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029"/>
  <workbookPr showInkAnnotation="0" codeName="ThisWorkbook" defaultThemeVersion="124226"/>
  <mc:AlternateContent xmlns:mc="http://schemas.openxmlformats.org/markup-compatibility/2006">
    <mc:Choice Requires="x15">
      <x15ac:absPath xmlns:x15ac="http://schemas.microsoft.com/office/spreadsheetml/2010/11/ac" url="https://farrierswier.sharepoint.com/48417 PWC Modelling WACC/03. Working/Revenue Scenarios/IP13/Submission/"/>
    </mc:Choice>
  </mc:AlternateContent>
  <xr:revisionPtr revIDLastSave="39" documentId="11_9AC5D7E6A1C6ECF451566497400023F24D56C761" xr6:coauthVersionLast="28" xr6:coauthVersionMax="28" xr10:uidLastSave="{3CEA0571-178B-4633-AFED-55CBC7AE5002}"/>
  <bookViews>
    <workbookView xWindow="0" yWindow="0" windowWidth="23040" windowHeight="7944" tabRatio="844" firstSheet="2" activeTab="2" xr2:uid="{00000000-000D-0000-FFFF-FFFF00000000}"/>
  </bookViews>
  <sheets>
    <sheet name="Capex_Forecast" sheetId="87" state="hidden" r:id="rId1"/>
    <sheet name="Capex_Historical" sheetId="86" state="hidden" r:id="rId2"/>
    <sheet name="Cover" sheetId="27" r:id="rId3"/>
    <sheet name="TOC" sheetId="28" r:id="rId4"/>
    <sheet name="Diagram" sheetId="30" state="hidden" r:id="rId5"/>
    <sheet name="SC_General" sheetId="56" state="hidden" r:id="rId6"/>
    <sheet name="CPI_Series_Inp" sheetId="34" r:id="rId7"/>
    <sheet name="DATA=&gt;" sheetId="125" r:id="rId8"/>
    <sheet name="2.1" sheetId="85" r:id="rId9"/>
    <sheet name="2.2" sheetId="113" r:id="rId10"/>
    <sheet name="2.3" sheetId="116" r:id="rId11"/>
    <sheet name="2.3b" sheetId="114" r:id="rId12"/>
    <sheet name="2.4" sheetId="115" r:id="rId13"/>
    <sheet name="2.5" sheetId="117" r:id="rId14"/>
    <sheet name="2.6" sheetId="118" r:id="rId15"/>
    <sheet name="2.10" sheetId="119" r:id="rId16"/>
    <sheet name="2.11" sheetId="120" r:id="rId17"/>
    <sheet name="2.14" sheetId="130" r:id="rId18"/>
    <sheet name="2.16" sheetId="131" r:id="rId19"/>
    <sheet name="3.1" sheetId="122" r:id="rId20"/>
    <sheet name="3.2" sheetId="123" r:id="rId21"/>
    <sheet name="3.5" sheetId="129" r:id="rId22"/>
    <sheet name="7.4" sheetId="133" r:id="rId23"/>
    <sheet name="7.7" sheetId="132" r:id="rId24"/>
    <sheet name="RIN SHEETS=&gt;" sheetId="134" r:id="rId25"/>
    <sheet name="2.1 Expenditure summary" sheetId="94" r:id="rId26"/>
    <sheet name="2.2 Repex" sheetId="95" r:id="rId27"/>
    <sheet name="2.3 Augex (a)" sheetId="96" r:id="rId28"/>
    <sheet name="2.3 Augex (b)" sheetId="97" r:id="rId29"/>
    <sheet name="2.4 Augex model" sheetId="98" r:id="rId30"/>
    <sheet name="2.5 Connections" sheetId="99" r:id="rId31"/>
    <sheet name="2.6 Non-network" sheetId="100" r:id="rId32"/>
    <sheet name="2.10 Overheads" sheetId="101" r:id="rId33"/>
    <sheet name="2.11 Labour" sheetId="102" r:id="rId34"/>
    <sheet name="2.14 Forecast price changes" sheetId="103" r:id="rId35"/>
    <sheet name="2.16 Opex Summary" sheetId="104" r:id="rId36"/>
    <sheet name="2.17 Step Changes" sheetId="105" r:id="rId37"/>
    <sheet name="3.1 Revenue" sheetId="106" r:id="rId38"/>
    <sheet name="3.2 Operating expenditure" sheetId="107" r:id="rId39"/>
    <sheet name="3.3 Assets (RAB)" sheetId="108" r:id="rId40"/>
    <sheet name="3.5 Physical assets" sheetId="109" r:id="rId41"/>
    <sheet name="4.2 Metering" sheetId="127" r:id="rId42"/>
    <sheet name="7.4 Shared Assets" sheetId="110" r:id="rId43"/>
    <sheet name="7.6 Indicative bill impact" sheetId="111" r:id="rId44"/>
    <sheet name="7.7 TSS-LRMC" sheetId="112" r:id="rId45"/>
    <sheet name="END" sheetId="124" r:id="rId46"/>
    <sheet name="Input_SCS" sheetId="78" state="hidden" r:id="rId47"/>
    <sheet name="Input_Metering" sheetId="80" state="hidden" r:id="rId48"/>
    <sheet name="SC_General_Outputs" sheetId="84" state="hidden" r:id="rId49"/>
    <sheet name="Output_RIN" sheetId="46" state="hidden" r:id="rId50"/>
    <sheet name="Lookup" sheetId="4" r:id="rId51"/>
    <sheet name="Checks" sheetId="25" r:id="rId52"/>
    <sheet name="Change_Log" sheetId="47" state="hidden" r:id="rId53"/>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s>
  <definedNames>
    <definedName name="_xlnm._FilterDatabase" localSheetId="0" hidden="1">Capex_Forecast!$C$7:$O$15</definedName>
    <definedName name="anscount" hidden="1">1</definedName>
    <definedName name="Base_Year">Lookup!$E$11</definedName>
    <definedName name="CRCP_y1">'[1]Business &amp; other details'!$C$38</definedName>
    <definedName name="CRCP_y2">'[1]Business &amp; other details'!$D$38</definedName>
    <definedName name="CRCP_y3">'[1]Business &amp; other details'!$E$38</definedName>
    <definedName name="CRCP_y4">'[1]Business &amp; other details'!$F$38</definedName>
    <definedName name="CRCP_y5">'[1]Business &amp; other details'!$G$38</definedName>
    <definedName name="Days_In_Wk">Lookup!$D$30</definedName>
    <definedName name="Days_In_Yr">Lookup!$D$31</definedName>
    <definedName name="dms_BaseStepTrend">'2.16 Opex Summary'!$L$9</definedName>
    <definedName name="dms_BaseYear_Choice">'[1]2.16 Opex Summary'!$L$11</definedName>
    <definedName name="dms_BaseYear_List">'[1]2.16 Opex Summary'!$C$17:$G$17</definedName>
    <definedName name="dms_CRCP_FinalYear_Result">'[1]Business &amp; other details'!$C$82</definedName>
    <definedName name="dms_DollarReal">'[1]Business &amp; other details'!$C$65</definedName>
    <definedName name="dms_FRCPlength_Num">'[1]Business &amp; other details'!$C$76</definedName>
    <definedName name="dms_MultiYear_FinalYear_Result">'[1]Business &amp; other details'!$C$78</definedName>
    <definedName name="dms_Reg_Year_Span">'[1]Business &amp; other details'!$B$3</definedName>
    <definedName name="dms_RPT">'[1]Business &amp; other details'!$C$60</definedName>
    <definedName name="dms_SingleYear_Model">'[1]Business &amp; other details'!$C$71:$C$73</definedName>
    <definedName name="dms_TradingName">'[1]Business &amp; other details'!$C$14</definedName>
    <definedName name="dms_TradingName_List">'[1]AER only'!$B$9:$B$48</definedName>
    <definedName name="dms_TradingNameFull_List">'[1]AER only'!$C$9:$C$48</definedName>
    <definedName name="Dollars">Lookup!$D$45</definedName>
    <definedName name="End_year">Lookup!$D$66</definedName>
    <definedName name="Error">Lookup!$D$35</definedName>
    <definedName name="Factor">Lookup!$D$48</definedName>
    <definedName name="FRCP_y1">'[1]Business &amp; other details'!$C$35</definedName>
    <definedName name="FRCP_y2">'[1]Business &amp; other details'!$D$35</definedName>
    <definedName name="FRCP_y3">'[1]Business &amp; other details'!$E$35</definedName>
    <definedName name="FRCP_y4">'[1]Business &amp; other details'!$F$35</definedName>
    <definedName name="FRCP_y5">'[1]Business &amp; other details'!$G$35</definedName>
    <definedName name="Half">Lookup!$D$32</definedName>
    <definedName name="Kilometres">Lookup!$D$52</definedName>
    <definedName name="LU_Basis">Lookup!$D$57:$D$60</definedName>
    <definedName name="LU_Non_Network">Lookup!$D$91:$D$94</definedName>
    <definedName name="LU_Opex_View_1">Lookup!$D$105:$D$114</definedName>
    <definedName name="LU_Opex_View_2">Lookup!$D$118:$D$135</definedName>
    <definedName name="LU_Opex_View_2_Names">Lookup!$D$139:$D$153</definedName>
    <definedName name="LU_Overheads">Lookup!$D$98:$D$101</definedName>
    <definedName name="LU_Service_Long">Lookup!$D$82:$D$87</definedName>
    <definedName name="LU_Service_Short">Lookup!$E$82:$E$87</definedName>
    <definedName name="LU_Timing">Lookup!$D$64:$D$67</definedName>
    <definedName name="LU_Timing_Value">Lookup!$E$64:$E$67</definedName>
    <definedName name="LU_Units">Lookup!$D$44:$D$53</definedName>
    <definedName name="Mid_year">Lookup!$D$65</definedName>
    <definedName name="Millions">Lookup!$D$46</definedName>
    <definedName name="Model_Name">Cover!$B$3</definedName>
    <definedName name="Model_Start_Date">Lookup!$E$10</definedName>
    <definedName name="Mths_In_Mth">Lookup!$D$26</definedName>
    <definedName name="Mths_In_Qtr">Lookup!$D$27</definedName>
    <definedName name="Mths_In_Yr">Lookup!$D$29</definedName>
    <definedName name="NA">Lookup!$D$34</definedName>
    <definedName name="Names">'[2]Extract of Org Hierachy'!$E$2:$E$59</definedName>
    <definedName name="No">Lookup!$D$40</definedName>
    <definedName name="Nominal">Lookup!$D$60</definedName>
    <definedName name="Number">Lookup!$D$49</definedName>
    <definedName name="Ok">Lookup!$D$33</definedName>
    <definedName name="Percent">Lookup!$D$44</definedName>
    <definedName name="PRCP_y1">'[1]Business &amp; other details'!$C$41</definedName>
    <definedName name="PRCP_y2">'[1]Business &amp; other details'!$D$41</definedName>
    <definedName name="PRCP_y3">'[1]Business &amp; other details'!$E$41</definedName>
    <definedName name="PRCP_y4">'[1]Business &amp; other details'!$F$41</definedName>
    <definedName name="PRCP_y5">'[1]Business &amp; other details'!$G$41</definedName>
    <definedName name="Qtrs_In_Yr">Lookup!$D$28</definedName>
    <definedName name="Real2018">Lookup!$D$57</definedName>
    <definedName name="Real2019">Lookup!$D$58</definedName>
    <definedName name="RINs">[2]Lists!$G$3:$G$5</definedName>
    <definedName name="SheetHeader">'[1]Business &amp; other details'!$B$1</definedName>
    <definedName name="Start_year">Lookup!$D$64</definedName>
    <definedName name="Thousands">Lookup!$D$47</definedName>
    <definedName name="Title_Msg">Checks!$H$10</definedName>
    <definedName name="Yes">Lookup!$D$39</definedName>
    <definedName name="Yes_No">Lookup!$D$39:$D$40</definedName>
  </definedNames>
  <calcPr calcId="171027"/>
  <fileRecoveryPr autoRecover="0"/>
</workbook>
</file>

<file path=xl/calcChain.xml><?xml version="1.0" encoding="utf-8"?>
<calcChain xmlns="http://schemas.openxmlformats.org/spreadsheetml/2006/main">
  <c r="K34" i="127" l="1"/>
  <c r="J34" i="127"/>
  <c r="I34" i="127"/>
  <c r="H34" i="127"/>
  <c r="G34" i="127"/>
  <c r="F34" i="127"/>
  <c r="E34" i="127"/>
  <c r="K33" i="127"/>
  <c r="J33" i="127"/>
  <c r="I33" i="127"/>
  <c r="H33" i="127"/>
  <c r="G33" i="127"/>
  <c r="F33" i="127"/>
  <c r="E33" i="127"/>
  <c r="K32" i="127"/>
  <c r="J32" i="127"/>
  <c r="I32" i="127"/>
  <c r="H32" i="127"/>
  <c r="G32" i="127"/>
  <c r="F32" i="127"/>
  <c r="E32" i="127"/>
  <c r="K31" i="127"/>
  <c r="J31" i="127"/>
  <c r="I31" i="127"/>
  <c r="H31" i="127"/>
  <c r="G31" i="127"/>
  <c r="F31" i="127"/>
  <c r="E31" i="127"/>
  <c r="K30" i="127"/>
  <c r="J30" i="127"/>
  <c r="I30" i="127"/>
  <c r="H30" i="127"/>
  <c r="G30" i="127"/>
  <c r="F30" i="127"/>
  <c r="E30" i="127"/>
  <c r="K29" i="127"/>
  <c r="J29" i="127"/>
  <c r="I29" i="127"/>
  <c r="H29" i="127"/>
  <c r="G29" i="127"/>
  <c r="F29" i="127"/>
  <c r="E29" i="127"/>
  <c r="K28" i="127"/>
  <c r="J28" i="127"/>
  <c r="I28" i="127"/>
  <c r="H28" i="127"/>
  <c r="G28" i="127"/>
  <c r="F28" i="127"/>
  <c r="E28" i="127"/>
  <c r="K27" i="127"/>
  <c r="J27" i="127"/>
  <c r="I27" i="127"/>
  <c r="H27" i="127"/>
  <c r="G27" i="127"/>
  <c r="F27" i="127"/>
  <c r="E27" i="127"/>
  <c r="K26" i="127"/>
  <c r="J26" i="127"/>
  <c r="I26" i="127"/>
  <c r="H26" i="127"/>
  <c r="G26" i="127"/>
  <c r="F26" i="127"/>
  <c r="E26" i="127"/>
  <c r="K25" i="127"/>
  <c r="J25" i="127"/>
  <c r="I25" i="127"/>
  <c r="H25" i="127"/>
  <c r="G25" i="127"/>
  <c r="F25" i="127"/>
  <c r="E25" i="127"/>
  <c r="K24" i="127"/>
  <c r="J24" i="127"/>
  <c r="I24" i="127"/>
  <c r="H24" i="127"/>
  <c r="G24" i="127"/>
  <c r="F24" i="127"/>
  <c r="E24" i="127"/>
  <c r="K23" i="127"/>
  <c r="J23" i="127"/>
  <c r="I23" i="127"/>
  <c r="H23" i="127"/>
  <c r="G23" i="127"/>
  <c r="F23" i="127"/>
  <c r="E23" i="127"/>
  <c r="K22" i="127"/>
  <c r="J22" i="127"/>
  <c r="I22" i="127"/>
  <c r="H22" i="127"/>
  <c r="G22" i="127"/>
  <c r="F22" i="127"/>
  <c r="E22" i="127"/>
  <c r="K21" i="127"/>
  <c r="J21" i="127"/>
  <c r="I21" i="127"/>
  <c r="H21" i="127"/>
  <c r="G21" i="127"/>
  <c r="F21" i="127"/>
  <c r="E21" i="127"/>
  <c r="K20" i="127"/>
  <c r="J20" i="127"/>
  <c r="I20" i="127"/>
  <c r="H20" i="127"/>
  <c r="G20" i="127"/>
  <c r="F20" i="127"/>
  <c r="E20" i="127"/>
  <c r="K19" i="127"/>
  <c r="J19" i="127"/>
  <c r="I19" i="127"/>
  <c r="H19" i="127"/>
  <c r="G19" i="127"/>
  <c r="F19" i="127"/>
  <c r="E19" i="127"/>
  <c r="K18" i="127"/>
  <c r="J18" i="127"/>
  <c r="I18" i="127"/>
  <c r="H18" i="127"/>
  <c r="G18" i="127"/>
  <c r="F18" i="127"/>
  <c r="E18" i="127"/>
  <c r="K17" i="127"/>
  <c r="J17" i="127"/>
  <c r="I17" i="127"/>
  <c r="H17" i="127"/>
  <c r="G17" i="127"/>
  <c r="F17" i="127"/>
  <c r="E17" i="127"/>
  <c r="K16" i="127"/>
  <c r="J16" i="127"/>
  <c r="I16" i="127"/>
  <c r="H16" i="127"/>
  <c r="G16" i="127"/>
  <c r="F16" i="127"/>
  <c r="E16" i="127"/>
  <c r="K15" i="127"/>
  <c r="J15" i="127"/>
  <c r="I15" i="127"/>
  <c r="H15" i="127"/>
  <c r="G15" i="127"/>
  <c r="F15" i="127"/>
  <c r="E15" i="127"/>
  <c r="K14" i="127"/>
  <c r="J14" i="127"/>
  <c r="I14" i="127"/>
  <c r="H14" i="127"/>
  <c r="G14" i="127"/>
  <c r="F14" i="127"/>
  <c r="E14" i="127"/>
  <c r="K13" i="127"/>
  <c r="J13" i="127"/>
  <c r="I13" i="127"/>
  <c r="H13" i="127"/>
  <c r="G13" i="127"/>
  <c r="F13" i="127"/>
  <c r="E13" i="127"/>
  <c r="K12" i="127"/>
  <c r="J12" i="127"/>
  <c r="I12" i="127"/>
  <c r="H12" i="127"/>
  <c r="G12" i="127"/>
  <c r="F12" i="127"/>
  <c r="E12" i="127"/>
  <c r="K11" i="127"/>
  <c r="J11" i="127"/>
  <c r="I11" i="127"/>
  <c r="H11" i="127"/>
  <c r="G11" i="127"/>
  <c r="F11" i="127"/>
  <c r="E11" i="127"/>
  <c r="E35" i="127" s="1"/>
  <c r="AM92" i="132"/>
  <c r="AL92" i="132"/>
  <c r="AK92" i="132"/>
  <c r="AJ92" i="132"/>
  <c r="AI92" i="132"/>
  <c r="AH92" i="132"/>
  <c r="AG92" i="132"/>
  <c r="AF92" i="132"/>
  <c r="AE92" i="132"/>
  <c r="AD92" i="132"/>
  <c r="AC92" i="132"/>
  <c r="AB92" i="132"/>
  <c r="AA92" i="132"/>
  <c r="Z92" i="132"/>
  <c r="Y92" i="132"/>
  <c r="X92" i="132"/>
  <c r="W92" i="132"/>
  <c r="V92" i="132"/>
  <c r="U92" i="132"/>
  <c r="T92" i="132"/>
  <c r="D92" i="132"/>
  <c r="AM90" i="132"/>
  <c r="AL90" i="132"/>
  <c r="AK90" i="132"/>
  <c r="AJ90" i="132"/>
  <c r="AI90" i="132"/>
  <c r="AH90" i="132"/>
  <c r="AG90" i="132"/>
  <c r="AF90" i="132"/>
  <c r="AE90" i="132"/>
  <c r="AD90" i="132"/>
  <c r="AC90" i="132"/>
  <c r="AB90" i="132"/>
  <c r="AA90" i="132"/>
  <c r="Z90" i="132"/>
  <c r="Y90" i="132"/>
  <c r="I81" i="132"/>
  <c r="I80" i="132"/>
  <c r="D81" i="132"/>
  <c r="D80" i="132"/>
  <c r="X76" i="132"/>
  <c r="W76" i="132"/>
  <c r="V76" i="132"/>
  <c r="U76" i="132"/>
  <c r="T76" i="132"/>
  <c r="X75" i="132"/>
  <c r="W75" i="132"/>
  <c r="V75" i="132"/>
  <c r="U75" i="132"/>
  <c r="T75" i="132"/>
  <c r="D76" i="132"/>
  <c r="D75" i="132"/>
  <c r="I63" i="132"/>
  <c r="I62" i="132"/>
  <c r="Z57" i="132"/>
  <c r="X57" i="132"/>
  <c r="W57" i="132"/>
  <c r="V57" i="132"/>
  <c r="U57" i="132"/>
  <c r="T57" i="132"/>
  <c r="Z56" i="132"/>
  <c r="X56" i="132"/>
  <c r="W56" i="132"/>
  <c r="V56" i="132"/>
  <c r="U56" i="132"/>
  <c r="T56" i="132"/>
  <c r="Z55" i="132"/>
  <c r="X55" i="132"/>
  <c r="W55" i="132"/>
  <c r="V55" i="132"/>
  <c r="U55" i="132"/>
  <c r="T55" i="132"/>
  <c r="Z54" i="132"/>
  <c r="X54" i="132"/>
  <c r="W54" i="132"/>
  <c r="V54" i="132"/>
  <c r="U54" i="132"/>
  <c r="T54" i="132"/>
  <c r="Z53" i="132"/>
  <c r="X53" i="132"/>
  <c r="W53" i="132"/>
  <c r="V53" i="132"/>
  <c r="U53" i="132"/>
  <c r="T53" i="132"/>
  <c r="Z52" i="132"/>
  <c r="X52" i="132"/>
  <c r="W52" i="132"/>
  <c r="V52" i="132"/>
  <c r="U52" i="132"/>
  <c r="T52" i="132"/>
  <c r="Z51" i="132"/>
  <c r="X51" i="132"/>
  <c r="W51" i="132"/>
  <c r="V51" i="132"/>
  <c r="U51" i="132"/>
  <c r="T51" i="132"/>
  <c r="Z50" i="132"/>
  <c r="X50" i="132"/>
  <c r="W50" i="132"/>
  <c r="V50" i="132"/>
  <c r="U50" i="132"/>
  <c r="T50" i="132"/>
  <c r="Z49" i="132"/>
  <c r="X49" i="132"/>
  <c r="W49" i="132"/>
  <c r="V49" i="132"/>
  <c r="U49" i="132"/>
  <c r="T49" i="132"/>
  <c r="Z48" i="132"/>
  <c r="X48" i="132"/>
  <c r="W48" i="132"/>
  <c r="V48" i="132"/>
  <c r="U48" i="132"/>
  <c r="T48" i="132"/>
  <c r="Z47" i="132"/>
  <c r="X47" i="132"/>
  <c r="W47" i="132"/>
  <c r="V47" i="132"/>
  <c r="U47" i="132"/>
  <c r="T47" i="132"/>
  <c r="Z46" i="132"/>
  <c r="X46" i="132"/>
  <c r="W46" i="132"/>
  <c r="V46" i="132"/>
  <c r="U46" i="132"/>
  <c r="T46" i="132"/>
  <c r="Z45" i="132"/>
  <c r="X45" i="132"/>
  <c r="W45" i="132"/>
  <c r="V45" i="132"/>
  <c r="U45" i="132"/>
  <c r="T45" i="132"/>
  <c r="Z44" i="132"/>
  <c r="X44" i="132"/>
  <c r="W44" i="132"/>
  <c r="V44" i="132"/>
  <c r="U44" i="132"/>
  <c r="T44" i="132"/>
  <c r="Z43" i="132"/>
  <c r="X43" i="132"/>
  <c r="W43" i="132"/>
  <c r="V43" i="132"/>
  <c r="U43" i="132"/>
  <c r="T43" i="132"/>
  <c r="D57" i="132"/>
  <c r="D56" i="132"/>
  <c r="D55" i="132"/>
  <c r="D54" i="132"/>
  <c r="D53" i="132"/>
  <c r="D52" i="132"/>
  <c r="D51" i="132"/>
  <c r="D50" i="132"/>
  <c r="D49" i="132"/>
  <c r="D48" i="132"/>
  <c r="D47" i="132"/>
  <c r="D46" i="132"/>
  <c r="D45" i="132"/>
  <c r="D44" i="132"/>
  <c r="D43" i="132"/>
  <c r="Z41" i="132"/>
  <c r="X36" i="132"/>
  <c r="W36" i="132"/>
  <c r="V36" i="132"/>
  <c r="U36" i="132"/>
  <c r="T36" i="132"/>
  <c r="X35" i="132"/>
  <c r="W35" i="132"/>
  <c r="V35" i="132"/>
  <c r="U35" i="132"/>
  <c r="T35" i="132"/>
  <c r="X34" i="132"/>
  <c r="W34" i="132"/>
  <c r="V34" i="132"/>
  <c r="U34" i="132"/>
  <c r="T34" i="132"/>
  <c r="X33" i="132"/>
  <c r="W33" i="132"/>
  <c r="V33" i="132"/>
  <c r="U33" i="132"/>
  <c r="T33" i="132"/>
  <c r="X32" i="132"/>
  <c r="W32" i="132"/>
  <c r="V32" i="132"/>
  <c r="U32" i="132"/>
  <c r="T32" i="132"/>
  <c r="X31" i="132"/>
  <c r="W31" i="132"/>
  <c r="V31" i="132"/>
  <c r="U31" i="132"/>
  <c r="T31" i="132"/>
  <c r="X30" i="132"/>
  <c r="W30" i="132"/>
  <c r="V30" i="132"/>
  <c r="U30" i="132"/>
  <c r="T30" i="132"/>
  <c r="X29" i="132"/>
  <c r="W29" i="132"/>
  <c r="V29" i="132"/>
  <c r="U29" i="132"/>
  <c r="T29" i="132"/>
  <c r="X28" i="132"/>
  <c r="W28" i="132"/>
  <c r="V28" i="132"/>
  <c r="U28" i="132"/>
  <c r="T28" i="132"/>
  <c r="X27" i="132"/>
  <c r="W27" i="132"/>
  <c r="V27" i="132"/>
  <c r="U27" i="132"/>
  <c r="T27" i="132"/>
  <c r="X26" i="132"/>
  <c r="W26" i="132"/>
  <c r="V26" i="132"/>
  <c r="U26" i="132"/>
  <c r="T26" i="132"/>
  <c r="X25" i="132"/>
  <c r="W25" i="132"/>
  <c r="V25" i="132"/>
  <c r="U25" i="132"/>
  <c r="T25" i="132"/>
  <c r="X24" i="132"/>
  <c r="W24" i="132"/>
  <c r="V24" i="132"/>
  <c r="U24" i="132"/>
  <c r="T24" i="132"/>
  <c r="X23" i="132"/>
  <c r="W23" i="132"/>
  <c r="V23" i="132"/>
  <c r="U23" i="132"/>
  <c r="T23" i="132"/>
  <c r="X22" i="132"/>
  <c r="W22" i="132"/>
  <c r="V22" i="132"/>
  <c r="U22" i="132"/>
  <c r="T22" i="132"/>
  <c r="D36" i="132"/>
  <c r="D35" i="132"/>
  <c r="D34" i="132"/>
  <c r="D33" i="132"/>
  <c r="D32" i="132"/>
  <c r="D31" i="132"/>
  <c r="D30" i="132"/>
  <c r="D29" i="132"/>
  <c r="D28" i="132"/>
  <c r="D27" i="132"/>
  <c r="D26" i="132"/>
  <c r="D25" i="132"/>
  <c r="D24" i="132"/>
  <c r="D23" i="132"/>
  <c r="D22" i="132"/>
  <c r="T99" i="85"/>
  <c r="S99" i="85"/>
  <c r="R99" i="85"/>
  <c r="G35" i="127" l="1"/>
  <c r="F35" i="127"/>
  <c r="I35" i="127"/>
  <c r="J35" i="127"/>
  <c r="H35" i="127"/>
  <c r="K35" i="127"/>
  <c r="E18" i="104"/>
  <c r="Q278" i="85" l="1"/>
  <c r="P278" i="85"/>
  <c r="O278" i="85"/>
  <c r="N278" i="85"/>
  <c r="M278" i="85"/>
  <c r="L278" i="85"/>
  <c r="K278" i="85"/>
  <c r="J278" i="85"/>
  <c r="I278" i="85"/>
  <c r="Q174" i="85"/>
  <c r="P174" i="85"/>
  <c r="O174" i="85"/>
  <c r="N174" i="85"/>
  <c r="M174" i="85"/>
  <c r="L174" i="85"/>
  <c r="K174" i="85"/>
  <c r="J174" i="85"/>
  <c r="I174" i="85"/>
  <c r="R31" i="130" l="1"/>
  <c r="C26" i="103" s="1"/>
  <c r="S31" i="130"/>
  <c r="D26" i="103" s="1"/>
  <c r="T31" i="130" l="1"/>
  <c r="U31" i="130"/>
  <c r="V31" i="130"/>
  <c r="W31" i="130"/>
  <c r="X31" i="130"/>
  <c r="R98" i="85" l="1"/>
  <c r="W26" i="131" l="1"/>
  <c r="X26" i="131"/>
  <c r="V26" i="131"/>
  <c r="U26" i="131"/>
  <c r="T26" i="131"/>
  <c r="D62" i="131" l="1"/>
  <c r="F62" i="131"/>
  <c r="G62" i="131"/>
  <c r="H62" i="131"/>
  <c r="D63" i="131"/>
  <c r="F63" i="131"/>
  <c r="G63" i="131"/>
  <c r="H63" i="131"/>
  <c r="D49" i="25"/>
  <c r="D48" i="25"/>
  <c r="D38" i="25"/>
  <c r="A1" i="116"/>
  <c r="A1" i="115"/>
  <c r="AF127" i="122" l="1"/>
  <c r="AF126" i="122"/>
  <c r="AF125" i="122"/>
  <c r="AF124" i="122"/>
  <c r="AF123" i="122"/>
  <c r="AF37" i="122"/>
  <c r="AF33" i="122"/>
  <c r="AF31" i="122"/>
  <c r="AF26" i="122"/>
  <c r="AF25" i="122"/>
  <c r="Q165" i="118" l="1"/>
  <c r="P165" i="118"/>
  <c r="O165" i="118"/>
  <c r="N165" i="118"/>
  <c r="M165" i="118"/>
  <c r="L165" i="118"/>
  <c r="K165" i="118"/>
  <c r="J165" i="118"/>
  <c r="I165" i="118"/>
  <c r="F162" i="118"/>
  <c r="G162" i="118"/>
  <c r="H162" i="118"/>
  <c r="F163" i="118"/>
  <c r="G163" i="118"/>
  <c r="H163" i="118"/>
  <c r="Q138" i="118"/>
  <c r="P138" i="118"/>
  <c r="O138" i="118"/>
  <c r="N138" i="118"/>
  <c r="M138" i="118"/>
  <c r="L138" i="118"/>
  <c r="K138" i="118"/>
  <c r="J138" i="118"/>
  <c r="I138" i="118"/>
  <c r="F135" i="118"/>
  <c r="G135" i="118"/>
  <c r="H135" i="118"/>
  <c r="F136" i="118"/>
  <c r="G136" i="118"/>
  <c r="H136" i="118"/>
  <c r="X98" i="85" l="1"/>
  <c r="W98" i="85"/>
  <c r="V98" i="85"/>
  <c r="U98" i="85"/>
  <c r="T98" i="85"/>
  <c r="S98" i="85"/>
  <c r="I14" i="87"/>
  <c r="H14" i="87"/>
  <c r="D61" i="131"/>
  <c r="D60" i="131"/>
  <c r="D59" i="131"/>
  <c r="D58" i="131"/>
  <c r="D57" i="131"/>
  <c r="D56" i="131"/>
  <c r="D55" i="131"/>
  <c r="D54" i="131"/>
  <c r="D53" i="131"/>
  <c r="D52" i="131"/>
  <c r="D51" i="131"/>
  <c r="D50" i="131"/>
  <c r="D49" i="131"/>
  <c r="D48" i="131"/>
  <c r="N12" i="87"/>
  <c r="M12" i="87"/>
  <c r="L12" i="87"/>
  <c r="K12" i="87"/>
  <c r="J12" i="87"/>
  <c r="I12" i="87"/>
  <c r="H12" i="87"/>
  <c r="N11" i="87"/>
  <c r="M11" i="87"/>
  <c r="L11" i="87"/>
  <c r="K11" i="87"/>
  <c r="J11" i="87"/>
  <c r="I11" i="87"/>
  <c r="H11" i="87"/>
  <c r="N10" i="87"/>
  <c r="M10" i="87"/>
  <c r="L10" i="87"/>
  <c r="K10" i="87"/>
  <c r="J10" i="87"/>
  <c r="I10" i="87"/>
  <c r="H10" i="87"/>
  <c r="N9" i="87"/>
  <c r="M9" i="87"/>
  <c r="L9" i="87"/>
  <c r="K9" i="87"/>
  <c r="J9" i="87"/>
  <c r="I9" i="87"/>
  <c r="H9" i="87"/>
  <c r="N8" i="87"/>
  <c r="M8" i="87"/>
  <c r="L8" i="87"/>
  <c r="K8" i="87"/>
  <c r="J8" i="87"/>
  <c r="I8" i="87"/>
  <c r="H8" i="87"/>
  <c r="X69" i="129"/>
  <c r="W69" i="129"/>
  <c r="V69" i="129"/>
  <c r="U69" i="129"/>
  <c r="T69" i="129"/>
  <c r="S69" i="129"/>
  <c r="R69" i="129"/>
  <c r="X26" i="130"/>
  <c r="W26" i="130"/>
  <c r="V26" i="130"/>
  <c r="U26" i="130"/>
  <c r="T26" i="130"/>
  <c r="S26" i="130"/>
  <c r="R26" i="130"/>
  <c r="S33" i="78"/>
  <c r="R33" i="78"/>
  <c r="Q33" i="78"/>
  <c r="P33" i="78"/>
  <c r="O33" i="78"/>
  <c r="S32" i="78"/>
  <c r="R32" i="78"/>
  <c r="Q32" i="78"/>
  <c r="P32" i="78"/>
  <c r="O32" i="78"/>
  <c r="S31" i="78"/>
  <c r="R31" i="78"/>
  <c r="Q31" i="78"/>
  <c r="P31" i="78"/>
  <c r="O31" i="78"/>
  <c r="S30" i="78"/>
  <c r="R30" i="78"/>
  <c r="Q30" i="78"/>
  <c r="P30" i="78"/>
  <c r="O30" i="78"/>
  <c r="S29" i="78"/>
  <c r="R29" i="78"/>
  <c r="Q29" i="78"/>
  <c r="P29" i="78"/>
  <c r="O29" i="78"/>
  <c r="S28" i="78"/>
  <c r="R28" i="78"/>
  <c r="Q28" i="78"/>
  <c r="P28" i="78"/>
  <c r="O28" i="78"/>
  <c r="S27" i="78"/>
  <c r="R27" i="78"/>
  <c r="Q27" i="78"/>
  <c r="P27" i="78"/>
  <c r="O27" i="78"/>
  <c r="S26" i="78"/>
  <c r="R26" i="78"/>
  <c r="Q26" i="78"/>
  <c r="P26" i="78"/>
  <c r="O26" i="78"/>
  <c r="S25" i="78"/>
  <c r="R25" i="78"/>
  <c r="Q25" i="78"/>
  <c r="P25" i="78"/>
  <c r="O25" i="78"/>
  <c r="D33" i="78"/>
  <c r="D32" i="78"/>
  <c r="D31" i="78"/>
  <c r="D30" i="78"/>
  <c r="D29" i="78"/>
  <c r="D28" i="78"/>
  <c r="D27" i="78"/>
  <c r="D26" i="78"/>
  <c r="D25" i="78"/>
  <c r="X156" i="85"/>
  <c r="W156" i="85"/>
  <c r="V156" i="85"/>
  <c r="U156" i="85"/>
  <c r="T156" i="85"/>
  <c r="S16" i="78"/>
  <c r="R16" i="78"/>
  <c r="Q16" i="78"/>
  <c r="P16" i="78"/>
  <c r="O16" i="78"/>
  <c r="N16" i="78"/>
  <c r="M16" i="78"/>
  <c r="K24" i="105"/>
  <c r="J24" i="105"/>
  <c r="I24" i="105"/>
  <c r="H24" i="105"/>
  <c r="G24" i="105"/>
  <c r="K23" i="105"/>
  <c r="J23" i="105"/>
  <c r="I23" i="105"/>
  <c r="H23" i="105"/>
  <c r="G23" i="105"/>
  <c r="K22" i="105"/>
  <c r="J22" i="105"/>
  <c r="I22" i="105"/>
  <c r="H22" i="105"/>
  <c r="G22" i="105"/>
  <c r="K21" i="105"/>
  <c r="J21" i="105"/>
  <c r="I21" i="105"/>
  <c r="H21" i="105"/>
  <c r="G21" i="105"/>
  <c r="K20" i="105"/>
  <c r="J20" i="105"/>
  <c r="I20" i="105"/>
  <c r="H20" i="105"/>
  <c r="G20" i="105"/>
  <c r="K19" i="105"/>
  <c r="J19" i="105"/>
  <c r="I19" i="105"/>
  <c r="H19" i="105"/>
  <c r="G19" i="105"/>
  <c r="K18" i="105"/>
  <c r="J18" i="105"/>
  <c r="I18" i="105"/>
  <c r="H18" i="105"/>
  <c r="G18" i="105"/>
  <c r="K17" i="105"/>
  <c r="J17" i="105"/>
  <c r="I17" i="105"/>
  <c r="H17" i="105"/>
  <c r="G17" i="105"/>
  <c r="K16" i="105"/>
  <c r="J16" i="105"/>
  <c r="I16" i="105"/>
  <c r="H16" i="105"/>
  <c r="G16" i="105"/>
  <c r="B24" i="105"/>
  <c r="B23" i="105"/>
  <c r="B22" i="105"/>
  <c r="B21" i="105"/>
  <c r="B20" i="105"/>
  <c r="B19" i="105"/>
  <c r="B18" i="105"/>
  <c r="B17" i="105"/>
  <c r="B16" i="105"/>
  <c r="X38" i="131"/>
  <c r="W38" i="131"/>
  <c r="V38" i="131"/>
  <c r="U38" i="131"/>
  <c r="T38" i="131"/>
  <c r="X37" i="131"/>
  <c r="W37" i="131"/>
  <c r="V37" i="131"/>
  <c r="U37" i="131"/>
  <c r="T37" i="131"/>
  <c r="X36" i="131"/>
  <c r="W36" i="131"/>
  <c r="V36" i="131"/>
  <c r="U36" i="131"/>
  <c r="T36" i="131"/>
  <c r="X35" i="131"/>
  <c r="W35" i="131"/>
  <c r="V35" i="131"/>
  <c r="U35" i="131"/>
  <c r="T35" i="131"/>
  <c r="X27" i="131"/>
  <c r="W27" i="131"/>
  <c r="V27" i="131"/>
  <c r="U27" i="131"/>
  <c r="T27" i="131"/>
  <c r="X25" i="131"/>
  <c r="W25" i="131"/>
  <c r="V25" i="131"/>
  <c r="U25" i="131"/>
  <c r="T25" i="131"/>
  <c r="X172" i="85"/>
  <c r="W172" i="85"/>
  <c r="V172" i="85"/>
  <c r="U172" i="85"/>
  <c r="T172" i="85"/>
  <c r="S172" i="85"/>
  <c r="R172" i="85"/>
  <c r="X155" i="85"/>
  <c r="W155" i="85"/>
  <c r="V155" i="85"/>
  <c r="U155" i="85"/>
  <c r="T155" i="85"/>
  <c r="S155" i="85"/>
  <c r="R155" i="85"/>
  <c r="X72" i="85"/>
  <c r="W72" i="85"/>
  <c r="V72" i="85"/>
  <c r="U72" i="85"/>
  <c r="T72" i="85"/>
  <c r="S33" i="80"/>
  <c r="R33" i="80"/>
  <c r="Q33" i="80"/>
  <c r="P33" i="80"/>
  <c r="O33" i="80"/>
  <c r="S32" i="80"/>
  <c r="R32" i="80"/>
  <c r="Q32" i="80"/>
  <c r="P32" i="80"/>
  <c r="O32" i="80"/>
  <c r="S31" i="80"/>
  <c r="R31" i="80"/>
  <c r="Q31" i="80"/>
  <c r="P31" i="80"/>
  <c r="O31" i="80"/>
  <c r="S30" i="80"/>
  <c r="R30" i="80"/>
  <c r="Q30" i="80"/>
  <c r="P30" i="80"/>
  <c r="O30" i="80"/>
  <c r="S29" i="80"/>
  <c r="R29" i="80"/>
  <c r="Q29" i="80"/>
  <c r="P29" i="80"/>
  <c r="O29" i="80"/>
  <c r="S28" i="80"/>
  <c r="R28" i="80"/>
  <c r="Q28" i="80"/>
  <c r="P28" i="80"/>
  <c r="O28" i="80"/>
  <c r="S27" i="80"/>
  <c r="R27" i="80"/>
  <c r="Q27" i="80"/>
  <c r="P27" i="80"/>
  <c r="O27" i="80"/>
  <c r="S26" i="80"/>
  <c r="R26" i="80"/>
  <c r="Q26" i="80"/>
  <c r="P26" i="80"/>
  <c r="O26" i="80"/>
  <c r="S25" i="80"/>
  <c r="R25" i="80"/>
  <c r="Q25" i="80"/>
  <c r="P25" i="80"/>
  <c r="O25" i="80"/>
  <c r="D33" i="80"/>
  <c r="D32" i="80"/>
  <c r="D31" i="80"/>
  <c r="D30" i="80"/>
  <c r="D29" i="80"/>
  <c r="D28" i="80"/>
  <c r="D27" i="80"/>
  <c r="D26" i="80"/>
  <c r="D25" i="80"/>
  <c r="X263" i="85"/>
  <c r="W263" i="85"/>
  <c r="V263" i="85"/>
  <c r="U263" i="85"/>
  <c r="T263" i="85"/>
  <c r="S16" i="80"/>
  <c r="R16" i="80"/>
  <c r="Q16" i="80"/>
  <c r="P16" i="80"/>
  <c r="O16" i="80"/>
  <c r="N16" i="80"/>
  <c r="M16" i="80"/>
  <c r="X276" i="85"/>
  <c r="W276" i="85"/>
  <c r="V276" i="85"/>
  <c r="U276" i="85"/>
  <c r="T276" i="85"/>
  <c r="S276" i="85"/>
  <c r="R276" i="85"/>
  <c r="X262" i="85"/>
  <c r="W262" i="85"/>
  <c r="V262" i="85"/>
  <c r="U262" i="85"/>
  <c r="T262" i="85"/>
  <c r="S262" i="85"/>
  <c r="R262" i="85"/>
  <c r="D237" i="122"/>
  <c r="X219" i="122"/>
  <c r="W219" i="122"/>
  <c r="V219" i="122"/>
  <c r="U219" i="122"/>
  <c r="T219" i="122"/>
  <c r="D219" i="122"/>
  <c r="D154" i="122"/>
  <c r="D70" i="122"/>
  <c r="X31" i="131"/>
  <c r="W31" i="131"/>
  <c r="V31" i="131"/>
  <c r="U31" i="131"/>
  <c r="T31" i="131"/>
  <c r="X329" i="85"/>
  <c r="W329" i="85"/>
  <c r="V329" i="85"/>
  <c r="U329" i="85"/>
  <c r="T329" i="85"/>
  <c r="X314" i="85"/>
  <c r="W314" i="85"/>
  <c r="V314" i="85"/>
  <c r="U314" i="85"/>
  <c r="T314" i="85"/>
  <c r="X171" i="85"/>
  <c r="W171" i="85"/>
  <c r="V171" i="85"/>
  <c r="U171" i="85"/>
  <c r="T171" i="85"/>
  <c r="Y127" i="108"/>
  <c r="X127" i="108"/>
  <c r="W127" i="108"/>
  <c r="V127" i="108"/>
  <c r="U127" i="108"/>
  <c r="T127" i="108"/>
  <c r="S127" i="108"/>
  <c r="Q127" i="108"/>
  <c r="P127" i="108"/>
  <c r="O127" i="108"/>
  <c r="N127" i="108"/>
  <c r="M127" i="108"/>
  <c r="L127" i="108"/>
  <c r="K127" i="108"/>
  <c r="I127" i="108"/>
  <c r="H127" i="108"/>
  <c r="G127" i="108"/>
  <c r="F127" i="108"/>
  <c r="E127" i="108"/>
  <c r="D127" i="108"/>
  <c r="C127" i="108"/>
  <c r="Y126" i="108"/>
  <c r="X126" i="108"/>
  <c r="W126" i="108"/>
  <c r="V126" i="108"/>
  <c r="U126" i="108"/>
  <c r="T126" i="108"/>
  <c r="S126" i="108"/>
  <c r="Q126" i="108"/>
  <c r="P126" i="108"/>
  <c r="O126" i="108"/>
  <c r="N126" i="108"/>
  <c r="M126" i="108"/>
  <c r="L126" i="108"/>
  <c r="K126" i="108"/>
  <c r="I126" i="108"/>
  <c r="H126" i="108"/>
  <c r="G126" i="108"/>
  <c r="F126" i="108"/>
  <c r="E126" i="108"/>
  <c r="D126" i="108"/>
  <c r="C126" i="108"/>
  <c r="Y125" i="108"/>
  <c r="X125" i="108"/>
  <c r="W125" i="108"/>
  <c r="V125" i="108"/>
  <c r="U125" i="108"/>
  <c r="T125" i="108"/>
  <c r="S125" i="108"/>
  <c r="Q125" i="108"/>
  <c r="P125" i="108"/>
  <c r="O125" i="108"/>
  <c r="N125" i="108"/>
  <c r="M125" i="108"/>
  <c r="L125" i="108"/>
  <c r="K125" i="108"/>
  <c r="I125" i="108"/>
  <c r="H125" i="108"/>
  <c r="G125" i="108"/>
  <c r="F125" i="108"/>
  <c r="E125" i="108"/>
  <c r="D125" i="108"/>
  <c r="C125" i="108"/>
  <c r="Q124" i="108"/>
  <c r="P124" i="108"/>
  <c r="O124" i="108"/>
  <c r="N124" i="108"/>
  <c r="M124" i="108"/>
  <c r="L124" i="108"/>
  <c r="K124" i="108"/>
  <c r="I124" i="108"/>
  <c r="H124" i="108"/>
  <c r="G124" i="108"/>
  <c r="F124" i="108"/>
  <c r="E124" i="108"/>
  <c r="D124" i="108"/>
  <c r="C124" i="108"/>
  <c r="Q123" i="108"/>
  <c r="P123" i="108"/>
  <c r="O123" i="108"/>
  <c r="N123" i="108"/>
  <c r="M123" i="108"/>
  <c r="L123" i="108"/>
  <c r="K123" i="108"/>
  <c r="I123" i="108"/>
  <c r="H123" i="108"/>
  <c r="G123" i="108"/>
  <c r="F123" i="108"/>
  <c r="E123" i="108"/>
  <c r="D123" i="108"/>
  <c r="C123" i="108"/>
  <c r="Q122" i="108"/>
  <c r="P122" i="108"/>
  <c r="O122" i="108"/>
  <c r="N122" i="108"/>
  <c r="M122" i="108"/>
  <c r="L122" i="108"/>
  <c r="K122" i="108"/>
  <c r="I122" i="108"/>
  <c r="H122" i="108"/>
  <c r="G122" i="108"/>
  <c r="F122" i="108"/>
  <c r="E122" i="108"/>
  <c r="D122" i="108"/>
  <c r="C122" i="108"/>
  <c r="Q121" i="108"/>
  <c r="P121" i="108"/>
  <c r="O121" i="108"/>
  <c r="N121" i="108"/>
  <c r="M121" i="108"/>
  <c r="L121" i="108"/>
  <c r="K121" i="108"/>
  <c r="I121" i="108"/>
  <c r="H121" i="108"/>
  <c r="G121" i="108"/>
  <c r="F121" i="108"/>
  <c r="E121" i="108"/>
  <c r="D121" i="108"/>
  <c r="C121" i="108"/>
  <c r="Q120" i="108"/>
  <c r="P120" i="108"/>
  <c r="O120" i="108"/>
  <c r="N120" i="108"/>
  <c r="M120" i="108"/>
  <c r="L120" i="108"/>
  <c r="K120" i="108"/>
  <c r="I120" i="108"/>
  <c r="H120" i="108"/>
  <c r="G120" i="108"/>
  <c r="F120" i="108"/>
  <c r="E120" i="108"/>
  <c r="D120" i="108"/>
  <c r="C120" i="108"/>
  <c r="Q119" i="108"/>
  <c r="P119" i="108"/>
  <c r="O119" i="108"/>
  <c r="N119" i="108"/>
  <c r="M119" i="108"/>
  <c r="L119" i="108"/>
  <c r="K119" i="108"/>
  <c r="I119" i="108"/>
  <c r="H119" i="108"/>
  <c r="G119" i="108"/>
  <c r="F119" i="108"/>
  <c r="E119" i="108"/>
  <c r="D119" i="108"/>
  <c r="C119" i="108"/>
  <c r="Y92" i="108"/>
  <c r="X92" i="108"/>
  <c r="W92" i="108"/>
  <c r="V92" i="108"/>
  <c r="U92" i="108"/>
  <c r="T92" i="108"/>
  <c r="S92" i="108"/>
  <c r="Y91" i="108"/>
  <c r="X91" i="108"/>
  <c r="W91" i="108"/>
  <c r="V91" i="108"/>
  <c r="U91" i="108"/>
  <c r="T91" i="108"/>
  <c r="S91" i="108"/>
  <c r="Y90" i="108"/>
  <c r="X90" i="108"/>
  <c r="W90" i="108"/>
  <c r="V90" i="108"/>
  <c r="U90" i="108"/>
  <c r="T90" i="108"/>
  <c r="S90" i="108"/>
  <c r="Y89" i="108"/>
  <c r="X89" i="108"/>
  <c r="W89" i="108"/>
  <c r="V89" i="108"/>
  <c r="U89" i="108"/>
  <c r="T89" i="108"/>
  <c r="S89" i="108"/>
  <c r="Y88" i="108"/>
  <c r="X88" i="108"/>
  <c r="W88" i="108"/>
  <c r="V88" i="108"/>
  <c r="U88" i="108"/>
  <c r="T88" i="108"/>
  <c r="S88" i="108"/>
  <c r="Y85" i="108"/>
  <c r="X85" i="108"/>
  <c r="W85" i="108"/>
  <c r="V85" i="108"/>
  <c r="U85" i="108"/>
  <c r="T85" i="108"/>
  <c r="S85" i="108"/>
  <c r="Y84" i="108"/>
  <c r="X84" i="108"/>
  <c r="W84" i="108"/>
  <c r="V84" i="108"/>
  <c r="U84" i="108"/>
  <c r="T84" i="108"/>
  <c r="S84" i="108"/>
  <c r="Y83" i="108"/>
  <c r="X83" i="108"/>
  <c r="W83" i="108"/>
  <c r="V83" i="108"/>
  <c r="U83" i="108"/>
  <c r="T83" i="108"/>
  <c r="S83" i="108"/>
  <c r="Y82" i="108"/>
  <c r="X82" i="108"/>
  <c r="W82" i="108"/>
  <c r="V82" i="108"/>
  <c r="U82" i="108"/>
  <c r="T82" i="108"/>
  <c r="S82" i="108"/>
  <c r="Y81" i="108"/>
  <c r="X81" i="108"/>
  <c r="W81" i="108"/>
  <c r="V81" i="108"/>
  <c r="U81" i="108"/>
  <c r="T81" i="108"/>
  <c r="S81" i="108"/>
  <c r="Y78" i="108"/>
  <c r="X78" i="108"/>
  <c r="W78" i="108"/>
  <c r="V78" i="108"/>
  <c r="U78" i="108"/>
  <c r="T78" i="108"/>
  <c r="S78" i="108"/>
  <c r="Y77" i="108"/>
  <c r="X77" i="108"/>
  <c r="W77" i="108"/>
  <c r="V77" i="108"/>
  <c r="U77" i="108"/>
  <c r="T77" i="108"/>
  <c r="S77" i="108"/>
  <c r="Y76" i="108"/>
  <c r="X76" i="108"/>
  <c r="W76" i="108"/>
  <c r="V76" i="108"/>
  <c r="U76" i="108"/>
  <c r="T76" i="108"/>
  <c r="S76" i="108"/>
  <c r="Y75" i="108"/>
  <c r="X75" i="108"/>
  <c r="W75" i="108"/>
  <c r="V75" i="108"/>
  <c r="U75" i="108"/>
  <c r="T75" i="108"/>
  <c r="S75" i="108"/>
  <c r="Y74" i="108"/>
  <c r="X74" i="108"/>
  <c r="W74" i="108"/>
  <c r="V74" i="108"/>
  <c r="U74" i="108"/>
  <c r="T74" i="108"/>
  <c r="S74" i="108"/>
  <c r="Y71" i="108"/>
  <c r="X71" i="108"/>
  <c r="W71" i="108"/>
  <c r="V71" i="108"/>
  <c r="U71" i="108"/>
  <c r="T71" i="108"/>
  <c r="S71" i="108"/>
  <c r="Y70" i="108"/>
  <c r="X70" i="108"/>
  <c r="W70" i="108"/>
  <c r="V70" i="108"/>
  <c r="U70" i="108"/>
  <c r="T70" i="108"/>
  <c r="S70" i="108"/>
  <c r="Y69" i="108"/>
  <c r="X69" i="108"/>
  <c r="W69" i="108"/>
  <c r="V69" i="108"/>
  <c r="U69" i="108"/>
  <c r="T69" i="108"/>
  <c r="S69" i="108"/>
  <c r="Y68" i="108"/>
  <c r="X68" i="108"/>
  <c r="W68" i="108"/>
  <c r="V68" i="108"/>
  <c r="U68" i="108"/>
  <c r="T68" i="108"/>
  <c r="S68" i="108"/>
  <c r="Y65" i="108"/>
  <c r="X65" i="108"/>
  <c r="W65" i="108"/>
  <c r="V65" i="108"/>
  <c r="U65" i="108"/>
  <c r="T65" i="108"/>
  <c r="S65" i="108"/>
  <c r="Y64" i="108"/>
  <c r="X64" i="108"/>
  <c r="W64" i="108"/>
  <c r="V64" i="108"/>
  <c r="U64" i="108"/>
  <c r="T64" i="108"/>
  <c r="S64" i="108"/>
  <c r="Y63" i="108"/>
  <c r="X63" i="108"/>
  <c r="W63" i="108"/>
  <c r="V63" i="108"/>
  <c r="U63" i="108"/>
  <c r="T63" i="108"/>
  <c r="S63" i="108"/>
  <c r="Y62" i="108"/>
  <c r="X62" i="108"/>
  <c r="W62" i="108"/>
  <c r="V62" i="108"/>
  <c r="U62" i="108"/>
  <c r="T62" i="108"/>
  <c r="S62" i="108"/>
  <c r="Y61" i="108"/>
  <c r="X61" i="108"/>
  <c r="W61" i="108"/>
  <c r="V61" i="108"/>
  <c r="U61" i="108"/>
  <c r="T61" i="108"/>
  <c r="S61" i="108"/>
  <c r="Y58" i="108"/>
  <c r="X58" i="108"/>
  <c r="W58" i="108"/>
  <c r="V58" i="108"/>
  <c r="U58" i="108"/>
  <c r="T58" i="108"/>
  <c r="S58" i="108"/>
  <c r="Y57" i="108"/>
  <c r="X57" i="108"/>
  <c r="W57" i="108"/>
  <c r="V57" i="108"/>
  <c r="U57" i="108"/>
  <c r="T57" i="108"/>
  <c r="S57" i="108"/>
  <c r="Y56" i="108"/>
  <c r="X56" i="108"/>
  <c r="W56" i="108"/>
  <c r="V56" i="108"/>
  <c r="U56" i="108"/>
  <c r="T56" i="108"/>
  <c r="S56" i="108"/>
  <c r="Y55" i="108"/>
  <c r="X55" i="108"/>
  <c r="W55" i="108"/>
  <c r="V55" i="108"/>
  <c r="U55" i="108"/>
  <c r="T55" i="108"/>
  <c r="S55" i="108"/>
  <c r="Y54" i="108"/>
  <c r="X54" i="108"/>
  <c r="W54" i="108"/>
  <c r="V54" i="108"/>
  <c r="U54" i="108"/>
  <c r="T54" i="108"/>
  <c r="S54" i="108"/>
  <c r="Y51" i="108"/>
  <c r="X51" i="108"/>
  <c r="W51" i="108"/>
  <c r="V51" i="108"/>
  <c r="U51" i="108"/>
  <c r="T51" i="108"/>
  <c r="S51" i="108"/>
  <c r="Y50" i="108"/>
  <c r="X50" i="108"/>
  <c r="W50" i="108"/>
  <c r="V50" i="108"/>
  <c r="U50" i="108"/>
  <c r="T50" i="108"/>
  <c r="S50" i="108"/>
  <c r="Y49" i="108"/>
  <c r="X49" i="108"/>
  <c r="W49" i="108"/>
  <c r="V49" i="108"/>
  <c r="U49" i="108"/>
  <c r="T49" i="108"/>
  <c r="S49" i="108"/>
  <c r="Y48" i="108"/>
  <c r="X48" i="108"/>
  <c r="W48" i="108"/>
  <c r="V48" i="108"/>
  <c r="U48" i="108"/>
  <c r="T48" i="108"/>
  <c r="S48" i="108"/>
  <c r="Y47" i="108"/>
  <c r="X47" i="108"/>
  <c r="W47" i="108"/>
  <c r="V47" i="108"/>
  <c r="U47" i="108"/>
  <c r="T47" i="108"/>
  <c r="S47" i="108"/>
  <c r="Y44" i="108"/>
  <c r="X44" i="108"/>
  <c r="W44" i="108"/>
  <c r="V44" i="108"/>
  <c r="U44" i="108"/>
  <c r="T44" i="108"/>
  <c r="S44" i="108"/>
  <c r="Y43" i="108"/>
  <c r="X43" i="108"/>
  <c r="W43" i="108"/>
  <c r="V43" i="108"/>
  <c r="U43" i="108"/>
  <c r="T43" i="108"/>
  <c r="S43" i="108"/>
  <c r="Y42" i="108"/>
  <c r="X42" i="108"/>
  <c r="W42" i="108"/>
  <c r="V42" i="108"/>
  <c r="U42" i="108"/>
  <c r="T42" i="108"/>
  <c r="S42" i="108"/>
  <c r="Y41" i="108"/>
  <c r="X41" i="108"/>
  <c r="W41" i="108"/>
  <c r="V41" i="108"/>
  <c r="U41" i="108"/>
  <c r="T41" i="108"/>
  <c r="S41" i="108"/>
  <c r="Y40" i="108"/>
  <c r="X40" i="108"/>
  <c r="W40" i="108"/>
  <c r="V40" i="108"/>
  <c r="U40" i="108"/>
  <c r="T40" i="108"/>
  <c r="S40" i="108"/>
  <c r="Y37" i="108"/>
  <c r="X37" i="108"/>
  <c r="W37" i="108"/>
  <c r="V37" i="108"/>
  <c r="U37" i="108"/>
  <c r="T37" i="108"/>
  <c r="S37" i="108"/>
  <c r="Y36" i="108"/>
  <c r="X36" i="108"/>
  <c r="W36" i="108"/>
  <c r="V36" i="108"/>
  <c r="U36" i="108"/>
  <c r="T36" i="108"/>
  <c r="S36" i="108"/>
  <c r="Y35" i="108"/>
  <c r="X35" i="108"/>
  <c r="W35" i="108"/>
  <c r="V35" i="108"/>
  <c r="U35" i="108"/>
  <c r="T35" i="108"/>
  <c r="S35" i="108"/>
  <c r="Y34" i="108"/>
  <c r="X34" i="108"/>
  <c r="W34" i="108"/>
  <c r="V34" i="108"/>
  <c r="U34" i="108"/>
  <c r="T34" i="108"/>
  <c r="S34" i="108"/>
  <c r="Y33" i="108"/>
  <c r="X33" i="108"/>
  <c r="W33" i="108"/>
  <c r="V33" i="108"/>
  <c r="U33" i="108"/>
  <c r="T33" i="108"/>
  <c r="S33" i="108"/>
  <c r="Y30" i="108"/>
  <c r="X30" i="108"/>
  <c r="W30" i="108"/>
  <c r="V30" i="108"/>
  <c r="U30" i="108"/>
  <c r="T30" i="108"/>
  <c r="S30" i="108"/>
  <c r="Y29" i="108"/>
  <c r="X29" i="108"/>
  <c r="W29" i="108"/>
  <c r="V29" i="108"/>
  <c r="U29" i="108"/>
  <c r="T29" i="108"/>
  <c r="S29" i="108"/>
  <c r="Y28" i="108"/>
  <c r="X28" i="108"/>
  <c r="W28" i="108"/>
  <c r="V28" i="108"/>
  <c r="U28" i="108"/>
  <c r="T28" i="108"/>
  <c r="S28" i="108"/>
  <c r="Y27" i="108"/>
  <c r="X27" i="108"/>
  <c r="W27" i="108"/>
  <c r="V27" i="108"/>
  <c r="U27" i="108"/>
  <c r="T27" i="108"/>
  <c r="S27" i="108"/>
  <c r="Y26" i="108"/>
  <c r="X26" i="108"/>
  <c r="W26" i="108"/>
  <c r="V26" i="108"/>
  <c r="U26" i="108"/>
  <c r="T26" i="108"/>
  <c r="S26" i="108"/>
  <c r="Q92" i="108"/>
  <c r="P92" i="108"/>
  <c r="O92" i="108"/>
  <c r="N92" i="108"/>
  <c r="M92" i="108"/>
  <c r="L92" i="108"/>
  <c r="K92" i="108"/>
  <c r="Q91" i="108"/>
  <c r="P91" i="108"/>
  <c r="O91" i="108"/>
  <c r="N91" i="108"/>
  <c r="M91" i="108"/>
  <c r="L91" i="108"/>
  <c r="K91" i="108"/>
  <c r="Q90" i="108"/>
  <c r="P90" i="108"/>
  <c r="O90" i="108"/>
  <c r="N90" i="108"/>
  <c r="M90" i="108"/>
  <c r="L90" i="108"/>
  <c r="K90" i="108"/>
  <c r="Q89" i="108"/>
  <c r="P89" i="108"/>
  <c r="O89" i="108"/>
  <c r="N89" i="108"/>
  <c r="M89" i="108"/>
  <c r="L89" i="108"/>
  <c r="K89" i="108"/>
  <c r="Q88" i="108"/>
  <c r="P88" i="108"/>
  <c r="O88" i="108"/>
  <c r="N88" i="108"/>
  <c r="M88" i="108"/>
  <c r="L88" i="108"/>
  <c r="K88" i="108"/>
  <c r="Q85" i="108"/>
  <c r="P85" i="108"/>
  <c r="O85" i="108"/>
  <c r="N85" i="108"/>
  <c r="M85" i="108"/>
  <c r="L85" i="108"/>
  <c r="K85" i="108"/>
  <c r="Q84" i="108"/>
  <c r="P84" i="108"/>
  <c r="O84" i="108"/>
  <c r="N84" i="108"/>
  <c r="M84" i="108"/>
  <c r="L84" i="108"/>
  <c r="K84" i="108"/>
  <c r="Q83" i="108"/>
  <c r="P83" i="108"/>
  <c r="O83" i="108"/>
  <c r="N83" i="108"/>
  <c r="M83" i="108"/>
  <c r="L83" i="108"/>
  <c r="K83" i="108"/>
  <c r="Q82" i="108"/>
  <c r="P82" i="108"/>
  <c r="O82" i="108"/>
  <c r="N82" i="108"/>
  <c r="M82" i="108"/>
  <c r="L82" i="108"/>
  <c r="K82" i="108"/>
  <c r="Q81" i="108"/>
  <c r="P81" i="108"/>
  <c r="O81" i="108"/>
  <c r="N81" i="108"/>
  <c r="M81" i="108"/>
  <c r="L81" i="108"/>
  <c r="K81" i="108"/>
  <c r="Q78" i="108"/>
  <c r="P78" i="108"/>
  <c r="O78" i="108"/>
  <c r="N78" i="108"/>
  <c r="M78" i="108"/>
  <c r="L78" i="108"/>
  <c r="K78" i="108"/>
  <c r="Q77" i="108"/>
  <c r="P77" i="108"/>
  <c r="O77" i="108"/>
  <c r="N77" i="108"/>
  <c r="M77" i="108"/>
  <c r="L77" i="108"/>
  <c r="K77" i="108"/>
  <c r="Q76" i="108"/>
  <c r="P76" i="108"/>
  <c r="O76" i="108"/>
  <c r="N76" i="108"/>
  <c r="M76" i="108"/>
  <c r="L76" i="108"/>
  <c r="K76" i="108"/>
  <c r="Q75" i="108"/>
  <c r="P75" i="108"/>
  <c r="O75" i="108"/>
  <c r="N75" i="108"/>
  <c r="M75" i="108"/>
  <c r="L75" i="108"/>
  <c r="K75" i="108"/>
  <c r="Q74" i="108"/>
  <c r="P74" i="108"/>
  <c r="O74" i="108"/>
  <c r="N74" i="108"/>
  <c r="M74" i="108"/>
  <c r="L74" i="108"/>
  <c r="K74" i="108"/>
  <c r="Q71" i="108"/>
  <c r="P71" i="108"/>
  <c r="O71" i="108"/>
  <c r="N71" i="108"/>
  <c r="M71" i="108"/>
  <c r="L71" i="108"/>
  <c r="K71" i="108"/>
  <c r="Q70" i="108"/>
  <c r="P70" i="108"/>
  <c r="O70" i="108"/>
  <c r="N70" i="108"/>
  <c r="M70" i="108"/>
  <c r="L70" i="108"/>
  <c r="K70" i="108"/>
  <c r="Q69" i="108"/>
  <c r="P69" i="108"/>
  <c r="O69" i="108"/>
  <c r="N69" i="108"/>
  <c r="M69" i="108"/>
  <c r="L69" i="108"/>
  <c r="K69" i="108"/>
  <c r="Q68" i="108"/>
  <c r="P68" i="108"/>
  <c r="O68" i="108"/>
  <c r="N68" i="108"/>
  <c r="M68" i="108"/>
  <c r="L68" i="108"/>
  <c r="K68" i="108"/>
  <c r="Q65" i="108"/>
  <c r="P65" i="108"/>
  <c r="O65" i="108"/>
  <c r="N65" i="108"/>
  <c r="M65" i="108"/>
  <c r="L65" i="108"/>
  <c r="K65" i="108"/>
  <c r="Q64" i="108"/>
  <c r="P64" i="108"/>
  <c r="O64" i="108"/>
  <c r="N64" i="108"/>
  <c r="M64" i="108"/>
  <c r="L64" i="108"/>
  <c r="K64" i="108"/>
  <c r="Q63" i="108"/>
  <c r="P63" i="108"/>
  <c r="O63" i="108"/>
  <c r="N63" i="108"/>
  <c r="M63" i="108"/>
  <c r="L63" i="108"/>
  <c r="K63" i="108"/>
  <c r="Q62" i="108"/>
  <c r="P62" i="108"/>
  <c r="O62" i="108"/>
  <c r="N62" i="108"/>
  <c r="M62" i="108"/>
  <c r="L62" i="108"/>
  <c r="K62" i="108"/>
  <c r="Q61" i="108"/>
  <c r="P61" i="108"/>
  <c r="O61" i="108"/>
  <c r="N61" i="108"/>
  <c r="M61" i="108"/>
  <c r="L61" i="108"/>
  <c r="K61" i="108"/>
  <c r="Q58" i="108"/>
  <c r="P58" i="108"/>
  <c r="O58" i="108"/>
  <c r="N58" i="108"/>
  <c r="M58" i="108"/>
  <c r="L58" i="108"/>
  <c r="K58" i="108"/>
  <c r="Q57" i="108"/>
  <c r="P57" i="108"/>
  <c r="O57" i="108"/>
  <c r="N57" i="108"/>
  <c r="M57" i="108"/>
  <c r="L57" i="108"/>
  <c r="K57" i="108"/>
  <c r="Q56" i="108"/>
  <c r="P56" i="108"/>
  <c r="O56" i="108"/>
  <c r="N56" i="108"/>
  <c r="M56" i="108"/>
  <c r="L56" i="108"/>
  <c r="K56" i="108"/>
  <c r="Q55" i="108"/>
  <c r="P55" i="108"/>
  <c r="O55" i="108"/>
  <c r="N55" i="108"/>
  <c r="M55" i="108"/>
  <c r="L55" i="108"/>
  <c r="K55" i="108"/>
  <c r="Q54" i="108"/>
  <c r="P54" i="108"/>
  <c r="O54" i="108"/>
  <c r="N54" i="108"/>
  <c r="M54" i="108"/>
  <c r="L54" i="108"/>
  <c r="K54" i="108"/>
  <c r="Q51" i="108"/>
  <c r="P51" i="108"/>
  <c r="O51" i="108"/>
  <c r="N51" i="108"/>
  <c r="M51" i="108"/>
  <c r="L51" i="108"/>
  <c r="K51" i="108"/>
  <c r="Q50" i="108"/>
  <c r="P50" i="108"/>
  <c r="O50" i="108"/>
  <c r="N50" i="108"/>
  <c r="M50" i="108"/>
  <c r="L50" i="108"/>
  <c r="K50" i="108"/>
  <c r="Q49" i="108"/>
  <c r="P49" i="108"/>
  <c r="O49" i="108"/>
  <c r="N49" i="108"/>
  <c r="M49" i="108"/>
  <c r="L49" i="108"/>
  <c r="K49" i="108"/>
  <c r="Q48" i="108"/>
  <c r="P48" i="108"/>
  <c r="O48" i="108"/>
  <c r="N48" i="108"/>
  <c r="M48" i="108"/>
  <c r="L48" i="108"/>
  <c r="K48" i="108"/>
  <c r="Q47" i="108"/>
  <c r="P47" i="108"/>
  <c r="O47" i="108"/>
  <c r="N47" i="108"/>
  <c r="M47" i="108"/>
  <c r="L47" i="108"/>
  <c r="K47" i="108"/>
  <c r="Q44" i="108"/>
  <c r="P44" i="108"/>
  <c r="O44" i="108"/>
  <c r="N44" i="108"/>
  <c r="M44" i="108"/>
  <c r="L44" i="108"/>
  <c r="K44" i="108"/>
  <c r="Q43" i="108"/>
  <c r="P43" i="108"/>
  <c r="O43" i="108"/>
  <c r="N43" i="108"/>
  <c r="M43" i="108"/>
  <c r="L43" i="108"/>
  <c r="K43" i="108"/>
  <c r="Q42" i="108"/>
  <c r="P42" i="108"/>
  <c r="O42" i="108"/>
  <c r="N42" i="108"/>
  <c r="M42" i="108"/>
  <c r="L42" i="108"/>
  <c r="K42" i="108"/>
  <c r="Q41" i="108"/>
  <c r="P41" i="108"/>
  <c r="O41" i="108"/>
  <c r="N41" i="108"/>
  <c r="M41" i="108"/>
  <c r="L41" i="108"/>
  <c r="K41" i="108"/>
  <c r="Q40" i="108"/>
  <c r="P40" i="108"/>
  <c r="O40" i="108"/>
  <c r="N40" i="108"/>
  <c r="M40" i="108"/>
  <c r="L40" i="108"/>
  <c r="K40" i="108"/>
  <c r="Q37" i="108"/>
  <c r="P37" i="108"/>
  <c r="O37" i="108"/>
  <c r="N37" i="108"/>
  <c r="M37" i="108"/>
  <c r="L37" i="108"/>
  <c r="K37" i="108"/>
  <c r="Q36" i="108"/>
  <c r="P36" i="108"/>
  <c r="O36" i="108"/>
  <c r="N36" i="108"/>
  <c r="M36" i="108"/>
  <c r="L36" i="108"/>
  <c r="K36" i="108"/>
  <c r="Q35" i="108"/>
  <c r="P35" i="108"/>
  <c r="O35" i="108"/>
  <c r="N35" i="108"/>
  <c r="M35" i="108"/>
  <c r="L35" i="108"/>
  <c r="K35" i="108"/>
  <c r="Q34" i="108"/>
  <c r="P34" i="108"/>
  <c r="O34" i="108"/>
  <c r="N34" i="108"/>
  <c r="M34" i="108"/>
  <c r="L34" i="108"/>
  <c r="K34" i="108"/>
  <c r="Q33" i="108"/>
  <c r="P33" i="108"/>
  <c r="O33" i="108"/>
  <c r="N33" i="108"/>
  <c r="M33" i="108"/>
  <c r="L33" i="108"/>
  <c r="K33" i="108"/>
  <c r="Q30" i="108"/>
  <c r="P30" i="108"/>
  <c r="O30" i="108"/>
  <c r="N30" i="108"/>
  <c r="M30" i="108"/>
  <c r="L30" i="108"/>
  <c r="K30" i="108"/>
  <c r="Q29" i="108"/>
  <c r="P29" i="108"/>
  <c r="O29" i="108"/>
  <c r="N29" i="108"/>
  <c r="M29" i="108"/>
  <c r="L29" i="108"/>
  <c r="K29" i="108"/>
  <c r="Q28" i="108"/>
  <c r="P28" i="108"/>
  <c r="O28" i="108"/>
  <c r="N28" i="108"/>
  <c r="M28" i="108"/>
  <c r="L28" i="108"/>
  <c r="K28" i="108"/>
  <c r="Q27" i="108"/>
  <c r="P27" i="108"/>
  <c r="O27" i="108"/>
  <c r="N27" i="108"/>
  <c r="M27" i="108"/>
  <c r="L27" i="108"/>
  <c r="K27" i="108"/>
  <c r="Q26" i="108"/>
  <c r="P26" i="108"/>
  <c r="O26" i="108"/>
  <c r="N26" i="108"/>
  <c r="M26" i="108"/>
  <c r="L26" i="108"/>
  <c r="K26" i="108"/>
  <c r="I92" i="108"/>
  <c r="H92" i="108"/>
  <c r="G92" i="108"/>
  <c r="F92" i="108"/>
  <c r="E92" i="108"/>
  <c r="D92" i="108"/>
  <c r="C92" i="108"/>
  <c r="I91" i="108"/>
  <c r="H91" i="108"/>
  <c r="G91" i="108"/>
  <c r="F91" i="108"/>
  <c r="E91" i="108"/>
  <c r="D91" i="108"/>
  <c r="C91" i="108"/>
  <c r="I90" i="108"/>
  <c r="H90" i="108"/>
  <c r="G90" i="108"/>
  <c r="F90" i="108"/>
  <c r="E90" i="108"/>
  <c r="D90" i="108"/>
  <c r="C90" i="108"/>
  <c r="I89" i="108"/>
  <c r="H89" i="108"/>
  <c r="G89" i="108"/>
  <c r="F89" i="108"/>
  <c r="E89" i="108"/>
  <c r="D89" i="108"/>
  <c r="C89" i="108"/>
  <c r="I88" i="108"/>
  <c r="H88" i="108"/>
  <c r="G88" i="108"/>
  <c r="F88" i="108"/>
  <c r="E88" i="108"/>
  <c r="D88" i="108"/>
  <c r="C88" i="108"/>
  <c r="I85" i="108"/>
  <c r="H85" i="108"/>
  <c r="G85" i="108"/>
  <c r="F85" i="108"/>
  <c r="E85" i="108"/>
  <c r="D85" i="108"/>
  <c r="C85" i="108"/>
  <c r="I84" i="108"/>
  <c r="H84" i="108"/>
  <c r="G84" i="108"/>
  <c r="F84" i="108"/>
  <c r="E84" i="108"/>
  <c r="D84" i="108"/>
  <c r="C84" i="108"/>
  <c r="I83" i="108"/>
  <c r="H83" i="108"/>
  <c r="G83" i="108"/>
  <c r="F83" i="108"/>
  <c r="E83" i="108"/>
  <c r="D83" i="108"/>
  <c r="C83" i="108"/>
  <c r="I82" i="108"/>
  <c r="H82" i="108"/>
  <c r="G82" i="108"/>
  <c r="F82" i="108"/>
  <c r="E82" i="108"/>
  <c r="D82" i="108"/>
  <c r="C82" i="108"/>
  <c r="I81" i="108"/>
  <c r="H81" i="108"/>
  <c r="G81" i="108"/>
  <c r="F81" i="108"/>
  <c r="E81" i="108"/>
  <c r="D81" i="108"/>
  <c r="C81" i="108"/>
  <c r="I78" i="108"/>
  <c r="H78" i="108"/>
  <c r="G78" i="108"/>
  <c r="F78" i="108"/>
  <c r="E78" i="108"/>
  <c r="D78" i="108"/>
  <c r="C78" i="108"/>
  <c r="I77" i="108"/>
  <c r="H77" i="108"/>
  <c r="G77" i="108"/>
  <c r="F77" i="108"/>
  <c r="E77" i="108"/>
  <c r="D77" i="108"/>
  <c r="C77" i="108"/>
  <c r="I76" i="108"/>
  <c r="H76" i="108"/>
  <c r="G76" i="108"/>
  <c r="F76" i="108"/>
  <c r="E76" i="108"/>
  <c r="D76" i="108"/>
  <c r="C76" i="108"/>
  <c r="I75" i="108"/>
  <c r="H75" i="108"/>
  <c r="G75" i="108"/>
  <c r="F75" i="108"/>
  <c r="E75" i="108"/>
  <c r="D75" i="108"/>
  <c r="C75" i="108"/>
  <c r="I74" i="108"/>
  <c r="H74" i="108"/>
  <c r="G74" i="108"/>
  <c r="F74" i="108"/>
  <c r="E74" i="108"/>
  <c r="D74" i="108"/>
  <c r="C74" i="108"/>
  <c r="I71" i="108"/>
  <c r="H71" i="108"/>
  <c r="G71" i="108"/>
  <c r="F71" i="108"/>
  <c r="E71" i="108"/>
  <c r="D71" i="108"/>
  <c r="C71" i="108"/>
  <c r="I70" i="108"/>
  <c r="H70" i="108"/>
  <c r="G70" i="108"/>
  <c r="F70" i="108"/>
  <c r="E70" i="108"/>
  <c r="D70" i="108"/>
  <c r="C70" i="108"/>
  <c r="I69" i="108"/>
  <c r="H69" i="108"/>
  <c r="G69" i="108"/>
  <c r="F69" i="108"/>
  <c r="E69" i="108"/>
  <c r="D69" i="108"/>
  <c r="C69" i="108"/>
  <c r="I68" i="108"/>
  <c r="H68" i="108"/>
  <c r="G68" i="108"/>
  <c r="F68" i="108"/>
  <c r="E68" i="108"/>
  <c r="D68" i="108"/>
  <c r="C68" i="108"/>
  <c r="I65" i="108"/>
  <c r="H65" i="108"/>
  <c r="G65" i="108"/>
  <c r="F65" i="108"/>
  <c r="E65" i="108"/>
  <c r="D65" i="108"/>
  <c r="C65" i="108"/>
  <c r="I64" i="108"/>
  <c r="H64" i="108"/>
  <c r="G64" i="108"/>
  <c r="F64" i="108"/>
  <c r="E64" i="108"/>
  <c r="D64" i="108"/>
  <c r="C64" i="108"/>
  <c r="I63" i="108"/>
  <c r="H63" i="108"/>
  <c r="G63" i="108"/>
  <c r="F63" i="108"/>
  <c r="E63" i="108"/>
  <c r="D63" i="108"/>
  <c r="C63" i="108"/>
  <c r="I62" i="108"/>
  <c r="H62" i="108"/>
  <c r="G62" i="108"/>
  <c r="F62" i="108"/>
  <c r="E62" i="108"/>
  <c r="D62" i="108"/>
  <c r="C62" i="108"/>
  <c r="I61" i="108"/>
  <c r="H61" i="108"/>
  <c r="G61" i="108"/>
  <c r="F61" i="108"/>
  <c r="E61" i="108"/>
  <c r="D61" i="108"/>
  <c r="C61" i="108"/>
  <c r="I58" i="108"/>
  <c r="H58" i="108"/>
  <c r="G58" i="108"/>
  <c r="F58" i="108"/>
  <c r="E58" i="108"/>
  <c r="D58" i="108"/>
  <c r="C58" i="108"/>
  <c r="I57" i="108"/>
  <c r="H57" i="108"/>
  <c r="G57" i="108"/>
  <c r="F57" i="108"/>
  <c r="E57" i="108"/>
  <c r="D57" i="108"/>
  <c r="C57" i="108"/>
  <c r="I56" i="108"/>
  <c r="H56" i="108"/>
  <c r="G56" i="108"/>
  <c r="F56" i="108"/>
  <c r="E56" i="108"/>
  <c r="D56" i="108"/>
  <c r="C56" i="108"/>
  <c r="I55" i="108"/>
  <c r="H55" i="108"/>
  <c r="G55" i="108"/>
  <c r="F55" i="108"/>
  <c r="E55" i="108"/>
  <c r="D55" i="108"/>
  <c r="C55" i="108"/>
  <c r="I54" i="108"/>
  <c r="H54" i="108"/>
  <c r="G54" i="108"/>
  <c r="F54" i="108"/>
  <c r="E54" i="108"/>
  <c r="D54" i="108"/>
  <c r="C54" i="108"/>
  <c r="I51" i="108"/>
  <c r="H51" i="108"/>
  <c r="G51" i="108"/>
  <c r="F51" i="108"/>
  <c r="E51" i="108"/>
  <c r="D51" i="108"/>
  <c r="C51" i="108"/>
  <c r="I50" i="108"/>
  <c r="H50" i="108"/>
  <c r="G50" i="108"/>
  <c r="F50" i="108"/>
  <c r="E50" i="108"/>
  <c r="D50" i="108"/>
  <c r="C50" i="108"/>
  <c r="I49" i="108"/>
  <c r="H49" i="108"/>
  <c r="G49" i="108"/>
  <c r="F49" i="108"/>
  <c r="E49" i="108"/>
  <c r="D49" i="108"/>
  <c r="C49" i="108"/>
  <c r="I48" i="108"/>
  <c r="H48" i="108"/>
  <c r="G48" i="108"/>
  <c r="F48" i="108"/>
  <c r="E48" i="108"/>
  <c r="D48" i="108"/>
  <c r="C48" i="108"/>
  <c r="I47" i="108"/>
  <c r="H47" i="108"/>
  <c r="G47" i="108"/>
  <c r="F47" i="108"/>
  <c r="E47" i="108"/>
  <c r="D47" i="108"/>
  <c r="C47" i="108"/>
  <c r="I44" i="108"/>
  <c r="H44" i="108"/>
  <c r="G44" i="108"/>
  <c r="F44" i="108"/>
  <c r="E44" i="108"/>
  <c r="D44" i="108"/>
  <c r="C44" i="108"/>
  <c r="I43" i="108"/>
  <c r="H43" i="108"/>
  <c r="G43" i="108"/>
  <c r="F43" i="108"/>
  <c r="E43" i="108"/>
  <c r="D43" i="108"/>
  <c r="C43" i="108"/>
  <c r="I42" i="108"/>
  <c r="H42" i="108"/>
  <c r="G42" i="108"/>
  <c r="F42" i="108"/>
  <c r="E42" i="108"/>
  <c r="D42" i="108"/>
  <c r="C42" i="108"/>
  <c r="I41" i="108"/>
  <c r="H41" i="108"/>
  <c r="G41" i="108"/>
  <c r="F41" i="108"/>
  <c r="E41" i="108"/>
  <c r="D41" i="108"/>
  <c r="C41" i="108"/>
  <c r="I40" i="108"/>
  <c r="H40" i="108"/>
  <c r="G40" i="108"/>
  <c r="F40" i="108"/>
  <c r="E40" i="108"/>
  <c r="D40" i="108"/>
  <c r="C40" i="108"/>
  <c r="I37" i="108"/>
  <c r="H37" i="108"/>
  <c r="G37" i="108"/>
  <c r="F37" i="108"/>
  <c r="E37" i="108"/>
  <c r="D37" i="108"/>
  <c r="C37" i="108"/>
  <c r="I36" i="108"/>
  <c r="H36" i="108"/>
  <c r="G36" i="108"/>
  <c r="F36" i="108"/>
  <c r="E36" i="108"/>
  <c r="D36" i="108"/>
  <c r="C36" i="108"/>
  <c r="I35" i="108"/>
  <c r="H35" i="108"/>
  <c r="G35" i="108"/>
  <c r="F35" i="108"/>
  <c r="E35" i="108"/>
  <c r="D35" i="108"/>
  <c r="C35" i="108"/>
  <c r="I34" i="108"/>
  <c r="H34" i="108"/>
  <c r="G34" i="108"/>
  <c r="F34" i="108"/>
  <c r="E34" i="108"/>
  <c r="D34" i="108"/>
  <c r="C34" i="108"/>
  <c r="I33" i="108"/>
  <c r="H33" i="108"/>
  <c r="G33" i="108"/>
  <c r="F33" i="108"/>
  <c r="E33" i="108"/>
  <c r="D33" i="108"/>
  <c r="C33" i="108"/>
  <c r="I30" i="108"/>
  <c r="H30" i="108"/>
  <c r="G30" i="108"/>
  <c r="F30" i="108"/>
  <c r="E30" i="108"/>
  <c r="D30" i="108"/>
  <c r="C30" i="108"/>
  <c r="I29" i="108"/>
  <c r="H29" i="108"/>
  <c r="G29" i="108"/>
  <c r="F29" i="108"/>
  <c r="E29" i="108"/>
  <c r="D29" i="108"/>
  <c r="C29" i="108"/>
  <c r="I28" i="108"/>
  <c r="H28" i="108"/>
  <c r="G28" i="108"/>
  <c r="F28" i="108"/>
  <c r="E28" i="108"/>
  <c r="D28" i="108"/>
  <c r="C28" i="108"/>
  <c r="I27" i="108"/>
  <c r="H27" i="108"/>
  <c r="G27" i="108"/>
  <c r="F27" i="108"/>
  <c r="E27" i="108"/>
  <c r="D27" i="108"/>
  <c r="C27" i="108"/>
  <c r="I26" i="108"/>
  <c r="H26" i="108"/>
  <c r="G26" i="108"/>
  <c r="F26" i="108"/>
  <c r="E26" i="108"/>
  <c r="D26" i="108"/>
  <c r="C26" i="108"/>
  <c r="Y17" i="108"/>
  <c r="X17" i="108"/>
  <c r="W17" i="108"/>
  <c r="V17" i="108"/>
  <c r="U17" i="108"/>
  <c r="T17" i="108"/>
  <c r="S17" i="108"/>
  <c r="Y16" i="108"/>
  <c r="X16" i="108"/>
  <c r="W16" i="108"/>
  <c r="V16" i="108"/>
  <c r="U16" i="108"/>
  <c r="T16" i="108"/>
  <c r="S16" i="108"/>
  <c r="Y15" i="108"/>
  <c r="X15" i="108"/>
  <c r="W15" i="108"/>
  <c r="V15" i="108"/>
  <c r="U15" i="108"/>
  <c r="T15" i="108"/>
  <c r="S15" i="108"/>
  <c r="Y14" i="108"/>
  <c r="X14" i="108"/>
  <c r="W14" i="108"/>
  <c r="V14" i="108"/>
  <c r="U14" i="108"/>
  <c r="T14" i="108"/>
  <c r="S14" i="108"/>
  <c r="Y13" i="108"/>
  <c r="X13" i="108"/>
  <c r="W13" i="108"/>
  <c r="V13" i="108"/>
  <c r="U13" i="108"/>
  <c r="T13" i="108"/>
  <c r="S13" i="108"/>
  <c r="Q17" i="108"/>
  <c r="P17" i="108"/>
  <c r="O17" i="108"/>
  <c r="N17" i="108"/>
  <c r="M17" i="108"/>
  <c r="L17" i="108"/>
  <c r="K17" i="108"/>
  <c r="Q16" i="108"/>
  <c r="P16" i="108"/>
  <c r="O16" i="108"/>
  <c r="N16" i="108"/>
  <c r="M16" i="108"/>
  <c r="L16" i="108"/>
  <c r="K16" i="108"/>
  <c r="Q15" i="108"/>
  <c r="P15" i="108"/>
  <c r="O15" i="108"/>
  <c r="N15" i="108"/>
  <c r="M15" i="108"/>
  <c r="L15" i="108"/>
  <c r="K15" i="108"/>
  <c r="Q14" i="108"/>
  <c r="P14" i="108"/>
  <c r="O14" i="108"/>
  <c r="N14" i="108"/>
  <c r="M14" i="108"/>
  <c r="L14" i="108"/>
  <c r="K14" i="108"/>
  <c r="Q13" i="108"/>
  <c r="P13" i="108"/>
  <c r="O13" i="108"/>
  <c r="N13" i="108"/>
  <c r="M13" i="108"/>
  <c r="L13" i="108"/>
  <c r="K13" i="108"/>
  <c r="I17" i="108"/>
  <c r="H17" i="108"/>
  <c r="G17" i="108"/>
  <c r="F17" i="108"/>
  <c r="E17" i="108"/>
  <c r="D17" i="108"/>
  <c r="C17" i="108"/>
  <c r="I16" i="108"/>
  <c r="H16" i="108"/>
  <c r="G16" i="108"/>
  <c r="F16" i="108"/>
  <c r="E16" i="108"/>
  <c r="D16" i="108"/>
  <c r="C16" i="108"/>
  <c r="I15" i="108"/>
  <c r="H15" i="108"/>
  <c r="G15" i="108"/>
  <c r="F15" i="108"/>
  <c r="E15" i="108"/>
  <c r="D15" i="108"/>
  <c r="C15" i="108"/>
  <c r="I14" i="108"/>
  <c r="H14" i="108"/>
  <c r="G14" i="108"/>
  <c r="F14" i="108"/>
  <c r="E14" i="108"/>
  <c r="D14" i="108"/>
  <c r="C14" i="108"/>
  <c r="I13" i="108"/>
  <c r="H13" i="108"/>
  <c r="G13" i="108"/>
  <c r="F13" i="108"/>
  <c r="E13" i="108"/>
  <c r="D13" i="108"/>
  <c r="C13" i="108"/>
  <c r="X43" i="131" l="1" a="1"/>
  <c r="W43" i="131" a="1"/>
  <c r="V43" i="131" a="1"/>
  <c r="U43" i="131" a="1"/>
  <c r="X42" i="131" a="1"/>
  <c r="W42" i="131" a="1"/>
  <c r="V42" i="131" a="1"/>
  <c r="U42" i="131" a="1"/>
  <c r="X41" i="131" a="1"/>
  <c r="W41" i="131" a="1"/>
  <c r="V41" i="131" a="1"/>
  <c r="U41" i="131" a="1"/>
  <c r="X40" i="131" a="1"/>
  <c r="W40" i="131" a="1"/>
  <c r="V40" i="131" a="1"/>
  <c r="U40" i="131" a="1"/>
  <c r="T43" i="131" a="1"/>
  <c r="T42" i="131" a="1"/>
  <c r="T41" i="131" a="1"/>
  <c r="T40" i="131" a="1"/>
  <c r="I22" i="87"/>
  <c r="H22" i="87"/>
  <c r="G22" i="87"/>
  <c r="J39" i="111"/>
  <c r="I39" i="111"/>
  <c r="H39" i="111"/>
  <c r="G39" i="111"/>
  <c r="F39" i="111"/>
  <c r="E39" i="111"/>
  <c r="D39" i="111"/>
  <c r="J36" i="111"/>
  <c r="I36" i="111"/>
  <c r="H36" i="111"/>
  <c r="G36" i="111"/>
  <c r="F36" i="111"/>
  <c r="E36" i="111"/>
  <c r="D36" i="111"/>
  <c r="D29" i="111"/>
  <c r="D28" i="111"/>
  <c r="D27" i="111"/>
  <c r="D26" i="111"/>
  <c r="D19" i="111"/>
  <c r="D18" i="111"/>
  <c r="D17" i="111"/>
  <c r="D16" i="111"/>
  <c r="T25" i="130"/>
  <c r="S25" i="130"/>
  <c r="R25" i="130"/>
  <c r="X392" i="117"/>
  <c r="W392" i="117"/>
  <c r="V392" i="117"/>
  <c r="U392" i="117"/>
  <c r="T392" i="117"/>
  <c r="S392" i="117"/>
  <c r="R392" i="117"/>
  <c r="X391" i="117"/>
  <c r="W391" i="117"/>
  <c r="V391" i="117"/>
  <c r="U391" i="117"/>
  <c r="T391" i="117"/>
  <c r="S391" i="117"/>
  <c r="R391" i="117"/>
  <c r="X390" i="117"/>
  <c r="W390" i="117"/>
  <c r="V390" i="117"/>
  <c r="U390" i="117"/>
  <c r="T390" i="117"/>
  <c r="S390" i="117"/>
  <c r="R390" i="117"/>
  <c r="X389" i="117"/>
  <c r="W389" i="117"/>
  <c r="V389" i="117"/>
  <c r="U389" i="117"/>
  <c r="T389" i="117"/>
  <c r="S389" i="117"/>
  <c r="R389" i="117"/>
  <c r="X388" i="117"/>
  <c r="W388" i="117"/>
  <c r="V388" i="117"/>
  <c r="U388" i="117"/>
  <c r="T388" i="117"/>
  <c r="S388" i="117"/>
  <c r="R388" i="117"/>
  <c r="X387" i="117"/>
  <c r="W387" i="117"/>
  <c r="V387" i="117"/>
  <c r="U387" i="117"/>
  <c r="T387" i="117"/>
  <c r="S387" i="117"/>
  <c r="R387" i="117"/>
  <c r="X386" i="117"/>
  <c r="W386" i="117"/>
  <c r="V386" i="117"/>
  <c r="U386" i="117"/>
  <c r="T386" i="117"/>
  <c r="S386" i="117"/>
  <c r="R386" i="117"/>
  <c r="X385" i="117"/>
  <c r="W385" i="117"/>
  <c r="V385" i="117"/>
  <c r="U385" i="117"/>
  <c r="T385" i="117"/>
  <c r="S385" i="117"/>
  <c r="R385" i="117"/>
  <c r="X384" i="117"/>
  <c r="W384" i="117"/>
  <c r="V384" i="117"/>
  <c r="U384" i="117"/>
  <c r="T384" i="117"/>
  <c r="S384" i="117"/>
  <c r="R384" i="117"/>
  <c r="X383" i="117"/>
  <c r="W383" i="117"/>
  <c r="V383" i="117"/>
  <c r="U383" i="117"/>
  <c r="T383" i="117"/>
  <c r="S383" i="117"/>
  <c r="R383" i="117"/>
  <c r="X382" i="117"/>
  <c r="W382" i="117"/>
  <c r="V382" i="117"/>
  <c r="U382" i="117"/>
  <c r="T382" i="117"/>
  <c r="S382" i="117"/>
  <c r="R382" i="117"/>
  <c r="X381" i="117"/>
  <c r="W381" i="117"/>
  <c r="V381" i="117"/>
  <c r="U381" i="117"/>
  <c r="T381" i="117"/>
  <c r="S381" i="117"/>
  <c r="R381" i="117"/>
  <c r="X380" i="117"/>
  <c r="W380" i="117"/>
  <c r="V380" i="117"/>
  <c r="U380" i="117"/>
  <c r="T380" i="117"/>
  <c r="S380" i="117"/>
  <c r="R380" i="117"/>
  <c r="X379" i="117"/>
  <c r="W379" i="117"/>
  <c r="V379" i="117"/>
  <c r="U379" i="117"/>
  <c r="T379" i="117"/>
  <c r="S379" i="117"/>
  <c r="R379" i="117"/>
  <c r="X131" i="117"/>
  <c r="W131" i="117"/>
  <c r="V131" i="117"/>
  <c r="U131" i="117"/>
  <c r="T131" i="117"/>
  <c r="S131" i="117"/>
  <c r="R131" i="117"/>
  <c r="S18" i="34"/>
  <c r="R18" i="34"/>
  <c r="Q18" i="34"/>
  <c r="P18" i="34"/>
  <c r="O18" i="34"/>
  <c r="N18" i="34"/>
  <c r="M18" i="34"/>
  <c r="L18" i="34"/>
  <c r="K18" i="34"/>
  <c r="J18" i="34"/>
  <c r="R77" i="85" l="1"/>
  <c r="U135" i="118"/>
  <c r="S136" i="118"/>
  <c r="V135" i="118"/>
  <c r="T136" i="118"/>
  <c r="W135" i="118"/>
  <c r="U136" i="118"/>
  <c r="X135" i="118"/>
  <c r="V136" i="118"/>
  <c r="W136" i="118"/>
  <c r="R135" i="118"/>
  <c r="X136" i="118"/>
  <c r="S135" i="118"/>
  <c r="T135" i="118"/>
  <c r="R136" i="118"/>
  <c r="R134" i="118"/>
  <c r="X132" i="118"/>
  <c r="W131" i="118"/>
  <c r="V130" i="118"/>
  <c r="U129" i="118"/>
  <c r="T128" i="118"/>
  <c r="S127" i="118"/>
  <c r="R126" i="118"/>
  <c r="X124" i="118"/>
  <c r="W123" i="118"/>
  <c r="V122" i="118"/>
  <c r="U121" i="118"/>
  <c r="T132" i="118"/>
  <c r="U125" i="118"/>
  <c r="T133" i="118"/>
  <c r="U126" i="118"/>
  <c r="X133" i="118"/>
  <c r="W132" i="118"/>
  <c r="V131" i="118"/>
  <c r="U130" i="118"/>
  <c r="T129" i="118"/>
  <c r="S128" i="118"/>
  <c r="R127" i="118"/>
  <c r="X125" i="118"/>
  <c r="W124" i="118"/>
  <c r="V123" i="118"/>
  <c r="U122" i="118"/>
  <c r="T121" i="118"/>
  <c r="U133" i="118"/>
  <c r="W127" i="118"/>
  <c r="X129" i="118"/>
  <c r="S124" i="118"/>
  <c r="X134" i="118"/>
  <c r="W133" i="118"/>
  <c r="V132" i="118"/>
  <c r="U131" i="118"/>
  <c r="T130" i="118"/>
  <c r="S129" i="118"/>
  <c r="R128" i="118"/>
  <c r="X126" i="118"/>
  <c r="W125" i="118"/>
  <c r="V124" i="118"/>
  <c r="U123" i="118"/>
  <c r="T122" i="118"/>
  <c r="S121" i="118"/>
  <c r="R130" i="118"/>
  <c r="S123" i="118"/>
  <c r="R131" i="118"/>
  <c r="X121" i="118"/>
  <c r="W134" i="118"/>
  <c r="V133" i="118"/>
  <c r="U132" i="118"/>
  <c r="T131" i="118"/>
  <c r="S130" i="118"/>
  <c r="R129" i="118"/>
  <c r="X127" i="118"/>
  <c r="W126" i="118"/>
  <c r="V125" i="118"/>
  <c r="U124" i="118"/>
  <c r="T123" i="118"/>
  <c r="S122" i="118"/>
  <c r="R121" i="118"/>
  <c r="X128" i="118"/>
  <c r="R122" i="118"/>
  <c r="U134" i="118"/>
  <c r="T134" i="118"/>
  <c r="S133" i="118"/>
  <c r="R132" i="118"/>
  <c r="X130" i="118"/>
  <c r="W129" i="118"/>
  <c r="V128" i="118"/>
  <c r="U127" i="118"/>
  <c r="T126" i="118"/>
  <c r="S125" i="118"/>
  <c r="R124" i="118"/>
  <c r="X122" i="118"/>
  <c r="W121" i="118"/>
  <c r="V134" i="118"/>
  <c r="V126" i="118"/>
  <c r="W128" i="118"/>
  <c r="T125" i="118"/>
  <c r="S134" i="118"/>
  <c r="R133" i="118"/>
  <c r="X131" i="118"/>
  <c r="W130" i="118"/>
  <c r="V129" i="118"/>
  <c r="U128" i="118"/>
  <c r="T127" i="118"/>
  <c r="S126" i="118"/>
  <c r="R125" i="118"/>
  <c r="X123" i="118"/>
  <c r="W122" i="118"/>
  <c r="V121" i="118"/>
  <c r="S131" i="118"/>
  <c r="T124" i="118"/>
  <c r="S132" i="118"/>
  <c r="V127" i="118"/>
  <c r="R123" i="118"/>
  <c r="T41" i="131"/>
  <c r="V43" i="131"/>
  <c r="T42" i="131"/>
  <c r="W40" i="131"/>
  <c r="W41" i="131"/>
  <c r="W42" i="131"/>
  <c r="W43" i="131"/>
  <c r="V42" i="131"/>
  <c r="T43" i="131"/>
  <c r="X40" i="131"/>
  <c r="X41" i="131"/>
  <c r="X42" i="131"/>
  <c r="X43" i="131"/>
  <c r="V40" i="131"/>
  <c r="V41" i="131"/>
  <c r="T40" i="131"/>
  <c r="U40" i="131"/>
  <c r="U41" i="131"/>
  <c r="U42" i="131"/>
  <c r="U43" i="131"/>
  <c r="U138" i="118" l="1"/>
  <c r="W138" i="118"/>
  <c r="S138" i="118"/>
  <c r="R138" i="118"/>
  <c r="X138" i="118"/>
  <c r="T138" i="118"/>
  <c r="V138" i="118"/>
  <c r="Y137" i="108"/>
  <c r="X137" i="108"/>
  <c r="W137" i="108"/>
  <c r="V137" i="108"/>
  <c r="U137" i="108"/>
  <c r="T137" i="108"/>
  <c r="S137" i="108"/>
  <c r="Y130" i="108"/>
  <c r="X130" i="108"/>
  <c r="W130" i="108"/>
  <c r="V130" i="108"/>
  <c r="U130" i="108"/>
  <c r="T130" i="108"/>
  <c r="S130" i="108"/>
  <c r="Y124" i="108"/>
  <c r="Y134" i="108" s="1"/>
  <c r="X124" i="108"/>
  <c r="X134" i="108" s="1"/>
  <c r="W124" i="108"/>
  <c r="W134" i="108" s="1"/>
  <c r="V124" i="108"/>
  <c r="V134" i="108" s="1"/>
  <c r="U124" i="108"/>
  <c r="U134" i="108" s="1"/>
  <c r="T124" i="108"/>
  <c r="T134" i="108" s="1"/>
  <c r="S124" i="108"/>
  <c r="S134" i="108" s="1"/>
  <c r="Y121" i="108"/>
  <c r="X121" i="108"/>
  <c r="W121" i="108"/>
  <c r="V121" i="108"/>
  <c r="U121" i="108"/>
  <c r="T121" i="108"/>
  <c r="S121" i="108"/>
  <c r="Y120" i="108"/>
  <c r="X120" i="108"/>
  <c r="W120" i="108"/>
  <c r="V120" i="108"/>
  <c r="U120" i="108"/>
  <c r="T120" i="108"/>
  <c r="S120" i="108"/>
  <c r="D15" i="115" l="1"/>
  <c r="C29" i="111" l="1"/>
  <c r="C28" i="111"/>
  <c r="C27" i="111"/>
  <c r="C26" i="111"/>
  <c r="C19" i="111" l="1"/>
  <c r="C18" i="111"/>
  <c r="C17" i="111"/>
  <c r="C16" i="111"/>
  <c r="E67" i="85" l="1"/>
  <c r="E66" i="85"/>
  <c r="E65" i="85" s="1"/>
  <c r="E63" i="85"/>
  <c r="E62" i="85"/>
  <c r="E61" i="85" s="1"/>
  <c r="E59" i="85"/>
  <c r="E58" i="85"/>
  <c r="E57" i="85" s="1"/>
  <c r="E55" i="85"/>
  <c r="E54" i="85" s="1"/>
  <c r="E53" i="85" s="1"/>
  <c r="AF130" i="122" l="1"/>
  <c r="AB127" i="122" l="1"/>
  <c r="AB123" i="122"/>
  <c r="AB128" i="122"/>
  <c r="AB126" i="122"/>
  <c r="AB125" i="122"/>
  <c r="AB124" i="122"/>
  <c r="H73" i="85" l="1"/>
  <c r="G73" i="85"/>
  <c r="F73" i="85"/>
  <c r="H348" i="117" l="1"/>
  <c r="G348" i="117"/>
  <c r="F348" i="117"/>
  <c r="H350" i="117" l="1"/>
  <c r="G350" i="117"/>
  <c r="F350" i="117"/>
  <c r="AF32" i="123" l="1"/>
  <c r="G72" i="85"/>
  <c r="H72" i="85"/>
  <c r="F72" i="85"/>
  <c r="H83" i="85"/>
  <c r="G83" i="85"/>
  <c r="F83" i="85"/>
  <c r="H82" i="85"/>
  <c r="G82" i="85"/>
  <c r="F82" i="85"/>
  <c r="H81" i="85"/>
  <c r="G81" i="85"/>
  <c r="F81" i="85"/>
  <c r="H80" i="85"/>
  <c r="G80" i="85"/>
  <c r="F80" i="85"/>
  <c r="F76" i="85"/>
  <c r="G76" i="85"/>
  <c r="H76" i="85"/>
  <c r="F77" i="85"/>
  <c r="G77" i="85"/>
  <c r="H77" i="85"/>
  <c r="F78" i="85"/>
  <c r="G78" i="85"/>
  <c r="H78" i="85"/>
  <c r="G75" i="85"/>
  <c r="H75" i="85"/>
  <c r="F75" i="85"/>
  <c r="D81" i="85"/>
  <c r="D82" i="85"/>
  <c r="D83" i="85"/>
  <c r="D80" i="85"/>
  <c r="D76" i="85"/>
  <c r="D77" i="85"/>
  <c r="D78" i="85"/>
  <c r="D75" i="85"/>
  <c r="U73" i="85"/>
  <c r="V73" i="85"/>
  <c r="W73" i="85"/>
  <c r="X73" i="85"/>
  <c r="T73" i="85"/>
  <c r="N70" i="85"/>
  <c r="M70" i="85"/>
  <c r="L70" i="85"/>
  <c r="K70" i="85"/>
  <c r="J70" i="85"/>
  <c r="I70" i="85"/>
  <c r="S72" i="85" l="1"/>
  <c r="S15" i="115" s="1"/>
  <c r="H68" i="85"/>
  <c r="H67" i="85" s="1"/>
  <c r="H66" i="85" s="1"/>
  <c r="H65" i="85" s="1"/>
  <c r="G68" i="85"/>
  <c r="G67" i="85" s="1"/>
  <c r="G66" i="85" s="1"/>
  <c r="G65" i="85" s="1"/>
  <c r="F68" i="85"/>
  <c r="F67" i="85" s="1"/>
  <c r="F66" i="85" s="1"/>
  <c r="F65" i="85" s="1"/>
  <c r="H64" i="85"/>
  <c r="H63" i="85" s="1"/>
  <c r="H62" i="85" s="1"/>
  <c r="H61" i="85" s="1"/>
  <c r="G64" i="85"/>
  <c r="G63" i="85" s="1"/>
  <c r="G62" i="85" s="1"/>
  <c r="G61" i="85" s="1"/>
  <c r="F64" i="85"/>
  <c r="F63" i="85" s="1"/>
  <c r="F62" i="85" s="1"/>
  <c r="F61" i="85" s="1"/>
  <c r="H60" i="85"/>
  <c r="H59" i="85" s="1"/>
  <c r="H58" i="85" s="1"/>
  <c r="H57" i="85" s="1"/>
  <c r="G60" i="85"/>
  <c r="G59" i="85" s="1"/>
  <c r="G58" i="85" s="1"/>
  <c r="G57" i="85" s="1"/>
  <c r="F60" i="85"/>
  <c r="F59" i="85" s="1"/>
  <c r="F58" i="85" s="1"/>
  <c r="F57" i="85" s="1"/>
  <c r="H56" i="85"/>
  <c r="H55" i="85" s="1"/>
  <c r="H54" i="85" s="1"/>
  <c r="H53" i="85" s="1"/>
  <c r="G56" i="85"/>
  <c r="G55" i="85" s="1"/>
  <c r="G54" i="85" s="1"/>
  <c r="G53" i="85" s="1"/>
  <c r="F56" i="85"/>
  <c r="F55" i="85" s="1"/>
  <c r="F54" i="85" s="1"/>
  <c r="F53" i="85" s="1"/>
  <c r="H51" i="85"/>
  <c r="G51" i="85"/>
  <c r="F51" i="85"/>
  <c r="H50" i="85"/>
  <c r="G50" i="85"/>
  <c r="F50" i="85"/>
  <c r="H49" i="85"/>
  <c r="G49" i="85"/>
  <c r="F49" i="85"/>
  <c r="H48" i="85"/>
  <c r="G48" i="85"/>
  <c r="F48" i="85"/>
  <c r="N46" i="85"/>
  <c r="M46" i="85"/>
  <c r="L46" i="85"/>
  <c r="K46" i="85"/>
  <c r="J46" i="85"/>
  <c r="I46" i="85"/>
  <c r="T15" i="115" l="1"/>
  <c r="U15" i="115" l="1"/>
  <c r="AF39" i="122"/>
  <c r="AF41" i="122" s="1"/>
  <c r="V15" i="115" l="1"/>
  <c r="AF132" i="122"/>
  <c r="AB37" i="122"/>
  <c r="AB29" i="122"/>
  <c r="AB34" i="122"/>
  <c r="AB26" i="122"/>
  <c r="AB33" i="122"/>
  <c r="AB25" i="122"/>
  <c r="AB32" i="122"/>
  <c r="AB36" i="122"/>
  <c r="AB28" i="122"/>
  <c r="AB31" i="122"/>
  <c r="AB35" i="122"/>
  <c r="AB27" i="122"/>
  <c r="AB30" i="122"/>
  <c r="W15" i="115" l="1"/>
  <c r="X15" i="115" l="1"/>
  <c r="R214" i="117"/>
  <c r="S214" i="117" s="1"/>
  <c r="T214" i="117" s="1"/>
  <c r="U214" i="117" s="1"/>
  <c r="V214" i="117" s="1"/>
  <c r="W214" i="117" s="1"/>
  <c r="X214" i="117" s="1"/>
  <c r="R195" i="117"/>
  <c r="S195" i="117" s="1"/>
  <c r="R166" i="117"/>
  <c r="S166" i="117" s="1"/>
  <c r="T166" i="117" s="1"/>
  <c r="U166" i="117" s="1"/>
  <c r="V166" i="117" s="1"/>
  <c r="W166" i="117" s="1"/>
  <c r="X166" i="117" s="1"/>
  <c r="R147" i="117"/>
  <c r="S147" i="117" s="1"/>
  <c r="T111" i="85" l="1"/>
  <c r="S111" i="85"/>
  <c r="R111" i="85"/>
  <c r="T112" i="85"/>
  <c r="S112" i="85"/>
  <c r="R112" i="85"/>
  <c r="W146" i="117"/>
  <c r="S146" i="117"/>
  <c r="V146" i="117"/>
  <c r="R146" i="117"/>
  <c r="U146" i="117"/>
  <c r="X146" i="117"/>
  <c r="T146" i="117"/>
  <c r="X144" i="117"/>
  <c r="W144" i="117"/>
  <c r="S144" i="117"/>
  <c r="V144" i="117"/>
  <c r="U144" i="117"/>
  <c r="T144" i="117"/>
  <c r="R144" i="117"/>
  <c r="V145" i="117"/>
  <c r="U145" i="117"/>
  <c r="X145" i="117"/>
  <c r="T145" i="117"/>
  <c r="W145" i="117"/>
  <c r="S145" i="117"/>
  <c r="R145" i="117"/>
  <c r="V192" i="117"/>
  <c r="R192" i="117"/>
  <c r="U192" i="117"/>
  <c r="X192" i="117"/>
  <c r="T192" i="117"/>
  <c r="W192" i="117"/>
  <c r="S192" i="117"/>
  <c r="X193" i="117"/>
  <c r="T193" i="117"/>
  <c r="W193" i="117"/>
  <c r="S193" i="117"/>
  <c r="V193" i="117"/>
  <c r="R193" i="117"/>
  <c r="U193" i="117"/>
  <c r="U194" i="117"/>
  <c r="X194" i="117"/>
  <c r="T194" i="117"/>
  <c r="W194" i="117"/>
  <c r="S194" i="117"/>
  <c r="R194" i="117"/>
  <c r="V194" i="117"/>
  <c r="C20" i="105"/>
  <c r="C19" i="105"/>
  <c r="C18" i="105"/>
  <c r="C17" i="105"/>
  <c r="C16" i="105"/>
  <c r="R83" i="85" l="1"/>
  <c r="R82" i="85"/>
  <c r="R81" i="85"/>
  <c r="S81" i="85" s="1"/>
  <c r="T81" i="85" s="1"/>
  <c r="U81" i="85" s="1"/>
  <c r="V81" i="85" s="1"/>
  <c r="W81" i="85" s="1"/>
  <c r="X81" i="85" s="1"/>
  <c r="R80" i="85"/>
  <c r="S80" i="85" s="1"/>
  <c r="T80" i="85" s="1"/>
  <c r="U80" i="85" s="1"/>
  <c r="V80" i="85" s="1"/>
  <c r="W80" i="85" s="1"/>
  <c r="X80" i="85" s="1"/>
  <c r="R78" i="85"/>
  <c r="S77" i="85"/>
  <c r="R76" i="85"/>
  <c r="S76" i="85" s="1"/>
  <c r="T76" i="85" s="1"/>
  <c r="U76" i="85" s="1"/>
  <c r="V76" i="85" s="1"/>
  <c r="W76" i="85" s="1"/>
  <c r="X76" i="85" s="1"/>
  <c r="R75" i="85"/>
  <c r="S75" i="85" s="1"/>
  <c r="T75" i="85" s="1"/>
  <c r="U75" i="85" s="1"/>
  <c r="V75" i="85" s="1"/>
  <c r="W75" i="85" s="1"/>
  <c r="X75" i="85" s="1"/>
  <c r="R222" i="117"/>
  <c r="R220" i="117"/>
  <c r="R218" i="117"/>
  <c r="R217" i="117"/>
  <c r="S217" i="117" s="1"/>
  <c r="R216" i="117"/>
  <c r="R215" i="117"/>
  <c r="R212" i="117"/>
  <c r="S212" i="117" s="1"/>
  <c r="R210" i="117"/>
  <c r="R208" i="117"/>
  <c r="R207" i="117"/>
  <c r="R206" i="117"/>
  <c r="S206" i="117" s="1"/>
  <c r="R205" i="117"/>
  <c r="R203" i="117"/>
  <c r="R201" i="117"/>
  <c r="R199" i="117"/>
  <c r="S199" i="117" s="1"/>
  <c r="R198" i="117"/>
  <c r="R197" i="117"/>
  <c r="R196" i="117"/>
  <c r="E67" i="99"/>
  <c r="R190" i="117"/>
  <c r="S190" i="117" s="1"/>
  <c r="R188" i="117"/>
  <c r="R186" i="117"/>
  <c r="R185" i="117"/>
  <c r="R184" i="117"/>
  <c r="S184" i="117" s="1"/>
  <c r="R183" i="117"/>
  <c r="R174" i="117"/>
  <c r="R172" i="117"/>
  <c r="R170" i="117"/>
  <c r="S170" i="117" s="1"/>
  <c r="R169" i="117"/>
  <c r="R168" i="117"/>
  <c r="R167" i="117"/>
  <c r="R164" i="117"/>
  <c r="R162" i="117"/>
  <c r="R160" i="117"/>
  <c r="R159" i="117"/>
  <c r="S159" i="117" s="1"/>
  <c r="R158" i="117"/>
  <c r="R157" i="117"/>
  <c r="R155" i="117"/>
  <c r="R153" i="117"/>
  <c r="S153" i="117" s="1"/>
  <c r="R151" i="117"/>
  <c r="R150" i="117"/>
  <c r="R149" i="117"/>
  <c r="R148" i="117"/>
  <c r="S148" i="117" s="1"/>
  <c r="K23" i="99"/>
  <c r="E22" i="99"/>
  <c r="K21" i="99"/>
  <c r="R142" i="117"/>
  <c r="S142" i="117" s="1"/>
  <c r="T142" i="117" s="1"/>
  <c r="U142" i="117" s="1"/>
  <c r="V142" i="117" s="1"/>
  <c r="W142" i="117" s="1"/>
  <c r="X142" i="117" s="1"/>
  <c r="K19" i="99" s="1"/>
  <c r="R140" i="117"/>
  <c r="S140" i="117" s="1"/>
  <c r="T140" i="117" s="1"/>
  <c r="U140" i="117" s="1"/>
  <c r="V140" i="117" s="1"/>
  <c r="W140" i="117" s="1"/>
  <c r="X140" i="117" s="1"/>
  <c r="K17" i="99" s="1"/>
  <c r="R138" i="117"/>
  <c r="S138" i="117" s="1"/>
  <c r="T138" i="117" s="1"/>
  <c r="U138" i="117" s="1"/>
  <c r="V138" i="117" s="1"/>
  <c r="W138" i="117" s="1"/>
  <c r="X138" i="117" s="1"/>
  <c r="K15" i="99" s="1"/>
  <c r="R137" i="117"/>
  <c r="S137" i="117" s="1"/>
  <c r="T137" i="117" s="1"/>
  <c r="U137" i="117" s="1"/>
  <c r="V137" i="117" s="1"/>
  <c r="W137" i="117" s="1"/>
  <c r="X137" i="117" s="1"/>
  <c r="K14" i="99" s="1"/>
  <c r="R136" i="117"/>
  <c r="S136" i="117" s="1"/>
  <c r="T136" i="117" s="1"/>
  <c r="U136" i="117" s="1"/>
  <c r="V136" i="117" s="1"/>
  <c r="W136" i="117" s="1"/>
  <c r="X136" i="117" s="1"/>
  <c r="K13" i="99" s="1"/>
  <c r="R135" i="117"/>
  <c r="E12" i="99" s="1"/>
  <c r="S78" i="85" l="1"/>
  <c r="T77" i="85"/>
  <c r="U77" i="85" s="1"/>
  <c r="V77" i="85" s="1"/>
  <c r="W77" i="85" s="1"/>
  <c r="X77" i="85" s="1"/>
  <c r="S82" i="85"/>
  <c r="R139" i="119"/>
  <c r="R70" i="119"/>
  <c r="S83" i="85"/>
  <c r="R61" i="119"/>
  <c r="R130" i="119"/>
  <c r="G21" i="99"/>
  <c r="F24" i="99"/>
  <c r="S135" i="117"/>
  <c r="T135" i="117" s="1"/>
  <c r="U135" i="117" s="1"/>
  <c r="V135" i="117" s="1"/>
  <c r="W135" i="117" s="1"/>
  <c r="X135" i="117" s="1"/>
  <c r="K12" i="99" s="1"/>
  <c r="K22" i="99"/>
  <c r="F13" i="99"/>
  <c r="H15" i="99"/>
  <c r="E25" i="99"/>
  <c r="J13" i="99"/>
  <c r="F19" i="99"/>
  <c r="E23" i="99"/>
  <c r="E47" i="99"/>
  <c r="G14" i="99"/>
  <c r="J19" i="99"/>
  <c r="I23" i="99"/>
  <c r="S149" i="117"/>
  <c r="E26" i="99"/>
  <c r="S167" i="117"/>
  <c r="E44" i="99"/>
  <c r="T199" i="117"/>
  <c r="F73" i="99"/>
  <c r="T217" i="117"/>
  <c r="F91" i="99"/>
  <c r="E73" i="99"/>
  <c r="S150" i="117"/>
  <c r="E27" i="99"/>
  <c r="S157" i="117"/>
  <c r="E34" i="99"/>
  <c r="S162" i="117"/>
  <c r="E39" i="99"/>
  <c r="S168" i="117"/>
  <c r="E45" i="99"/>
  <c r="S174" i="117"/>
  <c r="E51" i="99"/>
  <c r="S186" i="117"/>
  <c r="E60" i="99"/>
  <c r="S196" i="117"/>
  <c r="E70" i="99"/>
  <c r="S201" i="117"/>
  <c r="E75" i="99"/>
  <c r="S207" i="117"/>
  <c r="E81" i="99"/>
  <c r="E88" i="99"/>
  <c r="S218" i="117"/>
  <c r="E92" i="99"/>
  <c r="G13" i="99"/>
  <c r="H14" i="99"/>
  <c r="E15" i="99"/>
  <c r="I15" i="99"/>
  <c r="F17" i="99"/>
  <c r="J17" i="99"/>
  <c r="G19" i="99"/>
  <c r="H21" i="99"/>
  <c r="F23" i="99"/>
  <c r="J23" i="99"/>
  <c r="E43" i="99"/>
  <c r="E69" i="99"/>
  <c r="E91" i="99"/>
  <c r="S155" i="117"/>
  <c r="E32" i="99"/>
  <c r="S172" i="117"/>
  <c r="E49" i="99"/>
  <c r="F69" i="99"/>
  <c r="T206" i="117"/>
  <c r="F80" i="99"/>
  <c r="E17" i="99"/>
  <c r="S151" i="117"/>
  <c r="E28" i="99"/>
  <c r="S158" i="117"/>
  <c r="E35" i="99"/>
  <c r="S164" i="117"/>
  <c r="E41" i="99"/>
  <c r="S169" i="117"/>
  <c r="E46" i="99"/>
  <c r="S183" i="117"/>
  <c r="E57" i="99"/>
  <c r="S188" i="117"/>
  <c r="E62" i="99"/>
  <c r="S197" i="117"/>
  <c r="E71" i="99"/>
  <c r="S203" i="117"/>
  <c r="E77" i="99"/>
  <c r="S208" i="117"/>
  <c r="E82" i="99"/>
  <c r="S215" i="117"/>
  <c r="E89" i="99"/>
  <c r="S220" i="117"/>
  <c r="E94" i="99"/>
  <c r="H13" i="99"/>
  <c r="E14" i="99"/>
  <c r="I14" i="99"/>
  <c r="F15" i="99"/>
  <c r="J15" i="99"/>
  <c r="G17" i="99"/>
  <c r="H19" i="99"/>
  <c r="E21" i="99"/>
  <c r="I21" i="99"/>
  <c r="G23" i="99"/>
  <c r="E36" i="99"/>
  <c r="E64" i="99"/>
  <c r="E86" i="99"/>
  <c r="S160" i="117"/>
  <c r="E37" i="99"/>
  <c r="S185" i="117"/>
  <c r="E59" i="99"/>
  <c r="E66" i="99"/>
  <c r="T212" i="117"/>
  <c r="F86" i="99"/>
  <c r="I17" i="99"/>
  <c r="T148" i="117"/>
  <c r="F25" i="99"/>
  <c r="T153" i="117"/>
  <c r="F30" i="99"/>
  <c r="T159" i="117"/>
  <c r="F36" i="99"/>
  <c r="F43" i="99"/>
  <c r="T170" i="117"/>
  <c r="F47" i="99"/>
  <c r="T184" i="117"/>
  <c r="F58" i="99"/>
  <c r="T190" i="117"/>
  <c r="F64" i="99"/>
  <c r="E68" i="99"/>
  <c r="S198" i="117"/>
  <c r="E72" i="99"/>
  <c r="S205" i="117"/>
  <c r="E79" i="99"/>
  <c r="S210" i="117"/>
  <c r="E84" i="99"/>
  <c r="S216" i="117"/>
  <c r="E90" i="99"/>
  <c r="S222" i="117"/>
  <c r="E96" i="99"/>
  <c r="E13" i="99"/>
  <c r="I13" i="99"/>
  <c r="F14" i="99"/>
  <c r="J14" i="99"/>
  <c r="G15" i="99"/>
  <c r="H17" i="99"/>
  <c r="E19" i="99"/>
  <c r="I19" i="99"/>
  <c r="F21" i="99"/>
  <c r="J21" i="99"/>
  <c r="H23" i="99"/>
  <c r="E24" i="99"/>
  <c r="E30" i="99"/>
  <c r="E58" i="99"/>
  <c r="E80" i="99"/>
  <c r="H131" i="117"/>
  <c r="F131" i="117"/>
  <c r="N129" i="117"/>
  <c r="M129" i="117"/>
  <c r="L129" i="117"/>
  <c r="K129" i="117"/>
  <c r="J129" i="117"/>
  <c r="I129" i="117"/>
  <c r="H129" i="117"/>
  <c r="G129" i="117"/>
  <c r="F129" i="117"/>
  <c r="E129" i="117"/>
  <c r="Z7857" i="98"/>
  <c r="Y7857" i="98"/>
  <c r="X7857" i="98"/>
  <c r="W7857" i="98"/>
  <c r="V7857" i="98"/>
  <c r="U7857" i="98"/>
  <c r="T7857" i="98"/>
  <c r="S7857" i="98"/>
  <c r="Z7855" i="98"/>
  <c r="Y7855" i="98"/>
  <c r="X7855" i="98"/>
  <c r="W7855" i="98"/>
  <c r="V7855" i="98"/>
  <c r="U7855" i="98"/>
  <c r="T7855" i="98"/>
  <c r="S7855" i="98"/>
  <c r="Z7854" i="98"/>
  <c r="Y7854" i="98"/>
  <c r="X7854" i="98"/>
  <c r="W7854" i="98"/>
  <c r="V7854" i="98"/>
  <c r="U7854" i="98"/>
  <c r="T7854" i="98"/>
  <c r="S7854" i="98"/>
  <c r="Z7853" i="98"/>
  <c r="Y7853" i="98"/>
  <c r="X7853" i="98"/>
  <c r="W7853" i="98"/>
  <c r="V7853" i="98"/>
  <c r="U7853" i="98"/>
  <c r="T7853" i="98"/>
  <c r="S7853" i="98"/>
  <c r="Z7852" i="98"/>
  <c r="Y7852" i="98"/>
  <c r="X7852" i="98"/>
  <c r="W7852" i="98"/>
  <c r="V7852" i="98"/>
  <c r="U7852" i="98"/>
  <c r="T7852" i="98"/>
  <c r="S7852" i="98"/>
  <c r="Z7851" i="98"/>
  <c r="Y7851" i="98"/>
  <c r="X7851" i="98"/>
  <c r="W7851" i="98"/>
  <c r="V7851" i="98"/>
  <c r="U7851" i="98"/>
  <c r="T7851" i="98"/>
  <c r="S7851" i="98"/>
  <c r="Z7850" i="98"/>
  <c r="Y7850" i="98"/>
  <c r="X7850" i="98"/>
  <c r="W7850" i="98"/>
  <c r="V7850" i="98"/>
  <c r="U7850" i="98"/>
  <c r="T7850" i="98"/>
  <c r="S7850" i="98"/>
  <c r="Z7849" i="98"/>
  <c r="Y7849" i="98"/>
  <c r="X7849" i="98"/>
  <c r="W7849" i="98"/>
  <c r="V7849" i="98"/>
  <c r="U7849" i="98"/>
  <c r="T7849" i="98"/>
  <c r="S7849" i="98"/>
  <c r="Z7848" i="98"/>
  <c r="Y7848" i="98"/>
  <c r="X7848" i="98"/>
  <c r="W7848" i="98"/>
  <c r="V7848" i="98"/>
  <c r="U7848" i="98"/>
  <c r="T7848" i="98"/>
  <c r="S7848" i="98"/>
  <c r="Z7847" i="98"/>
  <c r="Y7847" i="98"/>
  <c r="X7847" i="98"/>
  <c r="W7847" i="98"/>
  <c r="V7847" i="98"/>
  <c r="U7847" i="98"/>
  <c r="T7847" i="98"/>
  <c r="S7847" i="98"/>
  <c r="Z7846" i="98"/>
  <c r="Y7846" i="98"/>
  <c r="X7846" i="98"/>
  <c r="W7846" i="98"/>
  <c r="V7846" i="98"/>
  <c r="U7846" i="98"/>
  <c r="T7846" i="98"/>
  <c r="S7846" i="98"/>
  <c r="Z7845" i="98"/>
  <c r="Y7845" i="98"/>
  <c r="X7845" i="98"/>
  <c r="W7845" i="98"/>
  <c r="V7845" i="98"/>
  <c r="U7845" i="98"/>
  <c r="T7845" i="98"/>
  <c r="S7845" i="98"/>
  <c r="H73" i="115"/>
  <c r="G73" i="115"/>
  <c r="F73" i="115"/>
  <c r="H69" i="115"/>
  <c r="G69" i="115"/>
  <c r="F69" i="115"/>
  <c r="H68" i="115"/>
  <c r="G68" i="115"/>
  <c r="F68" i="115"/>
  <c r="H67" i="115"/>
  <c r="G67" i="115"/>
  <c r="F67" i="115"/>
  <c r="H66" i="115"/>
  <c r="G66" i="115"/>
  <c r="F66" i="115"/>
  <c r="H65" i="115"/>
  <c r="G65" i="115"/>
  <c r="F65" i="115"/>
  <c r="H64" i="115"/>
  <c r="G64" i="115"/>
  <c r="F64" i="115"/>
  <c r="H63" i="115"/>
  <c r="G63" i="115"/>
  <c r="F63" i="115"/>
  <c r="H62" i="115"/>
  <c r="G62" i="115"/>
  <c r="F62" i="115"/>
  <c r="H61" i="115"/>
  <c r="G61" i="115"/>
  <c r="F61" i="115"/>
  <c r="H60" i="115"/>
  <c r="G60" i="115"/>
  <c r="F60" i="115"/>
  <c r="H59" i="115"/>
  <c r="G59" i="115"/>
  <c r="F59" i="115"/>
  <c r="R7857" i="98"/>
  <c r="Q7857" i="98"/>
  <c r="P7857" i="98"/>
  <c r="O7857" i="98"/>
  <c r="N7857" i="98"/>
  <c r="M7857" i="98"/>
  <c r="L7857" i="98"/>
  <c r="K7857" i="98"/>
  <c r="R7855" i="98"/>
  <c r="Q7855" i="98"/>
  <c r="P7855" i="98"/>
  <c r="O7855" i="98"/>
  <c r="N7855" i="98"/>
  <c r="M7855" i="98"/>
  <c r="L7855" i="98"/>
  <c r="K7855" i="98"/>
  <c r="R7854" i="98"/>
  <c r="Q7854" i="98"/>
  <c r="P7854" i="98"/>
  <c r="O7854" i="98"/>
  <c r="N7854" i="98"/>
  <c r="M7854" i="98"/>
  <c r="L7854" i="98"/>
  <c r="K7854" i="98"/>
  <c r="R7853" i="98"/>
  <c r="Q7853" i="98"/>
  <c r="P7853" i="98"/>
  <c r="O7853" i="98"/>
  <c r="N7853" i="98"/>
  <c r="M7853" i="98"/>
  <c r="L7853" i="98"/>
  <c r="K7853" i="98"/>
  <c r="R7852" i="98"/>
  <c r="Q7852" i="98"/>
  <c r="P7852" i="98"/>
  <c r="O7852" i="98"/>
  <c r="N7852" i="98"/>
  <c r="M7852" i="98"/>
  <c r="L7852" i="98"/>
  <c r="K7852" i="98"/>
  <c r="R7851" i="98"/>
  <c r="Q7851" i="98"/>
  <c r="P7851" i="98"/>
  <c r="O7851" i="98"/>
  <c r="N7851" i="98"/>
  <c r="M7851" i="98"/>
  <c r="L7851" i="98"/>
  <c r="K7851" i="98"/>
  <c r="R7850" i="98"/>
  <c r="Q7850" i="98"/>
  <c r="P7850" i="98"/>
  <c r="O7850" i="98"/>
  <c r="N7850" i="98"/>
  <c r="M7850" i="98"/>
  <c r="L7850" i="98"/>
  <c r="K7850" i="98"/>
  <c r="R7849" i="98"/>
  <c r="Q7849" i="98"/>
  <c r="P7849" i="98"/>
  <c r="O7849" i="98"/>
  <c r="N7849" i="98"/>
  <c r="M7849" i="98"/>
  <c r="L7849" i="98"/>
  <c r="K7849" i="98"/>
  <c r="R7848" i="98"/>
  <c r="Q7848" i="98"/>
  <c r="P7848" i="98"/>
  <c r="O7848" i="98"/>
  <c r="N7848" i="98"/>
  <c r="M7848" i="98"/>
  <c r="L7848" i="98"/>
  <c r="K7848" i="98"/>
  <c r="R7847" i="98"/>
  <c r="Q7847" i="98"/>
  <c r="P7847" i="98"/>
  <c r="O7847" i="98"/>
  <c r="N7847" i="98"/>
  <c r="M7847" i="98"/>
  <c r="L7847" i="98"/>
  <c r="K7847" i="98"/>
  <c r="R7846" i="98"/>
  <c r="Q7846" i="98"/>
  <c r="P7846" i="98"/>
  <c r="O7846" i="98"/>
  <c r="N7846" i="98"/>
  <c r="M7846" i="98"/>
  <c r="L7846" i="98"/>
  <c r="K7846" i="98"/>
  <c r="R7845" i="98"/>
  <c r="Q7845" i="98"/>
  <c r="P7845" i="98"/>
  <c r="O7845" i="98"/>
  <c r="N7845" i="98"/>
  <c r="M7845" i="98"/>
  <c r="L7845" i="98"/>
  <c r="K7845" i="98"/>
  <c r="H55" i="115"/>
  <c r="G55" i="115"/>
  <c r="F55" i="115"/>
  <c r="F42" i="115"/>
  <c r="G42" i="115"/>
  <c r="H42" i="115"/>
  <c r="F43" i="115"/>
  <c r="G43" i="115"/>
  <c r="H43" i="115"/>
  <c r="F44" i="115"/>
  <c r="G44" i="115"/>
  <c r="H44" i="115"/>
  <c r="F45" i="115"/>
  <c r="G45" i="115"/>
  <c r="H45" i="115"/>
  <c r="F46" i="115"/>
  <c r="G46" i="115"/>
  <c r="H46" i="115"/>
  <c r="F47" i="115"/>
  <c r="G47" i="115"/>
  <c r="H47" i="115"/>
  <c r="F48" i="115"/>
  <c r="G48" i="115"/>
  <c r="H48" i="115"/>
  <c r="F49" i="115"/>
  <c r="G49" i="115"/>
  <c r="H49" i="115"/>
  <c r="F50" i="115"/>
  <c r="G50" i="115"/>
  <c r="H50" i="115"/>
  <c r="F51" i="115"/>
  <c r="G51" i="115"/>
  <c r="H51" i="115"/>
  <c r="H41" i="115"/>
  <c r="G41" i="115"/>
  <c r="F41" i="115"/>
  <c r="I21" i="115"/>
  <c r="J21" i="115"/>
  <c r="K21" i="115"/>
  <c r="H37" i="115"/>
  <c r="G37" i="115"/>
  <c r="F37" i="115"/>
  <c r="G24" i="115"/>
  <c r="H24" i="115"/>
  <c r="G25" i="115"/>
  <c r="H25" i="115"/>
  <c r="G26" i="115"/>
  <c r="H26" i="115"/>
  <c r="G27" i="115"/>
  <c r="H27" i="115"/>
  <c r="G28" i="115"/>
  <c r="H28" i="115"/>
  <c r="G29" i="115"/>
  <c r="H29" i="115"/>
  <c r="G30" i="115"/>
  <c r="H30" i="115"/>
  <c r="G31" i="115"/>
  <c r="H31" i="115"/>
  <c r="G32" i="115"/>
  <c r="H32" i="115"/>
  <c r="G33" i="115"/>
  <c r="H33" i="115"/>
  <c r="H23" i="115"/>
  <c r="G23" i="115"/>
  <c r="C7846" i="98"/>
  <c r="D7846" i="98"/>
  <c r="E7846" i="98"/>
  <c r="F7846" i="98"/>
  <c r="G7846" i="98"/>
  <c r="H7846" i="98"/>
  <c r="I7846" i="98"/>
  <c r="J7846" i="98"/>
  <c r="C7847" i="98"/>
  <c r="D7847" i="98"/>
  <c r="E7847" i="98"/>
  <c r="F7847" i="98"/>
  <c r="G7847" i="98"/>
  <c r="H7847" i="98"/>
  <c r="I7847" i="98"/>
  <c r="J7847" i="98"/>
  <c r="C7848" i="98"/>
  <c r="D7848" i="98"/>
  <c r="E7848" i="98"/>
  <c r="F7848" i="98"/>
  <c r="G7848" i="98"/>
  <c r="H7848" i="98"/>
  <c r="I7848" i="98"/>
  <c r="J7848" i="98"/>
  <c r="C7849" i="98"/>
  <c r="D7849" i="98"/>
  <c r="E7849" i="98"/>
  <c r="F7849" i="98"/>
  <c r="G7849" i="98"/>
  <c r="H7849" i="98"/>
  <c r="I7849" i="98"/>
  <c r="J7849" i="98"/>
  <c r="C7850" i="98"/>
  <c r="D7850" i="98"/>
  <c r="E7850" i="98"/>
  <c r="F7850" i="98"/>
  <c r="G7850" i="98"/>
  <c r="H7850" i="98"/>
  <c r="I7850" i="98"/>
  <c r="J7850" i="98"/>
  <c r="C7851" i="98"/>
  <c r="D7851" i="98"/>
  <c r="E7851" i="98"/>
  <c r="F7851" i="98"/>
  <c r="G7851" i="98"/>
  <c r="H7851" i="98"/>
  <c r="I7851" i="98"/>
  <c r="J7851" i="98"/>
  <c r="C7852" i="98"/>
  <c r="D7852" i="98"/>
  <c r="E7852" i="98"/>
  <c r="F7852" i="98"/>
  <c r="G7852" i="98"/>
  <c r="H7852" i="98"/>
  <c r="I7852" i="98"/>
  <c r="J7852" i="98"/>
  <c r="C7853" i="98"/>
  <c r="D7853" i="98"/>
  <c r="E7853" i="98"/>
  <c r="F7853" i="98"/>
  <c r="G7853" i="98"/>
  <c r="H7853" i="98"/>
  <c r="I7853" i="98"/>
  <c r="J7853" i="98"/>
  <c r="C7854" i="98"/>
  <c r="D7854" i="98"/>
  <c r="E7854" i="98"/>
  <c r="F7854" i="98"/>
  <c r="G7854" i="98"/>
  <c r="H7854" i="98"/>
  <c r="I7854" i="98"/>
  <c r="J7854" i="98"/>
  <c r="C7855" i="98"/>
  <c r="D7855" i="98"/>
  <c r="E7855" i="98"/>
  <c r="F7855" i="98"/>
  <c r="G7855" i="98"/>
  <c r="H7855" i="98"/>
  <c r="I7855" i="98"/>
  <c r="J7855" i="98"/>
  <c r="J7845" i="98"/>
  <c r="I7845" i="98"/>
  <c r="H7845" i="98"/>
  <c r="G7845" i="98"/>
  <c r="F7845" i="98"/>
  <c r="E7845" i="98"/>
  <c r="D7845" i="98"/>
  <c r="C7845" i="98"/>
  <c r="Q107" i="114"/>
  <c r="P107" i="114"/>
  <c r="O107" i="114"/>
  <c r="N107" i="114"/>
  <c r="M107" i="114"/>
  <c r="L107" i="114"/>
  <c r="K107" i="114"/>
  <c r="J107" i="114"/>
  <c r="I107" i="114"/>
  <c r="F107" i="114"/>
  <c r="D107" i="114"/>
  <c r="H105" i="114"/>
  <c r="G105" i="114"/>
  <c r="H104" i="114"/>
  <c r="H107" i="114" s="1"/>
  <c r="G104" i="114"/>
  <c r="G107" i="114" s="1"/>
  <c r="X102" i="114"/>
  <c r="W102" i="114"/>
  <c r="V102" i="114"/>
  <c r="U102" i="114"/>
  <c r="T102" i="114"/>
  <c r="S102" i="114"/>
  <c r="R102" i="114"/>
  <c r="Q102" i="114"/>
  <c r="P102" i="114"/>
  <c r="O102" i="114"/>
  <c r="N102" i="114"/>
  <c r="M102" i="114"/>
  <c r="L102" i="114"/>
  <c r="K102" i="114"/>
  <c r="J102" i="114"/>
  <c r="I102" i="114"/>
  <c r="Q100" i="114"/>
  <c r="P100" i="114"/>
  <c r="O100" i="114"/>
  <c r="N100" i="114"/>
  <c r="M100" i="114"/>
  <c r="L100" i="114"/>
  <c r="K100" i="114"/>
  <c r="J100" i="114"/>
  <c r="I100" i="114"/>
  <c r="H98" i="114"/>
  <c r="H100" i="114" s="1"/>
  <c r="G98" i="114"/>
  <c r="G100" i="114" s="1"/>
  <c r="F98" i="114"/>
  <c r="F100" i="114" s="1"/>
  <c r="N96" i="114"/>
  <c r="M96" i="114"/>
  <c r="L96" i="114"/>
  <c r="K96" i="114"/>
  <c r="J96" i="114"/>
  <c r="I96" i="114"/>
  <c r="H96" i="114"/>
  <c r="G96" i="114"/>
  <c r="F96" i="114"/>
  <c r="E96" i="114"/>
  <c r="F58" i="114"/>
  <c r="F60" i="114" s="1"/>
  <c r="Q60" i="114"/>
  <c r="P60" i="114"/>
  <c r="O60" i="114"/>
  <c r="N60" i="114"/>
  <c r="M60" i="114"/>
  <c r="L60" i="114"/>
  <c r="K60" i="114"/>
  <c r="J60" i="114"/>
  <c r="I60" i="114"/>
  <c r="H58" i="114"/>
  <c r="H60" i="114" s="1"/>
  <c r="G58" i="114"/>
  <c r="G60" i="114" s="1"/>
  <c r="N56" i="114"/>
  <c r="M56" i="114"/>
  <c r="L56" i="114"/>
  <c r="K56" i="114"/>
  <c r="J56" i="114"/>
  <c r="I56" i="114"/>
  <c r="H56" i="114"/>
  <c r="G56" i="114"/>
  <c r="F56" i="114"/>
  <c r="E56" i="114"/>
  <c r="Q74" i="114"/>
  <c r="P74" i="114"/>
  <c r="O74" i="114"/>
  <c r="N74" i="114"/>
  <c r="M74" i="114"/>
  <c r="L74" i="114"/>
  <c r="K74" i="114"/>
  <c r="J74" i="114"/>
  <c r="I74" i="114"/>
  <c r="D74" i="114"/>
  <c r="H72" i="114"/>
  <c r="G72" i="114"/>
  <c r="F72" i="114"/>
  <c r="H71" i="114"/>
  <c r="G71" i="114"/>
  <c r="F71" i="114"/>
  <c r="H70" i="114"/>
  <c r="G70" i="114"/>
  <c r="F70" i="114"/>
  <c r="H69" i="114"/>
  <c r="G69" i="114"/>
  <c r="F69" i="114"/>
  <c r="H68" i="114"/>
  <c r="G68" i="114"/>
  <c r="F68" i="114"/>
  <c r="H67" i="114"/>
  <c r="G67" i="114"/>
  <c r="F67" i="114"/>
  <c r="H66" i="114"/>
  <c r="G66" i="114"/>
  <c r="F66" i="114"/>
  <c r="H65" i="114"/>
  <c r="G65" i="114"/>
  <c r="F65" i="114"/>
  <c r="H64" i="114"/>
  <c r="H74" i="114" s="1"/>
  <c r="G64" i="114"/>
  <c r="G74" i="114" s="1"/>
  <c r="F64" i="114"/>
  <c r="F74" i="114" s="1"/>
  <c r="X62" i="114"/>
  <c r="W62" i="114"/>
  <c r="V62" i="114"/>
  <c r="U62" i="114"/>
  <c r="T62" i="114"/>
  <c r="S62" i="114"/>
  <c r="R62" i="114"/>
  <c r="Q62" i="114"/>
  <c r="P62" i="114"/>
  <c r="O62" i="114"/>
  <c r="N62" i="114"/>
  <c r="M62" i="114"/>
  <c r="L62" i="114"/>
  <c r="K62" i="114"/>
  <c r="J62" i="114"/>
  <c r="I62" i="114"/>
  <c r="J40" i="97"/>
  <c r="I40" i="97"/>
  <c r="H40" i="97"/>
  <c r="G40" i="97"/>
  <c r="F40" i="97"/>
  <c r="E40" i="97"/>
  <c r="D40" i="97"/>
  <c r="J39" i="97"/>
  <c r="I39" i="97"/>
  <c r="H39" i="97"/>
  <c r="G39" i="97"/>
  <c r="F39" i="97"/>
  <c r="E39" i="97"/>
  <c r="D39" i="97"/>
  <c r="J38" i="97"/>
  <c r="I38" i="97"/>
  <c r="H38" i="97"/>
  <c r="G38" i="97"/>
  <c r="F38" i="97"/>
  <c r="E38" i="97"/>
  <c r="D38" i="97"/>
  <c r="J37" i="97"/>
  <c r="I37" i="97"/>
  <c r="H37" i="97"/>
  <c r="G37" i="97"/>
  <c r="F37" i="97"/>
  <c r="E37" i="97"/>
  <c r="D37" i="97"/>
  <c r="J36" i="97"/>
  <c r="I36" i="97"/>
  <c r="H36" i="97"/>
  <c r="G36" i="97"/>
  <c r="F36" i="97"/>
  <c r="E36" i="97"/>
  <c r="D36" i="97"/>
  <c r="J35" i="97"/>
  <c r="I35" i="97"/>
  <c r="H35" i="97"/>
  <c r="G35" i="97"/>
  <c r="F35" i="97"/>
  <c r="E35" i="97"/>
  <c r="D35" i="97"/>
  <c r="J34" i="97"/>
  <c r="I34" i="97"/>
  <c r="H34" i="97"/>
  <c r="G34" i="97"/>
  <c r="F34" i="97"/>
  <c r="E34" i="97"/>
  <c r="D34" i="97"/>
  <c r="J33" i="97"/>
  <c r="I33" i="97"/>
  <c r="H33" i="97"/>
  <c r="G33" i="97"/>
  <c r="F33" i="97"/>
  <c r="E33" i="97"/>
  <c r="D33" i="97"/>
  <c r="J32" i="97"/>
  <c r="I32" i="97"/>
  <c r="H32" i="97"/>
  <c r="G32" i="97"/>
  <c r="F32" i="97"/>
  <c r="E32" i="97"/>
  <c r="D32" i="97"/>
  <c r="AA126" i="96"/>
  <c r="AA65" i="96"/>
  <c r="O25" i="116"/>
  <c r="Z126" i="96" s="1"/>
  <c r="O19" i="116"/>
  <c r="Z65" i="96" s="1"/>
  <c r="G25" i="116"/>
  <c r="F25" i="116"/>
  <c r="H25" i="116"/>
  <c r="G19" i="116"/>
  <c r="F19" i="116"/>
  <c r="H19" i="116"/>
  <c r="H24" i="116"/>
  <c r="G24" i="116"/>
  <c r="F24" i="116"/>
  <c r="H18" i="116"/>
  <c r="G18" i="116"/>
  <c r="F18" i="116"/>
  <c r="A528" i="95"/>
  <c r="A354" i="95"/>
  <c r="C139" i="95"/>
  <c r="C140" i="95"/>
  <c r="C141" i="95"/>
  <c r="C142" i="95"/>
  <c r="C143" i="95"/>
  <c r="C144" i="95"/>
  <c r="C145" i="95"/>
  <c r="C146" i="95"/>
  <c r="C147" i="95"/>
  <c r="C148" i="95"/>
  <c r="C149" i="95"/>
  <c r="C150" i="95"/>
  <c r="C151" i="95"/>
  <c r="C152" i="95"/>
  <c r="C153" i="95"/>
  <c r="C154" i="95"/>
  <c r="Q333" i="113"/>
  <c r="P333" i="113"/>
  <c r="O333" i="113"/>
  <c r="N333" i="113"/>
  <c r="M333" i="113"/>
  <c r="L333" i="113"/>
  <c r="K333" i="113"/>
  <c r="J333" i="113"/>
  <c r="I333" i="113"/>
  <c r="Q488" i="113"/>
  <c r="P488" i="113"/>
  <c r="O488" i="113"/>
  <c r="N488" i="113"/>
  <c r="M488" i="113"/>
  <c r="L488" i="113"/>
  <c r="K488" i="113"/>
  <c r="J488" i="113"/>
  <c r="I488" i="113"/>
  <c r="T78" i="85" l="1"/>
  <c r="H12" i="99"/>
  <c r="I12" i="99"/>
  <c r="F22" i="99"/>
  <c r="J12" i="99"/>
  <c r="F12" i="99"/>
  <c r="G12" i="99"/>
  <c r="S61" i="119"/>
  <c r="T83" i="85"/>
  <c r="S70" i="119"/>
  <c r="S130" i="119"/>
  <c r="T82" i="85"/>
  <c r="S139" i="119"/>
  <c r="H22" i="99"/>
  <c r="G22" i="99"/>
  <c r="J22" i="99"/>
  <c r="I22" i="99"/>
  <c r="T185" i="117"/>
  <c r="F59" i="99"/>
  <c r="T188" i="117"/>
  <c r="F62" i="99"/>
  <c r="T158" i="117"/>
  <c r="F35" i="99"/>
  <c r="T172" i="117"/>
  <c r="F49" i="99"/>
  <c r="T222" i="117"/>
  <c r="F96" i="99"/>
  <c r="T210" i="117"/>
  <c r="F84" i="99"/>
  <c r="T198" i="117"/>
  <c r="F72" i="99"/>
  <c r="U190" i="117"/>
  <c r="G64" i="99"/>
  <c r="U170" i="117"/>
  <c r="G47" i="99"/>
  <c r="U159" i="117"/>
  <c r="G36" i="99"/>
  <c r="U148" i="117"/>
  <c r="G25" i="99"/>
  <c r="T220" i="117"/>
  <c r="F94" i="99"/>
  <c r="T208" i="117"/>
  <c r="F82" i="99"/>
  <c r="T197" i="117"/>
  <c r="F71" i="99"/>
  <c r="T218" i="117"/>
  <c r="F92" i="99"/>
  <c r="T207" i="117"/>
  <c r="F81" i="99"/>
  <c r="T196" i="117"/>
  <c r="F70" i="99"/>
  <c r="T174" i="117"/>
  <c r="F51" i="99"/>
  <c r="T162" i="117"/>
  <c r="F39" i="99"/>
  <c r="T150" i="117"/>
  <c r="F27" i="99"/>
  <c r="U217" i="117"/>
  <c r="G91" i="99"/>
  <c r="T167" i="117"/>
  <c r="F44" i="99"/>
  <c r="U212" i="117"/>
  <c r="G86" i="99"/>
  <c r="T169" i="117"/>
  <c r="F46" i="99"/>
  <c r="U206" i="117"/>
  <c r="G80" i="99"/>
  <c r="F66" i="99"/>
  <c r="T160" i="117"/>
  <c r="F37" i="99"/>
  <c r="F67" i="99"/>
  <c r="T183" i="117"/>
  <c r="F57" i="99"/>
  <c r="T164" i="117"/>
  <c r="F41" i="99"/>
  <c r="T151" i="117"/>
  <c r="F28" i="99"/>
  <c r="T155" i="117"/>
  <c r="F32" i="99"/>
  <c r="T216" i="117"/>
  <c r="F90" i="99"/>
  <c r="T205" i="117"/>
  <c r="F79" i="99"/>
  <c r="F68" i="99"/>
  <c r="U184" i="117"/>
  <c r="G58" i="99"/>
  <c r="G43" i="99"/>
  <c r="U153" i="117"/>
  <c r="G30" i="99"/>
  <c r="T215" i="117"/>
  <c r="F89" i="99"/>
  <c r="T203" i="117"/>
  <c r="F77" i="99"/>
  <c r="F88" i="99"/>
  <c r="T201" i="117"/>
  <c r="F75" i="99"/>
  <c r="T186" i="117"/>
  <c r="F60" i="99"/>
  <c r="T168" i="117"/>
  <c r="F45" i="99"/>
  <c r="T157" i="117"/>
  <c r="F34" i="99"/>
  <c r="U199" i="117"/>
  <c r="G73" i="99"/>
  <c r="T149" i="117"/>
  <c r="F26" i="99"/>
  <c r="U78" i="85" l="1"/>
  <c r="U83" i="85"/>
  <c r="T70" i="119"/>
  <c r="U82" i="85"/>
  <c r="T139" i="119"/>
  <c r="T130" i="119"/>
  <c r="T61" i="119"/>
  <c r="U157" i="117"/>
  <c r="G34" i="99"/>
  <c r="G88" i="99"/>
  <c r="H43" i="99"/>
  <c r="U216" i="117"/>
  <c r="G90" i="99"/>
  <c r="U164" i="117"/>
  <c r="G41" i="99"/>
  <c r="G67" i="99"/>
  <c r="U169" i="117"/>
  <c r="G46" i="99"/>
  <c r="U167" i="117"/>
  <c r="G44" i="99"/>
  <c r="U150" i="117"/>
  <c r="G27" i="99"/>
  <c r="U174" i="117"/>
  <c r="G51" i="99"/>
  <c r="U207" i="117"/>
  <c r="G81" i="99"/>
  <c r="U197" i="117"/>
  <c r="G71" i="99"/>
  <c r="U220" i="117"/>
  <c r="G94" i="99"/>
  <c r="V159" i="117"/>
  <c r="H36" i="99"/>
  <c r="V190" i="117"/>
  <c r="H64" i="99"/>
  <c r="U210" i="117"/>
  <c r="G84" i="99"/>
  <c r="U172" i="117"/>
  <c r="G49" i="99"/>
  <c r="U188" i="117"/>
  <c r="G62" i="99"/>
  <c r="U149" i="117"/>
  <c r="G26" i="99"/>
  <c r="U186" i="117"/>
  <c r="G60" i="99"/>
  <c r="U215" i="117"/>
  <c r="G89" i="99"/>
  <c r="G68" i="99"/>
  <c r="G66" i="99"/>
  <c r="V199" i="117"/>
  <c r="H73" i="99"/>
  <c r="U168" i="117"/>
  <c r="G45" i="99"/>
  <c r="U201" i="117"/>
  <c r="G75" i="99"/>
  <c r="U203" i="117"/>
  <c r="G77" i="99"/>
  <c r="V153" i="117"/>
  <c r="H30" i="99"/>
  <c r="V184" i="117"/>
  <c r="H58" i="99"/>
  <c r="U205" i="117"/>
  <c r="G79" i="99"/>
  <c r="U155" i="117"/>
  <c r="G32" i="99"/>
  <c r="U151" i="117"/>
  <c r="G28" i="99"/>
  <c r="U183" i="117"/>
  <c r="G57" i="99"/>
  <c r="U160" i="117"/>
  <c r="G37" i="99"/>
  <c r="V206" i="117"/>
  <c r="H80" i="99"/>
  <c r="V212" i="117"/>
  <c r="H86" i="99"/>
  <c r="V217" i="117"/>
  <c r="H91" i="99"/>
  <c r="U162" i="117"/>
  <c r="G39" i="99"/>
  <c r="U196" i="117"/>
  <c r="G70" i="99"/>
  <c r="U218" i="117"/>
  <c r="G92" i="99"/>
  <c r="U208" i="117"/>
  <c r="G82" i="99"/>
  <c r="V148" i="117"/>
  <c r="H25" i="99"/>
  <c r="V170" i="117"/>
  <c r="H47" i="99"/>
  <c r="U198" i="117"/>
  <c r="G72" i="99"/>
  <c r="U222" i="117"/>
  <c r="G96" i="99"/>
  <c r="U158" i="117"/>
  <c r="G35" i="99"/>
  <c r="U185" i="117"/>
  <c r="G59" i="99"/>
  <c r="Q339" i="113"/>
  <c r="P339" i="113"/>
  <c r="O339" i="113"/>
  <c r="N339" i="113"/>
  <c r="M339" i="113"/>
  <c r="L339" i="113"/>
  <c r="K339" i="113"/>
  <c r="J339" i="113"/>
  <c r="I339" i="113"/>
  <c r="H337" i="113"/>
  <c r="H339" i="113" s="1"/>
  <c r="G337" i="113"/>
  <c r="G339" i="113" s="1"/>
  <c r="F337" i="113"/>
  <c r="F339" i="113" s="1"/>
  <c r="N335" i="113"/>
  <c r="M335" i="113"/>
  <c r="L335" i="113"/>
  <c r="K335" i="113"/>
  <c r="J335" i="113"/>
  <c r="I335" i="113"/>
  <c r="H335" i="113"/>
  <c r="G335" i="113"/>
  <c r="F335" i="113"/>
  <c r="E335" i="113"/>
  <c r="G328" i="113"/>
  <c r="G327" i="113"/>
  <c r="G326" i="113"/>
  <c r="G325" i="113"/>
  <c r="G324" i="113"/>
  <c r="G323" i="113"/>
  <c r="G322" i="113"/>
  <c r="G321" i="113"/>
  <c r="G320" i="113"/>
  <c r="G319" i="113"/>
  <c r="G318" i="113"/>
  <c r="G317" i="113"/>
  <c r="G316" i="113"/>
  <c r="G315" i="113"/>
  <c r="G314" i="113"/>
  <c r="G313" i="113"/>
  <c r="G312" i="113"/>
  <c r="G311" i="113"/>
  <c r="G310" i="113"/>
  <c r="G309" i="113"/>
  <c r="G308" i="113"/>
  <c r="G307" i="113"/>
  <c r="G306" i="113"/>
  <c r="G305" i="113"/>
  <c r="G304" i="113"/>
  <c r="G303" i="113"/>
  <c r="G302" i="113"/>
  <c r="G301" i="113"/>
  <c r="G300" i="113"/>
  <c r="G299" i="113"/>
  <c r="G298" i="113"/>
  <c r="G297" i="113"/>
  <c r="G296" i="113"/>
  <c r="G295" i="113"/>
  <c r="G294" i="113"/>
  <c r="G293" i="113"/>
  <c r="G292" i="113"/>
  <c r="G291" i="113"/>
  <c r="G290" i="113"/>
  <c r="G289" i="113"/>
  <c r="G288" i="113"/>
  <c r="G287" i="113"/>
  <c r="G286" i="113"/>
  <c r="G285" i="113"/>
  <c r="G284" i="113"/>
  <c r="G283" i="113"/>
  <c r="G282" i="113"/>
  <c r="G281" i="113"/>
  <c r="G280" i="113"/>
  <c r="G279" i="113"/>
  <c r="G278" i="113"/>
  <c r="G277" i="113"/>
  <c r="G276" i="113"/>
  <c r="G275" i="113"/>
  <c r="G274" i="113"/>
  <c r="G273" i="113"/>
  <c r="G272" i="113"/>
  <c r="G271" i="113"/>
  <c r="G270" i="113"/>
  <c r="G269" i="113"/>
  <c r="G268" i="113"/>
  <c r="G267" i="113"/>
  <c r="G266" i="113"/>
  <c r="G265" i="113"/>
  <c r="G264" i="113"/>
  <c r="G263" i="113"/>
  <c r="G262" i="113"/>
  <c r="G261" i="113"/>
  <c r="G260" i="113"/>
  <c r="G259" i="113"/>
  <c r="G258" i="113"/>
  <c r="G257" i="113"/>
  <c r="G256" i="113"/>
  <c r="G255" i="113"/>
  <c r="G254" i="113"/>
  <c r="G253" i="113"/>
  <c r="G252" i="113"/>
  <c r="G251" i="113"/>
  <c r="G250" i="113"/>
  <c r="G249" i="113"/>
  <c r="G248" i="113"/>
  <c r="G247" i="113"/>
  <c r="G246" i="113"/>
  <c r="G245" i="113"/>
  <c r="G244" i="113"/>
  <c r="G243" i="113"/>
  <c r="G242" i="113"/>
  <c r="G241" i="113"/>
  <c r="G240" i="113"/>
  <c r="G239" i="113"/>
  <c r="G238" i="113"/>
  <c r="G237" i="113"/>
  <c r="G236" i="113"/>
  <c r="G235" i="113"/>
  <c r="G234" i="113"/>
  <c r="G233" i="113"/>
  <c r="G232" i="113"/>
  <c r="G231" i="113"/>
  <c r="G230" i="113"/>
  <c r="G229" i="113"/>
  <c r="G228" i="113"/>
  <c r="G227" i="113"/>
  <c r="G226" i="113"/>
  <c r="G225" i="113"/>
  <c r="G224" i="113"/>
  <c r="G223" i="113"/>
  <c r="G222" i="113"/>
  <c r="G221" i="113"/>
  <c r="G220" i="113"/>
  <c r="G219" i="113"/>
  <c r="G218" i="113"/>
  <c r="G217" i="113"/>
  <c r="G216" i="113"/>
  <c r="G215" i="113"/>
  <c r="G214" i="113"/>
  <c r="G213" i="113"/>
  <c r="G212" i="113"/>
  <c r="G211" i="113"/>
  <c r="G210" i="113"/>
  <c r="G209" i="113"/>
  <c r="G208" i="113"/>
  <c r="G207" i="113"/>
  <c r="G206" i="113"/>
  <c r="G205" i="113"/>
  <c r="G204" i="113"/>
  <c r="G203" i="113"/>
  <c r="G202" i="113"/>
  <c r="G201" i="113"/>
  <c r="G200" i="113"/>
  <c r="G199" i="113"/>
  <c r="G198" i="113"/>
  <c r="G197" i="113"/>
  <c r="G196" i="113"/>
  <c r="G195" i="113"/>
  <c r="G194" i="113"/>
  <c r="G193" i="113"/>
  <c r="G192" i="113"/>
  <c r="G191" i="113"/>
  <c r="G190" i="113"/>
  <c r="G189" i="113"/>
  <c r="G188" i="113"/>
  <c r="H485" i="113"/>
  <c r="G485" i="113"/>
  <c r="F485" i="113"/>
  <c r="H483" i="113"/>
  <c r="G483" i="113"/>
  <c r="F483" i="113"/>
  <c r="H482" i="113"/>
  <c r="G482" i="113"/>
  <c r="F482" i="113"/>
  <c r="H481" i="113"/>
  <c r="G481" i="113"/>
  <c r="F481" i="113"/>
  <c r="H480" i="113"/>
  <c r="G480" i="113"/>
  <c r="F480" i="113"/>
  <c r="H479" i="113"/>
  <c r="G479" i="113"/>
  <c r="F479" i="113"/>
  <c r="H478" i="113"/>
  <c r="G478" i="113"/>
  <c r="F478" i="113"/>
  <c r="H477" i="113"/>
  <c r="G477" i="113"/>
  <c r="F477" i="113"/>
  <c r="H476" i="113"/>
  <c r="G476" i="113"/>
  <c r="F476" i="113"/>
  <c r="H475" i="113"/>
  <c r="G475" i="113"/>
  <c r="F475" i="113"/>
  <c r="H474" i="113"/>
  <c r="G474" i="113"/>
  <c r="F474" i="113"/>
  <c r="H473" i="113"/>
  <c r="G473" i="113"/>
  <c r="F473" i="113"/>
  <c r="H472" i="113"/>
  <c r="G472" i="113"/>
  <c r="F472" i="113"/>
  <c r="H471" i="113"/>
  <c r="G471" i="113"/>
  <c r="F471" i="113"/>
  <c r="H470" i="113"/>
  <c r="G470" i="113"/>
  <c r="F470" i="113"/>
  <c r="H469" i="113"/>
  <c r="G469" i="113"/>
  <c r="F469" i="113"/>
  <c r="H468" i="113"/>
  <c r="G468" i="113"/>
  <c r="F468" i="113"/>
  <c r="H467" i="113"/>
  <c r="G467" i="113"/>
  <c r="F467" i="113"/>
  <c r="H466" i="113"/>
  <c r="G466" i="113"/>
  <c r="F466" i="113"/>
  <c r="H465" i="113"/>
  <c r="G465" i="113"/>
  <c r="F465" i="113"/>
  <c r="H464" i="113"/>
  <c r="G464" i="113"/>
  <c r="F464" i="113"/>
  <c r="H463" i="113"/>
  <c r="G463" i="113"/>
  <c r="F463" i="113"/>
  <c r="H462" i="113"/>
  <c r="G462" i="113"/>
  <c r="F462" i="113"/>
  <c r="H461" i="113"/>
  <c r="G461" i="113"/>
  <c r="F461" i="113"/>
  <c r="H460" i="113"/>
  <c r="G460" i="113"/>
  <c r="F460" i="113"/>
  <c r="H459" i="113"/>
  <c r="G459" i="113"/>
  <c r="F459" i="113"/>
  <c r="H458" i="113"/>
  <c r="G458" i="113"/>
  <c r="F458" i="113"/>
  <c r="H457" i="113"/>
  <c r="G457" i="113"/>
  <c r="F457" i="113"/>
  <c r="H456" i="113"/>
  <c r="G456" i="113"/>
  <c r="F456" i="113"/>
  <c r="H455" i="113"/>
  <c r="G455" i="113"/>
  <c r="F455" i="113"/>
  <c r="H454" i="113"/>
  <c r="G454" i="113"/>
  <c r="F454" i="113"/>
  <c r="H453" i="113"/>
  <c r="G453" i="113"/>
  <c r="F453" i="113"/>
  <c r="H452" i="113"/>
  <c r="G452" i="113"/>
  <c r="F452" i="113"/>
  <c r="H451" i="113"/>
  <c r="G451" i="113"/>
  <c r="F451" i="113"/>
  <c r="H450" i="113"/>
  <c r="G450" i="113"/>
  <c r="F450" i="113"/>
  <c r="H449" i="113"/>
  <c r="G449" i="113"/>
  <c r="F449" i="113"/>
  <c r="H448" i="113"/>
  <c r="G448" i="113"/>
  <c r="F448" i="113"/>
  <c r="H447" i="113"/>
  <c r="G447" i="113"/>
  <c r="F447" i="113"/>
  <c r="H446" i="113"/>
  <c r="G446" i="113"/>
  <c r="F446" i="113"/>
  <c r="H445" i="113"/>
  <c r="G445" i="113"/>
  <c r="F445" i="113"/>
  <c r="H444" i="113"/>
  <c r="G444" i="113"/>
  <c r="F444" i="113"/>
  <c r="H443" i="113"/>
  <c r="G443" i="113"/>
  <c r="F443" i="113"/>
  <c r="H442" i="113"/>
  <c r="G442" i="113"/>
  <c r="F442" i="113"/>
  <c r="H441" i="113"/>
  <c r="G441" i="113"/>
  <c r="F441" i="113"/>
  <c r="H440" i="113"/>
  <c r="G440" i="113"/>
  <c r="F440" i="113"/>
  <c r="H439" i="113"/>
  <c r="G439" i="113"/>
  <c r="F439" i="113"/>
  <c r="H438" i="113"/>
  <c r="G438" i="113"/>
  <c r="F438" i="113"/>
  <c r="H437" i="113"/>
  <c r="G437" i="113"/>
  <c r="F437" i="113"/>
  <c r="H436" i="113"/>
  <c r="G436" i="113"/>
  <c r="F436" i="113"/>
  <c r="H435" i="113"/>
  <c r="G435" i="113"/>
  <c r="F435" i="113"/>
  <c r="H434" i="113"/>
  <c r="G434" i="113"/>
  <c r="F434" i="113"/>
  <c r="H433" i="113"/>
  <c r="G433" i="113"/>
  <c r="F433" i="113"/>
  <c r="H432" i="113"/>
  <c r="G432" i="113"/>
  <c r="F432" i="113"/>
  <c r="H431" i="113"/>
  <c r="G431" i="113"/>
  <c r="F431" i="113"/>
  <c r="H430" i="113"/>
  <c r="G430" i="113"/>
  <c r="F430" i="113"/>
  <c r="H429" i="113"/>
  <c r="G429" i="113"/>
  <c r="F429" i="113"/>
  <c r="H428" i="113"/>
  <c r="G428" i="113"/>
  <c r="F428" i="113"/>
  <c r="H427" i="113"/>
  <c r="G427" i="113"/>
  <c r="F427" i="113"/>
  <c r="H426" i="113"/>
  <c r="G426" i="113"/>
  <c r="F426" i="113"/>
  <c r="H425" i="113"/>
  <c r="G425" i="113"/>
  <c r="F425" i="113"/>
  <c r="H424" i="113"/>
  <c r="G424" i="113"/>
  <c r="F424" i="113"/>
  <c r="H423" i="113"/>
  <c r="G423" i="113"/>
  <c r="F423" i="113"/>
  <c r="H422" i="113"/>
  <c r="G422" i="113"/>
  <c r="F422" i="113"/>
  <c r="H421" i="113"/>
  <c r="G421" i="113"/>
  <c r="F421" i="113"/>
  <c r="H420" i="113"/>
  <c r="G420" i="113"/>
  <c r="F420" i="113"/>
  <c r="H419" i="113"/>
  <c r="G419" i="113"/>
  <c r="F419" i="113"/>
  <c r="H418" i="113"/>
  <c r="G418" i="113"/>
  <c r="F418" i="113"/>
  <c r="H417" i="113"/>
  <c r="G417" i="113"/>
  <c r="F417" i="113"/>
  <c r="H416" i="113"/>
  <c r="G416" i="113"/>
  <c r="F416" i="113"/>
  <c r="H415" i="113"/>
  <c r="G415" i="113"/>
  <c r="F415" i="113"/>
  <c r="H414" i="113"/>
  <c r="G414" i="113"/>
  <c r="F414" i="113"/>
  <c r="H413" i="113"/>
  <c r="G413" i="113"/>
  <c r="F413" i="113"/>
  <c r="H412" i="113"/>
  <c r="G412" i="113"/>
  <c r="F412" i="113"/>
  <c r="H411" i="113"/>
  <c r="G411" i="113"/>
  <c r="F411" i="113"/>
  <c r="H410" i="113"/>
  <c r="G410" i="113"/>
  <c r="F410" i="113"/>
  <c r="H409" i="113"/>
  <c r="G409" i="113"/>
  <c r="F409" i="113"/>
  <c r="H408" i="113"/>
  <c r="G408" i="113"/>
  <c r="F408" i="113"/>
  <c r="H407" i="113"/>
  <c r="G407" i="113"/>
  <c r="F407" i="113"/>
  <c r="H406" i="113"/>
  <c r="G406" i="113"/>
  <c r="F406" i="113"/>
  <c r="H405" i="113"/>
  <c r="G405" i="113"/>
  <c r="F405" i="113"/>
  <c r="H404" i="113"/>
  <c r="G404" i="113"/>
  <c r="F404" i="113"/>
  <c r="H403" i="113"/>
  <c r="G403" i="113"/>
  <c r="F403" i="113"/>
  <c r="H402" i="113"/>
  <c r="G402" i="113"/>
  <c r="F402" i="113"/>
  <c r="H401" i="113"/>
  <c r="G401" i="113"/>
  <c r="F401" i="113"/>
  <c r="H400" i="113"/>
  <c r="G400" i="113"/>
  <c r="F400" i="113"/>
  <c r="H399" i="113"/>
  <c r="G399" i="113"/>
  <c r="F399" i="113"/>
  <c r="H398" i="113"/>
  <c r="G398" i="113"/>
  <c r="F398" i="113"/>
  <c r="H397" i="113"/>
  <c r="G397" i="113"/>
  <c r="F397" i="113"/>
  <c r="H396" i="113"/>
  <c r="G396" i="113"/>
  <c r="F396" i="113"/>
  <c r="H395" i="113"/>
  <c r="G395" i="113"/>
  <c r="F395" i="113"/>
  <c r="H394" i="113"/>
  <c r="G394" i="113"/>
  <c r="F394" i="113"/>
  <c r="H393" i="113"/>
  <c r="G393" i="113"/>
  <c r="F393" i="113"/>
  <c r="H392" i="113"/>
  <c r="G392" i="113"/>
  <c r="F392" i="113"/>
  <c r="H391" i="113"/>
  <c r="G391" i="113"/>
  <c r="F391" i="113"/>
  <c r="H390" i="113"/>
  <c r="G390" i="113"/>
  <c r="F390" i="113"/>
  <c r="H389" i="113"/>
  <c r="G389" i="113"/>
  <c r="F389" i="113"/>
  <c r="H388" i="113"/>
  <c r="G388" i="113"/>
  <c r="F388" i="113"/>
  <c r="H387" i="113"/>
  <c r="G387" i="113"/>
  <c r="F387" i="113"/>
  <c r="H386" i="113"/>
  <c r="G386" i="113"/>
  <c r="F386" i="113"/>
  <c r="H385" i="113"/>
  <c r="G385" i="113"/>
  <c r="F385" i="113"/>
  <c r="H384" i="113"/>
  <c r="G384" i="113"/>
  <c r="F384" i="113"/>
  <c r="H383" i="113"/>
  <c r="G383" i="113"/>
  <c r="F383" i="113"/>
  <c r="H382" i="113"/>
  <c r="G382" i="113"/>
  <c r="F382" i="113"/>
  <c r="H381" i="113"/>
  <c r="G381" i="113"/>
  <c r="F381" i="113"/>
  <c r="H380" i="113"/>
  <c r="G380" i="113"/>
  <c r="F380" i="113"/>
  <c r="H379" i="113"/>
  <c r="G379" i="113"/>
  <c r="F379" i="113"/>
  <c r="H378" i="113"/>
  <c r="G378" i="113"/>
  <c r="F378" i="113"/>
  <c r="H377" i="113"/>
  <c r="G377" i="113"/>
  <c r="F377" i="113"/>
  <c r="H376" i="113"/>
  <c r="G376" i="113"/>
  <c r="F376" i="113"/>
  <c r="H375" i="113"/>
  <c r="G375" i="113"/>
  <c r="F375" i="113"/>
  <c r="H374" i="113"/>
  <c r="G374" i="113"/>
  <c r="F374" i="113"/>
  <c r="H373" i="113"/>
  <c r="G373" i="113"/>
  <c r="F373" i="113"/>
  <c r="H372" i="113"/>
  <c r="G372" i="113"/>
  <c r="F372" i="113"/>
  <c r="H371" i="113"/>
  <c r="G371" i="113"/>
  <c r="F371" i="113"/>
  <c r="H370" i="113"/>
  <c r="G370" i="113"/>
  <c r="F370" i="113"/>
  <c r="H369" i="113"/>
  <c r="G369" i="113"/>
  <c r="F369" i="113"/>
  <c r="H368" i="113"/>
  <c r="G368" i="113"/>
  <c r="F368" i="113"/>
  <c r="H367" i="113"/>
  <c r="G367" i="113"/>
  <c r="F367" i="113"/>
  <c r="H366" i="113"/>
  <c r="G366" i="113"/>
  <c r="F366" i="113"/>
  <c r="H365" i="113"/>
  <c r="G365" i="113"/>
  <c r="F365" i="113"/>
  <c r="H364" i="113"/>
  <c r="G364" i="113"/>
  <c r="F364" i="113"/>
  <c r="H363" i="113"/>
  <c r="G363" i="113"/>
  <c r="F363" i="113"/>
  <c r="H362" i="113"/>
  <c r="G362" i="113"/>
  <c r="F362" i="113"/>
  <c r="H361" i="113"/>
  <c r="G361" i="113"/>
  <c r="F361" i="113"/>
  <c r="H360" i="113"/>
  <c r="G360" i="113"/>
  <c r="F360" i="113"/>
  <c r="H359" i="113"/>
  <c r="G359" i="113"/>
  <c r="F359" i="113"/>
  <c r="H358" i="113"/>
  <c r="G358" i="113"/>
  <c r="F358" i="113"/>
  <c r="H357" i="113"/>
  <c r="G357" i="113"/>
  <c r="F357" i="113"/>
  <c r="H356" i="113"/>
  <c r="G356" i="113"/>
  <c r="F356" i="113"/>
  <c r="H355" i="113"/>
  <c r="G355" i="113"/>
  <c r="F355" i="113"/>
  <c r="H354" i="113"/>
  <c r="G354" i="113"/>
  <c r="F354" i="113"/>
  <c r="H353" i="113"/>
  <c r="G353" i="113"/>
  <c r="F353" i="113"/>
  <c r="H352" i="113"/>
  <c r="G352" i="113"/>
  <c r="F352" i="113"/>
  <c r="H351" i="113"/>
  <c r="G351" i="113"/>
  <c r="F351" i="113"/>
  <c r="H350" i="113"/>
  <c r="G350" i="113"/>
  <c r="F350" i="113"/>
  <c r="H349" i="113"/>
  <c r="G349" i="113"/>
  <c r="F349" i="113"/>
  <c r="H348" i="113"/>
  <c r="G348" i="113"/>
  <c r="F348" i="113"/>
  <c r="H347" i="113"/>
  <c r="G347" i="113"/>
  <c r="F347" i="113"/>
  <c r="H346" i="113"/>
  <c r="G346" i="113"/>
  <c r="F346" i="113"/>
  <c r="H345" i="113"/>
  <c r="G345" i="113"/>
  <c r="F345" i="113"/>
  <c r="H344" i="113"/>
  <c r="G344" i="113"/>
  <c r="F344" i="113"/>
  <c r="H343" i="113"/>
  <c r="H488" i="113" s="1"/>
  <c r="G343" i="113"/>
  <c r="G488" i="113" s="1"/>
  <c r="F343" i="113"/>
  <c r="F488" i="113" s="1"/>
  <c r="N341" i="113"/>
  <c r="M341" i="113"/>
  <c r="L341" i="113"/>
  <c r="K341" i="113"/>
  <c r="J341" i="113"/>
  <c r="I341" i="113"/>
  <c r="H341" i="113"/>
  <c r="G341" i="113"/>
  <c r="F341" i="113"/>
  <c r="E341" i="113"/>
  <c r="V78" i="85" l="1"/>
  <c r="U61" i="119"/>
  <c r="U130" i="119"/>
  <c r="V82" i="85"/>
  <c r="U139" i="119"/>
  <c r="V83" i="85"/>
  <c r="U70" i="119"/>
  <c r="V185" i="117"/>
  <c r="H59" i="99"/>
  <c r="V222" i="117"/>
  <c r="H96" i="99"/>
  <c r="W170" i="117"/>
  <c r="I47" i="99"/>
  <c r="V208" i="117"/>
  <c r="H82" i="99"/>
  <c r="V196" i="117"/>
  <c r="H70" i="99"/>
  <c r="W217" i="117"/>
  <c r="I91" i="99"/>
  <c r="W206" i="117"/>
  <c r="I80" i="99"/>
  <c r="V183" i="117"/>
  <c r="H57" i="99"/>
  <c r="V155" i="117"/>
  <c r="H32" i="99"/>
  <c r="W184" i="117"/>
  <c r="I58" i="99"/>
  <c r="V203" i="117"/>
  <c r="H77" i="99"/>
  <c r="V168" i="117"/>
  <c r="H45" i="99"/>
  <c r="H66" i="99"/>
  <c r="H68" i="99"/>
  <c r="V186" i="117"/>
  <c r="H60" i="99"/>
  <c r="V188" i="117"/>
  <c r="H62" i="99"/>
  <c r="V210" i="117"/>
  <c r="H84" i="99"/>
  <c r="W159" i="117"/>
  <c r="I36" i="99"/>
  <c r="V197" i="117"/>
  <c r="H71" i="99"/>
  <c r="V174" i="117"/>
  <c r="H51" i="99"/>
  <c r="V167" i="117"/>
  <c r="H44" i="99"/>
  <c r="H67" i="99"/>
  <c r="V216" i="117"/>
  <c r="H90" i="99"/>
  <c r="H88" i="99"/>
  <c r="V158" i="117"/>
  <c r="H35" i="99"/>
  <c r="V198" i="117"/>
  <c r="H72" i="99"/>
  <c r="W148" i="117"/>
  <c r="I25" i="99"/>
  <c r="V218" i="117"/>
  <c r="H92" i="99"/>
  <c r="V162" i="117"/>
  <c r="H39" i="99"/>
  <c r="W212" i="117"/>
  <c r="I86" i="99"/>
  <c r="V160" i="117"/>
  <c r="H37" i="99"/>
  <c r="V151" i="117"/>
  <c r="H28" i="99"/>
  <c r="V205" i="117"/>
  <c r="H79" i="99"/>
  <c r="W153" i="117"/>
  <c r="I30" i="99"/>
  <c r="V201" i="117"/>
  <c r="H75" i="99"/>
  <c r="W199" i="117"/>
  <c r="I73" i="99"/>
  <c r="V215" i="117"/>
  <c r="H89" i="99"/>
  <c r="V149" i="117"/>
  <c r="H26" i="99"/>
  <c r="V172" i="117"/>
  <c r="H49" i="99"/>
  <c r="W190" i="117"/>
  <c r="I64" i="99"/>
  <c r="V220" i="117"/>
  <c r="H94" i="99"/>
  <c r="V207" i="117"/>
  <c r="H81" i="99"/>
  <c r="V150" i="117"/>
  <c r="H27" i="99"/>
  <c r="V169" i="117"/>
  <c r="H46" i="99"/>
  <c r="V164" i="117"/>
  <c r="H41" i="99"/>
  <c r="I43" i="99"/>
  <c r="V157" i="117"/>
  <c r="H34" i="99"/>
  <c r="X333" i="113"/>
  <c r="W333" i="113"/>
  <c r="V333" i="113"/>
  <c r="U333" i="113"/>
  <c r="T333" i="113"/>
  <c r="R333" i="113"/>
  <c r="S333" i="113"/>
  <c r="W78" i="85" l="1"/>
  <c r="W83" i="85"/>
  <c r="V70" i="119"/>
  <c r="W82" i="85"/>
  <c r="V139" i="119"/>
  <c r="V130" i="119"/>
  <c r="V61" i="119"/>
  <c r="W164" i="117"/>
  <c r="I41" i="99"/>
  <c r="W220" i="117"/>
  <c r="I94" i="99"/>
  <c r="W215" i="117"/>
  <c r="I89" i="99"/>
  <c r="W151" i="117"/>
  <c r="I28" i="99"/>
  <c r="W218" i="117"/>
  <c r="I92" i="99"/>
  <c r="I88" i="99"/>
  <c r="I67" i="99"/>
  <c r="X159" i="117"/>
  <c r="K36" i="99" s="1"/>
  <c r="J36" i="99"/>
  <c r="W188" i="117"/>
  <c r="I62" i="99"/>
  <c r="I68" i="99"/>
  <c r="W168" i="117"/>
  <c r="I45" i="99"/>
  <c r="X184" i="117"/>
  <c r="K58" i="99" s="1"/>
  <c r="J58" i="99"/>
  <c r="W183" i="117"/>
  <c r="I57" i="99"/>
  <c r="X217" i="117"/>
  <c r="K91" i="99" s="1"/>
  <c r="J91" i="99"/>
  <c r="W208" i="117"/>
  <c r="I82" i="99"/>
  <c r="W222" i="117"/>
  <c r="I96" i="99"/>
  <c r="W157" i="117"/>
  <c r="I34" i="99"/>
  <c r="W150" i="117"/>
  <c r="I27" i="99"/>
  <c r="W172" i="117"/>
  <c r="I49" i="99"/>
  <c r="X199" i="117"/>
  <c r="K73" i="99" s="1"/>
  <c r="J73" i="99"/>
  <c r="X153" i="117"/>
  <c r="K30" i="99" s="1"/>
  <c r="J30" i="99"/>
  <c r="X212" i="117"/>
  <c r="K86" i="99" s="1"/>
  <c r="J86" i="99"/>
  <c r="W198" i="117"/>
  <c r="I72" i="99"/>
  <c r="W174" i="117"/>
  <c r="I51" i="99"/>
  <c r="K43" i="99"/>
  <c r="J43" i="99"/>
  <c r="W169" i="117"/>
  <c r="I46" i="99"/>
  <c r="W207" i="117"/>
  <c r="I81" i="99"/>
  <c r="X190" i="117"/>
  <c r="K64" i="99" s="1"/>
  <c r="J64" i="99"/>
  <c r="W149" i="117"/>
  <c r="I26" i="99"/>
  <c r="W201" i="117"/>
  <c r="I75" i="99"/>
  <c r="W205" i="117"/>
  <c r="I79" i="99"/>
  <c r="W160" i="117"/>
  <c r="I37" i="99"/>
  <c r="W162" i="117"/>
  <c r="I39" i="99"/>
  <c r="X148" i="117"/>
  <c r="K25" i="99" s="1"/>
  <c r="J25" i="99"/>
  <c r="W158" i="117"/>
  <c r="I35" i="99"/>
  <c r="W216" i="117"/>
  <c r="I90" i="99"/>
  <c r="W167" i="117"/>
  <c r="I44" i="99"/>
  <c r="W197" i="117"/>
  <c r="I71" i="99"/>
  <c r="W210" i="117"/>
  <c r="I84" i="99"/>
  <c r="W186" i="117"/>
  <c r="I60" i="99"/>
  <c r="I66" i="99"/>
  <c r="W203" i="117"/>
  <c r="I77" i="99"/>
  <c r="W155" i="117"/>
  <c r="I32" i="99"/>
  <c r="X206" i="117"/>
  <c r="K80" i="99" s="1"/>
  <c r="J80" i="99"/>
  <c r="W196" i="117"/>
  <c r="I70" i="99"/>
  <c r="X170" i="117"/>
  <c r="K47" i="99" s="1"/>
  <c r="J47" i="99"/>
  <c r="W185" i="117"/>
  <c r="I59" i="99"/>
  <c r="X78" i="85" l="1"/>
  <c r="X130" i="119"/>
  <c r="W130" i="119"/>
  <c r="X82" i="85"/>
  <c r="X139" i="119" s="1"/>
  <c r="W139" i="119"/>
  <c r="X61" i="119"/>
  <c r="W61" i="119"/>
  <c r="X83" i="85"/>
  <c r="X70" i="119" s="1"/>
  <c r="W70" i="119"/>
  <c r="X185" i="117"/>
  <c r="K59" i="99" s="1"/>
  <c r="J59" i="99"/>
  <c r="X155" i="117"/>
  <c r="K32" i="99" s="1"/>
  <c r="J32" i="99"/>
  <c r="X210" i="117"/>
  <c r="K84" i="99" s="1"/>
  <c r="J84" i="99"/>
  <c r="X158" i="117"/>
  <c r="K35" i="99" s="1"/>
  <c r="J35" i="99"/>
  <c r="X205" i="117"/>
  <c r="K79" i="99" s="1"/>
  <c r="J79" i="99"/>
  <c r="X174" i="117"/>
  <c r="K51" i="99" s="1"/>
  <c r="J51" i="99"/>
  <c r="X222" i="117"/>
  <c r="K96" i="99" s="1"/>
  <c r="J96" i="99"/>
  <c r="K68" i="99"/>
  <c r="J68" i="99"/>
  <c r="K88" i="99"/>
  <c r="J88" i="99"/>
  <c r="X151" i="117"/>
  <c r="K28" i="99" s="1"/>
  <c r="J28" i="99"/>
  <c r="X220" i="117"/>
  <c r="K94" i="99" s="1"/>
  <c r="J94" i="99"/>
  <c r="X196" i="117"/>
  <c r="K70" i="99" s="1"/>
  <c r="J70" i="99"/>
  <c r="K66" i="99"/>
  <c r="J66" i="99"/>
  <c r="X167" i="117"/>
  <c r="K44" i="99" s="1"/>
  <c r="J44" i="99"/>
  <c r="X162" i="117"/>
  <c r="K39" i="99" s="1"/>
  <c r="J39" i="99"/>
  <c r="X169" i="117"/>
  <c r="K46" i="99" s="1"/>
  <c r="J46" i="99"/>
  <c r="X150" i="117"/>
  <c r="K27" i="99" s="1"/>
  <c r="J27" i="99"/>
  <c r="X203" i="117"/>
  <c r="K77" i="99" s="1"/>
  <c r="J77" i="99"/>
  <c r="X186" i="117"/>
  <c r="K60" i="99" s="1"/>
  <c r="J60" i="99"/>
  <c r="X197" i="117"/>
  <c r="K71" i="99" s="1"/>
  <c r="J71" i="99"/>
  <c r="X216" i="117"/>
  <c r="K90" i="99" s="1"/>
  <c r="J90" i="99"/>
  <c r="X160" i="117"/>
  <c r="K37" i="99" s="1"/>
  <c r="J37" i="99"/>
  <c r="X201" i="117"/>
  <c r="K75" i="99" s="1"/>
  <c r="J75" i="99"/>
  <c r="X149" i="117"/>
  <c r="K26" i="99" s="1"/>
  <c r="J26" i="99"/>
  <c r="X207" i="117"/>
  <c r="K81" i="99" s="1"/>
  <c r="J81" i="99"/>
  <c r="X198" i="117"/>
  <c r="K72" i="99" s="1"/>
  <c r="J72" i="99"/>
  <c r="X172" i="117"/>
  <c r="K49" i="99" s="1"/>
  <c r="J49" i="99"/>
  <c r="X157" i="117"/>
  <c r="K34" i="99" s="1"/>
  <c r="J34" i="99"/>
  <c r="X208" i="117"/>
  <c r="K82" i="99" s="1"/>
  <c r="J82" i="99"/>
  <c r="X183" i="117"/>
  <c r="K57" i="99" s="1"/>
  <c r="J57" i="99"/>
  <c r="X168" i="117"/>
  <c r="K45" i="99" s="1"/>
  <c r="J45" i="99"/>
  <c r="X188" i="117"/>
  <c r="K62" i="99" s="1"/>
  <c r="J62" i="99"/>
  <c r="K67" i="99"/>
  <c r="J67" i="99"/>
  <c r="X218" i="117"/>
  <c r="K92" i="99" s="1"/>
  <c r="J92" i="99"/>
  <c r="X215" i="117"/>
  <c r="K89" i="99" s="1"/>
  <c r="J89" i="99"/>
  <c r="X164" i="117"/>
  <c r="K41" i="99" s="1"/>
  <c r="J41" i="99"/>
  <c r="D9" i="110" l="1"/>
  <c r="E9" i="110"/>
  <c r="F9" i="110"/>
  <c r="G9" i="110"/>
  <c r="H9" i="110"/>
  <c r="I9" i="110"/>
  <c r="J9" i="110"/>
  <c r="K9" i="110"/>
  <c r="Z25" i="133"/>
  <c r="I27" i="133"/>
  <c r="M27" i="133"/>
  <c r="N27" i="133"/>
  <c r="O27" i="133"/>
  <c r="Q27" i="133"/>
  <c r="G25" i="133"/>
  <c r="G27" i="133" s="1"/>
  <c r="H25" i="133"/>
  <c r="H27" i="133" s="1"/>
  <c r="F25" i="133"/>
  <c r="X27" i="133"/>
  <c r="W27" i="133"/>
  <c r="V27" i="133"/>
  <c r="U27" i="133"/>
  <c r="T27" i="133"/>
  <c r="S27" i="133"/>
  <c r="R27" i="133"/>
  <c r="F27" i="133"/>
  <c r="D27" i="133"/>
  <c r="P27" i="133"/>
  <c r="L27" i="133"/>
  <c r="K27" i="133"/>
  <c r="J27" i="133"/>
  <c r="AD23" i="133"/>
  <c r="N23" i="133"/>
  <c r="M23" i="133"/>
  <c r="L23" i="133"/>
  <c r="K23" i="133"/>
  <c r="J23" i="133"/>
  <c r="I23" i="133"/>
  <c r="H23" i="133"/>
  <c r="G23" i="133"/>
  <c r="F23" i="133"/>
  <c r="E23" i="133"/>
  <c r="AA25" i="133" l="1"/>
  <c r="A29" i="133"/>
  <c r="S30" i="130" l="1"/>
  <c r="D25" i="103" s="1"/>
  <c r="R30" i="130"/>
  <c r="C25" i="103" s="1"/>
  <c r="C17" i="103"/>
  <c r="D17" i="103"/>
  <c r="D16" i="103"/>
  <c r="C16" i="103"/>
  <c r="I26" i="103"/>
  <c r="H26" i="103"/>
  <c r="G26" i="103"/>
  <c r="F26" i="103"/>
  <c r="E26" i="103"/>
  <c r="B26" i="103"/>
  <c r="B25" i="103"/>
  <c r="B17" i="103"/>
  <c r="B16" i="103"/>
  <c r="U25" i="130"/>
  <c r="F16" i="103" l="1"/>
  <c r="V25" i="130"/>
  <c r="E16" i="103"/>
  <c r="I17" i="103"/>
  <c r="H17" i="103"/>
  <c r="G17" i="103"/>
  <c r="F17" i="103"/>
  <c r="E17" i="103"/>
  <c r="U30" i="130"/>
  <c r="F25" i="103" s="1"/>
  <c r="T30" i="130"/>
  <c r="E25" i="103" s="1"/>
  <c r="G31" i="130"/>
  <c r="E31" i="130"/>
  <c r="H30" i="130"/>
  <c r="G30" i="130"/>
  <c r="E30" i="130"/>
  <c r="F26" i="130"/>
  <c r="F31" i="130" s="1"/>
  <c r="F25" i="130"/>
  <c r="F30" i="130" s="1"/>
  <c r="H26" i="130"/>
  <c r="H31" i="130" s="1"/>
  <c r="H25" i="130"/>
  <c r="W25" i="130" l="1"/>
  <c r="G16" i="103"/>
  <c r="V30" i="130"/>
  <c r="G25" i="103" s="1"/>
  <c r="D24" i="28"/>
  <c r="D23" i="28"/>
  <c r="D22" i="28"/>
  <c r="D45" i="28"/>
  <c r="D44" i="28"/>
  <c r="D43" i="28"/>
  <c r="D42" i="28"/>
  <c r="D41" i="28"/>
  <c r="D40" i="28"/>
  <c r="D39" i="28"/>
  <c r="D38" i="28"/>
  <c r="D37" i="28"/>
  <c r="D36" i="28"/>
  <c r="D35" i="28"/>
  <c r="D34" i="28"/>
  <c r="D33" i="28"/>
  <c r="D32" i="28"/>
  <c r="D31" i="28"/>
  <c r="D30" i="28"/>
  <c r="D29" i="28"/>
  <c r="D28" i="28"/>
  <c r="D27" i="28"/>
  <c r="X25" i="130" l="1"/>
  <c r="H16" i="103"/>
  <c r="W30" i="130"/>
  <c r="H25" i="103" s="1"/>
  <c r="I16" i="103" l="1"/>
  <c r="X30" i="130"/>
  <c r="I25" i="103" s="1"/>
  <c r="G38" i="129" l="1"/>
  <c r="G37" i="129"/>
  <c r="G36" i="129"/>
  <c r="G35" i="129"/>
  <c r="G34" i="129"/>
  <c r="G33" i="129"/>
  <c r="G32" i="129"/>
  <c r="G31" i="129"/>
  <c r="G30" i="129"/>
  <c r="G29" i="129"/>
  <c r="G28" i="129"/>
  <c r="G27" i="129"/>
  <c r="G26" i="129"/>
  <c r="G25" i="129"/>
  <c r="G57" i="129"/>
  <c r="G56" i="129"/>
  <c r="G55" i="129"/>
  <c r="G54" i="129"/>
  <c r="G53" i="129"/>
  <c r="G52" i="129"/>
  <c r="G51" i="129"/>
  <c r="G50" i="129"/>
  <c r="G49" i="129"/>
  <c r="G48" i="129"/>
  <c r="G47" i="129"/>
  <c r="G46" i="129"/>
  <c r="G89" i="129"/>
  <c r="G88" i="129"/>
  <c r="G87" i="129"/>
  <c r="G86" i="129"/>
  <c r="G85" i="129"/>
  <c r="G84" i="129"/>
  <c r="G83" i="129"/>
  <c r="G82" i="129"/>
  <c r="G81" i="129"/>
  <c r="G80" i="129"/>
  <c r="G79" i="129"/>
  <c r="G78" i="129"/>
  <c r="G77" i="129"/>
  <c r="G76" i="129"/>
  <c r="G97" i="129"/>
  <c r="G98" i="129"/>
  <c r="G99" i="129"/>
  <c r="G100" i="129"/>
  <c r="G101" i="129"/>
  <c r="G102" i="129"/>
  <c r="G103" i="129"/>
  <c r="G104" i="129"/>
  <c r="G105" i="129"/>
  <c r="G106" i="129"/>
  <c r="G107" i="129"/>
  <c r="G108" i="129"/>
  <c r="H31" i="131"/>
  <c r="H30" i="131"/>
  <c r="H29" i="131"/>
  <c r="H28" i="131"/>
  <c r="H27" i="131"/>
  <c r="H26" i="131"/>
  <c r="H25" i="131"/>
  <c r="H90" i="120"/>
  <c r="H89" i="120"/>
  <c r="H88" i="120"/>
  <c r="H87" i="120"/>
  <c r="H86" i="120"/>
  <c r="H80" i="120"/>
  <c r="H72" i="120"/>
  <c r="H71" i="120"/>
  <c r="H70" i="120"/>
  <c r="H69" i="120"/>
  <c r="H68" i="120"/>
  <c r="H62" i="120"/>
  <c r="H42" i="120"/>
  <c r="H41" i="120"/>
  <c r="H40" i="120"/>
  <c r="H39" i="120"/>
  <c r="H38" i="120"/>
  <c r="H25" i="120"/>
  <c r="H26" i="120"/>
  <c r="H27" i="120"/>
  <c r="H28" i="120"/>
  <c r="H29" i="120"/>
  <c r="H148" i="119"/>
  <c r="H147" i="119"/>
  <c r="H139" i="119"/>
  <c r="H138" i="119"/>
  <c r="H130" i="119"/>
  <c r="H129" i="119"/>
  <c r="H119" i="119"/>
  <c r="H118" i="119"/>
  <c r="H107" i="119"/>
  <c r="H106" i="119"/>
  <c r="H94" i="119"/>
  <c r="H95" i="119"/>
  <c r="H79" i="119"/>
  <c r="H78" i="119"/>
  <c r="H70" i="119"/>
  <c r="H69" i="119"/>
  <c r="H61" i="119"/>
  <c r="H60" i="119"/>
  <c r="H50" i="119"/>
  <c r="H49" i="119"/>
  <c r="H38" i="119"/>
  <c r="H37" i="119"/>
  <c r="H25" i="119"/>
  <c r="H26" i="119"/>
  <c r="H189" i="118"/>
  <c r="H188" i="118"/>
  <c r="H187" i="118"/>
  <c r="H186" i="118"/>
  <c r="H185" i="118"/>
  <c r="H184" i="118"/>
  <c r="H183" i="118"/>
  <c r="H182" i="118"/>
  <c r="H181" i="118"/>
  <c r="H180" i="118"/>
  <c r="H179" i="118"/>
  <c r="H178" i="118"/>
  <c r="H177" i="118"/>
  <c r="H176" i="118"/>
  <c r="H175" i="118"/>
  <c r="H174" i="118"/>
  <c r="H173" i="118"/>
  <c r="H172" i="118"/>
  <c r="H171" i="118"/>
  <c r="H379" i="117"/>
  <c r="H380" i="117"/>
  <c r="H381" i="117"/>
  <c r="H382" i="117"/>
  <c r="H383" i="117"/>
  <c r="H384" i="117"/>
  <c r="H385" i="117"/>
  <c r="H386" i="117"/>
  <c r="H387" i="117"/>
  <c r="H388" i="117"/>
  <c r="H389" i="117"/>
  <c r="H390" i="117"/>
  <c r="H391" i="117"/>
  <c r="H392" i="117"/>
  <c r="H367" i="117"/>
  <c r="H366" i="117"/>
  <c r="H365" i="117"/>
  <c r="H364" i="117"/>
  <c r="H363" i="117"/>
  <c r="H362" i="117"/>
  <c r="H361" i="117"/>
  <c r="H360" i="117"/>
  <c r="H359" i="117"/>
  <c r="H358" i="117"/>
  <c r="H357" i="117"/>
  <c r="H356" i="117"/>
  <c r="H355" i="117"/>
  <c r="H354" i="117"/>
  <c r="H340" i="117"/>
  <c r="H339" i="117"/>
  <c r="H338" i="117"/>
  <c r="H337" i="117"/>
  <c r="H336" i="117"/>
  <c r="H335" i="117"/>
  <c r="H334" i="117"/>
  <c r="H333" i="117"/>
  <c r="H332" i="117"/>
  <c r="H331" i="117"/>
  <c r="H330" i="117"/>
  <c r="H329" i="117"/>
  <c r="H328" i="117"/>
  <c r="H327" i="117"/>
  <c r="H293" i="117"/>
  <c r="H292" i="117"/>
  <c r="H291" i="117"/>
  <c r="H290" i="117"/>
  <c r="H289" i="117"/>
  <c r="H288" i="117"/>
  <c r="H287" i="117"/>
  <c r="H286" i="117"/>
  <c r="H285" i="117"/>
  <c r="H284" i="117"/>
  <c r="H283" i="117"/>
  <c r="H282" i="117"/>
  <c r="H281" i="117"/>
  <c r="H280" i="117"/>
  <c r="H272" i="117"/>
  <c r="H271" i="117"/>
  <c r="H270" i="117"/>
  <c r="H269" i="117"/>
  <c r="H268" i="117"/>
  <c r="H267" i="117"/>
  <c r="H266" i="117"/>
  <c r="H265" i="117"/>
  <c r="H264" i="117"/>
  <c r="H263" i="117"/>
  <c r="H262" i="117"/>
  <c r="H261" i="117"/>
  <c r="H260" i="117"/>
  <c r="H259" i="117"/>
  <c r="H238" i="117"/>
  <c r="H239" i="117"/>
  <c r="H240" i="117"/>
  <c r="H241" i="117"/>
  <c r="H242" i="117"/>
  <c r="H243" i="117"/>
  <c r="H244" i="117"/>
  <c r="H245" i="117"/>
  <c r="H246" i="117"/>
  <c r="H247" i="117"/>
  <c r="H248" i="117"/>
  <c r="H249" i="117"/>
  <c r="H250" i="117"/>
  <c r="H251" i="117"/>
  <c r="X36" i="133"/>
  <c r="W36" i="133"/>
  <c r="V36" i="133"/>
  <c r="U36" i="133"/>
  <c r="T36" i="133"/>
  <c r="H36" i="133"/>
  <c r="G36" i="133"/>
  <c r="F36" i="133"/>
  <c r="G35" i="133"/>
  <c r="H35" i="133"/>
  <c r="H37" i="133"/>
  <c r="G37" i="133"/>
  <c r="F37" i="133"/>
  <c r="N33" i="133"/>
  <c r="M33" i="133"/>
  <c r="L33" i="133"/>
  <c r="K33" i="133"/>
  <c r="J33" i="133"/>
  <c r="I33" i="133"/>
  <c r="H33" i="133"/>
  <c r="G33" i="133"/>
  <c r="F33" i="133"/>
  <c r="E33" i="133"/>
  <c r="E14" i="133"/>
  <c r="D14" i="133"/>
  <c r="B12" i="133"/>
  <c r="AB10" i="133"/>
  <c r="AB23" i="133" s="1"/>
  <c r="H10" i="133"/>
  <c r="G10" i="133"/>
  <c r="F10" i="133"/>
  <c r="E10" i="133"/>
  <c r="B10" i="133"/>
  <c r="X9" i="133"/>
  <c r="W9" i="133"/>
  <c r="V9" i="133"/>
  <c r="U9" i="133"/>
  <c r="T9" i="133"/>
  <c r="S9" i="133"/>
  <c r="R9" i="133"/>
  <c r="Q9" i="133"/>
  <c r="P9" i="133"/>
  <c r="O9" i="133"/>
  <c r="N9" i="133" s="1"/>
  <c r="M9" i="133" s="1"/>
  <c r="L9" i="133" s="1"/>
  <c r="K9" i="133" s="1"/>
  <c r="J9" i="133" s="1"/>
  <c r="I9" i="133" s="1"/>
  <c r="B9" i="133"/>
  <c r="B8" i="133"/>
  <c r="B7" i="133"/>
  <c r="B6" i="133"/>
  <c r="B5" i="133"/>
  <c r="B4" i="133"/>
  <c r="B3" i="133"/>
  <c r="T37" i="133" l="1"/>
  <c r="T39" i="133" s="1"/>
  <c r="S36" i="133"/>
  <c r="N9" i="110"/>
  <c r="U37" i="133"/>
  <c r="U39" i="133" s="1"/>
  <c r="O9" i="110"/>
  <c r="V37" i="133"/>
  <c r="V39" i="133" s="1"/>
  <c r="P9" i="110"/>
  <c r="W37" i="133"/>
  <c r="W39" i="133" s="1"/>
  <c r="Q9" i="110"/>
  <c r="X37" i="133"/>
  <c r="X39" i="133" s="1"/>
  <c r="R9" i="110"/>
  <c r="B110" i="112"/>
  <c r="E110" i="112"/>
  <c r="E120" i="112" s="1"/>
  <c r="F110" i="112"/>
  <c r="F120" i="112" s="1"/>
  <c r="G110" i="112"/>
  <c r="G120" i="112" s="1"/>
  <c r="H110" i="112"/>
  <c r="H120" i="112" s="1"/>
  <c r="I110" i="112"/>
  <c r="I120" i="112" s="1"/>
  <c r="J110" i="112"/>
  <c r="J120" i="112" s="1"/>
  <c r="K110" i="112"/>
  <c r="K120" i="112" s="1"/>
  <c r="L110" i="112"/>
  <c r="L120" i="112" s="1"/>
  <c r="M110" i="112"/>
  <c r="M120" i="112" s="1"/>
  <c r="N110" i="112"/>
  <c r="N120" i="112" s="1"/>
  <c r="O110" i="112"/>
  <c r="O120" i="112" s="1"/>
  <c r="P110" i="112"/>
  <c r="P120" i="112" s="1"/>
  <c r="Q110" i="112"/>
  <c r="Q120" i="112" s="1"/>
  <c r="R110" i="112"/>
  <c r="R120" i="112" s="1"/>
  <c r="S110" i="112"/>
  <c r="S120" i="112" s="1"/>
  <c r="T110" i="112"/>
  <c r="T120" i="112" s="1"/>
  <c r="U110" i="112"/>
  <c r="U120" i="112" s="1"/>
  <c r="V110" i="112"/>
  <c r="V120" i="112" s="1"/>
  <c r="Y94" i="132"/>
  <c r="Z94" i="132"/>
  <c r="AA94" i="132"/>
  <c r="AB94" i="132"/>
  <c r="AC94" i="132"/>
  <c r="AD94" i="132"/>
  <c r="AE94" i="132"/>
  <c r="AF94" i="132"/>
  <c r="AG94" i="132"/>
  <c r="AH94" i="132"/>
  <c r="AI94" i="132"/>
  <c r="AJ94" i="132"/>
  <c r="AK94" i="132"/>
  <c r="AL94" i="132"/>
  <c r="AM94" i="132"/>
  <c r="G92" i="132"/>
  <c r="G94" i="132" s="1"/>
  <c r="S94" i="132"/>
  <c r="R94" i="132"/>
  <c r="Q94" i="132"/>
  <c r="P94" i="132"/>
  <c r="O94" i="132"/>
  <c r="N94" i="132"/>
  <c r="M94" i="132"/>
  <c r="L94" i="132"/>
  <c r="K94" i="132"/>
  <c r="J94" i="132"/>
  <c r="I94" i="132"/>
  <c r="D94" i="132"/>
  <c r="X94" i="132"/>
  <c r="W94" i="132"/>
  <c r="T94" i="132"/>
  <c r="H92" i="132"/>
  <c r="H94" i="132" s="1"/>
  <c r="F94" i="132"/>
  <c r="N90" i="132"/>
  <c r="M90" i="132"/>
  <c r="L90" i="132"/>
  <c r="K90" i="132"/>
  <c r="J90" i="132"/>
  <c r="I90" i="132"/>
  <c r="H90" i="132"/>
  <c r="G90" i="132"/>
  <c r="F90" i="132"/>
  <c r="E90" i="132"/>
  <c r="B47" i="112"/>
  <c r="W78" i="132"/>
  <c r="V78" i="132"/>
  <c r="H83" i="132"/>
  <c r="G83" i="132"/>
  <c r="F83" i="132"/>
  <c r="H81" i="132"/>
  <c r="G81" i="132"/>
  <c r="F81" i="132"/>
  <c r="H80" i="132"/>
  <c r="G80" i="132"/>
  <c r="F80" i="132"/>
  <c r="S78" i="132"/>
  <c r="R78" i="132"/>
  <c r="Q78" i="132"/>
  <c r="P78" i="132"/>
  <c r="O78" i="132"/>
  <c r="N78" i="132"/>
  <c r="M78" i="132"/>
  <c r="L78" i="132"/>
  <c r="K78" i="132"/>
  <c r="J78" i="132"/>
  <c r="I78" i="132"/>
  <c r="D78" i="132"/>
  <c r="N73" i="132"/>
  <c r="M73" i="132"/>
  <c r="L73" i="132"/>
  <c r="K73" i="132"/>
  <c r="J73" i="132"/>
  <c r="I73" i="132"/>
  <c r="H73" i="132"/>
  <c r="G73" i="132"/>
  <c r="F73" i="132"/>
  <c r="E73" i="132"/>
  <c r="F76" i="132"/>
  <c r="G76" i="132"/>
  <c r="H76" i="132"/>
  <c r="H75" i="132"/>
  <c r="H78" i="132" s="1"/>
  <c r="G75" i="132"/>
  <c r="G78" i="132" s="1"/>
  <c r="F75" i="132"/>
  <c r="F78" i="132" s="1"/>
  <c r="H65" i="132"/>
  <c r="G65" i="132"/>
  <c r="F65" i="132"/>
  <c r="G62" i="132"/>
  <c r="H62" i="132"/>
  <c r="G63" i="132"/>
  <c r="H63" i="132"/>
  <c r="F62" i="132"/>
  <c r="F63" i="132"/>
  <c r="R36" i="133" l="1"/>
  <c r="L9" i="110" s="1"/>
  <c r="S9" i="110" s="1"/>
  <c r="M9" i="110"/>
  <c r="U78" i="132"/>
  <c r="X83" i="132"/>
  <c r="X84" i="132" s="1"/>
  <c r="W83" i="132"/>
  <c r="W84" i="132" s="1"/>
  <c r="T83" i="132"/>
  <c r="E47" i="112" s="1"/>
  <c r="E62" i="112" s="1"/>
  <c r="V94" i="132"/>
  <c r="X78" i="132"/>
  <c r="V83" i="132"/>
  <c r="V84" i="132" s="1"/>
  <c r="U83" i="132"/>
  <c r="U84" i="132" s="1"/>
  <c r="U94" i="132"/>
  <c r="T78" i="132"/>
  <c r="H47" i="112" l="1"/>
  <c r="H62" i="112" s="1"/>
  <c r="I47" i="112"/>
  <c r="I62" i="112" s="1"/>
  <c r="F47" i="112"/>
  <c r="A84" i="132"/>
  <c r="G47" i="112"/>
  <c r="G62" i="112" s="1"/>
  <c r="V47" i="112" l="1"/>
  <c r="V62" i="112" s="1"/>
  <c r="N47" i="112"/>
  <c r="N62" i="112" s="1"/>
  <c r="F62" i="112"/>
  <c r="J47" i="112"/>
  <c r="J62" i="112" s="1"/>
  <c r="P47" i="112"/>
  <c r="P62" i="112" s="1"/>
  <c r="O47" i="112"/>
  <c r="O62" i="112" s="1"/>
  <c r="K47" i="112"/>
  <c r="K62" i="112" s="1"/>
  <c r="L47" i="112"/>
  <c r="L62" i="112" s="1"/>
  <c r="R47" i="112"/>
  <c r="R62" i="112" s="1"/>
  <c r="S47" i="112"/>
  <c r="S62" i="112" s="1"/>
  <c r="M47" i="112"/>
  <c r="M62" i="112" s="1"/>
  <c r="Q47" i="112"/>
  <c r="Q62" i="112" s="1"/>
  <c r="U47" i="112"/>
  <c r="U62" i="112" s="1"/>
  <c r="T47" i="112"/>
  <c r="T62" i="112" s="1"/>
  <c r="B97" i="100" l="1"/>
  <c r="B104" i="100"/>
  <c r="B111" i="100"/>
  <c r="B118" i="100"/>
  <c r="U207" i="118"/>
  <c r="V207" i="118"/>
  <c r="W207" i="118"/>
  <c r="J97" i="100" s="1"/>
  <c r="X207" i="118"/>
  <c r="K97" i="100" s="1"/>
  <c r="U208" i="118"/>
  <c r="H104" i="100" s="1"/>
  <c r="V208" i="118"/>
  <c r="I104" i="100" s="1"/>
  <c r="W208" i="118"/>
  <c r="J104" i="100" s="1"/>
  <c r="X208" i="118"/>
  <c r="K104" i="100" s="1"/>
  <c r="U209" i="118"/>
  <c r="H111" i="100" s="1"/>
  <c r="V209" i="118"/>
  <c r="I111" i="100" s="1"/>
  <c r="W209" i="118"/>
  <c r="J111" i="100" s="1"/>
  <c r="X209" i="118"/>
  <c r="K111" i="100" s="1"/>
  <c r="U210" i="118"/>
  <c r="H118" i="100" s="1"/>
  <c r="V210" i="118"/>
  <c r="I118" i="100" s="1"/>
  <c r="W210" i="118"/>
  <c r="J118" i="100" s="1"/>
  <c r="X210" i="118"/>
  <c r="K118" i="100" s="1"/>
  <c r="T210" i="118"/>
  <c r="G118" i="100" s="1"/>
  <c r="T209" i="118"/>
  <c r="G111" i="100" s="1"/>
  <c r="T208" i="118"/>
  <c r="G104" i="100" s="1"/>
  <c r="T207" i="118"/>
  <c r="G97" i="100" s="1"/>
  <c r="F200" i="118"/>
  <c r="F201" i="118"/>
  <c r="F202" i="118"/>
  <c r="F203" i="118"/>
  <c r="F208" i="118"/>
  <c r="G208" i="118"/>
  <c r="H208" i="118"/>
  <c r="F209" i="118"/>
  <c r="G209" i="118"/>
  <c r="H209" i="118"/>
  <c r="F210" i="118"/>
  <c r="G210" i="118"/>
  <c r="H210" i="118"/>
  <c r="G207" i="118"/>
  <c r="H207" i="118"/>
  <c r="F207" i="118"/>
  <c r="H201" i="118"/>
  <c r="H202" i="118"/>
  <c r="H203" i="118"/>
  <c r="G201" i="118"/>
  <c r="G202" i="118"/>
  <c r="G203" i="118"/>
  <c r="G200" i="118"/>
  <c r="H200" i="118"/>
  <c r="U204" i="118"/>
  <c r="V204" i="118"/>
  <c r="W204" i="118"/>
  <c r="X204" i="118"/>
  <c r="T204" i="118"/>
  <c r="X211" i="118" l="1"/>
  <c r="K124" i="100" s="1"/>
  <c r="W211" i="118"/>
  <c r="J124" i="100" s="1"/>
  <c r="V211" i="118"/>
  <c r="U211" i="118"/>
  <c r="I97" i="100"/>
  <c r="H97" i="100"/>
  <c r="T211" i="118"/>
  <c r="G124" i="100" s="1"/>
  <c r="H124" i="100" l="1"/>
  <c r="I124" i="100"/>
  <c r="H44" i="132"/>
  <c r="H45" i="132"/>
  <c r="H46" i="132"/>
  <c r="H47" i="132"/>
  <c r="H24" i="132"/>
  <c r="H25" i="132"/>
  <c r="S59" i="132"/>
  <c r="R59" i="132"/>
  <c r="Q59" i="132"/>
  <c r="P59" i="132"/>
  <c r="O59" i="132"/>
  <c r="N59" i="132"/>
  <c r="M59" i="132"/>
  <c r="L59" i="132"/>
  <c r="K59" i="132"/>
  <c r="J59" i="132"/>
  <c r="I59" i="132"/>
  <c r="D59" i="132"/>
  <c r="H57" i="132"/>
  <c r="G57" i="132"/>
  <c r="F57" i="132"/>
  <c r="H56" i="132"/>
  <c r="G56" i="132"/>
  <c r="F56" i="132"/>
  <c r="H55" i="132"/>
  <c r="G55" i="132"/>
  <c r="F55" i="132"/>
  <c r="H54" i="132"/>
  <c r="G54" i="132"/>
  <c r="F54" i="132"/>
  <c r="H53" i="132"/>
  <c r="G53" i="132"/>
  <c r="F53" i="132"/>
  <c r="H52" i="132"/>
  <c r="G52" i="132"/>
  <c r="F52" i="132"/>
  <c r="H51" i="132"/>
  <c r="G51" i="132"/>
  <c r="F51" i="132"/>
  <c r="H50" i="132"/>
  <c r="G50" i="132"/>
  <c r="F50" i="132"/>
  <c r="H49" i="132"/>
  <c r="G49" i="132"/>
  <c r="F49" i="132"/>
  <c r="H48" i="132"/>
  <c r="G48" i="132"/>
  <c r="F48" i="132"/>
  <c r="G47" i="132"/>
  <c r="F47" i="132"/>
  <c r="G46" i="132"/>
  <c r="F46" i="132"/>
  <c r="G45" i="132"/>
  <c r="F45" i="132"/>
  <c r="G44" i="132"/>
  <c r="F44" i="132"/>
  <c r="H43" i="132"/>
  <c r="H59" i="132" s="1"/>
  <c r="G43" i="132"/>
  <c r="G59" i="132" s="1"/>
  <c r="F43" i="132"/>
  <c r="F59" i="132" s="1"/>
  <c r="N41" i="132"/>
  <c r="M41" i="132"/>
  <c r="L41" i="132"/>
  <c r="K41" i="132"/>
  <c r="J41" i="132"/>
  <c r="I41" i="132"/>
  <c r="H41" i="132"/>
  <c r="G41" i="132"/>
  <c r="F41" i="132"/>
  <c r="E41" i="132"/>
  <c r="G22" i="132"/>
  <c r="G38" i="132" s="1"/>
  <c r="G23" i="132"/>
  <c r="G24" i="132"/>
  <c r="G25" i="132"/>
  <c r="G26" i="132"/>
  <c r="G27" i="132"/>
  <c r="G28" i="132"/>
  <c r="G29" i="132"/>
  <c r="G30" i="132"/>
  <c r="G31" i="132"/>
  <c r="G32" i="132"/>
  <c r="G33" i="132"/>
  <c r="G34" i="132"/>
  <c r="G35" i="132"/>
  <c r="G36" i="132"/>
  <c r="F22" i="132"/>
  <c r="F38" i="132" s="1"/>
  <c r="F23" i="132"/>
  <c r="F24" i="132"/>
  <c r="F25" i="132"/>
  <c r="F26" i="132"/>
  <c r="F27" i="132"/>
  <c r="F28" i="132"/>
  <c r="F29" i="132"/>
  <c r="F30" i="132"/>
  <c r="F31" i="132"/>
  <c r="F32" i="132"/>
  <c r="F33" i="132"/>
  <c r="F34" i="132"/>
  <c r="F35" i="132"/>
  <c r="F36" i="132"/>
  <c r="Q38" i="132"/>
  <c r="P38" i="132"/>
  <c r="O38" i="132"/>
  <c r="N38" i="132"/>
  <c r="M38" i="132"/>
  <c r="L38" i="132"/>
  <c r="K38" i="132"/>
  <c r="J38" i="132"/>
  <c r="I38" i="132"/>
  <c r="D38" i="132"/>
  <c r="H36" i="132"/>
  <c r="H35" i="132"/>
  <c r="H34" i="132"/>
  <c r="H33" i="132"/>
  <c r="H32" i="132"/>
  <c r="H31" i="132"/>
  <c r="H30" i="132"/>
  <c r="H29" i="132"/>
  <c r="H28" i="132"/>
  <c r="H27" i="132"/>
  <c r="H26" i="132"/>
  <c r="H23" i="132"/>
  <c r="H22" i="132"/>
  <c r="H38" i="132" s="1"/>
  <c r="N20" i="132"/>
  <c r="M20" i="132"/>
  <c r="L20" i="132"/>
  <c r="K20" i="132"/>
  <c r="J20" i="132"/>
  <c r="I20" i="132"/>
  <c r="H20" i="132"/>
  <c r="G20" i="132"/>
  <c r="F20" i="132"/>
  <c r="E20" i="132"/>
  <c r="E14" i="132"/>
  <c r="D14" i="132"/>
  <c r="B12" i="132"/>
  <c r="AB10" i="132"/>
  <c r="H10" i="132"/>
  <c r="G10" i="132"/>
  <c r="F10" i="132"/>
  <c r="E10" i="132"/>
  <c r="B10" i="132"/>
  <c r="X9" i="132"/>
  <c r="W9" i="132"/>
  <c r="V9" i="132"/>
  <c r="U9" i="132"/>
  <c r="T9" i="132"/>
  <c r="S9" i="132"/>
  <c r="R9" i="132"/>
  <c r="Q9" i="132"/>
  <c r="P9" i="132"/>
  <c r="O9" i="132"/>
  <c r="N9" i="132" s="1"/>
  <c r="M9" i="132" s="1"/>
  <c r="L9" i="132" s="1"/>
  <c r="K9" i="132" s="1"/>
  <c r="J9" i="132" s="1"/>
  <c r="I9" i="132" s="1"/>
  <c r="B9" i="132"/>
  <c r="B8" i="132"/>
  <c r="B7" i="132"/>
  <c r="B6" i="132"/>
  <c r="B5" i="132"/>
  <c r="B4" i="132"/>
  <c r="B3" i="132"/>
  <c r="A124" i="100" l="1"/>
  <c r="X65" i="132"/>
  <c r="W65" i="132"/>
  <c r="I11" i="112" l="1"/>
  <c r="H11" i="112"/>
  <c r="T59" i="132"/>
  <c r="T65" i="132"/>
  <c r="T67" i="132" s="1"/>
  <c r="U38" i="132"/>
  <c r="V38" i="132"/>
  <c r="T38" i="132"/>
  <c r="X38" i="132"/>
  <c r="X67" i="132" s="1"/>
  <c r="V65" i="132"/>
  <c r="V67" i="132" s="1"/>
  <c r="W38" i="132"/>
  <c r="W67" i="132" s="1"/>
  <c r="U65" i="132"/>
  <c r="U67" i="132" s="1"/>
  <c r="X59" i="132"/>
  <c r="V59" i="132"/>
  <c r="W59" i="132"/>
  <c r="U59" i="132"/>
  <c r="V11" i="112" l="1"/>
  <c r="N11" i="112"/>
  <c r="P11" i="112"/>
  <c r="U11" i="112"/>
  <c r="M11" i="112"/>
  <c r="E11" i="112"/>
  <c r="O11" i="112"/>
  <c r="T11" i="112"/>
  <c r="L11" i="112"/>
  <c r="S11" i="112"/>
  <c r="K11" i="112"/>
  <c r="R11" i="112"/>
  <c r="J11" i="112"/>
  <c r="Q11" i="112"/>
  <c r="F11" i="112"/>
  <c r="G11" i="112"/>
  <c r="L13" i="112"/>
  <c r="T13" i="112"/>
  <c r="U13" i="112"/>
  <c r="K13" i="112"/>
  <c r="M13" i="112"/>
  <c r="R13" i="112"/>
  <c r="N13" i="112"/>
  <c r="V13" i="112"/>
  <c r="S13" i="112"/>
  <c r="O13" i="112"/>
  <c r="P13" i="112"/>
  <c r="Q13" i="112"/>
  <c r="J13" i="112"/>
  <c r="D101" i="123"/>
  <c r="Q103" i="123"/>
  <c r="P103" i="123"/>
  <c r="O103" i="123"/>
  <c r="N103" i="123"/>
  <c r="M103" i="123"/>
  <c r="L103" i="123"/>
  <c r="K103" i="123"/>
  <c r="J103" i="123"/>
  <c r="I103" i="123"/>
  <c r="D103" i="123"/>
  <c r="H101" i="123"/>
  <c r="H103" i="123" s="1"/>
  <c r="G101" i="123"/>
  <c r="G103" i="123" s="1"/>
  <c r="F101" i="123"/>
  <c r="F103" i="123" s="1"/>
  <c r="N99" i="123"/>
  <c r="M99" i="123"/>
  <c r="L99" i="123"/>
  <c r="K99" i="123"/>
  <c r="J99" i="123"/>
  <c r="I99" i="123"/>
  <c r="Q97" i="123"/>
  <c r="P97" i="123"/>
  <c r="O97" i="123"/>
  <c r="N97" i="123"/>
  <c r="M97" i="123"/>
  <c r="L97" i="123"/>
  <c r="K97" i="123"/>
  <c r="J97" i="123"/>
  <c r="I97" i="123"/>
  <c r="H97" i="123"/>
  <c r="G97" i="123"/>
  <c r="F97" i="123"/>
  <c r="H95" i="123"/>
  <c r="G95" i="123"/>
  <c r="F95" i="123"/>
  <c r="N93" i="123"/>
  <c r="M93" i="123"/>
  <c r="L93" i="123"/>
  <c r="K93" i="123"/>
  <c r="J93" i="123"/>
  <c r="I93" i="123"/>
  <c r="H93" i="123"/>
  <c r="G93" i="123"/>
  <c r="F93" i="123"/>
  <c r="E93" i="123"/>
  <c r="F84" i="123"/>
  <c r="G84" i="123"/>
  <c r="H84" i="123"/>
  <c r="H83" i="123"/>
  <c r="G83" i="123"/>
  <c r="F83" i="123"/>
  <c r="AD81" i="123"/>
  <c r="N81" i="123"/>
  <c r="M81" i="123"/>
  <c r="L81" i="123"/>
  <c r="K81" i="123"/>
  <c r="J81" i="123"/>
  <c r="I81" i="123"/>
  <c r="H81" i="123"/>
  <c r="G81" i="123"/>
  <c r="F81" i="123"/>
  <c r="E81" i="123"/>
  <c r="R17" i="112" l="1"/>
  <c r="T17" i="112"/>
  <c r="U17" i="112"/>
  <c r="K17" i="112"/>
  <c r="O17" i="112"/>
  <c r="P17" i="112"/>
  <c r="Q17" i="112"/>
  <c r="S17" i="112"/>
  <c r="N17" i="112"/>
  <c r="J17" i="112"/>
  <c r="L17" i="112"/>
  <c r="M17" i="112"/>
  <c r="V17" i="112"/>
  <c r="A67" i="132"/>
  <c r="A1" i="132" s="1"/>
  <c r="H49" i="25" s="1"/>
  <c r="Q65" i="131"/>
  <c r="P65" i="131"/>
  <c r="O65" i="131"/>
  <c r="N65" i="131"/>
  <c r="M65" i="131"/>
  <c r="L65" i="131"/>
  <c r="K65" i="131"/>
  <c r="J65" i="131"/>
  <c r="I65" i="131"/>
  <c r="D65" i="131"/>
  <c r="H61" i="131"/>
  <c r="G61" i="131"/>
  <c r="F61" i="131"/>
  <c r="H60" i="131"/>
  <c r="G60" i="131"/>
  <c r="F60" i="131"/>
  <c r="H59" i="131"/>
  <c r="G59" i="131"/>
  <c r="F59" i="131"/>
  <c r="H58" i="131"/>
  <c r="G58" i="131"/>
  <c r="F58" i="131"/>
  <c r="H57" i="131"/>
  <c r="G57" i="131"/>
  <c r="F57" i="131"/>
  <c r="H56" i="131"/>
  <c r="G56" i="131"/>
  <c r="F56" i="131"/>
  <c r="H55" i="131"/>
  <c r="G55" i="131"/>
  <c r="F55" i="131"/>
  <c r="H54" i="131"/>
  <c r="G54" i="131"/>
  <c r="F54" i="131"/>
  <c r="H53" i="131"/>
  <c r="G53" i="131"/>
  <c r="F53" i="131"/>
  <c r="H52" i="131"/>
  <c r="G52" i="131"/>
  <c r="F52" i="131"/>
  <c r="H51" i="131"/>
  <c r="G51" i="131"/>
  <c r="F51" i="131"/>
  <c r="H50" i="131"/>
  <c r="G50" i="131"/>
  <c r="F50" i="131"/>
  <c r="H49" i="131"/>
  <c r="G49" i="131"/>
  <c r="F49" i="131"/>
  <c r="H48" i="131"/>
  <c r="H65" i="131" s="1"/>
  <c r="G48" i="131"/>
  <c r="G65" i="131" s="1"/>
  <c r="F48" i="131"/>
  <c r="F65" i="131" s="1"/>
  <c r="N46" i="131"/>
  <c r="M46" i="131"/>
  <c r="L46" i="131"/>
  <c r="K46" i="131"/>
  <c r="J46" i="131"/>
  <c r="I46" i="131"/>
  <c r="S33" i="131"/>
  <c r="R33" i="131"/>
  <c r="Q33" i="131"/>
  <c r="P33" i="131"/>
  <c r="O33" i="131"/>
  <c r="N33" i="131"/>
  <c r="M33" i="131"/>
  <c r="L33" i="131"/>
  <c r="K33" i="131"/>
  <c r="J33" i="131"/>
  <c r="I33" i="131"/>
  <c r="H33" i="131"/>
  <c r="G33" i="131"/>
  <c r="F33" i="131"/>
  <c r="L24" i="104"/>
  <c r="K24" i="104"/>
  <c r="J24" i="104"/>
  <c r="I24" i="104"/>
  <c r="H24" i="104"/>
  <c r="G31" i="131"/>
  <c r="F31" i="131"/>
  <c r="G30" i="131"/>
  <c r="F30" i="131"/>
  <c r="G29" i="131"/>
  <c r="F29" i="131"/>
  <c r="G28" i="131"/>
  <c r="F28" i="131"/>
  <c r="L23" i="104"/>
  <c r="K23" i="104"/>
  <c r="J23" i="104"/>
  <c r="I23" i="104"/>
  <c r="H23" i="104"/>
  <c r="G27" i="131"/>
  <c r="F27" i="131"/>
  <c r="G26" i="131"/>
  <c r="F26" i="131"/>
  <c r="G25" i="131"/>
  <c r="F25" i="131"/>
  <c r="N23" i="131"/>
  <c r="M23" i="131"/>
  <c r="L23" i="131"/>
  <c r="K23" i="131"/>
  <c r="J23" i="131"/>
  <c r="I23" i="131"/>
  <c r="H23" i="131"/>
  <c r="G23" i="131"/>
  <c r="F23" i="131"/>
  <c r="E23" i="131"/>
  <c r="E14" i="131"/>
  <c r="D14" i="131"/>
  <c r="B12" i="131"/>
  <c r="AB10" i="131"/>
  <c r="H10" i="131"/>
  <c r="G10" i="131"/>
  <c r="F10" i="131"/>
  <c r="E10" i="131"/>
  <c r="B10" i="131"/>
  <c r="X9" i="131"/>
  <c r="W9" i="131"/>
  <c r="V9" i="131"/>
  <c r="U9" i="131"/>
  <c r="T9" i="131"/>
  <c r="S9" i="131"/>
  <c r="R9" i="131"/>
  <c r="Q9" i="131"/>
  <c r="P9" i="131"/>
  <c r="O9" i="131"/>
  <c r="N9" i="131" s="1"/>
  <c r="M9" i="131" s="1"/>
  <c r="L9" i="131" s="1"/>
  <c r="K9" i="131" s="1"/>
  <c r="J9" i="131" s="1"/>
  <c r="I9" i="131" s="1"/>
  <c r="B9" i="131"/>
  <c r="B8" i="131"/>
  <c r="B7" i="131"/>
  <c r="B6" i="131"/>
  <c r="B5" i="131"/>
  <c r="B4" i="131"/>
  <c r="B3" i="131"/>
  <c r="H18" i="104" l="1"/>
  <c r="L18" i="104"/>
  <c r="I18" i="104"/>
  <c r="J18" i="104"/>
  <c r="K18" i="104"/>
  <c r="V44" i="131" l="1"/>
  <c r="W44" i="131"/>
  <c r="X44" i="131"/>
  <c r="W30" i="131"/>
  <c r="K22" i="104" s="1"/>
  <c r="T44" i="131"/>
  <c r="U30" i="131"/>
  <c r="I22" i="104" s="1"/>
  <c r="X30" i="131"/>
  <c r="L22" i="104" s="1"/>
  <c r="T30" i="131"/>
  <c r="H22" i="104" s="1"/>
  <c r="V29" i="131"/>
  <c r="J20" i="104" s="1"/>
  <c r="W28" i="131"/>
  <c r="K21" i="104" s="1"/>
  <c r="W29" i="131"/>
  <c r="K20" i="104" s="1"/>
  <c r="T29" i="131"/>
  <c r="H20" i="104" s="1"/>
  <c r="V30" i="131"/>
  <c r="J22" i="104" s="1"/>
  <c r="X28" i="131"/>
  <c r="L21" i="104" s="1"/>
  <c r="U44" i="131"/>
  <c r="T28" i="131"/>
  <c r="H21" i="104" s="1"/>
  <c r="U28" i="131"/>
  <c r="X29" i="131"/>
  <c r="L20" i="104" s="1"/>
  <c r="U29" i="131"/>
  <c r="I20" i="104" s="1"/>
  <c r="V28" i="131"/>
  <c r="W33" i="131" l="1"/>
  <c r="W34" i="131" s="1"/>
  <c r="T33" i="131"/>
  <c r="T34" i="131" s="1"/>
  <c r="U33" i="131"/>
  <c r="U34" i="131" s="1"/>
  <c r="I21" i="104"/>
  <c r="X33" i="131"/>
  <c r="X34" i="131" s="1"/>
  <c r="J21" i="104"/>
  <c r="V33" i="131"/>
  <c r="V34" i="131" s="1"/>
  <c r="A34" i="131" l="1"/>
  <c r="N28" i="130"/>
  <c r="M28" i="130"/>
  <c r="L28" i="130"/>
  <c r="K28" i="130"/>
  <c r="J28" i="130"/>
  <c r="I28" i="130"/>
  <c r="N23" i="130"/>
  <c r="M23" i="130"/>
  <c r="L23" i="130"/>
  <c r="K23" i="130"/>
  <c r="J23" i="130"/>
  <c r="I23" i="130"/>
  <c r="H23" i="130"/>
  <c r="G23" i="130"/>
  <c r="F23" i="130"/>
  <c r="E23" i="130"/>
  <c r="E14" i="130"/>
  <c r="D14" i="130"/>
  <c r="B12" i="130"/>
  <c r="AB10" i="130"/>
  <c r="H10" i="130"/>
  <c r="G10" i="130"/>
  <c r="F10" i="130"/>
  <c r="E10" i="130"/>
  <c r="B10" i="130"/>
  <c r="X9" i="130"/>
  <c r="W9" i="130"/>
  <c r="V9" i="130"/>
  <c r="U9" i="130"/>
  <c r="T9" i="130"/>
  <c r="S9" i="130"/>
  <c r="R9" i="130"/>
  <c r="Q9" i="130"/>
  <c r="P9" i="130"/>
  <c r="O9" i="130"/>
  <c r="N9" i="130" s="1"/>
  <c r="M9" i="130" s="1"/>
  <c r="L9" i="130" s="1"/>
  <c r="K9" i="130" s="1"/>
  <c r="J9" i="130" s="1"/>
  <c r="I9" i="130" s="1"/>
  <c r="B9" i="130"/>
  <c r="B8" i="130"/>
  <c r="B7" i="130"/>
  <c r="B6" i="130"/>
  <c r="B5" i="130"/>
  <c r="B4" i="130"/>
  <c r="B3" i="130"/>
  <c r="AE180" i="118" l="1"/>
  <c r="AE181" i="118"/>
  <c r="AE182" i="118"/>
  <c r="AE183" i="118"/>
  <c r="AE184" i="118"/>
  <c r="AE185" i="118"/>
  <c r="AE186" i="118"/>
  <c r="AE187" i="118"/>
  <c r="AE188" i="118"/>
  <c r="AE189" i="118"/>
  <c r="AE179" i="118"/>
  <c r="AE173" i="118"/>
  <c r="AE174" i="118"/>
  <c r="AE175" i="118"/>
  <c r="AE176" i="118"/>
  <c r="AE172" i="118"/>
  <c r="AE178" i="118"/>
  <c r="AE177" i="118"/>
  <c r="AE171" i="118"/>
  <c r="Q167" i="118"/>
  <c r="P167" i="118"/>
  <c r="O167" i="118"/>
  <c r="N167" i="118"/>
  <c r="M167" i="118"/>
  <c r="L167" i="118"/>
  <c r="K167" i="118"/>
  <c r="J167" i="118"/>
  <c r="I167" i="118"/>
  <c r="D165" i="118"/>
  <c r="H161" i="118"/>
  <c r="G161" i="118"/>
  <c r="F161" i="118"/>
  <c r="H160" i="118"/>
  <c r="G160" i="118"/>
  <c r="F160" i="118"/>
  <c r="H159" i="118"/>
  <c r="G159" i="118"/>
  <c r="F159" i="118"/>
  <c r="H158" i="118"/>
  <c r="G158" i="118"/>
  <c r="F158" i="118"/>
  <c r="H157" i="118"/>
  <c r="G157" i="118"/>
  <c r="F157" i="118"/>
  <c r="H156" i="118"/>
  <c r="G156" i="118"/>
  <c r="F156" i="118"/>
  <c r="H155" i="118"/>
  <c r="G155" i="118"/>
  <c r="F155" i="118"/>
  <c r="H154" i="118"/>
  <c r="G154" i="118"/>
  <c r="F154" i="118"/>
  <c r="H153" i="118"/>
  <c r="G153" i="118"/>
  <c r="F153" i="118"/>
  <c r="H152" i="118"/>
  <c r="G152" i="118"/>
  <c r="F152" i="118"/>
  <c r="H151" i="118"/>
  <c r="G151" i="118"/>
  <c r="F151" i="118"/>
  <c r="H150" i="118"/>
  <c r="G150" i="118"/>
  <c r="F150" i="118"/>
  <c r="H149" i="118"/>
  <c r="G149" i="118"/>
  <c r="F149" i="118"/>
  <c r="H148" i="118"/>
  <c r="H165" i="118" s="1"/>
  <c r="G148" i="118"/>
  <c r="G165" i="118" s="1"/>
  <c r="F148" i="118"/>
  <c r="F165" i="118" s="1"/>
  <c r="N146" i="118"/>
  <c r="M146" i="118"/>
  <c r="L146" i="118"/>
  <c r="K146" i="118"/>
  <c r="J146" i="118"/>
  <c r="I146" i="118"/>
  <c r="D138" i="118"/>
  <c r="Q144" i="118"/>
  <c r="P144" i="118"/>
  <c r="O144" i="118"/>
  <c r="N144" i="118"/>
  <c r="M144" i="118"/>
  <c r="L144" i="118"/>
  <c r="K144" i="118"/>
  <c r="J144" i="118"/>
  <c r="I144" i="118"/>
  <c r="H142" i="118"/>
  <c r="H144" i="118" s="1"/>
  <c r="G142" i="118"/>
  <c r="G144" i="118" s="1"/>
  <c r="F142" i="118"/>
  <c r="F144" i="118" s="1"/>
  <c r="N140" i="118"/>
  <c r="M140" i="118"/>
  <c r="L140" i="118"/>
  <c r="K140" i="118"/>
  <c r="J140" i="118"/>
  <c r="I140" i="118"/>
  <c r="H134" i="118"/>
  <c r="G134" i="118"/>
  <c r="F134" i="118"/>
  <c r="H133" i="118"/>
  <c r="G133" i="118"/>
  <c r="F133" i="118"/>
  <c r="H132" i="118"/>
  <c r="G132" i="118"/>
  <c r="F132" i="118"/>
  <c r="H131" i="118"/>
  <c r="G131" i="118"/>
  <c r="F131" i="118"/>
  <c r="H130" i="118"/>
  <c r="G130" i="118"/>
  <c r="F130" i="118"/>
  <c r="H129" i="118"/>
  <c r="G129" i="118"/>
  <c r="F129" i="118"/>
  <c r="H128" i="118"/>
  <c r="G128" i="118"/>
  <c r="F128" i="118"/>
  <c r="H127" i="118"/>
  <c r="G127" i="118"/>
  <c r="F127" i="118"/>
  <c r="H126" i="118"/>
  <c r="G126" i="118"/>
  <c r="F126" i="118"/>
  <c r="H125" i="118"/>
  <c r="G125" i="118"/>
  <c r="F125" i="118"/>
  <c r="H124" i="118"/>
  <c r="G124" i="118"/>
  <c r="F124" i="118"/>
  <c r="H123" i="118"/>
  <c r="G123" i="118"/>
  <c r="F123" i="118"/>
  <c r="H122" i="118"/>
  <c r="G122" i="118"/>
  <c r="F122" i="118"/>
  <c r="H121" i="118"/>
  <c r="H138" i="118" s="1"/>
  <c r="G121" i="118"/>
  <c r="G138" i="118" s="1"/>
  <c r="F121" i="118"/>
  <c r="F138" i="118" s="1"/>
  <c r="N119" i="118"/>
  <c r="M119" i="118"/>
  <c r="L119" i="118"/>
  <c r="K119" i="118"/>
  <c r="J119" i="118"/>
  <c r="I119" i="118"/>
  <c r="H110" i="118"/>
  <c r="H109" i="118"/>
  <c r="H108" i="118"/>
  <c r="H107" i="118"/>
  <c r="H106" i="118"/>
  <c r="H105" i="118"/>
  <c r="H104" i="118"/>
  <c r="H103" i="118"/>
  <c r="H102" i="118"/>
  <c r="H101" i="118"/>
  <c r="H100" i="118"/>
  <c r="H99" i="118"/>
  <c r="H98" i="118"/>
  <c r="H97" i="118"/>
  <c r="H96" i="118"/>
  <c r="H95" i="118"/>
  <c r="H94" i="118"/>
  <c r="H93" i="118"/>
  <c r="H92" i="118"/>
  <c r="H86" i="118"/>
  <c r="H72" i="118"/>
  <c r="H71" i="118"/>
  <c r="H70" i="118"/>
  <c r="H69" i="118"/>
  <c r="H68" i="118"/>
  <c r="H67" i="118"/>
  <c r="H66" i="118"/>
  <c r="H65" i="118"/>
  <c r="H64" i="118"/>
  <c r="H63" i="118"/>
  <c r="H62" i="118"/>
  <c r="H61" i="118"/>
  <c r="H60" i="118"/>
  <c r="H59" i="118"/>
  <c r="H58" i="118"/>
  <c r="H57" i="118"/>
  <c r="H56" i="118"/>
  <c r="H55" i="118"/>
  <c r="H54" i="118"/>
  <c r="H25" i="118"/>
  <c r="H26" i="118"/>
  <c r="H27" i="118"/>
  <c r="H28" i="118"/>
  <c r="H29" i="118"/>
  <c r="H30" i="118"/>
  <c r="H31" i="118"/>
  <c r="H32" i="118"/>
  <c r="H33" i="118"/>
  <c r="H34" i="118"/>
  <c r="H35" i="118"/>
  <c r="H36" i="118"/>
  <c r="H37" i="118"/>
  <c r="H38" i="118"/>
  <c r="H39" i="118"/>
  <c r="H40" i="118"/>
  <c r="H41" i="118"/>
  <c r="H42" i="118"/>
  <c r="H43" i="118"/>
  <c r="V176" i="118" l="1"/>
  <c r="U176" i="118"/>
  <c r="T176" i="118"/>
  <c r="S176" i="118"/>
  <c r="R176" i="118"/>
  <c r="X176" i="118"/>
  <c r="W176" i="118"/>
  <c r="U186" i="118"/>
  <c r="T186" i="118"/>
  <c r="S186" i="118"/>
  <c r="R186" i="118"/>
  <c r="X186" i="118"/>
  <c r="W186" i="118"/>
  <c r="V186" i="118"/>
  <c r="V187" i="118"/>
  <c r="U187" i="118"/>
  <c r="T187" i="118"/>
  <c r="S187" i="118"/>
  <c r="R187" i="118"/>
  <c r="X187" i="118"/>
  <c r="W187" i="118"/>
  <c r="U175" i="118"/>
  <c r="T175" i="118"/>
  <c r="S175" i="118"/>
  <c r="R175" i="118"/>
  <c r="X175" i="118"/>
  <c r="W175" i="118"/>
  <c r="V175" i="118"/>
  <c r="T185" i="118"/>
  <c r="S185" i="118"/>
  <c r="R185" i="118"/>
  <c r="X185" i="118"/>
  <c r="W185" i="118"/>
  <c r="V185" i="118"/>
  <c r="U185" i="118"/>
  <c r="T174" i="118"/>
  <c r="S174" i="118"/>
  <c r="R174" i="118"/>
  <c r="X174" i="118"/>
  <c r="W174" i="118"/>
  <c r="V174" i="118"/>
  <c r="U174" i="118"/>
  <c r="S184" i="118"/>
  <c r="R184" i="118"/>
  <c r="X184" i="118"/>
  <c r="W184" i="118"/>
  <c r="V184" i="118"/>
  <c r="U184" i="118"/>
  <c r="T184" i="118"/>
  <c r="S173" i="118"/>
  <c r="R173" i="118"/>
  <c r="X173" i="118"/>
  <c r="W173" i="118"/>
  <c r="V173" i="118"/>
  <c r="U173" i="118"/>
  <c r="T173" i="118"/>
  <c r="R183" i="118"/>
  <c r="X183" i="118"/>
  <c r="W183" i="118"/>
  <c r="V183" i="118"/>
  <c r="U183" i="118"/>
  <c r="T183" i="118"/>
  <c r="S183" i="118"/>
  <c r="W179" i="118"/>
  <c r="V179" i="118"/>
  <c r="U179" i="118"/>
  <c r="T179" i="118"/>
  <c r="S179" i="118"/>
  <c r="R179" i="118"/>
  <c r="X179" i="118"/>
  <c r="X182" i="118"/>
  <c r="W182" i="118"/>
  <c r="V182" i="118"/>
  <c r="U182" i="118"/>
  <c r="T182" i="118"/>
  <c r="S182" i="118"/>
  <c r="R182" i="118"/>
  <c r="X189" i="118"/>
  <c r="W189" i="118"/>
  <c r="V189" i="118"/>
  <c r="U189" i="118"/>
  <c r="T189" i="118"/>
  <c r="S189" i="118"/>
  <c r="R189" i="118"/>
  <c r="X181" i="118"/>
  <c r="W181" i="118"/>
  <c r="V181" i="118"/>
  <c r="U181" i="118"/>
  <c r="T181" i="118"/>
  <c r="S181" i="118"/>
  <c r="R181" i="118"/>
  <c r="W188" i="118"/>
  <c r="V188" i="118"/>
  <c r="U188" i="118"/>
  <c r="T188" i="118"/>
  <c r="S188" i="118"/>
  <c r="R188" i="118"/>
  <c r="X188" i="118"/>
  <c r="AD320" i="117"/>
  <c r="AD321" i="117"/>
  <c r="AD319" i="117"/>
  <c r="AD317" i="117"/>
  <c r="AD318" i="117"/>
  <c r="AD316" i="117"/>
  <c r="AD312" i="117"/>
  <c r="AD313" i="117"/>
  <c r="AD314" i="117"/>
  <c r="AD315" i="117"/>
  <c r="AD311" i="117"/>
  <c r="AD309" i="117"/>
  <c r="AD310" i="117"/>
  <c r="AD308" i="117"/>
  <c r="Q323" i="117"/>
  <c r="P323" i="117"/>
  <c r="O323" i="117"/>
  <c r="N323" i="117"/>
  <c r="M323" i="117"/>
  <c r="L323" i="117"/>
  <c r="K323" i="117"/>
  <c r="J323" i="117"/>
  <c r="I323" i="117"/>
  <c r="H153" i="114"/>
  <c r="H152" i="114"/>
  <c r="H151" i="114"/>
  <c r="H150" i="114"/>
  <c r="H149" i="114"/>
  <c r="H148" i="114"/>
  <c r="H147" i="114"/>
  <c r="H146" i="114"/>
  <c r="H145" i="114"/>
  <c r="H138" i="114"/>
  <c r="H120" i="114"/>
  <c r="H121" i="114"/>
  <c r="H122" i="114"/>
  <c r="H123" i="114"/>
  <c r="H124" i="114"/>
  <c r="H125" i="114"/>
  <c r="H126" i="114"/>
  <c r="H127" i="114"/>
  <c r="H128" i="114"/>
  <c r="H92" i="114"/>
  <c r="H91" i="114"/>
  <c r="H84" i="114"/>
  <c r="H52" i="114"/>
  <c r="H51" i="114"/>
  <c r="H50" i="114"/>
  <c r="H49" i="114"/>
  <c r="H48" i="114"/>
  <c r="H47" i="114"/>
  <c r="H46" i="114"/>
  <c r="H45" i="114"/>
  <c r="H44" i="114"/>
  <c r="H54" i="114" s="1"/>
  <c r="H38" i="114"/>
  <c r="H329" i="85"/>
  <c r="H325" i="85"/>
  <c r="H324" i="85"/>
  <c r="H323" i="85"/>
  <c r="H322" i="85"/>
  <c r="H321" i="85"/>
  <c r="H320" i="85"/>
  <c r="H314" i="85"/>
  <c r="H276" i="85"/>
  <c r="H272" i="85"/>
  <c r="H271" i="85"/>
  <c r="H270" i="85"/>
  <c r="H269" i="85"/>
  <c r="H263" i="85"/>
  <c r="H262" i="85"/>
  <c r="H172" i="85"/>
  <c r="H171" i="85"/>
  <c r="H167" i="85"/>
  <c r="H166" i="85"/>
  <c r="H165" i="85"/>
  <c r="H164" i="85"/>
  <c r="H163" i="85"/>
  <c r="H162" i="85"/>
  <c r="H156" i="85"/>
  <c r="H155" i="85"/>
  <c r="H349" i="117" l="1"/>
  <c r="G349" i="117"/>
  <c r="F349" i="117"/>
  <c r="F309" i="117"/>
  <c r="G309" i="117"/>
  <c r="H309" i="117"/>
  <c r="F310" i="117"/>
  <c r="G310" i="117"/>
  <c r="H310" i="117"/>
  <c r="F311" i="117"/>
  <c r="G311" i="117"/>
  <c r="H311" i="117"/>
  <c r="F312" i="117"/>
  <c r="G312" i="117"/>
  <c r="H312" i="117"/>
  <c r="F313" i="117"/>
  <c r="G313" i="117"/>
  <c r="H313" i="117"/>
  <c r="F314" i="117"/>
  <c r="G314" i="117"/>
  <c r="H314" i="117"/>
  <c r="F315" i="117"/>
  <c r="G315" i="117"/>
  <c r="H315" i="117"/>
  <c r="F316" i="117"/>
  <c r="G316" i="117"/>
  <c r="H316" i="117"/>
  <c r="F317" i="117"/>
  <c r="G317" i="117"/>
  <c r="H317" i="117"/>
  <c r="F318" i="117"/>
  <c r="G318" i="117"/>
  <c r="H318" i="117"/>
  <c r="F319" i="117"/>
  <c r="G319" i="117"/>
  <c r="H319" i="117"/>
  <c r="F320" i="117"/>
  <c r="G320" i="117"/>
  <c r="H320" i="117"/>
  <c r="F321" i="117"/>
  <c r="G321" i="117"/>
  <c r="H321" i="117"/>
  <c r="H308" i="117"/>
  <c r="Q71" i="115" l="1"/>
  <c r="P71" i="115"/>
  <c r="O71" i="115"/>
  <c r="N71" i="115"/>
  <c r="M71" i="115"/>
  <c r="L71" i="115"/>
  <c r="K71" i="115"/>
  <c r="J71" i="115"/>
  <c r="I71" i="115"/>
  <c r="H71" i="115"/>
  <c r="G71" i="115"/>
  <c r="D71" i="115"/>
  <c r="F71" i="115"/>
  <c r="N57" i="115"/>
  <c r="M57" i="115"/>
  <c r="L57" i="115"/>
  <c r="K57" i="115"/>
  <c r="J57" i="115"/>
  <c r="I57" i="115"/>
  <c r="Q53" i="115"/>
  <c r="P53" i="115"/>
  <c r="O53" i="115"/>
  <c r="N53" i="115"/>
  <c r="M53" i="115"/>
  <c r="L53" i="115"/>
  <c r="K53" i="115"/>
  <c r="J53" i="115"/>
  <c r="I53" i="115"/>
  <c r="H53" i="115"/>
  <c r="G53" i="115"/>
  <c r="D53" i="115"/>
  <c r="F53" i="115"/>
  <c r="N39" i="115"/>
  <c r="M39" i="115"/>
  <c r="L39" i="115"/>
  <c r="K39" i="115"/>
  <c r="J39" i="115"/>
  <c r="I39" i="115"/>
  <c r="X35" i="115"/>
  <c r="W35" i="115"/>
  <c r="V35" i="115"/>
  <c r="U35" i="115"/>
  <c r="T35" i="115"/>
  <c r="S35" i="115"/>
  <c r="R35" i="115"/>
  <c r="Q35" i="115"/>
  <c r="P35" i="115"/>
  <c r="O35" i="115"/>
  <c r="N35" i="115"/>
  <c r="M35" i="115"/>
  <c r="L35" i="115"/>
  <c r="K35" i="115"/>
  <c r="J35" i="115"/>
  <c r="I35" i="115"/>
  <c r="H35" i="115"/>
  <c r="G35" i="115"/>
  <c r="D35" i="115"/>
  <c r="F33" i="115"/>
  <c r="F32" i="115"/>
  <c r="F31" i="115"/>
  <c r="F30" i="115"/>
  <c r="F29" i="115"/>
  <c r="F28" i="115"/>
  <c r="F27" i="115"/>
  <c r="F26" i="115"/>
  <c r="F25" i="115"/>
  <c r="F24" i="115"/>
  <c r="F23" i="115"/>
  <c r="F35" i="115" s="1"/>
  <c r="N21" i="115"/>
  <c r="M21" i="115"/>
  <c r="L21" i="115"/>
  <c r="H352" i="85"/>
  <c r="G352" i="85"/>
  <c r="H351" i="85"/>
  <c r="G351" i="85"/>
  <c r="H346" i="85"/>
  <c r="G346" i="85"/>
  <c r="H345" i="85"/>
  <c r="G345" i="85"/>
  <c r="H344" i="85"/>
  <c r="G344" i="85"/>
  <c r="H343" i="85"/>
  <c r="G343" i="85"/>
  <c r="H342" i="85"/>
  <c r="G342" i="85"/>
  <c r="H300" i="85" l="1"/>
  <c r="G300" i="85"/>
  <c r="H299" i="85"/>
  <c r="G299" i="85"/>
  <c r="H294" i="85"/>
  <c r="G294" i="85"/>
  <c r="H293" i="85"/>
  <c r="G293" i="85"/>
  <c r="H292" i="85"/>
  <c r="G292" i="85"/>
  <c r="H291" i="85"/>
  <c r="G291" i="85"/>
  <c r="H290" i="85"/>
  <c r="G290" i="85"/>
  <c r="H289" i="85"/>
  <c r="G289" i="85"/>
  <c r="H247" i="85"/>
  <c r="G247" i="85"/>
  <c r="H246" i="85"/>
  <c r="G246" i="85"/>
  <c r="H245" i="85"/>
  <c r="G245" i="85"/>
  <c r="H240" i="85"/>
  <c r="G240" i="85"/>
  <c r="H239" i="85"/>
  <c r="G239" i="85"/>
  <c r="H238" i="85"/>
  <c r="G238" i="85"/>
  <c r="H237" i="85"/>
  <c r="G237" i="85"/>
  <c r="H222" i="85"/>
  <c r="H221" i="85"/>
  <c r="H220" i="85"/>
  <c r="H219" i="85"/>
  <c r="H211" i="85"/>
  <c r="H212" i="85"/>
  <c r="H213" i="85"/>
  <c r="H214" i="85"/>
  <c r="G195" i="85"/>
  <c r="H195" i="85"/>
  <c r="G186" i="85"/>
  <c r="H186" i="85"/>
  <c r="G187" i="85"/>
  <c r="H187" i="85"/>
  <c r="G188" i="85"/>
  <c r="H188" i="85"/>
  <c r="G189" i="85"/>
  <c r="H189" i="85"/>
  <c r="G190" i="85"/>
  <c r="H190" i="85"/>
  <c r="H185" i="85"/>
  <c r="G185" i="85"/>
  <c r="H25" i="85" l="1"/>
  <c r="H360" i="85" s="1"/>
  <c r="E214" i="85" l="1"/>
  <c r="E213" i="85"/>
  <c r="E211" i="85"/>
  <c r="H107" i="85" l="1"/>
  <c r="H108" i="85" s="1"/>
  <c r="H109" i="85" s="1"/>
  <c r="H110" i="85" s="1"/>
  <c r="H111" i="85" s="1"/>
  <c r="H112" i="85" s="1"/>
  <c r="H113" i="85" s="1"/>
  <c r="S719" i="86" l="1"/>
  <c r="R719" i="86"/>
  <c r="Q719" i="86"/>
  <c r="P719" i="86"/>
  <c r="O719" i="86"/>
  <c r="N719" i="86"/>
  <c r="M719" i="86"/>
  <c r="L719" i="86"/>
  <c r="K719" i="86"/>
  <c r="S718" i="86"/>
  <c r="R718" i="86"/>
  <c r="Q718" i="86"/>
  <c r="P718" i="86"/>
  <c r="O718" i="86"/>
  <c r="N718" i="86"/>
  <c r="M718" i="86"/>
  <c r="L718" i="86"/>
  <c r="K718" i="86"/>
  <c r="S717" i="86"/>
  <c r="R717" i="86"/>
  <c r="Q717" i="86"/>
  <c r="P717" i="86"/>
  <c r="O717" i="86"/>
  <c r="N717" i="86"/>
  <c r="M717" i="86"/>
  <c r="L717" i="86"/>
  <c r="K717" i="86"/>
  <c r="S716" i="86"/>
  <c r="R716" i="86"/>
  <c r="Q716" i="86"/>
  <c r="P716" i="86"/>
  <c r="O716" i="86"/>
  <c r="N716" i="86"/>
  <c r="M716" i="86"/>
  <c r="L716" i="86"/>
  <c r="K716" i="86"/>
  <c r="D47" i="25" l="1"/>
  <c r="A35" i="127" l="1"/>
  <c r="F44" i="129" l="1"/>
  <c r="F40" i="129"/>
  <c r="F110" i="129"/>
  <c r="D46" i="25"/>
  <c r="D45" i="25"/>
  <c r="V71" i="129"/>
  <c r="X71" i="129"/>
  <c r="T71" i="129"/>
  <c r="R71" i="129"/>
  <c r="Q71" i="129"/>
  <c r="P71" i="129"/>
  <c r="O71" i="129"/>
  <c r="N71" i="129"/>
  <c r="M71" i="129"/>
  <c r="L71" i="129"/>
  <c r="K71" i="129"/>
  <c r="J71" i="129"/>
  <c r="I71" i="129"/>
  <c r="H71" i="129"/>
  <c r="G71" i="129"/>
  <c r="F71" i="129"/>
  <c r="W71" i="129"/>
  <c r="U71" i="129"/>
  <c r="S71" i="129"/>
  <c r="H69" i="129"/>
  <c r="G69" i="129"/>
  <c r="F69" i="129"/>
  <c r="N67" i="129"/>
  <c r="M67" i="129"/>
  <c r="L67" i="129"/>
  <c r="K67" i="129"/>
  <c r="J67" i="129"/>
  <c r="I67" i="129"/>
  <c r="H67" i="129"/>
  <c r="G67" i="129"/>
  <c r="F67" i="129"/>
  <c r="E67" i="129"/>
  <c r="D110" i="129"/>
  <c r="H108" i="129"/>
  <c r="H107" i="129"/>
  <c r="H106" i="129"/>
  <c r="H105" i="129"/>
  <c r="H104" i="129"/>
  <c r="H103" i="129"/>
  <c r="H102" i="129"/>
  <c r="H101" i="129"/>
  <c r="H114" i="129" s="1"/>
  <c r="G114" i="129"/>
  <c r="F114" i="129"/>
  <c r="H100" i="129"/>
  <c r="H99" i="129"/>
  <c r="H98" i="129"/>
  <c r="H97" i="129"/>
  <c r="H110" i="129" s="1"/>
  <c r="G110" i="129"/>
  <c r="N95" i="129"/>
  <c r="M95" i="129"/>
  <c r="L95" i="129"/>
  <c r="K95" i="129"/>
  <c r="J95" i="129"/>
  <c r="I95" i="129"/>
  <c r="H95" i="129"/>
  <c r="G95" i="129"/>
  <c r="F95" i="129"/>
  <c r="E95" i="129"/>
  <c r="D91" i="129"/>
  <c r="H89" i="129"/>
  <c r="H88" i="129"/>
  <c r="H87" i="129"/>
  <c r="H86" i="129"/>
  <c r="H85" i="129"/>
  <c r="H84" i="129"/>
  <c r="H83" i="129"/>
  <c r="H82" i="129"/>
  <c r="H81" i="129"/>
  <c r="H80" i="129"/>
  <c r="H79" i="129"/>
  <c r="M91" i="129"/>
  <c r="H78" i="129"/>
  <c r="H77" i="129"/>
  <c r="H76" i="129"/>
  <c r="H91" i="129" s="1"/>
  <c r="G91" i="129"/>
  <c r="F91" i="129"/>
  <c r="N74" i="129"/>
  <c r="M74" i="129"/>
  <c r="L74" i="129"/>
  <c r="K74" i="129"/>
  <c r="J74" i="129"/>
  <c r="I74" i="129"/>
  <c r="H74" i="129"/>
  <c r="G74" i="129"/>
  <c r="F74" i="129"/>
  <c r="E74" i="129"/>
  <c r="AB59" i="129"/>
  <c r="AB61" i="129" s="1"/>
  <c r="X59" i="129"/>
  <c r="W59" i="129"/>
  <c r="V59" i="129"/>
  <c r="U59" i="129"/>
  <c r="T59" i="129"/>
  <c r="S59" i="129"/>
  <c r="R59" i="129"/>
  <c r="D59" i="129"/>
  <c r="H57" i="129"/>
  <c r="H56" i="129"/>
  <c r="H55" i="129"/>
  <c r="H54" i="129"/>
  <c r="H53" i="129"/>
  <c r="H52" i="129"/>
  <c r="H51" i="129"/>
  <c r="H50" i="129"/>
  <c r="H63" i="129" s="1"/>
  <c r="G63" i="129"/>
  <c r="F63" i="129"/>
  <c r="H49" i="129"/>
  <c r="H48" i="129"/>
  <c r="H47" i="129"/>
  <c r="H46" i="129"/>
  <c r="H59" i="129" s="1"/>
  <c r="G59" i="129"/>
  <c r="F59" i="129"/>
  <c r="N44" i="129"/>
  <c r="M44" i="129"/>
  <c r="L44" i="129"/>
  <c r="K44" i="129"/>
  <c r="J44" i="129"/>
  <c r="I44" i="129"/>
  <c r="H44" i="129"/>
  <c r="G44" i="129"/>
  <c r="E44" i="129"/>
  <c r="H25" i="129"/>
  <c r="H40" i="129" s="1"/>
  <c r="H26" i="129"/>
  <c r="H27" i="129"/>
  <c r="H28" i="129"/>
  <c r="H29" i="129"/>
  <c r="H30" i="129"/>
  <c r="H31" i="129"/>
  <c r="H32" i="129"/>
  <c r="H33" i="129"/>
  <c r="H34" i="129"/>
  <c r="H35" i="129"/>
  <c r="H36" i="129"/>
  <c r="H37" i="129"/>
  <c r="H38" i="129"/>
  <c r="X40" i="129"/>
  <c r="W40" i="129"/>
  <c r="V40" i="129"/>
  <c r="U40" i="129"/>
  <c r="T40" i="129"/>
  <c r="S40" i="129"/>
  <c r="R40" i="129"/>
  <c r="D40" i="129"/>
  <c r="G40" i="129"/>
  <c r="AD23" i="129"/>
  <c r="N23" i="129"/>
  <c r="M23" i="129"/>
  <c r="L23" i="129"/>
  <c r="K23" i="129"/>
  <c r="J23" i="129"/>
  <c r="I23" i="129"/>
  <c r="H23" i="129"/>
  <c r="G23" i="129"/>
  <c r="F23" i="129"/>
  <c r="E23" i="129"/>
  <c r="E14" i="129"/>
  <c r="D14" i="129"/>
  <c r="B12" i="129"/>
  <c r="AB10" i="129"/>
  <c r="AB23" i="129" s="1"/>
  <c r="H10" i="129"/>
  <c r="G10" i="129"/>
  <c r="F10" i="129"/>
  <c r="E10" i="129"/>
  <c r="B10" i="129"/>
  <c r="X9" i="129"/>
  <c r="W9" i="129"/>
  <c r="V9" i="129"/>
  <c r="U9" i="129"/>
  <c r="T9" i="129"/>
  <c r="S9" i="129"/>
  <c r="R9" i="129"/>
  <c r="Q9" i="129"/>
  <c r="P9" i="129"/>
  <c r="O9" i="129"/>
  <c r="N9" i="129" s="1"/>
  <c r="M9" i="129" s="1"/>
  <c r="L9" i="129" s="1"/>
  <c r="K9" i="129" s="1"/>
  <c r="J9" i="129" s="1"/>
  <c r="I9" i="129" s="1"/>
  <c r="B9" i="129"/>
  <c r="B8" i="129"/>
  <c r="B7" i="129"/>
  <c r="B6" i="129"/>
  <c r="B5" i="129"/>
  <c r="B4" i="129"/>
  <c r="B3" i="129"/>
  <c r="I110" i="129" l="1"/>
  <c r="Q110" i="129"/>
  <c r="S63" i="129"/>
  <c r="K110" i="129"/>
  <c r="T63" i="129"/>
  <c r="P91" i="129"/>
  <c r="L110" i="129"/>
  <c r="I59" i="129"/>
  <c r="I91" i="129"/>
  <c r="Q91" i="129"/>
  <c r="O91" i="129"/>
  <c r="K91" i="129"/>
  <c r="P110" i="129"/>
  <c r="R63" i="129"/>
  <c r="Q59" i="129"/>
  <c r="X63" i="129"/>
  <c r="O110" i="129"/>
  <c r="W63" i="129"/>
  <c r="L91" i="129"/>
  <c r="V63" i="129"/>
  <c r="M110" i="129"/>
  <c r="U63" i="129"/>
  <c r="N91" i="129"/>
  <c r="J91" i="129"/>
  <c r="J110" i="129"/>
  <c r="N110" i="129"/>
  <c r="K59" i="129"/>
  <c r="L59" i="129"/>
  <c r="M59" i="129"/>
  <c r="N59" i="129"/>
  <c r="J59" i="129"/>
  <c r="M40" i="129"/>
  <c r="P59" i="129"/>
  <c r="O59" i="129"/>
  <c r="J40" i="129"/>
  <c r="P40" i="129"/>
  <c r="I40" i="129"/>
  <c r="Q40" i="129"/>
  <c r="K40" i="129"/>
  <c r="N40" i="129"/>
  <c r="L40" i="129"/>
  <c r="O40" i="129"/>
  <c r="O63" i="129" l="1"/>
  <c r="Q114" i="129"/>
  <c r="Q116" i="129" s="1"/>
  <c r="N114" i="129"/>
  <c r="N116" i="129" s="1"/>
  <c r="O114" i="129"/>
  <c r="O116" i="129" s="1"/>
  <c r="K114" i="129"/>
  <c r="K116" i="129" s="1"/>
  <c r="L114" i="129"/>
  <c r="L116" i="129" s="1"/>
  <c r="M114" i="129"/>
  <c r="M116" i="129" s="1"/>
  <c r="I114" i="129"/>
  <c r="I116" i="129" s="1"/>
  <c r="J114" i="129"/>
  <c r="J116" i="129" s="1"/>
  <c r="P63" i="129"/>
  <c r="J63" i="129"/>
  <c r="N63" i="129"/>
  <c r="M63" i="129"/>
  <c r="K63" i="129"/>
  <c r="Q63" i="129"/>
  <c r="P114" i="129"/>
  <c r="P116" i="129" s="1"/>
  <c r="L63" i="129"/>
  <c r="I63" i="129"/>
  <c r="AA25" i="129" l="1"/>
  <c r="AA26" i="129"/>
  <c r="AA30" i="129"/>
  <c r="AA53" i="129"/>
  <c r="AA50" i="129"/>
  <c r="AA54" i="129"/>
  <c r="AA29" i="129"/>
  <c r="AA34" i="129"/>
  <c r="AA28" i="129"/>
  <c r="AA33" i="129"/>
  <c r="AA38" i="129"/>
  <c r="AA32" i="129"/>
  <c r="AA37" i="129"/>
  <c r="AA49" i="129"/>
  <c r="AA46" i="129"/>
  <c r="AA36" i="129"/>
  <c r="AA48" i="129"/>
  <c r="Z54" i="129"/>
  <c r="Z50" i="129"/>
  <c r="Z46" i="129"/>
  <c r="Z35" i="129"/>
  <c r="Z31" i="129"/>
  <c r="Z27" i="129"/>
  <c r="Z52" i="129"/>
  <c r="Z37" i="129"/>
  <c r="Z29" i="129"/>
  <c r="Z57" i="129"/>
  <c r="Z53" i="129"/>
  <c r="Z49" i="129"/>
  <c r="Z38" i="129"/>
  <c r="Z34" i="129"/>
  <c r="Z30" i="129"/>
  <c r="Z26" i="129"/>
  <c r="Z56" i="129"/>
  <c r="Z33" i="129"/>
  <c r="Z48" i="129"/>
  <c r="Z25" i="129"/>
  <c r="Z55" i="129"/>
  <c r="Z51" i="129"/>
  <c r="Z47" i="129"/>
  <c r="Z36" i="129"/>
  <c r="Z32" i="129"/>
  <c r="Z28" i="129"/>
  <c r="AA27" i="129"/>
  <c r="AA47" i="129"/>
  <c r="AA52" i="129"/>
  <c r="AA57" i="129"/>
  <c r="AA31" i="129"/>
  <c r="AA51" i="129"/>
  <c r="AA56" i="129"/>
  <c r="AA35" i="129"/>
  <c r="AA55" i="129"/>
  <c r="AA59" i="129" l="1"/>
  <c r="AA61" i="129" s="1"/>
  <c r="Z59" i="129"/>
  <c r="Z61" i="129" s="1"/>
  <c r="D44" i="25" l="1"/>
  <c r="X93" i="108"/>
  <c r="X94" i="108" s="1"/>
  <c r="Y93" i="108"/>
  <c r="Y94" i="108" s="1"/>
  <c r="W93" i="108"/>
  <c r="W94" i="108" s="1"/>
  <c r="V93" i="108"/>
  <c r="V94" i="108" s="1"/>
  <c r="U93" i="108"/>
  <c r="U94" i="108" s="1"/>
  <c r="T93" i="108"/>
  <c r="T94" i="108" s="1"/>
  <c r="U86" i="108"/>
  <c r="U87" i="108" s="1"/>
  <c r="Y86" i="108"/>
  <c r="Y87" i="108" s="1"/>
  <c r="X86" i="108"/>
  <c r="X87" i="108" s="1"/>
  <c r="W86" i="108"/>
  <c r="W87" i="108" s="1"/>
  <c r="V86" i="108"/>
  <c r="V87" i="108" s="1"/>
  <c r="T86" i="108"/>
  <c r="T87" i="108" s="1"/>
  <c r="W79" i="108"/>
  <c r="W80" i="108" s="1"/>
  <c r="T79" i="108"/>
  <c r="T80" i="108" s="1"/>
  <c r="Y79" i="108"/>
  <c r="Y80" i="108" s="1"/>
  <c r="X79" i="108"/>
  <c r="X80" i="108" s="1"/>
  <c r="V79" i="108"/>
  <c r="V80" i="108" s="1"/>
  <c r="U79" i="108"/>
  <c r="U80" i="108" s="1"/>
  <c r="U66" i="108"/>
  <c r="U67" i="108" s="1"/>
  <c r="Y66" i="108"/>
  <c r="Y67" i="108" s="1"/>
  <c r="X66" i="108"/>
  <c r="X67" i="108" s="1"/>
  <c r="W66" i="108"/>
  <c r="W67" i="108" s="1"/>
  <c r="V66" i="108"/>
  <c r="V67" i="108" s="1"/>
  <c r="T66" i="108"/>
  <c r="T67" i="108" s="1"/>
  <c r="W59" i="108"/>
  <c r="T59" i="108"/>
  <c r="Y59" i="108"/>
  <c r="X59" i="108"/>
  <c r="V59" i="108"/>
  <c r="U59" i="108"/>
  <c r="Y52" i="108"/>
  <c r="Y53" i="108" s="1"/>
  <c r="V52" i="108"/>
  <c r="V53" i="108" s="1"/>
  <c r="X52" i="108"/>
  <c r="X53" i="108" s="1"/>
  <c r="W52" i="108"/>
  <c r="W53" i="108" s="1"/>
  <c r="U52" i="108"/>
  <c r="U53" i="108" s="1"/>
  <c r="T52" i="108"/>
  <c r="T53" i="108" s="1"/>
  <c r="X45" i="108"/>
  <c r="X46" i="108" s="1"/>
  <c r="Y45" i="108"/>
  <c r="Y46" i="108" s="1"/>
  <c r="W45" i="108"/>
  <c r="W46" i="108" s="1"/>
  <c r="V45" i="108"/>
  <c r="V46" i="108" s="1"/>
  <c r="U45" i="108"/>
  <c r="U46" i="108" s="1"/>
  <c r="T45" i="108"/>
  <c r="T46" i="108" s="1"/>
  <c r="U38" i="108"/>
  <c r="U39" i="108" s="1"/>
  <c r="Y38" i="108"/>
  <c r="Y39" i="108" s="1"/>
  <c r="X38" i="108"/>
  <c r="X39" i="108" s="1"/>
  <c r="W38" i="108"/>
  <c r="W39" i="108" s="1"/>
  <c r="V38" i="108"/>
  <c r="V39" i="108" s="1"/>
  <c r="T38" i="108"/>
  <c r="T39" i="108" s="1"/>
  <c r="W31" i="108"/>
  <c r="W32" i="108" s="1"/>
  <c r="T31" i="108"/>
  <c r="T32" i="108" s="1"/>
  <c r="Y31" i="108"/>
  <c r="Y32" i="108" s="1"/>
  <c r="X31" i="108"/>
  <c r="X32" i="108" s="1"/>
  <c r="V31" i="108"/>
  <c r="V32" i="108" s="1"/>
  <c r="U31" i="108"/>
  <c r="U32" i="108" s="1"/>
  <c r="S86" i="108"/>
  <c r="S87" i="108" s="1"/>
  <c r="S79" i="108"/>
  <c r="S80" i="108" s="1"/>
  <c r="S93" i="108"/>
  <c r="S94" i="108" s="1"/>
  <c r="S66" i="108"/>
  <c r="S67" i="108" s="1"/>
  <c r="S59" i="108"/>
  <c r="S52" i="108"/>
  <c r="S53" i="108" s="1"/>
  <c r="S45" i="108"/>
  <c r="S46" i="108" s="1"/>
  <c r="S38" i="108"/>
  <c r="S39" i="108" s="1"/>
  <c r="S31" i="108"/>
  <c r="S32" i="108" s="1"/>
  <c r="Q93" i="108"/>
  <c r="Q94" i="108" s="1"/>
  <c r="P93" i="108"/>
  <c r="P94" i="108" s="1"/>
  <c r="O93" i="108"/>
  <c r="O94" i="108" s="1"/>
  <c r="N93" i="108"/>
  <c r="N94" i="108" s="1"/>
  <c r="M93" i="108"/>
  <c r="M94" i="108" s="1"/>
  <c r="L93" i="108"/>
  <c r="L94" i="108" s="1"/>
  <c r="Q86" i="108"/>
  <c r="Q87" i="108" s="1"/>
  <c r="P86" i="108"/>
  <c r="P87" i="108" s="1"/>
  <c r="O86" i="108"/>
  <c r="O87" i="108" s="1"/>
  <c r="N86" i="108"/>
  <c r="N87" i="108" s="1"/>
  <c r="M86" i="108"/>
  <c r="M87" i="108" s="1"/>
  <c r="L86" i="108"/>
  <c r="L87" i="108" s="1"/>
  <c r="M79" i="108"/>
  <c r="M80" i="108" s="1"/>
  <c r="L79" i="108"/>
  <c r="L80" i="108" s="1"/>
  <c r="Q79" i="108"/>
  <c r="Q80" i="108" s="1"/>
  <c r="P79" i="108"/>
  <c r="P80" i="108" s="1"/>
  <c r="O79" i="108"/>
  <c r="O80" i="108" s="1"/>
  <c r="N79" i="108"/>
  <c r="N80" i="108" s="1"/>
  <c r="Q66" i="108"/>
  <c r="Q67" i="108" s="1"/>
  <c r="P66" i="108"/>
  <c r="P67" i="108" s="1"/>
  <c r="O66" i="108"/>
  <c r="O67" i="108" s="1"/>
  <c r="N66" i="108"/>
  <c r="N67" i="108" s="1"/>
  <c r="M66" i="108"/>
  <c r="M67" i="108" s="1"/>
  <c r="L66" i="108"/>
  <c r="L67" i="108" s="1"/>
  <c r="M59" i="108"/>
  <c r="M60" i="108" s="1"/>
  <c r="L59" i="108"/>
  <c r="L60" i="108" s="1"/>
  <c r="Q59" i="108"/>
  <c r="Q60" i="108" s="1"/>
  <c r="P59" i="108"/>
  <c r="P60" i="108" s="1"/>
  <c r="O59" i="108"/>
  <c r="O60" i="108" s="1"/>
  <c r="N59" i="108"/>
  <c r="N60" i="108" s="1"/>
  <c r="O52" i="108"/>
  <c r="O53" i="108" s="1"/>
  <c r="N52" i="108"/>
  <c r="N53" i="108" s="1"/>
  <c r="Q52" i="108"/>
  <c r="Q53" i="108" s="1"/>
  <c r="P52" i="108"/>
  <c r="P53" i="108" s="1"/>
  <c r="M52" i="108"/>
  <c r="M53" i="108" s="1"/>
  <c r="L52" i="108"/>
  <c r="L53" i="108" s="1"/>
  <c r="Q45" i="108"/>
  <c r="Q46" i="108" s="1"/>
  <c r="P45" i="108"/>
  <c r="P46" i="108" s="1"/>
  <c r="O45" i="108"/>
  <c r="O46" i="108" s="1"/>
  <c r="N45" i="108"/>
  <c r="N46" i="108" s="1"/>
  <c r="M45" i="108"/>
  <c r="M46" i="108" s="1"/>
  <c r="L45" i="108"/>
  <c r="L46" i="108" s="1"/>
  <c r="Q38" i="108"/>
  <c r="Q39" i="108" s="1"/>
  <c r="P38" i="108"/>
  <c r="P39" i="108" s="1"/>
  <c r="O38" i="108"/>
  <c r="O39" i="108" s="1"/>
  <c r="N38" i="108"/>
  <c r="N39" i="108" s="1"/>
  <c r="M38" i="108"/>
  <c r="M39" i="108" s="1"/>
  <c r="L38" i="108"/>
  <c r="L39" i="108" s="1"/>
  <c r="M31" i="108"/>
  <c r="M32" i="108" s="1"/>
  <c r="L31" i="108"/>
  <c r="L32" i="108" s="1"/>
  <c r="Q31" i="108"/>
  <c r="Q32" i="108" s="1"/>
  <c r="P31" i="108"/>
  <c r="P32" i="108" s="1"/>
  <c r="O31" i="108"/>
  <c r="O32" i="108" s="1"/>
  <c r="N31" i="108"/>
  <c r="N32" i="108" s="1"/>
  <c r="K86" i="108"/>
  <c r="K87" i="108" s="1"/>
  <c r="K79" i="108"/>
  <c r="K80" i="108" s="1"/>
  <c r="K59" i="108"/>
  <c r="K60" i="108" s="1"/>
  <c r="K45" i="108"/>
  <c r="K46" i="108" s="1"/>
  <c r="K31" i="108"/>
  <c r="K32" i="108" s="1"/>
  <c r="K93" i="108"/>
  <c r="K94" i="108" s="1"/>
  <c r="K52" i="108"/>
  <c r="K53" i="108" s="1"/>
  <c r="K66" i="108"/>
  <c r="K38" i="108"/>
  <c r="K39" i="108" s="1"/>
  <c r="U60" i="108" l="1"/>
  <c r="U119" i="108" s="1"/>
  <c r="V60" i="108"/>
  <c r="V119" i="108" s="1"/>
  <c r="X60" i="108"/>
  <c r="X119" i="108" s="1"/>
  <c r="S60" i="108"/>
  <c r="S119" i="108" s="1"/>
  <c r="Y60" i="108"/>
  <c r="Y119" i="108" s="1"/>
  <c r="K67" i="108"/>
  <c r="K72" i="108" s="1"/>
  <c r="K73" i="108" s="1"/>
  <c r="T60" i="108"/>
  <c r="T119" i="108" s="1"/>
  <c r="W60" i="108"/>
  <c r="W119" i="108" s="1"/>
  <c r="K135" i="108"/>
  <c r="P135" i="108"/>
  <c r="Y101" i="108"/>
  <c r="V102" i="108"/>
  <c r="U102" i="108"/>
  <c r="W103" i="108"/>
  <c r="V123" i="108"/>
  <c r="V133" i="108" s="1"/>
  <c r="V122" i="108"/>
  <c r="U123" i="108"/>
  <c r="U133" i="108" s="1"/>
  <c r="U122" i="108"/>
  <c r="Q135" i="108"/>
  <c r="S123" i="108"/>
  <c r="S133" i="108" s="1"/>
  <c r="S122" i="108"/>
  <c r="U101" i="108"/>
  <c r="T101" i="108"/>
  <c r="W102" i="108"/>
  <c r="T103" i="108"/>
  <c r="Y103" i="108"/>
  <c r="W123" i="108"/>
  <c r="W133" i="108" s="1"/>
  <c r="W122" i="108"/>
  <c r="N135" i="108"/>
  <c r="L135" i="108"/>
  <c r="S103" i="108"/>
  <c r="V101" i="108"/>
  <c r="W101" i="108"/>
  <c r="X102" i="108"/>
  <c r="U103" i="108"/>
  <c r="X103" i="108"/>
  <c r="X123" i="108"/>
  <c r="X133" i="108" s="1"/>
  <c r="X122" i="108"/>
  <c r="O135" i="108"/>
  <c r="M135" i="108"/>
  <c r="X101" i="108"/>
  <c r="T102" i="108"/>
  <c r="Y102" i="108"/>
  <c r="V103" i="108"/>
  <c r="T123" i="108"/>
  <c r="T133" i="108" s="1"/>
  <c r="T122" i="108"/>
  <c r="Y123" i="108"/>
  <c r="Y133" i="108" s="1"/>
  <c r="Y122" i="108"/>
  <c r="P101" i="108"/>
  <c r="L102" i="108"/>
  <c r="P102" i="108"/>
  <c r="N103" i="108"/>
  <c r="S101" i="108"/>
  <c r="K102" i="108"/>
  <c r="K101" i="108"/>
  <c r="Q101" i="108"/>
  <c r="M102" i="108"/>
  <c r="Q102" i="108"/>
  <c r="O103" i="108"/>
  <c r="S102" i="108"/>
  <c r="K103" i="108"/>
  <c r="N101" i="108"/>
  <c r="L101" i="108"/>
  <c r="N102" i="108"/>
  <c r="L103" i="108"/>
  <c r="P103" i="108"/>
  <c r="O101" i="108"/>
  <c r="M101" i="108"/>
  <c r="O102" i="108"/>
  <c r="M103" i="108"/>
  <c r="Q103" i="108"/>
  <c r="O134" i="108"/>
  <c r="K104" i="108"/>
  <c r="U109" i="108"/>
  <c r="K137" i="108"/>
  <c r="L134" i="108"/>
  <c r="P106" i="108"/>
  <c r="V106" i="108"/>
  <c r="V72" i="108"/>
  <c r="V73" i="108" s="1"/>
  <c r="U106" i="108"/>
  <c r="U72" i="108"/>
  <c r="U73" i="108" s="1"/>
  <c r="P109" i="108"/>
  <c r="Q131" i="108"/>
  <c r="M106" i="108"/>
  <c r="M72" i="108"/>
  <c r="M73" i="108" s="1"/>
  <c r="Q106" i="108"/>
  <c r="K110" i="108"/>
  <c r="N132" i="108"/>
  <c r="N106" i="108"/>
  <c r="X108" i="108"/>
  <c r="P136" i="108"/>
  <c r="L105" i="108"/>
  <c r="T104" i="108"/>
  <c r="Y109" i="108"/>
  <c r="O133" i="108"/>
  <c r="N105" i="108"/>
  <c r="X104" i="108"/>
  <c r="V110" i="108"/>
  <c r="K106" i="108"/>
  <c r="S105" i="108"/>
  <c r="X110" i="108"/>
  <c r="N134" i="108"/>
  <c r="V135" i="108"/>
  <c r="O106" i="108"/>
  <c r="Y105" i="108"/>
  <c r="O129" i="108"/>
  <c r="P134" i="108"/>
  <c r="S136" i="108"/>
  <c r="M108" i="108"/>
  <c r="L130" i="108"/>
  <c r="N109" i="108"/>
  <c r="V108" i="108"/>
  <c r="P130" i="108"/>
  <c r="N136" i="108"/>
  <c r="T72" i="108"/>
  <c r="T73" i="108" s="1"/>
  <c r="L72" i="108"/>
  <c r="L73" i="108" s="1"/>
  <c r="L104" i="108"/>
  <c r="M105" i="108"/>
  <c r="P108" i="108"/>
  <c r="Q109" i="108"/>
  <c r="S104" i="108"/>
  <c r="T105" i="108"/>
  <c r="W108" i="108"/>
  <c r="X109" i="108"/>
  <c r="Y110" i="108"/>
  <c r="K130" i="108"/>
  <c r="L131" i="108"/>
  <c r="M132" i="108"/>
  <c r="N133" i="108"/>
  <c r="Q136" i="108"/>
  <c r="Y135" i="108"/>
  <c r="W72" i="108"/>
  <c r="W73" i="108" s="1"/>
  <c r="Q108" i="108"/>
  <c r="N72" i="108"/>
  <c r="N73" i="108" s="1"/>
  <c r="N104" i="108"/>
  <c r="O105" i="108"/>
  <c r="K109" i="108"/>
  <c r="L110" i="108"/>
  <c r="U104" i="108"/>
  <c r="V105" i="108"/>
  <c r="W106" i="108"/>
  <c r="Y108" i="108"/>
  <c r="S110" i="108"/>
  <c r="L129" i="108"/>
  <c r="M130" i="108"/>
  <c r="N131" i="108"/>
  <c r="O132" i="108"/>
  <c r="P133" i="108"/>
  <c r="Q134" i="108"/>
  <c r="K136" i="108"/>
  <c r="L137" i="108"/>
  <c r="S135" i="108"/>
  <c r="T136" i="108"/>
  <c r="M104" i="108"/>
  <c r="K129" i="108"/>
  <c r="M131" i="108"/>
  <c r="O72" i="108"/>
  <c r="O73" i="108" s="1"/>
  <c r="Y72" i="108"/>
  <c r="Y73" i="108" s="1"/>
  <c r="O104" i="108"/>
  <c r="P105" i="108"/>
  <c r="K108" i="108"/>
  <c r="L109" i="108"/>
  <c r="M110" i="108"/>
  <c r="V104" i="108"/>
  <c r="W105" i="108"/>
  <c r="X106" i="108"/>
  <c r="S109" i="108"/>
  <c r="T110" i="108"/>
  <c r="M129" i="108"/>
  <c r="N130" i="108"/>
  <c r="O131" i="108"/>
  <c r="P132" i="108"/>
  <c r="Q133" i="108"/>
  <c r="L136" i="108"/>
  <c r="M137" i="108"/>
  <c r="T135" i="108"/>
  <c r="U136" i="108"/>
  <c r="U105" i="108"/>
  <c r="P72" i="108"/>
  <c r="P73" i="108" s="1"/>
  <c r="P104" i="108"/>
  <c r="Q105" i="108"/>
  <c r="L108" i="108"/>
  <c r="M109" i="108"/>
  <c r="N110" i="108"/>
  <c r="W104" i="108"/>
  <c r="X105" i="108"/>
  <c r="Y106" i="108"/>
  <c r="S108" i="108"/>
  <c r="T109" i="108"/>
  <c r="U110" i="108"/>
  <c r="N129" i="108"/>
  <c r="O130" i="108"/>
  <c r="P131" i="108"/>
  <c r="Q132" i="108"/>
  <c r="K134" i="108"/>
  <c r="M136" i="108"/>
  <c r="N137" i="108"/>
  <c r="U135" i="108"/>
  <c r="V136" i="108"/>
  <c r="Q72" i="108"/>
  <c r="Q73" i="108" s="1"/>
  <c r="Q104" i="108"/>
  <c r="O110" i="108"/>
  <c r="T108" i="108"/>
  <c r="K133" i="108"/>
  <c r="O137" i="108"/>
  <c r="W136" i="108"/>
  <c r="K105" i="108"/>
  <c r="L106" i="108"/>
  <c r="N108" i="108"/>
  <c r="O109" i="108"/>
  <c r="P110" i="108"/>
  <c r="Y104" i="108"/>
  <c r="S106" i="108"/>
  <c r="U108" i="108"/>
  <c r="V109" i="108"/>
  <c r="W110" i="108"/>
  <c r="P129" i="108"/>
  <c r="Q130" i="108"/>
  <c r="K132" i="108"/>
  <c r="L133" i="108"/>
  <c r="M134" i="108"/>
  <c r="O136" i="108"/>
  <c r="P137" i="108"/>
  <c r="W135" i="108"/>
  <c r="X136" i="108"/>
  <c r="O108" i="108"/>
  <c r="Q110" i="108"/>
  <c r="T106" i="108"/>
  <c r="W109" i="108"/>
  <c r="Q129" i="108"/>
  <c r="K131" i="108"/>
  <c r="L132" i="108"/>
  <c r="M133" i="108"/>
  <c r="Q137" i="108"/>
  <c r="X135" i="108"/>
  <c r="Y136" i="108"/>
  <c r="S72" i="108"/>
  <c r="S73" i="108" s="1"/>
  <c r="V131" i="108" l="1"/>
  <c r="S131" i="108"/>
  <c r="X72" i="108"/>
  <c r="X73" i="108" s="1"/>
  <c r="Y131" i="108"/>
  <c r="W131" i="108"/>
  <c r="U131" i="108"/>
  <c r="T131" i="108"/>
  <c r="X107" i="108"/>
  <c r="P107" i="108"/>
  <c r="O107" i="108"/>
  <c r="L107" i="108"/>
  <c r="Y107" i="108"/>
  <c r="U107" i="108"/>
  <c r="V107" i="108"/>
  <c r="M107" i="108"/>
  <c r="W107" i="108"/>
  <c r="T107" i="108"/>
  <c r="S107" i="108"/>
  <c r="K107" i="108"/>
  <c r="Q107" i="108"/>
  <c r="N107" i="108"/>
  <c r="C86" i="108"/>
  <c r="C87" i="108" s="1"/>
  <c r="C79" i="108"/>
  <c r="C80" i="108" s="1"/>
  <c r="T132" i="108" l="1"/>
  <c r="T129" i="108"/>
  <c r="W129" i="108"/>
  <c r="W132" i="108"/>
  <c r="C135" i="108"/>
  <c r="S129" i="108"/>
  <c r="S132" i="108"/>
  <c r="U132" i="108"/>
  <c r="U129" i="108"/>
  <c r="Y132" i="108"/>
  <c r="Y129" i="108"/>
  <c r="X131" i="108"/>
  <c r="V132" i="108"/>
  <c r="V129" i="108"/>
  <c r="C108" i="108"/>
  <c r="C109" i="108"/>
  <c r="C136" i="108"/>
  <c r="X132" i="108" l="1"/>
  <c r="X129" i="108"/>
  <c r="D79" i="108"/>
  <c r="D80" i="108" s="1"/>
  <c r="D86" i="108"/>
  <c r="D87" i="108" s="1"/>
  <c r="D135" i="108" l="1"/>
  <c r="D108" i="108"/>
  <c r="D136" i="108"/>
  <c r="D109" i="108"/>
  <c r="E79" i="108" l="1"/>
  <c r="E80" i="108" s="1"/>
  <c r="E86" i="108"/>
  <c r="E87" i="108" s="1"/>
  <c r="E135" i="108" l="1"/>
  <c r="E108" i="108"/>
  <c r="E109" i="108"/>
  <c r="E136" i="108"/>
  <c r="F79" i="108" l="1"/>
  <c r="F80" i="108" s="1"/>
  <c r="F135" i="108" l="1"/>
  <c r="F108" i="108"/>
  <c r="F86" i="108"/>
  <c r="F87" i="108" s="1"/>
  <c r="F109" i="108" l="1"/>
  <c r="F136" i="108"/>
  <c r="G79" i="108" l="1"/>
  <c r="G80" i="108" s="1"/>
  <c r="G86" i="108"/>
  <c r="G87" i="108" s="1"/>
  <c r="G135" i="108" l="1"/>
  <c r="G109" i="108"/>
  <c r="G136" i="108"/>
  <c r="G108" i="108"/>
  <c r="H86" i="108" l="1"/>
  <c r="H87" i="108" s="1"/>
  <c r="H79" i="108"/>
  <c r="H80" i="108" s="1"/>
  <c r="H135" i="108" l="1"/>
  <c r="H108" i="108"/>
  <c r="H136" i="108"/>
  <c r="H109" i="108"/>
  <c r="I79" i="108" l="1"/>
  <c r="I80" i="108" s="1"/>
  <c r="I86" i="108"/>
  <c r="I87" i="108" s="1"/>
  <c r="I135" i="108" l="1"/>
  <c r="I136" i="108"/>
  <c r="A87" i="108"/>
  <c r="I109" i="108"/>
  <c r="A80" i="108"/>
  <c r="I108" i="108"/>
  <c r="C66" i="108" l="1"/>
  <c r="C67" i="108" s="1"/>
  <c r="C134" i="108" l="1"/>
  <c r="C106" i="108"/>
  <c r="D66" i="108" l="1"/>
  <c r="D67" i="108" s="1"/>
  <c r="D134" i="108" l="1"/>
  <c r="D106" i="108"/>
  <c r="C72" i="108"/>
  <c r="C73" i="108" s="1"/>
  <c r="C107" i="108" l="1"/>
  <c r="E66" i="108"/>
  <c r="E67" i="108" s="1"/>
  <c r="D72" i="108" l="1"/>
  <c r="D73" i="108" s="1"/>
  <c r="E134" i="108"/>
  <c r="E106" i="108"/>
  <c r="D107" i="108" l="1"/>
  <c r="F66" i="108"/>
  <c r="F67" i="108" s="1"/>
  <c r="F72" i="108" l="1"/>
  <c r="F73" i="108" s="1"/>
  <c r="F134" i="108"/>
  <c r="F106" i="108"/>
  <c r="E72" i="108"/>
  <c r="E73" i="108" s="1"/>
  <c r="E107" i="108" l="1"/>
  <c r="F107" i="108"/>
  <c r="G66" i="108"/>
  <c r="G67" i="108" s="1"/>
  <c r="G134" i="108" l="1"/>
  <c r="G106" i="108"/>
  <c r="G72" i="108" l="1"/>
  <c r="G73" i="108" s="1"/>
  <c r="H66" i="108"/>
  <c r="H67" i="108" s="1"/>
  <c r="G107" i="108" l="1"/>
  <c r="H134" i="108"/>
  <c r="H106" i="108"/>
  <c r="H72" i="108" l="1"/>
  <c r="H73" i="108" s="1"/>
  <c r="I66" i="108"/>
  <c r="I67" i="108" s="1"/>
  <c r="I106" i="108" l="1"/>
  <c r="I134" i="108"/>
  <c r="H107" i="108"/>
  <c r="I72" i="108" l="1"/>
  <c r="I73" i="108" s="1"/>
  <c r="A67" i="108"/>
  <c r="A73" i="108" l="1"/>
  <c r="I107" i="108"/>
  <c r="C45" i="108" l="1"/>
  <c r="C46" i="108" s="1"/>
  <c r="C103" i="108" l="1"/>
  <c r="C131" i="108"/>
  <c r="D45" i="108" l="1"/>
  <c r="D46" i="108" s="1"/>
  <c r="D103" i="108" l="1"/>
  <c r="D131" i="108"/>
  <c r="E45" i="108" l="1"/>
  <c r="E46" i="108" s="1"/>
  <c r="E103" i="108" l="1"/>
  <c r="E131" i="108"/>
  <c r="F45" i="108" l="1"/>
  <c r="F46" i="108" s="1"/>
  <c r="F103" i="108" l="1"/>
  <c r="F131" i="108"/>
  <c r="G45" i="108" l="1"/>
  <c r="G46" i="108" s="1"/>
  <c r="G103" i="108" l="1"/>
  <c r="G131" i="108"/>
  <c r="H45" i="108" l="1"/>
  <c r="H46" i="108" s="1"/>
  <c r="H103" i="108" l="1"/>
  <c r="H131" i="108"/>
  <c r="I45" i="108" l="1"/>
  <c r="I46" i="108" s="1"/>
  <c r="I103" i="108" l="1"/>
  <c r="A46" i="108"/>
  <c r="I131" i="108"/>
  <c r="C59" i="108" l="1"/>
  <c r="C60" i="108" s="1"/>
  <c r="C133" i="108" l="1"/>
  <c r="C105" i="108"/>
  <c r="D59" i="108" l="1"/>
  <c r="D60" i="108" s="1"/>
  <c r="D133" i="108" l="1"/>
  <c r="D105" i="108"/>
  <c r="E59" i="108" l="1"/>
  <c r="E60" i="108" s="1"/>
  <c r="E133" i="108" l="1"/>
  <c r="E105" i="108"/>
  <c r="F59" i="108" l="1"/>
  <c r="F60" i="108" s="1"/>
  <c r="F133" i="108" l="1"/>
  <c r="F105" i="108"/>
  <c r="G59" i="108" l="1"/>
  <c r="G60" i="108" s="1"/>
  <c r="G105" i="108" l="1"/>
  <c r="G133" i="108"/>
  <c r="H59" i="108" l="1"/>
  <c r="H60" i="108" s="1"/>
  <c r="H133" i="108" l="1"/>
  <c r="H105" i="108"/>
  <c r="C52" i="108"/>
  <c r="C53" i="108" s="1"/>
  <c r="C132" i="108" l="1"/>
  <c r="C104" i="108"/>
  <c r="I59" i="108"/>
  <c r="I60" i="108" s="1"/>
  <c r="A60" i="108" l="1"/>
  <c r="I133" i="108"/>
  <c r="I105" i="108"/>
  <c r="D52" i="108" l="1"/>
  <c r="D53" i="108" s="1"/>
  <c r="C93" i="108"/>
  <c r="C94" i="108" s="1"/>
  <c r="D132" i="108" l="1"/>
  <c r="D104" i="108"/>
  <c r="C110" i="108"/>
  <c r="C137" i="108"/>
  <c r="D93" i="108" l="1"/>
  <c r="D94" i="108" s="1"/>
  <c r="E52" i="108"/>
  <c r="E53" i="108" s="1"/>
  <c r="E104" i="108" l="1"/>
  <c r="E132" i="108"/>
  <c r="D137" i="108"/>
  <c r="D110" i="108"/>
  <c r="E93" i="108" l="1"/>
  <c r="E94" i="108" s="1"/>
  <c r="F52" i="108"/>
  <c r="F53" i="108" s="1"/>
  <c r="F132" i="108" l="1"/>
  <c r="F104" i="108"/>
  <c r="E137" i="108"/>
  <c r="E110" i="108"/>
  <c r="F93" i="108" l="1"/>
  <c r="F94" i="108" s="1"/>
  <c r="G52" i="108"/>
  <c r="G53" i="108" s="1"/>
  <c r="G132" i="108" l="1"/>
  <c r="G104" i="108"/>
  <c r="F137" i="108"/>
  <c r="F110" i="108"/>
  <c r="H52" i="108" l="1"/>
  <c r="H53" i="108" s="1"/>
  <c r="G93" i="108"/>
  <c r="G94" i="108" s="1"/>
  <c r="G110" i="108" l="1"/>
  <c r="G137" i="108"/>
  <c r="H132" i="108"/>
  <c r="H104" i="108"/>
  <c r="H93" i="108" l="1"/>
  <c r="H94" i="108" s="1"/>
  <c r="I52" i="108"/>
  <c r="I53" i="108" s="1"/>
  <c r="I132" i="108" l="1"/>
  <c r="I104" i="108"/>
  <c r="H110" i="108"/>
  <c r="H137" i="108"/>
  <c r="A53" i="108" l="1"/>
  <c r="I93" i="108" l="1"/>
  <c r="I94" i="108" s="1"/>
  <c r="I110" i="108" l="1"/>
  <c r="I137" i="108"/>
  <c r="A94" i="108" l="1"/>
  <c r="I38" i="108" l="1"/>
  <c r="I39" i="108" s="1"/>
  <c r="H38" i="108"/>
  <c r="H39" i="108" s="1"/>
  <c r="G38" i="108"/>
  <c r="G39" i="108" s="1"/>
  <c r="C38" i="108"/>
  <c r="C39" i="108" s="1"/>
  <c r="D43" i="25"/>
  <c r="G102" i="108" l="1"/>
  <c r="C102" i="108"/>
  <c r="H102" i="108"/>
  <c r="I102" i="108"/>
  <c r="C130" i="108"/>
  <c r="H130" i="108"/>
  <c r="G130" i="108"/>
  <c r="I130" i="108"/>
  <c r="D38" i="108"/>
  <c r="D39" i="108" s="1"/>
  <c r="E38" i="108"/>
  <c r="E39" i="108" s="1"/>
  <c r="F38" i="108"/>
  <c r="F39" i="108" s="1"/>
  <c r="U18" i="108"/>
  <c r="U19" i="108" s="1"/>
  <c r="Y18" i="108"/>
  <c r="Y19" i="108" s="1"/>
  <c r="E18" i="108"/>
  <c r="E19" i="108" s="1"/>
  <c r="P18" i="108"/>
  <c r="P19" i="108" s="1"/>
  <c r="F102" i="108" l="1"/>
  <c r="E102" i="108"/>
  <c r="D102" i="108"/>
  <c r="I18" i="108"/>
  <c r="I19" i="108" s="1"/>
  <c r="F130" i="108"/>
  <c r="E130" i="108"/>
  <c r="D130" i="108"/>
  <c r="A39" i="108"/>
  <c r="F31" i="108"/>
  <c r="F32" i="108" s="1"/>
  <c r="D18" i="108"/>
  <c r="D19" i="108" s="1"/>
  <c r="E31" i="108"/>
  <c r="E32" i="108" s="1"/>
  <c r="C18" i="108"/>
  <c r="C19" i="108" s="1"/>
  <c r="D31" i="108"/>
  <c r="D32" i="108" s="1"/>
  <c r="C31" i="108"/>
  <c r="C32" i="108" s="1"/>
  <c r="Q18" i="108"/>
  <c r="Q19" i="108" s="1"/>
  <c r="M18" i="108"/>
  <c r="M19" i="108" s="1"/>
  <c r="H18" i="108"/>
  <c r="H19" i="108" s="1"/>
  <c r="W18" i="108"/>
  <c r="W19" i="108" s="1"/>
  <c r="G18" i="108"/>
  <c r="G19" i="108" s="1"/>
  <c r="F18" i="108"/>
  <c r="F19" i="108" s="1"/>
  <c r="I31" i="108"/>
  <c r="I32" i="108" s="1"/>
  <c r="H31" i="108"/>
  <c r="H32" i="108" s="1"/>
  <c r="G31" i="108"/>
  <c r="G32" i="108" s="1"/>
  <c r="L18" i="108"/>
  <c r="L19" i="108" s="1"/>
  <c r="N18" i="108"/>
  <c r="N19" i="108" s="1"/>
  <c r="O18" i="108"/>
  <c r="O19" i="108" s="1"/>
  <c r="T18" i="108"/>
  <c r="T19" i="108" s="1"/>
  <c r="V18" i="108"/>
  <c r="V19" i="108" s="1"/>
  <c r="X18" i="108"/>
  <c r="X19" i="108" s="1"/>
  <c r="S18" i="108"/>
  <c r="S19" i="108" s="1"/>
  <c r="K18" i="108"/>
  <c r="K19" i="108" s="1"/>
  <c r="F101" i="108" l="1"/>
  <c r="I101" i="108"/>
  <c r="D101" i="108"/>
  <c r="G101" i="108"/>
  <c r="E101" i="108"/>
  <c r="H101" i="108"/>
  <c r="C101" i="108"/>
  <c r="A19" i="108"/>
  <c r="G129" i="108"/>
  <c r="H129" i="108"/>
  <c r="C129" i="108"/>
  <c r="I129" i="108"/>
  <c r="D129" i="108"/>
  <c r="E129" i="108"/>
  <c r="F129" i="108"/>
  <c r="A32" i="108" l="1"/>
  <c r="A1" i="108" s="1"/>
  <c r="H44" i="25" s="1"/>
  <c r="Q82" i="120" l="1"/>
  <c r="P82" i="120"/>
  <c r="O82" i="120"/>
  <c r="N82" i="120"/>
  <c r="M82" i="120"/>
  <c r="L82" i="120"/>
  <c r="K82" i="120"/>
  <c r="J82" i="120"/>
  <c r="I82" i="120"/>
  <c r="H82" i="120"/>
  <c r="G82" i="120"/>
  <c r="F82" i="120"/>
  <c r="G80" i="120"/>
  <c r="F80" i="120"/>
  <c r="N78" i="120"/>
  <c r="M78" i="120"/>
  <c r="L78" i="120"/>
  <c r="K78" i="120"/>
  <c r="J78" i="120"/>
  <c r="I78" i="120"/>
  <c r="H78" i="120"/>
  <c r="G78" i="120"/>
  <c r="F78" i="120"/>
  <c r="E78" i="120"/>
  <c r="Q64" i="120"/>
  <c r="P64" i="120"/>
  <c r="O64" i="120"/>
  <c r="N64" i="120"/>
  <c r="M64" i="120"/>
  <c r="L64" i="120"/>
  <c r="K64" i="120"/>
  <c r="J64" i="120"/>
  <c r="I64" i="120"/>
  <c r="H64" i="120"/>
  <c r="G64" i="120"/>
  <c r="F64" i="120"/>
  <c r="G62" i="120"/>
  <c r="F62" i="120"/>
  <c r="N60" i="120"/>
  <c r="M60" i="120"/>
  <c r="L60" i="120"/>
  <c r="K60" i="120"/>
  <c r="J60" i="120"/>
  <c r="I60" i="120"/>
  <c r="H60" i="120"/>
  <c r="G60" i="120"/>
  <c r="F60" i="120"/>
  <c r="E60" i="120"/>
  <c r="D42" i="25" l="1"/>
  <c r="Q66" i="107"/>
  <c r="P66" i="107"/>
  <c r="O66" i="107"/>
  <c r="N66" i="107"/>
  <c r="M66" i="107"/>
  <c r="L66" i="107"/>
  <c r="K66" i="107"/>
  <c r="D41" i="25" l="1"/>
  <c r="D40" i="25"/>
  <c r="D39" i="25" l="1"/>
  <c r="F59" i="105"/>
  <c r="E59" i="105"/>
  <c r="D59" i="105"/>
  <c r="K59" i="105"/>
  <c r="J59" i="105"/>
  <c r="I59" i="105"/>
  <c r="H59" i="105"/>
  <c r="G59" i="105"/>
  <c r="G272" i="85" l="1"/>
  <c r="G271" i="85"/>
  <c r="G270" i="85"/>
  <c r="G269" i="85"/>
  <c r="G167" i="85"/>
  <c r="G166" i="85"/>
  <c r="G165" i="85"/>
  <c r="G164" i="85"/>
  <c r="G163" i="85"/>
  <c r="G162" i="85"/>
  <c r="D25" i="104" l="1"/>
  <c r="C25" i="104"/>
  <c r="D37" i="25"/>
  <c r="A1" i="103" l="1"/>
  <c r="H37" i="25" s="1"/>
  <c r="G25" i="102" l="1"/>
  <c r="F25" i="102"/>
  <c r="E25" i="102"/>
  <c r="D25" i="102"/>
  <c r="C25" i="102"/>
  <c r="G18" i="102"/>
  <c r="F18" i="102"/>
  <c r="E18" i="102"/>
  <c r="D18" i="102"/>
  <c r="C18" i="102"/>
  <c r="D35" i="25"/>
  <c r="D36" i="25"/>
  <c r="D34" i="25" l="1"/>
  <c r="D33" i="25"/>
  <c r="D32" i="25" l="1"/>
  <c r="D31" i="25"/>
  <c r="D21" i="25"/>
  <c r="D23" i="25"/>
  <c r="H23" i="25"/>
  <c r="D27" i="25"/>
  <c r="D29" i="25"/>
  <c r="D30" i="25"/>
  <c r="Q417" i="117"/>
  <c r="P417" i="117"/>
  <c r="O417" i="117"/>
  <c r="N417" i="117"/>
  <c r="M417" i="117"/>
  <c r="L417" i="117"/>
  <c r="K417" i="117"/>
  <c r="J417" i="117"/>
  <c r="I417" i="117"/>
  <c r="Q415" i="117"/>
  <c r="P415" i="117"/>
  <c r="O415" i="117"/>
  <c r="N415" i="117"/>
  <c r="M415" i="117"/>
  <c r="L415" i="117"/>
  <c r="K415" i="117"/>
  <c r="J415" i="117"/>
  <c r="I415" i="117"/>
  <c r="G415" i="117"/>
  <c r="D415" i="117"/>
  <c r="H413" i="117"/>
  <c r="F413" i="117"/>
  <c r="H412" i="117"/>
  <c r="F412" i="117"/>
  <c r="H411" i="117"/>
  <c r="F411" i="117"/>
  <c r="H410" i="117"/>
  <c r="F410" i="117"/>
  <c r="H409" i="117"/>
  <c r="F409" i="117"/>
  <c r="H408" i="117"/>
  <c r="F408" i="117"/>
  <c r="H407" i="117"/>
  <c r="F407" i="117"/>
  <c r="H406" i="117"/>
  <c r="F406" i="117"/>
  <c r="H405" i="117"/>
  <c r="F405" i="117"/>
  <c r="H404" i="117"/>
  <c r="F404" i="117"/>
  <c r="H403" i="117"/>
  <c r="F403" i="117"/>
  <c r="H402" i="117"/>
  <c r="F402" i="117"/>
  <c r="H401" i="117"/>
  <c r="F401" i="117"/>
  <c r="H400" i="117"/>
  <c r="H415" i="117" s="1"/>
  <c r="F400" i="117"/>
  <c r="F415" i="117" s="1"/>
  <c r="N398" i="117"/>
  <c r="M398" i="117"/>
  <c r="L398" i="117"/>
  <c r="K398" i="117"/>
  <c r="J398" i="117"/>
  <c r="I398" i="117"/>
  <c r="I396" i="117"/>
  <c r="J396" i="117"/>
  <c r="K396" i="117"/>
  <c r="L396" i="117"/>
  <c r="M396" i="117"/>
  <c r="N396" i="117"/>
  <c r="O396" i="117"/>
  <c r="P396" i="117"/>
  <c r="Q396" i="117"/>
  <c r="R400" i="117"/>
  <c r="E180" i="99" s="1"/>
  <c r="S400" i="117"/>
  <c r="F180" i="99" s="1"/>
  <c r="T400" i="117"/>
  <c r="H162" i="99"/>
  <c r="I162" i="99"/>
  <c r="W400" i="117"/>
  <c r="J180" i="99" s="1"/>
  <c r="X400" i="117"/>
  <c r="K180" i="99" s="1"/>
  <c r="R401" i="117"/>
  <c r="E181" i="99" s="1"/>
  <c r="S401" i="117"/>
  <c r="F181" i="99" s="1"/>
  <c r="T401" i="117"/>
  <c r="G181" i="99" s="1"/>
  <c r="U401" i="117"/>
  <c r="H181" i="99" s="1"/>
  <c r="I163" i="99"/>
  <c r="J163" i="99"/>
  <c r="X401" i="117"/>
  <c r="K181" i="99" s="1"/>
  <c r="R402" i="117"/>
  <c r="E182" i="99" s="1"/>
  <c r="S402" i="117"/>
  <c r="F182" i="99" s="1"/>
  <c r="G164" i="99"/>
  <c r="U402" i="117"/>
  <c r="H182" i="99" s="1"/>
  <c r="V402" i="117"/>
  <c r="J164" i="99"/>
  <c r="K164" i="99"/>
  <c r="R403" i="117"/>
  <c r="E183" i="99" s="1"/>
  <c r="S403" i="117"/>
  <c r="F183" i="99" s="1"/>
  <c r="T403" i="117"/>
  <c r="G183" i="99" s="1"/>
  <c r="U403" i="117"/>
  <c r="H183" i="99" s="1"/>
  <c r="V403" i="117"/>
  <c r="I183" i="99" s="1"/>
  <c r="W403" i="117"/>
  <c r="K165" i="99"/>
  <c r="E166" i="99"/>
  <c r="S404" i="117"/>
  <c r="F184" i="99" s="1"/>
  <c r="T404" i="117"/>
  <c r="G184" i="99" s="1"/>
  <c r="U404" i="117"/>
  <c r="H184" i="99" s="1"/>
  <c r="V404" i="117"/>
  <c r="I184" i="99" s="1"/>
  <c r="W404" i="117"/>
  <c r="J184" i="99" s="1"/>
  <c r="X404" i="117"/>
  <c r="E167" i="99"/>
  <c r="F167" i="99"/>
  <c r="T405" i="117"/>
  <c r="G185" i="99" s="1"/>
  <c r="U405" i="117"/>
  <c r="H185" i="99" s="1"/>
  <c r="V405" i="117"/>
  <c r="I185" i="99" s="1"/>
  <c r="J167" i="99"/>
  <c r="X405" i="117"/>
  <c r="K185" i="99" s="1"/>
  <c r="R406" i="117"/>
  <c r="F168" i="99"/>
  <c r="G168" i="99"/>
  <c r="U406" i="117"/>
  <c r="H186" i="99" s="1"/>
  <c r="V406" i="117"/>
  <c r="I186" i="99" s="1"/>
  <c r="W406" i="117"/>
  <c r="J186" i="99" s="1"/>
  <c r="X406" i="117"/>
  <c r="K186" i="99" s="1"/>
  <c r="R407" i="117"/>
  <c r="E187" i="99" s="1"/>
  <c r="S407" i="117"/>
  <c r="G169" i="99"/>
  <c r="H169" i="99"/>
  <c r="V407" i="117"/>
  <c r="I187" i="99" s="1"/>
  <c r="W407" i="117"/>
  <c r="J187" i="99" s="1"/>
  <c r="X407" i="117"/>
  <c r="K187" i="99" s="1"/>
  <c r="R408" i="117"/>
  <c r="E188" i="99" s="1"/>
  <c r="S408" i="117"/>
  <c r="F188" i="99" s="1"/>
  <c r="T408" i="117"/>
  <c r="G188" i="99" s="1"/>
  <c r="H170" i="99"/>
  <c r="I170" i="99"/>
  <c r="W408" i="117"/>
  <c r="J188" i="99" s="1"/>
  <c r="X408" i="117"/>
  <c r="K188" i="99" s="1"/>
  <c r="R409" i="117"/>
  <c r="E189" i="99" s="1"/>
  <c r="S409" i="117"/>
  <c r="F189" i="99" s="1"/>
  <c r="T409" i="117"/>
  <c r="G189" i="99" s="1"/>
  <c r="U409" i="117"/>
  <c r="H189" i="99" s="1"/>
  <c r="I171" i="99"/>
  <c r="J171" i="99"/>
  <c r="X409" i="117"/>
  <c r="K189" i="99" s="1"/>
  <c r="R410" i="117"/>
  <c r="E190" i="99" s="1"/>
  <c r="S410" i="117"/>
  <c r="F190" i="99" s="1"/>
  <c r="T410" i="117"/>
  <c r="G190" i="99" s="1"/>
  <c r="U410" i="117"/>
  <c r="H190" i="99" s="1"/>
  <c r="V410" i="117"/>
  <c r="I190" i="99" s="1"/>
  <c r="J172" i="99"/>
  <c r="K172" i="99"/>
  <c r="R411" i="117"/>
  <c r="E191" i="99" s="1"/>
  <c r="S411" i="117"/>
  <c r="F191" i="99" s="1"/>
  <c r="T411" i="117"/>
  <c r="G191" i="99" s="1"/>
  <c r="H173" i="99"/>
  <c r="V411" i="117"/>
  <c r="I191" i="99" s="1"/>
  <c r="W411" i="117"/>
  <c r="J191" i="99" s="1"/>
  <c r="K173" i="99"/>
  <c r="E174" i="99"/>
  <c r="S412" i="117"/>
  <c r="F192" i="99" s="1"/>
  <c r="T412" i="117"/>
  <c r="G192" i="99" s="1"/>
  <c r="U412" i="117"/>
  <c r="H192" i="99" s="1"/>
  <c r="V412" i="117"/>
  <c r="I192" i="99" s="1"/>
  <c r="W412" i="117"/>
  <c r="J192" i="99" s="1"/>
  <c r="X412" i="117"/>
  <c r="K192" i="99" s="1"/>
  <c r="E175" i="99"/>
  <c r="F175" i="99"/>
  <c r="T413" i="117"/>
  <c r="G193" i="99" s="1"/>
  <c r="U413" i="117"/>
  <c r="H193" i="99" s="1"/>
  <c r="V413" i="117"/>
  <c r="I193" i="99" s="1"/>
  <c r="W413" i="117"/>
  <c r="J193" i="99" s="1"/>
  <c r="X413" i="117"/>
  <c r="K193" i="99" s="1"/>
  <c r="Q394" i="117"/>
  <c r="P394" i="117"/>
  <c r="O394" i="117"/>
  <c r="N394" i="117"/>
  <c r="M394" i="117"/>
  <c r="L394" i="117"/>
  <c r="K394" i="117"/>
  <c r="J394" i="117"/>
  <c r="I394" i="117"/>
  <c r="D394" i="117"/>
  <c r="F392" i="117"/>
  <c r="F391" i="117"/>
  <c r="F390" i="117"/>
  <c r="F389" i="117"/>
  <c r="F388" i="117"/>
  <c r="F387" i="117"/>
  <c r="F386" i="117"/>
  <c r="F385" i="117"/>
  <c r="F384" i="117"/>
  <c r="F383" i="117"/>
  <c r="F382" i="117"/>
  <c r="F381" i="117"/>
  <c r="F380" i="117"/>
  <c r="H394" i="117"/>
  <c r="G394" i="117"/>
  <c r="F379" i="117"/>
  <c r="F394" i="117" s="1"/>
  <c r="N377" i="117"/>
  <c r="M377" i="117"/>
  <c r="L377" i="117"/>
  <c r="K377" i="117"/>
  <c r="J377" i="117"/>
  <c r="I377" i="117"/>
  <c r="G170" i="99" l="1"/>
  <c r="F169" i="99"/>
  <c r="E168" i="99"/>
  <c r="K166" i="99"/>
  <c r="K174" i="99"/>
  <c r="J165" i="99"/>
  <c r="J173" i="99"/>
  <c r="I164" i="99"/>
  <c r="I172" i="99"/>
  <c r="H163" i="99"/>
  <c r="H171" i="99"/>
  <c r="G162" i="99"/>
  <c r="I182" i="99"/>
  <c r="E186" i="99"/>
  <c r="K184" i="99"/>
  <c r="G180" i="99"/>
  <c r="J183" i="99"/>
  <c r="F187" i="99"/>
  <c r="T402" i="117"/>
  <c r="G182" i="99" s="1"/>
  <c r="U411" i="117"/>
  <c r="H191" i="99" s="1"/>
  <c r="K175" i="99"/>
  <c r="J174" i="99"/>
  <c r="I173" i="99"/>
  <c r="H172" i="99"/>
  <c r="G171" i="99"/>
  <c r="F170" i="99"/>
  <c r="E169" i="99"/>
  <c r="K167" i="99"/>
  <c r="J166" i="99"/>
  <c r="I165" i="99"/>
  <c r="H164" i="99"/>
  <c r="G163" i="99"/>
  <c r="F162" i="99"/>
  <c r="W405" i="117"/>
  <c r="J185" i="99" s="1"/>
  <c r="J175" i="99"/>
  <c r="I174" i="99"/>
  <c r="G172" i="99"/>
  <c r="F171" i="99"/>
  <c r="E170" i="99"/>
  <c r="K168" i="99"/>
  <c r="I166" i="99"/>
  <c r="H165" i="99"/>
  <c r="F163" i="99"/>
  <c r="E162" i="99"/>
  <c r="I175" i="99"/>
  <c r="H174" i="99"/>
  <c r="G173" i="99"/>
  <c r="F172" i="99"/>
  <c r="E171" i="99"/>
  <c r="K169" i="99"/>
  <c r="J168" i="99"/>
  <c r="I167" i="99"/>
  <c r="H166" i="99"/>
  <c r="G165" i="99"/>
  <c r="F164" i="99"/>
  <c r="E163" i="99"/>
  <c r="U400" i="117"/>
  <c r="V401" i="117"/>
  <c r="I181" i="99" s="1"/>
  <c r="W402" i="117"/>
  <c r="J182" i="99" s="1"/>
  <c r="X403" i="117"/>
  <c r="K183" i="99" s="1"/>
  <c r="R405" i="117"/>
  <c r="E185" i="99" s="1"/>
  <c r="S406" i="117"/>
  <c r="F186" i="99" s="1"/>
  <c r="T407" i="117"/>
  <c r="G187" i="99" s="1"/>
  <c r="U408" i="117"/>
  <c r="H188" i="99" s="1"/>
  <c r="V409" i="117"/>
  <c r="I189" i="99" s="1"/>
  <c r="W410" i="117"/>
  <c r="J190" i="99" s="1"/>
  <c r="X411" i="117"/>
  <c r="K191" i="99" s="1"/>
  <c r="R413" i="117"/>
  <c r="E193" i="99" s="1"/>
  <c r="H175" i="99"/>
  <c r="G174" i="99"/>
  <c r="F173" i="99"/>
  <c r="E172" i="99"/>
  <c r="K170" i="99"/>
  <c r="J169" i="99"/>
  <c r="I168" i="99"/>
  <c r="H167" i="99"/>
  <c r="G166" i="99"/>
  <c r="F165" i="99"/>
  <c r="E164" i="99"/>
  <c r="K162" i="99"/>
  <c r="V400" i="117"/>
  <c r="I180" i="99" s="1"/>
  <c r="W401" i="117"/>
  <c r="J181" i="99" s="1"/>
  <c r="X402" i="117"/>
  <c r="K182" i="99" s="1"/>
  <c r="R404" i="117"/>
  <c r="E184" i="99" s="1"/>
  <c r="S405" i="117"/>
  <c r="F185" i="99" s="1"/>
  <c r="T406" i="117"/>
  <c r="G186" i="99" s="1"/>
  <c r="U407" i="117"/>
  <c r="H187" i="99" s="1"/>
  <c r="V408" i="117"/>
  <c r="I188" i="99" s="1"/>
  <c r="W409" i="117"/>
  <c r="J189" i="99" s="1"/>
  <c r="X410" i="117"/>
  <c r="K190" i="99" s="1"/>
  <c r="R412" i="117"/>
  <c r="E192" i="99" s="1"/>
  <c r="S413" i="117"/>
  <c r="F193" i="99" s="1"/>
  <c r="G175" i="99"/>
  <c r="F174" i="99"/>
  <c r="E173" i="99"/>
  <c r="K171" i="99"/>
  <c r="J170" i="99"/>
  <c r="I169" i="99"/>
  <c r="H168" i="99"/>
  <c r="G167" i="99"/>
  <c r="F166" i="99"/>
  <c r="E165" i="99"/>
  <c r="K163" i="99"/>
  <c r="J162" i="99"/>
  <c r="T415" i="117" l="1"/>
  <c r="T417" i="117" s="1"/>
  <c r="X415" i="117"/>
  <c r="X417" i="117" s="1"/>
  <c r="H180" i="99"/>
  <c r="U415" i="117"/>
  <c r="U417" i="117" s="1"/>
  <c r="S415" i="117"/>
  <c r="S417" i="117" s="1"/>
  <c r="R415" i="117"/>
  <c r="R417" i="117" s="1"/>
  <c r="W415" i="117"/>
  <c r="W417" i="117" s="1"/>
  <c r="V415" i="117"/>
  <c r="V417" i="117" s="1"/>
  <c r="Q225" i="117"/>
  <c r="Q227" i="117" s="1"/>
  <c r="P225" i="117"/>
  <c r="P227" i="117" s="1"/>
  <c r="O225" i="117"/>
  <c r="O227" i="117" s="1"/>
  <c r="N225" i="117"/>
  <c r="N227" i="117" s="1"/>
  <c r="M225" i="117"/>
  <c r="M227" i="117" s="1"/>
  <c r="L225" i="117"/>
  <c r="L227" i="117" s="1"/>
  <c r="K225" i="117"/>
  <c r="K227" i="117" s="1"/>
  <c r="J225" i="117"/>
  <c r="J227" i="117" s="1"/>
  <c r="I225" i="117"/>
  <c r="I227" i="117" s="1"/>
  <c r="H225" i="117"/>
  <c r="G225" i="117"/>
  <c r="F225" i="117"/>
  <c r="Q177" i="117"/>
  <c r="Q179" i="117" s="1"/>
  <c r="P177" i="117"/>
  <c r="P179" i="117" s="1"/>
  <c r="O177" i="117"/>
  <c r="O179" i="117" s="1"/>
  <c r="N177" i="117"/>
  <c r="N179" i="117" s="1"/>
  <c r="M177" i="117"/>
  <c r="M179" i="117" s="1"/>
  <c r="L177" i="117"/>
  <c r="L179" i="117" s="1"/>
  <c r="K177" i="117"/>
  <c r="K179" i="117" s="1"/>
  <c r="J177" i="117"/>
  <c r="J179" i="117" s="1"/>
  <c r="I177" i="117"/>
  <c r="I179" i="117" s="1"/>
  <c r="H177" i="117"/>
  <c r="G177" i="117"/>
  <c r="F177" i="117"/>
  <c r="X115" i="117"/>
  <c r="X117" i="117" s="1"/>
  <c r="W115" i="117"/>
  <c r="W117" i="117" s="1"/>
  <c r="V115" i="117"/>
  <c r="V117" i="117" s="1"/>
  <c r="U115" i="117"/>
  <c r="U117" i="117" s="1"/>
  <c r="T115" i="117"/>
  <c r="T117" i="117" s="1"/>
  <c r="S115" i="117"/>
  <c r="S117" i="117" s="1"/>
  <c r="R115" i="117"/>
  <c r="R117" i="117" s="1"/>
  <c r="X67" i="117"/>
  <c r="X69" i="117" s="1"/>
  <c r="W67" i="117"/>
  <c r="W69" i="117" s="1"/>
  <c r="V67" i="117"/>
  <c r="V69" i="117" s="1"/>
  <c r="U67" i="117"/>
  <c r="U69" i="117" s="1"/>
  <c r="T67" i="117"/>
  <c r="T69" i="117" s="1"/>
  <c r="S67" i="117"/>
  <c r="S69" i="117" s="1"/>
  <c r="R67" i="117"/>
  <c r="R69" i="117" s="1"/>
  <c r="AB115" i="117"/>
  <c r="AB117" i="117" s="1"/>
  <c r="H115" i="117"/>
  <c r="G115" i="117"/>
  <c r="F115" i="117"/>
  <c r="AB67" i="117"/>
  <c r="AB69" i="117" s="1"/>
  <c r="F67" i="117"/>
  <c r="H67" i="117"/>
  <c r="G67" i="117"/>
  <c r="AD23" i="117"/>
  <c r="I194" i="99" l="1"/>
  <c r="J194" i="99"/>
  <c r="E194" i="99"/>
  <c r="F194" i="99"/>
  <c r="H194" i="99"/>
  <c r="K194" i="99"/>
  <c r="G194" i="99"/>
  <c r="Q127" i="117"/>
  <c r="P127" i="117"/>
  <c r="O127" i="117"/>
  <c r="N127" i="117"/>
  <c r="M127" i="117"/>
  <c r="L127" i="117"/>
  <c r="K127" i="117"/>
  <c r="J127" i="117"/>
  <c r="I127" i="117"/>
  <c r="H125" i="117"/>
  <c r="H127" i="117" s="1"/>
  <c r="G125" i="117"/>
  <c r="G127" i="117" s="1"/>
  <c r="F125" i="117"/>
  <c r="F127" i="117" s="1"/>
  <c r="N123" i="117"/>
  <c r="M123" i="117"/>
  <c r="L123" i="117"/>
  <c r="K123" i="117"/>
  <c r="J123" i="117"/>
  <c r="I123" i="117"/>
  <c r="H123" i="117"/>
  <c r="G123" i="117"/>
  <c r="F123" i="117"/>
  <c r="E123" i="117"/>
  <c r="D28" i="25"/>
  <c r="A1" i="98"/>
  <c r="H28" i="25" s="1"/>
  <c r="D26" i="25"/>
  <c r="D25" i="25"/>
  <c r="H30" i="114"/>
  <c r="H29" i="114"/>
  <c r="H28" i="114"/>
  <c r="H27" i="114"/>
  <c r="H26" i="114"/>
  <c r="H25" i="114"/>
  <c r="H24" i="114"/>
  <c r="H23" i="114"/>
  <c r="H22" i="114"/>
  <c r="D24" i="25"/>
  <c r="A1" i="96"/>
  <c r="H24" i="25" s="1"/>
  <c r="D22" i="25"/>
  <c r="A194" i="99" l="1"/>
  <c r="A417" i="117"/>
  <c r="F315" i="113"/>
  <c r="H315" i="113"/>
  <c r="F316" i="113"/>
  <c r="H316" i="113"/>
  <c r="F317" i="113"/>
  <c r="H317" i="113"/>
  <c r="F318" i="113"/>
  <c r="H318" i="113"/>
  <c r="F319" i="113"/>
  <c r="H319" i="113"/>
  <c r="F320" i="113"/>
  <c r="H320" i="113"/>
  <c r="F321" i="113"/>
  <c r="H321" i="113"/>
  <c r="F322" i="113"/>
  <c r="H322" i="113"/>
  <c r="F323" i="113"/>
  <c r="H323" i="113"/>
  <c r="F324" i="113"/>
  <c r="H324" i="113"/>
  <c r="F325" i="113"/>
  <c r="H325" i="113"/>
  <c r="F326" i="113"/>
  <c r="H326" i="113"/>
  <c r="F327" i="113"/>
  <c r="H327" i="113"/>
  <c r="F328" i="113"/>
  <c r="H328" i="113"/>
  <c r="F330" i="113"/>
  <c r="G330" i="113"/>
  <c r="H330" i="113"/>
  <c r="AB172" i="113"/>
  <c r="X172" i="113"/>
  <c r="X174" i="113" s="1"/>
  <c r="W172" i="113"/>
  <c r="W174" i="113" s="1"/>
  <c r="V172" i="113"/>
  <c r="V174" i="113" s="1"/>
  <c r="U172" i="113"/>
  <c r="U174" i="113" s="1"/>
  <c r="T172" i="113"/>
  <c r="T174" i="113" s="1"/>
  <c r="S172" i="113"/>
  <c r="S174" i="113" s="1"/>
  <c r="R172" i="113"/>
  <c r="R174" i="113" s="1"/>
  <c r="F156" i="113"/>
  <c r="G156" i="113"/>
  <c r="H156" i="113"/>
  <c r="F157" i="113"/>
  <c r="G157" i="113"/>
  <c r="H157" i="113"/>
  <c r="F158" i="113"/>
  <c r="G158" i="113"/>
  <c r="H158" i="113"/>
  <c r="F159" i="113"/>
  <c r="G159" i="113"/>
  <c r="H159" i="113"/>
  <c r="F160" i="113"/>
  <c r="G160" i="113"/>
  <c r="H160" i="113"/>
  <c r="F161" i="113"/>
  <c r="G161" i="113"/>
  <c r="H161" i="113"/>
  <c r="F162" i="113"/>
  <c r="G162" i="113"/>
  <c r="H162" i="113"/>
  <c r="F163" i="113"/>
  <c r="G163" i="113"/>
  <c r="H163" i="113"/>
  <c r="F164" i="113"/>
  <c r="G164" i="113"/>
  <c r="H164" i="113"/>
  <c r="F165" i="113"/>
  <c r="G165" i="113"/>
  <c r="H165" i="113"/>
  <c r="F166" i="113"/>
  <c r="G166" i="113"/>
  <c r="H166" i="113"/>
  <c r="F167" i="113"/>
  <c r="G167" i="113"/>
  <c r="H167" i="113"/>
  <c r="F168" i="113"/>
  <c r="G168" i="113"/>
  <c r="H168" i="113"/>
  <c r="F169" i="113"/>
  <c r="G169" i="113"/>
  <c r="H169" i="113"/>
  <c r="F170" i="113"/>
  <c r="G170" i="113"/>
  <c r="H170" i="113"/>
  <c r="P172" i="113" l="1"/>
  <c r="Q172" i="113"/>
  <c r="N172" i="113"/>
  <c r="O172" i="113"/>
  <c r="D20" i="25" l="1"/>
  <c r="Q115" i="85"/>
  <c r="P115" i="85"/>
  <c r="O115" i="85"/>
  <c r="N115" i="85"/>
  <c r="M115" i="85"/>
  <c r="L115" i="85"/>
  <c r="K115" i="85"/>
  <c r="J115" i="85"/>
  <c r="I115" i="85"/>
  <c r="AB366" i="85" l="1"/>
  <c r="X366" i="85"/>
  <c r="W366" i="85"/>
  <c r="V366" i="85"/>
  <c r="U366" i="85"/>
  <c r="T366" i="85"/>
  <c r="S366" i="85"/>
  <c r="R366" i="85"/>
  <c r="F364" i="85"/>
  <c r="F363" i="85"/>
  <c r="F362" i="85"/>
  <c r="F361" i="85"/>
  <c r="H366" i="85"/>
  <c r="F360" i="85"/>
  <c r="F366" i="85" s="1"/>
  <c r="AD358" i="85"/>
  <c r="N358" i="85"/>
  <c r="M358" i="85"/>
  <c r="L358" i="85"/>
  <c r="K358" i="85"/>
  <c r="J358" i="85"/>
  <c r="I358" i="85"/>
  <c r="K354" i="85" l="1"/>
  <c r="X354" i="85"/>
  <c r="W354" i="85"/>
  <c r="V354" i="85"/>
  <c r="U354" i="85"/>
  <c r="T354" i="85"/>
  <c r="S354" i="85"/>
  <c r="R354" i="85"/>
  <c r="F352" i="85"/>
  <c r="H354" i="85"/>
  <c r="G354" i="85"/>
  <c r="F351" i="85"/>
  <c r="F354" i="85" s="1"/>
  <c r="O354" i="85" l="1"/>
  <c r="N354" i="85"/>
  <c r="J354" i="85"/>
  <c r="Q354" i="85"/>
  <c r="M354" i="85"/>
  <c r="I354" i="85"/>
  <c r="P354" i="85"/>
  <c r="L354" i="85"/>
  <c r="G329" i="85"/>
  <c r="F329" i="85"/>
  <c r="X302" i="85" l="1"/>
  <c r="W302" i="85"/>
  <c r="V302" i="85"/>
  <c r="U302" i="85"/>
  <c r="T302" i="85"/>
  <c r="S302" i="85"/>
  <c r="R302" i="85"/>
  <c r="F300" i="85"/>
  <c r="H302" i="85"/>
  <c r="G302" i="85"/>
  <c r="F299" i="85"/>
  <c r="F302" i="85" s="1"/>
  <c r="F171" i="85"/>
  <c r="G171" i="85"/>
  <c r="M302" i="85" l="1"/>
  <c r="P302" i="85"/>
  <c r="I302" i="85"/>
  <c r="Q302" i="85"/>
  <c r="J302" i="85"/>
  <c r="L302" i="85"/>
  <c r="N302" i="85"/>
  <c r="O302" i="85"/>
  <c r="K302" i="85"/>
  <c r="G276" i="85"/>
  <c r="F276" i="85"/>
  <c r="X249" i="85" l="1"/>
  <c r="W249" i="85"/>
  <c r="V249" i="85"/>
  <c r="U249" i="85"/>
  <c r="T249" i="85"/>
  <c r="S249" i="85"/>
  <c r="R249" i="85"/>
  <c r="F246" i="85"/>
  <c r="F247" i="85"/>
  <c r="H249" i="85"/>
  <c r="G249" i="85"/>
  <c r="F245" i="85"/>
  <c r="F249" i="85" s="1"/>
  <c r="Q224" i="85"/>
  <c r="P224" i="85"/>
  <c r="O224" i="85"/>
  <c r="N224" i="85"/>
  <c r="M224" i="85"/>
  <c r="L224" i="85"/>
  <c r="K224" i="85"/>
  <c r="J224" i="85"/>
  <c r="I224" i="85"/>
  <c r="Q216" i="85"/>
  <c r="P216" i="85"/>
  <c r="P226" i="85" s="1"/>
  <c r="O216" i="85"/>
  <c r="N216" i="85"/>
  <c r="M216" i="85"/>
  <c r="L216" i="85"/>
  <c r="K216" i="85"/>
  <c r="K226" i="85" s="1"/>
  <c r="J216" i="85"/>
  <c r="I216" i="85"/>
  <c r="X222" i="85"/>
  <c r="W222" i="85"/>
  <c r="V222" i="85"/>
  <c r="U222" i="85"/>
  <c r="T222" i="85"/>
  <c r="S222" i="85"/>
  <c r="R222" i="85"/>
  <c r="X221" i="85"/>
  <c r="W221" i="85"/>
  <c r="V221" i="85"/>
  <c r="U221" i="85"/>
  <c r="T221" i="85"/>
  <c r="S221" i="85"/>
  <c r="R221" i="85"/>
  <c r="X219" i="85"/>
  <c r="W219" i="85"/>
  <c r="V219" i="85"/>
  <c r="U219" i="85"/>
  <c r="T219" i="85"/>
  <c r="S219" i="85"/>
  <c r="R219" i="85"/>
  <c r="F214" i="85"/>
  <c r="F213" i="85"/>
  <c r="F211" i="85"/>
  <c r="F216" i="85" s="1"/>
  <c r="H216" i="85"/>
  <c r="O226" i="85" l="1"/>
  <c r="J226" i="85"/>
  <c r="N226" i="85"/>
  <c r="L226" i="85"/>
  <c r="I226" i="85"/>
  <c r="M226" i="85"/>
  <c r="Q226" i="85"/>
  <c r="O249" i="85"/>
  <c r="K249" i="85"/>
  <c r="N249" i="85"/>
  <c r="J249" i="85"/>
  <c r="Q249" i="85"/>
  <c r="M249" i="85"/>
  <c r="I249" i="85"/>
  <c r="P249" i="85"/>
  <c r="L249" i="85"/>
  <c r="H197" i="85"/>
  <c r="J197" i="85"/>
  <c r="K197" i="85"/>
  <c r="L197" i="85"/>
  <c r="N197" i="85"/>
  <c r="P197" i="85"/>
  <c r="X197" i="85"/>
  <c r="W197" i="85"/>
  <c r="V197" i="85"/>
  <c r="U197" i="85"/>
  <c r="T197" i="85"/>
  <c r="S197" i="85"/>
  <c r="R197" i="85"/>
  <c r="O197" i="85"/>
  <c r="G197" i="85"/>
  <c r="F195" i="85"/>
  <c r="F197" i="85" s="1"/>
  <c r="I197" i="85" l="1"/>
  <c r="M197" i="85"/>
  <c r="Q197" i="85"/>
  <c r="F172" i="85" l="1"/>
  <c r="G172" i="85"/>
  <c r="X142" i="85" l="1"/>
  <c r="W142" i="85"/>
  <c r="V142" i="85"/>
  <c r="U142" i="85"/>
  <c r="T142" i="85"/>
  <c r="S142" i="85"/>
  <c r="R142" i="85"/>
  <c r="H140" i="85"/>
  <c r="G140" i="85"/>
  <c r="F140" i="85"/>
  <c r="H139" i="85"/>
  <c r="G139" i="85"/>
  <c r="F139" i="85"/>
  <c r="H138" i="85"/>
  <c r="H142" i="85" s="1"/>
  <c r="G138" i="85"/>
  <c r="G142" i="85" s="1"/>
  <c r="F138" i="85"/>
  <c r="F142" i="85" s="1"/>
  <c r="X40" i="85"/>
  <c r="W40" i="85"/>
  <c r="V40" i="85"/>
  <c r="U40" i="85"/>
  <c r="T40" i="85"/>
  <c r="S40" i="85"/>
  <c r="R40" i="85"/>
  <c r="F38" i="85"/>
  <c r="G38" i="85"/>
  <c r="H38" i="85"/>
  <c r="H37" i="85"/>
  <c r="G37" i="85"/>
  <c r="F37" i="85"/>
  <c r="H36" i="85"/>
  <c r="H40" i="85" s="1"/>
  <c r="G36" i="85"/>
  <c r="G40" i="85" s="1"/>
  <c r="F36" i="85"/>
  <c r="F40" i="85" s="1"/>
  <c r="N142" i="85" l="1"/>
  <c r="O142" i="85"/>
  <c r="Q40" i="85"/>
  <c r="P142" i="85"/>
  <c r="M40" i="85"/>
  <c r="K142" i="85"/>
  <c r="L142" i="85"/>
  <c r="J142" i="85"/>
  <c r="I142" i="85"/>
  <c r="M142" i="85"/>
  <c r="Q142" i="85"/>
  <c r="P40" i="85"/>
  <c r="L40" i="85"/>
  <c r="I40" i="85"/>
  <c r="O40" i="85"/>
  <c r="K40" i="85"/>
  <c r="N40" i="85"/>
  <c r="J40" i="85"/>
  <c r="I364" i="85" l="1"/>
  <c r="J364" i="85"/>
  <c r="K364" i="85"/>
  <c r="L364" i="85"/>
  <c r="M364" i="85"/>
  <c r="N364" i="85"/>
  <c r="O364" i="85"/>
  <c r="P364" i="85"/>
  <c r="Q364" i="85"/>
  <c r="Q363" i="85"/>
  <c r="P363" i="85"/>
  <c r="O363" i="85"/>
  <c r="N363" i="85"/>
  <c r="M363" i="85"/>
  <c r="L363" i="85"/>
  <c r="K363" i="85"/>
  <c r="J363" i="85"/>
  <c r="I363" i="85"/>
  <c r="Q362" i="85"/>
  <c r="P362" i="85"/>
  <c r="O362" i="85"/>
  <c r="N362" i="85"/>
  <c r="M362" i="85"/>
  <c r="L362" i="85"/>
  <c r="K362" i="85"/>
  <c r="J362" i="85"/>
  <c r="I362" i="85"/>
  <c r="Q361" i="85"/>
  <c r="P361" i="85"/>
  <c r="O361" i="85"/>
  <c r="N361" i="85"/>
  <c r="J361" i="85" l="1"/>
  <c r="J67" i="117"/>
  <c r="J69" i="117" s="1"/>
  <c r="J115" i="117"/>
  <c r="J117" i="117" s="1"/>
  <c r="I361" i="85"/>
  <c r="I67" i="117"/>
  <c r="I69" i="117" s="1"/>
  <c r="I115" i="117"/>
  <c r="I117" i="117" s="1"/>
  <c r="L361" i="85"/>
  <c r="L115" i="117"/>
  <c r="L117" i="117" s="1"/>
  <c r="L67" i="117"/>
  <c r="L69" i="117" s="1"/>
  <c r="M361" i="85"/>
  <c r="M115" i="117"/>
  <c r="M117" i="117" s="1"/>
  <c r="M67" i="117"/>
  <c r="M69" i="117" s="1"/>
  <c r="K361" i="85"/>
  <c r="K115" i="117"/>
  <c r="K117" i="117" s="1"/>
  <c r="K67" i="117"/>
  <c r="K69" i="117" s="1"/>
  <c r="J360" i="85"/>
  <c r="J172" i="113"/>
  <c r="J174" i="113" s="1"/>
  <c r="P360" i="85"/>
  <c r="P366" i="85" s="1"/>
  <c r="P174" i="113"/>
  <c r="Q360" i="85"/>
  <c r="Q366" i="85" s="1"/>
  <c r="Q174" i="113"/>
  <c r="I360" i="85"/>
  <c r="I172" i="113"/>
  <c r="I174" i="113" s="1"/>
  <c r="K360" i="85"/>
  <c r="K172" i="113"/>
  <c r="K174" i="113" s="1"/>
  <c r="O360" i="85"/>
  <c r="O366" i="85" s="1"/>
  <c r="O174" i="113"/>
  <c r="L360" i="85"/>
  <c r="L172" i="113"/>
  <c r="L174" i="113" s="1"/>
  <c r="M360" i="85"/>
  <c r="M366" i="85" s="1"/>
  <c r="M172" i="113"/>
  <c r="M174" i="113" s="1"/>
  <c r="N360" i="85"/>
  <c r="N366" i="85" s="1"/>
  <c r="N174" i="113"/>
  <c r="J366" i="85" l="1"/>
  <c r="K366" i="85"/>
  <c r="I366" i="85"/>
  <c r="L366" i="85"/>
  <c r="AA360" i="85"/>
  <c r="AA361" i="85"/>
  <c r="AA363" i="85"/>
  <c r="AA362" i="85"/>
  <c r="Z361" i="85"/>
  <c r="Z363" i="85"/>
  <c r="Z360" i="85"/>
  <c r="Z362" i="85"/>
  <c r="Q70" i="123"/>
  <c r="Q72" i="123" s="1"/>
  <c r="P70" i="123"/>
  <c r="P72" i="123" s="1"/>
  <c r="O70" i="123"/>
  <c r="O72" i="123" s="1"/>
  <c r="N70" i="123"/>
  <c r="N72" i="123" s="1"/>
  <c r="M70" i="123"/>
  <c r="M72" i="123" s="1"/>
  <c r="L70" i="123"/>
  <c r="L72" i="123" s="1"/>
  <c r="K70" i="123"/>
  <c r="K72" i="123" s="1"/>
  <c r="J70" i="123"/>
  <c r="J72" i="123" s="1"/>
  <c r="I70" i="123"/>
  <c r="I72" i="123" s="1"/>
  <c r="D70" i="123"/>
  <c r="H68" i="123"/>
  <c r="G68" i="123"/>
  <c r="F68" i="123"/>
  <c r="H67" i="123"/>
  <c r="G67" i="123"/>
  <c r="F67" i="123"/>
  <c r="H66" i="123"/>
  <c r="G66" i="123"/>
  <c r="F66" i="123"/>
  <c r="H65" i="123"/>
  <c r="G65" i="123"/>
  <c r="F65" i="123"/>
  <c r="H64" i="123"/>
  <c r="G64" i="123"/>
  <c r="F64" i="123"/>
  <c r="H63" i="123"/>
  <c r="H70" i="123" s="1"/>
  <c r="G63" i="123"/>
  <c r="G70" i="123" s="1"/>
  <c r="F63" i="123"/>
  <c r="F70" i="123" s="1"/>
  <c r="N61" i="123"/>
  <c r="M61" i="123"/>
  <c r="L61" i="123"/>
  <c r="K61" i="123"/>
  <c r="J61" i="123"/>
  <c r="I61" i="123"/>
  <c r="H55" i="123"/>
  <c r="G55" i="123"/>
  <c r="F55" i="123"/>
  <c r="H54" i="123"/>
  <c r="G54" i="123"/>
  <c r="F54" i="123"/>
  <c r="H53" i="123"/>
  <c r="G53" i="123"/>
  <c r="F53" i="123"/>
  <c r="H52" i="123"/>
  <c r="G52" i="123"/>
  <c r="F52" i="123"/>
  <c r="H51" i="123"/>
  <c r="G51" i="123"/>
  <c r="F51" i="123"/>
  <c r="H50" i="123"/>
  <c r="G50" i="123"/>
  <c r="F50" i="123"/>
  <c r="H44" i="123"/>
  <c r="G44" i="123"/>
  <c r="F44" i="123"/>
  <c r="H43" i="123"/>
  <c r="G43" i="123"/>
  <c r="F43" i="123"/>
  <c r="H247" i="122"/>
  <c r="G247" i="122"/>
  <c r="F247" i="122"/>
  <c r="H246" i="122"/>
  <c r="G246" i="122"/>
  <c r="F246" i="122"/>
  <c r="H245" i="122"/>
  <c r="G245" i="122"/>
  <c r="F245" i="122"/>
  <c r="H244" i="122"/>
  <c r="G244" i="122"/>
  <c r="F244" i="122"/>
  <c r="H243" i="122"/>
  <c r="G243" i="122"/>
  <c r="F243" i="122"/>
  <c r="H237" i="122"/>
  <c r="H239" i="122" s="1"/>
  <c r="G237" i="122"/>
  <c r="G239" i="122" s="1"/>
  <c r="F237" i="122"/>
  <c r="F239" i="122" s="1"/>
  <c r="H229" i="122"/>
  <c r="G229" i="122"/>
  <c r="F229" i="122"/>
  <c r="H228" i="122"/>
  <c r="G228" i="122"/>
  <c r="F228" i="122"/>
  <c r="H227" i="122"/>
  <c r="G227" i="122"/>
  <c r="F227" i="122"/>
  <c r="H226" i="122"/>
  <c r="G226" i="122"/>
  <c r="F226" i="122"/>
  <c r="H225" i="122"/>
  <c r="G225" i="122"/>
  <c r="F225" i="122"/>
  <c r="H219" i="122"/>
  <c r="H221" i="122" s="1"/>
  <c r="G219" i="122"/>
  <c r="G221" i="122" s="1"/>
  <c r="F219" i="122"/>
  <c r="F221" i="122" s="1"/>
  <c r="H209" i="122"/>
  <c r="G209" i="122"/>
  <c r="F209" i="122"/>
  <c r="H208" i="122"/>
  <c r="G208" i="122"/>
  <c r="F208" i="122"/>
  <c r="H207" i="122"/>
  <c r="G207" i="122"/>
  <c r="F207" i="122"/>
  <c r="H206" i="122"/>
  <c r="G206" i="122"/>
  <c r="F206" i="122"/>
  <c r="H205" i="122"/>
  <c r="G205" i="122"/>
  <c r="F205" i="122"/>
  <c r="H197" i="122"/>
  <c r="G197" i="122"/>
  <c r="F197" i="122"/>
  <c r="H196" i="122"/>
  <c r="G196" i="122"/>
  <c r="F196" i="122"/>
  <c r="H195" i="122"/>
  <c r="G195" i="122"/>
  <c r="F195" i="122"/>
  <c r="H194" i="122"/>
  <c r="G194" i="122"/>
  <c r="F194" i="122"/>
  <c r="H193" i="122"/>
  <c r="G193" i="122"/>
  <c r="F193" i="122"/>
  <c r="H178" i="122"/>
  <c r="G178" i="122"/>
  <c r="F178" i="122"/>
  <c r="H177" i="122"/>
  <c r="G177" i="122"/>
  <c r="F177" i="122"/>
  <c r="H176" i="122"/>
  <c r="G176" i="122"/>
  <c r="F176" i="122"/>
  <c r="H175" i="122"/>
  <c r="G175" i="122"/>
  <c r="F175" i="122"/>
  <c r="H174" i="122"/>
  <c r="G174" i="122"/>
  <c r="F174" i="122"/>
  <c r="H173" i="122"/>
  <c r="G173" i="122"/>
  <c r="F173" i="122"/>
  <c r="H165" i="122"/>
  <c r="G165" i="122"/>
  <c r="F165" i="122"/>
  <c r="H164" i="122"/>
  <c r="G164" i="122"/>
  <c r="F164" i="122"/>
  <c r="H163" i="122"/>
  <c r="G163" i="122"/>
  <c r="F163" i="122"/>
  <c r="H162" i="122"/>
  <c r="G162" i="122"/>
  <c r="F162" i="122"/>
  <c r="H161" i="122"/>
  <c r="G161" i="122"/>
  <c r="F161" i="122"/>
  <c r="H160" i="122"/>
  <c r="G160" i="122"/>
  <c r="F160" i="122"/>
  <c r="H154" i="122"/>
  <c r="G154" i="122"/>
  <c r="F154" i="122"/>
  <c r="H144" i="122"/>
  <c r="G144" i="122"/>
  <c r="F144" i="122"/>
  <c r="H143" i="122"/>
  <c r="G143" i="122"/>
  <c r="F143" i="122"/>
  <c r="H142" i="122"/>
  <c r="G142" i="122"/>
  <c r="F142" i="122"/>
  <c r="H141" i="122"/>
  <c r="G141" i="122"/>
  <c r="F141" i="122"/>
  <c r="H140" i="122"/>
  <c r="G140" i="122"/>
  <c r="F140" i="122"/>
  <c r="H139" i="122"/>
  <c r="G139" i="122"/>
  <c r="F139" i="122"/>
  <c r="H128" i="122"/>
  <c r="G128" i="122"/>
  <c r="F128" i="122"/>
  <c r="H127" i="122"/>
  <c r="G127" i="122"/>
  <c r="F127" i="122"/>
  <c r="H126" i="122"/>
  <c r="G126" i="122"/>
  <c r="F126" i="122"/>
  <c r="H125" i="122"/>
  <c r="G125" i="122"/>
  <c r="F125" i="122"/>
  <c r="H124" i="122"/>
  <c r="G124" i="122"/>
  <c r="F124" i="122"/>
  <c r="H123" i="122"/>
  <c r="G123" i="122"/>
  <c r="F123" i="122"/>
  <c r="H108" i="122"/>
  <c r="G108" i="122"/>
  <c r="F108" i="122"/>
  <c r="H107" i="122"/>
  <c r="G107" i="122"/>
  <c r="F107" i="122"/>
  <c r="H106" i="122"/>
  <c r="G106" i="122"/>
  <c r="F106" i="122"/>
  <c r="H105" i="122"/>
  <c r="G105" i="122"/>
  <c r="F105" i="122"/>
  <c r="H104" i="122"/>
  <c r="G104" i="122"/>
  <c r="F104" i="122"/>
  <c r="H103" i="122"/>
  <c r="G103" i="122"/>
  <c r="F103" i="122"/>
  <c r="H102" i="122"/>
  <c r="G102" i="122"/>
  <c r="F102" i="122"/>
  <c r="H101" i="122"/>
  <c r="G101" i="122"/>
  <c r="F101" i="122"/>
  <c r="H100" i="122"/>
  <c r="G100" i="122"/>
  <c r="F100" i="122"/>
  <c r="H99" i="122"/>
  <c r="G99" i="122"/>
  <c r="F99" i="122"/>
  <c r="H98" i="122"/>
  <c r="G98" i="122"/>
  <c r="F98" i="122"/>
  <c r="H97" i="122"/>
  <c r="G97" i="122"/>
  <c r="F97" i="122"/>
  <c r="H96" i="122"/>
  <c r="G96" i="122"/>
  <c r="F96" i="122"/>
  <c r="H88" i="122"/>
  <c r="G88" i="122"/>
  <c r="F88" i="122"/>
  <c r="H87" i="122"/>
  <c r="G87" i="122"/>
  <c r="F87" i="122"/>
  <c r="H86" i="122"/>
  <c r="G86" i="122"/>
  <c r="F86" i="122"/>
  <c r="H85" i="122"/>
  <c r="G85" i="122"/>
  <c r="F85" i="122"/>
  <c r="H84" i="122"/>
  <c r="G84" i="122"/>
  <c r="F84" i="122"/>
  <c r="H83" i="122"/>
  <c r="G83" i="122"/>
  <c r="F83" i="122"/>
  <c r="H82" i="122"/>
  <c r="G82" i="122"/>
  <c r="F82" i="122"/>
  <c r="H81" i="122"/>
  <c r="G81" i="122"/>
  <c r="F81" i="122"/>
  <c r="H80" i="122"/>
  <c r="G80" i="122"/>
  <c r="F80" i="122"/>
  <c r="H79" i="122"/>
  <c r="G79" i="122"/>
  <c r="F79" i="122"/>
  <c r="H78" i="122"/>
  <c r="G78" i="122"/>
  <c r="F78" i="122"/>
  <c r="H77" i="122"/>
  <c r="G77" i="122"/>
  <c r="F77" i="122"/>
  <c r="H76" i="122"/>
  <c r="G76" i="122"/>
  <c r="F76" i="122"/>
  <c r="H70" i="122"/>
  <c r="G70" i="122"/>
  <c r="H60" i="122"/>
  <c r="G60" i="122"/>
  <c r="F60" i="122"/>
  <c r="H59" i="122"/>
  <c r="G59" i="122"/>
  <c r="F59" i="122"/>
  <c r="H58" i="122"/>
  <c r="G58" i="122"/>
  <c r="F58" i="122"/>
  <c r="H57" i="122"/>
  <c r="G57" i="122"/>
  <c r="F57" i="122"/>
  <c r="H56" i="122"/>
  <c r="G56" i="122"/>
  <c r="F56" i="122"/>
  <c r="H55" i="122"/>
  <c r="G55" i="122"/>
  <c r="F55" i="122"/>
  <c r="H54" i="122"/>
  <c r="G54" i="122"/>
  <c r="F54" i="122"/>
  <c r="H53" i="122"/>
  <c r="G53" i="122"/>
  <c r="F53" i="122"/>
  <c r="H52" i="122"/>
  <c r="G52" i="122"/>
  <c r="F52" i="122"/>
  <c r="H51" i="122"/>
  <c r="G51" i="122"/>
  <c r="F51" i="122"/>
  <c r="H50" i="122"/>
  <c r="G50" i="122"/>
  <c r="F50" i="122"/>
  <c r="H49" i="122"/>
  <c r="G49" i="122"/>
  <c r="F49" i="122"/>
  <c r="H48" i="122"/>
  <c r="G48" i="122"/>
  <c r="F48" i="122"/>
  <c r="H37" i="122"/>
  <c r="G37" i="122"/>
  <c r="F37" i="122"/>
  <c r="H36" i="122"/>
  <c r="G36" i="122"/>
  <c r="F36" i="122"/>
  <c r="H35" i="122"/>
  <c r="G35" i="122"/>
  <c r="F35" i="122"/>
  <c r="H34" i="122"/>
  <c r="G34" i="122"/>
  <c r="F34" i="122"/>
  <c r="H33" i="122"/>
  <c r="G33" i="122"/>
  <c r="F33" i="122"/>
  <c r="H32" i="122"/>
  <c r="G32" i="122"/>
  <c r="F32" i="122"/>
  <c r="H31" i="122"/>
  <c r="G31" i="122"/>
  <c r="F31" i="122"/>
  <c r="H30" i="122"/>
  <c r="G30" i="122"/>
  <c r="F30" i="122"/>
  <c r="H29" i="122"/>
  <c r="G29" i="122"/>
  <c r="F29" i="122"/>
  <c r="H28" i="122"/>
  <c r="G28" i="122"/>
  <c r="F28" i="122"/>
  <c r="H27" i="122"/>
  <c r="G27" i="122"/>
  <c r="F27" i="122"/>
  <c r="H26" i="122"/>
  <c r="G26" i="122"/>
  <c r="F26" i="122"/>
  <c r="H25" i="122"/>
  <c r="G25" i="122"/>
  <c r="F25" i="122"/>
  <c r="G90" i="120" l="1"/>
  <c r="F90" i="120"/>
  <c r="G89" i="120"/>
  <c r="F89" i="120"/>
  <c r="G88" i="120"/>
  <c r="F88" i="120"/>
  <c r="G87" i="120"/>
  <c r="F87" i="120"/>
  <c r="G86" i="120"/>
  <c r="F86" i="120"/>
  <c r="G72" i="120"/>
  <c r="F72" i="120"/>
  <c r="G71" i="120"/>
  <c r="F71" i="120"/>
  <c r="G70" i="120"/>
  <c r="F70" i="120"/>
  <c r="G69" i="120"/>
  <c r="F69" i="120"/>
  <c r="G68" i="120"/>
  <c r="F68" i="120"/>
  <c r="G42" i="120"/>
  <c r="F42" i="120"/>
  <c r="G41" i="120"/>
  <c r="F41" i="120"/>
  <c r="G40" i="120"/>
  <c r="F40" i="120"/>
  <c r="G39" i="120"/>
  <c r="F39" i="120"/>
  <c r="H44" i="120"/>
  <c r="G38" i="120"/>
  <c r="G44" i="120" s="1"/>
  <c r="F38" i="120"/>
  <c r="F44" i="120" s="1"/>
  <c r="G29" i="120"/>
  <c r="F29" i="120"/>
  <c r="G28" i="120"/>
  <c r="F28" i="120"/>
  <c r="G27" i="120"/>
  <c r="F27" i="120"/>
  <c r="G26" i="120"/>
  <c r="F26" i="120"/>
  <c r="G25" i="120"/>
  <c r="F25" i="120"/>
  <c r="G119" i="119"/>
  <c r="F119" i="119"/>
  <c r="H121" i="119"/>
  <c r="G118" i="119"/>
  <c r="G121" i="119" s="1"/>
  <c r="F118" i="119"/>
  <c r="F121" i="119" s="1"/>
  <c r="G107" i="119"/>
  <c r="F107" i="119"/>
  <c r="H109" i="119"/>
  <c r="G106" i="119"/>
  <c r="G109" i="119" s="1"/>
  <c r="F106" i="119"/>
  <c r="F109" i="119" s="1"/>
  <c r="G95" i="119"/>
  <c r="F95" i="119"/>
  <c r="H97" i="119"/>
  <c r="G94" i="119"/>
  <c r="G97" i="119" s="1"/>
  <c r="F94" i="119"/>
  <c r="F97" i="119" s="1"/>
  <c r="G148" i="119"/>
  <c r="F148" i="119"/>
  <c r="H150" i="119"/>
  <c r="G147" i="119"/>
  <c r="G150" i="119" s="1"/>
  <c r="F147" i="119"/>
  <c r="F150" i="119" s="1"/>
  <c r="G139" i="119"/>
  <c r="F139" i="119"/>
  <c r="H141" i="119"/>
  <c r="G138" i="119"/>
  <c r="G141" i="119" s="1"/>
  <c r="F138" i="119"/>
  <c r="F141" i="119" s="1"/>
  <c r="G130" i="119"/>
  <c r="F130" i="119"/>
  <c r="H132" i="119"/>
  <c r="G129" i="119"/>
  <c r="G132" i="119" s="1"/>
  <c r="F129" i="119"/>
  <c r="F132" i="119" s="1"/>
  <c r="G79" i="119"/>
  <c r="F79" i="119"/>
  <c r="H81" i="119"/>
  <c r="G78" i="119"/>
  <c r="G81" i="119" s="1"/>
  <c r="F78" i="119"/>
  <c r="F81" i="119" s="1"/>
  <c r="G70" i="119"/>
  <c r="F70" i="119"/>
  <c r="H72" i="119"/>
  <c r="G69" i="119"/>
  <c r="G72" i="119" s="1"/>
  <c r="F69" i="119"/>
  <c r="F72" i="119" s="1"/>
  <c r="G61" i="119"/>
  <c r="F61" i="119"/>
  <c r="H63" i="119"/>
  <c r="G60" i="119"/>
  <c r="G63" i="119" s="1"/>
  <c r="F60" i="119"/>
  <c r="F63" i="119" s="1"/>
  <c r="G50" i="119"/>
  <c r="F50" i="119"/>
  <c r="H52" i="119"/>
  <c r="G49" i="119"/>
  <c r="G52" i="119" s="1"/>
  <c r="F49" i="119"/>
  <c r="F52" i="119" s="1"/>
  <c r="G38" i="119"/>
  <c r="F38" i="119"/>
  <c r="H40" i="119"/>
  <c r="G37" i="119"/>
  <c r="G40" i="119" s="1"/>
  <c r="F37" i="119"/>
  <c r="F40" i="119" s="1"/>
  <c r="G26" i="119"/>
  <c r="F26" i="119"/>
  <c r="H28" i="119"/>
  <c r="G25" i="119"/>
  <c r="G28" i="119" s="1"/>
  <c r="F25" i="119"/>
  <c r="F28" i="119" s="1"/>
  <c r="G189" i="118"/>
  <c r="F189" i="118"/>
  <c r="G188" i="118"/>
  <c r="F188" i="118"/>
  <c r="G187" i="118"/>
  <c r="F187" i="118"/>
  <c r="G186" i="118"/>
  <c r="F186" i="118"/>
  <c r="G185" i="118"/>
  <c r="F185" i="118"/>
  <c r="G184" i="118"/>
  <c r="F184" i="118"/>
  <c r="G183" i="118"/>
  <c r="F183" i="118"/>
  <c r="G182" i="118"/>
  <c r="F182" i="118"/>
  <c r="G181" i="118"/>
  <c r="F181" i="118"/>
  <c r="G180" i="118"/>
  <c r="F180" i="118"/>
  <c r="G179" i="118"/>
  <c r="F179" i="118"/>
  <c r="G178" i="118"/>
  <c r="F178" i="118"/>
  <c r="G177" i="118"/>
  <c r="F177" i="118"/>
  <c r="G176" i="118"/>
  <c r="F176" i="118"/>
  <c r="G175" i="118"/>
  <c r="F175" i="118"/>
  <c r="G174" i="118"/>
  <c r="F174" i="118"/>
  <c r="G173" i="118"/>
  <c r="F173" i="118"/>
  <c r="G172" i="118"/>
  <c r="F172" i="118"/>
  <c r="H191" i="118"/>
  <c r="G171" i="118"/>
  <c r="G191" i="118" s="1"/>
  <c r="F171" i="118"/>
  <c r="F191" i="118" s="1"/>
  <c r="G110" i="118"/>
  <c r="F110" i="118"/>
  <c r="G109" i="118"/>
  <c r="F109" i="118"/>
  <c r="G108" i="118"/>
  <c r="F108" i="118"/>
  <c r="G107" i="118"/>
  <c r="F107" i="118"/>
  <c r="G106" i="118"/>
  <c r="F106" i="118"/>
  <c r="G105" i="118"/>
  <c r="F105" i="118"/>
  <c r="G104" i="118"/>
  <c r="F104" i="118"/>
  <c r="G103" i="118"/>
  <c r="F103" i="118"/>
  <c r="G102" i="118"/>
  <c r="F102" i="118"/>
  <c r="G101" i="118"/>
  <c r="F101" i="118"/>
  <c r="G100" i="118"/>
  <c r="F100" i="118"/>
  <c r="G99" i="118"/>
  <c r="F99" i="118"/>
  <c r="G98" i="118"/>
  <c r="F98" i="118"/>
  <c r="G97" i="118"/>
  <c r="F97" i="118"/>
  <c r="G96" i="118"/>
  <c r="F96" i="118"/>
  <c r="G95" i="118"/>
  <c r="F95" i="118"/>
  <c r="G94" i="118"/>
  <c r="F94" i="118"/>
  <c r="G93" i="118"/>
  <c r="F93" i="118"/>
  <c r="H112" i="118"/>
  <c r="G92" i="118"/>
  <c r="G112" i="118" s="1"/>
  <c r="F92" i="118"/>
  <c r="F112" i="118" s="1"/>
  <c r="H88" i="118"/>
  <c r="G86" i="118"/>
  <c r="G88" i="118" s="1"/>
  <c r="G72" i="118"/>
  <c r="F72" i="118"/>
  <c r="G71" i="118"/>
  <c r="F71" i="118"/>
  <c r="G70" i="118"/>
  <c r="F70" i="118"/>
  <c r="G69" i="118"/>
  <c r="F69" i="118"/>
  <c r="G68" i="118"/>
  <c r="F68" i="118"/>
  <c r="G67" i="118"/>
  <c r="F67" i="118"/>
  <c r="G66" i="118"/>
  <c r="F66" i="118"/>
  <c r="G65" i="118"/>
  <c r="F65" i="118"/>
  <c r="G64" i="118"/>
  <c r="F64" i="118"/>
  <c r="G63" i="118"/>
  <c r="F63" i="118"/>
  <c r="G62" i="118"/>
  <c r="F62" i="118"/>
  <c r="G61" i="118"/>
  <c r="F61" i="118"/>
  <c r="G60" i="118"/>
  <c r="F60" i="118"/>
  <c r="G59" i="118"/>
  <c r="F59" i="118"/>
  <c r="G58" i="118"/>
  <c r="F58" i="118"/>
  <c r="G57" i="118"/>
  <c r="F57" i="118"/>
  <c r="G56" i="118"/>
  <c r="F56" i="118"/>
  <c r="G55" i="118"/>
  <c r="F55" i="118"/>
  <c r="H74" i="118"/>
  <c r="G54" i="118"/>
  <c r="G74" i="118" s="1"/>
  <c r="F54" i="118"/>
  <c r="F74" i="118" s="1"/>
  <c r="G43" i="118"/>
  <c r="F43" i="118"/>
  <c r="G42" i="118"/>
  <c r="F42" i="118"/>
  <c r="G41" i="118"/>
  <c r="F41" i="118"/>
  <c r="G40" i="118"/>
  <c r="F40" i="118"/>
  <c r="G39" i="118"/>
  <c r="F39" i="118"/>
  <c r="G38" i="118"/>
  <c r="F38" i="118"/>
  <c r="G37" i="118"/>
  <c r="F37" i="118"/>
  <c r="G36" i="118"/>
  <c r="F36" i="118"/>
  <c r="G35" i="118"/>
  <c r="F35" i="118"/>
  <c r="G34" i="118"/>
  <c r="F34" i="118"/>
  <c r="G33" i="118"/>
  <c r="F33" i="118"/>
  <c r="G32" i="118"/>
  <c r="F32" i="118"/>
  <c r="G31" i="118"/>
  <c r="F31" i="118"/>
  <c r="G30" i="118"/>
  <c r="F30" i="118"/>
  <c r="G29" i="118"/>
  <c r="F29" i="118"/>
  <c r="G28" i="118"/>
  <c r="F28" i="118"/>
  <c r="G27" i="118"/>
  <c r="F27" i="118"/>
  <c r="G26" i="118"/>
  <c r="F26" i="118"/>
  <c r="H45" i="118"/>
  <c r="G25" i="118"/>
  <c r="G45" i="118" s="1"/>
  <c r="F25" i="118"/>
  <c r="F45" i="118" s="1"/>
  <c r="G367" i="117"/>
  <c r="F367" i="117"/>
  <c r="G366" i="117"/>
  <c r="F366" i="117"/>
  <c r="G365" i="117"/>
  <c r="F365" i="117"/>
  <c r="G364" i="117"/>
  <c r="F364" i="117"/>
  <c r="G363" i="117"/>
  <c r="F363" i="117"/>
  <c r="G362" i="117"/>
  <c r="F362" i="117"/>
  <c r="G361" i="117"/>
  <c r="F361" i="117"/>
  <c r="G360" i="117"/>
  <c r="F360" i="117"/>
  <c r="G359" i="117"/>
  <c r="F359" i="117"/>
  <c r="G358" i="117"/>
  <c r="F358" i="117"/>
  <c r="G357" i="117"/>
  <c r="F357" i="117"/>
  <c r="G356" i="117"/>
  <c r="F356" i="117"/>
  <c r="G355" i="117"/>
  <c r="F355" i="117"/>
  <c r="H369" i="117"/>
  <c r="G354" i="117"/>
  <c r="G369" i="117" s="1"/>
  <c r="F354" i="117"/>
  <c r="F369" i="117" s="1"/>
  <c r="G340" i="117"/>
  <c r="F340" i="117"/>
  <c r="G339" i="117"/>
  <c r="F339" i="117"/>
  <c r="G338" i="117"/>
  <c r="F338" i="117"/>
  <c r="G337" i="117"/>
  <c r="F337" i="117"/>
  <c r="G336" i="117"/>
  <c r="F336" i="117"/>
  <c r="G335" i="117"/>
  <c r="F335" i="117"/>
  <c r="G334" i="117"/>
  <c r="F334" i="117"/>
  <c r="G333" i="117"/>
  <c r="F333" i="117"/>
  <c r="G332" i="117"/>
  <c r="F332" i="117"/>
  <c r="G331" i="117"/>
  <c r="F331" i="117"/>
  <c r="G330" i="117"/>
  <c r="F330" i="117"/>
  <c r="G329" i="117"/>
  <c r="F329" i="117"/>
  <c r="G328" i="117"/>
  <c r="F328" i="117"/>
  <c r="H342" i="117"/>
  <c r="G327" i="117"/>
  <c r="G342" i="117" s="1"/>
  <c r="F327" i="117"/>
  <c r="F342" i="117" s="1"/>
  <c r="G308" i="117"/>
  <c r="F308" i="117"/>
  <c r="G295" i="117"/>
  <c r="F293" i="117"/>
  <c r="F292" i="117"/>
  <c r="F291" i="117"/>
  <c r="F290" i="117"/>
  <c r="F289" i="117"/>
  <c r="F288" i="117"/>
  <c r="F287" i="117"/>
  <c r="F286" i="117"/>
  <c r="F285" i="117"/>
  <c r="F284" i="117"/>
  <c r="F283" i="117"/>
  <c r="F282" i="117"/>
  <c r="F281" i="117"/>
  <c r="H295" i="117"/>
  <c r="F280" i="117"/>
  <c r="F295" i="117" s="1"/>
  <c r="G274" i="117"/>
  <c r="F272" i="117"/>
  <c r="F271" i="117"/>
  <c r="F270" i="117"/>
  <c r="F269" i="117"/>
  <c r="F268" i="117"/>
  <c r="F267" i="117"/>
  <c r="F266" i="117"/>
  <c r="F265" i="117"/>
  <c r="F264" i="117"/>
  <c r="F263" i="117"/>
  <c r="F262" i="117"/>
  <c r="F261" i="117"/>
  <c r="F260" i="117"/>
  <c r="H274" i="117"/>
  <c r="F259" i="117"/>
  <c r="F274" i="117" s="1"/>
  <c r="G253" i="117"/>
  <c r="F251" i="117"/>
  <c r="F250" i="117"/>
  <c r="F249" i="117"/>
  <c r="F248" i="117"/>
  <c r="F247" i="117"/>
  <c r="F246" i="117"/>
  <c r="F245" i="117"/>
  <c r="F244" i="117"/>
  <c r="F243" i="117"/>
  <c r="F242" i="117"/>
  <c r="F241" i="117"/>
  <c r="F240" i="117"/>
  <c r="F239" i="117"/>
  <c r="H253" i="117"/>
  <c r="F238" i="117"/>
  <c r="F253" i="117" s="1"/>
  <c r="F153" i="114"/>
  <c r="F152" i="114"/>
  <c r="F151" i="114"/>
  <c r="F150" i="114"/>
  <c r="F149" i="114"/>
  <c r="F148" i="114"/>
  <c r="F147" i="114"/>
  <c r="F146" i="114"/>
  <c r="F145" i="114"/>
  <c r="F155" i="114" s="1"/>
  <c r="G153" i="114"/>
  <c r="G152" i="114"/>
  <c r="G151" i="114"/>
  <c r="G150" i="114"/>
  <c r="G149" i="114"/>
  <c r="G148" i="114"/>
  <c r="G147" i="114"/>
  <c r="G146" i="114"/>
  <c r="H155" i="114"/>
  <c r="G145" i="114"/>
  <c r="G155" i="114" s="1"/>
  <c r="H140" i="114"/>
  <c r="G138" i="114"/>
  <c r="G140" i="114" s="1"/>
  <c r="H130" i="114"/>
  <c r="G120" i="114"/>
  <c r="G130" i="114" s="1"/>
  <c r="G121" i="114"/>
  <c r="G122" i="114"/>
  <c r="G123" i="114"/>
  <c r="G124" i="114"/>
  <c r="G125" i="114"/>
  <c r="G126" i="114"/>
  <c r="G127" i="114"/>
  <c r="G128" i="114"/>
  <c r="F120" i="114"/>
  <c r="F130" i="114" s="1"/>
  <c r="F121" i="114"/>
  <c r="F122" i="114"/>
  <c r="F123" i="114"/>
  <c r="F124" i="114"/>
  <c r="F125" i="114"/>
  <c r="F126" i="114"/>
  <c r="F127" i="114"/>
  <c r="F128" i="114"/>
  <c r="G92" i="114"/>
  <c r="G91" i="114"/>
  <c r="G84" i="114"/>
  <c r="G52" i="114"/>
  <c r="F52" i="114"/>
  <c r="G51" i="114"/>
  <c r="F51" i="114"/>
  <c r="G50" i="114"/>
  <c r="F50" i="114"/>
  <c r="G49" i="114"/>
  <c r="F49" i="114"/>
  <c r="G48" i="114"/>
  <c r="F48" i="114"/>
  <c r="G47" i="114"/>
  <c r="F47" i="114"/>
  <c r="G46" i="114"/>
  <c r="F46" i="114"/>
  <c r="G45" i="114"/>
  <c r="F45" i="114"/>
  <c r="G44" i="114"/>
  <c r="G54" i="114" s="1"/>
  <c r="F44" i="114"/>
  <c r="F54" i="114" s="1"/>
  <c r="H40" i="114"/>
  <c r="G38" i="114"/>
  <c r="G40" i="114" s="1"/>
  <c r="G22" i="114"/>
  <c r="G23" i="114"/>
  <c r="G24" i="114"/>
  <c r="G25" i="114"/>
  <c r="G26" i="114"/>
  <c r="G27" i="114"/>
  <c r="G28" i="114"/>
  <c r="G29" i="114"/>
  <c r="G30" i="114"/>
  <c r="F22" i="114"/>
  <c r="F23" i="114"/>
  <c r="F24" i="114"/>
  <c r="F25" i="114"/>
  <c r="F26" i="114"/>
  <c r="F27" i="114"/>
  <c r="F28" i="114"/>
  <c r="F29" i="114"/>
  <c r="F30" i="114"/>
  <c r="H314" i="113"/>
  <c r="F314" i="113"/>
  <c r="H313" i="113"/>
  <c r="F313" i="113"/>
  <c r="H312" i="113"/>
  <c r="F312" i="113"/>
  <c r="H311" i="113"/>
  <c r="F311" i="113"/>
  <c r="H310" i="113"/>
  <c r="F310" i="113"/>
  <c r="H309" i="113"/>
  <c r="F309" i="113"/>
  <c r="H308" i="113"/>
  <c r="F308" i="113"/>
  <c r="H307" i="113"/>
  <c r="F307" i="113"/>
  <c r="H306" i="113"/>
  <c r="F306" i="113"/>
  <c r="H305" i="113"/>
  <c r="F305" i="113"/>
  <c r="H304" i="113"/>
  <c r="F304" i="113"/>
  <c r="H303" i="113"/>
  <c r="F303" i="113"/>
  <c r="H302" i="113"/>
  <c r="F302" i="113"/>
  <c r="H301" i="113"/>
  <c r="F301" i="113"/>
  <c r="H300" i="113"/>
  <c r="F300" i="113"/>
  <c r="H299" i="113"/>
  <c r="F299" i="113"/>
  <c r="H298" i="113"/>
  <c r="F298" i="113"/>
  <c r="H297" i="113"/>
  <c r="F297" i="113"/>
  <c r="H296" i="113"/>
  <c r="F296" i="113"/>
  <c r="H295" i="113"/>
  <c r="F295" i="113"/>
  <c r="H294" i="113"/>
  <c r="F294" i="113"/>
  <c r="H293" i="113"/>
  <c r="F293" i="113"/>
  <c r="H292" i="113"/>
  <c r="F292" i="113"/>
  <c r="H291" i="113"/>
  <c r="F291" i="113"/>
  <c r="H290" i="113"/>
  <c r="F290" i="113"/>
  <c r="H289" i="113"/>
  <c r="F289" i="113"/>
  <c r="H288" i="113"/>
  <c r="F288" i="113"/>
  <c r="H287" i="113"/>
  <c r="F287" i="113"/>
  <c r="H286" i="113"/>
  <c r="F286" i="113"/>
  <c r="H285" i="113"/>
  <c r="F285" i="113"/>
  <c r="H284" i="113"/>
  <c r="F284" i="113"/>
  <c r="H283" i="113"/>
  <c r="F283" i="113"/>
  <c r="H282" i="113"/>
  <c r="F282" i="113"/>
  <c r="H281" i="113"/>
  <c r="F281" i="113"/>
  <c r="H280" i="113"/>
  <c r="F280" i="113"/>
  <c r="H279" i="113"/>
  <c r="F279" i="113"/>
  <c r="H278" i="113"/>
  <c r="F278" i="113"/>
  <c r="H277" i="113"/>
  <c r="F277" i="113"/>
  <c r="H276" i="113"/>
  <c r="F276" i="113"/>
  <c r="H275" i="113"/>
  <c r="F275" i="113"/>
  <c r="H274" i="113"/>
  <c r="F274" i="113"/>
  <c r="H273" i="113"/>
  <c r="F273" i="113"/>
  <c r="H272" i="113"/>
  <c r="F272" i="113"/>
  <c r="H271" i="113"/>
  <c r="F271" i="113"/>
  <c r="H270" i="113"/>
  <c r="F270" i="113"/>
  <c r="H269" i="113"/>
  <c r="F269" i="113"/>
  <c r="H268" i="113"/>
  <c r="F268" i="113"/>
  <c r="H267" i="113"/>
  <c r="F267" i="113"/>
  <c r="H266" i="113"/>
  <c r="F266" i="113"/>
  <c r="H265" i="113"/>
  <c r="F265" i="113"/>
  <c r="H264" i="113"/>
  <c r="F264" i="113"/>
  <c r="H263" i="113"/>
  <c r="F263" i="113"/>
  <c r="H262" i="113"/>
  <c r="F262" i="113"/>
  <c r="H261" i="113"/>
  <c r="F261" i="113"/>
  <c r="H260" i="113"/>
  <c r="F260" i="113"/>
  <c r="H259" i="113"/>
  <c r="F259" i="113"/>
  <c r="H258" i="113"/>
  <c r="F258" i="113"/>
  <c r="H257" i="113"/>
  <c r="F257" i="113"/>
  <c r="H256" i="113"/>
  <c r="F256" i="113"/>
  <c r="H255" i="113"/>
  <c r="F255" i="113"/>
  <c r="H254" i="113"/>
  <c r="F254" i="113"/>
  <c r="H253" i="113"/>
  <c r="F253" i="113"/>
  <c r="H252" i="113"/>
  <c r="F252" i="113"/>
  <c r="H251" i="113"/>
  <c r="F251" i="113"/>
  <c r="H250" i="113"/>
  <c r="F250" i="113"/>
  <c r="H249" i="113"/>
  <c r="F249" i="113"/>
  <c r="H248" i="113"/>
  <c r="F248" i="113"/>
  <c r="H247" i="113"/>
  <c r="F247" i="113"/>
  <c r="H246" i="113"/>
  <c r="F246" i="113"/>
  <c r="H245" i="113"/>
  <c r="F245" i="113"/>
  <c r="H244" i="113"/>
  <c r="F244" i="113"/>
  <c r="H243" i="113"/>
  <c r="F243" i="113"/>
  <c r="H242" i="113"/>
  <c r="F242" i="113"/>
  <c r="H241" i="113"/>
  <c r="F241" i="113"/>
  <c r="H240" i="113"/>
  <c r="F240" i="113"/>
  <c r="H239" i="113"/>
  <c r="F239" i="113"/>
  <c r="H238" i="113"/>
  <c r="F238" i="113"/>
  <c r="H237" i="113"/>
  <c r="F237" i="113"/>
  <c r="H236" i="113"/>
  <c r="F236" i="113"/>
  <c r="H235" i="113"/>
  <c r="F235" i="113"/>
  <c r="H234" i="113"/>
  <c r="F234" i="113"/>
  <c r="H233" i="113"/>
  <c r="F233" i="113"/>
  <c r="H232" i="113"/>
  <c r="F232" i="113"/>
  <c r="H231" i="113"/>
  <c r="F231" i="113"/>
  <c r="H230" i="113"/>
  <c r="F230" i="113"/>
  <c r="H229" i="113"/>
  <c r="F229" i="113"/>
  <c r="H228" i="113"/>
  <c r="F228" i="113"/>
  <c r="H227" i="113"/>
  <c r="F227" i="113"/>
  <c r="H226" i="113"/>
  <c r="F226" i="113"/>
  <c r="H225" i="113"/>
  <c r="F225" i="113"/>
  <c r="H224" i="113"/>
  <c r="F224" i="113"/>
  <c r="H223" i="113"/>
  <c r="F223" i="113"/>
  <c r="H222" i="113"/>
  <c r="F222" i="113"/>
  <c r="H221" i="113"/>
  <c r="F221" i="113"/>
  <c r="H220" i="113"/>
  <c r="F220" i="113"/>
  <c r="H219" i="113"/>
  <c r="F219" i="113"/>
  <c r="H218" i="113"/>
  <c r="F218" i="113"/>
  <c r="H217" i="113"/>
  <c r="F217" i="113"/>
  <c r="H216" i="113"/>
  <c r="F216" i="113"/>
  <c r="H215" i="113"/>
  <c r="F215" i="113"/>
  <c r="H214" i="113"/>
  <c r="F214" i="113"/>
  <c r="H213" i="113"/>
  <c r="F213" i="113"/>
  <c r="H212" i="113"/>
  <c r="F212" i="113"/>
  <c r="H211" i="113"/>
  <c r="F211" i="113"/>
  <c r="H210" i="113"/>
  <c r="F210" i="113"/>
  <c r="H209" i="113"/>
  <c r="F209" i="113"/>
  <c r="H208" i="113"/>
  <c r="F208" i="113"/>
  <c r="H207" i="113"/>
  <c r="F207" i="113"/>
  <c r="H206" i="113"/>
  <c r="F206" i="113"/>
  <c r="H205" i="113"/>
  <c r="F205" i="113"/>
  <c r="H204" i="113"/>
  <c r="F204" i="113"/>
  <c r="H203" i="113"/>
  <c r="F203" i="113"/>
  <c r="H202" i="113"/>
  <c r="F202" i="113"/>
  <c r="H201" i="113"/>
  <c r="F201" i="113"/>
  <c r="H200" i="113"/>
  <c r="F200" i="113"/>
  <c r="H199" i="113"/>
  <c r="F199" i="113"/>
  <c r="H198" i="113"/>
  <c r="F198" i="113"/>
  <c r="H197" i="113"/>
  <c r="F197" i="113"/>
  <c r="H196" i="113"/>
  <c r="F196" i="113"/>
  <c r="H195" i="113"/>
  <c r="F195" i="113"/>
  <c r="H194" i="113"/>
  <c r="F194" i="113"/>
  <c r="H193" i="113"/>
  <c r="F193" i="113"/>
  <c r="H192" i="113"/>
  <c r="F192" i="113"/>
  <c r="H191" i="113"/>
  <c r="F191" i="113"/>
  <c r="H190" i="113"/>
  <c r="F190" i="113"/>
  <c r="H189" i="113"/>
  <c r="F189" i="113"/>
  <c r="H188" i="113"/>
  <c r="H333" i="113" s="1"/>
  <c r="G333" i="113"/>
  <c r="F188" i="113"/>
  <c r="F333" i="113" s="1"/>
  <c r="H180" i="113"/>
  <c r="H182" i="113" s="1"/>
  <c r="G180" i="113"/>
  <c r="G182" i="113" s="1"/>
  <c r="F180" i="113"/>
  <c r="F182" i="113" s="1"/>
  <c r="G263" i="85"/>
  <c r="F263" i="85"/>
  <c r="H265" i="85"/>
  <c r="G262" i="85"/>
  <c r="G265" i="85" s="1"/>
  <c r="F262" i="85"/>
  <c r="F265" i="85" s="1"/>
  <c r="F222" i="85"/>
  <c r="F221" i="85"/>
  <c r="F220" i="85"/>
  <c r="H224" i="85"/>
  <c r="F219" i="85"/>
  <c r="F224" i="85" s="1"/>
  <c r="F212" i="85"/>
  <c r="H103" i="85" l="1"/>
  <c r="G103" i="85"/>
  <c r="F103" i="85"/>
  <c r="H99" i="85"/>
  <c r="H98" i="85"/>
  <c r="H97" i="85"/>
  <c r="H96" i="85"/>
  <c r="H95" i="85"/>
  <c r="H94" i="85"/>
  <c r="H93" i="85"/>
  <c r="H101" i="85" s="1"/>
  <c r="G99" i="85"/>
  <c r="G98" i="85"/>
  <c r="G97" i="85"/>
  <c r="G96" i="85"/>
  <c r="G95" i="85"/>
  <c r="G94" i="85"/>
  <c r="G93" i="85"/>
  <c r="F99" i="85"/>
  <c r="F98" i="85"/>
  <c r="F97" i="85"/>
  <c r="F96" i="85"/>
  <c r="F95" i="85"/>
  <c r="F94" i="85"/>
  <c r="F93" i="85"/>
  <c r="F101" i="85" s="1"/>
  <c r="G101" i="85" l="1"/>
  <c r="G213" i="85"/>
  <c r="G222" i="85"/>
  <c r="G221" i="85"/>
  <c r="G212" i="85"/>
  <c r="G220" i="85"/>
  <c r="G211" i="85"/>
  <c r="G216" i="85" s="1"/>
  <c r="G214" i="85"/>
  <c r="G219" i="85"/>
  <c r="G224" i="85" s="1"/>
  <c r="D21" i="28" l="1"/>
  <c r="D20" i="28"/>
  <c r="D19" i="28"/>
  <c r="D18" i="28"/>
  <c r="D17" i="28"/>
  <c r="D16" i="28"/>
  <c r="D15" i="28"/>
  <c r="D14" i="28"/>
  <c r="D13" i="28"/>
  <c r="D12" i="28"/>
  <c r="D11" i="28"/>
  <c r="Q46" i="123"/>
  <c r="P46" i="123"/>
  <c r="O46" i="123"/>
  <c r="N46" i="123"/>
  <c r="M46" i="123"/>
  <c r="L46" i="123"/>
  <c r="K46" i="123"/>
  <c r="J46" i="123"/>
  <c r="I46" i="123"/>
  <c r="X44" i="123"/>
  <c r="W44" i="123"/>
  <c r="V44" i="123"/>
  <c r="U44" i="123"/>
  <c r="T44" i="123"/>
  <c r="S44" i="123"/>
  <c r="Q57" i="123"/>
  <c r="Q59" i="123" s="1"/>
  <c r="P57" i="123"/>
  <c r="P59" i="123" s="1"/>
  <c r="O57" i="123"/>
  <c r="O59" i="123" s="1"/>
  <c r="N57" i="123"/>
  <c r="N59" i="123" s="1"/>
  <c r="M57" i="123"/>
  <c r="M59" i="123" s="1"/>
  <c r="L57" i="123"/>
  <c r="L59" i="123" s="1"/>
  <c r="K57" i="123"/>
  <c r="K59" i="123" s="1"/>
  <c r="J57" i="123"/>
  <c r="J59" i="123" s="1"/>
  <c r="I57" i="123"/>
  <c r="I59" i="123" s="1"/>
  <c r="H57" i="123"/>
  <c r="G57" i="123"/>
  <c r="F57" i="123"/>
  <c r="D57" i="123"/>
  <c r="N48" i="123"/>
  <c r="M48" i="123"/>
  <c r="L48" i="123"/>
  <c r="K48" i="123"/>
  <c r="J48" i="123"/>
  <c r="I48" i="123"/>
  <c r="H46" i="123"/>
  <c r="G46" i="123"/>
  <c r="F46" i="123"/>
  <c r="N41" i="123"/>
  <c r="M41" i="123"/>
  <c r="L41" i="123"/>
  <c r="K41" i="123"/>
  <c r="J41" i="123"/>
  <c r="I41" i="123"/>
  <c r="H41" i="123"/>
  <c r="G41" i="123"/>
  <c r="F41" i="123"/>
  <c r="E41" i="123"/>
  <c r="AB32" i="123"/>
  <c r="AB34" i="123" s="1"/>
  <c r="AD23" i="123"/>
  <c r="U65" i="123" l="1"/>
  <c r="U66" i="123"/>
  <c r="U68" i="123"/>
  <c r="U67" i="123"/>
  <c r="U64" i="123"/>
  <c r="U63" i="123"/>
  <c r="W67" i="123"/>
  <c r="W68" i="123"/>
  <c r="W63" i="123"/>
  <c r="W64" i="123"/>
  <c r="W66" i="123"/>
  <c r="W65" i="123"/>
  <c r="V66" i="123"/>
  <c r="V68" i="123"/>
  <c r="V67" i="123"/>
  <c r="V63" i="123"/>
  <c r="V65" i="123"/>
  <c r="V64" i="123"/>
  <c r="X68" i="123"/>
  <c r="X64" i="123"/>
  <c r="X63" i="123"/>
  <c r="X65" i="123"/>
  <c r="X67" i="123"/>
  <c r="X66" i="123"/>
  <c r="S63" i="123"/>
  <c r="S64" i="123"/>
  <c r="S65" i="123"/>
  <c r="S67" i="123"/>
  <c r="S68" i="123"/>
  <c r="S66" i="123"/>
  <c r="T64" i="123"/>
  <c r="T66" i="123"/>
  <c r="T68" i="123"/>
  <c r="T67" i="123"/>
  <c r="T63" i="123"/>
  <c r="T65" i="123"/>
  <c r="X32" i="123"/>
  <c r="X34" i="123" s="1"/>
  <c r="W32" i="123"/>
  <c r="W34" i="123" s="1"/>
  <c r="V32" i="123"/>
  <c r="V34" i="123" s="1"/>
  <c r="U32" i="123"/>
  <c r="U34" i="123" s="1"/>
  <c r="T32" i="123"/>
  <c r="T34" i="123" s="1"/>
  <c r="S32" i="123"/>
  <c r="S34" i="123" s="1"/>
  <c r="R32" i="123"/>
  <c r="R34" i="123" s="1"/>
  <c r="D32" i="123"/>
  <c r="H30" i="123"/>
  <c r="G30" i="123"/>
  <c r="F30" i="123"/>
  <c r="H29" i="123"/>
  <c r="G29" i="123"/>
  <c r="F29" i="123"/>
  <c r="H28" i="123"/>
  <c r="G28" i="123"/>
  <c r="F28" i="123"/>
  <c r="H27" i="123"/>
  <c r="G27" i="123"/>
  <c r="F27" i="123"/>
  <c r="H26" i="123"/>
  <c r="G26" i="123"/>
  <c r="F26" i="123"/>
  <c r="H25" i="123"/>
  <c r="H32" i="123" s="1"/>
  <c r="G25" i="123"/>
  <c r="G32" i="123" s="1"/>
  <c r="F25" i="123"/>
  <c r="F32" i="123" s="1"/>
  <c r="N23" i="123"/>
  <c r="M23" i="123"/>
  <c r="L23" i="123"/>
  <c r="K23" i="123"/>
  <c r="J23" i="123"/>
  <c r="I23" i="123"/>
  <c r="H23" i="123"/>
  <c r="G23" i="123"/>
  <c r="F23" i="123"/>
  <c r="E23" i="123"/>
  <c r="E14" i="123"/>
  <c r="D14" i="123"/>
  <c r="B12" i="123"/>
  <c r="AB10" i="123"/>
  <c r="H10" i="123"/>
  <c r="G10" i="123"/>
  <c r="F10" i="123"/>
  <c r="E10" i="123"/>
  <c r="B10" i="123"/>
  <c r="X9" i="123"/>
  <c r="W9" i="123"/>
  <c r="V9" i="123"/>
  <c r="U9" i="123"/>
  <c r="T9" i="123"/>
  <c r="S9" i="123"/>
  <c r="R9" i="123"/>
  <c r="Q9" i="123"/>
  <c r="P9" i="123"/>
  <c r="O9" i="123"/>
  <c r="N9" i="123" s="1"/>
  <c r="M9" i="123" s="1"/>
  <c r="L9" i="123" s="1"/>
  <c r="K9" i="123" s="1"/>
  <c r="J9" i="123" s="1"/>
  <c r="I9" i="123" s="1"/>
  <c r="B9" i="123"/>
  <c r="B8" i="123"/>
  <c r="B7" i="123"/>
  <c r="B6" i="123"/>
  <c r="B5" i="123"/>
  <c r="B4" i="123"/>
  <c r="B3" i="123"/>
  <c r="V221" i="122"/>
  <c r="Q249" i="122"/>
  <c r="P249" i="122"/>
  <c r="O249" i="122"/>
  <c r="N249" i="122"/>
  <c r="M249" i="122"/>
  <c r="L249" i="122"/>
  <c r="K249" i="122"/>
  <c r="J249" i="122"/>
  <c r="I249" i="122"/>
  <c r="H249" i="122"/>
  <c r="G249" i="122"/>
  <c r="F249" i="122"/>
  <c r="D249" i="122"/>
  <c r="N241" i="122"/>
  <c r="M241" i="122"/>
  <c r="L241" i="122"/>
  <c r="K241" i="122"/>
  <c r="J241" i="122"/>
  <c r="I241" i="122"/>
  <c r="X239" i="122"/>
  <c r="W239" i="122"/>
  <c r="V239" i="122"/>
  <c r="U239" i="122"/>
  <c r="T239" i="122"/>
  <c r="S239" i="122"/>
  <c r="R239" i="122"/>
  <c r="Q239" i="122"/>
  <c r="P239" i="122"/>
  <c r="O239" i="122"/>
  <c r="N239" i="122"/>
  <c r="M239" i="122"/>
  <c r="L239" i="122"/>
  <c r="K239" i="122"/>
  <c r="J239" i="122"/>
  <c r="I239" i="122"/>
  <c r="N235" i="122"/>
  <c r="M235" i="122"/>
  <c r="L235" i="122"/>
  <c r="K235" i="122"/>
  <c r="J235" i="122"/>
  <c r="I235" i="122"/>
  <c r="H235" i="122"/>
  <c r="G235" i="122"/>
  <c r="F235" i="122"/>
  <c r="E235" i="122"/>
  <c r="Q231" i="122"/>
  <c r="P231" i="122"/>
  <c r="O231" i="122"/>
  <c r="N231" i="122"/>
  <c r="M231" i="122"/>
  <c r="L231" i="122"/>
  <c r="K231" i="122"/>
  <c r="J231" i="122"/>
  <c r="I231" i="122"/>
  <c r="H231" i="122"/>
  <c r="G231" i="122"/>
  <c r="F231" i="122"/>
  <c r="D231" i="122"/>
  <c r="N223" i="122"/>
  <c r="M223" i="122"/>
  <c r="L223" i="122"/>
  <c r="K223" i="122"/>
  <c r="J223" i="122"/>
  <c r="I223" i="122"/>
  <c r="R221" i="122"/>
  <c r="Q221" i="122"/>
  <c r="P221" i="122"/>
  <c r="O221" i="122"/>
  <c r="N221" i="122"/>
  <c r="M221" i="122"/>
  <c r="L221" i="122"/>
  <c r="K221" i="122"/>
  <c r="J221" i="122"/>
  <c r="I221" i="122"/>
  <c r="X221" i="122"/>
  <c r="W221" i="122"/>
  <c r="U221" i="122"/>
  <c r="T221" i="122"/>
  <c r="S221" i="122"/>
  <c r="N217" i="122"/>
  <c r="M217" i="122"/>
  <c r="L217" i="122"/>
  <c r="K217" i="122"/>
  <c r="J217" i="122"/>
  <c r="I217" i="122"/>
  <c r="H217" i="122"/>
  <c r="G217" i="122"/>
  <c r="F217" i="122"/>
  <c r="E217" i="122"/>
  <c r="AB211" i="122"/>
  <c r="X211" i="122"/>
  <c r="W211" i="122"/>
  <c r="V211" i="122"/>
  <c r="U211" i="122"/>
  <c r="T211" i="122"/>
  <c r="S211" i="122"/>
  <c r="R211" i="122"/>
  <c r="H211" i="122"/>
  <c r="G211" i="122"/>
  <c r="F211" i="122"/>
  <c r="D211" i="122"/>
  <c r="AD203" i="122"/>
  <c r="N203" i="122"/>
  <c r="M203" i="122"/>
  <c r="L203" i="122"/>
  <c r="K203" i="122"/>
  <c r="J203" i="122"/>
  <c r="I203" i="122"/>
  <c r="AB199" i="122"/>
  <c r="X199" i="122"/>
  <c r="W199" i="122"/>
  <c r="V199" i="122"/>
  <c r="U199" i="122"/>
  <c r="T199" i="122"/>
  <c r="S199" i="122"/>
  <c r="R199" i="122"/>
  <c r="H199" i="122"/>
  <c r="G199" i="122"/>
  <c r="F199" i="122"/>
  <c r="D199" i="122"/>
  <c r="AD191" i="122"/>
  <c r="N191" i="122"/>
  <c r="M191" i="122"/>
  <c r="L191" i="122"/>
  <c r="K191" i="122"/>
  <c r="J191" i="122"/>
  <c r="I191" i="122"/>
  <c r="Q180" i="122"/>
  <c r="P180" i="122"/>
  <c r="O180" i="122"/>
  <c r="N180" i="122"/>
  <c r="M180" i="122"/>
  <c r="L180" i="122"/>
  <c r="K180" i="122"/>
  <c r="J180" i="122"/>
  <c r="I180" i="122"/>
  <c r="H180" i="122"/>
  <c r="G180" i="122"/>
  <c r="F180" i="122"/>
  <c r="D180" i="122"/>
  <c r="N171" i="122"/>
  <c r="M171" i="122"/>
  <c r="L171" i="122"/>
  <c r="K171" i="122"/>
  <c r="J171" i="122"/>
  <c r="I171" i="122"/>
  <c r="Q167" i="122"/>
  <c r="P167" i="122"/>
  <c r="O167" i="122"/>
  <c r="N167" i="122"/>
  <c r="M167" i="122"/>
  <c r="L167" i="122"/>
  <c r="K167" i="122"/>
  <c r="J167" i="122"/>
  <c r="I167" i="122"/>
  <c r="H167" i="122"/>
  <c r="G167" i="122"/>
  <c r="F167" i="122"/>
  <c r="D167" i="122"/>
  <c r="N158" i="122"/>
  <c r="M158" i="122"/>
  <c r="L158" i="122"/>
  <c r="K158" i="122"/>
  <c r="J158" i="122"/>
  <c r="I158" i="122"/>
  <c r="Q156" i="122"/>
  <c r="P156" i="122"/>
  <c r="O156" i="122"/>
  <c r="N156" i="122"/>
  <c r="M156" i="122"/>
  <c r="L156" i="122"/>
  <c r="K156" i="122"/>
  <c r="J156" i="122"/>
  <c r="I156" i="122"/>
  <c r="H156" i="122"/>
  <c r="G156" i="122"/>
  <c r="F156" i="122"/>
  <c r="N152" i="122"/>
  <c r="M152" i="122"/>
  <c r="L152" i="122"/>
  <c r="K152" i="122"/>
  <c r="J152" i="122"/>
  <c r="I152" i="122"/>
  <c r="H152" i="122"/>
  <c r="G152" i="122"/>
  <c r="F152" i="122"/>
  <c r="E152" i="122"/>
  <c r="X146" i="122"/>
  <c r="W146" i="122"/>
  <c r="V146" i="122"/>
  <c r="U146" i="122"/>
  <c r="T146" i="122"/>
  <c r="S146" i="122"/>
  <c r="R146" i="122"/>
  <c r="H146" i="122"/>
  <c r="G146" i="122"/>
  <c r="F146" i="122"/>
  <c r="D146" i="122"/>
  <c r="AD137" i="122"/>
  <c r="N137" i="122"/>
  <c r="M137" i="122"/>
  <c r="L137" i="122"/>
  <c r="K137" i="122"/>
  <c r="J137" i="122"/>
  <c r="I137" i="122"/>
  <c r="AB130" i="122"/>
  <c r="X130" i="122"/>
  <c r="W130" i="122"/>
  <c r="V130" i="122"/>
  <c r="U130" i="122"/>
  <c r="T130" i="122"/>
  <c r="S130" i="122"/>
  <c r="R130" i="122"/>
  <c r="H130" i="122"/>
  <c r="G130" i="122"/>
  <c r="F130" i="122"/>
  <c r="D130" i="122"/>
  <c r="AD121" i="122"/>
  <c r="N121" i="122"/>
  <c r="M121" i="122"/>
  <c r="L121" i="122"/>
  <c r="K121" i="122"/>
  <c r="J121" i="122"/>
  <c r="I121" i="122"/>
  <c r="Q72" i="122"/>
  <c r="P72" i="122"/>
  <c r="O72" i="122"/>
  <c r="N72" i="122"/>
  <c r="M72" i="122"/>
  <c r="L72" i="122"/>
  <c r="K72" i="122"/>
  <c r="J72" i="122"/>
  <c r="I72" i="122"/>
  <c r="H72" i="122"/>
  <c r="G72" i="122"/>
  <c r="F72" i="122"/>
  <c r="F70" i="122"/>
  <c r="N68" i="122"/>
  <c r="M68" i="122"/>
  <c r="L68" i="122"/>
  <c r="K68" i="122"/>
  <c r="J68" i="122"/>
  <c r="I68" i="122"/>
  <c r="H68" i="122"/>
  <c r="G68" i="122"/>
  <c r="F68" i="122"/>
  <c r="E68" i="122"/>
  <c r="AB23" i="123" l="1"/>
  <c r="AB81" i="123"/>
  <c r="Q169" i="122"/>
  <c r="J211" i="122"/>
  <c r="N211" i="122"/>
  <c r="K211" i="122"/>
  <c r="O211" i="122"/>
  <c r="J199" i="122"/>
  <c r="N199" i="122"/>
  <c r="L211" i="122"/>
  <c r="P211" i="122"/>
  <c r="L233" i="122"/>
  <c r="P233" i="122"/>
  <c r="K199" i="122"/>
  <c r="O199" i="122"/>
  <c r="I211" i="122"/>
  <c r="M211" i="122"/>
  <c r="Q211" i="122"/>
  <c r="N251" i="122"/>
  <c r="L199" i="122"/>
  <c r="P199" i="122"/>
  <c r="I233" i="122"/>
  <c r="M233" i="122"/>
  <c r="Q233" i="122"/>
  <c r="K251" i="122"/>
  <c r="O251" i="122"/>
  <c r="J251" i="122"/>
  <c r="I199" i="122"/>
  <c r="M199" i="122"/>
  <c r="Q199" i="122"/>
  <c r="J233" i="122"/>
  <c r="N233" i="122"/>
  <c r="L251" i="122"/>
  <c r="P251" i="122"/>
  <c r="K233" i="122"/>
  <c r="O233" i="122"/>
  <c r="I251" i="122"/>
  <c r="M251" i="122"/>
  <c r="Q251" i="122"/>
  <c r="J169" i="122"/>
  <c r="N169" i="122"/>
  <c r="J130" i="122"/>
  <c r="N130" i="122"/>
  <c r="I130" i="122"/>
  <c r="M130" i="122"/>
  <c r="Q146" i="122"/>
  <c r="I169" i="122"/>
  <c r="M169" i="122"/>
  <c r="M146" i="122"/>
  <c r="L169" i="122"/>
  <c r="P169" i="122"/>
  <c r="K169" i="122"/>
  <c r="O169" i="122"/>
  <c r="J146" i="122"/>
  <c r="N146" i="122"/>
  <c r="K146" i="122"/>
  <c r="O146" i="122"/>
  <c r="L130" i="122"/>
  <c r="P130" i="122"/>
  <c r="L146" i="122"/>
  <c r="P146" i="122"/>
  <c r="I146" i="122"/>
  <c r="K130" i="122"/>
  <c r="O130" i="122"/>
  <c r="Q130" i="122"/>
  <c r="A213" i="122" l="1"/>
  <c r="A201" i="122"/>
  <c r="Z140" i="122"/>
  <c r="A148" i="122"/>
  <c r="A132" i="122"/>
  <c r="Z197" i="122"/>
  <c r="Z195" i="122"/>
  <c r="Z193" i="122"/>
  <c r="Z196" i="122"/>
  <c r="Z194" i="122"/>
  <c r="Z208" i="122"/>
  <c r="Z206" i="122"/>
  <c r="Z209" i="122"/>
  <c r="Z207" i="122"/>
  <c r="Z205" i="122"/>
  <c r="AA196" i="122"/>
  <c r="AA194" i="122"/>
  <c r="AA195" i="122"/>
  <c r="AA193" i="122"/>
  <c r="AA197" i="122"/>
  <c r="AA206" i="122"/>
  <c r="AA209" i="122"/>
  <c r="AA207" i="122"/>
  <c r="AA205" i="122"/>
  <c r="AA208" i="122"/>
  <c r="Z139" i="122"/>
  <c r="Z144" i="122"/>
  <c r="Z142" i="122"/>
  <c r="Z143" i="122"/>
  <c r="Z141" i="122"/>
  <c r="AA144" i="122"/>
  <c r="AA142" i="122"/>
  <c r="AA140" i="122"/>
  <c r="AA143" i="122"/>
  <c r="AA141" i="122"/>
  <c r="AA139" i="122"/>
  <c r="Z128" i="122"/>
  <c r="Z126" i="122"/>
  <c r="Z124" i="122"/>
  <c r="Z127" i="122"/>
  <c r="Z125" i="122"/>
  <c r="Z123" i="122"/>
  <c r="AA127" i="122"/>
  <c r="AB143" i="122" s="1"/>
  <c r="AA125" i="122"/>
  <c r="AB141" i="122" s="1"/>
  <c r="AA123" i="122"/>
  <c r="AB139" i="122" s="1"/>
  <c r="AA128" i="122"/>
  <c r="AB144" i="122" s="1"/>
  <c r="AA126" i="122"/>
  <c r="AB142" i="122" s="1"/>
  <c r="AA124" i="122"/>
  <c r="AB140" i="122" s="1"/>
  <c r="AB146" i="122" l="1"/>
  <c r="Z211" i="122"/>
  <c r="AA211" i="122"/>
  <c r="Z199" i="122"/>
  <c r="AA199" i="122"/>
  <c r="H110" i="122" l="1"/>
  <c r="G110" i="122"/>
  <c r="F110" i="122"/>
  <c r="D110" i="122"/>
  <c r="Q110" i="122"/>
  <c r="P110" i="122"/>
  <c r="O110" i="122"/>
  <c r="N110" i="122"/>
  <c r="M110" i="122"/>
  <c r="L110" i="122"/>
  <c r="K110" i="122"/>
  <c r="J110" i="122"/>
  <c r="I110" i="122"/>
  <c r="N94" i="122"/>
  <c r="M94" i="122"/>
  <c r="L94" i="122"/>
  <c r="K94" i="122"/>
  <c r="J94" i="122"/>
  <c r="I94" i="122"/>
  <c r="H90" i="122"/>
  <c r="G90" i="122"/>
  <c r="F90" i="122"/>
  <c r="D90" i="122"/>
  <c r="P90" i="122"/>
  <c r="P92" i="122" s="1"/>
  <c r="O90" i="122"/>
  <c r="O92" i="122" s="1"/>
  <c r="N90" i="122"/>
  <c r="N92" i="122" s="1"/>
  <c r="M90" i="122"/>
  <c r="M92" i="122" s="1"/>
  <c r="L90" i="122"/>
  <c r="L92" i="122" s="1"/>
  <c r="K90" i="122"/>
  <c r="K92" i="122" s="1"/>
  <c r="J90" i="122"/>
  <c r="J92" i="122" s="1"/>
  <c r="I90" i="122"/>
  <c r="N74" i="122"/>
  <c r="M74" i="122"/>
  <c r="L74" i="122"/>
  <c r="K74" i="122"/>
  <c r="J74" i="122"/>
  <c r="I74" i="122"/>
  <c r="X62" i="122"/>
  <c r="W62" i="122"/>
  <c r="V62" i="122"/>
  <c r="U62" i="122"/>
  <c r="T62" i="122"/>
  <c r="S62" i="122"/>
  <c r="R62" i="122"/>
  <c r="H62" i="122"/>
  <c r="G62" i="122"/>
  <c r="F62" i="122"/>
  <c r="D62" i="122"/>
  <c r="AD46" i="122"/>
  <c r="N46" i="122"/>
  <c r="M46" i="122"/>
  <c r="L46" i="122"/>
  <c r="K46" i="122"/>
  <c r="J46" i="122"/>
  <c r="I46" i="122"/>
  <c r="AB39" i="122"/>
  <c r="X39" i="122"/>
  <c r="W39" i="122"/>
  <c r="V39" i="122"/>
  <c r="U39" i="122"/>
  <c r="T39" i="122"/>
  <c r="S39" i="122"/>
  <c r="R39" i="122"/>
  <c r="H39" i="122"/>
  <c r="G39" i="122"/>
  <c r="F39" i="122"/>
  <c r="D39" i="122"/>
  <c r="AD23" i="122"/>
  <c r="N23" i="122"/>
  <c r="M23" i="122"/>
  <c r="L23" i="122"/>
  <c r="K23" i="122"/>
  <c r="J23" i="122"/>
  <c r="I23" i="122"/>
  <c r="E14" i="122"/>
  <c r="D14" i="122"/>
  <c r="B12" i="122"/>
  <c r="AB10" i="122"/>
  <c r="H10" i="122"/>
  <c r="G10" i="122"/>
  <c r="F10" i="122"/>
  <c r="E10" i="122"/>
  <c r="B10" i="122"/>
  <c r="X9" i="122"/>
  <c r="W9" i="122"/>
  <c r="V9" i="122"/>
  <c r="U9" i="122"/>
  <c r="T9" i="122"/>
  <c r="S9" i="122"/>
  <c r="R9" i="122"/>
  <c r="Q9" i="122"/>
  <c r="P9" i="122"/>
  <c r="O9" i="122"/>
  <c r="N9" i="122" s="1"/>
  <c r="M9" i="122" s="1"/>
  <c r="L9" i="122" s="1"/>
  <c r="K9" i="122" s="1"/>
  <c r="J9" i="122" s="1"/>
  <c r="I9" i="122" s="1"/>
  <c r="B9" i="122"/>
  <c r="B8" i="122"/>
  <c r="B7" i="122"/>
  <c r="B6" i="122"/>
  <c r="B5" i="122"/>
  <c r="B4" i="122"/>
  <c r="B3" i="122"/>
  <c r="AB203" i="122" l="1"/>
  <c r="AB191" i="122"/>
  <c r="I92" i="122"/>
  <c r="AB23" i="122"/>
  <c r="AB137" i="122"/>
  <c r="AB121" i="122"/>
  <c r="K39" i="122"/>
  <c r="L62" i="122"/>
  <c r="O39" i="122"/>
  <c r="O62" i="122"/>
  <c r="K62" i="122"/>
  <c r="P62" i="122"/>
  <c r="I39" i="122"/>
  <c r="M62" i="122"/>
  <c r="J62" i="122"/>
  <c r="AB46" i="122"/>
  <c r="M39" i="122"/>
  <c r="J39" i="122"/>
  <c r="I62" i="122"/>
  <c r="Q39" i="122"/>
  <c r="N39" i="122"/>
  <c r="N62" i="122"/>
  <c r="P39" i="122"/>
  <c r="L39" i="122"/>
  <c r="Q90" i="122"/>
  <c r="Q92" i="122" s="1"/>
  <c r="Q62" i="122"/>
  <c r="A64" i="122" l="1"/>
  <c r="Z36" i="122"/>
  <c r="AA34" i="122"/>
  <c r="AB57" i="122" s="1"/>
  <c r="Z34" i="122"/>
  <c r="AA32" i="122"/>
  <c r="AB55" i="122" s="1"/>
  <c r="AA25" i="122"/>
  <c r="AB48" i="122" s="1"/>
  <c r="AA35" i="122"/>
  <c r="AB58" i="122" s="1"/>
  <c r="Z28" i="122"/>
  <c r="Z25" i="122"/>
  <c r="Z30" i="122"/>
  <c r="AA26" i="122"/>
  <c r="AB49" i="122" s="1"/>
  <c r="Z32" i="122"/>
  <c r="AA28" i="122"/>
  <c r="AB51" i="122" s="1"/>
  <c r="AA31" i="122"/>
  <c r="AB54" i="122" s="1"/>
  <c r="AA30" i="122"/>
  <c r="AB53" i="122" s="1"/>
  <c r="AA33" i="122"/>
  <c r="AB56" i="122" s="1"/>
  <c r="AA29" i="122"/>
  <c r="AB52" i="122" s="1"/>
  <c r="AA37" i="122"/>
  <c r="AB60" i="122" s="1"/>
  <c r="AA36" i="122"/>
  <c r="AB59" i="122" s="1"/>
  <c r="Z26" i="122"/>
  <c r="Z29" i="122"/>
  <c r="Z37" i="122"/>
  <c r="Z31" i="122"/>
  <c r="Z27" i="122"/>
  <c r="Z35" i="122"/>
  <c r="Z33" i="122"/>
  <c r="AA27" i="122"/>
  <c r="AB50" i="122" s="1"/>
  <c r="Z60" i="122"/>
  <c r="Z58" i="122"/>
  <c r="Z56" i="122"/>
  <c r="Z54" i="122"/>
  <c r="Z52" i="122"/>
  <c r="Z50" i="122"/>
  <c r="Z48" i="122"/>
  <c r="Z57" i="122"/>
  <c r="Z53" i="122"/>
  <c r="Z59" i="122"/>
  <c r="Z55" i="122"/>
  <c r="Z51" i="122"/>
  <c r="Z49" i="122"/>
  <c r="AA52" i="122"/>
  <c r="AA57" i="122"/>
  <c r="AA49" i="122"/>
  <c r="AA58" i="122"/>
  <c r="AA50" i="122"/>
  <c r="AA55" i="122"/>
  <c r="AA56" i="122"/>
  <c r="AA48" i="122"/>
  <c r="AA53" i="122"/>
  <c r="AA54" i="122"/>
  <c r="AA59" i="122"/>
  <c r="AA51" i="122"/>
  <c r="AA60" i="122"/>
  <c r="AB62" i="122" l="1"/>
  <c r="A41" i="122"/>
  <c r="Z146" i="122"/>
  <c r="Z130" i="122"/>
  <c r="AA130" i="122"/>
  <c r="AA146" i="122"/>
  <c r="AA39" i="122"/>
  <c r="Z39" i="122"/>
  <c r="AA62" i="122"/>
  <c r="Z62" i="122"/>
  <c r="Q92" i="120" l="1"/>
  <c r="Q94" i="120" s="1"/>
  <c r="P92" i="120"/>
  <c r="P94" i="120" s="1"/>
  <c r="O92" i="120"/>
  <c r="O94" i="120" s="1"/>
  <c r="N92" i="120"/>
  <c r="N94" i="120" s="1"/>
  <c r="M92" i="120"/>
  <c r="M94" i="120" s="1"/>
  <c r="L92" i="120"/>
  <c r="L94" i="120" s="1"/>
  <c r="K92" i="120"/>
  <c r="K94" i="120" s="1"/>
  <c r="J92" i="120"/>
  <c r="J94" i="120" s="1"/>
  <c r="I92" i="120"/>
  <c r="I94" i="120" s="1"/>
  <c r="H92" i="120"/>
  <c r="G92" i="120"/>
  <c r="F92" i="120"/>
  <c r="D92" i="120"/>
  <c r="N84" i="120"/>
  <c r="M84" i="120"/>
  <c r="L84" i="120"/>
  <c r="K84" i="120"/>
  <c r="J84" i="120"/>
  <c r="I84" i="120"/>
  <c r="Q74" i="120"/>
  <c r="Q76" i="120" s="1"/>
  <c r="P74" i="120"/>
  <c r="P76" i="120" s="1"/>
  <c r="O74" i="120"/>
  <c r="O76" i="120" s="1"/>
  <c r="N74" i="120"/>
  <c r="N76" i="120" s="1"/>
  <c r="M74" i="120"/>
  <c r="M76" i="120" s="1"/>
  <c r="L74" i="120"/>
  <c r="L76" i="120" s="1"/>
  <c r="K74" i="120"/>
  <c r="K76" i="120" s="1"/>
  <c r="J74" i="120"/>
  <c r="J76" i="120" s="1"/>
  <c r="I74" i="120"/>
  <c r="I76" i="120" s="1"/>
  <c r="H74" i="120"/>
  <c r="G74" i="120"/>
  <c r="F74" i="120"/>
  <c r="D74" i="120"/>
  <c r="N66" i="120"/>
  <c r="M66" i="120"/>
  <c r="L66" i="120"/>
  <c r="K66" i="120"/>
  <c r="J66" i="120"/>
  <c r="I66" i="120"/>
  <c r="AB44" i="120"/>
  <c r="AB46" i="120" s="1"/>
  <c r="X44" i="120"/>
  <c r="X46" i="120" s="1"/>
  <c r="W44" i="120"/>
  <c r="W46" i="120" s="1"/>
  <c r="V44" i="120"/>
  <c r="V46" i="120" s="1"/>
  <c r="U44" i="120"/>
  <c r="U46" i="120" s="1"/>
  <c r="T44" i="120"/>
  <c r="T46" i="120" s="1"/>
  <c r="S44" i="120"/>
  <c r="S46" i="120" s="1"/>
  <c r="R44" i="120"/>
  <c r="R46" i="120" s="1"/>
  <c r="D44" i="120"/>
  <c r="Q44" i="120"/>
  <c r="O44" i="120"/>
  <c r="M44" i="120"/>
  <c r="M46" i="120" s="1"/>
  <c r="K44" i="120"/>
  <c r="K46" i="120" s="1"/>
  <c r="I44" i="120"/>
  <c r="I46" i="120" s="1"/>
  <c r="AD36" i="120"/>
  <c r="N36" i="120"/>
  <c r="M36" i="120"/>
  <c r="L36" i="120"/>
  <c r="K36" i="120"/>
  <c r="J36" i="120"/>
  <c r="I36" i="120"/>
  <c r="AB31" i="120"/>
  <c r="X31" i="120"/>
  <c r="W31" i="120"/>
  <c r="V31" i="120"/>
  <c r="U31" i="120"/>
  <c r="T31" i="120"/>
  <c r="S31" i="120"/>
  <c r="R31" i="120"/>
  <c r="H31" i="120"/>
  <c r="G31" i="120"/>
  <c r="F31" i="120"/>
  <c r="D31" i="120"/>
  <c r="P31" i="120"/>
  <c r="L31" i="120"/>
  <c r="AD23" i="120"/>
  <c r="N23" i="120"/>
  <c r="M23" i="120"/>
  <c r="L23" i="120"/>
  <c r="K23" i="120"/>
  <c r="J23" i="120"/>
  <c r="I23" i="120"/>
  <c r="E14" i="120"/>
  <c r="D14" i="120"/>
  <c r="B12" i="120"/>
  <c r="AB10" i="120"/>
  <c r="AB23" i="120" s="1"/>
  <c r="H10" i="120"/>
  <c r="G10" i="120"/>
  <c r="F10" i="120"/>
  <c r="E10" i="120"/>
  <c r="B10" i="120"/>
  <c r="X9" i="120"/>
  <c r="W9" i="120"/>
  <c r="V9" i="120"/>
  <c r="U9" i="120"/>
  <c r="T9" i="120"/>
  <c r="S9" i="120"/>
  <c r="R9" i="120"/>
  <c r="Q9" i="120"/>
  <c r="P9" i="120"/>
  <c r="O9" i="120"/>
  <c r="N9" i="120" s="1"/>
  <c r="M9" i="120" s="1"/>
  <c r="L9" i="120" s="1"/>
  <c r="K9" i="120" s="1"/>
  <c r="J9" i="120" s="1"/>
  <c r="I9" i="120" s="1"/>
  <c r="B9" i="120"/>
  <c r="B8" i="120"/>
  <c r="B7" i="120"/>
  <c r="B6" i="120"/>
  <c r="B5" i="120"/>
  <c r="B4" i="120"/>
  <c r="B3" i="120"/>
  <c r="D35" i="101"/>
  <c r="E35" i="101"/>
  <c r="F35" i="101"/>
  <c r="G35" i="101"/>
  <c r="H35" i="101"/>
  <c r="I35" i="101"/>
  <c r="J35" i="101"/>
  <c r="D33" i="101"/>
  <c r="E33" i="101"/>
  <c r="F33" i="101"/>
  <c r="G33" i="101"/>
  <c r="H33" i="101"/>
  <c r="I33" i="101"/>
  <c r="J33" i="101"/>
  <c r="D30" i="101"/>
  <c r="E30" i="101"/>
  <c r="F30" i="101"/>
  <c r="G30" i="101"/>
  <c r="H30" i="101"/>
  <c r="I30" i="101"/>
  <c r="J30" i="101"/>
  <c r="X150" i="119"/>
  <c r="X152" i="119" s="1"/>
  <c r="W150" i="119"/>
  <c r="W152" i="119" s="1"/>
  <c r="V150" i="119"/>
  <c r="V152" i="119" s="1"/>
  <c r="U150" i="119"/>
  <c r="U152" i="119" s="1"/>
  <c r="T150" i="119"/>
  <c r="T152" i="119" s="1"/>
  <c r="S150" i="119"/>
  <c r="S152" i="119" s="1"/>
  <c r="R150" i="119"/>
  <c r="R152" i="119" s="1"/>
  <c r="Q150" i="119"/>
  <c r="Q152" i="119" s="1"/>
  <c r="P150" i="119"/>
  <c r="P152" i="119" s="1"/>
  <c r="O150" i="119"/>
  <c r="O152" i="119" s="1"/>
  <c r="N150" i="119"/>
  <c r="N152" i="119" s="1"/>
  <c r="M150" i="119"/>
  <c r="M152" i="119" s="1"/>
  <c r="L150" i="119"/>
  <c r="L152" i="119" s="1"/>
  <c r="K150" i="119"/>
  <c r="K152" i="119" s="1"/>
  <c r="J150" i="119"/>
  <c r="J152" i="119" s="1"/>
  <c r="I150" i="119"/>
  <c r="I152" i="119" s="1"/>
  <c r="D150" i="119"/>
  <c r="N145" i="119"/>
  <c r="M145" i="119"/>
  <c r="L145" i="119"/>
  <c r="K145" i="119"/>
  <c r="J145" i="119"/>
  <c r="I145" i="119"/>
  <c r="Q141" i="119"/>
  <c r="Q143" i="119" s="1"/>
  <c r="P141" i="119"/>
  <c r="P143" i="119" s="1"/>
  <c r="O141" i="119"/>
  <c r="O143" i="119" s="1"/>
  <c r="N141" i="119"/>
  <c r="N143" i="119" s="1"/>
  <c r="M141" i="119"/>
  <c r="M143" i="119" s="1"/>
  <c r="L141" i="119"/>
  <c r="L143" i="119" s="1"/>
  <c r="K141" i="119"/>
  <c r="K143" i="119" s="1"/>
  <c r="J141" i="119"/>
  <c r="J143" i="119" s="1"/>
  <c r="I141" i="119"/>
  <c r="I143" i="119" s="1"/>
  <c r="D141" i="119"/>
  <c r="N136" i="119"/>
  <c r="M136" i="119"/>
  <c r="L136" i="119"/>
  <c r="K136" i="119"/>
  <c r="J136" i="119"/>
  <c r="I136" i="119"/>
  <c r="Q132" i="119"/>
  <c r="Q134" i="119" s="1"/>
  <c r="P132" i="119"/>
  <c r="P134" i="119" s="1"/>
  <c r="O132" i="119"/>
  <c r="O134" i="119" s="1"/>
  <c r="N132" i="119"/>
  <c r="N134" i="119" s="1"/>
  <c r="M132" i="119"/>
  <c r="M134" i="119" s="1"/>
  <c r="L132" i="119"/>
  <c r="L134" i="119" s="1"/>
  <c r="K132" i="119"/>
  <c r="K134" i="119" s="1"/>
  <c r="J132" i="119"/>
  <c r="J134" i="119" s="1"/>
  <c r="I132" i="119"/>
  <c r="I134" i="119" s="1"/>
  <c r="D132" i="119"/>
  <c r="N127" i="119"/>
  <c r="M127" i="119"/>
  <c r="L127" i="119"/>
  <c r="K127" i="119"/>
  <c r="J127" i="119"/>
  <c r="I127" i="119"/>
  <c r="AB121" i="119"/>
  <c r="AB123" i="119" s="1"/>
  <c r="X121" i="119"/>
  <c r="W121" i="119"/>
  <c r="V121" i="119"/>
  <c r="U121" i="119"/>
  <c r="T121" i="119"/>
  <c r="S121" i="119"/>
  <c r="R121" i="119"/>
  <c r="D121" i="119"/>
  <c r="AD116" i="119"/>
  <c r="N116" i="119"/>
  <c r="M116" i="119"/>
  <c r="L116" i="119"/>
  <c r="K116" i="119"/>
  <c r="J116" i="119"/>
  <c r="I116" i="119"/>
  <c r="AB109" i="119"/>
  <c r="AB111" i="119" s="1"/>
  <c r="X109" i="119"/>
  <c r="W109" i="119"/>
  <c r="V109" i="119"/>
  <c r="U109" i="119"/>
  <c r="T109" i="119"/>
  <c r="S109" i="119"/>
  <c r="R109" i="119"/>
  <c r="D109" i="119"/>
  <c r="AD104" i="119"/>
  <c r="N104" i="119"/>
  <c r="M104" i="119"/>
  <c r="L104" i="119"/>
  <c r="K104" i="119"/>
  <c r="J104" i="119"/>
  <c r="I104" i="119"/>
  <c r="AB97" i="119"/>
  <c r="AB99" i="119" s="1"/>
  <c r="X97" i="119"/>
  <c r="W97" i="119"/>
  <c r="V97" i="119"/>
  <c r="U97" i="119"/>
  <c r="T97" i="119"/>
  <c r="S97" i="119"/>
  <c r="R97" i="119"/>
  <c r="D97" i="119"/>
  <c r="AD92" i="119"/>
  <c r="N92" i="119"/>
  <c r="M92" i="119"/>
  <c r="L92" i="119"/>
  <c r="K92" i="119"/>
  <c r="J92" i="119"/>
  <c r="I92" i="119"/>
  <c r="D19" i="101"/>
  <c r="E19" i="101"/>
  <c r="F19" i="101"/>
  <c r="G19" i="101"/>
  <c r="H19" i="101"/>
  <c r="I19" i="101"/>
  <c r="J19" i="101"/>
  <c r="D17" i="101"/>
  <c r="E17" i="101"/>
  <c r="F17" i="101"/>
  <c r="G17" i="101"/>
  <c r="H17" i="101"/>
  <c r="I17" i="101"/>
  <c r="J17" i="101"/>
  <c r="D14" i="101"/>
  <c r="E14" i="101"/>
  <c r="F14" i="101"/>
  <c r="G14" i="101"/>
  <c r="H14" i="101"/>
  <c r="I14" i="101"/>
  <c r="J14" i="101"/>
  <c r="Q81" i="119"/>
  <c r="Q83" i="119" s="1"/>
  <c r="P81" i="119"/>
  <c r="P83" i="119" s="1"/>
  <c r="O81" i="119"/>
  <c r="O83" i="119" s="1"/>
  <c r="N81" i="119"/>
  <c r="N83" i="119" s="1"/>
  <c r="M81" i="119"/>
  <c r="M83" i="119" s="1"/>
  <c r="L81" i="119"/>
  <c r="L83" i="119" s="1"/>
  <c r="K81" i="119"/>
  <c r="K83" i="119" s="1"/>
  <c r="J81" i="119"/>
  <c r="J83" i="119" s="1"/>
  <c r="I81" i="119"/>
  <c r="I83" i="119" s="1"/>
  <c r="D81" i="119"/>
  <c r="X81" i="119"/>
  <c r="X83" i="119" s="1"/>
  <c r="W81" i="119"/>
  <c r="W83" i="119" s="1"/>
  <c r="V81" i="119"/>
  <c r="V83" i="119" s="1"/>
  <c r="U81" i="119"/>
  <c r="U83" i="119" s="1"/>
  <c r="T81" i="119"/>
  <c r="T83" i="119" s="1"/>
  <c r="S81" i="119"/>
  <c r="S83" i="119" s="1"/>
  <c r="R81" i="119"/>
  <c r="R83" i="119" s="1"/>
  <c r="N76" i="119"/>
  <c r="M76" i="119"/>
  <c r="L76" i="119"/>
  <c r="K76" i="119"/>
  <c r="J76" i="119"/>
  <c r="I76" i="119"/>
  <c r="AB52" i="119"/>
  <c r="AB54" i="119" s="1"/>
  <c r="X52" i="119"/>
  <c r="W52" i="119"/>
  <c r="V52" i="119"/>
  <c r="U52" i="119"/>
  <c r="T52" i="119"/>
  <c r="S52" i="119"/>
  <c r="R52" i="119"/>
  <c r="D52" i="119"/>
  <c r="AD47" i="119"/>
  <c r="N47" i="119"/>
  <c r="M47" i="119"/>
  <c r="L47" i="119"/>
  <c r="K47" i="119"/>
  <c r="J47" i="119"/>
  <c r="I47" i="119"/>
  <c r="Z39" i="120" l="1"/>
  <c r="G27" i="102"/>
  <c r="F27" i="102"/>
  <c r="C28" i="102"/>
  <c r="D28" i="102"/>
  <c r="C27" i="102"/>
  <c r="E28" i="102"/>
  <c r="D27" i="102"/>
  <c r="F28" i="102"/>
  <c r="E27" i="102"/>
  <c r="G28" i="102"/>
  <c r="J97" i="119"/>
  <c r="A83" i="119"/>
  <c r="N97" i="119"/>
  <c r="I109" i="119"/>
  <c r="J121" i="119"/>
  <c r="Q97" i="119"/>
  <c r="M109" i="119"/>
  <c r="M97" i="119"/>
  <c r="A152" i="119"/>
  <c r="I97" i="119"/>
  <c r="Q109" i="119"/>
  <c r="N109" i="119"/>
  <c r="M121" i="119"/>
  <c r="Z42" i="120"/>
  <c r="Z40" i="120"/>
  <c r="Z41" i="120"/>
  <c r="L44" i="120"/>
  <c r="L46" i="120" s="1"/>
  <c r="P44" i="120"/>
  <c r="J31" i="120"/>
  <c r="N31" i="120"/>
  <c r="K31" i="120"/>
  <c r="O31" i="120"/>
  <c r="I31" i="120"/>
  <c r="M31" i="120"/>
  <c r="Q31" i="120"/>
  <c r="J44" i="120"/>
  <c r="J46" i="120" s="1"/>
  <c r="N44" i="120"/>
  <c r="Z38" i="120"/>
  <c r="AB36" i="120"/>
  <c r="J109" i="119"/>
  <c r="P52" i="119"/>
  <c r="L52" i="119"/>
  <c r="N121" i="119"/>
  <c r="N52" i="119"/>
  <c r="J52" i="119"/>
  <c r="K109" i="119"/>
  <c r="M52" i="119"/>
  <c r="O97" i="119"/>
  <c r="K97" i="119"/>
  <c r="P109" i="119"/>
  <c r="L109" i="119"/>
  <c r="Q52" i="119"/>
  <c r="I52" i="119"/>
  <c r="P97" i="119"/>
  <c r="L97" i="119"/>
  <c r="K121" i="119"/>
  <c r="P121" i="119"/>
  <c r="L121" i="119"/>
  <c r="I121" i="119"/>
  <c r="O121" i="119"/>
  <c r="O109" i="119"/>
  <c r="Q121" i="119"/>
  <c r="O52" i="119"/>
  <c r="K52" i="119"/>
  <c r="AA41" i="120" l="1"/>
  <c r="Z49" i="119"/>
  <c r="Z94" i="119"/>
  <c r="Z95" i="119"/>
  <c r="Z106" i="119"/>
  <c r="Z107" i="119"/>
  <c r="AA27" i="120"/>
  <c r="AA26" i="120"/>
  <c r="AA28" i="120"/>
  <c r="AA29" i="120"/>
  <c r="Z25" i="120"/>
  <c r="Z26" i="120"/>
  <c r="Z29" i="120"/>
  <c r="Z28" i="120"/>
  <c r="Z27" i="120"/>
  <c r="AA40" i="120"/>
  <c r="AA42" i="120"/>
  <c r="AA39" i="120"/>
  <c r="AA25" i="120"/>
  <c r="AA38" i="120"/>
  <c r="Z44" i="120"/>
  <c r="Z46" i="120" s="1"/>
  <c r="Z50" i="119"/>
  <c r="AA107" i="119"/>
  <c r="AA106" i="119"/>
  <c r="AA94" i="119"/>
  <c r="AA95" i="119"/>
  <c r="Z119" i="119"/>
  <c r="Z118" i="119"/>
  <c r="AA119" i="119"/>
  <c r="AA118" i="119"/>
  <c r="AA49" i="119"/>
  <c r="AA50" i="119"/>
  <c r="Z52" i="119" l="1"/>
  <c r="Z54" i="119" s="1"/>
  <c r="AA121" i="119"/>
  <c r="AA123" i="119" s="1"/>
  <c r="Z31" i="120"/>
  <c r="AA31" i="120"/>
  <c r="AA44" i="120"/>
  <c r="AA46" i="120" s="1"/>
  <c r="Z121" i="119"/>
  <c r="Z123" i="119" s="1"/>
  <c r="AA52" i="119"/>
  <c r="AA54" i="119" s="1"/>
  <c r="Q72" i="119" l="1"/>
  <c r="Q74" i="119" s="1"/>
  <c r="P72" i="119"/>
  <c r="P74" i="119" s="1"/>
  <c r="O72" i="119"/>
  <c r="O74" i="119" s="1"/>
  <c r="N72" i="119"/>
  <c r="N74" i="119" s="1"/>
  <c r="M72" i="119"/>
  <c r="M74" i="119" s="1"/>
  <c r="L72" i="119"/>
  <c r="L74" i="119" s="1"/>
  <c r="K72" i="119"/>
  <c r="K74" i="119" s="1"/>
  <c r="J72" i="119"/>
  <c r="J74" i="119" s="1"/>
  <c r="I72" i="119"/>
  <c r="I74" i="119" s="1"/>
  <c r="D72" i="119"/>
  <c r="N67" i="119"/>
  <c r="M67" i="119"/>
  <c r="L67" i="119"/>
  <c r="K67" i="119"/>
  <c r="J67" i="119"/>
  <c r="I67" i="119"/>
  <c r="Q63" i="119"/>
  <c r="Q65" i="119" s="1"/>
  <c r="P63" i="119"/>
  <c r="P65" i="119" s="1"/>
  <c r="O63" i="119"/>
  <c r="O65" i="119" s="1"/>
  <c r="N63" i="119"/>
  <c r="N65" i="119" s="1"/>
  <c r="M63" i="119"/>
  <c r="M65" i="119" s="1"/>
  <c r="L63" i="119"/>
  <c r="L65" i="119" s="1"/>
  <c r="K63" i="119"/>
  <c r="K65" i="119" s="1"/>
  <c r="J63" i="119"/>
  <c r="J65" i="119" s="1"/>
  <c r="I63" i="119"/>
  <c r="I65" i="119" s="1"/>
  <c r="D63" i="119"/>
  <c r="N58" i="119"/>
  <c r="M58" i="119"/>
  <c r="L58" i="119"/>
  <c r="K58" i="119"/>
  <c r="J58" i="119"/>
  <c r="I58" i="119"/>
  <c r="AB40" i="119"/>
  <c r="AB42" i="119" s="1"/>
  <c r="X40" i="119"/>
  <c r="W40" i="119"/>
  <c r="V40" i="119"/>
  <c r="U40" i="119"/>
  <c r="T40" i="119"/>
  <c r="S40" i="119"/>
  <c r="R40" i="119"/>
  <c r="M40" i="119"/>
  <c r="L40" i="119"/>
  <c r="K40" i="119"/>
  <c r="J40" i="119"/>
  <c r="I40" i="119"/>
  <c r="D40" i="119"/>
  <c r="N40" i="119"/>
  <c r="AD35" i="119"/>
  <c r="N35" i="119"/>
  <c r="M35" i="119"/>
  <c r="L35" i="119"/>
  <c r="K35" i="119"/>
  <c r="J35" i="119"/>
  <c r="I35" i="119"/>
  <c r="AB28" i="119"/>
  <c r="AB30" i="119" s="1"/>
  <c r="X28" i="119"/>
  <c r="W28" i="119"/>
  <c r="V28" i="119"/>
  <c r="U28" i="119"/>
  <c r="T28" i="119"/>
  <c r="S28" i="119"/>
  <c r="R28" i="119"/>
  <c r="M28" i="119"/>
  <c r="L28" i="119"/>
  <c r="K28" i="119"/>
  <c r="J28" i="119"/>
  <c r="I28" i="119"/>
  <c r="D28" i="119"/>
  <c r="Q28" i="119"/>
  <c r="P28" i="119"/>
  <c r="N28" i="119"/>
  <c r="AD23" i="119"/>
  <c r="N23" i="119"/>
  <c r="M23" i="119"/>
  <c r="L23" i="119"/>
  <c r="K23" i="119"/>
  <c r="J23" i="119"/>
  <c r="I23" i="119"/>
  <c r="E14" i="119"/>
  <c r="D14" i="119"/>
  <c r="B12" i="119"/>
  <c r="AB10" i="119"/>
  <c r="H10" i="119"/>
  <c r="G10" i="119"/>
  <c r="F10" i="119"/>
  <c r="E10" i="119"/>
  <c r="B10" i="119"/>
  <c r="X9" i="119"/>
  <c r="W9" i="119"/>
  <c r="V9" i="119"/>
  <c r="U9" i="119"/>
  <c r="T9" i="119"/>
  <c r="S9" i="119"/>
  <c r="R9" i="119"/>
  <c r="Q9" i="119"/>
  <c r="P9" i="119"/>
  <c r="O9" i="119"/>
  <c r="N9" i="119" s="1"/>
  <c r="M9" i="119" s="1"/>
  <c r="L9" i="119" s="1"/>
  <c r="K9" i="119" s="1"/>
  <c r="J9" i="119" s="1"/>
  <c r="I9" i="119" s="1"/>
  <c r="B9" i="119"/>
  <c r="B8" i="119"/>
  <c r="B7" i="119"/>
  <c r="B6" i="119"/>
  <c r="B5" i="119"/>
  <c r="B4" i="119"/>
  <c r="B3" i="119"/>
  <c r="AB47" i="119" l="1"/>
  <c r="AB116" i="119"/>
  <c r="AB92" i="119"/>
  <c r="AB104" i="119"/>
  <c r="P40" i="119"/>
  <c r="Z26" i="119"/>
  <c r="Z25" i="119"/>
  <c r="O40" i="119"/>
  <c r="AB35" i="119"/>
  <c r="O28" i="119"/>
  <c r="AB23" i="119"/>
  <c r="Q40" i="119"/>
  <c r="Z97" i="119" l="1"/>
  <c r="Z99" i="119" s="1"/>
  <c r="Z109" i="119"/>
  <c r="Z111" i="119" s="1"/>
  <c r="Z37" i="119"/>
  <c r="Z38" i="119"/>
  <c r="AA26" i="119"/>
  <c r="AA25" i="119"/>
  <c r="Z28" i="119"/>
  <c r="Z30" i="119" s="1"/>
  <c r="AA37" i="119"/>
  <c r="AA38" i="119"/>
  <c r="AA109" i="119" l="1"/>
  <c r="AA111" i="119" s="1"/>
  <c r="AA97" i="119"/>
  <c r="AA99" i="119" s="1"/>
  <c r="AA40" i="119"/>
  <c r="AA42" i="119" s="1"/>
  <c r="Z40" i="119"/>
  <c r="Z42" i="119" s="1"/>
  <c r="AA28" i="119"/>
  <c r="AA30" i="119" s="1"/>
  <c r="Q191" i="118"/>
  <c r="Q193" i="118" s="1"/>
  <c r="P191" i="118"/>
  <c r="P193" i="118" s="1"/>
  <c r="O191" i="118"/>
  <c r="O193" i="118" s="1"/>
  <c r="N191" i="118"/>
  <c r="N193" i="118" s="1"/>
  <c r="M191" i="118"/>
  <c r="M193" i="118" s="1"/>
  <c r="L191" i="118"/>
  <c r="L193" i="118" s="1"/>
  <c r="K191" i="118"/>
  <c r="K193" i="118" s="1"/>
  <c r="J191" i="118"/>
  <c r="J193" i="118" s="1"/>
  <c r="I191" i="118"/>
  <c r="I193" i="118" s="1"/>
  <c r="D191" i="118"/>
  <c r="N169" i="118"/>
  <c r="M169" i="118"/>
  <c r="L169" i="118"/>
  <c r="K169" i="118"/>
  <c r="J169" i="118"/>
  <c r="I169" i="118"/>
  <c r="Q88" i="118"/>
  <c r="P88" i="118"/>
  <c r="O88" i="118"/>
  <c r="N88" i="118"/>
  <c r="M88" i="118"/>
  <c r="L88" i="118"/>
  <c r="K88" i="118"/>
  <c r="J88" i="118"/>
  <c r="I88" i="118"/>
  <c r="F86" i="118"/>
  <c r="F88" i="118" s="1"/>
  <c r="N84" i="118"/>
  <c r="M84" i="118"/>
  <c r="L84" i="118"/>
  <c r="K84" i="118"/>
  <c r="J84" i="118"/>
  <c r="I84" i="118"/>
  <c r="H84" i="118"/>
  <c r="G84" i="118"/>
  <c r="F84" i="118"/>
  <c r="E84" i="118"/>
  <c r="M112" i="118"/>
  <c r="M114" i="118" s="1"/>
  <c r="L112" i="118"/>
  <c r="L114" i="118" s="1"/>
  <c r="K112" i="118"/>
  <c r="J112" i="118"/>
  <c r="J114" i="118" s="1"/>
  <c r="I112" i="118"/>
  <c r="I114" i="118" s="1"/>
  <c r="D112" i="118"/>
  <c r="Q112" i="118"/>
  <c r="Q114" i="118" s="1"/>
  <c r="P112" i="118"/>
  <c r="O112" i="118"/>
  <c r="N112" i="118"/>
  <c r="N90" i="118"/>
  <c r="M90" i="118"/>
  <c r="L90" i="118"/>
  <c r="K90" i="118"/>
  <c r="J90" i="118"/>
  <c r="I90" i="118"/>
  <c r="AB74" i="118"/>
  <c r="AB76" i="118" s="1"/>
  <c r="X74" i="118"/>
  <c r="W74" i="118"/>
  <c r="V74" i="118"/>
  <c r="U74" i="118"/>
  <c r="T74" i="118"/>
  <c r="S74" i="118"/>
  <c r="R74" i="118"/>
  <c r="M74" i="118"/>
  <c r="L74" i="118"/>
  <c r="K74" i="118"/>
  <c r="J74" i="118"/>
  <c r="I74" i="118"/>
  <c r="D74" i="118"/>
  <c r="AD52" i="118"/>
  <c r="N52" i="118"/>
  <c r="M52" i="118"/>
  <c r="L52" i="118"/>
  <c r="K52" i="118"/>
  <c r="J52" i="118"/>
  <c r="I52" i="118"/>
  <c r="D45" i="118"/>
  <c r="AB45" i="118"/>
  <c r="AB47" i="118" s="1"/>
  <c r="X45" i="118"/>
  <c r="W45" i="118"/>
  <c r="V45" i="118"/>
  <c r="U45" i="118"/>
  <c r="T45" i="118"/>
  <c r="S45" i="118"/>
  <c r="R45" i="118"/>
  <c r="M45" i="118"/>
  <c r="L45" i="118"/>
  <c r="K45" i="118"/>
  <c r="J45" i="118"/>
  <c r="I45" i="118"/>
  <c r="AD23" i="118"/>
  <c r="N23" i="118"/>
  <c r="M23" i="118"/>
  <c r="L23" i="118"/>
  <c r="K23" i="118"/>
  <c r="J23" i="118"/>
  <c r="I23" i="118"/>
  <c r="E14" i="118"/>
  <c r="D14" i="118"/>
  <c r="B12" i="118"/>
  <c r="AB10" i="118"/>
  <c r="H10" i="118"/>
  <c r="G10" i="118"/>
  <c r="F10" i="118"/>
  <c r="E10" i="118"/>
  <c r="B10" i="118"/>
  <c r="X9" i="118"/>
  <c r="W9" i="118"/>
  <c r="V9" i="118"/>
  <c r="U9" i="118"/>
  <c r="T9" i="118"/>
  <c r="S9" i="118"/>
  <c r="R9" i="118"/>
  <c r="Q9" i="118"/>
  <c r="P9" i="118"/>
  <c r="O9" i="118"/>
  <c r="N9" i="118" s="1"/>
  <c r="M9" i="118" s="1"/>
  <c r="L9" i="118" s="1"/>
  <c r="K9" i="118" s="1"/>
  <c r="J9" i="118" s="1"/>
  <c r="I9" i="118" s="1"/>
  <c r="B9" i="118"/>
  <c r="B8" i="118"/>
  <c r="B7" i="118"/>
  <c r="B6" i="118"/>
  <c r="B5" i="118"/>
  <c r="B4" i="118"/>
  <c r="B3" i="118"/>
  <c r="Q369" i="117"/>
  <c r="Q371" i="117" s="1"/>
  <c r="P369" i="117"/>
  <c r="P371" i="117" s="1"/>
  <c r="O369" i="117"/>
  <c r="O371" i="117" s="1"/>
  <c r="N369" i="117"/>
  <c r="N371" i="117" s="1"/>
  <c r="M369" i="117"/>
  <c r="M371" i="117" s="1"/>
  <c r="L369" i="117"/>
  <c r="L371" i="117" s="1"/>
  <c r="K369" i="117"/>
  <c r="K371" i="117" s="1"/>
  <c r="J369" i="117"/>
  <c r="J371" i="117" s="1"/>
  <c r="I369" i="117"/>
  <c r="I371" i="117" s="1"/>
  <c r="D369" i="117"/>
  <c r="N352" i="117"/>
  <c r="M352" i="117"/>
  <c r="L352" i="117"/>
  <c r="K352" i="117"/>
  <c r="J352" i="117"/>
  <c r="I352" i="117"/>
  <c r="N346" i="117"/>
  <c r="M346" i="117"/>
  <c r="L346" i="117"/>
  <c r="K346" i="117"/>
  <c r="J346" i="117"/>
  <c r="I346" i="117"/>
  <c r="H346" i="117"/>
  <c r="G346" i="117"/>
  <c r="F346" i="117"/>
  <c r="E346" i="117"/>
  <c r="Q342" i="117"/>
  <c r="Q344" i="117" s="1"/>
  <c r="P342" i="117"/>
  <c r="P344" i="117" s="1"/>
  <c r="O342" i="117"/>
  <c r="O344" i="117" s="1"/>
  <c r="N342" i="117"/>
  <c r="N344" i="117" s="1"/>
  <c r="M342" i="117"/>
  <c r="M344" i="117" s="1"/>
  <c r="L342" i="117"/>
  <c r="L344" i="117" s="1"/>
  <c r="K342" i="117"/>
  <c r="K344" i="117" s="1"/>
  <c r="J342" i="117"/>
  <c r="J344" i="117" s="1"/>
  <c r="I342" i="117"/>
  <c r="I344" i="117" s="1"/>
  <c r="D342" i="117"/>
  <c r="N325" i="117"/>
  <c r="M325" i="117"/>
  <c r="L325" i="117"/>
  <c r="K325" i="117"/>
  <c r="J325" i="117"/>
  <c r="I325" i="117"/>
  <c r="AB295" i="117"/>
  <c r="AB297" i="117" s="1"/>
  <c r="X295" i="117"/>
  <c r="W295" i="117"/>
  <c r="V295" i="117"/>
  <c r="U295" i="117"/>
  <c r="T295" i="117"/>
  <c r="S295" i="117"/>
  <c r="R295" i="117"/>
  <c r="M295" i="117"/>
  <c r="L295" i="117"/>
  <c r="K295" i="117"/>
  <c r="J295" i="117"/>
  <c r="I295" i="117"/>
  <c r="D295" i="117"/>
  <c r="AD278" i="117"/>
  <c r="N278" i="117"/>
  <c r="M278" i="117"/>
  <c r="L278" i="117"/>
  <c r="K278" i="117"/>
  <c r="J278" i="117"/>
  <c r="I278" i="117"/>
  <c r="AB274" i="117"/>
  <c r="AB276" i="117" s="1"/>
  <c r="X274" i="117"/>
  <c r="W274" i="117"/>
  <c r="V274" i="117"/>
  <c r="U274" i="117"/>
  <c r="T274" i="117"/>
  <c r="S274" i="117"/>
  <c r="R274" i="117"/>
  <c r="M274" i="117"/>
  <c r="L274" i="117"/>
  <c r="K274" i="117"/>
  <c r="J274" i="117"/>
  <c r="I274" i="117"/>
  <c r="D274" i="117"/>
  <c r="AD257" i="117"/>
  <c r="N257" i="117"/>
  <c r="M257" i="117"/>
  <c r="L257" i="117"/>
  <c r="K257" i="117"/>
  <c r="J257" i="117"/>
  <c r="I257" i="117"/>
  <c r="H323" i="117"/>
  <c r="G323" i="117"/>
  <c r="F323" i="117"/>
  <c r="N306" i="117"/>
  <c r="M306" i="117"/>
  <c r="L306" i="117"/>
  <c r="K306" i="117"/>
  <c r="J306" i="117"/>
  <c r="I306" i="117"/>
  <c r="H306" i="117"/>
  <c r="G306" i="117"/>
  <c r="F306" i="117"/>
  <c r="E306" i="117"/>
  <c r="AB253" i="117"/>
  <c r="AB255" i="117" s="1"/>
  <c r="X253" i="117"/>
  <c r="W253" i="117"/>
  <c r="V253" i="117"/>
  <c r="U253" i="117"/>
  <c r="T253" i="117"/>
  <c r="S253" i="117"/>
  <c r="R253" i="117"/>
  <c r="M253" i="117"/>
  <c r="L253" i="117"/>
  <c r="K253" i="117"/>
  <c r="J253" i="117"/>
  <c r="I253" i="117"/>
  <c r="D253" i="117"/>
  <c r="AD236" i="117"/>
  <c r="P114" i="118" l="1"/>
  <c r="K114" i="118"/>
  <c r="N114" i="118"/>
  <c r="O114" i="118"/>
  <c r="N295" i="117"/>
  <c r="N274" i="117"/>
  <c r="P274" i="117"/>
  <c r="Q274" i="117"/>
  <c r="Q295" i="117"/>
  <c r="O74" i="118"/>
  <c r="N74" i="118"/>
  <c r="P74" i="118"/>
  <c r="N45" i="118"/>
  <c r="Q45" i="118"/>
  <c r="P45" i="118"/>
  <c r="O45" i="118"/>
  <c r="AB23" i="118"/>
  <c r="Q74" i="118"/>
  <c r="AB52" i="118"/>
  <c r="P295" i="117"/>
  <c r="O295" i="117"/>
  <c r="O274" i="117"/>
  <c r="Z285" i="117" l="1"/>
  <c r="Z281" i="117"/>
  <c r="Z272" i="117"/>
  <c r="Z292" i="117"/>
  <c r="Z269" i="117"/>
  <c r="Z293" i="117"/>
  <c r="Z291" i="117"/>
  <c r="Z264" i="117"/>
  <c r="Z280" i="117"/>
  <c r="Z289" i="117"/>
  <c r="Z288" i="117"/>
  <c r="Z284" i="117"/>
  <c r="Z290" i="117"/>
  <c r="Z287" i="117"/>
  <c r="Z286" i="117"/>
  <c r="Z283" i="117"/>
  <c r="Z282" i="117"/>
  <c r="Z265" i="117"/>
  <c r="Z267" i="117"/>
  <c r="Z270" i="117"/>
  <c r="Z262" i="117"/>
  <c r="AA69" i="118"/>
  <c r="Z259" i="117"/>
  <c r="Z263" i="117"/>
  <c r="Z268" i="117"/>
  <c r="Z260" i="117"/>
  <c r="Z271" i="117"/>
  <c r="Z261" i="117"/>
  <c r="Z266" i="117"/>
  <c r="AA43" i="118"/>
  <c r="AA58" i="118"/>
  <c r="AA41" i="118"/>
  <c r="AA40" i="118"/>
  <c r="AA32" i="118"/>
  <c r="AA35" i="118"/>
  <c r="AA29" i="118"/>
  <c r="AA30" i="118"/>
  <c r="Z28" i="118"/>
  <c r="Z40" i="118"/>
  <c r="Z37" i="118"/>
  <c r="Z26" i="118"/>
  <c r="Z25" i="118"/>
  <c r="Z29" i="118"/>
  <c r="Z39" i="118"/>
  <c r="Z30" i="118"/>
  <c r="Z32" i="118"/>
  <c r="Z31" i="118"/>
  <c r="Z41" i="118"/>
  <c r="Z42" i="118"/>
  <c r="Z38" i="118"/>
  <c r="AA28" i="118"/>
  <c r="Z33" i="118"/>
  <c r="AA25" i="118"/>
  <c r="Z36" i="118"/>
  <c r="AA71" i="118"/>
  <c r="AA38" i="118"/>
  <c r="AA33" i="118"/>
  <c r="AA36" i="118"/>
  <c r="AA27" i="118"/>
  <c r="AA37" i="118"/>
  <c r="Z34" i="118"/>
  <c r="Z43" i="118"/>
  <c r="Z35" i="118"/>
  <c r="Z27" i="118"/>
  <c r="AA72" i="118"/>
  <c r="AA59" i="118"/>
  <c r="AA62" i="118"/>
  <c r="AA54" i="118"/>
  <c r="AA61" i="118"/>
  <c r="AA66" i="118"/>
  <c r="AA64" i="118"/>
  <c r="AA65" i="118"/>
  <c r="AA26" i="118"/>
  <c r="AA34" i="118"/>
  <c r="AA42" i="118"/>
  <c r="AA31" i="118"/>
  <c r="AA39" i="118"/>
  <c r="AA56" i="118"/>
  <c r="AA68" i="118"/>
  <c r="AA57" i="118"/>
  <c r="AA67" i="118"/>
  <c r="AA60" i="118"/>
  <c r="AA70" i="118"/>
  <c r="AA55" i="118"/>
  <c r="AA63" i="118"/>
  <c r="Z58" i="118"/>
  <c r="Z66" i="118"/>
  <c r="Z72" i="118"/>
  <c r="Z55" i="118"/>
  <c r="Z57" i="118"/>
  <c r="Z59" i="118"/>
  <c r="Z61" i="118"/>
  <c r="Z63" i="118"/>
  <c r="Z65" i="118"/>
  <c r="Z67" i="118"/>
  <c r="Z69" i="118"/>
  <c r="Z71" i="118"/>
  <c r="Z60" i="118"/>
  <c r="Z64" i="118"/>
  <c r="Z70" i="118"/>
  <c r="Z54" i="118"/>
  <c r="Z56" i="118"/>
  <c r="Z62" i="118"/>
  <c r="Z68" i="118"/>
  <c r="AA282" i="117"/>
  <c r="AA281" i="117"/>
  <c r="AA283" i="117"/>
  <c r="AA285" i="117"/>
  <c r="AA287" i="117"/>
  <c r="AA289" i="117"/>
  <c r="AA291" i="117"/>
  <c r="AA293" i="117"/>
  <c r="AA280" i="117"/>
  <c r="AA286" i="117"/>
  <c r="AA288" i="117"/>
  <c r="AA290" i="117"/>
  <c r="AA284" i="117"/>
  <c r="AA292" i="117"/>
  <c r="AA265" i="117"/>
  <c r="AA260" i="117"/>
  <c r="AA262" i="117"/>
  <c r="AA264" i="117"/>
  <c r="AA266" i="117"/>
  <c r="AA268" i="117"/>
  <c r="AA270" i="117"/>
  <c r="AA272" i="117"/>
  <c r="AA259" i="117"/>
  <c r="AA261" i="117"/>
  <c r="AA267" i="117"/>
  <c r="AA269" i="117"/>
  <c r="AA263" i="117"/>
  <c r="AA271" i="117"/>
  <c r="Z295" i="117" l="1"/>
  <c r="Z297" i="117" s="1"/>
  <c r="Z274" i="117"/>
  <c r="Z276" i="117" s="1"/>
  <c r="AA274" i="117"/>
  <c r="AA276" i="117" s="1"/>
  <c r="Z45" i="118"/>
  <c r="Z47" i="118" s="1"/>
  <c r="AA45" i="118"/>
  <c r="AA47" i="118" s="1"/>
  <c r="AA74" i="118"/>
  <c r="AA76" i="118" s="1"/>
  <c r="Z74" i="118"/>
  <c r="Z76" i="118" s="1"/>
  <c r="AA295" i="117"/>
  <c r="AA297" i="117" s="1"/>
  <c r="N236" i="117" l="1"/>
  <c r="M236" i="117"/>
  <c r="L236" i="117"/>
  <c r="K236" i="117"/>
  <c r="J236" i="117"/>
  <c r="I236" i="117"/>
  <c r="N181" i="117"/>
  <c r="M181" i="117"/>
  <c r="L181" i="117"/>
  <c r="K181" i="117"/>
  <c r="J181" i="117"/>
  <c r="I181" i="117"/>
  <c r="N133" i="117"/>
  <c r="M133" i="117"/>
  <c r="L133" i="117"/>
  <c r="K133" i="117"/>
  <c r="J133" i="117"/>
  <c r="I133" i="117"/>
  <c r="N71" i="117"/>
  <c r="M71" i="117"/>
  <c r="L71" i="117"/>
  <c r="K71" i="117"/>
  <c r="J71" i="117"/>
  <c r="I71" i="117"/>
  <c r="N23" i="117"/>
  <c r="M23" i="117"/>
  <c r="L23" i="117"/>
  <c r="K23" i="117"/>
  <c r="J23" i="117"/>
  <c r="I23" i="117"/>
  <c r="E14" i="117"/>
  <c r="D14" i="117"/>
  <c r="B12" i="117"/>
  <c r="AB10" i="117"/>
  <c r="AB23" i="117" s="1"/>
  <c r="H10" i="117"/>
  <c r="G10" i="117"/>
  <c r="F10" i="117"/>
  <c r="E10" i="117"/>
  <c r="B10" i="117"/>
  <c r="X9" i="117"/>
  <c r="W9" i="117"/>
  <c r="V9" i="117"/>
  <c r="U9" i="117"/>
  <c r="T9" i="117"/>
  <c r="S9" i="117"/>
  <c r="R9" i="117"/>
  <c r="Q9" i="117"/>
  <c r="P9" i="117"/>
  <c r="O9" i="117"/>
  <c r="N9" i="117" s="1"/>
  <c r="M9" i="117" s="1"/>
  <c r="L9" i="117" s="1"/>
  <c r="K9" i="117" s="1"/>
  <c r="J9" i="117" s="1"/>
  <c r="I9" i="117" s="1"/>
  <c r="B9" i="117"/>
  <c r="B8" i="117"/>
  <c r="B7" i="117"/>
  <c r="B6" i="117"/>
  <c r="B5" i="117"/>
  <c r="B4" i="117"/>
  <c r="B3" i="117"/>
  <c r="E14" i="116"/>
  <c r="D14" i="116"/>
  <c r="B12" i="116"/>
  <c r="AB10" i="116"/>
  <c r="H10" i="116"/>
  <c r="G10" i="116"/>
  <c r="F10" i="116"/>
  <c r="E10" i="116"/>
  <c r="B10" i="116"/>
  <c r="X9" i="116"/>
  <c r="W9" i="116"/>
  <c r="V9" i="116"/>
  <c r="U9" i="116"/>
  <c r="T9" i="116"/>
  <c r="S9" i="116"/>
  <c r="R9" i="116"/>
  <c r="Q9" i="116"/>
  <c r="P9" i="116"/>
  <c r="O9" i="116"/>
  <c r="N9" i="116" s="1"/>
  <c r="M9" i="116" s="1"/>
  <c r="L9" i="116" s="1"/>
  <c r="K9" i="116" s="1"/>
  <c r="J9" i="116" s="1"/>
  <c r="I9" i="116" s="1"/>
  <c r="B9" i="116"/>
  <c r="B8" i="116"/>
  <c r="B7" i="116"/>
  <c r="B6" i="116"/>
  <c r="B5" i="116"/>
  <c r="B4" i="116"/>
  <c r="B3" i="116"/>
  <c r="E14" i="115"/>
  <c r="D14" i="115"/>
  <c r="B12" i="115"/>
  <c r="AB10" i="115"/>
  <c r="H10" i="115"/>
  <c r="G10" i="115"/>
  <c r="F10" i="115"/>
  <c r="E10" i="115"/>
  <c r="B10" i="115"/>
  <c r="X9" i="115"/>
  <c r="W9" i="115"/>
  <c r="V9" i="115"/>
  <c r="U9" i="115"/>
  <c r="T9" i="115"/>
  <c r="S9" i="115"/>
  <c r="R9" i="115"/>
  <c r="Q9" i="115"/>
  <c r="P9" i="115"/>
  <c r="O9" i="115"/>
  <c r="N9" i="115" s="1"/>
  <c r="M9" i="115" s="1"/>
  <c r="L9" i="115" s="1"/>
  <c r="K9" i="115" s="1"/>
  <c r="J9" i="115" s="1"/>
  <c r="I9" i="115" s="1"/>
  <c r="B9" i="115"/>
  <c r="B8" i="115"/>
  <c r="B7" i="115"/>
  <c r="B6" i="115"/>
  <c r="B5" i="115"/>
  <c r="B4" i="115"/>
  <c r="B3" i="115"/>
  <c r="H27" i="25"/>
  <c r="AX7846" i="98"/>
  <c r="AS7845" i="98"/>
  <c r="N115" i="117" l="1"/>
  <c r="N117" i="117" s="1"/>
  <c r="P67" i="117"/>
  <c r="P69" i="117" s="1"/>
  <c r="Q67" i="117"/>
  <c r="O115" i="117"/>
  <c r="O67" i="117"/>
  <c r="O69" i="117" s="1"/>
  <c r="N67" i="117"/>
  <c r="N69" i="117" s="1"/>
  <c r="Q115" i="117"/>
  <c r="P115" i="117"/>
  <c r="P117" i="117" s="1"/>
  <c r="AB236" i="117"/>
  <c r="AB278" i="117"/>
  <c r="AB257" i="117"/>
  <c r="N253" i="117"/>
  <c r="Q253" i="117"/>
  <c r="P253" i="117"/>
  <c r="O253" i="117"/>
  <c r="Q155" i="114"/>
  <c r="P155" i="114"/>
  <c r="O155" i="114"/>
  <c r="N155" i="114"/>
  <c r="M155" i="114"/>
  <c r="L155" i="114"/>
  <c r="K155" i="114"/>
  <c r="J155" i="114"/>
  <c r="I155" i="114"/>
  <c r="D155" i="114"/>
  <c r="N143" i="114"/>
  <c r="M143" i="114"/>
  <c r="L143" i="114"/>
  <c r="K143" i="114"/>
  <c r="J143" i="114"/>
  <c r="I143" i="114"/>
  <c r="Q140" i="114"/>
  <c r="Q157" i="114" s="1"/>
  <c r="P140" i="114"/>
  <c r="O140" i="114"/>
  <c r="N140" i="114"/>
  <c r="M140" i="114"/>
  <c r="L140" i="114"/>
  <c r="K140" i="114"/>
  <c r="J140" i="114"/>
  <c r="I140" i="114"/>
  <c r="F138" i="114"/>
  <c r="F140" i="114" s="1"/>
  <c r="N136" i="114"/>
  <c r="M136" i="114"/>
  <c r="L136" i="114"/>
  <c r="K136" i="114"/>
  <c r="J136" i="114"/>
  <c r="I136" i="114"/>
  <c r="H136" i="114"/>
  <c r="G136" i="114"/>
  <c r="F136" i="114"/>
  <c r="E136" i="114"/>
  <c r="AB130" i="114"/>
  <c r="AB132" i="114" s="1"/>
  <c r="X130" i="114"/>
  <c r="W130" i="114"/>
  <c r="V130" i="114"/>
  <c r="U130" i="114"/>
  <c r="T130" i="114"/>
  <c r="S130" i="114"/>
  <c r="R130" i="114"/>
  <c r="M130" i="114"/>
  <c r="L130" i="114"/>
  <c r="K130" i="114"/>
  <c r="J130" i="114"/>
  <c r="I130" i="114"/>
  <c r="D130" i="114"/>
  <c r="AD118" i="114"/>
  <c r="N118" i="114"/>
  <c r="M118" i="114"/>
  <c r="L118" i="114"/>
  <c r="K118" i="114"/>
  <c r="J118" i="114"/>
  <c r="I118" i="114"/>
  <c r="G94" i="114"/>
  <c r="H94" i="114"/>
  <c r="F94" i="114"/>
  <c r="Q94" i="114"/>
  <c r="P94" i="114"/>
  <c r="O94" i="114"/>
  <c r="N94" i="114"/>
  <c r="M94" i="114"/>
  <c r="L94" i="114"/>
  <c r="K94" i="114"/>
  <c r="J94" i="114"/>
  <c r="I94" i="114"/>
  <c r="D94" i="114"/>
  <c r="N89" i="114"/>
  <c r="M89" i="114"/>
  <c r="L89" i="114"/>
  <c r="K89" i="114"/>
  <c r="J89" i="114"/>
  <c r="I89" i="114"/>
  <c r="Q86" i="114"/>
  <c r="Q109" i="114" s="1"/>
  <c r="P86" i="114"/>
  <c r="P109" i="114" s="1"/>
  <c r="O86" i="114"/>
  <c r="O109" i="114" s="1"/>
  <c r="N86" i="114"/>
  <c r="N109" i="114" s="1"/>
  <c r="M86" i="114"/>
  <c r="M109" i="114" s="1"/>
  <c r="L86" i="114"/>
  <c r="L109" i="114" s="1"/>
  <c r="K86" i="114"/>
  <c r="K109" i="114" s="1"/>
  <c r="J86" i="114"/>
  <c r="J109" i="114" s="1"/>
  <c r="I86" i="114"/>
  <c r="I109" i="114" s="1"/>
  <c r="H86" i="114"/>
  <c r="G86" i="114"/>
  <c r="F86" i="114"/>
  <c r="F84" i="114"/>
  <c r="N82" i="114"/>
  <c r="M82" i="114"/>
  <c r="L82" i="114"/>
  <c r="K82" i="114"/>
  <c r="J82" i="114"/>
  <c r="I82" i="114"/>
  <c r="H82" i="114"/>
  <c r="G82" i="114"/>
  <c r="F82" i="114"/>
  <c r="E82" i="114"/>
  <c r="Q40" i="114"/>
  <c r="Q76" i="114" s="1"/>
  <c r="P40" i="114"/>
  <c r="P76" i="114" s="1"/>
  <c r="O40" i="114"/>
  <c r="O76" i="114" s="1"/>
  <c r="N40" i="114"/>
  <c r="N76" i="114" s="1"/>
  <c r="M40" i="114"/>
  <c r="M76" i="114" s="1"/>
  <c r="L40" i="114"/>
  <c r="L76" i="114" s="1"/>
  <c r="K40" i="114"/>
  <c r="K76" i="114" s="1"/>
  <c r="J40" i="114"/>
  <c r="J76" i="114" s="1"/>
  <c r="I40" i="114"/>
  <c r="I76" i="114" s="1"/>
  <c r="F38" i="114"/>
  <c r="F40" i="114" s="1"/>
  <c r="N36" i="114"/>
  <c r="M36" i="114"/>
  <c r="L36" i="114"/>
  <c r="K36" i="114"/>
  <c r="J36" i="114"/>
  <c r="I36" i="114"/>
  <c r="H36" i="114"/>
  <c r="G36" i="114"/>
  <c r="F36" i="114"/>
  <c r="E36" i="114"/>
  <c r="M54" i="114"/>
  <c r="L54" i="114"/>
  <c r="K54" i="114"/>
  <c r="J54" i="114"/>
  <c r="I54" i="114"/>
  <c r="D54" i="114"/>
  <c r="Q54" i="114"/>
  <c r="P54" i="114"/>
  <c r="O54" i="114"/>
  <c r="N54" i="114"/>
  <c r="N42" i="114"/>
  <c r="M42" i="114"/>
  <c r="L42" i="114"/>
  <c r="K42" i="114"/>
  <c r="J42" i="114"/>
  <c r="I42" i="114"/>
  <c r="G25" i="113"/>
  <c r="G26" i="113"/>
  <c r="G27" i="113"/>
  <c r="G28" i="113"/>
  <c r="G29" i="113"/>
  <c r="G30" i="113"/>
  <c r="G31" i="113"/>
  <c r="G32" i="113"/>
  <c r="G33" i="113"/>
  <c r="G34" i="113"/>
  <c r="G35" i="113"/>
  <c r="G36" i="113"/>
  <c r="G37" i="113"/>
  <c r="G38" i="113"/>
  <c r="G39" i="113"/>
  <c r="G40" i="113"/>
  <c r="G41" i="113"/>
  <c r="G42" i="113"/>
  <c r="G43" i="113"/>
  <c r="G44" i="113"/>
  <c r="G45" i="113"/>
  <c r="G46" i="113"/>
  <c r="G47" i="113"/>
  <c r="G48" i="113"/>
  <c r="G49" i="113"/>
  <c r="G50" i="113"/>
  <c r="G51" i="113"/>
  <c r="G52" i="113"/>
  <c r="G53" i="113"/>
  <c r="G54" i="113"/>
  <c r="G55" i="113"/>
  <c r="G56" i="113"/>
  <c r="G57" i="113"/>
  <c r="G58" i="113"/>
  <c r="G59" i="113"/>
  <c r="G60" i="113"/>
  <c r="G61" i="113"/>
  <c r="G62" i="113"/>
  <c r="G63" i="113"/>
  <c r="G64" i="113"/>
  <c r="G65" i="113"/>
  <c r="G66" i="113"/>
  <c r="G67" i="113"/>
  <c r="G68" i="113"/>
  <c r="G69" i="113"/>
  <c r="G70" i="113"/>
  <c r="G71" i="113"/>
  <c r="G72" i="113"/>
  <c r="G73" i="113"/>
  <c r="G74" i="113"/>
  <c r="G75" i="113"/>
  <c r="G76" i="113"/>
  <c r="G77" i="113"/>
  <c r="G78" i="113"/>
  <c r="G79" i="113"/>
  <c r="G80" i="113"/>
  <c r="G81" i="113"/>
  <c r="G82" i="113"/>
  <c r="G83" i="113"/>
  <c r="G84" i="113"/>
  <c r="G85" i="113"/>
  <c r="G86" i="113"/>
  <c r="G87" i="113"/>
  <c r="G88" i="113"/>
  <c r="G89" i="113"/>
  <c r="G90" i="113"/>
  <c r="G91" i="113"/>
  <c r="G92" i="113"/>
  <c r="G93" i="113"/>
  <c r="G94" i="113"/>
  <c r="G95" i="113"/>
  <c r="G96" i="113"/>
  <c r="G97" i="113"/>
  <c r="G98" i="113"/>
  <c r="G99" i="113"/>
  <c r="G100" i="113"/>
  <c r="G101" i="113"/>
  <c r="G102" i="113"/>
  <c r="G103" i="113"/>
  <c r="G104" i="113"/>
  <c r="G105" i="113"/>
  <c r="G106" i="113"/>
  <c r="G107" i="113"/>
  <c r="G108" i="113"/>
  <c r="G109" i="113"/>
  <c r="G110" i="113"/>
  <c r="G111" i="113"/>
  <c r="G112" i="113"/>
  <c r="G113" i="113"/>
  <c r="G114" i="113"/>
  <c r="G115" i="113"/>
  <c r="G116" i="113"/>
  <c r="G117" i="113"/>
  <c r="G118" i="113"/>
  <c r="G119" i="113"/>
  <c r="G120" i="113"/>
  <c r="G121" i="113"/>
  <c r="G122" i="113"/>
  <c r="G123" i="113"/>
  <c r="G124" i="113"/>
  <c r="G125" i="113"/>
  <c r="G126" i="113"/>
  <c r="G127" i="113"/>
  <c r="G128" i="113"/>
  <c r="G129" i="113"/>
  <c r="G130" i="113"/>
  <c r="G131" i="113"/>
  <c r="G132" i="113"/>
  <c r="G133" i="113"/>
  <c r="G134" i="113"/>
  <c r="G135" i="113"/>
  <c r="G136" i="113"/>
  <c r="G137" i="113"/>
  <c r="G138" i="113"/>
  <c r="G139" i="113"/>
  <c r="G140" i="113"/>
  <c r="G141" i="113"/>
  <c r="G142" i="113"/>
  <c r="G143" i="113"/>
  <c r="G144" i="113"/>
  <c r="G145" i="113"/>
  <c r="G146" i="113"/>
  <c r="G147" i="113"/>
  <c r="G148" i="113"/>
  <c r="G149" i="113"/>
  <c r="G150" i="113"/>
  <c r="G151" i="113"/>
  <c r="G152" i="113"/>
  <c r="G153" i="113"/>
  <c r="G154" i="113"/>
  <c r="G155" i="113"/>
  <c r="N20" i="114"/>
  <c r="M20" i="114"/>
  <c r="L20" i="114"/>
  <c r="K20" i="114"/>
  <c r="J20" i="114"/>
  <c r="I20" i="114"/>
  <c r="O157" i="114" l="1"/>
  <c r="Z92" i="117"/>
  <c r="Z113" i="117"/>
  <c r="Z101" i="117"/>
  <c r="Z90" i="117"/>
  <c r="Z77" i="117"/>
  <c r="Z111" i="117"/>
  <c r="Z99" i="117"/>
  <c r="Z81" i="117"/>
  <c r="Z109" i="117"/>
  <c r="Q117" i="117"/>
  <c r="Z94" i="117"/>
  <c r="Z79" i="117"/>
  <c r="Z103" i="117"/>
  <c r="AA113" i="117"/>
  <c r="AA101" i="117"/>
  <c r="AA90" i="117"/>
  <c r="AA99" i="117"/>
  <c r="AA81" i="117"/>
  <c r="AA111" i="117"/>
  <c r="AA92" i="117"/>
  <c r="AA109" i="117"/>
  <c r="AA94" i="117"/>
  <c r="AA79" i="117"/>
  <c r="AA103" i="117"/>
  <c r="AA77" i="117"/>
  <c r="O117" i="117"/>
  <c r="Z65" i="117"/>
  <c r="Z42" i="117"/>
  <c r="Z61" i="117"/>
  <c r="Z31" i="117"/>
  <c r="Z44" i="117"/>
  <c r="Z63" i="117"/>
  <c r="Z33" i="117"/>
  <c r="Z55" i="117"/>
  <c r="Z29" i="117"/>
  <c r="Q69" i="117"/>
  <c r="Z51" i="117"/>
  <c r="Z46" i="117"/>
  <c r="Z53" i="117"/>
  <c r="AA61" i="117"/>
  <c r="AA55" i="117"/>
  <c r="AA42" i="117"/>
  <c r="AA29" i="117"/>
  <c r="AA44" i="117"/>
  <c r="AA65" i="117"/>
  <c r="AA46" i="117"/>
  <c r="AA63" i="117"/>
  <c r="AA53" i="117"/>
  <c r="AA33" i="117"/>
  <c r="AA51" i="117"/>
  <c r="AA31" i="117"/>
  <c r="A118" i="117"/>
  <c r="K157" i="114"/>
  <c r="O130" i="114"/>
  <c r="L157" i="114"/>
  <c r="M157" i="114"/>
  <c r="P157" i="114"/>
  <c r="I157" i="114"/>
  <c r="P130" i="114"/>
  <c r="N130" i="114"/>
  <c r="AA239" i="117"/>
  <c r="AA244" i="117"/>
  <c r="AA247" i="117"/>
  <c r="AA238" i="117"/>
  <c r="AA241" i="117"/>
  <c r="AA246" i="117"/>
  <c r="AA249" i="117"/>
  <c r="AA240" i="117"/>
  <c r="AA243" i="117"/>
  <c r="AA248" i="117"/>
  <c r="AA251" i="117"/>
  <c r="AA242" i="117"/>
  <c r="AA250" i="117"/>
  <c r="AA245" i="117"/>
  <c r="Z241" i="117"/>
  <c r="Z246" i="117"/>
  <c r="Z249" i="117"/>
  <c r="Z240" i="117"/>
  <c r="Z243" i="117"/>
  <c r="Z248" i="117"/>
  <c r="Z251" i="117"/>
  <c r="Z238" i="117"/>
  <c r="Z242" i="117"/>
  <c r="Z245" i="117"/>
  <c r="Z250" i="117"/>
  <c r="Z247" i="117"/>
  <c r="Z244" i="117"/>
  <c r="Z239" i="117"/>
  <c r="J157" i="114"/>
  <c r="N157" i="114"/>
  <c r="Q130" i="114"/>
  <c r="Z115" i="117" l="1"/>
  <c r="Z117" i="117" s="1"/>
  <c r="Z67" i="117"/>
  <c r="Z69" i="117" s="1"/>
  <c r="AA115" i="117"/>
  <c r="AA117" i="117" s="1"/>
  <c r="AA67" i="117"/>
  <c r="AA69" i="117" s="1"/>
  <c r="AA125" i="114"/>
  <c r="AA127" i="114"/>
  <c r="AA253" i="117"/>
  <c r="AA255" i="117" s="1"/>
  <c r="Z253" i="117"/>
  <c r="Z255" i="117" s="1"/>
  <c r="AA120" i="114"/>
  <c r="Z121" i="114"/>
  <c r="Z123" i="114"/>
  <c r="Z125" i="114"/>
  <c r="Z127" i="114"/>
  <c r="Z126" i="114"/>
  <c r="AA124" i="114"/>
  <c r="AA128" i="114"/>
  <c r="Z120" i="114"/>
  <c r="Z124" i="114"/>
  <c r="Z128" i="114"/>
  <c r="AA126" i="114"/>
  <c r="Z122" i="114"/>
  <c r="AA121" i="114"/>
  <c r="AA123" i="114"/>
  <c r="AA122" i="114"/>
  <c r="E14" i="114"/>
  <c r="D14" i="114"/>
  <c r="B12" i="114"/>
  <c r="AB10" i="114"/>
  <c r="H10" i="114"/>
  <c r="G10" i="114"/>
  <c r="F10" i="114"/>
  <c r="E10" i="114"/>
  <c r="B10" i="114"/>
  <c r="X9" i="114"/>
  <c r="W9" i="114"/>
  <c r="V9" i="114"/>
  <c r="U9" i="114"/>
  <c r="T9" i="114"/>
  <c r="S9" i="114"/>
  <c r="R9" i="114"/>
  <c r="Q9" i="114"/>
  <c r="P9" i="114"/>
  <c r="O9" i="114"/>
  <c r="N9" i="114" s="1"/>
  <c r="M9" i="114" s="1"/>
  <c r="L9" i="114" s="1"/>
  <c r="K9" i="114" s="1"/>
  <c r="J9" i="114" s="1"/>
  <c r="I9" i="114" s="1"/>
  <c r="B9" i="114"/>
  <c r="B8" i="114"/>
  <c r="B7" i="114"/>
  <c r="B6" i="114"/>
  <c r="B5" i="114"/>
  <c r="B4" i="114"/>
  <c r="B3" i="114"/>
  <c r="N186" i="113"/>
  <c r="M186" i="113"/>
  <c r="L186" i="113"/>
  <c r="K186" i="113"/>
  <c r="J186" i="113"/>
  <c r="I186" i="113"/>
  <c r="H186" i="113"/>
  <c r="G186" i="113"/>
  <c r="F186" i="113"/>
  <c r="E186" i="113"/>
  <c r="AA130" i="114" l="1"/>
  <c r="AA132" i="114" s="1"/>
  <c r="Z130" i="114"/>
  <c r="Z132" i="114" s="1"/>
  <c r="AB118" i="114"/>
  <c r="AB174" i="113"/>
  <c r="I23" i="113" l="1"/>
  <c r="J23" i="113"/>
  <c r="K23" i="113"/>
  <c r="L23" i="113"/>
  <c r="M23" i="113"/>
  <c r="N23" i="113"/>
  <c r="F25" i="113"/>
  <c r="F172" i="113" s="1"/>
  <c r="G172" i="113"/>
  <c r="H25" i="113"/>
  <c r="F26" i="113"/>
  <c r="H26" i="113"/>
  <c r="F27" i="113"/>
  <c r="H27" i="113"/>
  <c r="F28" i="113"/>
  <c r="H28" i="113"/>
  <c r="F29" i="113"/>
  <c r="H29" i="113"/>
  <c r="F30" i="113"/>
  <c r="H30" i="113"/>
  <c r="F31" i="113"/>
  <c r="H31" i="113"/>
  <c r="F32" i="113"/>
  <c r="H32" i="113"/>
  <c r="F33" i="113"/>
  <c r="H33" i="113"/>
  <c r="F34" i="113"/>
  <c r="H34" i="113"/>
  <c r="F35" i="113"/>
  <c r="H35" i="113"/>
  <c r="F36" i="113"/>
  <c r="H36" i="113"/>
  <c r="F37" i="113"/>
  <c r="H37" i="113"/>
  <c r="F38" i="113"/>
  <c r="H38" i="113"/>
  <c r="F39" i="113"/>
  <c r="H39" i="113"/>
  <c r="F40" i="113"/>
  <c r="H40" i="113"/>
  <c r="F41" i="113"/>
  <c r="H41" i="113"/>
  <c r="F42" i="113"/>
  <c r="H42" i="113"/>
  <c r="F43" i="113"/>
  <c r="H43" i="113"/>
  <c r="F44" i="113"/>
  <c r="H44" i="113"/>
  <c r="F45" i="113"/>
  <c r="H45" i="113"/>
  <c r="F46" i="113"/>
  <c r="H46" i="113"/>
  <c r="F47" i="113"/>
  <c r="H47" i="113"/>
  <c r="F48" i="113"/>
  <c r="H48" i="113"/>
  <c r="F49" i="113"/>
  <c r="H49" i="113"/>
  <c r="F50" i="113"/>
  <c r="H50" i="113"/>
  <c r="F51" i="113"/>
  <c r="H51" i="113"/>
  <c r="F52" i="113"/>
  <c r="H52" i="113"/>
  <c r="F53" i="113"/>
  <c r="H53" i="113"/>
  <c r="F54" i="113"/>
  <c r="H54" i="113"/>
  <c r="F55" i="113"/>
  <c r="H55" i="113"/>
  <c r="F56" i="113"/>
  <c r="H56" i="113"/>
  <c r="F57" i="113"/>
  <c r="H57" i="113"/>
  <c r="F58" i="113"/>
  <c r="H58" i="113"/>
  <c r="F59" i="113"/>
  <c r="H59" i="113"/>
  <c r="F60" i="113"/>
  <c r="H60" i="113"/>
  <c r="F61" i="113"/>
  <c r="H61" i="113"/>
  <c r="F62" i="113"/>
  <c r="H62" i="113"/>
  <c r="F63" i="113"/>
  <c r="H63" i="113"/>
  <c r="F64" i="113"/>
  <c r="H64" i="113"/>
  <c r="F65" i="113"/>
  <c r="H65" i="113"/>
  <c r="F66" i="113"/>
  <c r="H66" i="113"/>
  <c r="F67" i="113"/>
  <c r="H67" i="113"/>
  <c r="F68" i="113"/>
  <c r="H68" i="113"/>
  <c r="F69" i="113"/>
  <c r="H69" i="113"/>
  <c r="F70" i="113"/>
  <c r="H70" i="113"/>
  <c r="F71" i="113"/>
  <c r="H71" i="113"/>
  <c r="F72" i="113"/>
  <c r="H72" i="113"/>
  <c r="F73" i="113"/>
  <c r="H73" i="113"/>
  <c r="F74" i="113"/>
  <c r="H74" i="113"/>
  <c r="F75" i="113"/>
  <c r="H75" i="113"/>
  <c r="F76" i="113"/>
  <c r="H76" i="113"/>
  <c r="F77" i="113"/>
  <c r="H77" i="113"/>
  <c r="F78" i="113"/>
  <c r="H78" i="113"/>
  <c r="F79" i="113"/>
  <c r="H79" i="113"/>
  <c r="F80" i="113"/>
  <c r="H80" i="113"/>
  <c r="F81" i="113"/>
  <c r="H81" i="113"/>
  <c r="F82" i="113"/>
  <c r="H82" i="113"/>
  <c r="F83" i="113"/>
  <c r="H83" i="113"/>
  <c r="F84" i="113"/>
  <c r="H84" i="113"/>
  <c r="F85" i="113"/>
  <c r="H85" i="113"/>
  <c r="F86" i="113"/>
  <c r="H86" i="113"/>
  <c r="F87" i="113"/>
  <c r="H87" i="113"/>
  <c r="F88" i="113"/>
  <c r="H88" i="113"/>
  <c r="F89" i="113"/>
  <c r="H89" i="113"/>
  <c r="F90" i="113"/>
  <c r="H90" i="113"/>
  <c r="F91" i="113"/>
  <c r="H91" i="113"/>
  <c r="F92" i="113"/>
  <c r="H92" i="113"/>
  <c r="F93" i="113"/>
  <c r="H93" i="113"/>
  <c r="F94" i="113"/>
  <c r="H94" i="113"/>
  <c r="F95" i="113"/>
  <c r="H95" i="113"/>
  <c r="F96" i="113"/>
  <c r="H96" i="113"/>
  <c r="F97" i="113"/>
  <c r="H97" i="113"/>
  <c r="F98" i="113"/>
  <c r="H98" i="113"/>
  <c r="F99" i="113"/>
  <c r="H99" i="113"/>
  <c r="F100" i="113"/>
  <c r="H100" i="113"/>
  <c r="F101" i="113"/>
  <c r="H101" i="113"/>
  <c r="F102" i="113"/>
  <c r="H102" i="113"/>
  <c r="F103" i="113"/>
  <c r="H103" i="113"/>
  <c r="F104" i="113"/>
  <c r="H104" i="113"/>
  <c r="F105" i="113"/>
  <c r="H105" i="113"/>
  <c r="F106" i="113"/>
  <c r="H106" i="113"/>
  <c r="F107" i="113"/>
  <c r="H107" i="113"/>
  <c r="F108" i="113"/>
  <c r="H108" i="113"/>
  <c r="F109" i="113"/>
  <c r="H109" i="113"/>
  <c r="F110" i="113"/>
  <c r="H110" i="113"/>
  <c r="F111" i="113"/>
  <c r="H111" i="113"/>
  <c r="F112" i="113"/>
  <c r="H112" i="113"/>
  <c r="F113" i="113"/>
  <c r="H113" i="113"/>
  <c r="F114" i="113"/>
  <c r="H114" i="113"/>
  <c r="F115" i="113"/>
  <c r="H115" i="113"/>
  <c r="F116" i="113"/>
  <c r="H116" i="113"/>
  <c r="F117" i="113"/>
  <c r="H117" i="113"/>
  <c r="F118" i="113"/>
  <c r="H118" i="113"/>
  <c r="F119" i="113"/>
  <c r="H119" i="113"/>
  <c r="F120" i="113"/>
  <c r="H120" i="113"/>
  <c r="F121" i="113"/>
  <c r="H121" i="113"/>
  <c r="F122" i="113"/>
  <c r="H122" i="113"/>
  <c r="F123" i="113"/>
  <c r="H123" i="113"/>
  <c r="F124" i="113"/>
  <c r="H124" i="113"/>
  <c r="F125" i="113"/>
  <c r="H125" i="113"/>
  <c r="F126" i="113"/>
  <c r="H126" i="113"/>
  <c r="F127" i="113"/>
  <c r="H127" i="113"/>
  <c r="F128" i="113"/>
  <c r="H128" i="113"/>
  <c r="F129" i="113"/>
  <c r="H129" i="113"/>
  <c r="F130" i="113"/>
  <c r="H130" i="113"/>
  <c r="F131" i="113"/>
  <c r="H131" i="113"/>
  <c r="F132" i="113"/>
  <c r="H132" i="113"/>
  <c r="F133" i="113"/>
  <c r="H133" i="113"/>
  <c r="F134" i="113"/>
  <c r="H134" i="113"/>
  <c r="F135" i="113"/>
  <c r="H135" i="113"/>
  <c r="F136" i="113"/>
  <c r="H136" i="113"/>
  <c r="F137" i="113"/>
  <c r="H137" i="113"/>
  <c r="F138" i="113"/>
  <c r="H138" i="113"/>
  <c r="F139" i="113"/>
  <c r="H139" i="113"/>
  <c r="F140" i="113"/>
  <c r="H140" i="113"/>
  <c r="F141" i="113"/>
  <c r="H141" i="113"/>
  <c r="F142" i="113"/>
  <c r="H142" i="113"/>
  <c r="F143" i="113"/>
  <c r="H143" i="113"/>
  <c r="F144" i="113"/>
  <c r="H144" i="113"/>
  <c r="F145" i="113"/>
  <c r="H145" i="113"/>
  <c r="F146" i="113"/>
  <c r="H146" i="113"/>
  <c r="F147" i="113"/>
  <c r="H147" i="113"/>
  <c r="F148" i="113"/>
  <c r="H148" i="113"/>
  <c r="F149" i="113"/>
  <c r="H149" i="113"/>
  <c r="F150" i="113"/>
  <c r="H150" i="113"/>
  <c r="F151" i="113"/>
  <c r="H151" i="113"/>
  <c r="F152" i="113"/>
  <c r="H152" i="113"/>
  <c r="F153" i="113"/>
  <c r="H153" i="113"/>
  <c r="F154" i="113"/>
  <c r="H154" i="113"/>
  <c r="F155" i="113"/>
  <c r="H155" i="113"/>
  <c r="H172" i="113"/>
  <c r="AD23" i="113"/>
  <c r="Q182" i="113"/>
  <c r="P182" i="113"/>
  <c r="O182" i="113"/>
  <c r="N182" i="113"/>
  <c r="N490" i="113" s="1"/>
  <c r="M182" i="113"/>
  <c r="M490" i="113" s="1"/>
  <c r="L182" i="113"/>
  <c r="L490" i="113" s="1"/>
  <c r="K182" i="113"/>
  <c r="K490" i="113" s="1"/>
  <c r="J182" i="113"/>
  <c r="J490" i="113" s="1"/>
  <c r="I182" i="113"/>
  <c r="N178" i="113"/>
  <c r="M178" i="113"/>
  <c r="L178" i="113"/>
  <c r="K178" i="113"/>
  <c r="J178" i="113"/>
  <c r="I178" i="113"/>
  <c r="H178" i="113"/>
  <c r="G178" i="113"/>
  <c r="F178" i="113"/>
  <c r="E178" i="113"/>
  <c r="E14" i="113"/>
  <c r="D14" i="113"/>
  <c r="B12" i="113"/>
  <c r="AB10" i="113"/>
  <c r="H10" i="113"/>
  <c r="G10" i="113"/>
  <c r="F10" i="113"/>
  <c r="E10" i="113"/>
  <c r="B10" i="113"/>
  <c r="X9" i="113"/>
  <c r="W9" i="113"/>
  <c r="V9" i="113"/>
  <c r="U9" i="113"/>
  <c r="T9" i="113"/>
  <c r="S9" i="113"/>
  <c r="R9" i="113"/>
  <c r="Q9" i="113"/>
  <c r="P9" i="113"/>
  <c r="O9" i="113"/>
  <c r="N9" i="113" s="1"/>
  <c r="M9" i="113" s="1"/>
  <c r="L9" i="113" s="1"/>
  <c r="K9" i="113" s="1"/>
  <c r="J9" i="113" s="1"/>
  <c r="I9" i="113" s="1"/>
  <c r="B9" i="113"/>
  <c r="B8" i="113"/>
  <c r="B7" i="113"/>
  <c r="B6" i="113"/>
  <c r="B5" i="113"/>
  <c r="B4" i="113"/>
  <c r="B3" i="113"/>
  <c r="I184" i="113" l="1"/>
  <c r="I490" i="113"/>
  <c r="Q184" i="113"/>
  <c r="Q490" i="113"/>
  <c r="P184" i="113"/>
  <c r="P490" i="113"/>
  <c r="O184" i="113"/>
  <c r="O490" i="113"/>
  <c r="M184" i="113"/>
  <c r="J184" i="113"/>
  <c r="N184" i="113"/>
  <c r="Z156" i="113"/>
  <c r="Z157" i="113"/>
  <c r="Z158" i="113"/>
  <c r="Z159" i="113"/>
  <c r="Z160" i="113"/>
  <c r="Z161" i="113"/>
  <c r="Z162" i="113"/>
  <c r="Z163" i="113"/>
  <c r="Z164" i="113"/>
  <c r="Z165" i="113"/>
  <c r="Z166" i="113"/>
  <c r="Z167" i="113"/>
  <c r="Z168" i="113"/>
  <c r="Z169" i="113"/>
  <c r="Z170" i="113"/>
  <c r="K184" i="113"/>
  <c r="L184" i="113"/>
  <c r="Z26" i="113"/>
  <c r="Z28" i="113"/>
  <c r="Z30" i="113"/>
  <c r="Z32" i="113"/>
  <c r="Z34" i="113"/>
  <c r="Z36" i="113"/>
  <c r="Z38" i="113"/>
  <c r="Z40" i="113"/>
  <c r="Z42" i="113"/>
  <c r="Z44" i="113"/>
  <c r="Z46" i="113"/>
  <c r="Z48" i="113"/>
  <c r="Z50" i="113"/>
  <c r="Z52" i="113"/>
  <c r="Z54" i="113"/>
  <c r="Z56" i="113"/>
  <c r="Z58" i="113"/>
  <c r="Z60" i="113"/>
  <c r="Z62" i="113"/>
  <c r="Z64" i="113"/>
  <c r="Z66" i="113"/>
  <c r="Z68" i="113"/>
  <c r="Z70" i="113"/>
  <c r="Z72" i="113"/>
  <c r="Z74" i="113"/>
  <c r="Z76" i="113"/>
  <c r="Z78" i="113"/>
  <c r="Z80" i="113"/>
  <c r="Z82" i="113"/>
  <c r="Z84" i="113"/>
  <c r="Z86" i="113"/>
  <c r="Z88" i="113"/>
  <c r="Z90" i="113"/>
  <c r="Z92" i="113"/>
  <c r="Z94" i="113"/>
  <c r="Z96" i="113"/>
  <c r="Z98" i="113"/>
  <c r="Z100" i="113"/>
  <c r="Z102" i="113"/>
  <c r="Z104" i="113"/>
  <c r="Z106" i="113"/>
  <c r="Z108" i="113"/>
  <c r="Z110" i="113"/>
  <c r="Z112" i="113"/>
  <c r="Z114" i="113"/>
  <c r="Z116" i="113"/>
  <c r="Z118" i="113"/>
  <c r="Z120" i="113"/>
  <c r="Z122" i="113"/>
  <c r="Z124" i="113"/>
  <c r="Z126" i="113"/>
  <c r="Z128" i="113"/>
  <c r="Z130" i="113"/>
  <c r="Z132" i="113"/>
  <c r="Z134" i="113"/>
  <c r="Z136" i="113"/>
  <c r="Z138" i="113"/>
  <c r="Z140" i="113"/>
  <c r="Z142" i="113"/>
  <c r="Z144" i="113"/>
  <c r="Z146" i="113"/>
  <c r="Z148" i="113"/>
  <c r="Z150" i="113"/>
  <c r="Z152" i="113"/>
  <c r="Z154" i="113"/>
  <c r="Z33" i="113"/>
  <c r="Z41" i="113"/>
  <c r="Z49" i="113"/>
  <c r="Z57" i="113"/>
  <c r="Z65" i="113"/>
  <c r="Z73" i="113"/>
  <c r="Z81" i="113"/>
  <c r="Z89" i="113"/>
  <c r="Z97" i="113"/>
  <c r="Z101" i="113"/>
  <c r="Z105" i="113"/>
  <c r="Z109" i="113"/>
  <c r="Z113" i="113"/>
  <c r="Z117" i="113"/>
  <c r="Z121" i="113"/>
  <c r="Z125" i="113"/>
  <c r="Z129" i="113"/>
  <c r="Z135" i="113"/>
  <c r="Z143" i="113"/>
  <c r="Z151" i="113"/>
  <c r="Z25" i="113"/>
  <c r="Z27" i="113"/>
  <c r="Z35" i="113"/>
  <c r="Z43" i="113"/>
  <c r="Z51" i="113"/>
  <c r="Z59" i="113"/>
  <c r="Z67" i="113"/>
  <c r="Z75" i="113"/>
  <c r="Z83" i="113"/>
  <c r="Z91" i="113"/>
  <c r="Z133" i="113"/>
  <c r="Z141" i="113"/>
  <c r="Z149" i="113"/>
  <c r="Z29" i="113"/>
  <c r="Z37" i="113"/>
  <c r="Z45" i="113"/>
  <c r="Z53" i="113"/>
  <c r="Z61" i="113"/>
  <c r="Z69" i="113"/>
  <c r="Z77" i="113"/>
  <c r="Z85" i="113"/>
  <c r="Z93" i="113"/>
  <c r="Z99" i="113"/>
  <c r="Z103" i="113"/>
  <c r="Z107" i="113"/>
  <c r="Z111" i="113"/>
  <c r="Z115" i="113"/>
  <c r="Z119" i="113"/>
  <c r="Z123" i="113"/>
  <c r="Z127" i="113"/>
  <c r="Z131" i="113"/>
  <c r="Z139" i="113"/>
  <c r="Z147" i="113"/>
  <c r="Z155" i="113"/>
  <c r="Z31" i="113"/>
  <c r="Z39" i="113"/>
  <c r="Z47" i="113"/>
  <c r="Z55" i="113"/>
  <c r="Z63" i="113"/>
  <c r="Z71" i="113"/>
  <c r="Z79" i="113"/>
  <c r="Z87" i="113"/>
  <c r="Z95" i="113"/>
  <c r="Z137" i="113"/>
  <c r="Z145" i="113"/>
  <c r="Z153" i="113"/>
  <c r="AB23" i="113"/>
  <c r="Z172" i="113" l="1"/>
  <c r="Z174" i="113" s="1"/>
  <c r="AA156" i="113"/>
  <c r="AA165" i="113"/>
  <c r="AA164" i="113"/>
  <c r="AA161" i="113"/>
  <c r="AA160" i="113"/>
  <c r="AA162" i="113"/>
  <c r="AA159" i="113"/>
  <c r="AA170" i="113"/>
  <c r="AA169" i="113"/>
  <c r="AA166" i="113"/>
  <c r="AA158" i="113"/>
  <c r="AA168" i="113"/>
  <c r="AA167" i="113"/>
  <c r="AA163" i="113"/>
  <c r="AA157" i="113"/>
  <c r="AA29" i="113"/>
  <c r="AA33" i="113"/>
  <c r="AA37" i="113"/>
  <c r="AA41" i="113"/>
  <c r="AA45" i="113"/>
  <c r="AA49" i="113"/>
  <c r="AA53" i="113"/>
  <c r="AA57" i="113"/>
  <c r="AA61" i="113"/>
  <c r="AA65" i="113"/>
  <c r="AA69" i="113"/>
  <c r="AA73" i="113"/>
  <c r="AA77" i="113"/>
  <c r="AA81" i="113"/>
  <c r="AA85" i="113"/>
  <c r="AA89" i="113"/>
  <c r="AA93" i="113"/>
  <c r="AA97" i="113"/>
  <c r="AA101" i="113"/>
  <c r="AA105" i="113"/>
  <c r="AA109" i="113"/>
  <c r="AA113" i="113"/>
  <c r="AA117" i="113"/>
  <c r="AA121" i="113"/>
  <c r="AA125" i="113"/>
  <c r="AA129" i="113"/>
  <c r="AA133" i="113"/>
  <c r="AA137" i="113"/>
  <c r="AA141" i="113"/>
  <c r="AA145" i="113"/>
  <c r="AA149" i="113"/>
  <c r="AA153" i="113"/>
  <c r="AA31" i="113"/>
  <c r="AA39" i="113"/>
  <c r="AA47" i="113"/>
  <c r="AA55" i="113"/>
  <c r="AA63" i="113"/>
  <c r="AA71" i="113"/>
  <c r="AA83" i="113"/>
  <c r="AA91" i="113"/>
  <c r="AA99" i="113"/>
  <c r="AA107" i="113"/>
  <c r="AA115" i="113"/>
  <c r="AA123" i="113"/>
  <c r="AA131" i="113"/>
  <c r="AA139" i="113"/>
  <c r="AA147" i="113"/>
  <c r="AA155" i="113"/>
  <c r="AA26" i="113"/>
  <c r="AA30" i="113"/>
  <c r="AA38" i="113"/>
  <c r="AA46" i="113"/>
  <c r="AA54" i="113"/>
  <c r="AA62" i="113"/>
  <c r="AA70" i="113"/>
  <c r="AA78" i="113"/>
  <c r="AA86" i="113"/>
  <c r="AA94" i="113"/>
  <c r="AA106" i="113"/>
  <c r="AA114" i="113"/>
  <c r="AA122" i="113"/>
  <c r="AA130" i="113"/>
  <c r="AA138" i="113"/>
  <c r="AA146" i="113"/>
  <c r="AA154" i="113"/>
  <c r="AA28" i="113"/>
  <c r="AA32" i="113"/>
  <c r="AA36" i="113"/>
  <c r="AA40" i="113"/>
  <c r="AA44" i="113"/>
  <c r="AA48" i="113"/>
  <c r="AA52" i="113"/>
  <c r="AA56" i="113"/>
  <c r="AA60" i="113"/>
  <c r="AA64" i="113"/>
  <c r="AA68" i="113"/>
  <c r="AA72" i="113"/>
  <c r="AA76" i="113"/>
  <c r="AA80" i="113"/>
  <c r="AA84" i="113"/>
  <c r="AA88" i="113"/>
  <c r="AA92" i="113"/>
  <c r="AA96" i="113"/>
  <c r="AA100" i="113"/>
  <c r="AA104" i="113"/>
  <c r="AA108" i="113"/>
  <c r="AA112" i="113"/>
  <c r="AA116" i="113"/>
  <c r="AA120" i="113"/>
  <c r="AA124" i="113"/>
  <c r="AA128" i="113"/>
  <c r="AA132" i="113"/>
  <c r="AA136" i="113"/>
  <c r="AA140" i="113"/>
  <c r="AA144" i="113"/>
  <c r="AA148" i="113"/>
  <c r="AA152" i="113"/>
  <c r="AA25" i="113"/>
  <c r="AA27" i="113"/>
  <c r="AA35" i="113"/>
  <c r="AA43" i="113"/>
  <c r="AA51" i="113"/>
  <c r="AA59" i="113"/>
  <c r="AA67" i="113"/>
  <c r="AA75" i="113"/>
  <c r="AA79" i="113"/>
  <c r="AA87" i="113"/>
  <c r="AA95" i="113"/>
  <c r="AA103" i="113"/>
  <c r="AA111" i="113"/>
  <c r="AA119" i="113"/>
  <c r="AA127" i="113"/>
  <c r="AA135" i="113"/>
  <c r="AA143" i="113"/>
  <c r="AA151" i="113"/>
  <c r="AA34" i="113"/>
  <c r="AA42" i="113"/>
  <c r="AA50" i="113"/>
  <c r="AA58" i="113"/>
  <c r="AA66" i="113"/>
  <c r="AA74" i="113"/>
  <c r="AA82" i="113"/>
  <c r="AA90" i="113"/>
  <c r="AA98" i="113"/>
  <c r="AA102" i="113"/>
  <c r="AA110" i="113"/>
  <c r="AA118" i="113"/>
  <c r="AA126" i="113"/>
  <c r="AA134" i="113"/>
  <c r="AA142" i="113"/>
  <c r="AA150" i="113"/>
  <c r="AA172" i="113" l="1"/>
  <c r="AA174" i="113" s="1"/>
  <c r="AB348" i="85" l="1"/>
  <c r="AB356" i="85" s="1"/>
  <c r="AD340" i="85"/>
  <c r="AB296" i="85"/>
  <c r="AD287" i="85"/>
  <c r="C45" i="94"/>
  <c r="D45" i="94"/>
  <c r="E45" i="94"/>
  <c r="F45" i="94"/>
  <c r="G45" i="94"/>
  <c r="H45" i="94"/>
  <c r="I45" i="94"/>
  <c r="C47" i="94"/>
  <c r="D47" i="94"/>
  <c r="E47" i="94"/>
  <c r="F47" i="94"/>
  <c r="G47" i="94"/>
  <c r="H47" i="94"/>
  <c r="I47" i="94"/>
  <c r="C48" i="94"/>
  <c r="D48" i="94"/>
  <c r="E48" i="94"/>
  <c r="F48" i="94"/>
  <c r="G48" i="94"/>
  <c r="H48" i="94"/>
  <c r="I48" i="94"/>
  <c r="C35" i="94"/>
  <c r="D35" i="94"/>
  <c r="E35" i="94"/>
  <c r="F35" i="94"/>
  <c r="G35" i="94"/>
  <c r="H35" i="94"/>
  <c r="I35" i="94"/>
  <c r="C37" i="94"/>
  <c r="D37" i="94"/>
  <c r="E37" i="94"/>
  <c r="F37" i="94"/>
  <c r="G37" i="94"/>
  <c r="H37" i="94"/>
  <c r="I37" i="94"/>
  <c r="C38" i="94"/>
  <c r="D38" i="94"/>
  <c r="E38" i="94"/>
  <c r="F38" i="94"/>
  <c r="G38" i="94"/>
  <c r="H38" i="94"/>
  <c r="I38" i="94"/>
  <c r="AB304" i="85" l="1"/>
  <c r="R44" i="123"/>
  <c r="K43" i="105"/>
  <c r="J43" i="105"/>
  <c r="I43" i="105"/>
  <c r="H43" i="105"/>
  <c r="G43" i="105"/>
  <c r="F43" i="105"/>
  <c r="E43" i="105"/>
  <c r="K26" i="105"/>
  <c r="K27" i="105" s="1"/>
  <c r="J26" i="105"/>
  <c r="J27" i="105" s="1"/>
  <c r="I26" i="105"/>
  <c r="I27" i="105" s="1"/>
  <c r="H26" i="105"/>
  <c r="H27" i="105" s="1"/>
  <c r="G26" i="105"/>
  <c r="G27" i="105" s="1"/>
  <c r="F26" i="105"/>
  <c r="E26" i="105"/>
  <c r="B9" i="105"/>
  <c r="AV7855" i="98"/>
  <c r="AS7855" i="98"/>
  <c r="AV7854" i="98"/>
  <c r="AS7854" i="98"/>
  <c r="AV7853" i="98"/>
  <c r="AS7853" i="98"/>
  <c r="AV7852" i="98"/>
  <c r="AS7852" i="98"/>
  <c r="AV7851" i="98"/>
  <c r="AS7851" i="98"/>
  <c r="AV7850" i="98"/>
  <c r="AS7850" i="98"/>
  <c r="AV7849" i="98"/>
  <c r="AS7849" i="98"/>
  <c r="AV7848" i="98"/>
  <c r="AS7848" i="98"/>
  <c r="AX7847" i="98"/>
  <c r="AW7847" i="98"/>
  <c r="AV7847" i="98"/>
  <c r="AU7847" i="98"/>
  <c r="AT7847" i="98"/>
  <c r="AS7847" i="98"/>
  <c r="AW7846" i="98"/>
  <c r="AV7846" i="98"/>
  <c r="AU7846" i="98"/>
  <c r="AT7846" i="98"/>
  <c r="AS7846" i="98"/>
  <c r="AW7845" i="98"/>
  <c r="AV7845" i="98"/>
  <c r="AT7845" i="98"/>
  <c r="Z125" i="96"/>
  <c r="Z124" i="96"/>
  <c r="Z123" i="96"/>
  <c r="Z122" i="96"/>
  <c r="Z121" i="96"/>
  <c r="Z120" i="96"/>
  <c r="Z119" i="96"/>
  <c r="Z118" i="96"/>
  <c r="Z117" i="96"/>
  <c r="Z116" i="96"/>
  <c r="Z115" i="96"/>
  <c r="Z114" i="96"/>
  <c r="Z113" i="96"/>
  <c r="Z112" i="96"/>
  <c r="Z111" i="96"/>
  <c r="Z110" i="96"/>
  <c r="Z109" i="96"/>
  <c r="Z108" i="96"/>
  <c r="Z107" i="96"/>
  <c r="Z106" i="96"/>
  <c r="Z105" i="96"/>
  <c r="Z104" i="96"/>
  <c r="Z103" i="96"/>
  <c r="Z102" i="96"/>
  <c r="Z101" i="96"/>
  <c r="Z100" i="96"/>
  <c r="Z99" i="96"/>
  <c r="Z98" i="96"/>
  <c r="Z97" i="96"/>
  <c r="Z96" i="96"/>
  <c r="Z95" i="96"/>
  <c r="Z94" i="96"/>
  <c r="Z93" i="96"/>
  <c r="Z92" i="96"/>
  <c r="Z91" i="96"/>
  <c r="Z90" i="96"/>
  <c r="Z89" i="96"/>
  <c r="Z88" i="96"/>
  <c r="Z87" i="96"/>
  <c r="Z86" i="96"/>
  <c r="Z85" i="96"/>
  <c r="Z84" i="96"/>
  <c r="Z83" i="96"/>
  <c r="Z82" i="96"/>
  <c r="Z81" i="96"/>
  <c r="Z80" i="96"/>
  <c r="Z79" i="96"/>
  <c r="Z78" i="96"/>
  <c r="Z77" i="96"/>
  <c r="Z76" i="96"/>
  <c r="Z75" i="96"/>
  <c r="Z74" i="96"/>
  <c r="Z73" i="96"/>
  <c r="Z72" i="96"/>
  <c r="Z64" i="96"/>
  <c r="Z63" i="96"/>
  <c r="Z62" i="96"/>
  <c r="Z61" i="96"/>
  <c r="Z60" i="96"/>
  <c r="Z59" i="96"/>
  <c r="Z58" i="96"/>
  <c r="Z57" i="96"/>
  <c r="Z56" i="96"/>
  <c r="Z55" i="96"/>
  <c r="Z54" i="96"/>
  <c r="Z53" i="96"/>
  <c r="Z52" i="96"/>
  <c r="Z51" i="96"/>
  <c r="Z50" i="96"/>
  <c r="Z49" i="96"/>
  <c r="Z48" i="96"/>
  <c r="Z47" i="96"/>
  <c r="Z46" i="96"/>
  <c r="Z45" i="96"/>
  <c r="Z44" i="96"/>
  <c r="Z43" i="96"/>
  <c r="Z42" i="96"/>
  <c r="Z41" i="96"/>
  <c r="Z40" i="96"/>
  <c r="Z39" i="96"/>
  <c r="Z38" i="96"/>
  <c r="Z37" i="96"/>
  <c r="Z36" i="96"/>
  <c r="Z35" i="96"/>
  <c r="Z34" i="96"/>
  <c r="Z33" i="96"/>
  <c r="Z32" i="96"/>
  <c r="Z31" i="96"/>
  <c r="Z30" i="96"/>
  <c r="Z29" i="96"/>
  <c r="Z28" i="96"/>
  <c r="Z27" i="96"/>
  <c r="Z26" i="96"/>
  <c r="Z25" i="96"/>
  <c r="Z24" i="96"/>
  <c r="Z23" i="96"/>
  <c r="Z22" i="96"/>
  <c r="Z21" i="96"/>
  <c r="Z20" i="96"/>
  <c r="Z19" i="96"/>
  <c r="Z18" i="96"/>
  <c r="Z17" i="96"/>
  <c r="Z16" i="96"/>
  <c r="Z15" i="96"/>
  <c r="Z14" i="96"/>
  <c r="Z13" i="96"/>
  <c r="R65" i="123" l="1"/>
  <c r="R64" i="123"/>
  <c r="R66" i="123"/>
  <c r="R63" i="123"/>
  <c r="R67" i="123"/>
  <c r="R68" i="123"/>
  <c r="A27" i="105"/>
  <c r="A1" i="105" s="1"/>
  <c r="H39" i="25" s="1"/>
  <c r="L50" i="111"/>
  <c r="L56" i="111" l="1"/>
  <c r="L51" i="111"/>
  <c r="M51" i="111" s="1"/>
  <c r="L57" i="111" l="1"/>
  <c r="M57" i="111" s="1"/>
  <c r="G325" i="85" l="1"/>
  <c r="G324" i="85"/>
  <c r="G323" i="85"/>
  <c r="G322" i="85"/>
  <c r="G321" i="85"/>
  <c r="G320" i="85"/>
  <c r="Q389" i="85" l="1"/>
  <c r="P389" i="85"/>
  <c r="O389" i="85"/>
  <c r="N389" i="85"/>
  <c r="M389" i="85"/>
  <c r="L389" i="85"/>
  <c r="K389" i="85"/>
  <c r="J389" i="85"/>
  <c r="I389" i="85"/>
  <c r="D389" i="85"/>
  <c r="F387" i="85"/>
  <c r="F386" i="85"/>
  <c r="F385" i="85"/>
  <c r="F384" i="85"/>
  <c r="F383" i="85"/>
  <c r="F389" i="85" s="1"/>
  <c r="N381" i="85"/>
  <c r="M381" i="85"/>
  <c r="L381" i="85"/>
  <c r="K381" i="85"/>
  <c r="J381" i="85"/>
  <c r="I381" i="85"/>
  <c r="H381" i="85"/>
  <c r="G381" i="85"/>
  <c r="F381" i="85"/>
  <c r="E381" i="85"/>
  <c r="H377" i="85"/>
  <c r="G377" i="85"/>
  <c r="F377" i="85"/>
  <c r="F379" i="85" s="1"/>
  <c r="E377" i="85"/>
  <c r="Q379" i="85"/>
  <c r="P379" i="85"/>
  <c r="O379" i="85"/>
  <c r="N379" i="85"/>
  <c r="M379" i="85"/>
  <c r="L379" i="85"/>
  <c r="K379" i="85"/>
  <c r="J379" i="85"/>
  <c r="I379" i="85"/>
  <c r="N375" i="85"/>
  <c r="M375" i="85"/>
  <c r="L375" i="85"/>
  <c r="K375" i="85"/>
  <c r="J375" i="85"/>
  <c r="I375" i="85"/>
  <c r="H375" i="85"/>
  <c r="G375" i="85"/>
  <c r="F375" i="85"/>
  <c r="E375" i="85"/>
  <c r="N340" i="85"/>
  <c r="M340" i="85"/>
  <c r="L340" i="85"/>
  <c r="K340" i="85"/>
  <c r="J340" i="85"/>
  <c r="I340" i="85"/>
  <c r="F322" i="85"/>
  <c r="F323" i="85"/>
  <c r="F324" i="85"/>
  <c r="F342" i="85"/>
  <c r="F348" i="85" s="1"/>
  <c r="G348" i="85"/>
  <c r="H348" i="85"/>
  <c r="F343" i="85"/>
  <c r="F344" i="85"/>
  <c r="F345" i="85"/>
  <c r="F346" i="85"/>
  <c r="Q348" i="85"/>
  <c r="R348" i="85"/>
  <c r="S348" i="85"/>
  <c r="T348" i="85"/>
  <c r="U348" i="85"/>
  <c r="V348" i="85"/>
  <c r="W348" i="85"/>
  <c r="X348" i="85"/>
  <c r="Q327" i="85"/>
  <c r="P327" i="85"/>
  <c r="O327" i="85"/>
  <c r="N327" i="85"/>
  <c r="M327" i="85"/>
  <c r="L327" i="85"/>
  <c r="K327" i="85"/>
  <c r="J327" i="85"/>
  <c r="I327" i="85"/>
  <c r="D327" i="85"/>
  <c r="F325" i="85"/>
  <c r="F321" i="85"/>
  <c r="H327" i="85"/>
  <c r="G327" i="85"/>
  <c r="F320" i="85"/>
  <c r="F327" i="85" s="1"/>
  <c r="N318" i="85"/>
  <c r="M318" i="85"/>
  <c r="L318" i="85"/>
  <c r="K318" i="85"/>
  <c r="J318" i="85"/>
  <c r="I318" i="85"/>
  <c r="H318" i="85"/>
  <c r="G318" i="85"/>
  <c r="F318" i="85"/>
  <c r="E318" i="85"/>
  <c r="Q316" i="85"/>
  <c r="P316" i="85"/>
  <c r="O316" i="85"/>
  <c r="N316" i="85"/>
  <c r="M316" i="85"/>
  <c r="L316" i="85"/>
  <c r="K316" i="85"/>
  <c r="J316" i="85"/>
  <c r="I316" i="85"/>
  <c r="H316" i="85"/>
  <c r="G316" i="85"/>
  <c r="F316" i="85"/>
  <c r="G314" i="85"/>
  <c r="F314" i="85"/>
  <c r="N312" i="85"/>
  <c r="M312" i="85"/>
  <c r="L312" i="85"/>
  <c r="K312" i="85"/>
  <c r="J312" i="85"/>
  <c r="I312" i="85"/>
  <c r="H312" i="85"/>
  <c r="G312" i="85"/>
  <c r="F312" i="85"/>
  <c r="E312" i="85"/>
  <c r="N287" i="85"/>
  <c r="M287" i="85"/>
  <c r="L287" i="85"/>
  <c r="K287" i="85"/>
  <c r="J287" i="85"/>
  <c r="I287" i="85"/>
  <c r="F289" i="85"/>
  <c r="F296" i="85" s="1"/>
  <c r="G296" i="85"/>
  <c r="H296" i="85"/>
  <c r="F290" i="85"/>
  <c r="F291" i="85"/>
  <c r="F292" i="85"/>
  <c r="F293" i="85"/>
  <c r="F294" i="85"/>
  <c r="Q296" i="85"/>
  <c r="R296" i="85"/>
  <c r="S296" i="85"/>
  <c r="T296" i="85"/>
  <c r="U296" i="85"/>
  <c r="V296" i="85"/>
  <c r="W296" i="85"/>
  <c r="X296" i="85"/>
  <c r="G379" i="85" l="1"/>
  <c r="G386" i="85"/>
  <c r="G385" i="85"/>
  <c r="G387" i="85"/>
  <c r="G384" i="85"/>
  <c r="G383" i="85"/>
  <c r="G389" i="85" s="1"/>
  <c r="H379" i="85"/>
  <c r="H386" i="85"/>
  <c r="H385" i="85"/>
  <c r="H384" i="85"/>
  <c r="H387" i="85"/>
  <c r="H383" i="85"/>
  <c r="H389" i="85" s="1"/>
  <c r="K331" i="85"/>
  <c r="O331" i="85"/>
  <c r="L331" i="85"/>
  <c r="P331" i="85"/>
  <c r="I331" i="85"/>
  <c r="M331" i="85"/>
  <c r="Q331" i="85"/>
  <c r="J331" i="85"/>
  <c r="N331" i="85"/>
  <c r="J391" i="85"/>
  <c r="N391" i="85"/>
  <c r="K391" i="85"/>
  <c r="O391" i="85"/>
  <c r="L391" i="85"/>
  <c r="P391" i="85"/>
  <c r="I391" i="85"/>
  <c r="M391" i="85"/>
  <c r="Q391" i="85"/>
  <c r="Z346" i="85"/>
  <c r="Z344" i="85"/>
  <c r="Z342" i="85"/>
  <c r="Z345" i="85"/>
  <c r="Z343" i="85"/>
  <c r="U316" i="85"/>
  <c r="T316" i="85"/>
  <c r="V316" i="85"/>
  <c r="X316" i="85"/>
  <c r="W316" i="85"/>
  <c r="Z292" i="85"/>
  <c r="Z293" i="85"/>
  <c r="Z291" i="85"/>
  <c r="Z289" i="85"/>
  <c r="Z294" i="85"/>
  <c r="Z290" i="85"/>
  <c r="N348" i="85"/>
  <c r="J348" i="85"/>
  <c r="M348" i="85"/>
  <c r="P348" i="85"/>
  <c r="I348" i="85"/>
  <c r="L348" i="85"/>
  <c r="O348" i="85"/>
  <c r="K348" i="85"/>
  <c r="K296" i="85"/>
  <c r="O296" i="85"/>
  <c r="N296" i="85"/>
  <c r="J296" i="85"/>
  <c r="M296" i="85"/>
  <c r="I296" i="85"/>
  <c r="P296" i="85"/>
  <c r="L296" i="85"/>
  <c r="Z296" i="85" l="1"/>
  <c r="Z366" i="85"/>
  <c r="Z348" i="85"/>
  <c r="Z356" i="85" s="1"/>
  <c r="AA345" i="85"/>
  <c r="AA343" i="85"/>
  <c r="AA346" i="85"/>
  <c r="AA344" i="85"/>
  <c r="AA342" i="85"/>
  <c r="AA293" i="85"/>
  <c r="AA291" i="85"/>
  <c r="AA289" i="85"/>
  <c r="AA290" i="85"/>
  <c r="AA294" i="85"/>
  <c r="AA292" i="85"/>
  <c r="AA366" i="85" l="1"/>
  <c r="Z304" i="85"/>
  <c r="AA348" i="85"/>
  <c r="AA356" i="85" s="1"/>
  <c r="AA296" i="85"/>
  <c r="AB242" i="85"/>
  <c r="AB251" i="85" s="1"/>
  <c r="X242" i="85"/>
  <c r="W242" i="85"/>
  <c r="V242" i="85"/>
  <c r="U242" i="85"/>
  <c r="T242" i="85"/>
  <c r="S242" i="85"/>
  <c r="R242" i="85"/>
  <c r="D242" i="85"/>
  <c r="F240" i="85"/>
  <c r="F239" i="85"/>
  <c r="F238" i="85"/>
  <c r="H242" i="85"/>
  <c r="G242" i="85"/>
  <c r="F237" i="85"/>
  <c r="F242" i="85" s="1"/>
  <c r="AD235" i="85"/>
  <c r="N235" i="85"/>
  <c r="M235" i="85"/>
  <c r="L235" i="85"/>
  <c r="K235" i="85"/>
  <c r="J235" i="85"/>
  <c r="I235" i="85"/>
  <c r="H235" i="85"/>
  <c r="G235" i="85"/>
  <c r="F235" i="85"/>
  <c r="E235" i="85"/>
  <c r="N218" i="85"/>
  <c r="M218" i="85"/>
  <c r="L218" i="85"/>
  <c r="K218" i="85"/>
  <c r="J218" i="85"/>
  <c r="I218" i="85"/>
  <c r="N210" i="85"/>
  <c r="M210" i="85"/>
  <c r="L210" i="85"/>
  <c r="K210" i="85"/>
  <c r="J210" i="85"/>
  <c r="I210" i="85"/>
  <c r="E263" i="85"/>
  <c r="D263" i="85"/>
  <c r="E262" i="85"/>
  <c r="D262" i="85"/>
  <c r="Q274" i="85"/>
  <c r="P274" i="85"/>
  <c r="O274" i="85"/>
  <c r="N274" i="85"/>
  <c r="M274" i="85"/>
  <c r="L274" i="85"/>
  <c r="K274" i="85"/>
  <c r="J274" i="85"/>
  <c r="I274" i="85"/>
  <c r="D274" i="85"/>
  <c r="F272" i="85"/>
  <c r="F271" i="85"/>
  <c r="F270" i="85"/>
  <c r="H274" i="85"/>
  <c r="G274" i="85"/>
  <c r="F269" i="85"/>
  <c r="F274" i="85" s="1"/>
  <c r="N267" i="85"/>
  <c r="M267" i="85"/>
  <c r="L267" i="85"/>
  <c r="K267" i="85"/>
  <c r="J267" i="85"/>
  <c r="I267" i="85"/>
  <c r="H267" i="85"/>
  <c r="G267" i="85"/>
  <c r="F267" i="85"/>
  <c r="E267" i="85"/>
  <c r="Q265" i="85"/>
  <c r="P265" i="85"/>
  <c r="O265" i="85"/>
  <c r="N265" i="85"/>
  <c r="M265" i="85"/>
  <c r="L265" i="85"/>
  <c r="K265" i="85"/>
  <c r="J265" i="85"/>
  <c r="I265" i="85"/>
  <c r="N260" i="85"/>
  <c r="M260" i="85"/>
  <c r="L260" i="85"/>
  <c r="K260" i="85"/>
  <c r="J260" i="85"/>
  <c r="I260" i="85"/>
  <c r="H260" i="85"/>
  <c r="G260" i="85"/>
  <c r="F260" i="85"/>
  <c r="E260" i="85"/>
  <c r="G108" i="85"/>
  <c r="G109" i="85"/>
  <c r="G110" i="85"/>
  <c r="G111" i="85"/>
  <c r="G112" i="85"/>
  <c r="G113" i="85"/>
  <c r="G107" i="85"/>
  <c r="J101" i="85"/>
  <c r="J117" i="85" s="1"/>
  <c r="K101" i="85"/>
  <c r="K117" i="85" s="1"/>
  <c r="L101" i="85"/>
  <c r="L117" i="85" s="1"/>
  <c r="M101" i="85"/>
  <c r="M117" i="85" s="1"/>
  <c r="N101" i="85"/>
  <c r="N117" i="85" s="1"/>
  <c r="O101" i="85"/>
  <c r="O117" i="85" s="1"/>
  <c r="P101" i="85"/>
  <c r="P117" i="85" s="1"/>
  <c r="Q101" i="85"/>
  <c r="Q117" i="85" s="1"/>
  <c r="I101" i="85"/>
  <c r="I117" i="85" s="1"/>
  <c r="E101" i="85"/>
  <c r="N92" i="85"/>
  <c r="M92" i="85"/>
  <c r="L92" i="85"/>
  <c r="K92" i="85"/>
  <c r="J92" i="85"/>
  <c r="I92" i="85"/>
  <c r="AA304" i="85" l="1"/>
  <c r="R377" i="85" l="1"/>
  <c r="R379" i="85" s="1"/>
  <c r="S377" i="85" l="1"/>
  <c r="S379" i="85" s="1"/>
  <c r="T377" i="85" l="1"/>
  <c r="T379" i="85" s="1"/>
  <c r="D169" i="85" l="1"/>
  <c r="F167" i="85"/>
  <c r="F166" i="85"/>
  <c r="F165" i="85"/>
  <c r="F164" i="85"/>
  <c r="F163" i="85"/>
  <c r="H169" i="85"/>
  <c r="G169" i="85"/>
  <c r="F162" i="85"/>
  <c r="F169" i="85" s="1"/>
  <c r="N160" i="85"/>
  <c r="M160" i="85"/>
  <c r="L160" i="85"/>
  <c r="K160" i="85"/>
  <c r="J160" i="85"/>
  <c r="I160" i="85"/>
  <c r="H160" i="85"/>
  <c r="G160" i="85"/>
  <c r="F160" i="85"/>
  <c r="E160" i="85"/>
  <c r="AB135" i="85"/>
  <c r="AB144" i="85" s="1"/>
  <c r="AD126" i="85"/>
  <c r="X43" i="123"/>
  <c r="W43" i="123"/>
  <c r="V43" i="123"/>
  <c r="U43" i="123"/>
  <c r="T43" i="123"/>
  <c r="S43" i="123"/>
  <c r="R43" i="123"/>
  <c r="Q158" i="85"/>
  <c r="P158" i="85"/>
  <c r="O158" i="85"/>
  <c r="N158" i="85"/>
  <c r="M158" i="85"/>
  <c r="L158" i="85"/>
  <c r="K158" i="85"/>
  <c r="J158" i="85"/>
  <c r="I158" i="85"/>
  <c r="N153" i="85"/>
  <c r="M153" i="85"/>
  <c r="L153" i="85"/>
  <c r="K153" i="85"/>
  <c r="J153" i="85"/>
  <c r="I153" i="85"/>
  <c r="H158" i="85"/>
  <c r="G158" i="85"/>
  <c r="F158" i="85"/>
  <c r="G156" i="85"/>
  <c r="F156" i="85"/>
  <c r="G155" i="85"/>
  <c r="F155" i="85"/>
  <c r="H153" i="85"/>
  <c r="G153" i="85"/>
  <c r="F153" i="85"/>
  <c r="E153" i="85"/>
  <c r="X46" i="123" l="1"/>
  <c r="R46" i="123"/>
  <c r="S46" i="123"/>
  <c r="T46" i="123"/>
  <c r="U46" i="123"/>
  <c r="V46" i="123"/>
  <c r="W46" i="123"/>
  <c r="X158" i="85"/>
  <c r="X265" i="85"/>
  <c r="X270" i="85" s="1"/>
  <c r="I46" i="94" s="1"/>
  <c r="I49" i="94" s="1"/>
  <c r="R158" i="85"/>
  <c r="R265" i="85"/>
  <c r="R270" i="85" s="1"/>
  <c r="C46" i="94" s="1"/>
  <c r="C49" i="94" s="1"/>
  <c r="V158" i="85"/>
  <c r="S158" i="85"/>
  <c r="S95" i="123" s="1"/>
  <c r="S97" i="123" s="1"/>
  <c r="W158" i="85"/>
  <c r="K25" i="104" s="1"/>
  <c r="K26" i="104" s="1"/>
  <c r="T158" i="85"/>
  <c r="H25" i="104" s="1"/>
  <c r="H26" i="104" s="1"/>
  <c r="U158" i="85"/>
  <c r="J169" i="85"/>
  <c r="K169" i="85"/>
  <c r="L169" i="85"/>
  <c r="P169" i="85"/>
  <c r="N169" i="85"/>
  <c r="I169" i="85"/>
  <c r="M169" i="85"/>
  <c r="Q169" i="85"/>
  <c r="O169" i="85"/>
  <c r="AB192" i="85"/>
  <c r="AD183" i="85"/>
  <c r="R95" i="123" l="1"/>
  <c r="R97" i="123" s="1"/>
  <c r="I25" i="104"/>
  <c r="I26" i="104" s="1"/>
  <c r="J25" i="104"/>
  <c r="J26" i="104" s="1"/>
  <c r="L25" i="104"/>
  <c r="L26" i="104" s="1"/>
  <c r="W62" i="120"/>
  <c r="W64" i="120" s="1"/>
  <c r="W95" i="123"/>
  <c r="W97" i="123" s="1"/>
  <c r="V62" i="120"/>
  <c r="V64" i="120" s="1"/>
  <c r="V95" i="123"/>
  <c r="V97" i="123" s="1"/>
  <c r="U62" i="120"/>
  <c r="U64" i="120" s="1"/>
  <c r="U95" i="123"/>
  <c r="U97" i="123" s="1"/>
  <c r="X62" i="120"/>
  <c r="X64" i="120" s="1"/>
  <c r="X95" i="123"/>
  <c r="X97" i="123" s="1"/>
  <c r="T62" i="120"/>
  <c r="T64" i="120" s="1"/>
  <c r="T95" i="123"/>
  <c r="T97" i="123" s="1"/>
  <c r="S62" i="120"/>
  <c r="S64" i="120" s="1"/>
  <c r="G18" i="104"/>
  <c r="G25" i="104" s="1"/>
  <c r="R62" i="120"/>
  <c r="R64" i="120" s="1"/>
  <c r="F18" i="104"/>
  <c r="AB199" i="85"/>
  <c r="T265" i="85"/>
  <c r="T270" i="85" s="1"/>
  <c r="E46" i="94" s="1"/>
  <c r="E49" i="94" s="1"/>
  <c r="S265" i="85"/>
  <c r="S270" i="85" s="1"/>
  <c r="D46" i="94" s="1"/>
  <c r="D49" i="94" s="1"/>
  <c r="W265" i="85"/>
  <c r="W270" i="85" s="1"/>
  <c r="H46" i="94" s="1"/>
  <c r="H49" i="94" s="1"/>
  <c r="U265" i="85"/>
  <c r="U270" i="85" s="1"/>
  <c r="F46" i="94" s="1"/>
  <c r="F49" i="94" s="1"/>
  <c r="V265" i="85"/>
  <c r="V270" i="85" s="1"/>
  <c r="G46" i="94" s="1"/>
  <c r="G49" i="94" s="1"/>
  <c r="X274" i="85"/>
  <c r="X278" i="85" s="1"/>
  <c r="AB10" i="85"/>
  <c r="F113" i="85"/>
  <c r="F112" i="85"/>
  <c r="F111" i="85"/>
  <c r="F110" i="85"/>
  <c r="F109" i="85"/>
  <c r="F108" i="85"/>
  <c r="H115" i="85"/>
  <c r="G115" i="85"/>
  <c r="F107" i="85"/>
  <c r="F115" i="85" s="1"/>
  <c r="N105" i="85"/>
  <c r="M105" i="85"/>
  <c r="L105" i="85"/>
  <c r="K105" i="85"/>
  <c r="J105" i="85"/>
  <c r="I105" i="85"/>
  <c r="D14" i="85"/>
  <c r="E14" i="85"/>
  <c r="B12" i="85"/>
  <c r="F25" i="104" l="1"/>
  <c r="E25" i="104"/>
  <c r="A26" i="104"/>
  <c r="I50" i="94"/>
  <c r="AB340" i="85"/>
  <c r="AB358" i="85"/>
  <c r="AB235" i="85"/>
  <c r="AB287" i="85"/>
  <c r="U274" i="85"/>
  <c r="U278" i="85" s="1"/>
  <c r="S274" i="85"/>
  <c r="S278" i="85" s="1"/>
  <c r="W274" i="85"/>
  <c r="W278" i="85" s="1"/>
  <c r="V274" i="85"/>
  <c r="V278" i="85" s="1"/>
  <c r="R274" i="85"/>
  <c r="R278" i="85" s="1"/>
  <c r="T274" i="85"/>
  <c r="T278" i="85" s="1"/>
  <c r="AB183" i="85"/>
  <c r="AB126" i="85"/>
  <c r="N183" i="85"/>
  <c r="M183" i="85"/>
  <c r="L183" i="85"/>
  <c r="K183" i="85"/>
  <c r="J183" i="85"/>
  <c r="I183" i="85"/>
  <c r="N23" i="85"/>
  <c r="M23" i="85"/>
  <c r="L23" i="85"/>
  <c r="K23" i="85"/>
  <c r="J23" i="85"/>
  <c r="I23" i="85"/>
  <c r="X192" i="85"/>
  <c r="W192" i="85"/>
  <c r="V192" i="85"/>
  <c r="U192" i="85"/>
  <c r="T192" i="85"/>
  <c r="S192" i="85"/>
  <c r="R192" i="85"/>
  <c r="Q192" i="85"/>
  <c r="F190" i="85"/>
  <c r="F189" i="85"/>
  <c r="F188" i="85"/>
  <c r="F187" i="85"/>
  <c r="F186" i="85"/>
  <c r="H192" i="85"/>
  <c r="G192" i="85"/>
  <c r="F185" i="85"/>
  <c r="F192" i="85" s="1"/>
  <c r="X33" i="85"/>
  <c r="W33" i="85"/>
  <c r="V33" i="85"/>
  <c r="U33" i="85"/>
  <c r="T33" i="85"/>
  <c r="S33" i="85"/>
  <c r="R33" i="85"/>
  <c r="H31" i="85"/>
  <c r="G31" i="85"/>
  <c r="F31" i="85"/>
  <c r="H30" i="85"/>
  <c r="G30" i="85"/>
  <c r="F30" i="85"/>
  <c r="H29" i="85"/>
  <c r="H364" i="85" s="1"/>
  <c r="G29" i="85"/>
  <c r="G364" i="85" s="1"/>
  <c r="F29" i="85"/>
  <c r="H28" i="85"/>
  <c r="H363" i="85" s="1"/>
  <c r="G28" i="85"/>
  <c r="G363" i="85" s="1"/>
  <c r="F28" i="85"/>
  <c r="H27" i="85"/>
  <c r="H362" i="85" s="1"/>
  <c r="G27" i="85"/>
  <c r="G362" i="85" s="1"/>
  <c r="F27" i="85"/>
  <c r="H26" i="85"/>
  <c r="H361" i="85" s="1"/>
  <c r="G26" i="85"/>
  <c r="G361" i="85" s="1"/>
  <c r="F26" i="85"/>
  <c r="H33" i="85"/>
  <c r="G25" i="85"/>
  <c r="F25" i="85"/>
  <c r="F33" i="85" s="1"/>
  <c r="E34" i="87"/>
  <c r="AA30" i="87"/>
  <c r="C25" i="87"/>
  <c r="C26" i="87" s="1"/>
  <c r="C27" i="87" s="1"/>
  <c r="C28" i="87" s="1"/>
  <c r="C29" i="87" s="1"/>
  <c r="C30" i="87" s="1"/>
  <c r="C31" i="87" s="1"/>
  <c r="C32" i="87" s="1"/>
  <c r="I21" i="87"/>
  <c r="H21" i="87"/>
  <c r="E17" i="87"/>
  <c r="C8" i="87"/>
  <c r="C9" i="87" s="1"/>
  <c r="C10" i="87" s="1"/>
  <c r="C11" i="87" s="1"/>
  <c r="C12" i="87" s="1"/>
  <c r="C13" i="87" s="1"/>
  <c r="C14" i="87" s="1"/>
  <c r="C15" i="87" s="1"/>
  <c r="G33" i="85" l="1"/>
  <c r="G360" i="85"/>
  <c r="G366" i="85" s="1"/>
  <c r="N25" i="87"/>
  <c r="H27" i="87"/>
  <c r="I28" i="87"/>
  <c r="J25" i="87"/>
  <c r="K26" i="87"/>
  <c r="L27" i="87"/>
  <c r="C50" i="94"/>
  <c r="E50" i="94"/>
  <c r="D50" i="94"/>
  <c r="H50" i="94"/>
  <c r="F50" i="94"/>
  <c r="G50" i="94"/>
  <c r="J29" i="87"/>
  <c r="H31" i="87"/>
  <c r="S31" i="87" s="1"/>
  <c r="M28" i="87"/>
  <c r="N29" i="87"/>
  <c r="Z187" i="85"/>
  <c r="Z188" i="85"/>
  <c r="Z189" i="85"/>
  <c r="Z186" i="85"/>
  <c r="Z190" i="85"/>
  <c r="I26" i="87"/>
  <c r="J27" i="87"/>
  <c r="N27" i="87"/>
  <c r="K28" i="87"/>
  <c r="L29" i="87"/>
  <c r="I25" i="87"/>
  <c r="M25" i="87"/>
  <c r="N26" i="87"/>
  <c r="K27" i="87"/>
  <c r="H28" i="87"/>
  <c r="L28" i="87"/>
  <c r="I29" i="87"/>
  <c r="M29" i="87"/>
  <c r="H26" i="87"/>
  <c r="L26" i="87"/>
  <c r="I27" i="87"/>
  <c r="M27" i="87"/>
  <c r="J28" i="87"/>
  <c r="N28" i="87"/>
  <c r="K29" i="87"/>
  <c r="I31" i="87"/>
  <c r="T31" i="87" s="1"/>
  <c r="M26" i="87"/>
  <c r="H29" i="87"/>
  <c r="Z185" i="85"/>
  <c r="P9" i="87"/>
  <c r="Q9" i="87" s="1"/>
  <c r="P8" i="87"/>
  <c r="Q8" i="87" s="1"/>
  <c r="J26" i="87"/>
  <c r="L192" i="85"/>
  <c r="P192" i="85"/>
  <c r="J192" i="85"/>
  <c r="N192" i="85"/>
  <c r="I192" i="85"/>
  <c r="M192" i="85"/>
  <c r="K192" i="85"/>
  <c r="O192" i="85"/>
  <c r="K25" i="87"/>
  <c r="L25" i="87"/>
  <c r="P10" i="87"/>
  <c r="Q10" i="87" s="1"/>
  <c r="P12" i="87"/>
  <c r="Q12" i="87" s="1"/>
  <c r="H25" i="87"/>
  <c r="P11" i="87"/>
  <c r="Q11" i="87" s="1"/>
  <c r="P29" i="87" l="1"/>
  <c r="A50" i="94"/>
  <c r="A278" i="85"/>
  <c r="P28" i="87"/>
  <c r="P27" i="87"/>
  <c r="P26" i="87"/>
  <c r="Z192" i="85"/>
  <c r="AA189" i="85"/>
  <c r="AA185" i="85"/>
  <c r="AA186" i="85"/>
  <c r="AA190" i="85"/>
  <c r="AA187" i="85"/>
  <c r="AA188" i="85"/>
  <c r="P25" i="87"/>
  <c r="Z199" i="85" l="1"/>
  <c r="AA192" i="85"/>
  <c r="AA199" i="85" l="1"/>
  <c r="AC790" i="86" l="1"/>
  <c r="AC792" i="86" s="1"/>
  <c r="AB790" i="86"/>
  <c r="AB792" i="86" s="1"/>
  <c r="Z790" i="86"/>
  <c r="Z792" i="86" s="1"/>
  <c r="Y790" i="86"/>
  <c r="Y792" i="86" s="1"/>
  <c r="X790" i="86"/>
  <c r="X792" i="86" s="1"/>
  <c r="W790" i="86"/>
  <c r="W792" i="86" s="1"/>
  <c r="V790" i="86"/>
  <c r="V792" i="86" s="1"/>
  <c r="U790" i="86"/>
  <c r="U792" i="86" s="1"/>
  <c r="T790" i="86"/>
  <c r="T792" i="86" s="1"/>
  <c r="S790" i="86"/>
  <c r="S792" i="86" s="1"/>
  <c r="R790" i="86"/>
  <c r="R792" i="86" s="1"/>
  <c r="Q790" i="86"/>
  <c r="Q792" i="86" s="1"/>
  <c r="P790" i="86"/>
  <c r="P792" i="86" s="1"/>
  <c r="O790" i="86"/>
  <c r="O792" i="86" s="1"/>
  <c r="N790" i="86"/>
  <c r="N792" i="86" s="1"/>
  <c r="M790" i="86"/>
  <c r="M792" i="86" s="1"/>
  <c r="L790" i="86"/>
  <c r="L792" i="86" s="1"/>
  <c r="K790" i="86"/>
  <c r="K792" i="86" s="1"/>
  <c r="I788" i="86"/>
  <c r="H788" i="86"/>
  <c r="G788" i="86"/>
  <c r="I787" i="86"/>
  <c r="H787" i="86"/>
  <c r="G787" i="86"/>
  <c r="I786" i="86"/>
  <c r="H786" i="86"/>
  <c r="G786" i="86"/>
  <c r="I785" i="86"/>
  <c r="I790" i="86" s="1"/>
  <c r="H785" i="86"/>
  <c r="H790" i="86" s="1"/>
  <c r="G785" i="86"/>
  <c r="G790" i="86" s="1"/>
  <c r="P783" i="86"/>
  <c r="O783" i="86"/>
  <c r="N783" i="86"/>
  <c r="M783" i="86"/>
  <c r="L783" i="86"/>
  <c r="K783" i="86"/>
  <c r="AC777" i="86"/>
  <c r="AC779" i="86" s="1"/>
  <c r="AB777" i="86"/>
  <c r="AB779" i="86" s="1"/>
  <c r="Z777" i="86"/>
  <c r="Z779" i="86" s="1"/>
  <c r="Y777" i="86"/>
  <c r="Y779" i="86" s="1"/>
  <c r="X777" i="86"/>
  <c r="X779" i="86" s="1"/>
  <c r="W777" i="86"/>
  <c r="W779" i="86" s="1"/>
  <c r="V777" i="86"/>
  <c r="V779" i="86" s="1"/>
  <c r="U777" i="86"/>
  <c r="U779" i="86" s="1"/>
  <c r="T777" i="86"/>
  <c r="T779" i="86" s="1"/>
  <c r="S777" i="86"/>
  <c r="S779" i="86" s="1"/>
  <c r="R777" i="86"/>
  <c r="R779" i="86" s="1"/>
  <c r="Q777" i="86"/>
  <c r="Q779" i="86" s="1"/>
  <c r="P777" i="86"/>
  <c r="P779" i="86" s="1"/>
  <c r="O777" i="86"/>
  <c r="O779" i="86" s="1"/>
  <c r="N777" i="86"/>
  <c r="N779" i="86" s="1"/>
  <c r="M777" i="86"/>
  <c r="M779" i="86" s="1"/>
  <c r="L777" i="86"/>
  <c r="L779" i="86" s="1"/>
  <c r="K777" i="86"/>
  <c r="K779" i="86" s="1"/>
  <c r="I775" i="86"/>
  <c r="H775" i="86"/>
  <c r="G775" i="86"/>
  <c r="I774" i="86"/>
  <c r="H774" i="86"/>
  <c r="G774" i="86"/>
  <c r="I773" i="86"/>
  <c r="H773" i="86"/>
  <c r="G773" i="86"/>
  <c r="I772" i="86"/>
  <c r="I777" i="86" s="1"/>
  <c r="H772" i="86"/>
  <c r="H777" i="86" s="1"/>
  <c r="G772" i="86"/>
  <c r="G777" i="86" s="1"/>
  <c r="P770" i="86"/>
  <c r="O770" i="86"/>
  <c r="N770" i="86"/>
  <c r="M770" i="86"/>
  <c r="L770" i="86"/>
  <c r="K770" i="86"/>
  <c r="Z764" i="86"/>
  <c r="Z766" i="86" s="1"/>
  <c r="Y764" i="86"/>
  <c r="Y766" i="86" s="1"/>
  <c r="X764" i="86"/>
  <c r="X766" i="86" s="1"/>
  <c r="W764" i="86"/>
  <c r="W766" i="86" s="1"/>
  <c r="V764" i="86"/>
  <c r="V766" i="86" s="1"/>
  <c r="U764" i="86"/>
  <c r="U766" i="86" s="1"/>
  <c r="T764" i="86"/>
  <c r="T766" i="86" s="1"/>
  <c r="AC762" i="86"/>
  <c r="AB762" i="86"/>
  <c r="I762" i="86"/>
  <c r="H762" i="86"/>
  <c r="G762" i="86"/>
  <c r="I761" i="86"/>
  <c r="H761" i="86"/>
  <c r="G761" i="86"/>
  <c r="AC760" i="86"/>
  <c r="AB760" i="86"/>
  <c r="I760" i="86"/>
  <c r="H760" i="86"/>
  <c r="G760" i="86"/>
  <c r="I759" i="86"/>
  <c r="H759" i="86"/>
  <c r="G759" i="86"/>
  <c r="AC758" i="86"/>
  <c r="AB758" i="86"/>
  <c r="I758" i="86"/>
  <c r="H758" i="86"/>
  <c r="G758" i="86"/>
  <c r="AC757" i="86"/>
  <c r="AB757" i="86"/>
  <c r="I757" i="86"/>
  <c r="H757" i="86"/>
  <c r="G757" i="86"/>
  <c r="AC756" i="86"/>
  <c r="AB756" i="86"/>
  <c r="I756" i="86"/>
  <c r="H756" i="86"/>
  <c r="G756" i="86"/>
  <c r="AC755" i="86"/>
  <c r="AB755" i="86"/>
  <c r="I755" i="86"/>
  <c r="H755" i="86"/>
  <c r="G755" i="86"/>
  <c r="AC754" i="86"/>
  <c r="AB754" i="86"/>
  <c r="I754" i="86"/>
  <c r="H754" i="86"/>
  <c r="G754" i="86"/>
  <c r="AC753" i="86"/>
  <c r="AB753" i="86"/>
  <c r="I753" i="86"/>
  <c r="H753" i="86"/>
  <c r="G753" i="86"/>
  <c r="AC752" i="86"/>
  <c r="AB752" i="86"/>
  <c r="I752" i="86"/>
  <c r="H752" i="86"/>
  <c r="G752" i="86"/>
  <c r="AC751" i="86"/>
  <c r="AB751" i="86"/>
  <c r="I751" i="86"/>
  <c r="H751" i="86"/>
  <c r="G751" i="86"/>
  <c r="AC750" i="86"/>
  <c r="AB750" i="86"/>
  <c r="I750" i="86"/>
  <c r="H750" i="86"/>
  <c r="G750" i="86"/>
  <c r="I749" i="86"/>
  <c r="H749" i="86"/>
  <c r="G749" i="86"/>
  <c r="I748" i="86"/>
  <c r="H748" i="86"/>
  <c r="G748" i="86"/>
  <c r="I747" i="86"/>
  <c r="H747" i="86"/>
  <c r="G747" i="86"/>
  <c r="I746" i="86"/>
  <c r="H746" i="86"/>
  <c r="G746" i="86"/>
  <c r="I745" i="86"/>
  <c r="H745" i="86"/>
  <c r="G745" i="86"/>
  <c r="I744" i="86"/>
  <c r="H744" i="86"/>
  <c r="G744" i="86"/>
  <c r="AC743" i="86"/>
  <c r="AB743" i="86"/>
  <c r="I743" i="86"/>
  <c r="H743" i="86"/>
  <c r="G743" i="86"/>
  <c r="AC742" i="86"/>
  <c r="AB742" i="86"/>
  <c r="I742" i="86"/>
  <c r="H742" i="86"/>
  <c r="G742" i="86"/>
  <c r="AC741" i="86"/>
  <c r="AB741" i="86"/>
  <c r="I741" i="86"/>
  <c r="H741" i="86"/>
  <c r="G741" i="86"/>
  <c r="AC740" i="86"/>
  <c r="AB740" i="86"/>
  <c r="I740" i="86"/>
  <c r="H740" i="86"/>
  <c r="G740" i="86"/>
  <c r="AC739" i="86"/>
  <c r="AB739" i="86"/>
  <c r="I739" i="86"/>
  <c r="H739" i="86"/>
  <c r="G739" i="86"/>
  <c r="AC738" i="86"/>
  <c r="AB738" i="86"/>
  <c r="I738" i="86"/>
  <c r="H738" i="86"/>
  <c r="G738" i="86"/>
  <c r="AC737" i="86"/>
  <c r="AB737" i="86"/>
  <c r="I737" i="86"/>
  <c r="H737" i="86"/>
  <c r="G737" i="86"/>
  <c r="AC736" i="86"/>
  <c r="AB736" i="86"/>
  <c r="I736" i="86"/>
  <c r="H736" i="86"/>
  <c r="G736" i="86"/>
  <c r="AC735" i="86"/>
  <c r="AB735" i="86"/>
  <c r="I735" i="86"/>
  <c r="H735" i="86"/>
  <c r="G735" i="86"/>
  <c r="AC734" i="86"/>
  <c r="AB734" i="86"/>
  <c r="I734" i="86"/>
  <c r="H734" i="86"/>
  <c r="G734" i="86"/>
  <c r="AC733" i="86"/>
  <c r="AB733" i="86"/>
  <c r="I733" i="86"/>
  <c r="H733" i="86"/>
  <c r="G733" i="86"/>
  <c r="AC732" i="86"/>
  <c r="AB732" i="86"/>
  <c r="I732" i="86"/>
  <c r="H732" i="86"/>
  <c r="G732" i="86"/>
  <c r="I731" i="86"/>
  <c r="H731" i="86"/>
  <c r="G731" i="86"/>
  <c r="I730" i="86"/>
  <c r="H730" i="86"/>
  <c r="G730" i="86"/>
  <c r="I729" i="86"/>
  <c r="I764" i="86" s="1"/>
  <c r="H729" i="86"/>
  <c r="H764" i="86" s="1"/>
  <c r="G729" i="86"/>
  <c r="G764" i="86" s="1"/>
  <c r="P727" i="86"/>
  <c r="O727" i="86"/>
  <c r="N727" i="86"/>
  <c r="M727" i="86"/>
  <c r="L727" i="86"/>
  <c r="K727" i="86"/>
  <c r="AC721" i="86"/>
  <c r="AC723" i="86" s="1"/>
  <c r="AB721" i="86"/>
  <c r="AB723" i="86" s="1"/>
  <c r="Z721" i="86"/>
  <c r="Z723" i="86" s="1"/>
  <c r="Y721" i="86"/>
  <c r="Y723" i="86" s="1"/>
  <c r="X721" i="86"/>
  <c r="X723" i="86" s="1"/>
  <c r="W721" i="86"/>
  <c r="W723" i="86" s="1"/>
  <c r="V721" i="86"/>
  <c r="V723" i="86" s="1"/>
  <c r="U721" i="86"/>
  <c r="U723" i="86" s="1"/>
  <c r="T721" i="86"/>
  <c r="T723" i="86" s="1"/>
  <c r="I719" i="86"/>
  <c r="H719" i="86"/>
  <c r="G719" i="86"/>
  <c r="I718" i="86"/>
  <c r="H718" i="86"/>
  <c r="G718" i="86"/>
  <c r="I717" i="86"/>
  <c r="H717" i="86"/>
  <c r="G717" i="86"/>
  <c r="S721" i="86"/>
  <c r="S723" i="86" s="1"/>
  <c r="Q721" i="86"/>
  <c r="P721" i="86"/>
  <c r="N721" i="86"/>
  <c r="L721" i="86"/>
  <c r="K721" i="86"/>
  <c r="I716" i="86"/>
  <c r="I721" i="86" s="1"/>
  <c r="H716" i="86"/>
  <c r="H721" i="86" s="1"/>
  <c r="G716" i="86"/>
  <c r="G721" i="86" s="1"/>
  <c r="P714" i="86"/>
  <c r="O714" i="86"/>
  <c r="N714" i="86"/>
  <c r="M714" i="86"/>
  <c r="L714" i="86"/>
  <c r="K714" i="86"/>
  <c r="Z708" i="86"/>
  <c r="Z710" i="86" s="1"/>
  <c r="Y708" i="86"/>
  <c r="Y710" i="86" s="1"/>
  <c r="X708" i="86"/>
  <c r="X710" i="86" s="1"/>
  <c r="W708" i="86"/>
  <c r="W710" i="86" s="1"/>
  <c r="V708" i="86"/>
  <c r="V710" i="86" s="1"/>
  <c r="U708" i="86"/>
  <c r="U710" i="86" s="1"/>
  <c r="T708" i="86"/>
  <c r="T710" i="86" s="1"/>
  <c r="I706" i="86"/>
  <c r="H706" i="86"/>
  <c r="G706" i="86"/>
  <c r="AC705" i="86"/>
  <c r="AB705" i="86"/>
  <c r="I705" i="86"/>
  <c r="H705" i="86"/>
  <c r="G705" i="86"/>
  <c r="I704" i="86"/>
  <c r="H704" i="86"/>
  <c r="G704" i="86"/>
  <c r="I703" i="86"/>
  <c r="H703" i="86"/>
  <c r="G703" i="86"/>
  <c r="I702" i="86"/>
  <c r="H702" i="86"/>
  <c r="G702" i="86"/>
  <c r="I701" i="86"/>
  <c r="H701" i="86"/>
  <c r="G701" i="86"/>
  <c r="I700" i="86"/>
  <c r="H700" i="86"/>
  <c r="G700" i="86"/>
  <c r="I699" i="86"/>
  <c r="H699" i="86"/>
  <c r="G699" i="86"/>
  <c r="I698" i="86"/>
  <c r="H698" i="86"/>
  <c r="G698" i="86"/>
  <c r="I697" i="86"/>
  <c r="H697" i="86"/>
  <c r="G697" i="86"/>
  <c r="I696" i="86"/>
  <c r="H696" i="86"/>
  <c r="G696" i="86"/>
  <c r="AC695" i="86"/>
  <c r="AB695" i="86"/>
  <c r="I695" i="86"/>
  <c r="H695" i="86"/>
  <c r="G695" i="86"/>
  <c r="I694" i="86"/>
  <c r="H694" i="86"/>
  <c r="G694" i="86"/>
  <c r="AC693" i="86"/>
  <c r="AB693" i="86"/>
  <c r="I693" i="86"/>
  <c r="H693" i="86"/>
  <c r="G693" i="86"/>
  <c r="AC692" i="86"/>
  <c r="AB692" i="86"/>
  <c r="I692" i="86"/>
  <c r="H692" i="86"/>
  <c r="G692" i="86"/>
  <c r="AC691" i="86"/>
  <c r="AB691" i="86"/>
  <c r="I691" i="86"/>
  <c r="I708" i="86" s="1"/>
  <c r="H691" i="86"/>
  <c r="H708" i="86" s="1"/>
  <c r="G691" i="86"/>
  <c r="G708" i="86" s="1"/>
  <c r="P689" i="86"/>
  <c r="O689" i="86"/>
  <c r="N689" i="86"/>
  <c r="M689" i="86"/>
  <c r="L689" i="86"/>
  <c r="K689" i="86"/>
  <c r="Z683" i="86"/>
  <c r="Z685" i="86" s="1"/>
  <c r="Y683" i="86"/>
  <c r="Y685" i="86" s="1"/>
  <c r="X683" i="86"/>
  <c r="X685" i="86" s="1"/>
  <c r="W683" i="86"/>
  <c r="W685" i="86" s="1"/>
  <c r="V683" i="86"/>
  <c r="V685" i="86" s="1"/>
  <c r="U683" i="86"/>
  <c r="U685" i="86" s="1"/>
  <c r="T683" i="86"/>
  <c r="T685" i="86" s="1"/>
  <c r="I681" i="86"/>
  <c r="H681" i="86"/>
  <c r="G681" i="86"/>
  <c r="AC680" i="86"/>
  <c r="AB680" i="86"/>
  <c r="I680" i="86"/>
  <c r="H680" i="86"/>
  <c r="G680" i="86"/>
  <c r="I679" i="86"/>
  <c r="H679" i="86"/>
  <c r="G679" i="86"/>
  <c r="I678" i="86"/>
  <c r="H678" i="86"/>
  <c r="G678" i="86"/>
  <c r="I677" i="86"/>
  <c r="H677" i="86"/>
  <c r="G677" i="86"/>
  <c r="I676" i="86"/>
  <c r="H676" i="86"/>
  <c r="G676" i="86"/>
  <c r="I675" i="86"/>
  <c r="H675" i="86"/>
  <c r="G675" i="86"/>
  <c r="I674" i="86"/>
  <c r="H674" i="86"/>
  <c r="G674" i="86"/>
  <c r="I673" i="86"/>
  <c r="H673" i="86"/>
  <c r="G673" i="86"/>
  <c r="I672" i="86"/>
  <c r="H672" i="86"/>
  <c r="G672" i="86"/>
  <c r="I671" i="86"/>
  <c r="H671" i="86"/>
  <c r="G671" i="86"/>
  <c r="AC670" i="86"/>
  <c r="AB670" i="86"/>
  <c r="I670" i="86"/>
  <c r="H670" i="86"/>
  <c r="G670" i="86"/>
  <c r="I669" i="86"/>
  <c r="H669" i="86"/>
  <c r="G669" i="86"/>
  <c r="AC668" i="86"/>
  <c r="AB668" i="86"/>
  <c r="I668" i="86"/>
  <c r="H668" i="86"/>
  <c r="G668" i="86"/>
  <c r="AC667" i="86"/>
  <c r="AB667" i="86"/>
  <c r="I667" i="86"/>
  <c r="H667" i="86"/>
  <c r="G667" i="86"/>
  <c r="AC666" i="86"/>
  <c r="AB666" i="86"/>
  <c r="I666" i="86"/>
  <c r="I683" i="86" s="1"/>
  <c r="H666" i="86"/>
  <c r="H683" i="86" s="1"/>
  <c r="G666" i="86"/>
  <c r="G683" i="86" s="1"/>
  <c r="P664" i="86"/>
  <c r="O664" i="86"/>
  <c r="N664" i="86"/>
  <c r="M664" i="86"/>
  <c r="L664" i="86"/>
  <c r="K664" i="86"/>
  <c r="Z658" i="86"/>
  <c r="Z660" i="86" s="1"/>
  <c r="Y658" i="86"/>
  <c r="Y660" i="86" s="1"/>
  <c r="X658" i="86"/>
  <c r="X660" i="86" s="1"/>
  <c r="W658" i="86"/>
  <c r="W660" i="86" s="1"/>
  <c r="V658" i="86"/>
  <c r="V660" i="86" s="1"/>
  <c r="U658" i="86"/>
  <c r="U660" i="86" s="1"/>
  <c r="T658" i="86"/>
  <c r="T660" i="86" s="1"/>
  <c r="I656" i="86"/>
  <c r="H656" i="86"/>
  <c r="G656" i="86"/>
  <c r="AC655" i="86"/>
  <c r="AB655" i="86"/>
  <c r="I655" i="86"/>
  <c r="H655" i="86"/>
  <c r="G655" i="86"/>
  <c r="I654" i="86"/>
  <c r="H654" i="86"/>
  <c r="G654" i="86"/>
  <c r="I653" i="86"/>
  <c r="H653" i="86"/>
  <c r="G653" i="86"/>
  <c r="I652" i="86"/>
  <c r="H652" i="86"/>
  <c r="G652" i="86"/>
  <c r="I651" i="86"/>
  <c r="H651" i="86"/>
  <c r="G651" i="86"/>
  <c r="I650" i="86"/>
  <c r="H650" i="86"/>
  <c r="G650" i="86"/>
  <c r="I649" i="86"/>
  <c r="H649" i="86"/>
  <c r="G649" i="86"/>
  <c r="I648" i="86"/>
  <c r="H648" i="86"/>
  <c r="G648" i="86"/>
  <c r="I647" i="86"/>
  <c r="H647" i="86"/>
  <c r="G647" i="86"/>
  <c r="I646" i="86"/>
  <c r="H646" i="86"/>
  <c r="G646" i="86"/>
  <c r="AC645" i="86"/>
  <c r="AB645" i="86"/>
  <c r="I645" i="86"/>
  <c r="H645" i="86"/>
  <c r="G645" i="86"/>
  <c r="I644" i="86"/>
  <c r="H644" i="86"/>
  <c r="G644" i="86"/>
  <c r="AC643" i="86"/>
  <c r="AB643" i="86"/>
  <c r="I643" i="86"/>
  <c r="H643" i="86"/>
  <c r="G643" i="86"/>
  <c r="AC642" i="86"/>
  <c r="AB642" i="86"/>
  <c r="I642" i="86"/>
  <c r="H642" i="86"/>
  <c r="G642" i="86"/>
  <c r="AC641" i="86"/>
  <c r="AB641" i="86"/>
  <c r="I641" i="86"/>
  <c r="I658" i="86" s="1"/>
  <c r="H641" i="86"/>
  <c r="H658" i="86" s="1"/>
  <c r="G641" i="86"/>
  <c r="G658" i="86" s="1"/>
  <c r="P639" i="86"/>
  <c r="O639" i="86"/>
  <c r="N639" i="86"/>
  <c r="M639" i="86"/>
  <c r="L639" i="86"/>
  <c r="K639" i="86"/>
  <c r="Z633" i="86"/>
  <c r="Z635" i="86" s="1"/>
  <c r="Y633" i="86"/>
  <c r="Y635" i="86" s="1"/>
  <c r="X633" i="86"/>
  <c r="X635" i="86" s="1"/>
  <c r="W633" i="86"/>
  <c r="W635" i="86" s="1"/>
  <c r="V633" i="86"/>
  <c r="V635" i="86" s="1"/>
  <c r="U633" i="86"/>
  <c r="U635" i="86" s="1"/>
  <c r="T633" i="86"/>
  <c r="T635" i="86" s="1"/>
  <c r="I631" i="86"/>
  <c r="H631" i="86"/>
  <c r="G631" i="86"/>
  <c r="AC630" i="86"/>
  <c r="AB630" i="86"/>
  <c r="I630" i="86"/>
  <c r="H630" i="86"/>
  <c r="G630" i="86"/>
  <c r="I629" i="86"/>
  <c r="H629" i="86"/>
  <c r="G629" i="86"/>
  <c r="I628" i="86"/>
  <c r="H628" i="86"/>
  <c r="G628" i="86"/>
  <c r="I627" i="86"/>
  <c r="H627" i="86"/>
  <c r="G627" i="86"/>
  <c r="I626" i="86"/>
  <c r="H626" i="86"/>
  <c r="G626" i="86"/>
  <c r="I625" i="86"/>
  <c r="H625" i="86"/>
  <c r="G625" i="86"/>
  <c r="I624" i="86"/>
  <c r="H624" i="86"/>
  <c r="G624" i="86"/>
  <c r="I623" i="86"/>
  <c r="H623" i="86"/>
  <c r="G623" i="86"/>
  <c r="I622" i="86"/>
  <c r="H622" i="86"/>
  <c r="G622" i="86"/>
  <c r="I621" i="86"/>
  <c r="H621" i="86"/>
  <c r="G621" i="86"/>
  <c r="AC620" i="86"/>
  <c r="AB620" i="86"/>
  <c r="I620" i="86"/>
  <c r="H620" i="86"/>
  <c r="G620" i="86"/>
  <c r="I619" i="86"/>
  <c r="H619" i="86"/>
  <c r="G619" i="86"/>
  <c r="AC618" i="86"/>
  <c r="AB618" i="86"/>
  <c r="I618" i="86"/>
  <c r="H618" i="86"/>
  <c r="G618" i="86"/>
  <c r="AC617" i="86"/>
  <c r="AB617" i="86"/>
  <c r="I617" i="86"/>
  <c r="H617" i="86"/>
  <c r="G617" i="86"/>
  <c r="AC616" i="86"/>
  <c r="AB616" i="86"/>
  <c r="I616" i="86"/>
  <c r="I633" i="86" s="1"/>
  <c r="H616" i="86"/>
  <c r="H633" i="86" s="1"/>
  <c r="G616" i="86"/>
  <c r="G633" i="86" s="1"/>
  <c r="P614" i="86"/>
  <c r="O614" i="86"/>
  <c r="N614" i="86"/>
  <c r="M614" i="86"/>
  <c r="L614" i="86"/>
  <c r="K614" i="86"/>
  <c r="Z608" i="86"/>
  <c r="Z610" i="86" s="1"/>
  <c r="Y608" i="86"/>
  <c r="Y610" i="86" s="1"/>
  <c r="X608" i="86"/>
  <c r="X610" i="86" s="1"/>
  <c r="W608" i="86"/>
  <c r="W610" i="86" s="1"/>
  <c r="V608" i="86"/>
  <c r="V610" i="86" s="1"/>
  <c r="U608" i="86"/>
  <c r="U610" i="86" s="1"/>
  <c r="T608" i="86"/>
  <c r="T610" i="86" s="1"/>
  <c r="I606" i="86"/>
  <c r="H606" i="86"/>
  <c r="G606" i="86"/>
  <c r="AC605" i="86"/>
  <c r="AB605" i="86"/>
  <c r="I605" i="86"/>
  <c r="H605" i="86"/>
  <c r="G605" i="86"/>
  <c r="I604" i="86"/>
  <c r="H604" i="86"/>
  <c r="G604" i="86"/>
  <c r="I603" i="86"/>
  <c r="H603" i="86"/>
  <c r="G603" i="86"/>
  <c r="I602" i="86"/>
  <c r="H602" i="86"/>
  <c r="G602" i="86"/>
  <c r="I601" i="86"/>
  <c r="H601" i="86"/>
  <c r="G601" i="86"/>
  <c r="I600" i="86"/>
  <c r="H600" i="86"/>
  <c r="G600" i="86"/>
  <c r="I599" i="86"/>
  <c r="H599" i="86"/>
  <c r="G599" i="86"/>
  <c r="I598" i="86"/>
  <c r="H598" i="86"/>
  <c r="G598" i="86"/>
  <c r="I597" i="86"/>
  <c r="H597" i="86"/>
  <c r="G597" i="86"/>
  <c r="I596" i="86"/>
  <c r="H596" i="86"/>
  <c r="G596" i="86"/>
  <c r="AC595" i="86"/>
  <c r="AB595" i="86"/>
  <c r="I595" i="86"/>
  <c r="H595" i="86"/>
  <c r="G595" i="86"/>
  <c r="I594" i="86"/>
  <c r="H594" i="86"/>
  <c r="G594" i="86"/>
  <c r="AC593" i="86"/>
  <c r="AB593" i="86"/>
  <c r="I593" i="86"/>
  <c r="H593" i="86"/>
  <c r="G593" i="86"/>
  <c r="AC592" i="86"/>
  <c r="AB592" i="86"/>
  <c r="I592" i="86"/>
  <c r="H592" i="86"/>
  <c r="G592" i="86"/>
  <c r="AC591" i="86"/>
  <c r="AB591" i="86"/>
  <c r="I591" i="86"/>
  <c r="I608" i="86" s="1"/>
  <c r="H591" i="86"/>
  <c r="H608" i="86" s="1"/>
  <c r="G591" i="86"/>
  <c r="G608" i="86" s="1"/>
  <c r="P589" i="86"/>
  <c r="O589" i="86"/>
  <c r="N589" i="86"/>
  <c r="M589" i="86"/>
  <c r="L589" i="86"/>
  <c r="K589" i="86"/>
  <c r="Z583" i="86"/>
  <c r="Z585" i="86" s="1"/>
  <c r="Y583" i="86"/>
  <c r="Y585" i="86" s="1"/>
  <c r="X583" i="86"/>
  <c r="X585" i="86" s="1"/>
  <c r="W583" i="86"/>
  <c r="W585" i="86" s="1"/>
  <c r="V583" i="86"/>
  <c r="V585" i="86" s="1"/>
  <c r="U583" i="86"/>
  <c r="U585" i="86" s="1"/>
  <c r="T583" i="86"/>
  <c r="T585" i="86" s="1"/>
  <c r="I581" i="86"/>
  <c r="H581" i="86"/>
  <c r="G581" i="86"/>
  <c r="AC580" i="86"/>
  <c r="AB580" i="86"/>
  <c r="I580" i="86"/>
  <c r="H580" i="86"/>
  <c r="G580" i="86"/>
  <c r="I579" i="86"/>
  <c r="H579" i="86"/>
  <c r="G579" i="86"/>
  <c r="I578" i="86"/>
  <c r="H578" i="86"/>
  <c r="G578" i="86"/>
  <c r="I577" i="86"/>
  <c r="H577" i="86"/>
  <c r="G577" i="86"/>
  <c r="I576" i="86"/>
  <c r="H576" i="86"/>
  <c r="G576" i="86"/>
  <c r="I575" i="86"/>
  <c r="H575" i="86"/>
  <c r="G575" i="86"/>
  <c r="I574" i="86"/>
  <c r="H574" i="86"/>
  <c r="G574" i="86"/>
  <c r="I573" i="86"/>
  <c r="H573" i="86"/>
  <c r="G573" i="86"/>
  <c r="I572" i="86"/>
  <c r="H572" i="86"/>
  <c r="G572" i="86"/>
  <c r="I571" i="86"/>
  <c r="H571" i="86"/>
  <c r="G571" i="86"/>
  <c r="AC570" i="86"/>
  <c r="AB570" i="86"/>
  <c r="I570" i="86"/>
  <c r="H570" i="86"/>
  <c r="G570" i="86"/>
  <c r="I569" i="86"/>
  <c r="H569" i="86"/>
  <c r="G569" i="86"/>
  <c r="AC568" i="86"/>
  <c r="AB568" i="86"/>
  <c r="I568" i="86"/>
  <c r="H568" i="86"/>
  <c r="G568" i="86"/>
  <c r="AC567" i="86"/>
  <c r="AB567" i="86"/>
  <c r="I567" i="86"/>
  <c r="H567" i="86"/>
  <c r="G567" i="86"/>
  <c r="AC566" i="86"/>
  <c r="AB566" i="86"/>
  <c r="I566" i="86"/>
  <c r="I583" i="86" s="1"/>
  <c r="H566" i="86"/>
  <c r="H583" i="86" s="1"/>
  <c r="G566" i="86"/>
  <c r="G583" i="86" s="1"/>
  <c r="P564" i="86"/>
  <c r="O564" i="86"/>
  <c r="N564" i="86"/>
  <c r="M564" i="86"/>
  <c r="L564" i="86"/>
  <c r="K564" i="86"/>
  <c r="Z558" i="86"/>
  <c r="Z560" i="86" s="1"/>
  <c r="Y558" i="86"/>
  <c r="Y560" i="86" s="1"/>
  <c r="X558" i="86"/>
  <c r="X560" i="86" s="1"/>
  <c r="W558" i="86"/>
  <c r="W560" i="86" s="1"/>
  <c r="V558" i="86"/>
  <c r="V560" i="86" s="1"/>
  <c r="U558" i="86"/>
  <c r="U560" i="86" s="1"/>
  <c r="T558" i="86"/>
  <c r="T560" i="86" s="1"/>
  <c r="I556" i="86"/>
  <c r="H556" i="86"/>
  <c r="G556" i="86"/>
  <c r="AC555" i="86"/>
  <c r="AB555" i="86"/>
  <c r="I555" i="86"/>
  <c r="H555" i="86"/>
  <c r="G555" i="86"/>
  <c r="I554" i="86"/>
  <c r="H554" i="86"/>
  <c r="G554" i="86"/>
  <c r="I553" i="86"/>
  <c r="H553" i="86"/>
  <c r="G553" i="86"/>
  <c r="I552" i="86"/>
  <c r="H552" i="86"/>
  <c r="G552" i="86"/>
  <c r="I551" i="86"/>
  <c r="H551" i="86"/>
  <c r="G551" i="86"/>
  <c r="I550" i="86"/>
  <c r="H550" i="86"/>
  <c r="G550" i="86"/>
  <c r="I549" i="86"/>
  <c r="H549" i="86"/>
  <c r="G549" i="86"/>
  <c r="I548" i="86"/>
  <c r="H548" i="86"/>
  <c r="G548" i="86"/>
  <c r="I547" i="86"/>
  <c r="H547" i="86"/>
  <c r="G547" i="86"/>
  <c r="I546" i="86"/>
  <c r="H546" i="86"/>
  <c r="G546" i="86"/>
  <c r="AC545" i="86"/>
  <c r="AB545" i="86"/>
  <c r="I545" i="86"/>
  <c r="H545" i="86"/>
  <c r="G545" i="86"/>
  <c r="I544" i="86"/>
  <c r="H544" i="86"/>
  <c r="G544" i="86"/>
  <c r="AC543" i="86"/>
  <c r="AB543" i="86"/>
  <c r="I543" i="86"/>
  <c r="H543" i="86"/>
  <c r="G543" i="86"/>
  <c r="AC542" i="86"/>
  <c r="AB542" i="86"/>
  <c r="I542" i="86"/>
  <c r="H542" i="86"/>
  <c r="G542" i="86"/>
  <c r="AC541" i="86"/>
  <c r="AB541" i="86"/>
  <c r="I541" i="86"/>
  <c r="I558" i="86" s="1"/>
  <c r="H541" i="86"/>
  <c r="H558" i="86" s="1"/>
  <c r="G541" i="86"/>
  <c r="G558" i="86" s="1"/>
  <c r="P539" i="86"/>
  <c r="O539" i="86"/>
  <c r="N539" i="86"/>
  <c r="M539" i="86"/>
  <c r="L539" i="86"/>
  <c r="K539" i="86"/>
  <c r="Z533" i="86"/>
  <c r="Z535" i="86" s="1"/>
  <c r="Y533" i="86"/>
  <c r="Y535" i="86" s="1"/>
  <c r="X533" i="86"/>
  <c r="X535" i="86" s="1"/>
  <c r="W533" i="86"/>
  <c r="W535" i="86" s="1"/>
  <c r="V533" i="86"/>
  <c r="V535" i="86" s="1"/>
  <c r="U533" i="86"/>
  <c r="U535" i="86" s="1"/>
  <c r="T533" i="86"/>
  <c r="T535" i="86" s="1"/>
  <c r="I531" i="86"/>
  <c r="H531" i="86"/>
  <c r="G531" i="86"/>
  <c r="AC530" i="86"/>
  <c r="AB530" i="86"/>
  <c r="I530" i="86"/>
  <c r="H530" i="86"/>
  <c r="G530" i="86"/>
  <c r="I529" i="86"/>
  <c r="H529" i="86"/>
  <c r="G529" i="86"/>
  <c r="I528" i="86"/>
  <c r="H528" i="86"/>
  <c r="G528" i="86"/>
  <c r="I527" i="86"/>
  <c r="H527" i="86"/>
  <c r="G527" i="86"/>
  <c r="I526" i="86"/>
  <c r="H526" i="86"/>
  <c r="G526" i="86"/>
  <c r="I525" i="86"/>
  <c r="H525" i="86"/>
  <c r="G525" i="86"/>
  <c r="I524" i="86"/>
  <c r="H524" i="86"/>
  <c r="G524" i="86"/>
  <c r="I523" i="86"/>
  <c r="H523" i="86"/>
  <c r="G523" i="86"/>
  <c r="I522" i="86"/>
  <c r="H522" i="86"/>
  <c r="G522" i="86"/>
  <c r="I521" i="86"/>
  <c r="H521" i="86"/>
  <c r="G521" i="86"/>
  <c r="AC520" i="86"/>
  <c r="AB520" i="86"/>
  <c r="I520" i="86"/>
  <c r="H520" i="86"/>
  <c r="G520" i="86"/>
  <c r="I519" i="86"/>
  <c r="H519" i="86"/>
  <c r="G519" i="86"/>
  <c r="AC518" i="86"/>
  <c r="AB518" i="86"/>
  <c r="I518" i="86"/>
  <c r="H518" i="86"/>
  <c r="G518" i="86"/>
  <c r="AC517" i="86"/>
  <c r="AB517" i="86"/>
  <c r="I517" i="86"/>
  <c r="H517" i="86"/>
  <c r="G517" i="86"/>
  <c r="AC516" i="86"/>
  <c r="AB516" i="86"/>
  <c r="I516" i="86"/>
  <c r="I533" i="86" s="1"/>
  <c r="H516" i="86"/>
  <c r="H533" i="86" s="1"/>
  <c r="G516" i="86"/>
  <c r="G533" i="86" s="1"/>
  <c r="P514" i="86"/>
  <c r="O514" i="86"/>
  <c r="N514" i="86"/>
  <c r="M514" i="86"/>
  <c r="L514" i="86"/>
  <c r="K514" i="86"/>
  <c r="AC508" i="86"/>
  <c r="AC510" i="86" s="1"/>
  <c r="AB508" i="86"/>
  <c r="AB510" i="86" s="1"/>
  <c r="Z508" i="86"/>
  <c r="Z510" i="86" s="1"/>
  <c r="Y508" i="86"/>
  <c r="Y510" i="86" s="1"/>
  <c r="X508" i="86"/>
  <c r="X510" i="86" s="1"/>
  <c r="W508" i="86"/>
  <c r="W510" i="86" s="1"/>
  <c r="V508" i="86"/>
  <c r="V510" i="86" s="1"/>
  <c r="U508" i="86"/>
  <c r="U510" i="86" s="1"/>
  <c r="T508" i="86"/>
  <c r="T510" i="86" s="1"/>
  <c r="S508" i="86"/>
  <c r="S510" i="86" s="1"/>
  <c r="I506" i="86"/>
  <c r="H506" i="86"/>
  <c r="G506" i="86"/>
  <c r="I505" i="86"/>
  <c r="H505" i="86"/>
  <c r="G505" i="86"/>
  <c r="I504" i="86"/>
  <c r="H504" i="86"/>
  <c r="G504" i="86"/>
  <c r="I503" i="86"/>
  <c r="I508" i="86" s="1"/>
  <c r="H503" i="86"/>
  <c r="H508" i="86" s="1"/>
  <c r="G503" i="86"/>
  <c r="G508" i="86" s="1"/>
  <c r="P501" i="86"/>
  <c r="O501" i="86"/>
  <c r="N501" i="86"/>
  <c r="M501" i="86"/>
  <c r="L501" i="86"/>
  <c r="K501" i="86"/>
  <c r="AC495" i="86"/>
  <c r="AC497" i="86" s="1"/>
  <c r="AB495" i="86"/>
  <c r="AB497" i="86" s="1"/>
  <c r="Z495" i="86"/>
  <c r="Z497" i="86" s="1"/>
  <c r="Y495" i="86"/>
  <c r="Y497" i="86" s="1"/>
  <c r="X495" i="86"/>
  <c r="X497" i="86" s="1"/>
  <c r="W495" i="86"/>
  <c r="W497" i="86" s="1"/>
  <c r="V495" i="86"/>
  <c r="V497" i="86" s="1"/>
  <c r="U495" i="86"/>
  <c r="U497" i="86" s="1"/>
  <c r="T495" i="86"/>
  <c r="T497" i="86" s="1"/>
  <c r="S495" i="86"/>
  <c r="I493" i="86"/>
  <c r="H493" i="86"/>
  <c r="G493" i="86"/>
  <c r="I492" i="86"/>
  <c r="H492" i="86"/>
  <c r="G492" i="86"/>
  <c r="I491" i="86"/>
  <c r="H491" i="86"/>
  <c r="G491" i="86"/>
  <c r="I490" i="86"/>
  <c r="H490" i="86"/>
  <c r="G490" i="86"/>
  <c r="I489" i="86"/>
  <c r="H489" i="86"/>
  <c r="G489" i="86"/>
  <c r="I488" i="86"/>
  <c r="H488" i="86"/>
  <c r="G488" i="86"/>
  <c r="I487" i="86"/>
  <c r="H487" i="86"/>
  <c r="G487" i="86"/>
  <c r="I486" i="86"/>
  <c r="H486" i="86"/>
  <c r="G486" i="86"/>
  <c r="I485" i="86"/>
  <c r="H485" i="86"/>
  <c r="G485" i="86"/>
  <c r="I484" i="86"/>
  <c r="H484" i="86"/>
  <c r="G484" i="86"/>
  <c r="I483" i="86"/>
  <c r="H483" i="86"/>
  <c r="G483" i="86"/>
  <c r="I482" i="86"/>
  <c r="H482" i="86"/>
  <c r="G482" i="86"/>
  <c r="I481" i="86"/>
  <c r="H481" i="86"/>
  <c r="G481" i="86"/>
  <c r="I480" i="86"/>
  <c r="H480" i="86"/>
  <c r="G480" i="86"/>
  <c r="I479" i="86"/>
  <c r="H479" i="86"/>
  <c r="G479" i="86"/>
  <c r="I478" i="86"/>
  <c r="H478" i="86"/>
  <c r="G478" i="86"/>
  <c r="I477" i="86"/>
  <c r="I495" i="86" s="1"/>
  <c r="H477" i="86"/>
  <c r="H495" i="86" s="1"/>
  <c r="G477" i="86"/>
  <c r="G495" i="86" s="1"/>
  <c r="P475" i="86"/>
  <c r="O475" i="86"/>
  <c r="N475" i="86"/>
  <c r="M475" i="86"/>
  <c r="L475" i="86"/>
  <c r="K475" i="86"/>
  <c r="AC469" i="86"/>
  <c r="AC471" i="86" s="1"/>
  <c r="AB469" i="86"/>
  <c r="AB471" i="86" s="1"/>
  <c r="Z469" i="86"/>
  <c r="Z471" i="86" s="1"/>
  <c r="Y469" i="86"/>
  <c r="Y471" i="86" s="1"/>
  <c r="X469" i="86"/>
  <c r="X471" i="86" s="1"/>
  <c r="W469" i="86"/>
  <c r="W471" i="86" s="1"/>
  <c r="V469" i="86"/>
  <c r="V471" i="86" s="1"/>
  <c r="U469" i="86"/>
  <c r="U471" i="86" s="1"/>
  <c r="T469" i="86"/>
  <c r="T471" i="86" s="1"/>
  <c r="S469" i="86"/>
  <c r="I467" i="86"/>
  <c r="H467" i="86"/>
  <c r="G467" i="86"/>
  <c r="I466" i="86"/>
  <c r="H466" i="86"/>
  <c r="G466" i="86"/>
  <c r="I465" i="86"/>
  <c r="H465" i="86"/>
  <c r="G465" i="86"/>
  <c r="I464" i="86"/>
  <c r="H464" i="86"/>
  <c r="G464" i="86"/>
  <c r="I463" i="86"/>
  <c r="H463" i="86"/>
  <c r="G463" i="86"/>
  <c r="I462" i="86"/>
  <c r="H462" i="86"/>
  <c r="G462" i="86"/>
  <c r="I461" i="86"/>
  <c r="H461" i="86"/>
  <c r="G461" i="86"/>
  <c r="I460" i="86"/>
  <c r="H460" i="86"/>
  <c r="G460" i="86"/>
  <c r="I459" i="86"/>
  <c r="H459" i="86"/>
  <c r="G459" i="86"/>
  <c r="I458" i="86"/>
  <c r="H458" i="86"/>
  <c r="G458" i="86"/>
  <c r="I457" i="86"/>
  <c r="H457" i="86"/>
  <c r="G457" i="86"/>
  <c r="I456" i="86"/>
  <c r="H456" i="86"/>
  <c r="G456" i="86"/>
  <c r="I455" i="86"/>
  <c r="H455" i="86"/>
  <c r="G455" i="86"/>
  <c r="I454" i="86"/>
  <c r="H454" i="86"/>
  <c r="G454" i="86"/>
  <c r="I453" i="86"/>
  <c r="H453" i="86"/>
  <c r="G453" i="86"/>
  <c r="I452" i="86"/>
  <c r="H452" i="86"/>
  <c r="G452" i="86"/>
  <c r="I451" i="86"/>
  <c r="I469" i="86" s="1"/>
  <c r="H451" i="86"/>
  <c r="H469" i="86" s="1"/>
  <c r="G451" i="86"/>
  <c r="G469" i="86" s="1"/>
  <c r="P449" i="86"/>
  <c r="O449" i="86"/>
  <c r="N449" i="86"/>
  <c r="M449" i="86"/>
  <c r="L449" i="86"/>
  <c r="K449" i="86"/>
  <c r="AC443" i="86"/>
  <c r="AC445" i="86" s="1"/>
  <c r="AB443" i="86"/>
  <c r="AB445" i="86" s="1"/>
  <c r="Z443" i="86"/>
  <c r="Z445" i="86" s="1"/>
  <c r="Y443" i="86"/>
  <c r="Y445" i="86" s="1"/>
  <c r="X443" i="86"/>
  <c r="X445" i="86" s="1"/>
  <c r="W443" i="86"/>
  <c r="W445" i="86" s="1"/>
  <c r="V443" i="86"/>
  <c r="V445" i="86" s="1"/>
  <c r="U443" i="86"/>
  <c r="U445" i="86" s="1"/>
  <c r="T443" i="86"/>
  <c r="T445" i="86" s="1"/>
  <c r="S443" i="86"/>
  <c r="S445" i="86" s="1"/>
  <c r="R443" i="86"/>
  <c r="Q443" i="86"/>
  <c r="P443" i="86"/>
  <c r="O443" i="86"/>
  <c r="N443" i="86"/>
  <c r="M443" i="86"/>
  <c r="L443" i="86"/>
  <c r="K443" i="86"/>
  <c r="D443" i="86"/>
  <c r="I441" i="86"/>
  <c r="H441" i="86"/>
  <c r="G441" i="86"/>
  <c r="I440" i="86"/>
  <c r="H440" i="86"/>
  <c r="G440" i="86"/>
  <c r="I439" i="86"/>
  <c r="H439" i="86"/>
  <c r="G439" i="86"/>
  <c r="I438" i="86"/>
  <c r="I443" i="86" s="1"/>
  <c r="H438" i="86"/>
  <c r="H443" i="86" s="1"/>
  <c r="G438" i="86"/>
  <c r="G443" i="86" s="1"/>
  <c r="P436" i="86"/>
  <c r="O436" i="86"/>
  <c r="N436" i="86"/>
  <c r="M436" i="86"/>
  <c r="L436" i="86"/>
  <c r="K436" i="86"/>
  <c r="AC430" i="86"/>
  <c r="AC432" i="86" s="1"/>
  <c r="AB430" i="86"/>
  <c r="AB432" i="86" s="1"/>
  <c r="Z430" i="86"/>
  <c r="Z432" i="86" s="1"/>
  <c r="Y430" i="86"/>
  <c r="Y432" i="86" s="1"/>
  <c r="X430" i="86"/>
  <c r="X432" i="86" s="1"/>
  <c r="W430" i="86"/>
  <c r="W432" i="86" s="1"/>
  <c r="V430" i="86"/>
  <c r="V432" i="86" s="1"/>
  <c r="U430" i="86"/>
  <c r="U432" i="86" s="1"/>
  <c r="T430" i="86"/>
  <c r="T432" i="86" s="1"/>
  <c r="S430" i="86"/>
  <c r="I428" i="86"/>
  <c r="H428" i="86"/>
  <c r="G428" i="86"/>
  <c r="I427" i="86"/>
  <c r="H427" i="86"/>
  <c r="G427" i="86"/>
  <c r="I426" i="86"/>
  <c r="H426" i="86"/>
  <c r="G426" i="86"/>
  <c r="I425" i="86"/>
  <c r="H425" i="86"/>
  <c r="G425" i="86"/>
  <c r="I424" i="86"/>
  <c r="H424" i="86"/>
  <c r="G424" i="86"/>
  <c r="I423" i="86"/>
  <c r="H423" i="86"/>
  <c r="G423" i="86"/>
  <c r="I422" i="86"/>
  <c r="H422" i="86"/>
  <c r="G422" i="86"/>
  <c r="I421" i="86"/>
  <c r="I430" i="86" s="1"/>
  <c r="H421" i="86"/>
  <c r="H430" i="86" s="1"/>
  <c r="G421" i="86"/>
  <c r="G430" i="86" s="1"/>
  <c r="P419" i="86"/>
  <c r="O419" i="86"/>
  <c r="N419" i="86"/>
  <c r="M419" i="86"/>
  <c r="L419" i="86"/>
  <c r="K419" i="86"/>
  <c r="AC413" i="86"/>
  <c r="AC415" i="86" s="1"/>
  <c r="AB413" i="86"/>
  <c r="AB415" i="86" s="1"/>
  <c r="Z413" i="86"/>
  <c r="Z415" i="86" s="1"/>
  <c r="Y413" i="86"/>
  <c r="Y415" i="86" s="1"/>
  <c r="X413" i="86"/>
  <c r="X415" i="86" s="1"/>
  <c r="W413" i="86"/>
  <c r="W415" i="86" s="1"/>
  <c r="V413" i="86"/>
  <c r="V415" i="86" s="1"/>
  <c r="U413" i="86"/>
  <c r="U415" i="86" s="1"/>
  <c r="T413" i="86"/>
  <c r="T415" i="86" s="1"/>
  <c r="S413" i="86"/>
  <c r="S415" i="86" s="1"/>
  <c r="I411" i="86"/>
  <c r="H411" i="86"/>
  <c r="G411" i="86"/>
  <c r="I410" i="86"/>
  <c r="H410" i="86"/>
  <c r="G410" i="86"/>
  <c r="I409" i="86"/>
  <c r="H409" i="86"/>
  <c r="G409" i="86"/>
  <c r="I408" i="86"/>
  <c r="H408" i="86"/>
  <c r="G408" i="86"/>
  <c r="I407" i="86"/>
  <c r="H407" i="86"/>
  <c r="G407" i="86"/>
  <c r="I406" i="86"/>
  <c r="H406" i="86"/>
  <c r="G406" i="86"/>
  <c r="I405" i="86"/>
  <c r="H405" i="86"/>
  <c r="G405" i="86"/>
  <c r="I404" i="86"/>
  <c r="H404" i="86"/>
  <c r="G404" i="86"/>
  <c r="I403" i="86"/>
  <c r="H403" i="86"/>
  <c r="G403" i="86"/>
  <c r="I402" i="86"/>
  <c r="H402" i="86"/>
  <c r="G402" i="86"/>
  <c r="I401" i="86"/>
  <c r="H401" i="86"/>
  <c r="G401" i="86"/>
  <c r="I400" i="86"/>
  <c r="H400" i="86"/>
  <c r="G400" i="86"/>
  <c r="I399" i="86"/>
  <c r="H399" i="86"/>
  <c r="G399" i="86"/>
  <c r="I398" i="86"/>
  <c r="I413" i="86" s="1"/>
  <c r="H398" i="86"/>
  <c r="H413" i="86" s="1"/>
  <c r="G398" i="86"/>
  <c r="G413" i="86" s="1"/>
  <c r="P396" i="86"/>
  <c r="O396" i="86"/>
  <c r="N396" i="86"/>
  <c r="M396" i="86"/>
  <c r="L396" i="86"/>
  <c r="K396" i="86"/>
  <c r="AC390" i="86"/>
  <c r="AC392" i="86" s="1"/>
  <c r="AB390" i="86"/>
  <c r="AB392" i="86" s="1"/>
  <c r="Z390" i="86"/>
  <c r="Z392" i="86" s="1"/>
  <c r="Y390" i="86"/>
  <c r="Y392" i="86" s="1"/>
  <c r="X390" i="86"/>
  <c r="X392" i="86" s="1"/>
  <c r="W390" i="86"/>
  <c r="W392" i="86" s="1"/>
  <c r="V390" i="86"/>
  <c r="V392" i="86" s="1"/>
  <c r="U390" i="86"/>
  <c r="U392" i="86" s="1"/>
  <c r="T390" i="86"/>
  <c r="T392" i="86" s="1"/>
  <c r="S390" i="86"/>
  <c r="I388" i="86"/>
  <c r="H388" i="86"/>
  <c r="G388" i="86"/>
  <c r="I387" i="86"/>
  <c r="H387" i="86"/>
  <c r="G387" i="86"/>
  <c r="I386" i="86"/>
  <c r="H386" i="86"/>
  <c r="G386" i="86"/>
  <c r="I385" i="86"/>
  <c r="H385" i="86"/>
  <c r="G385" i="86"/>
  <c r="I384" i="86"/>
  <c r="H384" i="86"/>
  <c r="G384" i="86"/>
  <c r="I383" i="86"/>
  <c r="H383" i="86"/>
  <c r="G383" i="86"/>
  <c r="I382" i="86"/>
  <c r="H382" i="86"/>
  <c r="G382" i="86"/>
  <c r="I381" i="86"/>
  <c r="H381" i="86"/>
  <c r="G381" i="86"/>
  <c r="I380" i="86"/>
  <c r="H380" i="86"/>
  <c r="G380" i="86"/>
  <c r="I379" i="86"/>
  <c r="H379" i="86"/>
  <c r="G379" i="86"/>
  <c r="I378" i="86"/>
  <c r="H378" i="86"/>
  <c r="G378" i="86"/>
  <c r="I377" i="86"/>
  <c r="H377" i="86"/>
  <c r="G377" i="86"/>
  <c r="I376" i="86"/>
  <c r="H376" i="86"/>
  <c r="G376" i="86"/>
  <c r="I375" i="86"/>
  <c r="I390" i="86" s="1"/>
  <c r="H375" i="86"/>
  <c r="H390" i="86" s="1"/>
  <c r="G375" i="86"/>
  <c r="G390" i="86" s="1"/>
  <c r="P373" i="86"/>
  <c r="O373" i="86"/>
  <c r="N373" i="86"/>
  <c r="M373" i="86"/>
  <c r="L373" i="86"/>
  <c r="K373" i="86"/>
  <c r="AC367" i="86"/>
  <c r="AC369" i="86" s="1"/>
  <c r="AB367" i="86"/>
  <c r="AB369" i="86" s="1"/>
  <c r="Z367" i="86"/>
  <c r="Z369" i="86" s="1"/>
  <c r="Y367" i="86"/>
  <c r="Y369" i="86" s="1"/>
  <c r="X367" i="86"/>
  <c r="X369" i="86" s="1"/>
  <c r="W367" i="86"/>
  <c r="W369" i="86" s="1"/>
  <c r="V367" i="86"/>
  <c r="V369" i="86" s="1"/>
  <c r="U367" i="86"/>
  <c r="U369" i="86" s="1"/>
  <c r="T367" i="86"/>
  <c r="T369" i="86" s="1"/>
  <c r="S367" i="86"/>
  <c r="I365" i="86"/>
  <c r="H365" i="86"/>
  <c r="G365" i="86"/>
  <c r="I364" i="86"/>
  <c r="H364" i="86"/>
  <c r="G364" i="86"/>
  <c r="I363" i="86"/>
  <c r="H363" i="86"/>
  <c r="G363" i="86"/>
  <c r="I362" i="86"/>
  <c r="H362" i="86"/>
  <c r="G362" i="86"/>
  <c r="I361" i="86"/>
  <c r="H361" i="86"/>
  <c r="G361" i="86"/>
  <c r="I360" i="86"/>
  <c r="H360" i="86"/>
  <c r="G360" i="86"/>
  <c r="I359" i="86"/>
  <c r="H359" i="86"/>
  <c r="G359" i="86"/>
  <c r="I358" i="86"/>
  <c r="H358" i="86"/>
  <c r="G358" i="86"/>
  <c r="I357" i="86"/>
  <c r="H357" i="86"/>
  <c r="G357" i="86"/>
  <c r="I356" i="86"/>
  <c r="H356" i="86"/>
  <c r="G356" i="86"/>
  <c r="I355" i="86"/>
  <c r="H355" i="86"/>
  <c r="G355" i="86"/>
  <c r="I354" i="86"/>
  <c r="H354" i="86"/>
  <c r="G354" i="86"/>
  <c r="I353" i="86"/>
  <c r="H353" i="86"/>
  <c r="G353" i="86"/>
  <c r="I352" i="86"/>
  <c r="I367" i="86" s="1"/>
  <c r="H352" i="86"/>
  <c r="H367" i="86" s="1"/>
  <c r="G352" i="86"/>
  <c r="G367" i="86" s="1"/>
  <c r="P350" i="86"/>
  <c r="O350" i="86"/>
  <c r="N350" i="86"/>
  <c r="M350" i="86"/>
  <c r="L350" i="86"/>
  <c r="K350" i="86"/>
  <c r="AC344" i="86"/>
  <c r="AC346" i="86" s="1"/>
  <c r="AB344" i="86"/>
  <c r="AB346" i="86" s="1"/>
  <c r="Z344" i="86"/>
  <c r="Z346" i="86" s="1"/>
  <c r="Y344" i="86"/>
  <c r="Y346" i="86" s="1"/>
  <c r="X344" i="86"/>
  <c r="X346" i="86" s="1"/>
  <c r="W344" i="86"/>
  <c r="W346" i="86" s="1"/>
  <c r="V344" i="86"/>
  <c r="V346" i="86" s="1"/>
  <c r="U344" i="86"/>
  <c r="U346" i="86" s="1"/>
  <c r="T344" i="86"/>
  <c r="T346" i="86" s="1"/>
  <c r="S344" i="86"/>
  <c r="I342" i="86"/>
  <c r="H342" i="86"/>
  <c r="G342" i="86"/>
  <c r="I341" i="86"/>
  <c r="H341" i="86"/>
  <c r="G341" i="86"/>
  <c r="I340" i="86"/>
  <c r="H340" i="86"/>
  <c r="G340" i="86"/>
  <c r="I339" i="86"/>
  <c r="H339" i="86"/>
  <c r="G339" i="86"/>
  <c r="I338" i="86"/>
  <c r="H338" i="86"/>
  <c r="G338" i="86"/>
  <c r="I337" i="86"/>
  <c r="H337" i="86"/>
  <c r="G337" i="86"/>
  <c r="I336" i="86"/>
  <c r="H336" i="86"/>
  <c r="G336" i="86"/>
  <c r="I335" i="86"/>
  <c r="H335" i="86"/>
  <c r="G335" i="86"/>
  <c r="I334" i="86"/>
  <c r="H334" i="86"/>
  <c r="G334" i="86"/>
  <c r="I333" i="86"/>
  <c r="H333" i="86"/>
  <c r="G333" i="86"/>
  <c r="I332" i="86"/>
  <c r="H332" i="86"/>
  <c r="G332" i="86"/>
  <c r="I331" i="86"/>
  <c r="H331" i="86"/>
  <c r="G331" i="86"/>
  <c r="I330" i="86"/>
  <c r="I344" i="86" s="1"/>
  <c r="H330" i="86"/>
  <c r="H344" i="86" s="1"/>
  <c r="G330" i="86"/>
  <c r="G344" i="86" s="1"/>
  <c r="P328" i="86"/>
  <c r="O328" i="86"/>
  <c r="N328" i="86"/>
  <c r="M328" i="86"/>
  <c r="L328" i="86"/>
  <c r="K328" i="86"/>
  <c r="AC322" i="86"/>
  <c r="AC324" i="86" s="1"/>
  <c r="AB322" i="86"/>
  <c r="AB324" i="86" s="1"/>
  <c r="Z322" i="86"/>
  <c r="Z324" i="86" s="1"/>
  <c r="Y322" i="86"/>
  <c r="Y324" i="86" s="1"/>
  <c r="X322" i="86"/>
  <c r="X324" i="86" s="1"/>
  <c r="W322" i="86"/>
  <c r="W324" i="86" s="1"/>
  <c r="V322" i="86"/>
  <c r="V324" i="86" s="1"/>
  <c r="U322" i="86"/>
  <c r="U324" i="86" s="1"/>
  <c r="T322" i="86"/>
  <c r="T324" i="86" s="1"/>
  <c r="S322" i="86"/>
  <c r="I320" i="86"/>
  <c r="H320" i="86"/>
  <c r="G320" i="86"/>
  <c r="I319" i="86"/>
  <c r="H319" i="86"/>
  <c r="G319" i="86"/>
  <c r="I318" i="86"/>
  <c r="H318" i="86"/>
  <c r="G318" i="86"/>
  <c r="I317" i="86"/>
  <c r="H317" i="86"/>
  <c r="G317" i="86"/>
  <c r="I316" i="86"/>
  <c r="H316" i="86"/>
  <c r="G316" i="86"/>
  <c r="I315" i="86"/>
  <c r="H315" i="86"/>
  <c r="G315" i="86"/>
  <c r="I314" i="86"/>
  <c r="H314" i="86"/>
  <c r="G314" i="86"/>
  <c r="I313" i="86"/>
  <c r="H313" i="86"/>
  <c r="G313" i="86"/>
  <c r="I312" i="86"/>
  <c r="H312" i="86"/>
  <c r="G312" i="86"/>
  <c r="I311" i="86"/>
  <c r="H311" i="86"/>
  <c r="G311" i="86"/>
  <c r="I310" i="86"/>
  <c r="H310" i="86"/>
  <c r="G310" i="86"/>
  <c r="I309" i="86"/>
  <c r="H309" i="86"/>
  <c r="G309" i="86"/>
  <c r="I308" i="86"/>
  <c r="I322" i="86" s="1"/>
  <c r="H308" i="86"/>
  <c r="H322" i="86" s="1"/>
  <c r="G308" i="86"/>
  <c r="G322" i="86" s="1"/>
  <c r="P306" i="86"/>
  <c r="O306" i="86"/>
  <c r="N306" i="86"/>
  <c r="M306" i="86"/>
  <c r="L306" i="86"/>
  <c r="K306" i="86"/>
  <c r="AC300" i="86"/>
  <c r="AC302" i="86" s="1"/>
  <c r="AB300" i="86"/>
  <c r="AB302" i="86" s="1"/>
  <c r="Z300" i="86"/>
  <c r="Z302" i="86" s="1"/>
  <c r="Y300" i="86"/>
  <c r="Y302" i="86" s="1"/>
  <c r="X300" i="86"/>
  <c r="X302" i="86" s="1"/>
  <c r="W300" i="86"/>
  <c r="W302" i="86" s="1"/>
  <c r="V300" i="86"/>
  <c r="V302" i="86" s="1"/>
  <c r="U300" i="86"/>
  <c r="U302" i="86" s="1"/>
  <c r="T300" i="86"/>
  <c r="T302" i="86" s="1"/>
  <c r="S300" i="86"/>
  <c r="I298" i="86"/>
  <c r="H298" i="86"/>
  <c r="G298" i="86"/>
  <c r="I297" i="86"/>
  <c r="H297" i="86"/>
  <c r="G297" i="86"/>
  <c r="I296" i="86"/>
  <c r="H296" i="86"/>
  <c r="G296" i="86"/>
  <c r="I295" i="86"/>
  <c r="H295" i="86"/>
  <c r="G295" i="86"/>
  <c r="I294" i="86"/>
  <c r="H294" i="86"/>
  <c r="G294" i="86"/>
  <c r="I293" i="86"/>
  <c r="H293" i="86"/>
  <c r="G293" i="86"/>
  <c r="I292" i="86"/>
  <c r="H292" i="86"/>
  <c r="G292" i="86"/>
  <c r="I291" i="86"/>
  <c r="H291" i="86"/>
  <c r="G291" i="86"/>
  <c r="I290" i="86"/>
  <c r="I300" i="86" s="1"/>
  <c r="H290" i="86"/>
  <c r="H300" i="86" s="1"/>
  <c r="G290" i="86"/>
  <c r="G300" i="86" s="1"/>
  <c r="P288" i="86"/>
  <c r="O288" i="86"/>
  <c r="N288" i="86"/>
  <c r="M288" i="86"/>
  <c r="L288" i="86"/>
  <c r="K288" i="86"/>
  <c r="AC282" i="86"/>
  <c r="AC284" i="86" s="1"/>
  <c r="AB282" i="86"/>
  <c r="AB284" i="86" s="1"/>
  <c r="Z282" i="86"/>
  <c r="Z284" i="86" s="1"/>
  <c r="Y282" i="86"/>
  <c r="Y284" i="86" s="1"/>
  <c r="X282" i="86"/>
  <c r="X284" i="86" s="1"/>
  <c r="W282" i="86"/>
  <c r="W284" i="86" s="1"/>
  <c r="V282" i="86"/>
  <c r="V284" i="86" s="1"/>
  <c r="U282" i="86"/>
  <c r="U284" i="86" s="1"/>
  <c r="T282" i="86"/>
  <c r="T284" i="86" s="1"/>
  <c r="S282" i="86"/>
  <c r="I280" i="86"/>
  <c r="H280" i="86"/>
  <c r="G280" i="86"/>
  <c r="I279" i="86"/>
  <c r="I282" i="86" s="1"/>
  <c r="H279" i="86"/>
  <c r="H282" i="86" s="1"/>
  <c r="G279" i="86"/>
  <c r="G282" i="86" s="1"/>
  <c r="P277" i="86"/>
  <c r="O277" i="86"/>
  <c r="N277" i="86"/>
  <c r="M277" i="86"/>
  <c r="L277" i="86"/>
  <c r="K277" i="86"/>
  <c r="AC271" i="86"/>
  <c r="AC273" i="86" s="1"/>
  <c r="AB271" i="86"/>
  <c r="AB273" i="86" s="1"/>
  <c r="Z271" i="86"/>
  <c r="Z273" i="86" s="1"/>
  <c r="Y271" i="86"/>
  <c r="Y273" i="86" s="1"/>
  <c r="X271" i="86"/>
  <c r="X273" i="86" s="1"/>
  <c r="W271" i="86"/>
  <c r="W273" i="86" s="1"/>
  <c r="V271" i="86"/>
  <c r="V273" i="86" s="1"/>
  <c r="U271" i="86"/>
  <c r="U273" i="86" s="1"/>
  <c r="T271" i="86"/>
  <c r="T273" i="86" s="1"/>
  <c r="S271" i="86"/>
  <c r="I269" i="86"/>
  <c r="H269" i="86"/>
  <c r="G269" i="86"/>
  <c r="I268" i="86"/>
  <c r="H268" i="86"/>
  <c r="G268" i="86"/>
  <c r="I267" i="86"/>
  <c r="H267" i="86"/>
  <c r="G267" i="86"/>
  <c r="I266" i="86"/>
  <c r="H266" i="86"/>
  <c r="G266" i="86"/>
  <c r="I265" i="86"/>
  <c r="H265" i="86"/>
  <c r="G265" i="86"/>
  <c r="I264" i="86"/>
  <c r="H264" i="86"/>
  <c r="G264" i="86"/>
  <c r="I263" i="86"/>
  <c r="H263" i="86"/>
  <c r="G263" i="86"/>
  <c r="I262" i="86"/>
  <c r="H262" i="86"/>
  <c r="G262" i="86"/>
  <c r="I261" i="86"/>
  <c r="I271" i="86" s="1"/>
  <c r="H261" i="86"/>
  <c r="H271" i="86" s="1"/>
  <c r="G261" i="86"/>
  <c r="G271" i="86" s="1"/>
  <c r="P259" i="86"/>
  <c r="O259" i="86"/>
  <c r="N259" i="86"/>
  <c r="M259" i="86"/>
  <c r="L259" i="86"/>
  <c r="K259" i="86"/>
  <c r="AC253" i="86"/>
  <c r="AC255" i="86" s="1"/>
  <c r="AB253" i="86"/>
  <c r="AB255" i="86" s="1"/>
  <c r="Z253" i="86"/>
  <c r="Z255" i="86" s="1"/>
  <c r="Y253" i="86"/>
  <c r="Y255" i="86" s="1"/>
  <c r="X253" i="86"/>
  <c r="X255" i="86" s="1"/>
  <c r="W253" i="86"/>
  <c r="W255" i="86" s="1"/>
  <c r="V253" i="86"/>
  <c r="V255" i="86" s="1"/>
  <c r="U253" i="86"/>
  <c r="U255" i="86" s="1"/>
  <c r="T253" i="86"/>
  <c r="T255" i="86" s="1"/>
  <c r="S253" i="86"/>
  <c r="I251" i="86"/>
  <c r="H251" i="86"/>
  <c r="G251" i="86"/>
  <c r="I250" i="86"/>
  <c r="H250" i="86"/>
  <c r="G250" i="86"/>
  <c r="I249" i="86"/>
  <c r="H249" i="86"/>
  <c r="G249" i="86"/>
  <c r="I248" i="86"/>
  <c r="H248" i="86"/>
  <c r="G248" i="86"/>
  <c r="I247" i="86"/>
  <c r="H247" i="86"/>
  <c r="G247" i="86"/>
  <c r="I246" i="86"/>
  <c r="H246" i="86"/>
  <c r="G246" i="86"/>
  <c r="I245" i="86"/>
  <c r="H245" i="86"/>
  <c r="G245" i="86"/>
  <c r="I244" i="86"/>
  <c r="H244" i="86"/>
  <c r="G244" i="86"/>
  <c r="I243" i="86"/>
  <c r="I253" i="86" s="1"/>
  <c r="H243" i="86"/>
  <c r="H253" i="86" s="1"/>
  <c r="G243" i="86"/>
  <c r="G253" i="86" s="1"/>
  <c r="P241" i="86"/>
  <c r="O241" i="86"/>
  <c r="N241" i="86"/>
  <c r="M241" i="86"/>
  <c r="L241" i="86"/>
  <c r="K241" i="86"/>
  <c r="AC61" i="86"/>
  <c r="AC63" i="86" s="1"/>
  <c r="AB61" i="86"/>
  <c r="AB63" i="86" s="1"/>
  <c r="Z61" i="86"/>
  <c r="Z63" i="86" s="1"/>
  <c r="Y61" i="86"/>
  <c r="Y63" i="86" s="1"/>
  <c r="X61" i="86"/>
  <c r="X63" i="86" s="1"/>
  <c r="W61" i="86"/>
  <c r="W63" i="86" s="1"/>
  <c r="V61" i="86"/>
  <c r="V63" i="86" s="1"/>
  <c r="U61" i="86"/>
  <c r="U63" i="86" s="1"/>
  <c r="T61" i="86"/>
  <c r="T63" i="86" s="1"/>
  <c r="S61" i="86"/>
  <c r="S63" i="86" s="1"/>
  <c r="I59" i="86"/>
  <c r="H59" i="86"/>
  <c r="G59" i="86"/>
  <c r="I57" i="86"/>
  <c r="H57" i="86"/>
  <c r="G57" i="86"/>
  <c r="I56" i="86"/>
  <c r="H56" i="86"/>
  <c r="G56" i="86"/>
  <c r="I55" i="86"/>
  <c r="H55" i="86"/>
  <c r="G55" i="86"/>
  <c r="I54" i="86"/>
  <c r="H54" i="86"/>
  <c r="G54" i="86"/>
  <c r="I53" i="86"/>
  <c r="H53" i="86"/>
  <c r="G53" i="86"/>
  <c r="I52" i="86"/>
  <c r="I61" i="86" s="1"/>
  <c r="H52" i="86"/>
  <c r="H61" i="86" s="1"/>
  <c r="G52" i="86"/>
  <c r="G61" i="86" s="1"/>
  <c r="P50" i="86"/>
  <c r="O50" i="86"/>
  <c r="N50" i="86"/>
  <c r="M50" i="86"/>
  <c r="L50" i="86"/>
  <c r="K50" i="86"/>
  <c r="B4" i="86"/>
  <c r="P99" i="123" l="1"/>
  <c r="P46" i="131"/>
  <c r="P28" i="130"/>
  <c r="P140" i="118"/>
  <c r="P146" i="118"/>
  <c r="P119" i="118"/>
  <c r="P39" i="115"/>
  <c r="P21" i="115"/>
  <c r="P57" i="115"/>
  <c r="T99" i="123"/>
  <c r="T46" i="131"/>
  <c r="T28" i="130"/>
  <c r="T140" i="118"/>
  <c r="T146" i="118"/>
  <c r="T119" i="118"/>
  <c r="T39" i="115"/>
  <c r="T21" i="115"/>
  <c r="T57" i="115"/>
  <c r="T20" i="114"/>
  <c r="X99" i="123"/>
  <c r="X46" i="131"/>
  <c r="X28" i="130"/>
  <c r="X140" i="118"/>
  <c r="X146" i="118"/>
  <c r="X119" i="118"/>
  <c r="X39" i="115"/>
  <c r="X21" i="115"/>
  <c r="X57" i="115"/>
  <c r="X20" i="114"/>
  <c r="Q99" i="123"/>
  <c r="Q46" i="131"/>
  <c r="Q28" i="130"/>
  <c r="Q140" i="118"/>
  <c r="Q146" i="118"/>
  <c r="Q119" i="118"/>
  <c r="Q39" i="115"/>
  <c r="Q21" i="115"/>
  <c r="Q57" i="115"/>
  <c r="U99" i="123"/>
  <c r="U46" i="131"/>
  <c r="U28" i="130"/>
  <c r="U140" i="118"/>
  <c r="U146" i="118"/>
  <c r="U119" i="118"/>
  <c r="U39" i="115"/>
  <c r="U21" i="115"/>
  <c r="U57" i="115"/>
  <c r="U20" i="114"/>
  <c r="R99" i="123"/>
  <c r="R46" i="131"/>
  <c r="R146" i="118"/>
  <c r="R119" i="118"/>
  <c r="R140" i="118"/>
  <c r="R21" i="115"/>
  <c r="R57" i="115"/>
  <c r="R39" i="115"/>
  <c r="R20" i="114"/>
  <c r="V99" i="123"/>
  <c r="V46" i="131"/>
  <c r="V28" i="130"/>
  <c r="V146" i="118"/>
  <c r="V119" i="118"/>
  <c r="V140" i="118"/>
  <c r="V21" i="115"/>
  <c r="V57" i="115"/>
  <c r="V39" i="115"/>
  <c r="V20" i="114"/>
  <c r="O99" i="123"/>
  <c r="O46" i="131"/>
  <c r="O28" i="130"/>
  <c r="O146" i="118"/>
  <c r="O119" i="118"/>
  <c r="O140" i="118"/>
  <c r="O57" i="115"/>
  <c r="O39" i="115"/>
  <c r="O21" i="115"/>
  <c r="S99" i="123"/>
  <c r="S46" i="131"/>
  <c r="S28" i="130"/>
  <c r="S146" i="118"/>
  <c r="S119" i="118"/>
  <c r="S140" i="118"/>
  <c r="S57" i="115"/>
  <c r="S39" i="115"/>
  <c r="S21" i="115"/>
  <c r="S20" i="114"/>
  <c r="W99" i="123"/>
  <c r="W46" i="131"/>
  <c r="W28" i="130"/>
  <c r="W146" i="118"/>
  <c r="W119" i="118"/>
  <c r="W140" i="118"/>
  <c r="W57" i="115"/>
  <c r="W39" i="115"/>
  <c r="W21" i="115"/>
  <c r="W20" i="114"/>
  <c r="R398" i="117"/>
  <c r="R377" i="117"/>
  <c r="S377" i="117"/>
  <c r="S398" i="117"/>
  <c r="T377" i="117"/>
  <c r="T398" i="117"/>
  <c r="U377" i="117"/>
  <c r="U398" i="117"/>
  <c r="Q398" i="117"/>
  <c r="Q377" i="117"/>
  <c r="V377" i="117"/>
  <c r="V398" i="117"/>
  <c r="O377" i="117"/>
  <c r="O398" i="117"/>
  <c r="W377" i="117"/>
  <c r="W398" i="117"/>
  <c r="P377" i="117"/>
  <c r="P398" i="117"/>
  <c r="X377" i="117"/>
  <c r="X398" i="117"/>
  <c r="Q48" i="123"/>
  <c r="Q61" i="123"/>
  <c r="R48" i="123"/>
  <c r="R61" i="123"/>
  <c r="V48" i="123"/>
  <c r="V61" i="123"/>
  <c r="S48" i="123"/>
  <c r="S61" i="123"/>
  <c r="T48" i="123"/>
  <c r="T61" i="123"/>
  <c r="U48" i="123"/>
  <c r="U61" i="123"/>
  <c r="O48" i="123"/>
  <c r="O61" i="123"/>
  <c r="W48" i="123"/>
  <c r="W61" i="123"/>
  <c r="P48" i="123"/>
  <c r="P61" i="123"/>
  <c r="X48" i="123"/>
  <c r="X61" i="123"/>
  <c r="R721" i="86"/>
  <c r="AC764" i="86"/>
  <c r="AC766" i="86" s="1"/>
  <c r="M721" i="86"/>
  <c r="O721" i="86"/>
  <c r="R191" i="122"/>
  <c r="R121" i="122"/>
  <c r="R241" i="122"/>
  <c r="R223" i="122"/>
  <c r="R171" i="122"/>
  <c r="R158" i="122"/>
  <c r="R203" i="122"/>
  <c r="R137" i="122"/>
  <c r="R94" i="122"/>
  <c r="R74" i="122"/>
  <c r="R23" i="122"/>
  <c r="R46" i="122"/>
  <c r="R23" i="120"/>
  <c r="R104" i="119"/>
  <c r="R76" i="119"/>
  <c r="R36" i="120"/>
  <c r="R127" i="119"/>
  <c r="R136" i="119"/>
  <c r="R47" i="119"/>
  <c r="R84" i="120"/>
  <c r="R116" i="119"/>
  <c r="R66" i="120"/>
  <c r="R145" i="119"/>
  <c r="R92" i="119"/>
  <c r="R58" i="119"/>
  <c r="R67" i="119"/>
  <c r="R23" i="119"/>
  <c r="R35" i="119"/>
  <c r="R352" i="117"/>
  <c r="R169" i="118"/>
  <c r="R90" i="118"/>
  <c r="R23" i="118"/>
  <c r="R278" i="117"/>
  <c r="R257" i="117"/>
  <c r="R325" i="117"/>
  <c r="R52" i="118"/>
  <c r="R236" i="117"/>
  <c r="R181" i="117"/>
  <c r="R133" i="117"/>
  <c r="R71" i="117"/>
  <c r="R23" i="117"/>
  <c r="R143" i="114"/>
  <c r="R118" i="114"/>
  <c r="R89" i="114"/>
  <c r="R42" i="114"/>
  <c r="V191" i="122"/>
  <c r="V121" i="122"/>
  <c r="V203" i="122"/>
  <c r="V171" i="122"/>
  <c r="V158" i="122"/>
  <c r="V137" i="122"/>
  <c r="V241" i="122"/>
  <c r="V223" i="122"/>
  <c r="V94" i="122"/>
  <c r="V74" i="122"/>
  <c r="V23" i="122"/>
  <c r="V46" i="122"/>
  <c r="V23" i="120"/>
  <c r="V104" i="119"/>
  <c r="V76" i="119"/>
  <c r="V66" i="120"/>
  <c r="V36" i="120"/>
  <c r="V127" i="119"/>
  <c r="V145" i="119"/>
  <c r="V92" i="119"/>
  <c r="V84" i="120"/>
  <c r="V116" i="119"/>
  <c r="V136" i="119"/>
  <c r="V47" i="119"/>
  <c r="V35" i="119"/>
  <c r="V67" i="119"/>
  <c r="V23" i="119"/>
  <c r="V58" i="119"/>
  <c r="V352" i="117"/>
  <c r="V169" i="118"/>
  <c r="V90" i="118"/>
  <c r="V23" i="118"/>
  <c r="V278" i="117"/>
  <c r="V257" i="117"/>
  <c r="V325" i="117"/>
  <c r="V52" i="118"/>
  <c r="V236" i="117"/>
  <c r="V181" i="117"/>
  <c r="V133" i="117"/>
  <c r="V71" i="117"/>
  <c r="V23" i="117"/>
  <c r="V143" i="114"/>
  <c r="V118" i="114"/>
  <c r="V89" i="114"/>
  <c r="V42" i="114"/>
  <c r="O191" i="122"/>
  <c r="O241" i="122"/>
  <c r="O223" i="122"/>
  <c r="O203" i="122"/>
  <c r="O171" i="122"/>
  <c r="O158" i="122"/>
  <c r="O137" i="122"/>
  <c r="O121" i="122"/>
  <c r="O94" i="122"/>
  <c r="O74" i="122"/>
  <c r="O46" i="122"/>
  <c r="O23" i="122"/>
  <c r="O36" i="120"/>
  <c r="O127" i="119"/>
  <c r="O84" i="120"/>
  <c r="O116" i="119"/>
  <c r="O23" i="120"/>
  <c r="O104" i="119"/>
  <c r="O76" i="119"/>
  <c r="O66" i="120"/>
  <c r="O145" i="119"/>
  <c r="O136" i="119"/>
  <c r="O92" i="119"/>
  <c r="O47" i="119"/>
  <c r="O67" i="119"/>
  <c r="O23" i="119"/>
  <c r="O58" i="119"/>
  <c r="O35" i="119"/>
  <c r="O169" i="118"/>
  <c r="O90" i="118"/>
  <c r="O23" i="118"/>
  <c r="O278" i="117"/>
  <c r="O257" i="117"/>
  <c r="O325" i="117"/>
  <c r="O52" i="118"/>
  <c r="O352" i="117"/>
  <c r="O236" i="117"/>
  <c r="O181" i="117"/>
  <c r="O133" i="117"/>
  <c r="O71" i="117"/>
  <c r="O23" i="117"/>
  <c r="O118" i="114"/>
  <c r="O89" i="114"/>
  <c r="O20" i="114"/>
  <c r="O42" i="114"/>
  <c r="O143" i="114"/>
  <c r="S121" i="122"/>
  <c r="S241" i="122"/>
  <c r="S223" i="122"/>
  <c r="S203" i="122"/>
  <c r="S171" i="122"/>
  <c r="S158" i="122"/>
  <c r="S137" i="122"/>
  <c r="S191" i="122"/>
  <c r="S94" i="122"/>
  <c r="S74" i="122"/>
  <c r="S46" i="122"/>
  <c r="S23" i="122"/>
  <c r="S36" i="120"/>
  <c r="S127" i="119"/>
  <c r="S23" i="120"/>
  <c r="S76" i="119"/>
  <c r="S84" i="120"/>
  <c r="S116" i="119"/>
  <c r="S104" i="119"/>
  <c r="S66" i="120"/>
  <c r="S145" i="119"/>
  <c r="S136" i="119"/>
  <c r="S92" i="119"/>
  <c r="S47" i="119"/>
  <c r="S67" i="119"/>
  <c r="S23" i="119"/>
  <c r="S58" i="119"/>
  <c r="S35" i="119"/>
  <c r="S169" i="118"/>
  <c r="S90" i="118"/>
  <c r="S23" i="118"/>
  <c r="S278" i="117"/>
  <c r="S257" i="117"/>
  <c r="S325" i="117"/>
  <c r="S52" i="118"/>
  <c r="S352" i="117"/>
  <c r="S236" i="117"/>
  <c r="S181" i="117"/>
  <c r="S133" i="117"/>
  <c r="S71" i="117"/>
  <c r="S23" i="117"/>
  <c r="S118" i="114"/>
  <c r="S89" i="114"/>
  <c r="S42" i="114"/>
  <c r="S143" i="114"/>
  <c r="W191" i="122"/>
  <c r="W241" i="122"/>
  <c r="W223" i="122"/>
  <c r="W203" i="122"/>
  <c r="W171" i="122"/>
  <c r="W158" i="122"/>
  <c r="W137" i="122"/>
  <c r="W121" i="122"/>
  <c r="W94" i="122"/>
  <c r="W74" i="122"/>
  <c r="W46" i="122"/>
  <c r="W23" i="122"/>
  <c r="W36" i="120"/>
  <c r="W127" i="119"/>
  <c r="W104" i="119"/>
  <c r="W84" i="120"/>
  <c r="W116" i="119"/>
  <c r="W23" i="120"/>
  <c r="W66" i="120"/>
  <c r="W145" i="119"/>
  <c r="W136" i="119"/>
  <c r="W92" i="119"/>
  <c r="W47" i="119"/>
  <c r="W76" i="119"/>
  <c r="W67" i="119"/>
  <c r="W23" i="119"/>
  <c r="W58" i="119"/>
  <c r="W35" i="119"/>
  <c r="W169" i="118"/>
  <c r="W90" i="118"/>
  <c r="W23" i="118"/>
  <c r="W278" i="117"/>
  <c r="W257" i="117"/>
  <c r="W325" i="117"/>
  <c r="W52" i="118"/>
  <c r="W352" i="117"/>
  <c r="W236" i="117"/>
  <c r="W181" i="117"/>
  <c r="W133" i="117"/>
  <c r="W71" i="117"/>
  <c r="W23" i="117"/>
  <c r="W118" i="114"/>
  <c r="W89" i="114"/>
  <c r="W42" i="114"/>
  <c r="W143" i="114"/>
  <c r="K282" i="86"/>
  <c r="O282" i="86"/>
  <c r="P241" i="122"/>
  <c r="P223" i="122"/>
  <c r="P203" i="122"/>
  <c r="P171" i="122"/>
  <c r="P158" i="122"/>
  <c r="P137" i="122"/>
  <c r="P191" i="122"/>
  <c r="P121" i="122"/>
  <c r="P46" i="122"/>
  <c r="P94" i="122"/>
  <c r="P74" i="122"/>
  <c r="P23" i="122"/>
  <c r="P84" i="120"/>
  <c r="P116" i="119"/>
  <c r="P127" i="119"/>
  <c r="P66" i="120"/>
  <c r="P145" i="119"/>
  <c r="P136" i="119"/>
  <c r="P92" i="119"/>
  <c r="P47" i="119"/>
  <c r="P23" i="120"/>
  <c r="P104" i="119"/>
  <c r="P76" i="119"/>
  <c r="P36" i="120"/>
  <c r="P58" i="119"/>
  <c r="P35" i="119"/>
  <c r="P23" i="119"/>
  <c r="P67" i="119"/>
  <c r="P325" i="117"/>
  <c r="P52" i="118"/>
  <c r="P352" i="117"/>
  <c r="P169" i="118"/>
  <c r="P90" i="118"/>
  <c r="P23" i="118"/>
  <c r="P278" i="117"/>
  <c r="P257" i="117"/>
  <c r="P236" i="117"/>
  <c r="P181" i="117"/>
  <c r="P133" i="117"/>
  <c r="P71" i="117"/>
  <c r="P23" i="117"/>
  <c r="P20" i="114"/>
  <c r="P42" i="114"/>
  <c r="P143" i="114"/>
  <c r="P118" i="114"/>
  <c r="P89" i="114"/>
  <c r="T241" i="122"/>
  <c r="T223" i="122"/>
  <c r="T203" i="122"/>
  <c r="T171" i="122"/>
  <c r="T158" i="122"/>
  <c r="T137" i="122"/>
  <c r="T191" i="122"/>
  <c r="T121" i="122"/>
  <c r="T46" i="122"/>
  <c r="T94" i="122"/>
  <c r="T74" i="122"/>
  <c r="T23" i="122"/>
  <c r="T84" i="120"/>
  <c r="T116" i="119"/>
  <c r="T66" i="120"/>
  <c r="T145" i="119"/>
  <c r="T136" i="119"/>
  <c r="T92" i="119"/>
  <c r="T47" i="119"/>
  <c r="T36" i="120"/>
  <c r="T127" i="119"/>
  <c r="T23" i="120"/>
  <c r="T104" i="119"/>
  <c r="T76" i="119"/>
  <c r="T67" i="119"/>
  <c r="T58" i="119"/>
  <c r="T35" i="119"/>
  <c r="T23" i="119"/>
  <c r="T325" i="117"/>
  <c r="T52" i="118"/>
  <c r="T352" i="117"/>
  <c r="T169" i="118"/>
  <c r="T90" i="118"/>
  <c r="T23" i="118"/>
  <c r="T278" i="117"/>
  <c r="T257" i="117"/>
  <c r="T236" i="117"/>
  <c r="T181" i="117"/>
  <c r="T133" i="117"/>
  <c r="T71" i="117"/>
  <c r="T23" i="117"/>
  <c r="T42" i="114"/>
  <c r="T143" i="114"/>
  <c r="T118" i="114"/>
  <c r="T89" i="114"/>
  <c r="X241" i="122"/>
  <c r="X223" i="122"/>
  <c r="X203" i="122"/>
  <c r="X171" i="122"/>
  <c r="X158" i="122"/>
  <c r="X137" i="122"/>
  <c r="X191" i="122"/>
  <c r="X121" i="122"/>
  <c r="X46" i="122"/>
  <c r="X94" i="122"/>
  <c r="X74" i="122"/>
  <c r="X23" i="122"/>
  <c r="X84" i="120"/>
  <c r="X116" i="119"/>
  <c r="X127" i="119"/>
  <c r="X66" i="120"/>
  <c r="X145" i="119"/>
  <c r="X136" i="119"/>
  <c r="X92" i="119"/>
  <c r="X47" i="119"/>
  <c r="X23" i="120"/>
  <c r="X104" i="119"/>
  <c r="X76" i="119"/>
  <c r="X36" i="120"/>
  <c r="X58" i="119"/>
  <c r="X35" i="119"/>
  <c r="X23" i="119"/>
  <c r="X67" i="119"/>
  <c r="X325" i="117"/>
  <c r="X52" i="118"/>
  <c r="X352" i="117"/>
  <c r="X169" i="118"/>
  <c r="X90" i="118"/>
  <c r="X23" i="118"/>
  <c r="X278" i="117"/>
  <c r="X257" i="117"/>
  <c r="X236" i="117"/>
  <c r="X181" i="117"/>
  <c r="X133" i="117"/>
  <c r="X71" i="117"/>
  <c r="X23" i="117"/>
  <c r="X42" i="114"/>
  <c r="X143" i="114"/>
  <c r="X118" i="114"/>
  <c r="X89" i="114"/>
  <c r="Q241" i="122"/>
  <c r="Q223" i="122"/>
  <c r="Q203" i="122"/>
  <c r="Q171" i="122"/>
  <c r="Q158" i="122"/>
  <c r="Q137" i="122"/>
  <c r="Q191" i="122"/>
  <c r="Q121" i="122"/>
  <c r="Q46" i="122"/>
  <c r="Q94" i="122"/>
  <c r="Q74" i="122"/>
  <c r="Q23" i="122"/>
  <c r="Q66" i="120"/>
  <c r="Q145" i="119"/>
  <c r="Q136" i="119"/>
  <c r="Q92" i="119"/>
  <c r="Q47" i="119"/>
  <c r="Q23" i="120"/>
  <c r="Q104" i="119"/>
  <c r="Q76" i="119"/>
  <c r="Q36" i="120"/>
  <c r="Q127" i="119"/>
  <c r="Q84" i="120"/>
  <c r="Q116" i="119"/>
  <c r="Q58" i="119"/>
  <c r="Q35" i="119"/>
  <c r="Q67" i="119"/>
  <c r="Q23" i="119"/>
  <c r="Q52" i="118"/>
  <c r="Q352" i="117"/>
  <c r="Q169" i="118"/>
  <c r="Q90" i="118"/>
  <c r="Q23" i="118"/>
  <c r="Q278" i="117"/>
  <c r="Q257" i="117"/>
  <c r="Q325" i="117"/>
  <c r="Q236" i="117"/>
  <c r="Q181" i="117"/>
  <c r="Q133" i="117"/>
  <c r="Q71" i="117"/>
  <c r="Q23" i="117"/>
  <c r="Q42" i="114"/>
  <c r="Q143" i="114"/>
  <c r="Q118" i="114"/>
  <c r="Q89" i="114"/>
  <c r="Q20" i="114"/>
  <c r="U241" i="122"/>
  <c r="U223" i="122"/>
  <c r="U203" i="122"/>
  <c r="U171" i="122"/>
  <c r="U158" i="122"/>
  <c r="U137" i="122"/>
  <c r="U191" i="122"/>
  <c r="U121" i="122"/>
  <c r="U46" i="122"/>
  <c r="U94" i="122"/>
  <c r="U74" i="122"/>
  <c r="U23" i="122"/>
  <c r="U66" i="120"/>
  <c r="U145" i="119"/>
  <c r="U136" i="119"/>
  <c r="U92" i="119"/>
  <c r="U47" i="119"/>
  <c r="U84" i="120"/>
  <c r="U116" i="119"/>
  <c r="U23" i="120"/>
  <c r="U104" i="119"/>
  <c r="U76" i="119"/>
  <c r="U36" i="120"/>
  <c r="U127" i="119"/>
  <c r="U58" i="119"/>
  <c r="U35" i="119"/>
  <c r="U67" i="119"/>
  <c r="U23" i="119"/>
  <c r="U52" i="118"/>
  <c r="U352" i="117"/>
  <c r="U169" i="118"/>
  <c r="U90" i="118"/>
  <c r="U23" i="118"/>
  <c r="U278" i="117"/>
  <c r="U257" i="117"/>
  <c r="U325" i="117"/>
  <c r="U236" i="117"/>
  <c r="U181" i="117"/>
  <c r="U133" i="117"/>
  <c r="U71" i="117"/>
  <c r="U23" i="117"/>
  <c r="U42" i="114"/>
  <c r="U143" i="114"/>
  <c r="U118" i="114"/>
  <c r="U89" i="114"/>
  <c r="R23" i="113"/>
  <c r="V23" i="113"/>
  <c r="O23" i="113"/>
  <c r="S23" i="113"/>
  <c r="W23" i="113"/>
  <c r="P23" i="113"/>
  <c r="T23" i="113"/>
  <c r="X23" i="113"/>
  <c r="Q23" i="113"/>
  <c r="U23" i="113"/>
  <c r="K708" i="86"/>
  <c r="K710" i="86" s="1"/>
  <c r="O708" i="86"/>
  <c r="O710" i="86" s="1"/>
  <c r="S708" i="86"/>
  <c r="S710" i="86" s="1"/>
  <c r="M764" i="86"/>
  <c r="M766" i="86" s="1"/>
  <c r="Q764" i="86"/>
  <c r="Q766" i="86" s="1"/>
  <c r="AB633" i="86"/>
  <c r="AB635" i="86" s="1"/>
  <c r="AB683" i="86"/>
  <c r="AB685" i="86" s="1"/>
  <c r="W50" i="86"/>
  <c r="AB50" i="86"/>
  <c r="L608" i="86"/>
  <c r="L610" i="86" s="1"/>
  <c r="M633" i="86"/>
  <c r="M635" i="86" s="1"/>
  <c r="Q633" i="86"/>
  <c r="Q635" i="86" s="1"/>
  <c r="L658" i="86"/>
  <c r="L660" i="86" s="1"/>
  <c r="K253" i="86"/>
  <c r="O253" i="86"/>
  <c r="L253" i="86"/>
  <c r="P253" i="86"/>
  <c r="K322" i="86"/>
  <c r="O322" i="86"/>
  <c r="L390" i="86"/>
  <c r="P390" i="86"/>
  <c r="N430" i="86"/>
  <c r="R430" i="86"/>
  <c r="L282" i="86"/>
  <c r="P282" i="86"/>
  <c r="M300" i="86"/>
  <c r="Q300" i="86"/>
  <c r="N300" i="86"/>
  <c r="R300" i="86"/>
  <c r="M413" i="86"/>
  <c r="Q413" i="86"/>
  <c r="Q415" i="86" s="1"/>
  <c r="Q533" i="86"/>
  <c r="Q535" i="86" s="1"/>
  <c r="K658" i="86"/>
  <c r="K660" i="86" s="1"/>
  <c r="O658" i="86"/>
  <c r="O660" i="86" s="1"/>
  <c r="S658" i="86"/>
  <c r="S660" i="86" s="1"/>
  <c r="R61" i="86"/>
  <c r="R63" i="86" s="1"/>
  <c r="O61" i="86"/>
  <c r="O63" i="86" s="1"/>
  <c r="M61" i="86"/>
  <c r="M63" i="86" s="1"/>
  <c r="Q61" i="86"/>
  <c r="Q63" i="86" s="1"/>
  <c r="N271" i="86"/>
  <c r="R271" i="86"/>
  <c r="K271" i="86"/>
  <c r="O271" i="86"/>
  <c r="M344" i="86"/>
  <c r="Q344" i="86"/>
  <c r="L495" i="86"/>
  <c r="P495" i="86"/>
  <c r="K608" i="86"/>
  <c r="K610" i="86" s="1"/>
  <c r="O608" i="86"/>
  <c r="O610" i="86" s="1"/>
  <c r="S608" i="86"/>
  <c r="S610" i="86" s="1"/>
  <c r="O633" i="86"/>
  <c r="O635" i="86" s="1"/>
  <c r="P658" i="86"/>
  <c r="P660" i="86" s="1"/>
  <c r="Q683" i="86"/>
  <c r="Q685" i="86" s="1"/>
  <c r="K764" i="86"/>
  <c r="S764" i="86"/>
  <c r="S766" i="86" s="1"/>
  <c r="N61" i="86"/>
  <c r="N63" i="86" s="1"/>
  <c r="K61" i="86"/>
  <c r="K63" i="86" s="1"/>
  <c r="L508" i="86"/>
  <c r="L510" i="86" s="1"/>
  <c r="P508" i="86"/>
  <c r="P510" i="86" s="1"/>
  <c r="K533" i="86"/>
  <c r="K535" i="86" s="1"/>
  <c r="O533" i="86"/>
  <c r="O535" i="86" s="1"/>
  <c r="S533" i="86"/>
  <c r="S535" i="86" s="1"/>
  <c r="M533" i="86"/>
  <c r="M535" i="86" s="1"/>
  <c r="L633" i="86"/>
  <c r="L635" i="86" s="1"/>
  <c r="P633" i="86"/>
  <c r="P635" i="86" s="1"/>
  <c r="K633" i="86"/>
  <c r="K635" i="86" s="1"/>
  <c r="S633" i="86"/>
  <c r="S635" i="86" s="1"/>
  <c r="N708" i="86"/>
  <c r="N710" i="86" s="1"/>
  <c r="L764" i="86"/>
  <c r="L766" i="86" s="1"/>
  <c r="P764" i="86"/>
  <c r="O764" i="86"/>
  <c r="O766" i="86" s="1"/>
  <c r="S50" i="86"/>
  <c r="T50" i="86"/>
  <c r="X50" i="86"/>
  <c r="AC50" i="86"/>
  <c r="M282" i="86"/>
  <c r="Q282" i="86"/>
  <c r="N282" i="86"/>
  <c r="R282" i="86"/>
  <c r="L322" i="86"/>
  <c r="P322" i="86"/>
  <c r="M322" i="86"/>
  <c r="Q322" i="86"/>
  <c r="N344" i="86"/>
  <c r="R344" i="86"/>
  <c r="M390" i="86"/>
  <c r="Q390" i="86"/>
  <c r="N413" i="86"/>
  <c r="N415" i="86" s="1"/>
  <c r="R413" i="86"/>
  <c r="R415" i="86" s="1"/>
  <c r="K445" i="86"/>
  <c r="O445" i="86"/>
  <c r="L445" i="86"/>
  <c r="P445" i="86"/>
  <c r="L469" i="86"/>
  <c r="P469" i="86"/>
  <c r="M495" i="86"/>
  <c r="Q495" i="86"/>
  <c r="N495" i="86"/>
  <c r="R495" i="86"/>
  <c r="AB533" i="86"/>
  <c r="AB535" i="86" s="1"/>
  <c r="L533" i="86"/>
  <c r="L535" i="86" s="1"/>
  <c r="P533" i="86"/>
  <c r="P535" i="86" s="1"/>
  <c r="AB558" i="86"/>
  <c r="AB560" i="86" s="1"/>
  <c r="L558" i="86"/>
  <c r="L560" i="86" s="1"/>
  <c r="P558" i="86"/>
  <c r="P560" i="86" s="1"/>
  <c r="N558" i="86"/>
  <c r="N560" i="86" s="1"/>
  <c r="R558" i="86"/>
  <c r="R560" i="86" s="1"/>
  <c r="AC633" i="86"/>
  <c r="AC635" i="86" s="1"/>
  <c r="L683" i="86"/>
  <c r="L685" i="86" s="1"/>
  <c r="P683" i="86"/>
  <c r="P685" i="86" s="1"/>
  <c r="AB708" i="86"/>
  <c r="AB710" i="86" s="1"/>
  <c r="L708" i="86"/>
  <c r="L710" i="86" s="1"/>
  <c r="P708" i="86"/>
  <c r="P710" i="86" s="1"/>
  <c r="R708" i="86"/>
  <c r="R710" i="86" s="1"/>
  <c r="Q50" i="86"/>
  <c r="Y50" i="86"/>
  <c r="M253" i="86"/>
  <c r="Q253" i="86"/>
  <c r="L271" i="86"/>
  <c r="P271" i="86"/>
  <c r="K300" i="86"/>
  <c r="O300" i="86"/>
  <c r="K344" i="86"/>
  <c r="O344" i="86"/>
  <c r="L344" i="86"/>
  <c r="P344" i="86"/>
  <c r="M367" i="86"/>
  <c r="Q367" i="86"/>
  <c r="N390" i="86"/>
  <c r="R390" i="86"/>
  <c r="K413" i="86"/>
  <c r="K415" i="86" s="1"/>
  <c r="O413" i="86"/>
  <c r="O415" i="86" s="1"/>
  <c r="L430" i="86"/>
  <c r="P430" i="86"/>
  <c r="M469" i="86"/>
  <c r="Q469" i="86"/>
  <c r="N508" i="86"/>
  <c r="N510" i="86" s="1"/>
  <c r="R508" i="86"/>
  <c r="R510" i="86" s="1"/>
  <c r="AC533" i="86"/>
  <c r="AC535" i="86" s="1"/>
  <c r="AC558" i="86"/>
  <c r="AC560" i="86" s="1"/>
  <c r="M558" i="86"/>
  <c r="M560" i="86" s="1"/>
  <c r="Q558" i="86"/>
  <c r="Q560" i="86" s="1"/>
  <c r="AC583" i="86"/>
  <c r="AC585" i="86" s="1"/>
  <c r="AB583" i="86"/>
  <c r="AB585" i="86" s="1"/>
  <c r="M583" i="86"/>
  <c r="M585" i="86" s="1"/>
  <c r="Q583" i="86"/>
  <c r="Q585" i="86" s="1"/>
  <c r="K583" i="86"/>
  <c r="K585" i="86" s="1"/>
  <c r="O583" i="86"/>
  <c r="O585" i="86" s="1"/>
  <c r="S583" i="86"/>
  <c r="S585" i="86" s="1"/>
  <c r="N633" i="86"/>
  <c r="N635" i="86" s="1"/>
  <c r="R633" i="86"/>
  <c r="R635" i="86" s="1"/>
  <c r="M658" i="86"/>
  <c r="M660" i="86" s="1"/>
  <c r="Q658" i="86"/>
  <c r="Q660" i="86" s="1"/>
  <c r="AC708" i="86"/>
  <c r="AC710" i="86" s="1"/>
  <c r="N764" i="86"/>
  <c r="N766" i="86" s="1"/>
  <c r="R764" i="86"/>
  <c r="R766" i="86" s="1"/>
  <c r="AB764" i="86"/>
  <c r="AB766" i="86" s="1"/>
  <c r="L61" i="86"/>
  <c r="L63" i="86" s="1"/>
  <c r="P61" i="86"/>
  <c r="P63" i="86" s="1"/>
  <c r="N253" i="86"/>
  <c r="R253" i="86"/>
  <c r="M271" i="86"/>
  <c r="Q271" i="86"/>
  <c r="L300" i="86"/>
  <c r="P300" i="86"/>
  <c r="N322" i="86"/>
  <c r="R322" i="86"/>
  <c r="K390" i="86"/>
  <c r="O390" i="86"/>
  <c r="L413" i="86"/>
  <c r="L415" i="86" s="1"/>
  <c r="P413" i="86"/>
  <c r="P415" i="86" s="1"/>
  <c r="M430" i="86"/>
  <c r="Q430" i="86"/>
  <c r="N445" i="86"/>
  <c r="R445" i="86"/>
  <c r="N469" i="86"/>
  <c r="R469" i="86"/>
  <c r="K469" i="86"/>
  <c r="O469" i="86"/>
  <c r="N533" i="86"/>
  <c r="N535" i="86" s="1"/>
  <c r="R533" i="86"/>
  <c r="R535" i="86" s="1"/>
  <c r="N583" i="86"/>
  <c r="N585" i="86" s="1"/>
  <c r="R583" i="86"/>
  <c r="R585" i="86" s="1"/>
  <c r="AC608" i="86"/>
  <c r="AC610" i="86" s="1"/>
  <c r="N608" i="86"/>
  <c r="N610" i="86" s="1"/>
  <c r="R608" i="86"/>
  <c r="R610" i="86" s="1"/>
  <c r="P608" i="86"/>
  <c r="P610" i="86" s="1"/>
  <c r="AC658" i="86"/>
  <c r="AC660" i="86" s="1"/>
  <c r="N658" i="86"/>
  <c r="N660" i="86" s="1"/>
  <c r="R658" i="86"/>
  <c r="R660" i="86" s="1"/>
  <c r="K683" i="86"/>
  <c r="K685" i="86" s="1"/>
  <c r="O683" i="86"/>
  <c r="O685" i="86" s="1"/>
  <c r="S683" i="86"/>
  <c r="S685" i="86" s="1"/>
  <c r="M683" i="86"/>
  <c r="M685" i="86" s="1"/>
  <c r="M708" i="86"/>
  <c r="M710" i="86" s="1"/>
  <c r="Q708" i="86"/>
  <c r="Q710" i="86" s="1"/>
  <c r="A779" i="86"/>
  <c r="V727" i="86"/>
  <c r="V664" i="86"/>
  <c r="V783" i="86"/>
  <c r="V689" i="86"/>
  <c r="V714" i="86"/>
  <c r="V614" i="86"/>
  <c r="V514" i="86"/>
  <c r="V770" i="86"/>
  <c r="V639" i="86"/>
  <c r="V539" i="86"/>
  <c r="V564" i="86"/>
  <c r="V501" i="86"/>
  <c r="V449" i="86"/>
  <c r="V419" i="86"/>
  <c r="V396" i="86"/>
  <c r="V373" i="86"/>
  <c r="V475" i="86"/>
  <c r="V589" i="86"/>
  <c r="V436" i="86"/>
  <c r="V288" i="86"/>
  <c r="V277" i="86"/>
  <c r="V350" i="86"/>
  <c r="V259" i="86"/>
  <c r="V328" i="86"/>
  <c r="V241" i="86"/>
  <c r="V306" i="86"/>
  <c r="S783" i="86"/>
  <c r="S689" i="86"/>
  <c r="S714" i="86"/>
  <c r="S770" i="86"/>
  <c r="S639" i="86"/>
  <c r="S539" i="86"/>
  <c r="S664" i="86"/>
  <c r="S614" i="86"/>
  <c r="S564" i="86"/>
  <c r="S501" i="86"/>
  <c r="S727" i="86"/>
  <c r="S589" i="86"/>
  <c r="S475" i="86"/>
  <c r="S419" i="86"/>
  <c r="S396" i="86"/>
  <c r="S373" i="86"/>
  <c r="S350" i="86"/>
  <c r="S436" i="86"/>
  <c r="S514" i="86"/>
  <c r="S449" i="86"/>
  <c r="S259" i="86"/>
  <c r="S328" i="86"/>
  <c r="S241" i="86"/>
  <c r="S306" i="86"/>
  <c r="S288" i="86"/>
  <c r="S277" i="86"/>
  <c r="W783" i="86"/>
  <c r="W689" i="86"/>
  <c r="W714" i="86"/>
  <c r="W770" i="86"/>
  <c r="W639" i="86"/>
  <c r="W664" i="86"/>
  <c r="W539" i="86"/>
  <c r="W727" i="86"/>
  <c r="W564" i="86"/>
  <c r="W501" i="86"/>
  <c r="W614" i="86"/>
  <c r="W589" i="86"/>
  <c r="W475" i="86"/>
  <c r="W419" i="86"/>
  <c r="W396" i="86"/>
  <c r="W373" i="86"/>
  <c r="W350" i="86"/>
  <c r="W514" i="86"/>
  <c r="W436" i="86"/>
  <c r="W449" i="86"/>
  <c r="W259" i="86"/>
  <c r="W328" i="86"/>
  <c r="W241" i="86"/>
  <c r="W306" i="86"/>
  <c r="W288" i="86"/>
  <c r="W277" i="86"/>
  <c r="AB783" i="86"/>
  <c r="AB689" i="86"/>
  <c r="AB714" i="86"/>
  <c r="AB770" i="86"/>
  <c r="AB639" i="86"/>
  <c r="AB727" i="86"/>
  <c r="AB539" i="86"/>
  <c r="AB564" i="86"/>
  <c r="AB501" i="86"/>
  <c r="AB589" i="86"/>
  <c r="AB475" i="86"/>
  <c r="AB419" i="86"/>
  <c r="AB396" i="86"/>
  <c r="AB373" i="86"/>
  <c r="AB350" i="86"/>
  <c r="AB614" i="86"/>
  <c r="AB514" i="86"/>
  <c r="AB436" i="86"/>
  <c r="AB664" i="86"/>
  <c r="AB449" i="86"/>
  <c r="AB259" i="86"/>
  <c r="AB328" i="86"/>
  <c r="AB241" i="86"/>
  <c r="AB306" i="86"/>
  <c r="AB288" i="86"/>
  <c r="AB277" i="86"/>
  <c r="Z727" i="86"/>
  <c r="Z664" i="86"/>
  <c r="Z783" i="86"/>
  <c r="Z689" i="86"/>
  <c r="Z714" i="86"/>
  <c r="Z614" i="86"/>
  <c r="Z770" i="86"/>
  <c r="Z639" i="86"/>
  <c r="Z514" i="86"/>
  <c r="Z539" i="86"/>
  <c r="Z564" i="86"/>
  <c r="Z501" i="86"/>
  <c r="Z449" i="86"/>
  <c r="Z419" i="86"/>
  <c r="Z396" i="86"/>
  <c r="Z373" i="86"/>
  <c r="Z589" i="86"/>
  <c r="Z475" i="86"/>
  <c r="Z436" i="86"/>
  <c r="Z288" i="86"/>
  <c r="Z277" i="86"/>
  <c r="Z259" i="86"/>
  <c r="Z328" i="86"/>
  <c r="Z241" i="86"/>
  <c r="Z350" i="86"/>
  <c r="Z306" i="86"/>
  <c r="AC714" i="86"/>
  <c r="AC770" i="86"/>
  <c r="AC639" i="86"/>
  <c r="AC727" i="86"/>
  <c r="AC664" i="86"/>
  <c r="AC564" i="86"/>
  <c r="AC501" i="86"/>
  <c r="AC589" i="86"/>
  <c r="AC689" i="86"/>
  <c r="AC614" i="86"/>
  <c r="AC514" i="86"/>
  <c r="AC539" i="86"/>
  <c r="AC436" i="86"/>
  <c r="AC475" i="86"/>
  <c r="AC449" i="86"/>
  <c r="AC783" i="86"/>
  <c r="AC419" i="86"/>
  <c r="AC396" i="86"/>
  <c r="AC373" i="86"/>
  <c r="AC328" i="86"/>
  <c r="AC241" i="86"/>
  <c r="AC306" i="86"/>
  <c r="AC350" i="86"/>
  <c r="AC288" i="86"/>
  <c r="AC277" i="86"/>
  <c r="AC259" i="86"/>
  <c r="U50" i="86"/>
  <c r="R727" i="86"/>
  <c r="R664" i="86"/>
  <c r="R783" i="86"/>
  <c r="R689" i="86"/>
  <c r="R714" i="86"/>
  <c r="R614" i="86"/>
  <c r="R514" i="86"/>
  <c r="R539" i="86"/>
  <c r="R770" i="86"/>
  <c r="R639" i="86"/>
  <c r="R564" i="86"/>
  <c r="R501" i="86"/>
  <c r="R589" i="86"/>
  <c r="R449" i="86"/>
  <c r="R475" i="86"/>
  <c r="R419" i="86"/>
  <c r="R396" i="86"/>
  <c r="R373" i="86"/>
  <c r="R436" i="86"/>
  <c r="R288" i="86"/>
  <c r="R277" i="86"/>
  <c r="R259" i="86"/>
  <c r="R328" i="86"/>
  <c r="R241" i="86"/>
  <c r="R350" i="86"/>
  <c r="R306" i="86"/>
  <c r="T714" i="86"/>
  <c r="T770" i="86"/>
  <c r="T639" i="86"/>
  <c r="T727" i="86"/>
  <c r="T664" i="86"/>
  <c r="T689" i="86"/>
  <c r="T614" i="86"/>
  <c r="T564" i="86"/>
  <c r="T501" i="86"/>
  <c r="T783" i="86"/>
  <c r="T589" i="86"/>
  <c r="T514" i="86"/>
  <c r="T475" i="86"/>
  <c r="T436" i="86"/>
  <c r="T449" i="86"/>
  <c r="T539" i="86"/>
  <c r="T419" i="86"/>
  <c r="T396" i="86"/>
  <c r="T373" i="86"/>
  <c r="T328" i="86"/>
  <c r="T241" i="86"/>
  <c r="T306" i="86"/>
  <c r="T350" i="86"/>
  <c r="T288" i="86"/>
  <c r="T277" i="86"/>
  <c r="T259" i="86"/>
  <c r="X714" i="86"/>
  <c r="X770" i="86"/>
  <c r="X639" i="86"/>
  <c r="X727" i="86"/>
  <c r="X664" i="86"/>
  <c r="X783" i="86"/>
  <c r="X564" i="86"/>
  <c r="X501" i="86"/>
  <c r="X614" i="86"/>
  <c r="X589" i="86"/>
  <c r="X514" i="86"/>
  <c r="X475" i="86"/>
  <c r="X436" i="86"/>
  <c r="X539" i="86"/>
  <c r="X449" i="86"/>
  <c r="X689" i="86"/>
  <c r="X419" i="86"/>
  <c r="X396" i="86"/>
  <c r="X373" i="86"/>
  <c r="X350" i="86"/>
  <c r="X328" i="86"/>
  <c r="X241" i="86"/>
  <c r="X306" i="86"/>
  <c r="X288" i="86"/>
  <c r="X277" i="86"/>
  <c r="X259" i="86"/>
  <c r="Q770" i="86"/>
  <c r="Q639" i="86"/>
  <c r="Q727" i="86"/>
  <c r="Q664" i="86"/>
  <c r="Q783" i="86"/>
  <c r="Q689" i="86"/>
  <c r="Q589" i="86"/>
  <c r="Q514" i="86"/>
  <c r="Q614" i="86"/>
  <c r="Q539" i="86"/>
  <c r="Q501" i="86"/>
  <c r="Q436" i="86"/>
  <c r="Q714" i="86"/>
  <c r="Q449" i="86"/>
  <c r="Q564" i="86"/>
  <c r="Q475" i="86"/>
  <c r="Q419" i="86"/>
  <c r="Q396" i="86"/>
  <c r="Q373" i="86"/>
  <c r="Q350" i="86"/>
  <c r="Q306" i="86"/>
  <c r="Q288" i="86"/>
  <c r="Q277" i="86"/>
  <c r="Q259" i="86"/>
  <c r="Q328" i="86"/>
  <c r="Q241" i="86"/>
  <c r="U770" i="86"/>
  <c r="U639" i="86"/>
  <c r="U727" i="86"/>
  <c r="U664" i="86"/>
  <c r="U783" i="86"/>
  <c r="U689" i="86"/>
  <c r="U589" i="86"/>
  <c r="U514" i="86"/>
  <c r="U714" i="86"/>
  <c r="U539" i="86"/>
  <c r="U436" i="86"/>
  <c r="U564" i="86"/>
  <c r="U449" i="86"/>
  <c r="U614" i="86"/>
  <c r="U419" i="86"/>
  <c r="U396" i="86"/>
  <c r="U373" i="86"/>
  <c r="U350" i="86"/>
  <c r="U501" i="86"/>
  <c r="U475" i="86"/>
  <c r="U306" i="86"/>
  <c r="U288" i="86"/>
  <c r="U277" i="86"/>
  <c r="U259" i="86"/>
  <c r="U328" i="86"/>
  <c r="U241" i="86"/>
  <c r="Y770" i="86"/>
  <c r="Y639" i="86"/>
  <c r="Y727" i="86"/>
  <c r="Y664" i="86"/>
  <c r="Y783" i="86"/>
  <c r="Y689" i="86"/>
  <c r="Y614" i="86"/>
  <c r="Y589" i="86"/>
  <c r="Y714" i="86"/>
  <c r="Y514" i="86"/>
  <c r="Y539" i="86"/>
  <c r="Y564" i="86"/>
  <c r="Y475" i="86"/>
  <c r="Y436" i="86"/>
  <c r="Y449" i="86"/>
  <c r="Y501" i="86"/>
  <c r="Y419" i="86"/>
  <c r="Y396" i="86"/>
  <c r="Y373" i="86"/>
  <c r="Y350" i="86"/>
  <c r="Y306" i="86"/>
  <c r="Y288" i="86"/>
  <c r="Y277" i="86"/>
  <c r="Y259" i="86"/>
  <c r="Y328" i="86"/>
  <c r="Y241" i="86"/>
  <c r="R50" i="86"/>
  <c r="V50" i="86"/>
  <c r="Z50" i="86"/>
  <c r="N367" i="86"/>
  <c r="R367" i="86"/>
  <c r="K367" i="86"/>
  <c r="O367" i="86"/>
  <c r="M415" i="86"/>
  <c r="L367" i="86"/>
  <c r="P367" i="86"/>
  <c r="Q723" i="86"/>
  <c r="K430" i="86"/>
  <c r="O430" i="86"/>
  <c r="M445" i="86"/>
  <c r="Q445" i="86"/>
  <c r="M723" i="86"/>
  <c r="K495" i="86"/>
  <c r="O495" i="86"/>
  <c r="K508" i="86"/>
  <c r="K510" i="86" s="1"/>
  <c r="O508" i="86"/>
  <c r="O510" i="86" s="1"/>
  <c r="K558" i="86"/>
  <c r="K560" i="86" s="1"/>
  <c r="O558" i="86"/>
  <c r="O560" i="86" s="1"/>
  <c r="S558" i="86"/>
  <c r="S560" i="86" s="1"/>
  <c r="AB608" i="86"/>
  <c r="AB610" i="86" s="1"/>
  <c r="M608" i="86"/>
  <c r="M610" i="86" s="1"/>
  <c r="Q608" i="86"/>
  <c r="Q610" i="86" s="1"/>
  <c r="P766" i="86"/>
  <c r="M508" i="86"/>
  <c r="M510" i="86" s="1"/>
  <c r="Q508" i="86"/>
  <c r="Q510" i="86" s="1"/>
  <c r="L583" i="86"/>
  <c r="L585" i="86" s="1"/>
  <c r="P583" i="86"/>
  <c r="P585" i="86" s="1"/>
  <c r="P723" i="86"/>
  <c r="L723" i="86"/>
  <c r="AC683" i="86"/>
  <c r="AC685" i="86" s="1"/>
  <c r="N723" i="86"/>
  <c r="R723" i="86"/>
  <c r="N683" i="86"/>
  <c r="N685" i="86" s="1"/>
  <c r="R683" i="86"/>
  <c r="R685" i="86" s="1"/>
  <c r="K723" i="86"/>
  <c r="O723" i="86"/>
  <c r="AB658" i="86"/>
  <c r="AB660" i="86" s="1"/>
  <c r="K766" i="86"/>
  <c r="A792" i="86"/>
  <c r="A445" i="86" l="1"/>
  <c r="A510" i="86"/>
  <c r="A710" i="86"/>
  <c r="A535" i="86"/>
  <c r="A63" i="86"/>
  <c r="A635" i="86"/>
  <c r="A685" i="86"/>
  <c r="A415" i="86"/>
  <c r="A585" i="86"/>
  <c r="A610" i="86"/>
  <c r="A660" i="86"/>
  <c r="A560" i="86"/>
  <c r="A766" i="86"/>
  <c r="A723" i="86"/>
  <c r="B1" i="80" l="1"/>
  <c r="E45" i="80"/>
  <c r="D45" i="80"/>
  <c r="H43" i="80"/>
  <c r="G43" i="80"/>
  <c r="F43" i="80"/>
  <c r="E43" i="80"/>
  <c r="C41" i="80"/>
  <c r="N35" i="80"/>
  <c r="N37" i="80" s="1"/>
  <c r="M35" i="80"/>
  <c r="M37" i="80" s="1"/>
  <c r="J33" i="80"/>
  <c r="H33" i="80"/>
  <c r="G33" i="80"/>
  <c r="F33" i="80"/>
  <c r="J32" i="80"/>
  <c r="H32" i="80"/>
  <c r="G32" i="80"/>
  <c r="F32" i="80"/>
  <c r="J31" i="80"/>
  <c r="H31" i="80"/>
  <c r="G31" i="80"/>
  <c r="F31" i="80"/>
  <c r="H30" i="80"/>
  <c r="G30" i="80"/>
  <c r="F30" i="80"/>
  <c r="H29" i="80"/>
  <c r="G29" i="80"/>
  <c r="F29" i="80"/>
  <c r="H28" i="80"/>
  <c r="G28" i="80"/>
  <c r="F28" i="80"/>
  <c r="H27" i="80"/>
  <c r="G27" i="80"/>
  <c r="F27" i="80"/>
  <c r="H26" i="80"/>
  <c r="G26" i="80"/>
  <c r="F26" i="80"/>
  <c r="H25" i="80"/>
  <c r="H35" i="80" s="1"/>
  <c r="G25" i="80"/>
  <c r="G35" i="80" s="1"/>
  <c r="F25" i="80"/>
  <c r="F35" i="80" s="1"/>
  <c r="H23" i="80"/>
  <c r="G23" i="80"/>
  <c r="F23" i="80"/>
  <c r="E23" i="80"/>
  <c r="H19" i="80"/>
  <c r="G19" i="80"/>
  <c r="F19" i="80"/>
  <c r="V17" i="80"/>
  <c r="H17" i="80"/>
  <c r="G17" i="80"/>
  <c r="F17" i="80"/>
  <c r="H16" i="80"/>
  <c r="G16" i="80"/>
  <c r="F16" i="80"/>
  <c r="H14" i="80"/>
  <c r="G14" i="80"/>
  <c r="F14" i="80"/>
  <c r="E14" i="80"/>
  <c r="M35" i="78"/>
  <c r="M37" i="78" s="1"/>
  <c r="E23" i="78"/>
  <c r="F23" i="78"/>
  <c r="G23" i="78"/>
  <c r="H23" i="78"/>
  <c r="F25" i="78"/>
  <c r="F35" i="78" s="1"/>
  <c r="G25" i="78"/>
  <c r="G35" i="78" s="1"/>
  <c r="H25" i="78"/>
  <c r="H35" i="78" s="1"/>
  <c r="F26" i="78"/>
  <c r="G26" i="78"/>
  <c r="H26" i="78"/>
  <c r="F27" i="78"/>
  <c r="G27" i="78"/>
  <c r="H27" i="78"/>
  <c r="F28" i="78"/>
  <c r="G28" i="78"/>
  <c r="H28" i="78"/>
  <c r="F29" i="78"/>
  <c r="G29" i="78"/>
  <c r="H29" i="78"/>
  <c r="F30" i="78"/>
  <c r="G30" i="78"/>
  <c r="H30" i="78"/>
  <c r="F31" i="78"/>
  <c r="G31" i="78"/>
  <c r="H31" i="78"/>
  <c r="J31" i="78"/>
  <c r="F32" i="78"/>
  <c r="G32" i="78"/>
  <c r="H32" i="78"/>
  <c r="J32" i="78"/>
  <c r="F33" i="78"/>
  <c r="G33" i="78"/>
  <c r="H33" i="78"/>
  <c r="J33" i="78"/>
  <c r="V17" i="78"/>
  <c r="H19" i="78"/>
  <c r="G19" i="78"/>
  <c r="F19" i="78"/>
  <c r="F17" i="78"/>
  <c r="G17" i="78"/>
  <c r="H17" i="78"/>
  <c r="B1" i="78"/>
  <c r="V32" i="78" l="1"/>
  <c r="V29" i="78"/>
  <c r="V33" i="78"/>
  <c r="V30" i="78"/>
  <c r="V31" i="78"/>
  <c r="V29" i="80"/>
  <c r="V31" i="80"/>
  <c r="P35" i="80"/>
  <c r="P37" i="80" s="1"/>
  <c r="V30" i="80"/>
  <c r="O35" i="80"/>
  <c r="O37" i="80" s="1"/>
  <c r="V27" i="80"/>
  <c r="V28" i="80"/>
  <c r="V32" i="80"/>
  <c r="V25" i="80"/>
  <c r="R35" i="80"/>
  <c r="R37" i="80" s="1"/>
  <c r="V33" i="80"/>
  <c r="Q35" i="80"/>
  <c r="Q37" i="80" s="1"/>
  <c r="S35" i="80"/>
  <c r="S37" i="80" s="1"/>
  <c r="V26" i="80"/>
  <c r="R35" i="78"/>
  <c r="R37" i="78" s="1"/>
  <c r="V26" i="78"/>
  <c r="S35" i="78"/>
  <c r="S37" i="78" s="1"/>
  <c r="V28" i="78"/>
  <c r="V27" i="78"/>
  <c r="P35" i="78"/>
  <c r="P37" i="78" s="1"/>
  <c r="V25" i="78"/>
  <c r="O35" i="78"/>
  <c r="O37" i="78" s="1"/>
  <c r="N35" i="78"/>
  <c r="N37" i="78" s="1"/>
  <c r="Q35" i="78"/>
  <c r="Q37" i="78" s="1"/>
  <c r="V35" i="80" l="1"/>
  <c r="V37" i="80" s="1"/>
  <c r="A37" i="80" s="1"/>
  <c r="V35" i="78"/>
  <c r="V37" i="78" s="1"/>
  <c r="A37" i="78" s="1"/>
  <c r="M19" i="78" l="1"/>
  <c r="M19" i="80"/>
  <c r="R41" i="46" s="1"/>
  <c r="N19" i="80" l="1"/>
  <c r="S41" i="46" s="1"/>
  <c r="N19" i="78" l="1"/>
  <c r="S19" i="80" l="1"/>
  <c r="X41" i="46" s="1"/>
  <c r="Q19" i="80"/>
  <c r="V41" i="46" s="1"/>
  <c r="P19" i="80"/>
  <c r="U41" i="46" s="1"/>
  <c r="R19" i="80"/>
  <c r="W41" i="46" s="1"/>
  <c r="O19" i="80" l="1"/>
  <c r="T41" i="46" s="1"/>
  <c r="V16" i="80"/>
  <c r="V19" i="80" s="1"/>
  <c r="R19" i="78"/>
  <c r="P19" i="78"/>
  <c r="Q19" i="78"/>
  <c r="S19" i="78"/>
  <c r="O19" i="78"/>
  <c r="V16" i="78" l="1"/>
  <c r="V19" i="78" s="1"/>
  <c r="H16" i="78"/>
  <c r="G16" i="78"/>
  <c r="F16" i="78"/>
  <c r="H14" i="78"/>
  <c r="G14" i="78"/>
  <c r="F14" i="78"/>
  <c r="E14" i="78"/>
  <c r="Q296" i="46"/>
  <c r="P296" i="46"/>
  <c r="O296" i="46"/>
  <c r="Q295" i="46"/>
  <c r="P295" i="46"/>
  <c r="O295" i="46"/>
  <c r="Q294" i="46"/>
  <c r="P294" i="46"/>
  <c r="O294" i="46"/>
  <c r="Q293" i="46"/>
  <c r="P293" i="46"/>
  <c r="O293" i="46"/>
  <c r="Q292" i="46"/>
  <c r="P292" i="46"/>
  <c r="O292" i="46"/>
  <c r="Q291" i="46"/>
  <c r="P291" i="46"/>
  <c r="O291" i="46"/>
  <c r="Q290" i="46"/>
  <c r="P290" i="46"/>
  <c r="O290" i="46"/>
  <c r="Q289" i="46"/>
  <c r="P289" i="46"/>
  <c r="O289" i="46"/>
  <c r="Q288" i="46"/>
  <c r="P288" i="46"/>
  <c r="O288" i="46"/>
  <c r="Q287" i="46"/>
  <c r="P287" i="46"/>
  <c r="O287" i="46"/>
  <c r="Q286" i="46"/>
  <c r="P286" i="46"/>
  <c r="O286" i="46"/>
  <c r="Q285" i="46"/>
  <c r="P285" i="46"/>
  <c r="O285" i="46"/>
  <c r="Q284" i="46"/>
  <c r="P284" i="46"/>
  <c r="O284" i="46"/>
  <c r="Q274" i="46"/>
  <c r="P274" i="46"/>
  <c r="O274" i="46"/>
  <c r="Q273" i="46"/>
  <c r="P273" i="46"/>
  <c r="O273" i="46"/>
  <c r="Q272" i="46"/>
  <c r="P272" i="46"/>
  <c r="O272" i="46"/>
  <c r="Q271" i="46"/>
  <c r="P271" i="46"/>
  <c r="O271" i="46"/>
  <c r="Q270" i="46"/>
  <c r="P270" i="46"/>
  <c r="O270" i="46"/>
  <c r="Q269" i="46"/>
  <c r="P269" i="46"/>
  <c r="O269" i="46"/>
  <c r="Q268" i="46"/>
  <c r="P268" i="46"/>
  <c r="O268" i="46"/>
  <c r="Q267" i="46"/>
  <c r="P267" i="46"/>
  <c r="O267" i="46"/>
  <c r="Q266" i="46"/>
  <c r="P266" i="46"/>
  <c r="O266" i="46"/>
  <c r="Q265" i="46"/>
  <c r="P265" i="46"/>
  <c r="O265" i="46"/>
  <c r="Q264" i="46"/>
  <c r="P264" i="46"/>
  <c r="O264" i="46"/>
  <c r="Q263" i="46"/>
  <c r="P263" i="46"/>
  <c r="O263" i="46"/>
  <c r="Q262" i="46"/>
  <c r="P262" i="46"/>
  <c r="O262" i="46"/>
  <c r="Q240" i="46"/>
  <c r="P240" i="46"/>
  <c r="O240" i="46"/>
  <c r="Q239" i="46"/>
  <c r="P239" i="46"/>
  <c r="O239" i="46"/>
  <c r="Q238" i="46"/>
  <c r="P238" i="46"/>
  <c r="O238" i="46"/>
  <c r="Q237" i="46"/>
  <c r="P237" i="46"/>
  <c r="O237" i="46"/>
  <c r="Q236" i="46"/>
  <c r="P236" i="46"/>
  <c r="O236" i="46"/>
  <c r="Q235" i="46"/>
  <c r="P235" i="46"/>
  <c r="O235" i="46"/>
  <c r="Q234" i="46"/>
  <c r="P234" i="46"/>
  <c r="O234" i="46"/>
  <c r="Q233" i="46"/>
  <c r="P233" i="46"/>
  <c r="O233" i="46"/>
  <c r="Q232" i="46"/>
  <c r="P232" i="46"/>
  <c r="O232" i="46"/>
  <c r="Q231" i="46"/>
  <c r="P231" i="46"/>
  <c r="O231" i="46"/>
  <c r="Q230" i="46"/>
  <c r="P230" i="46"/>
  <c r="O230" i="46"/>
  <c r="Q229" i="46"/>
  <c r="P229" i="46"/>
  <c r="O229" i="46"/>
  <c r="Q219" i="46"/>
  <c r="P219" i="46"/>
  <c r="O219" i="46"/>
  <c r="Q218" i="46"/>
  <c r="P218" i="46"/>
  <c r="O218" i="46"/>
  <c r="Q217" i="46"/>
  <c r="P217" i="46"/>
  <c r="O217" i="46"/>
  <c r="Q216" i="46"/>
  <c r="P216" i="46"/>
  <c r="O216" i="46"/>
  <c r="Q215" i="46"/>
  <c r="P215" i="46"/>
  <c r="O215" i="46"/>
  <c r="Q214" i="46"/>
  <c r="P214" i="46"/>
  <c r="O214" i="46"/>
  <c r="Q213" i="46"/>
  <c r="P213" i="46"/>
  <c r="O213" i="46"/>
  <c r="Q212" i="46"/>
  <c r="P212" i="46"/>
  <c r="O212" i="46"/>
  <c r="Q211" i="46"/>
  <c r="P211" i="46"/>
  <c r="O211" i="46"/>
  <c r="Q210" i="46"/>
  <c r="P210" i="46"/>
  <c r="O210" i="46"/>
  <c r="Q209" i="46"/>
  <c r="P209" i="46"/>
  <c r="O209" i="46"/>
  <c r="Q208" i="46"/>
  <c r="P208" i="46"/>
  <c r="O208" i="46"/>
  <c r="D99" i="46"/>
  <c r="F99" i="46"/>
  <c r="G99" i="46"/>
  <c r="H99" i="46"/>
  <c r="R99" i="46"/>
  <c r="S99" i="46"/>
  <c r="D100" i="46"/>
  <c r="F100" i="46"/>
  <c r="G100" i="46"/>
  <c r="H100" i="46"/>
  <c r="R100" i="46"/>
  <c r="S100" i="46"/>
  <c r="D101" i="46"/>
  <c r="F101" i="46"/>
  <c r="G101" i="46"/>
  <c r="H101" i="46"/>
  <c r="R101" i="46"/>
  <c r="S101" i="46"/>
  <c r="D102" i="46"/>
  <c r="F102" i="46"/>
  <c r="G102" i="46"/>
  <c r="H102" i="46"/>
  <c r="R102" i="46"/>
  <c r="S102" i="46"/>
  <c r="D103" i="46"/>
  <c r="F103" i="46"/>
  <c r="G103" i="46"/>
  <c r="H103" i="46"/>
  <c r="R103" i="46"/>
  <c r="S103" i="46"/>
  <c r="D104" i="46"/>
  <c r="F104" i="46"/>
  <c r="G104" i="46"/>
  <c r="H104" i="46"/>
  <c r="R104" i="46"/>
  <c r="S104" i="46"/>
  <c r="D105" i="46"/>
  <c r="F105" i="46"/>
  <c r="G105" i="46"/>
  <c r="H105" i="46"/>
  <c r="R105" i="46"/>
  <c r="S105" i="46"/>
  <c r="D106" i="46"/>
  <c r="F106" i="46"/>
  <c r="G106" i="46"/>
  <c r="H106" i="46"/>
  <c r="R106" i="46"/>
  <c r="S106" i="46"/>
  <c r="D107" i="46"/>
  <c r="F107" i="46"/>
  <c r="G107" i="46"/>
  <c r="H107" i="46"/>
  <c r="R107" i="46"/>
  <c r="S107" i="46"/>
  <c r="Q220" i="46"/>
  <c r="P220" i="46"/>
  <c r="O220" i="46"/>
  <c r="Q241" i="46"/>
  <c r="P241" i="46"/>
  <c r="O241" i="46"/>
  <c r="Q251" i="46"/>
  <c r="P251" i="46"/>
  <c r="O251" i="46"/>
  <c r="Q250" i="46"/>
  <c r="P250" i="46"/>
  <c r="O250" i="46"/>
  <c r="Q275" i="46"/>
  <c r="P275" i="46"/>
  <c r="O275" i="46"/>
  <c r="Q297" i="46"/>
  <c r="P297" i="46"/>
  <c r="O297" i="46"/>
  <c r="Q307" i="46"/>
  <c r="P307" i="46"/>
  <c r="O307" i="46"/>
  <c r="Q306" i="46"/>
  <c r="P306" i="46"/>
  <c r="O306" i="46"/>
  <c r="Q107" i="46"/>
  <c r="P107" i="46"/>
  <c r="O107" i="46"/>
  <c r="N107" i="46"/>
  <c r="M107" i="46"/>
  <c r="L107" i="46"/>
  <c r="K107" i="46"/>
  <c r="J107" i="46"/>
  <c r="I107" i="46"/>
  <c r="Q106" i="46"/>
  <c r="O106" i="46"/>
  <c r="N106" i="46"/>
  <c r="M106" i="46"/>
  <c r="L106" i="46"/>
  <c r="K106" i="46"/>
  <c r="J106" i="46"/>
  <c r="I106" i="46"/>
  <c r="Q105" i="46"/>
  <c r="P105" i="46"/>
  <c r="O105" i="46"/>
  <c r="N105" i="46"/>
  <c r="M105" i="46"/>
  <c r="L105" i="46"/>
  <c r="K105" i="46"/>
  <c r="J105" i="46"/>
  <c r="I105" i="46"/>
  <c r="Q104" i="46"/>
  <c r="P104" i="46"/>
  <c r="N104" i="46"/>
  <c r="M104" i="46"/>
  <c r="L104" i="46"/>
  <c r="K104" i="46"/>
  <c r="J104" i="46"/>
  <c r="I104" i="46"/>
  <c r="Q103" i="46"/>
  <c r="P103" i="46"/>
  <c r="O103" i="46"/>
  <c r="N103" i="46"/>
  <c r="M103" i="46"/>
  <c r="L103" i="46"/>
  <c r="K103" i="46"/>
  <c r="J103" i="46"/>
  <c r="I103" i="46"/>
  <c r="Q102" i="46"/>
  <c r="P102" i="46"/>
  <c r="O102" i="46"/>
  <c r="N102" i="46"/>
  <c r="M102" i="46"/>
  <c r="L102" i="46"/>
  <c r="K102" i="46"/>
  <c r="J102" i="46"/>
  <c r="I102" i="46"/>
  <c r="Q101" i="46"/>
  <c r="O101" i="46"/>
  <c r="N101" i="46"/>
  <c r="M101" i="46"/>
  <c r="L101" i="46"/>
  <c r="K101" i="46"/>
  <c r="J101" i="46"/>
  <c r="I101" i="46"/>
  <c r="Q100" i="46"/>
  <c r="P100" i="46"/>
  <c r="O100" i="46"/>
  <c r="N100" i="46"/>
  <c r="M100" i="46"/>
  <c r="L100" i="46"/>
  <c r="K100" i="46"/>
  <c r="J100" i="46"/>
  <c r="I100" i="46"/>
  <c r="Q99" i="46"/>
  <c r="O99" i="46"/>
  <c r="N99" i="46"/>
  <c r="M99" i="46"/>
  <c r="L99" i="46"/>
  <c r="K99" i="46"/>
  <c r="J99" i="46"/>
  <c r="I99" i="46"/>
  <c r="I32" i="123" l="1"/>
  <c r="M32" i="123"/>
  <c r="L32" i="123"/>
  <c r="K32" i="123"/>
  <c r="N32" i="123"/>
  <c r="O32" i="123"/>
  <c r="P32" i="123"/>
  <c r="Q32" i="123"/>
  <c r="J32" i="123"/>
  <c r="O242" i="85"/>
  <c r="Z105" i="46"/>
  <c r="Z100" i="46"/>
  <c r="Z102" i="46"/>
  <c r="Z103" i="46"/>
  <c r="P99" i="46"/>
  <c r="Z99" i="46" s="1"/>
  <c r="P101" i="46"/>
  <c r="Z101" i="46" s="1"/>
  <c r="Z107" i="46"/>
  <c r="O104" i="46"/>
  <c r="Z104" i="46" s="1"/>
  <c r="P106" i="46"/>
  <c r="Z106" i="46" s="1"/>
  <c r="Z26" i="123" l="1"/>
  <c r="Z30" i="123"/>
  <c r="Z29" i="123"/>
  <c r="Z28" i="123"/>
  <c r="Z27" i="123"/>
  <c r="Z25" i="123"/>
  <c r="AA27" i="123"/>
  <c r="AA25" i="123"/>
  <c r="AA30" i="123"/>
  <c r="AA28" i="123"/>
  <c r="AA29" i="123"/>
  <c r="AA26" i="123"/>
  <c r="L242" i="85"/>
  <c r="P242" i="85"/>
  <c r="N242" i="85"/>
  <c r="I242" i="85"/>
  <c r="J242" i="85"/>
  <c r="M242" i="85"/>
  <c r="K242" i="85"/>
  <c r="Q242" i="85"/>
  <c r="AA32" i="123" l="1"/>
  <c r="AA34" i="123" s="1"/>
  <c r="Z32" i="123"/>
  <c r="Z34" i="123" s="1"/>
  <c r="AA238" i="85"/>
  <c r="AA239" i="85"/>
  <c r="AA237" i="85"/>
  <c r="Z239" i="85"/>
  <c r="Z240" i="85"/>
  <c r="Z238" i="85"/>
  <c r="Z237" i="85"/>
  <c r="AA240" i="85"/>
  <c r="P622" i="46"/>
  <c r="O622" i="46"/>
  <c r="M622" i="46"/>
  <c r="L622" i="46"/>
  <c r="K622" i="46"/>
  <c r="J622" i="46"/>
  <c r="I622" i="46"/>
  <c r="O620" i="46"/>
  <c r="M620" i="46"/>
  <c r="K620" i="46"/>
  <c r="J620" i="46"/>
  <c r="I620" i="46"/>
  <c r="O619" i="46"/>
  <c r="M619" i="46"/>
  <c r="L619" i="46"/>
  <c r="K619" i="46"/>
  <c r="J619" i="46"/>
  <c r="I619" i="46"/>
  <c r="P618" i="46"/>
  <c r="O618" i="46"/>
  <c r="M618" i="46"/>
  <c r="L618" i="46"/>
  <c r="K618" i="46"/>
  <c r="J618" i="46"/>
  <c r="I618" i="46"/>
  <c r="P617" i="46"/>
  <c r="O617" i="46"/>
  <c r="M617" i="46"/>
  <c r="L617" i="46"/>
  <c r="K617" i="46"/>
  <c r="J617" i="46"/>
  <c r="I617" i="46"/>
  <c r="P616" i="46"/>
  <c r="O616" i="46"/>
  <c r="M616" i="46"/>
  <c r="L616" i="46"/>
  <c r="K616" i="46"/>
  <c r="J616" i="46"/>
  <c r="I616" i="46"/>
  <c r="P612" i="46"/>
  <c r="O612" i="46"/>
  <c r="M612" i="46"/>
  <c r="L612" i="46"/>
  <c r="K612" i="46"/>
  <c r="J612" i="46"/>
  <c r="I612" i="46"/>
  <c r="P610" i="46"/>
  <c r="O610" i="46"/>
  <c r="M610" i="46"/>
  <c r="L610" i="46"/>
  <c r="K610" i="46"/>
  <c r="J610" i="46"/>
  <c r="I610" i="46"/>
  <c r="P609" i="46"/>
  <c r="O609" i="46"/>
  <c r="M609" i="46"/>
  <c r="L609" i="46"/>
  <c r="K609" i="46"/>
  <c r="J609" i="46"/>
  <c r="I609" i="46"/>
  <c r="P608" i="46"/>
  <c r="O608" i="46"/>
  <c r="M608" i="46"/>
  <c r="L608" i="46"/>
  <c r="K608" i="46"/>
  <c r="J608" i="46"/>
  <c r="P596" i="46"/>
  <c r="O596" i="46"/>
  <c r="M596" i="46"/>
  <c r="L596" i="46"/>
  <c r="K596" i="46"/>
  <c r="I596" i="46"/>
  <c r="P594" i="46"/>
  <c r="O594" i="46"/>
  <c r="M594" i="46"/>
  <c r="L594" i="46"/>
  <c r="K594" i="46"/>
  <c r="J594" i="46"/>
  <c r="I594" i="46"/>
  <c r="P593" i="46"/>
  <c r="O593" i="46"/>
  <c r="M593" i="46"/>
  <c r="L593" i="46"/>
  <c r="K593" i="46"/>
  <c r="J593" i="46"/>
  <c r="I593" i="46"/>
  <c r="P592" i="46"/>
  <c r="O592" i="46"/>
  <c r="M592" i="46"/>
  <c r="L592" i="46"/>
  <c r="K592" i="46"/>
  <c r="J592" i="46"/>
  <c r="I592" i="46"/>
  <c r="P591" i="46"/>
  <c r="O591" i="46"/>
  <c r="M591" i="46"/>
  <c r="L591" i="46"/>
  <c r="K591" i="46"/>
  <c r="J591" i="46"/>
  <c r="I591" i="46"/>
  <c r="P590" i="46"/>
  <c r="O590" i="46"/>
  <c r="M590" i="46"/>
  <c r="L590" i="46"/>
  <c r="J590" i="46"/>
  <c r="O586" i="46"/>
  <c r="N586" i="46"/>
  <c r="L586" i="46"/>
  <c r="K586" i="46"/>
  <c r="J586" i="46"/>
  <c r="I586" i="46"/>
  <c r="P584" i="46"/>
  <c r="O584" i="46"/>
  <c r="N584" i="46"/>
  <c r="L584" i="46"/>
  <c r="K584" i="46"/>
  <c r="J584" i="46"/>
  <c r="I584" i="46"/>
  <c r="P583" i="46"/>
  <c r="O583" i="46"/>
  <c r="N583" i="46"/>
  <c r="L583" i="46"/>
  <c r="K583" i="46"/>
  <c r="J583" i="46"/>
  <c r="I583" i="46"/>
  <c r="P582" i="46"/>
  <c r="O582" i="46"/>
  <c r="K582" i="46"/>
  <c r="I582" i="46"/>
  <c r="P570" i="46"/>
  <c r="O570" i="46"/>
  <c r="N570" i="46"/>
  <c r="L570" i="46"/>
  <c r="K570" i="46"/>
  <c r="J570" i="46"/>
  <c r="I570" i="46"/>
  <c r="P568" i="46"/>
  <c r="O568" i="46"/>
  <c r="N568" i="46"/>
  <c r="L568" i="46"/>
  <c r="K568" i="46"/>
  <c r="J568" i="46"/>
  <c r="I568" i="46"/>
  <c r="P567" i="46"/>
  <c r="N567" i="46"/>
  <c r="L567" i="46"/>
  <c r="K567" i="46"/>
  <c r="J567" i="46"/>
  <c r="I567" i="46"/>
  <c r="P566" i="46"/>
  <c r="O566" i="46"/>
  <c r="N566" i="46"/>
  <c r="L566" i="46"/>
  <c r="K566" i="46"/>
  <c r="J566" i="46"/>
  <c r="I566" i="46"/>
  <c r="P565" i="46"/>
  <c r="O565" i="46"/>
  <c r="N565" i="46"/>
  <c r="L565" i="46"/>
  <c r="K565" i="46"/>
  <c r="J565" i="46"/>
  <c r="P564" i="46"/>
  <c r="O564" i="46"/>
  <c r="N564" i="46"/>
  <c r="L564" i="46"/>
  <c r="K564" i="46"/>
  <c r="J564" i="46"/>
  <c r="I564" i="46"/>
  <c r="P560" i="46"/>
  <c r="O560" i="46"/>
  <c r="N560" i="46"/>
  <c r="L560" i="46"/>
  <c r="K560" i="46"/>
  <c r="J560" i="46"/>
  <c r="I560" i="46"/>
  <c r="P558" i="46"/>
  <c r="O558" i="46"/>
  <c r="N558" i="46"/>
  <c r="L558" i="46"/>
  <c r="K558" i="46"/>
  <c r="J558" i="46"/>
  <c r="I558" i="46"/>
  <c r="P557" i="46"/>
  <c r="O557" i="46"/>
  <c r="N557" i="46"/>
  <c r="L557" i="46"/>
  <c r="K557" i="46"/>
  <c r="J557" i="46"/>
  <c r="I557" i="46"/>
  <c r="P556" i="46"/>
  <c r="N556" i="46"/>
  <c r="L556" i="46"/>
  <c r="I556" i="46"/>
  <c r="P544" i="46"/>
  <c r="O544" i="46"/>
  <c r="N544" i="46"/>
  <c r="L544" i="46"/>
  <c r="K544" i="46"/>
  <c r="J544" i="46"/>
  <c r="I544" i="46"/>
  <c r="P542" i="46"/>
  <c r="O542" i="46"/>
  <c r="N542" i="46"/>
  <c r="L542" i="46"/>
  <c r="K542" i="46"/>
  <c r="J542" i="46"/>
  <c r="I542" i="46"/>
  <c r="P541" i="46"/>
  <c r="O541" i="46"/>
  <c r="N541" i="46"/>
  <c r="L541" i="46"/>
  <c r="J541" i="46"/>
  <c r="I541" i="46"/>
  <c r="P540" i="46"/>
  <c r="O540" i="46"/>
  <c r="N540" i="46"/>
  <c r="L540" i="46"/>
  <c r="K540" i="46"/>
  <c r="J540" i="46"/>
  <c r="I540" i="46"/>
  <c r="P539" i="46"/>
  <c r="O539" i="46"/>
  <c r="N539" i="46"/>
  <c r="L539" i="46"/>
  <c r="K539" i="46"/>
  <c r="J539" i="46"/>
  <c r="I539" i="46"/>
  <c r="P538" i="46"/>
  <c r="O538" i="46"/>
  <c r="N538" i="46"/>
  <c r="L538" i="46"/>
  <c r="K538" i="46"/>
  <c r="J538" i="46"/>
  <c r="I538" i="46"/>
  <c r="P534" i="46"/>
  <c r="O534" i="46"/>
  <c r="N534" i="46"/>
  <c r="L534" i="46"/>
  <c r="K534" i="46"/>
  <c r="J534" i="46"/>
  <c r="I534" i="46"/>
  <c r="P532" i="46"/>
  <c r="O532" i="46"/>
  <c r="N532" i="46"/>
  <c r="L532" i="46"/>
  <c r="K532" i="46"/>
  <c r="J532" i="46"/>
  <c r="I532" i="46"/>
  <c r="P531" i="46"/>
  <c r="O531" i="46"/>
  <c r="N531" i="46"/>
  <c r="L531" i="46"/>
  <c r="K531" i="46"/>
  <c r="J531" i="46"/>
  <c r="I531" i="46"/>
  <c r="O530" i="46"/>
  <c r="N530" i="46"/>
  <c r="L530" i="46"/>
  <c r="K530" i="46"/>
  <c r="J530" i="46"/>
  <c r="I530" i="46"/>
  <c r="N518" i="46"/>
  <c r="L518" i="46"/>
  <c r="K518" i="46"/>
  <c r="J518" i="46"/>
  <c r="I518" i="46"/>
  <c r="N516" i="46"/>
  <c r="M516" i="46"/>
  <c r="K516" i="46"/>
  <c r="I516" i="46"/>
  <c r="O515" i="46"/>
  <c r="M515" i="46"/>
  <c r="L515" i="46"/>
  <c r="J515" i="46"/>
  <c r="O514" i="46"/>
  <c r="N514" i="46"/>
  <c r="L514" i="46"/>
  <c r="K514" i="46"/>
  <c r="I514" i="46"/>
  <c r="N513" i="46"/>
  <c r="M513" i="46"/>
  <c r="K513" i="46"/>
  <c r="J513" i="46"/>
  <c r="O512" i="46"/>
  <c r="N512" i="46"/>
  <c r="M512" i="46"/>
  <c r="L512" i="46"/>
  <c r="K512" i="46"/>
  <c r="J512" i="46"/>
  <c r="I512" i="46"/>
  <c r="N508" i="46"/>
  <c r="M508" i="46"/>
  <c r="L508" i="46"/>
  <c r="K508" i="46"/>
  <c r="J508" i="46"/>
  <c r="I508" i="46"/>
  <c r="P506" i="46"/>
  <c r="N506" i="46"/>
  <c r="L506" i="46"/>
  <c r="K506" i="46"/>
  <c r="J506" i="46"/>
  <c r="I506" i="46"/>
  <c r="P505" i="46"/>
  <c r="N505" i="46"/>
  <c r="M505" i="46"/>
  <c r="L505" i="46"/>
  <c r="K505" i="46"/>
  <c r="J505" i="46"/>
  <c r="I505" i="46"/>
  <c r="P504" i="46"/>
  <c r="N504" i="46"/>
  <c r="L504" i="46"/>
  <c r="K504" i="46"/>
  <c r="I504" i="46"/>
  <c r="O492" i="46"/>
  <c r="M492" i="46"/>
  <c r="L492" i="46"/>
  <c r="K492" i="46"/>
  <c r="J492" i="46"/>
  <c r="I492" i="46"/>
  <c r="O490" i="46"/>
  <c r="N490" i="46"/>
  <c r="L490" i="46"/>
  <c r="K490" i="46"/>
  <c r="J490" i="46"/>
  <c r="I490" i="46"/>
  <c r="O489" i="46"/>
  <c r="M489" i="46"/>
  <c r="K489" i="46"/>
  <c r="J489" i="46"/>
  <c r="I489" i="46"/>
  <c r="O488" i="46"/>
  <c r="N488" i="46"/>
  <c r="M488" i="46"/>
  <c r="L488" i="46"/>
  <c r="J488" i="46"/>
  <c r="I488" i="46"/>
  <c r="O487" i="46"/>
  <c r="N487" i="46"/>
  <c r="L487" i="46"/>
  <c r="K487" i="46"/>
  <c r="I487" i="46"/>
  <c r="N486" i="46"/>
  <c r="M486" i="46"/>
  <c r="K486" i="46"/>
  <c r="J486" i="46"/>
  <c r="O482" i="46"/>
  <c r="N482" i="46"/>
  <c r="M482" i="46"/>
  <c r="L482" i="46"/>
  <c r="K482" i="46"/>
  <c r="J482" i="46"/>
  <c r="I482" i="46"/>
  <c r="O480" i="46"/>
  <c r="N480" i="46"/>
  <c r="M480" i="46"/>
  <c r="L480" i="46"/>
  <c r="K480" i="46"/>
  <c r="J480" i="46"/>
  <c r="I480" i="46"/>
  <c r="O479" i="46"/>
  <c r="N479" i="46"/>
  <c r="M479" i="46"/>
  <c r="L479" i="46"/>
  <c r="K479" i="46"/>
  <c r="J479" i="46"/>
  <c r="I479" i="46"/>
  <c r="O478" i="46"/>
  <c r="N478" i="46"/>
  <c r="M478" i="46"/>
  <c r="L478" i="46"/>
  <c r="J478" i="46"/>
  <c r="I478" i="46"/>
  <c r="N466" i="46"/>
  <c r="M466" i="46"/>
  <c r="L466" i="46"/>
  <c r="K466" i="46"/>
  <c r="I466" i="46"/>
  <c r="O464" i="46"/>
  <c r="M464" i="46"/>
  <c r="L464" i="46"/>
  <c r="K464" i="46"/>
  <c r="J464" i="46"/>
  <c r="O463" i="46"/>
  <c r="N463" i="46"/>
  <c r="L463" i="46"/>
  <c r="K463" i="46"/>
  <c r="J463" i="46"/>
  <c r="I463" i="46"/>
  <c r="M462" i="46"/>
  <c r="K462" i="46"/>
  <c r="J462" i="46"/>
  <c r="I462" i="46"/>
  <c r="O461" i="46"/>
  <c r="M461" i="46"/>
  <c r="L461" i="46"/>
  <c r="K461" i="46"/>
  <c r="J461" i="46"/>
  <c r="I461" i="46"/>
  <c r="O460" i="46"/>
  <c r="N460" i="46"/>
  <c r="L460" i="46"/>
  <c r="K460" i="46"/>
  <c r="I460" i="46"/>
  <c r="O456" i="46"/>
  <c r="N456" i="46"/>
  <c r="M456" i="46"/>
  <c r="L456" i="46"/>
  <c r="K456" i="46"/>
  <c r="J456" i="46"/>
  <c r="P454" i="46"/>
  <c r="N454" i="46"/>
  <c r="M454" i="46"/>
  <c r="L454" i="46"/>
  <c r="K454" i="46"/>
  <c r="J454" i="46"/>
  <c r="P453" i="46"/>
  <c r="O453" i="46"/>
  <c r="N453" i="46"/>
  <c r="M453" i="46"/>
  <c r="L453" i="46"/>
  <c r="K453" i="46"/>
  <c r="J453" i="46"/>
  <c r="P452" i="46"/>
  <c r="O452" i="46"/>
  <c r="N452" i="46"/>
  <c r="M452" i="46"/>
  <c r="L452" i="46"/>
  <c r="J452" i="46"/>
  <c r="P440" i="46"/>
  <c r="O440" i="46"/>
  <c r="N440" i="46"/>
  <c r="M440" i="46"/>
  <c r="L440" i="46"/>
  <c r="J440" i="46"/>
  <c r="P438" i="46"/>
  <c r="O438" i="46"/>
  <c r="N438" i="46"/>
  <c r="M438" i="46"/>
  <c r="L438" i="46"/>
  <c r="K438" i="46"/>
  <c r="J438" i="46"/>
  <c r="I438" i="46"/>
  <c r="P437" i="46"/>
  <c r="N437" i="46"/>
  <c r="M437" i="46"/>
  <c r="L437" i="46"/>
  <c r="K437" i="46"/>
  <c r="J437" i="46"/>
  <c r="P436" i="46"/>
  <c r="O436" i="46"/>
  <c r="N436" i="46"/>
  <c r="L436" i="46"/>
  <c r="K436" i="46"/>
  <c r="J436" i="46"/>
  <c r="P435" i="46"/>
  <c r="O435" i="46"/>
  <c r="N435" i="46"/>
  <c r="M435" i="46"/>
  <c r="L435" i="46"/>
  <c r="K435" i="46"/>
  <c r="J435" i="46"/>
  <c r="P434" i="46"/>
  <c r="O434" i="46"/>
  <c r="N434" i="46"/>
  <c r="M434" i="46"/>
  <c r="L434" i="46"/>
  <c r="K434" i="46"/>
  <c r="O430" i="46"/>
  <c r="M430" i="46"/>
  <c r="L430" i="46"/>
  <c r="K430" i="46"/>
  <c r="J430" i="46"/>
  <c r="I430" i="46"/>
  <c r="P428" i="46"/>
  <c r="O428" i="46"/>
  <c r="N428" i="46"/>
  <c r="M428" i="46"/>
  <c r="L428" i="46"/>
  <c r="K428" i="46"/>
  <c r="J428" i="46"/>
  <c r="I428" i="46"/>
  <c r="O427" i="46"/>
  <c r="N427" i="46"/>
  <c r="M427" i="46"/>
  <c r="L427" i="46"/>
  <c r="K427" i="46"/>
  <c r="J427" i="46"/>
  <c r="I427" i="46"/>
  <c r="N426" i="46"/>
  <c r="M426" i="46"/>
  <c r="L426" i="46"/>
  <c r="J426" i="46"/>
  <c r="I426" i="46"/>
  <c r="P395" i="46"/>
  <c r="O395" i="46"/>
  <c r="N395" i="46"/>
  <c r="M395" i="46"/>
  <c r="L395" i="46"/>
  <c r="J395" i="46"/>
  <c r="I395" i="46"/>
  <c r="Q394" i="46"/>
  <c r="P394" i="46"/>
  <c r="N394" i="46"/>
  <c r="M394" i="46"/>
  <c r="K394" i="46"/>
  <c r="J394" i="46"/>
  <c r="I394" i="46"/>
  <c r="Q393" i="46"/>
  <c r="O393" i="46"/>
  <c r="N393" i="46"/>
  <c r="M393" i="46"/>
  <c r="L393" i="46"/>
  <c r="K393" i="46"/>
  <c r="J393" i="46"/>
  <c r="I393" i="46"/>
  <c r="O392" i="46"/>
  <c r="N392" i="46"/>
  <c r="M392" i="46"/>
  <c r="L392" i="46"/>
  <c r="K392" i="46"/>
  <c r="J392" i="46"/>
  <c r="P380" i="46"/>
  <c r="N380" i="46"/>
  <c r="M380" i="46"/>
  <c r="L380" i="46"/>
  <c r="K380" i="46"/>
  <c r="J380" i="46"/>
  <c r="I380" i="46"/>
  <c r="P379" i="46"/>
  <c r="O379" i="46"/>
  <c r="N379" i="46"/>
  <c r="M379" i="46"/>
  <c r="L379" i="46"/>
  <c r="K379" i="46"/>
  <c r="J379" i="46"/>
  <c r="I379" i="46"/>
  <c r="P378" i="46"/>
  <c r="O378" i="46"/>
  <c r="N378" i="46"/>
  <c r="L385" i="46"/>
  <c r="I378" i="46"/>
  <c r="P351" i="46"/>
  <c r="O351" i="46"/>
  <c r="N351" i="46"/>
  <c r="M351" i="46"/>
  <c r="L351" i="46"/>
  <c r="K351" i="46"/>
  <c r="J351" i="46"/>
  <c r="I351" i="46"/>
  <c r="P349" i="46"/>
  <c r="O349" i="46"/>
  <c r="N349" i="46"/>
  <c r="M349" i="46"/>
  <c r="L349" i="46"/>
  <c r="K349" i="46"/>
  <c r="J349" i="46"/>
  <c r="I349" i="46"/>
  <c r="O347" i="46"/>
  <c r="M347" i="46"/>
  <c r="L347" i="46"/>
  <c r="K347" i="46"/>
  <c r="J347" i="46"/>
  <c r="I347" i="46"/>
  <c r="P346" i="46"/>
  <c r="O346" i="46"/>
  <c r="N346" i="46"/>
  <c r="M346" i="46"/>
  <c r="L346" i="46"/>
  <c r="K346" i="46"/>
  <c r="J346" i="46"/>
  <c r="I346" i="46"/>
  <c r="O345" i="46"/>
  <c r="N345" i="46"/>
  <c r="M345" i="46"/>
  <c r="L345" i="46"/>
  <c r="K345" i="46"/>
  <c r="J345" i="46"/>
  <c r="I345" i="46"/>
  <c r="P344" i="46"/>
  <c r="O344" i="46"/>
  <c r="M344" i="46"/>
  <c r="L344" i="46"/>
  <c r="K344" i="46"/>
  <c r="J344" i="46"/>
  <c r="I344" i="46"/>
  <c r="O343" i="46"/>
  <c r="N343" i="46"/>
  <c r="M343" i="46"/>
  <c r="L343" i="46"/>
  <c r="K343" i="46"/>
  <c r="J343" i="46"/>
  <c r="I343" i="46"/>
  <c r="P342" i="46"/>
  <c r="O342" i="46"/>
  <c r="N342" i="46"/>
  <c r="M342" i="46"/>
  <c r="L342" i="46"/>
  <c r="K342" i="46"/>
  <c r="J342" i="46"/>
  <c r="I342" i="46"/>
  <c r="P341" i="46"/>
  <c r="O341" i="46"/>
  <c r="N341" i="46"/>
  <c r="M341" i="46"/>
  <c r="L341" i="46"/>
  <c r="K341" i="46"/>
  <c r="J341" i="46"/>
  <c r="I341" i="46"/>
  <c r="O340" i="46"/>
  <c r="N340" i="46"/>
  <c r="M340" i="46"/>
  <c r="L340" i="46"/>
  <c r="K340" i="46"/>
  <c r="J340" i="46"/>
  <c r="I340" i="46"/>
  <c r="O339" i="46"/>
  <c r="N339" i="46"/>
  <c r="M339" i="46"/>
  <c r="L339" i="46"/>
  <c r="J339" i="46"/>
  <c r="I339" i="46"/>
  <c r="O332" i="46"/>
  <c r="N332" i="46"/>
  <c r="M332" i="46"/>
  <c r="L332" i="46"/>
  <c r="K332" i="46"/>
  <c r="J332" i="46"/>
  <c r="I332" i="46"/>
  <c r="P331" i="46"/>
  <c r="O331" i="46"/>
  <c r="N331" i="46"/>
  <c r="M331" i="46"/>
  <c r="L331" i="46"/>
  <c r="K331" i="46"/>
  <c r="J331" i="46"/>
  <c r="I331" i="46"/>
  <c r="P330" i="46"/>
  <c r="O330" i="46"/>
  <c r="N330" i="46"/>
  <c r="M330" i="46"/>
  <c r="L330" i="46"/>
  <c r="K330" i="46"/>
  <c r="J330" i="46"/>
  <c r="I330" i="46"/>
  <c r="P329" i="46"/>
  <c r="O329" i="46"/>
  <c r="N329" i="46"/>
  <c r="M329" i="46"/>
  <c r="L329" i="46"/>
  <c r="K329" i="46"/>
  <c r="J329" i="46"/>
  <c r="I329" i="46"/>
  <c r="P328" i="46"/>
  <c r="N328" i="46"/>
  <c r="M328" i="46"/>
  <c r="L328" i="46"/>
  <c r="K328" i="46"/>
  <c r="J328" i="46"/>
  <c r="I328" i="46"/>
  <c r="P327" i="46"/>
  <c r="O327" i="46"/>
  <c r="N327" i="46"/>
  <c r="M327" i="46"/>
  <c r="L327" i="46"/>
  <c r="K327" i="46"/>
  <c r="J327" i="46"/>
  <c r="I327" i="46"/>
  <c r="P326" i="46"/>
  <c r="O326" i="46"/>
  <c r="N326" i="46"/>
  <c r="M326" i="46"/>
  <c r="L326" i="46"/>
  <c r="K326" i="46"/>
  <c r="J326" i="46"/>
  <c r="I326" i="46"/>
  <c r="P325" i="46"/>
  <c r="N325" i="46"/>
  <c r="M325" i="46"/>
  <c r="L325" i="46"/>
  <c r="K325" i="46"/>
  <c r="J325" i="46"/>
  <c r="I325" i="46"/>
  <c r="P324" i="46"/>
  <c r="O324" i="46"/>
  <c r="N324" i="46"/>
  <c r="M324" i="46"/>
  <c r="L324" i="46"/>
  <c r="K324" i="46"/>
  <c r="J324" i="46"/>
  <c r="I324" i="46"/>
  <c r="P323" i="46"/>
  <c r="O323" i="46"/>
  <c r="N323" i="46"/>
  <c r="M323" i="46"/>
  <c r="L323" i="46"/>
  <c r="K323" i="46"/>
  <c r="J323" i="46"/>
  <c r="I323" i="46"/>
  <c r="P322" i="46"/>
  <c r="N322" i="46"/>
  <c r="M322" i="46"/>
  <c r="L322" i="46"/>
  <c r="K322" i="46"/>
  <c r="J322" i="46"/>
  <c r="I322" i="46"/>
  <c r="O321" i="46"/>
  <c r="N321" i="46"/>
  <c r="M321" i="46"/>
  <c r="L321" i="46"/>
  <c r="K321" i="46"/>
  <c r="L307" i="46"/>
  <c r="J307" i="46"/>
  <c r="N290" i="46"/>
  <c r="M290" i="46"/>
  <c r="L290" i="46"/>
  <c r="L289" i="46"/>
  <c r="K289" i="46"/>
  <c r="J289" i="46"/>
  <c r="J288" i="46"/>
  <c r="I288" i="46"/>
  <c r="N287" i="46"/>
  <c r="M286" i="46"/>
  <c r="L286" i="46"/>
  <c r="L285" i="46"/>
  <c r="K285" i="46"/>
  <c r="J285" i="46"/>
  <c r="I285" i="46"/>
  <c r="L284" i="46"/>
  <c r="I284" i="46"/>
  <c r="N268" i="46"/>
  <c r="M268" i="46"/>
  <c r="N267" i="46"/>
  <c r="M267" i="46"/>
  <c r="L267" i="46"/>
  <c r="K267" i="46"/>
  <c r="N266" i="46"/>
  <c r="L266" i="46"/>
  <c r="K266" i="46"/>
  <c r="J266" i="46"/>
  <c r="I266" i="46"/>
  <c r="L265" i="46"/>
  <c r="J265" i="46"/>
  <c r="I265" i="46"/>
  <c r="N264" i="46"/>
  <c r="J264" i="46"/>
  <c r="M263" i="46"/>
  <c r="L263" i="46"/>
  <c r="K263" i="46"/>
  <c r="N262" i="46"/>
  <c r="K262" i="46"/>
  <c r="I262" i="46"/>
  <c r="J251" i="46"/>
  <c r="N255" i="46"/>
  <c r="J250" i="46"/>
  <c r="N241" i="46"/>
  <c r="M241" i="46"/>
  <c r="L241" i="46"/>
  <c r="K241" i="46"/>
  <c r="N240" i="46"/>
  <c r="L240" i="46"/>
  <c r="K240" i="46"/>
  <c r="J240" i="46"/>
  <c r="I240" i="46"/>
  <c r="L239" i="46"/>
  <c r="J239" i="46"/>
  <c r="I239" i="46"/>
  <c r="N238" i="46"/>
  <c r="M238" i="46"/>
  <c r="J238" i="46"/>
  <c r="N237" i="46"/>
  <c r="M237" i="46"/>
  <c r="L237" i="46"/>
  <c r="K237" i="46"/>
  <c r="N236" i="46"/>
  <c r="L236" i="46"/>
  <c r="K236" i="46"/>
  <c r="J236" i="46"/>
  <c r="I236" i="46"/>
  <c r="J235" i="46"/>
  <c r="I235" i="46"/>
  <c r="N234" i="46"/>
  <c r="M234" i="46"/>
  <c r="J234" i="46"/>
  <c r="N233" i="46"/>
  <c r="M233" i="46"/>
  <c r="L233" i="46"/>
  <c r="K233" i="46"/>
  <c r="K232" i="46"/>
  <c r="J232" i="46"/>
  <c r="I232" i="46"/>
  <c r="J231" i="46"/>
  <c r="I231" i="46"/>
  <c r="N230" i="46"/>
  <c r="M229" i="46"/>
  <c r="L229" i="46"/>
  <c r="N220" i="46"/>
  <c r="L220" i="46"/>
  <c r="K220" i="46"/>
  <c r="J220" i="46"/>
  <c r="I220" i="46"/>
  <c r="J219" i="46"/>
  <c r="I219" i="46"/>
  <c r="N218" i="46"/>
  <c r="M218" i="46"/>
  <c r="J218" i="46"/>
  <c r="N217" i="46"/>
  <c r="M217" i="46"/>
  <c r="L217" i="46"/>
  <c r="K217" i="46"/>
  <c r="L216" i="46"/>
  <c r="K216" i="46"/>
  <c r="J216" i="46"/>
  <c r="I216" i="46"/>
  <c r="L215" i="46"/>
  <c r="J215" i="46"/>
  <c r="N214" i="46"/>
  <c r="M214" i="46"/>
  <c r="J214" i="46"/>
  <c r="N213" i="46"/>
  <c r="M213" i="46"/>
  <c r="L213" i="46"/>
  <c r="K213" i="46"/>
  <c r="N212" i="46"/>
  <c r="L212" i="46"/>
  <c r="K212" i="46"/>
  <c r="J212" i="46"/>
  <c r="I212" i="46"/>
  <c r="L211" i="46"/>
  <c r="J211" i="46"/>
  <c r="I211" i="46"/>
  <c r="N210" i="46"/>
  <c r="M210" i="46"/>
  <c r="J210" i="46"/>
  <c r="N209" i="46"/>
  <c r="M209" i="46"/>
  <c r="L209" i="46"/>
  <c r="K209" i="46"/>
  <c r="L208" i="46"/>
  <c r="K208" i="46"/>
  <c r="J208" i="46"/>
  <c r="Q176" i="46"/>
  <c r="Q175" i="46"/>
  <c r="Q174" i="46"/>
  <c r="Q169" i="46"/>
  <c r="Q166" i="46"/>
  <c r="Q161" i="46"/>
  <c r="P23" i="46"/>
  <c r="O23" i="46"/>
  <c r="N23" i="46"/>
  <c r="L23" i="46"/>
  <c r="K23" i="46"/>
  <c r="J23" i="46"/>
  <c r="I23" i="46"/>
  <c r="Q22" i="46"/>
  <c r="P22" i="46"/>
  <c r="M22" i="46"/>
  <c r="L22" i="46"/>
  <c r="K22" i="46"/>
  <c r="J22" i="46"/>
  <c r="I22" i="46"/>
  <c r="Q21" i="46"/>
  <c r="P21" i="46"/>
  <c r="N21" i="46"/>
  <c r="M21" i="46"/>
  <c r="L21" i="46"/>
  <c r="K21" i="46"/>
  <c r="J21" i="46"/>
  <c r="I21" i="46"/>
  <c r="Q20" i="46"/>
  <c r="O20" i="46"/>
  <c r="N20" i="46"/>
  <c r="M20" i="46"/>
  <c r="L20" i="46"/>
  <c r="K20" i="46"/>
  <c r="J20" i="46"/>
  <c r="I20" i="46"/>
  <c r="N19" i="46"/>
  <c r="L19" i="46"/>
  <c r="K19" i="46"/>
  <c r="J19" i="46"/>
  <c r="P18" i="46"/>
  <c r="O18" i="46"/>
  <c r="N18" i="46"/>
  <c r="M18" i="46"/>
  <c r="K18" i="46"/>
  <c r="J18" i="46"/>
  <c r="I18" i="46"/>
  <c r="L30" i="34"/>
  <c r="M30" i="34" s="1"/>
  <c r="N30" i="34" s="1"/>
  <c r="AA517" i="46"/>
  <c r="AA511" i="46"/>
  <c r="AA507" i="46"/>
  <c r="AB606" i="46"/>
  <c r="AB580" i="46"/>
  <c r="AB554" i="46"/>
  <c r="AB528" i="46"/>
  <c r="AB502" i="46"/>
  <c r="AB476" i="46"/>
  <c r="AB450" i="46"/>
  <c r="AB424" i="46"/>
  <c r="AB406" i="46"/>
  <c r="D441" i="46"/>
  <c r="D440" i="46"/>
  <c r="D439" i="46"/>
  <c r="D438" i="46"/>
  <c r="D437" i="46"/>
  <c r="D436" i="46"/>
  <c r="D435" i="46"/>
  <c r="D434" i="46"/>
  <c r="D433" i="46"/>
  <c r="D432" i="46"/>
  <c r="D431" i="46"/>
  <c r="D430" i="46"/>
  <c r="D429" i="46"/>
  <c r="D428" i="46"/>
  <c r="D427" i="46"/>
  <c r="D460" i="46"/>
  <c r="D585" i="46"/>
  <c r="AA623" i="46"/>
  <c r="Z623" i="46"/>
  <c r="H623" i="46"/>
  <c r="G623" i="46"/>
  <c r="F623" i="46"/>
  <c r="E623" i="46"/>
  <c r="AA621" i="46"/>
  <c r="Z621" i="46"/>
  <c r="H621" i="46"/>
  <c r="G621" i="46"/>
  <c r="F621" i="46"/>
  <c r="E621" i="46"/>
  <c r="AA615" i="46"/>
  <c r="Z615" i="46"/>
  <c r="H615" i="46"/>
  <c r="G615" i="46"/>
  <c r="F615" i="46"/>
  <c r="E615" i="46"/>
  <c r="AA614" i="46"/>
  <c r="Z614" i="46"/>
  <c r="H614" i="46"/>
  <c r="G614" i="46"/>
  <c r="F614" i="46"/>
  <c r="E614" i="46"/>
  <c r="AA613" i="46"/>
  <c r="Z613" i="46"/>
  <c r="H613" i="46"/>
  <c r="G613" i="46"/>
  <c r="F613" i="46"/>
  <c r="E613" i="46"/>
  <c r="AA611" i="46"/>
  <c r="Z611" i="46"/>
  <c r="H611" i="46"/>
  <c r="G611" i="46"/>
  <c r="F611" i="46"/>
  <c r="E611" i="46"/>
  <c r="G609" i="46"/>
  <c r="AA597" i="46"/>
  <c r="Z597" i="46"/>
  <c r="H597" i="46"/>
  <c r="G597" i="46"/>
  <c r="F597" i="46"/>
  <c r="E597" i="46"/>
  <c r="H596" i="46"/>
  <c r="AA595" i="46"/>
  <c r="Z595" i="46"/>
  <c r="H595" i="46"/>
  <c r="G595" i="46"/>
  <c r="F595" i="46"/>
  <c r="E595" i="46"/>
  <c r="AA589" i="46"/>
  <c r="Z589" i="46"/>
  <c r="H589" i="46"/>
  <c r="G589" i="46"/>
  <c r="F589" i="46"/>
  <c r="E589" i="46"/>
  <c r="AA588" i="46"/>
  <c r="Z588" i="46"/>
  <c r="H588" i="46"/>
  <c r="G588" i="46"/>
  <c r="F588" i="46"/>
  <c r="E588" i="46"/>
  <c r="AA587" i="46"/>
  <c r="Z587" i="46"/>
  <c r="H587" i="46"/>
  <c r="G587" i="46"/>
  <c r="F587" i="46"/>
  <c r="E587" i="46"/>
  <c r="AA585" i="46"/>
  <c r="Z585" i="46"/>
  <c r="H585" i="46"/>
  <c r="G585" i="46"/>
  <c r="F585" i="46"/>
  <c r="E585" i="46"/>
  <c r="F583" i="46"/>
  <c r="AA571" i="46"/>
  <c r="Z571" i="46"/>
  <c r="H571" i="46"/>
  <c r="G571" i="46"/>
  <c r="F571" i="46"/>
  <c r="E571" i="46"/>
  <c r="AA569" i="46"/>
  <c r="Z569" i="46"/>
  <c r="H569" i="46"/>
  <c r="G569" i="46"/>
  <c r="F569" i="46"/>
  <c r="E569" i="46"/>
  <c r="AA563" i="46"/>
  <c r="Z563" i="46"/>
  <c r="H563" i="46"/>
  <c r="G563" i="46"/>
  <c r="F563" i="46"/>
  <c r="E563" i="46"/>
  <c r="AA562" i="46"/>
  <c r="Z562" i="46"/>
  <c r="H562" i="46"/>
  <c r="G562" i="46"/>
  <c r="F562" i="46"/>
  <c r="E562" i="46"/>
  <c r="AA561" i="46"/>
  <c r="Z561" i="46"/>
  <c r="H561" i="46"/>
  <c r="G561" i="46"/>
  <c r="F561" i="46"/>
  <c r="E561" i="46"/>
  <c r="AA559" i="46"/>
  <c r="Z559" i="46"/>
  <c r="H559" i="46"/>
  <c r="G559" i="46"/>
  <c r="F559" i="46"/>
  <c r="E559" i="46"/>
  <c r="AA545" i="46"/>
  <c r="Z545" i="46"/>
  <c r="H545" i="46"/>
  <c r="G545" i="46"/>
  <c r="F545" i="46"/>
  <c r="E545" i="46"/>
  <c r="AA543" i="46"/>
  <c r="Z543" i="46"/>
  <c r="H543" i="46"/>
  <c r="G543" i="46"/>
  <c r="F543" i="46"/>
  <c r="E543" i="46"/>
  <c r="H539" i="46"/>
  <c r="AA537" i="46"/>
  <c r="Z537" i="46"/>
  <c r="H537" i="46"/>
  <c r="G537" i="46"/>
  <c r="F537" i="46"/>
  <c r="E537" i="46"/>
  <c r="AA536" i="46"/>
  <c r="Z536" i="46"/>
  <c r="H536" i="46"/>
  <c r="G536" i="46"/>
  <c r="F536" i="46"/>
  <c r="E536" i="46"/>
  <c r="AA535" i="46"/>
  <c r="Z535" i="46"/>
  <c r="H535" i="46"/>
  <c r="G535" i="46"/>
  <c r="F535" i="46"/>
  <c r="E535" i="46"/>
  <c r="AA533" i="46"/>
  <c r="Z533" i="46"/>
  <c r="H533" i="46"/>
  <c r="G533" i="46"/>
  <c r="F533" i="46"/>
  <c r="E533" i="46"/>
  <c r="AA519" i="46"/>
  <c r="Z519" i="46"/>
  <c r="H519" i="46"/>
  <c r="G519" i="46"/>
  <c r="F519" i="46"/>
  <c r="E519" i="46"/>
  <c r="Z517" i="46"/>
  <c r="H517" i="46"/>
  <c r="G517" i="46"/>
  <c r="F517" i="46"/>
  <c r="E517" i="46"/>
  <c r="Z511" i="46"/>
  <c r="H511" i="46"/>
  <c r="G511" i="46"/>
  <c r="F511" i="46"/>
  <c r="E511" i="46"/>
  <c r="AA510" i="46"/>
  <c r="Z510" i="46"/>
  <c r="H510" i="46"/>
  <c r="G510" i="46"/>
  <c r="F510" i="46"/>
  <c r="E510" i="46"/>
  <c r="AA509" i="46"/>
  <c r="Z509" i="46"/>
  <c r="H509" i="46"/>
  <c r="G509" i="46"/>
  <c r="F509" i="46"/>
  <c r="E509" i="46"/>
  <c r="Z507" i="46"/>
  <c r="H507" i="46"/>
  <c r="G507" i="46"/>
  <c r="F507" i="46"/>
  <c r="E507" i="46"/>
  <c r="AA493" i="46"/>
  <c r="Z493" i="46"/>
  <c r="H493" i="46"/>
  <c r="G493" i="46"/>
  <c r="F493" i="46"/>
  <c r="E493" i="46"/>
  <c r="AA491" i="46"/>
  <c r="Z491" i="46"/>
  <c r="H491" i="46"/>
  <c r="G491" i="46"/>
  <c r="F491" i="46"/>
  <c r="E491" i="46"/>
  <c r="H488" i="46"/>
  <c r="AA485" i="46"/>
  <c r="Z485" i="46"/>
  <c r="H485" i="46"/>
  <c r="G485" i="46"/>
  <c r="F485" i="46"/>
  <c r="E485" i="46"/>
  <c r="AA484" i="46"/>
  <c r="Z484" i="46"/>
  <c r="H484" i="46"/>
  <c r="G484" i="46"/>
  <c r="F484" i="46"/>
  <c r="E484" i="46"/>
  <c r="AA483" i="46"/>
  <c r="Z483" i="46"/>
  <c r="H483" i="46"/>
  <c r="G483" i="46"/>
  <c r="F483" i="46"/>
  <c r="E483" i="46"/>
  <c r="AA481" i="46"/>
  <c r="Z481" i="46"/>
  <c r="H481" i="46"/>
  <c r="G481" i="46"/>
  <c r="F481" i="46"/>
  <c r="E481" i="46"/>
  <c r="AA467" i="46"/>
  <c r="Z467" i="46"/>
  <c r="H467" i="46"/>
  <c r="G467" i="46"/>
  <c r="F467" i="46"/>
  <c r="E467" i="46"/>
  <c r="AA465" i="46"/>
  <c r="Z465" i="46"/>
  <c r="H465" i="46"/>
  <c r="G465" i="46"/>
  <c r="F465" i="46"/>
  <c r="E465" i="46"/>
  <c r="F461" i="46"/>
  <c r="AA459" i="46"/>
  <c r="Z459" i="46"/>
  <c r="H459" i="46"/>
  <c r="G459" i="46"/>
  <c r="F459" i="46"/>
  <c r="E459" i="46"/>
  <c r="AA458" i="46"/>
  <c r="Z458" i="46"/>
  <c r="H458" i="46"/>
  <c r="G458" i="46"/>
  <c r="F458" i="46"/>
  <c r="E458" i="46"/>
  <c r="AA457" i="46"/>
  <c r="Z457" i="46"/>
  <c r="H457" i="46"/>
  <c r="G457" i="46"/>
  <c r="F457" i="46"/>
  <c r="E457" i="46"/>
  <c r="AA455" i="46"/>
  <c r="Z455" i="46"/>
  <c r="H455" i="46"/>
  <c r="G455" i="46"/>
  <c r="F455" i="46"/>
  <c r="E455" i="46"/>
  <c r="F453" i="46"/>
  <c r="D452" i="46"/>
  <c r="E441" i="46"/>
  <c r="E439" i="46"/>
  <c r="E433" i="46"/>
  <c r="E432" i="46"/>
  <c r="E431" i="46"/>
  <c r="E429" i="46"/>
  <c r="G445" i="46"/>
  <c r="G438" i="46"/>
  <c r="G434" i="46"/>
  <c r="F430" i="46"/>
  <c r="H427" i="46"/>
  <c r="D426" i="46"/>
  <c r="G409" i="46"/>
  <c r="D625" i="46"/>
  <c r="N606" i="46"/>
  <c r="M606" i="46"/>
  <c r="L606" i="46"/>
  <c r="K606" i="46"/>
  <c r="J606" i="46"/>
  <c r="I606" i="46"/>
  <c r="H606" i="46"/>
  <c r="G606" i="46"/>
  <c r="F606" i="46"/>
  <c r="E606" i="46"/>
  <c r="D599" i="46"/>
  <c r="N580" i="46"/>
  <c r="M580" i="46"/>
  <c r="L580" i="46"/>
  <c r="K580" i="46"/>
  <c r="J580" i="46"/>
  <c r="I580" i="46"/>
  <c r="H580" i="46"/>
  <c r="G580" i="46"/>
  <c r="F580" i="46"/>
  <c r="E580" i="46"/>
  <c r="D573" i="46"/>
  <c r="N554" i="46"/>
  <c r="M554" i="46"/>
  <c r="L554" i="46"/>
  <c r="K554" i="46"/>
  <c r="J554" i="46"/>
  <c r="I554" i="46"/>
  <c r="H554" i="46"/>
  <c r="G554" i="46"/>
  <c r="F554" i="46"/>
  <c r="E554" i="46"/>
  <c r="D547" i="46"/>
  <c r="N528" i="46"/>
  <c r="M528" i="46"/>
  <c r="L528" i="46"/>
  <c r="K528" i="46"/>
  <c r="J528" i="46"/>
  <c r="I528" i="46"/>
  <c r="H528" i="46"/>
  <c r="G528" i="46"/>
  <c r="F528" i="46"/>
  <c r="E528" i="46"/>
  <c r="D521" i="46"/>
  <c r="N502" i="46"/>
  <c r="M502" i="46"/>
  <c r="L502" i="46"/>
  <c r="K502" i="46"/>
  <c r="J502" i="46"/>
  <c r="I502" i="46"/>
  <c r="H502" i="46"/>
  <c r="G502" i="46"/>
  <c r="F502" i="46"/>
  <c r="E502" i="46"/>
  <c r="D495" i="46"/>
  <c r="N476" i="46"/>
  <c r="M476" i="46"/>
  <c r="L476" i="46"/>
  <c r="K476" i="46"/>
  <c r="J476" i="46"/>
  <c r="I476" i="46"/>
  <c r="H476" i="46"/>
  <c r="G476" i="46"/>
  <c r="F476" i="46"/>
  <c r="E476" i="46"/>
  <c r="D469" i="46"/>
  <c r="N450" i="46"/>
  <c r="M450" i="46"/>
  <c r="L450" i="46"/>
  <c r="K450" i="46"/>
  <c r="J450" i="46"/>
  <c r="I450" i="46"/>
  <c r="H450" i="46"/>
  <c r="G450" i="46"/>
  <c r="F450" i="46"/>
  <c r="E450" i="46"/>
  <c r="D443" i="46"/>
  <c r="AA441" i="46"/>
  <c r="Z441" i="46"/>
  <c r="H441" i="46"/>
  <c r="G441" i="46"/>
  <c r="F441" i="46"/>
  <c r="AA439" i="46"/>
  <c r="Z439" i="46"/>
  <c r="H439" i="46"/>
  <c r="G439" i="46"/>
  <c r="F439" i="46"/>
  <c r="AA433" i="46"/>
  <c r="Z433" i="46"/>
  <c r="H433" i="46"/>
  <c r="G433" i="46"/>
  <c r="F433" i="46"/>
  <c r="AA432" i="46"/>
  <c r="Z432" i="46"/>
  <c r="H432" i="46"/>
  <c r="G432" i="46"/>
  <c r="F432" i="46"/>
  <c r="AA431" i="46"/>
  <c r="Z431" i="46"/>
  <c r="H431" i="46"/>
  <c r="G431" i="46"/>
  <c r="F431" i="46"/>
  <c r="AA429" i="46"/>
  <c r="Z429" i="46"/>
  <c r="H429" i="46"/>
  <c r="G429" i="46"/>
  <c r="F429" i="46"/>
  <c r="N424" i="46"/>
  <c r="M424" i="46"/>
  <c r="L424" i="46"/>
  <c r="K424" i="46"/>
  <c r="J424" i="46"/>
  <c r="I424" i="46"/>
  <c r="H424" i="46"/>
  <c r="G424" i="46"/>
  <c r="F424" i="46"/>
  <c r="E424" i="46"/>
  <c r="H417" i="46"/>
  <c r="G417" i="46"/>
  <c r="F417" i="46"/>
  <c r="D417" i="46"/>
  <c r="N406" i="46"/>
  <c r="M406" i="46"/>
  <c r="L406" i="46"/>
  <c r="K406" i="46"/>
  <c r="J406" i="46"/>
  <c r="I406" i="46"/>
  <c r="H406" i="46"/>
  <c r="G406" i="46"/>
  <c r="F406" i="46"/>
  <c r="E406" i="46"/>
  <c r="E627" i="46"/>
  <c r="E601" i="46"/>
  <c r="E575" i="46"/>
  <c r="E549" i="46"/>
  <c r="E523" i="46"/>
  <c r="E497" i="46"/>
  <c r="E471" i="46"/>
  <c r="E445" i="46"/>
  <c r="F601" i="46"/>
  <c r="G601" i="46"/>
  <c r="H414" i="46"/>
  <c r="G523" i="46"/>
  <c r="H523" i="46"/>
  <c r="F549" i="46"/>
  <c r="G549" i="46"/>
  <c r="H549" i="46"/>
  <c r="F575" i="46"/>
  <c r="G575" i="46"/>
  <c r="H575" i="46"/>
  <c r="F627" i="46"/>
  <c r="G627" i="46"/>
  <c r="H627" i="46"/>
  <c r="H497" i="46"/>
  <c r="G497" i="46"/>
  <c r="F410" i="46"/>
  <c r="H471" i="46"/>
  <c r="F471" i="46"/>
  <c r="H445" i="46"/>
  <c r="F445" i="46"/>
  <c r="D608" i="46"/>
  <c r="F608" i="46"/>
  <c r="F625" i="46" s="1"/>
  <c r="G608" i="46"/>
  <c r="G625" i="46" s="1"/>
  <c r="H608" i="46"/>
  <c r="H625" i="46" s="1"/>
  <c r="D609" i="46"/>
  <c r="F609" i="46"/>
  <c r="H609" i="46"/>
  <c r="D610" i="46"/>
  <c r="F610" i="46"/>
  <c r="G610" i="46"/>
  <c r="H610" i="46"/>
  <c r="D611" i="46"/>
  <c r="D612" i="46"/>
  <c r="F612" i="46"/>
  <c r="G612" i="46"/>
  <c r="H612" i="46"/>
  <c r="D613" i="46"/>
  <c r="D614" i="46"/>
  <c r="D615" i="46"/>
  <c r="D616" i="46"/>
  <c r="F616" i="46"/>
  <c r="G616" i="46"/>
  <c r="H616" i="46"/>
  <c r="D617" i="46"/>
  <c r="F617" i="46"/>
  <c r="G617" i="46"/>
  <c r="H617" i="46"/>
  <c r="D618" i="46"/>
  <c r="F618" i="46"/>
  <c r="G618" i="46"/>
  <c r="H618" i="46"/>
  <c r="D619" i="46"/>
  <c r="F619" i="46"/>
  <c r="G619" i="46"/>
  <c r="H619" i="46"/>
  <c r="D620" i="46"/>
  <c r="F620" i="46"/>
  <c r="G620" i="46"/>
  <c r="H620" i="46"/>
  <c r="D621" i="46"/>
  <c r="D622" i="46"/>
  <c r="F622" i="46"/>
  <c r="G622" i="46"/>
  <c r="H622" i="46"/>
  <c r="D623" i="46"/>
  <c r="D582" i="46"/>
  <c r="G582" i="46"/>
  <c r="G599" i="46" s="1"/>
  <c r="H582" i="46"/>
  <c r="H599" i="46" s="1"/>
  <c r="D583" i="46"/>
  <c r="G583" i="46"/>
  <c r="H583" i="46"/>
  <c r="D584" i="46"/>
  <c r="F584" i="46"/>
  <c r="G584" i="46"/>
  <c r="H584" i="46"/>
  <c r="D586" i="46"/>
  <c r="F586" i="46"/>
  <c r="G586" i="46"/>
  <c r="H586" i="46"/>
  <c r="D587" i="46"/>
  <c r="D588" i="46"/>
  <c r="D589" i="46"/>
  <c r="D590" i="46"/>
  <c r="F590" i="46"/>
  <c r="G590" i="46"/>
  <c r="H590" i="46"/>
  <c r="D591" i="46"/>
  <c r="F591" i="46"/>
  <c r="G591" i="46"/>
  <c r="H591" i="46"/>
  <c r="D592" i="46"/>
  <c r="F592" i="46"/>
  <c r="G592" i="46"/>
  <c r="H592" i="46"/>
  <c r="D593" i="46"/>
  <c r="F593" i="46"/>
  <c r="G593" i="46"/>
  <c r="H593" i="46"/>
  <c r="D594" i="46"/>
  <c r="F594" i="46"/>
  <c r="G594" i="46"/>
  <c r="H594" i="46"/>
  <c r="D595" i="46"/>
  <c r="D596" i="46"/>
  <c r="F596" i="46"/>
  <c r="G596" i="46"/>
  <c r="D597" i="46"/>
  <c r="D571" i="46"/>
  <c r="H570" i="46"/>
  <c r="G570" i="46"/>
  <c r="F570" i="46"/>
  <c r="D570" i="46"/>
  <c r="D569" i="46"/>
  <c r="H568" i="46"/>
  <c r="G568" i="46"/>
  <c r="F568" i="46"/>
  <c r="D568" i="46"/>
  <c r="H567" i="46"/>
  <c r="G567" i="46"/>
  <c r="F567" i="46"/>
  <c r="D567" i="46"/>
  <c r="H566" i="46"/>
  <c r="G566" i="46"/>
  <c r="F566" i="46"/>
  <c r="D566" i="46"/>
  <c r="H565" i="46"/>
  <c r="G565" i="46"/>
  <c r="F565" i="46"/>
  <c r="D565" i="46"/>
  <c r="H564" i="46"/>
  <c r="G564" i="46"/>
  <c r="F564" i="46"/>
  <c r="D564" i="46"/>
  <c r="D563" i="46"/>
  <c r="D562" i="46"/>
  <c r="D561" i="46"/>
  <c r="H560" i="46"/>
  <c r="G560" i="46"/>
  <c r="F560" i="46"/>
  <c r="D560" i="46"/>
  <c r="D559" i="46"/>
  <c r="H558" i="46"/>
  <c r="G558" i="46"/>
  <c r="F558" i="46"/>
  <c r="D558" i="46"/>
  <c r="H557" i="46"/>
  <c r="G557" i="46"/>
  <c r="F557" i="46"/>
  <c r="D557" i="46"/>
  <c r="G556" i="46"/>
  <c r="G573" i="46" s="1"/>
  <c r="D556" i="46"/>
  <c r="D545" i="46"/>
  <c r="H544" i="46"/>
  <c r="G544" i="46"/>
  <c r="F544" i="46"/>
  <c r="D544" i="46"/>
  <c r="D543" i="46"/>
  <c r="H542" i="46"/>
  <c r="G542" i="46"/>
  <c r="F542" i="46"/>
  <c r="D542" i="46"/>
  <c r="H541" i="46"/>
  <c r="G541" i="46"/>
  <c r="F541" i="46"/>
  <c r="D541" i="46"/>
  <c r="H540" i="46"/>
  <c r="G540" i="46"/>
  <c r="F540" i="46"/>
  <c r="D540" i="46"/>
  <c r="G539" i="46"/>
  <c r="F539" i="46"/>
  <c r="D539" i="46"/>
  <c r="H538" i="46"/>
  <c r="G538" i="46"/>
  <c r="F538" i="46"/>
  <c r="D538" i="46"/>
  <c r="D537" i="46"/>
  <c r="D536" i="46"/>
  <c r="D535" i="46"/>
  <c r="H534" i="46"/>
  <c r="G534" i="46"/>
  <c r="F534" i="46"/>
  <c r="D534" i="46"/>
  <c r="D533" i="46"/>
  <c r="H532" i="46"/>
  <c r="G532" i="46"/>
  <c r="F532" i="46"/>
  <c r="D532" i="46"/>
  <c r="H531" i="46"/>
  <c r="G531" i="46"/>
  <c r="F531" i="46"/>
  <c r="D531" i="46"/>
  <c r="D530" i="46"/>
  <c r="D411" i="46"/>
  <c r="D519" i="46"/>
  <c r="H518" i="46"/>
  <c r="G518" i="46"/>
  <c r="F518" i="46"/>
  <c r="D518" i="46"/>
  <c r="D517" i="46"/>
  <c r="H516" i="46"/>
  <c r="G516" i="46"/>
  <c r="F516" i="46"/>
  <c r="D516" i="46"/>
  <c r="H515" i="46"/>
  <c r="G515" i="46"/>
  <c r="F515" i="46"/>
  <c r="D515" i="46"/>
  <c r="H514" i="46"/>
  <c r="G514" i="46"/>
  <c r="F514" i="46"/>
  <c r="D514" i="46"/>
  <c r="H513" i="46"/>
  <c r="G513" i="46"/>
  <c r="F513" i="46"/>
  <c r="D513" i="46"/>
  <c r="H512" i="46"/>
  <c r="G512" i="46"/>
  <c r="F512" i="46"/>
  <c r="D512" i="46"/>
  <c r="D511" i="46"/>
  <c r="D510" i="46"/>
  <c r="D509" i="46"/>
  <c r="H508" i="46"/>
  <c r="G508" i="46"/>
  <c r="F508" i="46"/>
  <c r="D508" i="46"/>
  <c r="D507" i="46"/>
  <c r="H506" i="46"/>
  <c r="G506" i="46"/>
  <c r="F506" i="46"/>
  <c r="D506" i="46"/>
  <c r="H505" i="46"/>
  <c r="G505" i="46"/>
  <c r="F505" i="46"/>
  <c r="D505" i="46"/>
  <c r="D504" i="46"/>
  <c r="D493" i="46"/>
  <c r="H492" i="46"/>
  <c r="G492" i="46"/>
  <c r="F492" i="46"/>
  <c r="D492" i="46"/>
  <c r="D491" i="46"/>
  <c r="H490" i="46"/>
  <c r="G490" i="46"/>
  <c r="F490" i="46"/>
  <c r="D490" i="46"/>
  <c r="H489" i="46"/>
  <c r="G489" i="46"/>
  <c r="F489" i="46"/>
  <c r="D489" i="46"/>
  <c r="G488" i="46"/>
  <c r="F488" i="46"/>
  <c r="D488" i="46"/>
  <c r="H487" i="46"/>
  <c r="G487" i="46"/>
  <c r="F487" i="46"/>
  <c r="D487" i="46"/>
  <c r="H486" i="46"/>
  <c r="G486" i="46"/>
  <c r="F486" i="46"/>
  <c r="D486" i="46"/>
  <c r="D485" i="46"/>
  <c r="D484" i="46"/>
  <c r="D483" i="46"/>
  <c r="H482" i="46"/>
  <c r="G482" i="46"/>
  <c r="F482" i="46"/>
  <c r="D482" i="46"/>
  <c r="D481" i="46"/>
  <c r="H480" i="46"/>
  <c r="G480" i="46"/>
  <c r="F480" i="46"/>
  <c r="D480" i="46"/>
  <c r="H479" i="46"/>
  <c r="G479" i="46"/>
  <c r="F479" i="46"/>
  <c r="D479" i="46"/>
  <c r="G478" i="46"/>
  <c r="G495" i="46" s="1"/>
  <c r="D478" i="46"/>
  <c r="D467" i="46"/>
  <c r="D466" i="46"/>
  <c r="D465" i="46"/>
  <c r="D464" i="46"/>
  <c r="D463" i="46"/>
  <c r="D462" i="46"/>
  <c r="D461" i="46"/>
  <c r="D459" i="46"/>
  <c r="D458" i="46"/>
  <c r="D457" i="46"/>
  <c r="D456" i="46"/>
  <c r="D455" i="46"/>
  <c r="D454" i="46"/>
  <c r="D453" i="46"/>
  <c r="H466" i="46"/>
  <c r="G466" i="46"/>
  <c r="F466" i="46"/>
  <c r="H464" i="46"/>
  <c r="G464" i="46"/>
  <c r="F464" i="46"/>
  <c r="H463" i="46"/>
  <c r="G463" i="46"/>
  <c r="F463" i="46"/>
  <c r="H462" i="46"/>
  <c r="G462" i="46"/>
  <c r="F462" i="46"/>
  <c r="H461" i="46"/>
  <c r="G461" i="46"/>
  <c r="H460" i="46"/>
  <c r="G460" i="46"/>
  <c r="F460" i="46"/>
  <c r="H456" i="46"/>
  <c r="G456" i="46"/>
  <c r="F456" i="46"/>
  <c r="H454" i="46"/>
  <c r="G454" i="46"/>
  <c r="F454" i="46"/>
  <c r="H453" i="46"/>
  <c r="G453" i="46"/>
  <c r="F428" i="46"/>
  <c r="G428" i="46"/>
  <c r="H428" i="46"/>
  <c r="G430" i="46"/>
  <c r="H430" i="46"/>
  <c r="F434" i="46"/>
  <c r="H434" i="46"/>
  <c r="F435" i="46"/>
  <c r="G435" i="46"/>
  <c r="H435" i="46"/>
  <c r="F436" i="46"/>
  <c r="G436" i="46"/>
  <c r="H436" i="46"/>
  <c r="F437" i="46"/>
  <c r="G437" i="46"/>
  <c r="H437" i="46"/>
  <c r="F438" i="46"/>
  <c r="H438" i="46"/>
  <c r="F440" i="46"/>
  <c r="G440" i="46"/>
  <c r="H440" i="46"/>
  <c r="G427" i="46"/>
  <c r="F427" i="46"/>
  <c r="F426" i="46"/>
  <c r="F443" i="46" s="1"/>
  <c r="N297" i="46"/>
  <c r="M297" i="46"/>
  <c r="L297" i="46"/>
  <c r="K297" i="46"/>
  <c r="J297" i="46"/>
  <c r="I297" i="46"/>
  <c r="N296" i="46"/>
  <c r="M296" i="46"/>
  <c r="L296" i="46"/>
  <c r="K296" i="46"/>
  <c r="J296" i="46"/>
  <c r="I296" i="46"/>
  <c r="N295" i="46"/>
  <c r="M295" i="46"/>
  <c r="L295" i="46"/>
  <c r="K295" i="46"/>
  <c r="J295" i="46"/>
  <c r="I295" i="46"/>
  <c r="N294" i="46"/>
  <c r="M294" i="46"/>
  <c r="L294" i="46"/>
  <c r="K294" i="46"/>
  <c r="J294" i="46"/>
  <c r="I294" i="46"/>
  <c r="N293" i="46"/>
  <c r="M293" i="46"/>
  <c r="L293" i="46"/>
  <c r="K293" i="46"/>
  <c r="J293" i="46"/>
  <c r="I293" i="46"/>
  <c r="N292" i="46"/>
  <c r="M292" i="46"/>
  <c r="L292" i="46"/>
  <c r="K292" i="46"/>
  <c r="J292" i="46"/>
  <c r="I292" i="46"/>
  <c r="N291" i="46"/>
  <c r="M291" i="46"/>
  <c r="L291" i="46"/>
  <c r="K291" i="46"/>
  <c r="J291" i="46"/>
  <c r="I291" i="46"/>
  <c r="K290" i="46"/>
  <c r="J290" i="46"/>
  <c r="I290" i="46"/>
  <c r="N289" i="46"/>
  <c r="M289" i="46"/>
  <c r="I289" i="46"/>
  <c r="N288" i="46"/>
  <c r="M288" i="46"/>
  <c r="L288" i="46"/>
  <c r="K288" i="46"/>
  <c r="M287" i="46"/>
  <c r="L287" i="46"/>
  <c r="K287" i="46"/>
  <c r="J287" i="46"/>
  <c r="I287" i="46"/>
  <c r="K286" i="46"/>
  <c r="J286" i="46"/>
  <c r="I286" i="46"/>
  <c r="N285" i="46"/>
  <c r="M285" i="46"/>
  <c r="N284" i="46"/>
  <c r="M284" i="46"/>
  <c r="K284" i="46"/>
  <c r="N275" i="46"/>
  <c r="M275" i="46"/>
  <c r="L275" i="46"/>
  <c r="K275" i="46"/>
  <c r="J275" i="46"/>
  <c r="I275" i="46"/>
  <c r="N274" i="46"/>
  <c r="M274" i="46"/>
  <c r="L274" i="46"/>
  <c r="K274" i="46"/>
  <c r="J274" i="46"/>
  <c r="I274" i="46"/>
  <c r="N273" i="46"/>
  <c r="M273" i="46"/>
  <c r="L273" i="46"/>
  <c r="K273" i="46"/>
  <c r="J273" i="46"/>
  <c r="I273" i="46"/>
  <c r="N272" i="46"/>
  <c r="M272" i="46"/>
  <c r="L272" i="46"/>
  <c r="K272" i="46"/>
  <c r="J272" i="46"/>
  <c r="I272" i="46"/>
  <c r="N271" i="46"/>
  <c r="M271" i="46"/>
  <c r="L271" i="46"/>
  <c r="K271" i="46"/>
  <c r="J271" i="46"/>
  <c r="I271" i="46"/>
  <c r="N270" i="46"/>
  <c r="M270" i="46"/>
  <c r="L270" i="46"/>
  <c r="K270" i="46"/>
  <c r="J270" i="46"/>
  <c r="I270" i="46"/>
  <c r="N269" i="46"/>
  <c r="M269" i="46"/>
  <c r="L269" i="46"/>
  <c r="K269" i="46"/>
  <c r="J269" i="46"/>
  <c r="I269" i="46"/>
  <c r="L268" i="46"/>
  <c r="K268" i="46"/>
  <c r="J268" i="46"/>
  <c r="I268" i="46"/>
  <c r="J267" i="46"/>
  <c r="I267" i="46"/>
  <c r="M266" i="46"/>
  <c r="N265" i="46"/>
  <c r="M265" i="46"/>
  <c r="K265" i="46"/>
  <c r="L264" i="46"/>
  <c r="K264" i="46"/>
  <c r="I264" i="46"/>
  <c r="J263" i="46"/>
  <c r="I263" i="46"/>
  <c r="M262" i="46"/>
  <c r="D301" i="46"/>
  <c r="H301" i="46"/>
  <c r="G301" i="46"/>
  <c r="F301" i="46"/>
  <c r="D279" i="46"/>
  <c r="H279" i="46"/>
  <c r="G279" i="46"/>
  <c r="F279" i="46"/>
  <c r="J241" i="46"/>
  <c r="I241" i="46"/>
  <c r="M240" i="46"/>
  <c r="N239" i="46"/>
  <c r="M239" i="46"/>
  <c r="K239" i="46"/>
  <c r="L238" i="46"/>
  <c r="K238" i="46"/>
  <c r="I238" i="46"/>
  <c r="J237" i="46"/>
  <c r="I237" i="46"/>
  <c r="M236" i="46"/>
  <c r="N235" i="46"/>
  <c r="M235" i="46"/>
  <c r="L235" i="46"/>
  <c r="K235" i="46"/>
  <c r="L234" i="46"/>
  <c r="K234" i="46"/>
  <c r="I234" i="46"/>
  <c r="J233" i="46"/>
  <c r="I233" i="46"/>
  <c r="N232" i="46"/>
  <c r="M232" i="46"/>
  <c r="L232" i="46"/>
  <c r="N231" i="46"/>
  <c r="M231" i="46"/>
  <c r="K231" i="46"/>
  <c r="L230" i="46"/>
  <c r="K230" i="46"/>
  <c r="I230" i="46"/>
  <c r="J229" i="46"/>
  <c r="I229" i="46"/>
  <c r="D245" i="46"/>
  <c r="H245" i="46"/>
  <c r="G245" i="46"/>
  <c r="F245" i="46"/>
  <c r="H224" i="46"/>
  <c r="G224" i="46"/>
  <c r="F224" i="46"/>
  <c r="D224" i="46"/>
  <c r="M220" i="46"/>
  <c r="N219" i="46"/>
  <c r="M219" i="46"/>
  <c r="L219" i="46"/>
  <c r="K219" i="46"/>
  <c r="L218" i="46"/>
  <c r="K218" i="46"/>
  <c r="I218" i="46"/>
  <c r="J217" i="46"/>
  <c r="I217" i="46"/>
  <c r="N216" i="46"/>
  <c r="M216" i="46"/>
  <c r="N215" i="46"/>
  <c r="M215" i="46"/>
  <c r="K215" i="46"/>
  <c r="I215" i="46"/>
  <c r="L214" i="46"/>
  <c r="K214" i="46"/>
  <c r="I214" i="46"/>
  <c r="J213" i="46"/>
  <c r="I213" i="46"/>
  <c r="M212" i="46"/>
  <c r="N211" i="46"/>
  <c r="M211" i="46"/>
  <c r="K211" i="46"/>
  <c r="L210" i="46"/>
  <c r="K210" i="46"/>
  <c r="I210" i="46"/>
  <c r="J209" i="46"/>
  <c r="I209" i="46"/>
  <c r="N208" i="46"/>
  <c r="M208" i="46"/>
  <c r="F215" i="46"/>
  <c r="G215" i="46"/>
  <c r="H215" i="46"/>
  <c r="F216" i="46"/>
  <c r="G216" i="46"/>
  <c r="H216" i="46"/>
  <c r="F217" i="46"/>
  <c r="G217" i="46"/>
  <c r="H217" i="46"/>
  <c r="F218" i="46"/>
  <c r="G218" i="46"/>
  <c r="H218" i="46"/>
  <c r="F219" i="46"/>
  <c r="G219" i="46"/>
  <c r="H219" i="46"/>
  <c r="F220" i="46"/>
  <c r="G220" i="46"/>
  <c r="H220" i="46"/>
  <c r="F236" i="46"/>
  <c r="G236" i="46"/>
  <c r="H236" i="46"/>
  <c r="F237" i="46"/>
  <c r="G237" i="46"/>
  <c r="H237" i="46"/>
  <c r="F238" i="46"/>
  <c r="G238" i="46"/>
  <c r="H238" i="46"/>
  <c r="F239" i="46"/>
  <c r="G239" i="46"/>
  <c r="H239" i="46"/>
  <c r="F240" i="46"/>
  <c r="G240" i="46"/>
  <c r="H240" i="46"/>
  <c r="F241" i="46"/>
  <c r="G241" i="46"/>
  <c r="H241" i="46"/>
  <c r="F291" i="46"/>
  <c r="G291" i="46"/>
  <c r="H291" i="46"/>
  <c r="F292" i="46"/>
  <c r="G292" i="46"/>
  <c r="H292" i="46"/>
  <c r="F293" i="46"/>
  <c r="G293" i="46"/>
  <c r="H293" i="46"/>
  <c r="F294" i="46"/>
  <c r="G294" i="46"/>
  <c r="H294" i="46"/>
  <c r="F295" i="46"/>
  <c r="G295" i="46"/>
  <c r="H295" i="46"/>
  <c r="F296" i="46"/>
  <c r="G296" i="46"/>
  <c r="H296" i="46"/>
  <c r="F297" i="46"/>
  <c r="G297" i="46"/>
  <c r="H297" i="46"/>
  <c r="F269" i="46"/>
  <c r="G269" i="46"/>
  <c r="H269" i="46"/>
  <c r="F270" i="46"/>
  <c r="G270" i="46"/>
  <c r="H270" i="46"/>
  <c r="F271" i="46"/>
  <c r="G271" i="46"/>
  <c r="H271" i="46"/>
  <c r="F272" i="46"/>
  <c r="G272" i="46"/>
  <c r="H272" i="46"/>
  <c r="F273" i="46"/>
  <c r="G273" i="46"/>
  <c r="H273" i="46"/>
  <c r="F274" i="46"/>
  <c r="G274" i="46"/>
  <c r="H274" i="46"/>
  <c r="F275" i="46"/>
  <c r="G275" i="46"/>
  <c r="H275" i="46"/>
  <c r="D269" i="46"/>
  <c r="D270" i="46"/>
  <c r="D271" i="46"/>
  <c r="D272" i="46"/>
  <c r="D273" i="46"/>
  <c r="D274" i="46"/>
  <c r="D275" i="46"/>
  <c r="D291" i="46"/>
  <c r="D292" i="46"/>
  <c r="D293" i="46"/>
  <c r="D294" i="46"/>
  <c r="D295" i="46"/>
  <c r="D296" i="46"/>
  <c r="D297" i="46"/>
  <c r="D236" i="46"/>
  <c r="D237" i="46"/>
  <c r="D238" i="46"/>
  <c r="D239" i="46"/>
  <c r="D240" i="46"/>
  <c r="D241" i="46"/>
  <c r="D215" i="46"/>
  <c r="D216" i="46"/>
  <c r="D217" i="46"/>
  <c r="D218" i="46"/>
  <c r="D219" i="46"/>
  <c r="D220" i="46"/>
  <c r="E636" i="46"/>
  <c r="D636" i="46"/>
  <c r="H634" i="46"/>
  <c r="G634" i="46"/>
  <c r="F634" i="46"/>
  <c r="E634" i="46"/>
  <c r="C632" i="46"/>
  <c r="H255" i="46"/>
  <c r="G255" i="46"/>
  <c r="F255" i="46"/>
  <c r="D255" i="46"/>
  <c r="D311" i="46"/>
  <c r="H311" i="46"/>
  <c r="G311" i="46"/>
  <c r="F311" i="46"/>
  <c r="N307" i="46"/>
  <c r="M307" i="46"/>
  <c r="K307" i="46"/>
  <c r="L306" i="46"/>
  <c r="K306" i="46"/>
  <c r="I306" i="46"/>
  <c r="N251" i="46"/>
  <c r="M251" i="46"/>
  <c r="K251" i="46"/>
  <c r="L250" i="46"/>
  <c r="K250" i="46"/>
  <c r="I250" i="46"/>
  <c r="E399" i="46"/>
  <c r="E385" i="46"/>
  <c r="AB52" i="46"/>
  <c r="H148" i="46"/>
  <c r="G148" i="46"/>
  <c r="F148" i="46"/>
  <c r="H185" i="46"/>
  <c r="G185" i="46"/>
  <c r="F185" i="46"/>
  <c r="Q181" i="46"/>
  <c r="P181" i="46"/>
  <c r="O181" i="46"/>
  <c r="N181" i="46"/>
  <c r="M181" i="46"/>
  <c r="L181" i="46"/>
  <c r="K181" i="46"/>
  <c r="J181" i="46"/>
  <c r="I181" i="46"/>
  <c r="Q180" i="46"/>
  <c r="P180" i="46"/>
  <c r="O180" i="46"/>
  <c r="N180" i="46"/>
  <c r="M180" i="46"/>
  <c r="L180" i="46"/>
  <c r="K180" i="46"/>
  <c r="J180" i="46"/>
  <c r="I180" i="46"/>
  <c r="P179" i="46"/>
  <c r="O179" i="46"/>
  <c r="N179" i="46"/>
  <c r="M179" i="46"/>
  <c r="L179" i="46"/>
  <c r="K179" i="46"/>
  <c r="J179" i="46"/>
  <c r="I179" i="46"/>
  <c r="Q178" i="46"/>
  <c r="P178" i="46"/>
  <c r="O178" i="46"/>
  <c r="N178" i="46"/>
  <c r="M178" i="46"/>
  <c r="L178" i="46"/>
  <c r="K178" i="46"/>
  <c r="J178" i="46"/>
  <c r="I178" i="46"/>
  <c r="P177" i="46"/>
  <c r="O177" i="46"/>
  <c r="N177" i="46"/>
  <c r="M177" i="46"/>
  <c r="L177" i="46"/>
  <c r="K177" i="46"/>
  <c r="J177" i="46"/>
  <c r="I177" i="46"/>
  <c r="P176" i="46"/>
  <c r="O176" i="46"/>
  <c r="N176" i="46"/>
  <c r="M176" i="46"/>
  <c r="L176" i="46"/>
  <c r="K176" i="46"/>
  <c r="J176" i="46"/>
  <c r="I176" i="46"/>
  <c r="P175" i="46"/>
  <c r="O175" i="46"/>
  <c r="N175" i="46"/>
  <c r="M175" i="46"/>
  <c r="L175" i="46"/>
  <c r="K175" i="46"/>
  <c r="J175" i="46"/>
  <c r="I175" i="46"/>
  <c r="P174" i="46"/>
  <c r="O174" i="46"/>
  <c r="N174" i="46"/>
  <c r="M174" i="46"/>
  <c r="L174" i="46"/>
  <c r="K174" i="46"/>
  <c r="J174" i="46"/>
  <c r="I174" i="46"/>
  <c r="Q173" i="46"/>
  <c r="P173" i="46"/>
  <c r="O173" i="46"/>
  <c r="N173" i="46"/>
  <c r="M173" i="46"/>
  <c r="L173" i="46"/>
  <c r="K173" i="46"/>
  <c r="J173" i="46"/>
  <c r="I173" i="46"/>
  <c r="Q172" i="46"/>
  <c r="P172" i="46"/>
  <c r="O172" i="46"/>
  <c r="N172" i="46"/>
  <c r="M172" i="46"/>
  <c r="L172" i="46"/>
  <c r="K172" i="46"/>
  <c r="J172" i="46"/>
  <c r="I172" i="46"/>
  <c r="P171" i="46"/>
  <c r="O171" i="46"/>
  <c r="N171" i="46"/>
  <c r="M171" i="46"/>
  <c r="L171" i="46"/>
  <c r="K171" i="46"/>
  <c r="J171" i="46"/>
  <c r="I171" i="46"/>
  <c r="Q170" i="46"/>
  <c r="P170" i="46"/>
  <c r="O170" i="46"/>
  <c r="N170" i="46"/>
  <c r="M170" i="46"/>
  <c r="L170" i="46"/>
  <c r="K170" i="46"/>
  <c r="J170" i="46"/>
  <c r="I170" i="46"/>
  <c r="P169" i="46"/>
  <c r="O169" i="46"/>
  <c r="N169" i="46"/>
  <c r="M169" i="46"/>
  <c r="L169" i="46"/>
  <c r="K169" i="46"/>
  <c r="J169" i="46"/>
  <c r="I169" i="46"/>
  <c r="P168" i="46"/>
  <c r="O168" i="46"/>
  <c r="N168" i="46"/>
  <c r="M168" i="46"/>
  <c r="L168" i="46"/>
  <c r="K168" i="46"/>
  <c r="J168" i="46"/>
  <c r="I168" i="46"/>
  <c r="P167" i="46"/>
  <c r="O167" i="46"/>
  <c r="N167" i="46"/>
  <c r="M167" i="46"/>
  <c r="L167" i="46"/>
  <c r="K167" i="46"/>
  <c r="J167" i="46"/>
  <c r="I167" i="46"/>
  <c r="P166" i="46"/>
  <c r="O166" i="46"/>
  <c r="N166" i="46"/>
  <c r="M166" i="46"/>
  <c r="L166" i="46"/>
  <c r="K166" i="46"/>
  <c r="J166" i="46"/>
  <c r="I166" i="46"/>
  <c r="Q165" i="46"/>
  <c r="P165" i="46"/>
  <c r="O165" i="46"/>
  <c r="N165" i="46"/>
  <c r="M165" i="46"/>
  <c r="L165" i="46"/>
  <c r="K165" i="46"/>
  <c r="J165" i="46"/>
  <c r="I165" i="46"/>
  <c r="Q164" i="46"/>
  <c r="P164" i="46"/>
  <c r="O164" i="46"/>
  <c r="N164" i="46"/>
  <c r="M164" i="46"/>
  <c r="L164" i="46"/>
  <c r="K164" i="46"/>
  <c r="J164" i="46"/>
  <c r="I164" i="46"/>
  <c r="P163" i="46"/>
  <c r="O163" i="46"/>
  <c r="N163" i="46"/>
  <c r="M163" i="46"/>
  <c r="L163" i="46"/>
  <c r="K163" i="46"/>
  <c r="J163" i="46"/>
  <c r="I163" i="46"/>
  <c r="Q162" i="46"/>
  <c r="P162" i="46"/>
  <c r="O162" i="46"/>
  <c r="N162" i="46"/>
  <c r="M162" i="46"/>
  <c r="L162" i="46"/>
  <c r="K162" i="46"/>
  <c r="J162" i="46"/>
  <c r="I162" i="46"/>
  <c r="P161" i="46"/>
  <c r="O161" i="46"/>
  <c r="N161" i="46"/>
  <c r="M161" i="46"/>
  <c r="L161" i="46"/>
  <c r="K161" i="46"/>
  <c r="J161" i="46"/>
  <c r="I161" i="46"/>
  <c r="P160" i="46"/>
  <c r="O160" i="46"/>
  <c r="N160" i="46"/>
  <c r="M160" i="46"/>
  <c r="L160" i="46"/>
  <c r="K160" i="46"/>
  <c r="J160" i="46"/>
  <c r="I160" i="46"/>
  <c r="P159" i="46"/>
  <c r="O159" i="46"/>
  <c r="N159" i="46"/>
  <c r="M159" i="46"/>
  <c r="L159" i="46"/>
  <c r="K159" i="46"/>
  <c r="J159" i="46"/>
  <c r="I159" i="46"/>
  <c r="P158" i="46"/>
  <c r="O158" i="46"/>
  <c r="N158" i="46"/>
  <c r="M158" i="46"/>
  <c r="L158" i="46"/>
  <c r="K158" i="46"/>
  <c r="J158" i="46"/>
  <c r="I158" i="46"/>
  <c r="Q157" i="46"/>
  <c r="P157" i="46"/>
  <c r="O157" i="46"/>
  <c r="N157" i="46"/>
  <c r="M157" i="46"/>
  <c r="L157" i="46"/>
  <c r="K157" i="46"/>
  <c r="J157" i="46"/>
  <c r="I157" i="46"/>
  <c r="Q156" i="46"/>
  <c r="P156" i="46"/>
  <c r="O156" i="46"/>
  <c r="N156" i="46"/>
  <c r="M156" i="46"/>
  <c r="L156" i="46"/>
  <c r="K156" i="46"/>
  <c r="J156" i="46"/>
  <c r="I156" i="46"/>
  <c r="P155" i="46"/>
  <c r="O155" i="46"/>
  <c r="N155" i="46"/>
  <c r="M155" i="46"/>
  <c r="L155" i="46"/>
  <c r="K155" i="46"/>
  <c r="J155" i="46"/>
  <c r="I155" i="46"/>
  <c r="AB153" i="46"/>
  <c r="AB116" i="46"/>
  <c r="Q144" i="46"/>
  <c r="P144" i="46"/>
  <c r="O144" i="46"/>
  <c r="N144" i="46"/>
  <c r="M144" i="46"/>
  <c r="L144" i="46"/>
  <c r="K144" i="46"/>
  <c r="J144" i="46"/>
  <c r="I144" i="46"/>
  <c r="Q143" i="46"/>
  <c r="P143" i="46"/>
  <c r="O143" i="46"/>
  <c r="N143" i="46"/>
  <c r="M143" i="46"/>
  <c r="L143" i="46"/>
  <c r="K143" i="46"/>
  <c r="J143" i="46"/>
  <c r="I143" i="46"/>
  <c r="Q142" i="46"/>
  <c r="P142" i="46"/>
  <c r="O142" i="46"/>
  <c r="N142" i="46"/>
  <c r="M142" i="46"/>
  <c r="L142" i="46"/>
  <c r="K142" i="46"/>
  <c r="J142" i="46"/>
  <c r="I142" i="46"/>
  <c r="Q141" i="46"/>
  <c r="P141" i="46"/>
  <c r="O141" i="46"/>
  <c r="N141" i="46"/>
  <c r="M141" i="46"/>
  <c r="L141" i="46"/>
  <c r="K141" i="46"/>
  <c r="J141" i="46"/>
  <c r="I141" i="46"/>
  <c r="Q140" i="46"/>
  <c r="P140" i="46"/>
  <c r="O140" i="46"/>
  <c r="N140" i="46"/>
  <c r="M140" i="46"/>
  <c r="L140" i="46"/>
  <c r="K140" i="46"/>
  <c r="J140" i="46"/>
  <c r="I140" i="46"/>
  <c r="Q139" i="46"/>
  <c r="P139" i="46"/>
  <c r="O139" i="46"/>
  <c r="N139" i="46"/>
  <c r="M139" i="46"/>
  <c r="L139" i="46"/>
  <c r="K139" i="46"/>
  <c r="J139" i="46"/>
  <c r="I139" i="46"/>
  <c r="Q138" i="46"/>
  <c r="P138" i="46"/>
  <c r="O138" i="46"/>
  <c r="N138" i="46"/>
  <c r="M138" i="46"/>
  <c r="L138" i="46"/>
  <c r="K138" i="46"/>
  <c r="J138" i="46"/>
  <c r="I138" i="46"/>
  <c r="Q137" i="46"/>
  <c r="P137" i="46"/>
  <c r="O137" i="46"/>
  <c r="N137" i="46"/>
  <c r="M137" i="46"/>
  <c r="L137" i="46"/>
  <c r="K137" i="46"/>
  <c r="J137" i="46"/>
  <c r="I137" i="46"/>
  <c r="Q136" i="46"/>
  <c r="P136" i="46"/>
  <c r="O136" i="46"/>
  <c r="N136" i="46"/>
  <c r="M136" i="46"/>
  <c r="L136" i="46"/>
  <c r="K136" i="46"/>
  <c r="J136" i="46"/>
  <c r="I136" i="46"/>
  <c r="Q135" i="46"/>
  <c r="P135" i="46"/>
  <c r="O135" i="46"/>
  <c r="N135" i="46"/>
  <c r="M135" i="46"/>
  <c r="L135" i="46"/>
  <c r="K135" i="46"/>
  <c r="J135" i="46"/>
  <c r="I135" i="46"/>
  <c r="Q134" i="46"/>
  <c r="P134" i="46"/>
  <c r="O134" i="46"/>
  <c r="N134" i="46"/>
  <c r="M134" i="46"/>
  <c r="L134" i="46"/>
  <c r="K134" i="46"/>
  <c r="J134" i="46"/>
  <c r="I134" i="46"/>
  <c r="Q133" i="46"/>
  <c r="P133" i="46"/>
  <c r="O133" i="46"/>
  <c r="N133" i="46"/>
  <c r="M133" i="46"/>
  <c r="L133" i="46"/>
  <c r="K133" i="46"/>
  <c r="J133" i="46"/>
  <c r="I133" i="46"/>
  <c r="Q132" i="46"/>
  <c r="P132" i="46"/>
  <c r="O132" i="46"/>
  <c r="N132" i="46"/>
  <c r="M132" i="46"/>
  <c r="L132" i="46"/>
  <c r="K132" i="46"/>
  <c r="J132" i="46"/>
  <c r="I132" i="46"/>
  <c r="Q131" i="46"/>
  <c r="P131" i="46"/>
  <c r="O131" i="46"/>
  <c r="N131" i="46"/>
  <c r="M131" i="46"/>
  <c r="L131" i="46"/>
  <c r="K131" i="46"/>
  <c r="J131" i="46"/>
  <c r="I131" i="46"/>
  <c r="Q130" i="46"/>
  <c r="P130" i="46"/>
  <c r="O130" i="46"/>
  <c r="N130" i="46"/>
  <c r="M130" i="46"/>
  <c r="L130" i="46"/>
  <c r="K130" i="46"/>
  <c r="J130" i="46"/>
  <c r="I130" i="46"/>
  <c r="Q129" i="46"/>
  <c r="P129" i="46"/>
  <c r="O129" i="46"/>
  <c r="N129" i="46"/>
  <c r="M129" i="46"/>
  <c r="L129" i="46"/>
  <c r="K129" i="46"/>
  <c r="J129" i="46"/>
  <c r="I129" i="46"/>
  <c r="Q128" i="46"/>
  <c r="P128" i="46"/>
  <c r="O128" i="46"/>
  <c r="N128" i="46"/>
  <c r="M128" i="46"/>
  <c r="L128" i="46"/>
  <c r="K128" i="46"/>
  <c r="J128" i="46"/>
  <c r="I128" i="46"/>
  <c r="Q127" i="46"/>
  <c r="P127" i="46"/>
  <c r="O127" i="46"/>
  <c r="N127" i="46"/>
  <c r="M127" i="46"/>
  <c r="L127" i="46"/>
  <c r="K127" i="46"/>
  <c r="J127" i="46"/>
  <c r="I127" i="46"/>
  <c r="Q126" i="46"/>
  <c r="P126" i="46"/>
  <c r="O126" i="46"/>
  <c r="N126" i="46"/>
  <c r="M126" i="46"/>
  <c r="L126" i="46"/>
  <c r="K126" i="46"/>
  <c r="J126" i="46"/>
  <c r="I126" i="46"/>
  <c r="Q125" i="46"/>
  <c r="P125" i="46"/>
  <c r="O125" i="46"/>
  <c r="N125" i="46"/>
  <c r="M125" i="46"/>
  <c r="L125" i="46"/>
  <c r="K125" i="46"/>
  <c r="J125" i="46"/>
  <c r="I125" i="46"/>
  <c r="Q124" i="46"/>
  <c r="P124" i="46"/>
  <c r="O124" i="46"/>
  <c r="N124" i="46"/>
  <c r="M124" i="46"/>
  <c r="L124" i="46"/>
  <c r="K124" i="46"/>
  <c r="J124" i="46"/>
  <c r="I124" i="46"/>
  <c r="Q123" i="46"/>
  <c r="P123" i="46"/>
  <c r="O123" i="46"/>
  <c r="N123" i="46"/>
  <c r="M123" i="46"/>
  <c r="L123" i="46"/>
  <c r="K123" i="46"/>
  <c r="J123" i="46"/>
  <c r="I123" i="46"/>
  <c r="Q122" i="46"/>
  <c r="P122" i="46"/>
  <c r="O122" i="46"/>
  <c r="N122" i="46"/>
  <c r="M122" i="46"/>
  <c r="L122" i="46"/>
  <c r="K122" i="46"/>
  <c r="J122" i="46"/>
  <c r="I122" i="46"/>
  <c r="Q121" i="46"/>
  <c r="P121" i="46"/>
  <c r="O121" i="46"/>
  <c r="N121" i="46"/>
  <c r="M121" i="46"/>
  <c r="L121" i="46"/>
  <c r="K121" i="46"/>
  <c r="J121" i="46"/>
  <c r="I121" i="46"/>
  <c r="Q120" i="46"/>
  <c r="P120" i="46"/>
  <c r="O120" i="46"/>
  <c r="N120" i="46"/>
  <c r="M120" i="46"/>
  <c r="L120" i="46"/>
  <c r="K120" i="46"/>
  <c r="J120" i="46"/>
  <c r="I120" i="46"/>
  <c r="Q119" i="46"/>
  <c r="P119" i="46"/>
  <c r="O119" i="46"/>
  <c r="N119" i="46"/>
  <c r="M119" i="46"/>
  <c r="L119" i="46"/>
  <c r="K119" i="46"/>
  <c r="J119" i="46"/>
  <c r="I119" i="46"/>
  <c r="Q118" i="46"/>
  <c r="P118" i="46"/>
  <c r="O118" i="46"/>
  <c r="N118" i="46"/>
  <c r="M118" i="46"/>
  <c r="L118" i="46"/>
  <c r="K118" i="46"/>
  <c r="J118" i="46"/>
  <c r="I118" i="46"/>
  <c r="X395" i="46"/>
  <c r="W395" i="46"/>
  <c r="V395" i="46"/>
  <c r="U395" i="46"/>
  <c r="T395" i="46"/>
  <c r="S395" i="46"/>
  <c r="R395" i="46"/>
  <c r="Q395" i="46"/>
  <c r="X394" i="46"/>
  <c r="W394" i="46"/>
  <c r="V394" i="46"/>
  <c r="U394" i="46"/>
  <c r="T394" i="46"/>
  <c r="S394" i="46"/>
  <c r="R394" i="46"/>
  <c r="X393" i="46"/>
  <c r="W393" i="46"/>
  <c r="V393" i="46"/>
  <c r="U393" i="46"/>
  <c r="T393" i="46"/>
  <c r="S393" i="46"/>
  <c r="R393" i="46"/>
  <c r="X392" i="46"/>
  <c r="W392" i="46"/>
  <c r="V392" i="46"/>
  <c r="U392" i="46"/>
  <c r="T392" i="46"/>
  <c r="S392" i="46"/>
  <c r="R392" i="46"/>
  <c r="X381" i="46"/>
  <c r="W381" i="46"/>
  <c r="V381" i="46"/>
  <c r="U381" i="46"/>
  <c r="T381" i="46"/>
  <c r="S381" i="46"/>
  <c r="R381" i="46"/>
  <c r="Q381" i="46"/>
  <c r="P381" i="46"/>
  <c r="O381" i="46"/>
  <c r="N381" i="46"/>
  <c r="M381" i="46"/>
  <c r="L381" i="46"/>
  <c r="K381" i="46"/>
  <c r="J381" i="46"/>
  <c r="I381" i="46"/>
  <c r="X380" i="46"/>
  <c r="W380" i="46"/>
  <c r="V380" i="46"/>
  <c r="U380" i="46"/>
  <c r="T380" i="46"/>
  <c r="S380" i="46"/>
  <c r="R380" i="46"/>
  <c r="Q380" i="46"/>
  <c r="X379" i="46"/>
  <c r="W379" i="46"/>
  <c r="V379" i="46"/>
  <c r="U379" i="46"/>
  <c r="T379" i="46"/>
  <c r="S379" i="46"/>
  <c r="R379" i="46"/>
  <c r="Q379" i="46"/>
  <c r="X378" i="46"/>
  <c r="W378" i="46"/>
  <c r="V378" i="46"/>
  <c r="U378" i="46"/>
  <c r="T378" i="46"/>
  <c r="S378" i="46"/>
  <c r="R378" i="46"/>
  <c r="Q378" i="46"/>
  <c r="D395" i="46"/>
  <c r="D394" i="46"/>
  <c r="D393" i="46"/>
  <c r="D392" i="46"/>
  <c r="D381" i="46"/>
  <c r="D380" i="46"/>
  <c r="D379" i="46"/>
  <c r="D378" i="46"/>
  <c r="D367" i="46"/>
  <c r="D366" i="46"/>
  <c r="D365" i="46"/>
  <c r="D364" i="46"/>
  <c r="D363" i="46"/>
  <c r="D362" i="46"/>
  <c r="D351" i="46"/>
  <c r="D350" i="46"/>
  <c r="D349" i="46"/>
  <c r="D348" i="46"/>
  <c r="D347" i="46"/>
  <c r="D346" i="46"/>
  <c r="D345" i="46"/>
  <c r="D344" i="46"/>
  <c r="D343" i="46"/>
  <c r="D342" i="46"/>
  <c r="D341" i="46"/>
  <c r="D340" i="46"/>
  <c r="D339" i="46"/>
  <c r="D338" i="46"/>
  <c r="D337" i="46"/>
  <c r="D336" i="46"/>
  <c r="D335" i="46"/>
  <c r="D334" i="46"/>
  <c r="D333" i="46"/>
  <c r="D332" i="46"/>
  <c r="D331" i="46"/>
  <c r="D330" i="46"/>
  <c r="D329" i="46"/>
  <c r="D328" i="46"/>
  <c r="D327" i="46"/>
  <c r="D326" i="46"/>
  <c r="D325" i="46"/>
  <c r="D324" i="46"/>
  <c r="D323" i="46"/>
  <c r="D322" i="46"/>
  <c r="D321" i="46"/>
  <c r="D320" i="46"/>
  <c r="D319" i="46"/>
  <c r="D318" i="46"/>
  <c r="D307" i="46"/>
  <c r="D306" i="46"/>
  <c r="D290" i="46"/>
  <c r="D289" i="46"/>
  <c r="D288" i="46"/>
  <c r="D287" i="46"/>
  <c r="D286" i="46"/>
  <c r="D285" i="46"/>
  <c r="D284" i="46"/>
  <c r="D268" i="46"/>
  <c r="D267" i="46"/>
  <c r="D266" i="46"/>
  <c r="D265" i="46"/>
  <c r="D264" i="46"/>
  <c r="D263" i="46"/>
  <c r="D262" i="46"/>
  <c r="D251" i="46"/>
  <c r="D250" i="46"/>
  <c r="D235" i="46"/>
  <c r="D234" i="46"/>
  <c r="D233" i="46"/>
  <c r="D232" i="46"/>
  <c r="D231" i="46"/>
  <c r="D230" i="46"/>
  <c r="D229" i="46"/>
  <c r="D214" i="46"/>
  <c r="D213" i="46"/>
  <c r="D212" i="46"/>
  <c r="D211" i="46"/>
  <c r="D210" i="46"/>
  <c r="D209" i="46"/>
  <c r="D208" i="46"/>
  <c r="D197" i="46"/>
  <c r="D196" i="46"/>
  <c r="D195" i="46"/>
  <c r="D194" i="46"/>
  <c r="D193" i="46"/>
  <c r="D192" i="46"/>
  <c r="D181" i="46"/>
  <c r="D180" i="46"/>
  <c r="D179" i="46"/>
  <c r="D178" i="46"/>
  <c r="D177" i="46"/>
  <c r="D176" i="46"/>
  <c r="D175" i="46"/>
  <c r="D174" i="46"/>
  <c r="D173" i="46"/>
  <c r="D172" i="46"/>
  <c r="D171" i="46"/>
  <c r="D170" i="46"/>
  <c r="D169" i="46"/>
  <c r="D168" i="46"/>
  <c r="D167" i="46"/>
  <c r="D166" i="46"/>
  <c r="D165" i="46"/>
  <c r="D164" i="46"/>
  <c r="D163" i="46"/>
  <c r="D162" i="46"/>
  <c r="D161" i="46"/>
  <c r="D160" i="46"/>
  <c r="D159" i="46"/>
  <c r="D158" i="46"/>
  <c r="D157" i="46"/>
  <c r="D156" i="46"/>
  <c r="D155" i="46"/>
  <c r="D144" i="46"/>
  <c r="D143" i="46"/>
  <c r="D142" i="46"/>
  <c r="D141" i="46"/>
  <c r="D140" i="46"/>
  <c r="D139" i="46"/>
  <c r="D138" i="46"/>
  <c r="D137" i="46"/>
  <c r="D136" i="46"/>
  <c r="D135" i="46"/>
  <c r="D134" i="46"/>
  <c r="D133" i="46"/>
  <c r="D132" i="46"/>
  <c r="D131" i="46"/>
  <c r="D130" i="46"/>
  <c r="D129" i="46"/>
  <c r="D128" i="46"/>
  <c r="D127" i="46"/>
  <c r="D126" i="46"/>
  <c r="D125" i="46"/>
  <c r="D124" i="46"/>
  <c r="D123" i="46"/>
  <c r="D122" i="46"/>
  <c r="D121" i="46"/>
  <c r="D120" i="46"/>
  <c r="D119" i="46"/>
  <c r="D118" i="46"/>
  <c r="D98" i="46"/>
  <c r="D97" i="46"/>
  <c r="D96" i="46"/>
  <c r="D95" i="46"/>
  <c r="D94" i="46"/>
  <c r="D93" i="46"/>
  <c r="D92" i="46"/>
  <c r="D91" i="46"/>
  <c r="D90" i="46"/>
  <c r="D89" i="46"/>
  <c r="D88" i="46"/>
  <c r="D87" i="46"/>
  <c r="D86" i="46"/>
  <c r="D85" i="46"/>
  <c r="D84" i="46"/>
  <c r="D83" i="46"/>
  <c r="D82" i="46"/>
  <c r="D81" i="46"/>
  <c r="D80" i="46"/>
  <c r="D79" i="46"/>
  <c r="D78" i="46"/>
  <c r="D77" i="46"/>
  <c r="D76" i="46"/>
  <c r="D75" i="46"/>
  <c r="D74" i="46"/>
  <c r="D73" i="46"/>
  <c r="D72" i="46"/>
  <c r="D61" i="46"/>
  <c r="D60" i="46"/>
  <c r="D59" i="46"/>
  <c r="D58" i="46"/>
  <c r="D57" i="46"/>
  <c r="D56" i="46"/>
  <c r="D55" i="46"/>
  <c r="D54" i="46"/>
  <c r="D44" i="46"/>
  <c r="D43" i="46"/>
  <c r="D42" i="46"/>
  <c r="D371" i="46" s="1"/>
  <c r="D41" i="46"/>
  <c r="D355" i="46" s="1"/>
  <c r="D40" i="46"/>
  <c r="D39" i="46"/>
  <c r="D38" i="46"/>
  <c r="D65" i="46" s="1"/>
  <c r="D37" i="46"/>
  <c r="D201" i="46" s="1"/>
  <c r="D36" i="46"/>
  <c r="D35" i="46"/>
  <c r="D111" i="46" s="1"/>
  <c r="D23" i="46"/>
  <c r="D22" i="46"/>
  <c r="D21" i="46"/>
  <c r="D20" i="46"/>
  <c r="D19" i="46"/>
  <c r="D18" i="46"/>
  <c r="X367" i="46"/>
  <c r="W367" i="46"/>
  <c r="V367" i="46"/>
  <c r="U367" i="46"/>
  <c r="T367" i="46"/>
  <c r="X366" i="46"/>
  <c r="W366" i="46"/>
  <c r="V366" i="46"/>
  <c r="U366" i="46"/>
  <c r="T366" i="46"/>
  <c r="X365" i="46"/>
  <c r="W365" i="46"/>
  <c r="V365" i="46"/>
  <c r="U365" i="46"/>
  <c r="T365" i="46"/>
  <c r="X364" i="46"/>
  <c r="W364" i="46"/>
  <c r="V364" i="46"/>
  <c r="U364" i="46"/>
  <c r="T364" i="46"/>
  <c r="X363" i="46"/>
  <c r="W363" i="46"/>
  <c r="V363" i="46"/>
  <c r="U363" i="46"/>
  <c r="T363" i="46"/>
  <c r="X362" i="46"/>
  <c r="W362" i="46"/>
  <c r="V362" i="46"/>
  <c r="U362" i="46"/>
  <c r="T362" i="46"/>
  <c r="S367" i="46"/>
  <c r="R367" i="46"/>
  <c r="Q367" i="46"/>
  <c r="P367" i="46"/>
  <c r="O367" i="46"/>
  <c r="N367" i="46"/>
  <c r="M367" i="46"/>
  <c r="L367" i="46"/>
  <c r="K367" i="46"/>
  <c r="J367" i="46"/>
  <c r="I367" i="46"/>
  <c r="S366" i="46"/>
  <c r="R366" i="46"/>
  <c r="Q366" i="46"/>
  <c r="P366" i="46"/>
  <c r="O366" i="46"/>
  <c r="N366" i="46"/>
  <c r="M366" i="46"/>
  <c r="L366" i="46"/>
  <c r="K366" i="46"/>
  <c r="J366" i="46"/>
  <c r="I366" i="46"/>
  <c r="S365" i="46"/>
  <c r="R365" i="46"/>
  <c r="Q365" i="46"/>
  <c r="P365" i="46"/>
  <c r="O365" i="46"/>
  <c r="N365" i="46"/>
  <c r="M365" i="46"/>
  <c r="L365" i="46"/>
  <c r="K365" i="46"/>
  <c r="J365" i="46"/>
  <c r="I365" i="46"/>
  <c r="S364" i="46"/>
  <c r="R364" i="46"/>
  <c r="Q364" i="46"/>
  <c r="P364" i="46"/>
  <c r="O364" i="46"/>
  <c r="N364" i="46"/>
  <c r="M364" i="46"/>
  <c r="L364" i="46"/>
  <c r="K364" i="46"/>
  <c r="J364" i="46"/>
  <c r="I364" i="46"/>
  <c r="S363" i="46"/>
  <c r="R363" i="46"/>
  <c r="Q363" i="46"/>
  <c r="P363" i="46"/>
  <c r="O363" i="46"/>
  <c r="N363" i="46"/>
  <c r="M363" i="46"/>
  <c r="L363" i="46"/>
  <c r="K363" i="46"/>
  <c r="J363" i="46"/>
  <c r="I363" i="46"/>
  <c r="S362" i="46"/>
  <c r="R362" i="46"/>
  <c r="Q362" i="46"/>
  <c r="P362" i="46"/>
  <c r="O362" i="46"/>
  <c r="N362" i="46"/>
  <c r="M362" i="46"/>
  <c r="L362" i="46"/>
  <c r="K362" i="46"/>
  <c r="J362" i="46"/>
  <c r="I362" i="46"/>
  <c r="E371" i="46"/>
  <c r="I41" i="46"/>
  <c r="M41" i="46"/>
  <c r="Q41" i="46"/>
  <c r="Q351" i="46"/>
  <c r="Q349" i="46"/>
  <c r="Q347" i="46"/>
  <c r="N347" i="46"/>
  <c r="Q346" i="46"/>
  <c r="Q345" i="46"/>
  <c r="Q344" i="46"/>
  <c r="N344" i="46"/>
  <c r="Q343" i="46"/>
  <c r="Q342" i="46"/>
  <c r="Q341" i="46"/>
  <c r="Q340" i="46"/>
  <c r="Q339" i="46"/>
  <c r="Q332" i="46"/>
  <c r="Q331" i="46"/>
  <c r="Q330" i="46"/>
  <c r="Q329" i="46"/>
  <c r="Q328" i="46"/>
  <c r="O328" i="46"/>
  <c r="Q327" i="46"/>
  <c r="Q326" i="46"/>
  <c r="Q325" i="46"/>
  <c r="O325" i="46"/>
  <c r="Q324" i="46"/>
  <c r="Q323" i="46"/>
  <c r="Q322" i="46"/>
  <c r="O322" i="46"/>
  <c r="Q321" i="46"/>
  <c r="AB316" i="46"/>
  <c r="E355" i="46"/>
  <c r="E201" i="46"/>
  <c r="S197" i="46"/>
  <c r="R197" i="46"/>
  <c r="Q197" i="46"/>
  <c r="P197" i="46"/>
  <c r="O197" i="46"/>
  <c r="N197" i="46"/>
  <c r="M197" i="46"/>
  <c r="L197" i="46"/>
  <c r="K197" i="46"/>
  <c r="J197" i="46"/>
  <c r="I197" i="46"/>
  <c r="S196" i="46"/>
  <c r="R196" i="46"/>
  <c r="Q196" i="46"/>
  <c r="P196" i="46"/>
  <c r="O196" i="46"/>
  <c r="N196" i="46"/>
  <c r="M196" i="46"/>
  <c r="L196" i="46"/>
  <c r="K196" i="46"/>
  <c r="J196" i="46"/>
  <c r="I196" i="46"/>
  <c r="S195" i="46"/>
  <c r="R195" i="46"/>
  <c r="Q195" i="46"/>
  <c r="P195" i="46"/>
  <c r="O195" i="46"/>
  <c r="N195" i="46"/>
  <c r="M195" i="46"/>
  <c r="L195" i="46"/>
  <c r="K195" i="46"/>
  <c r="J195" i="46"/>
  <c r="I195" i="46"/>
  <c r="S194" i="46"/>
  <c r="R194" i="46"/>
  <c r="Q194" i="46"/>
  <c r="P194" i="46"/>
  <c r="O194" i="46"/>
  <c r="N194" i="46"/>
  <c r="M194" i="46"/>
  <c r="L194" i="46"/>
  <c r="K194" i="46"/>
  <c r="J194" i="46"/>
  <c r="I194" i="46"/>
  <c r="S193" i="46"/>
  <c r="R193" i="46"/>
  <c r="Q193" i="46"/>
  <c r="P193" i="46"/>
  <c r="O193" i="46"/>
  <c r="N193" i="46"/>
  <c r="M193" i="46"/>
  <c r="L193" i="46"/>
  <c r="K193" i="46"/>
  <c r="J193" i="46"/>
  <c r="I193" i="46"/>
  <c r="S192" i="46"/>
  <c r="R192" i="46"/>
  <c r="Q192" i="46"/>
  <c r="P192" i="46"/>
  <c r="O192" i="46"/>
  <c r="N192" i="46"/>
  <c r="M192" i="46"/>
  <c r="L192" i="46"/>
  <c r="K192" i="46"/>
  <c r="J192" i="46"/>
  <c r="I192" i="46"/>
  <c r="AB190" i="46"/>
  <c r="AB70" i="46"/>
  <c r="S98" i="46"/>
  <c r="R98" i="46"/>
  <c r="Q98" i="46"/>
  <c r="P98" i="46"/>
  <c r="O98" i="46"/>
  <c r="N98" i="46"/>
  <c r="M98" i="46"/>
  <c r="L98" i="46"/>
  <c r="K98" i="46"/>
  <c r="J98" i="46"/>
  <c r="I98" i="46"/>
  <c r="S97" i="46"/>
  <c r="R97" i="46"/>
  <c r="Q97" i="46"/>
  <c r="P97" i="46"/>
  <c r="O97" i="46"/>
  <c r="N97" i="46"/>
  <c r="M97" i="46"/>
  <c r="L97" i="46"/>
  <c r="K97" i="46"/>
  <c r="J97" i="46"/>
  <c r="I97" i="46"/>
  <c r="S96" i="46"/>
  <c r="R96" i="46"/>
  <c r="Q96" i="46"/>
  <c r="P96" i="46"/>
  <c r="O96" i="46"/>
  <c r="N96" i="46"/>
  <c r="M96" i="46"/>
  <c r="L96" i="46"/>
  <c r="K96" i="46"/>
  <c r="J96" i="46"/>
  <c r="I96" i="46"/>
  <c r="S95" i="46"/>
  <c r="R95" i="46"/>
  <c r="Q95" i="46"/>
  <c r="P95" i="46"/>
  <c r="O95" i="46"/>
  <c r="N95" i="46"/>
  <c r="M95" i="46"/>
  <c r="L95" i="46"/>
  <c r="K95" i="46"/>
  <c r="J95" i="46"/>
  <c r="I95" i="46"/>
  <c r="S94" i="46"/>
  <c r="R94" i="46"/>
  <c r="Q94" i="46"/>
  <c r="P94" i="46"/>
  <c r="O94" i="46"/>
  <c r="N94" i="46"/>
  <c r="M94" i="46"/>
  <c r="L94" i="46"/>
  <c r="K94" i="46"/>
  <c r="J94" i="46"/>
  <c r="I94" i="46"/>
  <c r="S93" i="46"/>
  <c r="R93" i="46"/>
  <c r="Q93" i="46"/>
  <c r="P93" i="46"/>
  <c r="O93" i="46"/>
  <c r="N93" i="46"/>
  <c r="M93" i="46"/>
  <c r="L93" i="46"/>
  <c r="K93" i="46"/>
  <c r="J93" i="46"/>
  <c r="I93" i="46"/>
  <c r="S92" i="46"/>
  <c r="R92" i="46"/>
  <c r="Q92" i="46"/>
  <c r="P92" i="46"/>
  <c r="O92" i="46"/>
  <c r="N92" i="46"/>
  <c r="M92" i="46"/>
  <c r="L92" i="46"/>
  <c r="K92" i="46"/>
  <c r="J92" i="46"/>
  <c r="I92" i="46"/>
  <c r="S91" i="46"/>
  <c r="R91" i="46"/>
  <c r="Q91" i="46"/>
  <c r="P91" i="46"/>
  <c r="O91" i="46"/>
  <c r="N91" i="46"/>
  <c r="M91" i="46"/>
  <c r="L91" i="46"/>
  <c r="K91" i="46"/>
  <c r="J91" i="46"/>
  <c r="I91" i="46"/>
  <c r="S90" i="46"/>
  <c r="R90" i="46"/>
  <c r="Q90" i="46"/>
  <c r="P90" i="46"/>
  <c r="O90" i="46"/>
  <c r="N90" i="46"/>
  <c r="M90" i="46"/>
  <c r="L90" i="46"/>
  <c r="K90" i="46"/>
  <c r="J90" i="46"/>
  <c r="I90" i="46"/>
  <c r="S89" i="46"/>
  <c r="R89" i="46"/>
  <c r="Q89" i="46"/>
  <c r="P89" i="46"/>
  <c r="O89" i="46"/>
  <c r="N89" i="46"/>
  <c r="M89" i="46"/>
  <c r="L89" i="46"/>
  <c r="K89" i="46"/>
  <c r="J89" i="46"/>
  <c r="I89" i="46"/>
  <c r="S88" i="46"/>
  <c r="R88" i="46"/>
  <c r="Q88" i="46"/>
  <c r="P88" i="46"/>
  <c r="O88" i="46"/>
  <c r="N88" i="46"/>
  <c r="M88" i="46"/>
  <c r="L88" i="46"/>
  <c r="K88" i="46"/>
  <c r="J88" i="46"/>
  <c r="I88" i="46"/>
  <c r="S87" i="46"/>
  <c r="R87" i="46"/>
  <c r="Q87" i="46"/>
  <c r="P87" i="46"/>
  <c r="O87" i="46"/>
  <c r="N87" i="46"/>
  <c r="M87" i="46"/>
  <c r="L87" i="46"/>
  <c r="K87" i="46"/>
  <c r="J87" i="46"/>
  <c r="I87" i="46"/>
  <c r="S86" i="46"/>
  <c r="R86" i="46"/>
  <c r="Q86" i="46"/>
  <c r="P86" i="46"/>
  <c r="O86" i="46"/>
  <c r="N86" i="46"/>
  <c r="M86" i="46"/>
  <c r="L86" i="46"/>
  <c r="K86" i="46"/>
  <c r="J86" i="46"/>
  <c r="I86" i="46"/>
  <c r="S85" i="46"/>
  <c r="R85" i="46"/>
  <c r="Q85" i="46"/>
  <c r="P85" i="46"/>
  <c r="O85" i="46"/>
  <c r="N85" i="46"/>
  <c r="M85" i="46"/>
  <c r="L85" i="46"/>
  <c r="K85" i="46"/>
  <c r="J85" i="46"/>
  <c r="I85" i="46"/>
  <c r="S84" i="46"/>
  <c r="R84" i="46"/>
  <c r="Q84" i="46"/>
  <c r="P84" i="46"/>
  <c r="O84" i="46"/>
  <c r="N84" i="46"/>
  <c r="M84" i="46"/>
  <c r="L84" i="46"/>
  <c r="K84" i="46"/>
  <c r="J84" i="46"/>
  <c r="I84" i="46"/>
  <c r="S83" i="46"/>
  <c r="R83" i="46"/>
  <c r="Q83" i="46"/>
  <c r="P83" i="46"/>
  <c r="O83" i="46"/>
  <c r="N83" i="46"/>
  <c r="M83" i="46"/>
  <c r="L83" i="46"/>
  <c r="K83" i="46"/>
  <c r="J83" i="46"/>
  <c r="I83" i="46"/>
  <c r="S82" i="46"/>
  <c r="R82" i="46"/>
  <c r="Q82" i="46"/>
  <c r="P82" i="46"/>
  <c r="O82" i="46"/>
  <c r="N82" i="46"/>
  <c r="M82" i="46"/>
  <c r="L82" i="46"/>
  <c r="K82" i="46"/>
  <c r="J82" i="46"/>
  <c r="I82" i="46"/>
  <c r="S81" i="46"/>
  <c r="R81" i="46"/>
  <c r="Q81" i="46"/>
  <c r="P81" i="46"/>
  <c r="O81" i="46"/>
  <c r="N81" i="46"/>
  <c r="M81" i="46"/>
  <c r="L81" i="46"/>
  <c r="K81" i="46"/>
  <c r="J81" i="46"/>
  <c r="I81" i="46"/>
  <c r="S80" i="46"/>
  <c r="R80" i="46"/>
  <c r="Q80" i="46"/>
  <c r="P80" i="46"/>
  <c r="O80" i="46"/>
  <c r="N80" i="46"/>
  <c r="M80" i="46"/>
  <c r="L80" i="46"/>
  <c r="K80" i="46"/>
  <c r="J80" i="46"/>
  <c r="I80" i="46"/>
  <c r="S79" i="46"/>
  <c r="R79" i="46"/>
  <c r="Q79" i="46"/>
  <c r="P79" i="46"/>
  <c r="O79" i="46"/>
  <c r="N79" i="46"/>
  <c r="M79" i="46"/>
  <c r="L79" i="46"/>
  <c r="K79" i="46"/>
  <c r="J79" i="46"/>
  <c r="I79" i="46"/>
  <c r="S78" i="46"/>
  <c r="R78" i="46"/>
  <c r="Q78" i="46"/>
  <c r="P78" i="46"/>
  <c r="O78" i="46"/>
  <c r="N78" i="46"/>
  <c r="M78" i="46"/>
  <c r="L78" i="46"/>
  <c r="K78" i="46"/>
  <c r="J78" i="46"/>
  <c r="I78" i="46"/>
  <c r="S77" i="46"/>
  <c r="R77" i="46"/>
  <c r="Q77" i="46"/>
  <c r="P77" i="46"/>
  <c r="O77" i="46"/>
  <c r="N77" i="46"/>
  <c r="M77" i="46"/>
  <c r="L77" i="46"/>
  <c r="K77" i="46"/>
  <c r="J77" i="46"/>
  <c r="I77" i="46"/>
  <c r="S76" i="46"/>
  <c r="R76" i="46"/>
  <c r="Q76" i="46"/>
  <c r="P76" i="46"/>
  <c r="O76" i="46"/>
  <c r="N76" i="46"/>
  <c r="M76" i="46"/>
  <c r="L76" i="46"/>
  <c r="K76" i="46"/>
  <c r="J76" i="46"/>
  <c r="I76" i="46"/>
  <c r="S75" i="46"/>
  <c r="R75" i="46"/>
  <c r="Q75" i="46"/>
  <c r="P75" i="46"/>
  <c r="O75" i="46"/>
  <c r="N75" i="46"/>
  <c r="M75" i="46"/>
  <c r="L75" i="46"/>
  <c r="K75" i="46"/>
  <c r="J75" i="46"/>
  <c r="I75" i="46"/>
  <c r="S74" i="46"/>
  <c r="R74" i="46"/>
  <c r="Q74" i="46"/>
  <c r="P74" i="46"/>
  <c r="O74" i="46"/>
  <c r="N74" i="46"/>
  <c r="M74" i="46"/>
  <c r="L74" i="46"/>
  <c r="K74" i="46"/>
  <c r="J74" i="46"/>
  <c r="I74" i="46"/>
  <c r="S73" i="46"/>
  <c r="R73" i="46"/>
  <c r="Q73" i="46"/>
  <c r="P73" i="46"/>
  <c r="O73" i="46"/>
  <c r="N73" i="46"/>
  <c r="M73" i="46"/>
  <c r="L73" i="46"/>
  <c r="K73" i="46"/>
  <c r="J73" i="46"/>
  <c r="I73" i="46"/>
  <c r="S72" i="46"/>
  <c r="R72" i="46"/>
  <c r="Q72" i="46"/>
  <c r="P72" i="46"/>
  <c r="O72" i="46"/>
  <c r="N72" i="46"/>
  <c r="M72" i="46"/>
  <c r="L72" i="46"/>
  <c r="K72" i="46"/>
  <c r="J72" i="46"/>
  <c r="I72" i="46"/>
  <c r="E111" i="46"/>
  <c r="E65" i="46"/>
  <c r="S61" i="46"/>
  <c r="R61" i="46"/>
  <c r="Q61" i="46"/>
  <c r="P61" i="46"/>
  <c r="O61" i="46"/>
  <c r="N61" i="46"/>
  <c r="M61" i="46"/>
  <c r="L61" i="46"/>
  <c r="K61" i="46"/>
  <c r="J61" i="46"/>
  <c r="I61" i="46"/>
  <c r="S60" i="46"/>
  <c r="R60" i="46"/>
  <c r="Q60" i="46"/>
  <c r="P60" i="46"/>
  <c r="O60" i="46"/>
  <c r="N60" i="46"/>
  <c r="M60" i="46"/>
  <c r="L60" i="46"/>
  <c r="K60" i="46"/>
  <c r="J60" i="46"/>
  <c r="I60" i="46"/>
  <c r="S59" i="46"/>
  <c r="R59" i="46"/>
  <c r="Q59" i="46"/>
  <c r="P59" i="46"/>
  <c r="O59" i="46"/>
  <c r="N59" i="46"/>
  <c r="M59" i="46"/>
  <c r="L59" i="46"/>
  <c r="K59" i="46"/>
  <c r="J59" i="46"/>
  <c r="I59" i="46"/>
  <c r="S58" i="46"/>
  <c r="R58" i="46"/>
  <c r="Q58" i="46"/>
  <c r="P58" i="46"/>
  <c r="O58" i="46"/>
  <c r="N58" i="46"/>
  <c r="M58" i="46"/>
  <c r="L58" i="46"/>
  <c r="K58" i="46"/>
  <c r="J58" i="46"/>
  <c r="I58" i="46"/>
  <c r="S57" i="46"/>
  <c r="R57" i="46"/>
  <c r="Q57" i="46"/>
  <c r="P57" i="46"/>
  <c r="O57" i="46"/>
  <c r="N57" i="46"/>
  <c r="M57" i="46"/>
  <c r="L57" i="46"/>
  <c r="K57" i="46"/>
  <c r="J57" i="46"/>
  <c r="I57" i="46"/>
  <c r="S56" i="46"/>
  <c r="R56" i="46"/>
  <c r="Q56" i="46"/>
  <c r="P56" i="46"/>
  <c r="O56" i="46"/>
  <c r="N56" i="46"/>
  <c r="M56" i="46"/>
  <c r="L56" i="46"/>
  <c r="K56" i="46"/>
  <c r="J56" i="46"/>
  <c r="I56" i="46"/>
  <c r="S55" i="46"/>
  <c r="R55" i="46"/>
  <c r="Q55" i="46"/>
  <c r="P55" i="46"/>
  <c r="O55" i="46"/>
  <c r="N55" i="46"/>
  <c r="M55" i="46"/>
  <c r="L55" i="46"/>
  <c r="K55" i="46"/>
  <c r="J55" i="46"/>
  <c r="I55" i="46"/>
  <c r="S54" i="46"/>
  <c r="R54" i="46"/>
  <c r="Q54" i="46"/>
  <c r="P54" i="46"/>
  <c r="O54" i="46"/>
  <c r="N54" i="46"/>
  <c r="M54" i="46"/>
  <c r="L54" i="46"/>
  <c r="K54" i="46"/>
  <c r="J54" i="46"/>
  <c r="I54" i="46"/>
  <c r="Q44" i="46"/>
  <c r="P44" i="46"/>
  <c r="O44" i="46"/>
  <c r="N44" i="46"/>
  <c r="M44" i="46"/>
  <c r="L44" i="46"/>
  <c r="K44" i="46"/>
  <c r="J44" i="46"/>
  <c r="I44" i="46"/>
  <c r="Q43" i="46"/>
  <c r="P43" i="46"/>
  <c r="O43" i="46"/>
  <c r="N43" i="46"/>
  <c r="M43" i="46"/>
  <c r="L43" i="46"/>
  <c r="K43" i="46"/>
  <c r="J43" i="46"/>
  <c r="I43" i="46"/>
  <c r="Q42" i="46"/>
  <c r="Q371" i="46" s="1"/>
  <c r="P42" i="46"/>
  <c r="P371" i="46" s="1"/>
  <c r="O42" i="46"/>
  <c r="N42" i="46"/>
  <c r="N371" i="46" s="1"/>
  <c r="M42" i="46"/>
  <c r="M371" i="46" s="1"/>
  <c r="L42" i="46"/>
  <c r="L371" i="46" s="1"/>
  <c r="K42" i="46"/>
  <c r="K371" i="46" s="1"/>
  <c r="J42" i="46"/>
  <c r="J371" i="46" s="1"/>
  <c r="I42" i="46"/>
  <c r="I371" i="46" s="1"/>
  <c r="P41" i="46"/>
  <c r="O41" i="46"/>
  <c r="N41" i="46"/>
  <c r="L41" i="46"/>
  <c r="K41" i="46"/>
  <c r="J41" i="46"/>
  <c r="Q40" i="46"/>
  <c r="P40" i="46"/>
  <c r="O40" i="46"/>
  <c r="N40" i="46"/>
  <c r="M40" i="46"/>
  <c r="L40" i="46"/>
  <c r="K40" i="46"/>
  <c r="J40" i="46"/>
  <c r="I40" i="46"/>
  <c r="Q39" i="46"/>
  <c r="P39" i="46"/>
  <c r="O39" i="46"/>
  <c r="N39" i="46"/>
  <c r="M39" i="46"/>
  <c r="L39" i="46"/>
  <c r="K39" i="46"/>
  <c r="J39" i="46"/>
  <c r="I39" i="46"/>
  <c r="Q38" i="46"/>
  <c r="Q65" i="46" s="1"/>
  <c r="P38" i="46"/>
  <c r="P65" i="46" s="1"/>
  <c r="O38" i="46"/>
  <c r="N38" i="46"/>
  <c r="N65" i="46" s="1"/>
  <c r="M38" i="46"/>
  <c r="M65" i="46" s="1"/>
  <c r="L38" i="46"/>
  <c r="L65" i="46" s="1"/>
  <c r="K38" i="46"/>
  <c r="K65" i="46" s="1"/>
  <c r="J38" i="46"/>
  <c r="J65" i="46" s="1"/>
  <c r="I38" i="46"/>
  <c r="I65" i="46" s="1"/>
  <c r="Q37" i="46"/>
  <c r="Q201" i="46" s="1"/>
  <c r="P37" i="46"/>
  <c r="P201" i="46" s="1"/>
  <c r="O37" i="46"/>
  <c r="N37" i="46"/>
  <c r="N201" i="46" s="1"/>
  <c r="M37" i="46"/>
  <c r="M201" i="46" s="1"/>
  <c r="L37" i="46"/>
  <c r="L201" i="46" s="1"/>
  <c r="K37" i="46"/>
  <c r="K201" i="46" s="1"/>
  <c r="J37" i="46"/>
  <c r="J201" i="46" s="1"/>
  <c r="I37" i="46"/>
  <c r="I201" i="46" s="1"/>
  <c r="Q36" i="46"/>
  <c r="P36" i="46"/>
  <c r="O36" i="46"/>
  <c r="N36" i="46"/>
  <c r="M36" i="46"/>
  <c r="L36" i="46"/>
  <c r="K36" i="46"/>
  <c r="J36" i="46"/>
  <c r="I36" i="46"/>
  <c r="Q35" i="46"/>
  <c r="Q111" i="46" s="1"/>
  <c r="P35" i="46"/>
  <c r="P111" i="46" s="1"/>
  <c r="O35" i="46"/>
  <c r="N35" i="46"/>
  <c r="N111" i="46" s="1"/>
  <c r="M35" i="46"/>
  <c r="M111" i="46" s="1"/>
  <c r="L35" i="46"/>
  <c r="L111" i="46" s="1"/>
  <c r="K35" i="46"/>
  <c r="K111" i="46" s="1"/>
  <c r="J35" i="46"/>
  <c r="J111" i="46" s="1"/>
  <c r="I35" i="46"/>
  <c r="I111" i="46" s="1"/>
  <c r="Q23" i="46"/>
  <c r="P19" i="46"/>
  <c r="O19" i="46"/>
  <c r="M19" i="46"/>
  <c r="D19" i="25"/>
  <c r="X399" i="46"/>
  <c r="W399" i="46"/>
  <c r="V399" i="46"/>
  <c r="U399" i="46"/>
  <c r="T399" i="46"/>
  <c r="S399" i="46"/>
  <c r="R399" i="46"/>
  <c r="D399" i="46"/>
  <c r="H399" i="46"/>
  <c r="G399" i="46"/>
  <c r="F399" i="46"/>
  <c r="X385" i="46"/>
  <c r="V385" i="46"/>
  <c r="U385" i="46"/>
  <c r="T385" i="46"/>
  <c r="S385" i="46"/>
  <c r="Q385" i="46"/>
  <c r="D385" i="46"/>
  <c r="H385" i="46"/>
  <c r="G385" i="46"/>
  <c r="F385" i="46"/>
  <c r="Q311" i="46"/>
  <c r="O311" i="46"/>
  <c r="K311" i="46"/>
  <c r="Q301" i="46"/>
  <c r="P301" i="46"/>
  <c r="O301" i="46"/>
  <c r="Q279" i="46"/>
  <c r="P279" i="46"/>
  <c r="P255" i="46"/>
  <c r="K255" i="46"/>
  <c r="O245" i="46"/>
  <c r="Q224" i="46"/>
  <c r="I185" i="46"/>
  <c r="X135" i="85"/>
  <c r="W135" i="85"/>
  <c r="V135" i="85"/>
  <c r="U135" i="85"/>
  <c r="T135" i="85"/>
  <c r="S135" i="85"/>
  <c r="P135" i="85"/>
  <c r="O135" i="85"/>
  <c r="N135" i="85"/>
  <c r="L135" i="85"/>
  <c r="K135" i="85"/>
  <c r="J135" i="85"/>
  <c r="D135" i="85"/>
  <c r="H133" i="85"/>
  <c r="G133" i="85"/>
  <c r="F133" i="85"/>
  <c r="H132" i="85"/>
  <c r="G132" i="85"/>
  <c r="F132" i="85"/>
  <c r="H131" i="85"/>
  <c r="G131" i="85"/>
  <c r="F131" i="85"/>
  <c r="H130" i="85"/>
  <c r="G130" i="85"/>
  <c r="F130" i="85"/>
  <c r="H129" i="85"/>
  <c r="G129" i="85"/>
  <c r="F129" i="85"/>
  <c r="H128" i="85"/>
  <c r="H135" i="85" s="1"/>
  <c r="G128" i="85"/>
  <c r="G135" i="85" s="1"/>
  <c r="F128" i="85"/>
  <c r="F135" i="85" s="1"/>
  <c r="N126" i="85"/>
  <c r="M126" i="85"/>
  <c r="L126" i="85"/>
  <c r="K126" i="85"/>
  <c r="J126" i="85"/>
  <c r="I126" i="85"/>
  <c r="H126" i="85"/>
  <c r="G126" i="85"/>
  <c r="F126" i="85"/>
  <c r="E126" i="85"/>
  <c r="D419" i="46"/>
  <c r="H419" i="46"/>
  <c r="G419" i="46"/>
  <c r="F419" i="46"/>
  <c r="H10" i="85"/>
  <c r="H70" i="85" s="1"/>
  <c r="G10" i="85"/>
  <c r="G70" i="85" s="1"/>
  <c r="F10" i="85"/>
  <c r="F70" i="85" s="1"/>
  <c r="E10" i="85"/>
  <c r="E70" i="85" s="1"/>
  <c r="B10" i="85"/>
  <c r="X9" i="85"/>
  <c r="W9" i="85"/>
  <c r="V9" i="85"/>
  <c r="U9" i="85"/>
  <c r="T9" i="85"/>
  <c r="S9" i="85"/>
  <c r="R9" i="85"/>
  <c r="Q9" i="85"/>
  <c r="P9" i="85"/>
  <c r="O9" i="85"/>
  <c r="N9" i="85" s="1"/>
  <c r="M9" i="85" s="1"/>
  <c r="L9" i="85" s="1"/>
  <c r="K9" i="85" s="1"/>
  <c r="J9" i="85" s="1"/>
  <c r="I9" i="85" s="1"/>
  <c r="B9" i="85"/>
  <c r="B8" i="85"/>
  <c r="B7" i="85"/>
  <c r="B6" i="85"/>
  <c r="B5" i="85"/>
  <c r="B4" i="85"/>
  <c r="B3" i="85"/>
  <c r="D397" i="46"/>
  <c r="H395" i="46"/>
  <c r="G395" i="46"/>
  <c r="F395" i="46"/>
  <c r="H394" i="46"/>
  <c r="G394" i="46"/>
  <c r="F394" i="46"/>
  <c r="H393" i="46"/>
  <c r="G393" i="46"/>
  <c r="F393" i="46"/>
  <c r="H392" i="46"/>
  <c r="H397" i="46" s="1"/>
  <c r="G392" i="46"/>
  <c r="G397" i="46" s="1"/>
  <c r="F392" i="46"/>
  <c r="F397" i="46" s="1"/>
  <c r="N390" i="46"/>
  <c r="M390" i="46"/>
  <c r="L390" i="46"/>
  <c r="K390" i="46"/>
  <c r="J390" i="46"/>
  <c r="I390" i="46"/>
  <c r="H390" i="46"/>
  <c r="G390" i="46"/>
  <c r="F390" i="46"/>
  <c r="E390" i="46"/>
  <c r="D383" i="46"/>
  <c r="H381" i="46"/>
  <c r="G381" i="46"/>
  <c r="F381" i="46"/>
  <c r="H380" i="46"/>
  <c r="G380" i="46"/>
  <c r="F380" i="46"/>
  <c r="H379" i="46"/>
  <c r="G379" i="46"/>
  <c r="F379" i="46"/>
  <c r="H378" i="46"/>
  <c r="H383" i="46" s="1"/>
  <c r="G378" i="46"/>
  <c r="G383" i="46" s="1"/>
  <c r="F378" i="46"/>
  <c r="F383" i="46" s="1"/>
  <c r="N376" i="46"/>
  <c r="M376" i="46"/>
  <c r="L376" i="46"/>
  <c r="K376" i="46"/>
  <c r="J376" i="46"/>
  <c r="I376" i="46"/>
  <c r="H376" i="46"/>
  <c r="G376" i="46"/>
  <c r="F376" i="46"/>
  <c r="E376" i="46"/>
  <c r="D369" i="46"/>
  <c r="H367" i="46"/>
  <c r="G367" i="46"/>
  <c r="F367" i="46"/>
  <c r="H366" i="46"/>
  <c r="G366" i="46"/>
  <c r="F366" i="46"/>
  <c r="H365" i="46"/>
  <c r="G365" i="46"/>
  <c r="F365" i="46"/>
  <c r="H364" i="46"/>
  <c r="G364" i="46"/>
  <c r="F364" i="46"/>
  <c r="H363" i="46"/>
  <c r="G363" i="46"/>
  <c r="F363" i="46"/>
  <c r="H362" i="46"/>
  <c r="H369" i="46" s="1"/>
  <c r="G362" i="46"/>
  <c r="G369" i="46" s="1"/>
  <c r="F362" i="46"/>
  <c r="F369" i="46" s="1"/>
  <c r="N360" i="46"/>
  <c r="M360" i="46"/>
  <c r="L360" i="46"/>
  <c r="K360" i="46"/>
  <c r="J360" i="46"/>
  <c r="I360" i="46"/>
  <c r="H360" i="46"/>
  <c r="G360" i="46"/>
  <c r="F360" i="46"/>
  <c r="E360" i="46"/>
  <c r="F319" i="46"/>
  <c r="G319" i="46"/>
  <c r="H319" i="46"/>
  <c r="Z319" i="46"/>
  <c r="AA319" i="46"/>
  <c r="F320" i="46"/>
  <c r="G320" i="46"/>
  <c r="H320" i="46"/>
  <c r="Z320" i="46"/>
  <c r="AA320" i="46"/>
  <c r="F321" i="46"/>
  <c r="G321" i="46"/>
  <c r="H321" i="46"/>
  <c r="F322" i="46"/>
  <c r="G322" i="46"/>
  <c r="H322" i="46"/>
  <c r="F323" i="46"/>
  <c r="G323" i="46"/>
  <c r="H323" i="46"/>
  <c r="F324" i="46"/>
  <c r="G324" i="46"/>
  <c r="H324" i="46"/>
  <c r="F325" i="46"/>
  <c r="G325" i="46"/>
  <c r="H325" i="46"/>
  <c r="F326" i="46"/>
  <c r="G326" i="46"/>
  <c r="H326" i="46"/>
  <c r="F327" i="46"/>
  <c r="G327" i="46"/>
  <c r="H327" i="46"/>
  <c r="F328" i="46"/>
  <c r="G328" i="46"/>
  <c r="H328" i="46"/>
  <c r="F329" i="46"/>
  <c r="G329" i="46"/>
  <c r="H329" i="46"/>
  <c r="F330" i="46"/>
  <c r="G330" i="46"/>
  <c r="H330" i="46"/>
  <c r="F331" i="46"/>
  <c r="G331" i="46"/>
  <c r="H331" i="46"/>
  <c r="F332" i="46"/>
  <c r="G332" i="46"/>
  <c r="H332" i="46"/>
  <c r="F333" i="46"/>
  <c r="G333" i="46"/>
  <c r="H333" i="46"/>
  <c r="Z333" i="46"/>
  <c r="AA333" i="46"/>
  <c r="F334" i="46"/>
  <c r="G334" i="46"/>
  <c r="H334" i="46"/>
  <c r="Z334" i="46"/>
  <c r="AA334" i="46"/>
  <c r="F335" i="46"/>
  <c r="G335" i="46"/>
  <c r="H335" i="46"/>
  <c r="Z335" i="46"/>
  <c r="AA335" i="46"/>
  <c r="F336" i="46"/>
  <c r="G336" i="46"/>
  <c r="H336" i="46"/>
  <c r="Z336" i="46"/>
  <c r="AA336" i="46"/>
  <c r="F337" i="46"/>
  <c r="G337" i="46"/>
  <c r="H337" i="46"/>
  <c r="Z337" i="46"/>
  <c r="AA337" i="46"/>
  <c r="F338" i="46"/>
  <c r="G338" i="46"/>
  <c r="H338" i="46"/>
  <c r="Z338" i="46"/>
  <c r="AA338" i="46"/>
  <c r="F339" i="46"/>
  <c r="G339" i="46"/>
  <c r="H339" i="46"/>
  <c r="F340" i="46"/>
  <c r="G340" i="46"/>
  <c r="H340" i="46"/>
  <c r="F341" i="46"/>
  <c r="G341" i="46"/>
  <c r="H341" i="46"/>
  <c r="F342" i="46"/>
  <c r="G342" i="46"/>
  <c r="H342" i="46"/>
  <c r="F343" i="46"/>
  <c r="G343" i="46"/>
  <c r="H343" i="46"/>
  <c r="F344" i="46"/>
  <c r="G344" i="46"/>
  <c r="H344" i="46"/>
  <c r="F345" i="46"/>
  <c r="G345" i="46"/>
  <c r="H345" i="46"/>
  <c r="F346" i="46"/>
  <c r="G346" i="46"/>
  <c r="H346" i="46"/>
  <c r="F347" i="46"/>
  <c r="G347" i="46"/>
  <c r="H347" i="46"/>
  <c r="F348" i="46"/>
  <c r="G348" i="46"/>
  <c r="H348" i="46"/>
  <c r="Z348" i="46"/>
  <c r="AA348" i="46"/>
  <c r="F349" i="46"/>
  <c r="G349" i="46"/>
  <c r="H349" i="46"/>
  <c r="F350" i="46"/>
  <c r="G350" i="46"/>
  <c r="H350" i="46"/>
  <c r="Z350" i="46"/>
  <c r="AA350" i="46"/>
  <c r="F351" i="46"/>
  <c r="G351" i="46"/>
  <c r="H351" i="46"/>
  <c r="D353" i="46"/>
  <c r="AA318" i="46"/>
  <c r="Z318" i="46"/>
  <c r="H318" i="46"/>
  <c r="H353" i="46" s="1"/>
  <c r="G318" i="46"/>
  <c r="G353" i="46" s="1"/>
  <c r="F318" i="46"/>
  <c r="F353" i="46" s="1"/>
  <c r="N316" i="46"/>
  <c r="M316" i="46"/>
  <c r="L316" i="46"/>
  <c r="K316" i="46"/>
  <c r="J316" i="46"/>
  <c r="I316" i="46"/>
  <c r="H316" i="46"/>
  <c r="G316" i="46"/>
  <c r="F316" i="46"/>
  <c r="E316" i="46"/>
  <c r="D309" i="46"/>
  <c r="H307" i="46"/>
  <c r="G307" i="46"/>
  <c r="F307" i="46"/>
  <c r="H306" i="46"/>
  <c r="H309" i="46" s="1"/>
  <c r="G306" i="46"/>
  <c r="G309" i="46" s="1"/>
  <c r="F306" i="46"/>
  <c r="F309" i="46" s="1"/>
  <c r="N304" i="46"/>
  <c r="M304" i="46"/>
  <c r="L304" i="46"/>
  <c r="K304" i="46"/>
  <c r="J304" i="46"/>
  <c r="I304" i="46"/>
  <c r="H304" i="46"/>
  <c r="G304" i="46"/>
  <c r="F304" i="46"/>
  <c r="E304" i="46"/>
  <c r="D299" i="46"/>
  <c r="H290" i="46"/>
  <c r="G290" i="46"/>
  <c r="F290" i="46"/>
  <c r="H289" i="46"/>
  <c r="G289" i="46"/>
  <c r="F289" i="46"/>
  <c r="H288" i="46"/>
  <c r="G288" i="46"/>
  <c r="F288" i="46"/>
  <c r="H287" i="46"/>
  <c r="G287" i="46"/>
  <c r="F287" i="46"/>
  <c r="H286" i="46"/>
  <c r="G286" i="46"/>
  <c r="F286" i="46"/>
  <c r="H285" i="46"/>
  <c r="G285" i="46"/>
  <c r="F285" i="46"/>
  <c r="H284" i="46"/>
  <c r="H299" i="46" s="1"/>
  <c r="G284" i="46"/>
  <c r="G299" i="46" s="1"/>
  <c r="F284" i="46"/>
  <c r="F299" i="46" s="1"/>
  <c r="N282" i="46"/>
  <c r="M282" i="46"/>
  <c r="L282" i="46"/>
  <c r="K282" i="46"/>
  <c r="J282" i="46"/>
  <c r="I282" i="46"/>
  <c r="H282" i="46"/>
  <c r="G282" i="46"/>
  <c r="F282" i="46"/>
  <c r="E282" i="46"/>
  <c r="D277" i="46"/>
  <c r="H268" i="46"/>
  <c r="G268" i="46"/>
  <c r="F268" i="46"/>
  <c r="H267" i="46"/>
  <c r="G267" i="46"/>
  <c r="F267" i="46"/>
  <c r="H266" i="46"/>
  <c r="G266" i="46"/>
  <c r="F266" i="46"/>
  <c r="H265" i="46"/>
  <c r="G265" i="46"/>
  <c r="F265" i="46"/>
  <c r="H264" i="46"/>
  <c r="G264" i="46"/>
  <c r="F264" i="46"/>
  <c r="H263" i="46"/>
  <c r="G263" i="46"/>
  <c r="F263" i="46"/>
  <c r="H262" i="46"/>
  <c r="H277" i="46" s="1"/>
  <c r="G262" i="46"/>
  <c r="G277" i="46" s="1"/>
  <c r="F262" i="46"/>
  <c r="F277" i="46" s="1"/>
  <c r="N260" i="46"/>
  <c r="M260" i="46"/>
  <c r="L260" i="46"/>
  <c r="K260" i="46"/>
  <c r="J260" i="46"/>
  <c r="I260" i="46"/>
  <c r="H260" i="46"/>
  <c r="G260" i="46"/>
  <c r="F260" i="46"/>
  <c r="E260" i="46"/>
  <c r="D253" i="46"/>
  <c r="H251" i="46"/>
  <c r="G251" i="46"/>
  <c r="F251" i="46"/>
  <c r="H250" i="46"/>
  <c r="H253" i="46" s="1"/>
  <c r="G250" i="46"/>
  <c r="G253" i="46" s="1"/>
  <c r="F250" i="46"/>
  <c r="F253" i="46" s="1"/>
  <c r="N248" i="46"/>
  <c r="M248" i="46"/>
  <c r="L248" i="46"/>
  <c r="K248" i="46"/>
  <c r="J248" i="46"/>
  <c r="I248" i="46"/>
  <c r="H248" i="46"/>
  <c r="G248" i="46"/>
  <c r="F248" i="46"/>
  <c r="E248" i="46"/>
  <c r="D243" i="46"/>
  <c r="H235" i="46"/>
  <c r="G235" i="46"/>
  <c r="F235" i="46"/>
  <c r="H234" i="46"/>
  <c r="G234" i="46"/>
  <c r="F234" i="46"/>
  <c r="H233" i="46"/>
  <c r="G233" i="46"/>
  <c r="F233" i="46"/>
  <c r="H232" i="46"/>
  <c r="G232" i="46"/>
  <c r="F232" i="46"/>
  <c r="H231" i="46"/>
  <c r="G231" i="46"/>
  <c r="F231" i="46"/>
  <c r="H230" i="46"/>
  <c r="G230" i="46"/>
  <c r="F230" i="46"/>
  <c r="H229" i="46"/>
  <c r="H243" i="46" s="1"/>
  <c r="G229" i="46"/>
  <c r="G243" i="46" s="1"/>
  <c r="F229" i="46"/>
  <c r="F243" i="46" s="1"/>
  <c r="N227" i="46"/>
  <c r="M227" i="46"/>
  <c r="L227" i="46"/>
  <c r="K227" i="46"/>
  <c r="J227" i="46"/>
  <c r="I227" i="46"/>
  <c r="H227" i="46"/>
  <c r="G227" i="46"/>
  <c r="F227" i="46"/>
  <c r="E227" i="46"/>
  <c r="F213" i="46"/>
  <c r="G213" i="46"/>
  <c r="H213" i="46"/>
  <c r="F214" i="46"/>
  <c r="G214" i="46"/>
  <c r="H214" i="46"/>
  <c r="D222" i="46"/>
  <c r="H212" i="46"/>
  <c r="G212" i="46"/>
  <c r="F212" i="46"/>
  <c r="H211" i="46"/>
  <c r="G211" i="46"/>
  <c r="F211" i="46"/>
  <c r="H210" i="46"/>
  <c r="G210" i="46"/>
  <c r="F210" i="46"/>
  <c r="H209" i="46"/>
  <c r="G209" i="46"/>
  <c r="F209" i="46"/>
  <c r="H208" i="46"/>
  <c r="H222" i="46" s="1"/>
  <c r="G208" i="46"/>
  <c r="G222" i="46" s="1"/>
  <c r="F208" i="46"/>
  <c r="F222" i="46" s="1"/>
  <c r="N206" i="46"/>
  <c r="M206" i="46"/>
  <c r="L206" i="46"/>
  <c r="K206" i="46"/>
  <c r="J206" i="46"/>
  <c r="I206" i="46"/>
  <c r="H206" i="46"/>
  <c r="G206" i="46"/>
  <c r="F206" i="46"/>
  <c r="E206" i="46"/>
  <c r="D199" i="46"/>
  <c r="H197" i="46"/>
  <c r="G197" i="46"/>
  <c r="F197" i="46"/>
  <c r="H196" i="46"/>
  <c r="G196" i="46"/>
  <c r="F196" i="46"/>
  <c r="H195" i="46"/>
  <c r="G195" i="46"/>
  <c r="F195" i="46"/>
  <c r="H194" i="46"/>
  <c r="G194" i="46"/>
  <c r="F194" i="46"/>
  <c r="H193" i="46"/>
  <c r="G193" i="46"/>
  <c r="F193" i="46"/>
  <c r="H192" i="46"/>
  <c r="H199" i="46" s="1"/>
  <c r="G192" i="46"/>
  <c r="G199" i="46" s="1"/>
  <c r="F192" i="46"/>
  <c r="F199" i="46" s="1"/>
  <c r="N190" i="46"/>
  <c r="M190" i="46"/>
  <c r="L190" i="46"/>
  <c r="K190" i="46"/>
  <c r="J190" i="46"/>
  <c r="I190" i="46"/>
  <c r="H190" i="46"/>
  <c r="G190" i="46"/>
  <c r="F190" i="46"/>
  <c r="E190" i="46"/>
  <c r="D183" i="46"/>
  <c r="H181" i="46"/>
  <c r="G181" i="46"/>
  <c r="F181" i="46"/>
  <c r="H180" i="46"/>
  <c r="G180" i="46"/>
  <c r="F180" i="46"/>
  <c r="H179" i="46"/>
  <c r="G179" i="46"/>
  <c r="F179" i="46"/>
  <c r="H178" i="46"/>
  <c r="G178" i="46"/>
  <c r="F178" i="46"/>
  <c r="H177" i="46"/>
  <c r="G177" i="46"/>
  <c r="F177" i="46"/>
  <c r="H176" i="46"/>
  <c r="G176" i="46"/>
  <c r="F176" i="46"/>
  <c r="H175" i="46"/>
  <c r="G175" i="46"/>
  <c r="F175" i="46"/>
  <c r="H174" i="46"/>
  <c r="G174" i="46"/>
  <c r="F174" i="46"/>
  <c r="H173" i="46"/>
  <c r="G173" i="46"/>
  <c r="F173" i="46"/>
  <c r="H172" i="46"/>
  <c r="G172" i="46"/>
  <c r="F172" i="46"/>
  <c r="H171" i="46"/>
  <c r="G171" i="46"/>
  <c r="F171" i="46"/>
  <c r="H170" i="46"/>
  <c r="G170" i="46"/>
  <c r="F170" i="46"/>
  <c r="H169" i="46"/>
  <c r="G169" i="46"/>
  <c r="F169" i="46"/>
  <c r="H168" i="46"/>
  <c r="G168" i="46"/>
  <c r="F168" i="46"/>
  <c r="H167" i="46"/>
  <c r="G167" i="46"/>
  <c r="F167" i="46"/>
  <c r="H166" i="46"/>
  <c r="G166" i="46"/>
  <c r="F166" i="46"/>
  <c r="H165" i="46"/>
  <c r="G165" i="46"/>
  <c r="F165" i="46"/>
  <c r="H164" i="46"/>
  <c r="G164" i="46"/>
  <c r="F164" i="46"/>
  <c r="H163" i="46"/>
  <c r="G163" i="46"/>
  <c r="F163" i="46"/>
  <c r="H162" i="46"/>
  <c r="G162" i="46"/>
  <c r="F162" i="46"/>
  <c r="H161" i="46"/>
  <c r="G161" i="46"/>
  <c r="F161" i="46"/>
  <c r="H160" i="46"/>
  <c r="G160" i="46"/>
  <c r="F160" i="46"/>
  <c r="H159" i="46"/>
  <c r="G159" i="46"/>
  <c r="F159" i="46"/>
  <c r="H158" i="46"/>
  <c r="G158" i="46"/>
  <c r="F158" i="46"/>
  <c r="H157" i="46"/>
  <c r="G157" i="46"/>
  <c r="F157" i="46"/>
  <c r="H156" i="46"/>
  <c r="G156" i="46"/>
  <c r="F156" i="46"/>
  <c r="H155" i="46"/>
  <c r="H183" i="46" s="1"/>
  <c r="G155" i="46"/>
  <c r="G183" i="46" s="1"/>
  <c r="F155" i="46"/>
  <c r="F183" i="46" s="1"/>
  <c r="N153" i="46"/>
  <c r="M153" i="46"/>
  <c r="L153" i="46"/>
  <c r="K153" i="46"/>
  <c r="J153" i="46"/>
  <c r="I153" i="46"/>
  <c r="H153" i="46"/>
  <c r="G153" i="46"/>
  <c r="F153" i="46"/>
  <c r="E153" i="46"/>
  <c r="D146" i="46"/>
  <c r="H144" i="46"/>
  <c r="G144" i="46"/>
  <c r="F144" i="46"/>
  <c r="H143" i="46"/>
  <c r="G143" i="46"/>
  <c r="F143" i="46"/>
  <c r="H142" i="46"/>
  <c r="G142" i="46"/>
  <c r="F142" i="46"/>
  <c r="H141" i="46"/>
  <c r="G141" i="46"/>
  <c r="F141" i="46"/>
  <c r="H140" i="46"/>
  <c r="G140" i="46"/>
  <c r="F140" i="46"/>
  <c r="H139" i="46"/>
  <c r="G139" i="46"/>
  <c r="F139" i="46"/>
  <c r="H138" i="46"/>
  <c r="G138" i="46"/>
  <c r="F138" i="46"/>
  <c r="H137" i="46"/>
  <c r="G137" i="46"/>
  <c r="F137" i="46"/>
  <c r="H136" i="46"/>
  <c r="G136" i="46"/>
  <c r="F136" i="46"/>
  <c r="H135" i="46"/>
  <c r="G135" i="46"/>
  <c r="F135" i="46"/>
  <c r="H134" i="46"/>
  <c r="G134" i="46"/>
  <c r="F134" i="46"/>
  <c r="H133" i="46"/>
  <c r="G133" i="46"/>
  <c r="F133" i="46"/>
  <c r="H132" i="46"/>
  <c r="G132" i="46"/>
  <c r="F132" i="46"/>
  <c r="H131" i="46"/>
  <c r="G131" i="46"/>
  <c r="F131" i="46"/>
  <c r="H130" i="46"/>
  <c r="G130" i="46"/>
  <c r="F130" i="46"/>
  <c r="H129" i="46"/>
  <c r="G129" i="46"/>
  <c r="F129" i="46"/>
  <c r="H128" i="46"/>
  <c r="G128" i="46"/>
  <c r="F128" i="46"/>
  <c r="H127" i="46"/>
  <c r="G127" i="46"/>
  <c r="F127" i="46"/>
  <c r="H126" i="46"/>
  <c r="G126" i="46"/>
  <c r="F126" i="46"/>
  <c r="H125" i="46"/>
  <c r="G125" i="46"/>
  <c r="F125" i="46"/>
  <c r="H124" i="46"/>
  <c r="G124" i="46"/>
  <c r="F124" i="46"/>
  <c r="H123" i="46"/>
  <c r="G123" i="46"/>
  <c r="F123" i="46"/>
  <c r="H122" i="46"/>
  <c r="G122" i="46"/>
  <c r="F122" i="46"/>
  <c r="H121" i="46"/>
  <c r="G121" i="46"/>
  <c r="F121" i="46"/>
  <c r="H120" i="46"/>
  <c r="G120" i="46"/>
  <c r="F120" i="46"/>
  <c r="H119" i="46"/>
  <c r="G119" i="46"/>
  <c r="F119" i="46"/>
  <c r="H118" i="46"/>
  <c r="H146" i="46" s="1"/>
  <c r="G118" i="46"/>
  <c r="G146" i="46" s="1"/>
  <c r="F118" i="46"/>
  <c r="F146" i="46" s="1"/>
  <c r="N116" i="46"/>
  <c r="M116" i="46"/>
  <c r="L116" i="46"/>
  <c r="K116" i="46"/>
  <c r="J116" i="46"/>
  <c r="I116" i="46"/>
  <c r="H116" i="46"/>
  <c r="G116" i="46"/>
  <c r="F116" i="46"/>
  <c r="E116" i="46"/>
  <c r="F81" i="46"/>
  <c r="G81" i="46"/>
  <c r="H81" i="46"/>
  <c r="F82" i="46"/>
  <c r="G82" i="46"/>
  <c r="H82" i="46"/>
  <c r="F83" i="46"/>
  <c r="G83" i="46"/>
  <c r="H83" i="46"/>
  <c r="F84" i="46"/>
  <c r="G84" i="46"/>
  <c r="H84" i="46"/>
  <c r="F85" i="46"/>
  <c r="G85" i="46"/>
  <c r="H85" i="46"/>
  <c r="F86" i="46"/>
  <c r="G86" i="46"/>
  <c r="H86" i="46"/>
  <c r="F87" i="46"/>
  <c r="G87" i="46"/>
  <c r="H87" i="46"/>
  <c r="F88" i="46"/>
  <c r="G88" i="46"/>
  <c r="H88" i="46"/>
  <c r="F89" i="46"/>
  <c r="G89" i="46"/>
  <c r="H89" i="46"/>
  <c r="F90" i="46"/>
  <c r="G90" i="46"/>
  <c r="H90" i="46"/>
  <c r="F91" i="46"/>
  <c r="G91" i="46"/>
  <c r="H91" i="46"/>
  <c r="F73" i="46"/>
  <c r="G73" i="46"/>
  <c r="H73" i="46"/>
  <c r="F74" i="46"/>
  <c r="G74" i="46"/>
  <c r="H74" i="46"/>
  <c r="F75" i="46"/>
  <c r="G75" i="46"/>
  <c r="H75" i="46"/>
  <c r="F76" i="46"/>
  <c r="G76" i="46"/>
  <c r="H76" i="46"/>
  <c r="F77" i="46"/>
  <c r="G77" i="46"/>
  <c r="H77" i="46"/>
  <c r="F78" i="46"/>
  <c r="G78" i="46"/>
  <c r="H78" i="46"/>
  <c r="F79" i="46"/>
  <c r="G79" i="46"/>
  <c r="H79" i="46"/>
  <c r="F80" i="46"/>
  <c r="G80" i="46"/>
  <c r="H80" i="46"/>
  <c r="F97" i="46"/>
  <c r="G97" i="46"/>
  <c r="H97" i="46"/>
  <c r="F98" i="46"/>
  <c r="G98" i="46"/>
  <c r="H98" i="46"/>
  <c r="D109" i="46"/>
  <c r="H96" i="46"/>
  <c r="G96" i="46"/>
  <c r="F96" i="46"/>
  <c r="H95" i="46"/>
  <c r="G95" i="46"/>
  <c r="F95" i="46"/>
  <c r="H94" i="46"/>
  <c r="G94" i="46"/>
  <c r="F94" i="46"/>
  <c r="H93" i="46"/>
  <c r="G93" i="46"/>
  <c r="F93" i="46"/>
  <c r="H92" i="46"/>
  <c r="G92" i="46"/>
  <c r="F92" i="46"/>
  <c r="H72" i="46"/>
  <c r="H109" i="46" s="1"/>
  <c r="G72" i="46"/>
  <c r="G109" i="46" s="1"/>
  <c r="F72" i="46"/>
  <c r="F109" i="46" s="1"/>
  <c r="N70" i="46"/>
  <c r="M70" i="46"/>
  <c r="L70" i="46"/>
  <c r="K70" i="46"/>
  <c r="J70" i="46"/>
  <c r="I70" i="46"/>
  <c r="H70" i="46"/>
  <c r="G70" i="46"/>
  <c r="F70" i="46"/>
  <c r="E70" i="46"/>
  <c r="D63" i="46"/>
  <c r="H61" i="46"/>
  <c r="G61" i="46"/>
  <c r="F61" i="46"/>
  <c r="H60" i="46"/>
  <c r="G60" i="46"/>
  <c r="F60" i="46"/>
  <c r="H59" i="46"/>
  <c r="G59" i="46"/>
  <c r="F59" i="46"/>
  <c r="H58" i="46"/>
  <c r="G58" i="46"/>
  <c r="F58" i="46"/>
  <c r="H57" i="46"/>
  <c r="G57" i="46"/>
  <c r="F57" i="46"/>
  <c r="H56" i="46"/>
  <c r="G56" i="46"/>
  <c r="F56" i="46"/>
  <c r="H55" i="46"/>
  <c r="G55" i="46"/>
  <c r="F55" i="46"/>
  <c r="H54" i="46"/>
  <c r="H63" i="46" s="1"/>
  <c r="G54" i="46"/>
  <c r="G63" i="46" s="1"/>
  <c r="F54" i="46"/>
  <c r="F63" i="46" s="1"/>
  <c r="N52" i="46"/>
  <c r="M52" i="46"/>
  <c r="L52" i="46"/>
  <c r="K52" i="46"/>
  <c r="J52" i="46"/>
  <c r="I52" i="46"/>
  <c r="H52" i="46"/>
  <c r="G52" i="46"/>
  <c r="F52" i="46"/>
  <c r="E52" i="46"/>
  <c r="F37" i="46"/>
  <c r="F201" i="46" s="1"/>
  <c r="G37" i="46"/>
  <c r="G201" i="46" s="1"/>
  <c r="H37" i="46"/>
  <c r="H201" i="46" s="1"/>
  <c r="F38" i="46"/>
  <c r="F65" i="46" s="1"/>
  <c r="G38" i="46"/>
  <c r="G65" i="46" s="1"/>
  <c r="H38" i="46"/>
  <c r="H65" i="46" s="1"/>
  <c r="F39" i="46"/>
  <c r="G39" i="46"/>
  <c r="H39" i="46"/>
  <c r="F40" i="46"/>
  <c r="G40" i="46"/>
  <c r="H40" i="46"/>
  <c r="F41" i="46"/>
  <c r="F355" i="46" s="1"/>
  <c r="G41" i="46"/>
  <c r="G355" i="46" s="1"/>
  <c r="H41" i="46"/>
  <c r="H355" i="46" s="1"/>
  <c r="D46" i="46"/>
  <c r="H44" i="46"/>
  <c r="G44" i="46"/>
  <c r="F44" i="46"/>
  <c r="H43" i="46"/>
  <c r="G43" i="46"/>
  <c r="F43" i="46"/>
  <c r="H42" i="46"/>
  <c r="H371" i="46" s="1"/>
  <c r="G42" i="46"/>
  <c r="G371" i="46" s="1"/>
  <c r="F42" i="46"/>
  <c r="F371" i="46" s="1"/>
  <c r="H36" i="46"/>
  <c r="G36" i="46"/>
  <c r="F36" i="46"/>
  <c r="H35" i="46"/>
  <c r="H46" i="46" s="1"/>
  <c r="G35" i="46"/>
  <c r="G46" i="46" s="1"/>
  <c r="F35" i="46"/>
  <c r="F46" i="46" s="1"/>
  <c r="N33" i="46"/>
  <c r="M33" i="46"/>
  <c r="L33" i="46"/>
  <c r="K33" i="46"/>
  <c r="J33" i="46"/>
  <c r="I33" i="46"/>
  <c r="H33" i="46"/>
  <c r="G33" i="46"/>
  <c r="F33" i="46"/>
  <c r="E33" i="46"/>
  <c r="D25" i="46"/>
  <c r="G23" i="46"/>
  <c r="G22" i="46"/>
  <c r="G21" i="46"/>
  <c r="G20" i="46"/>
  <c r="G19" i="46"/>
  <c r="G18" i="46"/>
  <c r="G25" i="46" s="1"/>
  <c r="F20" i="46"/>
  <c r="H20" i="46"/>
  <c r="F21" i="46"/>
  <c r="H21" i="46"/>
  <c r="F22" i="46"/>
  <c r="H22" i="46"/>
  <c r="F23" i="46"/>
  <c r="H23" i="46"/>
  <c r="I16" i="46"/>
  <c r="J16" i="46"/>
  <c r="K16" i="46"/>
  <c r="L16" i="46"/>
  <c r="M16" i="46"/>
  <c r="N16" i="46"/>
  <c r="G414" i="46"/>
  <c r="G410" i="46"/>
  <c r="F523" i="46"/>
  <c r="F411" i="46"/>
  <c r="F530" i="46"/>
  <c r="F547" i="46" s="1"/>
  <c r="H452" i="46"/>
  <c r="H469" i="46" s="1"/>
  <c r="G415" i="46"/>
  <c r="H413" i="46"/>
  <c r="I135" i="85"/>
  <c r="M135" i="85"/>
  <c r="Q135" i="85"/>
  <c r="Q18" i="46"/>
  <c r="O508" i="46"/>
  <c r="O504" i="46"/>
  <c r="M463" i="46"/>
  <c r="M436" i="46"/>
  <c r="N462" i="46"/>
  <c r="N464" i="46"/>
  <c r="N489" i="46"/>
  <c r="N492" i="46"/>
  <c r="K488" i="46"/>
  <c r="M582" i="46"/>
  <c r="M586" i="46"/>
  <c r="M583" i="46"/>
  <c r="N596" i="46"/>
  <c r="N591" i="46"/>
  <c r="N593" i="46"/>
  <c r="N594" i="46"/>
  <c r="N590" i="46"/>
  <c r="N592" i="46"/>
  <c r="I565" i="46"/>
  <c r="J460" i="46"/>
  <c r="O437" i="46"/>
  <c r="M490" i="46"/>
  <c r="M518" i="46"/>
  <c r="M506" i="46"/>
  <c r="I440" i="46"/>
  <c r="I435" i="46"/>
  <c r="I434" i="46"/>
  <c r="I437" i="46"/>
  <c r="I436" i="46"/>
  <c r="K541" i="46"/>
  <c r="J487" i="46"/>
  <c r="L516" i="46"/>
  <c r="K440" i="46"/>
  <c r="J514" i="46"/>
  <c r="J516" i="46"/>
  <c r="L462" i="46"/>
  <c r="I486" i="46"/>
  <c r="P619" i="46"/>
  <c r="P620" i="46"/>
  <c r="K515" i="46"/>
  <c r="L489" i="46"/>
  <c r="J596" i="46"/>
  <c r="P480" i="46"/>
  <c r="I456" i="46"/>
  <c r="I453" i="46"/>
  <c r="I452" i="46"/>
  <c r="L620" i="46"/>
  <c r="N430" i="46"/>
  <c r="M566" i="46"/>
  <c r="M568" i="46"/>
  <c r="M564" i="46"/>
  <c r="M565" i="46"/>
  <c r="M560" i="46"/>
  <c r="M556" i="46"/>
  <c r="M567" i="46"/>
  <c r="M557" i="46"/>
  <c r="M570" i="46"/>
  <c r="N619" i="46"/>
  <c r="N620" i="46"/>
  <c r="N616" i="46"/>
  <c r="N622" i="46"/>
  <c r="N617" i="46"/>
  <c r="N609" i="46"/>
  <c r="N608" i="46"/>
  <c r="N610" i="46"/>
  <c r="N618" i="46"/>
  <c r="I513" i="46"/>
  <c r="I515" i="46"/>
  <c r="M540" i="46"/>
  <c r="M532" i="46"/>
  <c r="M541" i="46"/>
  <c r="M534" i="46"/>
  <c r="M542" i="46"/>
  <c r="M538" i="46"/>
  <c r="M531" i="46"/>
  <c r="M544" i="46"/>
  <c r="M539" i="46"/>
  <c r="P479" i="46"/>
  <c r="M530" i="46"/>
  <c r="I454" i="46"/>
  <c r="O486" i="46"/>
  <c r="M584" i="46"/>
  <c r="P427" i="46"/>
  <c r="O518" i="46"/>
  <c r="O506" i="46"/>
  <c r="M558" i="46"/>
  <c r="P478" i="46"/>
  <c r="M504" i="46"/>
  <c r="O466" i="46"/>
  <c r="P426" i="46"/>
  <c r="K452" i="46"/>
  <c r="O513" i="46"/>
  <c r="N612" i="46"/>
  <c r="O567" i="46"/>
  <c r="O454" i="46"/>
  <c r="O505" i="46"/>
  <c r="H39" i="34"/>
  <c r="G39" i="34"/>
  <c r="F39" i="34"/>
  <c r="C41" i="78"/>
  <c r="E45" i="78"/>
  <c r="D45" i="78"/>
  <c r="C8" i="28"/>
  <c r="B6" i="84"/>
  <c r="B4" i="84"/>
  <c r="B3" i="84"/>
  <c r="H10" i="80"/>
  <c r="G10" i="80"/>
  <c r="F10" i="80"/>
  <c r="E10" i="80"/>
  <c r="B10" i="80"/>
  <c r="S9" i="80"/>
  <c r="R9" i="80"/>
  <c r="Q9" i="80"/>
  <c r="P9" i="80"/>
  <c r="O9" i="80"/>
  <c r="N9" i="80"/>
  <c r="M9" i="80"/>
  <c r="L9" i="80"/>
  <c r="K9" i="80"/>
  <c r="J9" i="80"/>
  <c r="B9" i="80"/>
  <c r="B8" i="80"/>
  <c r="B7" i="80"/>
  <c r="B6" i="80"/>
  <c r="B5" i="80"/>
  <c r="B4" i="80"/>
  <c r="B3" i="80"/>
  <c r="H43" i="78"/>
  <c r="G43" i="78"/>
  <c r="F43" i="78"/>
  <c r="E43" i="78"/>
  <c r="H10" i="78"/>
  <c r="G10" i="78"/>
  <c r="F10" i="78"/>
  <c r="E10" i="78"/>
  <c r="B10" i="78"/>
  <c r="S9" i="78"/>
  <c r="R9" i="78"/>
  <c r="Q9" i="78"/>
  <c r="P9" i="78"/>
  <c r="O9" i="78"/>
  <c r="N9" i="78"/>
  <c r="M9" i="78"/>
  <c r="L9" i="78"/>
  <c r="K9" i="78"/>
  <c r="J9" i="78"/>
  <c r="B9" i="78"/>
  <c r="B8" i="78"/>
  <c r="B7" i="78"/>
  <c r="B6" i="78"/>
  <c r="B5" i="78"/>
  <c r="B4" i="78"/>
  <c r="B3" i="78"/>
  <c r="B3" i="56"/>
  <c r="B6" i="56"/>
  <c r="B4" i="56"/>
  <c r="D152" i="4"/>
  <c r="D149" i="4"/>
  <c r="D150" i="4"/>
  <c r="D151" i="4"/>
  <c r="D148" i="4"/>
  <c r="D146" i="4"/>
  <c r="D147" i="4"/>
  <c r="D145" i="4"/>
  <c r="D144" i="4"/>
  <c r="D143" i="4"/>
  <c r="D140" i="4"/>
  <c r="D141" i="4"/>
  <c r="D142" i="4"/>
  <c r="D139" i="4"/>
  <c r="D54" i="28"/>
  <c r="H62" i="47"/>
  <c r="G62" i="47"/>
  <c r="F62" i="47"/>
  <c r="E62" i="47"/>
  <c r="D62" i="47"/>
  <c r="C62" i="47"/>
  <c r="H52" i="47"/>
  <c r="G52" i="47"/>
  <c r="F52" i="47"/>
  <c r="E52" i="47"/>
  <c r="D52" i="47"/>
  <c r="C52" i="47"/>
  <c r="H42" i="47"/>
  <c r="G42" i="47"/>
  <c r="F42" i="47"/>
  <c r="E42" i="47"/>
  <c r="D42" i="47"/>
  <c r="C42" i="47"/>
  <c r="H32" i="47"/>
  <c r="G32" i="47"/>
  <c r="F32" i="47"/>
  <c r="E32" i="47"/>
  <c r="D32" i="47"/>
  <c r="C32" i="47"/>
  <c r="C64" i="47"/>
  <c r="D64" i="47" s="1"/>
  <c r="C54" i="47"/>
  <c r="D54" i="47" s="1"/>
  <c r="C44" i="47"/>
  <c r="D44" i="47" s="1"/>
  <c r="C34" i="47"/>
  <c r="D34" i="47" s="1"/>
  <c r="C24" i="47"/>
  <c r="C25" i="47" s="1"/>
  <c r="F13" i="47"/>
  <c r="F14" i="47"/>
  <c r="F15" i="47"/>
  <c r="F16" i="47"/>
  <c r="F12" i="47"/>
  <c r="C12" i="47"/>
  <c r="D12" i="47" s="1"/>
  <c r="C20" i="47" s="1"/>
  <c r="B4" i="47"/>
  <c r="B3" i="47"/>
  <c r="D24" i="47"/>
  <c r="C55" i="47"/>
  <c r="D55" i="47" s="1"/>
  <c r="C35" i="47"/>
  <c r="C36" i="47" s="1"/>
  <c r="H19" i="46"/>
  <c r="F19" i="46"/>
  <c r="H18" i="46"/>
  <c r="H25" i="46" s="1"/>
  <c r="F18" i="46"/>
  <c r="F25" i="46" s="1"/>
  <c r="H16" i="46"/>
  <c r="G16" i="46"/>
  <c r="F16" i="46"/>
  <c r="E16" i="46"/>
  <c r="H10" i="46"/>
  <c r="G10" i="46"/>
  <c r="F10" i="46"/>
  <c r="E10" i="46"/>
  <c r="B10" i="46"/>
  <c r="X9" i="46"/>
  <c r="W9" i="46"/>
  <c r="V9" i="46"/>
  <c r="U9" i="46"/>
  <c r="T9" i="46"/>
  <c r="S9" i="46"/>
  <c r="R9" i="46"/>
  <c r="Q9" i="46"/>
  <c r="P9" i="46"/>
  <c r="O9" i="46"/>
  <c r="N9" i="46" s="1"/>
  <c r="M9" i="46" s="1"/>
  <c r="L9" i="46" s="1"/>
  <c r="K9" i="46" s="1"/>
  <c r="J9" i="46" s="1"/>
  <c r="I9" i="46" s="1"/>
  <c r="B9" i="46"/>
  <c r="B8" i="46"/>
  <c r="B7" i="46"/>
  <c r="B6" i="46"/>
  <c r="B5" i="46"/>
  <c r="B4" i="46"/>
  <c r="B3" i="46"/>
  <c r="D18" i="25"/>
  <c r="F29" i="34"/>
  <c r="G29" i="34"/>
  <c r="H29" i="34"/>
  <c r="F30" i="34"/>
  <c r="G30" i="34"/>
  <c r="H30" i="34"/>
  <c r="F31" i="34"/>
  <c r="G31" i="34"/>
  <c r="H31" i="34"/>
  <c r="F32" i="34"/>
  <c r="G32" i="34"/>
  <c r="G14" i="133" s="1"/>
  <c r="H32" i="34"/>
  <c r="F33" i="34"/>
  <c r="G33" i="34"/>
  <c r="H33" i="34"/>
  <c r="F34" i="34"/>
  <c r="G34" i="34"/>
  <c r="H34" i="34"/>
  <c r="F35" i="34"/>
  <c r="G35" i="34"/>
  <c r="H35" i="34"/>
  <c r="F36" i="34"/>
  <c r="G36" i="34"/>
  <c r="H36" i="34"/>
  <c r="F37" i="34"/>
  <c r="G37" i="34"/>
  <c r="H37" i="34"/>
  <c r="H28" i="34"/>
  <c r="G28" i="34"/>
  <c r="F28" i="34"/>
  <c r="S37" i="34"/>
  <c r="R37" i="34" s="1"/>
  <c r="Q37" i="34" s="1"/>
  <c r="P37" i="34" s="1"/>
  <c r="O37" i="34" s="1"/>
  <c r="N37" i="34" s="1"/>
  <c r="M37" i="34" s="1"/>
  <c r="L37" i="34" s="1"/>
  <c r="K37" i="34" s="1"/>
  <c r="J37" i="34" s="1"/>
  <c r="R36" i="34"/>
  <c r="S36" i="34" s="1"/>
  <c r="Q35" i="34"/>
  <c r="R35" i="34" s="1"/>
  <c r="S35" i="34" s="1"/>
  <c r="P34" i="34"/>
  <c r="Q34" i="34" s="1"/>
  <c r="R34" i="34" s="1"/>
  <c r="S34" i="34" s="1"/>
  <c r="O33" i="34"/>
  <c r="N33" i="34" s="1"/>
  <c r="M33" i="34" s="1"/>
  <c r="L33" i="34" s="1"/>
  <c r="K33" i="34" s="1"/>
  <c r="J33" i="34" s="1"/>
  <c r="N32" i="34"/>
  <c r="E37" i="111" s="1"/>
  <c r="S70" i="122" s="1"/>
  <c r="M31" i="34"/>
  <c r="L31" i="34" s="1"/>
  <c r="K31" i="34" s="1"/>
  <c r="J31" i="34" s="1"/>
  <c r="K29" i="34"/>
  <c r="J29" i="34" s="1"/>
  <c r="J28" i="34"/>
  <c r="K28" i="34" s="1"/>
  <c r="L28" i="34" s="1"/>
  <c r="M28" i="34" s="1"/>
  <c r="N28" i="34" s="1"/>
  <c r="O28" i="34" s="1"/>
  <c r="P28" i="34" s="1"/>
  <c r="F22" i="34"/>
  <c r="H22" i="34"/>
  <c r="G22" i="34"/>
  <c r="H26" i="34"/>
  <c r="G26" i="34"/>
  <c r="F26" i="34"/>
  <c r="E26" i="34"/>
  <c r="H18" i="34"/>
  <c r="G18" i="34"/>
  <c r="F18" i="34"/>
  <c r="H16" i="34"/>
  <c r="G16" i="34"/>
  <c r="F16" i="34"/>
  <c r="E16" i="34"/>
  <c r="H10" i="34"/>
  <c r="G10" i="34"/>
  <c r="F10" i="34"/>
  <c r="E10" i="34"/>
  <c r="B10" i="34"/>
  <c r="S9" i="34"/>
  <c r="R9" i="34"/>
  <c r="Q9" i="34"/>
  <c r="P9" i="34"/>
  <c r="O9" i="34"/>
  <c r="N9" i="34"/>
  <c r="M9" i="34"/>
  <c r="L9" i="34"/>
  <c r="K9" i="34"/>
  <c r="J9" i="34"/>
  <c r="B9" i="34"/>
  <c r="B8" i="34"/>
  <c r="B7" i="34"/>
  <c r="B6" i="34"/>
  <c r="B5" i="34"/>
  <c r="B4" i="34"/>
  <c r="B3" i="34"/>
  <c r="A1" i="30"/>
  <c r="B6" i="30"/>
  <c r="B4" i="30"/>
  <c r="B3" i="30"/>
  <c r="D59" i="4"/>
  <c r="E67" i="4"/>
  <c r="D67" i="4"/>
  <c r="D53" i="4"/>
  <c r="J17" i="4"/>
  <c r="O7" i="46" s="1"/>
  <c r="B3" i="25"/>
  <c r="B3" i="4"/>
  <c r="D53" i="28"/>
  <c r="D52" i="28"/>
  <c r="B6" i="28"/>
  <c r="B4" i="28"/>
  <c r="B4" i="25"/>
  <c r="B4" i="4"/>
  <c r="J7" i="80" l="1"/>
  <c r="C65" i="47"/>
  <c r="C66" i="47" s="1"/>
  <c r="C45" i="47"/>
  <c r="C13" i="47"/>
  <c r="O7" i="133"/>
  <c r="O7" i="132"/>
  <c r="O7" i="131"/>
  <c r="O7" i="130"/>
  <c r="O7" i="129"/>
  <c r="S154" i="122"/>
  <c r="S156" i="122" s="1"/>
  <c r="S72" i="122"/>
  <c r="E218" i="85"/>
  <c r="E46" i="85"/>
  <c r="G218" i="85"/>
  <c r="G46" i="85"/>
  <c r="F218" i="85"/>
  <c r="F46" i="85"/>
  <c r="H218" i="85"/>
  <c r="H46" i="85"/>
  <c r="S14" i="131"/>
  <c r="S14" i="133"/>
  <c r="S14" i="132"/>
  <c r="H14" i="132"/>
  <c r="H14" i="133"/>
  <c r="F14" i="132"/>
  <c r="F14" i="133"/>
  <c r="I84" i="123"/>
  <c r="L84" i="123"/>
  <c r="N84" i="123"/>
  <c r="O84" i="123"/>
  <c r="P84" i="123"/>
  <c r="Q84" i="123"/>
  <c r="Z83" i="123" s="1"/>
  <c r="J84" i="123"/>
  <c r="M84" i="123"/>
  <c r="K84" i="123"/>
  <c r="G14" i="131"/>
  <c r="G14" i="132"/>
  <c r="H14" i="130"/>
  <c r="H14" i="131"/>
  <c r="F14" i="130"/>
  <c r="F14" i="131"/>
  <c r="S14" i="129"/>
  <c r="S14" i="130"/>
  <c r="G14" i="129"/>
  <c r="G14" i="130"/>
  <c r="K30" i="34"/>
  <c r="J30" i="34" s="1"/>
  <c r="H14" i="129"/>
  <c r="F14" i="129"/>
  <c r="C56" i="47"/>
  <c r="D56" i="47" s="1"/>
  <c r="O556" i="46"/>
  <c r="O573" i="46" s="1"/>
  <c r="K556" i="46"/>
  <c r="K573" i="46" s="1"/>
  <c r="J378" i="46"/>
  <c r="J383" i="46" s="1"/>
  <c r="P332" i="46"/>
  <c r="Z332" i="46" s="1"/>
  <c r="J434" i="46"/>
  <c r="J443" i="46" s="1"/>
  <c r="F478" i="46"/>
  <c r="F495" i="46" s="1"/>
  <c r="N582" i="46"/>
  <c r="N599" i="46" s="1"/>
  <c r="F412" i="46"/>
  <c r="F556" i="46"/>
  <c r="F573" i="46" s="1"/>
  <c r="G530" i="46"/>
  <c r="G547" i="46" s="1"/>
  <c r="F409" i="46"/>
  <c r="H601" i="46"/>
  <c r="C37" i="47"/>
  <c r="D36" i="47"/>
  <c r="C67" i="47"/>
  <c r="D66" i="47"/>
  <c r="C26" i="47"/>
  <c r="D25" i="47"/>
  <c r="O7" i="123"/>
  <c r="O7" i="122"/>
  <c r="O7" i="120"/>
  <c r="O7" i="119"/>
  <c r="O7" i="118"/>
  <c r="O7" i="117"/>
  <c r="O7" i="115"/>
  <c r="O7" i="116"/>
  <c r="O7" i="114"/>
  <c r="O7" i="113"/>
  <c r="K17" i="4"/>
  <c r="C57" i="47"/>
  <c r="D65" i="47"/>
  <c r="J15" i="4"/>
  <c r="D35" i="47"/>
  <c r="J7" i="34"/>
  <c r="O7" i="85"/>
  <c r="J7" i="78"/>
  <c r="F413" i="46"/>
  <c r="G14" i="123"/>
  <c r="G412" i="46"/>
  <c r="S14" i="123"/>
  <c r="S14" i="122"/>
  <c r="S14" i="120"/>
  <c r="S14" i="119"/>
  <c r="S14" i="118"/>
  <c r="S14" i="116"/>
  <c r="S14" i="115"/>
  <c r="S14" i="117"/>
  <c r="F14" i="122"/>
  <c r="F14" i="123"/>
  <c r="H14" i="122"/>
  <c r="H14" i="123"/>
  <c r="G14" i="122"/>
  <c r="F14" i="120"/>
  <c r="H14" i="120"/>
  <c r="G14" i="119"/>
  <c r="G14" i="120"/>
  <c r="H14" i="118"/>
  <c r="H14" i="119"/>
  <c r="F14" i="118"/>
  <c r="F14" i="119"/>
  <c r="G14" i="117"/>
  <c r="G14" i="118"/>
  <c r="F14" i="116"/>
  <c r="F14" i="117"/>
  <c r="H14" i="116"/>
  <c r="H14" i="117"/>
  <c r="G14" i="115"/>
  <c r="G14" i="116"/>
  <c r="F14" i="114"/>
  <c r="F14" i="115"/>
  <c r="H14" i="114"/>
  <c r="H14" i="115"/>
  <c r="S14" i="113"/>
  <c r="S14" i="114"/>
  <c r="G14" i="113"/>
  <c r="G14" i="114"/>
  <c r="F636" i="46"/>
  <c r="F14" i="113"/>
  <c r="H45" i="78"/>
  <c r="H14" i="113"/>
  <c r="L378" i="46"/>
  <c r="L383" i="46" s="1"/>
  <c r="L386" i="46" s="1"/>
  <c r="H426" i="46"/>
  <c r="H443" i="46" s="1"/>
  <c r="H111" i="46"/>
  <c r="F111" i="46"/>
  <c r="F45" i="78"/>
  <c r="F408" i="46"/>
  <c r="W385" i="46"/>
  <c r="AA385" i="46" s="1"/>
  <c r="H411" i="46"/>
  <c r="G471" i="46"/>
  <c r="G504" i="46"/>
  <c r="G521" i="46" s="1"/>
  <c r="G452" i="46"/>
  <c r="G469" i="46" s="1"/>
  <c r="R385" i="46"/>
  <c r="O34" i="34"/>
  <c r="N34" i="34" s="1"/>
  <c r="M34" i="34" s="1"/>
  <c r="L34" i="34" s="1"/>
  <c r="K34" i="34" s="1"/>
  <c r="J34" i="34" s="1"/>
  <c r="E92" i="85"/>
  <c r="E210" i="85"/>
  <c r="G45" i="80"/>
  <c r="G14" i="85"/>
  <c r="H45" i="80"/>
  <c r="H14" i="85"/>
  <c r="O5" i="85"/>
  <c r="F45" i="80"/>
  <c r="F14" i="85"/>
  <c r="G111" i="46"/>
  <c r="AA130" i="85"/>
  <c r="AA133" i="85"/>
  <c r="AA129" i="85"/>
  <c r="AA132" i="85"/>
  <c r="AA131" i="85"/>
  <c r="Z129" i="85"/>
  <c r="Z132" i="85"/>
  <c r="Z131" i="85"/>
  <c r="Z130" i="85"/>
  <c r="Z133" i="85"/>
  <c r="Z128" i="85"/>
  <c r="AA128" i="85"/>
  <c r="H504" i="46"/>
  <c r="H521" i="46" s="1"/>
  <c r="H412" i="46"/>
  <c r="F452" i="46"/>
  <c r="F469" i="46" s="1"/>
  <c r="G411" i="46"/>
  <c r="D408" i="46"/>
  <c r="D445" i="46"/>
  <c r="F582" i="46"/>
  <c r="F599" i="46" s="1"/>
  <c r="E105" i="85"/>
  <c r="F105" i="85"/>
  <c r="G408" i="46"/>
  <c r="H105" i="85"/>
  <c r="G105" i="85"/>
  <c r="N45" i="80"/>
  <c r="S14" i="85"/>
  <c r="S314" i="85" s="1"/>
  <c r="D549" i="46"/>
  <c r="D412" i="46"/>
  <c r="K385" i="46"/>
  <c r="H530" i="46"/>
  <c r="H547" i="46" s="1"/>
  <c r="H415" i="46"/>
  <c r="F497" i="46"/>
  <c r="H478" i="46"/>
  <c r="H495" i="46" s="1"/>
  <c r="G413" i="46"/>
  <c r="F414" i="46"/>
  <c r="D523" i="46"/>
  <c r="L582" i="46"/>
  <c r="L599" i="46" s="1"/>
  <c r="D414" i="46"/>
  <c r="D601" i="46"/>
  <c r="D413" i="46"/>
  <c r="D575" i="46"/>
  <c r="H410" i="46"/>
  <c r="F504" i="46"/>
  <c r="F521" i="46" s="1"/>
  <c r="F415" i="46"/>
  <c r="H409" i="46"/>
  <c r="H556" i="46"/>
  <c r="H573" i="46" s="1"/>
  <c r="H408" i="46"/>
  <c r="G426" i="46"/>
  <c r="G443" i="46" s="1"/>
  <c r="G23" i="85"/>
  <c r="G183" i="85"/>
  <c r="O426" i="46"/>
  <c r="O443" i="46" s="1"/>
  <c r="H23" i="85"/>
  <c r="H183" i="85"/>
  <c r="K378" i="46"/>
  <c r="K383" i="46" s="1"/>
  <c r="E183" i="85"/>
  <c r="E23" i="85"/>
  <c r="F183" i="85"/>
  <c r="F23" i="85"/>
  <c r="D471" i="46"/>
  <c r="D409" i="46"/>
  <c r="D497" i="46"/>
  <c r="D410" i="46"/>
  <c r="D415" i="46"/>
  <c r="D627" i="46"/>
  <c r="S148" i="46"/>
  <c r="W148" i="46"/>
  <c r="T148" i="46"/>
  <c r="X148" i="46"/>
  <c r="R185" i="46"/>
  <c r="V185" i="46"/>
  <c r="U148" i="46"/>
  <c r="S185" i="46"/>
  <c r="W185" i="46"/>
  <c r="V148" i="46"/>
  <c r="U185" i="46"/>
  <c r="X185" i="46"/>
  <c r="T185" i="46"/>
  <c r="P321" i="46"/>
  <c r="Z321" i="46" s="1"/>
  <c r="J399" i="46"/>
  <c r="M378" i="46"/>
  <c r="M383" i="46" s="1"/>
  <c r="J5" i="80"/>
  <c r="H636" i="46"/>
  <c r="G45" i="78"/>
  <c r="O5" i="46"/>
  <c r="G636" i="46"/>
  <c r="P399" i="46"/>
  <c r="Q399" i="46"/>
  <c r="W369" i="46"/>
  <c r="P109" i="46"/>
  <c r="P112" i="46" s="1"/>
  <c r="K369" i="46"/>
  <c r="K372" i="46" s="1"/>
  <c r="J385" i="46"/>
  <c r="R109" i="46"/>
  <c r="T397" i="46"/>
  <c r="T400" i="46" s="1"/>
  <c r="AA394" i="46"/>
  <c r="S109" i="46"/>
  <c r="P199" i="46"/>
  <c r="P202" i="46" s="1"/>
  <c r="R199" i="46"/>
  <c r="S383" i="46"/>
  <c r="S386" i="46" s="1"/>
  <c r="Z325" i="46"/>
  <c r="T383" i="46"/>
  <c r="T386" i="46" s="1"/>
  <c r="Z363" i="46"/>
  <c r="Z366" i="46"/>
  <c r="AA365" i="46"/>
  <c r="Q353" i="46"/>
  <c r="Q383" i="46"/>
  <c r="Q386" i="46" s="1"/>
  <c r="O279" i="46"/>
  <c r="L148" i="46"/>
  <c r="P185" i="46"/>
  <c r="Q245" i="46"/>
  <c r="I109" i="46"/>
  <c r="I112" i="46" s="1"/>
  <c r="Q109" i="46"/>
  <c r="Q112" i="46" s="1"/>
  <c r="M148" i="46"/>
  <c r="O201" i="46"/>
  <c r="J109" i="46"/>
  <c r="P224" i="46"/>
  <c r="K148" i="46"/>
  <c r="O185" i="46"/>
  <c r="P245" i="46"/>
  <c r="N148" i="46"/>
  <c r="J185" i="46"/>
  <c r="O255" i="46"/>
  <c r="P311" i="46"/>
  <c r="O385" i="46"/>
  <c r="K109" i="46"/>
  <c r="K112" i="46" s="1"/>
  <c r="O148" i="46"/>
  <c r="K185" i="46"/>
  <c r="O224" i="46"/>
  <c r="L109" i="46"/>
  <c r="L112" i="46" s="1"/>
  <c r="P148" i="46"/>
  <c r="L185" i="46"/>
  <c r="Q255" i="46"/>
  <c r="O65" i="46"/>
  <c r="M109" i="46"/>
  <c r="Q148" i="46"/>
  <c r="M185" i="46"/>
  <c r="O111" i="46"/>
  <c r="N109" i="46"/>
  <c r="N112" i="46" s="1"/>
  <c r="O371" i="46"/>
  <c r="J148" i="46"/>
  <c r="N185" i="46"/>
  <c r="O109" i="46"/>
  <c r="AA378" i="46"/>
  <c r="Z381" i="46"/>
  <c r="Z130" i="46"/>
  <c r="O369" i="46"/>
  <c r="L369" i="46"/>
  <c r="L372" i="46" s="1"/>
  <c r="I369" i="46"/>
  <c r="I372" i="46" s="1"/>
  <c r="Q369" i="46"/>
  <c r="Q372" i="46" s="1"/>
  <c r="N369" i="46"/>
  <c r="N372" i="46" s="1"/>
  <c r="AA362" i="46"/>
  <c r="AA367" i="46"/>
  <c r="W397" i="46"/>
  <c r="W400" i="46" s="1"/>
  <c r="Z193" i="46"/>
  <c r="P369" i="46"/>
  <c r="P372" i="46" s="1"/>
  <c r="M369" i="46"/>
  <c r="M372" i="46" s="1"/>
  <c r="J369" i="46"/>
  <c r="J372" i="46" s="1"/>
  <c r="Z365" i="46"/>
  <c r="T369" i="46"/>
  <c r="U369" i="46"/>
  <c r="X397" i="46"/>
  <c r="X400" i="46" s="1"/>
  <c r="R397" i="46"/>
  <c r="R400" i="46" s="1"/>
  <c r="AA395" i="46"/>
  <c r="Z121" i="46"/>
  <c r="Z129" i="46"/>
  <c r="S183" i="46"/>
  <c r="J199" i="46"/>
  <c r="J202" i="46" s="1"/>
  <c r="U397" i="46"/>
  <c r="U400" i="46" s="1"/>
  <c r="S397" i="46"/>
  <c r="S400" i="46" s="1"/>
  <c r="AA392" i="46"/>
  <c r="Z196" i="46"/>
  <c r="Z197" i="46"/>
  <c r="N199" i="46"/>
  <c r="N202" i="46" s="1"/>
  <c r="O199" i="46"/>
  <c r="L199" i="46"/>
  <c r="L202" i="46" s="1"/>
  <c r="Z194" i="46"/>
  <c r="K199" i="46"/>
  <c r="K202" i="46" s="1"/>
  <c r="M199" i="46"/>
  <c r="M202" i="46" s="1"/>
  <c r="I199" i="46"/>
  <c r="I202" i="46" s="1"/>
  <c r="Q146" i="46"/>
  <c r="Z192" i="46"/>
  <c r="Q199" i="46"/>
  <c r="Q202" i="46" s="1"/>
  <c r="S369" i="46"/>
  <c r="R369" i="46"/>
  <c r="AA363" i="46"/>
  <c r="X369" i="46"/>
  <c r="V369" i="46"/>
  <c r="X383" i="46"/>
  <c r="X386" i="46" s="1"/>
  <c r="N250" i="46"/>
  <c r="N253" i="46" s="1"/>
  <c r="N256" i="46" s="1"/>
  <c r="N306" i="46"/>
  <c r="N309" i="46" s="1"/>
  <c r="N245" i="46"/>
  <c r="Z364" i="46"/>
  <c r="Z331" i="46"/>
  <c r="AA393" i="46"/>
  <c r="Z180" i="46"/>
  <c r="I251" i="46"/>
  <c r="I253" i="46" s="1"/>
  <c r="P392" i="46"/>
  <c r="Q168" i="46"/>
  <c r="Z168" i="46" s="1"/>
  <c r="K253" i="46"/>
  <c r="K256" i="46" s="1"/>
  <c r="Z362" i="46"/>
  <c r="Z195" i="46"/>
  <c r="Z324" i="46"/>
  <c r="U383" i="46"/>
  <c r="U386" i="46" s="1"/>
  <c r="I311" i="46"/>
  <c r="R63" i="46"/>
  <c r="S63" i="46"/>
  <c r="Z79" i="46"/>
  <c r="Z95" i="46"/>
  <c r="S353" i="46"/>
  <c r="Q159" i="46"/>
  <c r="Z159" i="46" s="1"/>
  <c r="S146" i="46"/>
  <c r="J262" i="46"/>
  <c r="J277" i="46" s="1"/>
  <c r="AA380" i="46"/>
  <c r="AA381" i="46"/>
  <c r="V397" i="46"/>
  <c r="V400" i="46" s="1"/>
  <c r="Z134" i="46"/>
  <c r="R183" i="46"/>
  <c r="N383" i="46"/>
  <c r="Z175" i="46"/>
  <c r="M299" i="46"/>
  <c r="J321" i="46"/>
  <c r="J353" i="46" s="1"/>
  <c r="Q160" i="46"/>
  <c r="Z160" i="46" s="1"/>
  <c r="N311" i="46"/>
  <c r="M63" i="46"/>
  <c r="M66" i="46" s="1"/>
  <c r="O380" i="46"/>
  <c r="Z380" i="46" s="1"/>
  <c r="O399" i="46"/>
  <c r="I307" i="46"/>
  <c r="I309" i="46" s="1"/>
  <c r="N286" i="46"/>
  <c r="N299" i="46" s="1"/>
  <c r="J245" i="46"/>
  <c r="L245" i="46"/>
  <c r="N301" i="46"/>
  <c r="J311" i="46"/>
  <c r="P385" i="46"/>
  <c r="N222" i="46"/>
  <c r="Q167" i="46"/>
  <c r="Z167" i="46" s="1"/>
  <c r="L222" i="46"/>
  <c r="L279" i="46"/>
  <c r="L224" i="46"/>
  <c r="Z328" i="46"/>
  <c r="M245" i="46"/>
  <c r="M279" i="46"/>
  <c r="L399" i="46"/>
  <c r="AA379" i="46"/>
  <c r="V383" i="46"/>
  <c r="V386" i="46" s="1"/>
  <c r="W383" i="46"/>
  <c r="R383" i="46"/>
  <c r="AA364" i="46"/>
  <c r="AA366" i="46"/>
  <c r="Z367" i="46"/>
  <c r="Z327" i="46"/>
  <c r="Z329" i="46"/>
  <c r="Z330" i="46"/>
  <c r="S199" i="46"/>
  <c r="Z161" i="46"/>
  <c r="Z169" i="46"/>
  <c r="Z162" i="46"/>
  <c r="Z156" i="46"/>
  <c r="Z122" i="46"/>
  <c r="Z138" i="46"/>
  <c r="Z125" i="46"/>
  <c r="Z133" i="46"/>
  <c r="Z141" i="46"/>
  <c r="Z123" i="46"/>
  <c r="Z131" i="46"/>
  <c r="Z139" i="46"/>
  <c r="O30" i="34"/>
  <c r="P30" i="34" s="1"/>
  <c r="Q30" i="34" s="1"/>
  <c r="R30" i="34" s="1"/>
  <c r="S30" i="34" s="1"/>
  <c r="P35" i="34"/>
  <c r="O35" i="34" s="1"/>
  <c r="N35" i="34" s="1"/>
  <c r="M35" i="34" s="1"/>
  <c r="L35" i="34" s="1"/>
  <c r="K35" i="34" s="1"/>
  <c r="J35" i="34" s="1"/>
  <c r="Q36" i="34"/>
  <c r="P36" i="34" s="1"/>
  <c r="O36" i="34" s="1"/>
  <c r="N36" i="34" s="1"/>
  <c r="M36" i="34" s="1"/>
  <c r="L36" i="34" s="1"/>
  <c r="K36" i="34" s="1"/>
  <c r="J36" i="34" s="1"/>
  <c r="P33" i="34"/>
  <c r="Q33" i="34" s="1"/>
  <c r="R33" i="34" s="1"/>
  <c r="S33" i="34" s="1"/>
  <c r="J25" i="46"/>
  <c r="J27" i="46" s="1"/>
  <c r="K25" i="46"/>
  <c r="K27" i="46" s="1"/>
  <c r="J253" i="46"/>
  <c r="L353" i="46"/>
  <c r="O625" i="46"/>
  <c r="L299" i="46"/>
  <c r="J556" i="46"/>
  <c r="J573" i="46" s="1"/>
  <c r="J255" i="46"/>
  <c r="Z55" i="46"/>
  <c r="Z75" i="46"/>
  <c r="Z83" i="46"/>
  <c r="Z322" i="46"/>
  <c r="Z379" i="46"/>
  <c r="Q392" i="46"/>
  <c r="Q397" i="46" s="1"/>
  <c r="Z126" i="46"/>
  <c r="Z142" i="46"/>
  <c r="Z176" i="46"/>
  <c r="J306" i="46"/>
  <c r="J309" i="46" s="1"/>
  <c r="J284" i="46"/>
  <c r="J299" i="46" s="1"/>
  <c r="N229" i="46"/>
  <c r="N243" i="46" s="1"/>
  <c r="P625" i="46"/>
  <c r="K547" i="46"/>
  <c r="L255" i="46"/>
  <c r="Z61" i="46"/>
  <c r="Z73" i="46"/>
  <c r="Z76" i="46"/>
  <c r="Z81" i="46"/>
  <c r="Z84" i="46"/>
  <c r="Z92" i="46"/>
  <c r="Z97" i="46"/>
  <c r="O394" i="46"/>
  <c r="Z394" i="46" s="1"/>
  <c r="Z137" i="46"/>
  <c r="Z165" i="46"/>
  <c r="Q179" i="46"/>
  <c r="Z179" i="46" s="1"/>
  <c r="L231" i="46"/>
  <c r="L243" i="46" s="1"/>
  <c r="N263" i="46"/>
  <c r="N277" i="46" s="1"/>
  <c r="J582" i="46"/>
  <c r="J599" i="46" s="1"/>
  <c r="K339" i="46"/>
  <c r="K353" i="46" s="1"/>
  <c r="Z395" i="46"/>
  <c r="Z119" i="46"/>
  <c r="Z127" i="46"/>
  <c r="Z143" i="46"/>
  <c r="Z157" i="46"/>
  <c r="Q171" i="46"/>
  <c r="Z171" i="46" s="1"/>
  <c r="J230" i="46"/>
  <c r="J243" i="46" s="1"/>
  <c r="L262" i="46"/>
  <c r="L277" i="46" s="1"/>
  <c r="I392" i="46"/>
  <c r="I397" i="46" s="1"/>
  <c r="K590" i="46"/>
  <c r="K599" i="46" s="1"/>
  <c r="L301" i="46"/>
  <c r="P393" i="46"/>
  <c r="Z393" i="46" s="1"/>
  <c r="Q163" i="46"/>
  <c r="Z163" i="46" s="1"/>
  <c r="Q177" i="46"/>
  <c r="Z177" i="46" s="1"/>
  <c r="L251" i="46"/>
  <c r="L253" i="46" s="1"/>
  <c r="Z166" i="46"/>
  <c r="Z174" i="46"/>
  <c r="I277" i="46"/>
  <c r="K277" i="46"/>
  <c r="Z341" i="46"/>
  <c r="Z342" i="46"/>
  <c r="Z344" i="46"/>
  <c r="Z346" i="46"/>
  <c r="N397" i="46"/>
  <c r="M397" i="46"/>
  <c r="K399" i="46"/>
  <c r="N279" i="46"/>
  <c r="Z59" i="46"/>
  <c r="Q155" i="46"/>
  <c r="Z155" i="46" s="1"/>
  <c r="K309" i="46"/>
  <c r="K312" i="46" s="1"/>
  <c r="Z120" i="46"/>
  <c r="K183" i="46"/>
  <c r="Z164" i="46"/>
  <c r="Z170" i="46"/>
  <c r="Z172" i="46"/>
  <c r="Z178" i="46"/>
  <c r="O353" i="46"/>
  <c r="K222" i="46"/>
  <c r="M222" i="46"/>
  <c r="K245" i="46"/>
  <c r="I243" i="46"/>
  <c r="I299" i="46"/>
  <c r="L469" i="46"/>
  <c r="P573" i="46"/>
  <c r="P530" i="46"/>
  <c r="P547" i="46" s="1"/>
  <c r="N495" i="46"/>
  <c r="Z89" i="46"/>
  <c r="Z91" i="46"/>
  <c r="Z94" i="46"/>
  <c r="L309" i="46"/>
  <c r="K299" i="46"/>
  <c r="Z181" i="46"/>
  <c r="M250" i="46"/>
  <c r="M253" i="46" s="1"/>
  <c r="Z86" i="46"/>
  <c r="L547" i="46"/>
  <c r="M399" i="46"/>
  <c r="Z173" i="46"/>
  <c r="K521" i="46"/>
  <c r="K478" i="46"/>
  <c r="K495" i="46" s="1"/>
  <c r="J397" i="46"/>
  <c r="M183" i="46"/>
  <c r="J183" i="46"/>
  <c r="L486" i="46"/>
  <c r="L495" i="46" s="1"/>
  <c r="I255" i="46"/>
  <c r="M385" i="46"/>
  <c r="N353" i="46"/>
  <c r="P345" i="46"/>
  <c r="Z345" i="46" s="1"/>
  <c r="P383" i="46"/>
  <c r="O183" i="46"/>
  <c r="L183" i="46"/>
  <c r="I183" i="46"/>
  <c r="I186" i="46" s="1"/>
  <c r="N183" i="46"/>
  <c r="M625" i="46"/>
  <c r="O599" i="46"/>
  <c r="L46" i="46"/>
  <c r="L355" i="46" s="1"/>
  <c r="I63" i="46"/>
  <c r="I66" i="46" s="1"/>
  <c r="Z54" i="46"/>
  <c r="N63" i="46"/>
  <c r="N66" i="46" s="1"/>
  <c r="K63" i="46"/>
  <c r="K66" i="46" s="1"/>
  <c r="P63" i="46"/>
  <c r="P66" i="46" s="1"/>
  <c r="Z60" i="46"/>
  <c r="L63" i="46"/>
  <c r="L66" i="46" s="1"/>
  <c r="Z80" i="46"/>
  <c r="Z85" i="46"/>
  <c r="Z88" i="46"/>
  <c r="Z90" i="46"/>
  <c r="Z96" i="46"/>
  <c r="J222" i="46"/>
  <c r="L573" i="46"/>
  <c r="Z58" i="46"/>
  <c r="M353" i="46"/>
  <c r="N573" i="46"/>
  <c r="K301" i="46"/>
  <c r="I19" i="46"/>
  <c r="I25" i="46" s="1"/>
  <c r="I27" i="46" s="1"/>
  <c r="N22" i="46"/>
  <c r="N25" i="46" s="1"/>
  <c r="N27" i="46" s="1"/>
  <c r="O22" i="46"/>
  <c r="L18" i="46"/>
  <c r="L25" i="46" s="1"/>
  <c r="L27" i="46" s="1"/>
  <c r="M23" i="46"/>
  <c r="M25" i="46" s="1"/>
  <c r="M27" i="46" s="1"/>
  <c r="O21" i="46"/>
  <c r="Q19" i="46"/>
  <c r="Q25" i="46" s="1"/>
  <c r="Q27" i="46" s="1"/>
  <c r="P20" i="46"/>
  <c r="M311" i="46"/>
  <c r="M573" i="46"/>
  <c r="M255" i="46"/>
  <c r="N443" i="46"/>
  <c r="O495" i="46"/>
  <c r="Z349" i="46"/>
  <c r="J547" i="46"/>
  <c r="M547" i="46"/>
  <c r="I573" i="46"/>
  <c r="L513" i="46"/>
  <c r="L521" i="46" s="1"/>
  <c r="M514" i="46"/>
  <c r="M521" i="46" s="1"/>
  <c r="Z323" i="46"/>
  <c r="P340" i="46"/>
  <c r="Z340" i="46" s="1"/>
  <c r="K229" i="46"/>
  <c r="K243" i="46" s="1"/>
  <c r="M230" i="46"/>
  <c r="M243" i="46" s="1"/>
  <c r="I521" i="46"/>
  <c r="K469" i="46"/>
  <c r="I608" i="46"/>
  <c r="I625" i="46" s="1"/>
  <c r="I464" i="46"/>
  <c r="I469" i="46" s="1"/>
  <c r="I590" i="46"/>
  <c r="I599" i="46" s="1"/>
  <c r="N461" i="46"/>
  <c r="N469" i="46" s="1"/>
  <c r="Z74" i="46"/>
  <c r="Z72" i="46"/>
  <c r="Z326" i="46"/>
  <c r="P343" i="46"/>
  <c r="Z343" i="46" s="1"/>
  <c r="K395" i="46"/>
  <c r="K397" i="46" s="1"/>
  <c r="K625" i="46"/>
  <c r="N547" i="46"/>
  <c r="M443" i="46"/>
  <c r="J504" i="46"/>
  <c r="J521" i="46" s="1"/>
  <c r="I495" i="46"/>
  <c r="P518" i="46"/>
  <c r="M487" i="46"/>
  <c r="M495" i="46" s="1"/>
  <c r="J466" i="46"/>
  <c r="J469" i="46" s="1"/>
  <c r="O462" i="46"/>
  <c r="O469" i="46" s="1"/>
  <c r="M460" i="46"/>
  <c r="M469" i="46" s="1"/>
  <c r="Z378" i="46"/>
  <c r="Z78" i="46"/>
  <c r="I321" i="46"/>
  <c r="I353" i="46" s="1"/>
  <c r="L394" i="46"/>
  <c r="L397" i="46" s="1"/>
  <c r="Q158" i="46"/>
  <c r="Z158" i="46" s="1"/>
  <c r="L625" i="46"/>
  <c r="L443" i="46"/>
  <c r="N515" i="46"/>
  <c r="N521" i="46" s="1"/>
  <c r="P183" i="46"/>
  <c r="J63" i="46"/>
  <c r="J66" i="46" s="1"/>
  <c r="O63" i="46"/>
  <c r="M306" i="46"/>
  <c r="M309" i="46" s="1"/>
  <c r="J625" i="46"/>
  <c r="K426" i="46"/>
  <c r="K443" i="46" s="1"/>
  <c r="O516" i="46"/>
  <c r="O521" i="46" s="1"/>
  <c r="I208" i="46"/>
  <c r="I222" i="46" s="1"/>
  <c r="M264" i="46"/>
  <c r="M277" i="46" s="1"/>
  <c r="I547" i="46"/>
  <c r="I443" i="46"/>
  <c r="P339" i="46"/>
  <c r="Z339" i="46" s="1"/>
  <c r="P347" i="46"/>
  <c r="Z347" i="46" s="1"/>
  <c r="I383" i="46"/>
  <c r="O547" i="46"/>
  <c r="J495" i="46"/>
  <c r="N625" i="46"/>
  <c r="M599" i="46"/>
  <c r="Z77" i="46"/>
  <c r="Z82" i="46"/>
  <c r="Z87" i="46"/>
  <c r="Z93" i="46"/>
  <c r="Z98" i="46"/>
  <c r="M46" i="46"/>
  <c r="M355" i="46" s="1"/>
  <c r="K46" i="46"/>
  <c r="K355" i="46" s="1"/>
  <c r="P46" i="46"/>
  <c r="P355" i="46" s="1"/>
  <c r="O46" i="46"/>
  <c r="O355" i="46" s="1"/>
  <c r="N46" i="46"/>
  <c r="N355" i="46" s="1"/>
  <c r="Z56" i="46"/>
  <c r="Z57" i="46"/>
  <c r="Q63" i="46"/>
  <c r="K146" i="46"/>
  <c r="Z128" i="46"/>
  <c r="Z144" i="46"/>
  <c r="I46" i="46"/>
  <c r="Q46" i="46"/>
  <c r="J46" i="46"/>
  <c r="I146" i="46"/>
  <c r="M146" i="46"/>
  <c r="O146" i="46"/>
  <c r="Z124" i="46"/>
  <c r="Z132" i="46"/>
  <c r="Z136" i="46"/>
  <c r="Z140" i="46"/>
  <c r="I148" i="46"/>
  <c r="AA399" i="46"/>
  <c r="L146" i="46"/>
  <c r="P146" i="46"/>
  <c r="J146" i="46"/>
  <c r="N146" i="46"/>
  <c r="Z135" i="46"/>
  <c r="Q28" i="34"/>
  <c r="L29" i="34"/>
  <c r="N31" i="34"/>
  <c r="O32" i="34"/>
  <c r="N45" i="78"/>
  <c r="S636" i="46"/>
  <c r="M32" i="34"/>
  <c r="D37" i="111" s="1"/>
  <c r="R70" i="122" s="1"/>
  <c r="C14" i="47" l="1"/>
  <c r="D13" i="47"/>
  <c r="C30" i="47" s="1"/>
  <c r="C46" i="47"/>
  <c r="D45" i="47"/>
  <c r="P7" i="133"/>
  <c r="P7" i="132"/>
  <c r="P7" i="131"/>
  <c r="P7" i="130"/>
  <c r="P7" i="129"/>
  <c r="T14" i="133"/>
  <c r="F37" i="111"/>
  <c r="T70" i="122" s="1"/>
  <c r="AA83" i="123"/>
  <c r="R14" i="131"/>
  <c r="R14" i="133"/>
  <c r="R14" i="132"/>
  <c r="O5" i="132"/>
  <c r="O5" i="133"/>
  <c r="T14" i="131"/>
  <c r="T14" i="132"/>
  <c r="O5" i="114"/>
  <c r="O5" i="131"/>
  <c r="T14" i="129"/>
  <c r="T14" i="130"/>
  <c r="R14" i="129"/>
  <c r="R14" i="130"/>
  <c r="O5" i="117"/>
  <c r="O5" i="130"/>
  <c r="J5" i="34"/>
  <c r="J16" i="4"/>
  <c r="O6" i="133" s="1"/>
  <c r="O5" i="113"/>
  <c r="R386" i="46"/>
  <c r="O5" i="118"/>
  <c r="J5" i="78"/>
  <c r="O5" i="115"/>
  <c r="O5" i="129"/>
  <c r="O5" i="116"/>
  <c r="O5" i="119"/>
  <c r="O5" i="123"/>
  <c r="O5" i="120"/>
  <c r="O5" i="122"/>
  <c r="Q149" i="46"/>
  <c r="D57" i="47"/>
  <c r="C58" i="47"/>
  <c r="D58" i="47" s="1"/>
  <c r="P7" i="123"/>
  <c r="P7" i="122"/>
  <c r="P7" i="120"/>
  <c r="P7" i="119"/>
  <c r="P7" i="118"/>
  <c r="P7" i="115"/>
  <c r="P7" i="116"/>
  <c r="P7" i="117"/>
  <c r="P7" i="114"/>
  <c r="P7" i="113"/>
  <c r="P7" i="85"/>
  <c r="K7" i="78"/>
  <c r="P7" i="46"/>
  <c r="L17" i="4"/>
  <c r="K7" i="80"/>
  <c r="K7" i="34"/>
  <c r="D67" i="47"/>
  <c r="C68" i="47"/>
  <c r="D68" i="47" s="1"/>
  <c r="D26" i="47"/>
  <c r="C27" i="47"/>
  <c r="C38" i="47"/>
  <c r="D38" i="47" s="1"/>
  <c r="D37" i="47"/>
  <c r="T14" i="123"/>
  <c r="T14" i="122"/>
  <c r="T14" i="120"/>
  <c r="T14" i="119"/>
  <c r="T14" i="118"/>
  <c r="T14" i="117"/>
  <c r="T14" i="116"/>
  <c r="T14" i="115"/>
  <c r="R14" i="123"/>
  <c r="R14" i="122"/>
  <c r="R14" i="120"/>
  <c r="R14" i="119"/>
  <c r="R14" i="118"/>
  <c r="R14" i="116"/>
  <c r="R14" i="115"/>
  <c r="R14" i="117"/>
  <c r="T14" i="113"/>
  <c r="T14" i="114"/>
  <c r="R14" i="113"/>
  <c r="R14" i="114"/>
  <c r="W386" i="46"/>
  <c r="Z242" i="85"/>
  <c r="Z251" i="85" s="1"/>
  <c r="AA242" i="85"/>
  <c r="AA251" i="85" s="1"/>
  <c r="Z135" i="85"/>
  <c r="Z144" i="85" s="1"/>
  <c r="AA135" i="85"/>
  <c r="AA144" i="85" s="1"/>
  <c r="O45" i="80"/>
  <c r="T14" i="85"/>
  <c r="M45" i="80"/>
  <c r="R14" i="85"/>
  <c r="R314" i="85" s="1"/>
  <c r="Z385" i="46"/>
  <c r="I399" i="46"/>
  <c r="I400" i="46" s="1"/>
  <c r="N186" i="46"/>
  <c r="N149" i="46"/>
  <c r="M149" i="46"/>
  <c r="P386" i="46"/>
  <c r="J149" i="46"/>
  <c r="K149" i="46"/>
  <c r="L149" i="46"/>
  <c r="L186" i="46"/>
  <c r="Z369" i="46"/>
  <c r="R186" i="46"/>
  <c r="S186" i="46"/>
  <c r="O66" i="46"/>
  <c r="J386" i="46"/>
  <c r="O202" i="46"/>
  <c r="M256" i="46"/>
  <c r="R39" i="46"/>
  <c r="J312" i="46"/>
  <c r="K186" i="46"/>
  <c r="Z392" i="46"/>
  <c r="Z397" i="46" s="1"/>
  <c r="I256" i="46"/>
  <c r="O372" i="46"/>
  <c r="O112" i="46"/>
  <c r="L356" i="46"/>
  <c r="J256" i="46"/>
  <c r="L225" i="46"/>
  <c r="AA383" i="46"/>
  <c r="AA386" i="46" s="1"/>
  <c r="R42" i="46"/>
  <c r="R44" i="46"/>
  <c r="S39" i="46"/>
  <c r="M186" i="46"/>
  <c r="S44" i="46"/>
  <c r="AB105" i="46"/>
  <c r="AB101" i="46"/>
  <c r="AB99" i="46"/>
  <c r="AB104" i="46"/>
  <c r="AB100" i="46"/>
  <c r="AB107" i="46"/>
  <c r="AB103" i="46"/>
  <c r="AB106" i="46"/>
  <c r="AB102" i="46"/>
  <c r="P397" i="46"/>
  <c r="P400" i="46" s="1"/>
  <c r="R43" i="46"/>
  <c r="S37" i="46"/>
  <c r="S201" i="46" s="1"/>
  <c r="S202" i="46" s="1"/>
  <c r="R40" i="46"/>
  <c r="S42" i="46"/>
  <c r="S371" i="46" s="1"/>
  <c r="S372" i="46" s="1"/>
  <c r="R35" i="46"/>
  <c r="S43" i="46"/>
  <c r="R37" i="46"/>
  <c r="S40" i="46"/>
  <c r="Q185" i="46"/>
  <c r="Z185" i="46" s="1"/>
  <c r="S35" i="46"/>
  <c r="R38" i="46"/>
  <c r="R36" i="46"/>
  <c r="S38" i="46"/>
  <c r="S65" i="46" s="1"/>
  <c r="S66" i="46" s="1"/>
  <c r="S36" i="46"/>
  <c r="K386" i="46"/>
  <c r="O356" i="46"/>
  <c r="AA397" i="46"/>
  <c r="AA400" i="46" s="1"/>
  <c r="N312" i="46"/>
  <c r="K356" i="46"/>
  <c r="Z199" i="46"/>
  <c r="J400" i="46"/>
  <c r="K302" i="46"/>
  <c r="L280" i="46"/>
  <c r="L246" i="46"/>
  <c r="N246" i="46"/>
  <c r="I312" i="46"/>
  <c r="N302" i="46"/>
  <c r="S149" i="46"/>
  <c r="AB81" i="46"/>
  <c r="O397" i="46"/>
  <c r="O400" i="46" s="1"/>
  <c r="AA369" i="46"/>
  <c r="L400" i="46"/>
  <c r="J186" i="46"/>
  <c r="P186" i="46"/>
  <c r="M386" i="46"/>
  <c r="O383" i="46"/>
  <c r="O386" i="46" s="1"/>
  <c r="L256" i="46"/>
  <c r="O186" i="46"/>
  <c r="Q400" i="46"/>
  <c r="L302" i="46"/>
  <c r="N356" i="46"/>
  <c r="M246" i="46"/>
  <c r="J246" i="46"/>
  <c r="N280" i="46"/>
  <c r="Z399" i="46"/>
  <c r="AB80" i="46"/>
  <c r="AB196" i="46"/>
  <c r="AB197" i="46"/>
  <c r="AB195" i="46"/>
  <c r="AB194" i="46"/>
  <c r="AB192" i="46"/>
  <c r="AB193" i="46"/>
  <c r="I385" i="46"/>
  <c r="I386" i="46" s="1"/>
  <c r="AB89" i="46"/>
  <c r="AB87" i="46"/>
  <c r="Z109" i="46"/>
  <c r="M400" i="46"/>
  <c r="J301" i="46"/>
  <c r="J302" i="46" s="1"/>
  <c r="AB88" i="46"/>
  <c r="AB55" i="46"/>
  <c r="J224" i="46"/>
  <c r="J225" i="46" s="1"/>
  <c r="J279" i="46"/>
  <c r="J280" i="46" s="1"/>
  <c r="N224" i="46"/>
  <c r="N225" i="46" s="1"/>
  <c r="L311" i="46"/>
  <c r="L312" i="46" s="1"/>
  <c r="Z383" i="46"/>
  <c r="N48" i="46"/>
  <c r="M280" i="46"/>
  <c r="AB98" i="46"/>
  <c r="AB83" i="46"/>
  <c r="K400" i="46"/>
  <c r="AB77" i="46"/>
  <c r="AB74" i="46"/>
  <c r="AB75" i="46"/>
  <c r="AB56" i="46"/>
  <c r="AB57" i="46"/>
  <c r="AB76" i="46"/>
  <c r="AB72" i="46"/>
  <c r="AB90" i="46"/>
  <c r="K246" i="46"/>
  <c r="AB94" i="46"/>
  <c r="AB79" i="46"/>
  <c r="AB91" i="46"/>
  <c r="AB96" i="46"/>
  <c r="AB86" i="46"/>
  <c r="AB85" i="46"/>
  <c r="M356" i="46"/>
  <c r="J112" i="46"/>
  <c r="AB78" i="46"/>
  <c r="S419" i="46"/>
  <c r="O25" i="46"/>
  <c r="P25" i="46"/>
  <c r="L48" i="46"/>
  <c r="N385" i="46"/>
  <c r="N386" i="46" s="1"/>
  <c r="P353" i="46"/>
  <c r="P356" i="46" s="1"/>
  <c r="AB93" i="46"/>
  <c r="AB92" i="46"/>
  <c r="AB58" i="46"/>
  <c r="AB95" i="46"/>
  <c r="Z63" i="46"/>
  <c r="M112" i="46"/>
  <c r="K279" i="46"/>
  <c r="K280" i="46" s="1"/>
  <c r="M312" i="46"/>
  <c r="M301" i="46"/>
  <c r="M302" i="46" s="1"/>
  <c r="AB59" i="46"/>
  <c r="I245" i="46"/>
  <c r="I246" i="46" s="1"/>
  <c r="AB61" i="46"/>
  <c r="AB73" i="46"/>
  <c r="AB97" i="46"/>
  <c r="AB60" i="46"/>
  <c r="AB82" i="46"/>
  <c r="K224" i="46"/>
  <c r="K225" i="46" s="1"/>
  <c r="AB84" i="46"/>
  <c r="Q66" i="46"/>
  <c r="AB54" i="46"/>
  <c r="M48" i="46"/>
  <c r="I224" i="46"/>
  <c r="I225" i="46" s="1"/>
  <c r="I279" i="46"/>
  <c r="I280" i="46" s="1"/>
  <c r="Z183" i="46"/>
  <c r="I301" i="46"/>
  <c r="I302" i="46" s="1"/>
  <c r="M224" i="46"/>
  <c r="M225" i="46" s="1"/>
  <c r="N399" i="46"/>
  <c r="N400" i="46" s="1"/>
  <c r="Q183" i="46"/>
  <c r="AB159" i="46" s="1"/>
  <c r="K48" i="46"/>
  <c r="I149" i="46"/>
  <c r="Q355" i="46"/>
  <c r="Q356" i="46" s="1"/>
  <c r="Q48" i="46"/>
  <c r="I355" i="46"/>
  <c r="I356" i="46" s="1"/>
  <c r="I48" i="46"/>
  <c r="J355" i="46"/>
  <c r="J356" i="46" s="1"/>
  <c r="J48" i="46"/>
  <c r="O149" i="46"/>
  <c r="P149" i="46"/>
  <c r="R28" i="34"/>
  <c r="M29" i="34"/>
  <c r="K39" i="34"/>
  <c r="P39" i="34"/>
  <c r="U147" i="117" s="1"/>
  <c r="S39" i="34"/>
  <c r="X147" i="117" s="1"/>
  <c r="Q39" i="34"/>
  <c r="V147" i="117" s="1"/>
  <c r="R39" i="34"/>
  <c r="W147" i="117" s="1"/>
  <c r="L39" i="34"/>
  <c r="N39" i="34"/>
  <c r="O31" i="34"/>
  <c r="P31" i="34" s="1"/>
  <c r="Q31" i="34" s="1"/>
  <c r="R31" i="34" s="1"/>
  <c r="S31" i="34" s="1"/>
  <c r="O39" i="34"/>
  <c r="T147" i="117" s="1"/>
  <c r="J39" i="34"/>
  <c r="M39" i="34"/>
  <c r="R636" i="46"/>
  <c r="M45" i="78"/>
  <c r="L32" i="34"/>
  <c r="Q14" i="133" s="1"/>
  <c r="T636" i="46"/>
  <c r="O45" i="78"/>
  <c r="P32" i="34"/>
  <c r="Q7" i="133" l="1"/>
  <c r="Q7" i="132"/>
  <c r="Q7" i="131"/>
  <c r="Q7" i="130"/>
  <c r="Q7" i="129"/>
  <c r="D46" i="47"/>
  <c r="C47" i="47"/>
  <c r="C15" i="47"/>
  <c r="D14" i="47"/>
  <c r="C40" i="47" s="1"/>
  <c r="T154" i="122"/>
  <c r="T156" i="122" s="1"/>
  <c r="T72" i="122"/>
  <c r="U14" i="133"/>
  <c r="G37" i="111"/>
  <c r="U70" i="122" s="1"/>
  <c r="R72" i="122"/>
  <c r="Q14" i="131"/>
  <c r="Q14" i="132"/>
  <c r="U14" i="131"/>
  <c r="U14" i="132"/>
  <c r="O6" i="119"/>
  <c r="O6" i="132"/>
  <c r="O6" i="115"/>
  <c r="K15" i="4"/>
  <c r="P5" i="115" s="1"/>
  <c r="O6" i="130"/>
  <c r="O6" i="131"/>
  <c r="J6" i="78"/>
  <c r="O6" i="118"/>
  <c r="J6" i="34"/>
  <c r="O6" i="122"/>
  <c r="U14" i="129"/>
  <c r="U14" i="130"/>
  <c r="Q14" i="129"/>
  <c r="Q14" i="130"/>
  <c r="J6" i="80"/>
  <c r="O6" i="120"/>
  <c r="O6" i="85"/>
  <c r="O6" i="123"/>
  <c r="J18" i="4"/>
  <c r="O8" i="133" s="1"/>
  <c r="O6" i="114"/>
  <c r="O6" i="113"/>
  <c r="O6" i="117"/>
  <c r="O6" i="129"/>
  <c r="O6" i="46"/>
  <c r="O6" i="116"/>
  <c r="Z39" i="46"/>
  <c r="Q7" i="123"/>
  <c r="Q7" i="122"/>
  <c r="Q7" i="120"/>
  <c r="Q7" i="119"/>
  <c r="Q7" i="118"/>
  <c r="Q7" i="115"/>
  <c r="Q7" i="116"/>
  <c r="Q7" i="117"/>
  <c r="Q7" i="114"/>
  <c r="Q7" i="113"/>
  <c r="Q7" i="85"/>
  <c r="L7" i="78"/>
  <c r="M17" i="4"/>
  <c r="Q7" i="46"/>
  <c r="L7" i="34"/>
  <c r="L7" i="80"/>
  <c r="D27" i="47"/>
  <c r="C28" i="47"/>
  <c r="D28" i="47" s="1"/>
  <c r="Q14" i="123"/>
  <c r="Q14" i="122"/>
  <c r="Q14" i="120"/>
  <c r="Q14" i="119"/>
  <c r="Q14" i="118"/>
  <c r="Q14" i="116"/>
  <c r="Q14" i="115"/>
  <c r="Q14" i="117"/>
  <c r="U14" i="123"/>
  <c r="U14" i="122"/>
  <c r="U14" i="120"/>
  <c r="U14" i="119"/>
  <c r="U14" i="118"/>
  <c r="U14" i="116"/>
  <c r="U14" i="115"/>
  <c r="U14" i="117"/>
  <c r="P5" i="120"/>
  <c r="P5" i="118"/>
  <c r="Q14" i="113"/>
  <c r="Q14" i="114"/>
  <c r="U14" i="113"/>
  <c r="U14" i="114"/>
  <c r="K5" i="78"/>
  <c r="P5" i="113"/>
  <c r="P5" i="85"/>
  <c r="M419" i="46"/>
  <c r="M409" i="46"/>
  <c r="Z386" i="46"/>
  <c r="A386" i="46" s="1"/>
  <c r="P45" i="80"/>
  <c r="U14" i="85"/>
  <c r="L41" i="34"/>
  <c r="Q14" i="85"/>
  <c r="M414" i="46"/>
  <c r="M411" i="46"/>
  <c r="M415" i="46"/>
  <c r="Z400" i="46"/>
  <c r="A400" i="46" s="1"/>
  <c r="Z40" i="46"/>
  <c r="Z43" i="46"/>
  <c r="O27" i="46"/>
  <c r="S22" i="46"/>
  <c r="R22" i="46"/>
  <c r="S20" i="46"/>
  <c r="R20" i="46"/>
  <c r="S23" i="46"/>
  <c r="R23" i="46"/>
  <c r="S18" i="46"/>
  <c r="R18" i="46"/>
  <c r="R21" i="46"/>
  <c r="R19" i="46"/>
  <c r="S21" i="46"/>
  <c r="R201" i="46"/>
  <c r="Z37" i="46"/>
  <c r="Z36" i="46"/>
  <c r="S111" i="46"/>
  <c r="S112" i="46" s="1"/>
  <c r="S46" i="46"/>
  <c r="S19" i="46"/>
  <c r="R111" i="46"/>
  <c r="Z35" i="46"/>
  <c r="Z44" i="46"/>
  <c r="R65" i="46"/>
  <c r="Z38" i="46"/>
  <c r="R371" i="46"/>
  <c r="Z42" i="46"/>
  <c r="Z186" i="46"/>
  <c r="AB199" i="46"/>
  <c r="AB174" i="46"/>
  <c r="AB109" i="46"/>
  <c r="AB172" i="46"/>
  <c r="AB177" i="46"/>
  <c r="AB166" i="46"/>
  <c r="AB162" i="46"/>
  <c r="O419" i="46"/>
  <c r="O48" i="46"/>
  <c r="S409" i="46"/>
  <c r="S413" i="46"/>
  <c r="L419" i="46"/>
  <c r="S412" i="46"/>
  <c r="M410" i="46"/>
  <c r="S408" i="46"/>
  <c r="J419" i="46"/>
  <c r="I419" i="46"/>
  <c r="P27" i="46"/>
  <c r="P48" i="46"/>
  <c r="S411" i="46"/>
  <c r="P419" i="46"/>
  <c r="S415" i="46"/>
  <c r="S410" i="46"/>
  <c r="K419" i="46"/>
  <c r="N419" i="46"/>
  <c r="S414" i="46"/>
  <c r="Q419" i="46"/>
  <c r="AB169" i="46"/>
  <c r="AB160" i="46"/>
  <c r="AB165" i="46"/>
  <c r="Q186" i="46"/>
  <c r="AB180" i="46"/>
  <c r="AB171" i="46"/>
  <c r="AB175" i="46"/>
  <c r="AB164" i="46"/>
  <c r="AB176" i="46"/>
  <c r="AB168" i="46"/>
  <c r="AB163" i="46"/>
  <c r="AB167" i="46"/>
  <c r="AB170" i="46"/>
  <c r="AB173" i="46"/>
  <c r="AB63" i="46"/>
  <c r="AB179" i="46"/>
  <c r="AB156" i="46"/>
  <c r="AB178" i="46"/>
  <c r="AB161" i="46"/>
  <c r="AB158" i="46"/>
  <c r="AB155" i="46"/>
  <c r="AB157" i="46"/>
  <c r="AB181" i="46"/>
  <c r="S222" i="46"/>
  <c r="S309" i="46"/>
  <c r="S312" i="46" s="1"/>
  <c r="S277" i="46"/>
  <c r="S253" i="46"/>
  <c r="S256" i="46" s="1"/>
  <c r="S28" i="34"/>
  <c r="S243" i="46"/>
  <c r="N29" i="34"/>
  <c r="M41" i="34"/>
  <c r="S299" i="46"/>
  <c r="K32" i="34"/>
  <c r="P14" i="133" s="1"/>
  <c r="Q636" i="46"/>
  <c r="U636" i="46"/>
  <c r="P45" i="78"/>
  <c r="Q32" i="34"/>
  <c r="R309" i="46"/>
  <c r="C16" i="47" l="1"/>
  <c r="D16" i="47" s="1"/>
  <c r="C60" i="47" s="1"/>
  <c r="D15" i="47"/>
  <c r="C50" i="47" s="1"/>
  <c r="C48" i="47"/>
  <c r="D48" i="47" s="1"/>
  <c r="D47" i="47"/>
  <c r="P5" i="129"/>
  <c r="K16" i="4"/>
  <c r="P6" i="122" s="1"/>
  <c r="R7" i="133"/>
  <c r="R7" i="132"/>
  <c r="R7" i="131"/>
  <c r="R7" i="130"/>
  <c r="R7" i="129"/>
  <c r="U154" i="122"/>
  <c r="U156" i="122" s="1"/>
  <c r="U72" i="122"/>
  <c r="V14" i="133"/>
  <c r="H37" i="111"/>
  <c r="V70" i="122" s="1"/>
  <c r="V195" i="117"/>
  <c r="I69" i="99" s="1"/>
  <c r="I24" i="99"/>
  <c r="W195" i="117"/>
  <c r="J69" i="99" s="1"/>
  <c r="J24" i="99"/>
  <c r="T195" i="117"/>
  <c r="G69" i="99" s="1"/>
  <c r="G24" i="99"/>
  <c r="X195" i="117"/>
  <c r="K69" i="99" s="1"/>
  <c r="K24" i="99"/>
  <c r="U195" i="117"/>
  <c r="H69" i="99" s="1"/>
  <c r="H24" i="99"/>
  <c r="P5" i="132"/>
  <c r="P5" i="133"/>
  <c r="O8" i="85"/>
  <c r="P5" i="114"/>
  <c r="O8" i="122"/>
  <c r="P6" i="132"/>
  <c r="P6" i="133"/>
  <c r="J8" i="80"/>
  <c r="O8" i="115"/>
  <c r="P5" i="122"/>
  <c r="O8" i="119"/>
  <c r="P5" i="46"/>
  <c r="J8" i="34"/>
  <c r="P5" i="116"/>
  <c r="K5" i="80"/>
  <c r="O8" i="118"/>
  <c r="K5" i="34"/>
  <c r="P5" i="119"/>
  <c r="P14" i="131"/>
  <c r="P14" i="132"/>
  <c r="V14" i="131"/>
  <c r="V14" i="132"/>
  <c r="O8" i="131"/>
  <c r="O8" i="132"/>
  <c r="O8" i="113"/>
  <c r="P5" i="117"/>
  <c r="P5" i="123"/>
  <c r="P5" i="130"/>
  <c r="P5" i="131"/>
  <c r="P6" i="130"/>
  <c r="P6" i="131"/>
  <c r="R154" i="122"/>
  <c r="R156" i="122" s="1"/>
  <c r="P14" i="129"/>
  <c r="P14" i="130"/>
  <c r="V14" i="129"/>
  <c r="V14" i="130"/>
  <c r="O8" i="129"/>
  <c r="O8" i="130"/>
  <c r="J20" i="4"/>
  <c r="O10" i="133" s="1"/>
  <c r="O33" i="133" s="1"/>
  <c r="O8" i="117"/>
  <c r="J8" i="78"/>
  <c r="O8" i="123"/>
  <c r="O8" i="46"/>
  <c r="O8" i="114"/>
  <c r="O8" i="116"/>
  <c r="O8" i="120"/>
  <c r="P6" i="129"/>
  <c r="R7" i="123"/>
  <c r="R7" i="122"/>
  <c r="R7" i="120"/>
  <c r="R7" i="119"/>
  <c r="R7" i="118"/>
  <c r="R7" i="115"/>
  <c r="R7" i="116"/>
  <c r="R7" i="117"/>
  <c r="R7" i="114"/>
  <c r="R7" i="113"/>
  <c r="N17" i="4"/>
  <c r="M7" i="34"/>
  <c r="M7" i="80"/>
  <c r="R7" i="46"/>
  <c r="R7" i="85"/>
  <c r="M7" i="78"/>
  <c r="P14" i="123"/>
  <c r="P14" i="122"/>
  <c r="P14" i="120"/>
  <c r="P14" i="119"/>
  <c r="P14" i="118"/>
  <c r="P14" i="117"/>
  <c r="P14" i="116"/>
  <c r="P14" i="115"/>
  <c r="V14" i="123"/>
  <c r="V14" i="122"/>
  <c r="V14" i="120"/>
  <c r="V14" i="119"/>
  <c r="V14" i="118"/>
  <c r="V14" i="116"/>
  <c r="V14" i="115"/>
  <c r="V14" i="117"/>
  <c r="P6" i="120"/>
  <c r="P6" i="118"/>
  <c r="P6" i="119"/>
  <c r="P6" i="116"/>
  <c r="P6" i="117"/>
  <c r="P6" i="114"/>
  <c r="V14" i="113"/>
  <c r="V14" i="114"/>
  <c r="P14" i="113"/>
  <c r="P14" i="114"/>
  <c r="K6" i="78"/>
  <c r="P6" i="113"/>
  <c r="L15" i="4"/>
  <c r="Q5" i="133" s="1"/>
  <c r="K18" i="4"/>
  <c r="K6" i="80"/>
  <c r="P6" i="85"/>
  <c r="M601" i="46"/>
  <c r="M602" i="46" s="1"/>
  <c r="M412" i="46"/>
  <c r="M413" i="46"/>
  <c r="M523" i="46"/>
  <c r="M524" i="46" s="1"/>
  <c r="K41" i="34"/>
  <c r="P14" i="85"/>
  <c r="Q45" i="80"/>
  <c r="V14" i="85"/>
  <c r="R148" i="46"/>
  <c r="Z148" i="46" s="1"/>
  <c r="M627" i="46"/>
  <c r="M628" i="46" s="1"/>
  <c r="M408" i="46"/>
  <c r="Z23" i="46"/>
  <c r="Z20" i="46"/>
  <c r="R202" i="46"/>
  <c r="Z201" i="46"/>
  <c r="Z202" i="46" s="1"/>
  <c r="R112" i="46"/>
  <c r="Z111" i="46"/>
  <c r="Z112" i="46" s="1"/>
  <c r="S355" i="46"/>
  <c r="S356" i="46" s="1"/>
  <c r="R372" i="46"/>
  <c r="Z371" i="46"/>
  <c r="Z372" i="46" s="1"/>
  <c r="Z22" i="46"/>
  <c r="Z21" i="46"/>
  <c r="Z65" i="46"/>
  <c r="Z66" i="46" s="1"/>
  <c r="R66" i="46"/>
  <c r="S25" i="46"/>
  <c r="S27" i="46" s="1"/>
  <c r="R312" i="46"/>
  <c r="S596" i="46"/>
  <c r="S593" i="46"/>
  <c r="S584" i="46"/>
  <c r="S583" i="46"/>
  <c r="S594" i="46"/>
  <c r="S586" i="46"/>
  <c r="S591" i="46"/>
  <c r="S601" i="46"/>
  <c r="S592" i="46"/>
  <c r="S590" i="46"/>
  <c r="N413" i="46"/>
  <c r="I414" i="46"/>
  <c r="L411" i="46"/>
  <c r="P413" i="46"/>
  <c r="J412" i="46"/>
  <c r="L414" i="46"/>
  <c r="Q410" i="46"/>
  <c r="K412" i="46"/>
  <c r="K413" i="46"/>
  <c r="P415" i="46"/>
  <c r="I415" i="46"/>
  <c r="J411" i="46"/>
  <c r="L415" i="46"/>
  <c r="O410" i="46"/>
  <c r="N408" i="46"/>
  <c r="I411" i="46"/>
  <c r="L410" i="46"/>
  <c r="O415" i="46"/>
  <c r="Q415" i="46"/>
  <c r="K409" i="46"/>
  <c r="S570" i="46"/>
  <c r="S564" i="46"/>
  <c r="S557" i="46"/>
  <c r="S566" i="46"/>
  <c r="S565" i="46"/>
  <c r="S575" i="46"/>
  <c r="S568" i="46"/>
  <c r="S558" i="46"/>
  <c r="S560" i="46"/>
  <c r="S567" i="46"/>
  <c r="N414" i="46"/>
  <c r="K411" i="46"/>
  <c r="P410" i="46"/>
  <c r="S508" i="46"/>
  <c r="S513" i="46"/>
  <c r="S523" i="46"/>
  <c r="S514" i="46"/>
  <c r="S516" i="46"/>
  <c r="S518" i="46"/>
  <c r="S506" i="46"/>
  <c r="S512" i="46"/>
  <c r="S505" i="46"/>
  <c r="S515" i="46"/>
  <c r="J410" i="46"/>
  <c r="M445" i="46"/>
  <c r="M446" i="46" s="1"/>
  <c r="L413" i="46"/>
  <c r="M575" i="46"/>
  <c r="M576" i="46" s="1"/>
  <c r="O408" i="46"/>
  <c r="Q411" i="46"/>
  <c r="K414" i="46"/>
  <c r="P412" i="46"/>
  <c r="O412" i="46"/>
  <c r="N412" i="46"/>
  <c r="P411" i="46"/>
  <c r="I409" i="46"/>
  <c r="O414" i="46"/>
  <c r="Q409" i="46"/>
  <c r="Q414" i="46"/>
  <c r="N411" i="46"/>
  <c r="K415" i="46"/>
  <c r="S492" i="46"/>
  <c r="S480" i="46"/>
  <c r="S497" i="46"/>
  <c r="S487" i="46"/>
  <c r="S482" i="46"/>
  <c r="S490" i="46"/>
  <c r="S486" i="46"/>
  <c r="S479" i="46"/>
  <c r="S488" i="46"/>
  <c r="S489" i="46"/>
  <c r="P414" i="46"/>
  <c r="I413" i="46"/>
  <c r="J414" i="46"/>
  <c r="S437" i="46"/>
  <c r="S438" i="46"/>
  <c r="S435" i="46"/>
  <c r="S436" i="46"/>
  <c r="S430" i="46"/>
  <c r="S434" i="46"/>
  <c r="S445" i="46"/>
  <c r="S440" i="46"/>
  <c r="S427" i="46"/>
  <c r="S428" i="46"/>
  <c r="S538" i="46"/>
  <c r="S540" i="46"/>
  <c r="S544" i="46"/>
  <c r="S532" i="46"/>
  <c r="S542" i="46"/>
  <c r="S539" i="46"/>
  <c r="S531" i="46"/>
  <c r="S534" i="46"/>
  <c r="S549" i="46"/>
  <c r="S541" i="46"/>
  <c r="O409" i="46"/>
  <c r="Q408" i="46"/>
  <c r="K408" i="46"/>
  <c r="J408" i="46"/>
  <c r="Q413" i="46"/>
  <c r="N409" i="46"/>
  <c r="P409" i="46"/>
  <c r="I408" i="46"/>
  <c r="J415" i="46"/>
  <c r="S417" i="46"/>
  <c r="S420" i="46" s="1"/>
  <c r="L408" i="46"/>
  <c r="S462" i="46"/>
  <c r="S464" i="46"/>
  <c r="S453" i="46"/>
  <c r="S454" i="46"/>
  <c r="S466" i="46"/>
  <c r="S463" i="46"/>
  <c r="S461" i="46"/>
  <c r="S456" i="46"/>
  <c r="S460" i="46"/>
  <c r="S471" i="46"/>
  <c r="O413" i="46"/>
  <c r="I412" i="46"/>
  <c r="J409" i="46"/>
  <c r="L412" i="46"/>
  <c r="O411" i="46"/>
  <c r="Q412" i="46"/>
  <c r="N410" i="46"/>
  <c r="N415" i="46"/>
  <c r="K410" i="46"/>
  <c r="S627" i="46"/>
  <c r="S617" i="46"/>
  <c r="S612" i="46"/>
  <c r="S620" i="46"/>
  <c r="S618" i="46"/>
  <c r="S619" i="46"/>
  <c r="S616" i="46"/>
  <c r="S622" i="46"/>
  <c r="S610" i="46"/>
  <c r="S609" i="46"/>
  <c r="P408" i="46"/>
  <c r="I410" i="46"/>
  <c r="J413" i="46"/>
  <c r="M497" i="46"/>
  <c r="M498" i="46" s="1"/>
  <c r="M549" i="46"/>
  <c r="M550" i="46" s="1"/>
  <c r="L409" i="46"/>
  <c r="AB183" i="46"/>
  <c r="R253" i="46"/>
  <c r="R256" i="46" s="1"/>
  <c r="R222" i="46"/>
  <c r="R299" i="46"/>
  <c r="R277" i="46"/>
  <c r="R243" i="46"/>
  <c r="O29" i="34"/>
  <c r="N41" i="34"/>
  <c r="T309" i="46"/>
  <c r="T312" i="46" s="1"/>
  <c r="Q309" i="46"/>
  <c r="T299" i="46"/>
  <c r="T222" i="46"/>
  <c r="V636" i="46"/>
  <c r="R32" i="34"/>
  <c r="Q45" i="78"/>
  <c r="R146" i="46"/>
  <c r="Z118" i="46"/>
  <c r="Z146" i="46" s="1"/>
  <c r="T243" i="46"/>
  <c r="T277" i="46"/>
  <c r="P636" i="46"/>
  <c r="J32" i="34"/>
  <c r="O14" i="133" s="1"/>
  <c r="T253" i="46"/>
  <c r="T256" i="46" s="1"/>
  <c r="S7" i="133" l="1"/>
  <c r="S7" i="132"/>
  <c r="S7" i="131"/>
  <c r="S7" i="130"/>
  <c r="S7" i="129"/>
  <c r="P6" i="46"/>
  <c r="P6" i="123"/>
  <c r="K6" i="34"/>
  <c r="P6" i="115"/>
  <c r="V72" i="122"/>
  <c r="V154" i="122"/>
  <c r="V156" i="122" s="1"/>
  <c r="W14" i="133"/>
  <c r="I37" i="111"/>
  <c r="W70" i="122" s="1"/>
  <c r="O10" i="117"/>
  <c r="O346" i="117" s="1"/>
  <c r="P8" i="132"/>
  <c r="P8" i="133"/>
  <c r="W14" i="131"/>
  <c r="W14" i="132"/>
  <c r="O14" i="131"/>
  <c r="O14" i="132"/>
  <c r="Q5" i="131"/>
  <c r="Q5" i="132"/>
  <c r="O10" i="118"/>
  <c r="O84" i="118" s="1"/>
  <c r="O10" i="132"/>
  <c r="O10" i="113"/>
  <c r="O335" i="113" s="1"/>
  <c r="O10" i="116"/>
  <c r="P8" i="130"/>
  <c r="P8" i="131"/>
  <c r="O10" i="122"/>
  <c r="O217" i="122" s="1"/>
  <c r="O10" i="123"/>
  <c r="O10" i="131"/>
  <c r="O23" i="131" s="1"/>
  <c r="O10" i="114"/>
  <c r="O96" i="114" s="1"/>
  <c r="O10" i="115"/>
  <c r="O10" i="85"/>
  <c r="O70" i="85" s="1"/>
  <c r="O14" i="129"/>
  <c r="O14" i="130"/>
  <c r="W14" i="129"/>
  <c r="W14" i="130"/>
  <c r="J10" i="80"/>
  <c r="J10" i="34"/>
  <c r="J16" i="34" s="1"/>
  <c r="O10" i="129"/>
  <c r="O67" i="129" s="1"/>
  <c r="O10" i="130"/>
  <c r="O10" i="46"/>
  <c r="O52" i="46" s="1"/>
  <c r="O10" i="120"/>
  <c r="O78" i="120" s="1"/>
  <c r="Q5" i="129"/>
  <c r="Q5" i="130"/>
  <c r="O10" i="119"/>
  <c r="E38" i="104"/>
  <c r="P8" i="129"/>
  <c r="S7" i="123"/>
  <c r="S7" i="122"/>
  <c r="S7" i="120"/>
  <c r="S7" i="119"/>
  <c r="S7" i="118"/>
  <c r="S7" i="116"/>
  <c r="S7" i="117"/>
  <c r="S7" i="115"/>
  <c r="S7" i="114"/>
  <c r="S7" i="113"/>
  <c r="S7" i="85"/>
  <c r="N7" i="80"/>
  <c r="N7" i="78"/>
  <c r="O17" i="4"/>
  <c r="S7" i="46"/>
  <c r="N7" i="34"/>
  <c r="K8" i="78"/>
  <c r="Q5" i="123"/>
  <c r="O14" i="123"/>
  <c r="O14" i="122"/>
  <c r="O14" i="120"/>
  <c r="O14" i="119"/>
  <c r="O14" i="118"/>
  <c r="O14" i="116"/>
  <c r="O14" i="115"/>
  <c r="O14" i="117"/>
  <c r="W14" i="123"/>
  <c r="W14" i="122"/>
  <c r="W14" i="120"/>
  <c r="W14" i="119"/>
  <c r="W14" i="118"/>
  <c r="W14" i="116"/>
  <c r="W14" i="115"/>
  <c r="W14" i="117"/>
  <c r="P8" i="122"/>
  <c r="P8" i="123"/>
  <c r="O528" i="46"/>
  <c r="Q5" i="122"/>
  <c r="P8" i="120"/>
  <c r="Q5" i="119"/>
  <c r="Q5" i="120"/>
  <c r="P8" i="118"/>
  <c r="P8" i="119"/>
  <c r="Q5" i="117"/>
  <c r="Q5" i="118"/>
  <c r="P8" i="116"/>
  <c r="P8" i="117"/>
  <c r="L16" i="4"/>
  <c r="Q6" i="133" s="1"/>
  <c r="Q5" i="116"/>
  <c r="L5" i="34"/>
  <c r="Q5" i="114"/>
  <c r="Q5" i="115"/>
  <c r="Q5" i="85"/>
  <c r="P8" i="114"/>
  <c r="P8" i="115"/>
  <c r="W14" i="113"/>
  <c r="W14" i="114"/>
  <c r="O14" i="113"/>
  <c r="O14" i="114"/>
  <c r="L5" i="80"/>
  <c r="Q5" i="113"/>
  <c r="K20" i="4"/>
  <c r="P8" i="113"/>
  <c r="L5" i="78"/>
  <c r="Q5" i="46"/>
  <c r="K8" i="80"/>
  <c r="K8" i="34"/>
  <c r="P8" i="46"/>
  <c r="P8" i="85"/>
  <c r="M417" i="46"/>
  <c r="M420" i="46" s="1"/>
  <c r="M471" i="46"/>
  <c r="M472" i="46" s="1"/>
  <c r="R45" i="80"/>
  <c r="W14" i="85"/>
  <c r="J41" i="34"/>
  <c r="O14" i="85"/>
  <c r="Z149" i="46"/>
  <c r="S48" i="46"/>
  <c r="R302" i="46"/>
  <c r="S302" i="46"/>
  <c r="R246" i="46"/>
  <c r="S225" i="46"/>
  <c r="R225" i="46"/>
  <c r="L417" i="46"/>
  <c r="L420" i="46" s="1"/>
  <c r="O497" i="46"/>
  <c r="O498" i="46" s="1"/>
  <c r="I601" i="46"/>
  <c r="I602" i="46" s="1"/>
  <c r="P445" i="46"/>
  <c r="N627" i="46"/>
  <c r="N628" i="46" s="1"/>
  <c r="L549" i="46"/>
  <c r="L550" i="46" s="1"/>
  <c r="S452" i="46"/>
  <c r="S469" i="46" s="1"/>
  <c r="S472" i="46" s="1"/>
  <c r="J417" i="46"/>
  <c r="J420" i="46" s="1"/>
  <c r="K627" i="46"/>
  <c r="K628" i="46" s="1"/>
  <c r="O549" i="46"/>
  <c r="O550" i="46" s="1"/>
  <c r="K523" i="46"/>
  <c r="K524" i="46" s="1"/>
  <c r="L627" i="46"/>
  <c r="L628" i="46" s="1"/>
  <c r="J601" i="46"/>
  <c r="J602" i="46" s="1"/>
  <c r="L497" i="46"/>
  <c r="L498" i="46" s="1"/>
  <c r="L601" i="46"/>
  <c r="L602" i="46" s="1"/>
  <c r="P417" i="46"/>
  <c r="P420" i="46" s="1"/>
  <c r="I417" i="46"/>
  <c r="I420" i="46" s="1"/>
  <c r="S530" i="46"/>
  <c r="S547" i="46" s="1"/>
  <c r="S550" i="46" s="1"/>
  <c r="I575" i="46"/>
  <c r="I576" i="46" s="1"/>
  <c r="O601" i="46"/>
  <c r="O602" i="46" s="1"/>
  <c r="O445" i="46"/>
  <c r="O446" i="46" s="1"/>
  <c r="J497" i="46"/>
  <c r="J498" i="46" s="1"/>
  <c r="K471" i="46"/>
  <c r="K472" i="46" s="1"/>
  <c r="I523" i="46"/>
  <c r="I524" i="46" s="1"/>
  <c r="K575" i="46"/>
  <c r="K576" i="46" s="1"/>
  <c r="J549" i="46"/>
  <c r="J550" i="46" s="1"/>
  <c r="Q532" i="46"/>
  <c r="Q538" i="46"/>
  <c r="Q541" i="46"/>
  <c r="Q531" i="46"/>
  <c r="Q534" i="46"/>
  <c r="Q549" i="46"/>
  <c r="Q539" i="46"/>
  <c r="Q540" i="46"/>
  <c r="Q542" i="46"/>
  <c r="Q544" i="46"/>
  <c r="K601" i="46"/>
  <c r="K602" i="46" s="1"/>
  <c r="J445" i="46"/>
  <c r="J446" i="46" s="1"/>
  <c r="S478" i="46"/>
  <c r="S495" i="46" s="1"/>
  <c r="S498" i="46" s="1"/>
  <c r="P627" i="46"/>
  <c r="P628" i="46" s="1"/>
  <c r="N497" i="46"/>
  <c r="N498" i="46" s="1"/>
  <c r="I445" i="46"/>
  <c r="I446" i="46" s="1"/>
  <c r="K445" i="46"/>
  <c r="K446" i="46" s="1"/>
  <c r="N523" i="46"/>
  <c r="N524" i="46" s="1"/>
  <c r="I471" i="46"/>
  <c r="I472" i="46" s="1"/>
  <c r="P549" i="46"/>
  <c r="P550" i="46" s="1"/>
  <c r="O417" i="46"/>
  <c r="O420" i="46" s="1"/>
  <c r="N601" i="46"/>
  <c r="N602" i="46" s="1"/>
  <c r="J575" i="46"/>
  <c r="J576" i="46" s="1"/>
  <c r="L575" i="46"/>
  <c r="L576" i="46" s="1"/>
  <c r="K497" i="46"/>
  <c r="K498" i="46" s="1"/>
  <c r="J627" i="46"/>
  <c r="J628" i="46" s="1"/>
  <c r="O471" i="46"/>
  <c r="O472" i="46" s="1"/>
  <c r="J471" i="46"/>
  <c r="J472" i="46" s="1"/>
  <c r="N471" i="46"/>
  <c r="N472" i="46" s="1"/>
  <c r="K417" i="46"/>
  <c r="K420" i="46" s="1"/>
  <c r="P601" i="46"/>
  <c r="S504" i="46"/>
  <c r="S521" i="46" s="1"/>
  <c r="S524" i="46" s="1"/>
  <c r="Q616" i="46"/>
  <c r="Q627" i="46"/>
  <c r="Q618" i="46"/>
  <c r="Q610" i="46"/>
  <c r="Q617" i="46"/>
  <c r="Q619" i="46"/>
  <c r="Q620" i="46"/>
  <c r="Q622" i="46"/>
  <c r="Q609" i="46"/>
  <c r="Q612" i="46"/>
  <c r="N445" i="46"/>
  <c r="N446" i="46" s="1"/>
  <c r="J523" i="46"/>
  <c r="J524" i="46" s="1"/>
  <c r="K549" i="46"/>
  <c r="K550" i="46" s="1"/>
  <c r="P575" i="46"/>
  <c r="P576" i="46" s="1"/>
  <c r="L445" i="46"/>
  <c r="L446" i="46" s="1"/>
  <c r="Q568" i="46"/>
  <c r="Q560" i="46"/>
  <c r="Q564" i="46"/>
  <c r="Q558" i="46"/>
  <c r="Q557" i="46"/>
  <c r="Q570" i="46"/>
  <c r="Q566" i="46"/>
  <c r="Q567" i="46"/>
  <c r="Q565" i="46"/>
  <c r="Q575" i="46"/>
  <c r="S426" i="46"/>
  <c r="S443" i="46" s="1"/>
  <c r="S446" i="46" s="1"/>
  <c r="Q601" i="46"/>
  <c r="Q593" i="46"/>
  <c r="Q591" i="46"/>
  <c r="Q596" i="46"/>
  <c r="Q590" i="46"/>
  <c r="Q583" i="46"/>
  <c r="Q586" i="46"/>
  <c r="Q594" i="46"/>
  <c r="Q592" i="46"/>
  <c r="Q584" i="46"/>
  <c r="P516" i="46"/>
  <c r="P514" i="46"/>
  <c r="P512" i="46"/>
  <c r="P523" i="46"/>
  <c r="P515" i="46"/>
  <c r="P513" i="46"/>
  <c r="S556" i="46"/>
  <c r="S573" i="46" s="1"/>
  <c r="S576" i="46" s="1"/>
  <c r="N417" i="46"/>
  <c r="N420" i="46" s="1"/>
  <c r="N575" i="46"/>
  <c r="N576" i="46" s="1"/>
  <c r="I549" i="46"/>
  <c r="I550" i="46" s="1"/>
  <c r="Q434" i="46"/>
  <c r="Q435" i="46"/>
  <c r="Q428" i="46"/>
  <c r="Q445" i="46"/>
  <c r="Q430" i="46"/>
  <c r="Q438" i="46"/>
  <c r="Q436" i="46"/>
  <c r="Q440" i="46"/>
  <c r="Q437" i="46"/>
  <c r="Q427" i="46"/>
  <c r="O627" i="46"/>
  <c r="O628" i="46" s="1"/>
  <c r="I627" i="46"/>
  <c r="I628" i="46" s="1"/>
  <c r="Q482" i="46"/>
  <c r="Q487" i="46"/>
  <c r="Q497" i="46"/>
  <c r="Q490" i="46"/>
  <c r="Q492" i="46"/>
  <c r="Q488" i="46"/>
  <c r="Q486" i="46"/>
  <c r="Q479" i="46"/>
  <c r="Q480" i="46"/>
  <c r="Q489" i="46"/>
  <c r="L523" i="46"/>
  <c r="L524" i="46" s="1"/>
  <c r="S582" i="46"/>
  <c r="S599" i="46" s="1"/>
  <c r="S602" i="46" s="1"/>
  <c r="L471" i="46"/>
  <c r="L472" i="46" s="1"/>
  <c r="I497" i="46"/>
  <c r="I498" i="46" s="1"/>
  <c r="S608" i="46"/>
  <c r="S625" i="46" s="1"/>
  <c r="S628" i="46" s="1"/>
  <c r="O523" i="46"/>
  <c r="O524" i="46" s="1"/>
  <c r="O575" i="46"/>
  <c r="O576" i="46" s="1"/>
  <c r="P463" i="46"/>
  <c r="P466" i="46"/>
  <c r="P462" i="46"/>
  <c r="P464" i="46"/>
  <c r="P471" i="46"/>
  <c r="P460" i="46"/>
  <c r="P461" i="46"/>
  <c r="Q417" i="46"/>
  <c r="Q420" i="46" s="1"/>
  <c r="Q462" i="46"/>
  <c r="Q461" i="46"/>
  <c r="Q463" i="46"/>
  <c r="Q471" i="46"/>
  <c r="Q464" i="46"/>
  <c r="Q453" i="46"/>
  <c r="Q460" i="46"/>
  <c r="Q456" i="46"/>
  <c r="Q466" i="46"/>
  <c r="Q454" i="46"/>
  <c r="N549" i="46"/>
  <c r="N550" i="46" s="1"/>
  <c r="Q518" i="46"/>
  <c r="Q506" i="46"/>
  <c r="Q523" i="46"/>
  <c r="Q513" i="46"/>
  <c r="Q515" i="46"/>
  <c r="Q516" i="46"/>
  <c r="Q508" i="46"/>
  <c r="Q505" i="46"/>
  <c r="Q512" i="46"/>
  <c r="Q514" i="46"/>
  <c r="P486" i="46"/>
  <c r="P489" i="46"/>
  <c r="P497" i="46"/>
  <c r="P492" i="46"/>
  <c r="P487" i="46"/>
  <c r="P490" i="46"/>
  <c r="P488" i="46"/>
  <c r="U309" i="46"/>
  <c r="U312" i="46" s="1"/>
  <c r="R280" i="46"/>
  <c r="S280" i="46"/>
  <c r="Q299" i="46"/>
  <c r="Q302" i="46" s="1"/>
  <c r="Q222" i="46"/>
  <c r="Q225" i="46" s="1"/>
  <c r="Q277" i="46"/>
  <c r="Q280" i="46" s="1"/>
  <c r="U243" i="46"/>
  <c r="U299" i="46"/>
  <c r="U253" i="46"/>
  <c r="U256" i="46" s="1"/>
  <c r="Q243" i="46"/>
  <c r="Q246" i="46" s="1"/>
  <c r="U277" i="46"/>
  <c r="U280" i="46" s="1"/>
  <c r="Q253" i="46"/>
  <c r="Q256" i="46" s="1"/>
  <c r="U222" i="46"/>
  <c r="O41" i="34"/>
  <c r="P29" i="34"/>
  <c r="O636" i="46"/>
  <c r="Q312" i="46"/>
  <c r="W636" i="46"/>
  <c r="S32" i="34"/>
  <c r="R45" i="78"/>
  <c r="AB136" i="46"/>
  <c r="AB120" i="46"/>
  <c r="AB131" i="46"/>
  <c r="AB142" i="46"/>
  <c r="AB126" i="46"/>
  <c r="AB137" i="46"/>
  <c r="AB121" i="46"/>
  <c r="R149" i="46"/>
  <c r="AB132" i="46"/>
  <c r="AB143" i="46"/>
  <c r="AB127" i="46"/>
  <c r="AB138" i="46"/>
  <c r="AB122" i="46"/>
  <c r="AB133" i="46"/>
  <c r="AB144" i="46"/>
  <c r="AB128" i="46"/>
  <c r="AB139" i="46"/>
  <c r="AB123" i="46"/>
  <c r="AB134" i="46"/>
  <c r="AB118" i="46"/>
  <c r="AB129" i="46"/>
  <c r="AB119" i="46"/>
  <c r="AB140" i="46"/>
  <c r="AB130" i="46"/>
  <c r="AB124" i="46"/>
  <c r="AB141" i="46"/>
  <c r="AB135" i="46"/>
  <c r="AB125" i="46"/>
  <c r="T7" i="133" l="1"/>
  <c r="T7" i="132"/>
  <c r="T7" i="131"/>
  <c r="T7" i="130"/>
  <c r="T7" i="129"/>
  <c r="J26" i="34"/>
  <c r="O390" i="46"/>
  <c r="W154" i="122"/>
  <c r="W156" i="122" s="1"/>
  <c r="W72" i="122"/>
  <c r="X14" i="133"/>
  <c r="J37" i="111"/>
  <c r="X70" i="122" s="1"/>
  <c r="O105" i="85"/>
  <c r="O126" i="85"/>
  <c r="O358" i="85"/>
  <c r="O210" i="85"/>
  <c r="O267" i="85"/>
  <c r="O23" i="133"/>
  <c r="O46" i="85"/>
  <c r="O312" i="85"/>
  <c r="O235" i="85"/>
  <c r="O44" i="129"/>
  <c r="O183" i="85"/>
  <c r="O218" i="85"/>
  <c r="O340" i="85"/>
  <c r="O23" i="129"/>
  <c r="O153" i="85"/>
  <c r="O23" i="85"/>
  <c r="O74" i="129"/>
  <c r="O287" i="85"/>
  <c r="O160" i="85"/>
  <c r="O381" i="85"/>
  <c r="O260" i="85"/>
  <c r="O318" i="85"/>
  <c r="O152" i="122"/>
  <c r="O129" i="117"/>
  <c r="O306" i="117"/>
  <c r="O136" i="114"/>
  <c r="O56" i="114"/>
  <c r="O82" i="114"/>
  <c r="O36" i="114"/>
  <c r="O186" i="113"/>
  <c r="O341" i="113"/>
  <c r="O178" i="113"/>
  <c r="O235" i="122"/>
  <c r="O68" i="122"/>
  <c r="O90" i="132"/>
  <c r="O73" i="132"/>
  <c r="O41" i="132"/>
  <c r="P10" i="132"/>
  <c r="P10" i="133"/>
  <c r="P33" i="133" s="1"/>
  <c r="O123" i="117"/>
  <c r="X14" i="131"/>
  <c r="X14" i="132"/>
  <c r="O206" i="46"/>
  <c r="O260" i="46"/>
  <c r="O248" i="46"/>
  <c r="O16" i="46"/>
  <c r="O316" i="46"/>
  <c r="O304" i="46"/>
  <c r="O153" i="46"/>
  <c r="O20" i="132"/>
  <c r="O81" i="123"/>
  <c r="Q6" i="131"/>
  <c r="Q6" i="132"/>
  <c r="O360" i="46"/>
  <c r="O406" i="46"/>
  <c r="O502" i="46"/>
  <c r="O580" i="46"/>
  <c r="O190" i="46"/>
  <c r="O70" i="46"/>
  <c r="O227" i="46"/>
  <c r="O606" i="46"/>
  <c r="O634" i="46"/>
  <c r="O282" i="46"/>
  <c r="O424" i="46"/>
  <c r="O116" i="46"/>
  <c r="O554" i="46"/>
  <c r="O33" i="46"/>
  <c r="O476" i="46"/>
  <c r="O23" i="123"/>
  <c r="O375" i="85"/>
  <c r="O92" i="85"/>
  <c r="O95" i="129"/>
  <c r="O41" i="123"/>
  <c r="O93" i="123"/>
  <c r="P10" i="130"/>
  <c r="P23" i="130" s="1"/>
  <c r="P10" i="131"/>
  <c r="P23" i="131" s="1"/>
  <c r="X14" i="129"/>
  <c r="X14" i="130"/>
  <c r="O60" i="120"/>
  <c r="O450" i="46"/>
  <c r="O376" i="46"/>
  <c r="Q6" i="129"/>
  <c r="Q6" i="130"/>
  <c r="O23" i="130"/>
  <c r="D38" i="104"/>
  <c r="P10" i="129"/>
  <c r="P67" i="129" s="1"/>
  <c r="T7" i="123"/>
  <c r="T7" i="122"/>
  <c r="T7" i="120"/>
  <c r="T7" i="119"/>
  <c r="T7" i="118"/>
  <c r="T7" i="116"/>
  <c r="T7" i="117"/>
  <c r="T7" i="115"/>
  <c r="T7" i="114"/>
  <c r="T7" i="113"/>
  <c r="O7" i="80"/>
  <c r="T7" i="46"/>
  <c r="P17" i="4"/>
  <c r="O7" i="34"/>
  <c r="T7" i="85"/>
  <c r="O7" i="78"/>
  <c r="Q6" i="123"/>
  <c r="X14" i="123"/>
  <c r="X14" i="122"/>
  <c r="X14" i="120"/>
  <c r="X14" i="119"/>
  <c r="X14" i="118"/>
  <c r="X14" i="117"/>
  <c r="X14" i="116"/>
  <c r="X14" i="115"/>
  <c r="P10" i="122"/>
  <c r="P235" i="122" s="1"/>
  <c r="P10" i="123"/>
  <c r="Q6" i="122"/>
  <c r="Q6" i="46"/>
  <c r="P10" i="120"/>
  <c r="L6" i="78"/>
  <c r="Q6" i="120"/>
  <c r="Q6" i="118"/>
  <c r="Q6" i="119"/>
  <c r="L6" i="34"/>
  <c r="P10" i="118"/>
  <c r="P10" i="119"/>
  <c r="Q6" i="113"/>
  <c r="Q6" i="85"/>
  <c r="L6" i="80"/>
  <c r="Q6" i="115"/>
  <c r="L18" i="4"/>
  <c r="Q6" i="116"/>
  <c r="Q6" i="117"/>
  <c r="M15" i="4"/>
  <c r="Q6" i="114"/>
  <c r="P10" i="116"/>
  <c r="P10" i="117"/>
  <c r="K10" i="34"/>
  <c r="K26" i="34" s="1"/>
  <c r="P10" i="115"/>
  <c r="X14" i="113"/>
  <c r="X14" i="114"/>
  <c r="P10" i="113"/>
  <c r="P335" i="113" s="1"/>
  <c r="P10" i="114"/>
  <c r="P96" i="114" s="1"/>
  <c r="P10" i="46"/>
  <c r="P227" i="46" s="1"/>
  <c r="K10" i="80"/>
  <c r="P10" i="85"/>
  <c r="P70" i="85" s="1"/>
  <c r="S45" i="80"/>
  <c r="X14" i="85"/>
  <c r="S246" i="46"/>
  <c r="U302" i="46"/>
  <c r="Q504" i="46"/>
  <c r="Q521" i="46" s="1"/>
  <c r="Q524" i="46" s="1"/>
  <c r="Q452" i="46"/>
  <c r="Q469" i="46" s="1"/>
  <c r="Q472" i="46" s="1"/>
  <c r="P508" i="46"/>
  <c r="P521" i="46" s="1"/>
  <c r="P524" i="46" s="1"/>
  <c r="Q582" i="46"/>
  <c r="Q599" i="46" s="1"/>
  <c r="Q602" i="46" s="1"/>
  <c r="Q426" i="46"/>
  <c r="Q443" i="46" s="1"/>
  <c r="Q446" i="46" s="1"/>
  <c r="P430" i="46"/>
  <c r="P443" i="46" s="1"/>
  <c r="P446" i="46" s="1"/>
  <c r="P482" i="46"/>
  <c r="P495" i="46" s="1"/>
  <c r="P498" i="46" s="1"/>
  <c r="Q478" i="46"/>
  <c r="Q495" i="46" s="1"/>
  <c r="Q498" i="46" s="1"/>
  <c r="Q608" i="46"/>
  <c r="Q625" i="46" s="1"/>
  <c r="Q628" i="46" s="1"/>
  <c r="P456" i="46"/>
  <c r="P469" i="46" s="1"/>
  <c r="P472" i="46" s="1"/>
  <c r="Q556" i="46"/>
  <c r="Q573" i="46" s="1"/>
  <c r="Q576" i="46" s="1"/>
  <c r="Q530" i="46"/>
  <c r="Q547" i="46" s="1"/>
  <c r="Q550" i="46" s="1"/>
  <c r="P586" i="46"/>
  <c r="P599" i="46" s="1"/>
  <c r="P602" i="46" s="1"/>
  <c r="P253" i="46"/>
  <c r="P256" i="46" s="1"/>
  <c r="P277" i="46"/>
  <c r="P280" i="46" s="1"/>
  <c r="P222" i="46"/>
  <c r="P225" i="46" s="1"/>
  <c r="V243" i="46"/>
  <c r="V253" i="46"/>
  <c r="V256" i="46" s="1"/>
  <c r="P243" i="46"/>
  <c r="P246" i="46" s="1"/>
  <c r="AB146" i="46"/>
  <c r="V299" i="46"/>
  <c r="V222" i="46"/>
  <c r="V277" i="46"/>
  <c r="V280" i="46" s="1"/>
  <c r="P309" i="46"/>
  <c r="P312" i="46" s="1"/>
  <c r="P299" i="46"/>
  <c r="P302" i="46" s="1"/>
  <c r="V309" i="46"/>
  <c r="V312" i="46" s="1"/>
  <c r="Q29" i="34"/>
  <c r="P41" i="34"/>
  <c r="X636" i="46"/>
  <c r="S45" i="78"/>
  <c r="T280" i="46"/>
  <c r="Z294" i="46"/>
  <c r="Z293" i="46"/>
  <c r="Z268" i="46"/>
  <c r="Z233" i="46"/>
  <c r="Z290" i="46"/>
  <c r="Z212" i="46"/>
  <c r="Z287" i="46"/>
  <c r="Z234" i="46"/>
  <c r="Z209" i="46"/>
  <c r="Z231" i="46"/>
  <c r="Z263" i="46"/>
  <c r="Z297" i="46"/>
  <c r="Z236" i="46"/>
  <c r="Z264" i="46"/>
  <c r="Z240" i="46"/>
  <c r="Z266" i="46"/>
  <c r="Z273" i="46"/>
  <c r="Z274" i="46"/>
  <c r="Z296" i="46"/>
  <c r="Z211" i="46"/>
  <c r="Z218" i="46"/>
  <c r="Z291" i="46"/>
  <c r="Z267" i="46"/>
  <c r="Z215" i="46"/>
  <c r="Z230" i="46"/>
  <c r="Z288" i="46"/>
  <c r="Z301" i="46"/>
  <c r="Z279" i="46"/>
  <c r="Z311" i="46"/>
  <c r="Z251" i="46"/>
  <c r="Z220" i="46"/>
  <c r="Z232" i="46"/>
  <c r="Z219" i="46"/>
  <c r="Z265" i="46"/>
  <c r="Z239" i="46"/>
  <c r="Z210" i="46"/>
  <c r="Z275" i="46"/>
  <c r="Z285" i="46"/>
  <c r="Z213" i="46"/>
  <c r="Z235" i="46"/>
  <c r="Z216" i="46"/>
  <c r="Z270" i="46"/>
  <c r="Z271" i="46"/>
  <c r="Z286" i="46"/>
  <c r="Z238" i="46"/>
  <c r="Z217" i="46"/>
  <c r="Z214" i="46"/>
  <c r="Z269" i="46"/>
  <c r="Z241" i="46"/>
  <c r="Z272" i="46"/>
  <c r="Z295" i="46"/>
  <c r="Z292" i="46"/>
  <c r="Z289" i="46"/>
  <c r="Z237" i="46"/>
  <c r="Z255" i="46"/>
  <c r="Z307" i="46"/>
  <c r="Z224" i="46"/>
  <c r="U7" i="133" l="1"/>
  <c r="U7" i="132"/>
  <c r="U7" i="131"/>
  <c r="U7" i="130"/>
  <c r="U7" i="129"/>
  <c r="X154" i="122"/>
  <c r="X156" i="122" s="1"/>
  <c r="X72" i="122"/>
  <c r="P23" i="133"/>
  <c r="P46" i="85"/>
  <c r="P129" i="117"/>
  <c r="P136" i="114"/>
  <c r="P56" i="114"/>
  <c r="P186" i="113"/>
  <c r="P341" i="113"/>
  <c r="R5" i="132"/>
  <c r="R5" i="133"/>
  <c r="Q8" i="132"/>
  <c r="Q8" i="133"/>
  <c r="P90" i="132"/>
  <c r="P73" i="132"/>
  <c r="P41" i="132"/>
  <c r="P20" i="132"/>
  <c r="P81" i="123"/>
  <c r="P41" i="123"/>
  <c r="P93" i="123"/>
  <c r="Q8" i="130"/>
  <c r="Q8" i="131"/>
  <c r="R5" i="130"/>
  <c r="R5" i="131"/>
  <c r="P123" i="117"/>
  <c r="P358" i="85"/>
  <c r="P74" i="129"/>
  <c r="P23" i="129"/>
  <c r="P44" i="129"/>
  <c r="P95" i="129"/>
  <c r="C38" i="104"/>
  <c r="L8" i="80"/>
  <c r="Q8" i="129"/>
  <c r="R5" i="129"/>
  <c r="P60" i="120"/>
  <c r="P78" i="120"/>
  <c r="P318" i="85"/>
  <c r="P260" i="46"/>
  <c r="P105" i="85"/>
  <c r="P476" i="46"/>
  <c r="Q8" i="113"/>
  <c r="U7" i="123"/>
  <c r="U7" i="122"/>
  <c r="U7" i="120"/>
  <c r="U7" i="119"/>
  <c r="U7" i="118"/>
  <c r="U7" i="116"/>
  <c r="U7" i="117"/>
  <c r="U7" i="115"/>
  <c r="U7" i="114"/>
  <c r="U7" i="113"/>
  <c r="P7" i="78"/>
  <c r="P7" i="80"/>
  <c r="U7" i="46"/>
  <c r="Q17" i="4"/>
  <c r="U7" i="85"/>
  <c r="P7" i="34"/>
  <c r="P16" i="46"/>
  <c r="P160" i="85"/>
  <c r="P450" i="46"/>
  <c r="P376" i="46"/>
  <c r="P126" i="85"/>
  <c r="L20" i="4"/>
  <c r="P375" i="85"/>
  <c r="Q8" i="46"/>
  <c r="P210" i="85"/>
  <c r="L8" i="78"/>
  <c r="P316" i="46"/>
  <c r="R5" i="115"/>
  <c r="Q8" i="85"/>
  <c r="P152" i="122"/>
  <c r="P153" i="85"/>
  <c r="P33" i="46"/>
  <c r="P304" i="46"/>
  <c r="P68" i="122"/>
  <c r="P217" i="122"/>
  <c r="P340" i="85"/>
  <c r="P218" i="85"/>
  <c r="P116" i="46"/>
  <c r="P282" i="46"/>
  <c r="P70" i="46"/>
  <c r="P23" i="123"/>
  <c r="P235" i="85"/>
  <c r="P287" i="85"/>
  <c r="P267" i="85"/>
  <c r="P260" i="85"/>
  <c r="R5" i="122"/>
  <c r="R5" i="123"/>
  <c r="Q8" i="122"/>
  <c r="Q8" i="123"/>
  <c r="K16" i="34"/>
  <c r="R5" i="85"/>
  <c r="R5" i="120"/>
  <c r="M5" i="34"/>
  <c r="R5" i="114"/>
  <c r="M5" i="80"/>
  <c r="R5" i="113"/>
  <c r="R5" i="46"/>
  <c r="Q8" i="120"/>
  <c r="L8" i="34"/>
  <c r="Q8" i="118"/>
  <c r="Q8" i="119"/>
  <c r="P84" i="118"/>
  <c r="R5" i="118"/>
  <c r="R5" i="119"/>
  <c r="Q8" i="114"/>
  <c r="Q8" i="116"/>
  <c r="P306" i="117"/>
  <c r="P346" i="117"/>
  <c r="Q8" i="115"/>
  <c r="R5" i="116"/>
  <c r="Q8" i="117"/>
  <c r="R5" i="117"/>
  <c r="M5" i="78"/>
  <c r="M16" i="4"/>
  <c r="P312" i="85"/>
  <c r="P92" i="85"/>
  <c r="P52" i="46"/>
  <c r="P554" i="46"/>
  <c r="P360" i="46"/>
  <c r="P528" i="46"/>
  <c r="P23" i="85"/>
  <c r="P406" i="46"/>
  <c r="P634" i="46"/>
  <c r="P606" i="46"/>
  <c r="P424" i="46"/>
  <c r="P178" i="113"/>
  <c r="P36" i="114"/>
  <c r="P82" i="114"/>
  <c r="P381" i="85"/>
  <c r="P183" i="85"/>
  <c r="P502" i="46"/>
  <c r="P580" i="46"/>
  <c r="P190" i="46"/>
  <c r="P248" i="46"/>
  <c r="P153" i="46"/>
  <c r="P206" i="46"/>
  <c r="P390" i="46"/>
  <c r="Z245" i="46"/>
  <c r="T225" i="46"/>
  <c r="T246" i="46"/>
  <c r="T302" i="46"/>
  <c r="W243" i="46"/>
  <c r="W277" i="46"/>
  <c r="W280" i="46" s="1"/>
  <c r="R29" i="34"/>
  <c r="Q41" i="34"/>
  <c r="W253" i="46"/>
  <c r="W256" i="46" s="1"/>
  <c r="W309" i="46"/>
  <c r="W312" i="46" s="1"/>
  <c r="W299" i="46"/>
  <c r="W222" i="46"/>
  <c r="Z306" i="46"/>
  <c r="Z309" i="46" s="1"/>
  <c r="Z312" i="46" s="1"/>
  <c r="O309" i="46"/>
  <c r="O312" i="46" s="1"/>
  <c r="Z229" i="46"/>
  <c r="Z243" i="46" s="1"/>
  <c r="O243" i="46"/>
  <c r="O246" i="46" s="1"/>
  <c r="O299" i="46"/>
  <c r="O302" i="46" s="1"/>
  <c r="Z284" i="46"/>
  <c r="Z299" i="46" s="1"/>
  <c r="Z302" i="46" s="1"/>
  <c r="AA233" i="46"/>
  <c r="AA241" i="46"/>
  <c r="AA208" i="46"/>
  <c r="AA273" i="46"/>
  <c r="AA218" i="46"/>
  <c r="AA289" i="46"/>
  <c r="AA216" i="46"/>
  <c r="AA251" i="46"/>
  <c r="AA265" i="46"/>
  <c r="AA291" i="46"/>
  <c r="AA287" i="46"/>
  <c r="AA212" i="46"/>
  <c r="AA238" i="46"/>
  <c r="AA237" i="46"/>
  <c r="AA270" i="46"/>
  <c r="AA307" i="46"/>
  <c r="AA262" i="46"/>
  <c r="AA209" i="46"/>
  <c r="AA263" i="46"/>
  <c r="AA271" i="46"/>
  <c r="AA290" i="46"/>
  <c r="AA215" i="46"/>
  <c r="AA267" i="46"/>
  <c r="AA214" i="46"/>
  <c r="AA239" i="46"/>
  <c r="AA275" i="46"/>
  <c r="AA213" i="46"/>
  <c r="AA297" i="46"/>
  <c r="AA234" i="46"/>
  <c r="AA293" i="46"/>
  <c r="AA236" i="46"/>
  <c r="AA264" i="46"/>
  <c r="AA295" i="46"/>
  <c r="AA292" i="46"/>
  <c r="AA230" i="46"/>
  <c r="AA285" i="46"/>
  <c r="AA231" i="46"/>
  <c r="AA274" i="46"/>
  <c r="AA210" i="46"/>
  <c r="AA220" i="46"/>
  <c r="AA240" i="46"/>
  <c r="AA269" i="46"/>
  <c r="AA272" i="46"/>
  <c r="AA288" i="46"/>
  <c r="AA268" i="46"/>
  <c r="AA294" i="46"/>
  <c r="AA235" i="46"/>
  <c r="AA266" i="46"/>
  <c r="AA286" i="46"/>
  <c r="AA219" i="46"/>
  <c r="AA217" i="46"/>
  <c r="AA211" i="46"/>
  <c r="AA296" i="46"/>
  <c r="AA232" i="46"/>
  <c r="AA311" i="46"/>
  <c r="AA255" i="46"/>
  <c r="AA279" i="46"/>
  <c r="Z262" i="46"/>
  <c r="Z277" i="46" s="1"/>
  <c r="Z280" i="46" s="1"/>
  <c r="O277" i="46"/>
  <c r="O280" i="46" s="1"/>
  <c r="O222" i="46"/>
  <c r="O225" i="46" s="1"/>
  <c r="Z208" i="46"/>
  <c r="Z222" i="46" s="1"/>
  <c r="Z225" i="46" s="1"/>
  <c r="Z250" i="46"/>
  <c r="Z253" i="46" s="1"/>
  <c r="Z256" i="46" s="1"/>
  <c r="O253" i="46"/>
  <c r="O256" i="46" s="1"/>
  <c r="V7" i="133" l="1"/>
  <c r="V7" i="132"/>
  <c r="V7" i="131"/>
  <c r="V7" i="130"/>
  <c r="V7" i="129"/>
  <c r="Q10" i="132"/>
  <c r="Q10" i="133"/>
  <c r="Q33" i="133" s="1"/>
  <c r="R6" i="132"/>
  <c r="R6" i="133"/>
  <c r="Q10" i="130"/>
  <c r="Q23" i="130" s="1"/>
  <c r="Q10" i="131"/>
  <c r="Q23" i="131" s="1"/>
  <c r="R6" i="130"/>
  <c r="R6" i="131"/>
  <c r="R6" i="129"/>
  <c r="U20" i="4"/>
  <c r="Z10" i="133" s="1"/>
  <c r="Q10" i="129"/>
  <c r="Q67" i="129" s="1"/>
  <c r="Q10" i="116"/>
  <c r="Q10" i="115"/>
  <c r="Q10" i="117"/>
  <c r="Q129" i="117" s="1"/>
  <c r="Q10" i="118"/>
  <c r="Q10" i="120"/>
  <c r="Q10" i="119"/>
  <c r="Q10" i="85"/>
  <c r="Q70" i="85" s="1"/>
  <c r="Q10" i="114"/>
  <c r="Q96" i="114" s="1"/>
  <c r="Q10" i="113"/>
  <c r="Q335" i="113" s="1"/>
  <c r="Q10" i="122"/>
  <c r="L10" i="80"/>
  <c r="Q10" i="123"/>
  <c r="Q93" i="123" s="1"/>
  <c r="L10" i="34"/>
  <c r="V20" i="4"/>
  <c r="AA10" i="133" s="1"/>
  <c r="AA23" i="133" s="1"/>
  <c r="V7" i="123"/>
  <c r="V7" i="122"/>
  <c r="V7" i="120"/>
  <c r="V7" i="119"/>
  <c r="V7" i="118"/>
  <c r="V7" i="117"/>
  <c r="V7" i="115"/>
  <c r="V7" i="116"/>
  <c r="V7" i="114"/>
  <c r="V7" i="113"/>
  <c r="Q7" i="80"/>
  <c r="R17" i="4"/>
  <c r="V7" i="85"/>
  <c r="Q7" i="78"/>
  <c r="V7" i="46"/>
  <c r="Q7" i="34"/>
  <c r="Q10" i="46"/>
  <c r="R6" i="122"/>
  <c r="R6" i="123"/>
  <c r="R6" i="120"/>
  <c r="R6" i="118"/>
  <c r="R6" i="119"/>
  <c r="R6" i="117"/>
  <c r="R6" i="116"/>
  <c r="R6" i="85"/>
  <c r="N15" i="4"/>
  <c r="M6" i="80"/>
  <c r="M6" i="34"/>
  <c r="R6" i="113"/>
  <c r="M18" i="4"/>
  <c r="M6" i="78"/>
  <c r="R6" i="115"/>
  <c r="R6" i="114"/>
  <c r="R6" i="46"/>
  <c r="Z246" i="46"/>
  <c r="U246" i="46"/>
  <c r="U225" i="46"/>
  <c r="W302" i="46"/>
  <c r="X253" i="46"/>
  <c r="X256" i="46" s="1"/>
  <c r="AA277" i="46"/>
  <c r="AA280" i="46" s="1"/>
  <c r="AA222" i="46"/>
  <c r="X243" i="46"/>
  <c r="X309" i="46"/>
  <c r="X312" i="46" s="1"/>
  <c r="AA250" i="46"/>
  <c r="AA253" i="46" s="1"/>
  <c r="AA256" i="46" s="1"/>
  <c r="X299" i="46"/>
  <c r="AA284" i="46"/>
  <c r="AA299" i="46" s="1"/>
  <c r="AA306" i="46"/>
  <c r="AA309" i="46" s="1"/>
  <c r="AA312" i="46" s="1"/>
  <c r="S29" i="34"/>
  <c r="S41" i="34" s="1"/>
  <c r="R41" i="34"/>
  <c r="X277" i="46"/>
  <c r="X280" i="46" s="1"/>
  <c r="X222" i="46"/>
  <c r="AA229" i="46"/>
  <c r="AA243" i="46" s="1"/>
  <c r="T183" i="46"/>
  <c r="T186" i="46" s="1"/>
  <c r="W7" i="133" l="1"/>
  <c r="W7" i="132"/>
  <c r="W7" i="131"/>
  <c r="W7" i="130"/>
  <c r="W7" i="129"/>
  <c r="Q23" i="133"/>
  <c r="Q46" i="85"/>
  <c r="Q136" i="114"/>
  <c r="Q56" i="114"/>
  <c r="Q186" i="113"/>
  <c r="Q341" i="113"/>
  <c r="Z23" i="133"/>
  <c r="AD25" i="133"/>
  <c r="Q178" i="113"/>
  <c r="Q90" i="132"/>
  <c r="Q73" i="132"/>
  <c r="Q41" i="132"/>
  <c r="S5" i="132"/>
  <c r="S5" i="133"/>
  <c r="R8" i="132"/>
  <c r="R8" i="133"/>
  <c r="Q20" i="132"/>
  <c r="Q81" i="123"/>
  <c r="Z10" i="131"/>
  <c r="Z10" i="132"/>
  <c r="AA10" i="131"/>
  <c r="AA10" i="132"/>
  <c r="Z10" i="118"/>
  <c r="Z23" i="118" s="1"/>
  <c r="S5" i="130"/>
  <c r="S5" i="131"/>
  <c r="Z10" i="122"/>
  <c r="Z46" i="122" s="1"/>
  <c r="Z10" i="117"/>
  <c r="Z257" i="117" s="1"/>
  <c r="Z10" i="123"/>
  <c r="AD83" i="123" s="1"/>
  <c r="Z10" i="120"/>
  <c r="Z36" i="120" s="1"/>
  <c r="Z10" i="114"/>
  <c r="R8" i="130"/>
  <c r="R8" i="131"/>
  <c r="Q82" i="114"/>
  <c r="Z10" i="129"/>
  <c r="Z10" i="130"/>
  <c r="AA10" i="129"/>
  <c r="AA23" i="129" s="1"/>
  <c r="AA10" i="130"/>
  <c r="Z10" i="115"/>
  <c r="Q318" i="85"/>
  <c r="Q23" i="129"/>
  <c r="Q44" i="129"/>
  <c r="Q74" i="129"/>
  <c r="Q95" i="129"/>
  <c r="Z10" i="119"/>
  <c r="Z35" i="119" s="1"/>
  <c r="Q235" i="122"/>
  <c r="Q217" i="122"/>
  <c r="AD27" i="129"/>
  <c r="AD35" i="129"/>
  <c r="AD30" i="129"/>
  <c r="AD38" i="129"/>
  <c r="AD33" i="129"/>
  <c r="AD28" i="129"/>
  <c r="AD36" i="129"/>
  <c r="AD29" i="129"/>
  <c r="AD32" i="129"/>
  <c r="AD31" i="129"/>
  <c r="AD53" i="129"/>
  <c r="AD26" i="129"/>
  <c r="AD34" i="129"/>
  <c r="AD37" i="129"/>
  <c r="AD49" i="129"/>
  <c r="AD46" i="129"/>
  <c r="AD51" i="129"/>
  <c r="AD47" i="129"/>
  <c r="AD52" i="129"/>
  <c r="AD55" i="129"/>
  <c r="AD48" i="129"/>
  <c r="AD57" i="129"/>
  <c r="AD54" i="129"/>
  <c r="AD50" i="129"/>
  <c r="AD56" i="129"/>
  <c r="AD25" i="129"/>
  <c r="Z23" i="129"/>
  <c r="S5" i="129"/>
  <c r="Z10" i="113"/>
  <c r="Z23" i="113" s="1"/>
  <c r="R8" i="129"/>
  <c r="Q36" i="114"/>
  <c r="Z10" i="116"/>
  <c r="Q60" i="120"/>
  <c r="Q78" i="120"/>
  <c r="Q68" i="122"/>
  <c r="Q152" i="122"/>
  <c r="Q218" i="85"/>
  <c r="Q153" i="85"/>
  <c r="Q23" i="123"/>
  <c r="Q312" i="85"/>
  <c r="Q23" i="85"/>
  <c r="Q381" i="85"/>
  <c r="Q358" i="85"/>
  <c r="Q375" i="85"/>
  <c r="Q92" i="85"/>
  <c r="Q340" i="85"/>
  <c r="Q210" i="85"/>
  <c r="Q287" i="85"/>
  <c r="Q260" i="85"/>
  <c r="Q183" i="85"/>
  <c r="Q267" i="85"/>
  <c r="Q105" i="85"/>
  <c r="Q235" i="85"/>
  <c r="Z23" i="120"/>
  <c r="Q84" i="118"/>
  <c r="Q306" i="117"/>
  <c r="Q123" i="117"/>
  <c r="Q346" i="117"/>
  <c r="Q126" i="85"/>
  <c r="Q160" i="85"/>
  <c r="Q70" i="46"/>
  <c r="Q554" i="46"/>
  <c r="Q424" i="46"/>
  <c r="Q580" i="46"/>
  <c r="Q390" i="46"/>
  <c r="Q16" i="46"/>
  <c r="Q116" i="46"/>
  <c r="Q450" i="46"/>
  <c r="Q406" i="46"/>
  <c r="Q282" i="46"/>
  <c r="Q316" i="46"/>
  <c r="Q476" i="46"/>
  <c r="Q304" i="46"/>
  <c r="Q248" i="46"/>
  <c r="Q634" i="46"/>
  <c r="Q502" i="46"/>
  <c r="Q528" i="46"/>
  <c r="Q206" i="46"/>
  <c r="Q52" i="46"/>
  <c r="Q227" i="46"/>
  <c r="Q360" i="46"/>
  <c r="Q190" i="46"/>
  <c r="Q376" i="46"/>
  <c r="Q260" i="46"/>
  <c r="Q33" i="46"/>
  <c r="Q606" i="46"/>
  <c r="Q153" i="46"/>
  <c r="AA10" i="122"/>
  <c r="AD52" i="122" s="1"/>
  <c r="AA10" i="116"/>
  <c r="AA10" i="123"/>
  <c r="AA10" i="119"/>
  <c r="AD25" i="119" s="1"/>
  <c r="AA10" i="120"/>
  <c r="AA10" i="113"/>
  <c r="AD162" i="113" s="1"/>
  <c r="AA10" i="117"/>
  <c r="AD65" i="117" s="1"/>
  <c r="AA10" i="114"/>
  <c r="AA10" i="118"/>
  <c r="AD59" i="118" s="1"/>
  <c r="AA10" i="115"/>
  <c r="L16" i="34"/>
  <c r="L26" i="34"/>
  <c r="W7" i="123"/>
  <c r="W7" i="122"/>
  <c r="W7" i="120"/>
  <c r="W7" i="119"/>
  <c r="W7" i="118"/>
  <c r="W7" i="117"/>
  <c r="W7" i="115"/>
  <c r="W7" i="116"/>
  <c r="W7" i="114"/>
  <c r="W7" i="113"/>
  <c r="S17" i="4"/>
  <c r="W7" i="85"/>
  <c r="R7" i="78"/>
  <c r="R7" i="80"/>
  <c r="R7" i="34"/>
  <c r="W7" i="46"/>
  <c r="Q41" i="123"/>
  <c r="R8" i="122"/>
  <c r="R8" i="123"/>
  <c r="S5" i="122"/>
  <c r="S5" i="123"/>
  <c r="R8" i="120"/>
  <c r="S5" i="120"/>
  <c r="R8" i="118"/>
  <c r="R8" i="119"/>
  <c r="S5" i="118"/>
  <c r="S5" i="119"/>
  <c r="R8" i="117"/>
  <c r="R8" i="115"/>
  <c r="R8" i="85"/>
  <c r="M20" i="4"/>
  <c r="R8" i="116"/>
  <c r="M8" i="78"/>
  <c r="M8" i="80"/>
  <c r="R8" i="113"/>
  <c r="R8" i="46"/>
  <c r="M8" i="34"/>
  <c r="R8" i="114"/>
  <c r="S5" i="117"/>
  <c r="S5" i="113"/>
  <c r="S5" i="46"/>
  <c r="N16" i="4"/>
  <c r="S5" i="115"/>
  <c r="S5" i="114"/>
  <c r="N5" i="34"/>
  <c r="N5" i="80"/>
  <c r="S5" i="116"/>
  <c r="S5" i="85"/>
  <c r="N5" i="78"/>
  <c r="V302" i="46"/>
  <c r="V225" i="46"/>
  <c r="V246" i="46"/>
  <c r="A256" i="46"/>
  <c r="A280" i="46"/>
  <c r="A312" i="46"/>
  <c r="U183" i="46"/>
  <c r="U186" i="46" s="1"/>
  <c r="A41" i="34"/>
  <c r="A1" i="34" s="1"/>
  <c r="H18" i="25" s="1"/>
  <c r="R135" i="85"/>
  <c r="T146" i="46"/>
  <c r="T149" i="46" s="1"/>
  <c r="X7" i="133" l="1"/>
  <c r="X7" i="132"/>
  <c r="X7" i="131"/>
  <c r="X7" i="130"/>
  <c r="X7" i="129"/>
  <c r="Z236" i="117"/>
  <c r="Z203" i="122"/>
  <c r="Z121" i="122"/>
  <c r="Z23" i="122"/>
  <c r="Z137" i="122"/>
  <c r="Z191" i="122"/>
  <c r="Z278" i="117"/>
  <c r="Z23" i="117"/>
  <c r="S6" i="132"/>
  <c r="S6" i="133"/>
  <c r="R10" i="132"/>
  <c r="R10" i="133"/>
  <c r="R33" i="133" s="1"/>
  <c r="Z23" i="123"/>
  <c r="Z52" i="118"/>
  <c r="AD42" i="120"/>
  <c r="U101" i="123"/>
  <c r="R101" i="123"/>
  <c r="S101" i="123"/>
  <c r="T101" i="123"/>
  <c r="V101" i="123"/>
  <c r="W101" i="123"/>
  <c r="X101" i="123"/>
  <c r="Z81" i="123"/>
  <c r="A86" i="123"/>
  <c r="AD29" i="123"/>
  <c r="Q79" i="107" s="1"/>
  <c r="AA81" i="123"/>
  <c r="AD27" i="123"/>
  <c r="Z118" i="114"/>
  <c r="AD30" i="123"/>
  <c r="K80" i="107" s="1"/>
  <c r="AD26" i="123"/>
  <c r="L76" i="107" s="1"/>
  <c r="Z92" i="119"/>
  <c r="R10" i="130"/>
  <c r="R10" i="131"/>
  <c r="R23" i="131" s="1"/>
  <c r="AD28" i="123"/>
  <c r="N78" i="107" s="1"/>
  <c r="S6" i="130"/>
  <c r="S6" i="131"/>
  <c r="Z23" i="119"/>
  <c r="AD25" i="123"/>
  <c r="R50" i="123" s="1"/>
  <c r="Z47" i="119"/>
  <c r="Z104" i="119"/>
  <c r="Z116" i="119"/>
  <c r="AD70" i="118"/>
  <c r="AD60" i="118"/>
  <c r="AD65" i="118"/>
  <c r="T107" i="129"/>
  <c r="F41" i="109" s="1"/>
  <c r="V107" i="129"/>
  <c r="H41" i="109" s="1"/>
  <c r="X107" i="129"/>
  <c r="J41" i="109" s="1"/>
  <c r="R107" i="129"/>
  <c r="D41" i="109" s="1"/>
  <c r="S107" i="129"/>
  <c r="E41" i="109" s="1"/>
  <c r="U107" i="129"/>
  <c r="G41" i="109" s="1"/>
  <c r="W107" i="129"/>
  <c r="I41" i="109" s="1"/>
  <c r="U102" i="129"/>
  <c r="G36" i="109" s="1"/>
  <c r="R102" i="129"/>
  <c r="D36" i="109" s="1"/>
  <c r="S102" i="129"/>
  <c r="E36" i="109" s="1"/>
  <c r="X102" i="129"/>
  <c r="J36" i="109" s="1"/>
  <c r="W102" i="129"/>
  <c r="I36" i="109" s="1"/>
  <c r="V102" i="129"/>
  <c r="H36" i="109" s="1"/>
  <c r="T102" i="129"/>
  <c r="F36" i="109" s="1"/>
  <c r="R83" i="129"/>
  <c r="D22" i="109" s="1"/>
  <c r="U83" i="129"/>
  <c r="G22" i="109" s="1"/>
  <c r="X83" i="129"/>
  <c r="J22" i="109" s="1"/>
  <c r="T83" i="129"/>
  <c r="F22" i="109" s="1"/>
  <c r="W83" i="129"/>
  <c r="I22" i="109" s="1"/>
  <c r="V83" i="129"/>
  <c r="H22" i="109" s="1"/>
  <c r="S83" i="129"/>
  <c r="E22" i="109" s="1"/>
  <c r="V78" i="129"/>
  <c r="H17" i="109" s="1"/>
  <c r="X78" i="129"/>
  <c r="J17" i="109" s="1"/>
  <c r="S78" i="129"/>
  <c r="E17" i="109" s="1"/>
  <c r="R78" i="129"/>
  <c r="D17" i="109" s="1"/>
  <c r="W78" i="129"/>
  <c r="I17" i="109" s="1"/>
  <c r="T78" i="129"/>
  <c r="F17" i="109" s="1"/>
  <c r="U78" i="129"/>
  <c r="G17" i="109" s="1"/>
  <c r="AD141" i="122"/>
  <c r="AD67" i="118"/>
  <c r="AD58" i="118"/>
  <c r="AD71" i="118"/>
  <c r="W101" i="129"/>
  <c r="I35" i="109" s="1"/>
  <c r="X101" i="129"/>
  <c r="J35" i="109" s="1"/>
  <c r="T101" i="129"/>
  <c r="F35" i="109" s="1"/>
  <c r="R101" i="129"/>
  <c r="D35" i="109" s="1"/>
  <c r="V101" i="129"/>
  <c r="H35" i="109" s="1"/>
  <c r="S101" i="129"/>
  <c r="E35" i="109" s="1"/>
  <c r="U101" i="129"/>
  <c r="G35" i="109" s="1"/>
  <c r="T97" i="129"/>
  <c r="W97" i="129"/>
  <c r="U97" i="129"/>
  <c r="R97" i="129"/>
  <c r="X97" i="129"/>
  <c r="S97" i="129"/>
  <c r="V97" i="129"/>
  <c r="T80" i="129"/>
  <c r="F19" i="109" s="1"/>
  <c r="U80" i="129"/>
  <c r="G19" i="109" s="1"/>
  <c r="V80" i="129"/>
  <c r="H19" i="109" s="1"/>
  <c r="R80" i="129"/>
  <c r="D19" i="109" s="1"/>
  <c r="W80" i="129"/>
  <c r="I19" i="109" s="1"/>
  <c r="S80" i="129"/>
  <c r="E19" i="109" s="1"/>
  <c r="X80" i="129"/>
  <c r="J19" i="109" s="1"/>
  <c r="AD142" i="122"/>
  <c r="AD72" i="118"/>
  <c r="AD55" i="118"/>
  <c r="V105" i="129"/>
  <c r="H39" i="109" s="1"/>
  <c r="X105" i="129"/>
  <c r="J39" i="109" s="1"/>
  <c r="S105" i="129"/>
  <c r="E39" i="109" s="1"/>
  <c r="U105" i="129"/>
  <c r="G39" i="109" s="1"/>
  <c r="W105" i="129"/>
  <c r="I39" i="109" s="1"/>
  <c r="T105" i="129"/>
  <c r="F39" i="109" s="1"/>
  <c r="R105" i="129"/>
  <c r="D39" i="109" s="1"/>
  <c r="T100" i="129"/>
  <c r="F34" i="109" s="1"/>
  <c r="R100" i="129"/>
  <c r="D34" i="109" s="1"/>
  <c r="X100" i="129"/>
  <c r="J34" i="109" s="1"/>
  <c r="S100" i="129"/>
  <c r="E34" i="109" s="1"/>
  <c r="W100" i="129"/>
  <c r="I34" i="109" s="1"/>
  <c r="V100" i="129"/>
  <c r="H34" i="109" s="1"/>
  <c r="U100" i="129"/>
  <c r="G34" i="109" s="1"/>
  <c r="X87" i="129"/>
  <c r="J26" i="109" s="1"/>
  <c r="S87" i="129"/>
  <c r="E26" i="109" s="1"/>
  <c r="V87" i="129"/>
  <c r="H26" i="109" s="1"/>
  <c r="W87" i="129"/>
  <c r="I26" i="109" s="1"/>
  <c r="T87" i="129"/>
  <c r="F26" i="109" s="1"/>
  <c r="U87" i="129"/>
  <c r="G26" i="109" s="1"/>
  <c r="R87" i="129"/>
  <c r="D26" i="109" s="1"/>
  <c r="AD143" i="122"/>
  <c r="AD64" i="118"/>
  <c r="AD61" i="118"/>
  <c r="S108" i="129"/>
  <c r="E42" i="109" s="1"/>
  <c r="U108" i="129"/>
  <c r="G42" i="109" s="1"/>
  <c r="R108" i="129"/>
  <c r="D42" i="109" s="1"/>
  <c r="X108" i="129"/>
  <c r="J42" i="109" s="1"/>
  <c r="V108" i="129"/>
  <c r="H42" i="109" s="1"/>
  <c r="W108" i="129"/>
  <c r="I42" i="109" s="1"/>
  <c r="T108" i="129"/>
  <c r="F42" i="109" s="1"/>
  <c r="S88" i="129"/>
  <c r="E27" i="109" s="1"/>
  <c r="X88" i="129"/>
  <c r="J27" i="109" s="1"/>
  <c r="R88" i="129"/>
  <c r="D27" i="109" s="1"/>
  <c r="T88" i="129"/>
  <c r="F27" i="109" s="1"/>
  <c r="U88" i="129"/>
  <c r="G27" i="109" s="1"/>
  <c r="V88" i="129"/>
  <c r="H27" i="109" s="1"/>
  <c r="W88" i="129"/>
  <c r="I27" i="109" s="1"/>
  <c r="T79" i="129"/>
  <c r="F18" i="109" s="1"/>
  <c r="R79" i="129"/>
  <c r="D18" i="109" s="1"/>
  <c r="X79" i="129"/>
  <c r="J18" i="109" s="1"/>
  <c r="V79" i="129"/>
  <c r="H18" i="109" s="1"/>
  <c r="U79" i="129"/>
  <c r="G18" i="109" s="1"/>
  <c r="W79" i="129"/>
  <c r="I18" i="109" s="1"/>
  <c r="S79" i="129"/>
  <c r="E18" i="109" s="1"/>
  <c r="AD62" i="118"/>
  <c r="AD57" i="118"/>
  <c r="T99" i="129"/>
  <c r="F33" i="109" s="1"/>
  <c r="V99" i="129"/>
  <c r="H33" i="109" s="1"/>
  <c r="R99" i="129"/>
  <c r="D33" i="109" s="1"/>
  <c r="X99" i="129"/>
  <c r="J33" i="109" s="1"/>
  <c r="U99" i="129"/>
  <c r="G33" i="109" s="1"/>
  <c r="W99" i="129"/>
  <c r="I33" i="109" s="1"/>
  <c r="S99" i="129"/>
  <c r="E33" i="109" s="1"/>
  <c r="R85" i="129"/>
  <c r="D24" i="109" s="1"/>
  <c r="T85" i="129"/>
  <c r="F24" i="109" s="1"/>
  <c r="V85" i="129"/>
  <c r="H24" i="109" s="1"/>
  <c r="U85" i="129"/>
  <c r="G24" i="109" s="1"/>
  <c r="S85" i="129"/>
  <c r="E24" i="109" s="1"/>
  <c r="X85" i="129"/>
  <c r="J24" i="109" s="1"/>
  <c r="W85" i="129"/>
  <c r="I24" i="109" s="1"/>
  <c r="V84" i="129"/>
  <c r="H23" i="109" s="1"/>
  <c r="T84" i="129"/>
  <c r="F23" i="109" s="1"/>
  <c r="U84" i="129"/>
  <c r="G23" i="109" s="1"/>
  <c r="W84" i="129"/>
  <c r="I23" i="109" s="1"/>
  <c r="S84" i="129"/>
  <c r="E23" i="109" s="1"/>
  <c r="R84" i="129"/>
  <c r="D23" i="109" s="1"/>
  <c r="X84" i="129"/>
  <c r="J23" i="109" s="1"/>
  <c r="AD54" i="118"/>
  <c r="AD56" i="118"/>
  <c r="X106" i="129"/>
  <c r="J40" i="109" s="1"/>
  <c r="W106" i="129"/>
  <c r="I40" i="109" s="1"/>
  <c r="V106" i="129"/>
  <c r="H40" i="109" s="1"/>
  <c r="S106" i="129"/>
  <c r="E40" i="109" s="1"/>
  <c r="R106" i="129"/>
  <c r="D40" i="109" s="1"/>
  <c r="U106" i="129"/>
  <c r="G40" i="109" s="1"/>
  <c r="T106" i="129"/>
  <c r="F40" i="109" s="1"/>
  <c r="T77" i="129"/>
  <c r="F16" i="109" s="1"/>
  <c r="U77" i="129"/>
  <c r="G16" i="109" s="1"/>
  <c r="S77" i="129"/>
  <c r="E16" i="109" s="1"/>
  <c r="X77" i="129"/>
  <c r="J16" i="109" s="1"/>
  <c r="W77" i="129"/>
  <c r="I16" i="109" s="1"/>
  <c r="V77" i="129"/>
  <c r="H16" i="109" s="1"/>
  <c r="R77" i="129"/>
  <c r="D16" i="109" s="1"/>
  <c r="R89" i="129"/>
  <c r="D28" i="109" s="1"/>
  <c r="V89" i="129"/>
  <c r="H28" i="109" s="1"/>
  <c r="U89" i="129"/>
  <c r="G28" i="109" s="1"/>
  <c r="W89" i="129"/>
  <c r="I28" i="109" s="1"/>
  <c r="S89" i="129"/>
  <c r="E28" i="109" s="1"/>
  <c r="X89" i="129"/>
  <c r="J28" i="109" s="1"/>
  <c r="T89" i="129"/>
  <c r="F28" i="109" s="1"/>
  <c r="AD140" i="122"/>
  <c r="AD69" i="118"/>
  <c r="AD68" i="118"/>
  <c r="S76" i="129"/>
  <c r="X76" i="129"/>
  <c r="U76" i="129"/>
  <c r="V76" i="129"/>
  <c r="W76" i="129"/>
  <c r="T76" i="129"/>
  <c r="R76" i="129"/>
  <c r="X103" i="129"/>
  <c r="J37" i="109" s="1"/>
  <c r="S103" i="129"/>
  <c r="E37" i="109" s="1"/>
  <c r="W103" i="129"/>
  <c r="I37" i="109" s="1"/>
  <c r="R103" i="129"/>
  <c r="D37" i="109" s="1"/>
  <c r="T103" i="129"/>
  <c r="F37" i="109" s="1"/>
  <c r="V103" i="129"/>
  <c r="H37" i="109" s="1"/>
  <c r="U103" i="129"/>
  <c r="G37" i="109" s="1"/>
  <c r="W104" i="129"/>
  <c r="I38" i="109" s="1"/>
  <c r="R104" i="129"/>
  <c r="D38" i="109" s="1"/>
  <c r="U104" i="129"/>
  <c r="G38" i="109" s="1"/>
  <c r="T104" i="129"/>
  <c r="F38" i="109" s="1"/>
  <c r="V104" i="129"/>
  <c r="H38" i="109" s="1"/>
  <c r="X104" i="129"/>
  <c r="J38" i="109" s="1"/>
  <c r="S104" i="129"/>
  <c r="E38" i="109" s="1"/>
  <c r="T81" i="129"/>
  <c r="F20" i="109" s="1"/>
  <c r="U81" i="129"/>
  <c r="G20" i="109" s="1"/>
  <c r="W81" i="129"/>
  <c r="I20" i="109" s="1"/>
  <c r="S81" i="129"/>
  <c r="E20" i="109" s="1"/>
  <c r="X81" i="129"/>
  <c r="J20" i="109" s="1"/>
  <c r="V81" i="129"/>
  <c r="H20" i="109" s="1"/>
  <c r="R81" i="129"/>
  <c r="D20" i="109" s="1"/>
  <c r="AD144" i="122"/>
  <c r="AD66" i="118"/>
  <c r="AD63" i="118"/>
  <c r="W98" i="129"/>
  <c r="I32" i="109" s="1"/>
  <c r="V98" i="129"/>
  <c r="H32" i="109" s="1"/>
  <c r="S98" i="129"/>
  <c r="E32" i="109" s="1"/>
  <c r="U98" i="129"/>
  <c r="G32" i="109" s="1"/>
  <c r="T98" i="129"/>
  <c r="F32" i="109" s="1"/>
  <c r="R98" i="129"/>
  <c r="D32" i="109" s="1"/>
  <c r="X98" i="129"/>
  <c r="J32" i="109" s="1"/>
  <c r="R82" i="129"/>
  <c r="D21" i="109" s="1"/>
  <c r="S82" i="129"/>
  <c r="E21" i="109" s="1"/>
  <c r="T82" i="129"/>
  <c r="F21" i="109" s="1"/>
  <c r="W82" i="129"/>
  <c r="I21" i="109" s="1"/>
  <c r="X82" i="129"/>
  <c r="J21" i="109" s="1"/>
  <c r="V82" i="129"/>
  <c r="H21" i="109" s="1"/>
  <c r="U82" i="129"/>
  <c r="G21" i="109" s="1"/>
  <c r="T86" i="129"/>
  <c r="F25" i="109" s="1"/>
  <c r="W86" i="129"/>
  <c r="I25" i="109" s="1"/>
  <c r="R86" i="129"/>
  <c r="D25" i="109" s="1"/>
  <c r="S86" i="129"/>
  <c r="E25" i="109" s="1"/>
  <c r="X86" i="129"/>
  <c r="J25" i="109" s="1"/>
  <c r="V86" i="129"/>
  <c r="H25" i="109" s="1"/>
  <c r="U86" i="129"/>
  <c r="G25" i="109" s="1"/>
  <c r="AD139" i="122"/>
  <c r="AD55" i="122"/>
  <c r="AD48" i="122"/>
  <c r="AD59" i="122"/>
  <c r="AD56" i="122"/>
  <c r="AD60" i="122"/>
  <c r="AD49" i="122"/>
  <c r="AD53" i="122"/>
  <c r="AD57" i="122"/>
  <c r="AD51" i="122"/>
  <c r="AD50" i="122"/>
  <c r="AD54" i="122"/>
  <c r="AD58" i="122"/>
  <c r="AD59" i="129"/>
  <c r="AD61" i="129" s="1"/>
  <c r="A61" i="129" s="1"/>
  <c r="A42" i="129"/>
  <c r="S6" i="129"/>
  <c r="R10" i="129"/>
  <c r="R67" i="129" s="1"/>
  <c r="AD41" i="120"/>
  <c r="AD40" i="120"/>
  <c r="AD119" i="119"/>
  <c r="AD39" i="120"/>
  <c r="AD118" i="119"/>
  <c r="AD38" i="120"/>
  <c r="AD107" i="119"/>
  <c r="AD106" i="119"/>
  <c r="AD49" i="119"/>
  <c r="AD50" i="119"/>
  <c r="AD37" i="119"/>
  <c r="AD38" i="119"/>
  <c r="AD90" i="117"/>
  <c r="AD92" i="117"/>
  <c r="AD94" i="117"/>
  <c r="AD81" i="117"/>
  <c r="AD77" i="117"/>
  <c r="AD99" i="117"/>
  <c r="AD103" i="117"/>
  <c r="AD101" i="117"/>
  <c r="AD109" i="117"/>
  <c r="AD111" i="117"/>
  <c r="AD79" i="117"/>
  <c r="AD113" i="117"/>
  <c r="AD29" i="117"/>
  <c r="AD55" i="117"/>
  <c r="AD31" i="117"/>
  <c r="AD61" i="117"/>
  <c r="AD46" i="117"/>
  <c r="AD33" i="117"/>
  <c r="AD51" i="117"/>
  <c r="AD63" i="117"/>
  <c r="AD44" i="117"/>
  <c r="AD42" i="117"/>
  <c r="AD53" i="117"/>
  <c r="AD291" i="117"/>
  <c r="AD241" i="117"/>
  <c r="AA23" i="117"/>
  <c r="AD283" i="117"/>
  <c r="AD269" i="117"/>
  <c r="AD168" i="113"/>
  <c r="AD158" i="113"/>
  <c r="AD170" i="113"/>
  <c r="AD165" i="113"/>
  <c r="AD161" i="113"/>
  <c r="AD163" i="113"/>
  <c r="AD164" i="113"/>
  <c r="AD167" i="113"/>
  <c r="AD157" i="113"/>
  <c r="AD169" i="113"/>
  <c r="AD156" i="113"/>
  <c r="AD160" i="113"/>
  <c r="AD159" i="113"/>
  <c r="AD166" i="113"/>
  <c r="K79" i="107"/>
  <c r="R54" i="123"/>
  <c r="C79" i="107" s="1"/>
  <c r="T54" i="123"/>
  <c r="E79" i="107" s="1"/>
  <c r="AD123" i="114"/>
  <c r="AD121" i="114"/>
  <c r="AD124" i="114"/>
  <c r="AA118" i="114"/>
  <c r="AD126" i="114"/>
  <c r="AD120" i="114"/>
  <c r="AD122" i="114"/>
  <c r="AD125" i="114"/>
  <c r="AD127" i="114"/>
  <c r="AD128" i="114"/>
  <c r="AD37" i="122"/>
  <c r="AD29" i="122"/>
  <c r="AD205" i="122"/>
  <c r="AD196" i="122"/>
  <c r="AD126" i="122"/>
  <c r="AD25" i="122"/>
  <c r="AD193" i="122"/>
  <c r="AD207" i="122"/>
  <c r="AD128" i="122"/>
  <c r="AD28" i="122"/>
  <c r="AA203" i="122"/>
  <c r="AD36" i="122"/>
  <c r="AD31" i="122"/>
  <c r="AD30" i="122"/>
  <c r="AD32" i="122"/>
  <c r="AD34" i="122"/>
  <c r="AD35" i="122"/>
  <c r="AD127" i="122"/>
  <c r="AD206" i="122"/>
  <c r="AD123" i="122"/>
  <c r="AD27" i="122"/>
  <c r="AD194" i="122"/>
  <c r="AD208" i="122"/>
  <c r="AA137" i="122"/>
  <c r="AA23" i="122"/>
  <c r="AD33" i="122"/>
  <c r="AD26" i="122"/>
  <c r="AA191" i="122"/>
  <c r="AD124" i="122"/>
  <c r="AA46" i="122"/>
  <c r="AA121" i="122"/>
  <c r="AD195" i="122"/>
  <c r="AD197" i="122"/>
  <c r="AD209" i="122"/>
  <c r="AD125" i="122"/>
  <c r="X7" i="123"/>
  <c r="X7" i="122"/>
  <c r="X7" i="120"/>
  <c r="X7" i="119"/>
  <c r="X7" i="118"/>
  <c r="X7" i="115"/>
  <c r="X7" i="116"/>
  <c r="X7" i="117"/>
  <c r="X7" i="114"/>
  <c r="X7" i="113"/>
  <c r="S7" i="80"/>
  <c r="X7" i="46"/>
  <c r="S7" i="34"/>
  <c r="X7" i="85"/>
  <c r="S7" i="78"/>
  <c r="AA278" i="117"/>
  <c r="AA236" i="117"/>
  <c r="AD251" i="117"/>
  <c r="AD245" i="117"/>
  <c r="AD248" i="117"/>
  <c r="AD239" i="117"/>
  <c r="AD250" i="117"/>
  <c r="AD260" i="117"/>
  <c r="AD244" i="117"/>
  <c r="AD272" i="117"/>
  <c r="AD264" i="117"/>
  <c r="AD284" i="117"/>
  <c r="AD265" i="117"/>
  <c r="AA257" i="117"/>
  <c r="AD243" i="117"/>
  <c r="AD249" i="117"/>
  <c r="AD280" i="117"/>
  <c r="AD246" i="117"/>
  <c r="AA23" i="113"/>
  <c r="AD104" i="113"/>
  <c r="AD155" i="113"/>
  <c r="AD139" i="113"/>
  <c r="AD70" i="113"/>
  <c r="AD121" i="113"/>
  <c r="AD56" i="113"/>
  <c r="AD135" i="113"/>
  <c r="AD64" i="113"/>
  <c r="AD146" i="113"/>
  <c r="AD74" i="113"/>
  <c r="AD71" i="113"/>
  <c r="AD39" i="113"/>
  <c r="AD52" i="113"/>
  <c r="AD57" i="113"/>
  <c r="AD53" i="113"/>
  <c r="AD67" i="113"/>
  <c r="AD149" i="113"/>
  <c r="AD133" i="113"/>
  <c r="AD128" i="113"/>
  <c r="AD150" i="113"/>
  <c r="AD105" i="113"/>
  <c r="AD44" i="113"/>
  <c r="AD117" i="113"/>
  <c r="AD54" i="113"/>
  <c r="AD129" i="113"/>
  <c r="AD60" i="113"/>
  <c r="AD50" i="113"/>
  <c r="AD124" i="113"/>
  <c r="AD91" i="113"/>
  <c r="AD49" i="113"/>
  <c r="AD46" i="113"/>
  <c r="AD153" i="113"/>
  <c r="AD114" i="113"/>
  <c r="AD134" i="113"/>
  <c r="AD148" i="113"/>
  <c r="AD32" i="113"/>
  <c r="AD147" i="113"/>
  <c r="AD101" i="113"/>
  <c r="AD40" i="113"/>
  <c r="AD113" i="113"/>
  <c r="AD48" i="113"/>
  <c r="AD42" i="113"/>
  <c r="AD110" i="113"/>
  <c r="AD118" i="113"/>
  <c r="AD81" i="113"/>
  <c r="AD41" i="113"/>
  <c r="AD37" i="113"/>
  <c r="AD51" i="113"/>
  <c r="AD86" i="113"/>
  <c r="AD119" i="113"/>
  <c r="AD132" i="113"/>
  <c r="AD131" i="113"/>
  <c r="AD145" i="113"/>
  <c r="AD30" i="113"/>
  <c r="AD142" i="113"/>
  <c r="AD97" i="113"/>
  <c r="AD38" i="113"/>
  <c r="AD34" i="113"/>
  <c r="AD92" i="113"/>
  <c r="AD102" i="113"/>
  <c r="AD98" i="113"/>
  <c r="AD80" i="113"/>
  <c r="AD63" i="113"/>
  <c r="AD33" i="113"/>
  <c r="AD29" i="113"/>
  <c r="AD43" i="113"/>
  <c r="AD109" i="113"/>
  <c r="AD125" i="113"/>
  <c r="AD123" i="113"/>
  <c r="AD144" i="113"/>
  <c r="AD100" i="113"/>
  <c r="AD99" i="113"/>
  <c r="AD112" i="113"/>
  <c r="AD111" i="113"/>
  <c r="AD126" i="113"/>
  <c r="AD25" i="113"/>
  <c r="AD120" i="113"/>
  <c r="AD95" i="113"/>
  <c r="AD68" i="113"/>
  <c r="AD89" i="113"/>
  <c r="AD55" i="113"/>
  <c r="AD27" i="113"/>
  <c r="AD137" i="113"/>
  <c r="AD154" i="113"/>
  <c r="AD130" i="113"/>
  <c r="AD108" i="113"/>
  <c r="AD85" i="113"/>
  <c r="AD84" i="113"/>
  <c r="AD45" i="113"/>
  <c r="AD59" i="113"/>
  <c r="AD138" i="113"/>
  <c r="AD96" i="113"/>
  <c r="AD90" i="113"/>
  <c r="AD47" i="113"/>
  <c r="AD93" i="113"/>
  <c r="AD35" i="113"/>
  <c r="AD107" i="113"/>
  <c r="AD82" i="113"/>
  <c r="AD94" i="113"/>
  <c r="AD26" i="113"/>
  <c r="AD106" i="113"/>
  <c r="AD62" i="113"/>
  <c r="AD73" i="113"/>
  <c r="AD122" i="113"/>
  <c r="AD66" i="113"/>
  <c r="AD127" i="113"/>
  <c r="AD88" i="113"/>
  <c r="AD77" i="113"/>
  <c r="AD65" i="113"/>
  <c r="AD58" i="113"/>
  <c r="AD115" i="113"/>
  <c r="AD152" i="113"/>
  <c r="AD76" i="113"/>
  <c r="AD36" i="113"/>
  <c r="AD141" i="113"/>
  <c r="AD136" i="113"/>
  <c r="AD69" i="113"/>
  <c r="AD83" i="113"/>
  <c r="AD140" i="113"/>
  <c r="AD75" i="113"/>
  <c r="AD151" i="113"/>
  <c r="AD28" i="113"/>
  <c r="AD87" i="113"/>
  <c r="AD79" i="113"/>
  <c r="AD103" i="113"/>
  <c r="AD78" i="113"/>
  <c r="AD72" i="113"/>
  <c r="AD143" i="113"/>
  <c r="AD116" i="113"/>
  <c r="AD61" i="113"/>
  <c r="AD31" i="113"/>
  <c r="AD263" i="117"/>
  <c r="AD266" i="117"/>
  <c r="AD290" i="117"/>
  <c r="AD28" i="120"/>
  <c r="AA36" i="120"/>
  <c r="AD27" i="120"/>
  <c r="AA23" i="120"/>
  <c r="AD29" i="120"/>
  <c r="AD25" i="120"/>
  <c r="AD26" i="120"/>
  <c r="AD288" i="117"/>
  <c r="AD238" i="117"/>
  <c r="AD281" i="117"/>
  <c r="AD289" i="117"/>
  <c r="AD262" i="117"/>
  <c r="AD261" i="117"/>
  <c r="AD293" i="117"/>
  <c r="AD287" i="117"/>
  <c r="AA47" i="119"/>
  <c r="AA104" i="119"/>
  <c r="AA116" i="119"/>
  <c r="AA92" i="119"/>
  <c r="AA35" i="119"/>
  <c r="AA23" i="119"/>
  <c r="AD95" i="119"/>
  <c r="AD26" i="119"/>
  <c r="AD28" i="119" s="1"/>
  <c r="AD30" i="119" s="1"/>
  <c r="A30" i="119" s="1"/>
  <c r="AD94" i="119"/>
  <c r="AD292" i="117"/>
  <c r="AD285" i="117"/>
  <c r="AD286" i="117"/>
  <c r="AD240" i="117"/>
  <c r="AA23" i="123"/>
  <c r="AD270" i="117"/>
  <c r="AD268" i="117"/>
  <c r="AD282" i="117"/>
  <c r="AD242" i="117"/>
  <c r="AD38" i="118"/>
  <c r="AD37" i="118"/>
  <c r="AD31" i="118"/>
  <c r="AD34" i="118"/>
  <c r="AD30" i="118"/>
  <c r="AD32" i="118"/>
  <c r="AD25" i="118"/>
  <c r="AD43" i="118"/>
  <c r="AD27" i="118"/>
  <c r="AD42" i="118"/>
  <c r="AD26" i="118"/>
  <c r="AD39" i="118"/>
  <c r="AD36" i="118"/>
  <c r="AA52" i="118"/>
  <c r="AD29" i="118"/>
  <c r="AD28" i="118"/>
  <c r="AD40" i="118"/>
  <c r="AD35" i="118"/>
  <c r="AA23" i="118"/>
  <c r="AD41" i="118"/>
  <c r="AD33" i="118"/>
  <c r="AD247" i="117"/>
  <c r="AD271" i="117"/>
  <c r="AD267" i="117"/>
  <c r="AD259" i="117"/>
  <c r="R10" i="122"/>
  <c r="R10" i="123"/>
  <c r="S6" i="122"/>
  <c r="S6" i="123"/>
  <c r="S6" i="120"/>
  <c r="R10" i="120"/>
  <c r="R10" i="118"/>
  <c r="R84" i="118" s="1"/>
  <c r="R10" i="119"/>
  <c r="S6" i="118"/>
  <c r="S6" i="119"/>
  <c r="R10" i="117"/>
  <c r="R10" i="116"/>
  <c r="M10" i="80"/>
  <c r="R10" i="46"/>
  <c r="R10" i="113"/>
  <c r="R10" i="85"/>
  <c r="R70" i="85" s="1"/>
  <c r="M10" i="34"/>
  <c r="R10" i="115"/>
  <c r="R10" i="114"/>
  <c r="M10" i="78"/>
  <c r="S6" i="117"/>
  <c r="S6" i="115"/>
  <c r="S6" i="113"/>
  <c r="N6" i="80"/>
  <c r="N6" i="78"/>
  <c r="S6" i="46"/>
  <c r="N6" i="34"/>
  <c r="S6" i="116"/>
  <c r="S6" i="114"/>
  <c r="O15" i="4"/>
  <c r="S6" i="85"/>
  <c r="N18" i="4"/>
  <c r="W225" i="46"/>
  <c r="W246" i="46"/>
  <c r="V183" i="46"/>
  <c r="V186" i="46" s="1"/>
  <c r="U146" i="46"/>
  <c r="U149" i="46" s="1"/>
  <c r="R46" i="46"/>
  <c r="Z41" i="46"/>
  <c r="Z46" i="46" s="1"/>
  <c r="AA161" i="46"/>
  <c r="R23" i="130" l="1"/>
  <c r="R28" i="130"/>
  <c r="R23" i="133"/>
  <c r="R46" i="85"/>
  <c r="W54" i="123"/>
  <c r="H79" i="107" s="1"/>
  <c r="N79" i="107"/>
  <c r="X54" i="123"/>
  <c r="I79" i="107" s="1"/>
  <c r="V54" i="123"/>
  <c r="G79" i="107" s="1"/>
  <c r="U54" i="123"/>
  <c r="F79" i="107" s="1"/>
  <c r="R129" i="117"/>
  <c r="R56" i="114"/>
  <c r="R96" i="114"/>
  <c r="R341" i="113"/>
  <c r="R335" i="113"/>
  <c r="W55" i="123"/>
  <c r="H80" i="107" s="1"/>
  <c r="R55" i="123"/>
  <c r="C80" i="107" s="1"/>
  <c r="T55" i="123"/>
  <c r="E80" i="107" s="1"/>
  <c r="T5" i="132"/>
  <c r="T5" i="133"/>
  <c r="P80" i="107"/>
  <c r="S8" i="132"/>
  <c r="S8" i="133"/>
  <c r="U55" i="123"/>
  <c r="F80" i="107" s="1"/>
  <c r="X55" i="123"/>
  <c r="I80" i="107" s="1"/>
  <c r="R90" i="132"/>
  <c r="R73" i="132"/>
  <c r="R41" i="132"/>
  <c r="S55" i="123"/>
  <c r="D80" i="107" s="1"/>
  <c r="L79" i="107"/>
  <c r="P79" i="107"/>
  <c r="S54" i="123"/>
  <c r="D79" i="107" s="1"/>
  <c r="V55" i="123"/>
  <c r="G80" i="107" s="1"/>
  <c r="R52" i="123"/>
  <c r="C77" i="107" s="1"/>
  <c r="V52" i="123"/>
  <c r="G77" i="107" s="1"/>
  <c r="W52" i="123"/>
  <c r="H77" i="107" s="1"/>
  <c r="U52" i="123"/>
  <c r="F77" i="107" s="1"/>
  <c r="S52" i="123"/>
  <c r="D77" i="107" s="1"/>
  <c r="Q80" i="107"/>
  <c r="T52" i="123"/>
  <c r="E77" i="107" s="1"/>
  <c r="X52" i="123"/>
  <c r="I77" i="107" s="1"/>
  <c r="R20" i="132"/>
  <c r="R81" i="123"/>
  <c r="S103" i="123"/>
  <c r="D88" i="107"/>
  <c r="R103" i="123"/>
  <c r="C88" i="107"/>
  <c r="U103" i="123"/>
  <c r="F88" i="107"/>
  <c r="X103" i="123"/>
  <c r="I88" i="107"/>
  <c r="W103" i="123"/>
  <c r="H88" i="107"/>
  <c r="V103" i="123"/>
  <c r="G88" i="107"/>
  <c r="T103" i="123"/>
  <c r="E88" i="107"/>
  <c r="O80" i="107"/>
  <c r="N80" i="107"/>
  <c r="U53" i="123"/>
  <c r="F78" i="107" s="1"/>
  <c r="K78" i="107"/>
  <c r="R41" i="123"/>
  <c r="R93" i="123"/>
  <c r="M78" i="107"/>
  <c r="V53" i="123"/>
  <c r="G78" i="107" s="1"/>
  <c r="M79" i="107"/>
  <c r="O79" i="107"/>
  <c r="X53" i="123"/>
  <c r="I78" i="107" s="1"/>
  <c r="L78" i="107"/>
  <c r="R53" i="123"/>
  <c r="C78" i="107" s="1"/>
  <c r="Q78" i="107"/>
  <c r="T53" i="123"/>
  <c r="E78" i="107" s="1"/>
  <c r="P78" i="107"/>
  <c r="W53" i="123"/>
  <c r="H78" i="107" s="1"/>
  <c r="O78" i="107"/>
  <c r="S53" i="123"/>
  <c r="D78" i="107" s="1"/>
  <c r="L80" i="107"/>
  <c r="M80" i="107"/>
  <c r="P76" i="107"/>
  <c r="S51" i="123"/>
  <c r="D76" i="107" s="1"/>
  <c r="O76" i="107"/>
  <c r="R51" i="123"/>
  <c r="C76" i="107" s="1"/>
  <c r="U50" i="123"/>
  <c r="F75" i="107" s="1"/>
  <c r="Q75" i="107"/>
  <c r="O75" i="107"/>
  <c r="T51" i="123"/>
  <c r="E76" i="107" s="1"/>
  <c r="W50" i="123"/>
  <c r="H75" i="107" s="1"/>
  <c r="K76" i="107"/>
  <c r="U51" i="123"/>
  <c r="F76" i="107" s="1"/>
  <c r="S50" i="123"/>
  <c r="Q76" i="107"/>
  <c r="P75" i="107"/>
  <c r="X51" i="123"/>
  <c r="I76" i="107" s="1"/>
  <c r="V50" i="123"/>
  <c r="G75" i="107" s="1"/>
  <c r="M76" i="107"/>
  <c r="L75" i="107"/>
  <c r="T50" i="123"/>
  <c r="E75" i="107" s="1"/>
  <c r="AD32" i="123"/>
  <c r="AD34" i="123" s="1"/>
  <c r="A34" i="123" s="1"/>
  <c r="V51" i="123"/>
  <c r="G76" i="107" s="1"/>
  <c r="X50" i="123"/>
  <c r="I75" i="107" s="1"/>
  <c r="N76" i="107"/>
  <c r="N75" i="107"/>
  <c r="W51" i="123"/>
  <c r="H76" i="107" s="1"/>
  <c r="S8" i="130"/>
  <c r="S8" i="131"/>
  <c r="T5" i="130"/>
  <c r="T5" i="131"/>
  <c r="I34" i="100"/>
  <c r="H40" i="100"/>
  <c r="E40" i="100"/>
  <c r="G42" i="100"/>
  <c r="I42" i="100"/>
  <c r="F34" i="100"/>
  <c r="R123" i="117"/>
  <c r="K42" i="100"/>
  <c r="G49" i="100"/>
  <c r="I43" i="100"/>
  <c r="H42" i="100"/>
  <c r="I50" i="100"/>
  <c r="D15" i="109"/>
  <c r="D29" i="109" s="1"/>
  <c r="R91" i="129"/>
  <c r="E31" i="109"/>
  <c r="E43" i="109" s="1"/>
  <c r="S110" i="129"/>
  <c r="R358" i="85"/>
  <c r="R44" i="129"/>
  <c r="R23" i="129"/>
  <c r="R95" i="129"/>
  <c r="R74" i="129"/>
  <c r="F15" i="109"/>
  <c r="F29" i="109" s="1"/>
  <c r="T91" i="129"/>
  <c r="J31" i="109"/>
  <c r="J43" i="109" s="1"/>
  <c r="X110" i="129"/>
  <c r="I15" i="109"/>
  <c r="I29" i="109" s="1"/>
  <c r="W91" i="129"/>
  <c r="D31" i="109"/>
  <c r="D43" i="109" s="1"/>
  <c r="R110" i="129"/>
  <c r="H15" i="109"/>
  <c r="H29" i="109" s="1"/>
  <c r="V91" i="129"/>
  <c r="G31" i="109"/>
  <c r="G43" i="109" s="1"/>
  <c r="U110" i="129"/>
  <c r="G15" i="109"/>
  <c r="G29" i="109" s="1"/>
  <c r="U91" i="129"/>
  <c r="I31" i="109"/>
  <c r="I43" i="109" s="1"/>
  <c r="W110" i="129"/>
  <c r="J15" i="109"/>
  <c r="J29" i="109" s="1"/>
  <c r="X91" i="129"/>
  <c r="F31" i="109"/>
  <c r="F43" i="109" s="1"/>
  <c r="T110" i="129"/>
  <c r="E15" i="109"/>
  <c r="E29" i="109" s="1"/>
  <c r="S91" i="129"/>
  <c r="H31" i="109"/>
  <c r="H43" i="109" s="1"/>
  <c r="V110" i="129"/>
  <c r="S8" i="129"/>
  <c r="T5" i="129"/>
  <c r="R60" i="120"/>
  <c r="R78" i="120"/>
  <c r="X72" i="120"/>
  <c r="N17" i="102" s="1"/>
  <c r="W72" i="120"/>
  <c r="M17" i="102" s="1"/>
  <c r="V72" i="120"/>
  <c r="L17" i="102" s="1"/>
  <c r="U72" i="120"/>
  <c r="K17" i="102" s="1"/>
  <c r="T72" i="120"/>
  <c r="J17" i="102" s="1"/>
  <c r="R72" i="120"/>
  <c r="H17" i="102" s="1"/>
  <c r="S72" i="120"/>
  <c r="I17" i="102" s="1"/>
  <c r="V70" i="120"/>
  <c r="L15" i="102" s="1"/>
  <c r="U70" i="120"/>
  <c r="K15" i="102" s="1"/>
  <c r="R70" i="120"/>
  <c r="H15" i="102" s="1"/>
  <c r="T70" i="120"/>
  <c r="J15" i="102" s="1"/>
  <c r="S70" i="120"/>
  <c r="I15" i="102" s="1"/>
  <c r="X70" i="120"/>
  <c r="N15" i="102" s="1"/>
  <c r="W70" i="120"/>
  <c r="M15" i="102" s="1"/>
  <c r="W71" i="120"/>
  <c r="M16" i="102" s="1"/>
  <c r="V71" i="120"/>
  <c r="L16" i="102" s="1"/>
  <c r="U71" i="120"/>
  <c r="K16" i="102" s="1"/>
  <c r="S71" i="120"/>
  <c r="I16" i="102" s="1"/>
  <c r="T71" i="120"/>
  <c r="J16" i="102" s="1"/>
  <c r="R71" i="120"/>
  <c r="H16" i="102" s="1"/>
  <c r="X71" i="120"/>
  <c r="N16" i="102" s="1"/>
  <c r="U69" i="120"/>
  <c r="K14" i="102" s="1"/>
  <c r="T69" i="120"/>
  <c r="J14" i="102" s="1"/>
  <c r="S69" i="120"/>
  <c r="I14" i="102" s="1"/>
  <c r="R69" i="120"/>
  <c r="H14" i="102" s="1"/>
  <c r="W69" i="120"/>
  <c r="M14" i="102" s="1"/>
  <c r="V69" i="120"/>
  <c r="L14" i="102" s="1"/>
  <c r="X69" i="120"/>
  <c r="N14" i="102" s="1"/>
  <c r="T68" i="120"/>
  <c r="J13" i="102" s="1"/>
  <c r="W68" i="120"/>
  <c r="M13" i="102" s="1"/>
  <c r="S68" i="120"/>
  <c r="I13" i="102" s="1"/>
  <c r="R68" i="120"/>
  <c r="H13" i="102" s="1"/>
  <c r="V68" i="120"/>
  <c r="L13" i="102" s="1"/>
  <c r="U68" i="120"/>
  <c r="K13" i="102" s="1"/>
  <c r="X68" i="120"/>
  <c r="N13" i="102" s="1"/>
  <c r="AD109" i="119"/>
  <c r="AD111" i="119" s="1"/>
  <c r="A111" i="119" s="1"/>
  <c r="AD97" i="119"/>
  <c r="AD99" i="119" s="1"/>
  <c r="A99" i="119" s="1"/>
  <c r="AD121" i="119"/>
  <c r="AD123" i="119" s="1"/>
  <c r="A123" i="119" s="1"/>
  <c r="AD115" i="117"/>
  <c r="AD117" i="117" s="1"/>
  <c r="A117" i="117" s="1"/>
  <c r="AD67" i="117"/>
  <c r="AD69" i="117" s="1"/>
  <c r="A69" i="117" s="1"/>
  <c r="R68" i="122"/>
  <c r="AD172" i="113"/>
  <c r="M75" i="107"/>
  <c r="K75" i="107"/>
  <c r="H36" i="100"/>
  <c r="K36" i="100"/>
  <c r="G36" i="100"/>
  <c r="F36" i="100"/>
  <c r="J36" i="100"/>
  <c r="E36" i="100"/>
  <c r="I36" i="100"/>
  <c r="AD31" i="120"/>
  <c r="L25" i="106"/>
  <c r="O25" i="106"/>
  <c r="K25" i="106"/>
  <c r="N25" i="106"/>
  <c r="Q25" i="106"/>
  <c r="M25" i="106"/>
  <c r="P25" i="106"/>
  <c r="V164" i="122"/>
  <c r="G38" i="106" s="1"/>
  <c r="U164" i="122"/>
  <c r="F38" i="106" s="1"/>
  <c r="S164" i="122"/>
  <c r="D38" i="106" s="1"/>
  <c r="R164" i="122"/>
  <c r="C38" i="106" s="1"/>
  <c r="W164" i="122"/>
  <c r="H38" i="106" s="1"/>
  <c r="X164" i="122"/>
  <c r="I38" i="106" s="1"/>
  <c r="T164" i="122"/>
  <c r="E38" i="106" s="1"/>
  <c r="AD146" i="122"/>
  <c r="S225" i="122"/>
  <c r="V225" i="122"/>
  <c r="U225" i="122"/>
  <c r="X225" i="122"/>
  <c r="T225" i="122"/>
  <c r="R225" i="122"/>
  <c r="W225" i="122"/>
  <c r="AD199" i="122"/>
  <c r="AD211" i="122"/>
  <c r="Q24" i="106"/>
  <c r="M24" i="106"/>
  <c r="K24" i="106"/>
  <c r="P24" i="106"/>
  <c r="L24" i="106"/>
  <c r="O24" i="106"/>
  <c r="N24" i="106"/>
  <c r="H43" i="100"/>
  <c r="K43" i="100"/>
  <c r="G43" i="100"/>
  <c r="J43" i="100"/>
  <c r="F43" i="100"/>
  <c r="E43" i="100"/>
  <c r="G48" i="100"/>
  <c r="J48" i="100"/>
  <c r="F48" i="100"/>
  <c r="I48" i="100"/>
  <c r="E48" i="100"/>
  <c r="K48" i="100"/>
  <c r="H48" i="100"/>
  <c r="AD40" i="119"/>
  <c r="AD44" i="120"/>
  <c r="AD46" i="120" s="1"/>
  <c r="A46" i="120" s="1"/>
  <c r="P51" i="106"/>
  <c r="L51" i="106"/>
  <c r="O51" i="106"/>
  <c r="N51" i="106"/>
  <c r="K51" i="106"/>
  <c r="Q51" i="106"/>
  <c r="M51" i="106"/>
  <c r="Q21" i="106"/>
  <c r="M21" i="106"/>
  <c r="O21" i="106"/>
  <c r="K21" i="106"/>
  <c r="L21" i="106"/>
  <c r="N21" i="106"/>
  <c r="P21" i="106"/>
  <c r="R76" i="122"/>
  <c r="U76" i="122"/>
  <c r="S76" i="122"/>
  <c r="T76" i="122"/>
  <c r="V76" i="122"/>
  <c r="AD39" i="122"/>
  <c r="W76" i="122"/>
  <c r="X76" i="122"/>
  <c r="U80" i="122"/>
  <c r="F17" i="106" s="1"/>
  <c r="S80" i="122"/>
  <c r="D17" i="106" s="1"/>
  <c r="R80" i="122"/>
  <c r="C17" i="106" s="1"/>
  <c r="V80" i="122"/>
  <c r="G17" i="106" s="1"/>
  <c r="W80" i="122"/>
  <c r="H17" i="106" s="1"/>
  <c r="X80" i="122"/>
  <c r="I17" i="106" s="1"/>
  <c r="T80" i="122"/>
  <c r="E17" i="106" s="1"/>
  <c r="J40" i="100"/>
  <c r="F40" i="100"/>
  <c r="I40" i="100"/>
  <c r="G40" i="100"/>
  <c r="K40" i="100"/>
  <c r="AD74" i="118"/>
  <c r="AD76" i="118" s="1"/>
  <c r="A76" i="118" s="1"/>
  <c r="J42" i="100"/>
  <c r="F42" i="100"/>
  <c r="E42" i="100"/>
  <c r="N17" i="106"/>
  <c r="P17" i="106"/>
  <c r="Q17" i="106"/>
  <c r="M17" i="106"/>
  <c r="L17" i="106"/>
  <c r="O17" i="106"/>
  <c r="K17" i="106"/>
  <c r="V86" i="122"/>
  <c r="G23" i="106" s="1"/>
  <c r="U86" i="122"/>
  <c r="F23" i="106" s="1"/>
  <c r="S86" i="122"/>
  <c r="D23" i="106" s="1"/>
  <c r="T86" i="122"/>
  <c r="E23" i="106" s="1"/>
  <c r="W86" i="122"/>
  <c r="H23" i="106" s="1"/>
  <c r="X86" i="122"/>
  <c r="I23" i="106" s="1"/>
  <c r="R86" i="122"/>
  <c r="C23" i="106" s="1"/>
  <c r="Q14" i="106"/>
  <c r="P14" i="106"/>
  <c r="L14" i="106"/>
  <c r="O14" i="106"/>
  <c r="K14" i="106"/>
  <c r="M14" i="106"/>
  <c r="N14" i="106"/>
  <c r="O18" i="106"/>
  <c r="K18" i="106"/>
  <c r="Q18" i="106"/>
  <c r="N18" i="106"/>
  <c r="P18" i="106"/>
  <c r="M18" i="106"/>
  <c r="L18" i="106"/>
  <c r="N22" i="106"/>
  <c r="Q22" i="106"/>
  <c r="P22" i="106"/>
  <c r="M22" i="106"/>
  <c r="O22" i="106"/>
  <c r="G44" i="100"/>
  <c r="H44" i="100"/>
  <c r="K44" i="100"/>
  <c r="J44" i="100"/>
  <c r="F44" i="100"/>
  <c r="I44" i="100"/>
  <c r="E44" i="100"/>
  <c r="K50" i="100"/>
  <c r="G50" i="100"/>
  <c r="J50" i="100"/>
  <c r="F50" i="100"/>
  <c r="E50" i="100"/>
  <c r="H50" i="100"/>
  <c r="G35" i="100"/>
  <c r="F35" i="100"/>
  <c r="E35" i="100"/>
  <c r="I35" i="100"/>
  <c r="H35" i="100"/>
  <c r="J35" i="100"/>
  <c r="K35" i="100"/>
  <c r="T162" i="122"/>
  <c r="E36" i="106" s="1"/>
  <c r="S162" i="122"/>
  <c r="D36" i="106" s="1"/>
  <c r="R162" i="122"/>
  <c r="C36" i="106" s="1"/>
  <c r="W162" i="122"/>
  <c r="H36" i="106" s="1"/>
  <c r="U162" i="122"/>
  <c r="F36" i="106" s="1"/>
  <c r="V162" i="122"/>
  <c r="G36" i="106" s="1"/>
  <c r="X162" i="122"/>
  <c r="I36" i="106" s="1"/>
  <c r="U161" i="122"/>
  <c r="F35" i="106" s="1"/>
  <c r="T161" i="122"/>
  <c r="E35" i="106" s="1"/>
  <c r="V161" i="122"/>
  <c r="G35" i="106" s="1"/>
  <c r="X161" i="122"/>
  <c r="I35" i="106" s="1"/>
  <c r="R161" i="122"/>
  <c r="C35" i="106" s="1"/>
  <c r="W161" i="122"/>
  <c r="H35" i="106" s="1"/>
  <c r="S161" i="122"/>
  <c r="D35" i="106" s="1"/>
  <c r="R85" i="122"/>
  <c r="C22" i="106" s="1"/>
  <c r="V85" i="122"/>
  <c r="G22" i="106" s="1"/>
  <c r="W85" i="122"/>
  <c r="H22" i="106" s="1"/>
  <c r="X85" i="122"/>
  <c r="I22" i="106" s="1"/>
  <c r="T85" i="122"/>
  <c r="E22" i="106" s="1"/>
  <c r="S85" i="122"/>
  <c r="D22" i="106" s="1"/>
  <c r="U85" i="122"/>
  <c r="F22" i="106" s="1"/>
  <c r="Q15" i="106"/>
  <c r="M15" i="106"/>
  <c r="N15" i="106"/>
  <c r="P15" i="106"/>
  <c r="L15" i="106"/>
  <c r="K15" i="106"/>
  <c r="O15" i="106"/>
  <c r="L19" i="106"/>
  <c r="O19" i="106"/>
  <c r="K19" i="106"/>
  <c r="N19" i="106"/>
  <c r="Q19" i="106"/>
  <c r="M19" i="106"/>
  <c r="P19" i="106"/>
  <c r="K23" i="106"/>
  <c r="Q23" i="106"/>
  <c r="M23" i="106"/>
  <c r="N23" i="106"/>
  <c r="P23" i="106"/>
  <c r="L23" i="106"/>
  <c r="O23" i="106"/>
  <c r="R217" i="122"/>
  <c r="AD274" i="117"/>
  <c r="AD276" i="117" s="1"/>
  <c r="A276" i="117" s="1"/>
  <c r="AD295" i="117"/>
  <c r="AD297" i="117" s="1"/>
  <c r="A297" i="117" s="1"/>
  <c r="Q52" i="106"/>
  <c r="M52" i="106"/>
  <c r="O52" i="106"/>
  <c r="K52" i="106"/>
  <c r="L52" i="106"/>
  <c r="N52" i="106"/>
  <c r="P52" i="106"/>
  <c r="S226" i="122"/>
  <c r="D49" i="106" s="1"/>
  <c r="U226" i="122"/>
  <c r="F49" i="106" s="1"/>
  <c r="W226" i="122"/>
  <c r="H49" i="106" s="1"/>
  <c r="X226" i="122"/>
  <c r="I49" i="106" s="1"/>
  <c r="T226" i="122"/>
  <c r="E49" i="106" s="1"/>
  <c r="R226" i="122"/>
  <c r="C49" i="106" s="1"/>
  <c r="V226" i="122"/>
  <c r="G49" i="106" s="1"/>
  <c r="U83" i="122"/>
  <c r="F20" i="106" s="1"/>
  <c r="S83" i="122"/>
  <c r="D20" i="106" s="1"/>
  <c r="X83" i="122"/>
  <c r="I20" i="106" s="1"/>
  <c r="R83" i="122"/>
  <c r="C20" i="106" s="1"/>
  <c r="V83" i="122"/>
  <c r="G20" i="106" s="1"/>
  <c r="W83" i="122"/>
  <c r="H20" i="106" s="1"/>
  <c r="T83" i="122"/>
  <c r="E20" i="106" s="1"/>
  <c r="U79" i="122"/>
  <c r="F16" i="106" s="1"/>
  <c r="R79" i="122"/>
  <c r="C16" i="106" s="1"/>
  <c r="X79" i="122"/>
  <c r="I16" i="106" s="1"/>
  <c r="S79" i="122"/>
  <c r="D16" i="106" s="1"/>
  <c r="V79" i="122"/>
  <c r="G16" i="106" s="1"/>
  <c r="W79" i="122"/>
  <c r="H16" i="106" s="1"/>
  <c r="T79" i="122"/>
  <c r="E16" i="106" s="1"/>
  <c r="P16" i="106"/>
  <c r="L16" i="106"/>
  <c r="N16" i="106"/>
  <c r="O16" i="106"/>
  <c r="Q16" i="106"/>
  <c r="M16" i="106"/>
  <c r="K16" i="106"/>
  <c r="N20" i="106"/>
  <c r="K20" i="106"/>
  <c r="Q20" i="106"/>
  <c r="M20" i="106"/>
  <c r="O20" i="106"/>
  <c r="P20" i="106"/>
  <c r="L20" i="106"/>
  <c r="E34" i="100"/>
  <c r="H34" i="100"/>
  <c r="K34" i="100"/>
  <c r="G34" i="100"/>
  <c r="J34" i="100"/>
  <c r="F45" i="100"/>
  <c r="I45" i="100"/>
  <c r="E45" i="100"/>
  <c r="H45" i="100"/>
  <c r="K45" i="100"/>
  <c r="G45" i="100"/>
  <c r="J45" i="100"/>
  <c r="AD45" i="118"/>
  <c r="AD47" i="118" s="1"/>
  <c r="A47" i="118" s="1"/>
  <c r="AD253" i="117"/>
  <c r="AD255" i="117" s="1"/>
  <c r="A255" i="117" s="1"/>
  <c r="AD174" i="113"/>
  <c r="V77" i="122"/>
  <c r="G14" i="106" s="1"/>
  <c r="W77" i="122"/>
  <c r="H14" i="106" s="1"/>
  <c r="X77" i="122"/>
  <c r="I14" i="106" s="1"/>
  <c r="T77" i="122"/>
  <c r="E14" i="106" s="1"/>
  <c r="S77" i="122"/>
  <c r="D14" i="106" s="1"/>
  <c r="U77" i="122"/>
  <c r="F14" i="106" s="1"/>
  <c r="R77" i="122"/>
  <c r="C14" i="106" s="1"/>
  <c r="T78" i="122"/>
  <c r="E15" i="106" s="1"/>
  <c r="U78" i="122"/>
  <c r="F15" i="106" s="1"/>
  <c r="W78" i="122"/>
  <c r="H15" i="106" s="1"/>
  <c r="X78" i="122"/>
  <c r="I15" i="106" s="1"/>
  <c r="R78" i="122"/>
  <c r="C15" i="106" s="1"/>
  <c r="V78" i="122"/>
  <c r="G15" i="106" s="1"/>
  <c r="S78" i="122"/>
  <c r="D15" i="106" s="1"/>
  <c r="X81" i="122"/>
  <c r="I18" i="106" s="1"/>
  <c r="R81" i="122"/>
  <c r="C18" i="106" s="1"/>
  <c r="U81" i="122"/>
  <c r="F18" i="106" s="1"/>
  <c r="S81" i="122"/>
  <c r="D18" i="106" s="1"/>
  <c r="T81" i="122"/>
  <c r="E18" i="106" s="1"/>
  <c r="V81" i="122"/>
  <c r="G18" i="106" s="1"/>
  <c r="W81" i="122"/>
  <c r="H18" i="106" s="1"/>
  <c r="R163" i="122"/>
  <c r="C37" i="106" s="1"/>
  <c r="T163" i="122"/>
  <c r="E37" i="106" s="1"/>
  <c r="S163" i="122"/>
  <c r="D37" i="106" s="1"/>
  <c r="V163" i="122"/>
  <c r="G37" i="106" s="1"/>
  <c r="X163" i="122"/>
  <c r="I37" i="106" s="1"/>
  <c r="W163" i="122"/>
  <c r="H37" i="106" s="1"/>
  <c r="U163" i="122"/>
  <c r="F37" i="106" s="1"/>
  <c r="E37" i="100"/>
  <c r="G37" i="100"/>
  <c r="K37" i="100"/>
  <c r="J37" i="100"/>
  <c r="F37" i="100"/>
  <c r="I37" i="100"/>
  <c r="H37" i="100"/>
  <c r="K46" i="100"/>
  <c r="G46" i="100"/>
  <c r="E46" i="100"/>
  <c r="J46" i="100"/>
  <c r="F46" i="100"/>
  <c r="I46" i="100"/>
  <c r="H46" i="100"/>
  <c r="AD52" i="119"/>
  <c r="AD54" i="119" s="1"/>
  <c r="A54" i="119" s="1"/>
  <c r="W229" i="122"/>
  <c r="H52" i="106" s="1"/>
  <c r="S229" i="122"/>
  <c r="D52" i="106" s="1"/>
  <c r="R229" i="122"/>
  <c r="C52" i="106" s="1"/>
  <c r="U229" i="122"/>
  <c r="F52" i="106" s="1"/>
  <c r="X229" i="122"/>
  <c r="I52" i="106" s="1"/>
  <c r="T229" i="122"/>
  <c r="E52" i="106" s="1"/>
  <c r="V229" i="122"/>
  <c r="G52" i="106" s="1"/>
  <c r="W84" i="122"/>
  <c r="H21" i="106" s="1"/>
  <c r="X84" i="122"/>
  <c r="I21" i="106" s="1"/>
  <c r="R84" i="122"/>
  <c r="C21" i="106" s="1"/>
  <c r="U84" i="122"/>
  <c r="F21" i="106" s="1"/>
  <c r="S84" i="122"/>
  <c r="D21" i="106" s="1"/>
  <c r="T84" i="122"/>
  <c r="E21" i="106" s="1"/>
  <c r="V84" i="122"/>
  <c r="G21" i="106" s="1"/>
  <c r="S160" i="122"/>
  <c r="X160" i="122"/>
  <c r="R160" i="122"/>
  <c r="V160" i="122"/>
  <c r="W160" i="122"/>
  <c r="AD130" i="122"/>
  <c r="U160" i="122"/>
  <c r="T160" i="122"/>
  <c r="R82" i="122"/>
  <c r="C19" i="106" s="1"/>
  <c r="W82" i="122"/>
  <c r="H19" i="106" s="1"/>
  <c r="X82" i="122"/>
  <c r="I19" i="106" s="1"/>
  <c r="T82" i="122"/>
  <c r="E19" i="106" s="1"/>
  <c r="S82" i="122"/>
  <c r="D19" i="106" s="1"/>
  <c r="V82" i="122"/>
  <c r="G19" i="106" s="1"/>
  <c r="U82" i="122"/>
  <c r="F19" i="106" s="1"/>
  <c r="U165" i="122"/>
  <c r="F39" i="106" s="1"/>
  <c r="X165" i="122"/>
  <c r="I39" i="106" s="1"/>
  <c r="W165" i="122"/>
  <c r="H39" i="106" s="1"/>
  <c r="S165" i="122"/>
  <c r="D39" i="106" s="1"/>
  <c r="V165" i="122"/>
  <c r="G39" i="106" s="1"/>
  <c r="R165" i="122"/>
  <c r="C39" i="106" s="1"/>
  <c r="T165" i="122"/>
  <c r="E39" i="106" s="1"/>
  <c r="AD62" i="122"/>
  <c r="AD130" i="114"/>
  <c r="AD132" i="114" s="1"/>
  <c r="A132" i="114" s="1"/>
  <c r="H47" i="100"/>
  <c r="J47" i="100"/>
  <c r="K47" i="100"/>
  <c r="G47" i="100"/>
  <c r="F47" i="100"/>
  <c r="I47" i="100"/>
  <c r="E47" i="100"/>
  <c r="J49" i="100"/>
  <c r="F49" i="100"/>
  <c r="I49" i="100"/>
  <c r="E49" i="100"/>
  <c r="H49" i="100"/>
  <c r="K49" i="100"/>
  <c r="T227" i="122"/>
  <c r="E50" i="106" s="1"/>
  <c r="W227" i="122"/>
  <c r="H50" i="106" s="1"/>
  <c r="S227" i="122"/>
  <c r="D50" i="106" s="1"/>
  <c r="V227" i="122"/>
  <c r="G50" i="106" s="1"/>
  <c r="R227" i="122"/>
  <c r="C50" i="106" s="1"/>
  <c r="X227" i="122"/>
  <c r="I50" i="106" s="1"/>
  <c r="U227" i="122"/>
  <c r="F50" i="106" s="1"/>
  <c r="P49" i="106"/>
  <c r="L49" i="106"/>
  <c r="Q49" i="106"/>
  <c r="O49" i="106"/>
  <c r="K49" i="106"/>
  <c r="M49" i="106"/>
  <c r="N49" i="106"/>
  <c r="R87" i="122"/>
  <c r="C24" i="106" s="1"/>
  <c r="X87" i="122"/>
  <c r="I24" i="106" s="1"/>
  <c r="S87" i="122"/>
  <c r="D24" i="106" s="1"/>
  <c r="W87" i="122"/>
  <c r="H24" i="106" s="1"/>
  <c r="V87" i="122"/>
  <c r="G24" i="106" s="1"/>
  <c r="T87" i="122"/>
  <c r="E24" i="106" s="1"/>
  <c r="U87" i="122"/>
  <c r="F24" i="106" s="1"/>
  <c r="L50" i="106"/>
  <c r="N50" i="106"/>
  <c r="O50" i="106"/>
  <c r="K50" i="106"/>
  <c r="Q50" i="106"/>
  <c r="M50" i="106"/>
  <c r="P50" i="106"/>
  <c r="T228" i="122"/>
  <c r="E51" i="106" s="1"/>
  <c r="U228" i="122"/>
  <c r="F51" i="106" s="1"/>
  <c r="W228" i="122"/>
  <c r="H51" i="106" s="1"/>
  <c r="S228" i="122"/>
  <c r="D51" i="106" s="1"/>
  <c r="V228" i="122"/>
  <c r="G51" i="106" s="1"/>
  <c r="R228" i="122"/>
  <c r="C51" i="106" s="1"/>
  <c r="X228" i="122"/>
  <c r="I51" i="106" s="1"/>
  <c r="V88" i="122"/>
  <c r="G25" i="106" s="1"/>
  <c r="W88" i="122"/>
  <c r="H25" i="106" s="1"/>
  <c r="U88" i="122"/>
  <c r="F25" i="106" s="1"/>
  <c r="S88" i="122"/>
  <c r="D25" i="106" s="1"/>
  <c r="T88" i="122"/>
  <c r="E25" i="106" s="1"/>
  <c r="R88" i="122"/>
  <c r="C25" i="106" s="1"/>
  <c r="X88" i="122"/>
  <c r="I25" i="106" s="1"/>
  <c r="V138" i="114"/>
  <c r="V140" i="114" s="1"/>
  <c r="S138" i="114"/>
  <c r="S140" i="114" s="1"/>
  <c r="R138" i="114"/>
  <c r="R140" i="114" s="1"/>
  <c r="X138" i="114"/>
  <c r="X140" i="114" s="1"/>
  <c r="W138" i="114"/>
  <c r="W140" i="114" s="1"/>
  <c r="T138" i="114"/>
  <c r="T140" i="114" s="1"/>
  <c r="U138" i="114"/>
  <c r="U140" i="114" s="1"/>
  <c r="R23" i="123"/>
  <c r="C75" i="107"/>
  <c r="D75" i="107"/>
  <c r="T5" i="122"/>
  <c r="T5" i="123"/>
  <c r="R152" i="122"/>
  <c r="R235" i="122"/>
  <c r="S8" i="122"/>
  <c r="S8" i="123"/>
  <c r="S8" i="120"/>
  <c r="T5" i="120"/>
  <c r="T5" i="118"/>
  <c r="T5" i="119"/>
  <c r="S8" i="118"/>
  <c r="S8" i="119"/>
  <c r="R306" i="117"/>
  <c r="R346" i="117"/>
  <c r="T5" i="117"/>
  <c r="T5" i="115"/>
  <c r="T5" i="114"/>
  <c r="O5" i="80"/>
  <c r="T5" i="116"/>
  <c r="O5" i="78"/>
  <c r="T5" i="46"/>
  <c r="O16" i="4"/>
  <c r="O5" i="34"/>
  <c r="T5" i="113"/>
  <c r="T5" i="85"/>
  <c r="R528" i="46"/>
  <c r="R70" i="46"/>
  <c r="R190" i="46"/>
  <c r="R52" i="46"/>
  <c r="R16" i="46"/>
  <c r="R606" i="46"/>
  <c r="R282" i="46"/>
  <c r="R450" i="46"/>
  <c r="R476" i="46"/>
  <c r="R406" i="46"/>
  <c r="R390" i="46"/>
  <c r="R304" i="46"/>
  <c r="R33" i="46"/>
  <c r="R634" i="46"/>
  <c r="R316" i="46"/>
  <c r="R376" i="46"/>
  <c r="R360" i="46"/>
  <c r="R116" i="46"/>
  <c r="R554" i="46"/>
  <c r="R153" i="46"/>
  <c r="R424" i="46"/>
  <c r="R227" i="46"/>
  <c r="R260" i="46"/>
  <c r="R206" i="46"/>
  <c r="R502" i="46"/>
  <c r="R580" i="46"/>
  <c r="R248" i="46"/>
  <c r="M26" i="34"/>
  <c r="M16" i="34"/>
  <c r="M23" i="80"/>
  <c r="M43" i="80"/>
  <c r="M14" i="80"/>
  <c r="S8" i="117"/>
  <c r="N8" i="34"/>
  <c r="S8" i="46"/>
  <c r="S8" i="113"/>
  <c r="S8" i="115"/>
  <c r="S8" i="114"/>
  <c r="S8" i="116"/>
  <c r="N20" i="4"/>
  <c r="S8" i="85"/>
  <c r="N8" i="78"/>
  <c r="N8" i="80"/>
  <c r="M14" i="78"/>
  <c r="M23" i="78"/>
  <c r="M43" i="78"/>
  <c r="R381" i="85"/>
  <c r="R235" i="85"/>
  <c r="R218" i="85"/>
  <c r="R153" i="85"/>
  <c r="R23" i="85"/>
  <c r="R126" i="85"/>
  <c r="R318" i="85"/>
  <c r="R287" i="85"/>
  <c r="R92" i="85"/>
  <c r="R160" i="85"/>
  <c r="R375" i="85"/>
  <c r="R312" i="85"/>
  <c r="R267" i="85"/>
  <c r="R105" i="85"/>
  <c r="R340" i="85"/>
  <c r="R210" i="85"/>
  <c r="R260" i="85"/>
  <c r="R183" i="85"/>
  <c r="R136" i="114"/>
  <c r="R36" i="114"/>
  <c r="R82" i="114"/>
  <c r="R186" i="113"/>
  <c r="R178" i="113"/>
  <c r="U10" i="80"/>
  <c r="U10" i="78"/>
  <c r="Z10" i="46"/>
  <c r="Z10" i="85"/>
  <c r="U10" i="34"/>
  <c r="V43" i="46"/>
  <c r="U40" i="46"/>
  <c r="W38" i="46"/>
  <c r="T37" i="46"/>
  <c r="V35" i="46"/>
  <c r="U43" i="46"/>
  <c r="T40" i="46"/>
  <c r="U35" i="46"/>
  <c r="W44" i="46"/>
  <c r="T43" i="46"/>
  <c r="X39" i="46"/>
  <c r="U38" i="46"/>
  <c r="W36" i="46"/>
  <c r="T35" i="46"/>
  <c r="T102" i="46" s="1"/>
  <c r="X40" i="46"/>
  <c r="W37" i="46"/>
  <c r="V44" i="46"/>
  <c r="X42" i="46"/>
  <c r="X371" i="46" s="1"/>
  <c r="X372" i="46" s="1"/>
  <c r="W39" i="46"/>
  <c r="T38" i="46"/>
  <c r="V36" i="46"/>
  <c r="T44" i="46"/>
  <c r="T36" i="46"/>
  <c r="U44" i="46"/>
  <c r="W42" i="46"/>
  <c r="W371" i="46" s="1"/>
  <c r="W372" i="46" s="1"/>
  <c r="V39" i="46"/>
  <c r="X37" i="46"/>
  <c r="U36" i="46"/>
  <c r="V42" i="46"/>
  <c r="V371" i="46" s="1"/>
  <c r="V372" i="46" s="1"/>
  <c r="U39" i="46"/>
  <c r="X43" i="46"/>
  <c r="U42" i="46"/>
  <c r="U371" i="46" s="1"/>
  <c r="U372" i="46" s="1"/>
  <c r="W40" i="46"/>
  <c r="T39" i="46"/>
  <c r="V37" i="46"/>
  <c r="V201" i="46" s="1"/>
  <c r="X35" i="46"/>
  <c r="V38" i="46"/>
  <c r="V57" i="46" s="1"/>
  <c r="W43" i="46"/>
  <c r="T42" i="46"/>
  <c r="V40" i="46"/>
  <c r="X38" i="46"/>
  <c r="U37" i="46"/>
  <c r="W35" i="46"/>
  <c r="X44" i="46"/>
  <c r="X36" i="46"/>
  <c r="AA159" i="46"/>
  <c r="AA177" i="46"/>
  <c r="AA245" i="46"/>
  <c r="AA246" i="46" s="1"/>
  <c r="X246" i="46"/>
  <c r="AA158" i="46"/>
  <c r="AA173" i="46"/>
  <c r="AA180" i="46"/>
  <c r="AA164" i="46"/>
  <c r="AA175" i="46"/>
  <c r="AA172" i="46"/>
  <c r="AA156" i="46"/>
  <c r="AA171" i="46"/>
  <c r="AA185" i="46"/>
  <c r="AA168" i="46"/>
  <c r="AA160" i="46"/>
  <c r="AA167" i="46"/>
  <c r="AA157" i="46"/>
  <c r="AA176" i="46"/>
  <c r="AA163" i="46"/>
  <c r="AA178" i="46"/>
  <c r="AA165" i="46"/>
  <c r="AA162" i="46"/>
  <c r="AA170" i="46"/>
  <c r="AA174" i="46"/>
  <c r="AA181" i="46"/>
  <c r="AA166" i="46"/>
  <c r="AA179" i="46"/>
  <c r="V146" i="46"/>
  <c r="V149" i="46" s="1"/>
  <c r="W183" i="46"/>
  <c r="W186" i="46" s="1"/>
  <c r="AA155" i="46"/>
  <c r="X183" i="46"/>
  <c r="X186" i="46" s="1"/>
  <c r="AA169" i="46"/>
  <c r="Z19" i="46"/>
  <c r="S10" i="132" l="1"/>
  <c r="S10" i="133"/>
  <c r="S33" i="133" s="1"/>
  <c r="T6" i="132"/>
  <c r="T6" i="133"/>
  <c r="S57" i="123"/>
  <c r="S59" i="123" s="1"/>
  <c r="A39" i="133"/>
  <c r="A1" i="133" s="1"/>
  <c r="H48" i="25" s="1"/>
  <c r="V57" i="123"/>
  <c r="V59" i="123" s="1"/>
  <c r="X70" i="123"/>
  <c r="X72" i="123" s="1"/>
  <c r="U70" i="123"/>
  <c r="U72" i="123" s="1"/>
  <c r="R38" i="132"/>
  <c r="G13" i="112"/>
  <c r="G17" i="112" s="1"/>
  <c r="I13" i="112"/>
  <c r="I17" i="112" s="1"/>
  <c r="F13" i="112"/>
  <c r="F17" i="112" s="1"/>
  <c r="S38" i="132"/>
  <c r="H13" i="112"/>
  <c r="H17" i="112" s="1"/>
  <c r="E13" i="112"/>
  <c r="E17" i="112" s="1"/>
  <c r="S70" i="123"/>
  <c r="S72" i="123" s="1"/>
  <c r="W57" i="123"/>
  <c r="W59" i="123" s="1"/>
  <c r="R70" i="123"/>
  <c r="R72" i="123" s="1"/>
  <c r="T70" i="123"/>
  <c r="T72" i="123" s="1"/>
  <c r="W70" i="123"/>
  <c r="W72" i="123" s="1"/>
  <c r="T57" i="123"/>
  <c r="T59" i="123" s="1"/>
  <c r="R57" i="123"/>
  <c r="R59" i="123" s="1"/>
  <c r="U57" i="123"/>
  <c r="U59" i="123" s="1"/>
  <c r="X57" i="123"/>
  <c r="X59" i="123" s="1"/>
  <c r="V70" i="123"/>
  <c r="V72" i="123" s="1"/>
  <c r="T6" i="130"/>
  <c r="T6" i="131"/>
  <c r="S10" i="130"/>
  <c r="S23" i="130" s="1"/>
  <c r="S10" i="131"/>
  <c r="S23" i="131" s="1"/>
  <c r="X114" i="129"/>
  <c r="J44" i="109" s="1"/>
  <c r="S114" i="129"/>
  <c r="S116" i="129" s="1"/>
  <c r="U114" i="129"/>
  <c r="G44" i="109" s="1"/>
  <c r="V114" i="129"/>
  <c r="T114" i="129"/>
  <c r="R114" i="129"/>
  <c r="W114" i="129"/>
  <c r="S10" i="129"/>
  <c r="S67" i="129" s="1"/>
  <c r="T6" i="129"/>
  <c r="H18" i="102"/>
  <c r="M18" i="102"/>
  <c r="I18" i="102"/>
  <c r="J18" i="102"/>
  <c r="N18" i="102"/>
  <c r="K18" i="102"/>
  <c r="L18" i="102"/>
  <c r="H74" i="97"/>
  <c r="G77" i="97"/>
  <c r="D74" i="97"/>
  <c r="I77" i="97"/>
  <c r="F77" i="97"/>
  <c r="AD42" i="119"/>
  <c r="A42" i="119" s="1"/>
  <c r="G74" i="97"/>
  <c r="D77" i="97"/>
  <c r="F74" i="97"/>
  <c r="E77" i="97"/>
  <c r="F71" i="97"/>
  <c r="E78" i="97"/>
  <c r="H72" i="97"/>
  <c r="E79" i="97"/>
  <c r="H75" i="97"/>
  <c r="I73" i="97"/>
  <c r="H76" i="97"/>
  <c r="E74" i="97"/>
  <c r="J77" i="97"/>
  <c r="I78" i="97"/>
  <c r="E72" i="97"/>
  <c r="D79" i="97"/>
  <c r="E75" i="97"/>
  <c r="H73" i="97"/>
  <c r="G76" i="97"/>
  <c r="I74" i="97"/>
  <c r="G71" i="97"/>
  <c r="F78" i="97"/>
  <c r="G79" i="97"/>
  <c r="G75" i="97"/>
  <c r="E73" i="97"/>
  <c r="I76" i="97"/>
  <c r="J71" i="97"/>
  <c r="G78" i="97"/>
  <c r="D72" i="97"/>
  <c r="I79" i="97"/>
  <c r="D75" i="97"/>
  <c r="J73" i="97"/>
  <c r="E76" i="97"/>
  <c r="H71" i="97"/>
  <c r="I72" i="97"/>
  <c r="F79" i="97"/>
  <c r="I75" i="97"/>
  <c r="F73" i="97"/>
  <c r="D76" i="97"/>
  <c r="I71" i="97"/>
  <c r="H78" i="97"/>
  <c r="F72" i="97"/>
  <c r="J79" i="97"/>
  <c r="F75" i="97"/>
  <c r="G73" i="97"/>
  <c r="F76" i="97"/>
  <c r="J74" i="97"/>
  <c r="H77" i="97"/>
  <c r="D71" i="97"/>
  <c r="D78" i="97"/>
  <c r="G72" i="97"/>
  <c r="H79" i="97"/>
  <c r="D73" i="97"/>
  <c r="J76" i="97"/>
  <c r="E71" i="97"/>
  <c r="J78" i="97"/>
  <c r="J72" i="97"/>
  <c r="J75" i="97"/>
  <c r="Z358" i="85"/>
  <c r="C13" i="106"/>
  <c r="R90" i="122"/>
  <c r="L48" i="106"/>
  <c r="S249" i="122"/>
  <c r="S251" i="122" s="1"/>
  <c r="H34" i="106"/>
  <c r="W167" i="122"/>
  <c r="W169" i="122" s="1"/>
  <c r="V94" i="114"/>
  <c r="G34" i="106"/>
  <c r="V167" i="122"/>
  <c r="V169" i="122" s="1"/>
  <c r="U54" i="114"/>
  <c r="I13" i="106"/>
  <c r="X90" i="122"/>
  <c r="X92" i="122" s="1"/>
  <c r="K48" i="106"/>
  <c r="R249" i="122"/>
  <c r="R251" i="122" s="1"/>
  <c r="H48" i="106"/>
  <c r="W231" i="122"/>
  <c r="W233" i="122" s="1"/>
  <c r="A246" i="46"/>
  <c r="U94" i="114"/>
  <c r="L13" i="106"/>
  <c r="C34" i="106"/>
  <c r="R167" i="122"/>
  <c r="R169" i="122" s="1"/>
  <c r="H13" i="106"/>
  <c r="W90" i="122"/>
  <c r="W92" i="122" s="1"/>
  <c r="O48" i="106"/>
  <c r="V249" i="122"/>
  <c r="V251" i="122" s="1"/>
  <c r="C48" i="106"/>
  <c r="R231" i="122"/>
  <c r="R233" i="122" s="1"/>
  <c r="T94" i="114"/>
  <c r="Q13" i="106"/>
  <c r="X110" i="122"/>
  <c r="I34" i="106"/>
  <c r="X167" i="122"/>
  <c r="X169" i="122" s="1"/>
  <c r="S54" i="114"/>
  <c r="P48" i="106"/>
  <c r="W249" i="122"/>
  <c r="W251" i="122" s="1"/>
  <c r="E48" i="106"/>
  <c r="T231" i="122"/>
  <c r="T233" i="122" s="1"/>
  <c r="W94" i="114"/>
  <c r="N13" i="106"/>
  <c r="U110" i="122"/>
  <c r="D34" i="106"/>
  <c r="S167" i="122"/>
  <c r="S169" i="122" s="1"/>
  <c r="W54" i="114"/>
  <c r="G13" i="106"/>
  <c r="V90" i="122"/>
  <c r="V92" i="122" s="1"/>
  <c r="M48" i="106"/>
  <c r="T249" i="122"/>
  <c r="T251" i="122" s="1"/>
  <c r="I48" i="106"/>
  <c r="X231" i="122"/>
  <c r="X233" i="122" s="1"/>
  <c r="X94" i="114"/>
  <c r="W110" i="122"/>
  <c r="P13" i="106"/>
  <c r="E34" i="106"/>
  <c r="T167" i="122"/>
  <c r="T169" i="122" s="1"/>
  <c r="T54" i="114"/>
  <c r="E13" i="106"/>
  <c r="T90" i="122"/>
  <c r="T92" i="122" s="1"/>
  <c r="Q48" i="106"/>
  <c r="X249" i="122"/>
  <c r="X251" i="122" s="1"/>
  <c r="F48" i="106"/>
  <c r="U231" i="122"/>
  <c r="U233" i="122" s="1"/>
  <c r="R54" i="114"/>
  <c r="R94" i="114"/>
  <c r="K13" i="106"/>
  <c r="F34" i="106"/>
  <c r="U167" i="122"/>
  <c r="U169" i="122" s="1"/>
  <c r="V54" i="114"/>
  <c r="D13" i="106"/>
  <c r="S90" i="122"/>
  <c r="G48" i="106"/>
  <c r="V231" i="122"/>
  <c r="V233" i="122" s="1"/>
  <c r="M13" i="106"/>
  <c r="T110" i="122"/>
  <c r="S94" i="114"/>
  <c r="O13" i="106"/>
  <c r="V110" i="122"/>
  <c r="X54" i="114"/>
  <c r="F13" i="106"/>
  <c r="U90" i="122"/>
  <c r="U92" i="122" s="1"/>
  <c r="N48" i="106"/>
  <c r="U249" i="122"/>
  <c r="U251" i="122" s="1"/>
  <c r="D48" i="106"/>
  <c r="S231" i="122"/>
  <c r="S233" i="122" s="1"/>
  <c r="T6" i="122"/>
  <c r="T6" i="123"/>
  <c r="S10" i="122"/>
  <c r="S217" i="122" s="1"/>
  <c r="S10" i="123"/>
  <c r="T6" i="120"/>
  <c r="S10" i="120"/>
  <c r="T6" i="118"/>
  <c r="T6" i="119"/>
  <c r="S10" i="118"/>
  <c r="S84" i="118" s="1"/>
  <c r="S10" i="119"/>
  <c r="T6" i="117"/>
  <c r="T6" i="115"/>
  <c r="O6" i="78"/>
  <c r="O18" i="4"/>
  <c r="T6" i="113"/>
  <c r="O6" i="80"/>
  <c r="T6" i="116"/>
  <c r="T6" i="85"/>
  <c r="T6" i="114"/>
  <c r="O6" i="34"/>
  <c r="P15" i="4"/>
  <c r="T6" i="46"/>
  <c r="S10" i="117"/>
  <c r="S10" i="114"/>
  <c r="N10" i="80"/>
  <c r="N10" i="34"/>
  <c r="N10" i="78"/>
  <c r="S10" i="115"/>
  <c r="S10" i="46"/>
  <c r="S10" i="116"/>
  <c r="S10" i="113"/>
  <c r="S10" i="85"/>
  <c r="S70" i="85" s="1"/>
  <c r="Z340" i="85"/>
  <c r="Z287" i="85"/>
  <c r="AD130" i="85"/>
  <c r="AD128" i="85"/>
  <c r="AD131" i="85"/>
  <c r="AD129" i="85"/>
  <c r="AD132" i="85"/>
  <c r="R166" i="85" s="1"/>
  <c r="AD133" i="85"/>
  <c r="Z235" i="85"/>
  <c r="Z126" i="85"/>
  <c r="Z183" i="85"/>
  <c r="T73" i="46"/>
  <c r="V54" i="46"/>
  <c r="V197" i="46"/>
  <c r="V192" i="46"/>
  <c r="T80" i="46"/>
  <c r="V193" i="46"/>
  <c r="V196" i="46"/>
  <c r="V195" i="46"/>
  <c r="V194" i="46"/>
  <c r="Z450" i="46"/>
  <c r="Z606" i="46"/>
  <c r="Z424" i="46"/>
  <c r="Z360" i="46"/>
  <c r="Z260" i="46"/>
  <c r="Z476" i="46"/>
  <c r="Z528" i="46"/>
  <c r="Z390" i="46"/>
  <c r="Z406" i="46"/>
  <c r="Z376" i="46"/>
  <c r="Z206" i="46"/>
  <c r="Z116" i="46"/>
  <c r="Z16" i="46"/>
  <c r="Z33" i="46"/>
  <c r="Z580" i="46"/>
  <c r="Z282" i="46"/>
  <c r="Z248" i="46"/>
  <c r="Z52" i="46"/>
  <c r="Z70" i="46"/>
  <c r="Z190" i="46"/>
  <c r="Z554" i="46"/>
  <c r="Z316" i="46"/>
  <c r="Z153" i="46"/>
  <c r="Z502" i="46"/>
  <c r="Z304" i="46"/>
  <c r="Z227" i="46"/>
  <c r="U23" i="78"/>
  <c r="U43" i="78"/>
  <c r="U14" i="78"/>
  <c r="U16" i="34"/>
  <c r="U26" i="34"/>
  <c r="U43" i="80"/>
  <c r="U14" i="80"/>
  <c r="U23" i="80"/>
  <c r="AA37" i="46"/>
  <c r="T96" i="46"/>
  <c r="V55" i="46"/>
  <c r="V60" i="46"/>
  <c r="V61" i="46"/>
  <c r="T75" i="46"/>
  <c r="T74" i="46"/>
  <c r="T88" i="46"/>
  <c r="T76" i="46"/>
  <c r="T78" i="46"/>
  <c r="T72" i="46"/>
  <c r="V65" i="46"/>
  <c r="V58" i="46"/>
  <c r="T103" i="46"/>
  <c r="T85" i="46"/>
  <c r="T89" i="46"/>
  <c r="T83" i="46"/>
  <c r="T90" i="46"/>
  <c r="T91" i="46"/>
  <c r="T77" i="46"/>
  <c r="AA38" i="46"/>
  <c r="T99" i="46"/>
  <c r="T101" i="46"/>
  <c r="T106" i="46"/>
  <c r="T111" i="46"/>
  <c r="T79" i="46"/>
  <c r="T97" i="46"/>
  <c r="V59" i="46"/>
  <c r="T105" i="46"/>
  <c r="T84" i="46"/>
  <c r="T100" i="46"/>
  <c r="T94" i="46"/>
  <c r="T92" i="46"/>
  <c r="T87" i="46"/>
  <c r="T98" i="46"/>
  <c r="V56" i="46"/>
  <c r="T107" i="46"/>
  <c r="T81" i="46"/>
  <c r="T86" i="46"/>
  <c r="T95" i="46"/>
  <c r="T93" i="46"/>
  <c r="T82" i="46"/>
  <c r="T104" i="46"/>
  <c r="W107" i="46"/>
  <c r="W103" i="46"/>
  <c r="W105" i="46"/>
  <c r="W106" i="46"/>
  <c r="W100" i="46"/>
  <c r="W99" i="46"/>
  <c r="W102" i="46"/>
  <c r="W101" i="46"/>
  <c r="W104" i="46"/>
  <c r="X102" i="46"/>
  <c r="X105" i="46"/>
  <c r="X107" i="46"/>
  <c r="X104" i="46"/>
  <c r="X100" i="46"/>
  <c r="X106" i="46"/>
  <c r="X101" i="46"/>
  <c r="X103" i="46"/>
  <c r="X99" i="46"/>
  <c r="U197" i="46"/>
  <c r="U193" i="46"/>
  <c r="U195" i="46"/>
  <c r="U194" i="46"/>
  <c r="U196" i="46"/>
  <c r="U192" i="46"/>
  <c r="U201" i="46"/>
  <c r="X193" i="46"/>
  <c r="X201" i="46"/>
  <c r="X196" i="46"/>
  <c r="X197" i="46"/>
  <c r="X195" i="46"/>
  <c r="X192" i="46"/>
  <c r="X194" i="46"/>
  <c r="T54" i="46"/>
  <c r="T59" i="46"/>
  <c r="T61" i="46"/>
  <c r="T55" i="46"/>
  <c r="T65" i="46"/>
  <c r="T60" i="46"/>
  <c r="T57" i="46"/>
  <c r="T58" i="46"/>
  <c r="T56" i="46"/>
  <c r="X59" i="46"/>
  <c r="X55" i="46"/>
  <c r="X56" i="46"/>
  <c r="X65" i="46"/>
  <c r="X60" i="46"/>
  <c r="X57" i="46"/>
  <c r="X61" i="46"/>
  <c r="X54" i="46"/>
  <c r="X58" i="46"/>
  <c r="U56" i="46"/>
  <c r="U60" i="46"/>
  <c r="U55" i="46"/>
  <c r="U54" i="46"/>
  <c r="U57" i="46"/>
  <c r="U65" i="46"/>
  <c r="U61" i="46"/>
  <c r="U59" i="46"/>
  <c r="U58" i="46"/>
  <c r="V102" i="46"/>
  <c r="V99" i="46"/>
  <c r="V105" i="46"/>
  <c r="V107" i="46"/>
  <c r="V104" i="46"/>
  <c r="V103" i="46"/>
  <c r="V101" i="46"/>
  <c r="V106" i="46"/>
  <c r="V100" i="46"/>
  <c r="T195" i="46"/>
  <c r="T193" i="46"/>
  <c r="T201" i="46"/>
  <c r="T196" i="46"/>
  <c r="T197" i="46"/>
  <c r="T194" i="46"/>
  <c r="T192" i="46"/>
  <c r="T371" i="46"/>
  <c r="AA42" i="46"/>
  <c r="W59" i="46"/>
  <c r="W56" i="46"/>
  <c r="W58" i="46"/>
  <c r="W60" i="46"/>
  <c r="W55" i="46"/>
  <c r="W57" i="46"/>
  <c r="W65" i="46"/>
  <c r="W54" i="46"/>
  <c r="W61" i="46"/>
  <c r="AA43" i="46"/>
  <c r="AA36" i="46"/>
  <c r="W192" i="46"/>
  <c r="W196" i="46"/>
  <c r="W193" i="46"/>
  <c r="W197" i="46"/>
  <c r="W201" i="46"/>
  <c r="W194" i="46"/>
  <c r="W195" i="46"/>
  <c r="AA44" i="46"/>
  <c r="U104" i="46"/>
  <c r="U103" i="46"/>
  <c r="U106" i="46"/>
  <c r="U99" i="46"/>
  <c r="U101" i="46"/>
  <c r="U102" i="46"/>
  <c r="U100" i="46"/>
  <c r="U107" i="46"/>
  <c r="U105" i="46"/>
  <c r="AA301" i="46"/>
  <c r="AA302" i="46" s="1"/>
  <c r="X302" i="46"/>
  <c r="AA224" i="46"/>
  <c r="AA225" i="46" s="1"/>
  <c r="X225" i="46"/>
  <c r="A225" i="46" s="1"/>
  <c r="W146" i="46"/>
  <c r="W149" i="46" s="1"/>
  <c r="AA183" i="46"/>
  <c r="AA186" i="46" s="1"/>
  <c r="A186" i="46" s="1"/>
  <c r="Z351" i="46"/>
  <c r="Z353" i="46" s="1"/>
  <c r="R353" i="46"/>
  <c r="R355" i="46" s="1"/>
  <c r="Z355" i="46" s="1"/>
  <c r="U89" i="46"/>
  <c r="U83" i="46"/>
  <c r="U86" i="46"/>
  <c r="U78" i="46"/>
  <c r="U88" i="46"/>
  <c r="U98" i="46"/>
  <c r="U93" i="46"/>
  <c r="U92" i="46"/>
  <c r="U84" i="46"/>
  <c r="U81" i="46"/>
  <c r="U94" i="46"/>
  <c r="U79" i="46"/>
  <c r="U80" i="46"/>
  <c r="U90" i="46"/>
  <c r="U111" i="46"/>
  <c r="U97" i="46"/>
  <c r="U96" i="46"/>
  <c r="U91" i="46"/>
  <c r="U73" i="46"/>
  <c r="U74" i="46"/>
  <c r="U76" i="46"/>
  <c r="U77" i="46"/>
  <c r="U95" i="46"/>
  <c r="U75" i="46"/>
  <c r="U87" i="46"/>
  <c r="U82" i="46"/>
  <c r="U72" i="46"/>
  <c r="U85" i="46"/>
  <c r="R419" i="46"/>
  <c r="Z419" i="46" s="1"/>
  <c r="AA129" i="46"/>
  <c r="AA132" i="46"/>
  <c r="AA131" i="46"/>
  <c r="AA130" i="46"/>
  <c r="AA126" i="46"/>
  <c r="AA134" i="46"/>
  <c r="AA120" i="46"/>
  <c r="AA139" i="46"/>
  <c r="AA124" i="46"/>
  <c r="AA122" i="46"/>
  <c r="AA140" i="46"/>
  <c r="AA136" i="46"/>
  <c r="AA127" i="46"/>
  <c r="AA148" i="46"/>
  <c r="AA118" i="46"/>
  <c r="AA143" i="46"/>
  <c r="AA142" i="46"/>
  <c r="AA144" i="46"/>
  <c r="AA138" i="46"/>
  <c r="AA135" i="46"/>
  <c r="AA123" i="46"/>
  <c r="AA141" i="46"/>
  <c r="AA128" i="46"/>
  <c r="AA133" i="46"/>
  <c r="AA119" i="46"/>
  <c r="AA121" i="46"/>
  <c r="AA125" i="46"/>
  <c r="AA137" i="46"/>
  <c r="P81" i="107" l="1"/>
  <c r="S92" i="122"/>
  <c r="R92" i="122"/>
  <c r="T175" i="122"/>
  <c r="M36" i="106" s="1"/>
  <c r="T176" i="122"/>
  <c r="M37" i="106" s="1"/>
  <c r="T174" i="122"/>
  <c r="M35" i="106" s="1"/>
  <c r="T177" i="122"/>
  <c r="M38" i="106" s="1"/>
  <c r="T173" i="122"/>
  <c r="T178" i="122"/>
  <c r="M39" i="106" s="1"/>
  <c r="V177" i="122"/>
  <c r="O38" i="106" s="1"/>
  <c r="V173" i="122"/>
  <c r="V178" i="122"/>
  <c r="O39" i="106" s="1"/>
  <c r="V174" i="122"/>
  <c r="O35" i="106" s="1"/>
  <c r="V175" i="122"/>
  <c r="O36" i="106" s="1"/>
  <c r="V176" i="122"/>
  <c r="O37" i="106" s="1"/>
  <c r="X175" i="122"/>
  <c r="Q36" i="106" s="1"/>
  <c r="X176" i="122"/>
  <c r="Q37" i="106" s="1"/>
  <c r="X178" i="122"/>
  <c r="Q39" i="106" s="1"/>
  <c r="X177" i="122"/>
  <c r="Q38" i="106" s="1"/>
  <c r="X173" i="122"/>
  <c r="X174" i="122"/>
  <c r="Q35" i="106" s="1"/>
  <c r="W178" i="122"/>
  <c r="P39" i="106" s="1"/>
  <c r="W174" i="122"/>
  <c r="P35" i="106" s="1"/>
  <c r="W175" i="122"/>
  <c r="P36" i="106" s="1"/>
  <c r="W177" i="122"/>
  <c r="P38" i="106" s="1"/>
  <c r="W176" i="122"/>
  <c r="P37" i="106" s="1"/>
  <c r="W173" i="122"/>
  <c r="U176" i="122"/>
  <c r="N37" i="106" s="1"/>
  <c r="U175" i="122"/>
  <c r="N36" i="106" s="1"/>
  <c r="U177" i="122"/>
  <c r="N38" i="106" s="1"/>
  <c r="U173" i="122"/>
  <c r="U178" i="122"/>
  <c r="N39" i="106" s="1"/>
  <c r="U174" i="122"/>
  <c r="N35" i="106" s="1"/>
  <c r="S23" i="133"/>
  <c r="S46" i="85"/>
  <c r="K81" i="107"/>
  <c r="S129" i="117"/>
  <c r="S56" i="114"/>
  <c r="S96" i="114"/>
  <c r="S341" i="113"/>
  <c r="S335" i="113"/>
  <c r="D81" i="107"/>
  <c r="T8" i="132"/>
  <c r="T8" i="133"/>
  <c r="U5" i="132"/>
  <c r="U5" i="133"/>
  <c r="N81" i="107"/>
  <c r="G81" i="107"/>
  <c r="S90" i="132"/>
  <c r="S73" i="132"/>
  <c r="S41" i="132"/>
  <c r="Q81" i="107"/>
  <c r="E81" i="107"/>
  <c r="C81" i="107"/>
  <c r="E44" i="109"/>
  <c r="S20" i="132"/>
  <c r="S81" i="123"/>
  <c r="L81" i="107"/>
  <c r="O81" i="107"/>
  <c r="A72" i="123"/>
  <c r="F81" i="107"/>
  <c r="M81" i="107"/>
  <c r="H81" i="107"/>
  <c r="S41" i="123"/>
  <c r="S93" i="123"/>
  <c r="A59" i="123"/>
  <c r="I81" i="107"/>
  <c r="U116" i="129"/>
  <c r="T8" i="130"/>
  <c r="T8" i="131"/>
  <c r="U5" i="130"/>
  <c r="U5" i="131"/>
  <c r="X116" i="129"/>
  <c r="A1" i="130"/>
  <c r="S123" i="117"/>
  <c r="F44" i="109"/>
  <c r="T116" i="129"/>
  <c r="H44" i="109"/>
  <c r="V116" i="129"/>
  <c r="S358" i="85"/>
  <c r="S44" i="129"/>
  <c r="S95" i="129"/>
  <c r="S74" i="129"/>
  <c r="S23" i="129"/>
  <c r="I44" i="109"/>
  <c r="W116" i="129"/>
  <c r="D44" i="109"/>
  <c r="R116" i="129"/>
  <c r="T8" i="129"/>
  <c r="U5" i="129"/>
  <c r="S60" i="120"/>
  <c r="S78" i="120"/>
  <c r="D53" i="106"/>
  <c r="D54" i="106" s="1"/>
  <c r="E26" i="106"/>
  <c r="E27" i="106" s="1"/>
  <c r="E40" i="106"/>
  <c r="E41" i="106" s="1"/>
  <c r="I53" i="106"/>
  <c r="I54" i="106" s="1"/>
  <c r="N26" i="106"/>
  <c r="N27" i="106" s="1"/>
  <c r="H53" i="106"/>
  <c r="H54" i="106" s="1"/>
  <c r="D26" i="106"/>
  <c r="D27" i="106" s="1"/>
  <c r="F40" i="106"/>
  <c r="F41" i="106" s="1"/>
  <c r="P26" i="106"/>
  <c r="P27" i="106" s="1"/>
  <c r="P53" i="106"/>
  <c r="P54" i="106" s="1"/>
  <c r="C26" i="106"/>
  <c r="C27" i="106" s="1"/>
  <c r="N53" i="106"/>
  <c r="N54" i="106" s="1"/>
  <c r="M53" i="106"/>
  <c r="M54" i="106" s="1"/>
  <c r="C53" i="106"/>
  <c r="C54" i="106" s="1"/>
  <c r="K53" i="106"/>
  <c r="K54" i="106" s="1"/>
  <c r="M26" i="106"/>
  <c r="M27" i="106" s="1"/>
  <c r="I40" i="106"/>
  <c r="I41" i="106" s="1"/>
  <c r="H40" i="106"/>
  <c r="H41" i="106" s="1"/>
  <c r="F26" i="106"/>
  <c r="F27" i="106" s="1"/>
  <c r="F53" i="106"/>
  <c r="F54" i="106" s="1"/>
  <c r="G26" i="106"/>
  <c r="G27" i="106" s="1"/>
  <c r="O53" i="106"/>
  <c r="O54" i="106" s="1"/>
  <c r="I26" i="106"/>
  <c r="I27" i="106" s="1"/>
  <c r="Q26" i="106"/>
  <c r="Q27" i="106" s="1"/>
  <c r="O26" i="106"/>
  <c r="O27" i="106" s="1"/>
  <c r="Q53" i="106"/>
  <c r="Q54" i="106" s="1"/>
  <c r="D40" i="106"/>
  <c r="D41" i="106" s="1"/>
  <c r="H26" i="106"/>
  <c r="H27" i="106" s="1"/>
  <c r="C40" i="106"/>
  <c r="C41" i="106" s="1"/>
  <c r="G40" i="106"/>
  <c r="G41" i="106" s="1"/>
  <c r="G53" i="106"/>
  <c r="G54" i="106" s="1"/>
  <c r="E53" i="106"/>
  <c r="E54" i="106" s="1"/>
  <c r="L53" i="106"/>
  <c r="L54" i="106" s="1"/>
  <c r="X155" i="114"/>
  <c r="X157" i="114" s="1"/>
  <c r="V155" i="114"/>
  <c r="V157" i="114" s="1"/>
  <c r="U155" i="114"/>
  <c r="U157" i="114" s="1"/>
  <c r="R155" i="114"/>
  <c r="R157" i="114" s="1"/>
  <c r="W155" i="114"/>
  <c r="W157" i="114" s="1"/>
  <c r="S155" i="114"/>
  <c r="S157" i="114" s="1"/>
  <c r="T155" i="114"/>
  <c r="T157" i="114" s="1"/>
  <c r="A169" i="122"/>
  <c r="A233" i="122"/>
  <c r="A251" i="122"/>
  <c r="S23" i="123"/>
  <c r="S152" i="122"/>
  <c r="S235" i="122"/>
  <c r="S68" i="122"/>
  <c r="T8" i="122"/>
  <c r="T8" i="123"/>
  <c r="U5" i="122"/>
  <c r="U5" i="123"/>
  <c r="T8" i="120"/>
  <c r="U5" i="120"/>
  <c r="U5" i="118"/>
  <c r="U5" i="119"/>
  <c r="T8" i="118"/>
  <c r="T8" i="119"/>
  <c r="S306" i="117"/>
  <c r="S346" i="117"/>
  <c r="N16" i="34"/>
  <c r="N26" i="34"/>
  <c r="T8" i="117"/>
  <c r="T8" i="115"/>
  <c r="T8" i="85"/>
  <c r="T8" i="46"/>
  <c r="T8" i="116"/>
  <c r="T8" i="113"/>
  <c r="O20" i="4"/>
  <c r="O8" i="34"/>
  <c r="T8" i="114"/>
  <c r="O8" i="80"/>
  <c r="O8" i="78"/>
  <c r="S606" i="46"/>
  <c r="S502" i="46"/>
  <c r="S52" i="46"/>
  <c r="S16" i="46"/>
  <c r="S390" i="46"/>
  <c r="S424" i="46"/>
  <c r="S406" i="46"/>
  <c r="S580" i="46"/>
  <c r="S304" i="46"/>
  <c r="S634" i="46"/>
  <c r="S476" i="46"/>
  <c r="S528" i="46"/>
  <c r="S554" i="46"/>
  <c r="S316" i="46"/>
  <c r="S190" i="46"/>
  <c r="S450" i="46"/>
  <c r="S33" i="46"/>
  <c r="S248" i="46"/>
  <c r="S70" i="46"/>
  <c r="S153" i="46"/>
  <c r="S376" i="46"/>
  <c r="S282" i="46"/>
  <c r="S116" i="46"/>
  <c r="S360" i="46"/>
  <c r="S260" i="46"/>
  <c r="S227" i="46"/>
  <c r="S206" i="46"/>
  <c r="N43" i="80"/>
  <c r="N14" i="80"/>
  <c r="N23" i="80"/>
  <c r="U5" i="117"/>
  <c r="U5" i="116"/>
  <c r="U5" i="113"/>
  <c r="U5" i="114"/>
  <c r="P16" i="4"/>
  <c r="U5" i="85"/>
  <c r="U5" i="46"/>
  <c r="U5" i="115"/>
  <c r="P5" i="34"/>
  <c r="P5" i="80"/>
  <c r="P5" i="78"/>
  <c r="S381" i="85"/>
  <c r="S340" i="85"/>
  <c r="S210" i="85"/>
  <c r="S267" i="85"/>
  <c r="S23" i="85"/>
  <c r="S235" i="85"/>
  <c r="S218" i="85"/>
  <c r="S153" i="85"/>
  <c r="S183" i="85"/>
  <c r="S126" i="85"/>
  <c r="S318" i="85"/>
  <c r="S312" i="85"/>
  <c r="S92" i="85"/>
  <c r="S160" i="85"/>
  <c r="S375" i="85"/>
  <c r="S287" i="85"/>
  <c r="S260" i="85"/>
  <c r="S105" i="85"/>
  <c r="S136" i="114"/>
  <c r="S82" i="114"/>
  <c r="S36" i="114"/>
  <c r="S186" i="113"/>
  <c r="S178" i="113"/>
  <c r="N43" i="78"/>
  <c r="N23" i="78"/>
  <c r="N14" i="78"/>
  <c r="V199" i="46"/>
  <c r="V202" i="46" s="1"/>
  <c r="AA99" i="46"/>
  <c r="AA56" i="46"/>
  <c r="AA201" i="46"/>
  <c r="AA103" i="46"/>
  <c r="AA193" i="46"/>
  <c r="AA54" i="46"/>
  <c r="AA58" i="46"/>
  <c r="T109" i="46"/>
  <c r="T112" i="46" s="1"/>
  <c r="V63" i="46"/>
  <c r="V66" i="46" s="1"/>
  <c r="AA194" i="46"/>
  <c r="AA57" i="46"/>
  <c r="AA192" i="46"/>
  <c r="AA61" i="46"/>
  <c r="AA55" i="46"/>
  <c r="AA107" i="46"/>
  <c r="AA100" i="46"/>
  <c r="AA101" i="46"/>
  <c r="AA197" i="46"/>
  <c r="AA196" i="46"/>
  <c r="AA105" i="46"/>
  <c r="AA104" i="46"/>
  <c r="AA65" i="46"/>
  <c r="AA195" i="46"/>
  <c r="AA60" i="46"/>
  <c r="AA106" i="46"/>
  <c r="AA102" i="46"/>
  <c r="AA59" i="46"/>
  <c r="W63" i="46"/>
  <c r="W66" i="46" s="1"/>
  <c r="AA371" i="46"/>
  <c r="AA372" i="46" s="1"/>
  <c r="T372" i="46"/>
  <c r="X63" i="46"/>
  <c r="X66" i="46" s="1"/>
  <c r="T63" i="46"/>
  <c r="T66" i="46" s="1"/>
  <c r="W199" i="46"/>
  <c r="W202" i="46" s="1"/>
  <c r="U199" i="46"/>
  <c r="U202" i="46" s="1"/>
  <c r="T199" i="46"/>
  <c r="T202" i="46" s="1"/>
  <c r="U63" i="46"/>
  <c r="U66" i="46" s="1"/>
  <c r="X199" i="46"/>
  <c r="X202" i="46" s="1"/>
  <c r="U109" i="46"/>
  <c r="U112" i="46" s="1"/>
  <c r="Z356" i="46"/>
  <c r="A302" i="46"/>
  <c r="AA146" i="46"/>
  <c r="AA149" i="46" s="1"/>
  <c r="X146" i="46"/>
  <c r="X149" i="46" s="1"/>
  <c r="R415" i="46"/>
  <c r="Z415" i="46" s="1"/>
  <c r="R412" i="46"/>
  <c r="Z412" i="46" s="1"/>
  <c r="R411" i="46"/>
  <c r="Z411" i="46" s="1"/>
  <c r="AB334" i="46"/>
  <c r="AB345" i="46"/>
  <c r="AB329" i="46"/>
  <c r="AB344" i="46"/>
  <c r="AB320" i="46"/>
  <c r="AB330" i="46"/>
  <c r="AB319" i="46"/>
  <c r="AB328" i="46"/>
  <c r="AB324" i="46"/>
  <c r="AB350" i="46"/>
  <c r="AB341" i="46"/>
  <c r="AB331" i="46"/>
  <c r="AB336" i="46"/>
  <c r="AB321" i="46"/>
  <c r="R356" i="46"/>
  <c r="AB322" i="46"/>
  <c r="AB347" i="46"/>
  <c r="AB338" i="46"/>
  <c r="AB323" i="46"/>
  <c r="AB325" i="46"/>
  <c r="AB327" i="46"/>
  <c r="AB343" i="46"/>
  <c r="AB351" i="46"/>
  <c r="AB318" i="46"/>
  <c r="AB332" i="46"/>
  <c r="AB349" i="46"/>
  <c r="AB348" i="46"/>
  <c r="AB337" i="46"/>
  <c r="AB339" i="46"/>
  <c r="AB342" i="46"/>
  <c r="AB346" i="46"/>
  <c r="AB335" i="46"/>
  <c r="AB326" i="46"/>
  <c r="AB333" i="46"/>
  <c r="AB340" i="46"/>
  <c r="R409" i="46"/>
  <c r="Z409" i="46" s="1"/>
  <c r="R410" i="46"/>
  <c r="Z410" i="46" s="1"/>
  <c r="R408" i="46"/>
  <c r="V111" i="46"/>
  <c r="V74" i="46"/>
  <c r="V87" i="46"/>
  <c r="V96" i="46"/>
  <c r="V72" i="46"/>
  <c r="V86" i="46"/>
  <c r="V91" i="46"/>
  <c r="V94" i="46"/>
  <c r="V98" i="46"/>
  <c r="V76" i="46"/>
  <c r="V84" i="46"/>
  <c r="V80" i="46"/>
  <c r="V90" i="46"/>
  <c r="V92" i="46"/>
  <c r="V77" i="46"/>
  <c r="V81" i="46"/>
  <c r="V83" i="46"/>
  <c r="V88" i="46"/>
  <c r="V73" i="46"/>
  <c r="V95" i="46"/>
  <c r="V85" i="46"/>
  <c r="V82" i="46"/>
  <c r="V97" i="46"/>
  <c r="V78" i="46"/>
  <c r="V79" i="46"/>
  <c r="V89" i="46"/>
  <c r="V93" i="46"/>
  <c r="V75" i="46"/>
  <c r="R414" i="46"/>
  <c r="Z414" i="46" s="1"/>
  <c r="R413" i="46"/>
  <c r="Z413" i="46" s="1"/>
  <c r="A92" i="122" l="1"/>
  <c r="L22" i="106"/>
  <c r="L26" i="106" s="1"/>
  <c r="S110" i="122"/>
  <c r="K22" i="106"/>
  <c r="K26" i="106" s="1"/>
  <c r="R110" i="122"/>
  <c r="O34" i="106"/>
  <c r="O40" i="106" s="1"/>
  <c r="V180" i="122"/>
  <c r="V182" i="122" s="1"/>
  <c r="N34" i="106"/>
  <c r="N40" i="106" s="1"/>
  <c r="U180" i="122"/>
  <c r="U182" i="122" s="1"/>
  <c r="P34" i="106"/>
  <c r="P40" i="106" s="1"/>
  <c r="W180" i="122"/>
  <c r="W182" i="122" s="1"/>
  <c r="Q34" i="106"/>
  <c r="Q40" i="106" s="1"/>
  <c r="X180" i="122"/>
  <c r="X182" i="122" s="1"/>
  <c r="M34" i="106"/>
  <c r="M40" i="106" s="1"/>
  <c r="T180" i="122"/>
  <c r="T182" i="122" s="1"/>
  <c r="A1" i="123"/>
  <c r="H42" i="25" s="1"/>
  <c r="T10" i="132"/>
  <c r="T10" i="133"/>
  <c r="T33" i="133" s="1"/>
  <c r="U6" i="132"/>
  <c r="U6" i="133"/>
  <c r="A81" i="107"/>
  <c r="T10" i="130"/>
  <c r="T23" i="130" s="1"/>
  <c r="T10" i="131"/>
  <c r="T23" i="131" s="1"/>
  <c r="U6" i="130"/>
  <c r="U6" i="131"/>
  <c r="A44" i="109"/>
  <c r="A1" i="109" s="1"/>
  <c r="H46" i="25" s="1"/>
  <c r="A116" i="129"/>
  <c r="A1" i="129" s="1"/>
  <c r="H45" i="25" s="1"/>
  <c r="D80" i="97"/>
  <c r="T10" i="129"/>
  <c r="T67" i="129" s="1"/>
  <c r="U6" i="129"/>
  <c r="G80" i="97"/>
  <c r="J80" i="97"/>
  <c r="H80" i="97"/>
  <c r="A157" i="114"/>
  <c r="A54" i="106"/>
  <c r="E80" i="97"/>
  <c r="I80" i="97"/>
  <c r="F80" i="97"/>
  <c r="T10" i="122"/>
  <c r="T152" i="122" s="1"/>
  <c r="T10" i="123"/>
  <c r="U6" i="122"/>
  <c r="U6" i="123"/>
  <c r="T10" i="120"/>
  <c r="U6" i="120"/>
  <c r="U6" i="118"/>
  <c r="U6" i="119"/>
  <c r="T10" i="118"/>
  <c r="T84" i="118" s="1"/>
  <c r="T10" i="119"/>
  <c r="U6" i="117"/>
  <c r="P6" i="80"/>
  <c r="Q15" i="4"/>
  <c r="U6" i="46"/>
  <c r="U6" i="115"/>
  <c r="U6" i="113"/>
  <c r="U6" i="85"/>
  <c r="P18" i="4"/>
  <c r="U6" i="116"/>
  <c r="U6" i="114"/>
  <c r="P6" i="34"/>
  <c r="P6" i="78"/>
  <c r="T10" i="117"/>
  <c r="T10" i="115"/>
  <c r="T10" i="113"/>
  <c r="O10" i="80"/>
  <c r="T10" i="116"/>
  <c r="T10" i="114"/>
  <c r="O10" i="34"/>
  <c r="O10" i="78"/>
  <c r="T10" i="85"/>
  <c r="T70" i="85" s="1"/>
  <c r="T10" i="46"/>
  <c r="AA63" i="46"/>
  <c r="AA66" i="46" s="1"/>
  <c r="A66" i="46" s="1"/>
  <c r="AA199" i="46"/>
  <c r="AA202" i="46" s="1"/>
  <c r="A202" i="46" s="1"/>
  <c r="A372" i="46"/>
  <c r="V109" i="46"/>
  <c r="V112" i="46" s="1"/>
  <c r="AB353" i="46"/>
  <c r="A149" i="46"/>
  <c r="R601" i="46"/>
  <c r="Z601" i="46" s="1"/>
  <c r="R497" i="46"/>
  <c r="Z497" i="46" s="1"/>
  <c r="R549" i="46"/>
  <c r="Z549" i="46" s="1"/>
  <c r="W86" i="46"/>
  <c r="W81" i="46"/>
  <c r="W95" i="46"/>
  <c r="W73" i="46"/>
  <c r="W87" i="46"/>
  <c r="W79" i="46"/>
  <c r="W88" i="46"/>
  <c r="W84" i="46"/>
  <c r="W90" i="46"/>
  <c r="W78" i="46"/>
  <c r="W75" i="46"/>
  <c r="W93" i="46"/>
  <c r="W97" i="46"/>
  <c r="W74" i="46"/>
  <c r="W111" i="46"/>
  <c r="W92" i="46"/>
  <c r="W80" i="46"/>
  <c r="W89" i="46"/>
  <c r="W85" i="46"/>
  <c r="W96" i="46"/>
  <c r="W82" i="46"/>
  <c r="W94" i="46"/>
  <c r="W72" i="46"/>
  <c r="W76" i="46"/>
  <c r="W83" i="46"/>
  <c r="W91" i="46"/>
  <c r="W77" i="46"/>
  <c r="W98" i="46"/>
  <c r="R575" i="46"/>
  <c r="Z575" i="46" s="1"/>
  <c r="R445" i="46"/>
  <c r="Z445" i="46" s="1"/>
  <c r="R523" i="46"/>
  <c r="Z523" i="46" s="1"/>
  <c r="AA35" i="46"/>
  <c r="R417" i="46"/>
  <c r="Z408" i="46"/>
  <c r="Z417" i="46" s="1"/>
  <c r="Z420" i="46" s="1"/>
  <c r="R471" i="46"/>
  <c r="Z471" i="46" s="1"/>
  <c r="R627" i="46"/>
  <c r="Z627" i="46" s="1"/>
  <c r="S173" i="122" l="1"/>
  <c r="R174" i="122"/>
  <c r="K35" i="106" s="1"/>
  <c r="R178" i="122"/>
  <c r="K39" i="106" s="1"/>
  <c r="R173" i="122"/>
  <c r="R175" i="122"/>
  <c r="K36" i="106" s="1"/>
  <c r="R177" i="122"/>
  <c r="K38" i="106" s="1"/>
  <c r="R176" i="122"/>
  <c r="K37" i="106" s="1"/>
  <c r="K27" i="106"/>
  <c r="S178" i="122"/>
  <c r="L39" i="106" s="1"/>
  <c r="S175" i="122"/>
  <c r="L36" i="106" s="1"/>
  <c r="S174" i="122"/>
  <c r="L35" i="106" s="1"/>
  <c r="S176" i="122"/>
  <c r="L37" i="106" s="1"/>
  <c r="S177" i="122"/>
  <c r="L38" i="106" s="1"/>
  <c r="L27" i="106"/>
  <c r="M41" i="106"/>
  <c r="Q41" i="106"/>
  <c r="O41" i="106"/>
  <c r="P41" i="106"/>
  <c r="N41" i="106"/>
  <c r="T23" i="133"/>
  <c r="T46" i="85"/>
  <c r="T129" i="117"/>
  <c r="T56" i="114"/>
  <c r="T96" i="114"/>
  <c r="T341" i="113"/>
  <c r="T335" i="113"/>
  <c r="V5" i="132"/>
  <c r="V5" i="133"/>
  <c r="U8" i="132"/>
  <c r="U8" i="133"/>
  <c r="T90" i="132"/>
  <c r="T73" i="132"/>
  <c r="T41" i="132"/>
  <c r="T20" i="132"/>
  <c r="T81" i="123"/>
  <c r="T41" i="123"/>
  <c r="T93" i="123"/>
  <c r="V5" i="130"/>
  <c r="V5" i="131"/>
  <c r="U8" i="130"/>
  <c r="U8" i="131"/>
  <c r="T123" i="117"/>
  <c r="T358" i="85"/>
  <c r="T44" i="129"/>
  <c r="T95" i="129"/>
  <c r="T74" i="129"/>
  <c r="T23" i="129"/>
  <c r="V5" i="129"/>
  <c r="U8" i="129"/>
  <c r="T60" i="120"/>
  <c r="T78" i="120"/>
  <c r="A80" i="97"/>
  <c r="T217" i="122"/>
  <c r="T23" i="123"/>
  <c r="T235" i="122"/>
  <c r="T68" i="122"/>
  <c r="V5" i="122"/>
  <c r="V5" i="123"/>
  <c r="U8" i="122"/>
  <c r="U8" i="123"/>
  <c r="U8" i="120"/>
  <c r="V5" i="120"/>
  <c r="V5" i="118"/>
  <c r="V5" i="119"/>
  <c r="U8" i="118"/>
  <c r="U8" i="119"/>
  <c r="T306" i="117"/>
  <c r="T346" i="117"/>
  <c r="O23" i="78"/>
  <c r="O43" i="78"/>
  <c r="O14" i="78"/>
  <c r="O23" i="80"/>
  <c r="O43" i="80"/>
  <c r="O14" i="80"/>
  <c r="U8" i="117"/>
  <c r="U8" i="116"/>
  <c r="U8" i="85"/>
  <c r="P8" i="34"/>
  <c r="U8" i="113"/>
  <c r="U8" i="46"/>
  <c r="P8" i="78"/>
  <c r="U8" i="114"/>
  <c r="P20" i="4"/>
  <c r="U8" i="115"/>
  <c r="P8" i="80"/>
  <c r="O16" i="34"/>
  <c r="O26" i="34"/>
  <c r="T186" i="113"/>
  <c r="T178" i="113"/>
  <c r="V5" i="117"/>
  <c r="V5" i="114"/>
  <c r="Q5" i="80"/>
  <c r="V5" i="115"/>
  <c r="Q16" i="4"/>
  <c r="V5" i="116"/>
  <c r="Q5" i="34"/>
  <c r="Q5" i="78"/>
  <c r="V5" i="113"/>
  <c r="V5" i="85"/>
  <c r="V5" i="46"/>
  <c r="T406" i="46"/>
  <c r="T16" i="46"/>
  <c r="T376" i="46"/>
  <c r="T554" i="46"/>
  <c r="T116" i="46"/>
  <c r="T316" i="46"/>
  <c r="T190" i="46"/>
  <c r="T606" i="46"/>
  <c r="T528" i="46"/>
  <c r="T206" i="46"/>
  <c r="T248" i="46"/>
  <c r="T304" i="46"/>
  <c r="T450" i="46"/>
  <c r="T390" i="46"/>
  <c r="T260" i="46"/>
  <c r="T502" i="46"/>
  <c r="T52" i="46"/>
  <c r="T70" i="46"/>
  <c r="T580" i="46"/>
  <c r="T33" i="46"/>
  <c r="T282" i="46"/>
  <c r="T153" i="46"/>
  <c r="T424" i="46"/>
  <c r="T476" i="46"/>
  <c r="T360" i="46"/>
  <c r="T634" i="46"/>
  <c r="T227" i="46"/>
  <c r="T136" i="114"/>
  <c r="T36" i="114"/>
  <c r="T82" i="114"/>
  <c r="T381" i="85"/>
  <c r="T318" i="85"/>
  <c r="T312" i="85"/>
  <c r="T92" i="85"/>
  <c r="T160" i="85"/>
  <c r="T340" i="85"/>
  <c r="T287" i="85"/>
  <c r="T267" i="85"/>
  <c r="T105" i="85"/>
  <c r="T375" i="85"/>
  <c r="T210" i="85"/>
  <c r="T260" i="85"/>
  <c r="T23" i="85"/>
  <c r="T126" i="85"/>
  <c r="T235" i="85"/>
  <c r="T218" i="85"/>
  <c r="T153" i="85"/>
  <c r="T183" i="85"/>
  <c r="W109" i="46"/>
  <c r="W112" i="46" s="1"/>
  <c r="AA40" i="46"/>
  <c r="R608" i="46"/>
  <c r="R612" i="46"/>
  <c r="Z612" i="46" s="1"/>
  <c r="R609" i="46"/>
  <c r="Z609" i="46" s="1"/>
  <c r="R452" i="46"/>
  <c r="R454" i="46"/>
  <c r="Z454" i="46" s="1"/>
  <c r="R464" i="46"/>
  <c r="Z464" i="46" s="1"/>
  <c r="AB411" i="46"/>
  <c r="AB412" i="46"/>
  <c r="R420" i="46"/>
  <c r="AB414" i="46"/>
  <c r="AB409" i="46"/>
  <c r="AB410" i="46"/>
  <c r="AB408" i="46"/>
  <c r="AB415" i="46"/>
  <c r="AB413" i="46"/>
  <c r="R516" i="46"/>
  <c r="Z516" i="46" s="1"/>
  <c r="R505" i="46"/>
  <c r="Z505" i="46" s="1"/>
  <c r="R515" i="46"/>
  <c r="Z515" i="46" s="1"/>
  <c r="R436" i="46"/>
  <c r="Z436" i="46" s="1"/>
  <c r="R428" i="46"/>
  <c r="Z428" i="46" s="1"/>
  <c r="R434" i="46"/>
  <c r="Z434" i="46" s="1"/>
  <c r="R566" i="46"/>
  <c r="Z566" i="46" s="1"/>
  <c r="R560" i="46"/>
  <c r="Z560" i="46" s="1"/>
  <c r="R567" i="46"/>
  <c r="Z567" i="46" s="1"/>
  <c r="R540" i="46"/>
  <c r="Z540" i="46" s="1"/>
  <c r="R532" i="46"/>
  <c r="Z532" i="46" s="1"/>
  <c r="R487" i="46"/>
  <c r="Z487" i="46" s="1"/>
  <c r="R488" i="46"/>
  <c r="Z488" i="46" s="1"/>
  <c r="R478" i="46"/>
  <c r="R584" i="46"/>
  <c r="Z584" i="46" s="1"/>
  <c r="R596" i="46"/>
  <c r="Z596" i="46" s="1"/>
  <c r="R618" i="46"/>
  <c r="Z618" i="46" s="1"/>
  <c r="R453" i="46"/>
  <c r="Z453" i="46" s="1"/>
  <c r="R462" i="46"/>
  <c r="Z462" i="46" s="1"/>
  <c r="X111" i="46"/>
  <c r="AA111" i="46" s="1"/>
  <c r="X82" i="46"/>
  <c r="AA82" i="46" s="1"/>
  <c r="X75" i="46"/>
  <c r="AA75" i="46" s="1"/>
  <c r="X74" i="46"/>
  <c r="AA74" i="46" s="1"/>
  <c r="X98" i="46"/>
  <c r="AA98" i="46" s="1"/>
  <c r="X83" i="46"/>
  <c r="AA83" i="46" s="1"/>
  <c r="X97" i="46"/>
  <c r="AA97" i="46" s="1"/>
  <c r="X78" i="46"/>
  <c r="AA78" i="46" s="1"/>
  <c r="X77" i="46"/>
  <c r="AA77" i="46" s="1"/>
  <c r="X92" i="46"/>
  <c r="AA92" i="46" s="1"/>
  <c r="X81" i="46"/>
  <c r="AA81" i="46" s="1"/>
  <c r="X80" i="46"/>
  <c r="AA80" i="46" s="1"/>
  <c r="X87" i="46"/>
  <c r="AA87" i="46" s="1"/>
  <c r="X95" i="46"/>
  <c r="AA95" i="46" s="1"/>
  <c r="X94" i="46"/>
  <c r="AA94" i="46" s="1"/>
  <c r="X88" i="46"/>
  <c r="AA88" i="46" s="1"/>
  <c r="X79" i="46"/>
  <c r="AA79" i="46" s="1"/>
  <c r="X85" i="46"/>
  <c r="AA85" i="46" s="1"/>
  <c r="X93" i="46"/>
  <c r="AA93" i="46" s="1"/>
  <c r="X89" i="46"/>
  <c r="AA89" i="46" s="1"/>
  <c r="X96" i="46"/>
  <c r="AA96" i="46" s="1"/>
  <c r="X73" i="46"/>
  <c r="AA73" i="46" s="1"/>
  <c r="X84" i="46"/>
  <c r="AA84" i="46" s="1"/>
  <c r="X86" i="46"/>
  <c r="AA86" i="46" s="1"/>
  <c r="X91" i="46"/>
  <c r="AA91" i="46" s="1"/>
  <c r="X76" i="46"/>
  <c r="AA76" i="46" s="1"/>
  <c r="X90" i="46"/>
  <c r="AA90" i="46" s="1"/>
  <c r="X72" i="46"/>
  <c r="R506" i="46"/>
  <c r="Z506" i="46" s="1"/>
  <c r="R514" i="46"/>
  <c r="Z514" i="46" s="1"/>
  <c r="R504" i="46"/>
  <c r="R426" i="46"/>
  <c r="R440" i="46"/>
  <c r="Z440" i="46" s="1"/>
  <c r="R564" i="46"/>
  <c r="Z564" i="46" s="1"/>
  <c r="R557" i="46"/>
  <c r="Z557" i="46" s="1"/>
  <c r="R541" i="46"/>
  <c r="Z541" i="46" s="1"/>
  <c r="R539" i="46"/>
  <c r="Z539" i="46" s="1"/>
  <c r="R538" i="46"/>
  <c r="Z538" i="46" s="1"/>
  <c r="R482" i="46"/>
  <c r="Z482" i="46" s="1"/>
  <c r="R480" i="46"/>
  <c r="Z480" i="46" s="1"/>
  <c r="R582" i="46"/>
  <c r="R586" i="46"/>
  <c r="Z586" i="46" s="1"/>
  <c r="R592" i="46"/>
  <c r="Z592" i="46" s="1"/>
  <c r="R616" i="46"/>
  <c r="Z616" i="46" s="1"/>
  <c r="R617" i="46"/>
  <c r="Z617" i="46" s="1"/>
  <c r="R619" i="46"/>
  <c r="Z619" i="46" s="1"/>
  <c r="R460" i="46"/>
  <c r="Z460" i="46" s="1"/>
  <c r="R461" i="46"/>
  <c r="Z461" i="46" s="1"/>
  <c r="R518" i="46"/>
  <c r="Z518" i="46" s="1"/>
  <c r="R508" i="46"/>
  <c r="Z508" i="46" s="1"/>
  <c r="R438" i="46"/>
  <c r="Z438" i="46" s="1"/>
  <c r="R427" i="46"/>
  <c r="Z427" i="46" s="1"/>
  <c r="R558" i="46"/>
  <c r="Z558" i="46" s="1"/>
  <c r="R565" i="46"/>
  <c r="Z565" i="46" s="1"/>
  <c r="R556" i="46"/>
  <c r="R531" i="46"/>
  <c r="Z531" i="46" s="1"/>
  <c r="R534" i="46"/>
  <c r="Z534" i="46" s="1"/>
  <c r="R489" i="46"/>
  <c r="Z489" i="46" s="1"/>
  <c r="R486" i="46"/>
  <c r="Z486" i="46" s="1"/>
  <c r="R479" i="46"/>
  <c r="Z479" i="46" s="1"/>
  <c r="R594" i="46"/>
  <c r="Z594" i="46" s="1"/>
  <c r="R593" i="46"/>
  <c r="Z593" i="46" s="1"/>
  <c r="R591" i="46"/>
  <c r="Z591" i="46" s="1"/>
  <c r="R620" i="46"/>
  <c r="Z620" i="46" s="1"/>
  <c r="R622" i="46"/>
  <c r="Z622" i="46" s="1"/>
  <c r="R610" i="46"/>
  <c r="Z610" i="46" s="1"/>
  <c r="R456" i="46"/>
  <c r="Z456" i="46" s="1"/>
  <c r="R463" i="46"/>
  <c r="Z463" i="46" s="1"/>
  <c r="R466" i="46"/>
  <c r="Z466" i="46" s="1"/>
  <c r="R513" i="46"/>
  <c r="Z513" i="46" s="1"/>
  <c r="R512" i="46"/>
  <c r="Z512" i="46" s="1"/>
  <c r="R435" i="46"/>
  <c r="Z435" i="46" s="1"/>
  <c r="R437" i="46"/>
  <c r="Z437" i="46" s="1"/>
  <c r="R430" i="46"/>
  <c r="Z430" i="46" s="1"/>
  <c r="R570" i="46"/>
  <c r="Z570" i="46" s="1"/>
  <c r="R568" i="46"/>
  <c r="Z568" i="46" s="1"/>
  <c r="R542" i="46"/>
  <c r="Z542" i="46" s="1"/>
  <c r="R544" i="46"/>
  <c r="Z544" i="46" s="1"/>
  <c r="R530" i="46"/>
  <c r="R490" i="46"/>
  <c r="Z490" i="46" s="1"/>
  <c r="R492" i="46"/>
  <c r="Z492" i="46" s="1"/>
  <c r="R583" i="46"/>
  <c r="Z583" i="46" s="1"/>
  <c r="R590" i="46"/>
  <c r="Z590" i="46" s="1"/>
  <c r="A27" i="106" l="1"/>
  <c r="L34" i="106"/>
  <c r="S180" i="122"/>
  <c r="S182" i="122" s="1"/>
  <c r="R180" i="122"/>
  <c r="R182" i="122" s="1"/>
  <c r="K34" i="106"/>
  <c r="A112" i="122"/>
  <c r="V6" i="132"/>
  <c r="V6" i="133"/>
  <c r="U10" i="132"/>
  <c r="U10" i="133"/>
  <c r="U33" i="133" s="1"/>
  <c r="V6" i="130"/>
  <c r="V6" i="131"/>
  <c r="U10" i="130"/>
  <c r="U23" i="130" s="1"/>
  <c r="U10" i="131"/>
  <c r="U23" i="131" s="1"/>
  <c r="V6" i="129"/>
  <c r="U10" i="129"/>
  <c r="U67" i="129" s="1"/>
  <c r="U10" i="122"/>
  <c r="U235" i="122" s="1"/>
  <c r="U10" i="123"/>
  <c r="V6" i="122"/>
  <c r="V6" i="123"/>
  <c r="U10" i="120"/>
  <c r="V6" i="120"/>
  <c r="V6" i="118"/>
  <c r="V6" i="119"/>
  <c r="U10" i="118"/>
  <c r="U84" i="118" s="1"/>
  <c r="U10" i="119"/>
  <c r="U10" i="117"/>
  <c r="U10" i="46"/>
  <c r="U10" i="85"/>
  <c r="U70" i="85" s="1"/>
  <c r="P10" i="80"/>
  <c r="U10" i="115"/>
  <c r="U10" i="113"/>
  <c r="U10" i="116"/>
  <c r="U10" i="114"/>
  <c r="P10" i="78"/>
  <c r="P10" i="34"/>
  <c r="V6" i="117"/>
  <c r="V6" i="115"/>
  <c r="V6" i="113"/>
  <c r="V6" i="85"/>
  <c r="Q6" i="80"/>
  <c r="V6" i="116"/>
  <c r="V6" i="114"/>
  <c r="Q6" i="34"/>
  <c r="Q18" i="4"/>
  <c r="V6" i="46"/>
  <c r="R15" i="4"/>
  <c r="Q6" i="78"/>
  <c r="X109" i="46"/>
  <c r="X112" i="46" s="1"/>
  <c r="T46" i="46"/>
  <c r="AA72" i="46"/>
  <c r="AA109" i="46" s="1"/>
  <c r="AA112" i="46" s="1"/>
  <c r="R521" i="46"/>
  <c r="Z504" i="46"/>
  <c r="Z521" i="46" s="1"/>
  <c r="Z524" i="46" s="1"/>
  <c r="Z478" i="46"/>
  <c r="Z495" i="46" s="1"/>
  <c r="Z498" i="46" s="1"/>
  <c r="R495" i="46"/>
  <c r="R547" i="46"/>
  <c r="Z530" i="46"/>
  <c r="Z547" i="46" s="1"/>
  <c r="Z550" i="46" s="1"/>
  <c r="Z556" i="46"/>
  <c r="Z573" i="46" s="1"/>
  <c r="Z576" i="46" s="1"/>
  <c r="R573" i="46"/>
  <c r="AB417" i="46"/>
  <c r="R625" i="46"/>
  <c r="Z608" i="46"/>
  <c r="Z625" i="46" s="1"/>
  <c r="Z628" i="46" s="1"/>
  <c r="Z452" i="46"/>
  <c r="Z469" i="46" s="1"/>
  <c r="Z472" i="46" s="1"/>
  <c r="R469" i="46"/>
  <c r="R599" i="46"/>
  <c r="Z582" i="46"/>
  <c r="Z599" i="46" s="1"/>
  <c r="Z602" i="46" s="1"/>
  <c r="R443" i="46"/>
  <c r="Z426" i="46"/>
  <c r="Z443" i="46" s="1"/>
  <c r="Z446" i="46" s="1"/>
  <c r="A182" i="122" l="1"/>
  <c r="A1" i="122" s="1"/>
  <c r="H40" i="25" s="1"/>
  <c r="L40" i="106"/>
  <c r="L41" i="106" s="1"/>
  <c r="K40" i="106"/>
  <c r="K41" i="106" s="1"/>
  <c r="U23" i="133"/>
  <c r="U46" i="85"/>
  <c r="U129" i="117"/>
  <c r="U56" i="114"/>
  <c r="U96" i="114"/>
  <c r="U341" i="113"/>
  <c r="U335" i="113"/>
  <c r="W5" i="132"/>
  <c r="W5" i="133"/>
  <c r="V8" i="132"/>
  <c r="V8" i="133"/>
  <c r="U73" i="132"/>
  <c r="U90" i="132"/>
  <c r="U41" i="132"/>
  <c r="U20" i="132"/>
  <c r="U81" i="123"/>
  <c r="U41" i="123"/>
  <c r="U93" i="123"/>
  <c r="W5" i="130"/>
  <c r="W5" i="131"/>
  <c r="V8" i="130"/>
  <c r="V8" i="131"/>
  <c r="U123" i="117"/>
  <c r="U358" i="85"/>
  <c r="U95" i="129"/>
  <c r="U23" i="129"/>
  <c r="U74" i="129"/>
  <c r="U44" i="129"/>
  <c r="W5" i="129"/>
  <c r="V8" i="129"/>
  <c r="U60" i="120"/>
  <c r="U78" i="120"/>
  <c r="U23" i="123"/>
  <c r="U217" i="122"/>
  <c r="U68" i="122"/>
  <c r="V8" i="122"/>
  <c r="V8" i="123"/>
  <c r="U152" i="122"/>
  <c r="W5" i="122"/>
  <c r="W5" i="123"/>
  <c r="V8" i="120"/>
  <c r="W5" i="120"/>
  <c r="V8" i="118"/>
  <c r="V8" i="119"/>
  <c r="W5" i="118"/>
  <c r="W5" i="119"/>
  <c r="U306" i="117"/>
  <c r="U346" i="117"/>
  <c r="U136" i="114"/>
  <c r="U36" i="114"/>
  <c r="U82" i="114"/>
  <c r="P23" i="80"/>
  <c r="P43" i="80"/>
  <c r="P14" i="80"/>
  <c r="V8" i="117"/>
  <c r="V8" i="114"/>
  <c r="Q8" i="78"/>
  <c r="Q8" i="80"/>
  <c r="V8" i="115"/>
  <c r="V8" i="116"/>
  <c r="Q8" i="34"/>
  <c r="V8" i="46"/>
  <c r="V8" i="113"/>
  <c r="V8" i="85"/>
  <c r="Q20" i="4"/>
  <c r="U381" i="85"/>
  <c r="U375" i="85"/>
  <c r="U287" i="85"/>
  <c r="U267" i="85"/>
  <c r="U105" i="85"/>
  <c r="U340" i="85"/>
  <c r="U210" i="85"/>
  <c r="U260" i="85"/>
  <c r="U183" i="85"/>
  <c r="U126" i="85"/>
  <c r="U235" i="85"/>
  <c r="U218" i="85"/>
  <c r="U153" i="85"/>
  <c r="U23" i="85"/>
  <c r="U318" i="85"/>
  <c r="U312" i="85"/>
  <c r="U92" i="85"/>
  <c r="U160" i="85"/>
  <c r="P16" i="34"/>
  <c r="P26" i="34"/>
  <c r="U186" i="113"/>
  <c r="U178" i="113"/>
  <c r="U634" i="46"/>
  <c r="U227" i="46"/>
  <c r="U502" i="46"/>
  <c r="U16" i="46"/>
  <c r="U206" i="46"/>
  <c r="U390" i="46"/>
  <c r="U360" i="46"/>
  <c r="U33" i="46"/>
  <c r="U260" i="46"/>
  <c r="U424" i="46"/>
  <c r="U52" i="46"/>
  <c r="U376" i="46"/>
  <c r="U406" i="46"/>
  <c r="U282" i="46"/>
  <c r="U316" i="46"/>
  <c r="U70" i="46"/>
  <c r="U304" i="46"/>
  <c r="U190" i="46"/>
  <c r="U153" i="46"/>
  <c r="U528" i="46"/>
  <c r="U606" i="46"/>
  <c r="U450" i="46"/>
  <c r="U476" i="46"/>
  <c r="U580" i="46"/>
  <c r="U554" i="46"/>
  <c r="U248" i="46"/>
  <c r="U116" i="46"/>
  <c r="W5" i="117"/>
  <c r="W5" i="116"/>
  <c r="R5" i="80"/>
  <c r="W5" i="85"/>
  <c r="W5" i="113"/>
  <c r="W5" i="46"/>
  <c r="W5" i="114"/>
  <c r="R5" i="34"/>
  <c r="W5" i="115"/>
  <c r="R5" i="78"/>
  <c r="R16" i="4"/>
  <c r="P23" i="78"/>
  <c r="P43" i="78"/>
  <c r="P14" i="78"/>
  <c r="A112" i="46"/>
  <c r="U46" i="46"/>
  <c r="T353" i="46"/>
  <c r="T355" i="46" s="1"/>
  <c r="AA39" i="46"/>
  <c r="AB584" i="46"/>
  <c r="AB586" i="46"/>
  <c r="AB589" i="46"/>
  <c r="AB582" i="46"/>
  <c r="AB583" i="46"/>
  <c r="AB593" i="46"/>
  <c r="AB595" i="46"/>
  <c r="AB596" i="46"/>
  <c r="AB588" i="46"/>
  <c r="AB592" i="46"/>
  <c r="AB597" i="46"/>
  <c r="AB590" i="46"/>
  <c r="R602" i="46"/>
  <c r="AB587" i="46"/>
  <c r="AB594" i="46"/>
  <c r="AB591" i="46"/>
  <c r="AB585" i="46"/>
  <c r="AB465" i="46"/>
  <c r="AB458" i="46"/>
  <c r="AB453" i="46"/>
  <c r="AB462" i="46"/>
  <c r="R472" i="46"/>
  <c r="AB463" i="46"/>
  <c r="AB460" i="46"/>
  <c r="AB455" i="46"/>
  <c r="AB466" i="46"/>
  <c r="AB459" i="46"/>
  <c r="AB467" i="46"/>
  <c r="AB461" i="46"/>
  <c r="AB457" i="46"/>
  <c r="AB456" i="46"/>
  <c r="AB464" i="46"/>
  <c r="AB454" i="46"/>
  <c r="AB452" i="46"/>
  <c r="R628" i="46"/>
  <c r="AB608" i="46"/>
  <c r="AB616" i="46"/>
  <c r="AB620" i="46"/>
  <c r="AB619" i="46"/>
  <c r="AB613" i="46"/>
  <c r="AB611" i="46"/>
  <c r="AB622" i="46"/>
  <c r="AB618" i="46"/>
  <c r="AB609" i="46"/>
  <c r="AB614" i="46"/>
  <c r="AB610" i="46"/>
  <c r="AB617" i="46"/>
  <c r="AB623" i="46"/>
  <c r="AB615" i="46"/>
  <c r="AB612" i="46"/>
  <c r="AB621" i="46"/>
  <c r="AB530" i="46"/>
  <c r="AB536" i="46"/>
  <c r="AB540" i="46"/>
  <c r="AB534" i="46"/>
  <c r="AB545" i="46"/>
  <c r="AB537" i="46"/>
  <c r="AB541" i="46"/>
  <c r="AB542" i="46"/>
  <c r="AB544" i="46"/>
  <c r="AB538" i="46"/>
  <c r="R550" i="46"/>
  <c r="AB539" i="46"/>
  <c r="AB543" i="46"/>
  <c r="AB531" i="46"/>
  <c r="AB533" i="46"/>
  <c r="AB532" i="46"/>
  <c r="AB535" i="46"/>
  <c r="AB430" i="46"/>
  <c r="AB429" i="46"/>
  <c r="AB435" i="46"/>
  <c r="AB440" i="46"/>
  <c r="R446" i="46"/>
  <c r="AB434" i="46"/>
  <c r="AB437" i="46"/>
  <c r="AB438" i="46"/>
  <c r="AB427" i="46"/>
  <c r="AB433" i="46"/>
  <c r="AB439" i="46"/>
  <c r="AB428" i="46"/>
  <c r="AB426" i="46"/>
  <c r="AB441" i="46"/>
  <c r="AB436" i="46"/>
  <c r="AB431" i="46"/>
  <c r="AB432" i="46"/>
  <c r="R576" i="46"/>
  <c r="AB561" i="46"/>
  <c r="AB565" i="46"/>
  <c r="AB563" i="46"/>
  <c r="AB564" i="46"/>
  <c r="AB558" i="46"/>
  <c r="AB568" i="46"/>
  <c r="AB557" i="46"/>
  <c r="AB571" i="46"/>
  <c r="AB566" i="46"/>
  <c r="AB556" i="46"/>
  <c r="AB562" i="46"/>
  <c r="AB567" i="46"/>
  <c r="AB569" i="46"/>
  <c r="AB570" i="46"/>
  <c r="AB560" i="46"/>
  <c r="AB559" i="46"/>
  <c r="AB512" i="46"/>
  <c r="AB516" i="46"/>
  <c r="AB506" i="46"/>
  <c r="AB504" i="46"/>
  <c r="AB519" i="46"/>
  <c r="AB507" i="46"/>
  <c r="AB515" i="46"/>
  <c r="AB511" i="46"/>
  <c r="AB509" i="46"/>
  <c r="AB510" i="46"/>
  <c r="AB517" i="46"/>
  <c r="AB518" i="46"/>
  <c r="R524" i="46"/>
  <c r="AB513" i="46"/>
  <c r="AB514" i="46"/>
  <c r="AB505" i="46"/>
  <c r="AB508" i="46"/>
  <c r="AB492" i="46"/>
  <c r="AB483" i="46"/>
  <c r="AB491" i="46"/>
  <c r="AB486" i="46"/>
  <c r="AB478" i="46"/>
  <c r="AB482" i="46"/>
  <c r="AB481" i="46"/>
  <c r="AB488" i="46"/>
  <c r="R498" i="46"/>
  <c r="AB493" i="46"/>
  <c r="AB489" i="46"/>
  <c r="AB479" i="46"/>
  <c r="AB485" i="46"/>
  <c r="AB480" i="46"/>
  <c r="AB484" i="46"/>
  <c r="AB490" i="46"/>
  <c r="AB487" i="46"/>
  <c r="A41" i="106" l="1"/>
  <c r="A1" i="106" s="1"/>
  <c r="H41" i="25" s="1"/>
  <c r="W6" i="132"/>
  <c r="W6" i="133"/>
  <c r="V10" i="132"/>
  <c r="V10" i="133"/>
  <c r="V33" i="133" s="1"/>
  <c r="W6" i="130"/>
  <c r="W6" i="131"/>
  <c r="V10" i="130"/>
  <c r="V23" i="130" s="1"/>
  <c r="V10" i="131"/>
  <c r="V23" i="131" s="1"/>
  <c r="W6" i="129"/>
  <c r="V10" i="129"/>
  <c r="V67" i="129" s="1"/>
  <c r="V10" i="122"/>
  <c r="V217" i="122" s="1"/>
  <c r="V10" i="123"/>
  <c r="W6" i="122"/>
  <c r="W6" i="123"/>
  <c r="V10" i="120"/>
  <c r="W6" i="120"/>
  <c r="V10" i="118"/>
  <c r="V10" i="119"/>
  <c r="W6" i="118"/>
  <c r="W6" i="119"/>
  <c r="W6" i="117"/>
  <c r="W6" i="115"/>
  <c r="W6" i="113"/>
  <c r="S15" i="4"/>
  <c r="R6" i="34"/>
  <c r="W6" i="116"/>
  <c r="W6" i="114"/>
  <c r="R6" i="80"/>
  <c r="R6" i="78"/>
  <c r="W6" i="46"/>
  <c r="W6" i="85"/>
  <c r="R18" i="4"/>
  <c r="V10" i="117"/>
  <c r="V10" i="85"/>
  <c r="V70" i="85" s="1"/>
  <c r="Q10" i="80"/>
  <c r="V10" i="115"/>
  <c r="V10" i="113"/>
  <c r="Q10" i="78"/>
  <c r="V10" i="46"/>
  <c r="V10" i="116"/>
  <c r="V10" i="114"/>
  <c r="Q10" i="34"/>
  <c r="A1" i="78"/>
  <c r="AB625" i="46"/>
  <c r="V46" i="46"/>
  <c r="T356" i="46"/>
  <c r="AB599" i="46"/>
  <c r="U353" i="46"/>
  <c r="U355" i="46" s="1"/>
  <c r="AB469" i="46"/>
  <c r="AB495" i="46"/>
  <c r="AB573" i="46"/>
  <c r="AB443" i="46"/>
  <c r="AB521" i="46"/>
  <c r="AB547" i="46"/>
  <c r="V23" i="133" l="1"/>
  <c r="V46" i="85"/>
  <c r="V129" i="117"/>
  <c r="V56" i="114"/>
  <c r="V96" i="114"/>
  <c r="V341" i="113"/>
  <c r="V335" i="113"/>
  <c r="V90" i="132"/>
  <c r="V73" i="132"/>
  <c r="V41" i="132"/>
  <c r="W8" i="132"/>
  <c r="W8" i="133"/>
  <c r="X5" i="132"/>
  <c r="X5" i="133"/>
  <c r="V20" i="132"/>
  <c r="V81" i="123"/>
  <c r="V41" i="123"/>
  <c r="V93" i="123"/>
  <c r="W8" i="130"/>
  <c r="W8" i="131"/>
  <c r="X5" i="130"/>
  <c r="X5" i="131"/>
  <c r="V123" i="117"/>
  <c r="V358" i="85"/>
  <c r="V74" i="129"/>
  <c r="V95" i="129"/>
  <c r="V23" i="129"/>
  <c r="V44" i="129"/>
  <c r="W8" i="129"/>
  <c r="X5" i="129"/>
  <c r="V60" i="120"/>
  <c r="V78" i="120"/>
  <c r="V68" i="122"/>
  <c r="V23" i="123"/>
  <c r="V152" i="122"/>
  <c r="V235" i="122"/>
  <c r="W8" i="122"/>
  <c r="W8" i="123"/>
  <c r="X5" i="122"/>
  <c r="X5" i="123"/>
  <c r="X5" i="120"/>
  <c r="W8" i="120"/>
  <c r="V84" i="118"/>
  <c r="W8" i="118"/>
  <c r="W8" i="119"/>
  <c r="X5" i="118"/>
  <c r="X5" i="119"/>
  <c r="V306" i="117"/>
  <c r="V346" i="117"/>
  <c r="W8" i="117"/>
  <c r="W8" i="113"/>
  <c r="R8" i="78"/>
  <c r="W8" i="116"/>
  <c r="R8" i="34"/>
  <c r="W8" i="114"/>
  <c r="W8" i="46"/>
  <c r="W8" i="85"/>
  <c r="W8" i="115"/>
  <c r="R8" i="80"/>
  <c r="R20" i="4"/>
  <c r="X5" i="117"/>
  <c r="X5" i="115"/>
  <c r="S5" i="78"/>
  <c r="X5" i="116"/>
  <c r="S16" i="4"/>
  <c r="X5" i="114"/>
  <c r="X5" i="85"/>
  <c r="X5" i="113"/>
  <c r="X5" i="46"/>
  <c r="S5" i="80"/>
  <c r="S5" i="34"/>
  <c r="V406" i="46"/>
  <c r="V390" i="46"/>
  <c r="V260" i="46"/>
  <c r="V450" i="46"/>
  <c r="V16" i="46"/>
  <c r="V227" i="46"/>
  <c r="V528" i="46"/>
  <c r="V70" i="46"/>
  <c r="V304" i="46"/>
  <c r="V316" i="46"/>
  <c r="V606" i="46"/>
  <c r="V190" i="46"/>
  <c r="V206" i="46"/>
  <c r="V360" i="46"/>
  <c r="V52" i="46"/>
  <c r="V634" i="46"/>
  <c r="V116" i="46"/>
  <c r="V424" i="46"/>
  <c r="V248" i="46"/>
  <c r="V476" i="46"/>
  <c r="V33" i="46"/>
  <c r="V153" i="46"/>
  <c r="V502" i="46"/>
  <c r="V376" i="46"/>
  <c r="V554" i="46"/>
  <c r="V580" i="46"/>
  <c r="V282" i="46"/>
  <c r="Q43" i="80"/>
  <c r="Q23" i="80"/>
  <c r="Q14" i="80"/>
  <c r="Q26" i="34"/>
  <c r="Q16" i="34"/>
  <c r="Q43" i="78"/>
  <c r="Q23" i="78"/>
  <c r="Q14" i="78"/>
  <c r="V381" i="85"/>
  <c r="V375" i="85"/>
  <c r="V312" i="85"/>
  <c r="V267" i="85"/>
  <c r="V105" i="85"/>
  <c r="V287" i="85"/>
  <c r="V340" i="85"/>
  <c r="V210" i="85"/>
  <c r="V260" i="85"/>
  <c r="V183" i="85"/>
  <c r="V92" i="85"/>
  <c r="V235" i="85"/>
  <c r="V218" i="85"/>
  <c r="V153" i="85"/>
  <c r="V23" i="85"/>
  <c r="V318" i="85"/>
  <c r="V160" i="85"/>
  <c r="V126" i="85"/>
  <c r="V136" i="114"/>
  <c r="V36" i="114"/>
  <c r="V82" i="114"/>
  <c r="V186" i="113"/>
  <c r="V178" i="113"/>
  <c r="U356" i="46"/>
  <c r="W46" i="46"/>
  <c r="V353" i="46"/>
  <c r="V355" i="46" s="1"/>
  <c r="W10" i="132" l="1"/>
  <c r="W10" i="133"/>
  <c r="W33" i="133" s="1"/>
  <c r="X6" i="132"/>
  <c r="X6" i="133"/>
  <c r="W10" i="130"/>
  <c r="W23" i="130" s="1"/>
  <c r="W10" i="131"/>
  <c r="W23" i="131" s="1"/>
  <c r="X6" i="130"/>
  <c r="X6" i="131"/>
  <c r="W10" i="129"/>
  <c r="W67" i="129" s="1"/>
  <c r="X6" i="129"/>
  <c r="X6" i="122"/>
  <c r="X6" i="123"/>
  <c r="W10" i="122"/>
  <c r="W235" i="122" s="1"/>
  <c r="W10" i="123"/>
  <c r="X6" i="120"/>
  <c r="W10" i="120"/>
  <c r="X6" i="118"/>
  <c r="X6" i="119"/>
  <c r="W10" i="118"/>
  <c r="W84" i="118" s="1"/>
  <c r="W10" i="119"/>
  <c r="X6" i="117"/>
  <c r="X6" i="115"/>
  <c r="X6" i="113"/>
  <c r="S6" i="78"/>
  <c r="S6" i="80"/>
  <c r="X6" i="46"/>
  <c r="X6" i="116"/>
  <c r="X6" i="114"/>
  <c r="S6" i="34"/>
  <c r="S18" i="4"/>
  <c r="X6" i="85"/>
  <c r="W10" i="117"/>
  <c r="W10" i="46"/>
  <c r="R10" i="78"/>
  <c r="W10" i="114"/>
  <c r="R10" i="80"/>
  <c r="R10" i="34"/>
  <c r="W10" i="115"/>
  <c r="W10" i="113"/>
  <c r="W10" i="116"/>
  <c r="W10" i="85"/>
  <c r="W70" i="85" s="1"/>
  <c r="A1" i="80"/>
  <c r="W353" i="46"/>
  <c r="W355" i="46" s="1"/>
  <c r="AA346" i="46"/>
  <c r="AA322" i="46"/>
  <c r="AA325" i="46"/>
  <c r="AA323" i="46"/>
  <c r="AA349" i="46"/>
  <c r="AA341" i="46"/>
  <c r="AA339" i="46"/>
  <c r="AA329" i="46"/>
  <c r="AA332" i="46"/>
  <c r="AA343" i="46"/>
  <c r="AA330" i="46"/>
  <c r="AA345" i="46"/>
  <c r="AA344" i="46"/>
  <c r="AA351" i="46"/>
  <c r="AA328" i="46"/>
  <c r="AA340" i="46"/>
  <c r="AA324" i="46"/>
  <c r="AA326" i="46"/>
  <c r="AA347" i="46"/>
  <c r="AA342" i="46"/>
  <c r="AA331" i="46"/>
  <c r="AA321" i="46"/>
  <c r="AA327" i="46"/>
  <c r="X46" i="46"/>
  <c r="AA41" i="46"/>
  <c r="AA46" i="46" s="1"/>
  <c r="V356" i="46"/>
  <c r="W23" i="133" l="1"/>
  <c r="W46" i="85"/>
  <c r="W129" i="117"/>
  <c r="W56" i="114"/>
  <c r="W96" i="114"/>
  <c r="W341" i="113"/>
  <c r="W335" i="113"/>
  <c r="X8" i="132"/>
  <c r="X8" i="133"/>
  <c r="W90" i="132"/>
  <c r="W73" i="132"/>
  <c r="W41" i="132"/>
  <c r="W20" i="132"/>
  <c r="W81" i="123"/>
  <c r="W41" i="123"/>
  <c r="W93" i="123"/>
  <c r="X8" i="130"/>
  <c r="X8" i="131"/>
  <c r="W123" i="117"/>
  <c r="W358" i="85"/>
  <c r="W74" i="129"/>
  <c r="W23" i="129"/>
  <c r="W44" i="129"/>
  <c r="W95" i="129"/>
  <c r="X8" i="129"/>
  <c r="W60" i="120"/>
  <c r="W78" i="120"/>
  <c r="W23" i="123"/>
  <c r="W152" i="122"/>
  <c r="W217" i="122"/>
  <c r="W68" i="122"/>
  <c r="X8" i="122"/>
  <c r="X8" i="123"/>
  <c r="X8" i="120"/>
  <c r="X8" i="118"/>
  <c r="X8" i="119"/>
  <c r="W306" i="117"/>
  <c r="W346" i="117"/>
  <c r="R43" i="80"/>
  <c r="R14" i="80"/>
  <c r="R23" i="80"/>
  <c r="W186" i="113"/>
  <c r="W178" i="113"/>
  <c r="W136" i="114"/>
  <c r="W82" i="114"/>
  <c r="W36" i="114"/>
  <c r="R14" i="78"/>
  <c r="R43" i="78"/>
  <c r="R23" i="78"/>
  <c r="X8" i="117"/>
  <c r="X8" i="46"/>
  <c r="S8" i="80"/>
  <c r="X8" i="115"/>
  <c r="X8" i="113"/>
  <c r="X8" i="85"/>
  <c r="S20" i="4"/>
  <c r="X8" i="114"/>
  <c r="X8" i="116"/>
  <c r="S8" i="78"/>
  <c r="S8" i="34"/>
  <c r="W381" i="85"/>
  <c r="W375" i="85"/>
  <c r="W287" i="85"/>
  <c r="W260" i="85"/>
  <c r="W105" i="85"/>
  <c r="W235" i="85"/>
  <c r="W183" i="85"/>
  <c r="W340" i="85"/>
  <c r="W210" i="85"/>
  <c r="W267" i="85"/>
  <c r="W23" i="85"/>
  <c r="W126" i="85"/>
  <c r="W218" i="85"/>
  <c r="W153" i="85"/>
  <c r="W318" i="85"/>
  <c r="W312" i="85"/>
  <c r="W92" i="85"/>
  <c r="W160" i="85"/>
  <c r="R16" i="34"/>
  <c r="R26" i="34"/>
  <c r="W450" i="46"/>
  <c r="W153" i="46"/>
  <c r="W502" i="46"/>
  <c r="W33" i="46"/>
  <c r="W248" i="46"/>
  <c r="W528" i="46"/>
  <c r="W16" i="46"/>
  <c r="W304" i="46"/>
  <c r="W554" i="46"/>
  <c r="W360" i="46"/>
  <c r="W406" i="46"/>
  <c r="W227" i="46"/>
  <c r="W282" i="46"/>
  <c r="W390" i="46"/>
  <c r="W580" i="46"/>
  <c r="W260" i="46"/>
  <c r="W190" i="46"/>
  <c r="W206" i="46"/>
  <c r="W52" i="46"/>
  <c r="W634" i="46"/>
  <c r="W606" i="46"/>
  <c r="W424" i="46"/>
  <c r="W116" i="46"/>
  <c r="W70" i="46"/>
  <c r="W316" i="46"/>
  <c r="W376" i="46"/>
  <c r="W476" i="46"/>
  <c r="AA10" i="46"/>
  <c r="V10" i="78"/>
  <c r="AA10" i="85"/>
  <c r="V10" i="34"/>
  <c r="V10" i="80"/>
  <c r="X353" i="46"/>
  <c r="X355" i="46" s="1"/>
  <c r="W356" i="46"/>
  <c r="AA353" i="46"/>
  <c r="X10" i="132" l="1"/>
  <c r="X10" i="133"/>
  <c r="X33" i="133" s="1"/>
  <c r="X10" i="130"/>
  <c r="X23" i="130" s="1"/>
  <c r="X10" i="131"/>
  <c r="X23" i="131" s="1"/>
  <c r="X10" i="129"/>
  <c r="X67" i="129" s="1"/>
  <c r="AA358" i="85"/>
  <c r="AD363" i="85"/>
  <c r="AD362" i="85"/>
  <c r="AD361" i="85"/>
  <c r="AD360" i="85"/>
  <c r="X10" i="122"/>
  <c r="X217" i="122" s="1"/>
  <c r="X10" i="123"/>
  <c r="X10" i="120"/>
  <c r="X10" i="118"/>
  <c r="X84" i="118" s="1"/>
  <c r="X10" i="119"/>
  <c r="X10" i="117"/>
  <c r="X10" i="114"/>
  <c r="S10" i="78"/>
  <c r="S10" i="34"/>
  <c r="X10" i="113"/>
  <c r="X10" i="115"/>
  <c r="X10" i="46"/>
  <c r="X10" i="85"/>
  <c r="X70" i="85" s="1"/>
  <c r="S10" i="80"/>
  <c r="X10" i="116"/>
  <c r="AD344" i="85"/>
  <c r="AD343" i="85"/>
  <c r="AD346" i="85"/>
  <c r="AD345" i="85"/>
  <c r="AD342" i="85"/>
  <c r="AA340" i="85"/>
  <c r="AA287" i="85"/>
  <c r="AD240" i="85"/>
  <c r="AD237" i="85"/>
  <c r="AD238" i="85"/>
  <c r="AD294" i="85"/>
  <c r="AD239" i="85"/>
  <c r="AD292" i="85"/>
  <c r="AD290" i="85"/>
  <c r="AD293" i="85"/>
  <c r="AD291" i="85"/>
  <c r="AD289" i="85"/>
  <c r="AD190" i="85"/>
  <c r="AD189" i="85"/>
  <c r="AD187" i="85"/>
  <c r="AD186" i="85"/>
  <c r="AD185" i="85"/>
  <c r="AD188" i="85"/>
  <c r="AA235" i="85"/>
  <c r="AA126" i="85"/>
  <c r="AA183" i="85"/>
  <c r="V16" i="34"/>
  <c r="V26" i="34"/>
  <c r="V23" i="78"/>
  <c r="V43" i="78"/>
  <c r="V14" i="78"/>
  <c r="V43" i="80"/>
  <c r="V14" i="80"/>
  <c r="V23" i="80"/>
  <c r="AA390" i="46"/>
  <c r="AA116" i="46"/>
  <c r="AA304" i="46"/>
  <c r="AA580" i="46"/>
  <c r="AA190" i="46"/>
  <c r="AA554" i="46"/>
  <c r="AA406" i="46"/>
  <c r="AA316" i="46"/>
  <c r="AA248" i="46"/>
  <c r="AA153" i="46"/>
  <c r="AA33" i="46"/>
  <c r="AA528" i="46"/>
  <c r="AA476" i="46"/>
  <c r="AA227" i="46"/>
  <c r="AA450" i="46"/>
  <c r="AA260" i="46"/>
  <c r="AA424" i="46"/>
  <c r="AA282" i="46"/>
  <c r="AA52" i="46"/>
  <c r="AA606" i="46"/>
  <c r="AA376" i="46"/>
  <c r="AA70" i="46"/>
  <c r="AA360" i="46"/>
  <c r="AA16" i="46"/>
  <c r="AA502" i="46"/>
  <c r="AA206" i="46"/>
  <c r="X356" i="46"/>
  <c r="AA355" i="46"/>
  <c r="AA356" i="46" s="1"/>
  <c r="X23" i="133" l="1"/>
  <c r="X46" i="85"/>
  <c r="X129" i="117"/>
  <c r="X56" i="114"/>
  <c r="X96" i="114"/>
  <c r="X341" i="113"/>
  <c r="X335" i="113"/>
  <c r="X90" i="132"/>
  <c r="X73" i="132"/>
  <c r="X41" i="132"/>
  <c r="X20" i="132"/>
  <c r="X81" i="123"/>
  <c r="X41" i="123"/>
  <c r="X93" i="123"/>
  <c r="X123" i="117"/>
  <c r="X358" i="85"/>
  <c r="X74" i="129"/>
  <c r="X23" i="129"/>
  <c r="X44" i="129"/>
  <c r="X95" i="129"/>
  <c r="X60" i="120"/>
  <c r="X78" i="120"/>
  <c r="T384" i="85"/>
  <c r="E68" i="94" s="1"/>
  <c r="S384" i="85"/>
  <c r="D68" i="94" s="1"/>
  <c r="R384" i="85"/>
  <c r="C68" i="94" s="1"/>
  <c r="R385" i="85"/>
  <c r="C69" i="94" s="1"/>
  <c r="T385" i="85"/>
  <c r="E69" i="94" s="1"/>
  <c r="S385" i="85"/>
  <c r="D69" i="94" s="1"/>
  <c r="T387" i="85"/>
  <c r="E71" i="94" s="1"/>
  <c r="S387" i="85"/>
  <c r="D71" i="94" s="1"/>
  <c r="R387" i="85"/>
  <c r="C71" i="94" s="1"/>
  <c r="S386" i="85"/>
  <c r="D70" i="94" s="1"/>
  <c r="R386" i="85"/>
  <c r="C70" i="94" s="1"/>
  <c r="T386" i="85"/>
  <c r="E70" i="94" s="1"/>
  <c r="T383" i="85"/>
  <c r="S383" i="85"/>
  <c r="R383" i="85"/>
  <c r="AD366" i="85"/>
  <c r="X324" i="85"/>
  <c r="I59" i="94" s="1"/>
  <c r="W324" i="85"/>
  <c r="H59" i="94" s="1"/>
  <c r="V324" i="85"/>
  <c r="G59" i="94" s="1"/>
  <c r="T324" i="85"/>
  <c r="E59" i="94" s="1"/>
  <c r="U324" i="85"/>
  <c r="F59" i="94" s="1"/>
  <c r="V322" i="85"/>
  <c r="G57" i="94" s="1"/>
  <c r="T322" i="85"/>
  <c r="E57" i="94" s="1"/>
  <c r="W322" i="85"/>
  <c r="H57" i="94" s="1"/>
  <c r="U322" i="85"/>
  <c r="F57" i="94" s="1"/>
  <c r="X322" i="85"/>
  <c r="I57" i="94" s="1"/>
  <c r="V321" i="85"/>
  <c r="X321" i="85"/>
  <c r="U321" i="85"/>
  <c r="W321" i="85"/>
  <c r="T321" i="85"/>
  <c r="U325" i="85"/>
  <c r="F60" i="94" s="1"/>
  <c r="X325" i="85"/>
  <c r="I60" i="94" s="1"/>
  <c r="W325" i="85"/>
  <c r="H60" i="94" s="1"/>
  <c r="V325" i="85"/>
  <c r="G60" i="94" s="1"/>
  <c r="T325" i="85"/>
  <c r="E60" i="94" s="1"/>
  <c r="V320" i="85"/>
  <c r="X320" i="85"/>
  <c r="U320" i="85"/>
  <c r="T320" i="85"/>
  <c r="W320" i="85"/>
  <c r="T323" i="85"/>
  <c r="E58" i="94" s="1"/>
  <c r="W323" i="85"/>
  <c r="H58" i="94" s="1"/>
  <c r="V323" i="85"/>
  <c r="G58" i="94" s="1"/>
  <c r="X323" i="85"/>
  <c r="I58" i="94" s="1"/>
  <c r="U323" i="85"/>
  <c r="F58" i="94" s="1"/>
  <c r="X23" i="123"/>
  <c r="X152" i="122"/>
  <c r="X235" i="122"/>
  <c r="X68" i="122"/>
  <c r="X306" i="117"/>
  <c r="X346" i="117"/>
  <c r="X528" i="46"/>
  <c r="X450" i="46"/>
  <c r="X153" i="46"/>
  <c r="X116" i="46"/>
  <c r="X390" i="46"/>
  <c r="X634" i="46"/>
  <c r="X360" i="46"/>
  <c r="X580" i="46"/>
  <c r="X304" i="46"/>
  <c r="X70" i="46"/>
  <c r="X227" i="46"/>
  <c r="X376" i="46"/>
  <c r="X606" i="46"/>
  <c r="X476" i="46"/>
  <c r="X16" i="46"/>
  <c r="X190" i="46"/>
  <c r="X554" i="46"/>
  <c r="X33" i="46"/>
  <c r="X52" i="46"/>
  <c r="X316" i="46"/>
  <c r="X206" i="46"/>
  <c r="X248" i="46"/>
  <c r="X502" i="46"/>
  <c r="X424" i="46"/>
  <c r="X406" i="46"/>
  <c r="X282" i="46"/>
  <c r="X260" i="46"/>
  <c r="S14" i="78"/>
  <c r="S23" i="78"/>
  <c r="S43" i="78"/>
  <c r="S16" i="34"/>
  <c r="S26" i="34"/>
  <c r="X136" i="114"/>
  <c r="X36" i="114"/>
  <c r="X82" i="114"/>
  <c r="X381" i="85"/>
  <c r="X235" i="85"/>
  <c r="X218" i="85"/>
  <c r="X153" i="85"/>
  <c r="X183" i="85"/>
  <c r="X126" i="85"/>
  <c r="X318" i="85"/>
  <c r="X312" i="85"/>
  <c r="X92" i="85"/>
  <c r="X160" i="85"/>
  <c r="X340" i="85"/>
  <c r="X287" i="85"/>
  <c r="X267" i="85"/>
  <c r="X105" i="85"/>
  <c r="X375" i="85"/>
  <c r="X210" i="85"/>
  <c r="X260" i="85"/>
  <c r="X23" i="85"/>
  <c r="S23" i="80"/>
  <c r="S43" i="80"/>
  <c r="S14" i="80"/>
  <c r="X186" i="113"/>
  <c r="X178" i="113"/>
  <c r="AD348" i="85"/>
  <c r="AD356" i="85" s="1"/>
  <c r="A356" i="85" s="1"/>
  <c r="AD296" i="85"/>
  <c r="AD242" i="85"/>
  <c r="AD251" i="85" s="1"/>
  <c r="A251" i="85" s="1"/>
  <c r="V163" i="85"/>
  <c r="U163" i="85"/>
  <c r="X163" i="85"/>
  <c r="T163" i="85"/>
  <c r="R163" i="85"/>
  <c r="W163" i="85"/>
  <c r="S163" i="85"/>
  <c r="X165" i="85"/>
  <c r="W165" i="85"/>
  <c r="S165" i="85"/>
  <c r="V165" i="85"/>
  <c r="R165" i="85"/>
  <c r="T165" i="85"/>
  <c r="U165" i="85"/>
  <c r="X166" i="85"/>
  <c r="T166" i="85"/>
  <c r="U166" i="85"/>
  <c r="W166" i="85"/>
  <c r="S166" i="85"/>
  <c r="V166" i="85"/>
  <c r="V164" i="85"/>
  <c r="R164" i="85"/>
  <c r="S164" i="85"/>
  <c r="U164" i="85"/>
  <c r="X164" i="85"/>
  <c r="T164" i="85"/>
  <c r="W164" i="85"/>
  <c r="V167" i="85"/>
  <c r="U167" i="85"/>
  <c r="X167" i="85"/>
  <c r="T167" i="85"/>
  <c r="W167" i="85"/>
  <c r="S167" i="85"/>
  <c r="R167" i="85"/>
  <c r="X162" i="85"/>
  <c r="T162" i="85"/>
  <c r="W162" i="85"/>
  <c r="S162" i="85"/>
  <c r="V162" i="85"/>
  <c r="R162" i="85"/>
  <c r="U162" i="85"/>
  <c r="AD135" i="85"/>
  <c r="AD144" i="85" s="1"/>
  <c r="A144" i="85" s="1"/>
  <c r="AD192" i="85"/>
  <c r="A356" i="46"/>
  <c r="D66" i="107" l="1"/>
  <c r="S86" i="118"/>
  <c r="X86" i="118"/>
  <c r="W86" i="118"/>
  <c r="U86" i="118"/>
  <c r="T86" i="118"/>
  <c r="R86" i="118"/>
  <c r="V86" i="118"/>
  <c r="H56" i="94"/>
  <c r="F56" i="94"/>
  <c r="I56" i="94"/>
  <c r="G56" i="94"/>
  <c r="E56" i="94"/>
  <c r="AD304" i="85"/>
  <c r="A304" i="85" s="1"/>
  <c r="AD199" i="85"/>
  <c r="A199" i="85" s="1"/>
  <c r="D23" i="94"/>
  <c r="C25" i="94"/>
  <c r="D24" i="94"/>
  <c r="C23" i="94"/>
  <c r="C24" i="94"/>
  <c r="D25" i="94"/>
  <c r="X129" i="119"/>
  <c r="X74" i="120"/>
  <c r="X76" i="120" s="1"/>
  <c r="X60" i="119"/>
  <c r="J13" i="101" s="1"/>
  <c r="V74" i="120"/>
  <c r="V76" i="120" s="1"/>
  <c r="V60" i="119"/>
  <c r="H13" i="101" s="1"/>
  <c r="C28" i="94"/>
  <c r="R129" i="119"/>
  <c r="D27" i="94"/>
  <c r="S74" i="120"/>
  <c r="S76" i="120" s="1"/>
  <c r="S60" i="119"/>
  <c r="E13" i="101" s="1"/>
  <c r="D28" i="94"/>
  <c r="S129" i="119"/>
  <c r="U129" i="119"/>
  <c r="W74" i="120"/>
  <c r="W76" i="120" s="1"/>
  <c r="W60" i="119"/>
  <c r="I13" i="101" s="1"/>
  <c r="W129" i="119"/>
  <c r="V129" i="119"/>
  <c r="C27" i="94"/>
  <c r="R74" i="120"/>
  <c r="R76" i="120" s="1"/>
  <c r="R60" i="119"/>
  <c r="D13" i="101" s="1"/>
  <c r="U60" i="119"/>
  <c r="G13" i="101" s="1"/>
  <c r="U74" i="120"/>
  <c r="U76" i="120" s="1"/>
  <c r="T129" i="119"/>
  <c r="T74" i="120"/>
  <c r="T76" i="120" s="1"/>
  <c r="T60" i="119"/>
  <c r="F13" i="101" s="1"/>
  <c r="D26" i="94"/>
  <c r="C26" i="94"/>
  <c r="T389" i="85"/>
  <c r="T391" i="85" s="1"/>
  <c r="E67" i="94"/>
  <c r="E72" i="94" s="1"/>
  <c r="C67" i="94"/>
  <c r="C72" i="94" s="1"/>
  <c r="R389" i="85"/>
  <c r="R391" i="85" s="1"/>
  <c r="S389" i="85"/>
  <c r="S391" i="85" s="1"/>
  <c r="D67" i="94"/>
  <c r="D72" i="94" s="1"/>
  <c r="H55" i="94"/>
  <c r="W327" i="85"/>
  <c r="W331" i="85" s="1"/>
  <c r="G55" i="94"/>
  <c r="V327" i="85"/>
  <c r="V331" i="85" s="1"/>
  <c r="I55" i="94"/>
  <c r="X327" i="85"/>
  <c r="X331" i="85" s="1"/>
  <c r="F55" i="94"/>
  <c r="U327" i="85"/>
  <c r="U331" i="85" s="1"/>
  <c r="E55" i="94"/>
  <c r="T327" i="85"/>
  <c r="T331" i="85" s="1"/>
  <c r="S169" i="85"/>
  <c r="U169" i="85"/>
  <c r="V169" i="85"/>
  <c r="R169" i="85"/>
  <c r="T169" i="85"/>
  <c r="X169" i="85"/>
  <c r="W169" i="85"/>
  <c r="Z18" i="46"/>
  <c r="Z25" i="46" s="1"/>
  <c r="R25" i="46"/>
  <c r="R48" i="46" s="1"/>
  <c r="T174" i="85" l="1"/>
  <c r="E67" i="107"/>
  <c r="X174" i="85"/>
  <c r="I67" i="107"/>
  <c r="R174" i="85"/>
  <c r="C67" i="107"/>
  <c r="W174" i="85"/>
  <c r="H67" i="107"/>
  <c r="V174" i="85"/>
  <c r="G67" i="107"/>
  <c r="U174" i="85"/>
  <c r="F67" i="107"/>
  <c r="S174" i="85"/>
  <c r="D67" i="107"/>
  <c r="C66" i="107"/>
  <c r="I27" i="102"/>
  <c r="H27" i="102"/>
  <c r="J27" i="102"/>
  <c r="L27" i="102"/>
  <c r="N27" i="102"/>
  <c r="K27" i="102"/>
  <c r="M27" i="102"/>
  <c r="E66" i="107"/>
  <c r="L38" i="104"/>
  <c r="F66" i="107"/>
  <c r="H66" i="107"/>
  <c r="I66" i="107"/>
  <c r="I38" i="104"/>
  <c r="J38" i="104"/>
  <c r="K38" i="104"/>
  <c r="G66" i="107"/>
  <c r="H38" i="104"/>
  <c r="A76" i="120"/>
  <c r="D73" i="94"/>
  <c r="H61" i="94"/>
  <c r="H62" i="94" s="1"/>
  <c r="E61" i="94"/>
  <c r="E62" i="94" s="1"/>
  <c r="V394" i="117"/>
  <c r="V396" i="117" s="1"/>
  <c r="F61" i="94"/>
  <c r="F62" i="94" s="1"/>
  <c r="R394" i="117"/>
  <c r="R396" i="117" s="1"/>
  <c r="I61" i="94"/>
  <c r="I62" i="94" s="1"/>
  <c r="G61" i="94"/>
  <c r="G62" i="94" s="1"/>
  <c r="C73" i="94"/>
  <c r="E73" i="94"/>
  <c r="D29" i="94"/>
  <c r="D30" i="94" s="1"/>
  <c r="C29" i="94"/>
  <c r="C30" i="94" s="1"/>
  <c r="G38" i="104"/>
  <c r="F38" i="104"/>
  <c r="V132" i="119"/>
  <c r="V134" i="119" s="1"/>
  <c r="H29" i="101"/>
  <c r="E29" i="101"/>
  <c r="S132" i="119"/>
  <c r="S134" i="119" s="1"/>
  <c r="F29" i="101"/>
  <c r="T132" i="119"/>
  <c r="T134" i="119" s="1"/>
  <c r="J29" i="101"/>
  <c r="X132" i="119"/>
  <c r="X134" i="119" s="1"/>
  <c r="I29" i="101"/>
  <c r="W132" i="119"/>
  <c r="W134" i="119" s="1"/>
  <c r="G29" i="101"/>
  <c r="U132" i="119"/>
  <c r="U134" i="119" s="1"/>
  <c r="R132" i="119"/>
  <c r="R134" i="119" s="1"/>
  <c r="D29" i="101"/>
  <c r="W88" i="118"/>
  <c r="S88" i="118"/>
  <c r="V88" i="118"/>
  <c r="U88" i="118"/>
  <c r="T88" i="118"/>
  <c r="X88" i="118"/>
  <c r="R88" i="118"/>
  <c r="X23" i="46"/>
  <c r="U22" i="46"/>
  <c r="W20" i="46"/>
  <c r="T19" i="46"/>
  <c r="U19" i="46"/>
  <c r="W23" i="46"/>
  <c r="T22" i="46"/>
  <c r="V20" i="46"/>
  <c r="X18" i="46"/>
  <c r="X20" i="46"/>
  <c r="V23" i="46"/>
  <c r="X21" i="46"/>
  <c r="U20" i="46"/>
  <c r="W18" i="46"/>
  <c r="U23" i="46"/>
  <c r="W21" i="46"/>
  <c r="T20" i="46"/>
  <c r="V18" i="46"/>
  <c r="V22" i="46"/>
  <c r="T23" i="46"/>
  <c r="V21" i="46"/>
  <c r="X19" i="46"/>
  <c r="U18" i="46"/>
  <c r="X22" i="46"/>
  <c r="U21" i="46"/>
  <c r="W19" i="46"/>
  <c r="T18" i="46"/>
  <c r="W22" i="46"/>
  <c r="T21" i="46"/>
  <c r="V19" i="46"/>
  <c r="R27" i="46"/>
  <c r="Z27" i="46"/>
  <c r="Z48" i="46"/>
  <c r="A174" i="85" l="1"/>
  <c r="A67" i="107"/>
  <c r="A1" i="107" s="1"/>
  <c r="H43" i="25" s="1"/>
  <c r="A27" i="102"/>
  <c r="A1" i="104"/>
  <c r="E176" i="99"/>
  <c r="I176" i="99"/>
  <c r="T107" i="118"/>
  <c r="G27" i="100" s="1"/>
  <c r="T99" i="118"/>
  <c r="G19" i="100" s="1"/>
  <c r="T109" i="118"/>
  <c r="G29" i="100" s="1"/>
  <c r="T93" i="118"/>
  <c r="G13" i="100" s="1"/>
  <c r="T108" i="118"/>
  <c r="G28" i="100" s="1"/>
  <c r="T100" i="118"/>
  <c r="G20" i="100" s="1"/>
  <c r="T92" i="118"/>
  <c r="G12" i="100" s="1"/>
  <c r="T101" i="118"/>
  <c r="G21" i="100" s="1"/>
  <c r="T106" i="118"/>
  <c r="G26" i="100" s="1"/>
  <c r="T110" i="118"/>
  <c r="G30" i="100" s="1"/>
  <c r="T102" i="118"/>
  <c r="G22" i="100" s="1"/>
  <c r="T94" i="118"/>
  <c r="G14" i="100" s="1"/>
  <c r="T97" i="118"/>
  <c r="G17" i="100" s="1"/>
  <c r="T103" i="118"/>
  <c r="G23" i="100" s="1"/>
  <c r="T95" i="118"/>
  <c r="G15" i="100" s="1"/>
  <c r="T98" i="118"/>
  <c r="G18" i="100" s="1"/>
  <c r="T104" i="118"/>
  <c r="G24" i="100" s="1"/>
  <c r="T96" i="118"/>
  <c r="G16" i="100" s="1"/>
  <c r="T105" i="118"/>
  <c r="G25" i="100" s="1"/>
  <c r="S106" i="118"/>
  <c r="F26" i="100" s="1"/>
  <c r="S98" i="118"/>
  <c r="F18" i="100" s="1"/>
  <c r="S100" i="118"/>
  <c r="F20" i="100" s="1"/>
  <c r="S107" i="118"/>
  <c r="F27" i="100" s="1"/>
  <c r="S99" i="118"/>
  <c r="F19" i="100" s="1"/>
  <c r="S108" i="118"/>
  <c r="F28" i="100" s="1"/>
  <c r="S92" i="118"/>
  <c r="F12" i="100" s="1"/>
  <c r="S97" i="118"/>
  <c r="F17" i="100" s="1"/>
  <c r="S109" i="118"/>
  <c r="F29" i="100" s="1"/>
  <c r="S101" i="118"/>
  <c r="F21" i="100" s="1"/>
  <c r="S93" i="118"/>
  <c r="F13" i="100" s="1"/>
  <c r="S110" i="118"/>
  <c r="F30" i="100" s="1"/>
  <c r="S102" i="118"/>
  <c r="F22" i="100" s="1"/>
  <c r="S94" i="118"/>
  <c r="F14" i="100" s="1"/>
  <c r="S104" i="118"/>
  <c r="F24" i="100" s="1"/>
  <c r="S105" i="118"/>
  <c r="F25" i="100" s="1"/>
  <c r="S103" i="118"/>
  <c r="F23" i="100" s="1"/>
  <c r="S95" i="118"/>
  <c r="F15" i="100" s="1"/>
  <c r="S96" i="118"/>
  <c r="F16" i="100" s="1"/>
  <c r="R105" i="118"/>
  <c r="E25" i="100" s="1"/>
  <c r="R97" i="118"/>
  <c r="E17" i="100" s="1"/>
  <c r="R107" i="118"/>
  <c r="E27" i="100" s="1"/>
  <c r="R96" i="118"/>
  <c r="E16" i="100" s="1"/>
  <c r="R106" i="118"/>
  <c r="E26" i="100" s="1"/>
  <c r="R98" i="118"/>
  <c r="E18" i="100" s="1"/>
  <c r="R99" i="118"/>
  <c r="E19" i="100" s="1"/>
  <c r="R108" i="118"/>
  <c r="E28" i="100" s="1"/>
  <c r="R100" i="118"/>
  <c r="E20" i="100" s="1"/>
  <c r="R92" i="118"/>
  <c r="E12" i="100" s="1"/>
  <c r="R95" i="118"/>
  <c r="E15" i="100" s="1"/>
  <c r="R104" i="118"/>
  <c r="E24" i="100" s="1"/>
  <c r="R109" i="118"/>
  <c r="E29" i="100" s="1"/>
  <c r="R101" i="118"/>
  <c r="E21" i="100" s="1"/>
  <c r="R93" i="118"/>
  <c r="E13" i="100" s="1"/>
  <c r="R110" i="118"/>
  <c r="E30" i="100" s="1"/>
  <c r="R102" i="118"/>
  <c r="E22" i="100" s="1"/>
  <c r="R94" i="118"/>
  <c r="E14" i="100" s="1"/>
  <c r="R103" i="118"/>
  <c r="E23" i="100" s="1"/>
  <c r="U108" i="118"/>
  <c r="H28" i="100" s="1"/>
  <c r="U100" i="118"/>
  <c r="H20" i="100" s="1"/>
  <c r="U92" i="118"/>
  <c r="H12" i="100" s="1"/>
  <c r="U110" i="118"/>
  <c r="H30" i="100" s="1"/>
  <c r="U102" i="118"/>
  <c r="H22" i="100" s="1"/>
  <c r="U107" i="118"/>
  <c r="H27" i="100" s="1"/>
  <c r="U99" i="118"/>
  <c r="H19" i="100" s="1"/>
  <c r="U109" i="118"/>
  <c r="H29" i="100" s="1"/>
  <c r="U101" i="118"/>
  <c r="H21" i="100" s="1"/>
  <c r="U93" i="118"/>
  <c r="H13" i="100" s="1"/>
  <c r="U94" i="118"/>
  <c r="H14" i="100" s="1"/>
  <c r="U103" i="118"/>
  <c r="H23" i="100" s="1"/>
  <c r="U95" i="118"/>
  <c r="H15" i="100" s="1"/>
  <c r="U106" i="118"/>
  <c r="H26" i="100" s="1"/>
  <c r="U104" i="118"/>
  <c r="H24" i="100" s="1"/>
  <c r="U96" i="118"/>
  <c r="H16" i="100" s="1"/>
  <c r="U97" i="118"/>
  <c r="H17" i="100" s="1"/>
  <c r="U98" i="118"/>
  <c r="H18" i="100" s="1"/>
  <c r="U105" i="118"/>
  <c r="H25" i="100" s="1"/>
  <c r="W110" i="118"/>
  <c r="J30" i="100" s="1"/>
  <c r="W102" i="118"/>
  <c r="J22" i="100" s="1"/>
  <c r="W94" i="118"/>
  <c r="J14" i="100" s="1"/>
  <c r="W109" i="118"/>
  <c r="J29" i="100" s="1"/>
  <c r="W101" i="118"/>
  <c r="J21" i="100" s="1"/>
  <c r="W103" i="118"/>
  <c r="J23" i="100" s="1"/>
  <c r="W95" i="118"/>
  <c r="J15" i="100" s="1"/>
  <c r="W104" i="118"/>
  <c r="J24" i="100" s="1"/>
  <c r="W96" i="118"/>
  <c r="J16" i="100" s="1"/>
  <c r="W105" i="118"/>
  <c r="J25" i="100" s="1"/>
  <c r="W97" i="118"/>
  <c r="J17" i="100" s="1"/>
  <c r="W100" i="118"/>
  <c r="J20" i="100" s="1"/>
  <c r="W92" i="118"/>
  <c r="J12" i="100" s="1"/>
  <c r="W106" i="118"/>
  <c r="J26" i="100" s="1"/>
  <c r="W98" i="118"/>
  <c r="J18" i="100" s="1"/>
  <c r="W93" i="118"/>
  <c r="J13" i="100" s="1"/>
  <c r="W107" i="118"/>
  <c r="J27" i="100" s="1"/>
  <c r="W99" i="118"/>
  <c r="J19" i="100" s="1"/>
  <c r="W108" i="118"/>
  <c r="J28" i="100" s="1"/>
  <c r="X103" i="118"/>
  <c r="K23" i="100" s="1"/>
  <c r="X95" i="118"/>
  <c r="K15" i="100" s="1"/>
  <c r="X105" i="118"/>
  <c r="K25" i="100" s="1"/>
  <c r="X97" i="118"/>
  <c r="K17" i="100" s="1"/>
  <c r="X109" i="118"/>
  <c r="K29" i="100" s="1"/>
  <c r="X104" i="118"/>
  <c r="K24" i="100" s="1"/>
  <c r="X96" i="118"/>
  <c r="K16" i="100" s="1"/>
  <c r="X110" i="118"/>
  <c r="K30" i="100" s="1"/>
  <c r="X106" i="118"/>
  <c r="K26" i="100" s="1"/>
  <c r="X98" i="118"/>
  <c r="K18" i="100" s="1"/>
  <c r="X107" i="118"/>
  <c r="K27" i="100" s="1"/>
  <c r="X99" i="118"/>
  <c r="K19" i="100" s="1"/>
  <c r="X101" i="118"/>
  <c r="K21" i="100" s="1"/>
  <c r="X93" i="118"/>
  <c r="K13" i="100" s="1"/>
  <c r="X108" i="118"/>
  <c r="K28" i="100" s="1"/>
  <c r="X100" i="118"/>
  <c r="K20" i="100" s="1"/>
  <c r="X92" i="118"/>
  <c r="K12" i="100" s="1"/>
  <c r="X102" i="118"/>
  <c r="K22" i="100" s="1"/>
  <c r="X94" i="118"/>
  <c r="K14" i="100" s="1"/>
  <c r="V109" i="118"/>
  <c r="I29" i="100" s="1"/>
  <c r="V101" i="118"/>
  <c r="I21" i="100" s="1"/>
  <c r="V93" i="118"/>
  <c r="I13" i="100" s="1"/>
  <c r="V103" i="118"/>
  <c r="I23" i="100" s="1"/>
  <c r="V95" i="118"/>
  <c r="I15" i="100" s="1"/>
  <c r="V110" i="118"/>
  <c r="I30" i="100" s="1"/>
  <c r="V102" i="118"/>
  <c r="I22" i="100" s="1"/>
  <c r="V94" i="118"/>
  <c r="I14" i="100" s="1"/>
  <c r="V104" i="118"/>
  <c r="I24" i="100" s="1"/>
  <c r="V96" i="118"/>
  <c r="I16" i="100" s="1"/>
  <c r="V98" i="118"/>
  <c r="I18" i="100" s="1"/>
  <c r="V92" i="118"/>
  <c r="I12" i="100" s="1"/>
  <c r="V105" i="118"/>
  <c r="I25" i="100" s="1"/>
  <c r="V97" i="118"/>
  <c r="I17" i="100" s="1"/>
  <c r="V107" i="118"/>
  <c r="I27" i="100" s="1"/>
  <c r="V108" i="118"/>
  <c r="I28" i="100" s="1"/>
  <c r="V100" i="118"/>
  <c r="I20" i="100" s="1"/>
  <c r="V106" i="118"/>
  <c r="I26" i="100" s="1"/>
  <c r="V99" i="118"/>
  <c r="I19" i="100" s="1"/>
  <c r="S394" i="117"/>
  <c r="S396" i="117" s="1"/>
  <c r="W394" i="117"/>
  <c r="W396" i="117" s="1"/>
  <c r="T394" i="117"/>
  <c r="T396" i="117" s="1"/>
  <c r="X394" i="117"/>
  <c r="X396" i="117" s="1"/>
  <c r="U394" i="117"/>
  <c r="U396" i="117" s="1"/>
  <c r="A30" i="94"/>
  <c r="A134" i="119"/>
  <c r="W63" i="119"/>
  <c r="T63" i="119"/>
  <c r="V63" i="119"/>
  <c r="S63" i="119"/>
  <c r="U63" i="119"/>
  <c r="X63" i="119"/>
  <c r="R63" i="119"/>
  <c r="U25" i="46"/>
  <c r="U48" i="46" s="1"/>
  <c r="AA22" i="46"/>
  <c r="W25" i="46"/>
  <c r="W412" i="46" s="1"/>
  <c r="AA19" i="46"/>
  <c r="AA23" i="46"/>
  <c r="AA21" i="46"/>
  <c r="AA18" i="46"/>
  <c r="T25" i="46"/>
  <c r="V25" i="46"/>
  <c r="AA20" i="46"/>
  <c r="X25" i="46"/>
  <c r="H176" i="99" l="1"/>
  <c r="K176" i="99"/>
  <c r="G176" i="99"/>
  <c r="F176" i="99"/>
  <c r="J176" i="99"/>
  <c r="U65" i="119"/>
  <c r="R65" i="119"/>
  <c r="S65" i="119"/>
  <c r="X65" i="119"/>
  <c r="V65" i="119"/>
  <c r="T65" i="119"/>
  <c r="W65" i="119"/>
  <c r="X112" i="118"/>
  <c r="X114" i="118" s="1"/>
  <c r="W112" i="118"/>
  <c r="W114" i="118" s="1"/>
  <c r="T112" i="118"/>
  <c r="T114" i="118" s="1"/>
  <c r="S112" i="118"/>
  <c r="S114" i="118" s="1"/>
  <c r="V112" i="118"/>
  <c r="V114" i="118" s="1"/>
  <c r="R112" i="118"/>
  <c r="R114" i="118" s="1"/>
  <c r="U112" i="118"/>
  <c r="U114" i="118" s="1"/>
  <c r="U412" i="46"/>
  <c r="U542" i="46" s="1"/>
  <c r="U414" i="46"/>
  <c r="U594" i="46" s="1"/>
  <c r="U419" i="46"/>
  <c r="W48" i="46"/>
  <c r="U410" i="46"/>
  <c r="U490" i="46" s="1"/>
  <c r="U27" i="46"/>
  <c r="U408" i="46"/>
  <c r="U440" i="46" s="1"/>
  <c r="U415" i="46"/>
  <c r="U616" i="46" s="1"/>
  <c r="U413" i="46"/>
  <c r="U566" i="46" s="1"/>
  <c r="U411" i="46"/>
  <c r="U505" i="46" s="1"/>
  <c r="U409" i="46"/>
  <c r="U460" i="46" s="1"/>
  <c r="W409" i="46"/>
  <c r="W462" i="46" s="1"/>
  <c r="W414" i="46"/>
  <c r="W582" i="46" s="1"/>
  <c r="W413" i="46"/>
  <c r="W575" i="46" s="1"/>
  <c r="W408" i="46"/>
  <c r="W437" i="46" s="1"/>
  <c r="W419" i="46"/>
  <c r="W415" i="46"/>
  <c r="W622" i="46" s="1"/>
  <c r="W27" i="46"/>
  <c r="W410" i="46"/>
  <c r="W488" i="46" s="1"/>
  <c r="W411" i="46"/>
  <c r="W512" i="46" s="1"/>
  <c r="T413" i="46"/>
  <c r="T48" i="46"/>
  <c r="T409" i="46"/>
  <c r="T411" i="46"/>
  <c r="T415" i="46"/>
  <c r="T410" i="46"/>
  <c r="T27" i="46"/>
  <c r="T408" i="46"/>
  <c r="T419" i="46"/>
  <c r="T412" i="46"/>
  <c r="T414" i="46"/>
  <c r="X410" i="46"/>
  <c r="X415" i="46"/>
  <c r="X413" i="46"/>
  <c r="X27" i="46"/>
  <c r="X48" i="46"/>
  <c r="X409" i="46"/>
  <c r="X419" i="46"/>
  <c r="X408" i="46"/>
  <c r="X412" i="46"/>
  <c r="X411" i="46"/>
  <c r="X414" i="46"/>
  <c r="AA25" i="46"/>
  <c r="W544" i="46"/>
  <c r="W540" i="46"/>
  <c r="W532" i="46"/>
  <c r="W539" i="46"/>
  <c r="W531" i="46"/>
  <c r="W534" i="46"/>
  <c r="W541" i="46"/>
  <c r="W530" i="46"/>
  <c r="W549" i="46"/>
  <c r="W542" i="46"/>
  <c r="W538" i="46"/>
  <c r="V409" i="46"/>
  <c r="V410" i="46"/>
  <c r="V408" i="46"/>
  <c r="V414" i="46"/>
  <c r="V411" i="46"/>
  <c r="V48" i="46"/>
  <c r="V412" i="46"/>
  <c r="V413" i="46"/>
  <c r="V415" i="46"/>
  <c r="V27" i="46"/>
  <c r="V419" i="46"/>
  <c r="A176" i="99" l="1"/>
  <c r="A396" i="117"/>
  <c r="A65" i="119"/>
  <c r="A114" i="118"/>
  <c r="U534" i="46"/>
  <c r="W584" i="46"/>
  <c r="U452" i="46"/>
  <c r="U567" i="46"/>
  <c r="U487" i="46"/>
  <c r="U564" i="46"/>
  <c r="U492" i="46"/>
  <c r="U531" i="46"/>
  <c r="W583" i="46"/>
  <c r="U461" i="46"/>
  <c r="U445" i="46"/>
  <c r="U456" i="46"/>
  <c r="U428" i="46"/>
  <c r="U530" i="46"/>
  <c r="W594" i="46"/>
  <c r="U486" i="46"/>
  <c r="W608" i="46"/>
  <c r="U575" i="46"/>
  <c r="W591" i="46"/>
  <c r="U488" i="46"/>
  <c r="U538" i="46"/>
  <c r="U541" i="46"/>
  <c r="U570" i="46"/>
  <c r="U558" i="46"/>
  <c r="U565" i="46"/>
  <c r="W593" i="46"/>
  <c r="W592" i="46"/>
  <c r="U480" i="46"/>
  <c r="U479" i="46"/>
  <c r="U539" i="46"/>
  <c r="U568" i="46"/>
  <c r="U489" i="46"/>
  <c r="U549" i="46"/>
  <c r="U540" i="46"/>
  <c r="U556" i="46"/>
  <c r="U557" i="46"/>
  <c r="W596" i="46"/>
  <c r="W601" i="46"/>
  <c r="U497" i="46"/>
  <c r="U478" i="46"/>
  <c r="W557" i="46"/>
  <c r="U591" i="46"/>
  <c r="U592" i="46"/>
  <c r="U593" i="46"/>
  <c r="U518" i="46"/>
  <c r="U512" i="46"/>
  <c r="W620" i="46"/>
  <c r="U586" i="46"/>
  <c r="U590" i="46"/>
  <c r="U544" i="46"/>
  <c r="U532" i="46"/>
  <c r="U560" i="46"/>
  <c r="W461" i="46"/>
  <c r="W590" i="46"/>
  <c r="W586" i="46"/>
  <c r="U482" i="46"/>
  <c r="W616" i="46"/>
  <c r="U583" i="46"/>
  <c r="U582" i="46"/>
  <c r="U601" i="46"/>
  <c r="U584" i="46"/>
  <c r="U596" i="46"/>
  <c r="W453" i="46"/>
  <c r="W471" i="46"/>
  <c r="U619" i="46"/>
  <c r="U617" i="46"/>
  <c r="W460" i="46"/>
  <c r="W464" i="46"/>
  <c r="W466" i="46"/>
  <c r="U620" i="46"/>
  <c r="U612" i="46"/>
  <c r="U622" i="46"/>
  <c r="W454" i="46"/>
  <c r="U609" i="46"/>
  <c r="U627" i="46"/>
  <c r="W452" i="46"/>
  <c r="U610" i="46"/>
  <c r="W456" i="46"/>
  <c r="W463" i="46"/>
  <c r="U608" i="46"/>
  <c r="U618" i="46"/>
  <c r="U463" i="46"/>
  <c r="W490" i="46"/>
  <c r="U438" i="46"/>
  <c r="U435" i="46"/>
  <c r="U426" i="46"/>
  <c r="U430" i="46"/>
  <c r="U437" i="46"/>
  <c r="U427" i="46"/>
  <c r="U471" i="46"/>
  <c r="U453" i="46"/>
  <c r="U454" i="46"/>
  <c r="U466" i="46"/>
  <c r="U464" i="46"/>
  <c r="U462" i="46"/>
  <c r="U434" i="46"/>
  <c r="U436" i="46"/>
  <c r="W564" i="46"/>
  <c r="U513" i="46"/>
  <c r="U514" i="46"/>
  <c r="U506" i="46"/>
  <c r="U417" i="46"/>
  <c r="U420" i="46" s="1"/>
  <c r="W567" i="46"/>
  <c r="U516" i="46"/>
  <c r="U504" i="46"/>
  <c r="U508" i="46"/>
  <c r="U523" i="46"/>
  <c r="U515" i="46"/>
  <c r="W568" i="46"/>
  <c r="W560" i="46"/>
  <c r="W426" i="46"/>
  <c r="W445" i="46"/>
  <c r="W558" i="46"/>
  <c r="W566" i="46"/>
  <c r="W556" i="46"/>
  <c r="W565" i="46"/>
  <c r="W570" i="46"/>
  <c r="W478" i="46"/>
  <c r="W486" i="46"/>
  <c r="W435" i="46"/>
  <c r="W430" i="46"/>
  <c r="W436" i="46"/>
  <c r="W489" i="46"/>
  <c r="W428" i="46"/>
  <c r="W440" i="46"/>
  <c r="W438" i="46"/>
  <c r="W427" i="46"/>
  <c r="W434" i="46"/>
  <c r="W497" i="46"/>
  <c r="W523" i="46"/>
  <c r="W482" i="46"/>
  <c r="W487" i="46"/>
  <c r="W480" i="46"/>
  <c r="W492" i="46"/>
  <c r="W479" i="46"/>
  <c r="W508" i="46"/>
  <c r="W627" i="46"/>
  <c r="W617" i="46"/>
  <c r="W610" i="46"/>
  <c r="W618" i="46"/>
  <c r="W612" i="46"/>
  <c r="W619" i="46"/>
  <c r="W609" i="46"/>
  <c r="W504" i="46"/>
  <c r="W515" i="46"/>
  <c r="W417" i="46"/>
  <c r="W420" i="46" s="1"/>
  <c r="W506" i="46"/>
  <c r="W505" i="46"/>
  <c r="W518" i="46"/>
  <c r="W513" i="46"/>
  <c r="W514" i="46"/>
  <c r="W516" i="46"/>
  <c r="W547" i="46"/>
  <c r="W550" i="46" s="1"/>
  <c r="AA27" i="46"/>
  <c r="A27" i="46" s="1"/>
  <c r="AA48" i="46"/>
  <c r="A48" i="46" s="1"/>
  <c r="T534" i="46"/>
  <c r="T539" i="46"/>
  <c r="T542" i="46"/>
  <c r="T540" i="46"/>
  <c r="T530" i="46"/>
  <c r="T538" i="46"/>
  <c r="T541" i="46"/>
  <c r="T532" i="46"/>
  <c r="T549" i="46"/>
  <c r="T544" i="46"/>
  <c r="T531" i="46"/>
  <c r="AA412" i="46"/>
  <c r="V490" i="46"/>
  <c r="V479" i="46"/>
  <c r="V480" i="46"/>
  <c r="V489" i="46"/>
  <c r="V478" i="46"/>
  <c r="V497" i="46"/>
  <c r="V492" i="46"/>
  <c r="V486" i="46"/>
  <c r="V487" i="46"/>
  <c r="V482" i="46"/>
  <c r="V488" i="46"/>
  <c r="X596" i="46"/>
  <c r="X584" i="46"/>
  <c r="X601" i="46"/>
  <c r="X591" i="46"/>
  <c r="X592" i="46"/>
  <c r="X590" i="46"/>
  <c r="X582" i="46"/>
  <c r="X593" i="46"/>
  <c r="X583" i="46"/>
  <c r="X586" i="46"/>
  <c r="X594" i="46"/>
  <c r="X568" i="46"/>
  <c r="X556" i="46"/>
  <c r="X558" i="46"/>
  <c r="X565" i="46"/>
  <c r="X557" i="46"/>
  <c r="X570" i="46"/>
  <c r="X567" i="46"/>
  <c r="X575" i="46"/>
  <c r="X560" i="46"/>
  <c r="X564" i="46"/>
  <c r="X566" i="46"/>
  <c r="AA419" i="46"/>
  <c r="T556" i="46"/>
  <c r="T564" i="46"/>
  <c r="T567" i="46"/>
  <c r="T560" i="46"/>
  <c r="T558" i="46"/>
  <c r="T566" i="46"/>
  <c r="T575" i="46"/>
  <c r="T565" i="46"/>
  <c r="T557" i="46"/>
  <c r="T568" i="46"/>
  <c r="T570" i="46"/>
  <c r="AA413" i="46"/>
  <c r="V627" i="46"/>
  <c r="V617" i="46"/>
  <c r="V619" i="46"/>
  <c r="V618" i="46"/>
  <c r="V616" i="46"/>
  <c r="V612" i="46"/>
  <c r="V609" i="46"/>
  <c r="V610" i="46"/>
  <c r="V620" i="46"/>
  <c r="V608" i="46"/>
  <c r="V622" i="46"/>
  <c r="V454" i="46"/>
  <c r="V452" i="46"/>
  <c r="V460" i="46"/>
  <c r="V463" i="46"/>
  <c r="V464" i="46"/>
  <c r="V456" i="46"/>
  <c r="V471" i="46"/>
  <c r="V466" i="46"/>
  <c r="V453" i="46"/>
  <c r="V461" i="46"/>
  <c r="V462" i="46"/>
  <c r="X512" i="46"/>
  <c r="X516" i="46"/>
  <c r="X505" i="46"/>
  <c r="X506" i="46"/>
  <c r="X504" i="46"/>
  <c r="X514" i="46"/>
  <c r="X518" i="46"/>
  <c r="X515" i="46"/>
  <c r="X508" i="46"/>
  <c r="X523" i="46"/>
  <c r="X513" i="46"/>
  <c r="X627" i="46"/>
  <c r="X610" i="46"/>
  <c r="X619" i="46"/>
  <c r="X618" i="46"/>
  <c r="X609" i="46"/>
  <c r="X608" i="46"/>
  <c r="X622" i="46"/>
  <c r="X616" i="46"/>
  <c r="X612" i="46"/>
  <c r="X617" i="46"/>
  <c r="X620" i="46"/>
  <c r="T437" i="46"/>
  <c r="T436" i="46"/>
  <c r="T440" i="46"/>
  <c r="T427" i="46"/>
  <c r="T434" i="46"/>
  <c r="T445" i="46"/>
  <c r="T428" i="46"/>
  <c r="T438" i="46"/>
  <c r="T417" i="46"/>
  <c r="T420" i="46" s="1"/>
  <c r="T430" i="46"/>
  <c r="T426" i="46"/>
  <c r="T435" i="46"/>
  <c r="AA408" i="46"/>
  <c r="V560" i="46"/>
  <c r="V568" i="46"/>
  <c r="V557" i="46"/>
  <c r="V566" i="46"/>
  <c r="V558" i="46"/>
  <c r="V575" i="46"/>
  <c r="V565" i="46"/>
  <c r="V567" i="46"/>
  <c r="V570" i="46"/>
  <c r="V564" i="46"/>
  <c r="V556" i="46"/>
  <c r="X549" i="46"/>
  <c r="X534" i="46"/>
  <c r="X541" i="46"/>
  <c r="X530" i="46"/>
  <c r="X540" i="46"/>
  <c r="X532" i="46"/>
  <c r="X544" i="46"/>
  <c r="X538" i="46"/>
  <c r="X539" i="46"/>
  <c r="X531" i="46"/>
  <c r="X542" i="46"/>
  <c r="X482" i="46"/>
  <c r="X486" i="46"/>
  <c r="X489" i="46"/>
  <c r="X497" i="46"/>
  <c r="X488" i="46"/>
  <c r="X492" i="46"/>
  <c r="X490" i="46"/>
  <c r="X487" i="46"/>
  <c r="X480" i="46"/>
  <c r="X478" i="46"/>
  <c r="X479" i="46"/>
  <c r="V530" i="46"/>
  <c r="V549" i="46"/>
  <c r="V532" i="46"/>
  <c r="V531" i="46"/>
  <c r="V539" i="46"/>
  <c r="V538" i="46"/>
  <c r="V540" i="46"/>
  <c r="V544" i="46"/>
  <c r="V542" i="46"/>
  <c r="V534" i="46"/>
  <c r="V541" i="46"/>
  <c r="X417" i="46"/>
  <c r="X420" i="46" s="1"/>
  <c r="X437" i="46"/>
  <c r="X438" i="46"/>
  <c r="X436" i="46"/>
  <c r="X445" i="46"/>
  <c r="X434" i="46"/>
  <c r="X428" i="46"/>
  <c r="X427" i="46"/>
  <c r="X435" i="46"/>
  <c r="X430" i="46"/>
  <c r="X426" i="46"/>
  <c r="X440" i="46"/>
  <c r="T489" i="46"/>
  <c r="T488" i="46"/>
  <c r="T490" i="46"/>
  <c r="T486" i="46"/>
  <c r="T479" i="46"/>
  <c r="T480" i="46"/>
  <c r="T492" i="46"/>
  <c r="T497" i="46"/>
  <c r="T478" i="46"/>
  <c r="T487" i="46"/>
  <c r="T482" i="46"/>
  <c r="AA410" i="46"/>
  <c r="T620" i="46"/>
  <c r="T618" i="46"/>
  <c r="T610" i="46"/>
  <c r="T622" i="46"/>
  <c r="T612" i="46"/>
  <c r="T627" i="46"/>
  <c r="T617" i="46"/>
  <c r="T609" i="46"/>
  <c r="T608" i="46"/>
  <c r="T616" i="46"/>
  <c r="T619" i="46"/>
  <c r="AA415" i="46"/>
  <c r="V505" i="46"/>
  <c r="V523" i="46"/>
  <c r="V513" i="46"/>
  <c r="V516" i="46"/>
  <c r="V515" i="46"/>
  <c r="V518" i="46"/>
  <c r="V514" i="46"/>
  <c r="V512" i="46"/>
  <c r="V506" i="46"/>
  <c r="V504" i="46"/>
  <c r="V508" i="46"/>
  <c r="X452" i="46"/>
  <c r="X466" i="46"/>
  <c r="X456" i="46"/>
  <c r="X463" i="46"/>
  <c r="X471" i="46"/>
  <c r="X460" i="46"/>
  <c r="X454" i="46"/>
  <c r="X464" i="46"/>
  <c r="X462" i="46"/>
  <c r="X453" i="46"/>
  <c r="X461" i="46"/>
  <c r="T506" i="46"/>
  <c r="T505" i="46"/>
  <c r="T518" i="46"/>
  <c r="T514" i="46"/>
  <c r="T515" i="46"/>
  <c r="T508" i="46"/>
  <c r="T504" i="46"/>
  <c r="T523" i="46"/>
  <c r="T516" i="46"/>
  <c r="T513" i="46"/>
  <c r="T512" i="46"/>
  <c r="AA411" i="46"/>
  <c r="V426" i="46"/>
  <c r="V438" i="46"/>
  <c r="V417" i="46"/>
  <c r="V420" i="46" s="1"/>
  <c r="V428" i="46"/>
  <c r="V434" i="46"/>
  <c r="V440" i="46"/>
  <c r="V435" i="46"/>
  <c r="V436" i="46"/>
  <c r="V437" i="46"/>
  <c r="V445" i="46"/>
  <c r="V427" i="46"/>
  <c r="V430" i="46"/>
  <c r="V584" i="46"/>
  <c r="V590" i="46"/>
  <c r="V582" i="46"/>
  <c r="V594" i="46"/>
  <c r="V601" i="46"/>
  <c r="V591" i="46"/>
  <c r="V586" i="46"/>
  <c r="V596" i="46"/>
  <c r="V592" i="46"/>
  <c r="V593" i="46"/>
  <c r="V583" i="46"/>
  <c r="T582" i="46"/>
  <c r="T590" i="46"/>
  <c r="T583" i="46"/>
  <c r="T593" i="46"/>
  <c r="T584" i="46"/>
  <c r="T592" i="46"/>
  <c r="T591" i="46"/>
  <c r="T586" i="46"/>
  <c r="T601" i="46"/>
  <c r="T594" i="46"/>
  <c r="T596" i="46"/>
  <c r="AA414" i="46"/>
  <c r="T456" i="46"/>
  <c r="T463" i="46"/>
  <c r="T471" i="46"/>
  <c r="T460" i="46"/>
  <c r="T453" i="46"/>
  <c r="T462" i="46"/>
  <c r="T464" i="46"/>
  <c r="T454" i="46"/>
  <c r="T461" i="46"/>
  <c r="T452" i="46"/>
  <c r="T466" i="46"/>
  <c r="AA409" i="46"/>
  <c r="U573" i="46" l="1"/>
  <c r="U576" i="46" s="1"/>
  <c r="U547" i="46"/>
  <c r="U550" i="46" s="1"/>
  <c r="U495" i="46"/>
  <c r="U498" i="46" s="1"/>
  <c r="W599" i="46"/>
  <c r="W602" i="46" s="1"/>
  <c r="U599" i="46"/>
  <c r="U602" i="46" s="1"/>
  <c r="U625" i="46"/>
  <c r="U628" i="46" s="1"/>
  <c r="W469" i="46"/>
  <c r="W472" i="46" s="1"/>
  <c r="U469" i="46"/>
  <c r="U472" i="46" s="1"/>
  <c r="U443" i="46"/>
  <c r="U446" i="46" s="1"/>
  <c r="U521" i="46"/>
  <c r="U524" i="46" s="1"/>
  <c r="W573" i="46"/>
  <c r="W576" i="46" s="1"/>
  <c r="W443" i="46"/>
  <c r="W446" i="46" s="1"/>
  <c r="W495" i="46"/>
  <c r="W498" i="46" s="1"/>
  <c r="W625" i="46"/>
  <c r="W628" i="46" s="1"/>
  <c r="AA620" i="46"/>
  <c r="AA617" i="46"/>
  <c r="AA460" i="46"/>
  <c r="AA489" i="46"/>
  <c r="AA463" i="46"/>
  <c r="AA590" i="46"/>
  <c r="W521" i="46"/>
  <c r="W524" i="46" s="1"/>
  <c r="AA612" i="46"/>
  <c r="AA461" i="46"/>
  <c r="AA456" i="46"/>
  <c r="AA506" i="46"/>
  <c r="AA570" i="46"/>
  <c r="AA610" i="46"/>
  <c r="AA618" i="46"/>
  <c r="AA497" i="46"/>
  <c r="AA486" i="46"/>
  <c r="AA583" i="46"/>
  <c r="AA601" i="46"/>
  <c r="AA512" i="46"/>
  <c r="AA627" i="46"/>
  <c r="AA462" i="46"/>
  <c r="AA453" i="46"/>
  <c r="AA515" i="46"/>
  <c r="AA586" i="46"/>
  <c r="AA513" i="46"/>
  <c r="AA505" i="46"/>
  <c r="AA482" i="46"/>
  <c r="AA466" i="46"/>
  <c r="AA516" i="46"/>
  <c r="AA622" i="46"/>
  <c r="AA619" i="46"/>
  <c r="AA490" i="46"/>
  <c r="AA592" i="46"/>
  <c r="AA584" i="46"/>
  <c r="AA616" i="46"/>
  <c r="AA492" i="46"/>
  <c r="V625" i="46"/>
  <c r="V628" i="46" s="1"/>
  <c r="AA471" i="46"/>
  <c r="AA508" i="46"/>
  <c r="V521" i="46"/>
  <c r="V524" i="46" s="1"/>
  <c r="AA454" i="46"/>
  <c r="AA593" i="46"/>
  <c r="AA464" i="46"/>
  <c r="AA609" i="46"/>
  <c r="T599" i="46"/>
  <c r="T602" i="46" s="1"/>
  <c r="AA582" i="46"/>
  <c r="AA518" i="46"/>
  <c r="X547" i="46"/>
  <c r="X550" i="46" s="1"/>
  <c r="AA417" i="46"/>
  <c r="AA420" i="46" s="1"/>
  <c r="A420" i="46" s="1"/>
  <c r="AA434" i="46"/>
  <c r="AA575" i="46"/>
  <c r="AA538" i="46"/>
  <c r="AA435" i="46"/>
  <c r="AA427" i="46"/>
  <c r="AA566" i="46"/>
  <c r="X573" i="46"/>
  <c r="X576" i="46" s="1"/>
  <c r="T547" i="46"/>
  <c r="T550" i="46" s="1"/>
  <c r="AA530" i="46"/>
  <c r="AA591" i="46"/>
  <c r="AA487" i="46"/>
  <c r="AA488" i="46"/>
  <c r="T443" i="46"/>
  <c r="T446" i="46" s="1"/>
  <c r="AA426" i="46"/>
  <c r="AA440" i="46"/>
  <c r="X625" i="46"/>
  <c r="X628" i="46" s="1"/>
  <c r="AA558" i="46"/>
  <c r="AA540" i="46"/>
  <c r="AA523" i="46"/>
  <c r="T495" i="46"/>
  <c r="T498" i="46" s="1"/>
  <c r="AA478" i="46"/>
  <c r="AA430" i="46"/>
  <c r="AA436" i="46"/>
  <c r="AA560" i="46"/>
  <c r="AA531" i="46"/>
  <c r="AA542" i="46"/>
  <c r="T521" i="46"/>
  <c r="T524" i="46" s="1"/>
  <c r="AA504" i="46"/>
  <c r="V547" i="46"/>
  <c r="V550" i="46" s="1"/>
  <c r="AA437" i="46"/>
  <c r="AA567" i="46"/>
  <c r="V495" i="46"/>
  <c r="V498" i="46" s="1"/>
  <c r="AA544" i="46"/>
  <c r="AA539" i="46"/>
  <c r="V443" i="46"/>
  <c r="V446" i="46" s="1"/>
  <c r="V573" i="46"/>
  <c r="V576" i="46" s="1"/>
  <c r="AA438" i="46"/>
  <c r="AA568" i="46"/>
  <c r="AA564" i="46"/>
  <c r="AA549" i="46"/>
  <c r="AA534" i="46"/>
  <c r="T469" i="46"/>
  <c r="T472" i="46" s="1"/>
  <c r="AA452" i="46"/>
  <c r="AA596" i="46"/>
  <c r="V599" i="46"/>
  <c r="V602" i="46" s="1"/>
  <c r="X469" i="46"/>
  <c r="X472" i="46" s="1"/>
  <c r="T625" i="46"/>
  <c r="T628" i="46" s="1"/>
  <c r="AA608" i="46"/>
  <c r="AA480" i="46"/>
  <c r="X443" i="46"/>
  <c r="X446" i="46" s="1"/>
  <c r="AA428" i="46"/>
  <c r="X521" i="46"/>
  <c r="X524" i="46" s="1"/>
  <c r="V469" i="46"/>
  <c r="V472" i="46" s="1"/>
  <c r="AA557" i="46"/>
  <c r="T573" i="46"/>
  <c r="T576" i="46" s="1"/>
  <c r="AA556" i="46"/>
  <c r="AA532" i="46"/>
  <c r="AA594" i="46"/>
  <c r="AA514" i="46"/>
  <c r="AA479" i="46"/>
  <c r="X495" i="46"/>
  <c r="X498" i="46" s="1"/>
  <c r="AA445" i="46"/>
  <c r="AA565" i="46"/>
  <c r="X599" i="46"/>
  <c r="X602" i="46" s="1"/>
  <c r="AA541" i="46"/>
  <c r="AA469" i="46" l="1"/>
  <c r="AA472" i="46" s="1"/>
  <c r="A472" i="46" s="1"/>
  <c r="AA625" i="46"/>
  <c r="AA628" i="46" s="1"/>
  <c r="A628" i="46" s="1"/>
  <c r="AA573" i="46"/>
  <c r="AA576" i="46" s="1"/>
  <c r="A576" i="46" s="1"/>
  <c r="AA547" i="46"/>
  <c r="AA550" i="46" s="1"/>
  <c r="A550" i="46" s="1"/>
  <c r="AA443" i="46"/>
  <c r="AA446" i="46" s="1"/>
  <c r="A446" i="46" s="1"/>
  <c r="AA495" i="46"/>
  <c r="AA498" i="46" s="1"/>
  <c r="A498" i="46" s="1"/>
  <c r="AA599" i="46"/>
  <c r="AA602" i="46" s="1"/>
  <c r="A602" i="46" s="1"/>
  <c r="AA521" i="46"/>
  <c r="AA524" i="46" s="1"/>
  <c r="A524" i="46" s="1"/>
  <c r="A1" i="46" l="1"/>
  <c r="S392" i="86" l="1"/>
  <c r="S346" i="86"/>
  <c r="S324" i="86"/>
  <c r="S369" i="86"/>
  <c r="M324" i="86"/>
  <c r="M392" i="86"/>
  <c r="M369" i="86"/>
  <c r="M346" i="86"/>
  <c r="K284" i="86"/>
  <c r="K302" i="86"/>
  <c r="K273" i="86"/>
  <c r="K255" i="86"/>
  <c r="K369" i="86"/>
  <c r="K346" i="86"/>
  <c r="K392" i="86"/>
  <c r="K324" i="86"/>
  <c r="M255" i="86"/>
  <c r="M302" i="86"/>
  <c r="M284" i="86"/>
  <c r="M273" i="86"/>
  <c r="L324" i="86"/>
  <c r="L392" i="86"/>
  <c r="L346" i="86"/>
  <c r="L369" i="86"/>
  <c r="O471" i="86"/>
  <c r="N255" i="86"/>
  <c r="N284" i="86"/>
  <c r="N273" i="86"/>
  <c r="N302" i="86"/>
  <c r="R324" i="86"/>
  <c r="R346" i="86"/>
  <c r="R369" i="86"/>
  <c r="R392" i="86"/>
  <c r="M497" i="86"/>
  <c r="O284" i="86"/>
  <c r="O273" i="86"/>
  <c r="O302" i="86"/>
  <c r="O255" i="86"/>
  <c r="O346" i="86"/>
  <c r="O324" i="86"/>
  <c r="O369" i="86"/>
  <c r="O392" i="86"/>
  <c r="P346" i="86"/>
  <c r="P324" i="86"/>
  <c r="P369" i="86"/>
  <c r="P392" i="86"/>
  <c r="L284" i="86"/>
  <c r="L255" i="86"/>
  <c r="L302" i="86"/>
  <c r="L273" i="86"/>
  <c r="L497" i="86"/>
  <c r="N369" i="86"/>
  <c r="N346" i="86"/>
  <c r="N324" i="86"/>
  <c r="N392" i="86"/>
  <c r="P284" i="86"/>
  <c r="P273" i="86"/>
  <c r="P255" i="86"/>
  <c r="P302" i="86"/>
  <c r="R497" i="86"/>
  <c r="Q324" i="86"/>
  <c r="O33" i="85"/>
  <c r="E16" i="94"/>
  <c r="S273" i="86"/>
  <c r="S284" i="86"/>
  <c r="S255" i="86"/>
  <c r="S302" i="86"/>
  <c r="R273" i="86"/>
  <c r="R284" i="86"/>
  <c r="R255" i="86"/>
  <c r="R302" i="86"/>
  <c r="L471" i="86"/>
  <c r="Q497" i="86"/>
  <c r="Q33" i="85"/>
  <c r="D16" i="94"/>
  <c r="S471" i="86"/>
  <c r="P432" i="86"/>
  <c r="N471" i="86"/>
  <c r="S497" i="86"/>
  <c r="N497" i="86"/>
  <c r="N432" i="86"/>
  <c r="O497" i="86"/>
  <c r="Q284" i="86"/>
  <c r="M432" i="86"/>
  <c r="R432" i="86"/>
  <c r="K33" i="85"/>
  <c r="M33" i="85"/>
  <c r="K471" i="86"/>
  <c r="P497" i="86"/>
  <c r="K497" i="86"/>
  <c r="Q346" i="86"/>
  <c r="Q471" i="86"/>
  <c r="N33" i="85"/>
  <c r="P33" i="85"/>
  <c r="S432" i="86"/>
  <c r="Q302" i="86"/>
  <c r="Q273" i="86"/>
  <c r="O432" i="86"/>
  <c r="Q255" i="86"/>
  <c r="M471" i="86"/>
  <c r="J33" i="85"/>
  <c r="R471" i="86"/>
  <c r="Q432" i="86"/>
  <c r="Q369" i="86"/>
  <c r="P471" i="86"/>
  <c r="K432" i="86"/>
  <c r="I33" i="85"/>
  <c r="L33" i="85"/>
  <c r="C16" i="94"/>
  <c r="L432" i="86"/>
  <c r="Q392" i="86"/>
  <c r="A392" i="86" s="1"/>
  <c r="A284" i="86" l="1"/>
  <c r="E15" i="94"/>
  <c r="D15" i="94"/>
  <c r="A273" i="86"/>
  <c r="A369" i="86"/>
  <c r="A302" i="86"/>
  <c r="A255" i="86"/>
  <c r="A346" i="86"/>
  <c r="A324" i="86"/>
  <c r="A432" i="86"/>
  <c r="A174" i="113"/>
  <c r="A497" i="86"/>
  <c r="A471" i="86"/>
  <c r="T138" i="119"/>
  <c r="R138" i="119"/>
  <c r="R141" i="119" s="1"/>
  <c r="S138" i="119"/>
  <c r="S141" i="119" s="1"/>
  <c r="A42" i="85"/>
  <c r="R69" i="119"/>
  <c r="T69" i="119"/>
  <c r="S69" i="119"/>
  <c r="C15" i="94"/>
  <c r="S143" i="119" l="1"/>
  <c r="R143" i="119"/>
  <c r="A1" i="86"/>
  <c r="D32" i="101"/>
  <c r="D37" i="101" s="1"/>
  <c r="E32" i="101"/>
  <c r="E37" i="101" s="1"/>
  <c r="F32" i="101"/>
  <c r="T141" i="119"/>
  <c r="E16" i="101"/>
  <c r="S72" i="119"/>
  <c r="T72" i="119"/>
  <c r="F16" i="101"/>
  <c r="D16" i="101"/>
  <c r="R72" i="119"/>
  <c r="T143" i="119" l="1"/>
  <c r="F37" i="101"/>
  <c r="T74" i="119"/>
  <c r="F21" i="101"/>
  <c r="R74" i="119"/>
  <c r="D21" i="101"/>
  <c r="S74" i="119"/>
  <c r="E21" i="101"/>
  <c r="R316" i="85" l="1"/>
  <c r="S316" i="85"/>
  <c r="S322" i="85" l="1"/>
  <c r="D57" i="94" s="1"/>
  <c r="S320" i="85"/>
  <c r="S325" i="85"/>
  <c r="D60" i="94" s="1"/>
  <c r="S321" i="85"/>
  <c r="S324" i="85"/>
  <c r="D59" i="94" s="1"/>
  <c r="S323" i="85"/>
  <c r="D58" i="94" s="1"/>
  <c r="R320" i="85"/>
  <c r="R324" i="85"/>
  <c r="C59" i="94" s="1"/>
  <c r="R321" i="85"/>
  <c r="R325" i="85"/>
  <c r="C60" i="94" s="1"/>
  <c r="R322" i="85"/>
  <c r="C57" i="94" s="1"/>
  <c r="R323" i="85"/>
  <c r="C58" i="94" s="1"/>
  <c r="D56" i="94" l="1"/>
  <c r="R327" i="85"/>
  <c r="R331" i="85" s="1"/>
  <c r="C55" i="94"/>
  <c r="D55" i="94"/>
  <c r="S327" i="85"/>
  <c r="S331" i="85" s="1"/>
  <c r="C56" i="94"/>
  <c r="D61" i="94" l="1"/>
  <c r="D62" i="94" s="1"/>
  <c r="C61" i="94"/>
  <c r="C62" i="94" s="1"/>
  <c r="A331" i="85"/>
  <c r="A62" i="94" l="1"/>
  <c r="T71" i="115" l="1"/>
  <c r="X71" i="115"/>
  <c r="U71" i="115"/>
  <c r="V71" i="115"/>
  <c r="W71" i="115"/>
  <c r="S71" i="115"/>
  <c r="R71" i="115"/>
  <c r="R53" i="115"/>
  <c r="V53" i="115"/>
  <c r="S53" i="115"/>
  <c r="U53" i="115"/>
  <c r="W53" i="115"/>
  <c r="T53" i="115"/>
  <c r="X53" i="115"/>
  <c r="A102" i="127" l="1"/>
  <c r="A156" i="127" l="1"/>
  <c r="A1" i="127" s="1"/>
  <c r="H47" i="25" s="1"/>
  <c r="I7857" i="98" l="1"/>
  <c r="H7857" i="98"/>
  <c r="G7857" i="98"/>
  <c r="D7857" i="98"/>
  <c r="J7857" i="98"/>
  <c r="F7857" i="98"/>
  <c r="E7857" i="98"/>
  <c r="C7857" i="98"/>
  <c r="R318" i="117" l="1"/>
  <c r="R320" i="117"/>
  <c r="R315" i="117"/>
  <c r="R309" i="117"/>
  <c r="R319" i="117"/>
  <c r="R321" i="117"/>
  <c r="R314" i="117"/>
  <c r="R316" i="117"/>
  <c r="R311" i="117"/>
  <c r="R313" i="117"/>
  <c r="R308" i="117"/>
  <c r="R317" i="117"/>
  <c r="R310" i="117"/>
  <c r="R349" i="117"/>
  <c r="R312" i="117"/>
  <c r="R62" i="131"/>
  <c r="R332" i="117" l="1"/>
  <c r="E110" i="99"/>
  <c r="R339" i="117"/>
  <c r="E117" i="99"/>
  <c r="S312" i="117"/>
  <c r="S314" i="117"/>
  <c r="S309" i="117"/>
  <c r="S318" i="117"/>
  <c r="S313" i="117"/>
  <c r="S320" i="117"/>
  <c r="S349" i="117"/>
  <c r="S315" i="117"/>
  <c r="S317" i="117"/>
  <c r="S311" i="117"/>
  <c r="S308" i="117"/>
  <c r="S321" i="117"/>
  <c r="S316" i="117"/>
  <c r="S319" i="117"/>
  <c r="S310" i="117"/>
  <c r="H13" i="87"/>
  <c r="R63" i="131"/>
  <c r="R336" i="117"/>
  <c r="E114" i="99"/>
  <c r="R335" i="117"/>
  <c r="E113" i="99"/>
  <c r="R328" i="117"/>
  <c r="E106" i="99"/>
  <c r="R331" i="117"/>
  <c r="E109" i="99"/>
  <c r="R327" i="117"/>
  <c r="E105" i="99"/>
  <c r="R323" i="117"/>
  <c r="R333" i="117"/>
  <c r="E111" i="99"/>
  <c r="R334" i="117"/>
  <c r="E112" i="99"/>
  <c r="R340" i="117"/>
  <c r="E118" i="99"/>
  <c r="R329" i="117"/>
  <c r="E107" i="99"/>
  <c r="R330" i="117"/>
  <c r="E108" i="99"/>
  <c r="R338" i="117"/>
  <c r="E116" i="99"/>
  <c r="R337" i="117"/>
  <c r="E115" i="99"/>
  <c r="S62" i="131"/>
  <c r="E133" i="99" l="1"/>
  <c r="E136" i="99"/>
  <c r="S335" i="117"/>
  <c r="F113" i="99"/>
  <c r="S332" i="117"/>
  <c r="F110" i="99"/>
  <c r="S331" i="117"/>
  <c r="F109" i="99"/>
  <c r="E128" i="99"/>
  <c r="T321" i="117"/>
  <c r="T316" i="117"/>
  <c r="T318" i="117"/>
  <c r="T320" i="117"/>
  <c r="T349" i="117"/>
  <c r="T312" i="117"/>
  <c r="T314" i="117"/>
  <c r="T309" i="117"/>
  <c r="T317" i="117"/>
  <c r="T311" i="117"/>
  <c r="T313" i="117"/>
  <c r="T308" i="117"/>
  <c r="T319" i="117"/>
  <c r="T310" i="117"/>
  <c r="T315" i="117"/>
  <c r="E127" i="99"/>
  <c r="E131" i="99"/>
  <c r="H30" i="87"/>
  <c r="S334" i="117"/>
  <c r="F112" i="99"/>
  <c r="I13" i="87"/>
  <c r="S63" i="131"/>
  <c r="E134" i="99"/>
  <c r="E125" i="99"/>
  <c r="E130" i="99"/>
  <c r="S329" i="117"/>
  <c r="F107" i="99"/>
  <c r="S327" i="117"/>
  <c r="F105" i="99"/>
  <c r="S323" i="117"/>
  <c r="S328" i="117"/>
  <c r="F106" i="99"/>
  <c r="E135" i="99"/>
  <c r="E123" i="99"/>
  <c r="R342" i="117"/>
  <c r="R357" i="117" s="1"/>
  <c r="E144" i="99" s="1"/>
  <c r="R354" i="117"/>
  <c r="E124" i="99"/>
  <c r="E132" i="99"/>
  <c r="S338" i="117"/>
  <c r="F116" i="99"/>
  <c r="S330" i="117"/>
  <c r="F108" i="99"/>
  <c r="S339" i="117"/>
  <c r="F117" i="99"/>
  <c r="S333" i="117"/>
  <c r="F111" i="99"/>
  <c r="E126" i="99"/>
  <c r="E129" i="99"/>
  <c r="R360" i="117"/>
  <c r="E147" i="99" s="1"/>
  <c r="S336" i="117"/>
  <c r="F114" i="99"/>
  <c r="E119" i="99"/>
  <c r="S340" i="117"/>
  <c r="F118" i="99"/>
  <c r="S337" i="117"/>
  <c r="F115" i="99"/>
  <c r="T62" i="131"/>
  <c r="R363" i="117" l="1"/>
  <c r="E150" i="99" s="1"/>
  <c r="R356" i="117"/>
  <c r="E143" i="99" s="1"/>
  <c r="R366" i="117"/>
  <c r="E153" i="99" s="1"/>
  <c r="R355" i="117"/>
  <c r="E142" i="99" s="1"/>
  <c r="R358" i="117"/>
  <c r="E145" i="99" s="1"/>
  <c r="R359" i="117"/>
  <c r="E146" i="99" s="1"/>
  <c r="R367" i="117"/>
  <c r="E154" i="99" s="1"/>
  <c r="R364" i="117"/>
  <c r="E151" i="99" s="1"/>
  <c r="J13" i="87"/>
  <c r="T63" i="131"/>
  <c r="F133" i="99"/>
  <c r="F124" i="99"/>
  <c r="F123" i="99"/>
  <c r="S342" i="117"/>
  <c r="S365" i="117" s="1"/>
  <c r="F152" i="99" s="1"/>
  <c r="F130" i="99"/>
  <c r="T330" i="117"/>
  <c r="G108" i="99"/>
  <c r="T335" i="117"/>
  <c r="G113" i="99"/>
  <c r="F132" i="99"/>
  <c r="F135" i="99"/>
  <c r="F136" i="99"/>
  <c r="E141" i="99"/>
  <c r="F119" i="99"/>
  <c r="F125" i="99"/>
  <c r="I30" i="87"/>
  <c r="S29" i="87"/>
  <c r="S25" i="87"/>
  <c r="S34" i="87" s="1"/>
  <c r="S26" i="87"/>
  <c r="S27" i="87"/>
  <c r="S28" i="87"/>
  <c r="T327" i="117"/>
  <c r="G105" i="99"/>
  <c r="T323" i="117"/>
  <c r="T328" i="117"/>
  <c r="G106" i="99"/>
  <c r="T339" i="117"/>
  <c r="G117" i="99"/>
  <c r="F129" i="99"/>
  <c r="F126" i="99"/>
  <c r="E137" i="99"/>
  <c r="R348" i="117"/>
  <c r="R350" i="117" s="1"/>
  <c r="R361" i="117"/>
  <c r="E148" i="99" s="1"/>
  <c r="R365" i="117"/>
  <c r="E152" i="99" s="1"/>
  <c r="R362" i="117"/>
  <c r="E149" i="99" s="1"/>
  <c r="T334" i="117"/>
  <c r="G112" i="99"/>
  <c r="T332" i="117"/>
  <c r="G110" i="99"/>
  <c r="T333" i="117"/>
  <c r="G111" i="99"/>
  <c r="T337" i="117"/>
  <c r="G115" i="99"/>
  <c r="F128" i="99"/>
  <c r="T329" i="117"/>
  <c r="G107" i="99"/>
  <c r="T331" i="117"/>
  <c r="G109" i="99"/>
  <c r="F134" i="99"/>
  <c r="T338" i="117"/>
  <c r="G116" i="99"/>
  <c r="T336" i="117"/>
  <c r="G114" i="99"/>
  <c r="T340" i="117"/>
  <c r="G118" i="99"/>
  <c r="F127" i="99"/>
  <c r="F131" i="99"/>
  <c r="S355" i="117" l="1"/>
  <c r="F142" i="99" s="1"/>
  <c r="S356" i="117"/>
  <c r="F143" i="99" s="1"/>
  <c r="S359" i="117"/>
  <c r="F146" i="99" s="1"/>
  <c r="S360" i="117"/>
  <c r="F147" i="99" s="1"/>
  <c r="S357" i="117"/>
  <c r="F144" i="99" s="1"/>
  <c r="S358" i="117"/>
  <c r="F145" i="99" s="1"/>
  <c r="G136" i="99"/>
  <c r="G124" i="99"/>
  <c r="G131" i="99"/>
  <c r="G135" i="99"/>
  <c r="G126" i="99"/>
  <c r="F137" i="99"/>
  <c r="S348" i="117"/>
  <c r="S350" i="117" s="1"/>
  <c r="S364" i="117"/>
  <c r="F151" i="99" s="1"/>
  <c r="S362" i="117"/>
  <c r="F149" i="99" s="1"/>
  <c r="G132" i="99"/>
  <c r="G125" i="99"/>
  <c r="G133" i="99"/>
  <c r="G128" i="99"/>
  <c r="G123" i="99"/>
  <c r="T342" i="117"/>
  <c r="T357" i="117" s="1"/>
  <c r="G144" i="99" s="1"/>
  <c r="T27" i="87"/>
  <c r="T25" i="87"/>
  <c r="T34" i="87" s="1"/>
  <c r="T26" i="87"/>
  <c r="T28" i="87"/>
  <c r="T29" i="87"/>
  <c r="R369" i="117"/>
  <c r="S366" i="117"/>
  <c r="F153" i="99" s="1"/>
  <c r="S361" i="117"/>
  <c r="F148" i="99" s="1"/>
  <c r="G134" i="99"/>
  <c r="G127" i="99"/>
  <c r="G129" i="99"/>
  <c r="G130" i="99"/>
  <c r="G119" i="99"/>
  <c r="S367" i="117"/>
  <c r="F154" i="99" s="1"/>
  <c r="S363" i="117"/>
  <c r="F150" i="99" s="1"/>
  <c r="S354" i="117"/>
  <c r="J30" i="87"/>
  <c r="U26" i="87" l="1"/>
  <c r="U27" i="87"/>
  <c r="U25" i="87"/>
  <c r="U29" i="87"/>
  <c r="U28" i="87"/>
  <c r="T359" i="117"/>
  <c r="G146" i="99" s="1"/>
  <c r="T356" i="117"/>
  <c r="G143" i="99" s="1"/>
  <c r="T355" i="117"/>
  <c r="G142" i="99" s="1"/>
  <c r="T360" i="117"/>
  <c r="G147" i="99" s="1"/>
  <c r="T365" i="117"/>
  <c r="G152" i="99" s="1"/>
  <c r="R371" i="117"/>
  <c r="E155" i="99"/>
  <c r="T354" i="117"/>
  <c r="T348" i="117"/>
  <c r="T350" i="117" s="1"/>
  <c r="G137" i="99"/>
  <c r="T364" i="117"/>
  <c r="G151" i="99" s="1"/>
  <c r="T363" i="117"/>
  <c r="G150" i="99" s="1"/>
  <c r="T362" i="117"/>
  <c r="G149" i="99" s="1"/>
  <c r="T367" i="117"/>
  <c r="G154" i="99" s="1"/>
  <c r="S369" i="117"/>
  <c r="F141" i="99"/>
  <c r="T361" i="117"/>
  <c r="G148" i="99" s="1"/>
  <c r="T358" i="117"/>
  <c r="G145" i="99" s="1"/>
  <c r="T366" i="117"/>
  <c r="G153" i="99" s="1"/>
  <c r="T369" i="117" l="1"/>
  <c r="G141" i="99"/>
  <c r="S371" i="117"/>
  <c r="F155" i="99"/>
  <c r="T371" i="117" l="1"/>
  <c r="G155" i="99"/>
  <c r="U313" i="117" l="1"/>
  <c r="U315" i="117"/>
  <c r="U310" i="117"/>
  <c r="U316" i="117"/>
  <c r="U309" i="117"/>
  <c r="U321" i="117"/>
  <c r="U308" i="117"/>
  <c r="U318" i="117"/>
  <c r="U312" i="117"/>
  <c r="U314" i="117"/>
  <c r="U311" i="117"/>
  <c r="U320" i="117"/>
  <c r="U319" i="117"/>
  <c r="U349" i="117"/>
  <c r="U317" i="117"/>
  <c r="U62" i="131"/>
  <c r="U331" i="117" l="1"/>
  <c r="H109" i="99"/>
  <c r="U332" i="117"/>
  <c r="H110" i="99"/>
  <c r="U336" i="117"/>
  <c r="H114" i="99"/>
  <c r="U330" i="117"/>
  <c r="H108" i="99"/>
  <c r="U327" i="117"/>
  <c r="H105" i="99"/>
  <c r="U323" i="117"/>
  <c r="U329" i="117"/>
  <c r="H107" i="99"/>
  <c r="V349" i="117"/>
  <c r="V309" i="117"/>
  <c r="V319" i="117"/>
  <c r="V313" i="117"/>
  <c r="V318" i="117"/>
  <c r="V315" i="117"/>
  <c r="V317" i="117"/>
  <c r="V310" i="117"/>
  <c r="V312" i="117"/>
  <c r="V321" i="117"/>
  <c r="V308" i="117"/>
  <c r="V320" i="117"/>
  <c r="V316" i="117"/>
  <c r="V311" i="117"/>
  <c r="V314" i="117"/>
  <c r="U333" i="117"/>
  <c r="H111" i="99"/>
  <c r="U340" i="117"/>
  <c r="H118" i="99"/>
  <c r="U334" i="117"/>
  <c r="H112" i="99"/>
  <c r="U338" i="117"/>
  <c r="H116" i="99"/>
  <c r="U328" i="117"/>
  <c r="H106" i="99"/>
  <c r="K13" i="87"/>
  <c r="U63" i="131"/>
  <c r="U339" i="117"/>
  <c r="H117" i="99"/>
  <c r="U337" i="117"/>
  <c r="H115" i="99"/>
  <c r="U335" i="117"/>
  <c r="H113" i="99"/>
  <c r="V62" i="131"/>
  <c r="L13" i="87" l="1"/>
  <c r="V63" i="131"/>
  <c r="H133" i="99"/>
  <c r="K30" i="87"/>
  <c r="H134" i="99"/>
  <c r="U365" i="117"/>
  <c r="H152" i="99" s="1"/>
  <c r="H136" i="99"/>
  <c r="U367" i="117"/>
  <c r="H154" i="99" s="1"/>
  <c r="V333" i="117"/>
  <c r="I111" i="99"/>
  <c r="V327" i="117"/>
  <c r="I105" i="99"/>
  <c r="V323" i="117"/>
  <c r="V336" i="117"/>
  <c r="I114" i="99"/>
  <c r="V338" i="117"/>
  <c r="I116" i="99"/>
  <c r="H125" i="99"/>
  <c r="W316" i="117"/>
  <c r="W318" i="117"/>
  <c r="W311" i="117"/>
  <c r="W313" i="117"/>
  <c r="W349" i="117"/>
  <c r="W315" i="117"/>
  <c r="W312" i="117"/>
  <c r="W309" i="117"/>
  <c r="W319" i="117"/>
  <c r="W321" i="117"/>
  <c r="W317" i="117"/>
  <c r="W310" i="117"/>
  <c r="W320" i="117"/>
  <c r="W308" i="117"/>
  <c r="W314" i="117"/>
  <c r="V330" i="117"/>
  <c r="I108" i="99"/>
  <c r="V340" i="117"/>
  <c r="I118" i="99"/>
  <c r="V334" i="117"/>
  <c r="I112" i="99"/>
  <c r="V328" i="117"/>
  <c r="I106" i="99"/>
  <c r="H119" i="99"/>
  <c r="H126" i="99"/>
  <c r="U357" i="117"/>
  <c r="H144" i="99" s="1"/>
  <c r="H128" i="99"/>
  <c r="H131" i="99"/>
  <c r="U362" i="117"/>
  <c r="H149" i="99" s="1"/>
  <c r="H135" i="99"/>
  <c r="H124" i="99"/>
  <c r="H130" i="99"/>
  <c r="H129" i="99"/>
  <c r="U360" i="117"/>
  <c r="H147" i="99" s="1"/>
  <c r="V335" i="117"/>
  <c r="I113" i="99"/>
  <c r="V331" i="117"/>
  <c r="I109" i="99"/>
  <c r="V337" i="117"/>
  <c r="I115" i="99"/>
  <c r="V339" i="117"/>
  <c r="I117" i="99"/>
  <c r="V329" i="117"/>
  <c r="I107" i="99"/>
  <c r="V332" i="117"/>
  <c r="I110" i="99"/>
  <c r="H123" i="99"/>
  <c r="U342" i="117"/>
  <c r="U355" i="117" s="1"/>
  <c r="H142" i="99" s="1"/>
  <c r="U354" i="117"/>
  <c r="H132" i="99"/>
  <c r="U363" i="117"/>
  <c r="H150" i="99" s="1"/>
  <c r="H127" i="99"/>
  <c r="U358" i="117"/>
  <c r="H145" i="99" s="1"/>
  <c r="W62" i="131"/>
  <c r="I125" i="99" l="1"/>
  <c r="I133" i="99"/>
  <c r="W336" i="117"/>
  <c r="J114" i="99"/>
  <c r="W330" i="117"/>
  <c r="J108" i="99"/>
  <c r="I132" i="99"/>
  <c r="V26" i="87"/>
  <c r="V25" i="87"/>
  <c r="V27" i="87"/>
  <c r="V29" i="87"/>
  <c r="V28" i="87"/>
  <c r="X308" i="117"/>
  <c r="X310" i="117"/>
  <c r="X320" i="117"/>
  <c r="X349" i="117"/>
  <c r="X309" i="117"/>
  <c r="X321" i="117"/>
  <c r="X316" i="117"/>
  <c r="X318" i="117"/>
  <c r="X313" i="117"/>
  <c r="X311" i="117"/>
  <c r="X315" i="117"/>
  <c r="X317" i="117"/>
  <c r="X312" i="117"/>
  <c r="X314" i="117"/>
  <c r="X319" i="117"/>
  <c r="H141" i="99"/>
  <c r="I128" i="99"/>
  <c r="I135" i="99"/>
  <c r="I127" i="99"/>
  <c r="W339" i="117"/>
  <c r="J117" i="99"/>
  <c r="W338" i="117"/>
  <c r="J116" i="99"/>
  <c r="W335" i="117"/>
  <c r="J113" i="99"/>
  <c r="I134" i="99"/>
  <c r="U348" i="117"/>
  <c r="U350" i="117" s="1"/>
  <c r="H137" i="99"/>
  <c r="U361" i="117"/>
  <c r="H148" i="99" s="1"/>
  <c r="U366" i="117"/>
  <c r="H153" i="99" s="1"/>
  <c r="U359" i="117"/>
  <c r="H146" i="99" s="1"/>
  <c r="I130" i="99"/>
  <c r="I126" i="99"/>
  <c r="W329" i="117"/>
  <c r="J107" i="99"/>
  <c r="W328" i="117"/>
  <c r="J106" i="99"/>
  <c r="W332" i="117"/>
  <c r="J110" i="99"/>
  <c r="U356" i="117"/>
  <c r="H143" i="99" s="1"/>
  <c r="I123" i="99"/>
  <c r="V342" i="117"/>
  <c r="I131" i="99"/>
  <c r="W333" i="117"/>
  <c r="J111" i="99"/>
  <c r="W331" i="117"/>
  <c r="J109" i="99"/>
  <c r="L30" i="87"/>
  <c r="M13" i="87"/>
  <c r="W63" i="131"/>
  <c r="I124" i="99"/>
  <c r="I136" i="99"/>
  <c r="W327" i="117"/>
  <c r="J105" i="99"/>
  <c r="W323" i="117"/>
  <c r="W340" i="117"/>
  <c r="J118" i="99"/>
  <c r="W334" i="117"/>
  <c r="J112" i="99"/>
  <c r="W337" i="117"/>
  <c r="J115" i="99"/>
  <c r="I119" i="99"/>
  <c r="A119" i="99" s="1"/>
  <c r="I129" i="99"/>
  <c r="U364" i="117"/>
  <c r="H151" i="99" s="1"/>
  <c r="J123" i="99" l="1"/>
  <c r="W342" i="117"/>
  <c r="W354" i="117" s="1"/>
  <c r="W28" i="87"/>
  <c r="W26" i="87"/>
  <c r="W25" i="87"/>
  <c r="W27" i="87"/>
  <c r="W29" i="87"/>
  <c r="I137" i="99"/>
  <c r="A137" i="99" s="1"/>
  <c r="V348" i="117"/>
  <c r="V350" i="117" s="1"/>
  <c r="J128" i="99"/>
  <c r="J125" i="99"/>
  <c r="V365" i="117"/>
  <c r="I152" i="99" s="1"/>
  <c r="J135" i="99"/>
  <c r="U369" i="117"/>
  <c r="X336" i="117"/>
  <c r="K114" i="99"/>
  <c r="X337" i="117"/>
  <c r="K115" i="99"/>
  <c r="X62" i="131"/>
  <c r="J119" i="99"/>
  <c r="M30" i="87"/>
  <c r="J127" i="99"/>
  <c r="J124" i="99"/>
  <c r="J134" i="99"/>
  <c r="X333" i="117"/>
  <c r="K111" i="99"/>
  <c r="X330" i="117"/>
  <c r="K108" i="99"/>
  <c r="X340" i="117"/>
  <c r="K118" i="99"/>
  <c r="X329" i="117"/>
  <c r="K107" i="99"/>
  <c r="J126" i="99"/>
  <c r="N13" i="87"/>
  <c r="X63" i="131"/>
  <c r="J130" i="99"/>
  <c r="V355" i="117"/>
  <c r="I142" i="99" s="1"/>
  <c r="V354" i="117"/>
  <c r="V361" i="117"/>
  <c r="I148" i="99" s="1"/>
  <c r="J131" i="99"/>
  <c r="V366" i="117"/>
  <c r="I153" i="99" s="1"/>
  <c r="X331" i="117"/>
  <c r="K109" i="99"/>
  <c r="X332" i="117"/>
  <c r="K110" i="99"/>
  <c r="X328" i="117"/>
  <c r="K106" i="99"/>
  <c r="X327" i="117"/>
  <c r="K105" i="99"/>
  <c r="X323" i="117"/>
  <c r="V363" i="117"/>
  <c r="I150" i="99" s="1"/>
  <c r="V356" i="117"/>
  <c r="I143" i="99" s="1"/>
  <c r="J129" i="99"/>
  <c r="J132" i="99"/>
  <c r="V360" i="117"/>
  <c r="I147" i="99" s="1"/>
  <c r="J133" i="99"/>
  <c r="J136" i="99"/>
  <c r="V367" i="117"/>
  <c r="I154" i="99" s="1"/>
  <c r="V362" i="117"/>
  <c r="I149" i="99" s="1"/>
  <c r="V357" i="117"/>
  <c r="I144" i="99" s="1"/>
  <c r="V358" i="117"/>
  <c r="I145" i="99" s="1"/>
  <c r="V359" i="117"/>
  <c r="I146" i="99" s="1"/>
  <c r="X338" i="117"/>
  <c r="K116" i="99"/>
  <c r="X334" i="117"/>
  <c r="K112" i="99"/>
  <c r="X335" i="117"/>
  <c r="K113" i="99"/>
  <c r="X339" i="117"/>
  <c r="K117" i="99"/>
  <c r="V364" i="117"/>
  <c r="I151" i="99" s="1"/>
  <c r="W357" i="117" l="1"/>
  <c r="J144" i="99" s="1"/>
  <c r="W359" i="117"/>
  <c r="J146" i="99" s="1"/>
  <c r="W363" i="117"/>
  <c r="J150" i="99" s="1"/>
  <c r="J141" i="99"/>
  <c r="K123" i="99"/>
  <c r="X342" i="117"/>
  <c r="X359" i="117" s="1"/>
  <c r="K146" i="99" s="1"/>
  <c r="X354" i="117"/>
  <c r="K128" i="99"/>
  <c r="W362" i="117"/>
  <c r="J149" i="99" s="1"/>
  <c r="N30" i="87"/>
  <c r="P30" i="87" s="1"/>
  <c r="K136" i="99"/>
  <c r="K129" i="99"/>
  <c r="X27" i="87"/>
  <c r="X29" i="87"/>
  <c r="X28" i="87"/>
  <c r="X26" i="87"/>
  <c r="X25" i="87"/>
  <c r="U371" i="117"/>
  <c r="H155" i="99"/>
  <c r="W356" i="117"/>
  <c r="J143" i="99" s="1"/>
  <c r="P13" i="87"/>
  <c r="Q13" i="87" s="1"/>
  <c r="K131" i="99"/>
  <c r="K134" i="99"/>
  <c r="W364" i="117"/>
  <c r="J151" i="99" s="1"/>
  <c r="W360" i="117"/>
  <c r="J147" i="99" s="1"/>
  <c r="W361" i="117"/>
  <c r="J148" i="99" s="1"/>
  <c r="W365" i="117"/>
  <c r="J152" i="99" s="1"/>
  <c r="W358" i="117"/>
  <c r="J145" i="99" s="1"/>
  <c r="K133" i="99"/>
  <c r="W366" i="117"/>
  <c r="J153" i="99" s="1"/>
  <c r="K119" i="99"/>
  <c r="K124" i="99"/>
  <c r="K127" i="99"/>
  <c r="K125" i="99"/>
  <c r="K126" i="99"/>
  <c r="X357" i="117"/>
  <c r="K144" i="99" s="1"/>
  <c r="W348" i="117"/>
  <c r="W350" i="117" s="1"/>
  <c r="J137" i="99"/>
  <c r="K135" i="99"/>
  <c r="K130" i="99"/>
  <c r="W367" i="117"/>
  <c r="J154" i="99" s="1"/>
  <c r="I141" i="99"/>
  <c r="V369" i="117"/>
  <c r="W355" i="117"/>
  <c r="J142" i="99" s="1"/>
  <c r="K132" i="99"/>
  <c r="X361" i="117" l="1"/>
  <c r="K148" i="99" s="1"/>
  <c r="X360" i="117"/>
  <c r="K147" i="99" s="1"/>
  <c r="X355" i="117"/>
  <c r="K142" i="99" s="1"/>
  <c r="X356" i="117"/>
  <c r="K143" i="99" s="1"/>
  <c r="X365" i="117"/>
  <c r="K152" i="99" s="1"/>
  <c r="X367" i="117"/>
  <c r="K154" i="99" s="1"/>
  <c r="X364" i="117"/>
  <c r="K151" i="99" s="1"/>
  <c r="X362" i="117"/>
  <c r="K149" i="99" s="1"/>
  <c r="X363" i="117"/>
  <c r="K150" i="99" s="1"/>
  <c r="X366" i="117"/>
  <c r="K153" i="99" s="1"/>
  <c r="X358" i="117"/>
  <c r="K145" i="99" s="1"/>
  <c r="V371" i="117"/>
  <c r="I155" i="99"/>
  <c r="A155" i="99" s="1"/>
  <c r="Y26" i="87"/>
  <c r="AA26" i="87" s="1"/>
  <c r="Y25" i="87"/>
  <c r="AA25" i="87" s="1"/>
  <c r="Y27" i="87"/>
  <c r="AA27" i="87" s="1"/>
  <c r="Y28" i="87"/>
  <c r="AA28" i="87" s="1"/>
  <c r="Y29" i="87"/>
  <c r="AA29" i="87" s="1"/>
  <c r="K141" i="99"/>
  <c r="K137" i="99"/>
  <c r="X348" i="117"/>
  <c r="X350" i="117" s="1"/>
  <c r="W369" i="117"/>
  <c r="X369" i="117" l="1"/>
  <c r="X371" i="117"/>
  <c r="K155" i="99"/>
  <c r="W371" i="117"/>
  <c r="J155" i="99"/>
  <c r="A371" i="117" l="1"/>
  <c r="H15" i="87" l="1"/>
  <c r="H36" i="87"/>
  <c r="H32" i="87" l="1"/>
  <c r="H17" i="87"/>
  <c r="I15" i="87"/>
  <c r="I36" i="87"/>
  <c r="R212" i="85"/>
  <c r="I32" i="87" l="1"/>
  <c r="I17" i="87"/>
  <c r="R216" i="85"/>
  <c r="R220" i="85"/>
  <c r="S32" i="87"/>
  <c r="H34" i="87"/>
  <c r="S212" i="85"/>
  <c r="C36" i="94" l="1"/>
  <c r="C39" i="94" s="1"/>
  <c r="R224" i="85"/>
  <c r="R226" i="85" s="1"/>
  <c r="S36" i="87"/>
  <c r="S37" i="87" s="1"/>
  <c r="H37" i="87"/>
  <c r="S216" i="85"/>
  <c r="S220" i="85"/>
  <c r="T32" i="87"/>
  <c r="I34" i="87"/>
  <c r="C40" i="94" l="1"/>
  <c r="S224" i="85"/>
  <c r="S226" i="85" s="1"/>
  <c r="D36" i="94"/>
  <c r="D39" i="94" s="1"/>
  <c r="D40" i="94" s="1"/>
  <c r="I37" i="87"/>
  <c r="T36" i="87"/>
  <c r="T37" i="87" s="1"/>
  <c r="R54" i="131" l="1"/>
  <c r="R51" i="131"/>
  <c r="R59" i="131" l="1"/>
  <c r="R56" i="131"/>
  <c r="R55" i="131"/>
  <c r="R60" i="131"/>
  <c r="R58" i="131"/>
  <c r="R61" i="131"/>
  <c r="R57" i="131"/>
  <c r="R49" i="131"/>
  <c r="R52" i="131" l="1"/>
  <c r="R50" i="131"/>
  <c r="R53" i="131"/>
  <c r="S61" i="131"/>
  <c r="S52" i="131"/>
  <c r="S53" i="131"/>
  <c r="S54" i="131"/>
  <c r="S58" i="131"/>
  <c r="S51" i="131"/>
  <c r="S57" i="131"/>
  <c r="S59" i="131"/>
  <c r="S49" i="131"/>
  <c r="S56" i="131" l="1"/>
  <c r="S60" i="131"/>
  <c r="U60" i="131"/>
  <c r="U58" i="131"/>
  <c r="S50" i="131"/>
  <c r="S55" i="131"/>
  <c r="U52" i="131"/>
  <c r="U59" i="131"/>
  <c r="U56" i="131"/>
  <c r="U54" i="131"/>
  <c r="U53" i="131"/>
  <c r="U55" i="131"/>
  <c r="U51" i="131"/>
  <c r="R48" i="131" l="1"/>
  <c r="R65" i="131" s="1"/>
  <c r="R67" i="131" s="1"/>
  <c r="T51" i="131"/>
  <c r="T55" i="131"/>
  <c r="T48" i="131"/>
  <c r="T50" i="131"/>
  <c r="T53" i="131"/>
  <c r="T52" i="131"/>
  <c r="T58" i="131"/>
  <c r="T57" i="131"/>
  <c r="T54" i="131"/>
  <c r="T49" i="131"/>
  <c r="T59" i="131"/>
  <c r="U57" i="131"/>
  <c r="U50" i="131"/>
  <c r="V60" i="131"/>
  <c r="V54" i="131"/>
  <c r="V58" i="131"/>
  <c r="V55" i="131"/>
  <c r="V57" i="131"/>
  <c r="V53" i="131"/>
  <c r="V56" i="131"/>
  <c r="V59" i="131"/>
  <c r="V50" i="131"/>
  <c r="V49" i="131"/>
  <c r="V51" i="131"/>
  <c r="U49" i="131"/>
  <c r="S48" i="131" l="1"/>
  <c r="S65" i="131" s="1"/>
  <c r="S67" i="131" s="1"/>
  <c r="T61" i="131"/>
  <c r="T60" i="131"/>
  <c r="X49" i="131" l="1"/>
  <c r="W50" i="131"/>
  <c r="W58" i="131"/>
  <c r="W57" i="131"/>
  <c r="W54" i="131"/>
  <c r="V48" i="131"/>
  <c r="W51" i="131"/>
  <c r="W52" i="131"/>
  <c r="W59" i="131"/>
  <c r="W53" i="131"/>
  <c r="U48" i="131"/>
  <c r="X51" i="131"/>
  <c r="W56" i="131"/>
  <c r="W55" i="131"/>
  <c r="R95" i="85"/>
  <c r="V52" i="131"/>
  <c r="R97" i="85"/>
  <c r="V61" i="131"/>
  <c r="V65" i="131" l="1"/>
  <c r="R103" i="85"/>
  <c r="R113" i="85" s="1"/>
  <c r="C17" i="94" s="1"/>
  <c r="R125" i="117"/>
  <c r="R127" i="117" s="1"/>
  <c r="R108" i="85"/>
  <c r="C12" i="94" s="1"/>
  <c r="R344" i="117"/>
  <c r="T56" i="131"/>
  <c r="T65" i="131" s="1"/>
  <c r="R58" i="114"/>
  <c r="R93" i="85"/>
  <c r="R337" i="113"/>
  <c r="R339" i="113" s="1"/>
  <c r="R94" i="85"/>
  <c r="R142" i="118"/>
  <c r="R144" i="118" s="1"/>
  <c r="R96" i="85"/>
  <c r="R110" i="85" s="1"/>
  <c r="C14" i="94" s="1"/>
  <c r="V67" i="131"/>
  <c r="X56" i="131"/>
  <c r="W60" i="131"/>
  <c r="S97" i="85"/>
  <c r="W49" i="131"/>
  <c r="X57" i="131"/>
  <c r="X50" i="131"/>
  <c r="X53" i="131"/>
  <c r="X52" i="131"/>
  <c r="X58" i="131"/>
  <c r="X59" i="131"/>
  <c r="X60" i="131"/>
  <c r="W48" i="131"/>
  <c r="X54" i="131"/>
  <c r="X55" i="131"/>
  <c r="S95" i="85"/>
  <c r="S142" i="118" l="1"/>
  <c r="S144" i="118" s="1"/>
  <c r="S96" i="85"/>
  <c r="S110" i="85" s="1"/>
  <c r="D14" i="94" s="1"/>
  <c r="R180" i="113"/>
  <c r="R182" i="113" s="1"/>
  <c r="R107" i="85"/>
  <c r="T67" i="131"/>
  <c r="S337" i="113"/>
  <c r="S339" i="113" s="1"/>
  <c r="S94" i="85"/>
  <c r="R84" i="114"/>
  <c r="R86" i="114" s="1"/>
  <c r="R38" i="114"/>
  <c r="R40" i="114" s="1"/>
  <c r="R109" i="85"/>
  <c r="C13" i="94" s="1"/>
  <c r="R101" i="85"/>
  <c r="R80" i="120" s="1"/>
  <c r="R82" i="120" s="1"/>
  <c r="R175" i="117"/>
  <c r="E52" i="99" s="1"/>
  <c r="R156" i="117"/>
  <c r="E33" i="99" s="1"/>
  <c r="R211" i="117"/>
  <c r="E85" i="99" s="1"/>
  <c r="R152" i="117"/>
  <c r="E29" i="99" s="1"/>
  <c r="R139" i="117"/>
  <c r="R191" i="117"/>
  <c r="E65" i="99" s="1"/>
  <c r="R143" i="117"/>
  <c r="E20" i="99" s="1"/>
  <c r="R141" i="117"/>
  <c r="E18" i="99" s="1"/>
  <c r="R173" i="117"/>
  <c r="E50" i="99" s="1"/>
  <c r="R202" i="117"/>
  <c r="E76" i="99" s="1"/>
  <c r="R219" i="117"/>
  <c r="E93" i="99" s="1"/>
  <c r="R161" i="117"/>
  <c r="E38" i="99" s="1"/>
  <c r="R171" i="117"/>
  <c r="E48" i="99" s="1"/>
  <c r="R213" i="117"/>
  <c r="E87" i="99" s="1"/>
  <c r="R154" i="117"/>
  <c r="E31" i="99" s="1"/>
  <c r="R223" i="117"/>
  <c r="E97" i="99" s="1"/>
  <c r="R204" i="117"/>
  <c r="E78" i="99" s="1"/>
  <c r="R200" i="117"/>
  <c r="E74" i="99" s="1"/>
  <c r="R209" i="117"/>
  <c r="E83" i="99" s="1"/>
  <c r="R189" i="117"/>
  <c r="E63" i="99" s="1"/>
  <c r="R163" i="117"/>
  <c r="E40" i="99" s="1"/>
  <c r="R165" i="117"/>
  <c r="E42" i="99" s="1"/>
  <c r="R187" i="117"/>
  <c r="R221" i="117"/>
  <c r="E95" i="99" s="1"/>
  <c r="S103" i="85"/>
  <c r="S113" i="85" s="1"/>
  <c r="D17" i="94" s="1"/>
  <c r="S125" i="117"/>
  <c r="S127" i="117" s="1"/>
  <c r="S108" i="85"/>
  <c r="D12" i="94" s="1"/>
  <c r="S344" i="117"/>
  <c r="S58" i="114"/>
  <c r="S93" i="85"/>
  <c r="R154" i="118"/>
  <c r="R159" i="118"/>
  <c r="R150" i="118"/>
  <c r="R151" i="118"/>
  <c r="R153" i="118"/>
  <c r="R149" i="118"/>
  <c r="R163" i="118"/>
  <c r="R157" i="118"/>
  <c r="R156" i="118"/>
  <c r="R161" i="118"/>
  <c r="R180" i="118" s="1"/>
  <c r="E41" i="100" s="1"/>
  <c r="R162" i="118"/>
  <c r="R158" i="118"/>
  <c r="R148" i="118"/>
  <c r="R160" i="118"/>
  <c r="R172" i="118" s="1"/>
  <c r="E33" i="100" s="1"/>
  <c r="R152" i="118"/>
  <c r="R155" i="118"/>
  <c r="R60" i="114"/>
  <c r="R98" i="114"/>
  <c r="R100" i="114" s="1"/>
  <c r="T97" i="85"/>
  <c r="X48" i="131"/>
  <c r="T95" i="85"/>
  <c r="T337" i="113" l="1"/>
  <c r="T339" i="113" s="1"/>
  <c r="T94" i="85"/>
  <c r="R177" i="118"/>
  <c r="E38" i="100" s="1"/>
  <c r="S84" i="114"/>
  <c r="S86" i="114" s="1"/>
  <c r="S109" i="85"/>
  <c r="D13" i="94" s="1"/>
  <c r="S38" i="114"/>
  <c r="S40" i="114" s="1"/>
  <c r="S101" i="85"/>
  <c r="S80" i="120" s="1"/>
  <c r="S82" i="120" s="1"/>
  <c r="S175" i="117"/>
  <c r="F52" i="99" s="1"/>
  <c r="S219" i="117"/>
  <c r="F93" i="99" s="1"/>
  <c r="S163" i="117"/>
  <c r="F40" i="99" s="1"/>
  <c r="S165" i="117"/>
  <c r="F42" i="99" s="1"/>
  <c r="S187" i="117"/>
  <c r="S161" i="117"/>
  <c r="F38" i="99" s="1"/>
  <c r="S221" i="117"/>
  <c r="F95" i="99" s="1"/>
  <c r="S213" i="117"/>
  <c r="F87" i="99" s="1"/>
  <c r="S223" i="117"/>
  <c r="F97" i="99" s="1"/>
  <c r="S200" i="117"/>
  <c r="F74" i="99" s="1"/>
  <c r="S141" i="117"/>
  <c r="F18" i="99" s="1"/>
  <c r="S189" i="117"/>
  <c r="F63" i="99" s="1"/>
  <c r="S202" i="117"/>
  <c r="F76" i="99" s="1"/>
  <c r="S156" i="117"/>
  <c r="F33" i="99" s="1"/>
  <c r="S211" i="117"/>
  <c r="F85" i="99" s="1"/>
  <c r="S152" i="117"/>
  <c r="F29" i="99" s="1"/>
  <c r="S139" i="117"/>
  <c r="S191" i="117"/>
  <c r="F65" i="99" s="1"/>
  <c r="S143" i="117"/>
  <c r="F20" i="99" s="1"/>
  <c r="S171" i="117"/>
  <c r="F48" i="99" s="1"/>
  <c r="S154" i="117"/>
  <c r="F31" i="99" s="1"/>
  <c r="S204" i="117"/>
  <c r="F78" i="99" s="1"/>
  <c r="S209" i="117"/>
  <c r="F83" i="99" s="1"/>
  <c r="S173" i="117"/>
  <c r="F50" i="99" s="1"/>
  <c r="R67" i="114"/>
  <c r="D51" i="97" s="1"/>
  <c r="R72" i="114"/>
  <c r="D56" i="97" s="1"/>
  <c r="R68" i="114"/>
  <c r="D52" i="97" s="1"/>
  <c r="R69" i="114"/>
  <c r="D53" i="97" s="1"/>
  <c r="R66" i="114"/>
  <c r="D50" i="97" s="1"/>
  <c r="R64" i="114"/>
  <c r="R70" i="114"/>
  <c r="D54" i="97" s="1"/>
  <c r="R65" i="114"/>
  <c r="D49" i="97" s="1"/>
  <c r="R71" i="114"/>
  <c r="D55" i="97" s="1"/>
  <c r="R481" i="113"/>
  <c r="D150" i="95" s="1"/>
  <c r="R449" i="113"/>
  <c r="D118" i="95" s="1"/>
  <c r="R417" i="113"/>
  <c r="D86" i="95" s="1"/>
  <c r="R474" i="113"/>
  <c r="D143" i="95" s="1"/>
  <c r="R442" i="113"/>
  <c r="D111" i="95" s="1"/>
  <c r="R459" i="113"/>
  <c r="D128" i="95" s="1"/>
  <c r="R427" i="113"/>
  <c r="D96" i="95" s="1"/>
  <c r="R484" i="113"/>
  <c r="D153" i="95" s="1"/>
  <c r="R452" i="113"/>
  <c r="D121" i="95" s="1"/>
  <c r="R469" i="113"/>
  <c r="D138" i="95" s="1"/>
  <c r="R437" i="113"/>
  <c r="D106" i="95" s="1"/>
  <c r="R405" i="113"/>
  <c r="D74" i="95" s="1"/>
  <c r="R454" i="113"/>
  <c r="D123" i="95" s="1"/>
  <c r="R422" i="113"/>
  <c r="D91" i="95" s="1"/>
  <c r="R471" i="113"/>
  <c r="D140" i="95" s="1"/>
  <c r="R439" i="113"/>
  <c r="D108" i="95" s="1"/>
  <c r="R407" i="113"/>
  <c r="D76" i="95" s="1"/>
  <c r="R396" i="113"/>
  <c r="D65" i="95" s="1"/>
  <c r="R389" i="113"/>
  <c r="D58" i="95" s="1"/>
  <c r="R357" i="113"/>
  <c r="D26" i="95" s="1"/>
  <c r="R410" i="113"/>
  <c r="D79" i="95" s="1"/>
  <c r="R382" i="113"/>
  <c r="D51" i="95" s="1"/>
  <c r="R350" i="113"/>
  <c r="D19" i="95" s="1"/>
  <c r="R428" i="113"/>
  <c r="D97" i="95" s="1"/>
  <c r="R375" i="113"/>
  <c r="D44" i="95" s="1"/>
  <c r="R343" i="113"/>
  <c r="R384" i="113"/>
  <c r="D53" i="95" s="1"/>
  <c r="R424" i="113"/>
  <c r="D93" i="95" s="1"/>
  <c r="R393" i="113"/>
  <c r="D62" i="95" s="1"/>
  <c r="R361" i="113"/>
  <c r="D30" i="95" s="1"/>
  <c r="R472" i="113"/>
  <c r="D141" i="95" s="1"/>
  <c r="R378" i="113"/>
  <c r="D47" i="95" s="1"/>
  <c r="R346" i="113"/>
  <c r="D15" i="95" s="1"/>
  <c r="R371" i="113"/>
  <c r="D40" i="95" s="1"/>
  <c r="R356" i="113"/>
  <c r="D25" i="95" s="1"/>
  <c r="R355" i="113"/>
  <c r="D24" i="95" s="1"/>
  <c r="R364" i="113"/>
  <c r="D33" i="95" s="1"/>
  <c r="R465" i="113"/>
  <c r="D134" i="95" s="1"/>
  <c r="R401" i="113"/>
  <c r="D70" i="95" s="1"/>
  <c r="R458" i="113"/>
  <c r="D127" i="95" s="1"/>
  <c r="R443" i="113"/>
  <c r="D112" i="95" s="1"/>
  <c r="R468" i="113"/>
  <c r="D137" i="95" s="1"/>
  <c r="R453" i="113"/>
  <c r="D122" i="95" s="1"/>
  <c r="R470" i="113"/>
  <c r="D139" i="95" s="1"/>
  <c r="R406" i="113"/>
  <c r="D75" i="95" s="1"/>
  <c r="R423" i="113"/>
  <c r="D92" i="95" s="1"/>
  <c r="R426" i="113"/>
  <c r="D95" i="95" s="1"/>
  <c r="R373" i="113"/>
  <c r="D42" i="95" s="1"/>
  <c r="R398" i="113"/>
  <c r="D67" i="95" s="1"/>
  <c r="R391" i="113"/>
  <c r="D60" i="95" s="1"/>
  <c r="R360" i="113"/>
  <c r="D29" i="95" s="1"/>
  <c r="R368" i="113"/>
  <c r="D37" i="95" s="1"/>
  <c r="R345" i="113"/>
  <c r="D14" i="95" s="1"/>
  <c r="R362" i="113"/>
  <c r="D31" i="95" s="1"/>
  <c r="R379" i="113"/>
  <c r="D48" i="95" s="1"/>
  <c r="R363" i="113"/>
  <c r="D32" i="95" s="1"/>
  <c r="R425" i="113"/>
  <c r="D94" i="95" s="1"/>
  <c r="R450" i="113"/>
  <c r="D119" i="95" s="1"/>
  <c r="R467" i="113"/>
  <c r="D136" i="95" s="1"/>
  <c r="R403" i="113"/>
  <c r="D72" i="95" s="1"/>
  <c r="R477" i="113"/>
  <c r="D146" i="95" s="1"/>
  <c r="R413" i="113"/>
  <c r="D82" i="95" s="1"/>
  <c r="R430" i="113"/>
  <c r="D99" i="95" s="1"/>
  <c r="R447" i="113"/>
  <c r="D116" i="95" s="1"/>
  <c r="R397" i="113"/>
  <c r="D66" i="95" s="1"/>
  <c r="R365" i="113"/>
  <c r="D34" i="95" s="1"/>
  <c r="R390" i="113"/>
  <c r="D59" i="95" s="1"/>
  <c r="R434" i="113"/>
  <c r="D103" i="95" s="1"/>
  <c r="R351" i="113"/>
  <c r="D20" i="95" s="1"/>
  <c r="R464" i="113"/>
  <c r="D133" i="95" s="1"/>
  <c r="R369" i="113"/>
  <c r="D38" i="95" s="1"/>
  <c r="R480" i="113"/>
  <c r="D149" i="95" s="1"/>
  <c r="R354" i="113"/>
  <c r="D23" i="95" s="1"/>
  <c r="R387" i="113"/>
  <c r="D56" i="95" s="1"/>
  <c r="R184" i="113"/>
  <c r="R473" i="113"/>
  <c r="D142" i="95" s="1"/>
  <c r="R441" i="113"/>
  <c r="D110" i="95" s="1"/>
  <c r="R409" i="113"/>
  <c r="D78" i="95" s="1"/>
  <c r="R466" i="113"/>
  <c r="D135" i="95" s="1"/>
  <c r="R483" i="113"/>
  <c r="D152" i="95" s="1"/>
  <c r="R451" i="113"/>
  <c r="D120" i="95" s="1"/>
  <c r="R419" i="113"/>
  <c r="D88" i="95" s="1"/>
  <c r="R476" i="113"/>
  <c r="D145" i="95" s="1"/>
  <c r="R444" i="113"/>
  <c r="D113" i="95" s="1"/>
  <c r="R461" i="113"/>
  <c r="D130" i="95" s="1"/>
  <c r="R429" i="113"/>
  <c r="D98" i="95" s="1"/>
  <c r="R478" i="113"/>
  <c r="D147" i="95" s="1"/>
  <c r="R446" i="113"/>
  <c r="D115" i="95" s="1"/>
  <c r="R414" i="113"/>
  <c r="D83" i="95" s="1"/>
  <c r="R463" i="113"/>
  <c r="D132" i="95" s="1"/>
  <c r="R431" i="113"/>
  <c r="D100" i="95" s="1"/>
  <c r="R432" i="113"/>
  <c r="D101" i="95" s="1"/>
  <c r="R388" i="113"/>
  <c r="D57" i="95" s="1"/>
  <c r="R381" i="113"/>
  <c r="D50" i="95" s="1"/>
  <c r="R349" i="113"/>
  <c r="D18" i="95" s="1"/>
  <c r="R404" i="113"/>
  <c r="D73" i="95" s="1"/>
  <c r="R374" i="113"/>
  <c r="D43" i="95" s="1"/>
  <c r="R448" i="113"/>
  <c r="D117" i="95" s="1"/>
  <c r="R399" i="113"/>
  <c r="D68" i="95" s="1"/>
  <c r="R367" i="113"/>
  <c r="D36" i="95" s="1"/>
  <c r="R392" i="113"/>
  <c r="D61" i="95" s="1"/>
  <c r="R376" i="113"/>
  <c r="D45" i="95" s="1"/>
  <c r="R418" i="113"/>
  <c r="D87" i="95" s="1"/>
  <c r="R385" i="113"/>
  <c r="D54" i="95" s="1"/>
  <c r="R353" i="113"/>
  <c r="D22" i="95" s="1"/>
  <c r="R436" i="113"/>
  <c r="D105" i="95" s="1"/>
  <c r="R370" i="113"/>
  <c r="D39" i="95" s="1"/>
  <c r="R408" i="113"/>
  <c r="D77" i="95" s="1"/>
  <c r="R348" i="113"/>
  <c r="D17" i="95" s="1"/>
  <c r="R347" i="113"/>
  <c r="D16" i="95" s="1"/>
  <c r="R433" i="113"/>
  <c r="D102" i="95" s="1"/>
  <c r="R475" i="113"/>
  <c r="D144" i="95" s="1"/>
  <c r="R411" i="113"/>
  <c r="D80" i="95" s="1"/>
  <c r="R485" i="113"/>
  <c r="D154" i="95" s="1"/>
  <c r="R421" i="113"/>
  <c r="D90" i="95" s="1"/>
  <c r="R438" i="113"/>
  <c r="D107" i="95" s="1"/>
  <c r="R455" i="113"/>
  <c r="D124" i="95" s="1"/>
  <c r="R380" i="113"/>
  <c r="D49" i="95" s="1"/>
  <c r="R352" i="113"/>
  <c r="D21" i="95" s="1"/>
  <c r="R366" i="113"/>
  <c r="D35" i="95" s="1"/>
  <c r="R440" i="113"/>
  <c r="D109" i="95" s="1"/>
  <c r="R359" i="113"/>
  <c r="D28" i="95" s="1"/>
  <c r="R412" i="113"/>
  <c r="D81" i="95" s="1"/>
  <c r="R377" i="113"/>
  <c r="D46" i="95" s="1"/>
  <c r="R394" i="113"/>
  <c r="D63" i="95" s="1"/>
  <c r="R402" i="113"/>
  <c r="D71" i="95" s="1"/>
  <c r="R344" i="113"/>
  <c r="D13" i="95" s="1"/>
  <c r="R457" i="113"/>
  <c r="D126" i="95" s="1"/>
  <c r="R482" i="113"/>
  <c r="D151" i="95" s="1"/>
  <c r="R435" i="113"/>
  <c r="D104" i="95" s="1"/>
  <c r="R460" i="113"/>
  <c r="D129" i="95" s="1"/>
  <c r="R445" i="113"/>
  <c r="D114" i="95" s="1"/>
  <c r="R462" i="113"/>
  <c r="D131" i="95" s="1"/>
  <c r="R479" i="113"/>
  <c r="D148" i="95" s="1"/>
  <c r="R415" i="113"/>
  <c r="D84" i="95" s="1"/>
  <c r="R420" i="113"/>
  <c r="D89" i="95" s="1"/>
  <c r="R416" i="113"/>
  <c r="D85" i="95" s="1"/>
  <c r="R358" i="113"/>
  <c r="D27" i="95" s="1"/>
  <c r="R383" i="113"/>
  <c r="D52" i="95" s="1"/>
  <c r="R456" i="113"/>
  <c r="D125" i="95" s="1"/>
  <c r="R400" i="113"/>
  <c r="D69" i="95" s="1"/>
  <c r="R386" i="113"/>
  <c r="D55" i="95" s="1"/>
  <c r="R372" i="113"/>
  <c r="D41" i="95" s="1"/>
  <c r="R395" i="113"/>
  <c r="D64" i="95" s="1"/>
  <c r="T103" i="85"/>
  <c r="T113" i="85" s="1"/>
  <c r="E17" i="94" s="1"/>
  <c r="T125" i="117"/>
  <c r="T127" i="117" s="1"/>
  <c r="T108" i="85"/>
  <c r="E12" i="94" s="1"/>
  <c r="T344" i="117"/>
  <c r="T93" i="85"/>
  <c r="T58" i="114"/>
  <c r="S60" i="114"/>
  <c r="S98" i="114"/>
  <c r="S100" i="114" s="1"/>
  <c r="E16" i="99"/>
  <c r="R177" i="117"/>
  <c r="R105" i="114"/>
  <c r="D64" i="97" s="1"/>
  <c r="R104" i="114"/>
  <c r="U61" i="131"/>
  <c r="U65" i="131" s="1"/>
  <c r="R90" i="120"/>
  <c r="H24" i="102" s="1"/>
  <c r="R86" i="120"/>
  <c r="R87" i="120"/>
  <c r="H21" i="102" s="1"/>
  <c r="R88" i="120"/>
  <c r="H22" i="102" s="1"/>
  <c r="R89" i="120"/>
  <c r="H23" i="102" s="1"/>
  <c r="S180" i="113"/>
  <c r="S182" i="113" s="1"/>
  <c r="S107" i="85"/>
  <c r="S152" i="118"/>
  <c r="S155" i="118"/>
  <c r="S160" i="118"/>
  <c r="S172" i="118" s="1"/>
  <c r="F33" i="100" s="1"/>
  <c r="S154" i="118"/>
  <c r="S149" i="118"/>
  <c r="S162" i="118"/>
  <c r="S161" i="118"/>
  <c r="S180" i="118" s="1"/>
  <c r="F41" i="100" s="1"/>
  <c r="S157" i="118"/>
  <c r="S150" i="118"/>
  <c r="S163" i="118"/>
  <c r="S158" i="118"/>
  <c r="S156" i="118"/>
  <c r="S151" i="118"/>
  <c r="S153" i="118"/>
  <c r="S159" i="118"/>
  <c r="S148" i="118"/>
  <c r="T142" i="118"/>
  <c r="T144" i="118" s="1"/>
  <c r="T96" i="85"/>
  <c r="T110" i="85" s="1"/>
  <c r="E14" i="94" s="1"/>
  <c r="R178" i="118"/>
  <c r="E39" i="100" s="1"/>
  <c r="R165" i="118"/>
  <c r="R167" i="118" s="1"/>
  <c r="R171" i="118"/>
  <c r="E61" i="99"/>
  <c r="R225" i="117"/>
  <c r="C11" i="94"/>
  <c r="R115" i="85"/>
  <c r="R117" i="85" l="1"/>
  <c r="C18" i="94"/>
  <c r="E32" i="100"/>
  <c r="R191" i="118"/>
  <c r="R227" i="117"/>
  <c r="E98" i="99"/>
  <c r="D11" i="94"/>
  <c r="S115" i="85"/>
  <c r="R179" i="117"/>
  <c r="E53" i="99"/>
  <c r="T98" i="114"/>
  <c r="T100" i="114" s="1"/>
  <c r="T60" i="114"/>
  <c r="T175" i="117"/>
  <c r="G52" i="99" s="1"/>
  <c r="T219" i="117"/>
  <c r="G93" i="99" s="1"/>
  <c r="T163" i="117"/>
  <c r="G40" i="99" s="1"/>
  <c r="T141" i="117"/>
  <c r="G18" i="99" s="1"/>
  <c r="T165" i="117"/>
  <c r="G42" i="99" s="1"/>
  <c r="T209" i="117"/>
  <c r="G83" i="99" s="1"/>
  <c r="T189" i="117"/>
  <c r="G63" i="99" s="1"/>
  <c r="T154" i="117"/>
  <c r="G31" i="99" s="1"/>
  <c r="T204" i="117"/>
  <c r="G78" i="99" s="1"/>
  <c r="T173" i="117"/>
  <c r="G50" i="99" s="1"/>
  <c r="T223" i="117"/>
  <c r="G97" i="99" s="1"/>
  <c r="T211" i="117"/>
  <c r="G85" i="99" s="1"/>
  <c r="T139" i="117"/>
  <c r="T187" i="117"/>
  <c r="T191" i="117"/>
  <c r="G65" i="99" s="1"/>
  <c r="T161" i="117"/>
  <c r="G38" i="99" s="1"/>
  <c r="T143" i="117"/>
  <c r="G20" i="99" s="1"/>
  <c r="T221" i="117"/>
  <c r="G95" i="99" s="1"/>
  <c r="T156" i="117"/>
  <c r="G33" i="99" s="1"/>
  <c r="T152" i="117"/>
  <c r="G29" i="99" s="1"/>
  <c r="T200" i="117"/>
  <c r="G74" i="99" s="1"/>
  <c r="T171" i="117"/>
  <c r="G48" i="99" s="1"/>
  <c r="T213" i="117"/>
  <c r="G87" i="99" s="1"/>
  <c r="T202" i="117"/>
  <c r="G76" i="99" s="1"/>
  <c r="D12" i="95"/>
  <c r="D180" i="95" s="1"/>
  <c r="R488" i="113"/>
  <c r="R490" i="113" s="1"/>
  <c r="S86" i="120"/>
  <c r="S87" i="120"/>
  <c r="I21" i="102" s="1"/>
  <c r="S88" i="120"/>
  <c r="I22" i="102" s="1"/>
  <c r="S89" i="120"/>
  <c r="I23" i="102" s="1"/>
  <c r="S90" i="120"/>
  <c r="I24" i="102" s="1"/>
  <c r="S482" i="113"/>
  <c r="E151" i="95" s="1"/>
  <c r="S450" i="113"/>
  <c r="E119" i="95" s="1"/>
  <c r="S418" i="113"/>
  <c r="E87" i="95" s="1"/>
  <c r="S475" i="113"/>
  <c r="E144" i="95" s="1"/>
  <c r="S443" i="113"/>
  <c r="E112" i="95" s="1"/>
  <c r="S460" i="113"/>
  <c r="E129" i="95" s="1"/>
  <c r="S428" i="113"/>
  <c r="E97" i="95" s="1"/>
  <c r="S485" i="113"/>
  <c r="E154" i="95" s="1"/>
  <c r="S453" i="113"/>
  <c r="E122" i="95" s="1"/>
  <c r="S462" i="113"/>
  <c r="E131" i="95" s="1"/>
  <c r="S430" i="113"/>
  <c r="E99" i="95" s="1"/>
  <c r="S479" i="113"/>
  <c r="E148" i="95" s="1"/>
  <c r="S447" i="113"/>
  <c r="E116" i="95" s="1"/>
  <c r="S415" i="113"/>
  <c r="E84" i="95" s="1"/>
  <c r="S464" i="113"/>
  <c r="E133" i="95" s="1"/>
  <c r="S432" i="113"/>
  <c r="E101" i="95" s="1"/>
  <c r="S400" i="113"/>
  <c r="E69" i="95" s="1"/>
  <c r="S389" i="113"/>
  <c r="E58" i="95" s="1"/>
  <c r="S398" i="113"/>
  <c r="E67" i="95" s="1"/>
  <c r="S366" i="113"/>
  <c r="E35" i="95" s="1"/>
  <c r="S385" i="113"/>
  <c r="E54" i="95" s="1"/>
  <c r="S419" i="113"/>
  <c r="E88" i="95" s="1"/>
  <c r="S383" i="113"/>
  <c r="E52" i="95" s="1"/>
  <c r="S351" i="113"/>
  <c r="E20" i="95" s="1"/>
  <c r="S353" i="113"/>
  <c r="E22" i="95" s="1"/>
  <c r="S384" i="113"/>
  <c r="E53" i="95" s="1"/>
  <c r="S352" i="113"/>
  <c r="E21" i="95" s="1"/>
  <c r="S403" i="113"/>
  <c r="E72" i="95" s="1"/>
  <c r="S421" i="113"/>
  <c r="E90" i="95" s="1"/>
  <c r="S370" i="113"/>
  <c r="E39" i="95" s="1"/>
  <c r="S417" i="113"/>
  <c r="E86" i="95" s="1"/>
  <c r="S387" i="113"/>
  <c r="E56" i="95" s="1"/>
  <c r="S355" i="113"/>
  <c r="E24" i="95" s="1"/>
  <c r="S345" i="113"/>
  <c r="E14" i="95" s="1"/>
  <c r="S388" i="113"/>
  <c r="E57" i="95" s="1"/>
  <c r="S364" i="113"/>
  <c r="E33" i="95" s="1"/>
  <c r="S356" i="113"/>
  <c r="E25" i="95" s="1"/>
  <c r="S434" i="113"/>
  <c r="E103" i="95" s="1"/>
  <c r="S444" i="113"/>
  <c r="E113" i="95" s="1"/>
  <c r="S478" i="113"/>
  <c r="E147" i="95" s="1"/>
  <c r="S414" i="113"/>
  <c r="E83" i="95" s="1"/>
  <c r="S463" i="113"/>
  <c r="E132" i="95" s="1"/>
  <c r="S448" i="113"/>
  <c r="E117" i="95" s="1"/>
  <c r="S416" i="113"/>
  <c r="E85" i="95" s="1"/>
  <c r="S441" i="113"/>
  <c r="E110" i="95" s="1"/>
  <c r="S350" i="113"/>
  <c r="E19" i="95" s="1"/>
  <c r="S399" i="113"/>
  <c r="E68" i="95" s="1"/>
  <c r="S344" i="113"/>
  <c r="E13" i="95" s="1"/>
  <c r="S368" i="113"/>
  <c r="E37" i="95" s="1"/>
  <c r="S433" i="113"/>
  <c r="E102" i="95" s="1"/>
  <c r="S354" i="113"/>
  <c r="E23" i="95" s="1"/>
  <c r="S481" i="113"/>
  <c r="E150" i="95" s="1"/>
  <c r="S349" i="113"/>
  <c r="E18" i="95" s="1"/>
  <c r="S396" i="113"/>
  <c r="E65" i="95" s="1"/>
  <c r="S426" i="113"/>
  <c r="E95" i="95" s="1"/>
  <c r="S451" i="113"/>
  <c r="E120" i="95" s="1"/>
  <c r="S436" i="113"/>
  <c r="E105" i="95" s="1"/>
  <c r="S461" i="113"/>
  <c r="E130" i="95" s="1"/>
  <c r="S438" i="113"/>
  <c r="E107" i="95" s="1"/>
  <c r="S455" i="113"/>
  <c r="E124" i="95" s="1"/>
  <c r="S472" i="113"/>
  <c r="E141" i="95" s="1"/>
  <c r="S408" i="113"/>
  <c r="E77" i="95" s="1"/>
  <c r="S401" i="113"/>
  <c r="E70" i="95" s="1"/>
  <c r="S374" i="113"/>
  <c r="E43" i="95" s="1"/>
  <c r="S425" i="113"/>
  <c r="E94" i="95" s="1"/>
  <c r="S359" i="113"/>
  <c r="E28" i="95" s="1"/>
  <c r="S392" i="113"/>
  <c r="E61" i="95" s="1"/>
  <c r="S360" i="113"/>
  <c r="E29" i="95" s="1"/>
  <c r="S427" i="113"/>
  <c r="E96" i="95" s="1"/>
  <c r="S346" i="113"/>
  <c r="E15" i="95" s="1"/>
  <c r="S395" i="113"/>
  <c r="E64" i="95" s="1"/>
  <c r="S348" i="113"/>
  <c r="E17" i="95" s="1"/>
  <c r="S365" i="113"/>
  <c r="E34" i="95" s="1"/>
  <c r="S474" i="113"/>
  <c r="E143" i="95" s="1"/>
  <c r="S442" i="113"/>
  <c r="E111" i="95" s="1"/>
  <c r="S410" i="113"/>
  <c r="E79" i="95" s="1"/>
  <c r="S467" i="113"/>
  <c r="E136" i="95" s="1"/>
  <c r="S484" i="113"/>
  <c r="E153" i="95" s="1"/>
  <c r="S452" i="113"/>
  <c r="E121" i="95" s="1"/>
  <c r="S420" i="113"/>
  <c r="E89" i="95" s="1"/>
  <c r="S477" i="113"/>
  <c r="E146" i="95" s="1"/>
  <c r="S445" i="113"/>
  <c r="E114" i="95" s="1"/>
  <c r="S454" i="113"/>
  <c r="E123" i="95" s="1"/>
  <c r="S422" i="113"/>
  <c r="E91" i="95" s="1"/>
  <c r="S471" i="113"/>
  <c r="E140" i="95" s="1"/>
  <c r="S439" i="113"/>
  <c r="E108" i="95" s="1"/>
  <c r="S407" i="113"/>
  <c r="E76" i="95" s="1"/>
  <c r="S456" i="113"/>
  <c r="E125" i="95" s="1"/>
  <c r="S424" i="113"/>
  <c r="E93" i="95" s="1"/>
  <c r="S435" i="113"/>
  <c r="E104" i="95" s="1"/>
  <c r="S381" i="113"/>
  <c r="E50" i="95" s="1"/>
  <c r="S390" i="113"/>
  <c r="E59" i="95" s="1"/>
  <c r="S358" i="113"/>
  <c r="E27" i="95" s="1"/>
  <c r="S377" i="113"/>
  <c r="E46" i="95" s="1"/>
  <c r="S413" i="113"/>
  <c r="E82" i="95" s="1"/>
  <c r="S375" i="113"/>
  <c r="E44" i="95" s="1"/>
  <c r="S343" i="113"/>
  <c r="S457" i="113"/>
  <c r="E126" i="95" s="1"/>
  <c r="S376" i="113"/>
  <c r="E45" i="95" s="1"/>
  <c r="S369" i="113"/>
  <c r="E38" i="95" s="1"/>
  <c r="S473" i="113"/>
  <c r="E142" i="95" s="1"/>
  <c r="S394" i="113"/>
  <c r="E63" i="95" s="1"/>
  <c r="S362" i="113"/>
  <c r="E31" i="95" s="1"/>
  <c r="S411" i="113"/>
  <c r="E80" i="95" s="1"/>
  <c r="S379" i="113"/>
  <c r="E48" i="95" s="1"/>
  <c r="S347" i="113"/>
  <c r="E16" i="95" s="1"/>
  <c r="S380" i="113"/>
  <c r="E49" i="95" s="1"/>
  <c r="S373" i="113"/>
  <c r="E42" i="95" s="1"/>
  <c r="S466" i="113"/>
  <c r="E135" i="95" s="1"/>
  <c r="S402" i="113"/>
  <c r="E71" i="95" s="1"/>
  <c r="S459" i="113"/>
  <c r="E128" i="95" s="1"/>
  <c r="S476" i="113"/>
  <c r="E145" i="95" s="1"/>
  <c r="S412" i="113"/>
  <c r="E81" i="95" s="1"/>
  <c r="S469" i="113"/>
  <c r="E138" i="95" s="1"/>
  <c r="S446" i="113"/>
  <c r="E115" i="95" s="1"/>
  <c r="S431" i="113"/>
  <c r="E100" i="95" s="1"/>
  <c r="S480" i="113"/>
  <c r="E149" i="95" s="1"/>
  <c r="S429" i="113"/>
  <c r="E98" i="95" s="1"/>
  <c r="S382" i="113"/>
  <c r="E51" i="95" s="1"/>
  <c r="S449" i="113"/>
  <c r="E118" i="95" s="1"/>
  <c r="S367" i="113"/>
  <c r="E36" i="95" s="1"/>
  <c r="S437" i="113"/>
  <c r="E106" i="95" s="1"/>
  <c r="S465" i="113"/>
  <c r="E134" i="95" s="1"/>
  <c r="S386" i="113"/>
  <c r="E55" i="95" s="1"/>
  <c r="S371" i="113"/>
  <c r="E40" i="95" s="1"/>
  <c r="S357" i="113"/>
  <c r="E26" i="95" s="1"/>
  <c r="S405" i="113"/>
  <c r="E74" i="95" s="1"/>
  <c r="S458" i="113"/>
  <c r="E127" i="95" s="1"/>
  <c r="S483" i="113"/>
  <c r="E152" i="95" s="1"/>
  <c r="S468" i="113"/>
  <c r="E137" i="95" s="1"/>
  <c r="S404" i="113"/>
  <c r="E73" i="95" s="1"/>
  <c r="S470" i="113"/>
  <c r="E139" i="95" s="1"/>
  <c r="S406" i="113"/>
  <c r="E75" i="95" s="1"/>
  <c r="S423" i="113"/>
  <c r="E92" i="95" s="1"/>
  <c r="S440" i="113"/>
  <c r="E109" i="95" s="1"/>
  <c r="S397" i="113"/>
  <c r="E66" i="95" s="1"/>
  <c r="S393" i="113"/>
  <c r="E62" i="95" s="1"/>
  <c r="S391" i="113"/>
  <c r="E60" i="95" s="1"/>
  <c r="S361" i="113"/>
  <c r="E30" i="95" s="1"/>
  <c r="S409" i="113"/>
  <c r="E78" i="95" s="1"/>
  <c r="S378" i="113"/>
  <c r="E47" i="95" s="1"/>
  <c r="S363" i="113"/>
  <c r="E32" i="95" s="1"/>
  <c r="S372" i="113"/>
  <c r="E41" i="95" s="1"/>
  <c r="S184" i="113"/>
  <c r="R92" i="120"/>
  <c r="R94" i="120" s="1"/>
  <c r="H20" i="102"/>
  <c r="H25" i="102" s="1"/>
  <c r="H28" i="102" s="1"/>
  <c r="T109" i="85"/>
  <c r="E13" i="94" s="1"/>
  <c r="T38" i="114"/>
  <c r="T40" i="114" s="1"/>
  <c r="T84" i="114"/>
  <c r="T86" i="114" s="1"/>
  <c r="T101" i="85"/>
  <c r="T80" i="120" s="1"/>
  <c r="T82" i="120" s="1"/>
  <c r="S66" i="114"/>
  <c r="E50" i="97" s="1"/>
  <c r="S70" i="114"/>
  <c r="E54" i="97" s="1"/>
  <c r="S72" i="114"/>
  <c r="E56" i="97" s="1"/>
  <c r="S69" i="114"/>
  <c r="E53" i="97" s="1"/>
  <c r="S68" i="114"/>
  <c r="E52" i="97" s="1"/>
  <c r="S71" i="114"/>
  <c r="E55" i="97" s="1"/>
  <c r="S67" i="114"/>
  <c r="E51" i="97" s="1"/>
  <c r="S65" i="114"/>
  <c r="E49" i="97" s="1"/>
  <c r="S64" i="114"/>
  <c r="T180" i="113"/>
  <c r="T182" i="113" s="1"/>
  <c r="T107" i="85"/>
  <c r="T157" i="118"/>
  <c r="T155" i="118"/>
  <c r="T153" i="118"/>
  <c r="T149" i="118"/>
  <c r="T162" i="118"/>
  <c r="T158" i="118"/>
  <c r="T160" i="118"/>
  <c r="T172" i="118" s="1"/>
  <c r="G33" i="100" s="1"/>
  <c r="T151" i="118"/>
  <c r="T163" i="118"/>
  <c r="T150" i="118"/>
  <c r="T156" i="118"/>
  <c r="T161" i="118"/>
  <c r="T180" i="118" s="1"/>
  <c r="G41" i="100" s="1"/>
  <c r="T154" i="118"/>
  <c r="T148" i="118"/>
  <c r="T159" i="118"/>
  <c r="T152" i="118"/>
  <c r="D63" i="97"/>
  <c r="R107" i="114"/>
  <c r="D48" i="97"/>
  <c r="R74" i="114"/>
  <c r="S178" i="118"/>
  <c r="F39" i="100" s="1"/>
  <c r="S165" i="118"/>
  <c r="S167" i="118" s="1"/>
  <c r="S171" i="118"/>
  <c r="S177" i="118"/>
  <c r="F38" i="100" s="1"/>
  <c r="U67" i="131"/>
  <c r="F16" i="99"/>
  <c r="S177" i="117"/>
  <c r="F61" i="99"/>
  <c r="S225" i="117"/>
  <c r="S104" i="114"/>
  <c r="S105" i="114"/>
  <c r="E64" i="97" s="1"/>
  <c r="V95" i="85"/>
  <c r="V97" i="85"/>
  <c r="V103" i="85" l="1"/>
  <c r="V113" i="85" s="1"/>
  <c r="G17" i="94" s="1"/>
  <c r="V125" i="117"/>
  <c r="V127" i="117" s="1"/>
  <c r="V108" i="85"/>
  <c r="G12" i="94" s="1"/>
  <c r="V344" i="117"/>
  <c r="R109" i="114"/>
  <c r="D65" i="97"/>
  <c r="T483" i="113"/>
  <c r="F152" i="95" s="1"/>
  <c r="T451" i="113"/>
  <c r="F120" i="95" s="1"/>
  <c r="T419" i="113"/>
  <c r="F88" i="95" s="1"/>
  <c r="T476" i="113"/>
  <c r="F145" i="95" s="1"/>
  <c r="T444" i="113"/>
  <c r="F113" i="95" s="1"/>
  <c r="T461" i="113"/>
  <c r="F130" i="95" s="1"/>
  <c r="T429" i="113"/>
  <c r="F98" i="95" s="1"/>
  <c r="T478" i="113"/>
  <c r="F147" i="95" s="1"/>
  <c r="T446" i="113"/>
  <c r="F115" i="95" s="1"/>
  <c r="T455" i="113"/>
  <c r="F124" i="95" s="1"/>
  <c r="T423" i="113"/>
  <c r="F92" i="95" s="1"/>
  <c r="T472" i="113"/>
  <c r="F141" i="95" s="1"/>
  <c r="T440" i="113"/>
  <c r="F109" i="95" s="1"/>
  <c r="T408" i="113"/>
  <c r="F77" i="95" s="1"/>
  <c r="T457" i="113"/>
  <c r="F126" i="95" s="1"/>
  <c r="T425" i="113"/>
  <c r="F94" i="95" s="1"/>
  <c r="T442" i="113"/>
  <c r="F111" i="95" s="1"/>
  <c r="T382" i="113"/>
  <c r="F51" i="95" s="1"/>
  <c r="T399" i="113"/>
  <c r="F68" i="95" s="1"/>
  <c r="T367" i="113"/>
  <c r="F36" i="95" s="1"/>
  <c r="T345" i="113"/>
  <c r="F14" i="95" s="1"/>
  <c r="T458" i="113"/>
  <c r="F127" i="95" s="1"/>
  <c r="T392" i="113"/>
  <c r="F61" i="95" s="1"/>
  <c r="T360" i="113"/>
  <c r="F29" i="95" s="1"/>
  <c r="T378" i="113"/>
  <c r="F47" i="95" s="1"/>
  <c r="T385" i="113"/>
  <c r="F54" i="95" s="1"/>
  <c r="T353" i="113"/>
  <c r="F22" i="95" s="1"/>
  <c r="T400" i="113"/>
  <c r="F69" i="95" s="1"/>
  <c r="T430" i="113"/>
  <c r="F99" i="95" s="1"/>
  <c r="T371" i="113"/>
  <c r="F40" i="95" s="1"/>
  <c r="T426" i="113"/>
  <c r="F95" i="95" s="1"/>
  <c r="T388" i="113"/>
  <c r="F57" i="95" s="1"/>
  <c r="T356" i="113"/>
  <c r="F25" i="95" s="1"/>
  <c r="T381" i="113"/>
  <c r="F50" i="95" s="1"/>
  <c r="T346" i="113"/>
  <c r="F15" i="95" s="1"/>
  <c r="T373" i="113"/>
  <c r="F42" i="95" s="1"/>
  <c r="T475" i="113"/>
  <c r="F144" i="95" s="1"/>
  <c r="T443" i="113"/>
  <c r="F112" i="95" s="1"/>
  <c r="T411" i="113"/>
  <c r="F80" i="95" s="1"/>
  <c r="T468" i="113"/>
  <c r="F137" i="95" s="1"/>
  <c r="T485" i="113"/>
  <c r="F154" i="95" s="1"/>
  <c r="T421" i="113"/>
  <c r="F90" i="95" s="1"/>
  <c r="T470" i="113"/>
  <c r="F139" i="95" s="1"/>
  <c r="T479" i="113"/>
  <c r="F148" i="95" s="1"/>
  <c r="T447" i="113"/>
  <c r="F116" i="95" s="1"/>
  <c r="T415" i="113"/>
  <c r="F84" i="95" s="1"/>
  <c r="T432" i="113"/>
  <c r="F101" i="95" s="1"/>
  <c r="T449" i="113"/>
  <c r="F118" i="95" s="1"/>
  <c r="T467" i="113"/>
  <c r="F136" i="95" s="1"/>
  <c r="T435" i="113"/>
  <c r="F104" i="95" s="1"/>
  <c r="T403" i="113"/>
  <c r="F72" i="95" s="1"/>
  <c r="T460" i="113"/>
  <c r="F129" i="95" s="1"/>
  <c r="T477" i="113"/>
  <c r="F146" i="95" s="1"/>
  <c r="T445" i="113"/>
  <c r="F114" i="95" s="1"/>
  <c r="T413" i="113"/>
  <c r="F82" i="95" s="1"/>
  <c r="T462" i="113"/>
  <c r="F131" i="95" s="1"/>
  <c r="T471" i="113"/>
  <c r="F140" i="95" s="1"/>
  <c r="T439" i="113"/>
  <c r="F108" i="95" s="1"/>
  <c r="T407" i="113"/>
  <c r="F76" i="95" s="1"/>
  <c r="T456" i="113"/>
  <c r="F125" i="95" s="1"/>
  <c r="T424" i="113"/>
  <c r="F93" i="95" s="1"/>
  <c r="T473" i="113"/>
  <c r="F142" i="95" s="1"/>
  <c r="T441" i="113"/>
  <c r="F110" i="95" s="1"/>
  <c r="T409" i="113"/>
  <c r="F78" i="95" s="1"/>
  <c r="T398" i="113"/>
  <c r="F67" i="95" s="1"/>
  <c r="T410" i="113"/>
  <c r="F79" i="95" s="1"/>
  <c r="T383" i="113"/>
  <c r="F52" i="95" s="1"/>
  <c r="T351" i="113"/>
  <c r="F20" i="95" s="1"/>
  <c r="T362" i="113"/>
  <c r="F31" i="95" s="1"/>
  <c r="T428" i="113"/>
  <c r="F97" i="95" s="1"/>
  <c r="T376" i="113"/>
  <c r="F45" i="95" s="1"/>
  <c r="T344" i="113"/>
  <c r="F13" i="95" s="1"/>
  <c r="T466" i="113"/>
  <c r="F135" i="95" s="1"/>
  <c r="T369" i="113"/>
  <c r="F38" i="95" s="1"/>
  <c r="T474" i="113"/>
  <c r="F143" i="95" s="1"/>
  <c r="T482" i="113"/>
  <c r="F151" i="95" s="1"/>
  <c r="T387" i="113"/>
  <c r="F56" i="95" s="1"/>
  <c r="T355" i="113"/>
  <c r="F24" i="95" s="1"/>
  <c r="T402" i="113"/>
  <c r="F71" i="95" s="1"/>
  <c r="T372" i="113"/>
  <c r="F41" i="95" s="1"/>
  <c r="T414" i="113"/>
  <c r="F83" i="95" s="1"/>
  <c r="T389" i="113"/>
  <c r="F58" i="95" s="1"/>
  <c r="T397" i="113"/>
  <c r="F66" i="95" s="1"/>
  <c r="T350" i="113"/>
  <c r="F19" i="95" s="1"/>
  <c r="T459" i="113"/>
  <c r="F128" i="95" s="1"/>
  <c r="T427" i="113"/>
  <c r="F96" i="95" s="1"/>
  <c r="T484" i="113"/>
  <c r="F153" i="95" s="1"/>
  <c r="T452" i="113"/>
  <c r="F121" i="95" s="1"/>
  <c r="T469" i="113"/>
  <c r="F138" i="95" s="1"/>
  <c r="T437" i="113"/>
  <c r="F106" i="95" s="1"/>
  <c r="T405" i="113"/>
  <c r="F74" i="95" s="1"/>
  <c r="T454" i="113"/>
  <c r="F123" i="95" s="1"/>
  <c r="T463" i="113"/>
  <c r="F132" i="95" s="1"/>
  <c r="T431" i="113"/>
  <c r="F100" i="95" s="1"/>
  <c r="T480" i="113"/>
  <c r="F149" i="95" s="1"/>
  <c r="T448" i="113"/>
  <c r="F117" i="95" s="1"/>
  <c r="T416" i="113"/>
  <c r="F85" i="95" s="1"/>
  <c r="T465" i="113"/>
  <c r="F134" i="95" s="1"/>
  <c r="T433" i="113"/>
  <c r="F102" i="95" s="1"/>
  <c r="T401" i="113"/>
  <c r="F70" i="95" s="1"/>
  <c r="T390" i="113"/>
  <c r="F59" i="95" s="1"/>
  <c r="T404" i="113"/>
  <c r="F73" i="95" s="1"/>
  <c r="T375" i="113"/>
  <c r="F44" i="95" s="1"/>
  <c r="T343" i="113"/>
  <c r="T354" i="113"/>
  <c r="F23" i="95" s="1"/>
  <c r="T422" i="113"/>
  <c r="F91" i="95" s="1"/>
  <c r="T368" i="113"/>
  <c r="F37" i="95" s="1"/>
  <c r="T386" i="113"/>
  <c r="F55" i="95" s="1"/>
  <c r="T393" i="113"/>
  <c r="F62" i="95" s="1"/>
  <c r="T361" i="113"/>
  <c r="F30" i="95" s="1"/>
  <c r="T406" i="113"/>
  <c r="F75" i="95" s="1"/>
  <c r="T436" i="113"/>
  <c r="F105" i="95" s="1"/>
  <c r="T379" i="113"/>
  <c r="F48" i="95" s="1"/>
  <c r="T347" i="113"/>
  <c r="F16" i="95" s="1"/>
  <c r="T396" i="113"/>
  <c r="F65" i="95" s="1"/>
  <c r="T364" i="113"/>
  <c r="F33" i="95" s="1"/>
  <c r="T358" i="113"/>
  <c r="F27" i="95" s="1"/>
  <c r="T366" i="113"/>
  <c r="F35" i="95" s="1"/>
  <c r="T365" i="113"/>
  <c r="F34" i="95" s="1"/>
  <c r="T184" i="113"/>
  <c r="T453" i="113"/>
  <c r="F122" i="95" s="1"/>
  <c r="T464" i="113"/>
  <c r="F133" i="95" s="1"/>
  <c r="T481" i="113"/>
  <c r="F150" i="95" s="1"/>
  <c r="T417" i="113"/>
  <c r="F86" i="95" s="1"/>
  <c r="T391" i="113"/>
  <c r="F60" i="95" s="1"/>
  <c r="T384" i="113"/>
  <c r="F53" i="95" s="1"/>
  <c r="T412" i="113"/>
  <c r="F81" i="95" s="1"/>
  <c r="T420" i="113"/>
  <c r="F89" i="95" s="1"/>
  <c r="T349" i="113"/>
  <c r="F18" i="95" s="1"/>
  <c r="T359" i="113"/>
  <c r="F28" i="95" s="1"/>
  <c r="T352" i="113"/>
  <c r="F21" i="95" s="1"/>
  <c r="T394" i="113"/>
  <c r="F63" i="95" s="1"/>
  <c r="T380" i="113"/>
  <c r="F49" i="95" s="1"/>
  <c r="T374" i="113"/>
  <c r="F43" i="95" s="1"/>
  <c r="T438" i="113"/>
  <c r="F107" i="95" s="1"/>
  <c r="T418" i="113"/>
  <c r="F87" i="95" s="1"/>
  <c r="T370" i="113"/>
  <c r="F39" i="95" s="1"/>
  <c r="T395" i="113"/>
  <c r="F64" i="95" s="1"/>
  <c r="T348" i="113"/>
  <c r="F17" i="95" s="1"/>
  <c r="T450" i="113"/>
  <c r="F119" i="95" s="1"/>
  <c r="T434" i="113"/>
  <c r="F103" i="95" s="1"/>
  <c r="T377" i="113"/>
  <c r="F46" i="95" s="1"/>
  <c r="T363" i="113"/>
  <c r="F32" i="95" s="1"/>
  <c r="T357" i="113"/>
  <c r="F26" i="95" s="1"/>
  <c r="S92" i="120"/>
  <c r="S94" i="120" s="1"/>
  <c r="I20" i="102"/>
  <c r="I25" i="102" s="1"/>
  <c r="I28" i="102" s="1"/>
  <c r="V142" i="118"/>
  <c r="V144" i="118" s="1"/>
  <c r="V96" i="85"/>
  <c r="V110" i="85" s="1"/>
  <c r="G14" i="94" s="1"/>
  <c r="W61" i="131"/>
  <c r="W65" i="131" s="1"/>
  <c r="G16" i="99"/>
  <c r="T177" i="117"/>
  <c r="V58" i="114"/>
  <c r="V93" i="85"/>
  <c r="S227" i="117"/>
  <c r="F98" i="99"/>
  <c r="T165" i="118"/>
  <c r="T167" i="118" s="1"/>
  <c r="T178" i="118"/>
  <c r="G39" i="100" s="1"/>
  <c r="T67" i="114"/>
  <c r="F51" i="97" s="1"/>
  <c r="T64" i="114"/>
  <c r="T72" i="114"/>
  <c r="F56" i="97" s="1"/>
  <c r="T70" i="114"/>
  <c r="F54" i="97" s="1"/>
  <c r="T69" i="114"/>
  <c r="F53" i="97" s="1"/>
  <c r="T71" i="114"/>
  <c r="F55" i="97" s="1"/>
  <c r="T65" i="114"/>
  <c r="F49" i="97" s="1"/>
  <c r="T68" i="114"/>
  <c r="F52" i="97" s="1"/>
  <c r="T66" i="114"/>
  <c r="F50" i="97" s="1"/>
  <c r="T177" i="118"/>
  <c r="G38" i="100" s="1"/>
  <c r="E48" i="97"/>
  <c r="S74" i="114"/>
  <c r="G61" i="99"/>
  <c r="T225" i="117"/>
  <c r="V337" i="113"/>
  <c r="V339" i="113" s="1"/>
  <c r="V94" i="85"/>
  <c r="S179" i="117"/>
  <c r="F53" i="99"/>
  <c r="R76" i="114"/>
  <c r="D57" i="97"/>
  <c r="T89" i="120"/>
  <c r="J23" i="102" s="1"/>
  <c r="T88" i="120"/>
  <c r="J22" i="102" s="1"/>
  <c r="T90" i="120"/>
  <c r="J24" i="102" s="1"/>
  <c r="T86" i="120"/>
  <c r="T87" i="120"/>
  <c r="J21" i="102" s="1"/>
  <c r="X61" i="131"/>
  <c r="X65" i="131" s="1"/>
  <c r="X67" i="131" s="1"/>
  <c r="S107" i="114"/>
  <c r="E63" i="97"/>
  <c r="S191" i="118"/>
  <c r="F32" i="100"/>
  <c r="T171" i="118"/>
  <c r="E11" i="94"/>
  <c r="T115" i="85"/>
  <c r="T105" i="114"/>
  <c r="F64" i="97" s="1"/>
  <c r="T104" i="114"/>
  <c r="E12" i="95"/>
  <c r="E180" i="95" s="1"/>
  <c r="S488" i="113"/>
  <c r="S490" i="113" s="1"/>
  <c r="S117" i="85"/>
  <c r="D18" i="94"/>
  <c r="R193" i="118"/>
  <c r="E51" i="100"/>
  <c r="S76" i="114" l="1"/>
  <c r="E57" i="97"/>
  <c r="V84" i="114"/>
  <c r="V86" i="114" s="1"/>
  <c r="V109" i="85"/>
  <c r="G13" i="94" s="1"/>
  <c r="V38" i="114"/>
  <c r="V40" i="114" s="1"/>
  <c r="F48" i="97"/>
  <c r="T74" i="114"/>
  <c r="T117" i="85"/>
  <c r="E18" i="94"/>
  <c r="S193" i="118"/>
  <c r="F51" i="100"/>
  <c r="F12" i="95"/>
  <c r="F180" i="95" s="1"/>
  <c r="T488" i="113"/>
  <c r="T490" i="113" s="1"/>
  <c r="V175" i="117"/>
  <c r="I52" i="99" s="1"/>
  <c r="V200" i="117"/>
  <c r="I74" i="99" s="1"/>
  <c r="V141" i="117"/>
  <c r="I18" i="99" s="1"/>
  <c r="V209" i="117"/>
  <c r="I83" i="99" s="1"/>
  <c r="V173" i="117"/>
  <c r="I50" i="99" s="1"/>
  <c r="V189" i="117"/>
  <c r="I63" i="99" s="1"/>
  <c r="V202" i="117"/>
  <c r="I76" i="99" s="1"/>
  <c r="V156" i="117"/>
  <c r="I33" i="99" s="1"/>
  <c r="V152" i="117"/>
  <c r="I29" i="99" s="1"/>
  <c r="V191" i="117"/>
  <c r="I65" i="99" s="1"/>
  <c r="V171" i="117"/>
  <c r="I48" i="99" s="1"/>
  <c r="V213" i="117"/>
  <c r="I87" i="99" s="1"/>
  <c r="V204" i="117"/>
  <c r="I78" i="99" s="1"/>
  <c r="V219" i="117"/>
  <c r="I93" i="99" s="1"/>
  <c r="V163" i="117"/>
  <c r="I40" i="99" s="1"/>
  <c r="V165" i="117"/>
  <c r="I42" i="99" s="1"/>
  <c r="V187" i="117"/>
  <c r="V161" i="117"/>
  <c r="I38" i="99" s="1"/>
  <c r="V221" i="117"/>
  <c r="I95" i="99" s="1"/>
  <c r="V211" i="117"/>
  <c r="I85" i="99" s="1"/>
  <c r="V139" i="117"/>
  <c r="V143" i="117"/>
  <c r="I20" i="99" s="1"/>
  <c r="V154" i="117"/>
  <c r="I31" i="99" s="1"/>
  <c r="V223" i="117"/>
  <c r="I97" i="99" s="1"/>
  <c r="T107" i="114"/>
  <c r="F63" i="97"/>
  <c r="G32" i="100"/>
  <c r="T191" i="118"/>
  <c r="E65" i="97"/>
  <c r="S109" i="114"/>
  <c r="T92" i="120"/>
  <c r="T94" i="120" s="1"/>
  <c r="J20" i="102"/>
  <c r="J25" i="102" s="1"/>
  <c r="V180" i="113"/>
  <c r="V182" i="113" s="1"/>
  <c r="V107" i="85"/>
  <c r="T227" i="117"/>
  <c r="G98" i="99"/>
  <c r="V98" i="114"/>
  <c r="V100" i="114" s="1"/>
  <c r="V60" i="114"/>
  <c r="T179" i="117"/>
  <c r="G53" i="99"/>
  <c r="W67" i="131"/>
  <c r="A67" i="131" s="1"/>
  <c r="A1" i="131" s="1"/>
  <c r="H38" i="25" s="1"/>
  <c r="V163" i="118"/>
  <c r="V154" i="118"/>
  <c r="V153" i="118"/>
  <c r="V150" i="118"/>
  <c r="V151" i="118"/>
  <c r="V152" i="118"/>
  <c r="V156" i="118"/>
  <c r="V159" i="118"/>
  <c r="V155" i="118"/>
  <c r="V148" i="118"/>
  <c r="V158" i="118"/>
  <c r="V149" i="118"/>
  <c r="V162" i="118"/>
  <c r="V160" i="118"/>
  <c r="V172" i="118" s="1"/>
  <c r="I33" i="100" s="1"/>
  <c r="V161" i="118"/>
  <c r="V180" i="118" s="1"/>
  <c r="I41" i="100" s="1"/>
  <c r="V157" i="118"/>
  <c r="V177" i="118" s="1"/>
  <c r="I38" i="100" s="1"/>
  <c r="U97" i="85"/>
  <c r="U95" i="85"/>
  <c r="J28" i="102" l="1"/>
  <c r="V165" i="118"/>
  <c r="V167" i="118" s="1"/>
  <c r="V178" i="118"/>
  <c r="I39" i="100" s="1"/>
  <c r="V469" i="113"/>
  <c r="H138" i="95" s="1"/>
  <c r="V437" i="113"/>
  <c r="H106" i="95" s="1"/>
  <c r="V405" i="113"/>
  <c r="H74" i="95" s="1"/>
  <c r="V454" i="113"/>
  <c r="H123" i="95" s="1"/>
  <c r="V463" i="113"/>
  <c r="H132" i="95" s="1"/>
  <c r="V431" i="113"/>
  <c r="H100" i="95" s="1"/>
  <c r="V485" i="113"/>
  <c r="H154" i="95" s="1"/>
  <c r="V453" i="113"/>
  <c r="H122" i="95" s="1"/>
  <c r="V421" i="113"/>
  <c r="H90" i="95" s="1"/>
  <c r="V470" i="113"/>
  <c r="H139" i="95" s="1"/>
  <c r="V479" i="113"/>
  <c r="H148" i="95" s="1"/>
  <c r="V447" i="113"/>
  <c r="H116" i="95" s="1"/>
  <c r="V415" i="113"/>
  <c r="H84" i="95" s="1"/>
  <c r="V464" i="113"/>
  <c r="H133" i="95" s="1"/>
  <c r="V473" i="113"/>
  <c r="H142" i="95" s="1"/>
  <c r="V441" i="113"/>
  <c r="H110" i="95" s="1"/>
  <c r="V409" i="113"/>
  <c r="H78" i="95" s="1"/>
  <c r="V466" i="113"/>
  <c r="H135" i="95" s="1"/>
  <c r="V434" i="113"/>
  <c r="H103" i="95" s="1"/>
  <c r="V402" i="113"/>
  <c r="H71" i="95" s="1"/>
  <c r="V461" i="113"/>
  <c r="H130" i="95" s="1"/>
  <c r="V478" i="113"/>
  <c r="H147" i="95" s="1"/>
  <c r="V455" i="113"/>
  <c r="H124" i="95" s="1"/>
  <c r="V480" i="113"/>
  <c r="H149" i="95" s="1"/>
  <c r="V481" i="113"/>
  <c r="H150" i="95" s="1"/>
  <c r="V433" i="113"/>
  <c r="H102" i="95" s="1"/>
  <c r="V482" i="113"/>
  <c r="H151" i="95" s="1"/>
  <c r="V442" i="113"/>
  <c r="H111" i="95" s="1"/>
  <c r="V483" i="113"/>
  <c r="H152" i="95" s="1"/>
  <c r="V451" i="113"/>
  <c r="H120" i="95" s="1"/>
  <c r="V419" i="113"/>
  <c r="H88" i="95" s="1"/>
  <c r="V404" i="113"/>
  <c r="H73" i="95" s="1"/>
  <c r="V428" i="113"/>
  <c r="H97" i="95" s="1"/>
  <c r="V385" i="113"/>
  <c r="H54" i="95" s="1"/>
  <c r="V353" i="113"/>
  <c r="H22" i="95" s="1"/>
  <c r="V476" i="113"/>
  <c r="H145" i="95" s="1"/>
  <c r="V378" i="113"/>
  <c r="H47" i="95" s="1"/>
  <c r="V346" i="113"/>
  <c r="H15" i="95" s="1"/>
  <c r="V406" i="113"/>
  <c r="H75" i="95" s="1"/>
  <c r="V379" i="113"/>
  <c r="H48" i="95" s="1"/>
  <c r="V347" i="113"/>
  <c r="H16" i="95" s="1"/>
  <c r="V436" i="113"/>
  <c r="H105" i="95" s="1"/>
  <c r="V397" i="113"/>
  <c r="H66" i="95" s="1"/>
  <c r="V365" i="113"/>
  <c r="H34" i="95" s="1"/>
  <c r="V432" i="113"/>
  <c r="H101" i="95" s="1"/>
  <c r="V408" i="113"/>
  <c r="H77" i="95" s="1"/>
  <c r="V374" i="113"/>
  <c r="H43" i="95" s="1"/>
  <c r="V375" i="113"/>
  <c r="H44" i="95" s="1"/>
  <c r="V429" i="113"/>
  <c r="H98" i="95" s="1"/>
  <c r="V446" i="113"/>
  <c r="H115" i="95" s="1"/>
  <c r="V423" i="113"/>
  <c r="H92" i="95" s="1"/>
  <c r="V456" i="113"/>
  <c r="H125" i="95" s="1"/>
  <c r="V457" i="113"/>
  <c r="H126" i="95" s="1"/>
  <c r="V417" i="113"/>
  <c r="H86" i="95" s="1"/>
  <c r="V458" i="113"/>
  <c r="H127" i="95" s="1"/>
  <c r="V418" i="113"/>
  <c r="H87" i="95" s="1"/>
  <c r="V467" i="113"/>
  <c r="H136" i="95" s="1"/>
  <c r="V435" i="113"/>
  <c r="H104" i="95" s="1"/>
  <c r="V403" i="113"/>
  <c r="H72" i="95" s="1"/>
  <c r="V384" i="113"/>
  <c r="H53" i="95" s="1"/>
  <c r="V416" i="113"/>
  <c r="H85" i="95" s="1"/>
  <c r="V369" i="113"/>
  <c r="H38" i="95" s="1"/>
  <c r="V388" i="113"/>
  <c r="H57" i="95" s="1"/>
  <c r="V394" i="113"/>
  <c r="H63" i="95" s="1"/>
  <c r="V362" i="113"/>
  <c r="H31" i="95" s="1"/>
  <c r="V484" i="113"/>
  <c r="H153" i="95" s="1"/>
  <c r="V395" i="113"/>
  <c r="H64" i="95" s="1"/>
  <c r="V363" i="113"/>
  <c r="H32" i="95" s="1"/>
  <c r="V364" i="113"/>
  <c r="H33" i="95" s="1"/>
  <c r="V424" i="113"/>
  <c r="H93" i="95" s="1"/>
  <c r="V381" i="113"/>
  <c r="H50" i="95" s="1"/>
  <c r="V349" i="113"/>
  <c r="H18" i="95" s="1"/>
  <c r="V420" i="113"/>
  <c r="H89" i="95" s="1"/>
  <c r="V390" i="113"/>
  <c r="H59" i="95" s="1"/>
  <c r="V358" i="113"/>
  <c r="H27" i="95" s="1"/>
  <c r="V376" i="113"/>
  <c r="H45" i="95" s="1"/>
  <c r="V343" i="113"/>
  <c r="V344" i="113"/>
  <c r="H13" i="95" s="1"/>
  <c r="V477" i="113"/>
  <c r="H146" i="95" s="1"/>
  <c r="V413" i="113"/>
  <c r="H82" i="95" s="1"/>
  <c r="V471" i="113"/>
  <c r="H140" i="95" s="1"/>
  <c r="V407" i="113"/>
  <c r="H76" i="95" s="1"/>
  <c r="V448" i="113"/>
  <c r="H117" i="95" s="1"/>
  <c r="V449" i="113"/>
  <c r="H118" i="95" s="1"/>
  <c r="V401" i="113"/>
  <c r="H70" i="95" s="1"/>
  <c r="V450" i="113"/>
  <c r="H119" i="95" s="1"/>
  <c r="V410" i="113"/>
  <c r="H79" i="95" s="1"/>
  <c r="V459" i="113"/>
  <c r="H128" i="95" s="1"/>
  <c r="V427" i="113"/>
  <c r="H96" i="95" s="1"/>
  <c r="V460" i="113"/>
  <c r="H129" i="95" s="1"/>
  <c r="V468" i="113"/>
  <c r="H137" i="95" s="1"/>
  <c r="V393" i="113"/>
  <c r="H62" i="95" s="1"/>
  <c r="V361" i="113"/>
  <c r="H30" i="95" s="1"/>
  <c r="V380" i="113"/>
  <c r="H49" i="95" s="1"/>
  <c r="V386" i="113"/>
  <c r="H55" i="95" s="1"/>
  <c r="V354" i="113"/>
  <c r="H23" i="95" s="1"/>
  <c r="V412" i="113"/>
  <c r="H81" i="95" s="1"/>
  <c r="V387" i="113"/>
  <c r="H56" i="95" s="1"/>
  <c r="V355" i="113"/>
  <c r="H24" i="95" s="1"/>
  <c r="V348" i="113"/>
  <c r="H17" i="95" s="1"/>
  <c r="V356" i="113"/>
  <c r="H25" i="95" s="1"/>
  <c r="V373" i="113"/>
  <c r="H42" i="95" s="1"/>
  <c r="V452" i="113"/>
  <c r="H121" i="95" s="1"/>
  <c r="V414" i="113"/>
  <c r="H83" i="95" s="1"/>
  <c r="V382" i="113"/>
  <c r="H51" i="95" s="1"/>
  <c r="V350" i="113"/>
  <c r="H19" i="95" s="1"/>
  <c r="V399" i="113"/>
  <c r="H68" i="95" s="1"/>
  <c r="V368" i="113"/>
  <c r="H37" i="95" s="1"/>
  <c r="V359" i="113"/>
  <c r="H28" i="95" s="1"/>
  <c r="V438" i="113"/>
  <c r="H107" i="95" s="1"/>
  <c r="V383" i="113"/>
  <c r="H52" i="95" s="1"/>
  <c r="V367" i="113"/>
  <c r="H36" i="95" s="1"/>
  <c r="V445" i="113"/>
  <c r="H114" i="95" s="1"/>
  <c r="V465" i="113"/>
  <c r="H134" i="95" s="1"/>
  <c r="V475" i="113"/>
  <c r="H144" i="95" s="1"/>
  <c r="V422" i="113"/>
  <c r="H91" i="95" s="1"/>
  <c r="V370" i="113"/>
  <c r="H39" i="95" s="1"/>
  <c r="V396" i="113"/>
  <c r="H65" i="95" s="1"/>
  <c r="V444" i="113"/>
  <c r="H113" i="95" s="1"/>
  <c r="V352" i="113"/>
  <c r="H21" i="95" s="1"/>
  <c r="V443" i="113"/>
  <c r="H112" i="95" s="1"/>
  <c r="V372" i="113"/>
  <c r="H41" i="95" s="1"/>
  <c r="V398" i="113"/>
  <c r="H67" i="95" s="1"/>
  <c r="V439" i="113"/>
  <c r="H108" i="95" s="1"/>
  <c r="V474" i="113"/>
  <c r="H143" i="95" s="1"/>
  <c r="V345" i="113"/>
  <c r="H14" i="95" s="1"/>
  <c r="V389" i="113"/>
  <c r="H58" i="95" s="1"/>
  <c r="V360" i="113"/>
  <c r="H29" i="95" s="1"/>
  <c r="V472" i="113"/>
  <c r="H141" i="95" s="1"/>
  <c r="V392" i="113"/>
  <c r="H61" i="95" s="1"/>
  <c r="V440" i="113"/>
  <c r="H109" i="95" s="1"/>
  <c r="V357" i="113"/>
  <c r="H26" i="95" s="1"/>
  <c r="V184" i="113"/>
  <c r="V462" i="113"/>
  <c r="H131" i="95" s="1"/>
  <c r="V425" i="113"/>
  <c r="H94" i="95" s="1"/>
  <c r="V377" i="113"/>
  <c r="H46" i="95" s="1"/>
  <c r="V430" i="113"/>
  <c r="H99" i="95" s="1"/>
  <c r="V351" i="113"/>
  <c r="H20" i="95" s="1"/>
  <c r="V411" i="113"/>
  <c r="H80" i="95" s="1"/>
  <c r="V400" i="113"/>
  <c r="H69" i="95" s="1"/>
  <c r="V366" i="113"/>
  <c r="H35" i="95" s="1"/>
  <c r="V426" i="113"/>
  <c r="H95" i="95" s="1"/>
  <c r="V371" i="113"/>
  <c r="H40" i="95" s="1"/>
  <c r="V391" i="113"/>
  <c r="H60" i="95" s="1"/>
  <c r="U337" i="113"/>
  <c r="U339" i="113" s="1"/>
  <c r="U94" i="85"/>
  <c r="I16" i="99"/>
  <c r="V177" i="117"/>
  <c r="T193" i="118"/>
  <c r="G51" i="100"/>
  <c r="U142" i="118"/>
  <c r="U144" i="118" s="1"/>
  <c r="U96" i="85"/>
  <c r="U110" i="85" s="1"/>
  <c r="F14" i="94" s="1"/>
  <c r="T109" i="114"/>
  <c r="F65" i="97"/>
  <c r="I61" i="99"/>
  <c r="V225" i="117"/>
  <c r="V70" i="114"/>
  <c r="H54" i="97" s="1"/>
  <c r="V66" i="114"/>
  <c r="H50" i="97" s="1"/>
  <c r="V69" i="114"/>
  <c r="H53" i="97" s="1"/>
  <c r="V71" i="114"/>
  <c r="H55" i="97" s="1"/>
  <c r="V67" i="114"/>
  <c r="H51" i="97" s="1"/>
  <c r="V72" i="114"/>
  <c r="H56" i="97" s="1"/>
  <c r="V68" i="114"/>
  <c r="H52" i="97" s="1"/>
  <c r="V64" i="114"/>
  <c r="V65" i="114"/>
  <c r="H49" i="97" s="1"/>
  <c r="U103" i="85"/>
  <c r="U113" i="85" s="1"/>
  <c r="F17" i="94" s="1"/>
  <c r="U125" i="117"/>
  <c r="U127" i="117" s="1"/>
  <c r="U108" i="85"/>
  <c r="F12" i="94" s="1"/>
  <c r="U344" i="117"/>
  <c r="U93" i="85"/>
  <c r="U58" i="114"/>
  <c r="V171" i="118"/>
  <c r="G11" i="94"/>
  <c r="T76" i="114"/>
  <c r="F57" i="97"/>
  <c r="V105" i="114"/>
  <c r="H64" i="97" s="1"/>
  <c r="V104" i="114"/>
  <c r="V191" i="118" l="1"/>
  <c r="I32" i="100"/>
  <c r="U180" i="113"/>
  <c r="U182" i="113" s="1"/>
  <c r="U107" i="85"/>
  <c r="U38" i="114"/>
  <c r="U40" i="114" s="1"/>
  <c r="U109" i="85"/>
  <c r="F13" i="94" s="1"/>
  <c r="U84" i="114"/>
  <c r="U86" i="114" s="1"/>
  <c r="V179" i="117"/>
  <c r="I53" i="99"/>
  <c r="V107" i="114"/>
  <c r="H63" i="97"/>
  <c r="H48" i="97"/>
  <c r="V74" i="114"/>
  <c r="V227" i="117"/>
  <c r="I98" i="99"/>
  <c r="U60" i="114"/>
  <c r="U98" i="114"/>
  <c r="U100" i="114" s="1"/>
  <c r="U175" i="117"/>
  <c r="H52" i="99" s="1"/>
  <c r="U156" i="117"/>
  <c r="H33" i="99" s="1"/>
  <c r="U211" i="117"/>
  <c r="H85" i="99" s="1"/>
  <c r="U213" i="117"/>
  <c r="H87" i="99" s="1"/>
  <c r="U152" i="117"/>
  <c r="H29" i="99" s="1"/>
  <c r="U154" i="117"/>
  <c r="H31" i="99" s="1"/>
  <c r="U143" i="117"/>
  <c r="H20" i="99" s="1"/>
  <c r="U200" i="117"/>
  <c r="H74" i="99" s="1"/>
  <c r="U165" i="117"/>
  <c r="H42" i="99" s="1"/>
  <c r="U189" i="117"/>
  <c r="H63" i="99" s="1"/>
  <c r="U163" i="117"/>
  <c r="H40" i="99" s="1"/>
  <c r="U139" i="117"/>
  <c r="U187" i="117"/>
  <c r="U171" i="117"/>
  <c r="H48" i="99" s="1"/>
  <c r="U141" i="117"/>
  <c r="H18" i="99" s="1"/>
  <c r="U209" i="117"/>
  <c r="H83" i="99" s="1"/>
  <c r="U223" i="117"/>
  <c r="H97" i="99" s="1"/>
  <c r="U204" i="117"/>
  <c r="H78" i="99" s="1"/>
  <c r="U173" i="117"/>
  <c r="H50" i="99" s="1"/>
  <c r="U202" i="117"/>
  <c r="H76" i="99" s="1"/>
  <c r="U219" i="117"/>
  <c r="H93" i="99" s="1"/>
  <c r="U191" i="117"/>
  <c r="H65" i="99" s="1"/>
  <c r="U161" i="117"/>
  <c r="H38" i="99" s="1"/>
  <c r="U221" i="117"/>
  <c r="H95" i="99" s="1"/>
  <c r="U153" i="118"/>
  <c r="U156" i="118"/>
  <c r="U154" i="118"/>
  <c r="U161" i="118"/>
  <c r="U180" i="118" s="1"/>
  <c r="H41" i="100" s="1"/>
  <c r="U152" i="118"/>
  <c r="U160" i="118"/>
  <c r="U172" i="118" s="1"/>
  <c r="H33" i="100" s="1"/>
  <c r="U149" i="118"/>
  <c r="U158" i="118"/>
  <c r="U163" i="118"/>
  <c r="U150" i="118"/>
  <c r="U157" i="118"/>
  <c r="U177" i="118" s="1"/>
  <c r="H38" i="100" s="1"/>
  <c r="U155" i="118"/>
  <c r="U162" i="118"/>
  <c r="U159" i="118"/>
  <c r="U151" i="118"/>
  <c r="U148" i="118"/>
  <c r="H12" i="95"/>
  <c r="H180" i="95" s="1"/>
  <c r="V488" i="113"/>
  <c r="V490" i="113" s="1"/>
  <c r="X97" i="85"/>
  <c r="X95" i="85"/>
  <c r="W97" i="85"/>
  <c r="W95" i="85"/>
  <c r="U171" i="118" l="1"/>
  <c r="H61" i="99"/>
  <c r="U225" i="117"/>
  <c r="H65" i="97"/>
  <c r="V109" i="114"/>
  <c r="U65" i="114"/>
  <c r="G49" i="97" s="1"/>
  <c r="U67" i="114"/>
  <c r="G51" i="97" s="1"/>
  <c r="U69" i="114"/>
  <c r="G53" i="97" s="1"/>
  <c r="U68" i="114"/>
  <c r="G52" i="97" s="1"/>
  <c r="U70" i="114"/>
  <c r="G54" i="97" s="1"/>
  <c r="U64" i="114"/>
  <c r="U66" i="114"/>
  <c r="G50" i="97" s="1"/>
  <c r="U71" i="114"/>
  <c r="G55" i="97" s="1"/>
  <c r="U72" i="114"/>
  <c r="G56" i="97" s="1"/>
  <c r="W142" i="118"/>
  <c r="W144" i="118" s="1"/>
  <c r="W96" i="85"/>
  <c r="W110" i="85" s="1"/>
  <c r="H14" i="94" s="1"/>
  <c r="X103" i="85"/>
  <c r="X113" i="85" s="1"/>
  <c r="I17" i="94" s="1"/>
  <c r="X125" i="117"/>
  <c r="X127" i="117" s="1"/>
  <c r="X108" i="85"/>
  <c r="I12" i="94" s="1"/>
  <c r="X344" i="117"/>
  <c r="X93" i="85"/>
  <c r="X58" i="114"/>
  <c r="U105" i="114"/>
  <c r="G64" i="97" s="1"/>
  <c r="U104" i="114"/>
  <c r="F11" i="94"/>
  <c r="W337" i="113"/>
  <c r="W339" i="113" s="1"/>
  <c r="W94" i="85"/>
  <c r="X337" i="113"/>
  <c r="X339" i="113" s="1"/>
  <c r="X94" i="85"/>
  <c r="U484" i="113"/>
  <c r="G153" i="95" s="1"/>
  <c r="U452" i="113"/>
  <c r="G121" i="95" s="1"/>
  <c r="U420" i="113"/>
  <c r="G89" i="95" s="1"/>
  <c r="U477" i="113"/>
  <c r="G146" i="95" s="1"/>
  <c r="U445" i="113"/>
  <c r="G114" i="95" s="1"/>
  <c r="U454" i="113"/>
  <c r="G123" i="95" s="1"/>
  <c r="U422" i="113"/>
  <c r="G91" i="95" s="1"/>
  <c r="U471" i="113"/>
  <c r="G140" i="95" s="1"/>
  <c r="U480" i="113"/>
  <c r="G149" i="95" s="1"/>
  <c r="U448" i="113"/>
  <c r="G117" i="95" s="1"/>
  <c r="U416" i="113"/>
  <c r="G85" i="95" s="1"/>
  <c r="U473" i="113"/>
  <c r="G142" i="95" s="1"/>
  <c r="U441" i="113"/>
  <c r="G110" i="95" s="1"/>
  <c r="U409" i="113"/>
  <c r="G78" i="95" s="1"/>
  <c r="U466" i="113"/>
  <c r="G135" i="95" s="1"/>
  <c r="U434" i="113"/>
  <c r="G103" i="95" s="1"/>
  <c r="U402" i="113"/>
  <c r="G71" i="95" s="1"/>
  <c r="U383" i="113"/>
  <c r="G52" i="95" s="1"/>
  <c r="U407" i="113"/>
  <c r="G76" i="95" s="1"/>
  <c r="U368" i="113"/>
  <c r="G37" i="95" s="1"/>
  <c r="U371" i="113"/>
  <c r="G40" i="95" s="1"/>
  <c r="U393" i="113"/>
  <c r="G62" i="95" s="1"/>
  <c r="U361" i="113"/>
  <c r="G30" i="95" s="1"/>
  <c r="U395" i="113"/>
  <c r="G64" i="95" s="1"/>
  <c r="U386" i="113"/>
  <c r="G55" i="95" s="1"/>
  <c r="U354" i="113"/>
  <c r="G23" i="95" s="1"/>
  <c r="U355" i="113"/>
  <c r="G24" i="95" s="1"/>
  <c r="U363" i="113"/>
  <c r="G32" i="95" s="1"/>
  <c r="U380" i="113"/>
  <c r="G49" i="95" s="1"/>
  <c r="U348" i="113"/>
  <c r="G17" i="95" s="1"/>
  <c r="U405" i="113"/>
  <c r="G74" i="95" s="1"/>
  <c r="U373" i="113"/>
  <c r="G42" i="95" s="1"/>
  <c r="U429" i="113"/>
  <c r="G98" i="95" s="1"/>
  <c r="U390" i="113"/>
  <c r="G59" i="95" s="1"/>
  <c r="U358" i="113"/>
  <c r="G27" i="95" s="1"/>
  <c r="U359" i="113"/>
  <c r="G28" i="95" s="1"/>
  <c r="U468" i="113"/>
  <c r="G137" i="95" s="1"/>
  <c r="U436" i="113"/>
  <c r="G105" i="95" s="1"/>
  <c r="U404" i="113"/>
  <c r="G73" i="95" s="1"/>
  <c r="U461" i="113"/>
  <c r="G130" i="95" s="1"/>
  <c r="U470" i="113"/>
  <c r="G139" i="95" s="1"/>
  <c r="U438" i="113"/>
  <c r="G107" i="95" s="1"/>
  <c r="U406" i="113"/>
  <c r="G75" i="95" s="1"/>
  <c r="U455" i="113"/>
  <c r="G124" i="95" s="1"/>
  <c r="U464" i="113"/>
  <c r="G133" i="95" s="1"/>
  <c r="U432" i="113"/>
  <c r="G101" i="95" s="1"/>
  <c r="U400" i="113"/>
  <c r="G69" i="95" s="1"/>
  <c r="U457" i="113"/>
  <c r="G126" i="95" s="1"/>
  <c r="U425" i="113"/>
  <c r="G94" i="95" s="1"/>
  <c r="U482" i="113"/>
  <c r="G151" i="95" s="1"/>
  <c r="U450" i="113"/>
  <c r="G119" i="95" s="1"/>
  <c r="U418" i="113"/>
  <c r="G87" i="95" s="1"/>
  <c r="U399" i="113"/>
  <c r="G68" i="95" s="1"/>
  <c r="U419" i="113"/>
  <c r="G88" i="95" s="1"/>
  <c r="U384" i="113"/>
  <c r="G53" i="95" s="1"/>
  <c r="U352" i="113"/>
  <c r="G21" i="95" s="1"/>
  <c r="U437" i="113"/>
  <c r="G106" i="95" s="1"/>
  <c r="U377" i="113"/>
  <c r="G46" i="95" s="1"/>
  <c r="U345" i="113"/>
  <c r="G14" i="95" s="1"/>
  <c r="U403" i="113"/>
  <c r="G72" i="95" s="1"/>
  <c r="U370" i="113"/>
  <c r="G39" i="95" s="1"/>
  <c r="U387" i="113"/>
  <c r="G56" i="95" s="1"/>
  <c r="U427" i="113"/>
  <c r="G96" i="95" s="1"/>
  <c r="U396" i="113"/>
  <c r="G65" i="95" s="1"/>
  <c r="U364" i="113"/>
  <c r="G33" i="95" s="1"/>
  <c r="U435" i="113"/>
  <c r="G104" i="95" s="1"/>
  <c r="U389" i="113"/>
  <c r="G58" i="95" s="1"/>
  <c r="U357" i="113"/>
  <c r="G26" i="95" s="1"/>
  <c r="U382" i="113"/>
  <c r="G51" i="95" s="1"/>
  <c r="U398" i="113"/>
  <c r="G67" i="95" s="1"/>
  <c r="U347" i="113"/>
  <c r="G16" i="95" s="1"/>
  <c r="U343" i="113"/>
  <c r="U476" i="113"/>
  <c r="G145" i="95" s="1"/>
  <c r="U412" i="113"/>
  <c r="G81" i="95" s="1"/>
  <c r="U478" i="113"/>
  <c r="G147" i="95" s="1"/>
  <c r="U414" i="113"/>
  <c r="G83" i="95" s="1"/>
  <c r="U472" i="113"/>
  <c r="G141" i="95" s="1"/>
  <c r="U408" i="113"/>
  <c r="G77" i="95" s="1"/>
  <c r="U433" i="113"/>
  <c r="G102" i="95" s="1"/>
  <c r="U458" i="113"/>
  <c r="G127" i="95" s="1"/>
  <c r="U451" i="113"/>
  <c r="G120" i="95" s="1"/>
  <c r="U392" i="113"/>
  <c r="G61" i="95" s="1"/>
  <c r="U467" i="113"/>
  <c r="G136" i="95" s="1"/>
  <c r="U353" i="113"/>
  <c r="G22" i="95" s="1"/>
  <c r="U378" i="113"/>
  <c r="G47" i="95" s="1"/>
  <c r="U483" i="113"/>
  <c r="G152" i="95" s="1"/>
  <c r="U372" i="113"/>
  <c r="G41" i="95" s="1"/>
  <c r="U397" i="113"/>
  <c r="G66" i="95" s="1"/>
  <c r="U423" i="113"/>
  <c r="G92" i="95" s="1"/>
  <c r="U374" i="113"/>
  <c r="G43" i="95" s="1"/>
  <c r="U184" i="113"/>
  <c r="U444" i="113"/>
  <c r="G113" i="95" s="1"/>
  <c r="U469" i="113"/>
  <c r="G138" i="95" s="1"/>
  <c r="U446" i="113"/>
  <c r="G115" i="95" s="1"/>
  <c r="U463" i="113"/>
  <c r="G132" i="95" s="1"/>
  <c r="U440" i="113"/>
  <c r="G109" i="95" s="1"/>
  <c r="U465" i="113"/>
  <c r="G134" i="95" s="1"/>
  <c r="U401" i="113"/>
  <c r="G70" i="95" s="1"/>
  <c r="U426" i="113"/>
  <c r="G95" i="95" s="1"/>
  <c r="U459" i="113"/>
  <c r="G128" i="95" s="1"/>
  <c r="U360" i="113"/>
  <c r="G29" i="95" s="1"/>
  <c r="U385" i="113"/>
  <c r="G54" i="95" s="1"/>
  <c r="U475" i="113"/>
  <c r="G144" i="95" s="1"/>
  <c r="U346" i="113"/>
  <c r="G15" i="95" s="1"/>
  <c r="U439" i="113"/>
  <c r="G108" i="95" s="1"/>
  <c r="U443" i="113"/>
  <c r="G112" i="95" s="1"/>
  <c r="U365" i="113"/>
  <c r="G34" i="95" s="1"/>
  <c r="U366" i="113"/>
  <c r="G35" i="95" s="1"/>
  <c r="U351" i="113"/>
  <c r="G20" i="95" s="1"/>
  <c r="U428" i="113"/>
  <c r="G97" i="95" s="1"/>
  <c r="U453" i="113"/>
  <c r="G122" i="95" s="1"/>
  <c r="U430" i="113"/>
  <c r="G99" i="95" s="1"/>
  <c r="U447" i="113"/>
  <c r="G116" i="95" s="1"/>
  <c r="U424" i="113"/>
  <c r="G93" i="95" s="1"/>
  <c r="U449" i="113"/>
  <c r="G118" i="95" s="1"/>
  <c r="U474" i="113"/>
  <c r="G143" i="95" s="1"/>
  <c r="U410" i="113"/>
  <c r="G79" i="95" s="1"/>
  <c r="U413" i="113"/>
  <c r="G82" i="95" s="1"/>
  <c r="U344" i="113"/>
  <c r="G13" i="95" s="1"/>
  <c r="U369" i="113"/>
  <c r="G38" i="95" s="1"/>
  <c r="U394" i="113"/>
  <c r="G63" i="95" s="1"/>
  <c r="U379" i="113"/>
  <c r="G48" i="95" s="1"/>
  <c r="U388" i="113"/>
  <c r="G57" i="95" s="1"/>
  <c r="U411" i="113"/>
  <c r="G80" i="95" s="1"/>
  <c r="U349" i="113"/>
  <c r="G18" i="95" s="1"/>
  <c r="U375" i="113"/>
  <c r="G44" i="95" s="1"/>
  <c r="U460" i="113"/>
  <c r="G129" i="95" s="1"/>
  <c r="U485" i="113"/>
  <c r="G154" i="95" s="1"/>
  <c r="U462" i="113"/>
  <c r="G131" i="95" s="1"/>
  <c r="U479" i="113"/>
  <c r="G148" i="95" s="1"/>
  <c r="U456" i="113"/>
  <c r="G125" i="95" s="1"/>
  <c r="U481" i="113"/>
  <c r="G150" i="95" s="1"/>
  <c r="U417" i="113"/>
  <c r="G86" i="95" s="1"/>
  <c r="U442" i="113"/>
  <c r="G111" i="95" s="1"/>
  <c r="U391" i="113"/>
  <c r="G60" i="95" s="1"/>
  <c r="U376" i="113"/>
  <c r="G45" i="95" s="1"/>
  <c r="U431" i="113"/>
  <c r="G100" i="95" s="1"/>
  <c r="U421" i="113"/>
  <c r="G90" i="95" s="1"/>
  <c r="U362" i="113"/>
  <c r="G31" i="95" s="1"/>
  <c r="U415" i="113"/>
  <c r="G84" i="95" s="1"/>
  <c r="U356" i="113"/>
  <c r="G25" i="95" s="1"/>
  <c r="U381" i="113"/>
  <c r="G50" i="95" s="1"/>
  <c r="U367" i="113"/>
  <c r="G36" i="95" s="1"/>
  <c r="U350" i="113"/>
  <c r="G19" i="95" s="1"/>
  <c r="W103" i="85"/>
  <c r="W113" i="85" s="1"/>
  <c r="H17" i="94" s="1"/>
  <c r="W125" i="117"/>
  <c r="W127" i="117" s="1"/>
  <c r="W108" i="85"/>
  <c r="H12" i="94" s="1"/>
  <c r="W344" i="117"/>
  <c r="W58" i="114"/>
  <c r="W93" i="85"/>
  <c r="X142" i="118"/>
  <c r="X144" i="118" s="1"/>
  <c r="X96" i="85"/>
  <c r="X110" i="85" s="1"/>
  <c r="I14" i="94" s="1"/>
  <c r="U178" i="118"/>
  <c r="H39" i="100" s="1"/>
  <c r="U165" i="118"/>
  <c r="U167" i="118" s="1"/>
  <c r="H16" i="99"/>
  <c r="U177" i="117"/>
  <c r="V76" i="114"/>
  <c r="H57" i="97"/>
  <c r="V193" i="118"/>
  <c r="I51" i="100"/>
  <c r="A344" i="117" l="1"/>
  <c r="W60" i="114"/>
  <c r="W98" i="114"/>
  <c r="W100" i="114" s="1"/>
  <c r="W180" i="113"/>
  <c r="W182" i="113" s="1"/>
  <c r="W107" i="85"/>
  <c r="G63" i="97"/>
  <c r="U107" i="114"/>
  <c r="U179" i="117"/>
  <c r="H53" i="99"/>
  <c r="A53" i="99" s="1"/>
  <c r="G12" i="95"/>
  <c r="G180" i="95" s="1"/>
  <c r="U488" i="113"/>
  <c r="U490" i="113" s="1"/>
  <c r="W163" i="118"/>
  <c r="W152" i="118"/>
  <c r="W157" i="118"/>
  <c r="W149" i="118"/>
  <c r="W159" i="118"/>
  <c r="W148" i="118"/>
  <c r="W151" i="118"/>
  <c r="W153" i="118"/>
  <c r="W162" i="118"/>
  <c r="W150" i="118"/>
  <c r="W154" i="118"/>
  <c r="W155" i="118"/>
  <c r="W161" i="118"/>
  <c r="W180" i="118" s="1"/>
  <c r="J41" i="100" s="1"/>
  <c r="W160" i="118"/>
  <c r="W172" i="118" s="1"/>
  <c r="J33" i="100" s="1"/>
  <c r="W158" i="118"/>
  <c r="W156" i="118"/>
  <c r="G48" i="97"/>
  <c r="U74" i="114"/>
  <c r="U227" i="117"/>
  <c r="H98" i="99"/>
  <c r="A98" i="99" s="1"/>
  <c r="X163" i="118"/>
  <c r="X161" i="118"/>
  <c r="X180" i="118" s="1"/>
  <c r="K41" i="100" s="1"/>
  <c r="X160" i="118"/>
  <c r="X172" i="118" s="1"/>
  <c r="K33" i="100" s="1"/>
  <c r="X157" i="118"/>
  <c r="X177" i="118" s="1"/>
  <c r="K38" i="100" s="1"/>
  <c r="X154" i="118"/>
  <c r="X149" i="118"/>
  <c r="X162" i="118"/>
  <c r="X155" i="118"/>
  <c r="X153" i="118"/>
  <c r="X158" i="118"/>
  <c r="X148" i="118"/>
  <c r="X151" i="118"/>
  <c r="X152" i="118"/>
  <c r="X150" i="118"/>
  <c r="X156" i="118"/>
  <c r="X159" i="118"/>
  <c r="X180" i="113"/>
  <c r="X182" i="113" s="1"/>
  <c r="X107" i="85"/>
  <c r="X98" i="114"/>
  <c r="X100" i="114" s="1"/>
  <c r="X60" i="114"/>
  <c r="X175" i="117"/>
  <c r="K52" i="99" s="1"/>
  <c r="X171" i="117"/>
  <c r="K48" i="99" s="1"/>
  <c r="X139" i="117"/>
  <c r="X223" i="117"/>
  <c r="K97" i="99" s="1"/>
  <c r="X191" i="117"/>
  <c r="K65" i="99" s="1"/>
  <c r="X204" i="117"/>
  <c r="K78" i="99" s="1"/>
  <c r="X219" i="117"/>
  <c r="K93" i="99" s="1"/>
  <c r="X209" i="117"/>
  <c r="K83" i="99" s="1"/>
  <c r="X161" i="117"/>
  <c r="K38" i="99" s="1"/>
  <c r="X211" i="117"/>
  <c r="K85" i="99" s="1"/>
  <c r="X152" i="117"/>
  <c r="K29" i="99" s="1"/>
  <c r="X165" i="117"/>
  <c r="K42" i="99" s="1"/>
  <c r="X143" i="117"/>
  <c r="K20" i="99" s="1"/>
  <c r="X200" i="117"/>
  <c r="K74" i="99" s="1"/>
  <c r="X213" i="117"/>
  <c r="K87" i="99" s="1"/>
  <c r="X154" i="117"/>
  <c r="K31" i="99" s="1"/>
  <c r="X173" i="117"/>
  <c r="K50" i="99" s="1"/>
  <c r="X189" i="117"/>
  <c r="K63" i="99" s="1"/>
  <c r="X202" i="117"/>
  <c r="K76" i="99" s="1"/>
  <c r="X163" i="117"/>
  <c r="K40" i="99" s="1"/>
  <c r="X141" i="117"/>
  <c r="K18" i="99" s="1"/>
  <c r="X187" i="117"/>
  <c r="X221" i="117"/>
  <c r="K95" i="99" s="1"/>
  <c r="X156" i="117"/>
  <c r="K33" i="99" s="1"/>
  <c r="W109" i="85"/>
  <c r="H13" i="94" s="1"/>
  <c r="W84" i="114"/>
  <c r="W86" i="114" s="1"/>
  <c r="W38" i="114"/>
  <c r="W40" i="114" s="1"/>
  <c r="W175" i="117"/>
  <c r="J52" i="99" s="1"/>
  <c r="W200" i="117"/>
  <c r="J74" i="99" s="1"/>
  <c r="W187" i="117"/>
  <c r="W173" i="117"/>
  <c r="J50" i="99" s="1"/>
  <c r="W161" i="117"/>
  <c r="J38" i="99" s="1"/>
  <c r="W221" i="117"/>
  <c r="J95" i="99" s="1"/>
  <c r="W202" i="117"/>
  <c r="J76" i="99" s="1"/>
  <c r="W171" i="117"/>
  <c r="J48" i="99" s="1"/>
  <c r="W211" i="117"/>
  <c r="J85" i="99" s="1"/>
  <c r="W139" i="117"/>
  <c r="W143" i="117"/>
  <c r="J20" i="99" s="1"/>
  <c r="W209" i="117"/>
  <c r="J83" i="99" s="1"/>
  <c r="W156" i="117"/>
  <c r="J33" i="99" s="1"/>
  <c r="W219" i="117"/>
  <c r="J93" i="99" s="1"/>
  <c r="W163" i="117"/>
  <c r="J40" i="99" s="1"/>
  <c r="W152" i="117"/>
  <c r="J29" i="99" s="1"/>
  <c r="W165" i="117"/>
  <c r="J42" i="99" s="1"/>
  <c r="W213" i="117"/>
  <c r="J87" i="99" s="1"/>
  <c r="W223" i="117"/>
  <c r="J97" i="99" s="1"/>
  <c r="W191" i="117"/>
  <c r="J65" i="99" s="1"/>
  <c r="W141" i="117"/>
  <c r="J18" i="99" s="1"/>
  <c r="W154" i="117"/>
  <c r="J31" i="99" s="1"/>
  <c r="W189" i="117"/>
  <c r="J63" i="99" s="1"/>
  <c r="W204" i="117"/>
  <c r="J78" i="99" s="1"/>
  <c r="X109" i="85"/>
  <c r="I13" i="94" s="1"/>
  <c r="X38" i="114"/>
  <c r="X40" i="114" s="1"/>
  <c r="X84" i="114"/>
  <c r="X86" i="114" s="1"/>
  <c r="U191" i="118"/>
  <c r="H32" i="100"/>
  <c r="W171" i="118" l="1"/>
  <c r="U193" i="118"/>
  <c r="H51" i="100"/>
  <c r="A51" i="100" s="1"/>
  <c r="A1" i="100" s="1"/>
  <c r="H32" i="25" s="1"/>
  <c r="K61" i="99"/>
  <c r="X225" i="117"/>
  <c r="J32" i="100"/>
  <c r="H11" i="94"/>
  <c r="I11" i="94"/>
  <c r="X171" i="118"/>
  <c r="X165" i="118"/>
  <c r="X167" i="118" s="1"/>
  <c r="X178" i="118"/>
  <c r="K39" i="100" s="1"/>
  <c r="W177" i="118"/>
  <c r="J38" i="100" s="1"/>
  <c r="G65" i="97"/>
  <c r="U109" i="114"/>
  <c r="W470" i="113"/>
  <c r="I139" i="95" s="1"/>
  <c r="W438" i="113"/>
  <c r="I107" i="95" s="1"/>
  <c r="W406" i="113"/>
  <c r="I75" i="95" s="1"/>
  <c r="W455" i="113"/>
  <c r="I124" i="95" s="1"/>
  <c r="W464" i="113"/>
  <c r="I133" i="95" s="1"/>
  <c r="W432" i="113"/>
  <c r="I101" i="95" s="1"/>
  <c r="W400" i="113"/>
  <c r="I69" i="95" s="1"/>
  <c r="W457" i="113"/>
  <c r="I126" i="95" s="1"/>
  <c r="W474" i="113"/>
  <c r="I143" i="95" s="1"/>
  <c r="W442" i="113"/>
  <c r="I111" i="95" s="1"/>
  <c r="W410" i="113"/>
  <c r="I79" i="95" s="1"/>
  <c r="W467" i="113"/>
  <c r="I136" i="95" s="1"/>
  <c r="W435" i="113"/>
  <c r="I104" i="95" s="1"/>
  <c r="W403" i="113"/>
  <c r="I72" i="95" s="1"/>
  <c r="W460" i="113"/>
  <c r="I129" i="95" s="1"/>
  <c r="W428" i="113"/>
  <c r="I97" i="95" s="1"/>
  <c r="W469" i="113"/>
  <c r="I138" i="95" s="1"/>
  <c r="W393" i="113"/>
  <c r="I62" i="95" s="1"/>
  <c r="W431" i="113"/>
  <c r="I100" i="95" s="1"/>
  <c r="W378" i="113"/>
  <c r="I47" i="95" s="1"/>
  <c r="W346" i="113"/>
  <c r="I15" i="95" s="1"/>
  <c r="W395" i="113"/>
  <c r="I64" i="95" s="1"/>
  <c r="W363" i="113"/>
  <c r="I32" i="95" s="1"/>
  <c r="W365" i="113"/>
  <c r="I34" i="95" s="1"/>
  <c r="W415" i="113"/>
  <c r="I84" i="95" s="1"/>
  <c r="W380" i="113"/>
  <c r="I49" i="95" s="1"/>
  <c r="W348" i="113"/>
  <c r="I17" i="95" s="1"/>
  <c r="W445" i="113"/>
  <c r="I114" i="95" s="1"/>
  <c r="W382" i="113"/>
  <c r="I51" i="95" s="1"/>
  <c r="W350" i="113"/>
  <c r="I19" i="95" s="1"/>
  <c r="W423" i="113"/>
  <c r="I92" i="95" s="1"/>
  <c r="W383" i="113"/>
  <c r="I52" i="95" s="1"/>
  <c r="W351" i="113"/>
  <c r="I20" i="95" s="1"/>
  <c r="W352" i="113"/>
  <c r="I21" i="95" s="1"/>
  <c r="W360" i="113"/>
  <c r="I29" i="95" s="1"/>
  <c r="W377" i="113"/>
  <c r="I46" i="95" s="1"/>
  <c r="W454" i="113"/>
  <c r="I123" i="95" s="1"/>
  <c r="W422" i="113"/>
  <c r="I91" i="95" s="1"/>
  <c r="W471" i="113"/>
  <c r="I140" i="95" s="1"/>
  <c r="W480" i="113"/>
  <c r="I149" i="95" s="1"/>
  <c r="W448" i="113"/>
  <c r="I117" i="95" s="1"/>
  <c r="W416" i="113"/>
  <c r="I85" i="95" s="1"/>
  <c r="W473" i="113"/>
  <c r="I142" i="95" s="1"/>
  <c r="W441" i="113"/>
  <c r="I110" i="95" s="1"/>
  <c r="W458" i="113"/>
  <c r="I127" i="95" s="1"/>
  <c r="W426" i="113"/>
  <c r="I95" i="95" s="1"/>
  <c r="W483" i="113"/>
  <c r="I152" i="95" s="1"/>
  <c r="W451" i="113"/>
  <c r="I120" i="95" s="1"/>
  <c r="W419" i="113"/>
  <c r="I88" i="95" s="1"/>
  <c r="W476" i="113"/>
  <c r="I145" i="95" s="1"/>
  <c r="W444" i="113"/>
  <c r="I113" i="95" s="1"/>
  <c r="W412" i="113"/>
  <c r="I81" i="95" s="1"/>
  <c r="W407" i="113"/>
  <c r="I76" i="95" s="1"/>
  <c r="W477" i="113"/>
  <c r="I146" i="95" s="1"/>
  <c r="W394" i="113"/>
  <c r="I63" i="95" s="1"/>
  <c r="W362" i="113"/>
  <c r="I31" i="95" s="1"/>
  <c r="W373" i="113"/>
  <c r="I42" i="95" s="1"/>
  <c r="W379" i="113"/>
  <c r="I48" i="95" s="1"/>
  <c r="W347" i="113"/>
  <c r="I16" i="95" s="1"/>
  <c r="W349" i="113"/>
  <c r="I18" i="95" s="1"/>
  <c r="W396" i="113"/>
  <c r="I65" i="95" s="1"/>
  <c r="W364" i="113"/>
  <c r="I33" i="95" s="1"/>
  <c r="W433" i="113"/>
  <c r="I102" i="95" s="1"/>
  <c r="W398" i="113"/>
  <c r="I67" i="95" s="1"/>
  <c r="W366" i="113"/>
  <c r="I35" i="95" s="1"/>
  <c r="W453" i="113"/>
  <c r="I122" i="95" s="1"/>
  <c r="W399" i="113"/>
  <c r="I68" i="95" s="1"/>
  <c r="W367" i="113"/>
  <c r="I36" i="95" s="1"/>
  <c r="W353" i="113"/>
  <c r="I22" i="95" s="1"/>
  <c r="W344" i="113"/>
  <c r="I13" i="95" s="1"/>
  <c r="W369" i="113"/>
  <c r="I38" i="95" s="1"/>
  <c r="W184" i="113"/>
  <c r="W478" i="113"/>
  <c r="I147" i="95" s="1"/>
  <c r="W446" i="113"/>
  <c r="I115" i="95" s="1"/>
  <c r="W414" i="113"/>
  <c r="I83" i="95" s="1"/>
  <c r="W463" i="113"/>
  <c r="I132" i="95" s="1"/>
  <c r="W472" i="113"/>
  <c r="I141" i="95" s="1"/>
  <c r="W440" i="113"/>
  <c r="I109" i="95" s="1"/>
  <c r="W408" i="113"/>
  <c r="I77" i="95" s="1"/>
  <c r="W465" i="113"/>
  <c r="I134" i="95" s="1"/>
  <c r="W482" i="113"/>
  <c r="I151" i="95" s="1"/>
  <c r="W450" i="113"/>
  <c r="I119" i="95" s="1"/>
  <c r="W418" i="113"/>
  <c r="I87" i="95" s="1"/>
  <c r="W475" i="113"/>
  <c r="I144" i="95" s="1"/>
  <c r="W443" i="113"/>
  <c r="I112" i="95" s="1"/>
  <c r="W411" i="113"/>
  <c r="I80" i="95" s="1"/>
  <c r="W468" i="113"/>
  <c r="I137" i="95" s="1"/>
  <c r="W436" i="113"/>
  <c r="I105" i="95" s="1"/>
  <c r="W404" i="113"/>
  <c r="I73" i="95" s="1"/>
  <c r="W401" i="113"/>
  <c r="I70" i="95" s="1"/>
  <c r="W437" i="113"/>
  <c r="I106" i="95" s="1"/>
  <c r="W386" i="113"/>
  <c r="I55" i="95" s="1"/>
  <c r="W354" i="113"/>
  <c r="I23" i="95" s="1"/>
  <c r="W485" i="113"/>
  <c r="I154" i="95" s="1"/>
  <c r="W371" i="113"/>
  <c r="I40" i="95" s="1"/>
  <c r="W381" i="113"/>
  <c r="I50" i="95" s="1"/>
  <c r="W421" i="113"/>
  <c r="I90" i="95" s="1"/>
  <c r="W388" i="113"/>
  <c r="I57" i="95" s="1"/>
  <c r="W356" i="113"/>
  <c r="I25" i="95" s="1"/>
  <c r="W389" i="113"/>
  <c r="I58" i="95" s="1"/>
  <c r="W390" i="113"/>
  <c r="I59" i="95" s="1"/>
  <c r="W358" i="113"/>
  <c r="I27" i="95" s="1"/>
  <c r="W429" i="113"/>
  <c r="I98" i="95" s="1"/>
  <c r="W391" i="113"/>
  <c r="I60" i="95" s="1"/>
  <c r="W359" i="113"/>
  <c r="I28" i="95" s="1"/>
  <c r="W345" i="113"/>
  <c r="I14" i="95" s="1"/>
  <c r="W384" i="113"/>
  <c r="I53" i="95" s="1"/>
  <c r="W368" i="113"/>
  <c r="I37" i="95" s="1"/>
  <c r="W479" i="113"/>
  <c r="I148" i="95" s="1"/>
  <c r="W481" i="113"/>
  <c r="I150" i="95" s="1"/>
  <c r="W402" i="113"/>
  <c r="I71" i="95" s="1"/>
  <c r="W452" i="113"/>
  <c r="I121" i="95" s="1"/>
  <c r="W425" i="113"/>
  <c r="I94" i="95" s="1"/>
  <c r="W355" i="113"/>
  <c r="I24" i="95" s="1"/>
  <c r="W439" i="113"/>
  <c r="I108" i="95" s="1"/>
  <c r="W417" i="113"/>
  <c r="I86" i="95" s="1"/>
  <c r="W392" i="113"/>
  <c r="I61" i="95" s="1"/>
  <c r="W447" i="113"/>
  <c r="I116" i="95" s="1"/>
  <c r="W449" i="113"/>
  <c r="I118" i="95" s="1"/>
  <c r="W459" i="113"/>
  <c r="I128" i="95" s="1"/>
  <c r="W420" i="113"/>
  <c r="I89" i="95" s="1"/>
  <c r="W370" i="113"/>
  <c r="I39" i="95" s="1"/>
  <c r="W357" i="113"/>
  <c r="I26" i="95" s="1"/>
  <c r="W405" i="113"/>
  <c r="I74" i="95" s="1"/>
  <c r="W375" i="113"/>
  <c r="I44" i="95" s="1"/>
  <c r="W376" i="113"/>
  <c r="I45" i="95" s="1"/>
  <c r="W462" i="113"/>
  <c r="I131" i="95" s="1"/>
  <c r="W456" i="113"/>
  <c r="I125" i="95" s="1"/>
  <c r="W466" i="113"/>
  <c r="I135" i="95" s="1"/>
  <c r="W427" i="113"/>
  <c r="I96" i="95" s="1"/>
  <c r="W413" i="113"/>
  <c r="I82" i="95" s="1"/>
  <c r="W397" i="113"/>
  <c r="I66" i="95" s="1"/>
  <c r="W409" i="113"/>
  <c r="I78" i="95" s="1"/>
  <c r="W374" i="113"/>
  <c r="I43" i="95" s="1"/>
  <c r="W343" i="113"/>
  <c r="W430" i="113"/>
  <c r="I99" i="95" s="1"/>
  <c r="W424" i="113"/>
  <c r="I93" i="95" s="1"/>
  <c r="W434" i="113"/>
  <c r="I103" i="95" s="1"/>
  <c r="W484" i="113"/>
  <c r="I153" i="95" s="1"/>
  <c r="W385" i="113"/>
  <c r="I54" i="95" s="1"/>
  <c r="W387" i="113"/>
  <c r="I56" i="95" s="1"/>
  <c r="W372" i="113"/>
  <c r="I41" i="95" s="1"/>
  <c r="W461" i="113"/>
  <c r="I130" i="95" s="1"/>
  <c r="W361" i="113"/>
  <c r="I30" i="95" s="1"/>
  <c r="X104" i="114"/>
  <c r="X105" i="114"/>
  <c r="J64" i="97" s="1"/>
  <c r="J61" i="99"/>
  <c r="W225" i="117"/>
  <c r="W71" i="114"/>
  <c r="I55" i="97" s="1"/>
  <c r="W66" i="114"/>
  <c r="I50" i="97" s="1"/>
  <c r="W70" i="114"/>
  <c r="I54" i="97" s="1"/>
  <c r="W65" i="114"/>
  <c r="I49" i="97" s="1"/>
  <c r="W69" i="114"/>
  <c r="I53" i="97" s="1"/>
  <c r="W64" i="114"/>
  <c r="W67" i="114"/>
  <c r="I51" i="97" s="1"/>
  <c r="W68" i="114"/>
  <c r="I52" i="97" s="1"/>
  <c r="W72" i="114"/>
  <c r="I56" i="97" s="1"/>
  <c r="X471" i="113"/>
  <c r="J140" i="95" s="1"/>
  <c r="X439" i="113"/>
  <c r="J108" i="95" s="1"/>
  <c r="X407" i="113"/>
  <c r="J76" i="95" s="1"/>
  <c r="X464" i="113"/>
  <c r="J133" i="95" s="1"/>
  <c r="X481" i="113"/>
  <c r="J150" i="95" s="1"/>
  <c r="X449" i="113"/>
  <c r="J118" i="95" s="1"/>
  <c r="X417" i="113"/>
  <c r="J86" i="95" s="1"/>
  <c r="X474" i="113"/>
  <c r="J143" i="95" s="1"/>
  <c r="X442" i="113"/>
  <c r="J111" i="95" s="1"/>
  <c r="X459" i="113"/>
  <c r="J128" i="95" s="1"/>
  <c r="X427" i="113"/>
  <c r="J96" i="95" s="1"/>
  <c r="X484" i="113"/>
  <c r="J153" i="95" s="1"/>
  <c r="X452" i="113"/>
  <c r="J121" i="95" s="1"/>
  <c r="X420" i="113"/>
  <c r="J89" i="95" s="1"/>
  <c r="X477" i="113"/>
  <c r="J146" i="95" s="1"/>
  <c r="X445" i="113"/>
  <c r="J114" i="95" s="1"/>
  <c r="X413" i="113"/>
  <c r="J82" i="95" s="1"/>
  <c r="X416" i="113"/>
  <c r="J85" i="95" s="1"/>
  <c r="X434" i="113"/>
  <c r="J103" i="95" s="1"/>
  <c r="X371" i="113"/>
  <c r="J40" i="95" s="1"/>
  <c r="X366" i="113"/>
  <c r="J35" i="95" s="1"/>
  <c r="X396" i="113"/>
  <c r="J65" i="95" s="1"/>
  <c r="X364" i="113"/>
  <c r="J33" i="95" s="1"/>
  <c r="X430" i="113"/>
  <c r="J99" i="95" s="1"/>
  <c r="X389" i="113"/>
  <c r="J58" i="95" s="1"/>
  <c r="X357" i="113"/>
  <c r="J26" i="95" s="1"/>
  <c r="X446" i="113"/>
  <c r="J115" i="95" s="1"/>
  <c r="X414" i="113"/>
  <c r="J83" i="95" s="1"/>
  <c r="X383" i="113"/>
  <c r="J52" i="95" s="1"/>
  <c r="X351" i="113"/>
  <c r="J20" i="95" s="1"/>
  <c r="X438" i="113"/>
  <c r="J107" i="95" s="1"/>
  <c r="X384" i="113"/>
  <c r="J53" i="95" s="1"/>
  <c r="X352" i="113"/>
  <c r="J21" i="95" s="1"/>
  <c r="X370" i="113"/>
  <c r="J39" i="95" s="1"/>
  <c r="X345" i="113"/>
  <c r="J14" i="95" s="1"/>
  <c r="X346" i="113"/>
  <c r="J15" i="95" s="1"/>
  <c r="X455" i="113"/>
  <c r="J124" i="95" s="1"/>
  <c r="X423" i="113"/>
  <c r="J92" i="95" s="1"/>
  <c r="X480" i="113"/>
  <c r="J149" i="95" s="1"/>
  <c r="X448" i="113"/>
  <c r="J117" i="95" s="1"/>
  <c r="X465" i="113"/>
  <c r="J134" i="95" s="1"/>
  <c r="X433" i="113"/>
  <c r="J102" i="95" s="1"/>
  <c r="X401" i="113"/>
  <c r="J70" i="95" s="1"/>
  <c r="X458" i="113"/>
  <c r="J127" i="95" s="1"/>
  <c r="X475" i="113"/>
  <c r="J144" i="95" s="1"/>
  <c r="X443" i="113"/>
  <c r="J112" i="95" s="1"/>
  <c r="X411" i="113"/>
  <c r="J80" i="95" s="1"/>
  <c r="X468" i="113"/>
  <c r="J137" i="95" s="1"/>
  <c r="X436" i="113"/>
  <c r="J105" i="95" s="1"/>
  <c r="X404" i="113"/>
  <c r="J73" i="95" s="1"/>
  <c r="X461" i="113"/>
  <c r="J130" i="95" s="1"/>
  <c r="X429" i="113"/>
  <c r="J98" i="95" s="1"/>
  <c r="X478" i="113"/>
  <c r="J147" i="95" s="1"/>
  <c r="X394" i="113"/>
  <c r="J63" i="95" s="1"/>
  <c r="X387" i="113"/>
  <c r="J56" i="95" s="1"/>
  <c r="X355" i="113"/>
  <c r="J24" i="95" s="1"/>
  <c r="X406" i="113"/>
  <c r="J75" i="95" s="1"/>
  <c r="X380" i="113"/>
  <c r="J49" i="95" s="1"/>
  <c r="X348" i="113"/>
  <c r="J17" i="95" s="1"/>
  <c r="X418" i="113"/>
  <c r="J87" i="95" s="1"/>
  <c r="X373" i="113"/>
  <c r="J42" i="95" s="1"/>
  <c r="X382" i="113"/>
  <c r="J51" i="95" s="1"/>
  <c r="X350" i="113"/>
  <c r="J19" i="95" s="1"/>
  <c r="X402" i="113"/>
  <c r="J71" i="95" s="1"/>
  <c r="X367" i="113"/>
  <c r="J36" i="95" s="1"/>
  <c r="X470" i="113"/>
  <c r="J139" i="95" s="1"/>
  <c r="X426" i="113"/>
  <c r="J95" i="95" s="1"/>
  <c r="X368" i="113"/>
  <c r="J37" i="95" s="1"/>
  <c r="X362" i="113"/>
  <c r="J31" i="95" s="1"/>
  <c r="X369" i="113"/>
  <c r="J38" i="95" s="1"/>
  <c r="X385" i="113"/>
  <c r="J54" i="95" s="1"/>
  <c r="X463" i="113"/>
  <c r="J132" i="95" s="1"/>
  <c r="X399" i="113"/>
  <c r="J68" i="95" s="1"/>
  <c r="X473" i="113"/>
  <c r="J142" i="95" s="1"/>
  <c r="X409" i="113"/>
  <c r="J78" i="95" s="1"/>
  <c r="X483" i="113"/>
  <c r="J152" i="95" s="1"/>
  <c r="X419" i="113"/>
  <c r="J88" i="95" s="1"/>
  <c r="X444" i="113"/>
  <c r="J113" i="95" s="1"/>
  <c r="X469" i="113"/>
  <c r="J138" i="95" s="1"/>
  <c r="X405" i="113"/>
  <c r="J74" i="95" s="1"/>
  <c r="X395" i="113"/>
  <c r="J64" i="95" s="1"/>
  <c r="X358" i="113"/>
  <c r="J27" i="95" s="1"/>
  <c r="X356" i="113"/>
  <c r="J25" i="95" s="1"/>
  <c r="X381" i="113"/>
  <c r="J50" i="95" s="1"/>
  <c r="X398" i="113"/>
  <c r="J67" i="95" s="1"/>
  <c r="X375" i="113"/>
  <c r="J44" i="95" s="1"/>
  <c r="X432" i="113"/>
  <c r="J101" i="95" s="1"/>
  <c r="X344" i="113"/>
  <c r="J13" i="95" s="1"/>
  <c r="X378" i="113"/>
  <c r="J47" i="95" s="1"/>
  <c r="X431" i="113"/>
  <c r="J100" i="95" s="1"/>
  <c r="X456" i="113"/>
  <c r="J125" i="95" s="1"/>
  <c r="X441" i="113"/>
  <c r="J110" i="95" s="1"/>
  <c r="X466" i="113"/>
  <c r="J135" i="95" s="1"/>
  <c r="X451" i="113"/>
  <c r="J120" i="95" s="1"/>
  <c r="X476" i="113"/>
  <c r="J145" i="95" s="1"/>
  <c r="X412" i="113"/>
  <c r="J81" i="95" s="1"/>
  <c r="X437" i="113"/>
  <c r="J106" i="95" s="1"/>
  <c r="X410" i="113"/>
  <c r="J79" i="95" s="1"/>
  <c r="X363" i="113"/>
  <c r="J32" i="95" s="1"/>
  <c r="X388" i="113"/>
  <c r="J57" i="95" s="1"/>
  <c r="X424" i="113"/>
  <c r="J93" i="95" s="1"/>
  <c r="X349" i="113"/>
  <c r="J18" i="95" s="1"/>
  <c r="X408" i="113"/>
  <c r="J77" i="95" s="1"/>
  <c r="X343" i="113"/>
  <c r="X376" i="113"/>
  <c r="J45" i="95" s="1"/>
  <c r="X354" i="113"/>
  <c r="J23" i="95" s="1"/>
  <c r="X353" i="113"/>
  <c r="J22" i="95" s="1"/>
  <c r="X184" i="113"/>
  <c r="X479" i="113"/>
  <c r="J148" i="95" s="1"/>
  <c r="X415" i="113"/>
  <c r="J84" i="95" s="1"/>
  <c r="X440" i="113"/>
  <c r="J109" i="95" s="1"/>
  <c r="X425" i="113"/>
  <c r="J94" i="95" s="1"/>
  <c r="X450" i="113"/>
  <c r="J119" i="95" s="1"/>
  <c r="X435" i="113"/>
  <c r="J104" i="95" s="1"/>
  <c r="X460" i="113"/>
  <c r="J129" i="95" s="1"/>
  <c r="X485" i="113"/>
  <c r="J154" i="95" s="1"/>
  <c r="X421" i="113"/>
  <c r="J90" i="95" s="1"/>
  <c r="X386" i="113"/>
  <c r="J55" i="95" s="1"/>
  <c r="X347" i="113"/>
  <c r="J16" i="95" s="1"/>
  <c r="X372" i="113"/>
  <c r="J41" i="95" s="1"/>
  <c r="X397" i="113"/>
  <c r="J66" i="95" s="1"/>
  <c r="X374" i="113"/>
  <c r="J43" i="95" s="1"/>
  <c r="X391" i="113"/>
  <c r="J60" i="95" s="1"/>
  <c r="X462" i="113"/>
  <c r="J131" i="95" s="1"/>
  <c r="X360" i="113"/>
  <c r="J29" i="95" s="1"/>
  <c r="X393" i="113"/>
  <c r="J62" i="95" s="1"/>
  <c r="X447" i="113"/>
  <c r="J116" i="95" s="1"/>
  <c r="X472" i="113"/>
  <c r="J141" i="95" s="1"/>
  <c r="X457" i="113"/>
  <c r="J126" i="95" s="1"/>
  <c r="X482" i="113"/>
  <c r="J151" i="95" s="1"/>
  <c r="X467" i="113"/>
  <c r="J136" i="95" s="1"/>
  <c r="X403" i="113"/>
  <c r="J72" i="95" s="1"/>
  <c r="X428" i="113"/>
  <c r="J97" i="95" s="1"/>
  <c r="X400" i="113"/>
  <c r="J69" i="95" s="1"/>
  <c r="X359" i="113"/>
  <c r="J28" i="95" s="1"/>
  <c r="X422" i="113"/>
  <c r="J91" i="95" s="1"/>
  <c r="X379" i="113"/>
  <c r="J48" i="95" s="1"/>
  <c r="X454" i="113"/>
  <c r="J123" i="95" s="1"/>
  <c r="X453" i="113"/>
  <c r="J122" i="95" s="1"/>
  <c r="X390" i="113"/>
  <c r="J59" i="95" s="1"/>
  <c r="X392" i="113"/>
  <c r="J61" i="95" s="1"/>
  <c r="X365" i="113"/>
  <c r="J34" i="95" s="1"/>
  <c r="X361" i="113"/>
  <c r="J30" i="95" s="1"/>
  <c r="X377" i="113"/>
  <c r="J46" i="95" s="1"/>
  <c r="U76" i="114"/>
  <c r="G57" i="97"/>
  <c r="W178" i="118"/>
  <c r="J39" i="100" s="1"/>
  <c r="W165" i="118"/>
  <c r="W167" i="118" s="1"/>
  <c r="A167" i="118" s="1"/>
  <c r="A1" i="99"/>
  <c r="H30" i="25" s="1"/>
  <c r="X71" i="114"/>
  <c r="J55" i="97" s="1"/>
  <c r="X69" i="114"/>
  <c r="J53" i="97" s="1"/>
  <c r="X66" i="114"/>
  <c r="J50" i="97" s="1"/>
  <c r="X67" i="114"/>
  <c r="J51" i="97" s="1"/>
  <c r="X70" i="114"/>
  <c r="J54" i="97" s="1"/>
  <c r="X64" i="114"/>
  <c r="X65" i="114"/>
  <c r="J49" i="97" s="1"/>
  <c r="X72" i="114"/>
  <c r="J56" i="97" s="1"/>
  <c r="X68" i="114"/>
  <c r="J52" i="97" s="1"/>
  <c r="J16" i="99"/>
  <c r="W177" i="117"/>
  <c r="W105" i="114"/>
  <c r="I64" i="97" s="1"/>
  <c r="W104" i="114"/>
  <c r="K16" i="99"/>
  <c r="X177" i="117"/>
  <c r="I48" i="97" l="1"/>
  <c r="W74" i="114"/>
  <c r="J48" i="97"/>
  <c r="X74" i="114"/>
  <c r="W227" i="117"/>
  <c r="J98" i="99"/>
  <c r="X227" i="117"/>
  <c r="A227" i="117" s="1"/>
  <c r="K98" i="99"/>
  <c r="I63" i="97"/>
  <c r="W107" i="114"/>
  <c r="I12" i="95"/>
  <c r="I180" i="95" s="1"/>
  <c r="A180" i="95" s="1"/>
  <c r="A1" i="95" s="1"/>
  <c r="H22" i="25" s="1"/>
  <c r="W488" i="113"/>
  <c r="W490" i="113" s="1"/>
  <c r="K32" i="100"/>
  <c r="X191" i="118"/>
  <c r="W191" i="118"/>
  <c r="X179" i="117"/>
  <c r="K53" i="99"/>
  <c r="W179" i="117"/>
  <c r="J53" i="99"/>
  <c r="A184" i="113"/>
  <c r="J12" i="95"/>
  <c r="J180" i="95" s="1"/>
  <c r="X488" i="113"/>
  <c r="X490" i="113" s="1"/>
  <c r="A490" i="113" s="1"/>
  <c r="X107" i="114"/>
  <c r="J63" i="97"/>
  <c r="W193" i="118" l="1"/>
  <c r="J51" i="100"/>
  <c r="X76" i="114"/>
  <c r="J57" i="97"/>
  <c r="A1" i="113"/>
  <c r="H21" i="25" s="1"/>
  <c r="X193" i="118"/>
  <c r="A193" i="118" s="1"/>
  <c r="A1" i="118" s="1"/>
  <c r="H31" i="25" s="1"/>
  <c r="K51" i="100"/>
  <c r="I65" i="97"/>
  <c r="A65" i="97" s="1"/>
  <c r="W109" i="114"/>
  <c r="W76" i="114"/>
  <c r="I57" i="97"/>
  <c r="A57" i="97" s="1"/>
  <c r="J65" i="97"/>
  <c r="X109" i="114"/>
  <c r="A109" i="114" s="1"/>
  <c r="A179" i="117"/>
  <c r="A1" i="117" s="1"/>
  <c r="H29" i="25" s="1"/>
  <c r="A1" i="97" l="1"/>
  <c r="H26" i="25" s="1"/>
  <c r="A76" i="114"/>
  <c r="A1" i="114" s="1"/>
  <c r="H25" i="25" s="1"/>
  <c r="J14" i="87" l="1"/>
  <c r="J31" i="87" l="1"/>
  <c r="J36" i="87"/>
  <c r="K15" i="87"/>
  <c r="K32" i="87" s="1"/>
  <c r="V32" i="87" s="1"/>
  <c r="U31" i="87" l="1"/>
  <c r="K36" i="87"/>
  <c r="K14" i="87"/>
  <c r="J15" i="87"/>
  <c r="K31" i="87" l="1"/>
  <c r="K17" i="87"/>
  <c r="L36" i="87"/>
  <c r="L14" i="87"/>
  <c r="M14" i="87"/>
  <c r="P14" i="87" s="1"/>
  <c r="J32" i="87"/>
  <c r="J17" i="87"/>
  <c r="N14" i="87"/>
  <c r="U212" i="85"/>
  <c r="M36" i="87" l="1"/>
  <c r="Q14" i="87"/>
  <c r="L15" i="87"/>
  <c r="J34" i="87"/>
  <c r="U32" i="87"/>
  <c r="L31" i="87"/>
  <c r="P31" i="87" s="1"/>
  <c r="L17" i="87"/>
  <c r="U216" i="85"/>
  <c r="U220" i="85"/>
  <c r="V31" i="87"/>
  <c r="K34" i="87"/>
  <c r="N31" i="87"/>
  <c r="M31" i="87"/>
  <c r="T212" i="85"/>
  <c r="U99" i="85"/>
  <c r="T216" i="85" l="1"/>
  <c r="T220" i="85"/>
  <c r="X31" i="87"/>
  <c r="J37" i="87"/>
  <c r="U36" i="87"/>
  <c r="M15" i="87"/>
  <c r="V34" i="87"/>
  <c r="V37" i="87" s="1"/>
  <c r="W31" i="87"/>
  <c r="L32" i="87"/>
  <c r="L34" i="87" s="1"/>
  <c r="V36" i="87"/>
  <c r="K37" i="87"/>
  <c r="U111" i="85"/>
  <c r="U112" i="85"/>
  <c r="U377" i="85"/>
  <c r="U379" i="85" s="1"/>
  <c r="U101" i="85"/>
  <c r="U80" i="120" s="1"/>
  <c r="U82" i="120" s="1"/>
  <c r="Y31" i="87"/>
  <c r="U224" i="85"/>
  <c r="U226" i="85" s="1"/>
  <c r="F36" i="94"/>
  <c r="F39" i="94" s="1"/>
  <c r="U34" i="87"/>
  <c r="V99" i="85"/>
  <c r="W212" i="85"/>
  <c r="L37" i="87" l="1"/>
  <c r="W36" i="87"/>
  <c r="W216" i="85"/>
  <c r="W220" i="85"/>
  <c r="U37" i="87"/>
  <c r="M32" i="87"/>
  <c r="M17" i="87"/>
  <c r="T224" i="85"/>
  <c r="T226" i="85" s="1"/>
  <c r="E36" i="94"/>
  <c r="E39" i="94" s="1"/>
  <c r="U383" i="85"/>
  <c r="U384" i="85"/>
  <c r="F68" i="94" s="1"/>
  <c r="U387" i="85"/>
  <c r="F71" i="94" s="1"/>
  <c r="U385" i="85"/>
  <c r="F69" i="94" s="1"/>
  <c r="U386" i="85"/>
  <c r="F70" i="94" s="1"/>
  <c r="N15" i="87"/>
  <c r="F15" i="94"/>
  <c r="U69" i="119"/>
  <c r="U115" i="85"/>
  <c r="W32" i="87"/>
  <c r="W34" i="87" s="1"/>
  <c r="U90" i="120"/>
  <c r="K24" i="102" s="1"/>
  <c r="U87" i="120"/>
  <c r="K21" i="102" s="1"/>
  <c r="U88" i="120"/>
  <c r="K22" i="102" s="1"/>
  <c r="U89" i="120"/>
  <c r="K23" i="102" s="1"/>
  <c r="U86" i="120"/>
  <c r="V111" i="85"/>
  <c r="V112" i="85"/>
  <c r="V377" i="85"/>
  <c r="V379" i="85" s="1"/>
  <c r="V101" i="85"/>
  <c r="V80" i="120" s="1"/>
  <c r="V82" i="120" s="1"/>
  <c r="F40" i="94"/>
  <c r="N36" i="87"/>
  <c r="P36" i="87" s="1"/>
  <c r="F16" i="94"/>
  <c r="U138" i="119"/>
  <c r="AA31" i="87"/>
  <c r="X212" i="85"/>
  <c r="W99" i="85"/>
  <c r="V212" i="85"/>
  <c r="E40" i="94" l="1"/>
  <c r="W37" i="87"/>
  <c r="V216" i="85"/>
  <c r="V220" i="85"/>
  <c r="X216" i="85"/>
  <c r="X220" i="85"/>
  <c r="X32" i="87"/>
  <c r="X34" i="87" s="1"/>
  <c r="M34" i="87"/>
  <c r="G15" i="94"/>
  <c r="V69" i="119"/>
  <c r="V115" i="85"/>
  <c r="U117" i="85"/>
  <c r="F18" i="94"/>
  <c r="W111" i="85"/>
  <c r="W112" i="85"/>
  <c r="W377" i="85"/>
  <c r="W379" i="85" s="1"/>
  <c r="W101" i="85"/>
  <c r="W80" i="120" s="1"/>
  <c r="W82" i="120" s="1"/>
  <c r="G32" i="101"/>
  <c r="U141" i="119"/>
  <c r="V89" i="120"/>
  <c r="L23" i="102" s="1"/>
  <c r="V90" i="120"/>
  <c r="L24" i="102" s="1"/>
  <c r="V86" i="120"/>
  <c r="V88" i="120"/>
  <c r="L22" i="102" s="1"/>
  <c r="V87" i="120"/>
  <c r="L21" i="102" s="1"/>
  <c r="K20" i="102"/>
  <c r="K25" i="102" s="1"/>
  <c r="U92" i="120"/>
  <c r="U94" i="120" s="1"/>
  <c r="G16" i="101"/>
  <c r="U72" i="119"/>
  <c r="G16" i="94"/>
  <c r="V138" i="119"/>
  <c r="N32" i="87"/>
  <c r="N17" i="87"/>
  <c r="P17" i="87" s="1"/>
  <c r="P15" i="87"/>
  <c r="Q15" i="87" s="1"/>
  <c r="Q17" i="87" s="1"/>
  <c r="A17" i="87" s="1"/>
  <c r="V387" i="85"/>
  <c r="G71" i="94" s="1"/>
  <c r="V385" i="85"/>
  <c r="G69" i="94" s="1"/>
  <c r="V386" i="85"/>
  <c r="G70" i="94" s="1"/>
  <c r="V383" i="85"/>
  <c r="V384" i="85"/>
  <c r="G68" i="94" s="1"/>
  <c r="P32" i="87"/>
  <c r="F67" i="94"/>
  <c r="F72" i="94" s="1"/>
  <c r="U389" i="85"/>
  <c r="U391" i="85" s="1"/>
  <c r="H36" i="94"/>
  <c r="H39" i="94" s="1"/>
  <c r="H40" i="94" s="1"/>
  <c r="W224" i="85"/>
  <c r="W226" i="85" s="1"/>
  <c r="X99" i="85"/>
  <c r="X111" i="85" l="1"/>
  <c r="X112" i="85"/>
  <c r="X377" i="85"/>
  <c r="X379" i="85" s="1"/>
  <c r="X101" i="85"/>
  <c r="X80" i="120" s="1"/>
  <c r="X82" i="120" s="1"/>
  <c r="Y32" i="87"/>
  <c r="N34" i="87"/>
  <c r="G36" i="94"/>
  <c r="G39" i="94" s="1"/>
  <c r="V224" i="85"/>
  <c r="V226" i="85" s="1"/>
  <c r="G37" i="101"/>
  <c r="U143" i="119"/>
  <c r="V117" i="85"/>
  <c r="G18" i="94"/>
  <c r="G67" i="94"/>
  <c r="G72" i="94" s="1"/>
  <c r="V389" i="85"/>
  <c r="V391" i="85" s="1"/>
  <c r="H32" i="101"/>
  <c r="V141" i="119"/>
  <c r="V92" i="120"/>
  <c r="V94" i="120" s="1"/>
  <c r="L20" i="102"/>
  <c r="L25" i="102" s="1"/>
  <c r="H15" i="94"/>
  <c r="W69" i="119"/>
  <c r="W115" i="85"/>
  <c r="H16" i="101"/>
  <c r="V72" i="119"/>
  <c r="I36" i="94"/>
  <c r="I39" i="94" s="1"/>
  <c r="X224" i="85"/>
  <c r="X226" i="85" s="1"/>
  <c r="A226" i="85" s="1"/>
  <c r="U74" i="119"/>
  <c r="G21" i="101"/>
  <c r="W383" i="85"/>
  <c r="W384" i="85"/>
  <c r="H68" i="94" s="1"/>
  <c r="W385" i="85"/>
  <c r="H69" i="94" s="1"/>
  <c r="W387" i="85"/>
  <c r="H71" i="94" s="1"/>
  <c r="W386" i="85"/>
  <c r="H70" i="94" s="1"/>
  <c r="M37" i="87"/>
  <c r="X36" i="87"/>
  <c r="X37" i="87" s="1"/>
  <c r="P34" i="87"/>
  <c r="H16" i="94"/>
  <c r="W138" i="119"/>
  <c r="F73" i="94"/>
  <c r="K28" i="102"/>
  <c r="W90" i="120"/>
  <c r="M24" i="102" s="1"/>
  <c r="W89" i="120"/>
  <c r="M23" i="102" s="1"/>
  <c r="W86" i="120"/>
  <c r="W87" i="120"/>
  <c r="M21" i="102" s="1"/>
  <c r="W88" i="120"/>
  <c r="M22" i="102" s="1"/>
  <c r="G73" i="94" l="1"/>
  <c r="I40" i="94"/>
  <c r="G40" i="94"/>
  <c r="L28" i="102"/>
  <c r="P37" i="87"/>
  <c r="A37" i="87" s="1"/>
  <c r="A1" i="87" s="1"/>
  <c r="AA36" i="87"/>
  <c r="W92" i="120"/>
  <c r="W94" i="120" s="1"/>
  <c r="M20" i="102"/>
  <c r="M25" i="102" s="1"/>
  <c r="V74" i="119"/>
  <c r="H21" i="101"/>
  <c r="W141" i="119"/>
  <c r="I32" i="101"/>
  <c r="N37" i="87"/>
  <c r="Y36" i="87"/>
  <c r="I16" i="94"/>
  <c r="X138" i="119"/>
  <c r="W72" i="119"/>
  <c r="W74" i="119" s="1"/>
  <c r="I16" i="101"/>
  <c r="X89" i="120"/>
  <c r="N23" i="102" s="1"/>
  <c r="X90" i="120"/>
  <c r="N24" i="102" s="1"/>
  <c r="X86" i="120"/>
  <c r="X87" i="120"/>
  <c r="N21" i="102" s="1"/>
  <c r="X88" i="120"/>
  <c r="N22" i="102" s="1"/>
  <c r="V143" i="119"/>
  <c r="H37" i="101"/>
  <c r="X385" i="85"/>
  <c r="I69" i="94" s="1"/>
  <c r="X387" i="85"/>
  <c r="I71" i="94" s="1"/>
  <c r="X386" i="85"/>
  <c r="I70" i="94" s="1"/>
  <c r="X383" i="85"/>
  <c r="X384" i="85"/>
  <c r="I68" i="94" s="1"/>
  <c r="W389" i="85"/>
  <c r="W391" i="85" s="1"/>
  <c r="H67" i="94"/>
  <c r="H72" i="94" s="1"/>
  <c r="H73" i="94" s="1"/>
  <c r="W117" i="85"/>
  <c r="H18" i="94"/>
  <c r="Y34" i="87"/>
  <c r="AA32" i="87"/>
  <c r="I15" i="94"/>
  <c r="X69" i="119"/>
  <c r="X115" i="85"/>
  <c r="A40" i="94" l="1"/>
  <c r="X72" i="119"/>
  <c r="J16" i="101"/>
  <c r="X92" i="120"/>
  <c r="X94" i="120" s="1"/>
  <c r="A94" i="120" s="1"/>
  <c r="A1" i="120" s="1"/>
  <c r="H35" i="25" s="1"/>
  <c r="N20" i="102"/>
  <c r="N25" i="102" s="1"/>
  <c r="N28" i="102" s="1"/>
  <c r="A28" i="102" s="1"/>
  <c r="A1" i="102" s="1"/>
  <c r="H36" i="25" s="1"/>
  <c r="I37" i="101"/>
  <c r="W143" i="119"/>
  <c r="X389" i="85"/>
  <c r="X391" i="85" s="1"/>
  <c r="I67" i="94"/>
  <c r="I72" i="94" s="1"/>
  <c r="J32" i="101"/>
  <c r="X141" i="119"/>
  <c r="X117" i="85"/>
  <c r="A117" i="85" s="1"/>
  <c r="I18" i="94"/>
  <c r="A18" i="94" s="1"/>
  <c r="Y37" i="87"/>
  <c r="AA34" i="87"/>
  <c r="AA37" i="87" s="1"/>
  <c r="A391" i="85"/>
  <c r="I21" i="101"/>
  <c r="M28" i="102"/>
  <c r="I73" i="94" l="1"/>
  <c r="A73" i="94" s="1"/>
  <c r="A1" i="94"/>
  <c r="H20" i="25" s="1"/>
  <c r="A1" i="85"/>
  <c r="H19" i="25" s="1"/>
  <c r="J37" i="101"/>
  <c r="A37" i="101" s="1"/>
  <c r="X143" i="119"/>
  <c r="A143" i="119" s="1"/>
  <c r="J21" i="101"/>
  <c r="A21" i="101" s="1"/>
  <c r="X74" i="119"/>
  <c r="A74" i="119" s="1"/>
  <c r="A1" i="119" l="1"/>
  <c r="H33" i="25" s="1"/>
  <c r="A1" i="101"/>
  <c r="H34" i="25" s="1"/>
  <c r="H52" i="25" l="1"/>
  <c r="H8" i="25" s="1"/>
  <c r="H10" i="25" s="1"/>
  <c r="B2" i="117" s="1"/>
  <c r="B2" i="84" l="1"/>
  <c r="B2" i="129"/>
  <c r="B2" i="133"/>
  <c r="B2" i="4"/>
  <c r="B2" i="119"/>
  <c r="B2" i="80"/>
  <c r="B2" i="47"/>
  <c r="B2" i="123"/>
  <c r="B2" i="25"/>
  <c r="B2" i="46"/>
  <c r="B2" i="116"/>
  <c r="B2" i="131"/>
  <c r="B2" i="113"/>
  <c r="B2" i="78"/>
  <c r="B2" i="85"/>
  <c r="B2" i="130"/>
  <c r="B2" i="56"/>
  <c r="B2" i="30"/>
  <c r="B2" i="132"/>
  <c r="B2" i="115"/>
  <c r="B2" i="34"/>
  <c r="B2" i="122"/>
  <c r="B2" i="120"/>
  <c r="B2" i="114"/>
  <c r="B2" i="28"/>
  <c r="B2" i="118"/>
  <c r="B2"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Henry Wu</author>
  </authors>
  <commentList>
    <comment ref="I35" authorId="0" shapeId="0" xr:uid="{00000000-0006-0000-1600-000001000000}">
      <text>
        <r>
          <rPr>
            <sz val="9"/>
            <color indexed="81"/>
            <rFont val="Tahoma"/>
            <family val="2"/>
          </rPr>
          <t>Eli Grace-Webb:
Based on email from Abdel Belarouci (2:49pm, 15 June 2017) that revenue from Fibre Optic assumed to stay constant at $2,626k
As per the AER shared assets guideline, only 10% of this revenue is removed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Hogan, Susan</author>
  </authors>
  <commentList>
    <comment ref="B7857" authorId="0" shapeId="0" xr:uid="{00000000-0006-0000-1D00-000001000000}">
      <text>
        <r>
          <rPr>
            <b/>
            <sz val="9"/>
            <color indexed="81"/>
            <rFont val="Tahoma"/>
            <family val="2"/>
          </rPr>
          <t xml:space="preserve">Unmodelled augmentation -- </t>
        </r>
        <r>
          <rPr>
            <sz val="9"/>
            <color indexed="81"/>
            <rFont val="Tahoma"/>
            <family val="2"/>
          </rPr>
          <t xml:space="preserve">see comments in guidance paper - this should cover capex allocated to the augmentation category that is not considered to be primarily related to peak demand and capacity needs.
</t>
        </r>
      </text>
    </comment>
  </commentList>
</comments>
</file>

<file path=xl/sharedStrings.xml><?xml version="1.0" encoding="utf-8"?>
<sst xmlns="http://schemas.openxmlformats.org/spreadsheetml/2006/main" count="10909" uniqueCount="1824">
  <si>
    <t>General Model Constant</t>
  </si>
  <si>
    <t>Name</t>
  </si>
  <si>
    <t>Mths_In_Mth</t>
  </si>
  <si>
    <t>Mths_In_Qtr</t>
  </si>
  <si>
    <t>Mths_In_Yr</t>
  </si>
  <si>
    <t>Heading 1</t>
  </si>
  <si>
    <t>Ok</t>
  </si>
  <si>
    <t>Error</t>
  </si>
  <si>
    <t>Half</t>
  </si>
  <si>
    <t>Yes</t>
  </si>
  <si>
    <t>No</t>
  </si>
  <si>
    <t>Yes_No</t>
  </si>
  <si>
    <t>Error Checks</t>
  </si>
  <si>
    <t>Days_In_Wk</t>
  </si>
  <si>
    <t>Assumptions</t>
  </si>
  <si>
    <t>Checks</t>
  </si>
  <si>
    <t>Error Message</t>
  </si>
  <si>
    <t>Model Title Message</t>
  </si>
  <si>
    <t>Alert Message</t>
  </si>
  <si>
    <t>Model Message</t>
  </si>
  <si>
    <t>Input</t>
  </si>
  <si>
    <t>Output</t>
  </si>
  <si>
    <t>Cells containing input texts/numbers NOT intended to be changed by model users</t>
  </si>
  <si>
    <t>Cells containing formulae NOT intended to be changed by model users</t>
  </si>
  <si>
    <t>Heading 2</t>
  </si>
  <si>
    <t>Cells containing assumptions intended to be manipulated by model users</t>
  </si>
  <si>
    <t>Level 1 heading NOT intended to be changed by model users</t>
  </si>
  <si>
    <t>Level 2 heading NOT intended to be changed by model users</t>
  </si>
  <si>
    <t>Model Developer:</t>
  </si>
  <si>
    <t>Purpose of the Model:</t>
  </si>
  <si>
    <t>Model Settings</t>
  </si>
  <si>
    <t>[Insert]</t>
  </si>
  <si>
    <t>Model Checks</t>
  </si>
  <si>
    <t>End</t>
  </si>
  <si>
    <t>Qtrs_In_Yr</t>
  </si>
  <si>
    <t>N/A</t>
  </si>
  <si>
    <t>NA</t>
  </si>
  <si>
    <t>Model Legend:</t>
  </si>
  <si>
    <t>Cells where inputs or outputs are not applicable</t>
  </si>
  <si>
    <t>Cells containing a drop down list for users to select inputs</t>
  </si>
  <si>
    <t>Cells containing a hyperlink to another part of the workbook</t>
  </si>
  <si>
    <t>Cells representing there is an error in the nominated area of the workbook</t>
  </si>
  <si>
    <t>Cells representing there are no errors in the nominated area of the workbook</t>
  </si>
  <si>
    <t>Cells containing a link from external workbooks</t>
  </si>
  <si>
    <t>Drop Down</t>
  </si>
  <si>
    <t>Hyperlink</t>
  </si>
  <si>
    <t>Model Lookups</t>
  </si>
  <si>
    <t>Days_In_Yr</t>
  </si>
  <si>
    <t>Client Lookups</t>
  </si>
  <si>
    <t>Total Errors</t>
  </si>
  <si>
    <t>Table of Contents</t>
  </si>
  <si>
    <t>Appendix</t>
  </si>
  <si>
    <t>Go to Cover Sheet</t>
  </si>
  <si>
    <t>Period Counter</t>
  </si>
  <si>
    <t>Period Start Date</t>
  </si>
  <si>
    <t>Period End Date</t>
  </si>
  <si>
    <t>Model Start Date</t>
  </si>
  <si>
    <t>Periodicity Inputs</t>
  </si>
  <si>
    <t>Time Series Headings</t>
  </si>
  <si>
    <t>Base Year</t>
  </si>
  <si>
    <t>Year</t>
  </si>
  <si>
    <t>Period Type</t>
  </si>
  <si>
    <t>Actual</t>
  </si>
  <si>
    <t>Forecast</t>
  </si>
  <si>
    <t>Regulatory Year</t>
  </si>
  <si>
    <t>Source</t>
  </si>
  <si>
    <t>Unit</t>
  </si>
  <si>
    <t>Basis</t>
  </si>
  <si>
    <t>Timing</t>
  </si>
  <si>
    <t>Real $2018</t>
  </si>
  <si>
    <t>Nominal</t>
  </si>
  <si>
    <t>Real$2018</t>
  </si>
  <si>
    <t>LU_Basis</t>
  </si>
  <si>
    <t>Units</t>
  </si>
  <si>
    <t>Percent</t>
  </si>
  <si>
    <t>Dollars</t>
  </si>
  <si>
    <t>Factor</t>
  </si>
  <si>
    <t>$Millions</t>
  </si>
  <si>
    <t>$000's</t>
  </si>
  <si>
    <t>Millions</t>
  </si>
  <si>
    <t>Thousands</t>
  </si>
  <si>
    <t>LU_Units</t>
  </si>
  <si>
    <t>Start year</t>
  </si>
  <si>
    <t>Mid year</t>
  </si>
  <si>
    <t>End year</t>
  </si>
  <si>
    <t>LU_Timing</t>
  </si>
  <si>
    <t>LU_Timing_Value</t>
  </si>
  <si>
    <t>End_year</t>
  </si>
  <si>
    <t>Mid_year</t>
  </si>
  <si>
    <t>Start_year</t>
  </si>
  <si>
    <t>Service Classification</t>
  </si>
  <si>
    <t>Standard control services</t>
  </si>
  <si>
    <t>Alternative control services</t>
  </si>
  <si>
    <t>Negotiated services</t>
  </si>
  <si>
    <t>Unregulated services</t>
  </si>
  <si>
    <t>Advanced metering infrastructure</t>
  </si>
  <si>
    <t>LU_Service_Long</t>
  </si>
  <si>
    <t>LU_Service_Short</t>
  </si>
  <si>
    <t>SCS</t>
  </si>
  <si>
    <t>ACS</t>
  </si>
  <si>
    <t>NEG</t>
  </si>
  <si>
    <t>UNR</t>
  </si>
  <si>
    <t>Opex View 2</t>
  </si>
  <si>
    <t>Network maintenance</t>
  </si>
  <si>
    <t>Routine maintenance</t>
  </si>
  <si>
    <t>Non-routine maintenance</t>
  </si>
  <si>
    <t>Emergency response</t>
  </si>
  <si>
    <t>Vegetation management</t>
  </si>
  <si>
    <t>Network operating</t>
  </si>
  <si>
    <t>Network overheads</t>
  </si>
  <si>
    <t>Corporate overheads (excl. IT)</t>
  </si>
  <si>
    <t>Non-network</t>
  </si>
  <si>
    <t>Information technology</t>
  </si>
  <si>
    <t>Motor vehicles</t>
  </si>
  <si>
    <t>Buildings and property (incl. tools, fleet &amp; equipment)</t>
  </si>
  <si>
    <t>Other</t>
  </si>
  <si>
    <t>Levies (incl. license fees)</t>
  </si>
  <si>
    <t>GSL payments</t>
  </si>
  <si>
    <t>Demand side management</t>
  </si>
  <si>
    <t>Self insurance</t>
  </si>
  <si>
    <t>Debt raising costs</t>
  </si>
  <si>
    <t>LU_Opex_View_2</t>
  </si>
  <si>
    <t>Metering</t>
  </si>
  <si>
    <t>Public Lighting</t>
  </si>
  <si>
    <t>[Spare]</t>
  </si>
  <si>
    <t>Connections</t>
  </si>
  <si>
    <t>Fee and Quoted</t>
  </si>
  <si>
    <t>Non Network</t>
  </si>
  <si>
    <t>IT and Communications</t>
  </si>
  <si>
    <t>Motor Vehicles</t>
  </si>
  <si>
    <t>Buildings and Property</t>
  </si>
  <si>
    <t>LU_Non_Network</t>
  </si>
  <si>
    <t>Category Heading</t>
  </si>
  <si>
    <t>Total</t>
  </si>
  <si>
    <t>Calculated</t>
  </si>
  <si>
    <t>Not Applicable</t>
  </si>
  <si>
    <t>GWh</t>
  </si>
  <si>
    <t>MWh</t>
  </si>
  <si>
    <t>Number</t>
  </si>
  <si>
    <t>Check</t>
  </si>
  <si>
    <t>Insert</t>
  </si>
  <si>
    <t>LU_Insert</t>
  </si>
  <si>
    <t>AER / RIN Lookups</t>
  </si>
  <si>
    <t>Km</t>
  </si>
  <si>
    <t>Kilometres</t>
  </si>
  <si>
    <t>Model Diagrams</t>
  </si>
  <si>
    <t>Disclaimer:</t>
  </si>
  <si>
    <t>Ref.</t>
  </si>
  <si>
    <t>CPI Assumptions</t>
  </si>
  <si>
    <t>CPI Input</t>
  </si>
  <si>
    <t>Dollar Conversion</t>
  </si>
  <si>
    <t>Real 2015 to Nominal</t>
  </si>
  <si>
    <t>Real 2016 to Nominal</t>
  </si>
  <si>
    <t>Real 2017 to Nominal</t>
  </si>
  <si>
    <t>Real 2018 to Nominal</t>
  </si>
  <si>
    <t>Real 2019 to Nominal</t>
  </si>
  <si>
    <t>Real 2020 to Nominal</t>
  </si>
  <si>
    <t>Real 2021 to Nominal</t>
  </si>
  <si>
    <t>Real 2022 to Nominal</t>
  </si>
  <si>
    <t>Real 2023 to Nominal</t>
  </si>
  <si>
    <t>Real 2024 to Nominal</t>
  </si>
  <si>
    <t>RBA</t>
  </si>
  <si>
    <t>PWC</t>
  </si>
  <si>
    <t>Overheads</t>
  </si>
  <si>
    <t>Corporate Overheads</t>
  </si>
  <si>
    <t>Network Overheads</t>
  </si>
  <si>
    <t>LU_Overheads</t>
  </si>
  <si>
    <t>[Spare 1]</t>
  </si>
  <si>
    <t>[Spare 2]</t>
  </si>
  <si>
    <t>Real to Nominal Escalation Factors</t>
  </si>
  <si>
    <t>Model Suite Diagram</t>
  </si>
  <si>
    <t>Model Logic Diagram</t>
  </si>
  <si>
    <t>CPI Indexation Calculations</t>
  </si>
  <si>
    <t>Model Versions</t>
  </si>
  <si>
    <t>Version Name</t>
  </si>
  <si>
    <t>Developer</t>
  </si>
  <si>
    <t>Creation Date</t>
  </si>
  <si>
    <t>Comments</t>
  </si>
  <si>
    <t>[PWC]</t>
  </si>
  <si>
    <t>[Insert Comments Here]</t>
  </si>
  <si>
    <t>Change Logs</t>
  </si>
  <si>
    <t>Model Versions and Change Logs</t>
  </si>
  <si>
    <t>Change Description</t>
  </si>
  <si>
    <t>Amender</t>
  </si>
  <si>
    <t>Amendment Date</t>
  </si>
  <si>
    <t>Worksheet</t>
  </si>
  <si>
    <t>Cell Reference</t>
  </si>
  <si>
    <t>CPI Assumptions and Associated Indexes</t>
  </si>
  <si>
    <t>Operating Expenditure</t>
  </si>
  <si>
    <t>Step Change Assumptions</t>
  </si>
  <si>
    <t>View 1</t>
  </si>
  <si>
    <t>View 2</t>
  </si>
  <si>
    <t>Opex View 1</t>
  </si>
  <si>
    <t>LU_Opex_View_1</t>
  </si>
  <si>
    <t>Vegetation Management</t>
  </si>
  <si>
    <t>Maintenance</t>
  </si>
  <si>
    <t>Emergency Response</t>
  </si>
  <si>
    <t>Opex View 2 Names</t>
  </si>
  <si>
    <t>LU_Opex_View_2_Names</t>
  </si>
  <si>
    <t>Real $2019</t>
  </si>
  <si>
    <t>Real$2019</t>
  </si>
  <si>
    <t>Unallocated</t>
  </si>
  <si>
    <t>Section Cover: General Inputs and Calculations</t>
  </si>
  <si>
    <t>Section Notes / Instructions</t>
  </si>
  <si>
    <t>Section Cover: General Model Outputs</t>
  </si>
  <si>
    <t>This model is confidential information of, and is owned by, Power and Water Corporation ABN 15 947 352 360 (PWC).  It may not be disclosed to, or used or relied on by, any person without the consent of PWC.
PWC has not verified the inputs or the outputs of this model and makes no representation or warranty as to the completeness, accuracy, reliability or appropriateness of the model, its inputs and outputs (including any forward looking statements) or how it functions.  To the extent permitted by law, any person using or relying on this model or its outputs does so at their own risk and agrees that PWC will not be liable to any person for any loss or damage of any kind arising out of or in any way connected with the use of this model (including negligence).   The references to PWC in this disclaimer includes their respective directors, officers, employees, contractors, advisers or agents.</t>
  </si>
  <si>
    <t>Real 2018 to Real 2019</t>
  </si>
  <si>
    <t>General Model Inputs and Calculations</t>
  </si>
  <si>
    <t>Insurance</t>
  </si>
  <si>
    <t xml:space="preserve"> </t>
  </si>
  <si>
    <t>Duel Service Function</t>
  </si>
  <si>
    <t>DSF</t>
  </si>
  <si>
    <t>RY14</t>
  </si>
  <si>
    <t>RY13</t>
  </si>
  <si>
    <t>RY12</t>
  </si>
  <si>
    <t>RY11</t>
  </si>
  <si>
    <t>RY10</t>
  </si>
  <si>
    <t>RY09</t>
  </si>
  <si>
    <t>RIN E Ouputs</t>
  </si>
  <si>
    <t>3.2.2 - OPEX CONSISTENCY</t>
  </si>
  <si>
    <t>Opex for network services</t>
  </si>
  <si>
    <t>Opex for metering</t>
  </si>
  <si>
    <t>Opex for connection services</t>
  </si>
  <si>
    <t>Opex for public lighting</t>
  </si>
  <si>
    <t>Opex for amounts payable for easement levy or similar direct charges on DNSP</t>
  </si>
  <si>
    <t>Opex for transmission connection point planning</t>
  </si>
  <si>
    <t>RIN C Ouputs</t>
  </si>
  <si>
    <t>2.1 EXPENDITURE SUMMARY &amp; RECONCILIATION</t>
  </si>
  <si>
    <t>Corporate overheads</t>
  </si>
  <si>
    <t>2.6.1 - NON-NETWORK EXPENDITURE</t>
  </si>
  <si>
    <t>Non Network Expenditure</t>
  </si>
  <si>
    <t>Vegetation Management Expenditure</t>
  </si>
  <si>
    <t>2.7.2 - EXPENDITURE METRICS BY ZONE</t>
  </si>
  <si>
    <t>Routine Maintenance Expenditure</t>
  </si>
  <si>
    <t>2.8.2 - COST METRICS FOR ROUTINE</t>
  </si>
  <si>
    <t>2.8.2 - COST METRICS FOR NON-ROUTINE MAINTENANCE</t>
  </si>
  <si>
    <t>Non-Routine Maintenance Expenditure</t>
  </si>
  <si>
    <t>2.9.1 - EMERGENCY RESPONSE EXPENDITURE (OPEX)</t>
  </si>
  <si>
    <t>Emergency Response Expenditure</t>
  </si>
  <si>
    <t>Government Taxes, Fees, Levies And Charges</t>
  </si>
  <si>
    <t>Demand Management/Non-Network Alternatives</t>
  </si>
  <si>
    <t>Feed-In Tariffs</t>
  </si>
  <si>
    <t>Debt Raising Costs</t>
  </si>
  <si>
    <t>Equity Raising Costs</t>
  </si>
  <si>
    <t>Network Overhead Expenditure - SCS</t>
  </si>
  <si>
    <t>Network Overhead Expenditure - ACS</t>
  </si>
  <si>
    <t>Network Overhead Expenditure - Other</t>
  </si>
  <si>
    <t>Negotiated Services</t>
  </si>
  <si>
    <t>2.10.1 - NETWORK OVERHEADS EXPENDITURE</t>
  </si>
  <si>
    <t>2.10.2 - CORPORATE OVERHEADS EXPENDITURE</t>
  </si>
  <si>
    <t>Corporate Overhead Expenditure - SCS</t>
  </si>
  <si>
    <t>Corporate Overhead Expenditure - ACS</t>
  </si>
  <si>
    <t>Corporate Overhead Expenditure - Other</t>
  </si>
  <si>
    <t>4.2.2 - COST METRICS</t>
  </si>
  <si>
    <t>Metering Expenditure</t>
  </si>
  <si>
    <t>4.1.2 - DESCRIPTOR METRICS ANNUALLY</t>
  </si>
  <si>
    <t>Public Lighting Expenditure</t>
  </si>
  <si>
    <t>Energisation</t>
  </si>
  <si>
    <t>De-energisation</t>
  </si>
  <si>
    <t>Re-energisation</t>
  </si>
  <si>
    <t>4.4.1 - COST METRICS FOR QUOTED SERVICES</t>
  </si>
  <si>
    <t>4.3.1 - COST METRICS FOR FEE-BASED SERVICES</t>
  </si>
  <si>
    <t>Fee Based Services Expenditure</t>
  </si>
  <si>
    <t>Quoted Services Expenditure</t>
  </si>
  <si>
    <t>Input_RIN</t>
  </si>
  <si>
    <t>Share</t>
  </si>
  <si>
    <t>Various</t>
  </si>
  <si>
    <t>2.12.1 - DIRECT MATERIALS EXPENDITURE</t>
  </si>
  <si>
    <t>2.12.2 - DIRECT LABOUR EXPENDITURE</t>
  </si>
  <si>
    <t>2.12.3 - CONTRACT EXPENDITURE (materials input)</t>
  </si>
  <si>
    <t>2.12.3 - CONTRACT EXPENDITURE (labour input)</t>
  </si>
  <si>
    <t>2.12.3 - CONTRACT EXPENDITURE (Other input)</t>
  </si>
  <si>
    <t>2.12.4 - OTHER EXPENDITURE</t>
  </si>
  <si>
    <t>2.12.5 - RELATED PARTY CONTRACT EXPENDITURE</t>
  </si>
  <si>
    <t>2.12.6 - RELATED PARTY CONTRACT MARGIN EXPENDITURE</t>
  </si>
  <si>
    <t>Related Party Contract Margin Expenditure</t>
  </si>
  <si>
    <t>Direct Materials Expenditure</t>
  </si>
  <si>
    <t>Direct Labour Expenditure</t>
  </si>
  <si>
    <t>Contract Expenditure (Materials Input)</t>
  </si>
  <si>
    <t>Contract Expenditure (Labour Input)</t>
  </si>
  <si>
    <t>Contract Expenditure (Other Input)</t>
  </si>
  <si>
    <t>Other Expenditure</t>
  </si>
  <si>
    <t>Related Party Contract Expenditure</t>
  </si>
  <si>
    <t>Input Summary - Total Opex</t>
  </si>
  <si>
    <t>RIN C - 2.12 INPUT TABLES Outputs</t>
  </si>
  <si>
    <t>2.12 - Input Summary Table Outputs</t>
  </si>
  <si>
    <t>RIN Outputs</t>
  </si>
  <si>
    <t>EB RIN</t>
  </si>
  <si>
    <t>CA RIN</t>
  </si>
  <si>
    <t>Forecast Opex</t>
  </si>
  <si>
    <t>Total Opex - Excluding DRC</t>
  </si>
  <si>
    <t>AER Opex Model</t>
  </si>
  <si>
    <t>AER PTRM</t>
  </si>
  <si>
    <t>RIN Inputs [WIP]</t>
  </si>
  <si>
    <t>AER CA RIN</t>
  </si>
  <si>
    <t>2.1.1 - STANDARD CONTROL SERVICES CAPEX</t>
  </si>
  <si>
    <t>SCS Gross Capex Categories</t>
  </si>
  <si>
    <t>Replacement expenditure</t>
  </si>
  <si>
    <t>Augmentation Expenditure</t>
  </si>
  <si>
    <t>Capitalised network overheads</t>
  </si>
  <si>
    <t>Capitalised corporate overheads</t>
  </si>
  <si>
    <t>Cap cons (included in the above items)</t>
  </si>
  <si>
    <t>Total Gross Capex (Includes Capcons)</t>
  </si>
  <si>
    <t>2.1.3 - ALTERNATIVE CONTROL SERVICES CAPEX</t>
  </si>
  <si>
    <t>ACS Gross Capex Categories</t>
  </si>
  <si>
    <t>Public lighting</t>
  </si>
  <si>
    <t>Fee and quoted</t>
  </si>
  <si>
    <t>Total Capex</t>
  </si>
  <si>
    <t>2.1.5 - DUAL FUNCTION ASSETS CAPEX</t>
  </si>
  <si>
    <t>DF Capex Categories</t>
  </si>
  <si>
    <t>2.1.7 - STANDARD CONTROL SERVICES CAPCONS</t>
  </si>
  <si>
    <t>Capital Contribution Categories</t>
  </si>
  <si>
    <t>Total Capital Contributions</t>
  </si>
  <si>
    <t>2.1.8 - STANDARD CONTROL SERVICES CAPITALISED OVERHEADS</t>
  </si>
  <si>
    <t>Capital Overhead Categories</t>
  </si>
  <si>
    <t>Total Capital Overheads</t>
  </si>
  <si>
    <t>2.2.1 - REPLACEMENT EXPENDITURE, VOLUMES AND ASSET FAILURES BY ASSET CATEGORY</t>
  </si>
  <si>
    <t>Repex Asset Group</t>
  </si>
  <si>
    <t>Repex Asset Category</t>
  </si>
  <si>
    <t>POLES BY: 
HIGHEST OPERATING VOLTAGE ; MATERIAL TYPE</t>
  </si>
  <si>
    <t>˂ = 1 kV; Wood - replacement of staked pole</t>
  </si>
  <si>
    <t>˂ = 1 kV; Wood - replacement of unstaked pole</t>
  </si>
  <si>
    <t>&gt; 1 kV &amp; &lt; = 11 kV; Wood - replacement of staked pole</t>
  </si>
  <si>
    <t>&gt; 1 kV &amp; &lt; = 11 kV; Wood - replacement of unstaked pole</t>
  </si>
  <si>
    <t>˃ 11 kV &amp; &lt; = 22 kV; Wood - replacement of staked pole</t>
  </si>
  <si>
    <t>˃ 11 kV &amp; &lt; = 22 kV; Wood - replacement of unstaked pole</t>
  </si>
  <si>
    <t>&gt; 22 kV &amp; &lt; = 66 kV; Wood - replacement of staked pole</t>
  </si>
  <si>
    <t>&gt; 22 kV &amp; &lt; = 66 kV; Wood - replacement of unstaked pole</t>
  </si>
  <si>
    <t>&gt; 66 kV &amp; &lt; = 132 kV; Wood - replacement of staked pole</t>
  </si>
  <si>
    <t>&gt; 66 kV &amp; &lt; = 132 kV; Wood - replacement of unstaked pole</t>
  </si>
  <si>
    <t>&gt; 132 kV; Wood - replacement of staked pole</t>
  </si>
  <si>
    <t>&gt; 132 kV; Wood - replacement of unstaked pole</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</si>
  <si>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</si>
  <si>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</si>
  <si>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</si>
  <si>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</si>
  <si>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</si>
  <si>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</si>
  <si>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</si>
  <si>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</si>
  <si>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</si>
  <si>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</si>
  <si>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</si>
  <si>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</si>
  <si>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t>POLE TOP STRUCTURES BY: 
HIGHEST OPERATING VOLTAGE</t>
  </si>
  <si>
    <t>˂ = 1 kV</t>
  </si>
  <si>
    <t>&gt; 1 kV &amp; &lt; = 11 kV</t>
  </si>
  <si>
    <t>˃ 11 kV &amp; &lt; = 22 kV</t>
  </si>
  <si>
    <t>&gt; 22 kV &amp; &lt; = 66 kV</t>
  </si>
  <si>
    <t>&gt; 66 kV &amp; &lt; = 132 kV</t>
  </si>
  <si>
    <t>&gt; 132 kV</t>
  </si>
  <si>
    <t>STAKING WOODEN POLES BY: 
HIGHEST OPERATING VOLTAGE</t>
  </si>
  <si>
    <t>˂ = 1 Kv</t>
  </si>
  <si>
    <t>OVERHEAD CONDUCTORS BY: 
HIGHEST OPERATING VOLTAGE; NUMBER OF PHASES (AT HV)</t>
  </si>
  <si>
    <t>˃ 11 kV &amp; &lt; = 22 kV  ; SWER</t>
  </si>
  <si>
    <t>˃ 11 kV &amp; &lt; = 22 kV ; Single-Phase</t>
  </si>
  <si>
    <t>˃ 11 kV &amp; &lt; = 22 kV ; Multiple-Phase</t>
  </si>
  <si>
    <t>UNDERGROUND CABLES BY: 
HIGHEST OPERATING VOLTAGE</t>
  </si>
  <si>
    <t>&gt; 11 kV &amp; &lt; = 22 kV</t>
  </si>
  <si>
    <t>&gt; 22 kV &amp; &lt; = 33 kV</t>
  </si>
  <si>
    <t>&gt; 33 kV &amp; &lt; = 66 kV</t>
  </si>
  <si>
    <t>&gt;  132 kV</t>
  </si>
  <si>
    <t xml:space="preserve">SERVICE LINES BY: 
CONNECTION VOLTAGE; CUSTOMER TYPE; CONNECTION COMPLEXITY </t>
  </si>
  <si>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</si>
  <si>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</si>
  <si>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</si>
  <si>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</si>
  <si>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</si>
  <si>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</si>
  <si>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</si>
  <si>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</si>
  <si>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</si>
  <si>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</si>
  <si>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</si>
  <si>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</si>
  <si>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</si>
  <si>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</si>
  <si>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</si>
  <si>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t>TRANSFORMERS BY: 
MOUNTING TYPE; HIGHEST OPERATING VOLTAGE ; AMPERE RATING; NUMBER OF PHASES (AT LV)</t>
  </si>
  <si>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</si>
  <si>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</si>
  <si>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</si>
  <si>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</si>
  <si>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</si>
  <si>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</si>
  <si>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</si>
  <si>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</si>
  <si>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</si>
  <si>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</si>
  <si>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</si>
  <si>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</si>
  <si>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</si>
  <si>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</si>
  <si>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</si>
  <si>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</si>
  <si>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</si>
  <si>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</si>
  <si>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</si>
  <si>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</si>
  <si>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</si>
  <si>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</si>
  <si>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</si>
  <si>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</si>
  <si>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</si>
  <si>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</si>
  <si>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</si>
  <si>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</si>
  <si>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t>SWITCHGEAR BY: 
HIGHEST OPERATING VOLTAGE ; SWITCH FUNCTION</t>
  </si>
  <si>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</si>
  <si>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</si>
  <si>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</si>
  <si>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</si>
  <si>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</si>
  <si>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</si>
  <si>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</si>
  <si>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</si>
  <si>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</si>
  <si>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</si>
  <si>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</si>
  <si>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</si>
  <si>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</si>
  <si>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t>PUBLIC LIGHTING BY: 
ASSET TYPE ; LIGHTING OBLIGATION</t>
  </si>
  <si>
    <t>Luminaires ;  Major Road</t>
  </si>
  <si>
    <t>Luminaires ;  Minor Road</t>
  </si>
  <si>
    <t>Brackets ; Major Road</t>
  </si>
  <si>
    <t>Brackets ; Minor Road</t>
  </si>
  <si>
    <t>Lamps ; Major Road</t>
  </si>
  <si>
    <t>Lamps ; Minor Road</t>
  </si>
  <si>
    <t>Poles / Columns ; Major Road</t>
  </si>
  <si>
    <t>Poles / Columns ; Minor Road</t>
  </si>
  <si>
    <t>SCADA, NETWORK CONTROL AND PROTECTION SYSTEMS BY: 
FUNCTION</t>
  </si>
  <si>
    <t>Field Devices</t>
  </si>
  <si>
    <t>Local Network Wiring Assets</t>
  </si>
  <si>
    <t>Communications Network Assets</t>
  </si>
  <si>
    <t>Master Station Assets</t>
  </si>
  <si>
    <t>Communications Site Infrastructure</t>
  </si>
  <si>
    <t>Communications Linear Assets</t>
  </si>
  <si>
    <t>AFLC</t>
  </si>
  <si>
    <t>Total Repex Capex</t>
  </si>
  <si>
    <t>2.3.3 - AUGEX DATA - HV/LV FEEDERS AND DISTRIBUTION SUBSTATIONS</t>
  </si>
  <si>
    <t>Augex Capex Categories</t>
  </si>
  <si>
    <t>HV Feeder Augmentations - Overhead Lines</t>
  </si>
  <si>
    <t>HV Feeder Augmentations - Underground Cables</t>
  </si>
  <si>
    <t>HV Feeder Non-Material Projects</t>
  </si>
  <si>
    <t>LV Feeder Augmentations - Overhead Lines</t>
  </si>
  <si>
    <t>LV Feeder Augmentations - Underground Cables</t>
  </si>
  <si>
    <t>LV Feeder Non-Material Projects</t>
  </si>
  <si>
    <t>Distribution Substation Augmentations - Pole Mounted</t>
  </si>
  <si>
    <t>Distribution Substation Augmentations - Ground Mounted</t>
  </si>
  <si>
    <t>Distribution Substation Augmentations - Indoor</t>
  </si>
  <si>
    <t>Total Augmentation Capex</t>
  </si>
  <si>
    <t>2.3.4 - AUGEX  - TOTAL EXPENDITURE</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</si>
  <si>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</si>
  <si>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</si>
  <si>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</si>
  <si>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</si>
  <si>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</si>
  <si>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</si>
  <si>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</si>
  <si>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</si>
  <si>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</si>
  <si>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2.3.5 - AUGEX - BY DRIVER</t>
  </si>
  <si>
    <t>"Greenfield" driven augex (network expansion capex)</t>
  </si>
  <si>
    <t>Reinforcement driven augex (augmentation of the existing network)</t>
  </si>
  <si>
    <t>2.3.6 - AUGEX - DEMAND DRIVEN EXPENDITURE</t>
  </si>
  <si>
    <t>Total Demand Augmentation Capex</t>
  </si>
  <si>
    <t>2.5.1 - DESCRIPTOR METRICS - VOLUMES AND EXPENDITURE - ALL - Connections</t>
  </si>
  <si>
    <t>Connection Capex Categories</t>
  </si>
  <si>
    <t>Residential</t>
  </si>
  <si>
    <t>Distribution substation installed (total spend $0's)</t>
  </si>
  <si>
    <t/>
  </si>
  <si>
    <t>Augmentation HV (total spend $0's)</t>
  </si>
  <si>
    <t>Augmentation LV (total spend $0's)</t>
  </si>
  <si>
    <t>Commercial/Industrial</t>
  </si>
  <si>
    <t>Distribution substation installed (total spend ($0's)</t>
  </si>
  <si>
    <t>Subdivision</t>
  </si>
  <si>
    <t>Embedded Generation</t>
  </si>
  <si>
    <t>Total Connections Capex</t>
  </si>
  <si>
    <t>2.5.1 - DESCRIPTOR METRICS - VOLUMES AND EXPENDITURE - SCS - Connections</t>
  </si>
  <si>
    <t>SCS Connections Capex</t>
  </si>
  <si>
    <t>2.5.2 - COST METRICS BY CONNECTION CLASSIFICATION - EXPENDITURE - ALL</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</si>
  <si>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</si>
  <si>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</si>
  <si>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</si>
  <si>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</si>
  <si>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</si>
  <si>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</si>
  <si>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</si>
  <si>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</si>
  <si>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</si>
  <si>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</si>
  <si>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</si>
  <si>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2.5.2 - COST METRICS BY CONNECTION CLASSIFICATION - EXPENDITURE - STANDARD CONTROL SERVICES</t>
  </si>
  <si>
    <t>2.5.2 - COST METRICS BY CONNECTION CLASSIFICATION - EXPENDITURE - STANDARD CONTROL SERVICES - CAPITAL CONTRIBUTIONS</t>
  </si>
  <si>
    <t>Connection Capital Contribution Categories</t>
  </si>
  <si>
    <t>SCS Connections Capital Contributions Capex</t>
  </si>
  <si>
    <t>2.6.1 - NON-NETWORK EXPENDITURE - CAPEX</t>
  </si>
  <si>
    <t>Non Network Categories</t>
  </si>
  <si>
    <t>IT &amp; Communications</t>
  </si>
  <si>
    <t>Car</t>
  </si>
  <si>
    <t>Light commercial vehicle</t>
  </si>
  <si>
    <t xml:space="preserve">Elevated work platform (LCV)  </t>
  </si>
  <si>
    <t>Elevated work platform (HCV)</t>
  </si>
  <si>
    <t>Heavy commercial vehicle</t>
  </si>
  <si>
    <t>Total buildings and property expenditure</t>
  </si>
  <si>
    <t>Other expenditure</t>
  </si>
  <si>
    <t>Non Network Capex</t>
  </si>
  <si>
    <t>2.6.4 - INFORMATION &amp; COMMUNICATIONS TECHNOLOGY - CAPEX BY PURPOSE AND ASSET CATEGORY</t>
  </si>
  <si>
    <t>Non Network ITC Categories</t>
  </si>
  <si>
    <t>ICT Capability Growth</t>
  </si>
  <si>
    <t>[List one to many projects]</t>
  </si>
  <si>
    <t>ICT Asset Extensions</t>
  </si>
  <si>
    <t>ICT Asset Remeditation</t>
  </si>
  <si>
    <t>ICT Asset Replacement</t>
  </si>
  <si>
    <t>2.10.1 - NETWORK OVERHEADS EXPENDITURE - CAPEX - 2.10.1.1a - NETWORK OVERHEADS EXPENDITURE</t>
  </si>
  <si>
    <t>Network Overhead Service</t>
  </si>
  <si>
    <t>Network Overhead Categories</t>
  </si>
  <si>
    <t>Standard Control Services</t>
  </si>
  <si>
    <t>Gsl Payments</t>
  </si>
  <si>
    <t>Alternative Control Services</t>
  </si>
  <si>
    <t>Total Network Overheads</t>
  </si>
  <si>
    <t>2.10.2 - CORPORATE OVERHEADS EXPENDITURE - CAPEX - 2.10.2.1a - CORPORATE OVERHEADS</t>
  </si>
  <si>
    <t>Corporate Overhead Service</t>
  </si>
  <si>
    <t>Corporate Overhead Categories</t>
  </si>
  <si>
    <t>Total Corporate Overheads</t>
  </si>
  <si>
    <t>2.11.1 - COST METRICS PER ANNUM - TOTAL LABOUR EXPENDITURE</t>
  </si>
  <si>
    <t>Capitalised Labour Type</t>
  </si>
  <si>
    <t>Capitalised Labour Category</t>
  </si>
  <si>
    <t>Direct Capex Labour</t>
  </si>
  <si>
    <t>Skilled electrical worker</t>
  </si>
  <si>
    <t>Skilled non electical worker</t>
  </si>
  <si>
    <t>Apprentice</t>
  </si>
  <si>
    <t>Unskilled worker</t>
  </si>
  <si>
    <t>Total Direct Capex Labour</t>
  </si>
  <si>
    <t>Expenditure Type</t>
  </si>
  <si>
    <t>Expenditure Category</t>
  </si>
  <si>
    <t>All zones</t>
  </si>
  <si>
    <t>All maintenance expenditure</t>
  </si>
  <si>
    <t>Network overheads - opex</t>
  </si>
  <si>
    <t>Network overheads - capex</t>
  </si>
  <si>
    <t>Corporate overheads - opex</t>
  </si>
  <si>
    <t>Corporate overheads - capex</t>
  </si>
  <si>
    <t>Augmentation</t>
  </si>
  <si>
    <t>All augex</t>
  </si>
  <si>
    <t>Simple and complex customer connections</t>
  </si>
  <si>
    <t>All major storms and major event days</t>
  </si>
  <si>
    <t>All public lighting services</t>
  </si>
  <si>
    <t>All metering services</t>
  </si>
  <si>
    <t>Fee-Based Services</t>
  </si>
  <si>
    <t>All fee-based services</t>
  </si>
  <si>
    <t>Quoted Services</t>
  </si>
  <si>
    <t>All quoted services</t>
  </si>
  <si>
    <t>Replacement</t>
  </si>
  <si>
    <t>All replacement expenditure</t>
  </si>
  <si>
    <t>Non-Network Expenditure</t>
  </si>
  <si>
    <t>Opex</t>
  </si>
  <si>
    <t>Capex</t>
  </si>
  <si>
    <t>Total Direct Materials Expenditure</t>
  </si>
  <si>
    <t>Total Direct Labour Expenditure</t>
  </si>
  <si>
    <t>2.12.3 - CONTRACT EXPENDITURE - Materials Input</t>
  </si>
  <si>
    <t>Total Contract Expenditure - Materials</t>
  </si>
  <si>
    <t>2.12.3 - CONTRACT EXPENDITURE - Labour Input</t>
  </si>
  <si>
    <t>Total Contract Expenditure - Labour</t>
  </si>
  <si>
    <t>2.12.3 - CONTRACT EXPENDITURE - Other Input</t>
  </si>
  <si>
    <t>Total Contract Expenditure - Other</t>
  </si>
  <si>
    <t>Total Other Expenditure</t>
  </si>
  <si>
    <t>Total Related Party Contract Expenditure</t>
  </si>
  <si>
    <t>Total Related Party Contract Margin Expenditure</t>
  </si>
  <si>
    <t>Light Installation</t>
  </si>
  <si>
    <t>Total cost</t>
  </si>
  <si>
    <t>Light Replacement</t>
  </si>
  <si>
    <t>Light Maintenance</t>
  </si>
  <si>
    <t>Quality of Supply</t>
  </si>
  <si>
    <t>Total Public Lighting Expenditure</t>
  </si>
  <si>
    <t>4.2.2 - COST METRICS - Expenditure</t>
  </si>
  <si>
    <t xml:space="preserve">Meter purchase </t>
  </si>
  <si>
    <t>Meter Type 4</t>
  </si>
  <si>
    <t>Meter Type 5</t>
  </si>
  <si>
    <t>Meter Type 6</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</si>
  <si>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</si>
  <si>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</si>
  <si>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</si>
  <si>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</si>
  <si>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</si>
  <si>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</si>
  <si>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</si>
  <si>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</si>
  <si>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</si>
  <si>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</si>
  <si>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</si>
  <si>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</si>
  <si>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</si>
  <si>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</si>
  <si>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</si>
  <si>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Total Metering Expenditure</t>
  </si>
  <si>
    <t>Miscellaneous Fee-Based Services</t>
  </si>
  <si>
    <t>Total Fee Based Expenditure</t>
  </si>
  <si>
    <t>Total Quoted Based Expenditure</t>
  </si>
  <si>
    <t>Consolidated Capital Expenditure Forecast</t>
  </si>
  <si>
    <t>Capex Forecasts</t>
  </si>
  <si>
    <t>Direct Costs by category - unescalated</t>
  </si>
  <si>
    <t>Capex Purpose</t>
  </si>
  <si>
    <t>RY18</t>
  </si>
  <si>
    <t>RY19</t>
  </si>
  <si>
    <t>RY20</t>
  </si>
  <si>
    <t>RY21</t>
  </si>
  <si>
    <t>RY22</t>
  </si>
  <si>
    <t>RY23</t>
  </si>
  <si>
    <t>RY24</t>
  </si>
  <si>
    <t>Total FY20 to FY24</t>
  </si>
  <si>
    <t>Augex</t>
  </si>
  <si>
    <t>End_Year</t>
  </si>
  <si>
    <t>Repex</t>
  </si>
  <si>
    <t>Non-Network</t>
  </si>
  <si>
    <t>IT</t>
  </si>
  <si>
    <t>Escalation</t>
  </si>
  <si>
    <t>Capitalised OH</t>
  </si>
  <si>
    <t>Direct Costs by category - escalated</t>
  </si>
  <si>
    <t>RY17</t>
  </si>
  <si>
    <t>Forecast inflation (End Year)</t>
  </si>
  <si>
    <t>Per cent</t>
  </si>
  <si>
    <t>Check - Value</t>
  </si>
  <si>
    <t>Check - Flag</t>
  </si>
  <si>
    <t>Historical</t>
  </si>
  <si>
    <t>Custom %</t>
  </si>
  <si>
    <t>Selected</t>
  </si>
  <si>
    <t>Forecast Apportionment Method</t>
  </si>
  <si>
    <t>RY17 %</t>
  </si>
  <si>
    <t>RY15-RY17 Avg</t>
  </si>
  <si>
    <t>PWC - Capex Forecast Template - v19 - 29 Dec 17 FINAL</t>
  </si>
  <si>
    <t>2.1.2 - STANDARD CONTROL SERVICES OPEX BY CATEGORY</t>
  </si>
  <si>
    <t>2.3.1 - AUGEX ASSET DATA - SUBTRANSMISSION SUBSTATIONS, SWITCHING STATIONS AND ZONE SUBSTATIONS</t>
  </si>
  <si>
    <t>PROJECT DESCRIPTION AND CHANGES</t>
  </si>
  <si>
    <t>PLANT AND EQUIPMENT EXPENDITURE AND VOLUME</t>
  </si>
  <si>
    <t>OTHER EXPENDITURE</t>
  </si>
  <si>
    <t>TOTAL DIRECT EXPENDITURE ($0's)</t>
  </si>
  <si>
    <t>YEARS INCURRED</t>
  </si>
  <si>
    <t>ALL RELATED PARTY CONTRACTS</t>
  </si>
  <si>
    <t>LAND AND EASEMENTS</t>
  </si>
  <si>
    <t>SUBSTATION ID</t>
  </si>
  <si>
    <t>PROJECT ID</t>
  </si>
  <si>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</si>
  <si>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</si>
  <si>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</si>
  <si>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</si>
  <si>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</si>
  <si>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</si>
  <si>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</si>
  <si>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</si>
  <si>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</si>
  <si>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</si>
  <si>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</si>
  <si>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</si>
  <si>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</si>
  <si>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</si>
  <si>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</si>
  <si>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</si>
  <si>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</si>
  <si>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</si>
  <si>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</si>
  <si>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</si>
  <si>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2.3.2 - AUGEX ASSET DATA - SUBTRANSMISSION LINES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</si>
  <si>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</si>
  <si>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</si>
  <si>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</si>
  <si>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</si>
  <si>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</si>
  <si>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</si>
  <si>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</si>
  <si>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</si>
  <si>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</si>
  <si>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</si>
  <si>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</si>
  <si>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</si>
  <si>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2.3 AUGEX PROJECT DATA</t>
  </si>
  <si>
    <t>Allocation</t>
  </si>
  <si>
    <t>Forecast Capex Imported</t>
  </si>
  <si>
    <t>capcons (included in the above)</t>
  </si>
  <si>
    <t>Capcons (included in the above)</t>
  </si>
  <si>
    <t>2.1.4 - ALTERNATIVE CONTROL SERVICES OPEX</t>
  </si>
  <si>
    <t>Forecast Customer Contribution</t>
  </si>
  <si>
    <t>PTRM</t>
  </si>
  <si>
    <t>Total Capcons</t>
  </si>
  <si>
    <t>Forecast Capitalised OH</t>
  </si>
  <si>
    <t>SCS Capcons</t>
  </si>
  <si>
    <t>ACS Opex</t>
  </si>
  <si>
    <t>SCS Capitalised OH</t>
  </si>
  <si>
    <t>`</t>
  </si>
  <si>
    <t>Total Opex</t>
  </si>
  <si>
    <t>Total Capitalised Overheads</t>
  </si>
  <si>
    <t>2.2 REPEX</t>
  </si>
  <si>
    <r>
      <t xml:space="preserve">There is </t>
    </r>
    <r>
      <rPr>
        <b/>
        <sz val="11"/>
        <color rgb="FFFF0000"/>
        <rFont val="Calibri"/>
        <family val="2"/>
        <scheme val="minor"/>
      </rPr>
      <t>ONE</t>
    </r>
    <r>
      <rPr>
        <sz val="11"/>
        <rFont val="Calibri"/>
        <family val="2"/>
        <scheme val="minor"/>
      </rPr>
      <t xml:space="preserve"> table on this worksheet. The table has been sub-grouped for easy navigation. See the Instructions sheet on how to group or ungroup tables. </t>
    </r>
  </si>
  <si>
    <t>EXPENDITURE</t>
  </si>
  <si>
    <t>ASSET GROUP</t>
  </si>
  <si>
    <t>ASSET CATEGORY</t>
  </si>
  <si>
    <r>
      <rPr>
        <b/>
        <sz val="12"/>
        <rFont val="Arial"/>
        <family val="2"/>
      </rPr>
      <t xml:space="preserve">POLES BY: </t>
    </r>
    <r>
      <rPr>
        <sz val="12"/>
        <rFont val="Arial"/>
        <family val="2"/>
      </rPr>
      <t xml:space="preserve">
HIGHEST OPERATING VOLTAGE ; MATERIAL TYPE</t>
    </r>
  </si>
  <si>
    <r>
      <t xml:space="preserve">POLE TOP STRUCTURES BY: 
</t>
    </r>
    <r>
      <rPr>
        <sz val="12"/>
        <rFont val="Arial"/>
        <family val="2"/>
      </rPr>
      <t>HIGHEST OPERATING VOLTAGE</t>
    </r>
  </si>
  <si>
    <r>
      <rPr>
        <b/>
        <sz val="12"/>
        <rFont val="Arial"/>
        <family val="2"/>
      </rPr>
      <t xml:space="preserve">STAKING WOODEN POLES BY: </t>
    </r>
    <r>
      <rPr>
        <sz val="12"/>
        <rFont val="Arial"/>
        <family val="2"/>
      </rPr>
      <t xml:space="preserve">
HIGHEST OPERATING VOLTAGE</t>
    </r>
  </si>
  <si>
    <r>
      <rPr>
        <b/>
        <sz val="12"/>
        <rFont val="Arial"/>
        <family val="2"/>
      </rPr>
      <t xml:space="preserve">OVERHEAD CONDUCTORS BY: 
</t>
    </r>
    <r>
      <rPr>
        <sz val="12"/>
        <rFont val="Arial"/>
        <family val="2"/>
      </rPr>
      <t>Highest operating voltage; Number of phases (at HV)</t>
    </r>
  </si>
  <si>
    <r>
      <rPr>
        <b/>
        <sz val="12"/>
        <rFont val="Arial"/>
        <family val="2"/>
      </rPr>
      <t xml:space="preserve">UNDERGROUND CABLES BY: 
</t>
    </r>
    <r>
      <rPr>
        <sz val="12"/>
        <rFont val="Arial"/>
        <family val="2"/>
      </rPr>
      <t>Highest operating voltage</t>
    </r>
  </si>
  <si>
    <r>
      <rPr>
        <b/>
        <sz val="12"/>
        <rFont val="Arial"/>
        <family val="2"/>
      </rPr>
      <t xml:space="preserve">SERVICE LINES BY: 
</t>
    </r>
    <r>
      <rPr>
        <sz val="12"/>
        <rFont val="Arial"/>
        <family val="2"/>
      </rPr>
      <t>Connection voltage; Customer type; Connection complexity</t>
    </r>
  </si>
  <si>
    <r>
      <rPr>
        <b/>
        <sz val="12"/>
        <rFont val="Arial"/>
        <family val="2"/>
      </rPr>
      <t xml:space="preserve">TRANSFORMERS BY: 
</t>
    </r>
    <r>
      <rPr>
        <sz val="12"/>
        <rFont val="Arial"/>
        <family val="2"/>
      </rPr>
      <t>Mounting type; Highest operating voltage; Ampere rating; Number of phases (at LV)</t>
    </r>
  </si>
  <si>
    <r>
      <rPr>
        <b/>
        <sz val="12"/>
        <rFont val="Arial"/>
        <family val="2"/>
      </rPr>
      <t xml:space="preserve">SWITCHGEAR BY: 
</t>
    </r>
    <r>
      <rPr>
        <sz val="12"/>
        <rFont val="Arial"/>
        <family val="2"/>
      </rPr>
      <t>Highest operating voltage; Switch function</t>
    </r>
  </si>
  <si>
    <t>˂ = 11 kV ;  Fuse</t>
  </si>
  <si>
    <r>
      <rPr>
        <b/>
        <sz val="12"/>
        <rFont val="Arial"/>
        <family val="2"/>
      </rPr>
      <t xml:space="preserve">PUBLIC LIGHTING BY: </t>
    </r>
    <r>
      <rPr>
        <sz val="12"/>
        <rFont val="Arial"/>
        <family val="2"/>
      </rPr>
      <t xml:space="preserve">
Asset type ; Lighting obligation</t>
    </r>
  </si>
  <si>
    <t>Luminaires</t>
  </si>
  <si>
    <t>Brackets</t>
  </si>
  <si>
    <t>Lamps</t>
  </si>
  <si>
    <t>Poles / Columns</t>
  </si>
  <si>
    <r>
      <rPr>
        <b/>
        <sz val="12"/>
        <rFont val="Arial"/>
        <family val="2"/>
      </rPr>
      <t xml:space="preserve">SCADA, NETWORK CONTROL AND PROTECTION SYSTEMS BY: 
</t>
    </r>
    <r>
      <rPr>
        <sz val="12"/>
        <rFont val="Arial"/>
        <family val="2"/>
      </rPr>
      <t>Function</t>
    </r>
  </si>
  <si>
    <r>
      <rPr>
        <b/>
        <sz val="11"/>
        <rFont val="Arial"/>
        <family val="2"/>
      </rPr>
      <t xml:space="preserve">OTHER BY: 
</t>
    </r>
    <r>
      <rPr>
        <i/>
        <sz val="11"/>
        <rFont val="Arial"/>
        <family val="2"/>
      </rPr>
      <t>enter DNSP defined asset group here</t>
    </r>
  </si>
  <si>
    <t>ASSET REPLACEMENTS</t>
  </si>
  <si>
    <t>ASSET REPLACEMENTS (0's)</t>
  </si>
  <si>
    <t>ASSET FAILURES</t>
  </si>
  <si>
    <t>ASSET FAILURES (0's)</t>
  </si>
  <si>
    <r>
      <t xml:space="preserve">There are </t>
    </r>
    <r>
      <rPr>
        <b/>
        <sz val="12"/>
        <color rgb="FFFF0000"/>
        <rFont val="Calibri"/>
        <family val="2"/>
        <scheme val="minor"/>
      </rPr>
      <t>TWO</t>
    </r>
    <r>
      <rPr>
        <sz val="12"/>
        <rFont val="Calibri"/>
        <family val="2"/>
        <scheme val="minor"/>
      </rPr>
      <t xml:space="preserve"> tables on this worksheet - each has been 'grouped' (and sub-grouped) for easy navigation.  Both </t>
    </r>
    <r>
      <rPr>
        <b/>
        <sz val="12"/>
        <color rgb="FFFF0000"/>
        <rFont val="Calibri"/>
        <family val="2"/>
        <scheme val="minor"/>
      </rPr>
      <t>ROWS</t>
    </r>
    <r>
      <rPr>
        <sz val="12"/>
        <rFont val="Calibri"/>
        <family val="2"/>
        <scheme val="minor"/>
      </rPr>
      <t xml:space="preserve"> and </t>
    </r>
    <r>
      <rPr>
        <b/>
        <sz val="12"/>
        <color rgb="FFFF0000"/>
        <rFont val="Calibri"/>
        <family val="2"/>
        <scheme val="minor"/>
      </rPr>
      <t>COLUMNS</t>
    </r>
    <r>
      <rPr>
        <sz val="12"/>
        <rFont val="Calibri"/>
        <family val="2"/>
        <scheme val="minor"/>
      </rPr>
      <t xml:space="preserve"> have been grouped. See the </t>
    </r>
    <r>
      <rPr>
        <i/>
        <sz val="12"/>
        <rFont val="Calibri"/>
        <family val="2"/>
        <scheme val="minor"/>
      </rPr>
      <t>Instructions</t>
    </r>
    <r>
      <rPr>
        <sz val="12"/>
        <rFont val="Calibri"/>
        <family val="2"/>
        <scheme val="minor"/>
      </rPr>
      <t xml:space="preserve"> sheet on how to group or ungroup tables. </t>
    </r>
  </si>
  <si>
    <t xml:space="preserve">NOTE: DNSP must provide expenditure information on an 'as incurred' basis. </t>
  </si>
  <si>
    <t>ALL NON-RELATED PARTY CONTRACTS</t>
  </si>
  <si>
    <t>SUBSTATION TYPE</t>
  </si>
  <si>
    <t>Non material projects - [forecast]</t>
  </si>
  <si>
    <t>ALL NON RELATED PARTY CONTRACTS</t>
  </si>
  <si>
    <r>
      <t xml:space="preserve">There are </t>
    </r>
    <r>
      <rPr>
        <b/>
        <sz val="11"/>
        <color rgb="FFFF0000"/>
        <rFont val="Calibri"/>
        <family val="2"/>
        <scheme val="minor"/>
      </rPr>
      <t>FOUR</t>
    </r>
    <r>
      <rPr>
        <sz val="11"/>
        <rFont val="Calibri"/>
        <family val="2"/>
        <scheme val="minor"/>
      </rPr>
      <t xml:space="preserve"> tables on this worksheet. These tables have been 'grouped' (and sub-grouped) for easy navigation.  See the </t>
    </r>
    <r>
      <rPr>
        <i/>
        <sz val="11"/>
        <rFont val="Calibri"/>
        <family val="2"/>
        <scheme val="minor"/>
      </rPr>
      <t>Instructions</t>
    </r>
    <r>
      <rPr>
        <sz val="11"/>
        <rFont val="Calibri"/>
        <family val="2"/>
        <scheme val="minor"/>
      </rPr>
      <t xml:space="preserve"> sheet on how to group or ungroup tables. </t>
    </r>
  </si>
  <si>
    <t>VOLUMES (0's)</t>
  </si>
  <si>
    <t>DESCRIPTOR METRICS - UNITS ADDED</t>
  </si>
  <si>
    <t>Circuit Line Length in KM</t>
  </si>
  <si>
    <t>DESCRIPTOR METRICS - UNITS UPGRADED</t>
  </si>
  <si>
    <t>COST METRICS</t>
  </si>
  <si>
    <t>Distribution Substations - Land Purchases and Easements</t>
  </si>
  <si>
    <t>LV Feeders - Land Purchases and Easements</t>
  </si>
  <si>
    <t xml:space="preserve">2.3.6 - AUGEX - GREENFIELDS DRIVEN </t>
  </si>
  <si>
    <t>REGULATORY REPORTING STATEMENT</t>
  </si>
  <si>
    <t>Power and Water Corporation</t>
  </si>
  <si>
    <t>2019-20 to 2023-24</t>
  </si>
  <si>
    <t>Forecast 
($0's, real June 2019)</t>
  </si>
  <si>
    <t>2017-18</t>
  </si>
  <si>
    <t>2018-19</t>
  </si>
  <si>
    <t>2019-20</t>
  </si>
  <si>
    <t>2020-21</t>
  </si>
  <si>
    <t>2021-22</t>
  </si>
  <si>
    <t>2022-23</t>
  </si>
  <si>
    <t>2023-24</t>
  </si>
  <si>
    <t>Forecast 
($0's,  real June 2019)</t>
  </si>
  <si>
    <t>EXPENDITURE
($0's, real June 2019)</t>
  </si>
  <si>
    <t>OTHER BY: 
enter DNSP defined asset group here</t>
  </si>
  <si>
    <t>TOTAL DIRECT EXPENDITURE
($0's, real June 2019)</t>
  </si>
  <si>
    <t>2.4 AUGEX MODEL</t>
  </si>
  <si>
    <r>
      <t xml:space="preserve">There are </t>
    </r>
    <r>
      <rPr>
        <b/>
        <sz val="11"/>
        <color rgb="FFFF0000"/>
        <rFont val="Calibri"/>
        <family val="2"/>
        <scheme val="minor"/>
      </rPr>
      <t>SIX</t>
    </r>
    <r>
      <rPr>
        <sz val="11"/>
        <rFont val="Calibri"/>
        <family val="2"/>
        <scheme val="minor"/>
      </rPr>
      <t xml:space="preserve"> tables on this worksheet. These tables have been 'grouped' (and sub-grouped) for easy navigation.  See the </t>
    </r>
    <r>
      <rPr>
        <i/>
        <sz val="11"/>
        <rFont val="Calibri"/>
        <family val="2"/>
        <scheme val="minor"/>
      </rPr>
      <t>Instructions</t>
    </r>
    <r>
      <rPr>
        <sz val="11"/>
        <rFont val="Calibri"/>
        <family val="2"/>
        <scheme val="minor"/>
      </rPr>
      <t xml:space="preserve"> sheet on how to group or ungroup tables. </t>
    </r>
  </si>
  <si>
    <t>2.4.1 - AUGEX MODEL INPUTS - ASSET STATUS - SUBTRANSMISSION LINES</t>
  </si>
  <si>
    <t>Line ID</t>
  </si>
  <si>
    <t>Primary type of area supplied by line</t>
  </si>
  <si>
    <t>Line voltage</t>
  </si>
  <si>
    <t>Originating substation</t>
  </si>
  <si>
    <t>Terminating substation</t>
  </si>
  <si>
    <t>Network Segment ID</t>
  </si>
  <si>
    <t>Maximum demand 
(weather corrected at 50% PoE)</t>
  </si>
  <si>
    <t>Line rating</t>
  </si>
  <si>
    <t>Thermal</t>
  </si>
  <si>
    <t>N-1 emergency</t>
  </si>
  <si>
    <t xml:space="preserve"> CBD, urban, long rural, or short rural </t>
  </si>
  <si>
    <t xml:space="preserve"> kV </t>
  </si>
  <si>
    <t xml:space="preserve"> name </t>
  </si>
  <si>
    <t xml:space="preserve"> km </t>
  </si>
  <si>
    <t xml:space="preserve"> MVA </t>
  </si>
  <si>
    <t xml:space="preserve"> MW </t>
  </si>
  <si>
    <t xml:space="preserve"> % </t>
  </si>
  <si>
    <t>2.4.2 - AUGEX MODEL INPUTS - ASSET STATUS - HIGH VOLTAGE FEEDERS</t>
  </si>
  <si>
    <t>High voltage feeder ID</t>
  </si>
  <si>
    <t>High voltage feeder type</t>
  </si>
  <si>
    <t>Voltage level</t>
  </si>
  <si>
    <t>Network segment ID</t>
  </si>
  <si>
    <t>Rating</t>
  </si>
  <si>
    <t>Operational</t>
  </si>
  <si>
    <t xml:space="preserve"> CBD, urban, short rural, or long rural </t>
  </si>
  <si>
    <t>2.4.3 - AUGEX MODEL INPUTS - ASSET STATUS - SUBTRANSMISSION SUBSTATIONS, SUBTRANSMISSION SWITCHING STATIONS AND ZONE SUBSTATIONS</t>
  </si>
  <si>
    <t>Substation ID</t>
  </si>
  <si>
    <t>Subtransmission substation, subtransmission switching station, or zone substation</t>
  </si>
  <si>
    <t>Primary type of area supplied by substation</t>
  </si>
  <si>
    <t>Substation voltage</t>
  </si>
  <si>
    <t>Primary</t>
  </si>
  <si>
    <t>Secondary</t>
  </si>
  <si>
    <t>tx name plate total
(ONAN)</t>
  </si>
  <si>
    <t>tx name plate total
(in service)</t>
  </si>
  <si>
    <t>tx normal cyclic total</t>
  </si>
  <si>
    <t>Substation normal cyclic</t>
  </si>
  <si>
    <t>tx name plate
(ONAN)</t>
  </si>
  <si>
    <t>tx name plate
(in service)</t>
  </si>
  <si>
    <t xml:space="preserve"> STS, SSW or ZSS </t>
  </si>
  <si>
    <t>CBD, Urban, Short rural, Long rural</t>
  </si>
  <si>
    <t xml:space="preserve">MVA </t>
  </si>
  <si>
    <t>2.4.4 - AUGEX MODEL INPUTS - ASSET STATUS - DISTRIBUTION SUBSTATIONS</t>
  </si>
  <si>
    <t>Distribution substation 
category ID</t>
  </si>
  <si>
    <t>Description of distribution substation category</t>
  </si>
  <si>
    <t>Aggregate of the normal cyclic ratings of all individual distribution substations in the distribution substation category that were within the following utilisation bands:</t>
  </si>
  <si>
    <t>Aggregate of the normal cyclic ratings of all individual distribution substations in the distribution substation category</t>
  </si>
  <si>
    <t>0-20 %</t>
  </si>
  <si>
    <t>20-40 %</t>
  </si>
  <si>
    <t>40-60 %</t>
  </si>
  <si>
    <t>60-80 %</t>
  </si>
  <si>
    <t>80-100 %</t>
  </si>
  <si>
    <t>100-120 %</t>
  </si>
  <si>
    <t>120-140 %</t>
  </si>
  <si>
    <t>140-160 %</t>
  </si>
  <si>
    <t>160-180 %</t>
  </si>
  <si>
    <t>180-200 %</t>
  </si>
  <si>
    <t>&gt;200%</t>
  </si>
  <si>
    <t>ED_AUG245_00001</t>
  </si>
  <si>
    <t>ED_AUG245_00002</t>
  </si>
  <si>
    <t>ED_AUG245_00003</t>
  </si>
  <si>
    <t>ED_AUG245_00004</t>
  </si>
  <si>
    <t>ED_AUG245_00005</t>
  </si>
  <si>
    <t>ED_AUG245_00006</t>
  </si>
  <si>
    <t>ED_AUG245_00007</t>
  </si>
  <si>
    <t>ED_AUG245_00008</t>
  </si>
  <si>
    <t>2.4.5 - AUGEX MODEL INPUTS - NETWORK SEGMENT DATA</t>
  </si>
  <si>
    <t>Network segment title</t>
  </si>
  <si>
    <t>AER segment group</t>
  </si>
  <si>
    <t>Average unit cost of augmentation for the network segment for the next regulatory control period</t>
  </si>
  <si>
    <t>Capacity factor for the period</t>
  </si>
  <si>
    <t>Mean value of the utilisation threshold for the period</t>
  </si>
  <si>
    <t>Standard deviation of the utilisation threshold for the period</t>
  </si>
  <si>
    <t xml:space="preserve"> ID </t>
  </si>
  <si>
    <t>$0's 
per MVA</t>
  </si>
  <si>
    <t>2.4.6 - CAPEX AND NET CAPACITY ADDED BY SEGMENT GROUP</t>
  </si>
  <si>
    <t>AER DNSP segment group</t>
  </si>
  <si>
    <t>Net capacity added (MVA)</t>
  </si>
  <si>
    <t>In total for all purposes</t>
  </si>
  <si>
    <t>For customer-initiated &amp; capacity-related augmentation</t>
  </si>
  <si>
    <t>For NSP-initiated &amp; capacity-related augmentation</t>
  </si>
  <si>
    <t>Residual</t>
  </si>
  <si>
    <t>type 1</t>
  </si>
  <si>
    <t>type 2</t>
  </si>
  <si>
    <t>type 3</t>
  </si>
  <si>
    <t>Subtransmission lines</t>
  </si>
  <si>
    <t>ED_AUG2461_00001</t>
  </si>
  <si>
    <t>ED_AUG2462_00001</t>
  </si>
  <si>
    <t>ED_AUG2463_00001</t>
  </si>
  <si>
    <t>ED_AUG2464_00001</t>
  </si>
  <si>
    <t>ED_AUG2465_00001</t>
  </si>
  <si>
    <t>ED_AUG2466_00001</t>
  </si>
  <si>
    <t>ED_AUG2467_00001</t>
  </si>
  <si>
    <t>ED_AUG2468_00001</t>
  </si>
  <si>
    <t>Subtransmission substations and subtransmission switching stations</t>
  </si>
  <si>
    <t>ED_AUG2461_00002</t>
  </si>
  <si>
    <t>ED_AUG2462_00002</t>
  </si>
  <si>
    <t>ED_AUG2463_00002</t>
  </si>
  <si>
    <t>ED_AUG2464_00002</t>
  </si>
  <si>
    <t>ED_AUG2465_00002</t>
  </si>
  <si>
    <t>ED_AUG2466_00002</t>
  </si>
  <si>
    <t>ED_AUG2467_00002</t>
  </si>
  <si>
    <t>ED_AUG2468_00002</t>
  </si>
  <si>
    <t>Zone substations</t>
  </si>
  <si>
    <t>ED_AUG2461_00003</t>
  </si>
  <si>
    <t>ED_AUG2462_00003</t>
  </si>
  <si>
    <t>ED_AUG2463_00003</t>
  </si>
  <si>
    <t>ED_AUG2464_00003</t>
  </si>
  <si>
    <t>ED_AUG2465_00003</t>
  </si>
  <si>
    <t>ED_AUG2466_00003</t>
  </si>
  <si>
    <t>ED_AUG2467_00003</t>
  </si>
  <si>
    <t>ED_AUG2468_00003</t>
  </si>
  <si>
    <t>High voltage feeders - CBD</t>
  </si>
  <si>
    <t>ED_AUG2461_00004</t>
  </si>
  <si>
    <t>ED_AUG2462_00004</t>
  </si>
  <si>
    <t>ED_AUG2463_00004</t>
  </si>
  <si>
    <t>ED_AUG2464_00004</t>
  </si>
  <si>
    <t>ED_AUG2465_00004</t>
  </si>
  <si>
    <t>ED_AUG2466_00004</t>
  </si>
  <si>
    <t>ED_AUG2467_00004</t>
  </si>
  <si>
    <t>ED_AUG2468_00004</t>
  </si>
  <si>
    <t>High voltage feeders - urban</t>
  </si>
  <si>
    <t>ED_AUG2461_00005</t>
  </si>
  <si>
    <t>ED_AUG2462_00005</t>
  </si>
  <si>
    <t>ED_AUG2463_00005</t>
  </si>
  <si>
    <t>ED_AUG2464_00005</t>
  </si>
  <si>
    <t>ED_AUG2465_00005</t>
  </si>
  <si>
    <t>ED_AUG2466_00005</t>
  </si>
  <si>
    <t>ED_AUG2467_00005</t>
  </si>
  <si>
    <t>ED_AUG2468_00005</t>
  </si>
  <si>
    <t>High voltage feeders - short rural</t>
  </si>
  <si>
    <t>ED_AUG2461_00006</t>
  </si>
  <si>
    <t>ED_AUG2462_00006</t>
  </si>
  <si>
    <t>ED_AUG2463_00006</t>
  </si>
  <si>
    <t>ED_AUG2464_00006</t>
  </si>
  <si>
    <t>ED_AUG2465_00006</t>
  </si>
  <si>
    <t>ED_AUG2466_00006</t>
  </si>
  <si>
    <t>ED_AUG2467_00006</t>
  </si>
  <si>
    <t>ED_AUG2468_00006</t>
  </si>
  <si>
    <t>High voltage feeders - long rural</t>
  </si>
  <si>
    <t>ED_AUG2461_00007</t>
  </si>
  <si>
    <t>ED_AUG2462_00007</t>
  </si>
  <si>
    <t>ED_AUG2463_00007</t>
  </si>
  <si>
    <t>ED_AUG2464_00007</t>
  </si>
  <si>
    <t>ED_AUG2465_00007</t>
  </si>
  <si>
    <t>ED_AUG2466_00007</t>
  </si>
  <si>
    <t>ED_AUG2467_00007</t>
  </si>
  <si>
    <t>ED_AUG2468_00007</t>
  </si>
  <si>
    <t>Distribution substations - CBD</t>
  </si>
  <si>
    <t>ED_AUG2461_00008</t>
  </si>
  <si>
    <t>ED_AUG2462_00008</t>
  </si>
  <si>
    <t>ED_AUG2463_00008</t>
  </si>
  <si>
    <t>ED_AUG2464_00008</t>
  </si>
  <si>
    <t>ED_AUG2465_00008</t>
  </si>
  <si>
    <t>ED_AUG2466_00008</t>
  </si>
  <si>
    <t>ED_AUG2467_00008</t>
  </si>
  <si>
    <t>ED_AUG2468_00008</t>
  </si>
  <si>
    <t xml:space="preserve">Distribution substations - urban </t>
  </si>
  <si>
    <t>ED_AUG2461_00009</t>
  </si>
  <si>
    <t>ED_AUG2462_00009</t>
  </si>
  <si>
    <t>ED_AUG2463_00009</t>
  </si>
  <si>
    <t>ED_AUG2464_00009</t>
  </si>
  <si>
    <t>ED_AUG2465_00009</t>
  </si>
  <si>
    <t>ED_AUG2466_00009</t>
  </si>
  <si>
    <t>ED_AUG2467_00009</t>
  </si>
  <si>
    <t>ED_AUG2468_00009</t>
  </si>
  <si>
    <t xml:space="preserve">Distribution substations - short rural </t>
  </si>
  <si>
    <t>ED_AUG2461_00010</t>
  </si>
  <si>
    <t>ED_AUG2462_00010</t>
  </si>
  <si>
    <t>ED_AUG2463_00010</t>
  </si>
  <si>
    <t>ED_AUG2464_00010</t>
  </si>
  <si>
    <t>ED_AUG2465_00010</t>
  </si>
  <si>
    <t>ED_AUG2466_00010</t>
  </si>
  <si>
    <t>ED_AUG2467_00010</t>
  </si>
  <si>
    <t>ED_AUG2468_00010</t>
  </si>
  <si>
    <t xml:space="preserve">Distribution substations - long rural </t>
  </si>
  <si>
    <t>ED_AUG2461_00011</t>
  </si>
  <si>
    <t>ED_AUG2462_00011</t>
  </si>
  <si>
    <t>ED_AUG2463_00011</t>
  </si>
  <si>
    <t>ED_AUG2464_00011</t>
  </si>
  <si>
    <t>ED_AUG2465_00011</t>
  </si>
  <si>
    <t>ED_AUG2466_00011</t>
  </si>
  <si>
    <t>ED_AUG2467_00011</t>
  </si>
  <si>
    <t>ED_AUG2468_00011</t>
  </si>
  <si>
    <t>Unmodelled augmentation</t>
  </si>
  <si>
    <t>ED_AUG2461_00012</t>
  </si>
  <si>
    <t>ED_AUG2462_00012</t>
  </si>
  <si>
    <t>ED_AUG2463_00012</t>
  </si>
  <si>
    <t>ED_AUG2464_00012</t>
  </si>
  <si>
    <t>ED_AUG2465_00012</t>
  </si>
  <si>
    <t>ED_AUG2466_00012</t>
  </si>
  <si>
    <t>ED_AUG2467_00012</t>
  </si>
  <si>
    <t>ED_AUG2468_00012</t>
  </si>
  <si>
    <t>Capex ($0's, real June 2019)</t>
  </si>
  <si>
    <t>over period 2017-18 to 2018-19</t>
  </si>
  <si>
    <t>over period 2019-20 to 2023-24</t>
  </si>
  <si>
    <t>2013-14 to 2016-17</t>
  </si>
  <si>
    <t>2.5 CONNECTIONS</t>
  </si>
  <si>
    <r>
      <t xml:space="preserve">There are </t>
    </r>
    <r>
      <rPr>
        <b/>
        <sz val="11"/>
        <color rgb="FFFF0000"/>
        <rFont val="Calibri"/>
        <family val="2"/>
        <scheme val="minor"/>
      </rPr>
      <t>THREE</t>
    </r>
    <r>
      <rPr>
        <sz val="11"/>
        <rFont val="Calibri"/>
        <family val="2"/>
        <scheme val="minor"/>
      </rPr>
      <t xml:space="preserve"> tables on this worksheet - each has been 'grouped' (and sub-grouped) for easy navigation. See the </t>
    </r>
    <r>
      <rPr>
        <i/>
        <sz val="11"/>
        <rFont val="Calibri"/>
        <family val="2"/>
        <scheme val="minor"/>
      </rPr>
      <t>Instructions</t>
    </r>
    <r>
      <rPr>
        <sz val="11"/>
        <rFont val="Calibri"/>
        <family val="2"/>
        <scheme val="minor"/>
      </rPr>
      <t xml:space="preserve"> sheet on how to group or ungroup tables. </t>
    </r>
  </si>
  <si>
    <t>2.5.1 - DESCRIPTOR METRICS</t>
  </si>
  <si>
    <t>VOLUMES AND EXPENDITURE - ALL</t>
  </si>
  <si>
    <t>CONNECTION SUBCATEGORY</t>
  </si>
  <si>
    <t>DESCRIPTOR METRIC</t>
  </si>
  <si>
    <t>Unit of Measure</t>
  </si>
  <si>
    <t>RESIDENTIAL</t>
  </si>
  <si>
    <t>Underground connections</t>
  </si>
  <si>
    <t>0's</t>
  </si>
  <si>
    <t>Overhead connections</t>
  </si>
  <si>
    <t>Distribution substations installed</t>
  </si>
  <si>
    <t>MVA added</t>
  </si>
  <si>
    <t xml:space="preserve">Distribution substations installed </t>
  </si>
  <si>
    <t>total spend $0's</t>
  </si>
  <si>
    <t xml:space="preserve">Augmentation HV </t>
  </si>
  <si>
    <t>net circuit KM added</t>
  </si>
  <si>
    <t>Augmentation HV</t>
  </si>
  <si>
    <t>Augmentation LV</t>
  </si>
  <si>
    <t>Mean days to connect residential customer with LV single phase connection</t>
  </si>
  <si>
    <t>Volume of GSL breaches for residential customers</t>
  </si>
  <si>
    <t>Volume of customer complaints relating to connection services</t>
  </si>
  <si>
    <t>$0's</t>
  </si>
  <si>
    <t>COMMERCIAL/INDUSTRIAL</t>
  </si>
  <si>
    <t>SUBDIVISION</t>
  </si>
  <si>
    <t>Cost per lot</t>
  </si>
  <si>
    <t>EMBEDDED GENERATION</t>
  </si>
  <si>
    <t>VOLUMES AND EXPENDITURE - STANDARD CONTROL SERVICES</t>
  </si>
  <si>
    <t>2.5.2 - COST METRICS BY CONNECTION CLASSIFICATION</t>
  </si>
  <si>
    <t>EXPENDITURE - ALL</t>
  </si>
  <si>
    <t>CONNECTION CLASSICIATION</t>
  </si>
  <si>
    <t>EXPENDITURE - STANDARD CONTROL SERVICES</t>
  </si>
  <si>
    <t>EXPENDITURE - STANDARD CONTROL SERVICES - CAPITAL CONTRIBUTIONS</t>
  </si>
  <si>
    <t>2.5.3 - VOLUMES BY CONNECTION CLASSIFICATION</t>
  </si>
  <si>
    <t>NEW CONNECTIONS - ALL</t>
  </si>
  <si>
    <t>VOLUMES  (0's)</t>
  </si>
  <si>
    <t>NEW CONNECTIONS - STANDARD CONTROL SERVICES</t>
  </si>
  <si>
    <t>EXISTING CONNECTIONS</t>
  </si>
  <si>
    <t>VOLUMES
(0's)</t>
  </si>
  <si>
    <t>VOLUMES and EXPENDITURE 
(0's, real June 2019)</t>
  </si>
  <si>
    <t>EXPENDITURE 
($'0s,  real June 2019)</t>
  </si>
  <si>
    <t>2.6 NON NETWORK EXPENDITURE</t>
  </si>
  <si>
    <t>SERVICE SUBCATEGORY</t>
  </si>
  <si>
    <t>OPEX</t>
  </si>
  <si>
    <t>IT &amp; COMMUNICATIONS</t>
  </si>
  <si>
    <t xml:space="preserve">Total </t>
  </si>
  <si>
    <t>MOTOR VEHICLES</t>
  </si>
  <si>
    <t>BUILDINGS AND PROPERTY</t>
  </si>
  <si>
    <t>OTHER</t>
  </si>
  <si>
    <r>
      <t xml:space="preserve">OTHER - </t>
    </r>
    <r>
      <rPr>
        <i/>
        <sz val="11"/>
        <color theme="1"/>
        <rFont val="Calibri"/>
        <family val="2"/>
        <scheme val="minor"/>
      </rPr>
      <t>DNSP nominated</t>
    </r>
  </si>
  <si>
    <t>Office furniture and equipment</t>
  </si>
  <si>
    <t>Plant and equipment</t>
  </si>
  <si>
    <t>Crane borer plant HCV</t>
  </si>
  <si>
    <t>Other fleet assets</t>
  </si>
  <si>
    <t>EWP Hired</t>
  </si>
  <si>
    <t>Car Hired</t>
  </si>
  <si>
    <t>LCV Hired</t>
  </si>
  <si>
    <t>Other Hire</t>
  </si>
  <si>
    <t>CAPEX</t>
  </si>
  <si>
    <t>Total IT and communications</t>
  </si>
  <si>
    <t>2.6.2 - ANNUAL DESCRIPTOR METRICS</t>
  </si>
  <si>
    <t>Employee numbers</t>
  </si>
  <si>
    <t>User numbers</t>
  </si>
  <si>
    <t>Number of devices</t>
  </si>
  <si>
    <t xml:space="preserve">MOTOR VEHICLES </t>
  </si>
  <si>
    <t>VOLUMES  (0's or %)</t>
  </si>
  <si>
    <t>CAR</t>
  </si>
  <si>
    <t xml:space="preserve">Average kilometres travelled </t>
  </si>
  <si>
    <t>Number purchased</t>
  </si>
  <si>
    <t>Number leased</t>
  </si>
  <si>
    <t>Number in fleet</t>
  </si>
  <si>
    <t>Proportion of total fleet expenditure allocated as regulatory expenditure</t>
  </si>
  <si>
    <t>%</t>
  </si>
  <si>
    <t>LIGHT COMMERCIAL VEHICLE</t>
  </si>
  <si>
    <t xml:space="preserve">ELEVATED WORK PLATFORM (LCV) </t>
  </si>
  <si>
    <t>ELEVATED WORK PLATFORM (HCV)</t>
  </si>
  <si>
    <t xml:space="preserve">HEAVY COMMERCIAL VEHICLE </t>
  </si>
  <si>
    <t>EXPENDITURE
Forecast 
($0's. real June 2018)</t>
  </si>
  <si>
    <t>ICT CAPABILITY GROWTH</t>
  </si>
  <si>
    <t>ICT ASSET EXTENSIONS</t>
  </si>
  <si>
    <t>ICT ASSET REMEDITATION</t>
  </si>
  <si>
    <t>ICT ASSET REPLACEMENT</t>
  </si>
  <si>
    <t>EXPENDITURE
($'0s, real June 2019)</t>
  </si>
  <si>
    <t>2.10 OVERHEADS</t>
  </si>
  <si>
    <r>
      <t xml:space="preserve">There are </t>
    </r>
    <r>
      <rPr>
        <b/>
        <sz val="11"/>
        <color rgb="FFFF0000"/>
        <rFont val="Calibri"/>
        <family val="2"/>
        <scheme val="minor"/>
      </rPr>
      <t>TWO</t>
    </r>
    <r>
      <rPr>
        <sz val="11"/>
        <rFont val="Calibri"/>
        <family val="2"/>
        <scheme val="minor"/>
      </rPr>
      <t xml:space="preserve"> tables on this worksheet. Each table has been 'grouped' (and sub-grouped) for easy navigation.  See the </t>
    </r>
    <r>
      <rPr>
        <i/>
        <sz val="11"/>
        <rFont val="Calibri"/>
        <family val="2"/>
        <scheme val="minor"/>
      </rPr>
      <t>Instructions</t>
    </r>
    <r>
      <rPr>
        <sz val="11"/>
        <rFont val="Calibri"/>
        <family val="2"/>
        <scheme val="minor"/>
      </rPr>
      <t xml:space="preserve"> sheet on how to group or ungroup data.</t>
    </r>
  </si>
  <si>
    <t>2.10.1.1a - NETWORK OVERHEADS EXPENDITURE</t>
  </si>
  <si>
    <t xml:space="preserve">Total  </t>
  </si>
  <si>
    <t>OTHER DISTRIBUTION SERVICES</t>
  </si>
  <si>
    <t>Unregulated Distribution Services</t>
  </si>
  <si>
    <t>2.10.2.1a - CORPORATE OVERHEADS</t>
  </si>
  <si>
    <t>EXPENDITURE ($0's, real June 2019)</t>
  </si>
  <si>
    <t>EXPENDITURE  
($0's, real June 2019)</t>
  </si>
  <si>
    <t>2.11 LABOUR</t>
  </si>
  <si>
    <t>Table numbering on this worksheet starts at 2.11.3.</t>
  </si>
  <si>
    <t>2.11.3 - LABOUR / NON-LABOUR EXPENDITURE SPLIT - STANDARD CONTROL SERVICES</t>
  </si>
  <si>
    <t>($0's, nominal)</t>
  </si>
  <si>
    <t>In-house labour expenditure</t>
  </si>
  <si>
    <t>Labour expenditure outsourced to related parties</t>
  </si>
  <si>
    <t>Labour expenditure outsourced to unrelated parties</t>
  </si>
  <si>
    <t>Controllable non-labour expenditure</t>
  </si>
  <si>
    <t>Uncontrollable non-labour expenditure</t>
  </si>
  <si>
    <t>($0's, real June 2019)</t>
  </si>
  <si>
    <t>2012-13</t>
  </si>
  <si>
    <t>2013-14</t>
  </si>
  <si>
    <t>2014-15</t>
  </si>
  <si>
    <t>2015-16</t>
  </si>
  <si>
    <t>2016-17</t>
  </si>
  <si>
    <t>2.14 FORECAST PRICE CHANGES</t>
  </si>
  <si>
    <r>
      <t xml:space="preserve">There is </t>
    </r>
    <r>
      <rPr>
        <b/>
        <sz val="11"/>
        <color rgb="FFFF0000"/>
        <rFont val="Calibri"/>
        <family val="2"/>
        <scheme val="minor"/>
      </rPr>
      <t>ONE</t>
    </r>
    <r>
      <rPr>
        <sz val="11"/>
        <rFont val="Calibri"/>
        <family val="2"/>
        <scheme val="minor"/>
      </rPr>
      <t xml:space="preserve"> table on this worksheet. It has been grouped for easy navigation.  See the </t>
    </r>
    <r>
      <rPr>
        <i/>
        <sz val="11"/>
        <rFont val="Calibri"/>
        <family val="2"/>
        <scheme val="minor"/>
      </rPr>
      <t>Instructions</t>
    </r>
    <r>
      <rPr>
        <sz val="11"/>
        <rFont val="Calibri"/>
        <family val="2"/>
        <scheme val="minor"/>
      </rPr>
      <t xml:space="preserve"> sheet on how to group or ungroup data.</t>
    </r>
  </si>
  <si>
    <t>Instructions</t>
  </si>
  <si>
    <t>2.14.2 - FORECAST CAPEX AND OPEX PRICE CHANGES</t>
  </si>
  <si>
    <t>Price changes
(% YoY real)
Current regulatory period</t>
  </si>
  <si>
    <t xml:space="preserve">Price changes
(%YoY real)
Forthcoming regulatory period </t>
  </si>
  <si>
    <t>2.16 OPEX SUMMARY</t>
  </si>
  <si>
    <r>
      <t xml:space="preserve">There are </t>
    </r>
    <r>
      <rPr>
        <b/>
        <sz val="11"/>
        <color rgb="FFFF0000"/>
        <rFont val="Calibri"/>
        <family val="2"/>
        <scheme val="minor"/>
      </rPr>
      <t>TWO</t>
    </r>
    <r>
      <rPr>
        <sz val="11"/>
        <rFont val="Calibri"/>
        <family val="2"/>
        <scheme val="minor"/>
      </rPr>
      <t xml:space="preserve"> tables on this worksheet. Each table has been 'grouped' (and 'sub-grouped') for easy navigation. See the </t>
    </r>
    <r>
      <rPr>
        <i/>
        <sz val="11"/>
        <rFont val="Calibri"/>
        <family val="2"/>
        <scheme val="minor"/>
      </rPr>
      <t>Instructions</t>
    </r>
    <r>
      <rPr>
        <sz val="11"/>
        <rFont val="Calibri"/>
        <family val="2"/>
        <scheme val="minor"/>
      </rPr>
      <t xml:space="preserve"> sheet on how to group or ungroup data.</t>
    </r>
  </si>
  <si>
    <t>IMPORTANT!</t>
  </si>
  <si>
    <t>The total step changes in Table 2.16.1  must reconcile (in each year) to the total step changes for each year in Table 2.17.1 of worksheet 2.17 Step Changes.</t>
  </si>
  <si>
    <t>Yes /  No</t>
  </si>
  <si>
    <t>Please nominate the base year.</t>
  </si>
  <si>
    <t>2.16.1 - STANDARD CONTROL SERVICES - OPEX BY DRIVER</t>
  </si>
  <si>
    <t>Base year total opex, excluding category specific</t>
  </si>
  <si>
    <t>Increment from base year to final year</t>
  </si>
  <si>
    <t>Price growth</t>
  </si>
  <si>
    <t>Output growth</t>
  </si>
  <si>
    <t>Productivity growth</t>
  </si>
  <si>
    <t>Step changes</t>
  </si>
  <si>
    <t>Category specific</t>
  </si>
  <si>
    <t>Total opex</t>
  </si>
  <si>
    <t>2.16.2 - STANDARD CONTROL SERVICES - OPEX BY CATEGORY</t>
  </si>
  <si>
    <t>Forecast ($0's, real June 2019)</t>
  </si>
  <si>
    <t>2.17 STEP CHANGES</t>
  </si>
  <si>
    <r>
      <t xml:space="preserve">There are </t>
    </r>
    <r>
      <rPr>
        <b/>
        <sz val="11"/>
        <color rgb="FFFF0000"/>
        <rFont val="Calibri"/>
        <family val="2"/>
        <scheme val="minor"/>
      </rPr>
      <t>THREE</t>
    </r>
    <r>
      <rPr>
        <sz val="11"/>
        <rFont val="Calibri"/>
        <family val="2"/>
        <scheme val="minor"/>
      </rPr>
      <t xml:space="preserve"> tables on this worksheet. Each table has been 'grouped' (and 'sub-grouped') for easy navigation. See the </t>
    </r>
    <r>
      <rPr>
        <i/>
        <sz val="11"/>
        <rFont val="Calibri"/>
        <family val="2"/>
        <scheme val="minor"/>
      </rPr>
      <t>Instructions</t>
    </r>
    <r>
      <rPr>
        <sz val="11"/>
        <rFont val="Calibri"/>
        <family val="2"/>
        <scheme val="minor"/>
      </rPr>
      <t xml:space="preserve"> sheet on how to group or ungroup data.</t>
    </r>
  </si>
  <si>
    <t xml:space="preserve"> The total category specific forecast in Table 2.17.5 must reconcile (in each year) to the total category specific forecasts for each year in Table 2.16.1 of worksheet '2.16 Opex Summary'.</t>
  </si>
  <si>
    <t>2.17.1 - STEP CHANGES FOR STANDARD CONTROL SERVICES - FORECAST OPEX</t>
  </si>
  <si>
    <t>Step change</t>
  </si>
  <si>
    <t>Description</t>
  </si>
  <si>
    <t xml:space="preserve">2.17.2 - STEP CHANGES FOR STANDARD CONTROL SERVICES - FORECAST CAPEX </t>
  </si>
  <si>
    <t>2.17.5 - FORECAST CATEGORY SPECIFIC OPEX</t>
  </si>
  <si>
    <t>Category</t>
  </si>
  <si>
    <t>Forecast
($0's, real June 2019)</t>
  </si>
  <si>
    <t>3.1 REVENUE</t>
  </si>
  <si>
    <t>3.1.1 - REVENUE GROUPING BY CHARGEABLE QUANTITY</t>
  </si>
  <si>
    <t>REVENUE</t>
  </si>
  <si>
    <t>DREV0101</t>
  </si>
  <si>
    <t xml:space="preserve">Revenue from Fixed Customer Charges </t>
  </si>
  <si>
    <t>DREV0102</t>
  </si>
  <si>
    <t>Revenue from Energy Delivery charges where time of use is not a determinant</t>
  </si>
  <si>
    <t>DREV0103</t>
  </si>
  <si>
    <t xml:space="preserve">Revenue from On–Peak Energy Delivery charges </t>
  </si>
  <si>
    <t>DREV0104</t>
  </si>
  <si>
    <t>Revenue from Shoulder period Energy Delivery Charges</t>
  </si>
  <si>
    <t>DREV0105</t>
  </si>
  <si>
    <t xml:space="preserve">Revenue from Off–Peak Energy Delivery charges </t>
  </si>
  <si>
    <t>DREV0106</t>
  </si>
  <si>
    <t>Revenue from controlled load customer charges</t>
  </si>
  <si>
    <t>DREV0107</t>
  </si>
  <si>
    <t>Revenue from unmetered supplies</t>
  </si>
  <si>
    <t>DREV0108</t>
  </si>
  <si>
    <t>Revenue from Contracted Maximum Demand charges</t>
  </si>
  <si>
    <t>DREV0109</t>
  </si>
  <si>
    <t>Revenue from Measured Maximum Demand charges</t>
  </si>
  <si>
    <t>DREV0110</t>
  </si>
  <si>
    <t>Revenue from metering charges</t>
  </si>
  <si>
    <t>DREV0111</t>
  </si>
  <si>
    <t>Revenue from connection charges</t>
  </si>
  <si>
    <t>DREV0112</t>
  </si>
  <si>
    <t>Revenue from public lighting charges</t>
  </si>
  <si>
    <t>DREV0113</t>
  </si>
  <si>
    <t>Revenue from other Sources</t>
  </si>
  <si>
    <t>DREV01</t>
  </si>
  <si>
    <t>Total revenue by chargeable quantity</t>
  </si>
  <si>
    <t>3.1.2 - REVENUE GROUPING BY CUSTOMER TYPE OR CLASS</t>
  </si>
  <si>
    <t>DREV0201</t>
  </si>
  <si>
    <t xml:space="preserve">Revenue from residential Customers </t>
  </si>
  <si>
    <t>DREV0202</t>
  </si>
  <si>
    <t xml:space="preserve">Revenue from Non residential customers not on demand tariffs </t>
  </si>
  <si>
    <t>DREV0203</t>
  </si>
  <si>
    <t xml:space="preserve">Revenue from Non-residential low voltage demand tariff customers </t>
  </si>
  <si>
    <t>DREV0204</t>
  </si>
  <si>
    <t xml:space="preserve">Revenue from Non-residential high voltage demand tariff customers </t>
  </si>
  <si>
    <t>DREV0205</t>
  </si>
  <si>
    <t>DREV0206</t>
  </si>
  <si>
    <t>Revenue from Other Customers</t>
  </si>
  <si>
    <t>DREV02</t>
  </si>
  <si>
    <t>Total revenue by customer class</t>
  </si>
  <si>
    <t>3.1.3 - REVENUE (penalties) ALLOWED (deducted) THROUGH INCENTIVE SCHEMES</t>
  </si>
  <si>
    <t>DREV0301</t>
  </si>
  <si>
    <t>EBSS</t>
  </si>
  <si>
    <t>DREV0302</t>
  </si>
  <si>
    <t>STPIS</t>
  </si>
  <si>
    <t>DREV0303</t>
  </si>
  <si>
    <t>F-Factor</t>
  </si>
  <si>
    <t>DREV0304</t>
  </si>
  <si>
    <t>S-Factor True  up</t>
  </si>
  <si>
    <t>DREV0305</t>
  </si>
  <si>
    <t>DREV03</t>
  </si>
  <si>
    <t>Total revenue of incentive schemes</t>
  </si>
  <si>
    <t>3.2 OPERATING EXPENDITURE</t>
  </si>
  <si>
    <r>
      <t xml:space="preserve">There are </t>
    </r>
    <r>
      <rPr>
        <b/>
        <sz val="11"/>
        <color rgb="FFFF0000"/>
        <rFont val="Calibri"/>
        <family val="2"/>
        <scheme val="minor"/>
      </rPr>
      <t>THREE</t>
    </r>
    <r>
      <rPr>
        <sz val="11"/>
        <rFont val="Calibri"/>
        <family val="2"/>
        <scheme val="minor"/>
      </rPr>
      <t xml:space="preserve"> tables on this worksheet. Both </t>
    </r>
    <r>
      <rPr>
        <b/>
        <sz val="11"/>
        <color rgb="FFFF0000"/>
        <rFont val="Calibri"/>
        <family val="2"/>
        <scheme val="minor"/>
      </rPr>
      <t>ROWS</t>
    </r>
    <r>
      <rPr>
        <sz val="11"/>
        <rFont val="Calibri"/>
        <family val="2"/>
        <scheme val="minor"/>
      </rPr>
      <t xml:space="preserve"> and </t>
    </r>
    <r>
      <rPr>
        <b/>
        <sz val="11"/>
        <color rgb="FFFF0000"/>
        <rFont val="Calibri"/>
        <family val="2"/>
        <scheme val="minor"/>
      </rPr>
      <t>COLUMNS</t>
    </r>
    <r>
      <rPr>
        <sz val="11"/>
        <rFont val="Calibri"/>
        <family val="2"/>
        <scheme val="minor"/>
      </rPr>
      <t xml:space="preserve"> have been grouped for ease of navigation. see the </t>
    </r>
    <r>
      <rPr>
        <i/>
        <sz val="11"/>
        <rFont val="Calibri"/>
        <family val="2"/>
        <scheme val="minor"/>
      </rPr>
      <t>Instructions</t>
    </r>
    <r>
      <rPr>
        <sz val="11"/>
        <rFont val="Calibri"/>
        <family val="2"/>
        <scheme val="minor"/>
      </rPr>
      <t xml:space="preserve"> sheet on how to group or ungroup tables. </t>
    </r>
  </si>
  <si>
    <t>3.2.1 - OPEX CATEGORIES</t>
  </si>
  <si>
    <t>CURRENT OPEX CATEGORIES AND COST ALLOCATIONS</t>
  </si>
  <si>
    <t>DOPEX0101</t>
  </si>
  <si>
    <t>DOPEX0102</t>
  </si>
  <si>
    <t>DOPEX0103</t>
  </si>
  <si>
    <t>DOPEX0104</t>
  </si>
  <si>
    <t>DOPEX0105</t>
  </si>
  <si>
    <t>DOPEX0106</t>
  </si>
  <si>
    <t>DOPEX0107</t>
  </si>
  <si>
    <t>DOPEX0108</t>
  </si>
  <si>
    <t>DOPEX0109</t>
  </si>
  <si>
    <t>DOPEX0110</t>
  </si>
  <si>
    <t>DOPEX0111</t>
  </si>
  <si>
    <t>DOPEX0112</t>
  </si>
  <si>
    <t>DOPEX0113</t>
  </si>
  <si>
    <t>DOPEX0114</t>
  </si>
  <si>
    <t>DOPEX0115</t>
  </si>
  <si>
    <t>DOPEX0116</t>
  </si>
  <si>
    <t>DOPEX0117</t>
  </si>
  <si>
    <t>DOPEX0118</t>
  </si>
  <si>
    <t>DOPEX0119</t>
  </si>
  <si>
    <t>DOPEX0120</t>
  </si>
  <si>
    <t>DOPEX0121</t>
  </si>
  <si>
    <t>DOPEX0122</t>
  </si>
  <si>
    <t>DOPEX0123</t>
  </si>
  <si>
    <t>DOPEX0124</t>
  </si>
  <si>
    <t>DOPEX0125</t>
  </si>
  <si>
    <t>DOPEX0126</t>
  </si>
  <si>
    <t>DOPEX0127</t>
  </si>
  <si>
    <t>DOPEX0128</t>
  </si>
  <si>
    <t>DOPEX0129</t>
  </si>
  <si>
    <t>DOPEX0130</t>
  </si>
  <si>
    <t>DOPEX0131</t>
  </si>
  <si>
    <t>DOPEX0132</t>
  </si>
  <si>
    <t>DOPEX0133</t>
  </si>
  <si>
    <t>DOPEX0134</t>
  </si>
  <si>
    <t>DOPEX0135</t>
  </si>
  <si>
    <t>DOPEX0136</t>
  </si>
  <si>
    <t>DOPEX0137</t>
  </si>
  <si>
    <t>DOPEX0138</t>
  </si>
  <si>
    <t>DOPEX0139</t>
  </si>
  <si>
    <t>DOPEX0140</t>
  </si>
  <si>
    <t>DOPEX0141</t>
  </si>
  <si>
    <t>DOPEX0142</t>
  </si>
  <si>
    <t>DOPEX0143</t>
  </si>
  <si>
    <t>DOPEX0144</t>
  </si>
  <si>
    <t>DOPEX0145</t>
  </si>
  <si>
    <t>DOPEX0146</t>
  </si>
  <si>
    <t>DOPEX0147</t>
  </si>
  <si>
    <t>DOPEX0148</t>
  </si>
  <si>
    <t>DOPEX0149</t>
  </si>
  <si>
    <t>DOPEX01</t>
  </si>
  <si>
    <t xml:space="preserve">Total opex </t>
  </si>
  <si>
    <t>OPEX CONSISTENCY - CURRENT COST ALLOCATION APPROACH</t>
  </si>
  <si>
    <t>DOPEX0201</t>
  </si>
  <si>
    <t>DOPEX0202</t>
  </si>
  <si>
    <t>DOPEX0203</t>
  </si>
  <si>
    <t>DOPEX0204</t>
  </si>
  <si>
    <t>DOPEX0205</t>
  </si>
  <si>
    <t>DOPEX0207</t>
  </si>
  <si>
    <t>Opex for major generation connection point planning</t>
  </si>
  <si>
    <t>3.2.4 - OPEX FOR HIGH VOLTAGE CUSTOMERS</t>
  </si>
  <si>
    <t>End user costs (not standard control services)</t>
  </si>
  <si>
    <t>DOPEX0401</t>
  </si>
  <si>
    <t>Opex for high voltage customers</t>
  </si>
  <si>
    <t>3.3 ASSETS</t>
  </si>
  <si>
    <r>
      <t xml:space="preserve">There are </t>
    </r>
    <r>
      <rPr>
        <b/>
        <sz val="11"/>
        <color rgb="FFFF0000"/>
        <rFont val="Calibri"/>
        <family val="2"/>
        <scheme val="minor"/>
      </rPr>
      <t>FOUR</t>
    </r>
    <r>
      <rPr>
        <sz val="11"/>
        <rFont val="Calibri"/>
        <family val="2"/>
        <scheme val="minor"/>
      </rPr>
      <t xml:space="preserve"> tables on this worksheet. Both </t>
    </r>
    <r>
      <rPr>
        <b/>
        <sz val="11"/>
        <color rgb="FFFF0000"/>
        <rFont val="Calibri"/>
        <family val="2"/>
        <scheme val="minor"/>
      </rPr>
      <t>ROWS</t>
    </r>
    <r>
      <rPr>
        <sz val="11"/>
        <rFont val="Calibri"/>
        <family val="2"/>
        <scheme val="minor"/>
      </rPr>
      <t xml:space="preserve"> and </t>
    </r>
    <r>
      <rPr>
        <b/>
        <sz val="11"/>
        <color rgb="FFFF0000"/>
        <rFont val="Calibri"/>
        <family val="2"/>
        <scheme val="minor"/>
      </rPr>
      <t>COLUMNS</t>
    </r>
    <r>
      <rPr>
        <sz val="11"/>
        <rFont val="Calibri"/>
        <family val="2"/>
        <scheme val="minor"/>
      </rPr>
      <t xml:space="preserve"> in each have been  grouped (and sub-grouped) for ease of navigation. see the </t>
    </r>
    <r>
      <rPr>
        <i/>
        <sz val="11"/>
        <rFont val="Calibri"/>
        <family val="2"/>
        <scheme val="minor"/>
      </rPr>
      <t>Instructions</t>
    </r>
    <r>
      <rPr>
        <sz val="11"/>
        <rFont val="Calibri"/>
        <family val="2"/>
        <scheme val="minor"/>
      </rPr>
      <t xml:space="preserve"> sheet on how to group or ungroup tables. </t>
    </r>
  </si>
  <si>
    <t>3.3.1 - REGULATORY ASSET BASE VALUES</t>
  </si>
  <si>
    <t>Network services</t>
  </si>
  <si>
    <t>For total asset base:</t>
  </si>
  <si>
    <t>DRAB0101</t>
  </si>
  <si>
    <t>Opening value</t>
  </si>
  <si>
    <t>DRAB0102</t>
  </si>
  <si>
    <t>Inflation addition</t>
  </si>
  <si>
    <t>DRAB0103</t>
  </si>
  <si>
    <t>Straight line depreciation</t>
  </si>
  <si>
    <t>DRAB0105</t>
  </si>
  <si>
    <t>Actual additions (recognised in RAB)</t>
  </si>
  <si>
    <t>DRAB0106</t>
  </si>
  <si>
    <t xml:space="preserve">Disposals </t>
  </si>
  <si>
    <t>DRAB0107</t>
  </si>
  <si>
    <t>Closing value</t>
  </si>
  <si>
    <t>3.3.2 - ASSET VALUE ROLL FORWARD</t>
  </si>
  <si>
    <t>For overhead network assets less than 33kV:</t>
  </si>
  <si>
    <t>DRAB0201</t>
  </si>
  <si>
    <t>DRAB0202</t>
  </si>
  <si>
    <t>DRAB0203</t>
  </si>
  <si>
    <t>DRAB0205</t>
  </si>
  <si>
    <t>DRAB0206</t>
  </si>
  <si>
    <t>DRAB0207</t>
  </si>
  <si>
    <t>For underground network assets less than 33kV:</t>
  </si>
  <si>
    <t>DRAB0301</t>
  </si>
  <si>
    <t>DRAB0302</t>
  </si>
  <si>
    <t>DRAB0303</t>
  </si>
  <si>
    <t>DRAB0305</t>
  </si>
  <si>
    <t>DRAB0306</t>
  </si>
  <si>
    <t>DRAB0307</t>
  </si>
  <si>
    <t>For distribution substations and transformers:</t>
  </si>
  <si>
    <t>DRAB0401</t>
  </si>
  <si>
    <t>DRAB0402</t>
  </si>
  <si>
    <t>DRAB0403</t>
  </si>
  <si>
    <t>DRAB0405</t>
  </si>
  <si>
    <t>DRAB0406</t>
  </si>
  <si>
    <t>DRAB0407</t>
  </si>
  <si>
    <t>For overhead network assets 33kV and above:</t>
  </si>
  <si>
    <t>DRAB0501</t>
  </si>
  <si>
    <t>DRAB0502</t>
  </si>
  <si>
    <t>DRAB0503</t>
  </si>
  <si>
    <t>DRAB0505</t>
  </si>
  <si>
    <t>DRAB0506</t>
  </si>
  <si>
    <t>DRAB0507</t>
  </si>
  <si>
    <t>For underground network assets 33kV and above:</t>
  </si>
  <si>
    <t>DRAB0601</t>
  </si>
  <si>
    <t>DRAB0602</t>
  </si>
  <si>
    <t>DRAB0603</t>
  </si>
  <si>
    <t>DRAB0605</t>
  </si>
  <si>
    <t>DRAB0606</t>
  </si>
  <si>
    <t>DRAB0607</t>
  </si>
  <si>
    <t>Zone substations and transformers</t>
  </si>
  <si>
    <t>DRAB0701</t>
  </si>
  <si>
    <t>DRAB0702</t>
  </si>
  <si>
    <t>DRAB0703</t>
  </si>
  <si>
    <t>DRAB0705</t>
  </si>
  <si>
    <t>DRAB0706</t>
  </si>
  <si>
    <t>DRAB0707</t>
  </si>
  <si>
    <t>For easements:</t>
  </si>
  <si>
    <t>DRAB0801</t>
  </si>
  <si>
    <t>DRAB0802</t>
  </si>
  <si>
    <t>DRAB0803</t>
  </si>
  <si>
    <t>DRAB0804</t>
  </si>
  <si>
    <t>DRAB0805</t>
  </si>
  <si>
    <t>For meters:</t>
  </si>
  <si>
    <t>DRAB0901</t>
  </si>
  <si>
    <t>DRAB0902</t>
  </si>
  <si>
    <t>DRAB0903</t>
  </si>
  <si>
    <t>DRAB0905</t>
  </si>
  <si>
    <t>DRAB0906</t>
  </si>
  <si>
    <t>DRAB0907</t>
  </si>
  <si>
    <t>For “other” asset items with long lives:</t>
  </si>
  <si>
    <t>DRAB1001</t>
  </si>
  <si>
    <t>DRAB1002</t>
  </si>
  <si>
    <t>DRAB1003</t>
  </si>
  <si>
    <t>DRAB1005</t>
  </si>
  <si>
    <t>DRAB1006</t>
  </si>
  <si>
    <t>DRAB1007</t>
  </si>
  <si>
    <t>For “other” asset items with short lives:</t>
  </si>
  <si>
    <t>DRAB1101</t>
  </si>
  <si>
    <t>DRAB1102</t>
  </si>
  <si>
    <t>DRAB1103</t>
  </si>
  <si>
    <t>DRAB1105</t>
  </si>
  <si>
    <t>DRAB1106</t>
  </si>
  <si>
    <t>DRAB1107</t>
  </si>
  <si>
    <t>3.3.3 - TOTAL DISAGGREGATED RAB ASSET VALUES</t>
  </si>
  <si>
    <t>DRAB1204</t>
  </si>
  <si>
    <t>Overhead assets 33kV and above (wires and towers / poles etc)</t>
  </si>
  <si>
    <t>DRAB1205</t>
  </si>
  <si>
    <t>Underground assets 33kV and above (cables, ducts etc)</t>
  </si>
  <si>
    <t>DRAB1206</t>
  </si>
  <si>
    <t>DRAB1207</t>
  </si>
  <si>
    <t xml:space="preserve">Easements </t>
  </si>
  <si>
    <t>DRAB1208</t>
  </si>
  <si>
    <t>Meters</t>
  </si>
  <si>
    <t>DRAB1209</t>
  </si>
  <si>
    <t>Other assets with long lives</t>
  </si>
  <si>
    <t>DRAB1210</t>
  </si>
  <si>
    <t>Other assets with short lives</t>
  </si>
  <si>
    <t>DRAB13</t>
  </si>
  <si>
    <t>Value of Capital Contributions or Contributed Assets (included in the above)</t>
  </si>
  <si>
    <t>3.3.4 - ASSET LIVES</t>
  </si>
  <si>
    <t>Forecast
( years )</t>
  </si>
  <si>
    <t>Estimated service life of new assets</t>
  </si>
  <si>
    <t>DRAB1401</t>
  </si>
  <si>
    <t>Overhead network assets less than 33kV (wires and poles)</t>
  </si>
  <si>
    <t>DRAB1402</t>
  </si>
  <si>
    <t>Underground network assets less than 33kV (cables)</t>
  </si>
  <si>
    <t>DRAB1403</t>
  </si>
  <si>
    <t>Distribution substations including transformers</t>
  </si>
  <si>
    <t>DRAB1404</t>
  </si>
  <si>
    <t xml:space="preserve">Overhead network assets 33kV and above (wires and towers / poles etc) </t>
  </si>
  <si>
    <t>DRAB1405</t>
  </si>
  <si>
    <t>Underground network assets 33kV and above(cables, ducts etc)</t>
  </si>
  <si>
    <t>DRAB1406</t>
  </si>
  <si>
    <t>DRAB1407</t>
  </si>
  <si>
    <t>DRAB1408</t>
  </si>
  <si>
    <t>“Other” assets with long lives</t>
  </si>
  <si>
    <t>DRAB1409</t>
  </si>
  <si>
    <t>“Other” assets with short lives</t>
  </si>
  <si>
    <t>Estimated residual service life</t>
  </si>
  <si>
    <t>DRAB1501</t>
  </si>
  <si>
    <t>DRAB1502</t>
  </si>
  <si>
    <t>DRAB1503</t>
  </si>
  <si>
    <t>DRAB1504</t>
  </si>
  <si>
    <t>DRAB1505</t>
  </si>
  <si>
    <t>Underground network assets 33kV and above (cables, ducts etc)</t>
  </si>
  <si>
    <t>DRAB1506</t>
  </si>
  <si>
    <t>DRAB1507</t>
  </si>
  <si>
    <t>DRAB1508</t>
  </si>
  <si>
    <t>DRAB1509</t>
  </si>
  <si>
    <t>3.5 PHYSICAL ASSETS DATA</t>
  </si>
  <si>
    <r>
      <t xml:space="preserve">There are </t>
    </r>
    <r>
      <rPr>
        <b/>
        <sz val="11"/>
        <color rgb="FFFF0000"/>
        <rFont val="Calibri"/>
        <family val="2"/>
        <scheme val="minor"/>
      </rPr>
      <t>THREE</t>
    </r>
    <r>
      <rPr>
        <sz val="11"/>
        <rFont val="Calibri"/>
        <family val="2"/>
        <scheme val="minor"/>
      </rPr>
      <t xml:space="preserve"> tables on this worksheet. Each table has been grouped (and sub-grouped) for ease of navigation. See the </t>
    </r>
    <r>
      <rPr>
        <i/>
        <sz val="11"/>
        <rFont val="Calibri"/>
        <family val="2"/>
        <scheme val="minor"/>
      </rPr>
      <t>Instructions</t>
    </r>
    <r>
      <rPr>
        <sz val="11"/>
        <rFont val="Calibri"/>
        <family val="2"/>
        <scheme val="minor"/>
      </rPr>
      <t xml:space="preserve"> sheet on how to group or ungroup tables. </t>
    </r>
  </si>
  <si>
    <t>3.5.1 - NETWORK CAPACITIES VARIABLES</t>
  </si>
  <si>
    <t>VOLUMES</t>
  </si>
  <si>
    <t>Circuit length</t>
  </si>
  <si>
    <t>3.5.1.1 - Overhead network length of circuit at each voltage</t>
  </si>
  <si>
    <t>DPA0101</t>
  </si>
  <si>
    <t>Overhead low voltage distribution</t>
  </si>
  <si>
    <t>km</t>
  </si>
  <si>
    <t>DPA0102</t>
  </si>
  <si>
    <t>Overhead 2.2 kV</t>
  </si>
  <si>
    <t>DPA0103</t>
  </si>
  <si>
    <t>Overhead 7.6 kV</t>
  </si>
  <si>
    <t>DPA0104</t>
  </si>
  <si>
    <t>Overhead 11 kV</t>
  </si>
  <si>
    <t>DPA0105</t>
  </si>
  <si>
    <t>Overhead SWER</t>
  </si>
  <si>
    <t>DPA0106</t>
  </si>
  <si>
    <t>Overhead 22 kV</t>
  </si>
  <si>
    <t>DPA0107</t>
  </si>
  <si>
    <t>Overhead 33 kV</t>
  </si>
  <si>
    <t>DPA0108</t>
  </si>
  <si>
    <t>Overhead 44 kV</t>
  </si>
  <si>
    <t>DPA0109</t>
  </si>
  <si>
    <t>Overhead 66 kV</t>
  </si>
  <si>
    <t>DPA0110</t>
  </si>
  <si>
    <t>Overhead 132 kV</t>
  </si>
  <si>
    <t>DPA0111</t>
  </si>
  <si>
    <t>Overhead 6.6kv</t>
  </si>
  <si>
    <t>DPA0112</t>
  </si>
  <si>
    <t>Overhead 110kV</t>
  </si>
  <si>
    <t>DPA0113</t>
  </si>
  <si>
    <t>Overhead 220kV</t>
  </si>
  <si>
    <t>DPA0114</t>
  </si>
  <si>
    <t xml:space="preserve">Other </t>
  </si>
  <si>
    <t>DPA01</t>
  </si>
  <si>
    <t>Total overhead circuit km</t>
  </si>
  <si>
    <t>3.5.1.2 - Underground network circuit length at each voltage</t>
  </si>
  <si>
    <t>DPA0201</t>
  </si>
  <si>
    <t>Underground low voltage distribution</t>
  </si>
  <si>
    <t>DPA0202</t>
  </si>
  <si>
    <t>Underground 5 kV</t>
  </si>
  <si>
    <t>DPA0203</t>
  </si>
  <si>
    <t>Underground 6.6 Kv</t>
  </si>
  <si>
    <t>DPA0204</t>
  </si>
  <si>
    <t>Underground 7.6 kV</t>
  </si>
  <si>
    <t>DPA0205</t>
  </si>
  <si>
    <t>Underground 11 kV</t>
  </si>
  <si>
    <t>DPA0206</t>
  </si>
  <si>
    <t>Underground SWER</t>
  </si>
  <si>
    <t>DPA0207</t>
  </si>
  <si>
    <t>Underground 22 kV</t>
  </si>
  <si>
    <t>DPA0208</t>
  </si>
  <si>
    <t>Underground 33 kV</t>
  </si>
  <si>
    <t>DPA0209</t>
  </si>
  <si>
    <t>Underground 66 kV</t>
  </si>
  <si>
    <t>DPA0210</t>
  </si>
  <si>
    <t>Underground 110 kV</t>
  </si>
  <si>
    <t>DPA0211</t>
  </si>
  <si>
    <t>Underground 132 kV</t>
  </si>
  <si>
    <t>DPA0212</t>
  </si>
  <si>
    <t>DPA02</t>
  </si>
  <si>
    <t>Total underground circuit km</t>
  </si>
  <si>
    <t>Circuit Capacity MVA</t>
  </si>
  <si>
    <t>3.5.1.3 - Estimated overhead network weighted average MVA capacity by voltage class</t>
  </si>
  <si>
    <t>DPA0301</t>
  </si>
  <si>
    <t>MVA</t>
  </si>
  <si>
    <t>DPA0302</t>
  </si>
  <si>
    <t>Overhead 6.6 kV</t>
  </si>
  <si>
    <t>DPA0303</t>
  </si>
  <si>
    <t>DPA0304</t>
  </si>
  <si>
    <t>DPA0305</t>
  </si>
  <si>
    <t>DPA0306</t>
  </si>
  <si>
    <t>DPA0307</t>
  </si>
  <si>
    <t>DPA0308</t>
  </si>
  <si>
    <t>DPA0309</t>
  </si>
  <si>
    <t>DPA0310</t>
  </si>
  <si>
    <t>Overhead 110 kV</t>
  </si>
  <si>
    <t>DPA0311</t>
  </si>
  <si>
    <t>DPA0312</t>
  </si>
  <si>
    <t>Overhead 220 kV</t>
  </si>
  <si>
    <t>DPA0313</t>
  </si>
  <si>
    <t>3.5.1.4 - Estimated underground network weighted average MVA capacity by voltage class</t>
  </si>
  <si>
    <t>DPA0401</t>
  </si>
  <si>
    <t>DPA0402</t>
  </si>
  <si>
    <t>DPA0403</t>
  </si>
  <si>
    <t>Underground 6.6 kV</t>
  </si>
  <si>
    <t>DPA0404</t>
  </si>
  <si>
    <t>DPA0405</t>
  </si>
  <si>
    <t>DPA0406</t>
  </si>
  <si>
    <t>DPA0407</t>
  </si>
  <si>
    <t>Underground 12.7 kV</t>
  </si>
  <si>
    <t>DPA0408</t>
  </si>
  <si>
    <t>DPA0409</t>
  </si>
  <si>
    <t>DPA0410</t>
  </si>
  <si>
    <t>DPA0411</t>
  </si>
  <si>
    <t>DPA0412</t>
  </si>
  <si>
    <t>DPA0413</t>
  </si>
  <si>
    <t>3.5.2 - TRANSFORMER CAPACITIES VARIABLES</t>
  </si>
  <si>
    <t>Distribution transformer total installed capacity</t>
  </si>
  <si>
    <t>DPA0501</t>
  </si>
  <si>
    <t>Distribution transformer capacity owned by utility</t>
  </si>
  <si>
    <t>DPA0502</t>
  </si>
  <si>
    <t>Distribution transformer capacity owned by High Voltage Customers</t>
  </si>
  <si>
    <t>DPA0503</t>
  </si>
  <si>
    <t>Cold spare capacity included in DPA0501</t>
  </si>
  <si>
    <t>Zone substation transformer capacity</t>
  </si>
  <si>
    <t>DPA0601</t>
  </si>
  <si>
    <t>Total installed capacity for first step transformation where there are two steps to reach distribution voltage</t>
  </si>
  <si>
    <t>DPA0602</t>
  </si>
  <si>
    <t>Total installed capacity for second step transformation where there are two steps to reach distribution voltage</t>
  </si>
  <si>
    <t>DPA0603</t>
  </si>
  <si>
    <t>Total zone substation transformer capacity where there is only a single step transformation to reach distribution voltage</t>
  </si>
  <si>
    <t>DPA0604</t>
  </si>
  <si>
    <t xml:space="preserve">Total zone substation transformer  capacity </t>
  </si>
  <si>
    <t>DPA0605</t>
  </si>
  <si>
    <t>Cold spare capacity of zone substation transformers included in DPA0604</t>
  </si>
  <si>
    <t>3.5.3 - PUBLIC LIGHTING</t>
  </si>
  <si>
    <t>DPA0701</t>
  </si>
  <si>
    <t>Public lighting luminaires</t>
  </si>
  <si>
    <t>DPA0702</t>
  </si>
  <si>
    <t>Public lighting poles</t>
  </si>
  <si>
    <t>7.4 SHARED ASSETS</t>
  </si>
  <si>
    <t xml:space="preserve">7.4.1 - TOTAL UNREGULATED REVENUE EARNED WITH SHARED ASSETS </t>
  </si>
  <si>
    <t>Name of shared asset unregulated service</t>
  </si>
  <si>
    <t>Description of shared assets used to provide the service</t>
  </si>
  <si>
    <t>Shared asset unregulated revenue  ($0's, nominal)</t>
  </si>
  <si>
    <t>7.4.2 - SHARED ASSET UNREGULATED SERVICES - APPORTIONMENT METHODOLOGY</t>
  </si>
  <si>
    <t>Name of shared asset unregulated service for which revenues were apportioned</t>
  </si>
  <si>
    <t>Apportionment methodology</t>
  </si>
  <si>
    <t>Shared asset unregulated revenue  ($0's, real June 2019)</t>
  </si>
  <si>
    <t>2009-10</t>
  </si>
  <si>
    <t>2010-11</t>
  </si>
  <si>
    <t>2011-12</t>
  </si>
  <si>
    <t>Total 
2018-19 to 2023-24</t>
  </si>
  <si>
    <t>7.6 INDICATIVE IMPACT ON DISTRIBUTION CHARGES &amp; ELECTRICITY BILLS</t>
  </si>
  <si>
    <t>7.6.1 - INDICATIVE IMPACT OF THE REGULATORY PROPOSAL ON THE AVERAGE RESIDENTIAL ELECTRICITY BILLS</t>
  </si>
  <si>
    <t>Distribution costs as a proportion of a typical customer's electricity bill (per cent)</t>
  </si>
  <si>
    <t>Source:</t>
  </si>
  <si>
    <t>Typical electricity bill - Residential customer</t>
  </si>
  <si>
    <t>Tariff type</t>
  </si>
  <si>
    <t>Description of tariff type</t>
  </si>
  <si>
    <t>Regulated tariff</t>
  </si>
  <si>
    <t xml:space="preserve">Souce: </t>
  </si>
  <si>
    <t>Typical electricity bill - Business customer</t>
  </si>
  <si>
    <t>Souce:</t>
  </si>
  <si>
    <t>Indicative annual average distribution price impact</t>
  </si>
  <si>
    <t>Average</t>
  </si>
  <si>
    <t>Forecast smoothed revenues ($ nominal)</t>
  </si>
  <si>
    <t>Energy delivered forecast (MWh)</t>
  </si>
  <si>
    <t>Annual price path ($/MWh, nominal)</t>
  </si>
  <si>
    <t>Annual price path (per cent, nominal)</t>
  </si>
  <si>
    <t>Distribution bill component - Residential customer</t>
  </si>
  <si>
    <t>Real</t>
  </si>
  <si>
    <r>
      <t>Tariff type</t>
    </r>
    <r>
      <rPr>
        <b/>
        <vertAlign val="superscript"/>
        <sz val="8"/>
        <color rgb="FFFFFFFF"/>
        <rFont val="Gautami"/>
        <family val="2"/>
      </rPr>
      <t>a</t>
    </r>
  </si>
  <si>
    <t>Annual average</t>
  </si>
  <si>
    <t>Annual impact on customer bill (%)</t>
  </si>
  <si>
    <t>Annual change</t>
  </si>
  <si>
    <t>Distribution bill component - Business customer</t>
  </si>
  <si>
    <t>Annual bill amount 
($2018-19)</t>
  </si>
  <si>
    <t>Forecast smoothed revenues ($ real June 2019)</t>
  </si>
  <si>
    <t>Annual price path ($/MWh, June 2019)</t>
  </si>
  <si>
    <t>Annual price path (per cent, June 2019)</t>
  </si>
  <si>
    <t>Total 2019-20 to 2023-24</t>
  </si>
  <si>
    <t>7.7 - TARIFF STRUCTURE STATEMENT - INPUTS TO LRMC CALCULATION</t>
  </si>
  <si>
    <t>7.7.1 - INPUTS TO LRMC CALCULATION - STANDARD CONTROL SERVICES - CAPEX</t>
  </si>
  <si>
    <t>7.7.1.1 - SERIES A</t>
  </si>
  <si>
    <t>Total capex</t>
  </si>
  <si>
    <t>7.7.1.2 - SERIES B</t>
  </si>
  <si>
    <t>7.7.1.3 - SERIES C</t>
  </si>
  <si>
    <t>7.7.2 - INPUTS TO LRMC CALCULATION - STANDARD CONTROL SERVICES - OPEX</t>
  </si>
  <si>
    <t>7.7.2.1 - SERIES A</t>
  </si>
  <si>
    <t>7.7.2.2- SERIES B</t>
  </si>
  <si>
    <t>7.7.2.3 - SERIES C</t>
  </si>
  <si>
    <t>7.7.3 - INPUTS TO LRMC CALCULATION - DEMAND</t>
  </si>
  <si>
    <t>7.7.3.1 - SERIES A</t>
  </si>
  <si>
    <t>Total demand</t>
  </si>
  <si>
    <t>7.7.3.2 - SERIES B</t>
  </si>
  <si>
    <t>7.7.3.3 - SERIES C</t>
  </si>
  <si>
    <t>Forecast 
($0's, real June 2019</t>
  </si>
  <si>
    <t>2024-25</t>
  </si>
  <si>
    <t>2025-26</t>
  </si>
  <si>
    <t>2026-27</t>
  </si>
  <si>
    <t>2027-28</t>
  </si>
  <si>
    <t>2028-29</t>
  </si>
  <si>
    <t>2029-30</t>
  </si>
  <si>
    <t>2030-31</t>
  </si>
  <si>
    <t>2031-32</t>
  </si>
  <si>
    <t>2032-33</t>
  </si>
  <si>
    <t>2033-34</t>
  </si>
  <si>
    <t>2034-35</t>
  </si>
  <si>
    <t>2035-36</t>
  </si>
  <si>
    <t>2036-37</t>
  </si>
  <si>
    <t>Forecast Repex</t>
  </si>
  <si>
    <t>OVERHEAD CONDUCTORS BY: 
Highest operating voltage; Number of phases (at HV)</t>
  </si>
  <si>
    <t>UNDERGROUND CABLES BY: 
Highest operating voltage</t>
  </si>
  <si>
    <t>SERVICE LINES BY: 
Connection voltage; Customer type; Connection complexity</t>
  </si>
  <si>
    <t>TRANSFORMERS BY: 
Mounting type; Highest operating voltage; Ampere rating; Number of phases (at LV)</t>
  </si>
  <si>
    <t>SWITCHGEAR BY: 
Highest operating voltage; Switch function</t>
  </si>
  <si>
    <t>PUBLIC LIGHTING BY: 
Asset type ; Lighting obligation</t>
  </si>
  <si>
    <t>SCADA, NETWORK CONTROL AND PROTECTION SYSTEMS BY: 
Function</t>
  </si>
  <si>
    <t>AUGMENTATION CAPEX (as incurred)</t>
  </si>
  <si>
    <t xml:space="preserve">  </t>
  </si>
  <si>
    <t xml:space="preserve">          </t>
  </si>
  <si>
    <t>2.3b Augex (b) Data</t>
  </si>
  <si>
    <t>2.2 Repex Data</t>
  </si>
  <si>
    <t>2.1 Expenditure Summary Data</t>
  </si>
  <si>
    <t>2.3 Augex (a) Data</t>
  </si>
  <si>
    <t>2.4 Augex Model Data</t>
  </si>
  <si>
    <t>2.5 Connections Data</t>
  </si>
  <si>
    <t>Distribution substation installed (MVA added)</t>
  </si>
  <si>
    <t>Augmentation HV (net circuit KM added)</t>
  </si>
  <si>
    <t>Augmentation LV (net circuit KM added)</t>
  </si>
  <si>
    <t>Distribution substations installed (0's)</t>
  </si>
  <si>
    <t>Cost per lot ($)</t>
  </si>
  <si>
    <t>total spend $0s</t>
  </si>
  <si>
    <t>KM</t>
  </si>
  <si>
    <t>$0s</t>
  </si>
  <si>
    <t>Connections Capex</t>
  </si>
  <si>
    <t>2.6 Non-Network Data</t>
  </si>
  <si>
    <t>OTHER - DNSP nominated</t>
  </si>
  <si>
    <t>Test Equipment</t>
  </si>
  <si>
    <t>Oil Plant</t>
  </si>
  <si>
    <t>Tools</t>
  </si>
  <si>
    <t>Non-Network Opex</t>
  </si>
  <si>
    <t>2.10 Overheads Data</t>
  </si>
  <si>
    <t>2.11 Labour Data</t>
  </si>
  <si>
    <t>3.1 Revenue Data</t>
  </si>
  <si>
    <t>SCS Revenue</t>
  </si>
  <si>
    <t>ACS Revenue</t>
  </si>
  <si>
    <t>PTRM v12</t>
  </si>
  <si>
    <t>3.2 Opex Data</t>
  </si>
  <si>
    <t>SCS Opex Forecast</t>
  </si>
  <si>
    <t>ACS Opex Forecast</t>
  </si>
  <si>
    <t>END</t>
  </si>
  <si>
    <t>Data</t>
  </si>
  <si>
    <t>4.2 METERING</t>
  </si>
  <si>
    <t>4.2.1 - METERING DESCRIPTOR METRIC</t>
  </si>
  <si>
    <t>ASSET SUBCATEGORY</t>
  </si>
  <si>
    <t>Meter Type 1</t>
  </si>
  <si>
    <t xml:space="preserve">Single phase meter population </t>
  </si>
  <si>
    <t xml:space="preserve">Multi phase meter population </t>
  </si>
  <si>
    <t xml:space="preserve">Current transformer connected meter population </t>
  </si>
  <si>
    <t xml:space="preserve">Direct connect meter population </t>
  </si>
  <si>
    <t>Meter Type 2</t>
  </si>
  <si>
    <t>Meter Type 3</t>
  </si>
  <si>
    <t>METER TYPE</t>
  </si>
  <si>
    <t>EXPENDITURE 
($0's, real June 2019)</t>
  </si>
  <si>
    <t>The purpose of this model is to provide opex and capex outputs which are required as part of the Power and Water Corporation - Determination 2019-24.</t>
  </si>
  <si>
    <t>Check - Change to reconciliation to source</t>
  </si>
  <si>
    <t>SCS Opex</t>
  </si>
  <si>
    <t>ACS &amp; Other Items Not Included</t>
  </si>
  <si>
    <t>PTRM Total Opex</t>
  </si>
  <si>
    <t>Opex Forecast</t>
  </si>
  <si>
    <t>Other Items Not Included</t>
  </si>
  <si>
    <t>Total Items Not Included</t>
  </si>
  <si>
    <t>Capcon from PTRM</t>
  </si>
  <si>
    <t>Connection Forecast Model</t>
  </si>
  <si>
    <t>Relevant SCS Capex</t>
  </si>
  <si>
    <t>Total Relevant SCS Capex</t>
  </si>
  <si>
    <t>OTHER BY: 
DNSP DEFINED</t>
  </si>
  <si>
    <t>Buildings</t>
  </si>
  <si>
    <t>Instrument Transformers</t>
  </si>
  <si>
    <t>Metering Units</t>
  </si>
  <si>
    <t>Pillars</t>
  </si>
  <si>
    <t>Substation Auxiliary Plant</t>
  </si>
  <si>
    <t>Voltage Regulators</t>
  </si>
  <si>
    <t>Civil and Grounds</t>
  </si>
  <si>
    <t>Fire Systems</t>
  </si>
  <si>
    <t>Capacitor Banks</t>
  </si>
  <si>
    <t>Cable Tunnels</t>
  </si>
  <si>
    <t>Power Transformer Refurbishment</t>
  </si>
  <si>
    <t>Power Transformer Spares</t>
  </si>
  <si>
    <t>Pole Refurbishment</t>
  </si>
  <si>
    <t>Tower Refurbishment</t>
  </si>
  <si>
    <t>EDO Refurbishment</t>
  </si>
  <si>
    <t>Total $ Spent</t>
  </si>
  <si>
    <t>Change</t>
  </si>
  <si>
    <t>#</t>
  </si>
  <si>
    <t>SCS Capex</t>
  </si>
  <si>
    <t>3.5 Physical Assets Data</t>
  </si>
  <si>
    <t>Total Overhead and Underground Circuit Length</t>
  </si>
  <si>
    <t>Forecast Line Length</t>
  </si>
  <si>
    <t>Rest RIN Population Model - Power and Water Corporation (PWC)</t>
  </si>
  <si>
    <r>
      <rPr>
        <b/>
        <sz val="10"/>
        <color theme="1"/>
        <rFont val="Helvetica"/>
      </rPr>
      <t>Note</t>
    </r>
    <r>
      <rPr>
        <sz val="10"/>
        <color theme="1"/>
        <rFont val="Helvetica"/>
        <family val="2"/>
      </rPr>
      <t>: Required to adjust between mid year and end of year cash flow timing</t>
    </r>
  </si>
  <si>
    <t>CAPEX - For NSP-initiated &amp; capacity-related augmentation</t>
  </si>
  <si>
    <t>Substations</t>
  </si>
  <si>
    <t>Distribution Lines</t>
  </si>
  <si>
    <t>Transmission Lines</t>
  </si>
  <si>
    <t>LV Services</t>
  </si>
  <si>
    <t>Distribution Switchgear</t>
  </si>
  <si>
    <t>Protection</t>
  </si>
  <si>
    <t>SCADA</t>
  </si>
  <si>
    <t>Communications</t>
  </si>
  <si>
    <t>Land and Easements</t>
  </si>
  <si>
    <t>Property</t>
  </si>
  <si>
    <t>Plant and Equipment</t>
  </si>
  <si>
    <t>Connections Forecast Model</t>
  </si>
  <si>
    <t>List for Allocation</t>
  </si>
  <si>
    <t>Non-Network &amp; IT Capex Forecast</t>
  </si>
  <si>
    <t>Escalation to be allocated</t>
  </si>
  <si>
    <t>Escalation Allocated to Non-Network &amp; IT, to be allocated</t>
  </si>
  <si>
    <t>Non-Network &amp; IT Capex Forecast + Escalation</t>
  </si>
  <si>
    <t>MOTOR VEHICLES - Car</t>
  </si>
  <si>
    <t>BUILDINGS AND PROPERTY - Total buildings and property expenditure</t>
  </si>
  <si>
    <t>OTHER - Other expenditure</t>
  </si>
  <si>
    <t xml:space="preserve">IT &amp; COMMUNICATIONS - Total </t>
  </si>
  <si>
    <t>OTHER - DNSP nominated - Plant and equipment</t>
  </si>
  <si>
    <t>SCS Non-Network Opex from Section 2.1.2 used as the base forecast for RY18-RY24</t>
  </si>
  <si>
    <t>The opex forecast is then apportioned to each category using the historical apportionment from CA RIN</t>
  </si>
  <si>
    <t>Approach</t>
  </si>
  <si>
    <t>Capex Forecast Template</t>
  </si>
  <si>
    <t>Forecast capex imported from "Capex Forecast Template" before directly allocated to the required SCS Capex categories.</t>
  </si>
  <si>
    <t>Historical proportion not used for the allocation.</t>
  </si>
  <si>
    <t>Historical data imported for completeness. ACS and other items (Metering, Public Lighting and Balancing item) have been excluded from the total.</t>
  </si>
  <si>
    <t>Forecast opex imported from the "Opex Model" before allocation is done using historical propotrion.</t>
  </si>
  <si>
    <t>Historical proportion based on CA RIN data imported. ACS and other items (Metering, Public Lighting and Balancing item) have been excluded from the total in working out the % allocation.</t>
  </si>
  <si>
    <t>Debt raising costs included as part of total opex before allocating to the opex categories.</t>
  </si>
  <si>
    <t>Forecast capex imported from "Capex Forecast Template".</t>
  </si>
  <si>
    <t>Metering capex was the only ACS capex category imported - no allocation required.</t>
  </si>
  <si>
    <t>Forecast opex imported from the "Opex Model".</t>
  </si>
  <si>
    <t>Metering opex was the only ACS capex category imported - no allocation required.</t>
  </si>
  <si>
    <t>Debt raising costs included as part of metering opex.</t>
  </si>
  <si>
    <t>Forecast customer contribution imported from the Connection Forecast Model.</t>
  </si>
  <si>
    <t>Allocation based on historical proportion from CA RIN.</t>
  </si>
  <si>
    <t>Forecast capitalised overhead imported from the Capex Forecast Template.</t>
  </si>
  <si>
    <t>Categories in the historical CA RIN are very different to the latest Reset RIN categories.</t>
  </si>
  <si>
    <t>SCS Capex historical numbers used to apportion the capitalised overhead.</t>
  </si>
  <si>
    <t>Forecast connections capex imported from Connections Forecast Model.</t>
  </si>
  <si>
    <t>Gifted assets allocated maually in Column AD to the corresponding category before added to the direct cost to derive the total connection capex.</t>
  </si>
  <si>
    <t>Capital contribution imported from Connection Forecast Model, then apportioned using historical proportion from CA RIN.</t>
  </si>
  <si>
    <t>Non-Network &amp; IT Capex forecast taken from Capex Forecast Template, Escalation component is then apportioned and added to each category before re-allocated to the non-network capex categories.</t>
  </si>
  <si>
    <t>SCS Opex from Section 2.1.2 used as the base forecast for RY18-RY24.</t>
  </si>
  <si>
    <t>Allocation based on historical data imported from CA RIN 2.12, where:</t>
  </si>
  <si>
    <r>
      <t xml:space="preserve">Direct Labour has been allocated to </t>
    </r>
    <r>
      <rPr>
        <i/>
        <u/>
        <sz val="10"/>
        <color theme="4"/>
        <rFont val="Helvetica"/>
      </rPr>
      <t>in-house labour</t>
    </r>
  </si>
  <si>
    <r>
      <t xml:space="preserve">Contract Expenditure has been allocated to </t>
    </r>
    <r>
      <rPr>
        <i/>
        <u/>
        <sz val="10"/>
        <color theme="4"/>
        <rFont val="Helvetica"/>
      </rPr>
      <t>Labour expenditure outsourced to unrelated parties</t>
    </r>
  </si>
  <si>
    <r>
      <t xml:space="preserve">Related Party Expenditure has been allocated to </t>
    </r>
    <r>
      <rPr>
        <i/>
        <u/>
        <sz val="10"/>
        <color theme="4"/>
        <rFont val="Helvetica"/>
      </rPr>
      <t>Labour expenditure outsourced to related parties</t>
    </r>
  </si>
  <si>
    <r>
      <t xml:space="preserve">Direct Materials has been allocated to </t>
    </r>
    <r>
      <rPr>
        <i/>
        <u/>
        <sz val="10"/>
        <color theme="4"/>
        <rFont val="Helvetica"/>
      </rPr>
      <t>Controllable non-labour expenditure</t>
    </r>
  </si>
  <si>
    <r>
      <t xml:space="preserve">Other Input has been allocated to </t>
    </r>
    <r>
      <rPr>
        <i/>
        <u/>
        <sz val="10"/>
        <color theme="4"/>
        <rFont val="Helvetica"/>
      </rPr>
      <t>Uncontrollable non-labour expenditure</t>
    </r>
  </si>
  <si>
    <t>2.14 Forecast Price Changes Data</t>
  </si>
  <si>
    <t xml:space="preserve">Base </t>
  </si>
  <si>
    <t>Base Year Adjustments</t>
  </si>
  <si>
    <t>Step Changes</t>
  </si>
  <si>
    <t>Output Growth</t>
  </si>
  <si>
    <t>Price Growth</t>
  </si>
  <si>
    <t xml:space="preserve">Productivity Growth </t>
  </si>
  <si>
    <t>Overall rate of change</t>
  </si>
  <si>
    <t>Inter relationships</t>
  </si>
  <si>
    <t>Replicated the calculation in the proposal tables and charts workbook (11).</t>
  </si>
  <si>
    <t>2.16 Opex Summary Data</t>
  </si>
  <si>
    <t>Operating Expenditure Breakdown</t>
  </si>
  <si>
    <t>7.7 TSS-LRMC Data</t>
  </si>
  <si>
    <t>Augmentation Capex</t>
  </si>
  <si>
    <t>Pricing Model</t>
  </si>
  <si>
    <t>Replacement Capex</t>
  </si>
  <si>
    <t>ICT Capital Expenditure Category</t>
  </si>
  <si>
    <t>FY 19/20</t>
  </si>
  <si>
    <t>FY 20/21</t>
  </si>
  <si>
    <t>FY 21/22</t>
  </si>
  <si>
    <t>FY 22/23</t>
  </si>
  <si>
    <t>FY 23/24</t>
  </si>
  <si>
    <t>ICT Asset Remediation</t>
  </si>
  <si>
    <t>Total Expenditure</t>
  </si>
  <si>
    <t>Proposal Tables and Charts</t>
  </si>
  <si>
    <t>Re-organised to match output &amp; Inflated to Real $2019</t>
  </si>
  <si>
    <t>Used forecast opex from section 2.1.2 and 2.1.4 and apportioned using historical Opex split from EB RIN.</t>
  </si>
  <si>
    <t>Applied the historical opex for high voltage customers as a proportion of total SCS opex to the forecast SCS Capex to derive the forecast Opex for high voltage customers.</t>
  </si>
  <si>
    <t xml:space="preserve">LRMC Percentages </t>
  </si>
  <si>
    <t>HV</t>
  </si>
  <si>
    <t>LV</t>
  </si>
  <si>
    <t>Share of forecast replacement capex attributed to incremental demand</t>
  </si>
  <si>
    <t>Demand Related Capital Expenditure split between HV+ &amp; LV</t>
  </si>
  <si>
    <t>Marginal Opex</t>
  </si>
  <si>
    <t>Coincident kVA demand</t>
  </si>
  <si>
    <t>kVA</t>
  </si>
  <si>
    <t>7.4 Shared Assets Data</t>
  </si>
  <si>
    <t>Shared asset decrements as per NER 6.4.3(a)(6A) &amp; 6.4.4</t>
  </si>
  <si>
    <t>Shared asset</t>
  </si>
  <si>
    <t>% Revenue Adjustment for Shared Assets</t>
  </si>
  <si>
    <t>Shared Asset</t>
  </si>
  <si>
    <t xml:space="preserve">Route line length as at 30 June </t>
  </si>
  <si>
    <t xml:space="preserve">Number of transformers as at 30 June </t>
  </si>
  <si>
    <t xml:space="preserve">Substation rating as at 30 June </t>
  </si>
  <si>
    <t>Average per annum growth rate in annual line maximum demand (50% PoE) from 2017-18 to 2018-19</t>
  </si>
  <si>
    <t>Average per annum growth rate in annual high voltage feeder maximum demand (50% PoE) from 2017-18 to 2018-19</t>
  </si>
  <si>
    <t>Average per annum growth rate in annual substation maximum demand (50% PoE) from 2017-18 to 2018-19</t>
  </si>
  <si>
    <t>Power and Water must provide all forecast price changes used to forecast opex and capex, including forecast changes in CPI. Forecast price changes must be expressed in real terms, except for CPI. If the same escalators are not used for capex and opex, report capex and opex escalators separately. Add additional rows as required. If price changes for a given year were not used to forecast either opex or capex enter '0' for that year.</t>
  </si>
  <si>
    <t>Complete the tables below in accordance with the regulatory information notice.
Power and Water's total forecast opex must reconcile to Table 2.16.1  If Power and Water did not forecast its total opex using a Base Year approach, total forecast opex must reconcile to Table 2.16.2</t>
  </si>
  <si>
    <t xml:space="preserve">Has Power and Water used a base-step-trend model to derive its opex forecast? </t>
  </si>
  <si>
    <t>Forecasts for opex in table 3.2.1 are to be for the opex categories that Power and Water has reported in its response to its annual reporting RIN.</t>
  </si>
  <si>
    <t>Power and Water is required to populate all input cells (yellow) in table 7.6.1 presented below.</t>
  </si>
  <si>
    <t>Note: CPI movements are based on June to June quarter ends</t>
  </si>
  <si>
    <t>RIN Sheets</t>
  </si>
  <si>
    <t>DATA</t>
  </si>
  <si>
    <t>RIN SHEETS</t>
  </si>
  <si>
    <t>CPI</t>
  </si>
  <si>
    <t>Real labour escalation</t>
  </si>
  <si>
    <t>SCS Opex Model</t>
  </si>
  <si>
    <t>ROR Model</t>
  </si>
  <si>
    <t>Real labour input cost escalation</t>
  </si>
  <si>
    <t>Linked directly to the Rate of Return Model, the SCS Opex Model and the Forecast Capex Model</t>
  </si>
  <si>
    <t>Fibre Optic Cable Revenue</t>
  </si>
  <si>
    <t>Shared Revenue</t>
  </si>
  <si>
    <t>PWC Optic Fibre Revenue (39417 and 33023)</t>
  </si>
  <si>
    <t>ACS Reset RIN_ACS Fee Based &amp; Quoted Services Revenue</t>
  </si>
  <si>
    <t>Surge Arrestors</t>
  </si>
  <si>
    <t>Reset RIN Template</t>
  </si>
  <si>
    <t>Repex Asset - $2018 Unescalated</t>
  </si>
  <si>
    <t>Escalation allocated to Repex</t>
  </si>
  <si>
    <t>Escalation Allocated to Augex</t>
  </si>
  <si>
    <t>CAPEX AND NET CAPACITY ADDED BY SEGMENT GROUP (For customer-initiated &amp; capacity-related augmentation)</t>
  </si>
  <si>
    <t>CAPEX AND NET CAPACITY ADDED BY SEGMENT GROUP (In total for all purposes)</t>
  </si>
  <si>
    <t>Forecast Growth Rate</t>
  </si>
  <si>
    <t>Pricing Model Allocation</t>
  </si>
  <si>
    <t>Historical Overhead Splits</t>
  </si>
  <si>
    <t>SCS - Corporate OH - Expenditure</t>
  </si>
  <si>
    <t>SCS - Network OH - Expenditure</t>
  </si>
  <si>
    <t>SCS - Corporate OH - Capitalised</t>
  </si>
  <si>
    <t>SCS - Network OH - Capitalised</t>
  </si>
  <si>
    <t>Opex Base Year</t>
  </si>
  <si>
    <t>Overhead categories - Raw</t>
  </si>
  <si>
    <t>Overhead categories - Real 2019, Escalated</t>
  </si>
  <si>
    <t>ACS Custom %</t>
  </si>
  <si>
    <t>N.B. Values here from formulas to the left</t>
  </si>
  <si>
    <t>SCS Gifted Assets</t>
  </si>
  <si>
    <t>Capex Model</t>
  </si>
  <si>
    <t>SCS Total Contributions</t>
  </si>
  <si>
    <t>SCS Cash Contributions</t>
  </si>
  <si>
    <t>Overall Rate of Change Capex</t>
  </si>
  <si>
    <t>Overall Rate of Change Opex</t>
  </si>
  <si>
    <t>RY15</t>
  </si>
  <si>
    <t>RY16</t>
  </si>
  <si>
    <t>RY15-RY19</t>
  </si>
  <si>
    <t>RY20-RY24</t>
  </si>
  <si>
    <t>ACS - Corporate OH - Expenditure - Metering</t>
  </si>
  <si>
    <t>ACS - Corporate OH - Expenditure - Fee Based</t>
  </si>
  <si>
    <t>ACS - Corporate OH - Expenditure - Quoted Services</t>
  </si>
  <si>
    <t>ACS - Corporate OH - Expenditure - Total</t>
  </si>
  <si>
    <t>ACS - Network OH - Expenditure - Total</t>
  </si>
  <si>
    <t>ACS - Corporate OH - Capitalised - Total</t>
  </si>
  <si>
    <t>ACS - Network OH - Capitalised - Total</t>
  </si>
  <si>
    <t>ACS - Network OH - Expenditure - Metering</t>
  </si>
  <si>
    <t>ACS - Network OH - Expenditure - Fee Based</t>
  </si>
  <si>
    <t>ACS - Network OH - Expenditure - Quoted Services</t>
  </si>
  <si>
    <t>ACS - Corporate OH - Capitalised - Metering</t>
  </si>
  <si>
    <t>ACS - Corporate OH - Capitalised - Fee Based</t>
  </si>
  <si>
    <t>ACS - Corporate OH - Capitalised - Quoted Services</t>
  </si>
  <si>
    <t>ACS - Network OH - Capitalised - Metering</t>
  </si>
  <si>
    <t>ACS - Network OH - Capitalised - Fee Based</t>
  </si>
  <si>
    <t>ACS - Network OH - Capitalised - Quoted Services</t>
  </si>
  <si>
    <t>PWC internal analysis of an average annual household bill.</t>
  </si>
  <si>
    <t>Small Residential Accumulation Meter</t>
  </si>
  <si>
    <t>Small Residential Smart Meter</t>
  </si>
  <si>
    <t>Large Residential Accumulation Meter</t>
  </si>
  <si>
    <t>Large Residential Smart Meter</t>
  </si>
  <si>
    <t>Non-Residential Accumulation Meter</t>
  </si>
  <si>
    <t>Non-Residential Smart Meter</t>
  </si>
  <si>
    <t>Industrial</t>
  </si>
  <si>
    <t xml:space="preserve"> Large Industrial HV</t>
  </si>
  <si>
    <t>PWC pricing model</t>
  </si>
  <si>
    <t>Fibre optic cable used for PWC's communications network is also used by a third party</t>
  </si>
  <si>
    <t>DRAB1201</t>
  </si>
  <si>
    <t>Overhead distribution assets (wires and poles)</t>
  </si>
  <si>
    <t>DRAB1202</t>
  </si>
  <si>
    <t>Underground distribution assets (cables, ducts etc)</t>
  </si>
  <si>
    <t>DRAB1203</t>
  </si>
  <si>
    <t>Property Leases</t>
  </si>
  <si>
    <t>Fleet Leases</t>
  </si>
  <si>
    <t>Commercial In Confidence</t>
  </si>
  <si>
    <t>c-i-c</t>
  </si>
  <si>
    <t>balancing item</t>
  </si>
  <si>
    <t>network overheads</t>
  </si>
  <si>
    <t>corporate overheads</t>
  </si>
  <si>
    <t xml:space="preserve">                                     -  </t>
  </si>
  <si>
    <t>2015-2023</t>
  </si>
  <si>
    <t>2018-2024</t>
  </si>
  <si>
    <t>Archer - Palmerston 66kV line</t>
  </si>
  <si>
    <t>PRD30513</t>
  </si>
  <si>
    <t>Demand growth</t>
  </si>
  <si>
    <t>Channel Island - Hudson Creek 132kV line</t>
  </si>
  <si>
    <t>PRD30003</t>
  </si>
  <si>
    <t>2014-2018</t>
  </si>
  <si>
    <t>2012-2018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</si>
</sst>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6" formatCode="&quot;$&quot;#,##0;[Red]\-&quot;$&quot;#,##0"/>
    <numFmt numFmtId="43" formatCode="_-* #,##0.00_-;\-* #,##0.00_-;_-* &quot;-&quot;??_-;_-@_-"/>
    <numFmt numFmtId="164" formatCode="_(###0_);\(###0\);_(###0_)"/>
    <numFmt numFmtId="165" formatCode="_(#,##0.0_);\(#,##0.0\);_(&quot;-&quot;_)"/>
    <numFmt numFmtId="166" formatCode="_(#,##0.0\x_);\(#,##0.0\x\);_(&quot;-&quot;_)"/>
    <numFmt numFmtId="167" formatCode="_(#,##0.0%_);\(#,##0.0%\);_(&quot;-&quot;_)"/>
    <numFmt numFmtId="168" formatCode="_(&quot;$&quot;#,##0.00_);\(&quot;$&quot;#,##0.00\);_(&quot;-&quot;_)"/>
    <numFmt numFmtId="169" formatCode="_(#,##0_);\(#,##0\);_(&quot;-&quot;_)"/>
    <numFmt numFmtId="170" formatCode="_)d\-mmm\-yy_)"/>
    <numFmt numFmtId="171" formatCode="_(&quot;$&quot;#,##0.0_);\(&quot;$&quot;#,##0.0\);_(&quot;-&quot;_)"/>
    <numFmt numFmtId="172" formatCode="0.0"/>
    <numFmt numFmtId="173" formatCode="[Red]\●;[Red]\●;[Color10]\●"/>
    <numFmt numFmtId="174" formatCode="[Green]\●;[Red]\●;[Color16]\●"/>
    <numFmt numFmtId="175" formatCode="_(#,##0.000_);\(#,##0.000\);_(&quot;-&quot;_)"/>
    <numFmt numFmtId="176" formatCode="_(#,##0.00%_);\(#,##0.00%\);_(&quot;-&quot;_)"/>
    <numFmt numFmtId="177" formatCode="#,##0_ ;[Red]\-#,##0\ "/>
    <numFmt numFmtId="178" formatCode="&quot;$&quot;#,##0"/>
    <numFmt numFmtId="179" formatCode="#,##0.000_ ;[Red]\-#,##0.000\ "/>
    <numFmt numFmtId="180" formatCode="#,##0.000"/>
    <numFmt numFmtId="181" formatCode="0.000_ ;[Red]\-0.000\ "/>
    <numFmt numFmtId="182" formatCode="0.000;[Red]0.000"/>
    <numFmt numFmtId="183" formatCode="_-* #,##0_-;\-* #,##0_-;_-* &quot;-&quot;??_-;_-@_-"/>
    <numFmt numFmtId="184" formatCode="0.00_ ;[Red]\-0.00\ "/>
    <numFmt numFmtId="185" formatCode="_-* #,##0.00000_-;\-* #,##0.00000_-;_-* &quot;-&quot;??_-;_-@_-"/>
    <numFmt numFmtId="186" formatCode="0_ ;[Red]\-0\ "/>
    <numFmt numFmtId="187" formatCode="_-&quot;$&quot;* #,##0_-;\-&quot;$&quot;* #,##0_-;_-&quot;$&quot;* &quot;-&quot;??_-;_-@_-"/>
    <numFmt numFmtId="188" formatCode="_-* #,##0_-;[Red]\(#,##0\)_-;_-* &quot;-&quot;??_-;_-@_-"/>
    <numFmt numFmtId="189" formatCode="0.0%"/>
    <numFmt numFmtId="190" formatCode="_-* #,##0.0_-;[Red]\(#,##0.0\)_-;_-* &quot;-&quot;??_-;_-@_-"/>
  </numFmts>
  <fonts count="155" x14ac:knownFonts="1">
    <font>
      <sz val="8"/>
      <color rgb="FFFF0066"/>
      <name val="Helvetica"/>
      <family val="2"/>
    </font>
    <font>
      <sz val="11"/>
      <color theme="1"/>
      <name val="Calibri"/>
      <family val="2"/>
      <scheme val="minor"/>
    </font>
    <font>
      <sz val="11"/>
      <color theme="1"/>
      <name val="Calibri"/>
      <family val="2"/>
      <scheme val="minor"/>
    </font>
    <font>
      <sz val="11"/>
      <color theme="1"/>
      <name val="Calibri"/>
      <family val="2"/>
      <scheme val="minor"/>
    </font>
    <font>
      <b/>
      <sz val="9"/>
      <color theme="1"/>
      <name val="Helvetica"/>
      <family val="2"/>
    </font>
    <font>
      <sz val="8"/>
      <color theme="1"/>
      <name val="Helvetica"/>
      <family val="2"/>
    </font>
    <font>
      <b/>
      <sz val="8"/>
      <color theme="1"/>
      <name val="Helvetica"/>
      <family val="2"/>
    </font>
    <font>
      <b/>
      <sz val="11"/>
      <color theme="1"/>
      <name val="Calibri"/>
      <family val="2"/>
      <scheme val="minor"/>
    </font>
    <font>
      <sz val="8"/>
      <name val="Helvetica"/>
      <family val="2"/>
    </font>
    <font>
      <b/>
      <sz val="18"/>
      <color theme="3"/>
      <name val="Cambria"/>
      <family val="2"/>
      <scheme val="maj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u/>
      <sz val="8"/>
      <color theme="10"/>
      <name val="Helvetica"/>
      <family val="2"/>
    </font>
    <font>
      <b/>
      <sz val="15"/>
      <color theme="1"/>
      <name val="Helvetica"/>
      <family val="2"/>
    </font>
    <font>
      <i/>
      <sz val="8"/>
      <color rgb="FF92D050"/>
      <name val="Helvetica"/>
      <family val="2"/>
    </font>
    <font>
      <b/>
      <sz val="8"/>
      <color theme="0"/>
      <name val="Helvetica"/>
      <family val="2"/>
    </font>
    <font>
      <b/>
      <sz val="8"/>
      <color theme="4"/>
      <name val="Helvetica"/>
      <family val="2"/>
    </font>
    <font>
      <sz val="8"/>
      <color theme="4"/>
      <name val="Helvetica"/>
      <family val="2"/>
    </font>
    <font>
      <sz val="7"/>
      <color theme="4"/>
      <name val="Helvetica"/>
      <family val="2"/>
    </font>
    <font>
      <b/>
      <sz val="15"/>
      <color theme="4"/>
      <name val="Helvetica"/>
      <family val="2"/>
    </font>
    <font>
      <i/>
      <sz val="8"/>
      <color theme="6" tint="0.39994506668294322"/>
      <name val="Helvetica"/>
      <family val="2"/>
    </font>
    <font>
      <b/>
      <sz val="10"/>
      <color theme="1"/>
      <name val="Helvetica"/>
      <family val="2"/>
    </font>
    <font>
      <sz val="10"/>
      <color theme="1"/>
      <name val="Helvetica"/>
      <family val="2"/>
    </font>
    <font>
      <sz val="10"/>
      <color theme="4"/>
      <name val="Helvetica"/>
      <family val="2"/>
    </font>
    <font>
      <b/>
      <sz val="10"/>
      <color theme="4"/>
      <name val="Helvetica"/>
      <family val="2"/>
    </font>
    <font>
      <b/>
      <sz val="11"/>
      <color theme="1"/>
      <name val="Helvetica"/>
      <family val="2"/>
    </font>
    <font>
      <b/>
      <sz val="11"/>
      <color theme="4"/>
      <name val="Helvetica"/>
      <family val="2"/>
    </font>
    <font>
      <b/>
      <sz val="12"/>
      <color theme="0"/>
      <name val="Helvetica"/>
      <family val="2"/>
    </font>
    <font>
      <b/>
      <sz val="10"/>
      <color theme="5"/>
      <name val="Helvetica"/>
      <family val="2"/>
    </font>
    <font>
      <sz val="10"/>
      <name val="Helvetica"/>
      <family val="2"/>
    </font>
    <font>
      <b/>
      <sz val="10"/>
      <color theme="4"/>
      <name val="Helvetica"/>
    </font>
    <font>
      <b/>
      <sz val="10"/>
      <color theme="1"/>
      <name val="Helvetica"/>
    </font>
    <font>
      <b/>
      <sz val="10"/>
      <name val="Helvetica"/>
      <family val="2"/>
    </font>
    <font>
      <sz val="8"/>
      <name val="Helvetica"/>
      <family val="2"/>
    </font>
    <font>
      <sz val="8"/>
      <color rgb="FFFF0066"/>
      <name val="Helvetica"/>
      <family val="2"/>
    </font>
    <font>
      <sz val="10"/>
      <color theme="1"/>
      <name val="Helvetica"/>
      <family val="2"/>
    </font>
    <font>
      <b/>
      <sz val="10"/>
      <name val="Helvetica"/>
      <family val="2"/>
    </font>
    <font>
      <b/>
      <sz val="11"/>
      <color theme="4"/>
      <name val="Helvetica"/>
      <family val="2"/>
    </font>
    <font>
      <sz val="10"/>
      <color theme="4"/>
      <name val="Helvetica"/>
      <family val="2"/>
    </font>
    <font>
      <b/>
      <sz val="10"/>
      <color theme="1"/>
      <name val="Helvetica"/>
    </font>
    <font>
      <sz val="8"/>
      <name val="Helvetica"/>
      <family val="2"/>
    </font>
    <font>
      <b/>
      <sz val="15"/>
      <color theme="4"/>
      <name val="Helvetica"/>
      <family val="2"/>
    </font>
    <font>
      <sz val="8"/>
      <color rgb="FFFF0066"/>
      <name val="Helvetica"/>
      <family val="2"/>
    </font>
    <font>
      <i/>
      <sz val="8"/>
      <color rgb="FF92D050"/>
      <name val="Helvetica"/>
      <family val="2"/>
    </font>
    <font>
      <u/>
      <sz val="8"/>
      <color theme="10"/>
      <name val="Helvetica"/>
      <family val="2"/>
    </font>
    <font>
      <b/>
      <sz val="10"/>
      <color theme="1"/>
      <name val="Helvetica"/>
      <family val="2"/>
    </font>
    <font>
      <sz val="10"/>
      <color theme="1"/>
      <name val="Helvetica"/>
      <family val="2"/>
    </font>
    <font>
      <b/>
      <sz val="10"/>
      <name val="Helvetica"/>
      <family val="2"/>
    </font>
    <font>
      <b/>
      <sz val="12"/>
      <color theme="0"/>
      <name val="Helvetica"/>
      <family val="2"/>
    </font>
    <font>
      <b/>
      <sz val="11"/>
      <color theme="4"/>
      <name val="Helvetica"/>
      <family val="2"/>
    </font>
    <font>
      <sz val="10"/>
      <color theme="4"/>
      <name val="Helvetica"/>
      <family val="2"/>
    </font>
    <font>
      <sz val="10"/>
      <color theme="1"/>
      <name val="Helvetica"/>
    </font>
    <font>
      <sz val="11"/>
      <color theme="0"/>
      <name val="Calibri"/>
      <family val="2"/>
      <scheme val="minor"/>
    </font>
    <font>
      <sz val="10"/>
      <name val="Helvetica"/>
    </font>
    <font>
      <sz val="10"/>
      <name val="Arial"/>
      <family val="2"/>
    </font>
    <font>
      <b/>
      <sz val="14"/>
      <color theme="0"/>
      <name val="Calibri"/>
      <family val="2"/>
      <scheme val="minor"/>
    </font>
    <font>
      <b/>
      <sz val="14"/>
      <color theme="0"/>
      <name val="Arial"/>
      <family val="2"/>
    </font>
    <font>
      <b/>
      <sz val="10"/>
      <name val="Arial"/>
      <family val="2"/>
    </font>
    <font>
      <b/>
      <sz val="9"/>
      <name val="Arial"/>
      <family val="2"/>
    </font>
    <font>
      <b/>
      <sz val="10"/>
      <color theme="1"/>
      <name val="Arial"/>
      <family val="2"/>
    </font>
    <font>
      <sz val="11"/>
      <name val="Calibri"/>
      <family val="2"/>
      <scheme val="minor"/>
    </font>
    <font>
      <b/>
      <sz val="11"/>
      <name val="Calibri"/>
      <family val="2"/>
      <scheme val="minor"/>
    </font>
    <font>
      <sz val="14"/>
      <color indexed="9"/>
      <name val="Arial"/>
      <family val="2"/>
    </font>
    <font>
      <b/>
      <sz val="16"/>
      <color indexed="9"/>
      <name val="Arial"/>
      <family val="2"/>
    </font>
    <font>
      <b/>
      <sz val="16"/>
      <color indexed="9"/>
      <name val="Calibri"/>
      <family val="2"/>
      <scheme val="minor"/>
    </font>
    <font>
      <b/>
      <sz val="16"/>
      <color theme="0"/>
      <name val="Calibri"/>
      <family val="2"/>
      <scheme val="minor"/>
    </font>
    <font>
      <sz val="14"/>
      <color indexed="9"/>
      <name val="Calibri"/>
      <family val="2"/>
      <scheme val="minor"/>
    </font>
    <font>
      <sz val="10"/>
      <name val="Calibri"/>
      <family val="2"/>
      <scheme val="minor"/>
    </font>
    <font>
      <b/>
      <sz val="12"/>
      <color theme="0"/>
      <name val="Calibri"/>
      <family val="2"/>
      <scheme val="minor"/>
    </font>
    <font>
      <sz val="16"/>
      <name val="Arial Black"/>
      <family val="2"/>
    </font>
    <font>
      <b/>
      <sz val="11"/>
      <name val="Arial"/>
      <family val="2"/>
    </font>
    <font>
      <sz val="11"/>
      <name val="Arial"/>
      <family val="2"/>
    </font>
    <font>
      <sz val="12"/>
      <color theme="1"/>
      <name val="Calibri"/>
      <family val="2"/>
      <scheme val="minor"/>
    </font>
    <font>
      <b/>
      <sz val="10"/>
      <name val="Calibri"/>
      <family val="2"/>
      <scheme val="minor"/>
    </font>
    <font>
      <b/>
      <sz val="11"/>
      <color rgb="FFFF0000"/>
      <name val="Calibri"/>
      <family val="2"/>
      <scheme val="minor"/>
    </font>
    <font>
      <b/>
      <sz val="14"/>
      <color theme="1"/>
      <name val="Calibri"/>
      <family val="2"/>
      <scheme val="minor"/>
    </font>
    <font>
      <sz val="12"/>
      <name val="Arial"/>
      <family val="2"/>
    </font>
    <font>
      <b/>
      <sz val="12"/>
      <name val="Arial"/>
      <family val="2"/>
    </font>
    <font>
      <i/>
      <sz val="11"/>
      <name val="Arial"/>
      <family val="2"/>
    </font>
    <font>
      <sz val="11"/>
      <color theme="1"/>
      <name val="Arial"/>
      <family val="2"/>
    </font>
    <font>
      <b/>
      <sz val="16"/>
      <color theme="0"/>
      <name val="Arial"/>
      <family val="2"/>
    </font>
    <font>
      <b/>
      <sz val="16"/>
      <color theme="0" tint="-4.9989318521683403E-2"/>
      <name val="Calibri"/>
      <family val="2"/>
      <scheme val="minor"/>
    </font>
    <font>
      <b/>
      <sz val="16"/>
      <color theme="1"/>
      <name val="Arial"/>
      <family val="2"/>
    </font>
    <font>
      <sz val="16"/>
      <color indexed="9"/>
      <name val="Arial"/>
      <family val="2"/>
    </font>
    <font>
      <sz val="18"/>
      <color indexed="9"/>
      <name val="Arial"/>
      <family val="2"/>
    </font>
    <font>
      <b/>
      <sz val="11"/>
      <color theme="9" tint="-0.249977111117893"/>
      <name val="Calibri"/>
      <family val="2"/>
      <scheme val="minor"/>
    </font>
    <font>
      <sz val="12"/>
      <name val="Calibri"/>
      <family val="2"/>
      <scheme val="minor"/>
    </font>
    <font>
      <b/>
      <sz val="12"/>
      <color rgb="FFFF0000"/>
      <name val="Calibri"/>
      <family val="2"/>
      <scheme val="minor"/>
    </font>
    <font>
      <i/>
      <sz val="12"/>
      <name val="Calibri"/>
      <family val="2"/>
      <scheme val="minor"/>
    </font>
    <font>
      <b/>
      <sz val="9"/>
      <color rgb="FFFF0000"/>
      <name val="Arial"/>
      <family val="2"/>
    </font>
    <font>
      <b/>
      <sz val="16"/>
      <name val="Arial"/>
      <family val="2"/>
    </font>
    <font>
      <i/>
      <sz val="11"/>
      <name val="Calibri"/>
      <family val="2"/>
      <scheme val="minor"/>
    </font>
    <font>
      <b/>
      <sz val="12"/>
      <name val="Calibri"/>
      <family val="2"/>
      <scheme val="minor"/>
    </font>
    <font>
      <b/>
      <sz val="12"/>
      <color theme="0"/>
      <name val="Arial"/>
      <family val="2"/>
    </font>
    <font>
      <sz val="10"/>
      <color indexed="9"/>
      <name val="Arial"/>
      <family val="2"/>
    </font>
    <font>
      <sz val="10"/>
      <color rgb="FFFF0000"/>
      <name val="Arial"/>
      <family val="2"/>
    </font>
    <font>
      <b/>
      <sz val="9"/>
      <color indexed="81"/>
      <name val="Tahoma"/>
      <family val="2"/>
    </font>
    <font>
      <sz val="9"/>
      <color indexed="81"/>
      <name val="Tahoma"/>
      <family val="2"/>
    </font>
    <font>
      <b/>
      <sz val="12"/>
      <color rgb="FFFFFFFF"/>
      <name val="Calibri"/>
      <family val="2"/>
      <scheme val="minor"/>
    </font>
    <font>
      <b/>
      <sz val="14"/>
      <name val="Calibri"/>
      <family val="2"/>
      <scheme val="minor"/>
    </font>
    <font>
      <sz val="10"/>
      <color theme="1"/>
      <name val="Arial"/>
      <family val="2"/>
    </font>
    <font>
      <sz val="10"/>
      <color theme="1"/>
      <name val="Calibri"/>
      <family val="2"/>
      <scheme val="minor"/>
    </font>
    <font>
      <b/>
      <sz val="14"/>
      <color rgb="FFFFFFFF"/>
      <name val="Calibri"/>
      <family val="2"/>
      <scheme val="minor"/>
    </font>
    <font>
      <sz val="14"/>
      <name val="Arial"/>
      <family val="2"/>
    </font>
    <font>
      <sz val="14"/>
      <color theme="1"/>
      <name val="Calibri"/>
      <family val="2"/>
      <scheme val="minor"/>
    </font>
    <font>
      <i/>
      <sz val="11"/>
      <color theme="1"/>
      <name val="Calibri"/>
      <family val="2"/>
      <scheme val="minor"/>
    </font>
    <font>
      <b/>
      <sz val="9"/>
      <color theme="1"/>
      <name val="Calibri"/>
      <family val="2"/>
      <scheme val="minor"/>
    </font>
    <font>
      <b/>
      <sz val="10"/>
      <color theme="1"/>
      <name val="Calibri"/>
      <family val="2"/>
      <scheme val="minor"/>
    </font>
    <font>
      <b/>
      <sz val="16"/>
      <color rgb="FFFFFFFF"/>
      <name val="Arial"/>
      <family val="2"/>
    </font>
    <font>
      <b/>
      <sz val="10"/>
      <color rgb="FFFF0000"/>
      <name val="Arial"/>
      <family val="2"/>
    </font>
    <font>
      <sz val="10"/>
      <color theme="0"/>
      <name val="Arial"/>
      <family val="2"/>
    </font>
    <font>
      <b/>
      <sz val="12"/>
      <color indexed="8"/>
      <name val="Calibri"/>
      <family val="2"/>
    </font>
    <font>
      <b/>
      <sz val="14"/>
      <color indexed="8"/>
      <name val="Calibri"/>
      <family val="2"/>
    </font>
    <font>
      <b/>
      <sz val="9"/>
      <color indexed="10"/>
      <name val="Arial"/>
      <family val="2"/>
    </font>
    <font>
      <sz val="12"/>
      <color indexed="9"/>
      <name val="Arial"/>
      <family val="2"/>
    </font>
    <font>
      <b/>
      <sz val="20"/>
      <color rgb="FFFF0000"/>
      <name val="Calibri"/>
      <family val="2"/>
      <scheme val="minor"/>
    </font>
    <font>
      <b/>
      <sz val="24"/>
      <color theme="0"/>
      <name val="Calibri"/>
      <family val="2"/>
      <scheme val="minor"/>
    </font>
    <font>
      <b/>
      <sz val="18"/>
      <color theme="0"/>
      <name val="Calibri"/>
      <family val="2"/>
      <scheme val="minor"/>
    </font>
    <font>
      <b/>
      <sz val="10"/>
      <name val="Arial Black"/>
      <family val="2"/>
    </font>
    <font>
      <sz val="9"/>
      <name val="Arial"/>
      <family val="2"/>
    </font>
    <font>
      <b/>
      <sz val="11"/>
      <color indexed="8"/>
      <name val="Calibri"/>
      <family val="2"/>
    </font>
    <font>
      <b/>
      <i/>
      <sz val="11"/>
      <color indexed="8"/>
      <name val="Calibri"/>
      <family val="2"/>
    </font>
    <font>
      <b/>
      <sz val="12"/>
      <color indexed="8"/>
      <name val="Calibri"/>
      <family val="2"/>
      <scheme val="minor"/>
    </font>
    <font>
      <sz val="11"/>
      <color indexed="8"/>
      <name val="Calibri"/>
      <family val="2"/>
    </font>
    <font>
      <b/>
      <sz val="11"/>
      <color theme="0"/>
      <name val="Arial"/>
      <family val="2"/>
    </font>
    <font>
      <b/>
      <i/>
      <sz val="11"/>
      <color theme="1"/>
      <name val="Calibri"/>
      <family val="2"/>
      <scheme val="minor"/>
    </font>
    <font>
      <sz val="10"/>
      <color indexed="51"/>
      <name val="Arial"/>
      <family val="2"/>
    </font>
    <font>
      <sz val="9"/>
      <color theme="0"/>
      <name val="Arial"/>
      <family val="2"/>
    </font>
    <font>
      <sz val="9"/>
      <color indexed="51"/>
      <name val="Arial"/>
      <family val="2"/>
    </font>
    <font>
      <b/>
      <sz val="9"/>
      <color indexed="8"/>
      <name val="Arial"/>
      <family val="2"/>
    </font>
    <font>
      <sz val="8"/>
      <name val="Arial"/>
      <family val="2"/>
    </font>
    <font>
      <b/>
      <sz val="10"/>
      <color theme="0"/>
      <name val="Arial"/>
      <family val="2"/>
    </font>
    <font>
      <b/>
      <sz val="10"/>
      <color theme="0"/>
      <name val="Calibri"/>
      <family val="2"/>
      <scheme val="minor"/>
    </font>
    <font>
      <b/>
      <vertAlign val="superscript"/>
      <sz val="8"/>
      <color rgb="FFFFFFFF"/>
      <name val="Gautami"/>
      <family val="2"/>
    </font>
    <font>
      <i/>
      <sz val="10"/>
      <color theme="4"/>
      <name val="Helvetica"/>
    </font>
    <font>
      <b/>
      <u/>
      <sz val="10"/>
      <color theme="4"/>
      <name val="Helvetica"/>
      <family val="2"/>
    </font>
    <font>
      <i/>
      <u/>
      <sz val="10"/>
      <color theme="4"/>
      <name val="Helvetica"/>
    </font>
    <font>
      <sz val="10"/>
      <color rgb="FFFF0066"/>
      <name val="Calibri"/>
      <family val="2"/>
      <scheme val="minor"/>
    </font>
    <font>
      <b/>
      <sz val="8"/>
      <color rgb="FFFF0066"/>
      <name val="Helvetica"/>
    </font>
    <font>
      <b/>
      <sz val="72"/>
      <color theme="0"/>
      <name val="Helvetica"/>
    </font>
    <font>
      <sz val="9"/>
      <color theme="1"/>
      <name val="Helvetica"/>
      <family val="2"/>
    </font>
    <font>
      <sz val="9"/>
      <name val="Helvetica"/>
      <family val="2"/>
    </font>
    <font>
      <b/>
      <sz val="16"/>
      <color theme="4"/>
      <name val="Calibri"/>
      <family val="2"/>
      <scheme val="minor"/>
    </font>
    <font>
      <b/>
      <sz val="10"/>
      <color theme="4"/>
      <name val="Calibri"/>
      <family val="2"/>
      <scheme val="minor"/>
    </font>
    <font>
      <sz val="10"/>
      <color theme="4"/>
      <name val="Calibri"/>
      <family val="2"/>
      <scheme val="minor"/>
    </font>
    <font>
      <u/>
      <sz val="10"/>
      <color theme="10"/>
      <name val="Calibri"/>
      <family val="2"/>
      <scheme val="minor"/>
    </font>
    <font>
      <sz val="14"/>
      <color rgb="FFFF0000"/>
      <name val="Calibri"/>
      <family val="2"/>
      <scheme val="minor"/>
    </font>
  </fonts>
  <fills count="46">
    <fill>
      <patternFill patternType="none"/>
    </fill>
    <fill>
      <patternFill patternType="gray125"/>
    </fill>
    <fill>
      <patternFill patternType="solid">
        <fgColor theme="3" tint="0.79998168889431442"/>
        <bgColor indexed="64"/>
      </patternFill>
    </fill>
    <fill>
      <patternFill patternType="solid">
        <fgColor theme="0" tint="-0.14996795556505021"/>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bgColor indexed="64"/>
      </patternFill>
    </fill>
    <fill>
      <patternFill patternType="solid">
        <fgColor theme="4" tint="0.79998168889431442"/>
        <bgColor indexed="64"/>
      </patternFill>
    </fill>
    <fill>
      <patternFill patternType="solid">
        <fgColor theme="9" tint="-0.24994659260841701"/>
        <bgColor indexed="64"/>
      </patternFill>
    </fill>
    <fill>
      <patternFill patternType="solid">
        <fgColor theme="6" tint="-0.24994659260841701"/>
        <bgColor indexed="64"/>
      </patternFill>
    </fill>
    <fill>
      <patternFill patternType="solid">
        <fgColor theme="6" tint="0.39994506668294322"/>
        <bgColor indexed="64"/>
      </patternFill>
    </fill>
    <fill>
      <patternFill patternType="solid">
        <fgColor theme="6" tint="0.59996337778862885"/>
        <bgColor indexed="64"/>
      </patternFill>
    </fill>
    <fill>
      <patternFill patternType="lightUp"/>
    </fill>
    <fill>
      <patternFill patternType="lightUp">
        <bgColor auto="1"/>
      </patternFill>
    </fill>
    <fill>
      <patternFill patternType="solid">
        <fgColor theme="0" tint="-0.14999847407452621"/>
        <bgColor indexed="64"/>
      </patternFill>
    </fill>
    <fill>
      <patternFill patternType="solid">
        <fgColor theme="1"/>
        <bgColor indexed="64"/>
      </patternFill>
    </fill>
    <fill>
      <patternFill patternType="solid">
        <fgColor theme="0"/>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indexed="8"/>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FFFF99"/>
        <bgColor indexed="64"/>
      </patternFill>
    </fill>
    <fill>
      <patternFill patternType="solid">
        <fgColor indexed="13"/>
        <bgColor indexed="64"/>
      </patternFill>
    </fill>
    <fill>
      <patternFill patternType="solid">
        <fgColor theme="0" tint="-0.34998626667073579"/>
        <bgColor indexed="64"/>
      </patternFill>
    </fill>
    <fill>
      <patternFill patternType="solid">
        <fgColor rgb="FF000000"/>
        <bgColor rgb="FF000000"/>
      </patternFill>
    </fill>
    <fill>
      <patternFill patternType="solid">
        <fgColor theme="0" tint="-0.34998626667073579"/>
        <bgColor rgb="FF000000"/>
      </patternFill>
    </fill>
    <fill>
      <patternFill patternType="solid">
        <fgColor indexed="26"/>
        <bgColor indexed="64"/>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s>
  <borders count="338">
    <border>
      <left/>
      <right/>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right/>
      <top style="thin">
        <color auto="1"/>
      </top>
      <bottom/>
      <diagonal/>
    </border>
    <border>
      <left style="thin">
        <color theme="0"/>
      </left>
      <right style="thin">
        <color theme="0"/>
      </right>
      <top style="thin">
        <color theme="0"/>
      </top>
      <bottom style="thin">
        <color theme="0"/>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dotted">
        <color indexed="64"/>
      </left>
      <right style="dotted">
        <color indexed="64"/>
      </right>
      <top style="dotted">
        <color indexed="64"/>
      </top>
      <bottom style="dotted">
        <color indexed="64"/>
      </bottom>
      <diagonal/>
    </border>
    <border>
      <left/>
      <right style="dotted">
        <color auto="1"/>
      </right>
      <top/>
      <bottom/>
      <diagonal/>
    </border>
    <border>
      <left/>
      <right style="thin">
        <color theme="0"/>
      </right>
      <top style="thin">
        <color theme="0"/>
      </top>
      <bottom style="thin">
        <color theme="0"/>
      </bottom>
      <diagonal/>
    </border>
    <border>
      <left/>
      <right style="dotted">
        <color auto="1"/>
      </right>
      <top/>
      <bottom style="thin">
        <color auto="1"/>
      </bottom>
      <diagonal/>
    </border>
    <border>
      <left style="thin">
        <color theme="0"/>
      </left>
      <right style="dotted">
        <color auto="1"/>
      </right>
      <top style="thin">
        <color theme="0"/>
      </top>
      <bottom style="thin">
        <color theme="0"/>
      </bottom>
      <diagonal/>
    </border>
    <border>
      <left/>
      <right style="dotted">
        <color auto="1"/>
      </right>
      <top style="thin">
        <color auto="1"/>
      </top>
      <bottom/>
      <diagonal/>
    </border>
    <border>
      <left/>
      <right style="dotted">
        <color indexed="64"/>
      </right>
      <top style="dotted">
        <color indexed="64"/>
      </top>
      <bottom style="dotted">
        <color indexed="64"/>
      </bottom>
      <diagonal/>
    </border>
    <border>
      <left style="dotted">
        <color auto="1"/>
      </left>
      <right/>
      <top/>
      <bottom style="thin">
        <color auto="1"/>
      </bottom>
      <diagonal/>
    </border>
    <border>
      <left style="dotted">
        <color auto="1"/>
      </left>
      <right/>
      <top/>
      <bottom/>
      <diagonal/>
    </border>
    <border>
      <left style="dotted">
        <color auto="1"/>
      </left>
      <right/>
      <top style="thin">
        <color auto="1"/>
      </top>
      <bottom/>
      <diagonal/>
    </border>
    <border>
      <left style="thin">
        <color theme="0"/>
      </left>
      <right/>
      <top style="thin">
        <color theme="0"/>
      </top>
      <bottom style="thin">
        <color theme="0"/>
      </bottom>
      <diagonal/>
    </border>
    <border>
      <left style="dotted">
        <color auto="1"/>
      </left>
      <right style="thin">
        <color theme="0"/>
      </right>
      <top style="thin">
        <color theme="0"/>
      </top>
      <bottom style="thin">
        <color theme="0"/>
      </bottom>
      <diagonal/>
    </border>
    <border>
      <left style="thin">
        <color theme="0"/>
      </left>
      <right style="dotted">
        <color auto="1"/>
      </right>
      <top style="thin">
        <color auto="1"/>
      </top>
      <bottom style="thin">
        <color theme="0"/>
      </bottom>
      <diagonal/>
    </border>
    <border>
      <left style="thin">
        <color theme="0"/>
      </left>
      <right style="thin">
        <color theme="0"/>
      </right>
      <top/>
      <bottom style="thin">
        <color theme="0"/>
      </bottom>
      <diagonal/>
    </border>
    <border>
      <left style="thin">
        <color theme="0"/>
      </left>
      <right style="dotted">
        <color auto="1"/>
      </right>
      <top/>
      <bottom style="thin">
        <color theme="0"/>
      </bottom>
      <diagonal/>
    </border>
    <border>
      <left/>
      <right style="thin">
        <color theme="0"/>
      </right>
      <top/>
      <bottom style="thin">
        <color theme="0"/>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auto="1"/>
      </left>
      <right style="thin">
        <color auto="1"/>
      </right>
      <top style="medium">
        <color auto="1"/>
      </top>
      <bottom/>
      <diagonal/>
    </border>
    <border>
      <left style="thin">
        <color indexed="64"/>
      </left>
      <right/>
      <top style="medium">
        <color indexed="64"/>
      </top>
      <bottom style="thin">
        <color indexed="64"/>
      </bottom>
      <diagonal/>
    </border>
    <border>
      <left/>
      <right style="thin">
        <color auto="1"/>
      </right>
      <top style="medium">
        <color auto="1"/>
      </top>
      <bottom style="thin">
        <color auto="1"/>
      </bottom>
      <diagonal/>
    </border>
    <border>
      <left/>
      <right style="medium">
        <color indexed="64"/>
      </right>
      <top style="medium">
        <color auto="1"/>
      </top>
      <bottom style="thin">
        <color auto="1"/>
      </bottom>
      <diagonal/>
    </border>
    <border>
      <left style="medium">
        <color indexed="64"/>
      </left>
      <right/>
      <top style="medium">
        <color indexed="64"/>
      </top>
      <bottom style="thin">
        <color indexed="64"/>
      </bottom>
      <diagonal/>
    </border>
    <border>
      <left/>
      <right/>
      <top style="medium">
        <color auto="1"/>
      </top>
      <bottom style="thin">
        <color auto="1"/>
      </bottom>
      <diagonal/>
    </border>
    <border>
      <left style="thin">
        <color auto="1"/>
      </left>
      <right style="medium">
        <color indexed="64"/>
      </right>
      <top style="medium">
        <color indexed="64"/>
      </top>
      <bottom style="thin">
        <color indexed="64"/>
      </bottom>
      <diagonal/>
    </border>
    <border>
      <left style="medium">
        <color indexed="64"/>
      </left>
      <right style="medium">
        <color indexed="64"/>
      </right>
      <top/>
      <bottom/>
      <diagonal/>
    </border>
    <border>
      <left/>
      <right/>
      <top style="medium">
        <color indexed="64"/>
      </top>
      <bottom/>
      <diagonal/>
    </border>
    <border>
      <left style="thin">
        <color auto="1"/>
      </left>
      <right/>
      <top style="medium">
        <color auto="1"/>
      </top>
      <bottom/>
      <diagonal/>
    </border>
    <border>
      <left style="medium">
        <color indexed="64"/>
      </left>
      <right style="medium">
        <color indexed="64"/>
      </right>
      <top/>
      <bottom style="medium">
        <color indexed="64"/>
      </bottom>
      <diagonal/>
    </border>
    <border>
      <left style="thin">
        <color auto="1"/>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auto="1"/>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auto="1"/>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theme="0" tint="-0.34998626667073579"/>
      </bottom>
      <diagonal/>
    </border>
    <border>
      <left style="thin">
        <color indexed="64"/>
      </left>
      <right style="thin">
        <color indexed="64"/>
      </right>
      <top style="medium">
        <color indexed="64"/>
      </top>
      <bottom style="thin">
        <color theme="0" tint="-0.34998626667073579"/>
      </bottom>
      <diagonal/>
    </border>
    <border>
      <left style="thin">
        <color indexed="64"/>
      </left>
      <right style="medium">
        <color indexed="64"/>
      </right>
      <top style="medium">
        <color indexed="64"/>
      </top>
      <bottom style="thin">
        <color theme="0" tint="-0.34998626667073579"/>
      </bottom>
      <diagonal/>
    </border>
    <border>
      <left/>
      <right/>
      <top style="medium">
        <color indexed="64"/>
      </top>
      <bottom style="thin">
        <color theme="0" tint="-0.34998626667073579"/>
      </bottom>
      <diagonal/>
    </border>
    <border>
      <left style="medium">
        <color indexed="64"/>
      </left>
      <right style="medium">
        <color indexed="64"/>
      </right>
      <top style="medium">
        <color indexed="64"/>
      </top>
      <bottom style="thin">
        <color theme="0" tint="-0.34998626667073579"/>
      </bottom>
      <diagonal/>
    </border>
    <border>
      <left style="medium">
        <color indexed="64"/>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medium">
        <color indexed="64"/>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top style="thin">
        <color theme="0" tint="-0.34998626667073579"/>
      </top>
      <bottom/>
      <diagonal/>
    </border>
    <border>
      <left style="medium">
        <color auto="1"/>
      </left>
      <right style="medium">
        <color auto="1"/>
      </right>
      <top style="thin">
        <color theme="0" tint="-0.34998626667073579"/>
      </top>
      <bottom/>
      <diagonal/>
    </border>
    <border>
      <left style="medium">
        <color auto="1"/>
      </left>
      <right style="thin">
        <color theme="0" tint="-0.24994659260841701"/>
      </right>
      <top style="medium">
        <color auto="1"/>
      </top>
      <bottom style="medium">
        <color indexed="64"/>
      </bottom>
      <diagonal/>
    </border>
    <border>
      <left style="thin">
        <color theme="0" tint="-0.24994659260841701"/>
      </left>
      <right style="thin">
        <color theme="0" tint="-0.24994659260841701"/>
      </right>
      <top style="medium">
        <color auto="1"/>
      </top>
      <bottom style="medium">
        <color indexed="64"/>
      </bottom>
      <diagonal/>
    </border>
    <border>
      <left style="thin">
        <color theme="0" tint="-0.24994659260841701"/>
      </left>
      <right style="medium">
        <color indexed="64"/>
      </right>
      <top style="medium">
        <color indexed="64"/>
      </top>
      <bottom style="medium">
        <color indexed="64"/>
      </bottom>
      <diagonal/>
    </border>
    <border>
      <left style="medium">
        <color auto="1"/>
      </left>
      <right/>
      <top style="medium">
        <color auto="1"/>
      </top>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theme="0" tint="-0.24994659260841701"/>
      </right>
      <top style="medium">
        <color indexed="64"/>
      </top>
      <bottom style="medium">
        <color auto="1"/>
      </bottom>
      <diagonal/>
    </border>
    <border>
      <left style="medium">
        <color indexed="64"/>
      </left>
      <right/>
      <top style="medium">
        <color indexed="64"/>
      </top>
      <bottom style="thin">
        <color theme="0" tint="-0.24994659260841701"/>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medium">
        <color auto="1"/>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auto="1"/>
      </right>
      <top/>
      <bottom style="thin">
        <color theme="0" tint="-0.24994659260841701"/>
      </bottom>
      <diagonal/>
    </border>
    <border>
      <left style="medium">
        <color indexed="64"/>
      </left>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medium">
        <color indexed="64"/>
      </left>
      <right/>
      <top style="thin">
        <color theme="0" tint="-0.24994659260841701"/>
      </top>
      <bottom style="thin">
        <color indexed="64"/>
      </bottom>
      <diagonal/>
    </border>
    <border>
      <left style="medium">
        <color indexed="64"/>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medium">
        <color auto="1"/>
      </right>
      <top style="thin">
        <color theme="0" tint="-0.24994659260841701"/>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right style="thin">
        <color theme="0" tint="-0.24994659260841701"/>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medium">
        <color indexed="64"/>
      </right>
      <top/>
      <bottom style="medium">
        <color indexed="64"/>
      </bottom>
      <diagonal/>
    </border>
    <border>
      <left style="thin">
        <color auto="1"/>
      </left>
      <right style="medium">
        <color indexed="64"/>
      </right>
      <top style="medium">
        <color auto="1"/>
      </top>
      <bottom/>
      <diagonal/>
    </border>
    <border>
      <left style="medium">
        <color auto="1"/>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auto="1"/>
      </top>
      <bottom style="thin">
        <color theme="0" tint="-0.34998626667073579"/>
      </bottom>
      <diagonal/>
    </border>
    <border>
      <left style="medium">
        <color auto="1"/>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medium">
        <color auto="1"/>
      </left>
      <right/>
      <top style="thin">
        <color theme="0" tint="-0.24994659260841701"/>
      </top>
      <bottom/>
      <diagonal/>
    </border>
    <border>
      <left style="medium">
        <color auto="1"/>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right style="thin">
        <color auto="1"/>
      </right>
      <top style="medium">
        <color auto="1"/>
      </top>
      <bottom style="medium">
        <color auto="1"/>
      </bottom>
      <diagonal/>
    </border>
    <border>
      <left style="medium">
        <color indexed="64"/>
      </left>
      <right style="thin">
        <color theme="0" tint="-0.24994659260841701"/>
      </right>
      <top style="thin">
        <color theme="0" tint="-0.24994659260841701"/>
      </top>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medium">
        <color auto="1"/>
      </right>
      <top/>
      <bottom/>
      <diagonal/>
    </border>
    <border>
      <left style="medium">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medium">
        <color indexed="64"/>
      </top>
      <bottom style="medium">
        <color indexed="64"/>
      </bottom>
      <diagonal/>
    </border>
    <border>
      <left style="medium">
        <color indexed="64"/>
      </left>
      <right style="thin">
        <color theme="0" tint="-0.24994659260841701"/>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medium">
        <color auto="1"/>
      </right>
      <top style="thin">
        <color theme="0" tint="-0.24994659260841701"/>
      </top>
      <bottom/>
      <diagonal/>
    </border>
    <border>
      <left style="medium">
        <color indexed="64"/>
      </left>
      <right/>
      <top style="thin">
        <color indexed="64"/>
      </top>
      <bottom/>
      <diagonal/>
    </border>
    <border>
      <left style="medium">
        <color indexed="64"/>
      </left>
      <right style="thin">
        <color theme="0" tint="-0.24994659260841701"/>
      </right>
      <top/>
      <bottom/>
      <diagonal/>
    </border>
    <border>
      <left style="thin">
        <color theme="0" tint="-0.24994659260841701"/>
      </left>
      <right style="thin">
        <color indexed="64"/>
      </right>
      <top/>
      <bottom/>
      <diagonal/>
    </border>
    <border>
      <left/>
      <right/>
      <top/>
      <bottom style="medium">
        <color indexed="64"/>
      </bottom>
      <diagonal/>
    </border>
    <border>
      <left style="medium">
        <color indexed="64"/>
      </left>
      <right/>
      <top style="thin">
        <color theme="0" tint="-0.34998626667073579"/>
      </top>
      <bottom style="thin">
        <color theme="0" tint="-0.34998626667073579"/>
      </bottom>
      <diagonal/>
    </border>
    <border>
      <left style="medium">
        <color indexed="64"/>
      </left>
      <right style="medium">
        <color auto="1"/>
      </right>
      <top/>
      <bottom style="thin">
        <color auto="1"/>
      </bottom>
      <diagonal/>
    </border>
    <border>
      <left style="medium">
        <color indexed="64"/>
      </left>
      <right style="medium">
        <color indexed="64"/>
      </right>
      <top style="thin">
        <color theme="0" tint="-0.34998626667073579"/>
      </top>
      <bottom style="thin">
        <color indexed="64"/>
      </bottom>
      <diagonal/>
    </border>
    <border>
      <left style="medium">
        <color indexed="64"/>
      </left>
      <right style="medium">
        <color indexed="64"/>
      </right>
      <top style="thin">
        <color indexed="64"/>
      </top>
      <bottom/>
      <diagonal/>
    </border>
    <border>
      <left style="medium">
        <color indexed="64"/>
      </left>
      <right/>
      <top/>
      <bottom style="thin">
        <color theme="0" tint="-0.34998626667073579"/>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top/>
      <bottom style="thin">
        <color theme="0" tint="-0.24994659260841701"/>
      </bottom>
      <diagonal/>
    </border>
    <border>
      <left/>
      <right/>
      <top style="thin">
        <color indexed="64"/>
      </top>
      <bottom style="thin">
        <color theme="0" tint="-0.24994659260841701"/>
      </bottom>
      <diagonal/>
    </border>
    <border>
      <left style="medium">
        <color indexed="64"/>
      </left>
      <right/>
      <top/>
      <bottom style="thin">
        <color theme="0" tint="-0.24994659260841701"/>
      </bottom>
      <diagonal/>
    </border>
    <border>
      <left style="medium">
        <color indexed="64"/>
      </left>
      <right/>
      <top style="thin">
        <color theme="0" tint="-0.24994659260841701"/>
      </top>
      <bottom style="medium">
        <color auto="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thin">
        <color auto="1"/>
      </right>
      <top style="thin">
        <color theme="0" tint="-0.24994659260841701"/>
      </top>
      <bottom style="medium">
        <color indexed="64"/>
      </bottom>
      <diagonal/>
    </border>
    <border>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auto="1"/>
      </bottom>
      <diagonal/>
    </border>
    <border>
      <left style="thin">
        <color theme="0" tint="-0.24994659260841701"/>
      </left>
      <right style="medium">
        <color auto="1"/>
      </right>
      <top style="thin">
        <color theme="0" tint="-0.24994659260841701"/>
      </top>
      <bottom style="medium">
        <color indexed="64"/>
      </bottom>
      <diagonal/>
    </border>
    <border>
      <left style="medium">
        <color indexed="64"/>
      </left>
      <right style="medium">
        <color indexed="64"/>
      </right>
      <top style="thin">
        <color theme="0" tint="-0.24994659260841701"/>
      </top>
      <bottom style="medium">
        <color indexed="64"/>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style="thin">
        <color auto="1"/>
      </right>
      <top style="medium">
        <color indexed="64"/>
      </top>
      <bottom style="thin">
        <color auto="1"/>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auto="1"/>
      </top>
      <bottom/>
      <diagonal/>
    </border>
    <border>
      <left style="medium">
        <color auto="1"/>
      </left>
      <right style="thin">
        <color indexed="64"/>
      </right>
      <top style="thin">
        <color indexed="64"/>
      </top>
      <bottom style="medium">
        <color indexed="64"/>
      </bottom>
      <diagonal/>
    </border>
    <border>
      <left style="thin">
        <color theme="0" tint="-0.24994659260841701"/>
      </left>
      <right/>
      <top style="medium">
        <color indexed="64"/>
      </top>
      <bottom style="thin">
        <color theme="0" tint="-0.24994659260841701"/>
      </bottom>
      <diagonal/>
    </border>
    <border>
      <left/>
      <right style="thin">
        <color theme="0" tint="-0.24994659260841701"/>
      </right>
      <top style="medium">
        <color indexed="64"/>
      </top>
      <bottom style="thin">
        <color theme="0" tint="-0.24994659260841701"/>
      </bottom>
      <diagonal/>
    </border>
    <border>
      <left/>
      <right style="thin">
        <color indexed="64"/>
      </right>
      <top style="medium">
        <color indexed="64"/>
      </top>
      <bottom style="thin">
        <color theme="0" tint="-0.24994659260841701"/>
      </bottom>
      <diagonal/>
    </border>
    <border>
      <left style="thin">
        <color auto="1"/>
      </left>
      <right/>
      <top style="medium">
        <color indexed="64"/>
      </top>
      <bottom style="thin">
        <color theme="0" tint="-0.24994659260841701"/>
      </bottom>
      <diagonal/>
    </border>
    <border>
      <left/>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auto="1"/>
      </left>
      <right/>
      <top style="thin">
        <color theme="0" tint="-0.24994659260841701"/>
      </top>
      <bottom style="thin">
        <color theme="0" tint="-0.24994659260841701"/>
      </bottom>
      <diagonal/>
    </border>
    <border>
      <left style="thin">
        <color theme="0" tint="-0.24994659260841701"/>
      </left>
      <right/>
      <top style="thin">
        <color theme="0" tint="-0.24994659260841701"/>
      </top>
      <bottom style="medium">
        <color auto="1"/>
      </bottom>
      <diagonal/>
    </border>
    <border>
      <left/>
      <right style="thin">
        <color indexed="64"/>
      </right>
      <top style="thin">
        <color theme="0" tint="-0.24994659260841701"/>
      </top>
      <bottom/>
      <diagonal/>
    </border>
    <border>
      <left style="thin">
        <color auto="1"/>
      </left>
      <right/>
      <top style="thin">
        <color theme="0" tint="-0.24994659260841701"/>
      </top>
      <bottom/>
      <diagonal/>
    </border>
    <border>
      <left/>
      <right/>
      <top style="thin">
        <color theme="0" tint="-0.24994659260841701"/>
      </top>
      <bottom style="medium">
        <color indexed="64"/>
      </bottom>
      <diagonal/>
    </border>
    <border>
      <left/>
      <right style="thin">
        <color indexed="64"/>
      </right>
      <top style="thin">
        <color theme="0" tint="-0.24994659260841701"/>
      </top>
      <bottom style="medium">
        <color indexed="64"/>
      </bottom>
      <diagonal/>
    </border>
    <border>
      <left style="thin">
        <color indexed="64"/>
      </left>
      <right style="thin">
        <color indexed="64"/>
      </right>
      <top style="thin">
        <color theme="0" tint="-0.24994659260841701"/>
      </top>
      <bottom style="medium">
        <color indexed="64"/>
      </bottom>
      <diagonal/>
    </border>
    <border>
      <left style="thin">
        <color auto="1"/>
      </left>
      <right/>
      <top/>
      <bottom style="medium">
        <color indexed="64"/>
      </bottom>
      <diagonal/>
    </border>
    <border>
      <left style="thin">
        <color auto="1"/>
      </left>
      <right/>
      <top style="thin">
        <color theme="0" tint="-0.24994659260841701"/>
      </top>
      <bottom style="medium">
        <color indexed="64"/>
      </bottom>
      <diagonal/>
    </border>
    <border>
      <left style="thin">
        <color indexed="64"/>
      </left>
      <right style="medium">
        <color auto="1"/>
      </right>
      <top style="thin">
        <color theme="0" tint="-0.24994659260841701"/>
      </top>
      <bottom style="medium">
        <color indexed="64"/>
      </bottom>
      <diagonal/>
    </border>
    <border>
      <left/>
      <right style="thin">
        <color auto="1"/>
      </right>
      <top style="medium">
        <color indexed="64"/>
      </top>
      <bottom/>
      <diagonal/>
    </border>
    <border>
      <left style="medium">
        <color indexed="64"/>
      </left>
      <right/>
      <top/>
      <bottom/>
      <diagonal/>
    </border>
    <border>
      <left/>
      <right style="medium">
        <color indexed="64"/>
      </right>
      <top style="thin">
        <color auto="1"/>
      </top>
      <bottom/>
      <diagonal/>
    </border>
    <border>
      <left style="medium">
        <color indexed="64"/>
      </left>
      <right style="thin">
        <color indexed="64"/>
      </right>
      <top style="thin">
        <color indexed="64"/>
      </top>
      <bottom/>
      <diagonal/>
    </border>
    <border>
      <left style="thin">
        <color indexed="64"/>
      </left>
      <right style="thin">
        <color indexed="64"/>
      </right>
      <top style="thin">
        <color theme="0" tint="-0.34998626667073579"/>
      </top>
      <bottom style="medium">
        <color indexed="64"/>
      </bottom>
      <diagonal/>
    </border>
    <border>
      <left style="medium">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medium">
        <color indexed="64"/>
      </right>
      <top style="medium">
        <color indexed="64"/>
      </top>
      <bottom style="thin">
        <color indexed="64"/>
      </bottom>
      <diagonal/>
    </border>
    <border>
      <left style="medium">
        <color auto="1"/>
      </left>
      <right style="thin">
        <color indexed="64"/>
      </right>
      <top style="medium">
        <color indexed="64"/>
      </top>
      <bottom style="thin">
        <color theme="0" tint="-0.24994659260841701"/>
      </bottom>
      <diagonal/>
    </border>
    <border>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auto="1"/>
      </left>
      <right style="thin">
        <color indexed="64"/>
      </right>
      <top style="thin">
        <color theme="0" tint="-0.24994659260841701"/>
      </top>
      <bottom style="thin">
        <color theme="0" tint="-0.24994659260841701"/>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auto="1"/>
      </left>
      <right style="thin">
        <color indexed="64"/>
      </right>
      <top style="thin">
        <color theme="0" tint="-0.24994659260841701"/>
      </top>
      <bottom style="medium">
        <color indexed="64"/>
      </bottom>
      <diagonal/>
    </border>
    <border>
      <left/>
      <right/>
      <top style="thin">
        <color theme="0" tint="-0.34998626667073579"/>
      </top>
      <bottom style="medium">
        <color indexed="64"/>
      </bottom>
      <diagonal/>
    </border>
    <border>
      <left style="medium">
        <color auto="1"/>
      </left>
      <right style="thin">
        <color theme="0" tint="-0.34998626667073579"/>
      </right>
      <top style="thin">
        <color theme="0" tint="-0.34998626667073579"/>
      </top>
      <bottom style="medium">
        <color indexed="64"/>
      </bottom>
      <diagonal/>
    </border>
    <border>
      <left style="thin">
        <color theme="0" tint="-0.34998626667073579"/>
      </left>
      <right style="thin">
        <color indexed="64"/>
      </right>
      <top style="thin">
        <color theme="0" tint="-0.34998626667073579"/>
      </top>
      <bottom style="medium">
        <color indexed="64"/>
      </bottom>
      <diagonal/>
    </border>
    <border>
      <left/>
      <right style="thin">
        <color theme="0" tint="-0.34998626667073579"/>
      </right>
      <top style="thin">
        <color theme="0" tint="-0.34998626667073579"/>
      </top>
      <bottom style="medium">
        <color indexed="64"/>
      </bottom>
      <diagonal/>
    </border>
    <border>
      <left style="thin">
        <color theme="0" tint="-0.34998626667073579"/>
      </left>
      <right style="thin">
        <color theme="0" tint="-0.34998626667073579"/>
      </right>
      <top style="thin">
        <color theme="0" tint="-0.34998626667073579"/>
      </top>
      <bottom style="medium">
        <color indexed="64"/>
      </bottom>
      <diagonal/>
    </border>
    <border>
      <left style="medium">
        <color auto="1"/>
      </left>
      <right style="thin">
        <color indexed="64"/>
      </right>
      <top style="thin">
        <color theme="0" tint="-0.34998626667073579"/>
      </top>
      <bottom style="medium">
        <color indexed="64"/>
      </bottom>
      <diagonal/>
    </border>
    <border>
      <left style="medium">
        <color indexed="64"/>
      </left>
      <right style="thin">
        <color theme="0" tint="-0.24994659260841701"/>
      </right>
      <top style="thin">
        <color indexed="64"/>
      </top>
      <bottom style="medium">
        <color indexed="64"/>
      </bottom>
      <diagonal/>
    </border>
    <border>
      <left style="thin">
        <color theme="0" tint="-0.24994659260841701"/>
      </left>
      <right style="thin">
        <color theme="0" tint="-0.24994659260841701"/>
      </right>
      <top style="thin">
        <color indexed="64"/>
      </top>
      <bottom style="medium">
        <color indexed="64"/>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indexed="64"/>
      </right>
      <top/>
      <bottom style="thin">
        <color theme="0" tint="-0.34998626667073579"/>
      </bottom>
      <diagonal/>
    </border>
    <border>
      <left style="thin">
        <color theme="0" tint="-0.24994659260841701"/>
      </left>
      <right/>
      <top/>
      <bottom style="thin">
        <color theme="0" tint="-0.24994659260841701"/>
      </bottom>
      <diagonal/>
    </border>
    <border>
      <left style="medium">
        <color indexed="64"/>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medium">
        <color auto="1"/>
      </right>
      <top style="medium">
        <color indexed="64"/>
      </top>
      <bottom style="thin">
        <color theme="0" tint="-0.24994659260841701"/>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auto="1"/>
      </right>
      <top/>
      <bottom style="thin">
        <color auto="1"/>
      </bottom>
      <diagonal/>
    </border>
    <border>
      <left style="medium">
        <color indexed="64"/>
      </left>
      <right/>
      <top/>
      <bottom style="thin">
        <color indexed="64"/>
      </bottom>
      <diagonal/>
    </border>
    <border>
      <left style="thin">
        <color theme="0" tint="-0.34998626667073579"/>
      </left>
      <right/>
      <top style="medium">
        <color auto="1"/>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style="medium">
        <color indexed="64"/>
      </bottom>
      <diagonal/>
    </border>
    <border>
      <left/>
      <right style="medium">
        <color indexed="64"/>
      </right>
      <top/>
      <bottom style="thin">
        <color indexed="64"/>
      </bottom>
      <diagonal/>
    </border>
    <border>
      <left style="thin">
        <color auto="1"/>
      </left>
      <right style="medium">
        <color indexed="64"/>
      </right>
      <top/>
      <bottom style="medium">
        <color indexed="64"/>
      </bottom>
      <diagonal/>
    </border>
    <border>
      <left style="thin">
        <color auto="1"/>
      </left>
      <right style="thin">
        <color theme="0" tint="-0.34998626667073579"/>
      </right>
      <top style="medium">
        <color auto="1"/>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auto="1"/>
      </left>
      <right style="thin">
        <color theme="0" tint="-0.34998626667073579"/>
      </right>
      <top style="thin">
        <color theme="0" tint="-0.34998626667073579"/>
      </top>
      <bottom style="medium">
        <color indexed="64"/>
      </bottom>
      <diagonal/>
    </border>
    <border>
      <left style="medium">
        <color auto="1"/>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style="thin">
        <color theme="0" tint="-0.34998626667073579"/>
      </left>
      <right style="medium">
        <color indexed="64"/>
      </right>
      <top style="medium">
        <color indexed="64"/>
      </top>
      <bottom style="thin">
        <color theme="0" tint="-0.34998626667073579"/>
      </bottom>
      <diagonal/>
    </border>
    <border>
      <left style="thin">
        <color theme="0" tint="-0.34998626667073579"/>
      </left>
      <right style="medium">
        <color indexed="64"/>
      </right>
      <top style="thin">
        <color theme="0" tint="-0.34998626667073579"/>
      </top>
      <bottom style="medium">
        <color indexed="64"/>
      </bottom>
      <diagonal/>
    </border>
    <border>
      <left style="thin">
        <color indexed="64"/>
      </left>
      <right style="thin">
        <color indexed="64"/>
      </right>
      <top style="medium">
        <color indexed="64"/>
      </top>
      <bottom style="medium">
        <color auto="1"/>
      </bottom>
      <diagonal/>
    </border>
    <border>
      <left style="thin">
        <color indexed="64"/>
      </left>
      <right style="medium">
        <color auto="1"/>
      </right>
      <top style="medium">
        <color indexed="64"/>
      </top>
      <bottom style="medium">
        <color auto="1"/>
      </bottom>
      <diagonal/>
    </border>
    <border>
      <left style="medium">
        <color indexed="64"/>
      </left>
      <right style="medium">
        <color indexed="64"/>
      </right>
      <top style="medium">
        <color indexed="64"/>
      </top>
      <bottom style="thin">
        <color theme="0" tint="-0.24994659260841701"/>
      </bottom>
      <diagonal/>
    </border>
    <border>
      <left style="thin">
        <color theme="0" tint="-0.34998626667073579"/>
      </left>
      <right/>
      <top/>
      <bottom style="thin">
        <color theme="0" tint="-0.34998626667073579"/>
      </bottom>
      <diagonal/>
    </border>
    <border>
      <left style="medium">
        <color auto="1"/>
      </left>
      <right style="thin">
        <color theme="0" tint="-0.34998626667073579"/>
      </right>
      <top/>
      <bottom style="thin">
        <color theme="0" tint="-0.34998626667073579"/>
      </bottom>
      <diagonal/>
    </border>
    <border>
      <left style="thin">
        <color auto="1"/>
      </left>
      <right style="thin">
        <color auto="1"/>
      </right>
      <top/>
      <bottom style="thin">
        <color theme="0" tint="-0.34998626667073579"/>
      </bottom>
      <diagonal/>
    </border>
    <border>
      <left style="thin">
        <color auto="1"/>
      </left>
      <right/>
      <top/>
      <bottom style="thin">
        <color theme="0" tint="-0.34998626667073579"/>
      </bottom>
      <diagonal/>
    </border>
    <border>
      <left style="medium">
        <color auto="1"/>
      </left>
      <right style="thin">
        <color indexed="64"/>
      </right>
      <top/>
      <bottom style="thin">
        <color theme="0" tint="-0.34998626667073579"/>
      </bottom>
      <diagonal/>
    </border>
    <border>
      <left style="thin">
        <color indexed="64"/>
      </left>
      <right style="medium">
        <color indexed="64"/>
      </right>
      <top/>
      <bottom style="thin">
        <color theme="0" tint="-0.34998626667073579"/>
      </bottom>
      <diagonal/>
    </border>
    <border>
      <left/>
      <right style="thin">
        <color indexed="64"/>
      </right>
      <top/>
      <bottom style="thin">
        <color theme="0" tint="-0.34998626667073579"/>
      </bottom>
      <diagonal/>
    </border>
    <border>
      <left style="medium">
        <color indexed="64"/>
      </left>
      <right style="medium">
        <color indexed="64"/>
      </right>
      <top style="thin">
        <color theme="0" tint="-0.24994659260841701"/>
      </top>
      <bottom style="thin">
        <color theme="0" tint="-0.24994659260841701"/>
      </bottom>
      <diagonal/>
    </border>
    <border>
      <left style="thin">
        <color auto="1"/>
      </left>
      <right/>
      <top style="thin">
        <color theme="0" tint="-0.34998626667073579"/>
      </top>
      <bottom style="medium">
        <color indexed="64"/>
      </bottom>
      <diagonal/>
    </border>
    <border>
      <left style="thin">
        <color indexed="64"/>
      </left>
      <right style="medium">
        <color auto="1"/>
      </right>
      <top style="thin">
        <color theme="0" tint="-0.34998626667073579"/>
      </top>
      <bottom style="medium">
        <color indexed="64"/>
      </bottom>
      <diagonal/>
    </border>
    <border>
      <left/>
      <right style="thin">
        <color indexed="64"/>
      </right>
      <top style="thin">
        <color theme="0" tint="-0.34998626667073579"/>
      </top>
      <bottom style="medium">
        <color indexed="64"/>
      </bottom>
      <diagonal/>
    </border>
    <border>
      <left style="thin">
        <color theme="0" tint="-0.34998626667073579"/>
      </left>
      <right style="thin">
        <color indexed="64"/>
      </right>
      <top style="medium">
        <color indexed="64"/>
      </top>
      <bottom style="medium">
        <color indexed="64"/>
      </bottom>
      <diagonal/>
    </border>
    <border>
      <left/>
      <right style="thin">
        <color theme="0" tint="-0.24994659260841701"/>
      </right>
      <top style="medium">
        <color indexed="64"/>
      </top>
      <bottom style="medium">
        <color auto="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auto="1"/>
      </top>
      <bottom style="thin">
        <color theme="0" tint="-0.24994659260841701"/>
      </bottom>
      <diagonal/>
    </border>
    <border>
      <left style="thin">
        <color theme="0" tint="-0.24994659260841701"/>
      </left>
      <right style="medium">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indexed="64"/>
      </bottom>
      <diagonal/>
    </border>
    <border>
      <left style="medium">
        <color indexed="64"/>
      </left>
      <right/>
      <top style="medium">
        <color indexed="64"/>
      </top>
      <bottom style="thin">
        <color theme="0" tint="-0.34998626667073579"/>
      </bottom>
      <diagonal/>
    </border>
    <border>
      <left style="medium">
        <color indexed="64"/>
      </left>
      <right/>
      <top style="thin">
        <color theme="0" tint="-0.34998626667073579"/>
      </top>
      <bottom style="thin">
        <color indexed="64"/>
      </bottom>
      <diagonal/>
    </border>
    <border>
      <left style="medium">
        <color indexed="64"/>
      </left>
      <right/>
      <top style="thin">
        <color theme="0" tint="-0.34998626667073579"/>
      </top>
      <bottom style="medium">
        <color auto="1"/>
      </bottom>
      <diagonal/>
    </border>
    <border>
      <left style="medium">
        <color indexed="64"/>
      </left>
      <right style="medium">
        <color indexed="64"/>
      </right>
      <top/>
      <bottom style="thin">
        <color theme="0" tint="-0.34998626667073579"/>
      </bottom>
      <diagonal/>
    </border>
    <border>
      <left style="medium">
        <color indexed="64"/>
      </left>
      <right/>
      <top style="thin">
        <color theme="0" tint="-0.34998626667073579"/>
      </top>
      <bottom/>
      <diagonal/>
    </border>
    <border>
      <left style="medium">
        <color indexed="64"/>
      </left>
      <right style="medium">
        <color auto="1"/>
      </right>
      <top style="thin">
        <color theme="0" tint="-0.24994659260841701"/>
      </top>
      <bottom style="thin">
        <color indexed="64"/>
      </bottom>
      <diagonal/>
    </border>
    <border>
      <left style="medium">
        <color indexed="64"/>
      </left>
      <right style="medium">
        <color indexed="64"/>
      </right>
      <top style="thin">
        <color theme="0" tint="-0.34998626667073579"/>
      </top>
      <bottom style="medium">
        <color indexed="64"/>
      </bottom>
      <diagonal/>
    </border>
    <border>
      <left/>
      <right/>
      <top/>
      <bottom style="thin">
        <color theme="0" tint="-0.34998626667073579"/>
      </bottom>
      <diagonal/>
    </border>
    <border>
      <left/>
      <right/>
      <top style="thin">
        <color theme="0" tint="-0.34998626667073579"/>
      </top>
      <bottom style="thin">
        <color indexed="64"/>
      </bottom>
      <diagonal/>
    </border>
    <border>
      <left/>
      <right style="thin">
        <color auto="1"/>
      </right>
      <top/>
      <bottom style="medium">
        <color indexed="64"/>
      </bottom>
      <diagonal/>
    </border>
    <border>
      <left style="medium">
        <color indexed="64"/>
      </left>
      <right style="thin">
        <color theme="0" tint="-0.24994659260841701"/>
      </right>
      <top style="medium">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medium">
        <color auto="1"/>
      </right>
      <top style="medium">
        <color indexed="64"/>
      </top>
      <bottom/>
      <diagonal/>
    </border>
    <border>
      <left style="medium">
        <color indexed="64"/>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medium">
        <color indexed="64"/>
      </left>
      <right style="thin">
        <color theme="0" tint="-0.24994659260841701"/>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theme="0" tint="-0.24994659260841701"/>
      </left>
      <right/>
      <top style="thin">
        <color theme="0" tint="-0.24994659260841701"/>
      </top>
      <bottom/>
      <diagonal/>
    </border>
    <border>
      <left/>
      <right/>
      <top style="thin">
        <color theme="0" tint="-0.24994659260841701"/>
      </top>
      <bottom/>
      <diagonal/>
    </border>
    <border>
      <left style="thin">
        <color theme="0" tint="-0.24994659260841701"/>
      </left>
      <right/>
      <top style="medium">
        <color indexed="64"/>
      </top>
      <bottom/>
      <diagonal/>
    </border>
    <border>
      <left style="thin">
        <color theme="0" tint="-0.24994659260841701"/>
      </left>
      <right/>
      <top style="thin">
        <color indexed="64"/>
      </top>
      <bottom/>
      <diagonal/>
    </border>
    <border>
      <left style="thin">
        <color theme="0" tint="-0.24994659260841701"/>
      </left>
      <right/>
      <top/>
      <bottom/>
      <diagonal/>
    </border>
    <border>
      <left/>
      <right style="medium">
        <color auto="1"/>
      </right>
      <top style="thin">
        <color theme="0" tint="-0.24994659260841701"/>
      </top>
      <bottom style="medium">
        <color indexed="64"/>
      </bottom>
      <diagonal/>
    </border>
    <border>
      <left/>
      <right style="medium">
        <color auto="1"/>
      </right>
      <top style="medium">
        <color indexed="64"/>
      </top>
      <bottom style="thin">
        <color theme="0" tint="-0.24994659260841701"/>
      </bottom>
      <diagonal/>
    </border>
    <border>
      <left/>
      <right style="medium">
        <color auto="1"/>
      </right>
      <top style="thin">
        <color theme="0" tint="-0.24994659260841701"/>
      </top>
      <bottom style="thin">
        <color theme="0" tint="-0.24994659260841701"/>
      </bottom>
      <diagonal/>
    </border>
    <border>
      <left style="thin">
        <color theme="0" tint="-0.34998626667073579"/>
      </left>
      <right style="medium">
        <color indexed="64"/>
      </right>
      <top style="thin">
        <color theme="0" tint="-0.34998626667073579"/>
      </top>
      <bottom style="thin">
        <color theme="0" tint="-0.34998626667073579"/>
      </bottom>
      <diagonal/>
    </border>
    <border>
      <left style="medium">
        <color indexed="64"/>
      </left>
      <right style="thin">
        <color theme="0" tint="-0.34998626667073579"/>
      </right>
      <top style="medium">
        <color indexed="64"/>
      </top>
      <bottom style="thin">
        <color indexed="64"/>
      </bottom>
      <diagonal/>
    </border>
    <border>
      <left style="thin">
        <color theme="0" tint="-0.34998626667073579"/>
      </left>
      <right style="thin">
        <color theme="0" tint="-0.34998626667073579"/>
      </right>
      <top style="medium">
        <color indexed="64"/>
      </top>
      <bottom style="thin">
        <color indexed="64"/>
      </bottom>
      <diagonal/>
    </border>
    <border>
      <left style="thin">
        <color theme="0" tint="-0.34998626667073579"/>
      </left>
      <right style="medium">
        <color indexed="64"/>
      </right>
      <top style="medium">
        <color indexed="64"/>
      </top>
      <bottom style="thin">
        <color indexed="64"/>
      </bottom>
      <diagonal/>
    </border>
    <border>
      <left style="medium">
        <color auto="1"/>
      </left>
      <right style="thin">
        <color theme="0" tint="-0.34998626667073579"/>
      </right>
      <top style="thin">
        <color auto="1"/>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style="medium">
        <color indexed="64"/>
      </right>
      <top style="thin">
        <color indexed="64"/>
      </top>
      <bottom style="medium">
        <color indexed="64"/>
      </bottom>
      <diagonal/>
    </border>
    <border>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style="medium">
        <color indexed="64"/>
      </right>
      <top/>
      <bottom/>
      <diagonal/>
    </border>
    <border>
      <left style="medium">
        <color indexed="64"/>
      </left>
      <right/>
      <top/>
      <bottom style="medium">
        <color rgb="FFFF0000"/>
      </bottom>
      <diagonal/>
    </border>
    <border>
      <left/>
      <right/>
      <top/>
      <bottom style="medium">
        <color rgb="FFFF0000"/>
      </bottom>
      <diagonal/>
    </border>
    <border>
      <left style="thin">
        <color auto="1"/>
      </left>
      <right/>
      <top/>
      <bottom style="thin">
        <color theme="0" tint="-0.24994659260841701"/>
      </bottom>
      <diagonal/>
    </border>
    <border>
      <left/>
      <right style="medium">
        <color indexed="64"/>
      </right>
      <top/>
      <bottom style="thin">
        <color theme="0" tint="-0.24994659260841701"/>
      </bottom>
      <diagonal/>
    </border>
    <border>
      <left/>
      <right style="thin">
        <color theme="0" tint="-0.34998626667073579"/>
      </right>
      <top style="medium">
        <color auto="1"/>
      </top>
      <bottom style="medium">
        <color auto="1"/>
      </bottom>
      <diagonal/>
    </border>
    <border>
      <left style="thin">
        <color theme="0" tint="-0.24994659260841701"/>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medium">
        <color auto="1"/>
      </left>
      <right style="thin">
        <color theme="0" tint="-0.34998626667073579"/>
      </right>
      <top/>
      <bottom style="medium">
        <color indexed="64"/>
      </bottom>
      <diagonal/>
    </border>
    <border>
      <left style="thin">
        <color theme="0" tint="-0.34998626667073579"/>
      </left>
      <right style="thin">
        <color theme="0" tint="-0.34998626667073579"/>
      </right>
      <top/>
      <bottom style="medium">
        <color indexed="64"/>
      </bottom>
      <diagonal/>
    </border>
    <border>
      <left style="thin">
        <color theme="0" tint="-0.34998626667073579"/>
      </left>
      <right style="medium">
        <color indexed="64"/>
      </right>
      <top/>
      <bottom style="medium">
        <color indexed="64"/>
      </bottom>
      <diagonal/>
    </border>
    <border>
      <left style="medium">
        <color indexed="64"/>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right style="thin">
        <color theme="0" tint="-0.24994659260841701"/>
      </right>
      <top style="thin">
        <color auto="1"/>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medium">
        <color auto="1"/>
      </left>
      <right style="thin">
        <color indexed="64"/>
      </right>
      <top style="thin">
        <color theme="0" tint="-0.24994659260841701"/>
      </top>
      <bottom style="thin">
        <color auto="1"/>
      </bottom>
      <diagonal/>
    </border>
    <border>
      <left style="thin">
        <color indexed="64"/>
      </left>
      <right style="thin">
        <color theme="0" tint="-0.24994659260841701"/>
      </right>
      <top style="thin">
        <color auto="1"/>
      </top>
      <bottom style="medium">
        <color indexed="64"/>
      </bottom>
      <diagonal/>
    </border>
    <border>
      <left style="thin">
        <color theme="0" tint="-0.24994659260841701"/>
      </left>
      <right style="thin">
        <color indexed="64"/>
      </right>
      <top style="thin">
        <color indexed="64"/>
      </top>
      <bottom style="medium">
        <color indexed="64"/>
      </bottom>
      <diagonal/>
    </border>
    <border>
      <left style="thin">
        <color indexed="64"/>
      </left>
      <right style="medium">
        <color auto="1"/>
      </right>
      <top style="thin">
        <color theme="0" tint="-0.24994659260841701"/>
      </top>
      <bottom style="thin">
        <color indexed="64"/>
      </bottom>
      <diagonal/>
    </border>
    <border>
      <left style="thin">
        <color indexed="64"/>
      </left>
      <right style="thin">
        <color indexed="64"/>
      </right>
      <top style="medium">
        <color indexed="64"/>
      </top>
      <bottom style="thin">
        <color auto="1"/>
      </bottom>
      <diagonal/>
    </border>
    <border>
      <left/>
      <right style="medium">
        <color indexed="64"/>
      </right>
      <top/>
      <bottom style="thin">
        <color theme="0" tint="-0.34998626667073579"/>
      </bottom>
      <diagonal/>
    </border>
    <border>
      <left/>
      <right style="medium">
        <color indexed="64"/>
      </right>
      <top style="thin">
        <color theme="0" tint="-0.34998626667073579"/>
      </top>
      <bottom style="medium">
        <color indexed="64"/>
      </bottom>
      <diagonal/>
    </border>
    <border>
      <left style="medium">
        <color indexed="64"/>
      </left>
      <right style="thin">
        <color theme="0" tint="-0.34998626667073579"/>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style="thin">
        <color indexed="64"/>
      </right>
      <top style="medium">
        <color indexed="64"/>
      </top>
      <bottom/>
      <diagonal/>
    </border>
    <border>
      <left/>
      <right style="thin">
        <color theme="0" tint="-0.34998626667073579"/>
      </right>
      <top style="medium">
        <color indexed="64"/>
      </top>
      <bottom/>
      <diagonal/>
    </border>
    <border>
      <left style="medium">
        <color indexed="64"/>
      </left>
      <right style="medium">
        <color indexed="64"/>
      </right>
      <top/>
      <bottom style="thin">
        <color theme="0" tint="-0.24994659260841701"/>
      </bottom>
      <diagonal/>
    </border>
    <border>
      <left style="thin">
        <color theme="0"/>
      </left>
      <right style="thin">
        <color theme="0"/>
      </right>
      <top/>
      <bottom/>
      <diagonal/>
    </border>
    <border>
      <left style="thin">
        <color theme="0"/>
      </left>
      <right style="dotted">
        <color auto="1"/>
      </right>
      <top/>
      <bottom/>
      <diagonal/>
    </border>
    <border>
      <left/>
      <right style="thin">
        <color theme="0"/>
      </right>
      <top/>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right style="thin">
        <color theme="0"/>
      </right>
      <top/>
      <bottom style="thin">
        <color indexed="64"/>
      </bottom>
      <diagonal/>
    </border>
    <border>
      <left style="thin">
        <color indexed="64"/>
      </left>
      <right/>
      <top style="medium">
        <color indexed="64"/>
      </top>
      <bottom style="medium">
        <color auto="1"/>
      </bottom>
      <diagonal/>
    </border>
    <border>
      <left/>
      <right style="thin">
        <color auto="1"/>
      </right>
      <top style="thin">
        <color theme="0" tint="-0.24994659260841701"/>
      </top>
      <bottom style="thin">
        <color indexed="64"/>
      </bottom>
      <diagonal/>
    </border>
    <border>
      <left style="medium">
        <color auto="1"/>
      </left>
      <right style="medium">
        <color auto="1"/>
      </right>
      <top style="thin">
        <color indexed="64"/>
      </top>
      <bottom style="thin">
        <color theme="0" tint="-0.24994659260841701"/>
      </bottom>
      <diagonal/>
    </border>
    <border>
      <left/>
      <right style="thin">
        <color auto="1"/>
      </right>
      <top style="thin">
        <color indexed="64"/>
      </top>
      <bottom style="thin">
        <color theme="0" tint="-0.24994659260841701"/>
      </bottom>
      <diagonal/>
    </border>
    <border>
      <left/>
      <right style="thin">
        <color indexed="64"/>
      </right>
      <top/>
      <bottom style="thin">
        <color theme="0" tint="-0.24994659260841701"/>
      </bottom>
      <diagonal/>
    </border>
    <border>
      <left style="medium">
        <color auto="1"/>
      </left>
      <right/>
      <top style="thin">
        <color indexed="64"/>
      </top>
      <bottom style="thin">
        <color theme="0" tint="-0.24994659260841701"/>
      </bottom>
      <diagonal/>
    </border>
    <border>
      <left/>
      <right style="medium">
        <color auto="1"/>
      </right>
      <top style="thin">
        <color indexed="64"/>
      </top>
      <bottom style="thin">
        <color theme="0" tint="-0.24994659260841701"/>
      </bottom>
      <diagonal/>
    </border>
    <border>
      <left/>
      <right style="dotted">
        <color auto="1"/>
      </right>
      <top style="thin">
        <color theme="0"/>
      </top>
      <bottom style="thin">
        <color theme="0"/>
      </bottom>
      <diagonal/>
    </border>
    <border>
      <left style="thin">
        <color indexed="64"/>
      </left>
      <right style="thin">
        <color theme="0" tint="-0.24994659260841701"/>
      </right>
      <top style="thin">
        <color theme="0" tint="-0.24994659260841701"/>
      </top>
      <bottom/>
      <diagonal/>
    </border>
    <border>
      <left style="dotted">
        <color auto="1"/>
      </left>
      <right style="thin">
        <color theme="0"/>
      </right>
      <top style="thin">
        <color theme="0"/>
      </top>
      <bottom/>
      <diagonal/>
    </border>
    <border>
      <left style="thin">
        <color theme="0"/>
      </left>
      <right style="thin">
        <color theme="0"/>
      </right>
      <top style="thin">
        <color theme="0"/>
      </top>
      <bottom/>
      <diagonal/>
    </border>
    <border>
      <left style="thin">
        <color theme="0"/>
      </left>
      <right style="dotted">
        <color auto="1"/>
      </right>
      <top style="thin">
        <color theme="0"/>
      </top>
      <bottom/>
      <diagonal/>
    </border>
    <border>
      <left style="dotted">
        <color auto="1"/>
      </left>
      <right style="thin">
        <color theme="0"/>
      </right>
      <top/>
      <bottom style="thin">
        <color theme="0"/>
      </bottom>
      <diagonal/>
    </border>
    <border>
      <left style="dotted">
        <color auto="1"/>
      </left>
      <right style="thin">
        <color theme="0"/>
      </right>
      <top style="dotted">
        <color auto="1"/>
      </top>
      <bottom style="dotted">
        <color auto="1"/>
      </bottom>
      <diagonal/>
    </border>
    <border>
      <left style="thin">
        <color theme="0"/>
      </left>
      <right style="thin">
        <color theme="0"/>
      </right>
      <top style="dotted">
        <color auto="1"/>
      </top>
      <bottom style="dotted">
        <color auto="1"/>
      </bottom>
      <diagonal/>
    </border>
    <border>
      <left style="thin">
        <color theme="0"/>
      </left>
      <right style="dotted">
        <color auto="1"/>
      </right>
      <top style="dotted">
        <color auto="1"/>
      </top>
      <bottom style="dotted">
        <color auto="1"/>
      </bottom>
      <diagonal/>
    </border>
    <border>
      <left style="thin">
        <color theme="0"/>
      </left>
      <right style="dotted">
        <color auto="1"/>
      </right>
      <top style="thin">
        <color theme="0"/>
      </top>
      <bottom style="dotted">
        <color auto="1"/>
      </bottom>
      <diagonal/>
    </border>
    <border>
      <left/>
      <right style="thin">
        <color theme="0"/>
      </right>
      <top style="thin">
        <color theme="0"/>
      </top>
      <bottom style="dotted">
        <color auto="1"/>
      </bottom>
      <diagonal/>
    </border>
    <border>
      <left style="thin">
        <color theme="0"/>
      </left>
      <right style="thin">
        <color theme="0"/>
      </right>
      <top style="thin">
        <color theme="0"/>
      </top>
      <bottom style="dotted">
        <color auto="1"/>
      </bottom>
      <diagonal/>
    </border>
    <border>
      <left style="thin">
        <color theme="0"/>
      </left>
      <right style="dotted">
        <color auto="1"/>
      </right>
      <top style="dotted">
        <color auto="1"/>
      </top>
      <bottom style="thin">
        <color theme="0"/>
      </bottom>
      <diagonal/>
    </border>
    <border>
      <left/>
      <right style="thin">
        <color theme="0"/>
      </right>
      <top style="dotted">
        <color auto="1"/>
      </top>
      <bottom style="thin">
        <color theme="0"/>
      </bottom>
      <diagonal/>
    </border>
    <border>
      <left style="thin">
        <color theme="0"/>
      </left>
      <right style="thin">
        <color theme="0"/>
      </right>
      <top style="dotted">
        <color auto="1"/>
      </top>
      <bottom style="thin">
        <color theme="0"/>
      </bottom>
      <diagonal/>
    </border>
  </borders>
  <cellStyleXfs count="71">
    <xf numFmtId="0" fontId="0" fillId="0" borderId="0"/>
    <xf numFmtId="168" fontId="5" fillId="0" borderId="0" applyFill="0" applyBorder="0" applyProtection="0">
      <alignment vertical="center"/>
    </xf>
    <xf numFmtId="0" fontId="9" fillId="0" borderId="0" applyNumberFormat="0" applyFill="0" applyBorder="0" applyAlignment="0" applyProtection="0"/>
    <xf numFmtId="0" fontId="35" fillId="12" borderId="0" applyBorder="0">
      <alignment horizontal="left" vertical="center"/>
    </xf>
    <xf numFmtId="0" fontId="4" fillId="3" borderId="0" applyProtection="0">
      <alignment vertical="center"/>
    </xf>
    <xf numFmtId="0" fontId="6" fillId="0" borderId="0" applyFill="0" applyProtection="0">
      <alignment vertical="center"/>
    </xf>
    <xf numFmtId="0" fontId="5" fillId="0" borderId="0" applyFill="0" applyBorder="0" applyProtection="0">
      <alignment vertical="center"/>
    </xf>
    <xf numFmtId="0" fontId="7" fillId="0" borderId="5" applyNumberFormat="0" applyFill="0" applyAlignment="0" applyProtection="0"/>
    <xf numFmtId="0" fontId="31" fillId="13" borderId="4">
      <alignment horizontal="left" vertical="center"/>
      <protection locked="0"/>
    </xf>
    <xf numFmtId="164" fontId="30" fillId="0" borderId="0" applyFill="0" applyBorder="0">
      <alignment horizontal="center" vertical="center"/>
    </xf>
    <xf numFmtId="164" fontId="31" fillId="2" borderId="4">
      <alignment horizontal="center" vertical="center"/>
      <protection locked="0"/>
    </xf>
    <xf numFmtId="170" fontId="30" fillId="0" borderId="0" applyFill="0" applyBorder="0">
      <alignment horizontal="center" vertical="center"/>
    </xf>
    <xf numFmtId="170" fontId="31" fillId="13" borderId="4">
      <alignment horizontal="center" vertical="center"/>
      <protection locked="0"/>
    </xf>
    <xf numFmtId="165" fontId="30" fillId="0" borderId="0" applyFill="0" applyBorder="0">
      <alignment horizontal="right" vertical="center"/>
    </xf>
    <xf numFmtId="165" fontId="31" fillId="13" borderId="4">
      <alignment horizontal="right" vertical="center"/>
      <protection locked="0"/>
    </xf>
    <xf numFmtId="167" fontId="30" fillId="0" borderId="0" applyFill="0" applyBorder="0">
      <alignment horizontal="right" vertical="center"/>
    </xf>
    <xf numFmtId="167" fontId="31" fillId="13" borderId="4">
      <alignment horizontal="right" vertical="center"/>
      <protection locked="0"/>
    </xf>
    <xf numFmtId="166" fontId="30" fillId="0" borderId="0" applyFill="0" applyBorder="0">
      <alignment horizontal="right" vertical="center"/>
    </xf>
    <xf numFmtId="166" fontId="31" fillId="13" borderId="4">
      <alignment horizontal="right" vertical="center"/>
      <protection locked="0"/>
    </xf>
    <xf numFmtId="168" fontId="31" fillId="13" borderId="4">
      <alignment horizontal="right" vertical="center"/>
      <protection locked="0"/>
    </xf>
    <xf numFmtId="0" fontId="27" fillId="0" borderId="0" applyFill="0" applyBorder="0">
      <alignment horizontal="left" vertical="center"/>
    </xf>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6" applyNumberFormat="0" applyAlignment="0" applyProtection="0"/>
    <xf numFmtId="0" fontId="14" fillId="9" borderId="7" applyNumberFormat="0" applyAlignment="0" applyProtection="0"/>
    <xf numFmtId="0" fontId="15" fillId="9" borderId="6" applyNumberFormat="0" applyAlignment="0" applyProtection="0"/>
    <xf numFmtId="0" fontId="16" fillId="0" borderId="8" applyNumberFormat="0" applyFill="0" applyAlignment="0" applyProtection="0"/>
    <xf numFmtId="0" fontId="17" fillId="10" borderId="9" applyNumberFormat="0" applyAlignment="0" applyProtection="0"/>
    <xf numFmtId="0" fontId="18" fillId="0" borderId="0" applyNumberFormat="0" applyFill="0" applyBorder="0" applyAlignment="0" applyProtection="0"/>
    <xf numFmtId="0" fontId="5" fillId="11" borderId="10" applyNumberFormat="0" applyFont="0" applyAlignment="0" applyProtection="0"/>
    <xf numFmtId="0" fontId="19" fillId="0" borderId="0" applyNumberFormat="0" applyFill="0" applyBorder="0" applyAlignment="0" applyProtection="0"/>
    <xf numFmtId="0" fontId="20" fillId="0" borderId="0" applyNumberFormat="0" applyFill="0" applyBorder="0">
      <alignment horizontal="left" vertical="center"/>
    </xf>
    <xf numFmtId="0" fontId="21" fillId="0" borderId="0" applyFill="0" applyBorder="0">
      <alignment vertical="center"/>
    </xf>
    <xf numFmtId="0" fontId="32" fillId="0" borderId="0" applyFill="0" applyBorder="0">
      <alignment horizontal="left" vertical="center"/>
    </xf>
    <xf numFmtId="0" fontId="40" fillId="0" borderId="0" applyFill="0" applyBorder="0">
      <alignment horizontal="left" vertical="center"/>
    </xf>
    <xf numFmtId="0" fontId="31" fillId="0" borderId="0" applyFill="0" applyBorder="0">
      <alignment horizontal="left" vertical="center"/>
    </xf>
    <xf numFmtId="0" fontId="30" fillId="0" borderId="0" applyFill="0" applyBorder="0">
      <alignment vertical="center"/>
    </xf>
    <xf numFmtId="0" fontId="34" fillId="16" borderId="0" applyBorder="0">
      <alignment horizontal="left" vertical="center"/>
    </xf>
    <xf numFmtId="0" fontId="33" fillId="16" borderId="0" applyBorder="0">
      <alignment horizontal="left" vertical="center"/>
    </xf>
    <xf numFmtId="171" fontId="30" fillId="0" borderId="0" applyFill="0" applyBorder="0">
      <alignment horizontal="right" vertical="center"/>
    </xf>
    <xf numFmtId="0" fontId="26" fillId="0" borderId="0">
      <alignment horizontal="right" vertical="center"/>
    </xf>
    <xf numFmtId="0" fontId="23" fillId="14" borderId="0">
      <alignment horizontal="left" indent="3"/>
    </xf>
    <xf numFmtId="0" fontId="23" fillId="15" borderId="0">
      <alignment horizontal="left" indent="3"/>
    </xf>
    <xf numFmtId="173" fontId="8" fillId="0" borderId="0">
      <alignment horizontal="center" vertical="center"/>
    </xf>
    <xf numFmtId="174" fontId="25" fillId="13" borderId="4">
      <alignment horizontal="center" vertical="center"/>
      <protection locked="0"/>
    </xf>
    <xf numFmtId="174" fontId="8" fillId="0" borderId="0"/>
    <xf numFmtId="165" fontId="31" fillId="0" borderId="0" applyFill="0" applyBorder="0">
      <alignment horizontal="right" vertical="center"/>
    </xf>
    <xf numFmtId="170" fontId="31" fillId="0" borderId="0" applyFill="0" applyBorder="0">
      <alignment horizontal="center" vertical="center"/>
    </xf>
    <xf numFmtId="171" fontId="31" fillId="0" borderId="0" applyFill="0" applyBorder="0">
      <alignment horizontal="right" vertical="center"/>
    </xf>
    <xf numFmtId="166" fontId="31" fillId="0" borderId="0" applyFill="0" applyBorder="0">
      <alignment horizontal="right" vertical="center"/>
    </xf>
    <xf numFmtId="167" fontId="31" fillId="0" borderId="0" applyFill="0" applyBorder="0">
      <alignment horizontal="right" vertical="center"/>
    </xf>
    <xf numFmtId="164" fontId="31" fillId="0" borderId="0" applyFill="0" applyBorder="0">
      <alignment horizontal="center" vertical="center"/>
    </xf>
    <xf numFmtId="0" fontId="31" fillId="17" borderId="4">
      <alignment horizontal="center" vertical="center"/>
      <protection locked="0"/>
    </xf>
    <xf numFmtId="0" fontId="8" fillId="18" borderId="0"/>
    <xf numFmtId="165" fontId="37" fillId="3" borderId="4">
      <alignment horizontal="right" vertical="center"/>
      <protection locked="0"/>
    </xf>
    <xf numFmtId="9" fontId="42" fillId="0" borderId="0" applyFont="0" applyFill="0" applyBorder="0" applyAlignment="0" applyProtection="0"/>
    <xf numFmtId="0" fontId="35" fillId="12" borderId="0" applyBorder="0">
      <alignment horizontal="left" vertical="center"/>
    </xf>
    <xf numFmtId="0" fontId="76" fillId="21" borderId="0">
      <alignment vertical="center"/>
      <protection locked="0"/>
    </xf>
    <xf numFmtId="0" fontId="71" fillId="33" borderId="0">
      <alignment horizontal="left" vertical="center"/>
      <protection locked="0"/>
    </xf>
    <xf numFmtId="0" fontId="106" fillId="40" borderId="0">
      <alignment vertical="center"/>
      <protection locked="0"/>
    </xf>
    <xf numFmtId="43" fontId="42" fillId="0" borderId="0" applyFont="0" applyFill="0" applyBorder="0" applyAlignment="0" applyProtection="0"/>
    <xf numFmtId="190" fontId="68" fillId="27" borderId="60" applyBorder="0">
      <alignment horizontal="right"/>
      <protection locked="0"/>
    </xf>
    <xf numFmtId="0" fontId="145" fillId="0" borderId="0"/>
    <xf numFmtId="0" fontId="1" fillId="0" borderId="0"/>
    <xf numFmtId="0" fontId="150" fillId="0" borderId="0" applyFill="0" applyBorder="0">
      <alignment horizontal="left" vertical="center"/>
    </xf>
    <xf numFmtId="0" fontId="151" fillId="0" borderId="0" applyFill="0" applyBorder="0">
      <alignment horizontal="left" vertical="center"/>
    </xf>
    <xf numFmtId="0" fontId="152" fillId="0" borderId="0" applyFill="0" applyBorder="0">
      <alignment horizontal="left" vertical="center"/>
    </xf>
    <xf numFmtId="0" fontId="153" fillId="0" borderId="0" applyNumberFormat="0" applyFill="0" applyBorder="0">
      <alignment horizontal="left" vertical="center"/>
    </xf>
    <xf numFmtId="0" fontId="152" fillId="13" borderId="4">
      <alignment horizontal="left" vertical="center"/>
      <protection locked="0"/>
    </xf>
    <xf numFmtId="0" fontId="115" fillId="0" borderId="0" applyFill="0" applyBorder="0">
      <alignment horizontal="left" vertical="center"/>
    </xf>
  </cellStyleXfs>
  <cellXfs count="2597">
    <xf numFmtId="0" fontId="0" fillId="0" borderId="0" xfId="0"/>
    <xf numFmtId="0" fontId="0" fillId="0" borderId="0" xfId="0" applyFont="1"/>
    <xf numFmtId="0" fontId="0" fillId="0" borderId="0" xfId="0" applyFont="1" applyFill="1"/>
    <xf numFmtId="0" fontId="0" fillId="0" borderId="0" xfId="0" applyFont="1" applyFill="1" applyAlignment="1">
      <alignment horizontal="left"/>
    </xf>
    <xf numFmtId="0" fontId="35" fillId="12" borderId="0" xfId="3">
      <alignment horizontal="left" vertical="center"/>
    </xf>
    <xf numFmtId="0" fontId="27" fillId="0" borderId="0" xfId="20">
      <alignment horizontal="left" vertical="center"/>
    </xf>
    <xf numFmtId="0" fontId="0" fillId="0" borderId="0" xfId="0" applyFont="1" applyFill="1"/>
    <xf numFmtId="0" fontId="0" fillId="0" borderId="0" xfId="0" applyFont="1"/>
    <xf numFmtId="0" fontId="32" fillId="0" borderId="0" xfId="34">
      <alignment horizontal="left" vertical="center"/>
    </xf>
    <xf numFmtId="0" fontId="0" fillId="0" borderId="0" xfId="0"/>
    <xf numFmtId="0" fontId="40" fillId="0" borderId="0" xfId="35" applyFill="1">
      <alignment horizontal="left" vertical="center"/>
    </xf>
    <xf numFmtId="0" fontId="31" fillId="0" borderId="0" xfId="36">
      <alignment horizontal="left" vertical="center"/>
    </xf>
    <xf numFmtId="0" fontId="30" fillId="0" borderId="0" xfId="37">
      <alignment vertical="center"/>
    </xf>
    <xf numFmtId="0" fontId="34" fillId="16" borderId="0" xfId="38">
      <alignment horizontal="left" vertical="center"/>
    </xf>
    <xf numFmtId="0" fontId="32" fillId="0" borderId="0" xfId="34" applyFill="1">
      <alignment horizontal="left" vertical="center"/>
    </xf>
    <xf numFmtId="0" fontId="30" fillId="0" borderId="0" xfId="37" applyFill="1">
      <alignment vertical="center"/>
    </xf>
    <xf numFmtId="0" fontId="31" fillId="0" borderId="0" xfId="36" applyFill="1">
      <alignment horizontal="left" vertical="center"/>
    </xf>
    <xf numFmtId="0" fontId="31" fillId="0" borderId="1" xfId="36" applyBorder="1" applyAlignment="1">
      <alignment horizontal="center" vertical="center"/>
    </xf>
    <xf numFmtId="0" fontId="22" fillId="0" borderId="0" xfId="37" applyFont="1" applyFill="1">
      <alignment vertical="center"/>
    </xf>
    <xf numFmtId="0" fontId="31" fillId="0" borderId="0" xfId="36" applyAlignment="1">
      <alignment horizontal="right" vertical="center"/>
    </xf>
    <xf numFmtId="0" fontId="32" fillId="0" borderId="0" xfId="34" applyAlignment="1">
      <alignment horizontal="center" vertical="center"/>
    </xf>
    <xf numFmtId="0" fontId="0" fillId="0" borderId="0" xfId="0" applyFont="1" applyAlignment="1">
      <alignment horizontal="center"/>
    </xf>
    <xf numFmtId="0" fontId="31" fillId="0" borderId="0" xfId="36" applyAlignment="1">
      <alignment horizontal="center" vertical="center"/>
    </xf>
    <xf numFmtId="4" fontId="0" fillId="0" borderId="0" xfId="0" applyNumberFormat="1" applyFont="1"/>
    <xf numFmtId="172" fontId="0" fillId="0" borderId="0" xfId="0" applyNumberFormat="1" applyFont="1"/>
    <xf numFmtId="0" fontId="35" fillId="12" borderId="0" xfId="3" applyFill="1">
      <alignment horizontal="left" vertical="center"/>
    </xf>
    <xf numFmtId="0" fontId="28" fillId="0" borderId="0" xfId="37" applyFont="1" applyFill="1">
      <alignment vertical="center"/>
    </xf>
    <xf numFmtId="169" fontId="30" fillId="0" borderId="0" xfId="13" applyNumberFormat="1">
      <alignment horizontal="right" vertical="center"/>
    </xf>
    <xf numFmtId="173" fontId="8" fillId="0" borderId="3" xfId="44" applyBorder="1" applyAlignment="1">
      <alignment horizontal="center"/>
    </xf>
    <xf numFmtId="0" fontId="30" fillId="0" borderId="3" xfId="37" applyBorder="1">
      <alignment vertical="center"/>
    </xf>
    <xf numFmtId="0" fontId="0" fillId="0" borderId="14" xfId="0" applyBorder="1"/>
    <xf numFmtId="0" fontId="0" fillId="0" borderId="3" xfId="0" applyBorder="1"/>
    <xf numFmtId="0" fontId="0" fillId="0" borderId="15" xfId="0" applyBorder="1"/>
    <xf numFmtId="0" fontId="0" fillId="0" borderId="12" xfId="0" applyBorder="1"/>
    <xf numFmtId="0" fontId="0" fillId="0" borderId="0" xfId="0" applyBorder="1"/>
    <xf numFmtId="0" fontId="0" fillId="0" borderId="11" xfId="0" applyBorder="1"/>
    <xf numFmtId="0" fontId="31" fillId="0" borderId="0" xfId="36" applyBorder="1">
      <alignment horizontal="left" vertical="center"/>
    </xf>
    <xf numFmtId="0" fontId="32" fillId="0" borderId="0" xfId="34" applyBorder="1" applyAlignment="1">
      <alignment horizontal="center" vertical="center"/>
    </xf>
    <xf numFmtId="0" fontId="40" fillId="0" borderId="0" xfId="35" applyBorder="1" applyAlignment="1">
      <alignment horizontal="center" vertical="center"/>
    </xf>
    <xf numFmtId="0" fontId="23" fillId="12" borderId="0" xfId="3" applyFont="1" applyBorder="1" applyAlignment="1">
      <alignment horizontal="center" vertical="center"/>
    </xf>
    <xf numFmtId="0" fontId="24" fillId="16" borderId="0" xfId="38" applyFont="1" applyBorder="1" applyAlignment="1">
      <alignment horizontal="center" vertical="center"/>
    </xf>
    <xf numFmtId="0" fontId="0" fillId="0" borderId="16" xfId="0" applyBorder="1"/>
    <xf numFmtId="0" fontId="0" fillId="0" borderId="2" xfId="0" applyBorder="1"/>
    <xf numFmtId="0" fontId="0" fillId="0" borderId="13" xfId="0" applyBorder="1"/>
    <xf numFmtId="0" fontId="31" fillId="13" borderId="4" xfId="8" applyBorder="1" applyAlignment="1">
      <alignment horizontal="center" vertical="center"/>
      <protection locked="0"/>
    </xf>
    <xf numFmtId="0" fontId="32" fillId="0" borderId="0" xfId="34" applyFill="1" applyBorder="1" applyAlignment="1">
      <alignment vertical="center"/>
    </xf>
    <xf numFmtId="0" fontId="29" fillId="0" borderId="0" xfId="3" applyFont="1" applyFill="1">
      <alignment horizontal="left" vertical="center"/>
    </xf>
    <xf numFmtId="0" fontId="36" fillId="0" borderId="0" xfId="0" applyFont="1" applyFill="1" applyAlignment="1">
      <alignment horizontal="center"/>
    </xf>
    <xf numFmtId="0" fontId="20" fillId="0" borderId="0" xfId="32" applyBorder="1">
      <alignment horizontal="left" vertical="center"/>
    </xf>
    <xf numFmtId="0" fontId="20" fillId="0" borderId="0" xfId="32">
      <alignment horizontal="left" vertical="center"/>
    </xf>
    <xf numFmtId="0" fontId="20" fillId="0" borderId="0" xfId="32" applyAlignment="1">
      <alignment horizontal="center" vertical="center"/>
    </xf>
    <xf numFmtId="0" fontId="8" fillId="18" borderId="0" xfId="54"/>
    <xf numFmtId="0" fontId="31" fillId="17" borderId="4" xfId="53">
      <alignment horizontal="center" vertical="center"/>
      <protection locked="0"/>
    </xf>
    <xf numFmtId="165" fontId="31" fillId="3" borderId="4" xfId="14" applyFill="1">
      <alignment horizontal="right" vertical="center"/>
      <protection locked="0"/>
    </xf>
    <xf numFmtId="0" fontId="0" fillId="0" borderId="0" xfId="0" applyFill="1"/>
    <xf numFmtId="0" fontId="20" fillId="0" borderId="0" xfId="32" applyFill="1">
      <alignment horizontal="left" vertical="center"/>
    </xf>
    <xf numFmtId="170" fontId="31" fillId="0" borderId="1" xfId="48" applyBorder="1">
      <alignment horizontal="center" vertical="center"/>
    </xf>
    <xf numFmtId="170" fontId="30" fillId="0" borderId="0" xfId="11" applyAlignment="1">
      <alignment horizontal="right" vertical="center"/>
    </xf>
    <xf numFmtId="0" fontId="40" fillId="0" borderId="0" xfId="35" applyAlignment="1">
      <alignment horizontal="right" vertical="center"/>
    </xf>
    <xf numFmtId="0" fontId="40" fillId="0" borderId="0" xfId="35" applyAlignment="1">
      <alignment horizontal="center" vertical="center"/>
    </xf>
    <xf numFmtId="0" fontId="38" fillId="0" borderId="1" xfId="36" applyFont="1" applyBorder="1" applyAlignment="1">
      <alignment horizontal="center" vertical="center"/>
    </xf>
    <xf numFmtId="170" fontId="30" fillId="0" borderId="0" xfId="11" applyAlignment="1">
      <alignment horizontal="center" vertical="center"/>
    </xf>
    <xf numFmtId="169" fontId="30" fillId="0" borderId="0" xfId="13" applyNumberFormat="1" applyAlignment="1">
      <alignment horizontal="center" vertical="center"/>
    </xf>
    <xf numFmtId="0" fontId="30" fillId="0" borderId="0" xfId="37" applyAlignment="1">
      <alignment horizontal="center" vertical="center"/>
    </xf>
    <xf numFmtId="0" fontId="40" fillId="0" borderId="2" xfId="35" applyBorder="1" applyAlignment="1">
      <alignment horizontal="center" vertical="center"/>
    </xf>
    <xf numFmtId="165" fontId="30" fillId="0" borderId="0" xfId="13" applyFill="1" applyAlignment="1">
      <alignment horizontal="center" vertical="center"/>
    </xf>
    <xf numFmtId="165" fontId="39" fillId="0" borderId="3" xfId="13" applyFont="1" applyFill="1" applyBorder="1" applyAlignment="1">
      <alignment horizontal="center" vertical="center"/>
    </xf>
    <xf numFmtId="0" fontId="40" fillId="0" borderId="3" xfId="35" applyFill="1" applyBorder="1" applyAlignment="1">
      <alignment horizontal="center" vertical="center"/>
    </xf>
    <xf numFmtId="0" fontId="31" fillId="0" borderId="0" xfId="36" applyFill="1" applyAlignment="1">
      <alignment horizontal="center" vertical="center"/>
    </xf>
    <xf numFmtId="0" fontId="31" fillId="4" borderId="0" xfId="36" applyFill="1" applyAlignment="1">
      <alignment horizontal="center" vertical="center"/>
    </xf>
    <xf numFmtId="173" fontId="8" fillId="0" borderId="0" xfId="44" applyBorder="1" applyAlignment="1">
      <alignment horizontal="center" vertical="center"/>
    </xf>
    <xf numFmtId="0" fontId="40" fillId="0" borderId="0" xfId="35" applyAlignment="1">
      <alignment horizontal="center" vertical="center" wrapText="1"/>
    </xf>
    <xf numFmtId="0" fontId="40" fillId="0" borderId="2" xfId="35" applyBorder="1" applyAlignment="1">
      <alignment horizontal="center" vertical="center" wrapText="1"/>
    </xf>
    <xf numFmtId="0" fontId="40" fillId="0" borderId="2" xfId="35" applyBorder="1">
      <alignment horizontal="left" vertical="center"/>
    </xf>
    <xf numFmtId="0" fontId="40" fillId="0" borderId="3" xfId="35" applyFill="1" applyBorder="1">
      <alignment horizontal="left" vertical="center"/>
    </xf>
    <xf numFmtId="0" fontId="30" fillId="0" borderId="0" xfId="37" applyFill="1" applyAlignment="1">
      <alignment horizontal="center" vertical="center"/>
    </xf>
    <xf numFmtId="173" fontId="8" fillId="0" borderId="0" xfId="44" applyFill="1" applyBorder="1" applyAlignment="1">
      <alignment horizontal="center" vertical="center"/>
    </xf>
    <xf numFmtId="175" fontId="30" fillId="0" borderId="0" xfId="13" applyNumberFormat="1" applyFill="1" applyAlignment="1">
      <alignment horizontal="center" vertical="center"/>
    </xf>
    <xf numFmtId="20" fontId="0" fillId="0" borderId="0" xfId="0" quotePrefix="1" applyNumberFormat="1"/>
    <xf numFmtId="0" fontId="31" fillId="13" borderId="4" xfId="8">
      <alignment horizontal="left" vertical="center"/>
      <protection locked="0"/>
    </xf>
    <xf numFmtId="0" fontId="40" fillId="0" borderId="0" xfId="35">
      <alignment horizontal="left" vertical="center"/>
    </xf>
    <xf numFmtId="0" fontId="31" fillId="13" borderId="4" xfId="8" applyAlignment="1">
      <alignment horizontal="center" vertical="center"/>
      <protection locked="0"/>
    </xf>
    <xf numFmtId="170" fontId="31" fillId="13" borderId="4" xfId="12" applyAlignment="1">
      <alignment horizontal="center" vertical="center"/>
      <protection locked="0"/>
    </xf>
    <xf numFmtId="0" fontId="0" fillId="0" borderId="0" xfId="0" applyAlignment="1">
      <alignment horizontal="center"/>
    </xf>
    <xf numFmtId="165" fontId="30" fillId="4" borderId="0" xfId="13" applyFill="1" applyAlignment="1">
      <alignment horizontal="center" vertical="center"/>
    </xf>
    <xf numFmtId="167" fontId="30" fillId="0" borderId="0" xfId="15" applyFill="1" applyAlignment="1">
      <alignment horizontal="center" vertical="center"/>
    </xf>
    <xf numFmtId="0" fontId="31" fillId="0" borderId="0" xfId="36" applyBorder="1" applyAlignment="1">
      <alignment horizontal="center" vertical="center"/>
    </xf>
    <xf numFmtId="0" fontId="30" fillId="4" borderId="0" xfId="37" applyFill="1" applyAlignment="1">
      <alignment horizontal="center" vertical="center"/>
    </xf>
    <xf numFmtId="0" fontId="40" fillId="0" borderId="20" xfId="35" applyBorder="1" applyAlignment="1">
      <alignment horizontal="center" vertical="center"/>
    </xf>
    <xf numFmtId="0" fontId="0" fillId="0" borderId="18" xfId="0" applyFont="1" applyBorder="1"/>
    <xf numFmtId="165" fontId="39" fillId="0" borderId="22" xfId="13" applyFont="1" applyFill="1" applyBorder="1" applyAlignment="1">
      <alignment horizontal="center" vertical="center"/>
    </xf>
    <xf numFmtId="0" fontId="0" fillId="0" borderId="0" xfId="0" applyFont="1" applyBorder="1"/>
    <xf numFmtId="0" fontId="0" fillId="0" borderId="0" xfId="0" applyFont="1" applyFill="1" applyBorder="1"/>
    <xf numFmtId="0" fontId="0" fillId="0" borderId="18" xfId="0" applyFont="1" applyFill="1" applyBorder="1"/>
    <xf numFmtId="165" fontId="30" fillId="0" borderId="0" xfId="13" applyFill="1" applyBorder="1" applyAlignment="1">
      <alignment horizontal="center" vertical="center"/>
    </xf>
    <xf numFmtId="165" fontId="30" fillId="0" borderId="18" xfId="13" applyFill="1" applyBorder="1" applyAlignment="1">
      <alignment horizontal="center" vertical="center"/>
    </xf>
    <xf numFmtId="0" fontId="40" fillId="0" borderId="24" xfId="35" applyBorder="1" applyAlignment="1">
      <alignment horizontal="center" vertical="center"/>
    </xf>
    <xf numFmtId="0" fontId="0" fillId="0" borderId="25" xfId="0" applyFont="1" applyBorder="1"/>
    <xf numFmtId="165" fontId="30" fillId="4" borderId="0" xfId="13" applyFill="1" applyBorder="1" applyAlignment="1">
      <alignment horizontal="center" vertical="center"/>
    </xf>
    <xf numFmtId="165" fontId="39" fillId="0" borderId="26" xfId="13" applyFont="1" applyFill="1" applyBorder="1" applyAlignment="1">
      <alignment horizontal="center" vertical="center"/>
    </xf>
    <xf numFmtId="165" fontId="30" fillId="0" borderId="25" xfId="13" applyFill="1" applyBorder="1" applyAlignment="1">
      <alignment horizontal="center" vertical="center"/>
    </xf>
    <xf numFmtId="165" fontId="30" fillId="18" borderId="0" xfId="13" applyFill="1" applyAlignment="1">
      <alignment horizontal="center" vertical="center"/>
    </xf>
    <xf numFmtId="165" fontId="30" fillId="18" borderId="25" xfId="13" applyFill="1" applyBorder="1" applyAlignment="1">
      <alignment horizontal="center" vertical="center"/>
    </xf>
    <xf numFmtId="165" fontId="30" fillId="18" borderId="0" xfId="13" applyFill="1" applyBorder="1" applyAlignment="1">
      <alignment horizontal="center" vertical="center"/>
    </xf>
    <xf numFmtId="165" fontId="30" fillId="18" borderId="18" xfId="13" applyFill="1" applyBorder="1" applyAlignment="1">
      <alignment horizontal="center" vertical="center"/>
    </xf>
    <xf numFmtId="165" fontId="31" fillId="13" borderId="27" xfId="14" applyBorder="1" applyAlignment="1">
      <alignment horizontal="center" vertical="center"/>
      <protection locked="0"/>
    </xf>
    <xf numFmtId="165" fontId="31" fillId="13" borderId="28" xfId="14" applyBorder="1" applyAlignment="1">
      <alignment horizontal="center" vertical="center"/>
      <protection locked="0"/>
    </xf>
    <xf numFmtId="165" fontId="31" fillId="13" borderId="4" xfId="14" applyBorder="1" applyAlignment="1">
      <alignment horizontal="center" vertical="center"/>
      <protection locked="0"/>
    </xf>
    <xf numFmtId="0" fontId="0" fillId="18" borderId="0" xfId="0" applyFont="1" applyFill="1"/>
    <xf numFmtId="167" fontId="39" fillId="0" borderId="3" xfId="15" applyNumberFormat="1" applyFont="1" applyFill="1" applyBorder="1" applyAlignment="1">
      <alignment horizontal="center" vertical="center"/>
    </xf>
    <xf numFmtId="0" fontId="0" fillId="0" borderId="25" xfId="0" applyFont="1" applyFill="1" applyBorder="1"/>
    <xf numFmtId="173" fontId="41" fillId="0" borderId="0" xfId="44" applyFont="1" applyBorder="1" applyAlignment="1">
      <alignment horizontal="center" vertical="center"/>
    </xf>
    <xf numFmtId="0" fontId="42" fillId="0" borderId="0" xfId="0" applyFont="1"/>
    <xf numFmtId="0" fontId="43" fillId="0" borderId="0" xfId="37" applyFont="1" applyFill="1">
      <alignment vertical="center"/>
    </xf>
    <xf numFmtId="0" fontId="42" fillId="0" borderId="0" xfId="0" applyFont="1" applyFill="1"/>
    <xf numFmtId="0" fontId="45" fillId="16" borderId="0" xfId="38" applyFont="1">
      <alignment horizontal="left" vertical="center"/>
    </xf>
    <xf numFmtId="0" fontId="44" fillId="0" borderId="2" xfId="35" applyFont="1" applyBorder="1">
      <alignment horizontal="left" vertical="center"/>
    </xf>
    <xf numFmtId="0" fontId="44" fillId="0" borderId="2" xfId="35" applyFont="1" applyBorder="1" applyAlignment="1">
      <alignment horizontal="center" vertical="center"/>
    </xf>
    <xf numFmtId="0" fontId="44" fillId="0" borderId="20" xfId="35" applyFont="1" applyBorder="1" applyAlignment="1">
      <alignment horizontal="center" vertical="center"/>
    </xf>
    <xf numFmtId="0" fontId="44" fillId="0" borderId="2" xfId="35" applyFont="1" applyBorder="1" applyAlignment="1">
      <alignment horizontal="center" vertical="center" wrapText="1"/>
    </xf>
    <xf numFmtId="0" fontId="42" fillId="0" borderId="18" xfId="0" applyFont="1" applyBorder="1"/>
    <xf numFmtId="0" fontId="46" fillId="13" borderId="4" xfId="8" applyFont="1" applyBorder="1">
      <alignment horizontal="left" vertical="center"/>
      <protection locked="0"/>
    </xf>
    <xf numFmtId="0" fontId="43" fillId="0" borderId="0" xfId="37" applyFont="1" applyFill="1" applyAlignment="1">
      <alignment horizontal="center" vertical="center"/>
    </xf>
    <xf numFmtId="0" fontId="41" fillId="18" borderId="0" xfId="54" applyFont="1"/>
    <xf numFmtId="0" fontId="44" fillId="0" borderId="3" xfId="35" applyFont="1" applyFill="1" applyBorder="1">
      <alignment horizontal="left" vertical="center"/>
    </xf>
    <xf numFmtId="0" fontId="44" fillId="0" borderId="3" xfId="35" applyFont="1" applyFill="1" applyBorder="1" applyAlignment="1">
      <alignment horizontal="center" vertical="center"/>
    </xf>
    <xf numFmtId="173" fontId="48" fillId="0" borderId="0" xfId="44" applyFont="1" applyBorder="1" applyAlignment="1">
      <alignment horizontal="center" vertical="center"/>
    </xf>
    <xf numFmtId="0" fontId="49" fillId="0" borderId="0" xfId="20" applyFont="1">
      <alignment horizontal="left" vertical="center"/>
    </xf>
    <xf numFmtId="0" fontId="50" fillId="0" borderId="0" xfId="0" applyFont="1"/>
    <xf numFmtId="0" fontId="51" fillId="0" borderId="0" xfId="37" applyFont="1" applyFill="1">
      <alignment vertical="center"/>
    </xf>
    <xf numFmtId="0" fontId="52" fillId="0" borderId="0" xfId="32" applyFont="1" applyFill="1">
      <alignment horizontal="left" vertical="center"/>
    </xf>
    <xf numFmtId="0" fontId="52" fillId="0" borderId="0" xfId="32" applyFont="1">
      <alignment horizontal="left" vertical="center"/>
    </xf>
    <xf numFmtId="0" fontId="53" fillId="0" borderId="0" xfId="3" applyFont="1" applyFill="1">
      <alignment horizontal="left" vertical="center"/>
    </xf>
    <xf numFmtId="0" fontId="54" fillId="0" borderId="0" xfId="37" applyFont="1" applyFill="1">
      <alignment vertical="center"/>
    </xf>
    <xf numFmtId="170" fontId="54" fillId="0" borderId="0" xfId="11" applyFont="1" applyAlignment="1">
      <alignment horizontal="center" vertical="center"/>
    </xf>
    <xf numFmtId="169" fontId="54" fillId="0" borderId="0" xfId="13" applyNumberFormat="1" applyFont="1" applyAlignment="1">
      <alignment horizontal="center" vertical="center"/>
    </xf>
    <xf numFmtId="0" fontId="54" fillId="0" borderId="0" xfId="37" applyFont="1" applyAlignment="1">
      <alignment horizontal="center" vertical="center"/>
    </xf>
    <xf numFmtId="0" fontId="55" fillId="0" borderId="0" xfId="35" applyFont="1" applyFill="1">
      <alignment horizontal="left" vertical="center"/>
    </xf>
    <xf numFmtId="0" fontId="55" fillId="0" borderId="0" xfId="35" applyFont="1" applyAlignment="1">
      <alignment horizontal="center" vertical="center"/>
    </xf>
    <xf numFmtId="0" fontId="55" fillId="0" borderId="0" xfId="35" applyFont="1" applyAlignment="1">
      <alignment horizontal="center" vertical="center" wrapText="1"/>
    </xf>
    <xf numFmtId="0" fontId="56" fillId="12" borderId="0" xfId="3" applyFont="1">
      <alignment horizontal="left" vertical="center"/>
    </xf>
    <xf numFmtId="0" fontId="50" fillId="0" borderId="0" xfId="0" applyFont="1" applyFill="1"/>
    <xf numFmtId="0" fontId="57" fillId="16" borderId="0" xfId="38" applyFont="1">
      <alignment horizontal="left" vertical="center"/>
    </xf>
    <xf numFmtId="0" fontId="55" fillId="0" borderId="2" xfId="35" applyFont="1" applyBorder="1">
      <alignment horizontal="left" vertical="center"/>
    </xf>
    <xf numFmtId="0" fontId="55" fillId="0" borderId="2" xfId="35" applyFont="1" applyBorder="1" applyAlignment="1">
      <alignment horizontal="center" vertical="center" wrapText="1"/>
    </xf>
    <xf numFmtId="0" fontId="55" fillId="0" borderId="20" xfId="35" applyFont="1" applyBorder="1" applyAlignment="1">
      <alignment horizontal="center" vertical="center" wrapText="1"/>
    </xf>
    <xf numFmtId="0" fontId="50" fillId="0" borderId="0" xfId="0" applyFont="1" applyBorder="1"/>
    <xf numFmtId="0" fontId="50" fillId="0" borderId="18" xfId="0" applyFont="1" applyBorder="1"/>
    <xf numFmtId="0" fontId="54" fillId="0" borderId="0" xfId="37" applyFont="1">
      <alignment vertical="center"/>
    </xf>
    <xf numFmtId="0" fontId="54" fillId="0" borderId="0" xfId="37" applyFont="1" applyFill="1" applyAlignment="1">
      <alignment horizontal="center" vertical="center"/>
    </xf>
    <xf numFmtId="176" fontId="58" fillId="3" borderId="4" xfId="16" applyNumberFormat="1" applyFont="1" applyFill="1" applyBorder="1" applyAlignment="1">
      <alignment horizontal="center" vertical="center"/>
      <protection locked="0"/>
    </xf>
    <xf numFmtId="176" fontId="58" fillId="3" borderId="19" xfId="16" applyNumberFormat="1" applyFont="1" applyFill="1" applyBorder="1" applyAlignment="1">
      <alignment horizontal="center" vertical="center"/>
      <protection locked="0"/>
    </xf>
    <xf numFmtId="176" fontId="58" fillId="3" borderId="4" xfId="16" applyNumberFormat="1" applyFont="1" applyFill="1" applyAlignment="1">
      <alignment horizontal="center" vertical="center"/>
      <protection locked="0"/>
    </xf>
    <xf numFmtId="0" fontId="48" fillId="18" borderId="0" xfId="54" applyFont="1"/>
    <xf numFmtId="0" fontId="59" fillId="0" borderId="0" xfId="37" applyFont="1">
      <alignment vertical="center"/>
    </xf>
    <xf numFmtId="165" fontId="58" fillId="13" borderId="4" xfId="14" applyFont="1" applyAlignment="1">
      <alignment horizontal="center" vertical="center"/>
      <protection locked="0"/>
    </xf>
    <xf numFmtId="0" fontId="50" fillId="0" borderId="0" xfId="0" applyFont="1" applyFill="1" applyBorder="1"/>
    <xf numFmtId="0" fontId="50" fillId="0" borderId="18" xfId="0" applyFont="1" applyFill="1" applyBorder="1"/>
    <xf numFmtId="175" fontId="54" fillId="0" borderId="17" xfId="13" applyNumberFormat="1" applyFont="1" applyFill="1" applyBorder="1" applyAlignment="1">
      <alignment horizontal="center" vertical="center"/>
    </xf>
    <xf numFmtId="175" fontId="54" fillId="0" borderId="0" xfId="13" applyNumberFormat="1" applyFont="1" applyFill="1" applyBorder="1" applyAlignment="1">
      <alignment horizontal="center" vertical="center"/>
    </xf>
    <xf numFmtId="175" fontId="54" fillId="0" borderId="18" xfId="13" applyNumberFormat="1" applyFont="1" applyFill="1" applyBorder="1" applyAlignment="1">
      <alignment horizontal="center" vertical="center"/>
    </xf>
    <xf numFmtId="175" fontId="54" fillId="0" borderId="0" xfId="13" applyNumberFormat="1" applyFont="1" applyFill="1" applyAlignment="1">
      <alignment horizontal="center" vertical="center"/>
    </xf>
    <xf numFmtId="175" fontId="54" fillId="0" borderId="23" xfId="13" applyNumberFormat="1" applyFont="1" applyFill="1" applyBorder="1" applyAlignment="1">
      <alignment horizontal="center" vertical="center"/>
    </xf>
    <xf numFmtId="173" fontId="48" fillId="0" borderId="0" xfId="44" applyFont="1" applyFill="1" applyBorder="1" applyAlignment="1">
      <alignment horizontal="center" vertical="center"/>
    </xf>
    <xf numFmtId="165" fontId="31" fillId="19" borderId="0" xfId="14" applyFill="1" applyBorder="1" applyAlignment="1">
      <alignment horizontal="center" vertical="center"/>
      <protection locked="0"/>
    </xf>
    <xf numFmtId="0" fontId="0" fillId="0" borderId="22" xfId="0" applyFont="1" applyBorder="1"/>
    <xf numFmtId="0" fontId="0" fillId="0" borderId="26" xfId="0" applyFont="1" applyBorder="1"/>
    <xf numFmtId="165" fontId="31" fillId="19" borderId="18" xfId="14" applyFill="1" applyBorder="1" applyAlignment="1">
      <alignment horizontal="center" vertical="center"/>
      <protection locked="0"/>
    </xf>
    <xf numFmtId="0" fontId="0" fillId="18" borderId="25" xfId="0" applyFont="1" applyFill="1" applyBorder="1"/>
    <xf numFmtId="0" fontId="0" fillId="0" borderId="20" xfId="0" applyFont="1" applyBorder="1"/>
    <xf numFmtId="0" fontId="0" fillId="0" borderId="24" xfId="0" applyFont="1" applyBorder="1"/>
    <xf numFmtId="169" fontId="31" fillId="13" borderId="4" xfId="14" applyNumberFormat="1" applyAlignment="1">
      <alignment horizontal="center" vertical="center"/>
      <protection locked="0"/>
    </xf>
    <xf numFmtId="169" fontId="31" fillId="13" borderId="27" xfId="14" applyNumberFormat="1" applyBorder="1" applyAlignment="1">
      <alignment horizontal="center" vertical="center"/>
      <protection locked="0"/>
    </xf>
    <xf numFmtId="169" fontId="31" fillId="13" borderId="28" xfId="14" applyNumberFormat="1" applyBorder="1" applyAlignment="1">
      <alignment horizontal="center" vertical="center"/>
      <protection locked="0"/>
    </xf>
    <xf numFmtId="169" fontId="31" fillId="13" borderId="4" xfId="14" applyNumberFormat="1" applyBorder="1" applyAlignment="1">
      <alignment horizontal="center" vertical="center"/>
      <protection locked="0"/>
    </xf>
    <xf numFmtId="169" fontId="39" fillId="0" borderId="3" xfId="13" applyNumberFormat="1" applyFont="1" applyFill="1" applyBorder="1" applyAlignment="1">
      <alignment horizontal="center" vertical="center"/>
    </xf>
    <xf numFmtId="169" fontId="39" fillId="0" borderId="26" xfId="13" applyNumberFormat="1" applyFont="1" applyFill="1" applyBorder="1" applyAlignment="1">
      <alignment horizontal="center" vertical="center"/>
    </xf>
    <xf numFmtId="169" fontId="39" fillId="0" borderId="22" xfId="13" applyNumberFormat="1" applyFont="1" applyFill="1" applyBorder="1" applyAlignment="1">
      <alignment horizontal="center" vertical="center"/>
    </xf>
    <xf numFmtId="169" fontId="30" fillId="0" borderId="0" xfId="13" applyNumberFormat="1" applyFill="1" applyBorder="1" applyAlignment="1">
      <alignment horizontal="center" vertical="center"/>
    </xf>
    <xf numFmtId="169" fontId="47" fillId="0" borderId="22" xfId="13" applyNumberFormat="1" applyFont="1" applyFill="1" applyBorder="1" applyAlignment="1">
      <alignment horizontal="center" vertical="center"/>
    </xf>
    <xf numFmtId="169" fontId="47" fillId="0" borderId="3" xfId="13" applyNumberFormat="1" applyFont="1" applyFill="1" applyBorder="1" applyAlignment="1">
      <alignment horizontal="center" vertical="center"/>
    </xf>
    <xf numFmtId="169" fontId="30" fillId="0" borderId="0" xfId="13" applyNumberFormat="1" applyFill="1" applyAlignment="1">
      <alignment horizontal="center" vertical="center"/>
    </xf>
    <xf numFmtId="169" fontId="30" fillId="0" borderId="25" xfId="13" applyNumberFormat="1" applyFill="1" applyBorder="1" applyAlignment="1">
      <alignment horizontal="center" vertical="center"/>
    </xf>
    <xf numFmtId="169" fontId="30" fillId="0" borderId="18" xfId="13" applyNumberFormat="1" applyFill="1" applyBorder="1" applyAlignment="1">
      <alignment horizontal="center" vertical="center"/>
    </xf>
    <xf numFmtId="169" fontId="30" fillId="4" borderId="0" xfId="13" applyNumberFormat="1" applyFill="1" applyBorder="1" applyAlignment="1">
      <alignment horizontal="center" vertical="center"/>
    </xf>
    <xf numFmtId="169" fontId="30" fillId="4" borderId="18" xfId="13" applyNumberFormat="1" applyFill="1" applyBorder="1" applyAlignment="1">
      <alignment horizontal="center" vertical="center"/>
    </xf>
    <xf numFmtId="169" fontId="30" fillId="4" borderId="0" xfId="13" applyNumberFormat="1" applyFill="1" applyAlignment="1">
      <alignment horizontal="center" vertical="center"/>
    </xf>
    <xf numFmtId="165" fontId="30" fillId="4" borderId="18" xfId="13" applyFill="1" applyBorder="1" applyAlignment="1">
      <alignment horizontal="center" vertical="center"/>
    </xf>
    <xf numFmtId="169" fontId="0" fillId="0" borderId="0" xfId="0" applyNumberFormat="1" applyFont="1"/>
    <xf numFmtId="169" fontId="0" fillId="0" borderId="25" xfId="0" applyNumberFormat="1" applyFont="1" applyBorder="1"/>
    <xf numFmtId="169" fontId="0" fillId="0" borderId="0" xfId="0" applyNumberFormat="1" applyFont="1" applyBorder="1"/>
    <xf numFmtId="169" fontId="0" fillId="0" borderId="18" xfId="0" applyNumberFormat="1" applyFont="1" applyBorder="1"/>
    <xf numFmtId="169" fontId="46" fillId="3" borderId="4" xfId="14" applyNumberFormat="1" applyFont="1" applyFill="1" applyAlignment="1">
      <alignment horizontal="center" vertical="center"/>
      <protection locked="0"/>
    </xf>
    <xf numFmtId="169" fontId="46" fillId="3" borderId="19" xfId="14" applyNumberFormat="1" applyFont="1" applyFill="1" applyBorder="1" applyAlignment="1">
      <alignment horizontal="center" vertical="center"/>
      <protection locked="0"/>
    </xf>
    <xf numFmtId="169" fontId="46" fillId="3" borderId="21" xfId="14" applyNumberFormat="1" applyFont="1" applyFill="1" applyBorder="1" applyAlignment="1">
      <alignment horizontal="center" vertical="center"/>
      <protection locked="0"/>
    </xf>
    <xf numFmtId="169" fontId="43" fillId="0" borderId="0" xfId="13" applyNumberFormat="1" applyFont="1" applyFill="1" applyAlignment="1">
      <alignment horizontal="center" vertical="center"/>
    </xf>
    <xf numFmtId="169" fontId="42" fillId="0" borderId="0" xfId="0" applyNumberFormat="1" applyFont="1"/>
    <xf numFmtId="0" fontId="46" fillId="17" borderId="4" xfId="8" applyFont="1" applyFill="1">
      <alignment horizontal="left" vertical="center"/>
      <protection locked="0"/>
    </xf>
    <xf numFmtId="169" fontId="0" fillId="0" borderId="0" xfId="0" applyNumberFormat="1" applyFont="1" applyFill="1"/>
    <xf numFmtId="165" fontId="31" fillId="13" borderId="21" xfId="14" applyBorder="1" applyAlignment="1">
      <alignment horizontal="center" vertical="center"/>
      <protection locked="0"/>
    </xf>
    <xf numFmtId="0" fontId="30" fillId="0" borderId="0" xfId="37" applyFill="1" applyAlignment="1">
      <alignment vertical="center" wrapText="1"/>
    </xf>
    <xf numFmtId="173" fontId="8" fillId="4" borderId="0" xfId="44" applyFill="1" applyBorder="1" applyAlignment="1">
      <alignment horizontal="center" vertical="center"/>
    </xf>
    <xf numFmtId="0" fontId="42" fillId="0" borderId="0" xfId="0" applyFont="1"/>
    <xf numFmtId="0" fontId="35" fillId="12" borderId="0" xfId="57">
      <alignment horizontal="left" vertical="center"/>
    </xf>
    <xf numFmtId="0" fontId="42" fillId="0" borderId="0" xfId="0" applyFont="1" applyFill="1"/>
    <xf numFmtId="0" fontId="40" fillId="0" borderId="24" xfId="35" applyBorder="1" applyAlignment="1">
      <alignment horizontal="center" vertical="center" wrapText="1"/>
    </xf>
    <xf numFmtId="0" fontId="40" fillId="0" borderId="20" xfId="35" applyBorder="1" applyAlignment="1">
      <alignment horizontal="center" vertical="center" wrapText="1"/>
    </xf>
    <xf numFmtId="0" fontId="31" fillId="13" borderId="4" xfId="8" applyBorder="1">
      <alignment horizontal="left" vertical="center"/>
      <protection locked="0"/>
    </xf>
    <xf numFmtId="165" fontId="30" fillId="0" borderId="4" xfId="13" applyFill="1" applyBorder="1" applyAlignment="1">
      <alignment horizontal="center" vertical="center"/>
    </xf>
    <xf numFmtId="165" fontId="30" fillId="0" borderId="27" xfId="13" applyFill="1" applyBorder="1" applyAlignment="1">
      <alignment horizontal="center" vertical="center"/>
    </xf>
    <xf numFmtId="165" fontId="30" fillId="0" borderId="28" xfId="13" applyFill="1" applyBorder="1" applyAlignment="1">
      <alignment horizontal="center" vertical="center"/>
    </xf>
    <xf numFmtId="165" fontId="30" fillId="0" borderId="21" xfId="13" applyFill="1" applyBorder="1" applyAlignment="1">
      <alignment horizontal="center" vertical="center"/>
    </xf>
    <xf numFmtId="0" fontId="42" fillId="0" borderId="25" xfId="0" applyFont="1" applyBorder="1"/>
    <xf numFmtId="0" fontId="42" fillId="0" borderId="0" xfId="0" applyFont="1" applyBorder="1"/>
    <xf numFmtId="0" fontId="42" fillId="0" borderId="18" xfId="0" applyFont="1" applyBorder="1"/>
    <xf numFmtId="0" fontId="40" fillId="0" borderId="3" xfId="35" applyFill="1" applyBorder="1" applyAlignment="1">
      <alignment horizontal="left" vertical="center"/>
    </xf>
    <xf numFmtId="0" fontId="61" fillId="0" borderId="0" xfId="35" applyFont="1" applyBorder="1">
      <alignment horizontal="left" vertical="center"/>
    </xf>
    <xf numFmtId="0" fontId="61" fillId="0" borderId="0" xfId="35" applyFont="1" applyFill="1" applyBorder="1" applyAlignment="1">
      <alignment horizontal="center" vertical="center" wrapText="1"/>
    </xf>
    <xf numFmtId="176" fontId="30" fillId="20" borderId="27" xfId="15" applyNumberFormat="1" applyFill="1" applyBorder="1" applyAlignment="1">
      <alignment horizontal="center" vertical="center"/>
    </xf>
    <xf numFmtId="0" fontId="40" fillId="0" borderId="0" xfId="35" applyFill="1" applyBorder="1" applyAlignment="1">
      <alignment horizontal="center" vertical="center"/>
    </xf>
    <xf numFmtId="165" fontId="39" fillId="0" borderId="0" xfId="13" applyFont="1" applyFill="1" applyBorder="1" applyAlignment="1">
      <alignment horizontal="center" vertical="center"/>
    </xf>
    <xf numFmtId="165" fontId="42" fillId="0" borderId="0" xfId="0" applyNumberFormat="1" applyFont="1"/>
    <xf numFmtId="169" fontId="31" fillId="13" borderId="21" xfId="14" applyNumberFormat="1" applyBorder="1" applyAlignment="1">
      <alignment horizontal="center" vertical="center"/>
      <protection locked="0"/>
    </xf>
    <xf numFmtId="169" fontId="30" fillId="18" borderId="0" xfId="13" applyNumberFormat="1" applyFill="1" applyBorder="1" applyAlignment="1">
      <alignment horizontal="center" vertical="center"/>
    </xf>
    <xf numFmtId="169" fontId="30" fillId="18" borderId="18" xfId="13" applyNumberFormat="1" applyFill="1" applyBorder="1" applyAlignment="1">
      <alignment horizontal="center" vertical="center"/>
    </xf>
    <xf numFmtId="167" fontId="39" fillId="0" borderId="3" xfId="15" applyFont="1" applyFill="1" applyBorder="1" applyAlignment="1">
      <alignment horizontal="center" vertical="center"/>
    </xf>
    <xf numFmtId="167" fontId="31" fillId="13" borderId="4" xfId="16" applyAlignment="1">
      <alignment horizontal="center" vertical="center"/>
      <protection locked="0"/>
    </xf>
    <xf numFmtId="169" fontId="30" fillId="0" borderId="4" xfId="13" applyNumberFormat="1" applyFill="1" applyBorder="1" applyAlignment="1">
      <alignment horizontal="center" vertical="center"/>
    </xf>
    <xf numFmtId="169" fontId="30" fillId="0" borderId="21" xfId="13" applyNumberFormat="1" applyFill="1" applyBorder="1" applyAlignment="1">
      <alignment horizontal="center" vertical="center"/>
    </xf>
    <xf numFmtId="169" fontId="30" fillId="0" borderId="30" xfId="13" applyNumberFormat="1" applyFill="1" applyBorder="1" applyAlignment="1">
      <alignment horizontal="center" vertical="center"/>
    </xf>
    <xf numFmtId="169" fontId="30" fillId="0" borderId="31" xfId="13" applyNumberFormat="1" applyFill="1" applyBorder="1" applyAlignment="1">
      <alignment horizontal="center" vertical="center"/>
    </xf>
    <xf numFmtId="169" fontId="30" fillId="0" borderId="32" xfId="13" applyNumberFormat="1" applyFill="1" applyBorder="1" applyAlignment="1">
      <alignment horizontal="center" vertical="center"/>
    </xf>
    <xf numFmtId="169" fontId="31" fillId="13" borderId="19" xfId="14" applyNumberFormat="1" applyBorder="1" applyAlignment="1">
      <alignment horizontal="center" vertical="center"/>
      <protection locked="0"/>
    </xf>
    <xf numFmtId="0" fontId="30" fillId="0" borderId="18" xfId="37" applyFill="1" applyBorder="1" applyAlignment="1">
      <alignment horizontal="center" vertical="center"/>
    </xf>
    <xf numFmtId="0" fontId="0" fillId="0" borderId="0" xfId="0"/>
    <xf numFmtId="0" fontId="70" fillId="22" borderId="0" xfId="0" applyFont="1" applyFill="1" applyBorder="1" applyAlignment="1" applyProtection="1">
      <alignment vertical="center"/>
    </xf>
    <xf numFmtId="0" fontId="0" fillId="0" borderId="0" xfId="0"/>
    <xf numFmtId="169" fontId="30" fillId="27" borderId="30" xfId="13" applyNumberFormat="1" applyFill="1" applyBorder="1" applyAlignment="1">
      <alignment horizontal="center" vertical="center"/>
    </xf>
    <xf numFmtId="169" fontId="30" fillId="27" borderId="31" xfId="13" applyNumberFormat="1" applyFill="1" applyBorder="1" applyAlignment="1">
      <alignment horizontal="center" vertical="center"/>
    </xf>
    <xf numFmtId="169" fontId="30" fillId="27" borderId="32" xfId="13" applyNumberFormat="1" applyFill="1" applyBorder="1" applyAlignment="1">
      <alignment horizontal="center" vertical="center"/>
    </xf>
    <xf numFmtId="169" fontId="40" fillId="0" borderId="3" xfId="35" applyNumberFormat="1" applyFill="1" applyBorder="1" applyAlignment="1">
      <alignment horizontal="center" vertical="center"/>
    </xf>
    <xf numFmtId="169" fontId="30" fillId="0" borderId="28" xfId="13" applyNumberFormat="1" applyFill="1" applyBorder="1" applyAlignment="1">
      <alignment horizontal="center" vertical="center"/>
    </xf>
    <xf numFmtId="0" fontId="68" fillId="22" borderId="0" xfId="0" applyFont="1" applyFill="1" applyProtection="1"/>
    <xf numFmtId="0" fontId="71" fillId="34" borderId="0" xfId="0" applyFont="1" applyFill="1" applyBorder="1" applyAlignment="1" applyProtection="1">
      <alignment vertical="center"/>
    </xf>
    <xf numFmtId="0" fontId="72" fillId="34" borderId="0" xfId="0" applyFont="1" applyFill="1" applyBorder="1" applyProtection="1"/>
    <xf numFmtId="0" fontId="3" fillId="0" borderId="0" xfId="0" applyFont="1" applyProtection="1"/>
    <xf numFmtId="0" fontId="71" fillId="34" borderId="0" xfId="0" applyFont="1" applyFill="1" applyBorder="1" applyAlignment="1" applyProtection="1">
      <alignment horizontal="left" vertical="center"/>
    </xf>
    <xf numFmtId="0" fontId="71" fillId="34" borderId="0" xfId="0" applyFont="1" applyFill="1" applyBorder="1" applyAlignment="1" applyProtection="1">
      <alignment vertical="center"/>
    </xf>
    <xf numFmtId="0" fontId="73" fillId="34" borderId="0" xfId="0" applyFont="1" applyFill="1" applyBorder="1" applyProtection="1"/>
    <xf numFmtId="0" fontId="71" fillId="33" borderId="0" xfId="0" applyFont="1" applyFill="1" applyBorder="1" applyAlignment="1" applyProtection="1">
      <alignment horizontal="left" vertical="center"/>
    </xf>
    <xf numFmtId="0" fontId="74" fillId="33" borderId="0" xfId="0" applyFont="1" applyFill="1" applyBorder="1" applyAlignment="1" applyProtection="1">
      <alignment vertical="center"/>
    </xf>
    <xf numFmtId="0" fontId="75" fillId="22" borderId="0" xfId="0" applyFont="1" applyFill="1" applyProtection="1"/>
    <xf numFmtId="0" fontId="3" fillId="22" borderId="0" xfId="0" applyFont="1" applyFill="1" applyProtection="1"/>
    <xf numFmtId="0" fontId="63" fillId="21" borderId="0" xfId="58" applyFont="1">
      <alignment vertical="center"/>
      <protection locked="0"/>
    </xf>
    <xf numFmtId="0" fontId="76" fillId="21" borderId="0" xfId="58">
      <alignment vertical="center"/>
      <protection locked="0"/>
    </xf>
    <xf numFmtId="0" fontId="65" fillId="26" borderId="75" xfId="0" applyFont="1" applyFill="1" applyBorder="1" applyAlignment="1" applyProtection="1">
      <alignment horizontal="center" vertical="center" wrapText="1"/>
    </xf>
    <xf numFmtId="0" fontId="65" fillId="26" borderId="76" xfId="0" applyFont="1" applyFill="1" applyBorder="1" applyAlignment="1" applyProtection="1">
      <alignment horizontal="center" vertical="center" wrapText="1"/>
    </xf>
    <xf numFmtId="177" fontId="0" fillId="27" borderId="86" xfId="0" applyNumberFormat="1" applyFont="1" applyFill="1" applyBorder="1" applyAlignment="1" applyProtection="1">
      <alignment horizontal="right" vertical="top" wrapText="1"/>
      <protection locked="0"/>
    </xf>
    <xf numFmtId="177" fontId="0" fillId="27" borderId="87" xfId="0" applyNumberFormat="1" applyFont="1" applyFill="1" applyBorder="1" applyAlignment="1" applyProtection="1">
      <alignment horizontal="right" vertical="top" wrapText="1"/>
      <protection locked="0"/>
    </xf>
    <xf numFmtId="177" fontId="0" fillId="27" borderId="90" xfId="0" applyNumberFormat="1" applyFont="1" applyFill="1" applyBorder="1" applyAlignment="1" applyProtection="1">
      <alignment horizontal="right" vertical="top" wrapText="1"/>
      <protection locked="0"/>
    </xf>
    <xf numFmtId="177" fontId="0" fillId="27" borderId="92" xfId="0" applyNumberFormat="1" applyFont="1" applyFill="1" applyBorder="1" applyAlignment="1" applyProtection="1">
      <alignment horizontal="right" vertical="top" wrapText="1"/>
      <protection locked="0"/>
    </xf>
    <xf numFmtId="0" fontId="79" fillId="0" borderId="100" xfId="0" applyFont="1" applyFill="1" applyBorder="1" applyAlignment="1">
      <alignment horizontal="right" vertical="center" indent="1"/>
    </xf>
    <xf numFmtId="0" fontId="80" fillId="22" borderId="0" xfId="0" applyFont="1" applyFill="1" applyBorder="1" applyProtection="1"/>
    <xf numFmtId="0" fontId="68" fillId="0" borderId="0" xfId="0" applyFont="1" applyProtection="1"/>
    <xf numFmtId="177" fontId="0" fillId="27" borderId="116" xfId="0" applyNumberFormat="1" applyFont="1" applyFill="1" applyBorder="1" applyAlignment="1" applyProtection="1">
      <alignment horizontal="right" vertical="top" wrapText="1"/>
      <protection locked="0"/>
    </xf>
    <xf numFmtId="0" fontId="68" fillId="22" borderId="0" xfId="0" applyFont="1" applyFill="1" applyAlignment="1" applyProtection="1">
      <alignment vertical="center"/>
    </xf>
    <xf numFmtId="0" fontId="3" fillId="0" borderId="0" xfId="0" applyFont="1" applyAlignment="1" applyProtection="1">
      <alignment vertical="center"/>
    </xf>
    <xf numFmtId="177" fontId="0" fillId="27" borderId="124" xfId="0" applyNumberFormat="1" applyFont="1" applyFill="1" applyBorder="1" applyAlignment="1" applyProtection="1">
      <alignment horizontal="right" vertical="top" wrapText="1"/>
      <protection locked="0"/>
    </xf>
    <xf numFmtId="177" fontId="0" fillId="27" borderId="126" xfId="0" applyNumberFormat="1" applyFont="1" applyFill="1" applyBorder="1" applyAlignment="1" applyProtection="1">
      <alignment horizontal="right" vertical="top" wrapText="1"/>
      <protection locked="0"/>
    </xf>
    <xf numFmtId="0" fontId="79" fillId="0" borderId="128" xfId="0" applyFont="1" applyFill="1" applyBorder="1" applyAlignment="1">
      <alignment horizontal="right" vertical="center" indent="1"/>
    </xf>
    <xf numFmtId="0" fontId="0" fillId="0" borderId="0" xfId="0" applyBorder="1"/>
    <xf numFmtId="0" fontId="71" fillId="34" borderId="0" xfId="0" applyFont="1" applyFill="1" applyBorder="1" applyAlignment="1" applyProtection="1">
      <alignment horizontal="left" vertical="center"/>
    </xf>
    <xf numFmtId="0" fontId="71" fillId="33" borderId="0" xfId="59" applyBorder="1" applyProtection="1">
      <alignment horizontal="left" vertical="center"/>
    </xf>
    <xf numFmtId="0" fontId="0" fillId="22" borderId="0" xfId="0" applyFill="1" applyBorder="1" applyProtection="1"/>
    <xf numFmtId="0" fontId="3" fillId="22" borderId="0" xfId="0" applyFont="1" applyFill="1" applyBorder="1" applyProtection="1"/>
    <xf numFmtId="0" fontId="68" fillId="28" borderId="1" xfId="0" applyFont="1" applyFill="1" applyBorder="1" applyAlignment="1" applyProtection="1">
      <alignment vertical="center" wrapText="1"/>
    </xf>
    <xf numFmtId="0" fontId="63" fillId="21" borderId="0" xfId="58" applyFont="1" applyBorder="1" applyProtection="1">
      <alignment vertical="center"/>
    </xf>
    <xf numFmtId="0" fontId="76" fillId="21" borderId="0" xfId="58" applyBorder="1" applyProtection="1">
      <alignment vertical="center"/>
    </xf>
    <xf numFmtId="0" fontId="83" fillId="20" borderId="33" xfId="0" applyFont="1" applyFill="1" applyBorder="1"/>
    <xf numFmtId="0" fontId="83" fillId="20" borderId="34" xfId="0" applyFont="1" applyFill="1" applyBorder="1"/>
    <xf numFmtId="0" fontId="83" fillId="20" borderId="35" xfId="0" applyFont="1" applyFill="1" applyBorder="1"/>
    <xf numFmtId="0" fontId="7" fillId="22" borderId="0" xfId="0" applyFont="1" applyFill="1" applyBorder="1" applyAlignment="1" applyProtection="1">
      <alignment horizontal="left" vertical="center" indent="1"/>
    </xf>
    <xf numFmtId="0" fontId="7" fillId="22" borderId="125" xfId="0" applyFont="1" applyFill="1" applyBorder="1" applyAlignment="1" applyProtection="1">
      <alignment horizontal="left" vertical="center" indent="1"/>
    </xf>
    <xf numFmtId="0" fontId="67" fillId="22" borderId="131" xfId="0" applyFont="1" applyFill="1" applyBorder="1" applyAlignment="1" applyProtection="1">
      <alignment horizontal="center"/>
    </xf>
    <xf numFmtId="0" fontId="67" fillId="22" borderId="59" xfId="0" applyFont="1" applyFill="1" applyBorder="1" applyAlignment="1" applyProtection="1">
      <alignment horizontal="center"/>
    </xf>
    <xf numFmtId="0" fontId="65" fillId="2" borderId="120" xfId="0" applyFont="1" applyFill="1" applyBorder="1" applyAlignment="1" applyProtection="1">
      <alignment horizontal="center" vertical="center" wrapText="1"/>
    </xf>
    <xf numFmtId="0" fontId="65" fillId="2" borderId="121" xfId="0" applyFont="1" applyFill="1" applyBorder="1" applyAlignment="1" applyProtection="1">
      <alignment horizontal="center" vertical="center" wrapText="1"/>
    </xf>
    <xf numFmtId="0" fontId="65" fillId="23" borderId="121" xfId="0" applyFont="1" applyFill="1" applyBorder="1" applyAlignment="1" applyProtection="1">
      <alignment horizontal="center" vertical="center" wrapText="1"/>
    </xf>
    <xf numFmtId="0" fontId="65" fillId="23" borderId="122" xfId="0" applyFont="1" applyFill="1" applyBorder="1" applyAlignment="1" applyProtection="1">
      <alignment horizontal="center" vertical="center" wrapText="1"/>
    </xf>
    <xf numFmtId="0" fontId="84" fillId="22" borderId="132" xfId="0" applyFont="1" applyFill="1" applyBorder="1" applyAlignment="1" applyProtection="1">
      <alignment horizontal="left" vertical="center" indent="4"/>
    </xf>
    <xf numFmtId="177" fontId="80" fillId="27" borderId="89" xfId="0" applyNumberFormat="1" applyFont="1" applyFill="1" applyBorder="1" applyAlignment="1" applyProtection="1">
      <alignment horizontal="right" vertical="top"/>
      <protection locked="0"/>
    </xf>
    <xf numFmtId="177" fontId="80" fillId="27" borderId="90" xfId="0" applyNumberFormat="1" applyFont="1" applyFill="1" applyBorder="1" applyAlignment="1" applyProtection="1">
      <alignment horizontal="right" vertical="top"/>
      <protection locked="0"/>
    </xf>
    <xf numFmtId="177" fontId="80" fillId="27" borderId="91" xfId="0" applyNumberFormat="1" applyFont="1" applyFill="1" applyBorder="1" applyAlignment="1" applyProtection="1">
      <alignment horizontal="right" vertical="top"/>
      <protection locked="0"/>
    </xf>
    <xf numFmtId="0" fontId="84" fillId="22" borderId="134" xfId="0" applyFont="1" applyFill="1" applyBorder="1" applyAlignment="1" applyProtection="1">
      <alignment horizontal="left" vertical="center" indent="4"/>
    </xf>
    <xf numFmtId="0" fontId="84" fillId="22" borderId="136" xfId="0" applyFont="1" applyFill="1" applyBorder="1" applyAlignment="1" applyProtection="1">
      <alignment horizontal="left" indent="4"/>
    </xf>
    <xf numFmtId="0" fontId="84" fillId="22" borderId="137" xfId="0" applyFont="1" applyFill="1" applyBorder="1" applyAlignment="1" applyProtection="1">
      <alignment horizontal="left" vertical="center" indent="4"/>
    </xf>
    <xf numFmtId="0" fontId="84" fillId="22" borderId="138" xfId="0" applyFont="1" applyFill="1" applyBorder="1" applyAlignment="1" applyProtection="1">
      <alignment horizontal="left" vertical="center" indent="4"/>
    </xf>
    <xf numFmtId="0" fontId="84" fillId="22" borderId="139" xfId="0" applyFont="1" applyFill="1" applyBorder="1" applyAlignment="1" applyProtection="1">
      <alignment horizontal="left" indent="4"/>
    </xf>
    <xf numFmtId="0" fontId="84" fillId="22" borderId="140" xfId="0" applyFont="1" applyFill="1" applyBorder="1" applyAlignment="1" applyProtection="1">
      <alignment horizontal="left" indent="4"/>
    </xf>
    <xf numFmtId="177" fontId="0" fillId="20" borderId="86" xfId="0" applyNumberFormat="1" applyFont="1" applyFill="1" applyBorder="1" applyAlignment="1" applyProtection="1">
      <alignment horizontal="right" vertical="top" wrapText="1"/>
      <protection locked="0"/>
    </xf>
    <xf numFmtId="0" fontId="79" fillId="27" borderId="141" xfId="0" applyNumberFormat="1" applyFont="1" applyFill="1" applyBorder="1" applyAlignment="1" applyProtection="1">
      <alignment horizontal="left" vertical="center" wrapText="1" indent="1"/>
      <protection locked="0"/>
    </xf>
    <xf numFmtId="0" fontId="79" fillId="27" borderId="141" xfId="0" applyNumberFormat="1" applyFont="1" applyFill="1" applyBorder="1" applyAlignment="1" applyProtection="1">
      <alignment horizontal="left" vertical="center" wrapText="1" indent="4"/>
      <protection locked="0"/>
    </xf>
    <xf numFmtId="0" fontId="79" fillId="27" borderId="88" xfId="0" applyNumberFormat="1" applyFont="1" applyFill="1" applyBorder="1" applyAlignment="1" applyProtection="1">
      <alignment horizontal="left" vertical="center" wrapText="1" indent="4"/>
      <protection locked="0"/>
    </xf>
    <xf numFmtId="0" fontId="79" fillId="27" borderId="142" xfId="0" applyNumberFormat="1" applyFont="1" applyFill="1" applyBorder="1" applyAlignment="1" applyProtection="1">
      <alignment horizontal="left" vertical="center" wrapText="1" indent="4"/>
      <protection locked="0"/>
    </xf>
    <xf numFmtId="177" fontId="80" fillId="27" borderId="143" xfId="0" applyNumberFormat="1" applyFont="1" applyFill="1" applyBorder="1" applyAlignment="1" applyProtection="1">
      <alignment horizontal="right" vertical="top"/>
      <protection locked="0"/>
    </xf>
    <xf numFmtId="177" fontId="80" fillId="27" borderId="144" xfId="0" applyNumberFormat="1" applyFont="1" applyFill="1" applyBorder="1" applyAlignment="1" applyProtection="1">
      <alignment horizontal="right" vertical="top"/>
      <protection locked="0"/>
    </xf>
    <xf numFmtId="177" fontId="80" fillId="27" borderId="145" xfId="0" applyNumberFormat="1" applyFont="1" applyFill="1" applyBorder="1" applyAlignment="1" applyProtection="1">
      <alignment horizontal="right" vertical="top"/>
      <protection locked="0"/>
    </xf>
    <xf numFmtId="177" fontId="0" fillId="27" borderId="146" xfId="0" applyNumberFormat="1" applyFont="1" applyFill="1" applyBorder="1" applyAlignment="1" applyProtection="1">
      <alignment horizontal="right" vertical="top" wrapText="1"/>
      <protection locked="0"/>
    </xf>
    <xf numFmtId="177" fontId="0" fillId="27" borderId="147" xfId="0" applyNumberFormat="1" applyFont="1" applyFill="1" applyBorder="1" applyAlignment="1" applyProtection="1">
      <alignment horizontal="right" vertical="top" wrapText="1"/>
      <protection locked="0"/>
    </xf>
    <xf numFmtId="0" fontId="69" fillId="35" borderId="101" xfId="0" applyFont="1" applyFill="1" applyBorder="1" applyAlignment="1" applyProtection="1">
      <alignment horizontal="center" vertical="center"/>
    </xf>
    <xf numFmtId="0" fontId="69" fillId="35" borderId="104" xfId="0" applyFont="1" applyFill="1" applyBorder="1" applyAlignment="1" applyProtection="1">
      <alignment horizontal="center" vertical="center"/>
    </xf>
    <xf numFmtId="0" fontId="69" fillId="25" borderId="104" xfId="0" applyFont="1" applyFill="1" applyBorder="1" applyAlignment="1" applyProtection="1">
      <alignment horizontal="center" vertical="center"/>
    </xf>
    <xf numFmtId="0" fontId="69" fillId="25" borderId="105" xfId="0" applyFont="1" applyFill="1" applyBorder="1" applyAlignment="1" applyProtection="1">
      <alignment horizontal="center" vertical="center"/>
    </xf>
    <xf numFmtId="0" fontId="79" fillId="0" borderId="141" xfId="0" applyNumberFormat="1" applyFont="1" applyFill="1" applyBorder="1" applyAlignment="1" applyProtection="1">
      <alignment horizontal="left" vertical="center" wrapText="1" indent="4"/>
    </xf>
    <xf numFmtId="0" fontId="79" fillId="0" borderId="148" xfId="0" applyNumberFormat="1" applyFont="1" applyFill="1" applyBorder="1" applyAlignment="1" applyProtection="1">
      <alignment horizontal="left" vertical="center" wrapText="1" indent="4"/>
    </xf>
    <xf numFmtId="177" fontId="80" fillId="27" borderId="92" xfId="0" applyNumberFormat="1" applyFont="1" applyFill="1" applyBorder="1" applyAlignment="1" applyProtection="1">
      <alignment horizontal="right" vertical="top"/>
      <protection locked="0"/>
    </xf>
    <xf numFmtId="177" fontId="80" fillId="27" borderId="146" xfId="0" applyNumberFormat="1" applyFont="1" applyFill="1" applyBorder="1" applyAlignment="1" applyProtection="1">
      <alignment horizontal="right" vertical="top"/>
      <protection locked="0"/>
    </xf>
    <xf numFmtId="0" fontId="87" fillId="22" borderId="0" xfId="0" applyFont="1" applyFill="1" applyProtection="1"/>
    <xf numFmtId="0" fontId="88" fillId="34" borderId="0" xfId="0" applyFont="1" applyFill="1" applyBorder="1" applyAlignment="1" applyProtection="1">
      <alignment vertical="center"/>
    </xf>
    <xf numFmtId="0" fontId="60" fillId="21" borderId="0" xfId="0" applyFont="1" applyFill="1" applyBorder="1" applyAlignment="1" applyProtection="1"/>
    <xf numFmtId="0" fontId="89" fillId="21" borderId="0" xfId="0" applyFont="1" applyFill="1" applyBorder="1" applyAlignment="1" applyProtection="1"/>
    <xf numFmtId="0" fontId="60" fillId="22" borderId="0" xfId="0" applyFont="1" applyFill="1" applyAlignment="1" applyProtection="1"/>
    <xf numFmtId="0" fontId="71" fillId="34" borderId="0" xfId="0" applyFont="1" applyFill="1" applyBorder="1" applyAlignment="1" applyProtection="1">
      <alignment horizontal="left" vertical="center"/>
    </xf>
    <xf numFmtId="0" fontId="0" fillId="21" borderId="0" xfId="0" applyFill="1" applyBorder="1" applyAlignment="1" applyProtection="1"/>
    <xf numFmtId="0" fontId="0" fillId="22" borderId="0" xfId="0" applyFill="1" applyAlignment="1" applyProtection="1"/>
    <xf numFmtId="0" fontId="0" fillId="21" borderId="0" xfId="0" applyFont="1" applyFill="1" applyBorder="1" applyAlignment="1" applyProtection="1"/>
    <xf numFmtId="0" fontId="90" fillId="21" borderId="0" xfId="0" applyFont="1" applyFill="1" applyBorder="1" applyAlignment="1" applyProtection="1">
      <alignment vertical="center"/>
    </xf>
    <xf numFmtId="0" fontId="71" fillId="21" borderId="0" xfId="0" applyFont="1" applyFill="1" applyBorder="1" applyAlignment="1" applyProtection="1">
      <alignment vertical="center"/>
    </xf>
    <xf numFmtId="0" fontId="71" fillId="22" borderId="0" xfId="0" applyFont="1" applyFill="1" applyAlignment="1" applyProtection="1">
      <alignment vertical="center"/>
    </xf>
    <xf numFmtId="0" fontId="71" fillId="33" borderId="0" xfId="59" applyProtection="1">
      <alignment horizontal="left" vertical="center"/>
    </xf>
    <xf numFmtId="0" fontId="91" fillId="33" borderId="0" xfId="0" applyFont="1" applyFill="1" applyBorder="1" applyAlignment="1" applyProtection="1">
      <alignment horizontal="left" vertical="center"/>
    </xf>
    <xf numFmtId="0" fontId="92" fillId="33" borderId="0" xfId="0" applyFont="1" applyFill="1" applyBorder="1" applyAlignment="1" applyProtection="1">
      <alignment vertical="center"/>
    </xf>
    <xf numFmtId="0" fontId="93" fillId="22" borderId="0" xfId="0" applyFont="1" applyFill="1" applyProtection="1"/>
    <xf numFmtId="0" fontId="0" fillId="22" borderId="0" xfId="0" applyFont="1" applyFill="1" applyAlignment="1" applyProtection="1"/>
    <xf numFmtId="0" fontId="97" fillId="22" borderId="0" xfId="0" applyFont="1" applyFill="1" applyAlignment="1" applyProtection="1"/>
    <xf numFmtId="0" fontId="62" fillId="0" borderId="0" xfId="0" applyFont="1" applyFill="1" applyAlignment="1" applyProtection="1">
      <alignment vertical="center"/>
    </xf>
    <xf numFmtId="0" fontId="7" fillId="36" borderId="33" xfId="0" applyFont="1" applyFill="1" applyBorder="1" applyAlignment="1" applyProtection="1">
      <alignment wrapText="1"/>
    </xf>
    <xf numFmtId="0" fontId="7" fillId="36" borderId="34" xfId="0" applyFont="1" applyFill="1" applyBorder="1" applyAlignment="1" applyProtection="1">
      <alignment wrapText="1"/>
    </xf>
    <xf numFmtId="0" fontId="7" fillId="36" borderId="35" xfId="0" applyFont="1" applyFill="1" applyBorder="1" applyAlignment="1" applyProtection="1">
      <alignment wrapText="1"/>
    </xf>
    <xf numFmtId="0" fontId="65" fillId="25" borderId="154" xfId="0" applyFont="1" applyFill="1" applyBorder="1" applyAlignment="1" applyProtection="1">
      <alignment horizontal="center" vertical="center" wrapText="1"/>
    </xf>
    <xf numFmtId="0" fontId="65" fillId="26" borderId="155" xfId="0" applyFont="1" applyFill="1" applyBorder="1" applyAlignment="1" applyProtection="1">
      <alignment horizontal="center" vertical="center" wrapText="1"/>
    </xf>
    <xf numFmtId="0" fontId="65" fillId="26" borderId="156" xfId="0" applyFont="1" applyFill="1" applyBorder="1" applyAlignment="1" applyProtection="1">
      <alignment horizontal="center" vertical="center" wrapText="1"/>
    </xf>
    <xf numFmtId="0" fontId="65" fillId="23" borderId="155" xfId="0" applyFont="1" applyFill="1" applyBorder="1" applyAlignment="1" applyProtection="1">
      <alignment horizontal="center" vertical="center" wrapText="1"/>
    </xf>
    <xf numFmtId="0" fontId="65" fillId="23" borderId="156" xfId="0" applyFont="1" applyFill="1" applyBorder="1" applyAlignment="1" applyProtection="1">
      <alignment horizontal="center" vertical="center" wrapText="1"/>
    </xf>
    <xf numFmtId="0" fontId="65" fillId="36" borderId="159" xfId="0" applyFont="1" applyFill="1" applyBorder="1" applyAlignment="1" applyProtection="1">
      <alignment horizontal="center" vertical="center" wrapText="1"/>
    </xf>
    <xf numFmtId="0" fontId="65" fillId="36" borderId="160" xfId="0" applyFont="1" applyFill="1" applyBorder="1" applyAlignment="1" applyProtection="1">
      <alignment horizontal="center" vertical="center" wrapText="1"/>
    </xf>
    <xf numFmtId="0" fontId="65" fillId="25" borderId="161" xfId="0" applyFont="1" applyFill="1" applyBorder="1" applyAlignment="1" applyProtection="1">
      <alignment horizontal="center" vertical="center" wrapText="1"/>
    </xf>
    <xf numFmtId="0" fontId="65" fillId="25" borderId="52" xfId="0" applyFont="1" applyFill="1" applyBorder="1" applyAlignment="1" applyProtection="1">
      <alignment horizontal="center" vertical="center" wrapText="1"/>
    </xf>
    <xf numFmtId="0" fontId="65" fillId="24" borderId="55" xfId="0" applyFont="1" applyFill="1" applyBorder="1" applyAlignment="1" applyProtection="1">
      <alignment horizontal="center" vertical="center" wrapText="1"/>
    </xf>
    <xf numFmtId="0" fontId="65" fillId="24" borderId="58" xfId="0" applyFont="1" applyFill="1" applyBorder="1" applyAlignment="1" applyProtection="1">
      <alignment horizontal="center" vertical="center" wrapText="1"/>
    </xf>
    <xf numFmtId="0" fontId="65" fillId="26" borderId="58" xfId="0" applyFont="1" applyFill="1" applyBorder="1" applyAlignment="1" applyProtection="1">
      <alignment horizontal="center" vertical="center" wrapText="1"/>
    </xf>
    <xf numFmtId="0" fontId="65" fillId="24" borderId="53" xfId="0" applyFont="1" applyFill="1" applyBorder="1" applyAlignment="1" applyProtection="1">
      <alignment horizontal="center" vertical="center" wrapText="1"/>
    </xf>
    <xf numFmtId="49" fontId="68" fillId="27" borderId="83" xfId="0" applyNumberFormat="1" applyFont="1" applyFill="1" applyBorder="1" applyAlignment="1" applyProtection="1">
      <protection locked="0"/>
    </xf>
    <xf numFmtId="49" fontId="68" fillId="27" borderId="149" xfId="0" applyNumberFormat="1" applyFont="1" applyFill="1" applyBorder="1" applyAlignment="1" applyProtection="1">
      <protection locked="0"/>
    </xf>
    <xf numFmtId="49" fontId="68" fillId="27" borderId="162" xfId="0" applyNumberFormat="1" applyFont="1" applyFill="1" applyBorder="1" applyAlignment="1" applyProtection="1">
      <alignment horizontal="center"/>
      <protection locked="0"/>
    </xf>
    <xf numFmtId="179" fontId="68" fillId="27" borderId="83" xfId="0" applyNumberFormat="1" applyFont="1" applyFill="1" applyBorder="1" applyProtection="1">
      <protection locked="0"/>
    </xf>
    <xf numFmtId="179" fontId="68" fillId="27" borderId="84" xfId="0" applyNumberFormat="1" applyFont="1" applyFill="1" applyBorder="1" applyProtection="1">
      <protection locked="0"/>
    </xf>
    <xf numFmtId="179" fontId="68" fillId="27" borderId="163" xfId="0" applyNumberFormat="1" applyFont="1" applyFill="1" applyBorder="1" applyProtection="1">
      <protection locked="0"/>
    </xf>
    <xf numFmtId="179" fontId="68" fillId="27" borderId="162" xfId="0" applyNumberFormat="1" applyFont="1" applyFill="1" applyBorder="1" applyProtection="1">
      <protection locked="0"/>
    </xf>
    <xf numFmtId="179" fontId="68" fillId="27" borderId="83" xfId="0" applyNumberFormat="1" applyFont="1" applyFill="1" applyBorder="1" applyAlignment="1" applyProtection="1">
      <protection locked="0"/>
    </xf>
    <xf numFmtId="179" fontId="68" fillId="27" borderId="149" xfId="0" applyNumberFormat="1" applyFont="1" applyFill="1" applyBorder="1" applyProtection="1">
      <protection locked="0"/>
    </xf>
    <xf numFmtId="177" fontId="68" fillId="27" borderId="162" xfId="0" applyNumberFormat="1" applyFont="1" applyFill="1" applyBorder="1" applyAlignment="1" applyProtection="1">
      <protection locked="0"/>
    </xf>
    <xf numFmtId="179" fontId="68" fillId="27" borderId="149" xfId="0" applyNumberFormat="1" applyFont="1" applyFill="1" applyBorder="1" applyAlignment="1" applyProtection="1">
      <protection locked="0"/>
    </xf>
    <xf numFmtId="177" fontId="68" fillId="27" borderId="84" xfId="0" applyNumberFormat="1" applyFont="1" applyFill="1" applyBorder="1" applyAlignment="1" applyProtection="1">
      <protection locked="0"/>
    </xf>
    <xf numFmtId="177" fontId="68" fillId="27" borderId="63" xfId="0" applyNumberFormat="1" applyFont="1" applyFill="1" applyBorder="1" applyAlignment="1" applyProtection="1">
      <protection locked="0"/>
    </xf>
    <xf numFmtId="180" fontId="68" fillId="27" borderId="83" xfId="0" applyNumberFormat="1" applyFont="1" applyFill="1" applyBorder="1" applyAlignment="1" applyProtection="1">
      <protection locked="0"/>
    </xf>
    <xf numFmtId="177" fontId="68" fillId="27" borderId="83" xfId="0" applyNumberFormat="1" applyFont="1" applyFill="1" applyBorder="1" applyAlignment="1" applyProtection="1">
      <protection locked="0"/>
    </xf>
    <xf numFmtId="177" fontId="68" fillId="0" borderId="164" xfId="0" applyNumberFormat="1" applyFont="1" applyFill="1" applyBorder="1" applyAlignment="1" applyProtection="1"/>
    <xf numFmtId="49" fontId="68" fillId="27" borderId="165" xfId="0" applyNumberFormat="1" applyFont="1" applyFill="1" applyBorder="1" applyAlignment="1" applyProtection="1">
      <alignment horizontal="left"/>
      <protection locked="0"/>
    </xf>
    <xf numFmtId="177" fontId="68" fillId="27" borderId="166" xfId="0" applyNumberFormat="1" applyFont="1" applyFill="1" applyBorder="1" applyAlignment="1" applyProtection="1">
      <protection locked="0"/>
    </xf>
    <xf numFmtId="49" fontId="68" fillId="27" borderId="89" xfId="0" applyNumberFormat="1" applyFont="1" applyFill="1" applyBorder="1" applyAlignment="1" applyProtection="1">
      <protection locked="0"/>
    </xf>
    <xf numFmtId="0" fontId="68" fillId="27" borderId="92" xfId="0" applyFont="1" applyFill="1" applyBorder="1" applyAlignment="1" applyProtection="1">
      <protection locked="0"/>
    </xf>
    <xf numFmtId="49" fontId="68" fillId="27" borderId="92" xfId="0" applyNumberFormat="1" applyFont="1" applyFill="1" applyBorder="1" applyAlignment="1" applyProtection="1">
      <protection locked="0"/>
    </xf>
    <xf numFmtId="49" fontId="68" fillId="27" borderId="167" xfId="0" applyNumberFormat="1" applyFont="1" applyFill="1" applyBorder="1" applyAlignment="1" applyProtection="1">
      <alignment horizontal="center"/>
      <protection locked="0"/>
    </xf>
    <xf numFmtId="179" fontId="68" fillId="27" borderId="89" xfId="0" applyNumberFormat="1" applyFont="1" applyFill="1" applyBorder="1" applyProtection="1">
      <protection locked="0"/>
    </xf>
    <xf numFmtId="179" fontId="68" fillId="27" borderId="90" xfId="0" applyNumberFormat="1" applyFont="1" applyFill="1" applyBorder="1" applyProtection="1">
      <protection locked="0"/>
    </xf>
    <xf numFmtId="179" fontId="68" fillId="27" borderId="91" xfId="0" applyNumberFormat="1" applyFont="1" applyFill="1" applyBorder="1" applyProtection="1">
      <protection locked="0"/>
    </xf>
    <xf numFmtId="179" fontId="68" fillId="27" borderId="167" xfId="0" applyNumberFormat="1" applyFont="1" applyFill="1" applyBorder="1" applyProtection="1">
      <protection locked="0"/>
    </xf>
    <xf numFmtId="179" fontId="68" fillId="27" borderId="92" xfId="0" applyNumberFormat="1" applyFont="1" applyFill="1" applyBorder="1" applyProtection="1">
      <protection locked="0"/>
    </xf>
    <xf numFmtId="177" fontId="68" fillId="27" borderId="167" xfId="0" applyNumberFormat="1" applyFont="1" applyFill="1" applyBorder="1" applyAlignment="1" applyProtection="1">
      <protection locked="0"/>
    </xf>
    <xf numFmtId="177" fontId="68" fillId="27" borderId="90" xfId="0" applyNumberFormat="1" applyFont="1" applyFill="1" applyBorder="1" applyAlignment="1" applyProtection="1">
      <protection locked="0"/>
    </xf>
    <xf numFmtId="177" fontId="68" fillId="27" borderId="70" xfId="0" applyNumberFormat="1" applyFont="1" applyFill="1" applyBorder="1" applyAlignment="1" applyProtection="1">
      <protection locked="0"/>
    </xf>
    <xf numFmtId="180" fontId="68" fillId="27" borderId="89" xfId="0" applyNumberFormat="1" applyFont="1" applyFill="1" applyBorder="1" applyAlignment="1" applyProtection="1">
      <protection locked="0"/>
    </xf>
    <xf numFmtId="177" fontId="68" fillId="27" borderId="89" xfId="0" applyNumberFormat="1" applyFont="1" applyFill="1" applyBorder="1" applyAlignment="1" applyProtection="1">
      <protection locked="0"/>
    </xf>
    <xf numFmtId="177" fontId="68" fillId="0" borderId="168" xfId="0" applyNumberFormat="1" applyFont="1" applyFill="1" applyBorder="1" applyAlignment="1" applyProtection="1"/>
    <xf numFmtId="49" fontId="68" fillId="27" borderId="169" xfId="0" applyNumberFormat="1" applyFont="1" applyFill="1" applyBorder="1" applyAlignment="1" applyProtection="1">
      <alignment horizontal="left"/>
      <protection locked="0"/>
    </xf>
    <xf numFmtId="177" fontId="68" fillId="27" borderId="137" xfId="0" applyNumberFormat="1" applyFont="1" applyFill="1" applyBorder="1" applyAlignment="1" applyProtection="1">
      <protection locked="0"/>
    </xf>
    <xf numFmtId="179" fontId="68" fillId="27" borderId="89" xfId="0" applyNumberFormat="1" applyFont="1" applyFill="1" applyBorder="1" applyAlignment="1" applyProtection="1">
      <protection locked="0"/>
    </xf>
    <xf numFmtId="179" fontId="68" fillId="27" borderId="92" xfId="0" applyNumberFormat="1" applyFont="1" applyFill="1" applyBorder="1" applyAlignment="1" applyProtection="1">
      <protection locked="0"/>
    </xf>
    <xf numFmtId="0" fontId="98" fillId="22" borderId="0" xfId="0" applyFont="1" applyFill="1" applyBorder="1" applyAlignment="1" applyProtection="1">
      <alignment vertical="center"/>
    </xf>
    <xf numFmtId="0" fontId="87" fillId="22" borderId="0" xfId="0" applyFont="1" applyFill="1" applyAlignment="1" applyProtection="1">
      <alignment vertical="center"/>
    </xf>
    <xf numFmtId="49" fontId="68" fillId="27" borderId="143" xfId="0" applyNumberFormat="1" applyFont="1" applyFill="1" applyBorder="1" applyAlignment="1" applyProtection="1">
      <protection locked="0"/>
    </xf>
    <xf numFmtId="0" fontId="68" fillId="27" borderId="146" xfId="0" applyFont="1" applyFill="1" applyBorder="1" applyAlignment="1" applyProtection="1">
      <protection locked="0"/>
    </xf>
    <xf numFmtId="49" fontId="68" fillId="27" borderId="146" xfId="0" applyNumberFormat="1" applyFont="1" applyFill="1" applyBorder="1" applyAlignment="1" applyProtection="1">
      <protection locked="0"/>
    </xf>
    <xf numFmtId="49" fontId="68" fillId="27" borderId="170" xfId="0" applyNumberFormat="1" applyFont="1" applyFill="1" applyBorder="1" applyAlignment="1" applyProtection="1">
      <alignment horizontal="center"/>
      <protection locked="0"/>
    </xf>
    <xf numFmtId="179" fontId="68" fillId="27" borderId="143" xfId="0" applyNumberFormat="1" applyFont="1" applyFill="1" applyBorder="1" applyProtection="1">
      <protection locked="0"/>
    </xf>
    <xf numFmtId="179" fontId="68" fillId="27" borderId="144" xfId="0" applyNumberFormat="1" applyFont="1" applyFill="1" applyBorder="1" applyProtection="1">
      <protection locked="0"/>
    </xf>
    <xf numFmtId="179" fontId="68" fillId="27" borderId="145" xfId="0" applyNumberFormat="1" applyFont="1" applyFill="1" applyBorder="1" applyProtection="1">
      <protection locked="0"/>
    </xf>
    <xf numFmtId="179" fontId="68" fillId="27" borderId="170" xfId="0" applyNumberFormat="1" applyFont="1" applyFill="1" applyBorder="1" applyProtection="1">
      <protection locked="0"/>
    </xf>
    <xf numFmtId="179" fontId="68" fillId="27" borderId="143" xfId="0" applyNumberFormat="1" applyFont="1" applyFill="1" applyBorder="1" applyAlignment="1" applyProtection="1">
      <protection locked="0"/>
    </xf>
    <xf numFmtId="179" fontId="68" fillId="27" borderId="146" xfId="0" applyNumberFormat="1" applyFont="1" applyFill="1" applyBorder="1" applyProtection="1">
      <protection locked="0"/>
    </xf>
    <xf numFmtId="177" fontId="68" fillId="27" borderId="170" xfId="0" applyNumberFormat="1" applyFont="1" applyFill="1" applyBorder="1" applyAlignment="1" applyProtection="1">
      <protection locked="0"/>
    </xf>
    <xf numFmtId="179" fontId="68" fillId="27" borderId="146" xfId="0" applyNumberFormat="1" applyFont="1" applyFill="1" applyBorder="1" applyAlignment="1" applyProtection="1">
      <protection locked="0"/>
    </xf>
    <xf numFmtId="177" fontId="68" fillId="27" borderId="144" xfId="0" applyNumberFormat="1" applyFont="1" applyFill="1" applyBorder="1" applyAlignment="1" applyProtection="1">
      <protection locked="0"/>
    </xf>
    <xf numFmtId="177" fontId="68" fillId="27" borderId="72" xfId="0" applyNumberFormat="1" applyFont="1" applyFill="1" applyBorder="1" applyAlignment="1" applyProtection="1">
      <protection locked="0"/>
    </xf>
    <xf numFmtId="180" fontId="68" fillId="27" borderId="143" xfId="0" applyNumberFormat="1" applyFont="1" applyFill="1" applyBorder="1" applyAlignment="1" applyProtection="1">
      <protection locked="0"/>
    </xf>
    <xf numFmtId="177" fontId="68" fillId="27" borderId="143" xfId="0" applyNumberFormat="1" applyFont="1" applyFill="1" applyBorder="1" applyAlignment="1" applyProtection="1">
      <protection locked="0"/>
    </xf>
    <xf numFmtId="177" fontId="68" fillId="0" borderId="171" xfId="0" applyNumberFormat="1" applyFont="1" applyFill="1" applyBorder="1" applyAlignment="1" applyProtection="1"/>
    <xf numFmtId="49" fontId="68" fillId="27" borderId="172" xfId="0" applyNumberFormat="1" applyFont="1" applyFill="1" applyBorder="1" applyAlignment="1" applyProtection="1">
      <alignment horizontal="left"/>
      <protection locked="0"/>
    </xf>
    <xf numFmtId="177" fontId="68" fillId="27" borderId="173" xfId="0" applyNumberFormat="1" applyFont="1" applyFill="1" applyBorder="1" applyAlignment="1" applyProtection="1">
      <protection locked="0"/>
    </xf>
    <xf numFmtId="0" fontId="68" fillId="20" borderId="142" xfId="0" applyFont="1" applyFill="1" applyBorder="1" applyAlignment="1" applyProtection="1"/>
    <xf numFmtId="0" fontId="68" fillId="20" borderId="174" xfId="0" applyFont="1" applyFill="1" applyBorder="1" applyAlignment="1" applyProtection="1"/>
    <xf numFmtId="0" fontId="69" fillId="20" borderId="175" xfId="0" applyFont="1" applyFill="1" applyBorder="1" applyAlignment="1" applyProtection="1">
      <alignment horizontal="right"/>
    </xf>
    <xf numFmtId="0" fontId="68" fillId="20" borderId="176" xfId="0" applyFont="1" applyFill="1" applyBorder="1" applyAlignment="1" applyProtection="1"/>
    <xf numFmtId="0" fontId="68" fillId="20" borderId="131" xfId="0" applyFont="1" applyFill="1" applyBorder="1" applyAlignment="1" applyProtection="1"/>
    <xf numFmtId="0" fontId="68" fillId="20" borderId="131" xfId="0" applyFont="1" applyFill="1" applyBorder="1" applyAlignment="1" applyProtection="1">
      <alignment horizontal="center"/>
    </xf>
    <xf numFmtId="179" fontId="68" fillId="20" borderId="131" xfId="0" applyNumberFormat="1" applyFont="1" applyFill="1" applyBorder="1" applyAlignment="1" applyProtection="1"/>
    <xf numFmtId="177" fontId="68" fillId="27" borderId="175" xfId="0" applyNumberFormat="1" applyFont="1" applyFill="1" applyBorder="1" applyAlignment="1" applyProtection="1">
      <protection locked="0"/>
    </xf>
    <xf numFmtId="49" fontId="68" fillId="27" borderId="175" xfId="0" applyNumberFormat="1" applyFont="1" applyFill="1" applyBorder="1" applyAlignment="1" applyProtection="1">
      <alignment horizontal="left"/>
      <protection locked="0"/>
    </xf>
    <xf numFmtId="179" fontId="68" fillId="20" borderId="177" xfId="0" applyNumberFormat="1" applyFont="1" applyFill="1" applyBorder="1" applyAlignment="1" applyProtection="1"/>
    <xf numFmtId="179" fontId="68" fillId="20" borderId="173" xfId="0" applyNumberFormat="1" applyFont="1" applyFill="1" applyBorder="1" applyAlignment="1" applyProtection="1"/>
    <xf numFmtId="179" fontId="68" fillId="20" borderId="174" xfId="0" applyNumberFormat="1" applyFont="1" applyFill="1" applyBorder="1" applyAlignment="1" applyProtection="1"/>
    <xf numFmtId="177" fontId="68" fillId="27" borderId="178" xfId="0" applyNumberFormat="1" applyFont="1" applyFill="1" applyBorder="1" applyAlignment="1" applyProtection="1">
      <protection locked="0"/>
    </xf>
    <xf numFmtId="0" fontId="7" fillId="0" borderId="0" xfId="0" applyFont="1" applyFill="1" applyBorder="1" applyAlignment="1" applyProtection="1">
      <alignment vertical="center" wrapText="1"/>
    </xf>
    <xf numFmtId="0" fontId="0" fillId="22" borderId="0" xfId="0" applyFill="1" applyAlignment="1" applyProtection="1">
      <alignment vertical="center"/>
    </xf>
    <xf numFmtId="0" fontId="65" fillId="36" borderId="179" xfId="0" applyFont="1" applyFill="1" applyBorder="1" applyAlignment="1" applyProtection="1">
      <alignment horizontal="center" vertical="center" wrapText="1"/>
    </xf>
    <xf numFmtId="0" fontId="65" fillId="25" borderId="47" xfId="0" applyFont="1" applyFill="1" applyBorder="1" applyAlignment="1" applyProtection="1">
      <alignment horizontal="center" vertical="center" wrapText="1"/>
    </xf>
    <xf numFmtId="0" fontId="65" fillId="23" borderId="46" xfId="0" applyFont="1" applyFill="1" applyBorder="1" applyAlignment="1" applyProtection="1">
      <alignment horizontal="center" vertical="center" wrapText="1"/>
    </xf>
    <xf numFmtId="0" fontId="65" fillId="23" borderId="106" xfId="0" applyFont="1" applyFill="1" applyBorder="1" applyAlignment="1" applyProtection="1">
      <alignment horizontal="center" vertical="center" wrapText="1"/>
    </xf>
    <xf numFmtId="0" fontId="0" fillId="22" borderId="180" xfId="0" applyFill="1" applyBorder="1" applyAlignment="1" applyProtection="1">
      <alignment vertical="center"/>
    </xf>
    <xf numFmtId="0" fontId="65" fillId="36" borderId="11" xfId="0" applyFont="1" applyFill="1" applyBorder="1" applyAlignment="1" applyProtection="1">
      <alignment horizontal="center" vertical="center" wrapText="1"/>
    </xf>
    <xf numFmtId="0" fontId="65" fillId="25" borderId="182" xfId="0" applyFont="1" applyFill="1" applyBorder="1" applyAlignment="1" applyProtection="1">
      <alignment horizontal="center" vertical="center" wrapText="1"/>
    </xf>
    <xf numFmtId="0" fontId="65" fillId="25" borderId="159" xfId="0" applyFont="1" applyFill="1" applyBorder="1" applyAlignment="1" applyProtection="1">
      <alignment horizontal="center" vertical="center" wrapText="1"/>
    </xf>
    <xf numFmtId="0" fontId="65" fillId="24" borderId="160" xfId="0" applyFont="1" applyFill="1" applyBorder="1" applyAlignment="1" applyProtection="1">
      <alignment horizontal="center" vertical="center" wrapText="1"/>
    </xf>
    <xf numFmtId="0" fontId="65" fillId="25" borderId="179" xfId="0" applyFont="1" applyFill="1" applyBorder="1" applyAlignment="1" applyProtection="1">
      <alignment horizontal="center" vertical="center" wrapText="1"/>
    </xf>
    <xf numFmtId="0" fontId="0" fillId="22" borderId="0" xfId="0" applyFill="1" applyBorder="1" applyAlignment="1" applyProtection="1">
      <alignment vertical="center"/>
    </xf>
    <xf numFmtId="49" fontId="68" fillId="27" borderId="82" xfId="0" applyNumberFormat="1" applyFont="1" applyFill="1" applyBorder="1" applyAlignment="1" applyProtection="1">
      <protection locked="0"/>
    </xf>
    <xf numFmtId="49" fontId="68" fillId="27" borderId="166" xfId="0" applyNumberFormat="1" applyFont="1" applyFill="1" applyBorder="1" applyAlignment="1" applyProtection="1">
      <protection locked="0"/>
    </xf>
    <xf numFmtId="3" fontId="68" fillId="27" borderId="149" xfId="0" applyNumberFormat="1" applyFont="1" applyFill="1" applyBorder="1" applyAlignment="1" applyProtection="1">
      <protection locked="0"/>
    </xf>
    <xf numFmtId="3" fontId="68" fillId="27" borderId="84" xfId="0" applyNumberFormat="1" applyFont="1" applyFill="1" applyBorder="1" applyAlignment="1" applyProtection="1">
      <protection locked="0"/>
    </xf>
    <xf numFmtId="179" fontId="68" fillId="27" borderId="163" xfId="0" applyNumberFormat="1" applyFont="1" applyFill="1" applyBorder="1" applyAlignment="1" applyProtection="1">
      <protection locked="0"/>
    </xf>
    <xf numFmtId="179" fontId="68" fillId="27" borderId="162" xfId="0" applyNumberFormat="1" applyFont="1" applyFill="1" applyBorder="1" applyAlignment="1" applyProtection="1">
      <protection locked="0"/>
    </xf>
    <xf numFmtId="179" fontId="68" fillId="27" borderId="83" xfId="0" applyNumberFormat="1" applyFont="1" applyFill="1" applyBorder="1" applyAlignment="1" applyProtection="1">
      <alignment horizontal="right"/>
      <protection locked="0"/>
    </xf>
    <xf numFmtId="179" fontId="68" fillId="27" borderId="149" xfId="0" applyNumberFormat="1" applyFont="1" applyFill="1" applyBorder="1" applyAlignment="1" applyProtection="1">
      <alignment horizontal="right"/>
      <protection locked="0"/>
    </xf>
    <xf numFmtId="177" fontId="68" fillId="27" borderId="84" xfId="0" applyNumberFormat="1" applyFont="1" applyFill="1" applyBorder="1" applyAlignment="1" applyProtection="1">
      <alignment horizontal="right"/>
      <protection locked="0"/>
    </xf>
    <xf numFmtId="179" fontId="68" fillId="27" borderId="163" xfId="0" applyNumberFormat="1" applyFont="1" applyFill="1" applyBorder="1" applyAlignment="1" applyProtection="1">
      <alignment horizontal="right" wrapText="1"/>
      <protection locked="0"/>
    </xf>
    <xf numFmtId="179" fontId="68" fillId="27" borderId="149" xfId="0" applyNumberFormat="1" applyFont="1" applyFill="1" applyBorder="1" applyAlignment="1" applyProtection="1">
      <alignment horizontal="right" wrapText="1"/>
      <protection locked="0"/>
    </xf>
    <xf numFmtId="177" fontId="68" fillId="27" borderId="162" xfId="0" applyNumberFormat="1" applyFont="1" applyFill="1" applyBorder="1" applyAlignment="1" applyProtection="1">
      <alignment horizontal="right"/>
      <protection locked="0"/>
    </xf>
    <xf numFmtId="179" fontId="68" fillId="27" borderId="83" xfId="0" applyNumberFormat="1" applyFont="1" applyFill="1" applyBorder="1" applyAlignment="1" applyProtection="1">
      <alignment horizontal="right" wrapText="1"/>
      <protection locked="0"/>
    </xf>
    <xf numFmtId="177" fontId="68" fillId="27" borderId="164" xfId="0" applyNumberFormat="1" applyFont="1" applyFill="1" applyBorder="1" applyAlignment="1" applyProtection="1">
      <alignment horizontal="right"/>
      <protection locked="0"/>
    </xf>
    <xf numFmtId="179" fontId="68" fillId="27" borderId="163" xfId="0" applyNumberFormat="1" applyFont="1" applyFill="1" applyBorder="1" applyAlignment="1" applyProtection="1">
      <alignment horizontal="right"/>
      <protection locked="0"/>
    </xf>
    <xf numFmtId="177" fontId="68" fillId="27" borderId="83" xfId="0" applyNumberFormat="1" applyFont="1" applyFill="1" applyBorder="1" applyAlignment="1" applyProtection="1">
      <alignment horizontal="right"/>
      <protection locked="0"/>
    </xf>
    <xf numFmtId="177" fontId="68" fillId="20" borderId="61" xfId="0" applyNumberFormat="1" applyFont="1" applyFill="1" applyBorder="1" applyAlignment="1" applyProtection="1"/>
    <xf numFmtId="49" fontId="68" fillId="27" borderId="166" xfId="0" applyNumberFormat="1" applyFont="1" applyFill="1" applyBorder="1" applyAlignment="1" applyProtection="1">
      <alignment horizontal="left"/>
      <protection locked="0"/>
    </xf>
    <xf numFmtId="177" fontId="68" fillId="27" borderId="164" xfId="0" applyNumberFormat="1" applyFont="1" applyFill="1" applyBorder="1" applyAlignment="1" applyProtection="1">
      <protection locked="0"/>
    </xf>
    <xf numFmtId="177" fontId="68" fillId="27" borderId="163" xfId="0" applyNumberFormat="1" applyFont="1" applyFill="1" applyBorder="1" applyAlignment="1" applyProtection="1">
      <protection locked="0"/>
    </xf>
    <xf numFmtId="3" fontId="3" fillId="22" borderId="0" xfId="0" applyNumberFormat="1" applyFont="1" applyFill="1" applyBorder="1" applyAlignment="1" applyProtection="1"/>
    <xf numFmtId="49" fontId="68" fillId="27" borderId="88" xfId="0" applyNumberFormat="1" applyFont="1" applyFill="1" applyBorder="1" applyAlignment="1" applyProtection="1">
      <protection locked="0"/>
    </xf>
    <xf numFmtId="49" fontId="68" fillId="27" borderId="137" xfId="0" applyNumberFormat="1" applyFont="1" applyFill="1" applyBorder="1" applyAlignment="1" applyProtection="1">
      <protection locked="0"/>
    </xf>
    <xf numFmtId="0" fontId="68" fillId="27" borderId="92" xfId="0" applyFont="1" applyFill="1" applyBorder="1" applyAlignment="1" applyProtection="1">
      <alignment wrapText="1"/>
      <protection locked="0"/>
    </xf>
    <xf numFmtId="0" fontId="68" fillId="27" borderId="90" xfId="0" applyFont="1" applyFill="1" applyBorder="1" applyAlignment="1" applyProtection="1">
      <alignment wrapText="1"/>
      <protection locked="0"/>
    </xf>
    <xf numFmtId="179" fontId="68" fillId="27" borderId="91" xfId="0" applyNumberFormat="1" applyFont="1" applyFill="1" applyBorder="1" applyAlignment="1" applyProtection="1">
      <alignment wrapText="1"/>
      <protection locked="0"/>
    </xf>
    <xf numFmtId="179" fontId="68" fillId="27" borderId="92" xfId="0" applyNumberFormat="1" applyFont="1" applyFill="1" applyBorder="1" applyAlignment="1" applyProtection="1">
      <alignment wrapText="1"/>
      <protection locked="0"/>
    </xf>
    <xf numFmtId="179" fontId="68" fillId="27" borderId="167" xfId="0" applyNumberFormat="1" applyFont="1" applyFill="1" applyBorder="1" applyAlignment="1" applyProtection="1">
      <alignment wrapText="1"/>
      <protection locked="0"/>
    </xf>
    <xf numFmtId="179" fontId="68" fillId="27" borderId="89" xfId="0" applyNumberFormat="1" applyFont="1" applyFill="1" applyBorder="1" applyAlignment="1" applyProtection="1">
      <alignment horizontal="right" wrapText="1"/>
      <protection locked="0"/>
    </xf>
    <xf numFmtId="179" fontId="68" fillId="27" borderId="92" xfId="0" applyNumberFormat="1" applyFont="1" applyFill="1" applyBorder="1" applyAlignment="1" applyProtection="1">
      <alignment horizontal="right" wrapText="1"/>
      <protection locked="0"/>
    </xf>
    <xf numFmtId="177" fontId="68" fillId="27" borderId="90" xfId="0" applyNumberFormat="1" applyFont="1" applyFill="1" applyBorder="1" applyAlignment="1" applyProtection="1">
      <alignment horizontal="right"/>
      <protection locked="0"/>
    </xf>
    <xf numFmtId="179" fontId="68" fillId="27" borderId="91" xfId="0" applyNumberFormat="1" applyFont="1" applyFill="1" applyBorder="1" applyAlignment="1" applyProtection="1">
      <alignment horizontal="right" wrapText="1"/>
      <protection locked="0"/>
    </xf>
    <xf numFmtId="177" fontId="68" fillId="27" borderId="167" xfId="0" applyNumberFormat="1" applyFont="1" applyFill="1" applyBorder="1" applyAlignment="1" applyProtection="1">
      <alignment horizontal="right"/>
      <protection locked="0"/>
    </xf>
    <xf numFmtId="177" fontId="68" fillId="27" borderId="168" xfId="0" applyNumberFormat="1" applyFont="1" applyFill="1" applyBorder="1" applyAlignment="1" applyProtection="1">
      <alignment horizontal="right"/>
      <protection locked="0"/>
    </xf>
    <xf numFmtId="179" fontId="68" fillId="27" borderId="91" xfId="0" applyNumberFormat="1" applyFont="1" applyFill="1" applyBorder="1" applyAlignment="1" applyProtection="1">
      <alignment horizontal="right"/>
      <protection locked="0"/>
    </xf>
    <xf numFmtId="177" fontId="68" fillId="27" borderId="89" xfId="0" applyNumberFormat="1" applyFont="1" applyFill="1" applyBorder="1" applyAlignment="1" applyProtection="1">
      <alignment horizontal="right"/>
      <protection locked="0"/>
    </xf>
    <xf numFmtId="177" fontId="68" fillId="20" borderId="66" xfId="0" applyNumberFormat="1" applyFont="1" applyFill="1" applyBorder="1" applyAlignment="1" applyProtection="1"/>
    <xf numFmtId="49" fontId="68" fillId="27" borderId="137" xfId="0" applyNumberFormat="1" applyFont="1" applyFill="1" applyBorder="1" applyAlignment="1" applyProtection="1">
      <alignment horizontal="left"/>
      <protection locked="0"/>
    </xf>
    <xf numFmtId="177" fontId="68" fillId="27" borderId="168" xfId="0" applyNumberFormat="1" applyFont="1" applyFill="1" applyBorder="1" applyAlignment="1" applyProtection="1">
      <protection locked="0"/>
    </xf>
    <xf numFmtId="177" fontId="68" fillId="27" borderId="91" xfId="0" applyNumberFormat="1" applyFont="1" applyFill="1" applyBorder="1" applyAlignment="1" applyProtection="1">
      <protection locked="0"/>
    </xf>
    <xf numFmtId="0" fontId="0" fillId="22" borderId="0" xfId="0" applyFill="1" applyBorder="1" applyAlignment="1" applyProtection="1"/>
    <xf numFmtId="49" fontId="68" fillId="27" borderId="142" xfId="0" applyNumberFormat="1" applyFont="1" applyFill="1" applyBorder="1" applyAlignment="1" applyProtection="1">
      <protection locked="0"/>
    </xf>
    <xf numFmtId="49" fontId="68" fillId="27" borderId="173" xfId="0" applyNumberFormat="1" applyFont="1" applyFill="1" applyBorder="1" applyAlignment="1" applyProtection="1">
      <protection locked="0"/>
    </xf>
    <xf numFmtId="0" fontId="68" fillId="27" borderId="146" xfId="0" applyFont="1" applyFill="1" applyBorder="1" applyAlignment="1" applyProtection="1">
      <alignment wrapText="1"/>
      <protection locked="0"/>
    </xf>
    <xf numFmtId="0" fontId="68" fillId="27" borderId="144" xfId="0" applyFont="1" applyFill="1" applyBorder="1" applyAlignment="1" applyProtection="1">
      <alignment wrapText="1"/>
      <protection locked="0"/>
    </xf>
    <xf numFmtId="179" fontId="68" fillId="27" borderId="145" xfId="0" applyNumberFormat="1" applyFont="1" applyFill="1" applyBorder="1" applyAlignment="1" applyProtection="1">
      <alignment wrapText="1"/>
      <protection locked="0"/>
    </xf>
    <xf numFmtId="179" fontId="68" fillId="27" borderId="146" xfId="0" applyNumberFormat="1" applyFont="1" applyFill="1" applyBorder="1" applyAlignment="1" applyProtection="1">
      <alignment wrapText="1"/>
      <protection locked="0"/>
    </xf>
    <xf numFmtId="179" fontId="68" fillId="27" borderId="170" xfId="0" applyNumberFormat="1" applyFont="1" applyFill="1" applyBorder="1" applyAlignment="1" applyProtection="1">
      <alignment wrapText="1"/>
      <protection locked="0"/>
    </xf>
    <xf numFmtId="179" fontId="68" fillId="27" borderId="143" xfId="0" applyNumberFormat="1" applyFont="1" applyFill="1" applyBorder="1" applyAlignment="1" applyProtection="1">
      <alignment horizontal="right" wrapText="1"/>
      <protection locked="0"/>
    </xf>
    <xf numFmtId="179" fontId="68" fillId="27" borderId="146" xfId="0" applyNumberFormat="1" applyFont="1" applyFill="1" applyBorder="1" applyAlignment="1" applyProtection="1">
      <alignment horizontal="right" wrapText="1"/>
      <protection locked="0"/>
    </xf>
    <xf numFmtId="177" fontId="68" fillId="27" borderId="144" xfId="0" applyNumberFormat="1" applyFont="1" applyFill="1" applyBorder="1" applyAlignment="1" applyProtection="1">
      <alignment horizontal="right"/>
      <protection locked="0"/>
    </xf>
    <xf numFmtId="179" fontId="68" fillId="27" borderId="145" xfId="0" applyNumberFormat="1" applyFont="1" applyFill="1" applyBorder="1" applyAlignment="1" applyProtection="1">
      <alignment horizontal="right" wrapText="1"/>
      <protection locked="0"/>
    </xf>
    <xf numFmtId="177" fontId="68" fillId="27" borderId="170" xfId="0" applyNumberFormat="1" applyFont="1" applyFill="1" applyBorder="1" applyAlignment="1" applyProtection="1">
      <alignment horizontal="right"/>
      <protection locked="0"/>
    </xf>
    <xf numFmtId="177" fontId="68" fillId="27" borderId="174" xfId="0" applyNumberFormat="1" applyFont="1" applyFill="1" applyBorder="1" applyAlignment="1" applyProtection="1">
      <alignment horizontal="right"/>
      <protection locked="0"/>
    </xf>
    <xf numFmtId="179" fontId="68" fillId="27" borderId="145" xfId="0" applyNumberFormat="1" applyFont="1" applyFill="1" applyBorder="1" applyAlignment="1" applyProtection="1">
      <alignment horizontal="right"/>
      <protection locked="0"/>
    </xf>
    <xf numFmtId="177" fontId="68" fillId="27" borderId="143" xfId="0" applyNumberFormat="1" applyFont="1" applyFill="1" applyBorder="1" applyAlignment="1" applyProtection="1">
      <alignment horizontal="right"/>
      <protection locked="0"/>
    </xf>
    <xf numFmtId="177" fontId="68" fillId="20" borderId="183" xfId="0" applyNumberFormat="1" applyFont="1" applyFill="1" applyBorder="1" applyAlignment="1" applyProtection="1"/>
    <xf numFmtId="49" fontId="68" fillId="27" borderId="173" xfId="0" applyNumberFormat="1" applyFont="1" applyFill="1" applyBorder="1" applyAlignment="1" applyProtection="1">
      <alignment horizontal="left"/>
      <protection locked="0"/>
    </xf>
    <xf numFmtId="177" fontId="68" fillId="27" borderId="174" xfId="0" applyNumberFormat="1" applyFont="1" applyFill="1" applyBorder="1" applyAlignment="1" applyProtection="1">
      <protection locked="0"/>
    </xf>
    <xf numFmtId="177" fontId="68" fillId="27" borderId="145" xfId="0" applyNumberFormat="1" applyFont="1" applyFill="1" applyBorder="1" applyAlignment="1" applyProtection="1">
      <protection locked="0"/>
    </xf>
    <xf numFmtId="0" fontId="68" fillId="20" borderId="142" xfId="0" applyFont="1" applyFill="1" applyBorder="1" applyAlignment="1" applyProtection="1">
      <alignment wrapText="1"/>
    </xf>
    <xf numFmtId="0" fontId="69" fillId="20" borderId="174" xfId="0" applyFont="1" applyFill="1" applyBorder="1" applyAlignment="1" applyProtection="1">
      <alignment horizontal="right"/>
    </xf>
    <xf numFmtId="0" fontId="68" fillId="20" borderId="173" xfId="0" applyFont="1" applyFill="1" applyBorder="1" applyAlignment="1" applyProtection="1">
      <alignment wrapText="1"/>
    </xf>
    <xf numFmtId="179" fontId="68" fillId="20" borderId="173" xfId="0" applyNumberFormat="1" applyFont="1" applyFill="1" applyBorder="1" applyAlignment="1" applyProtection="1">
      <alignment wrapText="1"/>
    </xf>
    <xf numFmtId="179" fontId="68" fillId="20" borderId="173" xfId="0" applyNumberFormat="1" applyFont="1" applyFill="1" applyBorder="1" applyAlignment="1" applyProtection="1">
      <alignment horizontal="right" wrapText="1"/>
    </xf>
    <xf numFmtId="0" fontId="68" fillId="27" borderId="147" xfId="0" applyNumberFormat="1" applyFont="1" applyFill="1" applyBorder="1" applyAlignment="1" applyProtection="1">
      <alignment horizontal="left"/>
      <protection locked="0"/>
    </xf>
    <xf numFmtId="179" fontId="68" fillId="27" borderId="147" xfId="0" applyNumberFormat="1" applyFont="1" applyFill="1" applyBorder="1" applyAlignment="1" applyProtection="1">
      <protection locked="0"/>
    </xf>
    <xf numFmtId="0" fontId="0" fillId="0" borderId="0" xfId="0" applyFill="1" applyBorder="1" applyAlignment="1" applyProtection="1"/>
    <xf numFmtId="0" fontId="97" fillId="22" borderId="0" xfId="0" applyFont="1" applyFill="1" applyAlignment="1" applyProtection="1">
      <alignment vertical="top"/>
    </xf>
    <xf numFmtId="0" fontId="0" fillId="0" borderId="0" xfId="0"/>
    <xf numFmtId="0" fontId="63" fillId="21" borderId="0" xfId="0" applyFont="1" applyFill="1" applyBorder="1" applyAlignment="1" applyProtection="1">
      <alignment vertical="center"/>
      <protection locked="0"/>
    </xf>
    <xf numFmtId="0" fontId="7" fillId="35" borderId="101" xfId="0" applyFont="1" applyFill="1" applyBorder="1" applyAlignment="1" applyProtection="1">
      <alignment horizontal="center" wrapText="1"/>
    </xf>
    <xf numFmtId="0" fontId="7" fillId="35" borderId="103" xfId="0" applyFont="1" applyFill="1" applyBorder="1" applyAlignment="1" applyProtection="1">
      <alignment horizontal="center" wrapText="1"/>
    </xf>
    <xf numFmtId="0" fontId="7" fillId="25" borderId="104" xfId="0" applyFont="1" applyFill="1" applyBorder="1" applyAlignment="1" applyProtection="1">
      <alignment horizontal="center" wrapText="1"/>
    </xf>
    <xf numFmtId="0" fontId="7" fillId="25" borderId="105" xfId="0" applyFont="1" applyFill="1" applyBorder="1" applyAlignment="1" applyProtection="1">
      <alignment horizontal="center" wrapText="1"/>
    </xf>
    <xf numFmtId="0" fontId="100" fillId="20" borderId="33" xfId="0" applyFont="1" applyFill="1" applyBorder="1" applyAlignment="1">
      <alignment vertical="center"/>
    </xf>
    <xf numFmtId="0" fontId="78" fillId="20" borderId="34" xfId="0" applyFont="1" applyFill="1" applyBorder="1" applyAlignment="1">
      <alignment vertical="center"/>
    </xf>
    <xf numFmtId="0" fontId="78" fillId="20" borderId="35" xfId="0" applyFont="1" applyFill="1" applyBorder="1" applyAlignment="1">
      <alignment vertical="center"/>
    </xf>
    <xf numFmtId="0" fontId="87" fillId="0" borderId="187" xfId="0" applyFont="1" applyFill="1" applyBorder="1" applyAlignment="1" applyProtection="1">
      <alignment horizontal="left" wrapText="1" indent="1"/>
    </xf>
    <xf numFmtId="0" fontId="87" fillId="0" borderId="63" xfId="0" applyFont="1" applyFill="1" applyBorder="1" applyAlignment="1" applyProtection="1">
      <alignment horizontal="center" vertical="center" wrapText="1"/>
    </xf>
    <xf numFmtId="0" fontId="87" fillId="0" borderId="190" xfId="0" applyFont="1" applyFill="1" applyBorder="1" applyAlignment="1" applyProtection="1">
      <alignment horizontal="left" wrapText="1" indent="1"/>
    </xf>
    <xf numFmtId="0" fontId="87" fillId="0" borderId="70" xfId="0" applyFont="1" applyFill="1" applyBorder="1" applyAlignment="1" applyProtection="1">
      <alignment horizontal="center" wrapText="1"/>
    </xf>
    <xf numFmtId="0" fontId="87" fillId="0" borderId="190" xfId="0" applyNumberFormat="1" applyFont="1" applyFill="1" applyBorder="1" applyAlignment="1" applyProtection="1">
      <alignment horizontal="left" wrapText="1" indent="1"/>
    </xf>
    <xf numFmtId="0" fontId="87" fillId="0" borderId="70" xfId="0" applyNumberFormat="1" applyFont="1" applyFill="1" applyBorder="1" applyAlignment="1" applyProtection="1">
      <alignment horizontal="center" wrapText="1"/>
    </xf>
    <xf numFmtId="0" fontId="87" fillId="0" borderId="193" xfId="0" applyNumberFormat="1" applyFont="1" applyFill="1" applyBorder="1" applyAlignment="1" applyProtection="1">
      <alignment horizontal="left" wrapText="1" indent="1"/>
    </xf>
    <xf numFmtId="0" fontId="87" fillId="0" borderId="194" xfId="0" applyNumberFormat="1" applyFont="1" applyFill="1" applyBorder="1" applyAlignment="1" applyProtection="1">
      <alignment horizontal="center" wrapText="1"/>
    </xf>
    <xf numFmtId="0" fontId="101" fillId="20" borderId="34" xfId="0" applyFont="1" applyFill="1" applyBorder="1" applyAlignment="1" applyProtection="1">
      <alignment vertical="center"/>
    </xf>
    <xf numFmtId="0" fontId="101" fillId="20" borderId="35" xfId="0" applyFont="1" applyFill="1" applyBorder="1" applyAlignment="1" applyProtection="1">
      <alignment vertical="center"/>
    </xf>
    <xf numFmtId="0" fontId="87" fillId="0" borderId="60" xfId="0" applyFont="1" applyFill="1" applyBorder="1" applyAlignment="1" applyProtection="1">
      <alignment horizontal="left" wrapText="1" indent="1"/>
    </xf>
    <xf numFmtId="177" fontId="0" fillId="27" borderId="149" xfId="0" applyNumberFormat="1" applyFont="1" applyFill="1" applyBorder="1" applyAlignment="1" applyProtection="1">
      <alignment horizontal="right" vertical="top" wrapText="1"/>
      <protection locked="0"/>
    </xf>
    <xf numFmtId="0" fontId="87" fillId="0" borderId="65" xfId="0" applyFont="1" applyFill="1" applyBorder="1" applyAlignment="1" applyProtection="1">
      <alignment horizontal="left" wrapText="1" indent="1"/>
    </xf>
    <xf numFmtId="177" fontId="0" fillId="37" borderId="92" xfId="0" applyNumberFormat="1" applyFont="1" applyFill="1" applyBorder="1" applyAlignment="1" applyProtection="1">
      <alignment horizontal="right" vertical="top" wrapText="1"/>
      <protection locked="0"/>
    </xf>
    <xf numFmtId="0" fontId="87" fillId="0" borderId="65" xfId="0" applyNumberFormat="1" applyFont="1" applyFill="1" applyBorder="1" applyAlignment="1" applyProtection="1">
      <alignment horizontal="left" wrapText="1" indent="1"/>
    </xf>
    <xf numFmtId="0" fontId="87" fillId="0" borderId="199" xfId="0" applyNumberFormat="1" applyFont="1" applyFill="1" applyBorder="1" applyAlignment="1" applyProtection="1">
      <alignment horizontal="left" wrapText="1" indent="1"/>
    </xf>
    <xf numFmtId="177" fontId="0" fillId="27" borderId="144" xfId="0" applyNumberFormat="1" applyFont="1" applyFill="1" applyBorder="1" applyAlignment="1" applyProtection="1">
      <alignment horizontal="right" vertical="top" wrapText="1"/>
      <protection locked="0"/>
    </xf>
    <xf numFmtId="0" fontId="7" fillId="26" borderId="200" xfId="0" applyFont="1" applyFill="1" applyBorder="1" applyAlignment="1" applyProtection="1">
      <alignment horizontal="center" wrapText="1"/>
    </xf>
    <xf numFmtId="0" fontId="7" fillId="26" borderId="201" xfId="0" applyFont="1" applyFill="1" applyBorder="1" applyAlignment="1" applyProtection="1">
      <alignment horizontal="center" wrapText="1"/>
    </xf>
    <xf numFmtId="0" fontId="65" fillId="23" borderId="104" xfId="0" applyFont="1" applyFill="1" applyBorder="1" applyAlignment="1" applyProtection="1">
      <alignment horizontal="center" vertical="center" wrapText="1"/>
    </xf>
    <xf numFmtId="0" fontId="65" fillId="23" borderId="105" xfId="0" applyFont="1" applyFill="1" applyBorder="1" applyAlignment="1" applyProtection="1">
      <alignment horizontal="center" vertical="center" wrapText="1"/>
    </xf>
    <xf numFmtId="0" fontId="64" fillId="0" borderId="0" xfId="0" applyFont="1" applyFill="1" applyBorder="1" applyAlignment="1" applyProtection="1">
      <alignment vertical="center"/>
    </xf>
    <xf numFmtId="0" fontId="7" fillId="26" borderId="206" xfId="0" applyFont="1" applyFill="1" applyBorder="1" applyAlignment="1" applyProtection="1">
      <alignment horizontal="center" wrapText="1"/>
    </xf>
    <xf numFmtId="0" fontId="7" fillId="26" borderId="207" xfId="0" applyFont="1" applyFill="1" applyBorder="1" applyAlignment="1" applyProtection="1">
      <alignment horizontal="center" wrapText="1"/>
    </xf>
    <xf numFmtId="0" fontId="65" fillId="23" borderId="118" xfId="0" applyFont="1" applyFill="1" applyBorder="1" applyAlignment="1" applyProtection="1">
      <alignment horizontal="center" vertical="center" wrapText="1"/>
    </xf>
    <xf numFmtId="0" fontId="65" fillId="23" borderId="119" xfId="0" applyFont="1" applyFill="1" applyBorder="1" applyAlignment="1" applyProtection="1">
      <alignment horizontal="center" vertical="center" wrapText="1"/>
    </xf>
    <xf numFmtId="0" fontId="77" fillId="0" borderId="59" xfId="0" applyFont="1" applyFill="1" applyBorder="1" applyAlignment="1" applyProtection="1">
      <alignment horizontal="right" vertical="center" wrapText="1" indent="1"/>
    </xf>
    <xf numFmtId="0" fontId="65" fillId="2" borderId="80" xfId="0" applyFont="1" applyFill="1" applyBorder="1" applyAlignment="1" applyProtection="1">
      <alignment horizontal="center" vertical="center" wrapText="1"/>
    </xf>
    <xf numFmtId="0" fontId="65" fillId="2" borderId="81" xfId="0" applyFont="1" applyFill="1" applyBorder="1" applyAlignment="1" applyProtection="1">
      <alignment horizontal="center" vertical="center" wrapText="1"/>
    </xf>
    <xf numFmtId="0" fontId="65" fillId="26" borderId="75" xfId="0" applyFont="1" applyFill="1" applyBorder="1" applyAlignment="1" applyProtection="1">
      <alignment horizontal="center" vertical="center" wrapText="1"/>
    </xf>
    <xf numFmtId="0" fontId="65" fillId="26" borderId="76" xfId="0" applyFont="1" applyFill="1" applyBorder="1" applyAlignment="1" applyProtection="1">
      <alignment horizontal="center" vertical="center" wrapText="1"/>
    </xf>
    <xf numFmtId="0" fontId="62" fillId="0" borderId="82" xfId="0" applyFont="1" applyFill="1" applyBorder="1" applyAlignment="1" applyProtection="1">
      <alignment horizontal="right" vertical="top"/>
    </xf>
    <xf numFmtId="0" fontId="62" fillId="0" borderId="88" xfId="0" applyFont="1" applyFill="1" applyBorder="1" applyAlignment="1" applyProtection="1">
      <alignment horizontal="right" vertical="top"/>
    </xf>
    <xf numFmtId="0" fontId="62" fillId="0" borderId="94" xfId="0" applyFont="1" applyFill="1" applyBorder="1" applyAlignment="1" applyProtection="1">
      <alignment horizontal="right" vertical="top"/>
    </xf>
    <xf numFmtId="0" fontId="0" fillId="22" borderId="0" xfId="0" applyFont="1" applyFill="1" applyProtection="1"/>
    <xf numFmtId="0" fontId="80" fillId="22" borderId="0" xfId="0" applyFont="1" applyFill="1" applyBorder="1" applyAlignment="1" applyProtection="1"/>
    <xf numFmtId="0" fontId="80" fillId="22" borderId="0" xfId="0" applyFont="1" applyFill="1" applyBorder="1" applyProtection="1"/>
    <xf numFmtId="0" fontId="0" fillId="0" borderId="0" xfId="0" applyFont="1" applyProtection="1"/>
    <xf numFmtId="0" fontId="65" fillId="2" borderId="37" xfId="0" applyFont="1" applyFill="1" applyBorder="1" applyAlignment="1" applyProtection="1">
      <alignment horizontal="center" vertical="center" wrapText="1"/>
    </xf>
    <xf numFmtId="0" fontId="65" fillId="2" borderId="106" xfId="0" applyFont="1" applyFill="1" applyBorder="1" applyAlignment="1" applyProtection="1">
      <alignment horizontal="center" vertical="center" wrapText="1"/>
    </xf>
    <xf numFmtId="0" fontId="62" fillId="0" borderId="111" xfId="0" applyFont="1" applyFill="1" applyBorder="1" applyAlignment="1" applyProtection="1">
      <alignment horizontal="right" vertical="top"/>
    </xf>
    <xf numFmtId="0" fontId="81" fillId="20" borderId="33" xfId="0" applyFont="1" applyFill="1" applyBorder="1" applyAlignment="1" applyProtection="1">
      <alignment horizontal="right" vertical="center" wrapText="1"/>
    </xf>
    <xf numFmtId="0" fontId="81" fillId="20" borderId="33" xfId="0" applyFont="1" applyFill="1" applyBorder="1" applyAlignment="1" applyProtection="1">
      <alignment horizontal="right" vertical="center" wrapText="1" indent="1"/>
    </xf>
    <xf numFmtId="0" fontId="71" fillId="34" borderId="46" xfId="0" applyFont="1" applyFill="1" applyBorder="1" applyAlignment="1" applyProtection="1">
      <alignment vertical="center"/>
    </xf>
    <xf numFmtId="0" fontId="102" fillId="21" borderId="0" xfId="0" applyFont="1" applyFill="1" applyBorder="1" applyAlignment="1" applyProtection="1">
      <alignment wrapText="1"/>
    </xf>
    <xf numFmtId="0" fontId="64" fillId="21" borderId="0" xfId="0" applyFont="1" applyFill="1" applyBorder="1" applyAlignment="1" applyProtection="1">
      <alignment vertical="center"/>
    </xf>
    <xf numFmtId="0" fontId="0" fillId="21" borderId="0" xfId="0" applyFill="1" applyBorder="1" applyAlignment="1" applyProtection="1">
      <alignment wrapText="1"/>
    </xf>
    <xf numFmtId="0" fontId="0" fillId="0" borderId="0" xfId="0" applyProtection="1"/>
    <xf numFmtId="0" fontId="71" fillId="33" borderId="0" xfId="0" applyFont="1" applyFill="1" applyBorder="1" applyAlignment="1" applyProtection="1">
      <alignment horizontal="left" vertical="center"/>
    </xf>
    <xf numFmtId="0" fontId="102" fillId="33" borderId="0" xfId="0" applyFont="1" applyFill="1" applyBorder="1" applyAlignment="1" applyProtection="1">
      <alignment wrapText="1"/>
    </xf>
    <xf numFmtId="0" fontId="0" fillId="33" borderId="0" xfId="0" applyFill="1" applyBorder="1" applyAlignment="1" applyProtection="1">
      <alignment wrapText="1"/>
    </xf>
    <xf numFmtId="0" fontId="93" fillId="22" borderId="0" xfId="0" applyFont="1" applyFill="1" applyProtection="1">
      <protection locked="0"/>
    </xf>
    <xf numFmtId="0" fontId="0" fillId="22" borderId="0" xfId="0" applyFill="1" applyAlignment="1" applyProtection="1">
      <alignment wrapText="1"/>
    </xf>
    <xf numFmtId="0" fontId="0" fillId="22" borderId="0" xfId="0" applyFill="1" applyAlignment="1" applyProtection="1">
      <alignment vertical="center" wrapText="1"/>
    </xf>
    <xf numFmtId="0" fontId="0" fillId="0" borderId="0" xfId="0" applyAlignment="1" applyProtection="1">
      <alignment vertical="center"/>
    </xf>
    <xf numFmtId="0" fontId="65" fillId="20" borderId="158" xfId="0" applyFont="1" applyFill="1" applyBorder="1" applyAlignment="1" applyProtection="1">
      <alignment horizontal="center" vertical="center" wrapText="1"/>
    </xf>
    <xf numFmtId="0" fontId="65" fillId="20" borderId="49" xfId="0" applyFont="1" applyFill="1" applyBorder="1" applyAlignment="1" applyProtection="1">
      <alignment horizontal="center" vertical="center" wrapText="1"/>
    </xf>
    <xf numFmtId="0" fontId="65" fillId="32" borderId="158" xfId="0" applyFont="1" applyFill="1" applyBorder="1" applyAlignment="1" applyProtection="1">
      <alignment horizontal="center" vertical="center" wrapText="1"/>
    </xf>
    <xf numFmtId="0" fontId="65" fillId="32" borderId="49" xfId="0" applyFont="1" applyFill="1" applyBorder="1" applyAlignment="1" applyProtection="1">
      <alignment horizontal="center" vertical="center" wrapText="1"/>
    </xf>
    <xf numFmtId="0" fontId="65" fillId="0" borderId="52" xfId="0" applyFont="1" applyFill="1" applyBorder="1" applyAlignment="1" applyProtection="1">
      <alignment horizontal="center" vertical="center" wrapText="1"/>
    </xf>
    <xf numFmtId="0" fontId="65" fillId="0" borderId="55" xfId="0" applyFont="1" applyFill="1" applyBorder="1" applyAlignment="1" applyProtection="1">
      <alignment horizontal="center" vertical="center" wrapText="1"/>
    </xf>
    <xf numFmtId="0" fontId="65" fillId="20" borderId="161" xfId="0" applyFont="1" applyFill="1" applyBorder="1" applyAlignment="1" applyProtection="1">
      <alignment horizontal="center" vertical="center" wrapText="1"/>
    </xf>
    <xf numFmtId="0" fontId="65" fillId="20" borderId="52" xfId="0" applyFont="1" applyFill="1" applyBorder="1" applyAlignment="1" applyProtection="1">
      <alignment horizontal="center" vertical="center" wrapText="1"/>
    </xf>
    <xf numFmtId="0" fontId="65" fillId="20" borderId="53" xfId="0" applyFont="1" applyFill="1" applyBorder="1" applyAlignment="1" applyProtection="1">
      <alignment horizontal="center" vertical="center" wrapText="1"/>
    </xf>
    <xf numFmtId="0" fontId="65" fillId="32" borderId="161" xfId="0" applyFont="1" applyFill="1" applyBorder="1" applyAlignment="1" applyProtection="1">
      <alignment horizontal="center" vertical="center" wrapText="1"/>
    </xf>
    <xf numFmtId="0" fontId="65" fillId="32" borderId="52" xfId="0" applyFont="1" applyFill="1" applyBorder="1" applyAlignment="1" applyProtection="1">
      <alignment horizontal="center" vertical="center" wrapText="1"/>
    </xf>
    <xf numFmtId="0" fontId="65" fillId="32" borderId="53" xfId="0" applyFont="1" applyFill="1" applyBorder="1" applyAlignment="1" applyProtection="1">
      <alignment horizontal="center" vertical="center" wrapText="1"/>
    </xf>
    <xf numFmtId="0" fontId="65" fillId="0" borderId="57" xfId="0" applyFont="1" applyFill="1" applyBorder="1" applyAlignment="1" applyProtection="1">
      <alignment horizontal="center" vertical="center" wrapText="1"/>
    </xf>
    <xf numFmtId="0" fontId="0" fillId="27" borderId="107" xfId="0" applyNumberFormat="1" applyFill="1" applyBorder="1" applyAlignment="1" applyProtection="1">
      <alignment horizontal="left"/>
      <protection locked="0"/>
    </xf>
    <xf numFmtId="0" fontId="0" fillId="27" borderId="189" xfId="0" applyNumberFormat="1" applyFill="1" applyBorder="1" applyProtection="1">
      <protection locked="0"/>
    </xf>
    <xf numFmtId="179" fontId="0" fillId="27" borderId="189" xfId="0" applyNumberFormat="1" applyFill="1" applyBorder="1" applyProtection="1">
      <protection locked="0"/>
    </xf>
    <xf numFmtId="0" fontId="0" fillId="27" borderId="189" xfId="0" applyNumberFormat="1" applyFont="1" applyFill="1" applyBorder="1" applyProtection="1">
      <protection locked="0"/>
    </xf>
    <xf numFmtId="0" fontId="0" fillId="27" borderId="213" xfId="0" applyNumberFormat="1" applyFill="1" applyBorder="1" applyProtection="1">
      <protection locked="0"/>
    </xf>
    <xf numFmtId="179" fontId="0" fillId="27" borderId="107" xfId="0" applyNumberFormat="1" applyFill="1" applyBorder="1" applyProtection="1">
      <protection locked="0"/>
    </xf>
    <xf numFmtId="179" fontId="0" fillId="27" borderId="189" xfId="0" applyNumberFormat="1" applyFill="1" applyBorder="1" applyProtection="1">
      <protection locked="0"/>
    </xf>
    <xf numFmtId="179" fontId="0" fillId="27" borderId="213" xfId="0" applyNumberFormat="1" applyFill="1" applyBorder="1" applyProtection="1">
      <protection locked="0"/>
    </xf>
    <xf numFmtId="10" fontId="0" fillId="27" borderId="107" xfId="0" applyNumberFormat="1" applyFill="1" applyBorder="1" applyProtection="1">
      <protection locked="0"/>
    </xf>
    <xf numFmtId="0" fontId="0" fillId="27" borderId="108" xfId="0" applyNumberFormat="1" applyFill="1" applyBorder="1" applyAlignment="1" applyProtection="1">
      <alignment horizontal="center"/>
      <protection locked="0"/>
    </xf>
    <xf numFmtId="0" fontId="0" fillId="38" borderId="109" xfId="0" applyNumberFormat="1" applyFill="1" applyBorder="1" applyAlignment="1" applyProtection="1">
      <alignment horizontal="left"/>
      <protection locked="0"/>
    </xf>
    <xf numFmtId="0" fontId="0" fillId="38" borderId="192" xfId="0" applyNumberFormat="1" applyFill="1" applyBorder="1" applyProtection="1">
      <protection locked="0"/>
    </xf>
    <xf numFmtId="179" fontId="0" fillId="38" borderId="192" xfId="0" applyNumberFormat="1" applyFill="1" applyBorder="1" applyProtection="1">
      <protection locked="0"/>
    </xf>
    <xf numFmtId="0" fontId="0" fillId="38" borderId="214" xfId="0" applyNumberFormat="1" applyFill="1" applyBorder="1" applyProtection="1">
      <protection locked="0"/>
    </xf>
    <xf numFmtId="179" fontId="0" fillId="38" borderId="109" xfId="0" applyNumberFormat="1" applyFill="1" applyBorder="1" applyProtection="1">
      <protection locked="0"/>
    </xf>
    <xf numFmtId="179" fontId="0" fillId="38" borderId="192" xfId="0" applyNumberFormat="1" applyFill="1" applyBorder="1" applyProtection="1">
      <protection locked="0"/>
    </xf>
    <xf numFmtId="179" fontId="0" fillId="38" borderId="214" xfId="0" applyNumberFormat="1" applyFill="1" applyBorder="1" applyProtection="1">
      <protection locked="0"/>
    </xf>
    <xf numFmtId="10" fontId="0" fillId="38" borderId="109" xfId="0" applyNumberFormat="1" applyFill="1" applyBorder="1" applyProtection="1">
      <protection locked="0"/>
    </xf>
    <xf numFmtId="0" fontId="0" fillId="38" borderId="110" xfId="0" applyNumberFormat="1" applyFill="1" applyBorder="1" applyAlignment="1" applyProtection="1">
      <alignment horizontal="center"/>
      <protection locked="0"/>
    </xf>
    <xf numFmtId="0" fontId="0" fillId="27" borderId="109" xfId="0" applyNumberFormat="1" applyFill="1" applyBorder="1" applyAlignment="1" applyProtection="1">
      <alignment horizontal="left"/>
      <protection locked="0"/>
    </xf>
    <xf numFmtId="0" fontId="0" fillId="27" borderId="192" xfId="0" applyNumberFormat="1" applyFill="1" applyBorder="1" applyProtection="1">
      <protection locked="0"/>
    </xf>
    <xf numFmtId="179" fontId="0" fillId="27" borderId="192" xfId="0" applyNumberFormat="1" applyFill="1" applyBorder="1" applyProtection="1">
      <protection locked="0"/>
    </xf>
    <xf numFmtId="0" fontId="0" fillId="27" borderId="214" xfId="0" applyNumberFormat="1" applyFill="1" applyBorder="1" applyProtection="1">
      <protection locked="0"/>
    </xf>
    <xf numFmtId="179" fontId="0" fillId="27" borderId="109" xfId="0" applyNumberFormat="1" applyFill="1" applyBorder="1" applyProtection="1">
      <protection locked="0"/>
    </xf>
    <xf numFmtId="179" fontId="0" fillId="27" borderId="192" xfId="0" applyNumberFormat="1" applyFill="1" applyBorder="1" applyProtection="1">
      <protection locked="0"/>
    </xf>
    <xf numFmtId="179" fontId="0" fillId="27" borderId="214" xfId="0" applyNumberFormat="1" applyFill="1" applyBorder="1" applyProtection="1">
      <protection locked="0"/>
    </xf>
    <xf numFmtId="10" fontId="0" fillId="27" borderId="109" xfId="0" applyNumberFormat="1" applyFill="1" applyBorder="1" applyProtection="1">
      <protection locked="0"/>
    </xf>
    <xf numFmtId="0" fontId="0" fillId="27" borderId="110" xfId="0" applyNumberFormat="1" applyFill="1" applyBorder="1" applyAlignment="1" applyProtection="1">
      <alignment horizontal="center"/>
      <protection locked="0"/>
    </xf>
    <xf numFmtId="0" fontId="0" fillId="38" borderId="195" xfId="0" applyNumberFormat="1" applyFill="1" applyBorder="1" applyAlignment="1" applyProtection="1">
      <alignment horizontal="left"/>
      <protection locked="0"/>
    </xf>
    <xf numFmtId="0" fontId="0" fillId="38" borderId="198" xfId="0" applyNumberFormat="1" applyFill="1" applyBorder="1" applyProtection="1">
      <protection locked="0"/>
    </xf>
    <xf numFmtId="179" fontId="0" fillId="38" borderId="198" xfId="0" applyNumberFormat="1" applyFill="1" applyBorder="1" applyProtection="1">
      <protection locked="0"/>
    </xf>
    <xf numFmtId="0" fontId="0" fillId="38" borderId="215" xfId="0" applyNumberFormat="1" applyFill="1" applyBorder="1" applyProtection="1">
      <protection locked="0"/>
    </xf>
    <xf numFmtId="179" fontId="0" fillId="38" borderId="195" xfId="0" applyNumberFormat="1" applyFill="1" applyBorder="1" applyProtection="1">
      <protection locked="0"/>
    </xf>
    <xf numFmtId="179" fontId="0" fillId="38" borderId="198" xfId="0" applyNumberFormat="1" applyFill="1" applyBorder="1" applyProtection="1">
      <protection locked="0"/>
    </xf>
    <xf numFmtId="179" fontId="0" fillId="38" borderId="215" xfId="0" applyNumberFormat="1" applyFill="1" applyBorder="1" applyProtection="1">
      <protection locked="0"/>
    </xf>
    <xf numFmtId="10" fontId="0" fillId="38" borderId="195" xfId="0" applyNumberFormat="1" applyFill="1" applyBorder="1" applyProtection="1">
      <protection locked="0"/>
    </xf>
    <xf numFmtId="0" fontId="0" fillId="38" borderId="196" xfId="0" applyNumberFormat="1" applyFill="1" applyBorder="1" applyAlignment="1" applyProtection="1">
      <alignment horizontal="center"/>
      <protection locked="0"/>
    </xf>
    <xf numFmtId="0" fontId="0" fillId="22" borderId="0" xfId="0" applyFill="1" applyProtection="1"/>
    <xf numFmtId="0" fontId="62" fillId="0" borderId="0" xfId="0" applyFont="1" applyFill="1" applyProtection="1"/>
    <xf numFmtId="0" fontId="65" fillId="20" borderId="42" xfId="0" applyFont="1" applyFill="1" applyBorder="1" applyAlignment="1" applyProtection="1">
      <alignment horizontal="center" vertical="center" wrapText="1"/>
    </xf>
    <xf numFmtId="0" fontId="65" fillId="20" borderId="43" xfId="0" applyFont="1" applyFill="1" applyBorder="1" applyAlignment="1" applyProtection="1">
      <alignment horizontal="center" vertical="center" wrapText="1"/>
    </xf>
    <xf numFmtId="0" fontId="65" fillId="20" borderId="41" xfId="0" applyFont="1" applyFill="1" applyBorder="1" applyAlignment="1" applyProtection="1">
      <alignment horizontal="center" vertical="center" wrapText="1"/>
    </xf>
    <xf numFmtId="0" fontId="65" fillId="20" borderId="182" xfId="0" applyFont="1" applyFill="1" applyBorder="1" applyAlignment="1" applyProtection="1">
      <alignment horizontal="center" vertical="center" wrapText="1"/>
    </xf>
    <xf numFmtId="0" fontId="65" fillId="20" borderId="14" xfId="0" applyFont="1" applyFill="1" applyBorder="1" applyAlignment="1" applyProtection="1">
      <alignment horizontal="center" vertical="center" wrapText="1"/>
    </xf>
    <xf numFmtId="0" fontId="65" fillId="20" borderId="15" xfId="0" applyFont="1" applyFill="1" applyBorder="1" applyAlignment="1" applyProtection="1">
      <alignment horizontal="center" vertical="center" wrapText="1"/>
    </xf>
    <xf numFmtId="0" fontId="65" fillId="20" borderId="150" xfId="0" applyFont="1" applyFill="1" applyBorder="1" applyAlignment="1" applyProtection="1">
      <alignment horizontal="center" vertical="center" wrapText="1"/>
    </xf>
    <xf numFmtId="0" fontId="65" fillId="20" borderId="209" xfId="0" applyFont="1" applyFill="1" applyBorder="1" applyAlignment="1" applyProtection="1">
      <alignment horizontal="center" vertical="center" wrapText="1"/>
    </xf>
    <xf numFmtId="0" fontId="65" fillId="20" borderId="211" xfId="0" applyFont="1" applyFill="1" applyBorder="1" applyAlignment="1" applyProtection="1">
      <alignment horizontal="center" vertical="center" wrapText="1"/>
    </xf>
    <xf numFmtId="0" fontId="65" fillId="20" borderId="16" xfId="0" applyFont="1" applyFill="1" applyBorder="1" applyAlignment="1" applyProtection="1">
      <alignment horizontal="center" vertical="center" wrapText="1"/>
    </xf>
    <xf numFmtId="0" fontId="65" fillId="20" borderId="13" xfId="0" applyFont="1" applyFill="1" applyBorder="1" applyAlignment="1" applyProtection="1">
      <alignment horizontal="center" vertical="center" wrapText="1"/>
    </xf>
    <xf numFmtId="0" fontId="65" fillId="20" borderId="216" xfId="0" applyFont="1" applyFill="1" applyBorder="1" applyAlignment="1" applyProtection="1">
      <alignment horizontal="center" vertical="center" wrapText="1"/>
    </xf>
    <xf numFmtId="0" fontId="65" fillId="32" borderId="13" xfId="0" applyFont="1" applyFill="1" applyBorder="1" applyAlignment="1" applyProtection="1">
      <alignment horizontal="center" vertical="center" wrapText="1"/>
    </xf>
    <xf numFmtId="0" fontId="65" fillId="32" borderId="216" xfId="0" applyFont="1" applyFill="1" applyBorder="1" applyAlignment="1" applyProtection="1">
      <alignment horizontal="center" vertical="center" wrapText="1"/>
    </xf>
    <xf numFmtId="0" fontId="65" fillId="0" borderId="161" xfId="0" applyFont="1" applyFill="1" applyBorder="1" applyAlignment="1" applyProtection="1">
      <alignment horizontal="center" vertical="center" wrapText="1"/>
    </xf>
    <xf numFmtId="0" fontId="0" fillId="22" borderId="0" xfId="0" applyFill="1" applyBorder="1" applyAlignment="1" applyProtection="1">
      <alignment vertical="center" wrapText="1"/>
    </xf>
    <xf numFmtId="0" fontId="0" fillId="0" borderId="0" xfId="0" applyBorder="1" applyAlignment="1" applyProtection="1">
      <alignment vertical="center"/>
    </xf>
    <xf numFmtId="0" fontId="0" fillId="27" borderId="107" xfId="0" applyNumberFormat="1" applyFont="1" applyFill="1" applyBorder="1" applyAlignment="1" applyProtection="1">
      <alignment horizontal="left"/>
      <protection locked="0"/>
    </xf>
    <xf numFmtId="0" fontId="0" fillId="27" borderId="189" xfId="0" applyNumberFormat="1" applyFont="1" applyFill="1" applyBorder="1" applyAlignment="1" applyProtection="1">
      <alignment horizontal="left"/>
      <protection locked="0"/>
    </xf>
    <xf numFmtId="179" fontId="0" fillId="27" borderId="213" xfId="0" applyNumberFormat="1" applyFont="1" applyFill="1" applyBorder="1" applyAlignment="1" applyProtection="1">
      <alignment horizontal="center"/>
      <protection locked="0"/>
    </xf>
    <xf numFmtId="0" fontId="0" fillId="27" borderId="218" xfId="0" applyNumberFormat="1" applyFont="1" applyFill="1" applyBorder="1" applyAlignment="1" applyProtection="1">
      <alignment horizontal="left"/>
      <protection locked="0"/>
    </xf>
    <xf numFmtId="0" fontId="0" fillId="27" borderId="108" xfId="0" applyNumberFormat="1" applyFont="1" applyFill="1" applyBorder="1" applyAlignment="1" applyProtection="1">
      <alignment horizontal="left"/>
      <protection locked="0"/>
    </xf>
    <xf numFmtId="179" fontId="0" fillId="27" borderId="188" xfId="0" applyNumberFormat="1" applyFont="1" applyFill="1" applyBorder="1" applyProtection="1">
      <protection locked="0"/>
    </xf>
    <xf numFmtId="179" fontId="0" fillId="27" borderId="189" xfId="0" applyNumberFormat="1" applyFont="1" applyFill="1" applyBorder="1" applyProtection="1">
      <protection locked="0"/>
    </xf>
    <xf numFmtId="179" fontId="0" fillId="27" borderId="108" xfId="0" applyNumberFormat="1" applyFont="1" applyFill="1" applyBorder="1" applyProtection="1">
      <protection locked="0"/>
    </xf>
    <xf numFmtId="10" fontId="0" fillId="27" borderId="188" xfId="0" applyNumberFormat="1" applyFont="1" applyFill="1" applyBorder="1" applyProtection="1">
      <protection locked="0"/>
    </xf>
    <xf numFmtId="0" fontId="0" fillId="27" borderId="108" xfId="0" applyNumberFormat="1" applyFont="1" applyFill="1" applyBorder="1" applyProtection="1">
      <protection locked="0"/>
    </xf>
    <xf numFmtId="0" fontId="0" fillId="38" borderId="109" xfId="0" applyNumberFormat="1" applyFont="1" applyFill="1" applyBorder="1" applyProtection="1">
      <protection locked="0"/>
    </xf>
    <xf numFmtId="0" fontId="0" fillId="38" borderId="192" xfId="0" applyNumberFormat="1" applyFont="1" applyFill="1" applyBorder="1" applyProtection="1">
      <protection locked="0"/>
    </xf>
    <xf numFmtId="179" fontId="0" fillId="38" borderId="214" xfId="0" applyNumberFormat="1" applyFont="1" applyFill="1" applyBorder="1" applyProtection="1">
      <protection locked="0"/>
    </xf>
    <xf numFmtId="0" fontId="0" fillId="38" borderId="219" xfId="0" applyNumberFormat="1" applyFont="1" applyFill="1" applyBorder="1" applyProtection="1">
      <protection locked="0"/>
    </xf>
    <xf numFmtId="0" fontId="0" fillId="38" borderId="110" xfId="0" applyNumberFormat="1" applyFont="1" applyFill="1" applyBorder="1" applyProtection="1">
      <protection locked="0"/>
    </xf>
    <xf numFmtId="179" fontId="0" fillId="38" borderId="191" xfId="0" applyNumberFormat="1" applyFont="1" applyFill="1" applyBorder="1" applyProtection="1">
      <protection locked="0"/>
    </xf>
    <xf numFmtId="179" fontId="0" fillId="38" borderId="192" xfId="0" applyNumberFormat="1" applyFont="1" applyFill="1" applyBorder="1" applyProtection="1">
      <protection locked="0"/>
    </xf>
    <xf numFmtId="179" fontId="0" fillId="38" borderId="110" xfId="0" applyNumberFormat="1" applyFont="1" applyFill="1" applyBorder="1" applyProtection="1">
      <protection locked="0"/>
    </xf>
    <xf numFmtId="10" fontId="0" fillId="38" borderId="191" xfId="0" applyNumberFormat="1" applyFont="1" applyFill="1" applyBorder="1" applyProtection="1">
      <protection locked="0"/>
    </xf>
    <xf numFmtId="0" fontId="0" fillId="27" borderId="109" xfId="0" applyNumberFormat="1" applyFont="1" applyFill="1" applyBorder="1" applyProtection="1">
      <protection locked="0"/>
    </xf>
    <xf numFmtId="0" fontId="0" fillId="27" borderId="192" xfId="0" applyNumberFormat="1" applyFont="1" applyFill="1" applyBorder="1" applyProtection="1">
      <protection locked="0"/>
    </xf>
    <xf numFmtId="179" fontId="0" fillId="27" borderId="214" xfId="0" applyNumberFormat="1" applyFont="1" applyFill="1" applyBorder="1" applyProtection="1">
      <protection locked="0"/>
    </xf>
    <xf numFmtId="0" fontId="0" fillId="27" borderId="219" xfId="0" applyNumberFormat="1" applyFont="1" applyFill="1" applyBorder="1" applyProtection="1">
      <protection locked="0"/>
    </xf>
    <xf numFmtId="0" fontId="0" fillId="27" borderId="110" xfId="0" applyNumberFormat="1" applyFont="1" applyFill="1" applyBorder="1" applyProtection="1">
      <protection locked="0"/>
    </xf>
    <xf numFmtId="179" fontId="0" fillId="27" borderId="191" xfId="0" applyNumberFormat="1" applyFont="1" applyFill="1" applyBorder="1" applyProtection="1">
      <protection locked="0"/>
    </xf>
    <xf numFmtId="179" fontId="0" fillId="27" borderId="192" xfId="0" applyNumberFormat="1" applyFont="1" applyFill="1" applyBorder="1" applyProtection="1">
      <protection locked="0"/>
    </xf>
    <xf numFmtId="179" fontId="0" fillId="27" borderId="110" xfId="0" applyNumberFormat="1" applyFont="1" applyFill="1" applyBorder="1" applyProtection="1">
      <protection locked="0"/>
    </xf>
    <xf numFmtId="10" fontId="0" fillId="27" borderId="191" xfId="0" applyNumberFormat="1" applyFont="1" applyFill="1" applyBorder="1" applyProtection="1">
      <protection locked="0"/>
    </xf>
    <xf numFmtId="0" fontId="0" fillId="27" borderId="195" xfId="0" applyNumberFormat="1" applyFont="1" applyFill="1" applyBorder="1" applyProtection="1">
      <protection locked="0"/>
    </xf>
    <xf numFmtId="0" fontId="0" fillId="27" borderId="198" xfId="0" applyNumberFormat="1" applyFont="1" applyFill="1" applyBorder="1" applyProtection="1">
      <protection locked="0"/>
    </xf>
    <xf numFmtId="179" fontId="0" fillId="27" borderId="215" xfId="0" applyNumberFormat="1" applyFont="1" applyFill="1" applyBorder="1" applyProtection="1">
      <protection locked="0"/>
    </xf>
    <xf numFmtId="0" fontId="0" fillId="27" borderId="220" xfId="0" applyNumberFormat="1" applyFont="1" applyFill="1" applyBorder="1" applyProtection="1">
      <protection locked="0"/>
    </xf>
    <xf numFmtId="0" fontId="0" fillId="27" borderId="196" xfId="0" applyNumberFormat="1" applyFont="1" applyFill="1" applyBorder="1" applyProtection="1">
      <protection locked="0"/>
    </xf>
    <xf numFmtId="179" fontId="0" fillId="27" borderId="197" xfId="0" applyNumberFormat="1" applyFont="1" applyFill="1" applyBorder="1" applyProtection="1">
      <protection locked="0"/>
    </xf>
    <xf numFmtId="179" fontId="0" fillId="27" borderId="198" xfId="0" applyNumberFormat="1" applyFont="1" applyFill="1" applyBorder="1" applyProtection="1">
      <protection locked="0"/>
    </xf>
    <xf numFmtId="179" fontId="0" fillId="27" borderId="196" xfId="0" applyNumberFormat="1" applyFont="1" applyFill="1" applyBorder="1" applyProtection="1">
      <protection locked="0"/>
    </xf>
    <xf numFmtId="10" fontId="0" fillId="27" borderId="197" xfId="0" applyNumberFormat="1" applyFont="1" applyFill="1" applyBorder="1" applyProtection="1">
      <protection locked="0"/>
    </xf>
    <xf numFmtId="0" fontId="0" fillId="22" borderId="0" xfId="0" quotePrefix="1" applyFont="1" applyFill="1" applyAlignment="1" applyProtection="1">
      <alignment wrapText="1"/>
    </xf>
    <xf numFmtId="0" fontId="65" fillId="0" borderId="158" xfId="0" applyFont="1" applyFill="1" applyBorder="1" applyAlignment="1" applyProtection="1">
      <alignment horizontal="center" vertical="center" wrapText="1"/>
    </xf>
    <xf numFmtId="0" fontId="65" fillId="0" borderId="12" xfId="0" applyFont="1" applyFill="1" applyBorder="1" applyAlignment="1" applyProtection="1">
      <alignment horizontal="center" vertical="center" wrapText="1"/>
    </xf>
    <xf numFmtId="0" fontId="65" fillId="0" borderId="56" xfId="0" applyFont="1" applyFill="1" applyBorder="1" applyAlignment="1" applyProtection="1">
      <alignment horizontal="center" vertical="center" wrapText="1"/>
    </xf>
    <xf numFmtId="0" fontId="0" fillId="27" borderId="189" xfId="0" applyNumberFormat="1" applyFill="1" applyBorder="1" applyAlignment="1" applyProtection="1">
      <alignment horizontal="left"/>
      <protection locked="0"/>
    </xf>
    <xf numFmtId="181" fontId="0" fillId="27" borderId="189" xfId="0" applyNumberFormat="1" applyFill="1" applyBorder="1" applyProtection="1">
      <protection locked="0"/>
    </xf>
    <xf numFmtId="181" fontId="0" fillId="27" borderId="213" xfId="0" applyNumberFormat="1" applyFill="1" applyBorder="1" applyProtection="1">
      <protection locked="0"/>
    </xf>
    <xf numFmtId="182" fontId="0" fillId="27" borderId="107" xfId="0" applyNumberFormat="1" applyFill="1" applyBorder="1" applyProtection="1">
      <protection locked="0"/>
    </xf>
    <xf numFmtId="179" fontId="0" fillId="27" borderId="213" xfId="0" applyNumberFormat="1" applyFill="1" applyBorder="1" applyProtection="1">
      <protection locked="0"/>
    </xf>
    <xf numFmtId="10" fontId="0" fillId="27" borderId="107" xfId="0" applyNumberFormat="1" applyFill="1" applyBorder="1" applyProtection="1">
      <protection locked="0"/>
    </xf>
    <xf numFmtId="0" fontId="0" fillId="27" borderId="108" xfId="0" applyNumberFormat="1" applyFill="1" applyBorder="1" applyProtection="1">
      <protection locked="0"/>
    </xf>
    <xf numFmtId="0" fontId="0" fillId="38" borderId="192" xfId="0" applyNumberFormat="1" applyFill="1" applyBorder="1" applyAlignment="1" applyProtection="1">
      <alignment horizontal="left"/>
      <protection locked="0"/>
    </xf>
    <xf numFmtId="0" fontId="0" fillId="38" borderId="192" xfId="0" applyNumberFormat="1" applyFont="1" applyFill="1" applyBorder="1" applyAlignment="1" applyProtection="1">
      <alignment horizontal="left"/>
      <protection locked="0"/>
    </xf>
    <xf numFmtId="181" fontId="0" fillId="38" borderId="192" xfId="0" applyNumberFormat="1" applyFill="1" applyBorder="1" applyProtection="1">
      <protection locked="0"/>
    </xf>
    <xf numFmtId="181" fontId="0" fillId="38" borderId="214" xfId="0" applyNumberFormat="1" applyFill="1" applyBorder="1" applyProtection="1">
      <protection locked="0"/>
    </xf>
    <xf numFmtId="182" fontId="0" fillId="38" borderId="109" xfId="0" applyNumberFormat="1" applyFill="1" applyBorder="1" applyProtection="1">
      <protection locked="0"/>
    </xf>
    <xf numFmtId="179" fontId="0" fillId="38" borderId="192" xfId="0" applyNumberFormat="1" applyFont="1" applyFill="1" applyBorder="1" applyProtection="1">
      <protection locked="0"/>
    </xf>
    <xf numFmtId="179" fontId="0" fillId="38" borderId="214" xfId="0" applyNumberFormat="1" applyFill="1" applyBorder="1" applyProtection="1">
      <protection locked="0"/>
    </xf>
    <xf numFmtId="10" fontId="0" fillId="38" borderId="109" xfId="0" applyNumberFormat="1" applyFill="1" applyBorder="1" applyProtection="1">
      <protection locked="0"/>
    </xf>
    <xf numFmtId="0" fontId="0" fillId="38" borderId="110" xfId="0" applyNumberFormat="1" applyFill="1" applyBorder="1" applyProtection="1">
      <protection locked="0"/>
    </xf>
    <xf numFmtId="0" fontId="0" fillId="27" borderId="192" xfId="0" applyNumberFormat="1" applyFill="1" applyBorder="1" applyAlignment="1" applyProtection="1">
      <alignment horizontal="left"/>
      <protection locked="0"/>
    </xf>
    <xf numFmtId="181" fontId="0" fillId="27" borderId="192" xfId="0" applyNumberFormat="1" applyFill="1" applyBorder="1" applyProtection="1">
      <protection locked="0"/>
    </xf>
    <xf numFmtId="181" fontId="0" fillId="27" borderId="214" xfId="0" applyNumberFormat="1" applyFill="1" applyBorder="1" applyProtection="1">
      <protection locked="0"/>
    </xf>
    <xf numFmtId="182" fontId="0" fillId="27" borderId="109" xfId="0" applyNumberFormat="1" applyFill="1" applyBorder="1" applyProtection="1">
      <protection locked="0"/>
    </xf>
    <xf numFmtId="179" fontId="0" fillId="27" borderId="214" xfId="0" applyNumberFormat="1" applyFill="1" applyBorder="1" applyProtection="1">
      <protection locked="0"/>
    </xf>
    <xf numFmtId="10" fontId="0" fillId="27" borderId="109" xfId="0" applyNumberFormat="1" applyFill="1" applyBorder="1" applyProtection="1">
      <protection locked="0"/>
    </xf>
    <xf numFmtId="0" fontId="0" fillId="27" borderId="110" xfId="0" applyNumberFormat="1" applyFill="1" applyBorder="1" applyProtection="1">
      <protection locked="0"/>
    </xf>
    <xf numFmtId="0" fontId="0" fillId="38" borderId="109" xfId="0" applyNumberFormat="1" applyFill="1" applyBorder="1" applyProtection="1">
      <protection locked="0"/>
    </xf>
    <xf numFmtId="0" fontId="0" fillId="27" borderId="109" xfId="0" applyNumberFormat="1" applyFill="1" applyBorder="1" applyProtection="1">
      <protection locked="0"/>
    </xf>
    <xf numFmtId="0" fontId="0" fillId="38" borderId="198" xfId="0" applyNumberFormat="1" applyFill="1" applyBorder="1" applyAlignment="1" applyProtection="1">
      <alignment horizontal="left"/>
      <protection locked="0"/>
    </xf>
    <xf numFmtId="181" fontId="0" fillId="38" borderId="198" xfId="0" applyNumberFormat="1" applyFill="1" applyBorder="1" applyProtection="1">
      <protection locked="0"/>
    </xf>
    <xf numFmtId="181" fontId="0" fillId="38" borderId="215" xfId="0" applyNumberFormat="1" applyFill="1" applyBorder="1" applyProtection="1">
      <protection locked="0"/>
    </xf>
    <xf numFmtId="182" fontId="0" fillId="38" borderId="195" xfId="0" applyNumberFormat="1" applyFill="1" applyBorder="1" applyProtection="1">
      <protection locked="0"/>
    </xf>
    <xf numFmtId="179" fontId="0" fillId="38" borderId="215" xfId="0" applyNumberFormat="1" applyFill="1" applyBorder="1" applyProtection="1">
      <protection locked="0"/>
    </xf>
    <xf numFmtId="0" fontId="0" fillId="38" borderId="195" xfId="0" applyNumberFormat="1" applyFill="1" applyBorder="1" applyProtection="1">
      <protection locked="0"/>
    </xf>
    <xf numFmtId="10" fontId="0" fillId="38" borderId="195" xfId="0" applyNumberFormat="1" applyFill="1" applyBorder="1" applyProtection="1">
      <protection locked="0"/>
    </xf>
    <xf numFmtId="0" fontId="0" fillId="38" borderId="196" xfId="0" applyNumberFormat="1" applyFill="1" applyBorder="1" applyProtection="1">
      <protection locked="0"/>
    </xf>
    <xf numFmtId="0" fontId="69" fillId="20" borderId="182" xfId="0" applyFont="1" applyFill="1" applyBorder="1" applyAlignment="1" applyProtection="1">
      <alignment horizontal="center" vertical="center" wrapText="1"/>
    </xf>
    <xf numFmtId="0" fontId="69" fillId="20" borderId="159" xfId="0" applyFont="1" applyFill="1" applyBorder="1" applyAlignment="1" applyProtection="1">
      <alignment horizontal="center" vertical="center" wrapText="1"/>
    </xf>
    <xf numFmtId="0" fontId="69" fillId="32" borderId="182" xfId="0" applyFont="1" applyFill="1" applyBorder="1" applyAlignment="1" applyProtection="1">
      <alignment horizontal="center" vertical="center" wrapText="1"/>
    </xf>
    <xf numFmtId="0" fontId="69" fillId="32" borderId="159" xfId="0" applyFont="1" applyFill="1" applyBorder="1" applyAlignment="1" applyProtection="1">
      <alignment horizontal="center" vertical="center" wrapText="1"/>
    </xf>
    <xf numFmtId="0" fontId="69" fillId="20" borderId="161" xfId="0" applyFont="1" applyFill="1" applyBorder="1" applyAlignment="1" applyProtection="1">
      <alignment horizontal="center" vertical="center" wrapText="1"/>
    </xf>
    <xf numFmtId="0" fontId="69" fillId="20" borderId="52" xfId="0" applyFont="1" applyFill="1" applyBorder="1" applyAlignment="1" applyProtection="1">
      <alignment horizontal="center" vertical="center" wrapText="1"/>
    </xf>
    <xf numFmtId="0" fontId="69" fillId="20" borderId="53" xfId="0" applyFont="1" applyFill="1" applyBorder="1" applyAlignment="1" applyProtection="1">
      <alignment horizontal="center" vertical="center" wrapText="1"/>
    </xf>
    <xf numFmtId="0" fontId="69" fillId="32" borderId="161" xfId="0" applyFont="1" applyFill="1" applyBorder="1" applyAlignment="1" applyProtection="1">
      <alignment horizontal="center" vertical="center" wrapText="1"/>
    </xf>
    <xf numFmtId="0" fontId="69" fillId="32" borderId="52" xfId="0" applyFont="1" applyFill="1" applyBorder="1" applyAlignment="1" applyProtection="1">
      <alignment horizontal="center" vertical="center" wrapText="1"/>
    </xf>
    <xf numFmtId="0" fontId="69" fillId="32" borderId="53" xfId="0" applyFont="1" applyFill="1" applyBorder="1" applyAlignment="1" applyProtection="1">
      <alignment horizontal="center" vertical="center" wrapText="1"/>
    </xf>
    <xf numFmtId="0" fontId="69" fillId="0" borderId="161" xfId="0" applyFont="1" applyFill="1" applyBorder="1" applyAlignment="1" applyProtection="1">
      <alignment horizontal="center" vertical="center" wrapText="1"/>
    </xf>
    <xf numFmtId="0" fontId="69" fillId="0" borderId="53" xfId="0" applyFont="1" applyFill="1" applyBorder="1" applyAlignment="1" applyProtection="1">
      <alignment horizontal="center" vertical="center" wrapText="1"/>
    </xf>
    <xf numFmtId="0" fontId="0" fillId="27" borderId="107" xfId="0" applyNumberFormat="1" applyFill="1" applyBorder="1" applyAlignment="1" applyProtection="1">
      <alignment horizontal="center"/>
      <protection locked="0"/>
    </xf>
    <xf numFmtId="0" fontId="0" fillId="27" borderId="108" xfId="0" applyFont="1" applyFill="1" applyBorder="1" applyAlignment="1" applyProtection="1">
      <alignment wrapText="1"/>
      <protection locked="0"/>
    </xf>
    <xf numFmtId="10" fontId="42" fillId="27" borderId="188" xfId="56" applyNumberFormat="1" applyFill="1" applyBorder="1" applyAlignment="1" applyProtection="1">
      <alignment wrapText="1"/>
      <protection locked="0"/>
    </xf>
    <xf numFmtId="10" fontId="42" fillId="27" borderId="189" xfId="56" applyNumberFormat="1" applyFill="1" applyBorder="1" applyAlignment="1" applyProtection="1">
      <alignment wrapText="1"/>
      <protection locked="0"/>
    </xf>
    <xf numFmtId="179" fontId="0" fillId="27" borderId="108" xfId="0" applyNumberFormat="1" applyFill="1" applyBorder="1" applyAlignment="1" applyProtection="1">
      <alignment wrapText="1"/>
      <protection locked="0"/>
    </xf>
    <xf numFmtId="183" fontId="0" fillId="27" borderId="108" xfId="0" applyNumberFormat="1" applyFill="1" applyBorder="1" applyAlignment="1" applyProtection="1">
      <alignment wrapText="1"/>
      <protection locked="0"/>
    </xf>
    <xf numFmtId="0" fontId="0" fillId="27" borderId="109" xfId="0" applyNumberFormat="1" applyFill="1" applyBorder="1" applyAlignment="1" applyProtection="1">
      <alignment horizontal="center"/>
      <protection locked="0"/>
    </xf>
    <xf numFmtId="0" fontId="0" fillId="27" borderId="110" xfId="0" applyFill="1" applyBorder="1" applyAlignment="1" applyProtection="1">
      <alignment wrapText="1"/>
      <protection locked="0"/>
    </xf>
    <xf numFmtId="10" fontId="42" fillId="27" borderId="191" xfId="56" applyNumberFormat="1" applyFill="1" applyBorder="1" applyAlignment="1" applyProtection="1">
      <alignment wrapText="1"/>
      <protection locked="0"/>
    </xf>
    <xf numFmtId="10" fontId="42" fillId="27" borderId="192" xfId="56" applyNumberFormat="1" applyFill="1" applyBorder="1" applyAlignment="1" applyProtection="1">
      <alignment wrapText="1"/>
      <protection locked="0"/>
    </xf>
    <xf numFmtId="179" fontId="0" fillId="27" borderId="110" xfId="0" applyNumberFormat="1" applyFill="1" applyBorder="1" applyAlignment="1" applyProtection="1">
      <alignment wrapText="1"/>
      <protection locked="0"/>
    </xf>
    <xf numFmtId="183" fontId="0" fillId="27" borderId="110" xfId="0" applyNumberFormat="1" applyFill="1" applyBorder="1" applyAlignment="1" applyProtection="1">
      <alignment wrapText="1"/>
      <protection locked="0"/>
    </xf>
    <xf numFmtId="10" fontId="0" fillId="27" borderId="191" xfId="0" applyNumberFormat="1" applyFill="1" applyBorder="1" applyAlignment="1" applyProtection="1">
      <alignment wrapText="1"/>
      <protection locked="0"/>
    </xf>
    <xf numFmtId="10" fontId="0" fillId="27" borderId="192" xfId="0" applyNumberFormat="1" applyFill="1" applyBorder="1" applyAlignment="1" applyProtection="1">
      <alignment wrapText="1"/>
      <protection locked="0"/>
    </xf>
    <xf numFmtId="179" fontId="0" fillId="27" borderId="110" xfId="0" applyNumberFormat="1" applyFill="1" applyBorder="1" applyAlignment="1" applyProtection="1">
      <alignment wrapText="1"/>
      <protection locked="0"/>
    </xf>
    <xf numFmtId="49" fontId="0" fillId="27" borderId="110" xfId="0" applyNumberFormat="1" applyFill="1" applyBorder="1" applyAlignment="1" applyProtection="1">
      <alignment wrapText="1"/>
      <protection locked="0"/>
    </xf>
    <xf numFmtId="49" fontId="0" fillId="27" borderId="109" xfId="0" applyNumberFormat="1" applyFill="1" applyBorder="1" applyAlignment="1" applyProtection="1">
      <alignment horizontal="center"/>
      <protection locked="0"/>
    </xf>
    <xf numFmtId="49" fontId="0" fillId="27" borderId="195" xfId="0" applyNumberFormat="1" applyFill="1" applyBorder="1" applyAlignment="1" applyProtection="1">
      <alignment horizontal="center"/>
      <protection locked="0"/>
    </xf>
    <xf numFmtId="0" fontId="0" fillId="27" borderId="196" xfId="0" applyFill="1" applyBorder="1" applyAlignment="1" applyProtection="1">
      <alignment wrapText="1"/>
      <protection locked="0"/>
    </xf>
    <xf numFmtId="10" fontId="0" fillId="27" borderId="197" xfId="0" applyNumberFormat="1" applyFill="1" applyBorder="1" applyAlignment="1" applyProtection="1">
      <alignment wrapText="1"/>
      <protection locked="0"/>
    </xf>
    <xf numFmtId="10" fontId="0" fillId="27" borderId="198" xfId="0" applyNumberFormat="1" applyFill="1" applyBorder="1" applyAlignment="1" applyProtection="1">
      <alignment wrapText="1"/>
      <protection locked="0"/>
    </xf>
    <xf numFmtId="179" fontId="0" fillId="27" borderId="196" xfId="0" applyNumberFormat="1" applyFill="1" applyBorder="1" applyAlignment="1" applyProtection="1">
      <alignment wrapText="1"/>
      <protection locked="0"/>
    </xf>
    <xf numFmtId="49" fontId="0" fillId="27" borderId="196" xfId="0" applyNumberFormat="1" applyFill="1" applyBorder="1" applyAlignment="1" applyProtection="1">
      <alignment wrapText="1"/>
      <protection locked="0"/>
    </xf>
    <xf numFmtId="0" fontId="60" fillId="22" borderId="0" xfId="0" applyFont="1" applyFill="1" applyProtection="1"/>
    <xf numFmtId="0" fontId="60" fillId="22" borderId="0" xfId="0" applyFont="1" applyFill="1" applyAlignment="1" applyProtection="1">
      <alignment wrapText="1"/>
    </xf>
    <xf numFmtId="0" fontId="60" fillId="0" borderId="0" xfId="0" applyFont="1" applyProtection="1"/>
    <xf numFmtId="0" fontId="62" fillId="22" borderId="77" xfId="0" applyFont="1" applyFill="1" applyBorder="1" applyAlignment="1" applyProtection="1">
      <alignment vertical="center"/>
    </xf>
    <xf numFmtId="0" fontId="62" fillId="22" borderId="46" xfId="0" applyFont="1" applyFill="1" applyBorder="1" applyAlignment="1" applyProtection="1">
      <alignment vertical="center" wrapText="1"/>
    </xf>
    <xf numFmtId="0" fontId="103" fillId="22" borderId="0" xfId="0" applyFont="1" applyFill="1" applyAlignment="1" applyProtection="1">
      <alignment vertical="center" wrapText="1"/>
    </xf>
    <xf numFmtId="0" fontId="18" fillId="22" borderId="0" xfId="0" applyFont="1" applyFill="1" applyAlignment="1" applyProtection="1">
      <alignment vertical="center" wrapText="1"/>
    </xf>
    <xf numFmtId="0" fontId="69" fillId="0" borderId="55" xfId="0" applyFont="1" applyFill="1" applyBorder="1" applyAlignment="1" applyProtection="1">
      <alignment horizontal="center" vertical="center" wrapText="1"/>
    </xf>
    <xf numFmtId="0" fontId="69" fillId="23" borderId="161" xfId="0" applyFont="1" applyFill="1" applyBorder="1" applyAlignment="1" applyProtection="1">
      <alignment horizontal="center" vertical="center" wrapText="1"/>
    </xf>
    <xf numFmtId="0" fontId="69" fillId="35" borderId="52" xfId="0" applyFont="1" applyFill="1" applyBorder="1" applyAlignment="1" applyProtection="1">
      <alignment horizontal="center" vertical="center" wrapText="1"/>
    </xf>
    <xf numFmtId="0" fontId="69" fillId="35" borderId="53" xfId="0" applyFont="1" applyFill="1" applyBorder="1" applyAlignment="1" applyProtection="1">
      <alignment horizontal="center" vertical="center" wrapText="1"/>
    </xf>
    <xf numFmtId="0" fontId="18" fillId="22" borderId="0" xfId="0" applyFont="1" applyFill="1" applyAlignment="1" applyProtection="1">
      <alignment wrapText="1"/>
    </xf>
    <xf numFmtId="0" fontId="0" fillId="0" borderId="82" xfId="0" applyFill="1" applyBorder="1" applyAlignment="1" applyProtection="1">
      <alignment horizontal="center"/>
    </xf>
    <xf numFmtId="0" fontId="0" fillId="27" borderId="107" xfId="0" applyNumberFormat="1" applyFill="1" applyBorder="1" applyAlignment="1" applyProtection="1">
      <alignment wrapText="1"/>
      <protection locked="0"/>
    </xf>
    <xf numFmtId="0" fontId="0" fillId="27" borderId="108" xfId="0" applyNumberFormat="1" applyFill="1" applyBorder="1" applyAlignment="1" applyProtection="1">
      <alignment horizontal="center" wrapText="1"/>
      <protection locked="0"/>
    </xf>
    <xf numFmtId="184" fontId="0" fillId="27" borderId="188" xfId="0" applyNumberFormat="1" applyFill="1" applyBorder="1" applyAlignment="1" applyProtection="1">
      <alignment wrapText="1"/>
      <protection locked="0"/>
    </xf>
    <xf numFmtId="182" fontId="0" fillId="27" borderId="189" xfId="0" applyNumberFormat="1" applyFill="1" applyBorder="1" applyAlignment="1" applyProtection="1">
      <alignment wrapText="1"/>
      <protection locked="0"/>
    </xf>
    <xf numFmtId="10" fontId="42" fillId="27" borderId="213" xfId="56" applyNumberFormat="1" applyFill="1" applyBorder="1" applyAlignment="1" applyProtection="1">
      <alignment wrapText="1"/>
      <protection locked="0"/>
    </xf>
    <xf numFmtId="184" fontId="0" fillId="27" borderId="107" xfId="0" applyNumberFormat="1" applyFill="1" applyBorder="1" applyAlignment="1" applyProtection="1">
      <alignment wrapText="1"/>
      <protection locked="0"/>
    </xf>
    <xf numFmtId="185" fontId="0" fillId="27" borderId="189" xfId="0" applyNumberFormat="1" applyFill="1" applyBorder="1" applyAlignment="1" applyProtection="1">
      <alignment wrapText="1"/>
      <protection locked="0"/>
    </xf>
    <xf numFmtId="10" fontId="42" fillId="27" borderId="108" xfId="56" applyNumberFormat="1" applyFill="1" applyBorder="1" applyAlignment="1" applyProtection="1">
      <alignment wrapText="1"/>
      <protection locked="0"/>
    </xf>
    <xf numFmtId="0" fontId="3" fillId="0" borderId="88" xfId="0" applyFont="1" applyFill="1" applyBorder="1" applyAlignment="1" applyProtection="1">
      <alignment horizontal="center"/>
    </xf>
    <xf numFmtId="0" fontId="0" fillId="38" borderId="109" xfId="0" applyNumberFormat="1" applyFill="1" applyBorder="1" applyAlignment="1" applyProtection="1">
      <alignment wrapText="1"/>
      <protection locked="0"/>
    </xf>
    <xf numFmtId="0" fontId="0" fillId="38" borderId="110" xfId="0" applyNumberFormat="1" applyFill="1" applyBorder="1" applyAlignment="1" applyProtection="1">
      <alignment horizontal="center" wrapText="1"/>
      <protection locked="0"/>
    </xf>
    <xf numFmtId="184" fontId="0" fillId="38" borderId="191" xfId="0" applyNumberFormat="1" applyFill="1" applyBorder="1" applyAlignment="1" applyProtection="1">
      <alignment wrapText="1"/>
      <protection locked="0"/>
    </xf>
    <xf numFmtId="185" fontId="0" fillId="38" borderId="192" xfId="0" applyNumberFormat="1" applyFill="1" applyBorder="1" applyAlignment="1" applyProtection="1">
      <alignment wrapText="1"/>
      <protection locked="0"/>
    </xf>
    <xf numFmtId="10" fontId="42" fillId="38" borderId="192" xfId="56" applyNumberFormat="1" applyFill="1" applyBorder="1" applyAlignment="1" applyProtection="1">
      <alignment wrapText="1"/>
      <protection locked="0"/>
    </xf>
    <xf numFmtId="10" fontId="42" fillId="38" borderId="214" xfId="56" applyNumberFormat="1" applyFill="1" applyBorder="1" applyAlignment="1" applyProtection="1">
      <alignment wrapText="1"/>
      <protection locked="0"/>
    </xf>
    <xf numFmtId="184" fontId="0" fillId="38" borderId="109" xfId="0" applyNumberFormat="1" applyFill="1" applyBorder="1" applyAlignment="1" applyProtection="1">
      <alignment wrapText="1"/>
      <protection locked="0"/>
    </xf>
    <xf numFmtId="10" fontId="42" fillId="38" borderId="110" xfId="56" applyNumberFormat="1" applyFill="1" applyBorder="1" applyAlignment="1" applyProtection="1">
      <alignment wrapText="1"/>
      <protection locked="0"/>
    </xf>
    <xf numFmtId="0" fontId="0" fillId="0" borderId="88" xfId="0" applyFill="1" applyBorder="1" applyAlignment="1" applyProtection="1">
      <alignment horizontal="center"/>
    </xf>
    <xf numFmtId="0" fontId="0" fillId="27" borderId="109" xfId="0" applyNumberFormat="1" applyFill="1" applyBorder="1" applyAlignment="1" applyProtection="1">
      <alignment wrapText="1"/>
      <protection locked="0"/>
    </xf>
    <xf numFmtId="0" fontId="0" fillId="27" borderId="110" xfId="0" applyNumberFormat="1" applyFill="1" applyBorder="1" applyAlignment="1" applyProtection="1">
      <alignment horizontal="center" wrapText="1"/>
      <protection locked="0"/>
    </xf>
    <xf numFmtId="184" fontId="0" fillId="27" borderId="191" xfId="0" applyNumberFormat="1" applyFill="1" applyBorder="1" applyAlignment="1" applyProtection="1">
      <alignment wrapText="1"/>
      <protection locked="0"/>
    </xf>
    <xf numFmtId="185" fontId="0" fillId="27" borderId="192" xfId="0" applyNumberFormat="1" applyFill="1" applyBorder="1" applyAlignment="1" applyProtection="1">
      <alignment wrapText="1"/>
      <protection locked="0"/>
    </xf>
    <xf numFmtId="10" fontId="42" fillId="27" borderId="214" xfId="56" applyNumberFormat="1" applyFill="1" applyBorder="1" applyAlignment="1" applyProtection="1">
      <alignment wrapText="1"/>
      <protection locked="0"/>
    </xf>
    <xf numFmtId="184" fontId="0" fillId="27" borderId="109" xfId="0" applyNumberFormat="1" applyFill="1" applyBorder="1" applyAlignment="1" applyProtection="1">
      <alignment wrapText="1"/>
      <protection locked="0"/>
    </xf>
    <xf numFmtId="10" fontId="42" fillId="27" borderId="110" xfId="56" applyNumberFormat="1" applyFill="1" applyBorder="1" applyAlignment="1" applyProtection="1">
      <alignment wrapText="1"/>
      <protection locked="0"/>
    </xf>
    <xf numFmtId="184" fontId="0" fillId="27" borderId="191" xfId="0" applyNumberFormat="1" applyFill="1" applyBorder="1" applyAlignment="1" applyProtection="1">
      <alignment wrapText="1"/>
      <protection locked="0"/>
    </xf>
    <xf numFmtId="0" fontId="0" fillId="27" borderId="192" xfId="0" applyFill="1" applyBorder="1" applyAlignment="1" applyProtection="1">
      <alignment wrapText="1"/>
      <protection locked="0"/>
    </xf>
    <xf numFmtId="10" fontId="0" fillId="27" borderId="214" xfId="0" applyNumberFormat="1" applyFill="1" applyBorder="1" applyAlignment="1" applyProtection="1">
      <alignment wrapText="1"/>
      <protection locked="0"/>
    </xf>
    <xf numFmtId="184" fontId="0" fillId="27" borderId="109" xfId="0" applyNumberFormat="1" applyFill="1" applyBorder="1" applyAlignment="1" applyProtection="1">
      <alignment wrapText="1"/>
      <protection locked="0"/>
    </xf>
    <xf numFmtId="184" fontId="0" fillId="38" borderId="191" xfId="0" applyNumberFormat="1" applyFill="1" applyBorder="1" applyAlignment="1" applyProtection="1">
      <alignment wrapText="1"/>
      <protection locked="0"/>
    </xf>
    <xf numFmtId="0" fontId="0" fillId="38" borderId="192" xfId="0" applyFill="1" applyBorder="1" applyAlignment="1" applyProtection="1">
      <alignment wrapText="1"/>
      <protection locked="0"/>
    </xf>
    <xf numFmtId="10" fontId="0" fillId="38" borderId="192" xfId="0" applyNumberFormat="1" applyFill="1" applyBorder="1" applyAlignment="1" applyProtection="1">
      <alignment wrapText="1"/>
      <protection locked="0"/>
    </xf>
    <xf numFmtId="10" fontId="0" fillId="38" borderId="214" xfId="0" applyNumberFormat="1" applyFill="1" applyBorder="1" applyAlignment="1" applyProtection="1">
      <alignment wrapText="1"/>
      <protection locked="0"/>
    </xf>
    <xf numFmtId="184" fontId="0" fillId="38" borderId="109" xfId="0" applyNumberFormat="1" applyFill="1" applyBorder="1" applyAlignment="1" applyProtection="1">
      <alignment wrapText="1"/>
      <protection locked="0"/>
    </xf>
    <xf numFmtId="49" fontId="0" fillId="27" borderId="109" xfId="0" applyNumberFormat="1" applyFill="1" applyBorder="1" applyAlignment="1" applyProtection="1">
      <alignment wrapText="1"/>
      <protection locked="0"/>
    </xf>
    <xf numFmtId="49" fontId="0" fillId="27" borderId="110" xfId="0" applyNumberFormat="1" applyFill="1" applyBorder="1" applyAlignment="1" applyProtection="1">
      <alignment horizontal="center" wrapText="1"/>
      <protection locked="0"/>
    </xf>
    <xf numFmtId="49" fontId="0" fillId="38" borderId="109" xfId="0" applyNumberFormat="1" applyFill="1" applyBorder="1" applyAlignment="1" applyProtection="1">
      <alignment wrapText="1"/>
      <protection locked="0"/>
    </xf>
    <xf numFmtId="49" fontId="0" fillId="38" borderId="110" xfId="0" applyNumberFormat="1" applyFill="1" applyBorder="1" applyAlignment="1" applyProtection="1">
      <alignment horizontal="center" wrapText="1"/>
      <protection locked="0"/>
    </xf>
    <xf numFmtId="0" fontId="0" fillId="0" borderId="142" xfId="0" applyFill="1" applyBorder="1" applyAlignment="1" applyProtection="1">
      <alignment horizontal="center"/>
    </xf>
    <xf numFmtId="49" fontId="0" fillId="38" borderId="195" xfId="0" applyNumberFormat="1" applyFill="1" applyBorder="1" applyAlignment="1" applyProtection="1">
      <alignment wrapText="1"/>
      <protection locked="0"/>
    </xf>
    <xf numFmtId="49" fontId="0" fillId="38" borderId="196" xfId="0" applyNumberFormat="1" applyFill="1" applyBorder="1" applyAlignment="1" applyProtection="1">
      <alignment horizontal="center" wrapText="1"/>
      <protection locked="0"/>
    </xf>
    <xf numFmtId="184" fontId="0" fillId="38" borderId="197" xfId="0" applyNumberFormat="1" applyFill="1" applyBorder="1" applyAlignment="1" applyProtection="1">
      <alignment wrapText="1"/>
      <protection locked="0"/>
    </xf>
    <xf numFmtId="0" fontId="0" fillId="38" borderId="198" xfId="0" applyFill="1" applyBorder="1" applyAlignment="1" applyProtection="1">
      <alignment wrapText="1"/>
      <protection locked="0"/>
    </xf>
    <xf numFmtId="10" fontId="0" fillId="38" borderId="198" xfId="0" applyNumberFormat="1" applyFill="1" applyBorder="1" applyAlignment="1" applyProtection="1">
      <alignment wrapText="1"/>
      <protection locked="0"/>
    </xf>
    <xf numFmtId="10" fontId="0" fillId="38" borderId="215" xfId="0" applyNumberFormat="1" applyFill="1" applyBorder="1" applyAlignment="1" applyProtection="1">
      <alignment wrapText="1"/>
      <protection locked="0"/>
    </xf>
    <xf numFmtId="184" fontId="0" fillId="38" borderId="195" xfId="0" applyNumberFormat="1" applyFill="1" applyBorder="1" applyAlignment="1" applyProtection="1">
      <alignment wrapText="1"/>
      <protection locked="0"/>
    </xf>
    <xf numFmtId="10" fontId="42" fillId="38" borderId="196" xfId="56" applyNumberFormat="1" applyFill="1" applyBorder="1" applyAlignment="1" applyProtection="1">
      <alignment wrapText="1"/>
      <protection locked="0"/>
    </xf>
    <xf numFmtId="0" fontId="68" fillId="22" borderId="0" xfId="0" applyFont="1" applyFill="1" applyProtection="1"/>
    <xf numFmtId="0" fontId="68" fillId="22" borderId="0" xfId="0" applyFont="1" applyFill="1" applyAlignment="1" applyProtection="1">
      <alignment wrapText="1"/>
    </xf>
    <xf numFmtId="0" fontId="68" fillId="0" borderId="0" xfId="0" applyFont="1" applyProtection="1"/>
    <xf numFmtId="0" fontId="69" fillId="26" borderId="60" xfId="0" applyFont="1" applyFill="1" applyBorder="1" applyAlignment="1" applyProtection="1">
      <alignment horizontal="center" vertical="center" wrapText="1"/>
    </xf>
    <xf numFmtId="0" fontId="18" fillId="0" borderId="0" xfId="0" applyFont="1" applyProtection="1"/>
    <xf numFmtId="0" fontId="69" fillId="26" borderId="199" xfId="0" applyFont="1" applyFill="1" applyBorder="1" applyAlignment="1" applyProtection="1">
      <alignment horizontal="center" vertical="center" wrapText="1"/>
    </xf>
    <xf numFmtId="0" fontId="69" fillId="26" borderId="197" xfId="0" applyFont="1" applyFill="1" applyBorder="1" applyAlignment="1" applyProtection="1">
      <alignment horizontal="center" vertical="center" wrapText="1"/>
    </xf>
    <xf numFmtId="0" fontId="69" fillId="26" borderId="198" xfId="0" applyFont="1" applyFill="1" applyBorder="1" applyAlignment="1" applyProtection="1">
      <alignment horizontal="center" vertical="center" wrapText="1"/>
    </xf>
    <xf numFmtId="0" fontId="69" fillId="24" borderId="198" xfId="0" applyFont="1" applyFill="1" applyBorder="1" applyAlignment="1" applyProtection="1">
      <alignment horizontal="center" vertical="center" wrapText="1"/>
    </xf>
    <xf numFmtId="0" fontId="69" fillId="24" borderId="225" xfId="0" applyFont="1" applyFill="1" applyBorder="1" applyAlignment="1" applyProtection="1">
      <alignment horizontal="center" vertical="center" wrapText="1"/>
    </xf>
    <xf numFmtId="0" fontId="69" fillId="24" borderId="197" xfId="0" applyFont="1" applyFill="1" applyBorder="1" applyAlignment="1" applyProtection="1">
      <alignment horizontal="center" vertical="center" wrapText="1"/>
    </xf>
    <xf numFmtId="0" fontId="69" fillId="0" borderId="80" xfId="0" applyFont="1" applyFill="1" applyBorder="1" applyAlignment="1" applyProtection="1">
      <alignment horizontal="center" vertical="center" wrapText="1"/>
    </xf>
    <xf numFmtId="0" fontId="69" fillId="0" borderId="226" xfId="0" applyFont="1" applyFill="1" applyBorder="1" applyAlignment="1" applyProtection="1">
      <alignment horizontal="center" vertical="center" wrapText="1"/>
    </xf>
    <xf numFmtId="0" fontId="69" fillId="0" borderId="227" xfId="0" applyFont="1" applyFill="1" applyBorder="1" applyAlignment="1" applyProtection="1">
      <alignment horizontal="center" vertical="center" wrapText="1"/>
    </xf>
    <xf numFmtId="0" fontId="0" fillId="22" borderId="0" xfId="0" applyFill="1" applyAlignment="1" applyProtection="1">
      <alignment wrapText="1"/>
      <protection hidden="1"/>
    </xf>
    <xf numFmtId="0" fontId="60" fillId="22" borderId="0" xfId="0" applyFont="1" applyFill="1" applyAlignment="1" applyProtection="1">
      <alignment wrapText="1"/>
      <protection hidden="1"/>
    </xf>
    <xf numFmtId="0" fontId="60" fillId="0" borderId="0" xfId="0" applyFont="1" applyProtection="1">
      <protection hidden="1"/>
    </xf>
    <xf numFmtId="179" fontId="0" fillId="27" borderId="60" xfId="0" applyNumberFormat="1" applyFill="1" applyBorder="1" applyAlignment="1" applyProtection="1">
      <alignment wrapText="1"/>
      <protection locked="0"/>
    </xf>
    <xf numFmtId="179" fontId="0" fillId="27" borderId="231" xfId="0" applyNumberFormat="1" applyFill="1" applyBorder="1" applyAlignment="1" applyProtection="1">
      <alignment wrapText="1"/>
      <protection locked="0"/>
    </xf>
    <xf numFmtId="179" fontId="0" fillId="39" borderId="232" xfId="0" applyNumberFormat="1" applyFill="1" applyBorder="1" applyAlignment="1" applyProtection="1">
      <alignment wrapText="1"/>
    </xf>
    <xf numFmtId="179" fontId="0" fillId="27" borderId="233" xfId="0" applyNumberFormat="1" applyFill="1" applyBorder="1" applyAlignment="1" applyProtection="1">
      <alignment wrapText="1"/>
      <protection locked="0"/>
    </xf>
    <xf numFmtId="179" fontId="0" fillId="39" borderId="234" xfId="0" applyNumberFormat="1" applyFill="1" applyBorder="1" applyAlignment="1" applyProtection="1">
      <alignment wrapText="1"/>
    </xf>
    <xf numFmtId="0" fontId="60" fillId="22" borderId="0" xfId="0" applyFont="1" applyFill="1" applyAlignment="1" applyProtection="1">
      <protection hidden="1"/>
    </xf>
    <xf numFmtId="0" fontId="60" fillId="0" borderId="0" xfId="0" applyFont="1" applyAlignment="1" applyProtection="1"/>
    <xf numFmtId="179" fontId="0" fillId="27" borderId="65" xfId="0" applyNumberFormat="1" applyFill="1" applyBorder="1" applyAlignment="1" applyProtection="1">
      <alignment wrapText="1"/>
      <protection locked="0"/>
    </xf>
    <xf numFmtId="179" fontId="0" fillId="27" borderId="66" xfId="0" applyNumberFormat="1" applyFill="1" applyBorder="1" applyAlignment="1" applyProtection="1">
      <alignment wrapText="1"/>
      <protection locked="0"/>
    </xf>
    <xf numFmtId="179" fontId="0" fillId="27" borderId="69" xfId="0" applyNumberFormat="1" applyFill="1" applyBorder="1" applyAlignment="1" applyProtection="1">
      <alignment wrapText="1"/>
      <protection locked="0"/>
    </xf>
    <xf numFmtId="179" fontId="0" fillId="27" borderId="67" xfId="0" applyNumberFormat="1" applyFill="1" applyBorder="1" applyAlignment="1" applyProtection="1">
      <alignment wrapText="1"/>
      <protection locked="0"/>
    </xf>
    <xf numFmtId="179" fontId="0" fillId="39" borderId="66" xfId="0" applyNumberFormat="1" applyFill="1" applyBorder="1" applyAlignment="1" applyProtection="1">
      <alignment wrapText="1"/>
    </xf>
    <xf numFmtId="179" fontId="0" fillId="39" borderId="69" xfId="0" applyNumberFormat="1" applyFill="1" applyBorder="1" applyAlignment="1" applyProtection="1">
      <alignment wrapText="1"/>
    </xf>
    <xf numFmtId="179" fontId="0" fillId="39" borderId="67" xfId="0" applyNumberFormat="1" applyFill="1" applyBorder="1" applyAlignment="1" applyProtection="1">
      <alignment wrapText="1"/>
    </xf>
    <xf numFmtId="179" fontId="0" fillId="27" borderId="199" xfId="0" applyNumberFormat="1" applyFill="1" applyBorder="1" applyAlignment="1" applyProtection="1">
      <alignment wrapText="1"/>
      <protection locked="0"/>
    </xf>
    <xf numFmtId="179" fontId="0" fillId="39" borderId="183" xfId="0" applyNumberFormat="1" applyFill="1" applyBorder="1" applyAlignment="1" applyProtection="1">
      <alignment wrapText="1"/>
    </xf>
    <xf numFmtId="179" fontId="0" fillId="39" borderId="237" xfId="0" applyNumberFormat="1" applyFill="1" applyBorder="1" applyAlignment="1" applyProtection="1">
      <alignment wrapText="1"/>
    </xf>
    <xf numFmtId="179" fontId="0" fillId="39" borderId="238" xfId="0" applyNumberFormat="1" applyFill="1" applyBorder="1" applyAlignment="1" applyProtection="1">
      <alignment wrapText="1"/>
    </xf>
    <xf numFmtId="177" fontId="0" fillId="22" borderId="0" xfId="0" applyNumberFormat="1" applyFill="1" applyAlignment="1" applyProtection="1">
      <alignment wrapText="1"/>
    </xf>
    <xf numFmtId="179" fontId="0" fillId="22" borderId="0" xfId="0" applyNumberFormat="1" applyFill="1" applyAlignment="1" applyProtection="1">
      <alignment wrapText="1"/>
    </xf>
    <xf numFmtId="179" fontId="0" fillId="0" borderId="0" xfId="0" applyNumberFormat="1" applyProtection="1"/>
    <xf numFmtId="179" fontId="0" fillId="27" borderId="78" xfId="0" applyNumberFormat="1" applyFill="1" applyBorder="1" applyAlignment="1" applyProtection="1">
      <alignment horizontal="right" indent="1"/>
      <protection locked="0"/>
    </xf>
    <xf numFmtId="179" fontId="0" fillId="32" borderId="34" xfId="0" applyNumberFormat="1" applyFill="1" applyBorder="1" applyProtection="1"/>
    <xf numFmtId="179" fontId="0" fillId="32" borderId="34" xfId="0" applyNumberFormat="1" applyFill="1" applyBorder="1" applyProtection="1">
      <protection locked="0"/>
    </xf>
    <xf numFmtId="179" fontId="0" fillId="32" borderId="35" xfId="0" applyNumberFormat="1" applyFill="1" applyBorder="1" applyProtection="1"/>
    <xf numFmtId="0" fontId="0" fillId="0" borderId="0" xfId="0" applyAlignment="1" applyProtection="1">
      <alignment wrapText="1"/>
    </xf>
    <xf numFmtId="0" fontId="30" fillId="0" borderId="228" xfId="37" applyBorder="1">
      <alignment vertical="center"/>
    </xf>
    <xf numFmtId="0" fontId="30" fillId="0" borderId="236" xfId="37" applyBorder="1">
      <alignment vertical="center"/>
    </xf>
    <xf numFmtId="0" fontId="30" fillId="0" borderId="148" xfId="37" applyBorder="1">
      <alignment vertical="center"/>
    </xf>
    <xf numFmtId="0" fontId="30" fillId="0" borderId="33" xfId="37" applyBorder="1">
      <alignment vertical="center"/>
    </xf>
    <xf numFmtId="0" fontId="87" fillId="22" borderId="0" xfId="0" applyFont="1" applyFill="1" applyProtection="1"/>
    <xf numFmtId="0" fontId="98" fillId="34" borderId="46" xfId="0" applyFont="1" applyFill="1" applyBorder="1" applyAlignment="1" applyProtection="1">
      <alignment vertical="center"/>
    </xf>
    <xf numFmtId="0" fontId="71" fillId="34" borderId="0" xfId="0" applyFont="1" applyFill="1" applyBorder="1" applyAlignment="1" applyProtection="1">
      <alignment horizontal="left" vertical="center"/>
    </xf>
    <xf numFmtId="0" fontId="98" fillId="34" borderId="0" xfId="0" applyFont="1" applyFill="1" applyBorder="1" applyAlignment="1" applyProtection="1">
      <alignment horizontal="left" vertical="center"/>
    </xf>
    <xf numFmtId="0" fontId="71" fillId="34" borderId="0" xfId="0" applyFont="1" applyFill="1" applyBorder="1" applyAlignment="1" applyProtection="1">
      <alignment vertical="center"/>
    </xf>
    <xf numFmtId="0" fontId="98" fillId="34" borderId="0" xfId="0" applyFont="1" applyFill="1" applyBorder="1" applyAlignment="1" applyProtection="1">
      <alignment vertical="center"/>
    </xf>
    <xf numFmtId="0" fontId="71" fillId="33" borderId="0" xfId="59">
      <alignment horizontal="left" vertical="center"/>
      <protection locked="0"/>
    </xf>
    <xf numFmtId="0" fontId="98" fillId="33" borderId="0" xfId="59" applyFont="1">
      <alignment horizontal="left" vertical="center"/>
      <protection locked="0"/>
    </xf>
    <xf numFmtId="0" fontId="62" fillId="0" borderId="0" xfId="0" applyFont="1" applyProtection="1"/>
    <xf numFmtId="0" fontId="63" fillId="21" borderId="77" xfId="58" applyFont="1" applyBorder="1" applyProtection="1">
      <alignment vertical="center"/>
    </xf>
    <xf numFmtId="0" fontId="76" fillId="21" borderId="46" xfId="58" applyBorder="1" applyProtection="1">
      <alignment vertical="center"/>
    </xf>
    <xf numFmtId="0" fontId="76" fillId="21" borderId="46" xfId="58" applyBorder="1">
      <alignment vertical="center"/>
      <protection locked="0"/>
    </xf>
    <xf numFmtId="0" fontId="107" fillId="41" borderId="33" xfId="60" applyFont="1" applyFill="1" applyBorder="1" applyProtection="1">
      <alignment vertical="center"/>
    </xf>
    <xf numFmtId="0" fontId="76" fillId="39" borderId="34" xfId="58" applyFill="1" applyBorder="1" applyProtection="1">
      <alignment vertical="center"/>
    </xf>
    <xf numFmtId="0" fontId="76" fillId="39" borderId="34" xfId="58" applyFill="1" applyBorder="1">
      <alignment vertical="center"/>
      <protection locked="0"/>
    </xf>
    <xf numFmtId="0" fontId="76" fillId="39" borderId="35" xfId="58" applyFill="1" applyBorder="1">
      <alignment vertical="center"/>
      <protection locked="0"/>
    </xf>
    <xf numFmtId="0" fontId="69" fillId="20" borderId="103" xfId="0" applyFont="1" applyFill="1" applyBorder="1" applyAlignment="1" applyProtection="1">
      <alignment horizontal="center" vertical="center"/>
    </xf>
    <xf numFmtId="0" fontId="69" fillId="20" borderId="104" xfId="0" applyFont="1" applyFill="1" applyBorder="1" applyAlignment="1" applyProtection="1">
      <alignment horizontal="center" vertical="center"/>
    </xf>
    <xf numFmtId="0" fontId="69" fillId="32" borderId="104" xfId="0" applyFont="1" applyFill="1" applyBorder="1" applyAlignment="1" applyProtection="1">
      <alignment horizontal="center" vertical="center"/>
    </xf>
    <xf numFmtId="0" fontId="69" fillId="32" borderId="105" xfId="0" applyFont="1" applyFill="1" applyBorder="1" applyAlignment="1" applyProtection="1">
      <alignment horizontal="center" vertical="center"/>
    </xf>
    <xf numFmtId="0" fontId="62" fillId="0" borderId="37" xfId="0" applyFont="1" applyFill="1" applyBorder="1" applyProtection="1"/>
    <xf numFmtId="179" fontId="62" fillId="22" borderId="85" xfId="0" applyNumberFormat="1" applyFont="1" applyFill="1" applyBorder="1" applyAlignment="1" applyProtection="1">
      <alignment horizontal="left" wrapText="1" indent="1"/>
    </xf>
    <xf numFmtId="179" fontId="62" fillId="22" borderId="205" xfId="0" applyNumberFormat="1" applyFont="1" applyFill="1" applyBorder="1" applyAlignment="1" applyProtection="1">
      <alignment horizontal="center" vertical="center" wrapText="1"/>
    </xf>
    <xf numFmtId="0" fontId="62" fillId="0" borderId="157" xfId="0" applyFont="1" applyFill="1" applyBorder="1" applyProtection="1"/>
    <xf numFmtId="179" fontId="62" fillId="22" borderId="242" xfId="0" applyNumberFormat="1" applyFont="1" applyFill="1" applyBorder="1" applyAlignment="1" applyProtection="1">
      <alignment horizontal="left" wrapText="1" indent="1"/>
    </xf>
    <xf numFmtId="179" fontId="62" fillId="22" borderId="99" xfId="0" applyNumberFormat="1" applyFont="1" applyFill="1" applyBorder="1" applyAlignment="1" applyProtection="1">
      <alignment horizontal="center" vertical="center" wrapText="1"/>
    </xf>
    <xf numFmtId="179" fontId="62" fillId="22" borderId="243" xfId="0" applyNumberFormat="1" applyFont="1" applyFill="1" applyBorder="1" applyAlignment="1" applyProtection="1">
      <alignment horizontal="left" wrapText="1" indent="1"/>
    </xf>
    <xf numFmtId="179" fontId="62" fillId="22" borderId="244" xfId="0" applyNumberFormat="1" applyFont="1" applyFill="1" applyBorder="1" applyAlignment="1" applyProtection="1">
      <alignment horizontal="center" vertical="center" wrapText="1"/>
    </xf>
    <xf numFmtId="179" fontId="62" fillId="22" borderId="245" xfId="0" applyNumberFormat="1" applyFont="1" applyFill="1" applyBorder="1" applyAlignment="1" applyProtection="1">
      <alignment horizontal="left" wrapText="1" indent="1"/>
    </xf>
    <xf numFmtId="179" fontId="62" fillId="22" borderId="93" xfId="0" applyNumberFormat="1" applyFont="1" applyFill="1" applyBorder="1" applyAlignment="1" applyProtection="1">
      <alignment horizontal="center" vertical="center" wrapText="1"/>
    </xf>
    <xf numFmtId="179" fontId="62" fillId="22" borderId="243" xfId="0" applyNumberFormat="1" applyFont="1" applyFill="1" applyBorder="1" applyAlignment="1" applyProtection="1">
      <alignment horizontal="left" wrapText="1" indent="1"/>
    </xf>
    <xf numFmtId="179" fontId="62" fillId="22" borderId="244" xfId="0" applyNumberFormat="1" applyFont="1" applyFill="1" applyBorder="1" applyAlignment="1" applyProtection="1">
      <alignment horizontal="center" vertical="center" wrapText="1"/>
    </xf>
    <xf numFmtId="179" fontId="62" fillId="22" borderId="242" xfId="0" applyNumberFormat="1" applyFont="1" applyFill="1" applyBorder="1" applyAlignment="1" applyProtection="1">
      <alignment horizontal="left" wrapText="1" indent="1"/>
    </xf>
    <xf numFmtId="179" fontId="62" fillId="22" borderId="85" xfId="0" applyNumberFormat="1" applyFont="1" applyFill="1" applyBorder="1" applyAlignment="1" applyProtection="1">
      <alignment horizontal="left" wrapText="1" indent="1"/>
    </xf>
    <xf numFmtId="179" fontId="62" fillId="22" borderId="91" xfId="0" applyNumberFormat="1" applyFont="1" applyFill="1" applyBorder="1" applyAlignment="1" applyProtection="1">
      <alignment horizontal="left" wrapText="1" indent="1"/>
    </xf>
    <xf numFmtId="179" fontId="62" fillId="22" borderId="167" xfId="0" applyNumberFormat="1" applyFont="1" applyFill="1" applyBorder="1" applyAlignment="1" applyProtection="1">
      <alignment horizontal="center" vertical="center" wrapText="1"/>
    </xf>
    <xf numFmtId="186" fontId="62" fillId="22" borderId="91" xfId="0" applyNumberFormat="1" applyFont="1" applyFill="1" applyBorder="1" applyAlignment="1" applyProtection="1">
      <alignment horizontal="left" wrapText="1" indent="1"/>
    </xf>
    <xf numFmtId="0" fontId="62" fillId="0" borderId="211" xfId="0" applyFont="1" applyFill="1" applyBorder="1" applyProtection="1"/>
    <xf numFmtId="179" fontId="62" fillId="22" borderId="97" xfId="0" applyNumberFormat="1" applyFont="1" applyFill="1" applyBorder="1" applyAlignment="1" applyProtection="1">
      <alignment horizontal="left" wrapText="1" indent="1"/>
    </xf>
    <xf numFmtId="177" fontId="0" fillId="37" borderId="146" xfId="0" applyNumberFormat="1" applyFont="1" applyFill="1" applyBorder="1" applyAlignment="1" applyProtection="1">
      <alignment horizontal="right" vertical="top" wrapText="1"/>
      <protection locked="0"/>
    </xf>
    <xf numFmtId="0" fontId="62" fillId="22" borderId="182" xfId="0" applyFont="1" applyFill="1" applyBorder="1" applyProtection="1"/>
    <xf numFmtId="0" fontId="62" fillId="22" borderId="157" xfId="0" applyFont="1" applyFill="1" applyBorder="1" applyProtection="1"/>
    <xf numFmtId="179" fontId="62" fillId="22" borderId="246" xfId="0" applyNumberFormat="1" applyFont="1" applyFill="1" applyBorder="1" applyAlignment="1" applyProtection="1">
      <alignment horizontal="left" wrapText="1" indent="1"/>
    </xf>
    <xf numFmtId="179" fontId="62" fillId="22" borderId="87" xfId="0" applyNumberFormat="1" applyFont="1" applyFill="1" applyBorder="1" applyAlignment="1" applyProtection="1">
      <alignment horizontal="center" vertical="center" wrapText="1"/>
    </xf>
    <xf numFmtId="179" fontId="62" fillId="22" borderId="91" xfId="0" applyNumberFormat="1" applyFont="1" applyFill="1" applyBorder="1" applyAlignment="1" applyProtection="1">
      <alignment horizontal="left" wrapText="1" indent="1"/>
    </xf>
    <xf numFmtId="0" fontId="62" fillId="22" borderId="211" xfId="0" applyFont="1" applyFill="1" applyBorder="1" applyProtection="1"/>
    <xf numFmtId="179" fontId="62" fillId="22" borderId="91" xfId="0" applyNumberFormat="1" applyFont="1" applyFill="1" applyBorder="1" applyAlignment="1" applyProtection="1">
      <alignment horizontal="left" wrapText="1" indent="1"/>
    </xf>
    <xf numFmtId="179" fontId="62" fillId="22" borderId="247" xfId="0" applyNumberFormat="1" applyFont="1" applyFill="1" applyBorder="1" applyAlignment="1" applyProtection="1">
      <alignment horizontal="center" vertical="center" wrapText="1"/>
    </xf>
    <xf numFmtId="0" fontId="62" fillId="22" borderId="50" xfId="0" applyFont="1" applyFill="1" applyBorder="1" applyProtection="1"/>
    <xf numFmtId="179" fontId="62" fillId="22" borderId="145" xfId="0" applyNumberFormat="1" applyFont="1" applyFill="1" applyBorder="1" applyAlignment="1" applyProtection="1">
      <alignment horizontal="left" wrapText="1" indent="1"/>
    </xf>
    <xf numFmtId="179" fontId="62" fillId="22" borderId="170" xfId="0" applyNumberFormat="1" applyFont="1" applyFill="1" applyBorder="1" applyAlignment="1" applyProtection="1">
      <alignment horizontal="center" vertical="center" wrapText="1"/>
    </xf>
    <xf numFmtId="0" fontId="69" fillId="20" borderId="105" xfId="0" applyFont="1" applyFill="1" applyBorder="1" applyAlignment="1" applyProtection="1">
      <alignment horizontal="center" vertical="center"/>
    </xf>
    <xf numFmtId="0" fontId="62" fillId="22" borderId="248" xfId="0" applyFont="1" applyFill="1" applyBorder="1" applyAlignment="1" applyProtection="1">
      <alignment horizontal="left" wrapText="1" indent="1"/>
    </xf>
    <xf numFmtId="0" fontId="62" fillId="22" borderId="82" xfId="0" applyFont="1" applyFill="1" applyBorder="1" applyAlignment="1" applyProtection="1">
      <alignment horizontal="center" wrapText="1"/>
    </xf>
    <xf numFmtId="0" fontId="62" fillId="22" borderId="249" xfId="0" applyFont="1" applyFill="1" applyBorder="1" applyAlignment="1" applyProtection="1">
      <alignment horizontal="left" wrapText="1" indent="1"/>
    </xf>
    <xf numFmtId="0" fontId="62" fillId="22" borderId="94" xfId="0" applyFont="1" applyFill="1" applyBorder="1" applyAlignment="1" applyProtection="1">
      <alignment horizontal="center" wrapText="1"/>
    </xf>
    <xf numFmtId="0" fontId="62" fillId="22" borderId="136" xfId="0" applyFont="1" applyFill="1" applyBorder="1" applyAlignment="1" applyProtection="1">
      <alignment horizontal="left" wrapText="1" indent="1"/>
    </xf>
    <xf numFmtId="0" fontId="62" fillId="22" borderId="141" xfId="0" applyFont="1" applyFill="1" applyBorder="1" applyAlignment="1" applyProtection="1">
      <alignment horizontal="center" wrapText="1"/>
    </xf>
    <xf numFmtId="0" fontId="62" fillId="22" borderId="132" xfId="0" applyFont="1" applyFill="1" applyBorder="1" applyAlignment="1" applyProtection="1">
      <alignment horizontal="left" wrapText="1" indent="1"/>
    </xf>
    <xf numFmtId="0" fontId="62" fillId="22" borderId="88" xfId="0" applyFont="1" applyFill="1" applyBorder="1" applyAlignment="1" applyProtection="1">
      <alignment horizontal="center" wrapText="1"/>
    </xf>
    <xf numFmtId="0" fontId="62" fillId="22" borderId="250" xfId="0" applyFont="1" applyFill="1" applyBorder="1" applyAlignment="1" applyProtection="1">
      <alignment horizontal="left" wrapText="1" indent="1"/>
    </xf>
    <xf numFmtId="0" fontId="62" fillId="22" borderId="142" xfId="0" applyFont="1" applyFill="1" applyBorder="1" applyAlignment="1" applyProtection="1">
      <alignment horizontal="center" wrapText="1"/>
    </xf>
    <xf numFmtId="0" fontId="62" fillId="22" borderId="64" xfId="0" applyFont="1" applyFill="1" applyBorder="1" applyAlignment="1" applyProtection="1">
      <alignment horizontal="left" wrapText="1" indent="1"/>
    </xf>
    <xf numFmtId="0" fontId="62" fillId="22" borderId="134" xfId="0" applyFont="1" applyFill="1" applyBorder="1" applyAlignment="1" applyProtection="1">
      <alignment horizontal="left" wrapText="1" indent="1"/>
    </xf>
    <xf numFmtId="0" fontId="62" fillId="22" borderId="251" xfId="0" applyFont="1" applyFill="1" applyBorder="1" applyAlignment="1" applyProtection="1">
      <alignment horizontal="left" wrapText="1" indent="1"/>
    </xf>
    <xf numFmtId="0" fontId="62" fillId="22" borderId="71" xfId="0" applyFont="1" applyFill="1" applyBorder="1" applyAlignment="1" applyProtection="1">
      <alignment horizontal="left" wrapText="1" indent="1"/>
    </xf>
    <xf numFmtId="0" fontId="62" fillId="22" borderId="132" xfId="0" applyFont="1" applyFill="1" applyBorder="1" applyAlignment="1" applyProtection="1">
      <alignment horizontal="center" wrapText="1"/>
    </xf>
    <xf numFmtId="0" fontId="62" fillId="22" borderId="73" xfId="0" applyFont="1" applyFill="1" applyBorder="1" applyAlignment="1" applyProtection="1">
      <alignment horizontal="left" wrapText="1" indent="1"/>
    </xf>
    <xf numFmtId="0" fontId="62" fillId="22" borderId="252" xfId="0" applyFont="1" applyFill="1" applyBorder="1" applyAlignment="1" applyProtection="1">
      <alignment horizontal="center" wrapText="1"/>
    </xf>
    <xf numFmtId="0" fontId="62" fillId="22" borderId="249" xfId="0" applyFont="1" applyFill="1" applyBorder="1" applyAlignment="1" applyProtection="1">
      <alignment horizontal="center" wrapText="1"/>
    </xf>
    <xf numFmtId="0" fontId="62" fillId="22" borderId="100" xfId="0" applyFont="1" applyFill="1" applyBorder="1" applyAlignment="1" applyProtection="1">
      <alignment horizontal="left" wrapText="1" indent="1"/>
    </xf>
    <xf numFmtId="0" fontId="62" fillId="22" borderId="57" xfId="0" applyFont="1" applyFill="1" applyBorder="1" applyAlignment="1" applyProtection="1">
      <alignment horizontal="center" wrapText="1"/>
    </xf>
    <xf numFmtId="0" fontId="62" fillId="22" borderId="253" xfId="0" applyFont="1" applyFill="1" applyBorder="1" applyAlignment="1" applyProtection="1">
      <alignment horizontal="center" wrapText="1"/>
    </xf>
    <xf numFmtId="0" fontId="87" fillId="22" borderId="0" xfId="0" applyFont="1" applyFill="1" applyAlignment="1" applyProtection="1">
      <alignment vertical="center"/>
    </xf>
    <xf numFmtId="0" fontId="62" fillId="22" borderId="254" xfId="0" applyFont="1" applyFill="1" applyBorder="1" applyAlignment="1" applyProtection="1">
      <alignment horizontal="left" wrapText="1" indent="1"/>
    </xf>
    <xf numFmtId="0" fontId="62" fillId="22" borderId="250" xfId="0" applyFont="1" applyFill="1" applyBorder="1" applyAlignment="1" applyProtection="1">
      <alignment horizontal="center" wrapText="1"/>
    </xf>
    <xf numFmtId="0" fontId="62" fillId="0" borderId="0" xfId="0" applyFont="1" applyBorder="1" applyAlignment="1" applyProtection="1">
      <alignment horizontal="center" wrapText="1"/>
    </xf>
    <xf numFmtId="0" fontId="85" fillId="22" borderId="0" xfId="0" applyFont="1" applyFill="1" applyBorder="1" applyAlignment="1" applyProtection="1">
      <alignment horizontal="left"/>
    </xf>
    <xf numFmtId="0" fontId="65" fillId="26" borderId="241" xfId="0" applyFont="1" applyFill="1" applyBorder="1" applyAlignment="1" applyProtection="1">
      <alignment horizontal="center" vertical="center" wrapText="1"/>
    </xf>
    <xf numFmtId="0" fontId="65" fillId="23" borderId="75" xfId="0" applyFont="1" applyFill="1" applyBorder="1" applyAlignment="1" applyProtection="1">
      <alignment horizontal="center" vertical="center" wrapText="1"/>
    </xf>
    <xf numFmtId="0" fontId="65" fillId="23" borderId="76" xfId="0" applyFont="1" applyFill="1" applyBorder="1" applyAlignment="1" applyProtection="1">
      <alignment horizontal="center" vertical="center" wrapText="1"/>
    </xf>
    <xf numFmtId="3" fontId="108" fillId="22" borderId="12" xfId="0" applyNumberFormat="1" applyFont="1" applyFill="1" applyBorder="1" applyAlignment="1" applyProtection="1">
      <alignment horizontal="left" vertical="center"/>
    </xf>
    <xf numFmtId="3" fontId="108" fillId="22" borderId="136" xfId="0" applyNumberFormat="1" applyFont="1" applyFill="1" applyBorder="1" applyAlignment="1" applyProtection="1">
      <alignment vertical="center"/>
    </xf>
    <xf numFmtId="3" fontId="108" fillId="22" borderId="255" xfId="0" applyNumberFormat="1" applyFont="1" applyFill="1" applyBorder="1" applyAlignment="1" applyProtection="1">
      <alignment vertical="center"/>
    </xf>
    <xf numFmtId="183" fontId="109" fillId="27" borderId="83" xfId="0" applyNumberFormat="1" applyFont="1" applyFill="1" applyBorder="1" applyAlignment="1" applyProtection="1">
      <alignment horizontal="right" vertical="top"/>
      <protection locked="0"/>
    </xf>
    <xf numFmtId="0" fontId="62" fillId="22" borderId="12" xfId="0" applyFont="1" applyFill="1" applyBorder="1" applyAlignment="1" applyProtection="1"/>
    <xf numFmtId="0" fontId="62" fillId="22" borderId="132" xfId="0" applyFont="1" applyFill="1" applyBorder="1" applyAlignment="1" applyProtection="1"/>
    <xf numFmtId="0" fontId="62" fillId="22" borderId="70" xfId="0" applyFont="1" applyFill="1" applyBorder="1" applyAlignment="1" applyProtection="1"/>
    <xf numFmtId="183" fontId="75" fillId="27" borderId="89" xfId="0" applyNumberFormat="1" applyFont="1" applyFill="1" applyBorder="1" applyAlignment="1" applyProtection="1">
      <alignment horizontal="right" vertical="top"/>
      <protection locked="0"/>
    </xf>
    <xf numFmtId="0" fontId="62" fillId="22" borderId="16" xfId="0" applyFont="1" applyFill="1" applyBorder="1" applyAlignment="1" applyProtection="1"/>
    <xf numFmtId="0" fontId="62" fillId="22" borderId="249" xfId="0" applyFont="1" applyFill="1" applyBorder="1" applyAlignment="1" applyProtection="1"/>
    <xf numFmtId="0" fontId="62" fillId="22" borderId="256" xfId="0" applyFont="1" applyFill="1" applyBorder="1" applyAlignment="1" applyProtection="1"/>
    <xf numFmtId="0" fontId="62" fillId="22" borderId="180" xfId="0" applyFont="1" applyFill="1" applyBorder="1" applyAlignment="1" applyProtection="1"/>
    <xf numFmtId="0" fontId="62" fillId="22" borderId="136" xfId="0" applyFont="1" applyFill="1" applyBorder="1" applyAlignment="1" applyProtection="1"/>
    <xf numFmtId="0" fontId="62" fillId="22" borderId="255" xfId="0" applyFont="1" applyFill="1" applyBorder="1" applyAlignment="1" applyProtection="1"/>
    <xf numFmtId="183" fontId="75" fillId="37" borderId="89" xfId="0" applyNumberFormat="1" applyFont="1" applyFill="1" applyBorder="1" applyAlignment="1" applyProtection="1">
      <alignment horizontal="right" vertical="top"/>
      <protection locked="0"/>
    </xf>
    <xf numFmtId="183" fontId="109" fillId="37" borderId="89" xfId="0" applyNumberFormat="1" applyFont="1" applyFill="1" applyBorder="1" applyAlignment="1" applyProtection="1">
      <alignment horizontal="right" vertical="top"/>
      <protection locked="0"/>
    </xf>
    <xf numFmtId="0" fontId="62" fillId="22" borderId="212" xfId="0" applyFont="1" applyFill="1" applyBorder="1" applyAlignment="1" applyProtection="1"/>
    <xf numFmtId="183" fontId="109" fillId="27" borderId="89" xfId="0" applyNumberFormat="1" applyFont="1" applyFill="1" applyBorder="1" applyAlignment="1" applyProtection="1">
      <alignment horizontal="right" vertical="top"/>
      <protection locked="0"/>
    </xf>
    <xf numFmtId="0" fontId="62" fillId="22" borderId="223" xfId="0" applyFont="1" applyFill="1" applyBorder="1" applyAlignment="1" applyProtection="1"/>
    <xf numFmtId="0" fontId="62" fillId="22" borderId="250" xfId="0" applyFont="1" applyFill="1" applyBorder="1" applyAlignment="1" applyProtection="1"/>
    <xf numFmtId="0" fontId="62" fillId="22" borderId="194" xfId="0" applyFont="1" applyFill="1" applyBorder="1" applyAlignment="1" applyProtection="1"/>
    <xf numFmtId="183" fontId="109" fillId="37" borderId="143" xfId="0" applyNumberFormat="1" applyFont="1" applyFill="1" applyBorder="1" applyAlignment="1" applyProtection="1">
      <alignment horizontal="right" vertical="top"/>
      <protection locked="0"/>
    </xf>
    <xf numFmtId="0" fontId="110" fillId="40" borderId="0" xfId="60" applyFont="1" applyBorder="1" applyProtection="1">
      <alignment vertical="center"/>
    </xf>
    <xf numFmtId="0" fontId="106" fillId="40" borderId="0" xfId="60" applyBorder="1" applyProtection="1">
      <alignment vertical="center"/>
    </xf>
    <xf numFmtId="0" fontId="0" fillId="0" borderId="125" xfId="0" applyBorder="1"/>
    <xf numFmtId="0" fontId="0" fillId="0" borderId="131" xfId="0" applyBorder="1"/>
    <xf numFmtId="0" fontId="0" fillId="0" borderId="59" xfId="0" applyBorder="1"/>
    <xf numFmtId="0" fontId="69" fillId="35" borderId="103" xfId="0" applyFont="1" applyFill="1" applyBorder="1" applyAlignment="1" applyProtection="1">
      <alignment horizontal="center" vertical="center"/>
    </xf>
    <xf numFmtId="0" fontId="79" fillId="0" borderId="46" xfId="0" applyFont="1" applyBorder="1" applyProtection="1"/>
    <xf numFmtId="0" fontId="79" fillId="22" borderId="46" xfId="0" applyFont="1" applyFill="1" applyBorder="1" applyProtection="1"/>
    <xf numFmtId="0" fontId="79" fillId="22" borderId="179" xfId="0" applyFont="1" applyFill="1" applyBorder="1" applyProtection="1"/>
    <xf numFmtId="0" fontId="0" fillId="0" borderId="257" xfId="0" applyBorder="1"/>
    <xf numFmtId="0" fontId="69" fillId="35" borderId="241" xfId="0" applyFont="1" applyFill="1" applyBorder="1" applyAlignment="1" applyProtection="1">
      <alignment horizontal="center" vertical="center"/>
    </xf>
    <xf numFmtId="0" fontId="69" fillId="35" borderId="75" xfId="0" applyFont="1" applyFill="1" applyBorder="1" applyAlignment="1" applyProtection="1">
      <alignment horizontal="center" vertical="center"/>
    </xf>
    <xf numFmtId="0" fontId="69" fillId="25" borderId="75" xfId="0" applyFont="1" applyFill="1" applyBorder="1" applyAlignment="1" applyProtection="1">
      <alignment horizontal="center" vertical="center"/>
    </xf>
    <xf numFmtId="0" fontId="69" fillId="25" borderId="76" xfId="0" applyFont="1" applyFill="1" applyBorder="1" applyAlignment="1" applyProtection="1">
      <alignment horizontal="center" vertical="center"/>
    </xf>
    <xf numFmtId="0" fontId="62" fillId="22" borderId="180" xfId="0" applyFont="1" applyFill="1" applyBorder="1" applyAlignment="1" applyProtection="1"/>
    <xf numFmtId="0" fontId="62" fillId="22" borderId="136" xfId="0" applyFont="1" applyFill="1" applyBorder="1" applyAlignment="1" applyProtection="1">
      <alignment horizontal="left" indent="1"/>
    </xf>
    <xf numFmtId="0" fontId="62" fillId="22" borderId="255" xfId="0" applyFont="1" applyFill="1" applyBorder="1" applyAlignment="1" applyProtection="1"/>
    <xf numFmtId="177" fontId="0" fillId="20" borderId="149" xfId="0" applyNumberFormat="1" applyFont="1" applyFill="1" applyBorder="1" applyAlignment="1" applyProtection="1">
      <alignment horizontal="right" vertical="top" wrapText="1"/>
      <protection locked="0"/>
    </xf>
    <xf numFmtId="177" fontId="0" fillId="20" borderId="208" xfId="0" applyNumberFormat="1" applyFont="1" applyFill="1" applyBorder="1" applyAlignment="1" applyProtection="1">
      <alignment horizontal="right" vertical="top" wrapText="1"/>
      <protection locked="0"/>
    </xf>
    <xf numFmtId="0" fontId="62" fillId="22" borderId="132" xfId="0" applyFont="1" applyFill="1" applyBorder="1" applyAlignment="1" applyProtection="1">
      <alignment horizontal="left" indent="1"/>
    </xf>
    <xf numFmtId="0" fontId="62" fillId="22" borderId="70" xfId="0" applyFont="1" applyFill="1" applyBorder="1" applyAlignment="1" applyProtection="1"/>
    <xf numFmtId="177" fontId="0" fillId="20" borderId="92" xfId="0" applyNumberFormat="1" applyFont="1" applyFill="1" applyBorder="1" applyAlignment="1" applyProtection="1">
      <alignment horizontal="right" vertical="top" wrapText="1"/>
      <protection locked="0"/>
    </xf>
    <xf numFmtId="177" fontId="0" fillId="20" borderId="93" xfId="0" applyNumberFormat="1" applyFont="1" applyFill="1" applyBorder="1" applyAlignment="1" applyProtection="1">
      <alignment horizontal="right" vertical="top" wrapText="1"/>
      <protection locked="0"/>
    </xf>
    <xf numFmtId="0" fontId="62" fillId="22" borderId="223" xfId="0" applyFont="1" applyFill="1" applyBorder="1" applyAlignment="1" applyProtection="1"/>
    <xf numFmtId="0" fontId="62" fillId="22" borderId="252" xfId="0" applyFont="1" applyFill="1" applyBorder="1" applyAlignment="1" applyProtection="1">
      <alignment horizontal="left" indent="1"/>
    </xf>
    <xf numFmtId="0" fontId="62" fillId="22" borderId="72" xfId="0" applyFont="1" applyFill="1" applyBorder="1" applyAlignment="1" applyProtection="1"/>
    <xf numFmtId="0" fontId="62" fillId="22" borderId="77" xfId="0" applyFont="1" applyFill="1" applyBorder="1" applyAlignment="1" applyProtection="1"/>
    <xf numFmtId="0" fontId="62" fillId="22" borderId="248" xfId="0" applyFont="1" applyFill="1" applyBorder="1" applyAlignment="1" applyProtection="1">
      <alignment horizontal="left" indent="1"/>
    </xf>
    <xf numFmtId="0" fontId="62" fillId="22" borderId="63" xfId="0" applyFont="1" applyFill="1" applyBorder="1" applyAlignment="1" applyProtection="1"/>
    <xf numFmtId="0" fontId="62" fillId="22" borderId="250" xfId="0" applyFont="1" applyFill="1" applyBorder="1" applyAlignment="1" applyProtection="1">
      <alignment horizontal="left" indent="1"/>
    </xf>
    <xf numFmtId="0" fontId="62" fillId="22" borderId="194" xfId="0" applyFont="1" applyFill="1" applyBorder="1" applyAlignment="1" applyProtection="1"/>
    <xf numFmtId="177" fontId="0" fillId="20" borderId="146" xfId="0" applyNumberFormat="1" applyFont="1" applyFill="1" applyBorder="1" applyAlignment="1" applyProtection="1">
      <alignment horizontal="right" vertical="top" wrapText="1"/>
      <protection locked="0"/>
    </xf>
    <xf numFmtId="177" fontId="0" fillId="20" borderId="147" xfId="0" applyNumberFormat="1" applyFont="1" applyFill="1" applyBorder="1" applyAlignment="1" applyProtection="1">
      <alignment horizontal="right" vertical="top" wrapText="1"/>
      <protection locked="0"/>
    </xf>
    <xf numFmtId="0" fontId="71" fillId="34" borderId="0" xfId="0" applyFont="1" applyFill="1" applyBorder="1" applyAlignment="1" applyProtection="1">
      <alignment vertical="center"/>
      <protection locked="0"/>
    </xf>
    <xf numFmtId="0" fontId="71" fillId="21" borderId="0" xfId="0" applyFont="1" applyFill="1" applyAlignment="1" applyProtection="1">
      <alignment horizontal="left" vertical="center" wrapText="1"/>
    </xf>
    <xf numFmtId="0" fontId="98" fillId="21" borderId="0" xfId="0" applyFont="1" applyFill="1" applyAlignment="1" applyProtection="1">
      <alignment horizontal="center" vertical="center" wrapText="1"/>
    </xf>
    <xf numFmtId="0" fontId="98" fillId="33" borderId="0" xfId="59" applyFont="1" applyProtection="1">
      <alignment horizontal="left" vertical="center"/>
    </xf>
    <xf numFmtId="0" fontId="0" fillId="22" borderId="0" xfId="0" applyFill="1" applyAlignment="1" applyProtection="1">
      <alignment horizontal="left"/>
    </xf>
    <xf numFmtId="0" fontId="68" fillId="22" borderId="0" xfId="0" applyFont="1" applyFill="1" applyAlignment="1" applyProtection="1">
      <alignment horizontal="center"/>
    </xf>
    <xf numFmtId="0" fontId="111" fillId="22" borderId="0" xfId="0" applyFont="1" applyFill="1" applyBorder="1" applyAlignment="1" applyProtection="1">
      <alignment horizontal="center" vertical="center"/>
    </xf>
    <xf numFmtId="0" fontId="76" fillId="21" borderId="79" xfId="58" applyBorder="1" applyProtection="1">
      <alignment vertical="center"/>
    </xf>
    <xf numFmtId="0" fontId="67" fillId="22" borderId="59" xfId="0" applyFont="1" applyFill="1" applyBorder="1" applyAlignment="1" applyProtection="1">
      <alignment horizontal="center" wrapText="1"/>
    </xf>
    <xf numFmtId="0" fontId="65" fillId="26" borderId="258" xfId="0" applyFont="1" applyFill="1" applyBorder="1" applyAlignment="1" applyProtection="1">
      <alignment horizontal="center" vertical="center" wrapText="1"/>
    </xf>
    <xf numFmtId="0" fontId="65" fillId="26" borderId="259" xfId="0" applyFont="1" applyFill="1" applyBorder="1" applyAlignment="1" applyProtection="1">
      <alignment horizontal="center" vertical="center" wrapText="1"/>
    </xf>
    <xf numFmtId="0" fontId="65" fillId="23" borderId="259" xfId="0" applyFont="1" applyFill="1" applyBorder="1" applyAlignment="1" applyProtection="1">
      <alignment horizontal="center" vertical="center" wrapText="1"/>
    </xf>
    <xf numFmtId="0" fontId="65" fillId="23" borderId="260" xfId="0" applyFont="1" applyFill="1" applyBorder="1" applyAlignment="1" applyProtection="1">
      <alignment horizontal="center" vertical="center" wrapText="1"/>
    </xf>
    <xf numFmtId="0" fontId="83" fillId="39" borderId="33" xfId="0" applyFont="1" applyFill="1" applyBorder="1"/>
    <xf numFmtId="0" fontId="112" fillId="39" borderId="34" xfId="0" applyFont="1" applyFill="1" applyBorder="1"/>
    <xf numFmtId="0" fontId="112" fillId="39" borderId="35" xfId="0" applyFont="1" applyFill="1" applyBorder="1"/>
    <xf numFmtId="0" fontId="87" fillId="0" borderId="83" xfId="0" applyFont="1" applyFill="1" applyBorder="1" applyAlignment="1" applyProtection="1">
      <alignment vertical="top"/>
    </xf>
    <xf numFmtId="0" fontId="79" fillId="0" borderId="162" xfId="0" applyFont="1" applyFill="1" applyBorder="1" applyAlignment="1" applyProtection="1">
      <alignment vertical="center" wrapText="1"/>
    </xf>
    <xf numFmtId="0" fontId="87" fillId="0" borderId="166" xfId="0" applyFont="1" applyFill="1" applyBorder="1" applyAlignment="1" applyProtection="1">
      <alignment horizontal="right"/>
    </xf>
    <xf numFmtId="0" fontId="79" fillId="0" borderId="262" xfId="0" applyFont="1" applyFill="1" applyBorder="1" applyAlignment="1" applyProtection="1">
      <alignment vertical="center" wrapText="1"/>
    </xf>
    <xf numFmtId="0" fontId="87" fillId="0" borderId="140" xfId="0" applyFont="1" applyFill="1" applyBorder="1" applyAlignment="1" applyProtection="1">
      <alignment horizontal="right"/>
    </xf>
    <xf numFmtId="0" fontId="79" fillId="0" borderId="167" xfId="0" applyFont="1" applyFill="1" applyBorder="1" applyAlignment="1" applyProtection="1">
      <alignment vertical="center" wrapText="1"/>
    </xf>
    <xf numFmtId="0" fontId="87" fillId="0" borderId="137" xfId="0" applyFont="1" applyFill="1" applyBorder="1" applyAlignment="1" applyProtection="1">
      <alignment horizontal="right"/>
    </xf>
    <xf numFmtId="0" fontId="87" fillId="0" borderId="261" xfId="0" applyFont="1" applyFill="1" applyBorder="1" applyAlignment="1" applyProtection="1">
      <alignment vertical="top"/>
    </xf>
    <xf numFmtId="0" fontId="78" fillId="0" borderId="0" xfId="0" applyFont="1" applyFill="1" applyBorder="1" applyAlignment="1" applyProtection="1">
      <alignment horizontal="center" vertical="center"/>
    </xf>
    <xf numFmtId="0" fontId="87" fillId="0" borderId="263" xfId="0" applyFont="1" applyFill="1" applyBorder="1" applyAlignment="1" applyProtection="1">
      <alignment vertical="top"/>
    </xf>
    <xf numFmtId="0" fontId="79" fillId="0" borderId="264" xfId="0" applyFont="1" applyFill="1" applyBorder="1" applyAlignment="1" applyProtection="1">
      <alignment vertical="center" wrapText="1"/>
    </xf>
    <xf numFmtId="0" fontId="87" fillId="0" borderId="209" xfId="0" applyFont="1" applyFill="1" applyBorder="1" applyAlignment="1" applyProtection="1">
      <alignment horizontal="right"/>
    </xf>
    <xf numFmtId="0" fontId="79" fillId="27" borderId="205" xfId="0" applyFont="1" applyFill="1" applyBorder="1" applyAlignment="1" applyProtection="1">
      <alignment horizontal="left" vertical="top" wrapText="1"/>
      <protection locked="0"/>
    </xf>
    <xf numFmtId="0" fontId="87" fillId="27" borderId="139" xfId="0" applyFont="1" applyFill="1" applyBorder="1" applyAlignment="1" applyProtection="1">
      <alignment horizontal="right"/>
    </xf>
    <xf numFmtId="0" fontId="79" fillId="27" borderId="167" xfId="0" applyFont="1" applyFill="1" applyBorder="1" applyAlignment="1" applyProtection="1">
      <alignment horizontal="left" vertical="top" wrapText="1"/>
      <protection locked="0"/>
    </xf>
    <xf numFmtId="0" fontId="87" fillId="27" borderId="137" xfId="0" applyFont="1" applyFill="1" applyBorder="1" applyAlignment="1" applyProtection="1">
      <alignment horizontal="right"/>
    </xf>
    <xf numFmtId="0" fontId="62" fillId="0" borderId="0" xfId="0" applyFont="1" applyFill="1" applyBorder="1" applyProtection="1"/>
    <xf numFmtId="0" fontId="0" fillId="0" borderId="0" xfId="0" applyFill="1" applyBorder="1" applyProtection="1"/>
    <xf numFmtId="0" fontId="79" fillId="27" borderId="167" xfId="0" applyFont="1" applyFill="1" applyBorder="1" applyAlignment="1" applyProtection="1">
      <alignment vertical="center" wrapText="1"/>
      <protection locked="0"/>
    </xf>
    <xf numFmtId="0" fontId="79" fillId="27" borderId="265" xfId="0" applyFont="1" applyFill="1" applyBorder="1" applyAlignment="1" applyProtection="1">
      <alignment vertical="center" wrapText="1"/>
      <protection locked="0"/>
    </xf>
    <xf numFmtId="0" fontId="87" fillId="27" borderId="266" xfId="0" applyFont="1" applyFill="1" applyBorder="1" applyAlignment="1" applyProtection="1">
      <alignment horizontal="right"/>
    </xf>
    <xf numFmtId="0" fontId="79" fillId="0" borderId="267" xfId="0" applyFont="1" applyFill="1" applyBorder="1" applyAlignment="1" applyProtection="1">
      <alignment vertical="center" wrapText="1"/>
    </xf>
    <xf numFmtId="0" fontId="79" fillId="0" borderId="268" xfId="0" applyFont="1" applyFill="1" applyBorder="1" applyAlignment="1" applyProtection="1">
      <alignment vertical="center" wrapText="1"/>
    </xf>
    <xf numFmtId="0" fontId="79" fillId="0" borderId="265" xfId="0" applyFont="1" applyFill="1" applyBorder="1" applyAlignment="1" applyProtection="1">
      <alignment vertical="center" wrapText="1"/>
    </xf>
    <xf numFmtId="0" fontId="79" fillId="27" borderId="269" xfId="0" applyFont="1" applyFill="1" applyBorder="1" applyAlignment="1" applyProtection="1">
      <alignment horizontal="left" vertical="top" wrapText="1"/>
      <protection locked="0"/>
    </xf>
    <xf numFmtId="0" fontId="79" fillId="27" borderId="265" xfId="0" applyFont="1" applyFill="1" applyBorder="1" applyAlignment="1" applyProtection="1">
      <alignment horizontal="left" vertical="top" wrapText="1"/>
      <protection locked="0"/>
    </xf>
    <xf numFmtId="0" fontId="79" fillId="27" borderId="170" xfId="0" applyFont="1" applyFill="1" applyBorder="1" applyAlignment="1" applyProtection="1">
      <alignment horizontal="left" vertical="top" wrapText="1"/>
      <protection locked="0"/>
    </xf>
    <xf numFmtId="0" fontId="87" fillId="27" borderId="270" xfId="0" applyFont="1" applyFill="1" applyBorder="1" applyAlignment="1" applyProtection="1">
      <alignment horizontal="right"/>
    </xf>
    <xf numFmtId="0" fontId="76" fillId="21" borderId="46" xfId="58" applyBorder="1" applyAlignment="1" applyProtection="1">
      <alignment vertical="center" wrapText="1"/>
    </xf>
    <xf numFmtId="0" fontId="60" fillId="22" borderId="0" xfId="0" applyFont="1" applyFill="1" applyBorder="1" applyProtection="1"/>
    <xf numFmtId="0" fontId="69" fillId="25" borderId="118" xfId="0" applyFont="1" applyFill="1" applyBorder="1" applyAlignment="1" applyProtection="1">
      <alignment horizontal="center" vertical="center"/>
    </xf>
    <xf numFmtId="0" fontId="69" fillId="25" borderId="119" xfId="0" applyFont="1" applyFill="1" applyBorder="1" applyAlignment="1" applyProtection="1">
      <alignment horizontal="center" vertical="center"/>
    </xf>
    <xf numFmtId="0" fontId="67" fillId="0" borderId="46" xfId="0" applyFont="1" applyFill="1" applyBorder="1" applyAlignment="1" applyProtection="1">
      <alignment wrapText="1"/>
    </xf>
    <xf numFmtId="0" fontId="65" fillId="0" borderId="79" xfId="0" applyFont="1" applyFill="1" applyBorder="1" applyAlignment="1" applyProtection="1">
      <alignment wrapText="1"/>
    </xf>
    <xf numFmtId="0" fontId="7" fillId="22" borderId="131" xfId="0" applyFont="1" applyFill="1" applyBorder="1" applyAlignment="1" applyProtection="1">
      <alignment vertical="center"/>
    </xf>
    <xf numFmtId="0" fontId="114" fillId="22" borderId="59" xfId="0" applyFont="1" applyFill="1" applyBorder="1" applyAlignment="1" applyProtection="1">
      <alignment horizontal="center" vertical="center"/>
    </xf>
    <xf numFmtId="0" fontId="79" fillId="0" borderId="149" xfId="0" applyFont="1" applyFill="1" applyBorder="1" applyAlignment="1" applyProtection="1">
      <alignment horizontal="left" vertical="center" wrapText="1"/>
    </xf>
    <xf numFmtId="0" fontId="62" fillId="0" borderId="208" xfId="0" applyFont="1" applyFill="1" applyBorder="1" applyAlignment="1" applyProtection="1">
      <alignment horizontal="center"/>
    </xf>
    <xf numFmtId="0" fontId="79" fillId="0" borderId="92" xfId="0" applyFont="1" applyFill="1" applyBorder="1" applyAlignment="1" applyProtection="1">
      <alignment wrapText="1"/>
    </xf>
    <xf numFmtId="0" fontId="62" fillId="0" borderId="93" xfId="0" applyFont="1" applyFill="1" applyBorder="1" applyAlignment="1" applyProtection="1">
      <alignment horizontal="center"/>
    </xf>
    <xf numFmtId="0" fontId="79" fillId="0" borderId="98" xfId="0" applyFont="1" applyFill="1" applyBorder="1" applyAlignment="1" applyProtection="1">
      <alignment wrapText="1"/>
    </xf>
    <xf numFmtId="0" fontId="62" fillId="0" borderId="99" xfId="0" applyFont="1" applyFill="1" applyBorder="1" applyAlignment="1" applyProtection="1">
      <alignment horizontal="center"/>
    </xf>
    <xf numFmtId="0" fontId="87" fillId="31" borderId="86" xfId="0" applyFont="1" applyFill="1" applyBorder="1" applyAlignment="1" applyProtection="1">
      <alignment wrapText="1"/>
    </xf>
    <xf numFmtId="0" fontId="108" fillId="31" borderId="87" xfId="0" applyFont="1" applyFill="1" applyBorder="1" applyAlignment="1" applyProtection="1">
      <alignment horizontal="center"/>
    </xf>
    <xf numFmtId="0" fontId="87" fillId="31" borderId="92" xfId="0" applyFont="1" applyFill="1" applyBorder="1" applyAlignment="1" applyProtection="1">
      <alignment wrapText="1"/>
    </xf>
    <xf numFmtId="0" fontId="108" fillId="31" borderId="93" xfId="0" applyFont="1" applyFill="1" applyBorder="1" applyAlignment="1" applyProtection="1">
      <alignment horizontal="center"/>
    </xf>
    <xf numFmtId="0" fontId="87" fillId="31" borderId="98" xfId="0" applyFont="1" applyFill="1" applyBorder="1" applyAlignment="1" applyProtection="1">
      <alignment wrapText="1"/>
    </xf>
    <xf numFmtId="0" fontId="108" fillId="31" borderId="99" xfId="0" applyFont="1" applyFill="1" applyBorder="1" applyAlignment="1" applyProtection="1">
      <alignment horizontal="center"/>
    </xf>
    <xf numFmtId="0" fontId="79" fillId="0" borderId="86" xfId="0" applyFont="1" applyFill="1" applyBorder="1" applyAlignment="1" applyProtection="1">
      <alignment wrapText="1"/>
    </xf>
    <xf numFmtId="0" fontId="62" fillId="0" borderId="87" xfId="0" applyFont="1" applyFill="1" applyBorder="1" applyAlignment="1" applyProtection="1">
      <alignment horizontal="center"/>
    </xf>
    <xf numFmtId="0" fontId="87" fillId="0" borderId="86" xfId="0" applyFont="1" applyFill="1" applyBorder="1" applyAlignment="1" applyProtection="1">
      <alignment wrapText="1"/>
    </xf>
    <xf numFmtId="0" fontId="108" fillId="0" borderId="87" xfId="0" applyFont="1" applyFill="1" applyBorder="1" applyAlignment="1" applyProtection="1">
      <alignment horizontal="center"/>
    </xf>
    <xf numFmtId="0" fontId="87" fillId="0" borderId="92" xfId="0" applyFont="1" applyFill="1" applyBorder="1" applyAlignment="1" applyProtection="1">
      <alignment wrapText="1"/>
    </xf>
    <xf numFmtId="0" fontId="108" fillId="0" borderId="93" xfId="0" applyFont="1" applyFill="1" applyBorder="1" applyAlignment="1" applyProtection="1">
      <alignment horizontal="center"/>
    </xf>
    <xf numFmtId="0" fontId="87" fillId="0" borderId="98" xfId="0" applyFont="1" applyFill="1" applyBorder="1" applyAlignment="1" applyProtection="1">
      <alignment wrapText="1"/>
    </xf>
    <xf numFmtId="0" fontId="108" fillId="0" borderId="99" xfId="0" applyFont="1" applyFill="1" applyBorder="1" applyAlignment="1" applyProtection="1">
      <alignment horizontal="center"/>
    </xf>
    <xf numFmtId="0" fontId="62" fillId="0" borderId="205" xfId="0" applyFont="1" applyFill="1" applyBorder="1" applyAlignment="1" applyProtection="1">
      <alignment horizontal="center"/>
    </xf>
    <xf numFmtId="0" fontId="62" fillId="0" borderId="167" xfId="0" applyFont="1" applyFill="1" applyBorder="1" applyAlignment="1" applyProtection="1">
      <alignment horizontal="center"/>
    </xf>
    <xf numFmtId="0" fontId="79" fillId="0" borderId="146" xfId="0" applyFont="1" applyFill="1" applyBorder="1" applyAlignment="1" applyProtection="1">
      <alignment wrapText="1"/>
    </xf>
    <xf numFmtId="0" fontId="62" fillId="0" borderId="170" xfId="0" applyFont="1" applyFill="1" applyBorder="1" applyAlignment="1" applyProtection="1">
      <alignment horizontal="center"/>
    </xf>
    <xf numFmtId="0" fontId="110" fillId="40" borderId="0" xfId="60" applyFont="1">
      <alignment vertical="center"/>
      <protection locked="0"/>
    </xf>
    <xf numFmtId="0" fontId="106" fillId="40" borderId="0" xfId="60">
      <alignment vertical="center"/>
      <protection locked="0"/>
    </xf>
    <xf numFmtId="0" fontId="115" fillId="22" borderId="131" xfId="0" applyFont="1" applyFill="1" applyBorder="1" applyAlignment="1" applyProtection="1">
      <alignment horizontal="center"/>
    </xf>
    <xf numFmtId="0" fontId="115" fillId="22" borderId="59" xfId="0" applyFont="1" applyFill="1" applyBorder="1" applyAlignment="1" applyProtection="1">
      <alignment horizontal="center" wrapText="1"/>
    </xf>
    <xf numFmtId="3" fontId="79" fillId="27" borderId="202" xfId="0" applyNumberFormat="1" applyFont="1" applyFill="1" applyBorder="1" applyAlignment="1" applyProtection="1">
      <alignment horizontal="right" vertical="center" indent="1"/>
      <protection locked="0"/>
    </xf>
    <xf numFmtId="3" fontId="79" fillId="27" borderId="108" xfId="0" applyNumberFormat="1" applyFont="1" applyFill="1" applyBorder="1" applyAlignment="1" applyProtection="1">
      <alignment horizontal="right" vertical="center" indent="1"/>
      <protection locked="0"/>
    </xf>
    <xf numFmtId="3" fontId="79" fillId="27" borderId="203" xfId="0" applyNumberFormat="1" applyFont="1" applyFill="1" applyBorder="1" applyAlignment="1" applyProtection="1">
      <alignment horizontal="right" vertical="center" indent="1"/>
      <protection locked="0"/>
    </xf>
    <xf numFmtId="0" fontId="80" fillId="27" borderId="273" xfId="0" applyFont="1" applyFill="1" applyBorder="1" applyProtection="1">
      <protection locked="0"/>
    </xf>
    <xf numFmtId="3" fontId="79" fillId="27" borderId="191" xfId="0" applyNumberFormat="1" applyFont="1" applyFill="1" applyBorder="1" applyAlignment="1" applyProtection="1">
      <alignment horizontal="right" vertical="center" indent="1"/>
      <protection locked="0"/>
    </xf>
    <xf numFmtId="3" fontId="79" fillId="27" borderId="110" xfId="0" applyNumberFormat="1" applyFont="1" applyFill="1" applyBorder="1" applyAlignment="1" applyProtection="1">
      <alignment horizontal="right" vertical="center" indent="1"/>
      <protection locked="0"/>
    </xf>
    <xf numFmtId="3" fontId="79" fillId="27" borderId="192" xfId="0" applyNumberFormat="1" applyFont="1" applyFill="1" applyBorder="1" applyAlignment="1" applyProtection="1">
      <alignment horizontal="right" vertical="center" indent="1"/>
      <protection locked="0"/>
    </xf>
    <xf numFmtId="3" fontId="79" fillId="27" borderId="196" xfId="0" applyNumberFormat="1" applyFont="1" applyFill="1" applyBorder="1" applyAlignment="1" applyProtection="1">
      <alignment horizontal="right" vertical="center" indent="1"/>
      <protection locked="0"/>
    </xf>
    <xf numFmtId="3" fontId="79" fillId="27" borderId="197" xfId="0" applyNumberFormat="1" applyFont="1" applyFill="1" applyBorder="1" applyAlignment="1" applyProtection="1">
      <alignment horizontal="right" vertical="center" indent="1"/>
      <protection locked="0"/>
    </xf>
    <xf numFmtId="3" fontId="79" fillId="27" borderId="198" xfId="0" applyNumberFormat="1" applyFont="1" applyFill="1" applyBorder="1" applyAlignment="1" applyProtection="1">
      <alignment horizontal="right" vertical="center" indent="1"/>
      <protection locked="0"/>
    </xf>
    <xf numFmtId="0" fontId="80" fillId="27" borderId="225" xfId="0" applyFont="1" applyFill="1" applyBorder="1" applyProtection="1">
      <protection locked="0"/>
    </xf>
    <xf numFmtId="0" fontId="116" fillId="40" borderId="0" xfId="0" applyFont="1" applyFill="1" applyBorder="1" applyAlignment="1" applyProtection="1">
      <alignment vertical="center"/>
    </xf>
    <xf numFmtId="0" fontId="116" fillId="40" borderId="0" xfId="0" applyFont="1" applyFill="1" applyBorder="1" applyProtection="1"/>
    <xf numFmtId="0" fontId="88" fillId="40" borderId="0" xfId="0" applyFont="1" applyFill="1" applyBorder="1" applyAlignment="1" applyProtection="1">
      <alignment horizontal="center" vertical="center"/>
    </xf>
    <xf numFmtId="0" fontId="0" fillId="0" borderId="0" xfId="0" applyFill="1" applyProtection="1"/>
    <xf numFmtId="0" fontId="62" fillId="0" borderId="0" xfId="0" applyFont="1" applyFill="1" applyAlignment="1" applyProtection="1">
      <alignment vertical="center" wrapText="1"/>
    </xf>
    <xf numFmtId="0" fontId="85" fillId="0" borderId="0" xfId="0" applyFont="1" applyFill="1" applyBorder="1" applyProtection="1"/>
    <xf numFmtId="0" fontId="70" fillId="0" borderId="0" xfId="0" applyFont="1" applyFill="1" applyBorder="1" applyAlignment="1" applyProtection="1">
      <alignment vertical="center"/>
    </xf>
    <xf numFmtId="0" fontId="0" fillId="0" borderId="0" xfId="0" applyFill="1" applyAlignment="1" applyProtection="1"/>
    <xf numFmtId="0" fontId="117" fillId="0" borderId="0" xfId="0" applyFont="1" applyFill="1" applyBorder="1" applyAlignment="1" applyProtection="1">
      <alignment horizontal="center"/>
    </xf>
    <xf numFmtId="0" fontId="63" fillId="21" borderId="77" xfId="58" applyFont="1" applyBorder="1">
      <alignment vertical="center"/>
      <protection locked="0"/>
    </xf>
    <xf numFmtId="0" fontId="76" fillId="21" borderId="77" xfId="58" applyBorder="1">
      <alignment vertical="center"/>
      <protection locked="0"/>
    </xf>
    <xf numFmtId="0" fontId="76" fillId="21" borderId="36" xfId="58" applyBorder="1">
      <alignment vertical="center"/>
      <protection locked="0"/>
    </xf>
    <xf numFmtId="0" fontId="65" fillId="2" borderId="129" xfId="0" applyFont="1" applyFill="1" applyBorder="1" applyAlignment="1" applyProtection="1">
      <alignment horizontal="center" vertical="center" wrapText="1"/>
    </xf>
    <xf numFmtId="0" fontId="65" fillId="2" borderId="118" xfId="0" applyFont="1" applyFill="1" applyBorder="1" applyAlignment="1" applyProtection="1">
      <alignment horizontal="center" vertical="center" wrapText="1"/>
    </xf>
    <xf numFmtId="0" fontId="0" fillId="0" borderId="0" xfId="0" applyFill="1" applyAlignment="1" applyProtection="1">
      <alignment horizontal="center" vertical="center"/>
    </xf>
    <xf numFmtId="0" fontId="107" fillId="39" borderId="33" xfId="0" applyFont="1" applyFill="1" applyBorder="1" applyAlignment="1" applyProtection="1">
      <alignment vertical="center"/>
    </xf>
    <xf numFmtId="0" fontId="100" fillId="39" borderId="34" xfId="0" applyFont="1" applyFill="1" applyBorder="1" applyAlignment="1" applyProtection="1">
      <alignment vertical="center"/>
    </xf>
    <xf numFmtId="0" fontId="100" fillId="39" borderId="35" xfId="0" applyFont="1" applyFill="1" applyBorder="1" applyAlignment="1" applyProtection="1">
      <alignment vertical="center"/>
    </xf>
    <xf numFmtId="0" fontId="100" fillId="20" borderId="33" xfId="0" applyFont="1" applyFill="1" applyBorder="1" applyAlignment="1" applyProtection="1">
      <alignment horizontal="left" vertical="center"/>
    </xf>
    <xf numFmtId="0" fontId="100" fillId="20" borderId="34" xfId="0" applyFont="1" applyFill="1" applyBorder="1" applyAlignment="1" applyProtection="1">
      <alignment vertical="center"/>
    </xf>
    <xf numFmtId="0" fontId="100" fillId="20" borderId="35" xfId="0" applyFont="1" applyFill="1" applyBorder="1" applyAlignment="1" applyProtection="1">
      <alignment vertical="center"/>
    </xf>
    <xf numFmtId="0" fontId="79" fillId="22" borderId="153" xfId="0" applyFont="1" applyFill="1" applyBorder="1" applyAlignment="1" applyProtection="1">
      <alignment vertical="center" wrapText="1"/>
    </xf>
    <xf numFmtId="0" fontId="79" fillId="22" borderId="39" xfId="0" applyFont="1" applyFill="1" applyBorder="1" applyAlignment="1" applyProtection="1">
      <alignment horizontal="left" vertical="center" indent="2"/>
    </xf>
    <xf numFmtId="0" fontId="0" fillId="0" borderId="0" xfId="0" applyFill="1" applyAlignment="1" applyProtection="1">
      <alignment vertical="center"/>
    </xf>
    <xf numFmtId="0" fontId="79" fillId="22" borderId="161" xfId="0" applyFont="1" applyFill="1" applyBorder="1" applyAlignment="1" applyProtection="1">
      <alignment vertical="center" wrapText="1"/>
    </xf>
    <xf numFmtId="0" fontId="79" fillId="22" borderId="55" xfId="0" applyFont="1" applyFill="1" applyBorder="1" applyAlignment="1" applyProtection="1">
      <alignment horizontal="left" vertical="center" indent="2"/>
    </xf>
    <xf numFmtId="0" fontId="76" fillId="21" borderId="79" xfId="58" applyBorder="1">
      <alignment vertical="center"/>
      <protection locked="0"/>
    </xf>
    <xf numFmtId="0" fontId="65" fillId="2" borderId="101" xfId="0" applyFont="1" applyFill="1" applyBorder="1" applyAlignment="1" applyProtection="1">
      <alignment horizontal="center" vertical="center" wrapText="1"/>
    </xf>
    <xf numFmtId="0" fontId="65" fillId="2" borderId="104" xfId="0" applyFont="1" applyFill="1" applyBorder="1" applyAlignment="1" applyProtection="1">
      <alignment horizontal="center" vertical="center" wrapText="1"/>
    </xf>
    <xf numFmtId="0" fontId="118" fillId="0" borderId="0" xfId="0" applyFont="1" applyFill="1" applyBorder="1" applyAlignment="1" applyProtection="1">
      <alignment horizontal="center" vertical="center"/>
    </xf>
    <xf numFmtId="0" fontId="107" fillId="32" borderId="33" xfId="0" applyFont="1" applyFill="1" applyBorder="1" applyAlignment="1" applyProtection="1">
      <alignment vertical="center"/>
    </xf>
    <xf numFmtId="0" fontId="100" fillId="32" borderId="34" xfId="0" applyFont="1" applyFill="1" applyBorder="1" applyAlignment="1" applyProtection="1">
      <alignment horizontal="left" vertical="center" indent="1"/>
    </xf>
    <xf numFmtId="0" fontId="100" fillId="32" borderId="131" xfId="0" applyFont="1" applyFill="1" applyBorder="1" applyAlignment="1" applyProtection="1">
      <alignment horizontal="left" vertical="center" indent="1"/>
    </xf>
    <xf numFmtId="0" fontId="100" fillId="32" borderId="59" xfId="0" applyFont="1" applyFill="1" applyBorder="1" applyAlignment="1" applyProtection="1">
      <alignment horizontal="left" vertical="center" indent="1"/>
    </xf>
    <xf numFmtId="0" fontId="79" fillId="22" borderId="44" xfId="0" applyFont="1" applyFill="1" applyBorder="1" applyAlignment="1" applyProtection="1">
      <alignment horizontal="left" vertical="center" indent="2"/>
    </xf>
    <xf numFmtId="0" fontId="79" fillId="22" borderId="53" xfId="0" applyFont="1" applyFill="1" applyBorder="1" applyAlignment="1" applyProtection="1">
      <alignment horizontal="left" vertical="center" indent="2"/>
    </xf>
    <xf numFmtId="0" fontId="102" fillId="34" borderId="0" xfId="0" applyFont="1" applyFill="1" applyProtection="1"/>
    <xf numFmtId="0" fontId="92" fillId="0" borderId="0" xfId="0" applyFont="1" applyFill="1" applyBorder="1" applyAlignment="1" applyProtection="1">
      <alignment vertical="center"/>
    </xf>
    <xf numFmtId="187" fontId="65" fillId="0" borderId="0" xfId="0" applyNumberFormat="1" applyFont="1" applyFill="1" applyBorder="1" applyAlignment="1" applyProtection="1">
      <alignment horizontal="left" vertical="center"/>
    </xf>
    <xf numFmtId="0" fontId="0" fillId="0" borderId="0" xfId="0" applyFill="1" applyBorder="1" applyAlignment="1" applyProtection="1">
      <alignment vertical="center"/>
    </xf>
    <xf numFmtId="187" fontId="65" fillId="0" borderId="0" xfId="0" applyNumberFormat="1" applyFont="1" applyFill="1" applyBorder="1" applyAlignment="1" applyProtection="1">
      <alignment horizontal="left" vertical="center" indent="1"/>
    </xf>
    <xf numFmtId="0" fontId="63" fillId="0" borderId="77" xfId="0" applyFont="1" applyBorder="1"/>
    <xf numFmtId="0" fontId="0" fillId="0" borderId="180" xfId="0" applyBorder="1"/>
    <xf numFmtId="0" fontId="0" fillId="0" borderId="180" xfId="0" applyFill="1" applyBorder="1" applyProtection="1"/>
    <xf numFmtId="0" fontId="65" fillId="26" borderId="129" xfId="0" applyFont="1" applyFill="1" applyBorder="1" applyAlignment="1" applyProtection="1">
      <alignment horizontal="center" vertical="center" wrapText="1"/>
    </xf>
    <xf numFmtId="0" fontId="65" fillId="26" borderId="118" xfId="0" applyFont="1" applyFill="1" applyBorder="1" applyAlignment="1" applyProtection="1">
      <alignment horizontal="center" vertical="center" wrapText="1"/>
    </xf>
    <xf numFmtId="0" fontId="65" fillId="24" borderId="118" xfId="0" applyFont="1" applyFill="1" applyBorder="1" applyAlignment="1" applyProtection="1">
      <alignment horizontal="center" vertical="center" wrapText="1"/>
    </xf>
    <xf numFmtId="0" fontId="65" fillId="24" borderId="119" xfId="0" applyFont="1" applyFill="1" applyBorder="1" applyAlignment="1" applyProtection="1">
      <alignment horizontal="center" vertical="center" wrapText="1"/>
    </xf>
    <xf numFmtId="0" fontId="119" fillId="39" borderId="33" xfId="0" applyFont="1" applyFill="1" applyBorder="1" applyAlignment="1" applyProtection="1">
      <alignment vertical="center"/>
    </xf>
    <xf numFmtId="0" fontId="120" fillId="39" borderId="46" xfId="0" applyFont="1" applyFill="1" applyBorder="1" applyAlignment="1" applyProtection="1">
      <alignment vertical="center"/>
    </xf>
    <xf numFmtId="0" fontId="120" fillId="39" borderId="79" xfId="0" applyFont="1" applyFill="1" applyBorder="1" applyAlignment="1" applyProtection="1">
      <alignment vertical="center"/>
    </xf>
    <xf numFmtId="0" fontId="62" fillId="27" borderId="149" xfId="0" applyFont="1" applyFill="1" applyBorder="1" applyAlignment="1" applyProtection="1">
      <alignment horizontal="left" vertical="center"/>
      <protection locked="0"/>
    </xf>
    <xf numFmtId="0" fontId="62" fillId="27" borderId="208" xfId="0" applyFont="1" applyFill="1" applyBorder="1" applyAlignment="1" applyProtection="1">
      <alignment horizontal="left" vertical="center"/>
      <protection locked="0"/>
    </xf>
    <xf numFmtId="0" fontId="62" fillId="27" borderId="84" xfId="0" applyFont="1" applyFill="1" applyBorder="1" applyAlignment="1" applyProtection="1">
      <alignment horizontal="left" vertical="center"/>
      <protection locked="0"/>
    </xf>
    <xf numFmtId="0" fontId="62" fillId="27" borderId="92" xfId="0" applyFont="1" applyFill="1" applyBorder="1" applyAlignment="1" applyProtection="1">
      <alignment horizontal="left" vertical="center"/>
      <protection locked="0"/>
    </xf>
    <xf numFmtId="0" fontId="62" fillId="27" borderId="93" xfId="0" applyFont="1" applyFill="1" applyBorder="1" applyAlignment="1" applyProtection="1">
      <alignment horizontal="left" vertical="center"/>
      <protection locked="0"/>
    </xf>
    <xf numFmtId="0" fontId="62" fillId="27" borderId="90" xfId="0" applyFont="1" applyFill="1" applyBorder="1" applyAlignment="1" applyProtection="1">
      <alignment horizontal="left" vertical="center"/>
      <protection locked="0"/>
    </xf>
    <xf numFmtId="0" fontId="62" fillId="27" borderId="146" xfId="0" applyFont="1" applyFill="1" applyBorder="1" applyAlignment="1" applyProtection="1">
      <alignment horizontal="left" vertical="center"/>
      <protection locked="0"/>
    </xf>
    <xf numFmtId="0" fontId="62" fillId="27" borderId="147" xfId="0" applyFont="1" applyFill="1" applyBorder="1" applyAlignment="1" applyProtection="1">
      <alignment horizontal="left" vertical="center"/>
      <protection locked="0"/>
    </xf>
    <xf numFmtId="0" fontId="62" fillId="27" borderId="144" xfId="0" applyFont="1" applyFill="1" applyBorder="1" applyAlignment="1" applyProtection="1">
      <alignment horizontal="left" vertical="center"/>
      <protection locked="0"/>
    </xf>
    <xf numFmtId="0" fontId="65" fillId="32" borderId="33" xfId="0" applyFont="1" applyFill="1" applyBorder="1" applyAlignment="1">
      <alignment horizontal="right" vertical="center" wrapText="1" indent="2"/>
    </xf>
    <xf numFmtId="0" fontId="120" fillId="39" borderId="34" xfId="0" applyFont="1" applyFill="1" applyBorder="1" applyAlignment="1" applyProtection="1">
      <alignment vertical="center"/>
    </xf>
    <xf numFmtId="0" fontId="120" fillId="39" borderId="35" xfId="0" applyFont="1" applyFill="1" applyBorder="1" applyAlignment="1" applyProtection="1">
      <alignment vertical="center"/>
    </xf>
    <xf numFmtId="0" fontId="62" fillId="0" borderId="0" xfId="0" applyFont="1" applyFill="1" applyBorder="1" applyAlignment="1" applyProtection="1">
      <alignment horizontal="left" vertical="center"/>
    </xf>
    <xf numFmtId="0" fontId="62" fillId="0" borderId="0" xfId="0" applyFont="1" applyFill="1" applyBorder="1" applyAlignment="1" applyProtection="1">
      <alignment horizontal="center" vertical="center"/>
    </xf>
    <xf numFmtId="0" fontId="0" fillId="0" borderId="0" xfId="0" applyFont="1" applyFill="1" applyBorder="1" applyAlignment="1" applyProtection="1">
      <alignment horizontal="center" vertical="center" wrapText="1"/>
    </xf>
    <xf numFmtId="0" fontId="71" fillId="34" borderId="0" xfId="0" applyFont="1" applyFill="1" applyBorder="1" applyAlignment="1" applyProtection="1">
      <alignment vertical="center"/>
    </xf>
    <xf numFmtId="0" fontId="71" fillId="34" borderId="0" xfId="0" applyFont="1" applyFill="1" applyBorder="1" applyAlignment="1" applyProtection="1">
      <alignment vertical="center" wrapText="1"/>
    </xf>
    <xf numFmtId="0" fontId="71" fillId="22" borderId="0" xfId="0" applyFont="1" applyFill="1" applyAlignment="1" applyProtection="1">
      <alignment vertical="center"/>
    </xf>
    <xf numFmtId="0" fontId="0" fillId="22" borderId="0" xfId="0" applyFill="1" applyProtection="1"/>
    <xf numFmtId="0" fontId="92" fillId="22" borderId="0" xfId="0" applyFont="1" applyFill="1" applyBorder="1" applyAlignment="1" applyProtection="1">
      <alignment vertical="center"/>
    </xf>
    <xf numFmtId="0" fontId="121" fillId="22" borderId="0" xfId="0" applyFont="1" applyFill="1" applyAlignment="1" applyProtection="1">
      <alignment vertical="center"/>
    </xf>
    <xf numFmtId="0" fontId="64" fillId="21" borderId="0" xfId="0" applyFont="1" applyFill="1" applyBorder="1" applyAlignment="1" applyProtection="1">
      <alignment vertical="center"/>
      <protection locked="0"/>
    </xf>
    <xf numFmtId="0" fontId="0" fillId="22" borderId="0" xfId="0" applyFill="1" applyAlignment="1" applyProtection="1">
      <alignment vertical="center"/>
    </xf>
    <xf numFmtId="0" fontId="78" fillId="24" borderId="277" xfId="0" applyFont="1" applyFill="1" applyBorder="1" applyAlignment="1" applyProtection="1">
      <alignment horizontal="center" vertical="center" wrapText="1"/>
    </xf>
    <xf numFmtId="0" fontId="78" fillId="24" borderId="278" xfId="0" applyFont="1" applyFill="1" applyBorder="1" applyAlignment="1" applyProtection="1">
      <alignment horizontal="center" vertical="center" wrapText="1"/>
    </xf>
    <xf numFmtId="0" fontId="78" fillId="24" borderId="279" xfId="0" applyFont="1" applyFill="1" applyBorder="1" applyAlignment="1" applyProtection="1">
      <alignment horizontal="center" vertical="center" wrapText="1"/>
    </xf>
    <xf numFmtId="0" fontId="100" fillId="39" borderId="180" xfId="0" applyFont="1" applyFill="1" applyBorder="1" applyAlignment="1" applyProtection="1">
      <alignment horizontal="left" vertical="center" wrapText="1" indent="1"/>
    </xf>
    <xf numFmtId="0" fontId="80" fillId="39" borderId="0" xfId="0" applyFont="1" applyFill="1" applyBorder="1" applyAlignment="1" applyProtection="1">
      <alignment horizontal="right" vertical="center" wrapText="1"/>
    </xf>
    <xf numFmtId="0" fontId="122" fillId="39" borderId="0" xfId="0" applyFont="1" applyFill="1" applyBorder="1" applyAlignment="1" applyProtection="1">
      <alignment horizontal="right" vertical="center" wrapText="1"/>
    </xf>
    <xf numFmtId="0" fontId="80" fillId="39" borderId="125" xfId="0" applyFont="1" applyFill="1" applyBorder="1" applyAlignment="1" applyProtection="1">
      <alignment horizontal="right" vertical="center" wrapText="1"/>
    </xf>
    <xf numFmtId="0" fontId="62" fillId="42" borderId="88" xfId="0" applyFont="1" applyFill="1" applyBorder="1" applyAlignment="1" applyProtection="1">
      <alignment horizontal="left" vertical="top" wrapText="1"/>
      <protection locked="0"/>
    </xf>
    <xf numFmtId="9" fontId="62" fillId="27" borderId="89" xfId="56" applyFont="1" applyFill="1" applyBorder="1" applyAlignment="1" applyProtection="1">
      <alignment horizontal="right" vertical="top"/>
      <protection locked="0"/>
    </xf>
    <xf numFmtId="183" fontId="79" fillId="27" borderId="90" xfId="0" applyNumberFormat="1" applyFont="1" applyFill="1" applyBorder="1" applyAlignment="1" applyProtection="1">
      <alignment horizontal="right" vertical="center" indent="1"/>
      <protection locked="0"/>
    </xf>
    <xf numFmtId="0" fontId="100" fillId="39" borderId="12" xfId="0" applyFont="1" applyFill="1" applyBorder="1" applyAlignment="1" applyProtection="1">
      <alignment horizontal="left" vertical="top" wrapText="1" indent="1"/>
    </xf>
    <xf numFmtId="9" fontId="80" fillId="39" borderId="280" xfId="56" applyFont="1" applyFill="1" applyBorder="1" applyAlignment="1" applyProtection="1">
      <alignment horizontal="right" vertical="top" wrapText="1"/>
    </xf>
    <xf numFmtId="9" fontId="80" fillId="39" borderId="281" xfId="56" applyFont="1" applyFill="1" applyBorder="1" applyAlignment="1" applyProtection="1">
      <alignment horizontal="right" vertical="top" wrapText="1"/>
    </xf>
    <xf numFmtId="9" fontId="122" fillId="39" borderId="281" xfId="56" applyFont="1" applyFill="1" applyBorder="1" applyAlignment="1" applyProtection="1">
      <alignment horizontal="right" vertical="top" wrapText="1"/>
    </xf>
    <xf numFmtId="9" fontId="80" fillId="39" borderId="282" xfId="56" applyFont="1" applyFill="1" applyBorder="1" applyAlignment="1" applyProtection="1">
      <alignment horizontal="right" vertical="top" wrapText="1"/>
    </xf>
    <xf numFmtId="0" fontId="0" fillId="0" borderId="0" xfId="0" quotePrefix="1" applyProtection="1"/>
    <xf numFmtId="0" fontId="65" fillId="20" borderId="0" xfId="0" applyFont="1" applyFill="1" applyAlignment="1" applyProtection="1">
      <alignment horizontal="left" wrapText="1"/>
    </xf>
    <xf numFmtId="0" fontId="65" fillId="20" borderId="0" xfId="0" applyFont="1" applyFill="1" applyAlignment="1" applyProtection="1">
      <alignment horizontal="left" vertical="center" wrapText="1"/>
    </xf>
    <xf numFmtId="0" fontId="125" fillId="30" borderId="35" xfId="0" applyFont="1" applyFill="1" applyBorder="1" applyAlignment="1" applyProtection="1">
      <alignment horizontal="center" vertical="center"/>
      <protection locked="0"/>
    </xf>
    <xf numFmtId="0" fontId="0" fillId="0" borderId="0" xfId="0" applyAlignment="1">
      <alignment vertical="center"/>
    </xf>
    <xf numFmtId="0" fontId="62" fillId="0" borderId="82" xfId="0" applyFont="1" applyFill="1" applyBorder="1" applyAlignment="1">
      <alignment horizontal="right" vertical="center" indent="1"/>
    </xf>
    <xf numFmtId="0" fontId="62" fillId="0" borderId="141" xfId="0" applyFont="1" applyFill="1" applyBorder="1" applyAlignment="1">
      <alignment horizontal="right" vertical="center" indent="1"/>
    </xf>
    <xf numFmtId="183" fontId="62" fillId="20" borderId="89" xfId="0" applyNumberFormat="1" applyFont="1" applyFill="1" applyBorder="1" applyAlignment="1" applyProtection="1">
      <alignment horizontal="right" vertical="center"/>
      <protection locked="0"/>
    </xf>
    <xf numFmtId="177" fontId="0" fillId="20" borderId="124" xfId="0" applyNumberFormat="1" applyFont="1" applyFill="1" applyBorder="1" applyAlignment="1" applyProtection="1">
      <alignment horizontal="right" vertical="top" wrapText="1"/>
      <protection locked="0"/>
    </xf>
    <xf numFmtId="0" fontId="62" fillId="0" borderId="88" xfId="0" applyFont="1" applyFill="1" applyBorder="1" applyAlignment="1">
      <alignment horizontal="right" vertical="center" indent="1"/>
    </xf>
    <xf numFmtId="0" fontId="62" fillId="0" borderId="111" xfId="0" applyFont="1" applyFill="1" applyBorder="1" applyAlignment="1">
      <alignment horizontal="right" vertical="center" indent="1"/>
    </xf>
    <xf numFmtId="0" fontId="126" fillId="0" borderId="223" xfId="0" applyFont="1" applyFill="1" applyBorder="1" applyAlignment="1">
      <alignment horizontal="right" vertical="center" wrapText="1" indent="1"/>
    </xf>
    <xf numFmtId="0" fontId="62" fillId="0" borderId="142" xfId="0" applyFont="1" applyFill="1" applyBorder="1" applyAlignment="1">
      <alignment horizontal="right" vertical="center" indent="1"/>
    </xf>
    <xf numFmtId="0" fontId="62" fillId="0" borderId="0" xfId="0" applyFont="1" applyFill="1" applyAlignment="1" applyProtection="1">
      <alignment vertical="top" wrapText="1"/>
    </xf>
    <xf numFmtId="0" fontId="112" fillId="22" borderId="0" xfId="0" applyFont="1" applyFill="1" applyProtection="1"/>
    <xf numFmtId="0" fontId="63" fillId="21" borderId="46" xfId="58" applyFont="1" applyBorder="1">
      <alignment vertical="center"/>
      <protection locked="0"/>
    </xf>
    <xf numFmtId="0" fontId="63" fillId="21" borderId="79" xfId="58" applyFont="1" applyBorder="1">
      <alignment vertical="center"/>
      <protection locked="0"/>
    </xf>
    <xf numFmtId="0" fontId="112" fillId="0" borderId="0" xfId="0" applyFont="1"/>
    <xf numFmtId="0" fontId="0" fillId="0" borderId="0" xfId="0" applyFill="1" applyBorder="1" applyAlignment="1">
      <alignment horizontal="center"/>
    </xf>
    <xf numFmtId="0" fontId="68" fillId="0" borderId="0" xfId="0" applyFont="1" applyFill="1"/>
    <xf numFmtId="0" fontId="65" fillId="0" borderId="131" xfId="0" applyFont="1" applyFill="1" applyBorder="1" applyAlignment="1">
      <alignment horizontal="center" vertical="center" wrapText="1"/>
    </xf>
    <xf numFmtId="0" fontId="65" fillId="13" borderId="101" xfId="0" applyFont="1" applyFill="1" applyBorder="1" applyAlignment="1" applyProtection="1">
      <alignment horizontal="center" vertical="center" wrapText="1"/>
    </xf>
    <xf numFmtId="0" fontId="65" fillId="13" borderId="104" xfId="0" applyFont="1" applyFill="1" applyBorder="1" applyAlignment="1" applyProtection="1">
      <alignment horizontal="center" vertical="center" wrapText="1"/>
    </xf>
    <xf numFmtId="0" fontId="65" fillId="26" borderId="104" xfId="0" applyFont="1" applyFill="1" applyBorder="1" applyAlignment="1" applyProtection="1">
      <alignment horizontal="center" vertical="center" wrapText="1"/>
    </xf>
    <xf numFmtId="0" fontId="65" fillId="26" borderId="105" xfId="0" applyFont="1" applyFill="1" applyBorder="1" applyAlignment="1" applyProtection="1">
      <alignment horizontal="center" vertical="center" wrapText="1"/>
    </xf>
    <xf numFmtId="4" fontId="62" fillId="42" borderId="187" xfId="0" applyNumberFormat="1" applyFont="1" applyFill="1" applyBorder="1" applyAlignment="1" applyProtection="1">
      <alignment vertical="top" wrapText="1"/>
      <protection locked="0"/>
    </xf>
    <xf numFmtId="0" fontId="0" fillId="22" borderId="0" xfId="0" applyFont="1" applyFill="1"/>
    <xf numFmtId="4" fontId="62" fillId="44" borderId="190" xfId="0" applyNumberFormat="1" applyFont="1" applyFill="1" applyBorder="1" applyAlignment="1" applyProtection="1">
      <alignment vertical="top" wrapText="1"/>
      <protection locked="0"/>
    </xf>
    <xf numFmtId="4" fontId="62" fillId="42" borderId="190" xfId="0" applyNumberFormat="1" applyFont="1" applyFill="1" applyBorder="1" applyAlignment="1" applyProtection="1">
      <alignment vertical="top" wrapText="1"/>
      <protection locked="0"/>
    </xf>
    <xf numFmtId="183" fontId="65" fillId="43" borderId="120" xfId="0" applyNumberFormat="1" applyFont="1" applyFill="1" applyBorder="1" applyAlignment="1" applyProtection="1">
      <alignment horizontal="right" vertical="center"/>
    </xf>
    <xf numFmtId="183" fontId="65" fillId="43" borderId="121" xfId="0" applyNumberFormat="1" applyFont="1" applyFill="1" applyBorder="1" applyAlignment="1" applyProtection="1">
      <alignment horizontal="right" vertical="center"/>
    </xf>
    <xf numFmtId="183" fontId="65" fillId="43" borderId="287" xfId="0" applyNumberFormat="1" applyFont="1" applyFill="1" applyBorder="1" applyAlignment="1" applyProtection="1">
      <alignment horizontal="right" vertical="center"/>
    </xf>
    <xf numFmtId="183" fontId="65" fillId="43" borderId="122" xfId="0" applyNumberFormat="1" applyFont="1" applyFill="1" applyBorder="1" applyAlignment="1" applyProtection="1">
      <alignment horizontal="right" vertical="center"/>
    </xf>
    <xf numFmtId="0" fontId="0" fillId="22" borderId="0" xfId="0" applyFill="1"/>
    <xf numFmtId="0" fontId="0" fillId="22" borderId="0" xfId="0" applyFill="1" applyAlignment="1"/>
    <xf numFmtId="0" fontId="0" fillId="0" borderId="125" xfId="0" applyFill="1" applyBorder="1" applyAlignment="1">
      <alignment horizontal="center"/>
    </xf>
    <xf numFmtId="0" fontId="65" fillId="0" borderId="59" xfId="0" applyFont="1" applyFill="1" applyBorder="1" applyAlignment="1">
      <alignment horizontal="center" vertical="center" wrapText="1"/>
    </xf>
    <xf numFmtId="0" fontId="65" fillId="13" borderId="241" xfId="0" applyFont="1" applyFill="1" applyBorder="1" applyAlignment="1" applyProtection="1">
      <alignment horizontal="center" vertical="center" wrapText="1"/>
    </xf>
    <xf numFmtId="0" fontId="65" fillId="13" borderId="75" xfId="0" applyFont="1" applyFill="1" applyBorder="1" applyAlignment="1" applyProtection="1">
      <alignment horizontal="center" vertical="center" wrapText="1"/>
    </xf>
    <xf numFmtId="0" fontId="65" fillId="26" borderId="288" xfId="0" applyFont="1" applyFill="1" applyBorder="1" applyAlignment="1" applyProtection="1">
      <alignment horizontal="center" vertical="center" wrapText="1"/>
    </xf>
    <xf numFmtId="4" fontId="62" fillId="42" borderId="187" xfId="0" applyNumberFormat="1" applyFont="1" applyFill="1" applyBorder="1" applyAlignment="1" applyProtection="1">
      <alignment horizontal="left" vertical="center"/>
      <protection locked="0"/>
    </xf>
    <xf numFmtId="4" fontId="62" fillId="42" borderId="289" xfId="0" applyNumberFormat="1" applyFont="1" applyFill="1" applyBorder="1" applyAlignment="1" applyProtection="1">
      <alignment horizontal="left" vertical="center"/>
      <protection locked="0"/>
    </xf>
    <xf numFmtId="179" fontId="62" fillId="27" borderId="85" xfId="0" applyNumberFormat="1" applyFont="1" applyFill="1" applyBorder="1" applyAlignment="1" applyProtection="1">
      <alignment horizontal="right" vertical="center"/>
      <protection locked="0"/>
    </xf>
    <xf numFmtId="179" fontId="62" fillId="27" borderId="124" xfId="0" applyNumberFormat="1" applyFont="1" applyFill="1" applyBorder="1" applyAlignment="1" applyProtection="1">
      <alignment horizontal="right" vertical="center"/>
      <protection locked="0"/>
    </xf>
    <xf numFmtId="4" fontId="62" fillId="44" borderId="190" xfId="0" applyNumberFormat="1" applyFont="1" applyFill="1" applyBorder="1" applyAlignment="1" applyProtection="1">
      <alignment horizontal="left" vertical="center"/>
      <protection locked="0"/>
    </xf>
    <xf numFmtId="4" fontId="62" fillId="44" borderId="290" xfId="0" applyNumberFormat="1" applyFont="1" applyFill="1" applyBorder="1" applyAlignment="1" applyProtection="1">
      <alignment horizontal="left" vertical="center"/>
      <protection locked="0"/>
    </xf>
    <xf numFmtId="179" fontId="62" fillId="44" borderId="91" xfId="0" applyNumberFormat="1" applyFont="1" applyFill="1" applyBorder="1" applyAlignment="1" applyProtection="1">
      <alignment horizontal="right" vertical="center"/>
      <protection locked="0"/>
    </xf>
    <xf numFmtId="179" fontId="62" fillId="44" borderId="90" xfId="0" applyNumberFormat="1" applyFont="1" applyFill="1" applyBorder="1" applyAlignment="1" applyProtection="1">
      <alignment horizontal="right" vertical="center"/>
      <protection locked="0"/>
    </xf>
    <xf numFmtId="4" fontId="62" fillId="42" borderId="190" xfId="0" applyNumberFormat="1" applyFont="1" applyFill="1" applyBorder="1" applyAlignment="1" applyProtection="1">
      <alignment horizontal="left" vertical="center"/>
      <protection locked="0"/>
    </xf>
    <xf numFmtId="4" fontId="62" fillId="42" borderId="290" xfId="0" applyNumberFormat="1" applyFont="1" applyFill="1" applyBorder="1" applyAlignment="1" applyProtection="1">
      <alignment horizontal="left" vertical="center"/>
      <protection locked="0"/>
    </xf>
    <xf numFmtId="179" fontId="62" fillId="27" borderId="91" xfId="0" applyNumberFormat="1" applyFont="1" applyFill="1" applyBorder="1" applyAlignment="1" applyProtection="1">
      <alignment horizontal="right" vertical="center"/>
      <protection locked="0"/>
    </xf>
    <xf numFmtId="179" fontId="62" fillId="27" borderId="90" xfId="0" applyNumberFormat="1" applyFont="1" applyFill="1" applyBorder="1" applyAlignment="1" applyProtection="1">
      <alignment horizontal="right" vertical="center"/>
      <protection locked="0"/>
    </xf>
    <xf numFmtId="179" fontId="62" fillId="44" borderId="144" xfId="0" applyNumberFormat="1" applyFont="1" applyFill="1" applyBorder="1" applyAlignment="1" applyProtection="1">
      <alignment horizontal="right" vertical="center"/>
      <protection locked="0"/>
    </xf>
    <xf numFmtId="0" fontId="0" fillId="22" borderId="0" xfId="0" applyFill="1" applyAlignment="1" applyProtection="1">
      <alignment horizontal="right" indent="1"/>
    </xf>
    <xf numFmtId="0" fontId="0" fillId="21" borderId="0" xfId="0" applyFill="1" applyBorder="1" applyProtection="1"/>
    <xf numFmtId="0" fontId="71" fillId="21" borderId="0" xfId="0" applyFont="1" applyFill="1" applyBorder="1" applyAlignment="1" applyProtection="1">
      <alignment vertical="center" wrapText="1"/>
    </xf>
    <xf numFmtId="0" fontId="68" fillId="28" borderId="1" xfId="0" applyFont="1" applyFill="1" applyBorder="1" applyAlignment="1" applyProtection="1">
      <alignment horizontal="left" vertical="center" wrapText="1"/>
    </xf>
    <xf numFmtId="0" fontId="0" fillId="22" borderId="0" xfId="0" applyFont="1" applyFill="1" applyAlignment="1" applyProtection="1">
      <alignment horizontal="right" vertical="center" wrapText="1" indent="1"/>
    </xf>
    <xf numFmtId="0" fontId="128" fillId="22" borderId="0" xfId="0" applyFont="1" applyFill="1" applyBorder="1" applyProtection="1"/>
    <xf numFmtId="0" fontId="121" fillId="22" borderId="0" xfId="0" applyFont="1" applyFill="1" applyBorder="1" applyProtection="1"/>
    <xf numFmtId="0" fontId="0" fillId="22" borderId="125" xfId="0" applyFill="1" applyBorder="1" applyProtection="1"/>
    <xf numFmtId="0" fontId="65" fillId="13" borderId="103" xfId="0" applyFont="1" applyFill="1" applyBorder="1" applyAlignment="1" applyProtection="1">
      <alignment horizontal="center" vertical="center" wrapText="1"/>
    </xf>
    <xf numFmtId="0" fontId="0" fillId="22" borderId="0" xfId="0" applyFill="1" applyAlignment="1">
      <alignment horizontal="right" indent="1"/>
    </xf>
    <xf numFmtId="179" fontId="0" fillId="22" borderId="0" xfId="0" applyNumberFormat="1" applyFont="1" applyFill="1" applyBorder="1" applyProtection="1"/>
    <xf numFmtId="183" fontId="0" fillId="27" borderId="89" xfId="0" applyNumberFormat="1" applyFont="1" applyFill="1" applyBorder="1" applyAlignment="1" applyProtection="1">
      <alignment horizontal="right"/>
      <protection locked="0"/>
    </xf>
    <xf numFmtId="0" fontId="128" fillId="32" borderId="223" xfId="0" applyFont="1" applyFill="1" applyBorder="1" applyAlignment="1" applyProtection="1">
      <alignment horizontal="right" vertical="center" wrapText="1"/>
    </xf>
    <xf numFmtId="0" fontId="0" fillId="22" borderId="0" xfId="0" applyFont="1" applyFill="1" applyAlignment="1" applyProtection="1">
      <alignment horizontal="right" wrapText="1" indent="1"/>
    </xf>
    <xf numFmtId="0" fontId="129" fillId="0" borderId="0" xfId="0" applyFont="1" applyAlignment="1" applyProtection="1">
      <alignment horizontal="left" vertical="center" wrapText="1"/>
    </xf>
    <xf numFmtId="179" fontId="0" fillId="0" borderId="0" xfId="0" applyNumberFormat="1" applyFont="1" applyAlignment="1" applyProtection="1">
      <alignment horizontal="center" vertical="center" wrapText="1"/>
    </xf>
    <xf numFmtId="179" fontId="0" fillId="22" borderId="0" xfId="0" applyNumberFormat="1" applyFont="1" applyFill="1" applyProtection="1"/>
    <xf numFmtId="0" fontId="121" fillId="22" borderId="125" xfId="0" applyFont="1" applyFill="1" applyBorder="1" applyProtection="1"/>
    <xf numFmtId="179" fontId="0" fillId="0" borderId="0" xfId="0" applyNumberFormat="1" applyFont="1" applyAlignment="1" applyProtection="1">
      <alignment horizontal="center" vertical="center" wrapText="1"/>
    </xf>
    <xf numFmtId="0" fontId="0" fillId="0" borderId="0" xfId="0" applyAlignment="1" applyProtection="1">
      <alignment horizontal="right" indent="1"/>
    </xf>
    <xf numFmtId="0" fontId="71" fillId="21" borderId="0" xfId="0" applyFont="1" applyFill="1" applyBorder="1" applyAlignment="1" applyProtection="1">
      <alignment horizontal="left" vertical="center" wrapText="1"/>
    </xf>
    <xf numFmtId="0" fontId="68" fillId="28" borderId="1" xfId="0" applyFont="1" applyFill="1" applyBorder="1" applyAlignment="1" applyProtection="1">
      <alignment vertical="center" wrapText="1"/>
    </xf>
    <xf numFmtId="0" fontId="65" fillId="20" borderId="0" xfId="0" applyFont="1" applyFill="1" applyAlignment="1" applyProtection="1">
      <alignment vertical="center" wrapText="1"/>
    </xf>
    <xf numFmtId="0" fontId="80" fillId="22" borderId="0" xfId="0" applyFont="1" applyFill="1" applyBorder="1" applyAlignment="1" applyProtection="1">
      <alignment horizontal="right" vertical="center" indent="1"/>
    </xf>
    <xf numFmtId="0" fontId="101" fillId="22" borderId="0" xfId="0" applyFont="1" applyFill="1" applyBorder="1" applyAlignment="1" applyProtection="1">
      <alignment vertical="center"/>
    </xf>
    <xf numFmtId="0" fontId="80" fillId="22" borderId="0" xfId="0" applyFont="1" applyFill="1" applyBorder="1" applyAlignment="1" applyProtection="1">
      <alignment vertical="center"/>
    </xf>
    <xf numFmtId="0" fontId="80" fillId="0" borderId="0" xfId="0" applyFont="1" applyFill="1" applyBorder="1" applyAlignment="1" applyProtection="1">
      <alignment vertical="center"/>
    </xf>
    <xf numFmtId="0" fontId="80" fillId="22" borderId="0" xfId="0" applyFont="1" applyFill="1" applyAlignment="1" applyProtection="1">
      <alignment horizontal="right" vertical="center" indent="1"/>
    </xf>
    <xf numFmtId="0" fontId="80" fillId="22" borderId="0" xfId="0" applyFont="1" applyFill="1" applyAlignment="1" applyProtection="1">
      <alignment vertical="center"/>
    </xf>
    <xf numFmtId="0" fontId="112" fillId="22" borderId="0" xfId="0" applyFont="1" applyFill="1" applyAlignment="1" applyProtection="1">
      <alignment horizontal="right" indent="1"/>
    </xf>
    <xf numFmtId="0" fontId="130" fillId="20" borderId="33" xfId="0" applyFont="1" applyFill="1" applyBorder="1" applyAlignment="1" applyProtection="1">
      <alignment vertical="center"/>
    </xf>
    <xf numFmtId="0" fontId="130" fillId="20" borderId="34" xfId="0" applyFont="1" applyFill="1" applyBorder="1" applyAlignment="1" applyProtection="1">
      <alignment vertical="center" wrapText="1"/>
    </xf>
    <xf numFmtId="0" fontId="130" fillId="20" borderId="35" xfId="0" applyFont="1" applyFill="1" applyBorder="1" applyAlignment="1" applyProtection="1">
      <alignment vertical="center" wrapText="1"/>
    </xf>
    <xf numFmtId="180" fontId="112" fillId="22" borderId="0" xfId="0" applyNumberFormat="1" applyFont="1" applyFill="1" applyBorder="1" applyProtection="1"/>
    <xf numFmtId="0" fontId="112" fillId="22" borderId="0" xfId="0" applyFont="1" applyFill="1" applyProtection="1"/>
    <xf numFmtId="0" fontId="112" fillId="0" borderId="0" xfId="0" applyFont="1" applyProtection="1"/>
    <xf numFmtId="0" fontId="0" fillId="0" borderId="0" xfId="0" applyBorder="1" applyProtection="1"/>
    <xf numFmtId="0" fontId="65" fillId="13" borderId="291" xfId="0" applyFont="1" applyFill="1" applyBorder="1" applyAlignment="1" applyProtection="1">
      <alignment horizontal="center" vertical="center" wrapText="1"/>
    </xf>
    <xf numFmtId="0" fontId="65" fillId="13" borderId="292" xfId="0" applyFont="1" applyFill="1" applyBorder="1" applyAlignment="1" applyProtection="1">
      <alignment horizontal="center" vertical="center" wrapText="1"/>
    </xf>
    <xf numFmtId="0" fontId="65" fillId="26" borderId="292" xfId="0" applyFont="1" applyFill="1" applyBorder="1" applyAlignment="1" applyProtection="1">
      <alignment horizontal="center" vertical="center" wrapText="1"/>
    </xf>
    <xf numFmtId="0" fontId="65" fillId="26" borderId="293" xfId="0" applyFont="1" applyFill="1" applyBorder="1" applyAlignment="1" applyProtection="1">
      <alignment horizontal="center" vertical="center" wrapText="1"/>
    </xf>
    <xf numFmtId="183" fontId="0" fillId="27" borderId="123" xfId="0" applyNumberFormat="1" applyFont="1" applyFill="1" applyBorder="1" applyAlignment="1" applyProtection="1">
      <alignment horizontal="right"/>
      <protection locked="0"/>
    </xf>
    <xf numFmtId="183" fontId="0" fillId="27" borderId="86" xfId="0" applyNumberFormat="1" applyFont="1" applyFill="1" applyBorder="1" applyAlignment="1" applyProtection="1">
      <alignment horizontal="right"/>
      <protection locked="0"/>
    </xf>
    <xf numFmtId="179" fontId="0" fillId="22" borderId="0" xfId="0" applyNumberFormat="1" applyFont="1" applyFill="1" applyAlignment="1">
      <alignment horizontal="right"/>
    </xf>
    <xf numFmtId="183" fontId="3" fillId="27" borderId="89" xfId="0" applyNumberFormat="1" applyFont="1" applyFill="1" applyBorder="1" applyAlignment="1" applyProtection="1">
      <alignment horizontal="right"/>
      <protection locked="0"/>
    </xf>
    <xf numFmtId="183" fontId="3" fillId="27" borderId="92" xfId="0" applyNumberFormat="1" applyFont="1" applyFill="1" applyBorder="1" applyAlignment="1" applyProtection="1">
      <alignment horizontal="right"/>
      <protection locked="0"/>
    </xf>
    <xf numFmtId="179" fontId="3" fillId="22" borderId="0" xfId="0" applyNumberFormat="1" applyFont="1" applyFill="1" applyAlignment="1">
      <alignment horizontal="right"/>
    </xf>
    <xf numFmtId="180" fontId="0" fillId="22" borderId="0" xfId="0" applyNumberFormat="1" applyFont="1" applyFill="1" applyBorder="1"/>
    <xf numFmtId="49" fontId="128" fillId="27" borderId="71" xfId="0" applyNumberFormat="1" applyFont="1" applyFill="1" applyBorder="1" applyAlignment="1" applyProtection="1">
      <alignment vertical="center" wrapText="1"/>
      <protection locked="0"/>
    </xf>
    <xf numFmtId="183" fontId="0" fillId="27" borderId="92" xfId="0" applyNumberFormat="1" applyFont="1" applyFill="1" applyBorder="1" applyAlignment="1" applyProtection="1">
      <alignment horizontal="right"/>
      <protection locked="0"/>
    </xf>
    <xf numFmtId="180" fontId="0" fillId="22" borderId="0" xfId="0" applyNumberFormat="1" applyFill="1" applyBorder="1"/>
    <xf numFmtId="49" fontId="128" fillId="27" borderId="73" xfId="0" applyNumberFormat="1" applyFont="1" applyFill="1" applyBorder="1" applyAlignment="1" applyProtection="1">
      <alignment vertical="center" wrapText="1"/>
      <protection locked="0"/>
    </xf>
    <xf numFmtId="49" fontId="128" fillId="27" borderId="251" xfId="0" applyNumberFormat="1" applyFont="1" applyFill="1" applyBorder="1" applyAlignment="1" applyProtection="1">
      <alignment vertical="center" wrapText="1"/>
      <protection locked="0"/>
    </xf>
    <xf numFmtId="183" fontId="0" fillId="27" borderId="115" xfId="0" applyNumberFormat="1" applyFont="1" applyFill="1" applyBorder="1" applyAlignment="1" applyProtection="1">
      <alignment horizontal="right"/>
      <protection locked="0"/>
    </xf>
    <xf numFmtId="183" fontId="0" fillId="27" borderId="126" xfId="0" applyNumberFormat="1" applyFont="1" applyFill="1" applyBorder="1" applyAlignment="1" applyProtection="1">
      <alignment horizontal="right"/>
      <protection locked="0"/>
    </xf>
    <xf numFmtId="0" fontId="128" fillId="32" borderId="33" xfId="0" applyFont="1" applyFill="1" applyBorder="1" applyAlignment="1">
      <alignment horizontal="left" vertical="center" wrapText="1"/>
    </xf>
    <xf numFmtId="183" fontId="3" fillId="32" borderId="74" xfId="0" applyNumberFormat="1" applyFont="1" applyFill="1" applyBorder="1" applyAlignment="1">
      <alignment horizontal="right" vertical="center"/>
    </xf>
    <xf numFmtId="183" fontId="3" fillId="32" borderId="75" xfId="0" applyNumberFormat="1" applyFont="1" applyFill="1" applyBorder="1" applyAlignment="1">
      <alignment horizontal="right" vertical="center"/>
    </xf>
    <xf numFmtId="183" fontId="3" fillId="32" borderId="288" xfId="0" applyNumberFormat="1" applyFont="1" applyFill="1" applyBorder="1" applyAlignment="1">
      <alignment horizontal="right" vertical="center"/>
    </xf>
    <xf numFmtId="179" fontId="3" fillId="0" borderId="0" xfId="0" applyNumberFormat="1" applyFont="1" applyFill="1" applyAlignment="1">
      <alignment horizontal="right" vertical="center"/>
    </xf>
    <xf numFmtId="0" fontId="0" fillId="22" borderId="0" xfId="0" applyFill="1" applyAlignment="1">
      <alignment vertical="center"/>
    </xf>
    <xf numFmtId="179" fontId="0" fillId="22" borderId="0" xfId="0" applyNumberFormat="1" applyFill="1" applyAlignment="1">
      <alignment horizontal="right"/>
    </xf>
    <xf numFmtId="179" fontId="0" fillId="22" borderId="0" xfId="0" applyNumberFormat="1" applyFont="1" applyFill="1" applyBorder="1" applyAlignment="1">
      <alignment horizontal="right"/>
    </xf>
    <xf numFmtId="0" fontId="0" fillId="22" borderId="0" xfId="0" applyFill="1" applyBorder="1"/>
    <xf numFmtId="179" fontId="0" fillId="22" borderId="0" xfId="0" applyNumberFormat="1" applyFill="1" applyBorder="1" applyAlignment="1">
      <alignment horizontal="right"/>
    </xf>
    <xf numFmtId="0" fontId="0" fillId="22" borderId="0" xfId="0" applyFill="1" applyAlignment="1">
      <alignment wrapText="1"/>
    </xf>
    <xf numFmtId="179" fontId="0" fillId="22" borderId="0" xfId="0" applyNumberFormat="1" applyFont="1" applyFill="1" applyAlignment="1">
      <alignment horizontal="right" wrapText="1"/>
    </xf>
    <xf numFmtId="0" fontId="63" fillId="21" borderId="33" xfId="58" applyFont="1" applyBorder="1">
      <alignment vertical="center"/>
      <protection locked="0"/>
    </xf>
    <xf numFmtId="0" fontId="132" fillId="21" borderId="33" xfId="58" applyFont="1" applyBorder="1">
      <alignment vertical="center"/>
      <protection locked="0"/>
    </xf>
    <xf numFmtId="0" fontId="0" fillId="0" borderId="46" xfId="0" applyBorder="1"/>
    <xf numFmtId="0" fontId="0" fillId="0" borderId="0" xfId="0" applyAlignment="1">
      <alignment horizontal="right" indent="1"/>
    </xf>
    <xf numFmtId="0" fontId="0" fillId="33" borderId="0" xfId="0" applyFill="1" applyBorder="1" applyProtection="1"/>
    <xf numFmtId="0" fontId="0" fillId="22" borderId="0" xfId="0" applyFill="1" applyAlignment="1">
      <alignment horizontal="right" vertical="center" indent="1"/>
    </xf>
    <xf numFmtId="0" fontId="63" fillId="21" borderId="0" xfId="58" applyFont="1" applyProtection="1">
      <alignment vertical="center"/>
    </xf>
    <xf numFmtId="0" fontId="132" fillId="21" borderId="0" xfId="58" applyFont="1" applyProtection="1">
      <alignment vertical="center"/>
    </xf>
    <xf numFmtId="0" fontId="0" fillId="22" borderId="0" xfId="0" applyFill="1" applyAlignment="1" applyProtection="1">
      <alignment horizontal="right" vertical="center" indent="1"/>
    </xf>
    <xf numFmtId="0" fontId="65" fillId="13" borderId="120" xfId="0" applyFont="1" applyFill="1" applyBorder="1" applyAlignment="1" applyProtection="1">
      <alignment horizontal="center" vertical="center" wrapText="1"/>
    </xf>
    <xf numFmtId="0" fontId="65" fillId="13" borderId="121" xfId="0" applyFont="1" applyFill="1" applyBorder="1" applyAlignment="1" applyProtection="1">
      <alignment horizontal="center" vertical="center" wrapText="1"/>
    </xf>
    <xf numFmtId="0" fontId="65" fillId="26" borderId="121" xfId="0" applyFont="1" applyFill="1" applyBorder="1" applyAlignment="1" applyProtection="1">
      <alignment horizontal="center" vertical="center" wrapText="1"/>
    </xf>
    <xf numFmtId="0" fontId="65" fillId="26" borderId="122" xfId="0" applyFont="1" applyFill="1" applyBorder="1" applyAlignment="1" applyProtection="1">
      <alignment horizontal="center" vertical="center" wrapText="1"/>
    </xf>
    <xf numFmtId="0" fontId="65" fillId="26" borderId="120" xfId="0" applyFont="1" applyFill="1" applyBorder="1" applyAlignment="1" applyProtection="1">
      <alignment horizontal="center" vertical="center" wrapText="1"/>
    </xf>
    <xf numFmtId="0" fontId="65" fillId="24" borderId="121" xfId="0" applyFont="1" applyFill="1" applyBorder="1" applyAlignment="1" applyProtection="1">
      <alignment horizontal="center" vertical="center" wrapText="1"/>
    </xf>
    <xf numFmtId="0" fontId="65" fillId="24" borderId="122" xfId="0" applyFont="1" applyFill="1" applyBorder="1" applyAlignment="1" applyProtection="1">
      <alignment horizontal="center" vertical="center" wrapText="1"/>
    </xf>
    <xf numFmtId="0" fontId="0" fillId="22" borderId="0" xfId="0" applyFont="1" applyFill="1" applyAlignment="1">
      <alignment horizontal="right" indent="1"/>
    </xf>
    <xf numFmtId="0" fontId="119" fillId="20" borderId="77" xfId="0" applyFont="1" applyFill="1" applyBorder="1" applyAlignment="1" applyProtection="1">
      <alignment horizontal="left" vertical="center" wrapText="1"/>
    </xf>
    <xf numFmtId="0" fontId="128" fillId="20" borderId="34" xfId="0" applyFont="1" applyFill="1" applyBorder="1" applyAlignment="1" applyProtection="1">
      <alignment horizontal="left" vertical="center" wrapText="1"/>
    </xf>
    <xf numFmtId="0" fontId="0" fillId="20" borderId="34" xfId="0" applyFill="1" applyBorder="1"/>
    <xf numFmtId="0" fontId="0" fillId="20" borderId="35" xfId="0" applyFill="1" applyBorder="1"/>
    <xf numFmtId="179" fontId="0" fillId="22" borderId="0" xfId="0" applyNumberFormat="1" applyFont="1" applyFill="1" applyAlignment="1">
      <alignment horizontal="right" vertical="center" wrapText="1"/>
    </xf>
    <xf numFmtId="179" fontId="0" fillId="0" borderId="0" xfId="0" applyNumberFormat="1" applyFont="1" applyFill="1" applyBorder="1" applyAlignment="1">
      <alignment horizontal="right"/>
    </xf>
    <xf numFmtId="0" fontId="119" fillId="20" borderId="153" xfId="0" applyFont="1" applyFill="1" applyBorder="1" applyAlignment="1" applyProtection="1">
      <alignment horizontal="left" vertical="center" wrapText="1"/>
    </xf>
    <xf numFmtId="179" fontId="0" fillId="0" borderId="0" xfId="0" applyNumberFormat="1" applyBorder="1" applyAlignment="1">
      <alignment horizontal="right"/>
    </xf>
    <xf numFmtId="183" fontId="0" fillId="0" borderId="0" xfId="0" applyNumberFormat="1" applyFont="1" applyFill="1" applyBorder="1"/>
    <xf numFmtId="0" fontId="119" fillId="20" borderId="211" xfId="0" applyFont="1" applyFill="1" applyBorder="1" applyAlignment="1" applyProtection="1">
      <alignment horizontal="left" vertical="center" wrapText="1"/>
    </xf>
    <xf numFmtId="179" fontId="0" fillId="0" borderId="0" xfId="0" applyNumberFormat="1" applyFont="1" applyFill="1" applyAlignment="1">
      <alignment horizontal="right"/>
    </xf>
    <xf numFmtId="0" fontId="131" fillId="0" borderId="223" xfId="0" applyFont="1" applyBorder="1" applyAlignment="1" applyProtection="1">
      <alignment horizontal="left" vertical="center" wrapText="1" indent="1"/>
    </xf>
    <xf numFmtId="0" fontId="17" fillId="21" borderId="0" xfId="58" applyFont="1" applyProtection="1">
      <alignment vertical="center"/>
    </xf>
    <xf numFmtId="0" fontId="0" fillId="0" borderId="59" xfId="0" applyBorder="1" applyProtection="1"/>
    <xf numFmtId="179" fontId="7" fillId="29" borderId="291" xfId="0" applyNumberFormat="1" applyFont="1" applyFill="1" applyBorder="1" applyAlignment="1">
      <alignment horizontal="right" vertical="center"/>
    </xf>
    <xf numFmtId="179" fontId="7" fillId="29" borderId="292" xfId="0" applyNumberFormat="1" applyFont="1" applyFill="1" applyBorder="1" applyAlignment="1">
      <alignment horizontal="right" vertical="center"/>
    </xf>
    <xf numFmtId="179" fontId="7" fillId="35" borderId="292" xfId="0" applyNumberFormat="1" applyFont="1" applyFill="1" applyBorder="1" applyAlignment="1">
      <alignment horizontal="right" vertical="center"/>
    </xf>
    <xf numFmtId="179" fontId="7" fillId="35" borderId="293" xfId="0" applyNumberFormat="1" applyFont="1" applyFill="1" applyBorder="1" applyAlignment="1">
      <alignment horizontal="right" vertical="center"/>
    </xf>
    <xf numFmtId="179" fontId="7" fillId="35" borderId="291" xfId="0" applyNumberFormat="1" applyFont="1" applyFill="1" applyBorder="1" applyAlignment="1">
      <alignment horizontal="right" vertical="center"/>
    </xf>
    <xf numFmtId="179" fontId="7" fillId="25" borderId="292" xfId="0" applyNumberFormat="1" applyFont="1" applyFill="1" applyBorder="1" applyAlignment="1">
      <alignment horizontal="right" vertical="center"/>
    </xf>
    <xf numFmtId="179" fontId="7" fillId="25" borderId="293" xfId="0" applyNumberFormat="1" applyFont="1" applyFill="1" applyBorder="1" applyAlignment="1">
      <alignment horizontal="right" vertical="center"/>
    </xf>
    <xf numFmtId="179" fontId="0" fillId="22" borderId="0" xfId="0" applyNumberFormat="1" applyFill="1" applyAlignment="1" applyProtection="1">
      <alignment horizontal="right"/>
    </xf>
    <xf numFmtId="0" fontId="119" fillId="20" borderId="157" xfId="0" applyFont="1" applyFill="1" applyBorder="1" applyAlignment="1" applyProtection="1">
      <alignment horizontal="left" vertical="center" wrapText="1"/>
    </xf>
    <xf numFmtId="0" fontId="0" fillId="0" borderId="82" xfId="0" applyFont="1" applyBorder="1" applyAlignment="1" applyProtection="1">
      <alignment horizontal="left" vertical="center" wrapText="1" indent="1"/>
    </xf>
    <xf numFmtId="183" fontId="0" fillId="22" borderId="0" xfId="0" applyNumberFormat="1" applyFont="1" applyFill="1" applyAlignment="1" applyProtection="1">
      <alignment horizontal="right"/>
    </xf>
    <xf numFmtId="0" fontId="0" fillId="0" borderId="88" xfId="0" applyFont="1" applyBorder="1" applyAlignment="1" applyProtection="1">
      <alignment horizontal="left" vertical="center" wrapText="1" indent="1"/>
    </xf>
    <xf numFmtId="0" fontId="0" fillId="0" borderId="142" xfId="0" applyFont="1" applyBorder="1" applyAlignment="1" applyProtection="1">
      <alignment horizontal="left" vertical="center" wrapText="1" indent="1"/>
    </xf>
    <xf numFmtId="0" fontId="119" fillId="22" borderId="0" xfId="0" applyFont="1" applyFill="1" applyProtection="1"/>
    <xf numFmtId="0" fontId="7" fillId="0" borderId="59" xfId="0" applyFont="1" applyBorder="1" applyAlignment="1">
      <alignment horizontal="center"/>
    </xf>
    <xf numFmtId="0" fontId="7" fillId="35" borderId="101" xfId="0" applyFont="1" applyFill="1" applyBorder="1" applyAlignment="1">
      <alignment horizontal="center" vertical="center"/>
    </xf>
    <xf numFmtId="0" fontId="7" fillId="35" borderId="104" xfId="0" applyFont="1" applyFill="1" applyBorder="1" applyAlignment="1">
      <alignment horizontal="center" vertical="center"/>
    </xf>
    <xf numFmtId="0" fontId="7" fillId="25" borderId="104" xfId="0" applyFont="1" applyFill="1" applyBorder="1" applyAlignment="1">
      <alignment horizontal="center" vertical="center"/>
    </xf>
    <xf numFmtId="0" fontId="7" fillId="25" borderId="105" xfId="0" applyFont="1" applyFill="1" applyBorder="1" applyAlignment="1">
      <alignment horizontal="center" vertical="center"/>
    </xf>
    <xf numFmtId="0" fontId="120" fillId="31" borderId="42" xfId="0" applyFont="1" applyFill="1" applyBorder="1" applyAlignment="1" applyProtection="1">
      <alignment vertical="center" wrapText="1"/>
    </xf>
    <xf numFmtId="0" fontId="0" fillId="0" borderId="43" xfId="0" applyFont="1" applyBorder="1" applyAlignment="1">
      <alignment horizontal="center" vertical="center" wrapText="1"/>
    </xf>
    <xf numFmtId="0" fontId="0" fillId="22" borderId="43" xfId="0" applyFill="1" applyBorder="1"/>
    <xf numFmtId="0" fontId="0" fillId="22" borderId="41" xfId="0" applyFill="1" applyBorder="1"/>
    <xf numFmtId="0" fontId="119" fillId="20" borderId="223" xfId="0" applyFont="1" applyFill="1" applyBorder="1" applyAlignment="1" applyProtection="1">
      <alignment horizontal="left" vertical="center"/>
    </xf>
    <xf numFmtId="0" fontId="0" fillId="20" borderId="131" xfId="0" applyFont="1" applyFill="1" applyBorder="1" applyAlignment="1">
      <alignment horizontal="center" vertical="center" wrapText="1"/>
    </xf>
    <xf numFmtId="183" fontId="0" fillId="20" borderId="131" xfId="0" applyNumberFormat="1" applyFont="1" applyFill="1" applyBorder="1"/>
    <xf numFmtId="183" fontId="0" fillId="20" borderId="59" xfId="0" applyNumberFormat="1" applyFont="1" applyFill="1" applyBorder="1"/>
    <xf numFmtId="0" fontId="0" fillId="0" borderId="289" xfId="0" applyFont="1" applyBorder="1" applyAlignment="1">
      <alignment horizontal="center" vertical="center" wrapText="1"/>
    </xf>
    <xf numFmtId="0" fontId="68" fillId="0" borderId="88" xfId="0" applyFont="1" applyBorder="1" applyAlignment="1" applyProtection="1">
      <alignment horizontal="left" vertical="center" wrapText="1" indent="1"/>
    </xf>
    <xf numFmtId="0" fontId="0" fillId="0" borderId="290" xfId="0" applyFont="1" applyBorder="1" applyAlignment="1">
      <alignment horizontal="center" vertical="center" wrapText="1"/>
    </xf>
    <xf numFmtId="0" fontId="0" fillId="0" borderId="290" xfId="0" applyBorder="1" applyAlignment="1">
      <alignment horizontal="center" vertical="center" wrapText="1"/>
    </xf>
    <xf numFmtId="0" fontId="0" fillId="0" borderId="301" xfId="0" applyFont="1" applyBorder="1" applyAlignment="1">
      <alignment horizontal="center" vertical="center" wrapText="1"/>
    </xf>
    <xf numFmtId="0" fontId="133" fillId="22" borderId="0" xfId="0" applyFont="1" applyFill="1" applyAlignment="1">
      <alignment horizontal="right" indent="1"/>
    </xf>
    <xf numFmtId="0" fontId="128" fillId="32" borderId="12" xfId="0" applyFont="1" applyFill="1" applyBorder="1" applyAlignment="1" applyProtection="1">
      <alignment horizontal="left" vertical="center" wrapText="1" indent="1"/>
    </xf>
    <xf numFmtId="0" fontId="0" fillId="32" borderId="0" xfId="0" applyFont="1" applyFill="1" applyBorder="1" applyAlignment="1">
      <alignment horizontal="center" vertical="center" wrapText="1"/>
    </xf>
    <xf numFmtId="0" fontId="119" fillId="20" borderId="33" xfId="0" applyFont="1" applyFill="1" applyBorder="1" applyAlignment="1" applyProtection="1">
      <alignment horizontal="left" vertical="center"/>
    </xf>
    <xf numFmtId="0" fontId="0" fillId="20" borderId="34" xfId="0" applyFont="1" applyFill="1" applyBorder="1" applyAlignment="1">
      <alignment horizontal="center" vertical="center" wrapText="1"/>
    </xf>
    <xf numFmtId="183" fontId="0" fillId="20" borderId="34" xfId="0" applyNumberFormat="1" applyFont="1" applyFill="1" applyBorder="1"/>
    <xf numFmtId="183" fontId="0" fillId="20" borderId="35" xfId="0" applyNumberFormat="1" applyFont="1" applyFill="1" applyBorder="1"/>
    <xf numFmtId="0" fontId="128" fillId="32" borderId="176" xfId="0" applyFont="1" applyFill="1" applyBorder="1" applyAlignment="1" applyProtection="1">
      <alignment horizontal="left" vertical="center" wrapText="1" indent="1"/>
    </xf>
    <xf numFmtId="0" fontId="0" fillId="32" borderId="131" xfId="0" applyFont="1" applyFill="1" applyBorder="1" applyAlignment="1">
      <alignment horizontal="center" vertical="center" wrapText="1"/>
    </xf>
    <xf numFmtId="0" fontId="83" fillId="31" borderId="212" xfId="0" applyFont="1" applyFill="1" applyBorder="1" applyAlignment="1" applyProtection="1">
      <alignment horizontal="left" vertical="center" wrapText="1"/>
    </xf>
    <xf numFmtId="0" fontId="0" fillId="22" borderId="2" xfId="0" applyFont="1" applyFill="1" applyBorder="1" applyAlignment="1">
      <alignment horizontal="center" vertical="center" wrapText="1"/>
    </xf>
    <xf numFmtId="179" fontId="0" fillId="22" borderId="2" xfId="0" applyNumberFormat="1" applyFill="1" applyBorder="1"/>
    <xf numFmtId="179" fontId="0" fillId="22" borderId="216" xfId="0" applyNumberFormat="1" applyFill="1" applyBorder="1"/>
    <xf numFmtId="0" fontId="0" fillId="0" borderId="178" xfId="0" applyFont="1" applyBorder="1" applyAlignment="1">
      <alignment horizontal="center" vertical="center" wrapText="1"/>
    </xf>
    <xf numFmtId="0" fontId="0" fillId="22" borderId="0" xfId="0" applyFont="1" applyFill="1" applyAlignment="1" applyProtection="1">
      <alignment horizontal="left" vertical="center" wrapText="1"/>
    </xf>
    <xf numFmtId="0" fontId="0" fillId="22" borderId="0" xfId="0" applyFont="1" applyFill="1" applyAlignment="1">
      <alignment horizontal="center" vertical="center" wrapText="1"/>
    </xf>
    <xf numFmtId="179" fontId="0" fillId="22" borderId="0" xfId="0" applyNumberFormat="1" applyFill="1"/>
    <xf numFmtId="0" fontId="0" fillId="0" borderId="79" xfId="0" applyBorder="1"/>
    <xf numFmtId="0" fontId="128" fillId="20" borderId="33" xfId="0" applyFont="1" applyFill="1" applyBorder="1" applyAlignment="1" applyProtection="1">
      <alignment horizontal="left" vertical="center"/>
    </xf>
    <xf numFmtId="0" fontId="0" fillId="22" borderId="0" xfId="0" applyFill="1" applyAlignment="1">
      <alignment horizontal="right" vertical="top" indent="1"/>
    </xf>
    <xf numFmtId="0" fontId="0" fillId="0" borderId="289" xfId="0" applyBorder="1" applyAlignment="1">
      <alignment horizontal="center" vertical="center" wrapText="1"/>
    </xf>
    <xf numFmtId="0" fontId="0" fillId="0" borderId="94" xfId="0" applyFont="1" applyBorder="1" applyAlignment="1" applyProtection="1">
      <alignment horizontal="left" vertical="center" wrapText="1" indent="1"/>
    </xf>
    <xf numFmtId="0" fontId="0" fillId="0" borderId="301" xfId="0" applyBorder="1" applyAlignment="1">
      <alignment horizontal="center" vertical="center" wrapText="1"/>
    </xf>
    <xf numFmtId="0" fontId="0" fillId="0" borderId="0" xfId="0" applyFont="1" applyBorder="1" applyAlignment="1" applyProtection="1">
      <alignment vertical="center" wrapText="1"/>
    </xf>
    <xf numFmtId="0" fontId="0" fillId="0" borderId="0" xfId="0" applyAlignment="1">
      <alignment horizontal="center" vertical="center" wrapText="1"/>
    </xf>
    <xf numFmtId="179" fontId="0" fillId="0" borderId="0" xfId="0" applyNumberFormat="1"/>
    <xf numFmtId="0" fontId="68" fillId="0" borderId="83" xfId="0" applyFont="1" applyBorder="1" applyAlignment="1" applyProtection="1">
      <alignment vertical="center" wrapText="1"/>
    </xf>
    <xf numFmtId="0" fontId="0" fillId="0" borderId="162" xfId="0" applyFont="1" applyBorder="1" applyAlignment="1">
      <alignment horizontal="center" vertical="center" wrapText="1"/>
    </xf>
    <xf numFmtId="0" fontId="0" fillId="20" borderId="83" xfId="0" applyFill="1" applyBorder="1"/>
    <xf numFmtId="0" fontId="0" fillId="20" borderId="149" xfId="0" applyFill="1" applyBorder="1"/>
    <xf numFmtId="0" fontId="0" fillId="20" borderId="208" xfId="0" applyFill="1" applyBorder="1"/>
    <xf numFmtId="0" fontId="68" fillId="0" borderId="143" xfId="0" applyFont="1" applyBorder="1" applyAlignment="1" applyProtection="1">
      <alignment vertical="center" wrapText="1"/>
    </xf>
    <xf numFmtId="0" fontId="0" fillId="0" borderId="170" xfId="0" applyFont="1" applyBorder="1" applyAlignment="1">
      <alignment horizontal="center" vertical="center" wrapText="1"/>
    </xf>
    <xf numFmtId="0" fontId="0" fillId="20" borderId="143" xfId="0" applyFill="1" applyBorder="1"/>
    <xf numFmtId="0" fontId="0" fillId="20" borderId="146" xfId="0" applyFill="1" applyBorder="1"/>
    <xf numFmtId="0" fontId="0" fillId="20" borderId="147" xfId="0" applyFill="1" applyBorder="1"/>
    <xf numFmtId="0" fontId="71" fillId="34" borderId="0" xfId="0" applyFont="1" applyFill="1" applyBorder="1" applyAlignment="1" applyProtection="1">
      <alignment horizontal="left" vertical="center" wrapText="1"/>
    </xf>
    <xf numFmtId="0" fontId="71" fillId="34" borderId="0" xfId="0" applyFont="1" applyFill="1" applyAlignment="1" applyProtection="1">
      <alignment horizontal="left" vertical="center" wrapText="1"/>
    </xf>
    <xf numFmtId="0" fontId="71" fillId="22" borderId="0" xfId="0" applyFont="1" applyFill="1" applyBorder="1" applyAlignment="1" applyProtection="1">
      <alignment horizontal="left" vertical="center" wrapText="1"/>
    </xf>
    <xf numFmtId="0" fontId="87" fillId="22" borderId="0" xfId="0" applyFont="1" applyFill="1" applyProtection="1"/>
    <xf numFmtId="0" fontId="134" fillId="45" borderId="0" xfId="0" applyFont="1" applyFill="1" applyBorder="1" applyAlignment="1" applyProtection="1">
      <alignment horizontal="right" vertical="center" wrapText="1"/>
    </xf>
    <xf numFmtId="0" fontId="62" fillId="45" borderId="0" xfId="0" applyFont="1" applyFill="1" applyBorder="1" applyAlignment="1" applyProtection="1">
      <alignment horizontal="right" vertical="center" wrapText="1"/>
    </xf>
    <xf numFmtId="0" fontId="62" fillId="22" borderId="0" xfId="0" applyFont="1" applyFill="1" applyBorder="1" applyAlignment="1" applyProtection="1">
      <alignment horizontal="right" vertical="center" wrapText="1"/>
    </xf>
    <xf numFmtId="0" fontId="87" fillId="22" borderId="0" xfId="0" applyFont="1" applyFill="1" applyBorder="1" applyAlignment="1" applyProtection="1"/>
    <xf numFmtId="0" fontId="135" fillId="22" borderId="0" xfId="0" applyFont="1" applyFill="1" applyBorder="1" applyAlignment="1" applyProtection="1">
      <alignment vertical="center" wrapText="1"/>
    </xf>
    <xf numFmtId="0" fontId="66" fillId="26" borderId="101" xfId="0" applyNumberFormat="1" applyFont="1" applyFill="1" applyBorder="1" applyAlignment="1" applyProtection="1">
      <alignment horizontal="center" vertical="center" wrapText="1"/>
    </xf>
    <xf numFmtId="0" fontId="66" fillId="26" borderId="104" xfId="0" applyNumberFormat="1" applyFont="1" applyFill="1" applyBorder="1" applyAlignment="1" applyProtection="1">
      <alignment horizontal="center" vertical="center" wrapText="1"/>
    </xf>
    <xf numFmtId="0" fontId="66" fillId="23" borderId="129" xfId="0" applyNumberFormat="1" applyFont="1" applyFill="1" applyBorder="1" applyAlignment="1" applyProtection="1">
      <alignment horizontal="center" vertical="center" wrapText="1"/>
    </xf>
    <xf numFmtId="0" fontId="66" fillId="23" borderId="118" xfId="0" applyNumberFormat="1" applyFont="1" applyFill="1" applyBorder="1" applyAlignment="1" applyProtection="1">
      <alignment horizontal="center" vertical="center" wrapText="1"/>
    </xf>
    <xf numFmtId="0" fontId="66" fillId="23" borderId="130" xfId="0" applyNumberFormat="1" applyFont="1" applyFill="1" applyBorder="1" applyAlignment="1" applyProtection="1">
      <alignment horizontal="center" vertical="center" wrapText="1"/>
    </xf>
    <xf numFmtId="0" fontId="66" fillId="20" borderId="35" xfId="0" applyNumberFormat="1" applyFont="1" applyFill="1" applyBorder="1" applyAlignment="1" applyProtection="1">
      <alignment horizontal="center" vertical="center" wrapText="1"/>
    </xf>
    <xf numFmtId="49" fontId="62" fillId="27" borderId="228" xfId="0" applyNumberFormat="1" applyFont="1" applyFill="1" applyBorder="1" applyAlignment="1" applyProtection="1">
      <alignment horizontal="left" vertical="top" wrapText="1"/>
      <protection locked="0"/>
    </xf>
    <xf numFmtId="0" fontId="62" fillId="27" borderId="271" xfId="0" applyNumberFormat="1" applyFont="1" applyFill="1" applyBorder="1" applyAlignment="1" applyProtection="1">
      <alignment horizontal="left" vertical="top" wrapText="1"/>
      <protection locked="0"/>
    </xf>
    <xf numFmtId="183" fontId="62" fillId="27" borderId="85" xfId="0" applyNumberFormat="1" applyFont="1" applyFill="1" applyBorder="1" applyAlignment="1" applyProtection="1">
      <alignment horizontal="right" vertical="center" wrapText="1"/>
      <protection locked="0"/>
    </xf>
    <xf numFmtId="183" fontId="62" fillId="27" borderId="86" xfId="0" applyNumberFormat="1" applyFont="1" applyFill="1" applyBorder="1" applyAlignment="1" applyProtection="1">
      <alignment horizontal="right" vertical="center" wrapText="1"/>
      <protection locked="0"/>
    </xf>
    <xf numFmtId="183" fontId="62" fillId="27" borderId="83" xfId="0" applyNumberFormat="1" applyFont="1" applyFill="1" applyBorder="1" applyAlignment="1" applyProtection="1">
      <alignment horizontal="right" vertical="center" wrapText="1"/>
      <protection locked="0"/>
    </xf>
    <xf numFmtId="183" fontId="62" fillId="27" borderId="149" xfId="0" applyNumberFormat="1" applyFont="1" applyFill="1" applyBorder="1" applyAlignment="1" applyProtection="1">
      <alignment horizontal="right" vertical="center" wrapText="1"/>
      <protection locked="0"/>
    </xf>
    <xf numFmtId="183" fontId="108" fillId="20" borderId="303" xfId="0" applyNumberFormat="1" applyFont="1" applyFill="1" applyBorder="1" applyAlignment="1">
      <alignment horizontal="right" vertical="center" wrapText="1"/>
    </xf>
    <xf numFmtId="0" fontId="62" fillId="27" borderId="236" xfId="0" applyNumberFormat="1" applyFont="1" applyFill="1" applyBorder="1" applyAlignment="1" applyProtection="1">
      <alignment horizontal="left" vertical="top" wrapText="1"/>
      <protection locked="0"/>
    </xf>
    <xf numFmtId="0" fontId="62" fillId="27" borderId="272" xfId="0" applyNumberFormat="1" applyFont="1" applyFill="1" applyBorder="1" applyAlignment="1" applyProtection="1">
      <alignment horizontal="left" vertical="top" wrapText="1"/>
      <protection locked="0"/>
    </xf>
    <xf numFmtId="183" fontId="62" fillId="27" borderId="91" xfId="0" applyNumberFormat="1" applyFont="1" applyFill="1" applyBorder="1" applyAlignment="1" applyProtection="1">
      <alignment horizontal="right" vertical="center" wrapText="1"/>
      <protection locked="0"/>
    </xf>
    <xf numFmtId="183" fontId="62" fillId="27" borderId="92" xfId="0" applyNumberFormat="1" applyFont="1" applyFill="1" applyBorder="1" applyAlignment="1" applyProtection="1">
      <alignment horizontal="right" vertical="center" wrapText="1"/>
      <protection locked="0"/>
    </xf>
    <xf numFmtId="183" fontId="62" fillId="27" borderId="89" xfId="0" applyNumberFormat="1" applyFont="1" applyFill="1" applyBorder="1" applyAlignment="1" applyProtection="1">
      <alignment horizontal="right" vertical="center" wrapText="1"/>
      <protection locked="0"/>
    </xf>
    <xf numFmtId="49" fontId="62" fillId="42" borderId="236" xfId="0" applyNumberFormat="1" applyFont="1" applyFill="1" applyBorder="1" applyAlignment="1" applyProtection="1">
      <alignment horizontal="left" vertical="top" wrapText="1"/>
      <protection locked="0"/>
    </xf>
    <xf numFmtId="49" fontId="62" fillId="42" borderId="272" xfId="0" applyNumberFormat="1" applyFont="1" applyFill="1" applyBorder="1" applyAlignment="1" applyProtection="1">
      <alignment horizontal="left" vertical="top" wrapText="1"/>
      <protection locked="0"/>
    </xf>
    <xf numFmtId="183" fontId="62" fillId="42" borderId="91" xfId="0" applyNumberFormat="1" applyFont="1" applyFill="1" applyBorder="1" applyAlignment="1" applyProtection="1">
      <alignment horizontal="right" vertical="center" wrapText="1"/>
      <protection locked="0"/>
    </xf>
    <xf numFmtId="183" fontId="62" fillId="42" borderId="92" xfId="0" applyNumberFormat="1" applyFont="1" applyFill="1" applyBorder="1" applyAlignment="1" applyProtection="1">
      <alignment horizontal="right" vertical="center" wrapText="1"/>
      <protection locked="0"/>
    </xf>
    <xf numFmtId="183" fontId="62" fillId="42" borderId="89" xfId="0" applyNumberFormat="1" applyFont="1" applyFill="1" applyBorder="1" applyAlignment="1" applyProtection="1">
      <alignment horizontal="right" vertical="center" wrapText="1"/>
      <protection locked="0"/>
    </xf>
    <xf numFmtId="49" fontId="62" fillId="42" borderId="148" xfId="0" applyNumberFormat="1" applyFont="1" applyFill="1" applyBorder="1" applyAlignment="1" applyProtection="1">
      <alignment horizontal="left" vertical="top" wrapText="1"/>
      <protection locked="0"/>
    </xf>
    <xf numFmtId="49" fontId="62" fillId="42" borderId="270" xfId="0" applyNumberFormat="1" applyFont="1" applyFill="1" applyBorder="1" applyAlignment="1" applyProtection="1">
      <alignment horizontal="left" vertical="top" wrapText="1"/>
      <protection locked="0"/>
    </xf>
    <xf numFmtId="183" fontId="62" fillId="42" borderId="145" xfId="0" applyNumberFormat="1" applyFont="1" applyFill="1" applyBorder="1" applyAlignment="1" applyProtection="1">
      <alignment horizontal="right" vertical="center" wrapText="1"/>
      <protection locked="0"/>
    </xf>
    <xf numFmtId="183" fontId="62" fillId="42" borderId="146" xfId="0" applyNumberFormat="1" applyFont="1" applyFill="1" applyBorder="1" applyAlignment="1" applyProtection="1">
      <alignment horizontal="right" vertical="center" wrapText="1"/>
      <protection locked="0"/>
    </xf>
    <xf numFmtId="183" fontId="62" fillId="42" borderId="143" xfId="0" applyNumberFormat="1" applyFont="1" applyFill="1" applyBorder="1" applyAlignment="1" applyProtection="1">
      <alignment horizontal="right" vertical="center" wrapText="1"/>
      <protection locked="0"/>
    </xf>
    <xf numFmtId="183" fontId="108" fillId="20" borderId="304" xfId="0" applyNumberFormat="1" applyFont="1" applyFill="1" applyBorder="1" applyAlignment="1">
      <alignment horizontal="right" vertical="center" wrapText="1"/>
    </xf>
    <xf numFmtId="0" fontId="136" fillId="45" borderId="0" xfId="0" applyFont="1" applyFill="1" applyBorder="1" applyAlignment="1" applyProtection="1">
      <alignment horizontal="right" vertical="center" wrapText="1"/>
    </xf>
    <xf numFmtId="0" fontId="127" fillId="45" borderId="0" xfId="0" applyFont="1" applyFill="1" applyBorder="1" applyAlignment="1" applyProtection="1">
      <alignment horizontal="right" vertical="center" wrapText="1"/>
    </xf>
    <xf numFmtId="0" fontId="137" fillId="22" borderId="0" xfId="0" applyFont="1" applyFill="1" applyBorder="1" applyAlignment="1" applyProtection="1">
      <alignment horizontal="left" vertical="center" wrapText="1"/>
    </xf>
    <xf numFmtId="0" fontId="127" fillId="22" borderId="0" xfId="0" applyFont="1" applyFill="1" applyBorder="1" applyAlignment="1" applyProtection="1">
      <alignment horizontal="right" vertical="center" wrapText="1"/>
    </xf>
    <xf numFmtId="49" fontId="62" fillId="27" borderId="60" xfId="0" applyNumberFormat="1" applyFont="1" applyFill="1" applyBorder="1" applyAlignment="1" applyProtection="1">
      <alignment vertical="top" wrapText="1"/>
      <protection locked="0"/>
    </xf>
    <xf numFmtId="0" fontId="62" fillId="27" borderId="65" xfId="0" applyNumberFormat="1" applyFont="1" applyFill="1" applyBorder="1" applyAlignment="1" applyProtection="1">
      <alignment vertical="top" wrapText="1"/>
      <protection locked="0"/>
    </xf>
    <xf numFmtId="49" fontId="62" fillId="42" borderId="65" xfId="0" applyNumberFormat="1" applyFont="1" applyFill="1" applyBorder="1" applyAlignment="1" applyProtection="1">
      <alignment vertical="top" wrapText="1"/>
      <protection locked="0"/>
    </xf>
    <xf numFmtId="49" fontId="62" fillId="42" borderId="199" xfId="0" applyNumberFormat="1" applyFont="1" applyFill="1" applyBorder="1" applyAlignment="1" applyProtection="1">
      <alignment vertical="top" wrapText="1"/>
      <protection locked="0"/>
    </xf>
    <xf numFmtId="0" fontId="71" fillId="34" borderId="77" xfId="0" applyFont="1" applyFill="1" applyBorder="1" applyAlignment="1" applyProtection="1">
      <alignment vertical="center"/>
    </xf>
    <xf numFmtId="0" fontId="0" fillId="21" borderId="0" xfId="0" applyFill="1" applyProtection="1"/>
    <xf numFmtId="0" fontId="0" fillId="0" borderId="0" xfId="0" applyProtection="1"/>
    <xf numFmtId="0" fontId="71" fillId="21" borderId="0" xfId="0" applyFont="1" applyFill="1" applyAlignment="1" applyProtection="1">
      <alignment vertical="center" wrapText="1"/>
    </xf>
    <xf numFmtId="0" fontId="65" fillId="20" borderId="0" xfId="0" applyFont="1" applyFill="1" applyAlignment="1" applyProtection="1">
      <alignment vertical="center" wrapText="1"/>
    </xf>
    <xf numFmtId="0" fontId="62" fillId="22" borderId="0" xfId="0" applyFont="1" applyFill="1" applyAlignment="1" applyProtection="1">
      <alignment horizontal="left" vertical="center" wrapText="1"/>
    </xf>
    <xf numFmtId="0" fontId="65" fillId="22" borderId="0" xfId="0" applyFont="1" applyFill="1" applyAlignment="1" applyProtection="1">
      <alignment horizontal="left" vertical="center" wrapText="1"/>
    </xf>
    <xf numFmtId="0" fontId="76" fillId="21" borderId="0" xfId="58" applyProtection="1">
      <alignment vertical="center"/>
    </xf>
    <xf numFmtId="0" fontId="7" fillId="0" borderId="153" xfId="0" applyFont="1" applyFill="1" applyBorder="1" applyAlignment="1" applyProtection="1">
      <alignment wrapText="1"/>
    </xf>
    <xf numFmtId="189" fontId="65" fillId="42" borderId="44" xfId="56" applyNumberFormat="1" applyFont="1" applyFill="1" applyBorder="1" applyAlignment="1" applyProtection="1">
      <alignment vertical="center" wrapText="1"/>
      <protection locked="0"/>
    </xf>
    <xf numFmtId="0" fontId="0" fillId="22" borderId="0" xfId="0" applyFill="1" applyBorder="1" applyProtection="1"/>
    <xf numFmtId="0" fontId="109" fillId="0" borderId="161" xfId="0" applyFont="1" applyFill="1" applyBorder="1" applyAlignment="1" applyProtection="1">
      <alignment horizontal="right" wrapText="1"/>
    </xf>
    <xf numFmtId="189" fontId="62" fillId="42" borderId="53" xfId="56" applyNumberFormat="1" applyFont="1" applyFill="1" applyBorder="1" applyAlignment="1" applyProtection="1">
      <alignment horizontal="left" wrapText="1"/>
      <protection locked="0"/>
    </xf>
    <xf numFmtId="0" fontId="7" fillId="22" borderId="0" xfId="0" applyFont="1" applyFill="1" applyBorder="1" applyProtection="1"/>
    <xf numFmtId="0" fontId="7" fillId="20" borderId="33" xfId="0" applyFont="1" applyFill="1" applyBorder="1" applyProtection="1"/>
    <xf numFmtId="0" fontId="0" fillId="20" borderId="34" xfId="0" applyFill="1" applyBorder="1" applyProtection="1"/>
    <xf numFmtId="0" fontId="0" fillId="20" borderId="35" xfId="0" applyFill="1" applyBorder="1" applyProtection="1"/>
    <xf numFmtId="0" fontId="7" fillId="0" borderId="37" xfId="0" applyFont="1" applyFill="1" applyBorder="1" applyAlignment="1" applyProtection="1">
      <alignment wrapText="1"/>
    </xf>
    <xf numFmtId="0" fontId="7" fillId="0" borderId="38" xfId="0" applyFont="1" applyBorder="1" applyProtection="1"/>
    <xf numFmtId="0" fontId="7" fillId="0" borderId="106" xfId="0" applyFont="1" applyFill="1" applyBorder="1" applyAlignment="1" applyProtection="1">
      <alignment horizontal="center" wrapText="1"/>
    </xf>
    <xf numFmtId="189" fontId="62" fillId="27" borderId="83" xfId="56" applyNumberFormat="1" applyFont="1" applyFill="1" applyBorder="1" applyAlignment="1" applyProtection="1">
      <alignment vertical="center" wrapText="1"/>
      <protection locked="0"/>
    </xf>
    <xf numFmtId="189" fontId="62" fillId="27" borderId="149" xfId="56" applyNumberFormat="1" applyFont="1" applyFill="1" applyBorder="1" applyAlignment="1" applyProtection="1">
      <alignment vertical="center" wrapText="1"/>
      <protection locked="0"/>
    </xf>
    <xf numFmtId="6" fontId="62" fillId="27" borderId="84" xfId="56" applyNumberFormat="1" applyFont="1" applyFill="1" applyBorder="1" applyAlignment="1" applyProtection="1">
      <alignment vertical="center" wrapText="1"/>
      <protection locked="0"/>
    </xf>
    <xf numFmtId="189" fontId="62" fillId="27" borderId="89" xfId="56" applyNumberFormat="1" applyFont="1" applyFill="1" applyBorder="1" applyAlignment="1" applyProtection="1">
      <alignment vertical="center" wrapText="1"/>
      <protection locked="0"/>
    </xf>
    <xf numFmtId="189" fontId="62" fillId="27" borderId="92" xfId="56" applyNumberFormat="1" applyFont="1" applyFill="1" applyBorder="1" applyAlignment="1" applyProtection="1">
      <alignment vertical="center" wrapText="1"/>
      <protection locked="0"/>
    </xf>
    <xf numFmtId="6" fontId="62" fillId="27" borderId="90" xfId="56" applyNumberFormat="1" applyFont="1" applyFill="1" applyBorder="1" applyAlignment="1" applyProtection="1">
      <alignment vertical="center" wrapText="1"/>
      <protection locked="0"/>
    </xf>
    <xf numFmtId="189" fontId="62" fillId="42" borderId="89" xfId="56" applyNumberFormat="1" applyFont="1" applyFill="1" applyBorder="1" applyAlignment="1" applyProtection="1">
      <alignment vertical="center" wrapText="1"/>
      <protection locked="0"/>
    </xf>
    <xf numFmtId="189" fontId="62" fillId="42" borderId="92" xfId="56" applyNumberFormat="1" applyFont="1" applyFill="1" applyBorder="1" applyAlignment="1" applyProtection="1">
      <alignment vertical="center" wrapText="1"/>
      <protection locked="0"/>
    </xf>
    <xf numFmtId="178" fontId="62" fillId="42" borderId="90" xfId="56" applyNumberFormat="1" applyFont="1" applyFill="1" applyBorder="1" applyAlignment="1" applyProtection="1">
      <alignment vertical="center" wrapText="1"/>
      <protection locked="0"/>
    </xf>
    <xf numFmtId="189" fontId="62" fillId="42" borderId="143" xfId="56" applyNumberFormat="1" applyFont="1" applyFill="1" applyBorder="1" applyAlignment="1" applyProtection="1">
      <alignment vertical="center" wrapText="1"/>
      <protection locked="0"/>
    </xf>
    <xf numFmtId="189" fontId="62" fillId="42" borderId="146" xfId="56" applyNumberFormat="1" applyFont="1" applyFill="1" applyBorder="1" applyAlignment="1" applyProtection="1">
      <alignment vertical="center" wrapText="1"/>
      <protection locked="0"/>
    </xf>
    <xf numFmtId="178" fontId="62" fillId="42" borderId="144" xfId="56" applyNumberFormat="1" applyFont="1" applyFill="1" applyBorder="1" applyAlignment="1" applyProtection="1">
      <alignment vertical="center" wrapText="1"/>
      <protection locked="0"/>
    </xf>
    <xf numFmtId="189" fontId="138" fillId="0" borderId="50" xfId="56" applyNumberFormat="1" applyFont="1" applyFill="1" applyBorder="1" applyAlignment="1" applyProtection="1">
      <alignment horizontal="right" vertical="center" wrapText="1"/>
    </xf>
    <xf numFmtId="189" fontId="62" fillId="27" borderId="143" xfId="56" applyNumberFormat="1" applyFont="1" applyFill="1" applyBorder="1" applyAlignment="1" applyProtection="1">
      <alignment vertical="center" wrapText="1"/>
      <protection locked="0"/>
    </xf>
    <xf numFmtId="189" fontId="62" fillId="27" borderId="146" xfId="56" applyNumberFormat="1" applyFont="1" applyFill="1" applyBorder="1" applyAlignment="1" applyProtection="1">
      <alignment vertical="center" wrapText="1"/>
      <protection locked="0"/>
    </xf>
    <xf numFmtId="6" fontId="62" fillId="27" borderId="144" xfId="56" applyNumberFormat="1" applyFont="1" applyFill="1" applyBorder="1" applyAlignment="1" applyProtection="1">
      <alignment vertical="center" wrapText="1"/>
      <protection locked="0"/>
    </xf>
    <xf numFmtId="0" fontId="7" fillId="20" borderId="34" xfId="0" applyFont="1" applyFill="1" applyBorder="1" applyProtection="1"/>
    <xf numFmtId="0" fontId="0" fillId="0" borderId="77" xfId="0" applyBorder="1" applyAlignment="1" applyProtection="1">
      <alignment vertical="center"/>
    </xf>
    <xf numFmtId="0" fontId="0" fillId="0" borderId="46" xfId="0" applyBorder="1" applyAlignment="1" applyProtection="1">
      <alignment vertical="center"/>
    </xf>
    <xf numFmtId="0" fontId="65" fillId="26" borderId="305" xfId="0" applyFont="1" applyFill="1" applyBorder="1" applyAlignment="1" applyProtection="1">
      <alignment horizontal="center" vertical="center"/>
    </xf>
    <xf numFmtId="0" fontId="65" fillId="26" borderId="306" xfId="0" applyNumberFormat="1" applyFont="1" applyFill="1" applyBorder="1" applyAlignment="1" applyProtection="1">
      <alignment horizontal="center" vertical="center" wrapText="1"/>
    </xf>
    <xf numFmtId="0" fontId="65" fillId="24" borderId="306" xfId="0" applyNumberFormat="1" applyFont="1" applyFill="1" applyBorder="1" applyAlignment="1" applyProtection="1">
      <alignment horizontal="center" vertical="center" wrapText="1"/>
    </xf>
    <xf numFmtId="0" fontId="65" fillId="24" borderId="307" xfId="0" applyNumberFormat="1" applyFont="1" applyFill="1" applyBorder="1" applyAlignment="1" applyProtection="1">
      <alignment horizontal="center" vertical="center" wrapText="1"/>
    </xf>
    <xf numFmtId="0" fontId="139" fillId="33" borderId="41" xfId="0" applyFont="1" applyFill="1" applyBorder="1" applyAlignment="1" applyProtection="1">
      <alignment horizontal="center" vertical="center"/>
    </xf>
    <xf numFmtId="0" fontId="0" fillId="0" borderId="0" xfId="0" applyAlignment="1" applyProtection="1">
      <alignment vertical="center"/>
    </xf>
    <xf numFmtId="0" fontId="0" fillId="0" borderId="88" xfId="0" applyFont="1" applyBorder="1" applyProtection="1"/>
    <xf numFmtId="0" fontId="0" fillId="0" borderId="137" xfId="0" applyFont="1" applyBorder="1" applyProtection="1"/>
    <xf numFmtId="0" fontId="139" fillId="20" borderId="164" xfId="0" applyFont="1" applyFill="1" applyBorder="1" applyAlignment="1" applyProtection="1">
      <alignment horizontal="right" vertical="center"/>
      <protection locked="0"/>
    </xf>
    <xf numFmtId="0" fontId="0" fillId="22" borderId="88" xfId="0" applyFill="1" applyBorder="1" applyProtection="1"/>
    <xf numFmtId="0" fontId="0" fillId="22" borderId="137" xfId="0" applyFill="1" applyBorder="1" applyProtection="1"/>
    <xf numFmtId="183" fontId="0" fillId="27" borderId="92" xfId="0" applyNumberFormat="1" applyFont="1" applyFill="1" applyBorder="1" applyAlignment="1" applyProtection="1">
      <alignment horizontal="right" vertical="top"/>
      <protection locked="0"/>
    </xf>
    <xf numFmtId="183" fontId="0" fillId="27" borderId="90" xfId="0" applyNumberFormat="1" applyFont="1" applyFill="1" applyBorder="1" applyAlignment="1" applyProtection="1">
      <alignment horizontal="right" vertical="top"/>
      <protection locked="0"/>
    </xf>
    <xf numFmtId="0" fontId="139" fillId="20" borderId="168" xfId="0" applyFont="1" applyFill="1" applyBorder="1" applyAlignment="1" applyProtection="1">
      <alignment horizontal="right" vertical="center"/>
      <protection locked="0"/>
    </xf>
    <xf numFmtId="0" fontId="0" fillId="20" borderId="88" xfId="0" applyFill="1" applyBorder="1" applyProtection="1"/>
    <xf numFmtId="0" fontId="0" fillId="20" borderId="137" xfId="0" applyFill="1" applyBorder="1" applyProtection="1"/>
    <xf numFmtId="183" fontId="109" fillId="20" borderId="89" xfId="0" applyNumberFormat="1" applyFont="1" applyFill="1" applyBorder="1" applyAlignment="1" applyProtection="1"/>
    <xf numFmtId="183" fontId="65" fillId="20" borderId="92" xfId="0" applyNumberFormat="1" applyFont="1" applyFill="1" applyBorder="1" applyAlignment="1" applyProtection="1">
      <alignment horizontal="right" vertical="center"/>
    </xf>
    <xf numFmtId="183" fontId="65" fillId="20" borderId="90" xfId="0" applyNumberFormat="1" applyFont="1" applyFill="1" applyBorder="1" applyAlignment="1" applyProtection="1">
      <alignment horizontal="right" vertical="center"/>
    </xf>
    <xf numFmtId="0" fontId="139" fillId="20" borderId="168" xfId="0" applyFont="1" applyFill="1" applyBorder="1" applyAlignment="1" applyProtection="1">
      <alignment horizontal="right" vertical="center"/>
    </xf>
    <xf numFmtId="0" fontId="0" fillId="0" borderId="88" xfId="0" applyBorder="1" applyProtection="1"/>
    <xf numFmtId="0" fontId="0" fillId="0" borderId="137" xfId="0" applyBorder="1" applyProtection="1"/>
    <xf numFmtId="183" fontId="62" fillId="27" borderId="89" xfId="56" applyNumberFormat="1" applyFont="1" applyFill="1" applyBorder="1" applyAlignment="1" applyProtection="1">
      <alignment vertical="center"/>
      <protection locked="0"/>
    </xf>
    <xf numFmtId="183" fontId="62" fillId="27" borderId="92" xfId="56" applyNumberFormat="1" applyFont="1" applyFill="1" applyBorder="1" applyAlignment="1" applyProtection="1">
      <alignment vertical="center"/>
      <protection locked="0"/>
    </xf>
    <xf numFmtId="0" fontId="109" fillId="20" borderId="89" xfId="0" applyFont="1" applyFill="1" applyBorder="1" applyAlignment="1" applyProtection="1"/>
    <xf numFmtId="0" fontId="65" fillId="20" borderId="92" xfId="0" applyFont="1" applyFill="1" applyBorder="1" applyAlignment="1" applyProtection="1">
      <alignment horizontal="right" vertical="center"/>
    </xf>
    <xf numFmtId="0" fontId="65" fillId="20" borderId="90" xfId="0" applyFont="1" applyFill="1" applyBorder="1" applyAlignment="1" applyProtection="1">
      <alignment horizontal="right" vertical="center"/>
    </xf>
    <xf numFmtId="172" fontId="108" fillId="0" borderId="89" xfId="0" applyNumberFormat="1" applyFont="1" applyFill="1" applyBorder="1" applyAlignment="1" applyProtection="1">
      <alignment horizontal="center"/>
    </xf>
    <xf numFmtId="172" fontId="108" fillId="0" borderId="92" xfId="0" applyNumberFormat="1" applyFont="1" applyFill="1" applyBorder="1" applyAlignment="1" applyProtection="1">
      <alignment horizontal="center"/>
    </xf>
    <xf numFmtId="172" fontId="0" fillId="27" borderId="92" xfId="0" applyNumberFormat="1" applyFont="1" applyFill="1" applyBorder="1" applyAlignment="1" applyProtection="1">
      <alignment horizontal="center" vertical="top"/>
      <protection locked="0"/>
    </xf>
    <xf numFmtId="172" fontId="0" fillId="27" borderId="90" xfId="0" applyNumberFormat="1" applyFont="1" applyFill="1" applyBorder="1" applyAlignment="1" applyProtection="1">
      <alignment horizontal="center" vertical="top"/>
      <protection locked="0"/>
    </xf>
    <xf numFmtId="0" fontId="109" fillId="0" borderId="89" xfId="0" applyFont="1" applyFill="1" applyBorder="1" applyAlignment="1" applyProtection="1">
      <protection locked="0"/>
    </xf>
    <xf numFmtId="189" fontId="62" fillId="0" borderId="92" xfId="56" applyNumberFormat="1" applyFont="1" applyFill="1" applyBorder="1" applyAlignment="1" applyProtection="1">
      <alignment vertical="center"/>
    </xf>
    <xf numFmtId="189" fontId="62" fillId="0" borderId="90" xfId="56" applyNumberFormat="1" applyFont="1" applyFill="1" applyBorder="1" applyAlignment="1" applyProtection="1">
      <alignment vertical="center"/>
    </xf>
    <xf numFmtId="189" fontId="140" fillId="33" borderId="168" xfId="56" applyNumberFormat="1" applyFont="1" applyFill="1" applyBorder="1" applyProtection="1"/>
    <xf numFmtId="0" fontId="0" fillId="22" borderId="142" xfId="0" applyFill="1" applyBorder="1" applyProtection="1"/>
    <xf numFmtId="0" fontId="0" fillId="22" borderId="173" xfId="0" applyFill="1" applyBorder="1" applyProtection="1"/>
    <xf numFmtId="0" fontId="109" fillId="0" borderId="143" xfId="0" applyFont="1" applyFill="1" applyBorder="1" applyAlignment="1" applyProtection="1">
      <protection locked="0"/>
    </xf>
    <xf numFmtId="189" fontId="62" fillId="0" borderId="146" xfId="56" applyNumberFormat="1" applyFont="1" applyFill="1" applyBorder="1" applyAlignment="1" applyProtection="1">
      <alignment vertical="center"/>
    </xf>
    <xf numFmtId="189" fontId="62" fillId="0" borderId="144" xfId="56" applyNumberFormat="1" applyFont="1" applyFill="1" applyBorder="1" applyAlignment="1" applyProtection="1">
      <alignment vertical="center"/>
    </xf>
    <xf numFmtId="189" fontId="140" fillId="33" borderId="174" xfId="56" applyNumberFormat="1" applyFont="1" applyFill="1" applyBorder="1" applyProtection="1"/>
    <xf numFmtId="0" fontId="7" fillId="20" borderId="35" xfId="0" applyFont="1" applyFill="1" applyBorder="1" applyProtection="1"/>
    <xf numFmtId="189" fontId="65" fillId="27" borderId="15" xfId="56" applyNumberFormat="1" applyFont="1" applyFill="1" applyBorder="1" applyAlignment="1" applyProtection="1">
      <alignment vertical="center" wrapText="1"/>
    </xf>
    <xf numFmtId="0" fontId="7" fillId="0" borderId="82" xfId="0" applyFont="1" applyBorder="1" applyProtection="1"/>
    <xf numFmtId="0" fontId="7" fillId="0" borderId="164" xfId="0" applyFont="1" applyBorder="1" applyProtection="1"/>
    <xf numFmtId="0" fontId="65" fillId="26" borderId="308" xfId="0" applyFont="1" applyFill="1" applyBorder="1" applyAlignment="1" applyProtection="1">
      <alignment horizontal="center" vertical="center"/>
    </xf>
    <xf numFmtId="0" fontId="65" fillId="26" borderId="307" xfId="0" applyNumberFormat="1" applyFont="1" applyFill="1" applyBorder="1" applyAlignment="1" applyProtection="1">
      <alignment horizontal="center" vertical="center" wrapText="1"/>
    </xf>
    <xf numFmtId="0" fontId="69" fillId="0" borderId="47" xfId="0" applyFont="1" applyFill="1" applyBorder="1" applyAlignment="1" applyProtection="1">
      <alignment horizontal="center"/>
    </xf>
    <xf numFmtId="0" fontId="69" fillId="0" borderId="106" xfId="0" applyFont="1" applyFill="1" applyBorder="1" applyAlignment="1" applyProtection="1">
      <alignment horizontal="center" vertical="center" wrapText="1"/>
    </xf>
    <xf numFmtId="189" fontId="0" fillId="0" borderId="88" xfId="0" applyNumberFormat="1" applyBorder="1" applyProtection="1"/>
    <xf numFmtId="189" fontId="0" fillId="0" borderId="137" xfId="0" applyNumberFormat="1" applyBorder="1" applyProtection="1"/>
    <xf numFmtId="6" fontId="108" fillId="0" borderId="83" xfId="0" applyNumberFormat="1" applyFont="1" applyBorder="1" applyProtection="1">
      <protection locked="0"/>
    </xf>
    <xf numFmtId="6" fontId="108" fillId="0" borderId="149" xfId="0" applyNumberFormat="1" applyFont="1" applyBorder="1" applyProtection="1"/>
    <xf numFmtId="6" fontId="65" fillId="0" borderId="149" xfId="0" applyNumberFormat="1" applyFont="1" applyFill="1" applyBorder="1" applyProtection="1"/>
    <xf numFmtId="189" fontId="65" fillId="20" borderId="84" xfId="0" applyNumberFormat="1" applyFont="1" applyFill="1" applyBorder="1" applyProtection="1">
      <protection locked="0"/>
    </xf>
    <xf numFmtId="189" fontId="113" fillId="0" borderId="142" xfId="0" applyNumberFormat="1" applyFont="1" applyBorder="1" applyProtection="1"/>
    <xf numFmtId="189" fontId="113" fillId="0" borderId="173" xfId="0" applyNumberFormat="1" applyFont="1" applyBorder="1" applyProtection="1"/>
    <xf numFmtId="6" fontId="108" fillId="0" borderId="143" xfId="0" applyNumberFormat="1" applyFont="1" applyBorder="1" applyProtection="1">
      <protection locked="0"/>
    </xf>
    <xf numFmtId="6" fontId="108" fillId="0" borderId="146" xfId="0" applyNumberFormat="1" applyFont="1" applyBorder="1" applyProtection="1"/>
    <xf numFmtId="6" fontId="65" fillId="0" borderId="146" xfId="0" applyNumberFormat="1" applyFont="1" applyFill="1" applyBorder="1" applyProtection="1"/>
    <xf numFmtId="189" fontId="65" fillId="0" borderId="144" xfId="0" applyNumberFormat="1" applyFont="1" applyFill="1" applyBorder="1" applyProtection="1"/>
    <xf numFmtId="6" fontId="108" fillId="0" borderId="83" xfId="0" applyNumberFormat="1" applyFont="1" applyBorder="1" applyProtection="1"/>
    <xf numFmtId="0" fontId="113" fillId="0" borderId="0" xfId="0" applyFont="1" applyProtection="1"/>
    <xf numFmtId="0" fontId="62" fillId="0" borderId="228" xfId="0" applyFont="1" applyFill="1" applyBorder="1" applyAlignment="1" applyProtection="1">
      <alignment horizontal="right" vertical="top"/>
    </xf>
    <xf numFmtId="188" fontId="0" fillId="27" borderId="85" xfId="0" applyNumberFormat="1" applyFont="1" applyFill="1" applyBorder="1" applyAlignment="1" applyProtection="1">
      <alignment horizontal="right" vertical="top" wrapText="1"/>
      <protection locked="0"/>
    </xf>
    <xf numFmtId="188" fontId="0" fillId="27" borderId="87" xfId="0" applyNumberFormat="1" applyFont="1" applyFill="1" applyBorder="1" applyAlignment="1" applyProtection="1">
      <alignment horizontal="right" vertical="top" wrapText="1"/>
      <protection locked="0"/>
    </xf>
    <xf numFmtId="188" fontId="0" fillId="27" borderId="83" xfId="0" applyNumberFormat="1" applyFont="1" applyFill="1" applyBorder="1" applyAlignment="1" applyProtection="1">
      <alignment horizontal="right" vertical="top" wrapText="1"/>
      <protection locked="0"/>
    </xf>
    <xf numFmtId="188" fontId="0" fillId="27" borderId="149" xfId="0" applyNumberFormat="1" applyFont="1" applyFill="1" applyBorder="1" applyAlignment="1" applyProtection="1">
      <alignment horizontal="right" vertical="top" wrapText="1"/>
      <protection locked="0"/>
    </xf>
    <xf numFmtId="188" fontId="0" fillId="27" borderId="86" xfId="0" applyNumberFormat="1" applyFont="1" applyFill="1" applyBorder="1" applyAlignment="1" applyProtection="1">
      <alignment horizontal="right" vertical="top" wrapText="1"/>
      <protection locked="0"/>
    </xf>
    <xf numFmtId="0" fontId="62" fillId="0" borderId="236" xfId="0" applyFont="1" applyFill="1" applyBorder="1" applyAlignment="1" applyProtection="1">
      <alignment horizontal="right" vertical="top"/>
    </xf>
    <xf numFmtId="188" fontId="0" fillId="27" borderId="91" xfId="0" applyNumberFormat="1" applyFont="1" applyFill="1" applyBorder="1" applyAlignment="1" applyProtection="1">
      <alignment horizontal="right" vertical="top" wrapText="1"/>
      <protection locked="0"/>
    </xf>
    <xf numFmtId="188" fontId="0" fillId="27" borderId="93" xfId="0" applyNumberFormat="1" applyFont="1" applyFill="1" applyBorder="1" applyAlignment="1" applyProtection="1">
      <alignment horizontal="right" vertical="top" wrapText="1"/>
      <protection locked="0"/>
    </xf>
    <xf numFmtId="188" fontId="0" fillId="27" borderId="89" xfId="0" applyNumberFormat="1" applyFont="1" applyFill="1" applyBorder="1" applyAlignment="1" applyProtection="1">
      <alignment horizontal="right" vertical="top" wrapText="1"/>
      <protection locked="0"/>
    </xf>
    <xf numFmtId="188" fontId="0" fillId="27" borderId="92" xfId="0" applyNumberFormat="1" applyFont="1" applyFill="1" applyBorder="1" applyAlignment="1" applyProtection="1">
      <alignment horizontal="right" vertical="top" wrapText="1"/>
      <protection locked="0"/>
    </xf>
    <xf numFmtId="0" fontId="62" fillId="0" borderId="253" xfId="0" applyFont="1" applyFill="1" applyBorder="1" applyAlignment="1" applyProtection="1">
      <alignment horizontal="right" vertical="top"/>
    </xf>
    <xf numFmtId="188" fontId="0" fillId="27" borderId="97" xfId="0" applyNumberFormat="1" applyFont="1" applyFill="1" applyBorder="1" applyAlignment="1" applyProtection="1">
      <alignment horizontal="right" vertical="top" wrapText="1"/>
      <protection locked="0"/>
    </xf>
    <xf numFmtId="188" fontId="0" fillId="27" borderId="99" xfId="0" applyNumberFormat="1" applyFont="1" applyFill="1" applyBorder="1" applyAlignment="1" applyProtection="1">
      <alignment horizontal="right" vertical="top" wrapText="1"/>
      <protection locked="0"/>
    </xf>
    <xf numFmtId="188" fontId="0" fillId="27" borderId="95" xfId="0" applyNumberFormat="1" applyFont="1" applyFill="1" applyBorder="1" applyAlignment="1" applyProtection="1">
      <alignment horizontal="right" vertical="top" wrapText="1"/>
      <protection locked="0"/>
    </xf>
    <xf numFmtId="188" fontId="0" fillId="27" borderId="98" xfId="0" applyNumberFormat="1" applyFont="1" applyFill="1" applyBorder="1" applyAlignment="1" applyProtection="1">
      <alignment horizontal="right" vertical="top" wrapText="1"/>
      <protection locked="0"/>
    </xf>
    <xf numFmtId="0" fontId="65" fillId="0" borderId="217" xfId="0" applyFont="1" applyFill="1" applyBorder="1" applyAlignment="1" applyProtection="1">
      <alignment horizontal="right" vertical="top"/>
    </xf>
    <xf numFmtId="188" fontId="80" fillId="20" borderId="103" xfId="0" applyNumberFormat="1" applyFont="1" applyFill="1" applyBorder="1" applyAlignment="1" applyProtection="1">
      <alignment horizontal="right" vertical="top"/>
      <protection locked="0"/>
    </xf>
    <xf numFmtId="188" fontId="80" fillId="20" borderId="105" xfId="0" applyNumberFormat="1" applyFont="1" applyFill="1" applyBorder="1" applyAlignment="1" applyProtection="1">
      <alignment horizontal="right" vertical="top"/>
      <protection locked="0"/>
    </xf>
    <xf numFmtId="188" fontId="80" fillId="20" borderId="104" xfId="0" applyNumberFormat="1" applyFont="1" applyFill="1" applyBorder="1" applyAlignment="1" applyProtection="1">
      <alignment horizontal="right" vertical="top"/>
      <protection locked="0"/>
    </xf>
    <xf numFmtId="0" fontId="62" fillId="27" borderId="228" xfId="0" applyFont="1" applyFill="1" applyBorder="1" applyAlignment="1" applyProtection="1">
      <alignment horizontal="right" vertical="top"/>
    </xf>
    <xf numFmtId="0" fontId="62" fillId="27" borderId="309" xfId="0" applyFont="1" applyFill="1" applyBorder="1" applyAlignment="1" applyProtection="1">
      <alignment horizontal="right" vertical="top"/>
    </xf>
    <xf numFmtId="0" fontId="62" fillId="27" borderId="236" xfId="0" applyFont="1" applyFill="1" applyBorder="1" applyAlignment="1" applyProtection="1">
      <alignment horizontal="right" vertical="top"/>
    </xf>
    <xf numFmtId="0" fontId="62" fillId="27" borderId="253" xfId="0" applyFont="1" applyFill="1" applyBorder="1" applyAlignment="1" applyProtection="1">
      <alignment horizontal="right" vertical="top"/>
    </xf>
    <xf numFmtId="188" fontId="0" fillId="27" borderId="123" xfId="0" applyNumberFormat="1" applyFont="1" applyFill="1" applyBorder="1" applyAlignment="1" applyProtection="1">
      <alignment horizontal="right" vertical="top" wrapText="1"/>
      <protection locked="0"/>
    </xf>
    <xf numFmtId="188" fontId="80" fillId="20" borderId="101" xfId="0" applyNumberFormat="1" applyFont="1" applyFill="1" applyBorder="1" applyAlignment="1" applyProtection="1">
      <alignment horizontal="right" vertical="top"/>
      <protection locked="0"/>
    </xf>
    <xf numFmtId="169" fontId="30" fillId="27" borderId="83" xfId="13" applyNumberFormat="1" applyFill="1" applyBorder="1" applyAlignment="1">
      <alignment horizontal="center" vertical="center"/>
    </xf>
    <xf numFmtId="169" fontId="30" fillId="27" borderId="84" xfId="13" applyNumberFormat="1" applyFill="1" applyBorder="1" applyAlignment="1">
      <alignment horizontal="center" vertical="center"/>
    </xf>
    <xf numFmtId="169" fontId="30" fillId="27" borderId="85" xfId="13" applyNumberFormat="1" applyFill="1" applyBorder="1" applyAlignment="1">
      <alignment horizontal="center" vertical="center"/>
    </xf>
    <xf numFmtId="169" fontId="30" fillId="27" borderId="86" xfId="13" applyNumberFormat="1" applyFill="1" applyBorder="1" applyAlignment="1">
      <alignment horizontal="center" vertical="center"/>
    </xf>
    <xf numFmtId="169" fontId="30" fillId="27" borderId="87" xfId="13" applyNumberFormat="1" applyFill="1" applyBorder="1" applyAlignment="1">
      <alignment horizontal="center" vertical="center"/>
    </xf>
    <xf numFmtId="169" fontId="30" fillId="27" borderId="89" xfId="13" applyNumberFormat="1" applyFill="1" applyBorder="1" applyAlignment="1">
      <alignment horizontal="center" vertical="center"/>
    </xf>
    <xf numFmtId="169" fontId="30" fillId="27" borderId="90" xfId="13" applyNumberFormat="1" applyFill="1" applyBorder="1" applyAlignment="1">
      <alignment horizontal="center" vertical="center"/>
    </xf>
    <xf numFmtId="169" fontId="30" fillId="27" borderId="91" xfId="13" applyNumberFormat="1" applyFill="1" applyBorder="1" applyAlignment="1">
      <alignment horizontal="center" vertical="center"/>
    </xf>
    <xf numFmtId="169" fontId="30" fillId="27" borderId="92" xfId="13" applyNumberFormat="1" applyFill="1" applyBorder="1" applyAlignment="1">
      <alignment horizontal="center" vertical="center"/>
    </xf>
    <xf numFmtId="169" fontId="30" fillId="27" borderId="93" xfId="13" applyNumberFormat="1" applyFill="1" applyBorder="1" applyAlignment="1">
      <alignment horizontal="center" vertical="center"/>
    </xf>
    <xf numFmtId="169" fontId="30" fillId="27" borderId="95" xfId="13" applyNumberFormat="1" applyFill="1" applyBorder="1" applyAlignment="1">
      <alignment horizontal="center" vertical="center"/>
    </xf>
    <xf numFmtId="169" fontId="30" fillId="27" borderId="96" xfId="13" applyNumberFormat="1" applyFill="1" applyBorder="1" applyAlignment="1">
      <alignment horizontal="center" vertical="center"/>
    </xf>
    <xf numFmtId="169" fontId="30" fillId="27" borderId="97" xfId="13" applyNumberFormat="1" applyFill="1" applyBorder="1" applyAlignment="1">
      <alignment horizontal="center" vertical="center"/>
    </xf>
    <xf numFmtId="169" fontId="30" fillId="27" borderId="98" xfId="13" applyNumberFormat="1" applyFill="1" applyBorder="1" applyAlignment="1">
      <alignment horizontal="center" vertical="center"/>
    </xf>
    <xf numFmtId="169" fontId="30" fillId="27" borderId="99" xfId="13" applyNumberFormat="1" applyFill="1" applyBorder="1" applyAlignment="1">
      <alignment horizontal="center" vertical="center"/>
    </xf>
    <xf numFmtId="169" fontId="30" fillId="27" borderId="101" xfId="13" applyNumberFormat="1" applyFill="1" applyBorder="1" applyAlignment="1">
      <alignment horizontal="center" vertical="center"/>
    </xf>
    <xf numFmtId="169" fontId="30" fillId="27" borderId="102" xfId="13" applyNumberFormat="1" applyFill="1" applyBorder="1" applyAlignment="1">
      <alignment horizontal="center" vertical="center"/>
    </xf>
    <xf numFmtId="169" fontId="30" fillId="27" borderId="103" xfId="13" applyNumberFormat="1" applyFill="1" applyBorder="1" applyAlignment="1">
      <alignment horizontal="center" vertical="center"/>
    </xf>
    <xf numFmtId="169" fontId="30" fillId="27" borderId="104" xfId="13" applyNumberFormat="1" applyFill="1" applyBorder="1" applyAlignment="1">
      <alignment horizontal="center" vertical="center"/>
    </xf>
    <xf numFmtId="169" fontId="30" fillId="27" borderId="105" xfId="13" applyNumberFormat="1" applyFill="1" applyBorder="1" applyAlignment="1">
      <alignment horizontal="center" vertical="center"/>
    </xf>
    <xf numFmtId="169" fontId="30" fillId="27" borderId="107" xfId="13" applyNumberFormat="1" applyFill="1" applyBorder="1" applyAlignment="1">
      <alignment horizontal="center" vertical="center"/>
    </xf>
    <xf numFmtId="169" fontId="30" fillId="27" borderId="108" xfId="13" applyNumberFormat="1" applyFill="1" applyBorder="1" applyAlignment="1">
      <alignment horizontal="center" vertical="center"/>
    </xf>
    <xf numFmtId="169" fontId="30" fillId="27" borderId="109" xfId="13" applyNumberFormat="1" applyFill="1" applyBorder="1" applyAlignment="1">
      <alignment horizontal="center" vertical="center"/>
    </xf>
    <xf numFmtId="169" fontId="30" fillId="27" borderId="110" xfId="13" applyNumberFormat="1" applyFill="1" applyBorder="1" applyAlignment="1">
      <alignment horizontal="center" vertical="center"/>
    </xf>
    <xf numFmtId="169" fontId="30" fillId="27" borderId="112" xfId="13" applyNumberFormat="1" applyFill="1" applyBorder="1" applyAlignment="1">
      <alignment horizontal="center" vertical="center"/>
    </xf>
    <xf numFmtId="169" fontId="30" fillId="27" borderId="113" xfId="13" applyNumberFormat="1" applyFill="1" applyBorder="1" applyAlignment="1">
      <alignment horizontal="center" vertical="center"/>
    </xf>
    <xf numFmtId="169" fontId="39" fillId="20" borderId="114" xfId="13" applyNumberFormat="1" applyFont="1" applyFill="1" applyBorder="1" applyAlignment="1">
      <alignment horizontal="center" vertical="center"/>
    </xf>
    <xf numFmtId="169" fontId="39" fillId="20" borderId="35" xfId="13" applyNumberFormat="1" applyFont="1" applyFill="1" applyBorder="1" applyAlignment="1">
      <alignment horizontal="center" vertical="center"/>
    </xf>
    <xf numFmtId="0" fontId="81" fillId="20" borderId="80" xfId="0" applyFont="1" applyFill="1" applyBorder="1" applyAlignment="1" applyProtection="1">
      <alignment horizontal="right" vertical="center" wrapText="1"/>
    </xf>
    <xf numFmtId="169" fontId="30" fillId="27" borderId="115" xfId="13" applyNumberFormat="1" applyFill="1" applyBorder="1" applyAlignment="1">
      <alignment horizontal="center" vertical="center"/>
    </xf>
    <xf numFmtId="169" fontId="30" fillId="27" borderId="116" xfId="13" applyNumberFormat="1" applyFill="1" applyBorder="1" applyAlignment="1">
      <alignment horizontal="center" vertical="center"/>
    </xf>
    <xf numFmtId="169" fontId="30" fillId="27" borderId="117" xfId="13" applyNumberFormat="1" applyFill="1" applyBorder="1" applyAlignment="1">
      <alignment horizontal="center" vertical="center"/>
    </xf>
    <xf numFmtId="169" fontId="30" fillId="27" borderId="126" xfId="13" applyNumberFormat="1" applyFill="1" applyBorder="1" applyAlignment="1">
      <alignment horizontal="center" vertical="center"/>
    </xf>
    <xf numFmtId="169" fontId="30" fillId="27" borderId="127" xfId="13" applyNumberFormat="1" applyFill="1" applyBorder="1" applyAlignment="1">
      <alignment horizontal="center" vertical="center"/>
    </xf>
    <xf numFmtId="0" fontId="30" fillId="22" borderId="132" xfId="37" applyFill="1" applyBorder="1">
      <alignment vertical="center"/>
    </xf>
    <xf numFmtId="0" fontId="30" fillId="22" borderId="134" xfId="37" applyFill="1" applyBorder="1">
      <alignment vertical="center"/>
    </xf>
    <xf numFmtId="0" fontId="30" fillId="22" borderId="136" xfId="37" applyFill="1" applyBorder="1">
      <alignment vertical="center"/>
    </xf>
    <xf numFmtId="0" fontId="30" fillId="22" borderId="137" xfId="37" applyFill="1" applyBorder="1">
      <alignment vertical="center"/>
    </xf>
    <xf numFmtId="0" fontId="30" fillId="22" borderId="138" xfId="37" applyFill="1" applyBorder="1">
      <alignment vertical="center"/>
    </xf>
    <xf numFmtId="0" fontId="30" fillId="22" borderId="139" xfId="37" applyFill="1" applyBorder="1">
      <alignment vertical="center"/>
    </xf>
    <xf numFmtId="0" fontId="30" fillId="22" borderId="140" xfId="37" applyFill="1" applyBorder="1">
      <alignment vertical="center"/>
    </xf>
    <xf numFmtId="0" fontId="30" fillId="4" borderId="0" xfId="37" applyFill="1" applyAlignment="1">
      <alignment vertical="center" wrapText="1"/>
    </xf>
    <xf numFmtId="169" fontId="30" fillId="27" borderId="123" xfId="13" applyNumberFormat="1" applyFill="1" applyBorder="1" applyAlignment="1">
      <alignment horizontal="center" vertical="center"/>
    </xf>
    <xf numFmtId="169" fontId="30" fillId="20" borderId="89" xfId="13" applyNumberFormat="1" applyFill="1" applyBorder="1" applyAlignment="1">
      <alignment horizontal="center" vertical="center"/>
    </xf>
    <xf numFmtId="169" fontId="30" fillId="20" borderId="90" xfId="13" applyNumberFormat="1" applyFill="1" applyBorder="1" applyAlignment="1">
      <alignment horizontal="center" vertical="center"/>
    </xf>
    <xf numFmtId="169" fontId="30" fillId="20" borderId="91" xfId="13" applyNumberFormat="1" applyFill="1" applyBorder="1" applyAlignment="1">
      <alignment horizontal="center" vertical="center"/>
    </xf>
    <xf numFmtId="169" fontId="30" fillId="20" borderId="86" xfId="13" applyNumberFormat="1" applyFill="1" applyBorder="1" applyAlignment="1">
      <alignment horizontal="center" vertical="center"/>
    </xf>
    <xf numFmtId="169" fontId="30" fillId="20" borderId="87" xfId="13" applyNumberFormat="1" applyFill="1" applyBorder="1" applyAlignment="1">
      <alignment horizontal="center" vertical="center"/>
    </xf>
    <xf numFmtId="169" fontId="30" fillId="20" borderId="95" xfId="13" applyNumberFormat="1" applyFill="1" applyBorder="1" applyAlignment="1">
      <alignment horizontal="center" vertical="center"/>
    </xf>
    <xf numFmtId="169" fontId="30" fillId="20" borderId="96" xfId="13" applyNumberFormat="1" applyFill="1" applyBorder="1" applyAlignment="1">
      <alignment horizontal="center" vertical="center"/>
    </xf>
    <xf numFmtId="169" fontId="30" fillId="20" borderId="97" xfId="13" applyNumberFormat="1" applyFill="1" applyBorder="1" applyAlignment="1">
      <alignment horizontal="center" vertical="center"/>
    </xf>
    <xf numFmtId="169" fontId="30" fillId="20" borderId="98" xfId="13" applyNumberFormat="1" applyFill="1" applyBorder="1" applyAlignment="1">
      <alignment horizontal="center" vertical="center"/>
    </xf>
    <xf numFmtId="169" fontId="30" fillId="20" borderId="99" xfId="13" applyNumberFormat="1" applyFill="1" applyBorder="1" applyAlignment="1">
      <alignment horizontal="center" vertical="center"/>
    </xf>
    <xf numFmtId="169" fontId="30" fillId="27" borderId="163" xfId="13" applyNumberFormat="1" applyFill="1" applyBorder="1" applyAlignment="1">
      <alignment horizontal="center" vertical="center"/>
    </xf>
    <xf numFmtId="169" fontId="30" fillId="27" borderId="149" xfId="13" applyNumberFormat="1" applyFill="1" applyBorder="1" applyAlignment="1">
      <alignment horizontal="center" vertical="center"/>
    </xf>
    <xf numFmtId="169" fontId="30" fillId="27" borderId="143" xfId="13" applyNumberFormat="1" applyFill="1" applyBorder="1" applyAlignment="1">
      <alignment horizontal="center" vertical="center"/>
    </xf>
    <xf numFmtId="169" fontId="30" fillId="27" borderId="144" xfId="13" applyNumberFormat="1" applyFill="1" applyBorder="1" applyAlignment="1">
      <alignment horizontal="center" vertical="center"/>
    </xf>
    <xf numFmtId="169" fontId="30" fillId="27" borderId="145" xfId="13" applyNumberFormat="1" applyFill="1" applyBorder="1" applyAlignment="1">
      <alignment horizontal="center" vertical="center"/>
    </xf>
    <xf numFmtId="169" fontId="30" fillId="27" borderId="146" xfId="13" applyNumberFormat="1" applyFill="1" applyBorder="1" applyAlignment="1">
      <alignment horizontal="center" vertical="center"/>
    </xf>
    <xf numFmtId="169" fontId="30" fillId="27" borderId="208" xfId="13" applyNumberFormat="1" applyFill="1" applyBorder="1" applyAlignment="1">
      <alignment horizontal="center" vertical="center"/>
    </xf>
    <xf numFmtId="169" fontId="30" fillId="27" borderId="147" xfId="13" applyNumberFormat="1" applyFill="1" applyBorder="1" applyAlignment="1">
      <alignment horizontal="center" vertical="center"/>
    </xf>
    <xf numFmtId="175" fontId="30" fillId="0" borderId="235" xfId="13" applyNumberFormat="1" applyFill="1" applyBorder="1" applyAlignment="1">
      <alignment horizontal="center" vertical="center"/>
    </xf>
    <xf numFmtId="175" fontId="30" fillId="0" borderId="68" xfId="13" applyNumberFormat="1" applyFill="1" applyBorder="1" applyAlignment="1">
      <alignment horizontal="center" vertical="center"/>
    </xf>
    <xf numFmtId="175" fontId="30" fillId="0" borderId="239" xfId="13" applyNumberFormat="1" applyFill="1" applyBorder="1" applyAlignment="1">
      <alignment horizontal="center" vertical="center"/>
    </xf>
    <xf numFmtId="0" fontId="69" fillId="0" borderId="316" xfId="0" applyFont="1" applyFill="1" applyBorder="1" applyAlignment="1" applyProtection="1">
      <alignment horizontal="center" vertical="center" wrapText="1"/>
    </xf>
    <xf numFmtId="175" fontId="30" fillId="0" borderId="233" xfId="13" applyNumberFormat="1" applyFill="1" applyBorder="1" applyAlignment="1">
      <alignment horizontal="center" vertical="center"/>
    </xf>
    <xf numFmtId="175" fontId="30" fillId="0" borderId="65" xfId="13" applyNumberFormat="1" applyFill="1" applyBorder="1" applyAlignment="1">
      <alignment horizontal="center" vertical="center"/>
    </xf>
    <xf numFmtId="175" fontId="30" fillId="0" borderId="199" xfId="13" applyNumberFormat="1" applyFill="1" applyBorder="1" applyAlignment="1">
      <alignment horizontal="center" vertical="center"/>
    </xf>
    <xf numFmtId="175" fontId="30" fillId="0" borderId="231" xfId="13" applyNumberFormat="1" applyFill="1" applyBorder="1" applyAlignment="1">
      <alignment horizontal="center" vertical="center"/>
    </xf>
    <xf numFmtId="175" fontId="30" fillId="0" borderId="66" xfId="13" applyNumberFormat="1" applyFill="1" applyBorder="1" applyAlignment="1">
      <alignment horizontal="center" vertical="center"/>
    </xf>
    <xf numFmtId="175" fontId="30" fillId="0" borderId="67" xfId="13" applyNumberFormat="1" applyFill="1" applyBorder="1" applyAlignment="1">
      <alignment horizontal="center" vertical="center"/>
    </xf>
    <xf numFmtId="169" fontId="30" fillId="37" borderId="89" xfId="13" applyNumberFormat="1" applyFill="1" applyBorder="1" applyAlignment="1">
      <alignment horizontal="center" vertical="center"/>
    </xf>
    <xf numFmtId="169" fontId="30" fillId="37" borderId="92" xfId="13" applyNumberFormat="1" applyFill="1" applyBorder="1" applyAlignment="1">
      <alignment horizontal="center" vertical="center"/>
    </xf>
    <xf numFmtId="169" fontId="30" fillId="37" borderId="93" xfId="13" applyNumberFormat="1" applyFill="1" applyBorder="1" applyAlignment="1">
      <alignment horizontal="center" vertical="center"/>
    </xf>
    <xf numFmtId="169" fontId="30" fillId="37" borderId="143" xfId="13" applyNumberFormat="1" applyFill="1" applyBorder="1" applyAlignment="1">
      <alignment horizontal="center" vertical="center"/>
    </xf>
    <xf numFmtId="169" fontId="30" fillId="37" borderId="146" xfId="13" applyNumberFormat="1" applyFill="1" applyBorder="1" applyAlignment="1">
      <alignment horizontal="center" vertical="center"/>
    </xf>
    <xf numFmtId="169" fontId="30" fillId="37" borderId="147" xfId="13" applyNumberFormat="1" applyFill="1" applyBorder="1" applyAlignment="1">
      <alignment horizontal="center" vertical="center"/>
    </xf>
    <xf numFmtId="169" fontId="30" fillId="37" borderId="123" xfId="13" applyNumberFormat="1" applyFill="1" applyBorder="1" applyAlignment="1">
      <alignment horizontal="center" vertical="center"/>
    </xf>
    <xf numFmtId="169" fontId="30" fillId="37" borderId="124" xfId="13" applyNumberFormat="1" applyFill="1" applyBorder="1" applyAlignment="1">
      <alignment horizontal="center" vertical="center"/>
    </xf>
    <xf numFmtId="169" fontId="30" fillId="37" borderId="85" xfId="13" applyNumberFormat="1" applyFill="1" applyBorder="1" applyAlignment="1">
      <alignment horizontal="center" vertical="center"/>
    </xf>
    <xf numFmtId="169" fontId="30" fillId="37" borderId="86" xfId="13" applyNumberFormat="1" applyFill="1" applyBorder="1" applyAlignment="1">
      <alignment horizontal="center" vertical="center"/>
    </xf>
    <xf numFmtId="169" fontId="30" fillId="37" borderId="90" xfId="13" applyNumberFormat="1" applyFill="1" applyBorder="1" applyAlignment="1">
      <alignment horizontal="center" vertical="center"/>
    </xf>
    <xf numFmtId="169" fontId="30" fillId="37" borderId="91" xfId="13" applyNumberFormat="1" applyFill="1" applyBorder="1" applyAlignment="1">
      <alignment horizontal="center" vertical="center"/>
    </xf>
    <xf numFmtId="169" fontId="30" fillId="27" borderId="124" xfId="13" applyNumberFormat="1" applyFill="1" applyBorder="1" applyAlignment="1">
      <alignment horizontal="center" vertical="center"/>
    </xf>
    <xf numFmtId="0" fontId="63" fillId="0" borderId="33" xfId="0" applyFont="1" applyBorder="1"/>
    <xf numFmtId="0" fontId="63" fillId="0" borderId="34" xfId="0" applyFont="1" applyBorder="1"/>
    <xf numFmtId="0" fontId="30" fillId="0" borderId="83" xfId="37" applyBorder="1">
      <alignment vertical="center"/>
    </xf>
    <xf numFmtId="0" fontId="30" fillId="0" borderId="89" xfId="37" applyBorder="1">
      <alignment vertical="center"/>
    </xf>
    <xf numFmtId="0" fontId="30" fillId="0" borderId="115" xfId="37" applyBorder="1">
      <alignment vertical="center"/>
    </xf>
    <xf numFmtId="0" fontId="30" fillId="0" borderId="82" xfId="37" applyBorder="1">
      <alignment vertical="center"/>
    </xf>
    <xf numFmtId="0" fontId="30" fillId="0" borderId="88" xfId="37" applyBorder="1">
      <alignment vertical="center"/>
    </xf>
    <xf numFmtId="0" fontId="30" fillId="0" borderId="111" xfId="37" applyBorder="1">
      <alignment vertical="center"/>
    </xf>
    <xf numFmtId="169" fontId="39" fillId="43" borderId="101" xfId="13" applyNumberFormat="1" applyFont="1" applyFill="1" applyBorder="1" applyAlignment="1">
      <alignment horizontal="center" vertical="center"/>
    </xf>
    <xf numFmtId="169" fontId="39" fillId="43" borderId="104" xfId="13" applyNumberFormat="1" applyFont="1" applyFill="1" applyBorder="1" applyAlignment="1">
      <alignment horizontal="center" vertical="center"/>
    </xf>
    <xf numFmtId="169" fontId="39" fillId="43" borderId="105" xfId="13" applyNumberFormat="1" applyFont="1" applyFill="1" applyBorder="1" applyAlignment="1">
      <alignment horizontal="center" vertical="center"/>
    </xf>
    <xf numFmtId="169" fontId="30" fillId="44" borderId="91" xfId="13" applyNumberFormat="1" applyFill="1" applyBorder="1" applyAlignment="1">
      <alignment horizontal="center" vertical="center"/>
    </xf>
    <xf numFmtId="169" fontId="30" fillId="44" borderId="92" xfId="13" applyNumberFormat="1" applyFill="1" applyBorder="1" applyAlignment="1">
      <alignment horizontal="center" vertical="center"/>
    </xf>
    <xf numFmtId="169" fontId="30" fillId="44" borderId="93" xfId="13" applyNumberFormat="1" applyFill="1" applyBorder="1" applyAlignment="1">
      <alignment horizontal="center" vertical="center"/>
    </xf>
    <xf numFmtId="169" fontId="30" fillId="43" borderId="120" xfId="13" applyNumberFormat="1" applyFill="1" applyBorder="1" applyAlignment="1">
      <alignment horizontal="center" vertical="center"/>
    </xf>
    <xf numFmtId="169" fontId="30" fillId="43" borderId="121" xfId="13" applyNumberFormat="1" applyFill="1" applyBorder="1" applyAlignment="1">
      <alignment horizontal="center" vertical="center"/>
    </xf>
    <xf numFmtId="169" fontId="30" fillId="43" borderId="287" xfId="13" applyNumberFormat="1" applyFill="1" applyBorder="1" applyAlignment="1">
      <alignment horizontal="center" vertical="center"/>
    </xf>
    <xf numFmtId="169" fontId="30" fillId="43" borderId="122" xfId="13" applyNumberFormat="1" applyFill="1" applyBorder="1" applyAlignment="1">
      <alignment horizontal="center" vertical="center"/>
    </xf>
    <xf numFmtId="0" fontId="30" fillId="0" borderId="187" xfId="37" applyBorder="1">
      <alignment vertical="center"/>
    </xf>
    <xf numFmtId="0" fontId="30" fillId="0" borderId="190" xfId="37" applyBorder="1">
      <alignment vertical="center"/>
    </xf>
    <xf numFmtId="0" fontId="30" fillId="0" borderId="193" xfId="37" applyBorder="1">
      <alignment vertical="center"/>
    </xf>
    <xf numFmtId="169" fontId="39" fillId="32" borderId="101" xfId="13" applyNumberFormat="1" applyFont="1" applyFill="1" applyBorder="1" applyAlignment="1">
      <alignment horizontal="center" vertical="center"/>
    </xf>
    <xf numFmtId="169" fontId="39" fillId="32" borderId="104" xfId="13" applyNumberFormat="1" applyFont="1" applyFill="1" applyBorder="1" applyAlignment="1">
      <alignment horizontal="center" vertical="center"/>
    </xf>
    <xf numFmtId="169" fontId="39" fillId="32" borderId="105" xfId="13" applyNumberFormat="1" applyFont="1" applyFill="1" applyBorder="1" applyAlignment="1">
      <alignment horizontal="center" vertical="center"/>
    </xf>
    <xf numFmtId="0" fontId="87" fillId="22" borderId="0" xfId="0" applyFont="1" applyFill="1" applyProtection="1"/>
    <xf numFmtId="0" fontId="71" fillId="34" borderId="0" xfId="0" applyFont="1" applyFill="1" applyBorder="1" applyAlignment="1" applyProtection="1">
      <alignment horizontal="left" vertical="center"/>
    </xf>
    <xf numFmtId="0" fontId="71" fillId="34" borderId="0" xfId="0" applyFont="1" applyFill="1" applyBorder="1" applyAlignment="1" applyProtection="1">
      <alignment vertical="center"/>
    </xf>
    <xf numFmtId="0" fontId="63" fillId="21" borderId="0" xfId="58" applyFont="1" applyBorder="1">
      <alignment vertical="center"/>
      <protection locked="0"/>
    </xf>
    <xf numFmtId="0" fontId="65" fillId="0" borderId="131" xfId="0" applyFont="1" applyBorder="1" applyAlignment="1" applyProtection="1">
      <alignment horizontal="center"/>
    </xf>
    <xf numFmtId="0" fontId="69" fillId="35" borderId="258" xfId="0" applyFont="1" applyFill="1" applyBorder="1" applyAlignment="1" applyProtection="1">
      <alignment horizontal="center" vertical="center"/>
    </xf>
    <xf numFmtId="0" fontId="69" fillId="35" borderId="259" xfId="0" applyFont="1" applyFill="1" applyBorder="1" applyAlignment="1" applyProtection="1">
      <alignment horizontal="center" vertical="center"/>
    </xf>
    <xf numFmtId="0" fontId="69" fillId="25" borderId="259" xfId="0" applyFont="1" applyFill="1" applyBorder="1" applyAlignment="1" applyProtection="1">
      <alignment horizontal="center" vertical="center"/>
    </xf>
    <xf numFmtId="0" fontId="69" fillId="25" borderId="260" xfId="0" applyFont="1" applyFill="1" applyBorder="1" applyAlignment="1" applyProtection="1">
      <alignment horizontal="center" vertical="center"/>
    </xf>
    <xf numFmtId="0" fontId="79" fillId="22" borderId="166" xfId="0" applyFont="1" applyFill="1" applyBorder="1" applyAlignment="1" applyProtection="1">
      <alignment vertical="center"/>
    </xf>
    <xf numFmtId="0" fontId="79" fillId="22" borderId="164" xfId="0" applyFont="1" applyFill="1" applyBorder="1" applyAlignment="1" applyProtection="1">
      <alignment vertical="center" wrapText="1"/>
    </xf>
    <xf numFmtId="0" fontId="79" fillId="22" borderId="137" xfId="0" applyFont="1" applyFill="1" applyBorder="1" applyAlignment="1" applyProtection="1">
      <alignment vertical="center"/>
    </xf>
    <xf numFmtId="0" fontId="79" fillId="22" borderId="168" xfId="0" applyFont="1" applyFill="1" applyBorder="1" applyAlignment="1" applyProtection="1">
      <alignment vertical="center" wrapText="1"/>
    </xf>
    <xf numFmtId="0" fontId="79" fillId="22" borderId="138" xfId="0" applyFont="1" applyFill="1" applyBorder="1" applyAlignment="1" applyProtection="1">
      <alignment vertical="center"/>
    </xf>
    <xf numFmtId="0" fontId="79" fillId="22" borderId="317" xfId="0" applyFont="1" applyFill="1" applyBorder="1" applyAlignment="1" applyProtection="1">
      <alignment vertical="center" wrapText="1"/>
    </xf>
    <xf numFmtId="0" fontId="79" fillId="22" borderId="140" xfId="0" applyFont="1" applyFill="1" applyBorder="1" applyAlignment="1" applyProtection="1">
      <alignment vertical="center"/>
    </xf>
    <xf numFmtId="0" fontId="79" fillId="22" borderId="319" xfId="0" applyFont="1" applyFill="1" applyBorder="1" applyAlignment="1" applyProtection="1">
      <alignment vertical="center" wrapText="1"/>
    </xf>
    <xf numFmtId="0" fontId="79" fillId="22" borderId="139" xfId="0" applyFont="1" applyFill="1" applyBorder="1" applyAlignment="1" applyProtection="1">
      <alignment vertical="center"/>
    </xf>
    <xf numFmtId="0" fontId="79" fillId="22" borderId="320" xfId="0" applyFont="1" applyFill="1" applyBorder="1" applyAlignment="1" applyProtection="1">
      <alignment vertical="center" wrapText="1"/>
    </xf>
    <xf numFmtId="0" fontId="79" fillId="22" borderId="173" xfId="0" applyFont="1" applyFill="1" applyBorder="1" applyAlignment="1" applyProtection="1">
      <alignment vertical="center"/>
    </xf>
    <xf numFmtId="0" fontId="79" fillId="22" borderId="174" xfId="0" applyFont="1" applyFill="1" applyBorder="1" applyAlignment="1" applyProtection="1">
      <alignment vertical="center" wrapText="1"/>
    </xf>
    <xf numFmtId="0" fontId="119" fillId="20" borderId="34" xfId="0" applyFont="1" applyFill="1" applyBorder="1" applyAlignment="1" applyProtection="1">
      <alignment horizontal="left" vertical="center"/>
    </xf>
    <xf numFmtId="0" fontId="119" fillId="20" borderId="35" xfId="0" applyFont="1" applyFill="1" applyBorder="1" applyAlignment="1" applyProtection="1">
      <alignment horizontal="left" vertical="center"/>
    </xf>
    <xf numFmtId="0" fontId="78" fillId="0" borderId="46" xfId="0" applyFont="1" applyBorder="1" applyProtection="1"/>
    <xf numFmtId="0" fontId="69" fillId="26" borderId="74" xfId="0" applyFont="1" applyFill="1" applyBorder="1" applyAlignment="1" applyProtection="1">
      <alignment horizontal="center" vertical="center"/>
    </xf>
    <xf numFmtId="0" fontId="69" fillId="26" borderId="75" xfId="0" applyFont="1" applyFill="1" applyBorder="1" applyAlignment="1" applyProtection="1">
      <alignment horizontal="center" vertical="center"/>
    </xf>
    <xf numFmtId="0" fontId="69" fillId="24" borderId="75" xfId="0" applyFont="1" applyFill="1" applyBorder="1" applyAlignment="1" applyProtection="1">
      <alignment horizontal="center" vertical="center"/>
    </xf>
    <xf numFmtId="0" fontId="69" fillId="24" borderId="76" xfId="0" applyFont="1" applyFill="1" applyBorder="1" applyAlignment="1" applyProtection="1">
      <alignment horizontal="center" vertical="center"/>
    </xf>
    <xf numFmtId="0" fontId="0" fillId="0" borderId="141" xfId="0" applyBorder="1" applyProtection="1"/>
    <xf numFmtId="0" fontId="87" fillId="22" borderId="0" xfId="0" applyFont="1" applyFill="1" applyAlignment="1" applyProtection="1">
      <alignment vertical="center"/>
    </xf>
    <xf numFmtId="0" fontId="0" fillId="0" borderId="94" xfId="0" applyBorder="1" applyProtection="1"/>
    <xf numFmtId="0" fontId="0" fillId="0" borderId="321" xfId="0" applyBorder="1" applyProtection="1"/>
    <xf numFmtId="0" fontId="68" fillId="22" borderId="318" xfId="0" applyFont="1" applyFill="1" applyBorder="1" applyAlignment="1" applyProtection="1">
      <alignment horizontal="left" vertical="center"/>
    </xf>
    <xf numFmtId="0" fontId="0" fillId="0" borderId="140" xfId="0" applyBorder="1" applyProtection="1"/>
    <xf numFmtId="0" fontId="68" fillId="22" borderId="253" xfId="0" applyFont="1" applyFill="1" applyBorder="1" applyAlignment="1" applyProtection="1">
      <alignment vertical="center"/>
    </xf>
    <xf numFmtId="0" fontId="0" fillId="0" borderId="138" xfId="0" applyBorder="1" applyProtection="1"/>
    <xf numFmtId="0" fontId="68" fillId="22" borderId="212" xfId="0" applyFont="1" applyFill="1" applyBorder="1" applyAlignment="1" applyProtection="1">
      <alignment vertical="top"/>
    </xf>
    <xf numFmtId="0" fontId="68" fillId="22" borderId="309" xfId="0" applyFont="1" applyFill="1" applyBorder="1" applyAlignment="1" applyProtection="1">
      <alignment horizontal="left" vertical="center"/>
    </xf>
    <xf numFmtId="0" fontId="0" fillId="0" borderId="139" xfId="0" applyBorder="1" applyProtection="1"/>
    <xf numFmtId="0" fontId="68" fillId="22" borderId="148" xfId="0" applyFont="1" applyFill="1" applyBorder="1" applyAlignment="1" applyProtection="1">
      <alignment vertical="center"/>
    </xf>
    <xf numFmtId="0" fontId="0" fillId="0" borderId="173" xfId="0" applyBorder="1" applyProtection="1"/>
    <xf numFmtId="0" fontId="0" fillId="0" borderId="82" xfId="0" applyBorder="1" applyProtection="1"/>
    <xf numFmtId="0" fontId="30" fillId="22" borderId="320" xfId="37" applyFill="1" applyBorder="1">
      <alignment vertical="center"/>
    </xf>
    <xf numFmtId="0" fontId="30" fillId="22" borderId="168" xfId="37" applyFill="1" applyBorder="1">
      <alignment vertical="center"/>
    </xf>
    <xf numFmtId="0" fontId="30" fillId="22" borderId="317" xfId="37" applyFill="1" applyBorder="1">
      <alignment vertical="center"/>
    </xf>
    <xf numFmtId="0" fontId="30" fillId="22" borderId="319" xfId="37" applyFill="1" applyBorder="1">
      <alignment vertical="center"/>
    </xf>
    <xf numFmtId="0" fontId="30" fillId="22" borderId="174" xfId="37" applyFill="1" applyBorder="1">
      <alignment vertical="center"/>
    </xf>
    <xf numFmtId="0" fontId="30" fillId="22" borderId="322" xfId="37" applyFill="1" applyBorder="1">
      <alignment vertical="center"/>
    </xf>
    <xf numFmtId="0" fontId="30" fillId="22" borderId="270" xfId="37" applyFill="1" applyBorder="1">
      <alignment vertical="center"/>
    </xf>
    <xf numFmtId="1" fontId="128" fillId="27" borderId="71" xfId="0" applyNumberFormat="1" applyFont="1" applyFill="1" applyBorder="1" applyAlignment="1" applyProtection="1">
      <alignment vertical="center" wrapText="1"/>
      <protection locked="0"/>
    </xf>
    <xf numFmtId="49" fontId="30" fillId="0" borderId="0" xfId="37" applyNumberFormat="1" applyFill="1">
      <alignment vertical="center"/>
    </xf>
    <xf numFmtId="169" fontId="39" fillId="18" borderId="3" xfId="13" applyNumberFormat="1" applyFont="1" applyFill="1" applyBorder="1" applyAlignment="1">
      <alignment horizontal="center" vertical="center"/>
    </xf>
    <xf numFmtId="0" fontId="30" fillId="0" borderId="1" xfId="37" applyBorder="1">
      <alignment vertical="center"/>
    </xf>
    <xf numFmtId="165" fontId="31" fillId="3" borderId="27" xfId="14" applyFill="1" applyBorder="1" applyAlignment="1">
      <alignment horizontal="center" vertical="center"/>
      <protection locked="0"/>
    </xf>
    <xf numFmtId="165" fontId="31" fillId="3" borderId="28" xfId="14" applyFill="1" applyBorder="1" applyAlignment="1">
      <alignment horizontal="center" vertical="center"/>
      <protection locked="0"/>
    </xf>
    <xf numFmtId="165" fontId="31" fillId="3" borderId="4" xfId="14" applyFill="1" applyBorder="1" applyAlignment="1">
      <alignment horizontal="center" vertical="center"/>
      <protection locked="0"/>
    </xf>
    <xf numFmtId="169" fontId="31" fillId="3" borderId="27" xfId="14" applyNumberFormat="1" applyFill="1" applyBorder="1" applyAlignment="1">
      <alignment horizontal="center" vertical="center"/>
      <protection locked="0"/>
    </xf>
    <xf numFmtId="169" fontId="31" fillId="3" borderId="28" xfId="14" applyNumberFormat="1" applyFill="1" applyBorder="1" applyAlignment="1">
      <alignment horizontal="center" vertical="center"/>
      <protection locked="0"/>
    </xf>
    <xf numFmtId="169" fontId="31" fillId="3" borderId="4" xfId="14" applyNumberFormat="1" applyFill="1" applyBorder="1" applyAlignment="1">
      <alignment horizontal="center" vertical="center"/>
      <protection locked="0"/>
    </xf>
    <xf numFmtId="165" fontId="30" fillId="27" borderId="83" xfId="13" applyFill="1" applyBorder="1" applyAlignment="1">
      <alignment horizontal="center" vertical="center"/>
    </xf>
    <xf numFmtId="165" fontId="30" fillId="27" borderId="149" xfId="13" applyFill="1" applyBorder="1" applyAlignment="1">
      <alignment horizontal="center" vertical="center"/>
    </xf>
    <xf numFmtId="165" fontId="30" fillId="27" borderId="208" xfId="13" applyFill="1" applyBorder="1" applyAlignment="1">
      <alignment horizontal="center" vertical="center"/>
    </xf>
    <xf numFmtId="165" fontId="30" fillId="27" borderId="89" xfId="13" applyFill="1" applyBorder="1" applyAlignment="1">
      <alignment horizontal="center" vertical="center"/>
    </xf>
    <xf numFmtId="165" fontId="30" fillId="27" borderId="92" xfId="13" applyFill="1" applyBorder="1" applyAlignment="1">
      <alignment horizontal="center" vertical="center"/>
    </xf>
    <xf numFmtId="165" fontId="30" fillId="27" borderId="93" xfId="13" applyFill="1" applyBorder="1" applyAlignment="1">
      <alignment horizontal="center" vertical="center"/>
    </xf>
    <xf numFmtId="165" fontId="30" fillId="37" borderId="89" xfId="13" applyFill="1" applyBorder="1" applyAlignment="1">
      <alignment horizontal="center" vertical="center"/>
    </xf>
    <xf numFmtId="165" fontId="30" fillId="37" borderId="92" xfId="13" applyFill="1" applyBorder="1" applyAlignment="1">
      <alignment horizontal="center" vertical="center"/>
    </xf>
    <xf numFmtId="165" fontId="30" fillId="37" borderId="93" xfId="13" applyFill="1" applyBorder="1" applyAlignment="1">
      <alignment horizontal="center" vertical="center"/>
    </xf>
    <xf numFmtId="165" fontId="30" fillId="37" borderId="143" xfId="13" applyFill="1" applyBorder="1" applyAlignment="1">
      <alignment horizontal="center" vertical="center"/>
    </xf>
    <xf numFmtId="165" fontId="30" fillId="37" borderId="146" xfId="13" applyFill="1" applyBorder="1" applyAlignment="1">
      <alignment horizontal="center" vertical="center"/>
    </xf>
    <xf numFmtId="165" fontId="30" fillId="37" borderId="147" xfId="13" applyFill="1" applyBorder="1" applyAlignment="1">
      <alignment horizontal="center" vertical="center"/>
    </xf>
    <xf numFmtId="0" fontId="30" fillId="0" borderId="3" xfId="37" applyFill="1" applyBorder="1">
      <alignment vertical="center"/>
    </xf>
    <xf numFmtId="0" fontId="0" fillId="0" borderId="3" xfId="0" applyFont="1" applyBorder="1"/>
    <xf numFmtId="173" fontId="8" fillId="0" borderId="3" xfId="44" applyFill="1" applyBorder="1" applyAlignment="1">
      <alignment horizontal="center" vertical="center"/>
    </xf>
    <xf numFmtId="0" fontId="30" fillId="0" borderId="2" xfId="37" applyFill="1" applyBorder="1">
      <alignment vertical="center"/>
    </xf>
    <xf numFmtId="0" fontId="0" fillId="0" borderId="2" xfId="0" applyFont="1" applyBorder="1"/>
    <xf numFmtId="173" fontId="8" fillId="0" borderId="2" xfId="44" applyFill="1" applyBorder="1" applyAlignment="1">
      <alignment horizontal="center" vertical="center"/>
    </xf>
    <xf numFmtId="0" fontId="0" fillId="0" borderId="3" xfId="0" applyFont="1" applyFill="1" applyBorder="1"/>
    <xf numFmtId="0" fontId="0" fillId="0" borderId="2" xfId="0" applyFont="1" applyFill="1" applyBorder="1"/>
    <xf numFmtId="169" fontId="30" fillId="0" borderId="310" xfId="13" applyNumberFormat="1" applyFill="1" applyBorder="1" applyAlignment="1">
      <alignment horizontal="center" vertical="center"/>
    </xf>
    <xf numFmtId="169" fontId="30" fillId="0" borderId="311" xfId="13" applyNumberFormat="1" applyFill="1" applyBorder="1" applyAlignment="1">
      <alignment horizontal="center" vertical="center"/>
    </xf>
    <xf numFmtId="169" fontId="30" fillId="0" borderId="312" xfId="13" applyNumberFormat="1" applyFill="1" applyBorder="1" applyAlignment="1">
      <alignment horizontal="center" vertical="center"/>
    </xf>
    <xf numFmtId="169" fontId="30" fillId="0" borderId="29" xfId="13" applyNumberFormat="1" applyFill="1" applyBorder="1" applyAlignment="1">
      <alignment horizontal="center" vertical="center"/>
    </xf>
    <xf numFmtId="169" fontId="30" fillId="0" borderId="313" xfId="13" applyNumberFormat="1" applyFill="1" applyBorder="1" applyAlignment="1">
      <alignment horizontal="center" vertical="center"/>
    </xf>
    <xf numFmtId="169" fontId="30" fillId="0" borderId="314" xfId="13" applyNumberFormat="1" applyFill="1" applyBorder="1" applyAlignment="1">
      <alignment horizontal="center" vertical="center"/>
    </xf>
    <xf numFmtId="169" fontId="30" fillId="0" borderId="315" xfId="13" applyNumberFormat="1" applyFill="1" applyBorder="1" applyAlignment="1">
      <alignment horizontal="center" vertical="center"/>
    </xf>
    <xf numFmtId="0" fontId="40" fillId="0" borderId="2" xfId="35" applyFill="1" applyBorder="1" applyAlignment="1">
      <alignment horizontal="center" vertical="center"/>
    </xf>
    <xf numFmtId="0" fontId="40" fillId="0" borderId="20" xfId="35" applyFill="1" applyBorder="1" applyAlignment="1">
      <alignment horizontal="center" vertical="center"/>
    </xf>
    <xf numFmtId="169" fontId="30" fillId="32" borderId="34" xfId="13" applyNumberFormat="1" applyFill="1" applyBorder="1" applyAlignment="1">
      <alignment horizontal="center" vertical="center"/>
    </xf>
    <xf numFmtId="169" fontId="30" fillId="32" borderId="35" xfId="13" applyNumberFormat="1" applyFill="1" applyBorder="1" applyAlignment="1">
      <alignment horizontal="center" vertical="center"/>
    </xf>
    <xf numFmtId="169" fontId="30" fillId="32" borderId="33" xfId="13" applyNumberFormat="1" applyFill="1" applyBorder="1" applyAlignment="1">
      <alignment horizontal="center" vertical="center"/>
    </xf>
    <xf numFmtId="165" fontId="30" fillId="27" borderId="91" xfId="13" applyFill="1" applyBorder="1" applyAlignment="1">
      <alignment horizontal="center" vertical="center"/>
    </xf>
    <xf numFmtId="169" fontId="30" fillId="27" borderId="89" xfId="13" applyNumberFormat="1" applyFill="1" applyBorder="1">
      <alignment horizontal="right" vertical="center"/>
    </xf>
    <xf numFmtId="169" fontId="30" fillId="27" borderId="90" xfId="13" applyNumberFormat="1" applyFill="1" applyBorder="1">
      <alignment horizontal="right" vertical="center"/>
    </xf>
    <xf numFmtId="169" fontId="30" fillId="27" borderId="92" xfId="13" applyNumberFormat="1" applyFill="1" applyBorder="1">
      <alignment horizontal="right" vertical="center"/>
    </xf>
    <xf numFmtId="173" fontId="8" fillId="0" borderId="150" xfId="44" applyBorder="1" applyAlignment="1">
      <alignment horizontal="center" vertical="center"/>
    </xf>
    <xf numFmtId="173" fontId="8" fillId="0" borderId="152" xfId="44" applyBorder="1" applyAlignment="1">
      <alignment horizontal="center" vertical="center"/>
    </xf>
    <xf numFmtId="43" fontId="0" fillId="0" borderId="0" xfId="0" applyNumberFormat="1"/>
    <xf numFmtId="10" fontId="0" fillId="0" borderId="0" xfId="0" applyNumberFormat="1" applyAlignment="1">
      <alignment vertical="center"/>
    </xf>
    <xf numFmtId="4" fontId="62" fillId="3" borderId="187" xfId="0" applyNumberFormat="1" applyFont="1" applyFill="1" applyBorder="1" applyAlignment="1" applyProtection="1">
      <alignment horizontal="left" vertical="center" wrapText="1"/>
      <protection locked="0"/>
    </xf>
    <xf numFmtId="179" fontId="62" fillId="3" borderId="163" xfId="0" applyNumberFormat="1" applyFont="1" applyFill="1" applyBorder="1" applyAlignment="1" applyProtection="1">
      <alignment horizontal="right" vertical="center"/>
      <protection locked="0"/>
    </xf>
    <xf numFmtId="177" fontId="0" fillId="3" borderId="84" xfId="0" applyNumberFormat="1" applyFont="1" applyFill="1" applyBorder="1" applyAlignment="1" applyProtection="1">
      <alignment horizontal="right" vertical="top" wrapText="1"/>
      <protection locked="0"/>
    </xf>
    <xf numFmtId="177" fontId="0" fillId="3" borderId="163" xfId="0" applyNumberFormat="1" applyFont="1" applyFill="1" applyBorder="1" applyAlignment="1" applyProtection="1">
      <alignment horizontal="right" vertical="top" wrapText="1"/>
      <protection locked="0"/>
    </xf>
    <xf numFmtId="177" fontId="0" fillId="3" borderId="149" xfId="0" applyNumberFormat="1" applyFont="1" applyFill="1" applyBorder="1" applyAlignment="1" applyProtection="1">
      <alignment horizontal="right" vertical="top" wrapText="1"/>
      <protection locked="0"/>
    </xf>
    <xf numFmtId="4" fontId="62" fillId="3" borderId="190" xfId="0" applyNumberFormat="1" applyFont="1" applyFill="1" applyBorder="1" applyAlignment="1" applyProtection="1">
      <alignment horizontal="left" vertical="center" wrapText="1"/>
      <protection locked="0"/>
    </xf>
    <xf numFmtId="179" fontId="62" fillId="3" borderId="91" xfId="0" applyNumberFormat="1" applyFont="1" applyFill="1" applyBorder="1" applyAlignment="1" applyProtection="1">
      <alignment horizontal="right" vertical="center"/>
      <protection locked="0"/>
    </xf>
    <xf numFmtId="177" fontId="0" fillId="3" borderId="90" xfId="0" applyNumberFormat="1" applyFont="1" applyFill="1" applyBorder="1" applyAlignment="1" applyProtection="1">
      <alignment horizontal="right" vertical="top" wrapText="1"/>
      <protection locked="0"/>
    </xf>
    <xf numFmtId="177" fontId="0" fillId="3" borderId="91" xfId="0" applyNumberFormat="1" applyFont="1" applyFill="1" applyBorder="1" applyAlignment="1" applyProtection="1">
      <alignment horizontal="right" vertical="top" wrapText="1"/>
      <protection locked="0"/>
    </xf>
    <xf numFmtId="177" fontId="0" fillId="3" borderId="92" xfId="0" applyNumberFormat="1" applyFont="1" applyFill="1" applyBorder="1" applyAlignment="1" applyProtection="1">
      <alignment horizontal="right" vertical="top" wrapText="1"/>
      <protection locked="0"/>
    </xf>
    <xf numFmtId="4" fontId="103" fillId="3" borderId="193" xfId="0" applyNumberFormat="1" applyFont="1" applyFill="1" applyBorder="1" applyAlignment="1" applyProtection="1">
      <alignment horizontal="left" vertical="center" wrapText="1"/>
      <protection locked="0"/>
    </xf>
    <xf numFmtId="179" fontId="62" fillId="3" borderId="117" xfId="0" applyNumberFormat="1" applyFont="1" applyFill="1" applyBorder="1" applyAlignment="1" applyProtection="1">
      <alignment horizontal="right" vertical="center"/>
      <protection locked="0"/>
    </xf>
    <xf numFmtId="177" fontId="0" fillId="3" borderId="144" xfId="0" applyNumberFormat="1" applyFont="1" applyFill="1" applyBorder="1" applyAlignment="1" applyProtection="1">
      <alignment horizontal="right" vertical="top" wrapText="1"/>
      <protection locked="0"/>
    </xf>
    <xf numFmtId="177" fontId="0" fillId="3" borderId="117" xfId="0" applyNumberFormat="1" applyFont="1" applyFill="1" applyBorder="1" applyAlignment="1" applyProtection="1">
      <alignment horizontal="right" vertical="top" wrapText="1"/>
      <protection locked="0"/>
    </xf>
    <xf numFmtId="177" fontId="0" fillId="3" borderId="126" xfId="0" applyNumberFormat="1" applyFont="1" applyFill="1" applyBorder="1" applyAlignment="1" applyProtection="1">
      <alignment horizontal="right" vertical="top" wrapText="1"/>
      <protection locked="0"/>
    </xf>
    <xf numFmtId="177" fontId="0" fillId="3" borderId="116" xfId="0" applyNumberFormat="1" applyFont="1" applyFill="1" applyBorder="1" applyAlignment="1" applyProtection="1">
      <alignment horizontal="right" vertical="top" wrapText="1"/>
      <protection locked="0"/>
    </xf>
    <xf numFmtId="43" fontId="0" fillId="0" borderId="0" xfId="0" applyNumberFormat="1" applyFont="1"/>
    <xf numFmtId="173" fontId="8" fillId="0" borderId="151" xfId="44" applyBorder="1" applyAlignment="1">
      <alignment horizontal="center" vertical="center"/>
    </xf>
    <xf numFmtId="169" fontId="30" fillId="27" borderId="123" xfId="13" applyNumberFormat="1" applyFill="1" applyBorder="1">
      <alignment horizontal="right" vertical="center"/>
    </xf>
    <xf numFmtId="169" fontId="30" fillId="27" borderId="86" xfId="13" applyNumberFormat="1" applyFill="1" applyBorder="1">
      <alignment horizontal="right" vertical="center"/>
    </xf>
    <xf numFmtId="169" fontId="30" fillId="27" borderId="124" xfId="13" applyNumberFormat="1" applyFill="1" applyBorder="1">
      <alignment horizontal="right" vertical="center"/>
    </xf>
    <xf numFmtId="1" fontId="0" fillId="0" borderId="0" xfId="0" applyNumberFormat="1" applyFont="1" applyFill="1"/>
    <xf numFmtId="183" fontId="62" fillId="3" borderId="143" xfId="0" applyNumberFormat="1" applyFont="1" applyFill="1" applyBorder="1" applyAlignment="1" applyProtection="1">
      <alignment horizontal="right" vertical="center"/>
      <protection locked="0"/>
    </xf>
    <xf numFmtId="177" fontId="0" fillId="3" borderId="146" xfId="0" applyNumberFormat="1" applyFont="1" applyFill="1" applyBorder="1" applyAlignment="1" applyProtection="1">
      <alignment horizontal="right" vertical="top" wrapText="1"/>
      <protection locked="0"/>
    </xf>
    <xf numFmtId="165" fontId="30" fillId="27" borderId="85" xfId="13" applyFill="1" applyBorder="1" applyAlignment="1">
      <alignment horizontal="center" vertical="center"/>
    </xf>
    <xf numFmtId="165" fontId="30" fillId="27" borderId="86" xfId="13" applyFill="1" applyBorder="1" applyAlignment="1">
      <alignment horizontal="center" vertical="center"/>
    </xf>
    <xf numFmtId="0" fontId="30" fillId="0" borderId="190" xfId="37" applyBorder="1" applyAlignment="1">
      <alignment horizontal="left" vertical="center" indent="1"/>
    </xf>
    <xf numFmtId="165" fontId="0" fillId="0" borderId="0" xfId="0" applyNumberFormat="1"/>
    <xf numFmtId="165" fontId="30" fillId="27" borderId="296" xfId="13" applyFill="1" applyBorder="1" applyAlignment="1">
      <alignment horizontal="center" vertical="center"/>
    </xf>
    <xf numFmtId="165" fontId="30" fillId="27" borderId="297" xfId="13" applyFill="1" applyBorder="1" applyAlignment="1">
      <alignment horizontal="center" vertical="center"/>
    </xf>
    <xf numFmtId="0" fontId="30" fillId="0" borderId="190" xfId="37" applyFill="1" applyBorder="1">
      <alignment vertical="center"/>
    </xf>
    <xf numFmtId="0" fontId="30" fillId="0" borderId="298" xfId="37" applyBorder="1">
      <alignment vertical="center"/>
    </xf>
    <xf numFmtId="0" fontId="30" fillId="0" borderId="142" xfId="37" applyBorder="1">
      <alignment vertical="center"/>
    </xf>
    <xf numFmtId="0" fontId="30" fillId="0" borderId="294" xfId="37" applyBorder="1">
      <alignment vertical="center"/>
    </xf>
    <xf numFmtId="165" fontId="30" fillId="27" borderId="91" xfId="13" applyFill="1" applyBorder="1">
      <alignment horizontal="right" vertical="center"/>
    </xf>
    <xf numFmtId="165" fontId="30" fillId="27" borderId="84" xfId="13" applyFill="1" applyBorder="1">
      <alignment horizontal="right" vertical="center"/>
    </xf>
    <xf numFmtId="165" fontId="30" fillId="27" borderId="92" xfId="13" applyFill="1" applyBorder="1">
      <alignment horizontal="right" vertical="center"/>
    </xf>
    <xf numFmtId="165" fontId="30" fillId="27" borderId="90" xfId="13" applyFill="1" applyBorder="1">
      <alignment horizontal="right" vertical="center"/>
    </xf>
    <xf numFmtId="165" fontId="30" fillId="27" borderId="89" xfId="13" applyFill="1" applyBorder="1">
      <alignment horizontal="right" vertical="center"/>
    </xf>
    <xf numFmtId="165" fontId="30" fillId="27" borderId="83" xfId="13" applyFill="1" applyBorder="1">
      <alignment horizontal="right" vertical="center"/>
    </xf>
    <xf numFmtId="165" fontId="30" fillId="27" borderId="163" xfId="13" applyFill="1" applyBorder="1">
      <alignment horizontal="right" vertical="center"/>
    </xf>
    <xf numFmtId="165" fontId="30" fillId="27" borderId="149" xfId="13" applyFill="1" applyBorder="1">
      <alignment horizontal="right" vertical="center"/>
    </xf>
    <xf numFmtId="165" fontId="30" fillId="27" borderId="143" xfId="13" applyFill="1" applyBorder="1">
      <alignment horizontal="right" vertical="center"/>
    </xf>
    <xf numFmtId="165" fontId="30" fillId="27" borderId="146" xfId="13" applyFill="1" applyBorder="1">
      <alignment horizontal="right" vertical="center"/>
    </xf>
    <xf numFmtId="165" fontId="30" fillId="27" borderId="163" xfId="13" applyFill="1" applyBorder="1" applyAlignment="1">
      <alignment horizontal="center" vertical="center"/>
    </xf>
    <xf numFmtId="165" fontId="30" fillId="27" borderId="145" xfId="13" applyFill="1" applyBorder="1" applyAlignment="1">
      <alignment horizontal="center" vertical="center"/>
    </xf>
    <xf numFmtId="165" fontId="30" fillId="27" borderId="146" xfId="13" applyFill="1" applyBorder="1" applyAlignment="1">
      <alignment horizontal="center" vertical="center"/>
    </xf>
    <xf numFmtId="165" fontId="30" fillId="27" borderId="147" xfId="13" applyFill="1" applyBorder="1" applyAlignment="1">
      <alignment horizontal="center" vertical="center"/>
    </xf>
    <xf numFmtId="0" fontId="30" fillId="0" borderId="94" xfId="37" applyBorder="1">
      <alignment vertical="center"/>
    </xf>
    <xf numFmtId="0" fontId="40" fillId="0" borderId="151" xfId="35" applyBorder="1">
      <alignment horizontal="left" vertical="center"/>
    </xf>
    <xf numFmtId="0" fontId="40" fillId="0" borderId="151" xfId="35" applyFill="1" applyBorder="1" applyAlignment="1">
      <alignment horizontal="center" vertical="center"/>
    </xf>
    <xf numFmtId="169" fontId="39" fillId="0" borderId="151" xfId="13" applyNumberFormat="1" applyFont="1" applyFill="1" applyBorder="1" applyAlignment="1">
      <alignment horizontal="center" vertical="center"/>
    </xf>
    <xf numFmtId="165" fontId="30" fillId="0" borderId="123" xfId="13" applyBorder="1" applyAlignment="1">
      <alignment horizontal="center" vertical="center"/>
    </xf>
    <xf numFmtId="165" fontId="30" fillId="0" borderId="86" xfId="13" applyBorder="1" applyAlignment="1">
      <alignment horizontal="center" vertical="center"/>
    </xf>
    <xf numFmtId="165" fontId="30" fillId="0" borderId="87" xfId="13" applyBorder="1" applyAlignment="1">
      <alignment horizontal="center" vertical="center"/>
    </xf>
    <xf numFmtId="165" fontId="30" fillId="0" borderId="89" xfId="13" applyBorder="1" applyAlignment="1">
      <alignment horizontal="center" vertical="center"/>
    </xf>
    <xf numFmtId="165" fontId="30" fillId="0" borderId="92" xfId="13" applyBorder="1" applyAlignment="1">
      <alignment horizontal="center" vertical="center"/>
    </xf>
    <xf numFmtId="165" fontId="30" fillId="0" borderId="93" xfId="13" applyBorder="1" applyAlignment="1">
      <alignment horizontal="center" vertical="center"/>
    </xf>
    <xf numFmtId="165" fontId="30" fillId="0" borderId="95" xfId="13" applyBorder="1" applyAlignment="1">
      <alignment horizontal="center" vertical="center"/>
    </xf>
    <xf numFmtId="165" fontId="30" fillId="0" borderId="98" xfId="13" applyBorder="1" applyAlignment="1">
      <alignment horizontal="center" vertical="center"/>
    </xf>
    <xf numFmtId="165" fontId="30" fillId="0" borderId="99" xfId="13" applyBorder="1" applyAlignment="1">
      <alignment horizontal="center" vertical="center"/>
    </xf>
    <xf numFmtId="165" fontId="30" fillId="32" borderId="129" xfId="13" applyFill="1" applyBorder="1" applyAlignment="1">
      <alignment horizontal="center" vertical="center"/>
    </xf>
    <xf numFmtId="165" fontId="30" fillId="32" borderId="118" xfId="13" applyFill="1" applyBorder="1" applyAlignment="1">
      <alignment horizontal="center" vertical="center"/>
    </xf>
    <xf numFmtId="165" fontId="30" fillId="32" borderId="119" xfId="13" applyFill="1" applyBorder="1" applyAlignment="1">
      <alignment horizontal="center" vertical="center"/>
    </xf>
    <xf numFmtId="165" fontId="30" fillId="0" borderId="83" xfId="13" applyBorder="1" applyAlignment="1">
      <alignment horizontal="center" vertical="center"/>
    </xf>
    <xf numFmtId="165" fontId="30" fillId="0" borderId="149" xfId="13" applyBorder="1" applyAlignment="1">
      <alignment horizontal="center" vertical="center"/>
    </xf>
    <xf numFmtId="165" fontId="30" fillId="0" borderId="208" xfId="13" applyBorder="1" applyAlignment="1">
      <alignment horizontal="center" vertical="center"/>
    </xf>
    <xf numFmtId="165" fontId="30" fillId="32" borderId="101" xfId="13" applyFill="1" applyBorder="1" applyAlignment="1">
      <alignment horizontal="center" vertical="center"/>
    </xf>
    <xf numFmtId="165" fontId="30" fillId="32" borderId="104" xfId="13" applyFill="1" applyBorder="1" applyAlignment="1">
      <alignment horizontal="center" vertical="center"/>
    </xf>
    <xf numFmtId="165" fontId="30" fillId="32" borderId="105" xfId="13" applyFill="1" applyBorder="1" applyAlignment="1">
      <alignment horizontal="center" vertical="center"/>
    </xf>
    <xf numFmtId="165" fontId="30" fillId="37" borderId="91" xfId="13" applyFill="1" applyBorder="1">
      <alignment horizontal="right" vertical="center"/>
    </xf>
    <xf numFmtId="165" fontId="30" fillId="37" borderId="92" xfId="13" applyFill="1" applyBorder="1">
      <alignment horizontal="right" vertical="center"/>
    </xf>
    <xf numFmtId="165" fontId="30" fillId="27" borderId="97" xfId="13" applyFill="1" applyBorder="1" applyAlignment="1">
      <alignment horizontal="center" vertical="center"/>
    </xf>
    <xf numFmtId="165" fontId="30" fillId="27" borderId="98" xfId="13" applyFill="1" applyBorder="1" applyAlignment="1">
      <alignment horizontal="center" vertical="center"/>
    </xf>
    <xf numFmtId="165" fontId="30" fillId="27" borderId="99" xfId="13" applyFill="1" applyBorder="1" applyAlignment="1">
      <alignment horizontal="center" vertical="center"/>
    </xf>
    <xf numFmtId="165" fontId="30" fillId="37" borderId="85" xfId="13" applyFill="1" applyBorder="1" applyAlignment="1">
      <alignment horizontal="center" vertical="center"/>
    </xf>
    <xf numFmtId="165" fontId="30" fillId="37" borderId="86" xfId="13" applyFill="1" applyBorder="1" applyAlignment="1">
      <alignment horizontal="center" vertical="center"/>
    </xf>
    <xf numFmtId="165" fontId="30" fillId="37" borderId="87" xfId="13" applyFill="1" applyBorder="1" applyAlignment="1">
      <alignment horizontal="center" vertical="center"/>
    </xf>
    <xf numFmtId="165" fontId="30" fillId="37" borderId="91" xfId="13" applyFill="1" applyBorder="1" applyAlignment="1">
      <alignment horizontal="center" vertical="center"/>
    </xf>
    <xf numFmtId="165" fontId="30" fillId="37" borderId="97" xfId="13" applyFill="1" applyBorder="1" applyAlignment="1">
      <alignment horizontal="center" vertical="center"/>
    </xf>
    <xf numFmtId="165" fontId="30" fillId="37" borderId="98" xfId="13" applyFill="1" applyBorder="1" applyAlignment="1">
      <alignment horizontal="center" vertical="center"/>
    </xf>
    <xf numFmtId="165" fontId="30" fillId="37" borderId="99" xfId="13" applyFill="1" applyBorder="1" applyAlignment="1">
      <alignment horizontal="center" vertical="center"/>
    </xf>
    <xf numFmtId="165" fontId="30" fillId="27" borderId="244" xfId="13" applyFill="1" applyBorder="1" applyAlignment="1">
      <alignment horizontal="center" vertical="center"/>
    </xf>
    <xf numFmtId="165" fontId="30" fillId="27" borderId="87" xfId="13" applyFill="1" applyBorder="1" applyAlignment="1">
      <alignment horizontal="center" vertical="center"/>
    </xf>
    <xf numFmtId="165" fontId="30" fillId="37" borderId="90" xfId="13" applyFill="1" applyBorder="1">
      <alignment horizontal="right" vertical="center"/>
    </xf>
    <xf numFmtId="165" fontId="30" fillId="37" borderId="145" xfId="13" applyFill="1" applyBorder="1">
      <alignment horizontal="right" vertical="center"/>
    </xf>
    <xf numFmtId="165" fontId="30" fillId="37" borderId="146" xfId="13" applyFill="1" applyBorder="1">
      <alignment horizontal="right" vertical="center"/>
    </xf>
    <xf numFmtId="165" fontId="30" fillId="37" borderId="89" xfId="13" applyFill="1" applyBorder="1">
      <alignment horizontal="right" vertical="center"/>
    </xf>
    <xf numFmtId="43" fontId="0" fillId="0" borderId="0" xfId="0" applyNumberFormat="1" applyFont="1" applyFill="1"/>
    <xf numFmtId="0" fontId="40" fillId="0" borderId="2" xfId="35" applyFill="1" applyBorder="1" applyAlignment="1">
      <alignment horizontal="center" vertical="center" wrapText="1"/>
    </xf>
    <xf numFmtId="0" fontId="0" fillId="0" borderId="0" xfId="0" quotePrefix="1" applyFont="1"/>
    <xf numFmtId="0" fontId="142" fillId="0" borderId="0" xfId="36" applyFont="1">
      <alignment horizontal="left" vertical="center"/>
    </xf>
    <xf numFmtId="0" fontId="143" fillId="0" borderId="0" xfId="34" applyFont="1">
      <alignment horizontal="left" vertical="center"/>
    </xf>
    <xf numFmtId="176" fontId="30" fillId="0" borderId="0" xfId="15" applyNumberFormat="1" applyAlignment="1">
      <alignment horizontal="center" vertical="center"/>
    </xf>
    <xf numFmtId="169" fontId="29" fillId="27" borderId="243" xfId="13" applyNumberFormat="1" applyFont="1" applyFill="1" applyBorder="1" applyAlignment="1">
      <alignment horizontal="center" vertical="center"/>
    </xf>
    <xf numFmtId="0" fontId="62" fillId="42" borderId="111" xfId="0" applyFont="1" applyFill="1" applyBorder="1" applyAlignment="1" applyProtection="1">
      <alignment horizontal="left" vertical="top" wrapText="1"/>
      <protection locked="0"/>
    </xf>
    <xf numFmtId="9" fontId="62" fillId="27" borderId="115" xfId="56" applyFont="1" applyFill="1" applyBorder="1" applyAlignment="1" applyProtection="1">
      <alignment horizontal="right" vertical="top"/>
      <protection locked="0"/>
    </xf>
    <xf numFmtId="183" fontId="79" fillId="27" borderId="116" xfId="0" applyNumberFormat="1" applyFont="1" applyFill="1" applyBorder="1" applyAlignment="1" applyProtection="1">
      <alignment horizontal="right" vertical="center" indent="1"/>
      <protection locked="0"/>
    </xf>
    <xf numFmtId="0" fontId="65" fillId="42" borderId="321" xfId="0" applyFont="1" applyFill="1" applyBorder="1" applyAlignment="1" applyProtection="1">
      <alignment horizontal="left" vertical="top" wrapText="1"/>
      <protection locked="0"/>
    </xf>
    <xf numFmtId="9" fontId="65" fillId="27" borderId="261" xfId="56" applyFont="1" applyFill="1" applyBorder="1" applyAlignment="1" applyProtection="1">
      <alignment horizontal="right" vertical="top"/>
      <protection locked="0"/>
    </xf>
    <xf numFmtId="183" fontId="78" fillId="27" borderId="295" xfId="0" applyNumberFormat="1" applyFont="1" applyFill="1" applyBorder="1" applyAlignment="1" applyProtection="1">
      <alignment horizontal="right" vertical="center" indent="1"/>
      <protection locked="0"/>
    </xf>
    <xf numFmtId="0" fontId="62" fillId="42" borderId="82" xfId="0" applyFont="1" applyFill="1" applyBorder="1" applyAlignment="1" applyProtection="1">
      <alignment horizontal="left" vertical="top" wrapText="1"/>
      <protection locked="0"/>
    </xf>
    <xf numFmtId="169" fontId="30" fillId="27" borderId="84" xfId="13" applyNumberFormat="1" applyFill="1" applyBorder="1">
      <alignment horizontal="right" vertical="center"/>
    </xf>
    <xf numFmtId="169" fontId="30" fillId="27" borderId="149" xfId="13" applyNumberFormat="1" applyFill="1" applyBorder="1">
      <alignment horizontal="right" vertical="center"/>
    </xf>
    <xf numFmtId="169" fontId="30" fillId="0" borderId="27" xfId="13" applyNumberFormat="1" applyFill="1" applyBorder="1" applyAlignment="1">
      <alignment horizontal="center" vertical="center"/>
    </xf>
    <xf numFmtId="169" fontId="30" fillId="27" borderId="74" xfId="13" applyNumberFormat="1" applyFill="1" applyBorder="1" applyAlignment="1">
      <alignment horizontal="center" vertical="center"/>
    </xf>
    <xf numFmtId="169" fontId="30" fillId="27" borderId="75" xfId="13" applyNumberFormat="1" applyFill="1" applyBorder="1" applyAlignment="1">
      <alignment horizontal="center" vertical="center"/>
    </xf>
    <xf numFmtId="169" fontId="30" fillId="27" borderId="76" xfId="13" applyNumberFormat="1" applyFill="1" applyBorder="1" applyAlignment="1">
      <alignment horizontal="center" vertical="center"/>
    </xf>
    <xf numFmtId="188" fontId="80" fillId="20" borderId="103" xfId="0" applyNumberFormat="1" applyFont="1" applyFill="1" applyBorder="1" applyAlignment="1" applyProtection="1">
      <alignment horizontal="center" vertical="top"/>
      <protection locked="0"/>
    </xf>
    <xf numFmtId="188" fontId="80" fillId="20" borderId="104" xfId="0" applyNumberFormat="1" applyFont="1" applyFill="1" applyBorder="1" applyAlignment="1" applyProtection="1">
      <alignment horizontal="center" vertical="top"/>
      <protection locked="0"/>
    </xf>
    <xf numFmtId="188" fontId="80" fillId="20" borderId="105" xfId="0" applyNumberFormat="1" applyFont="1" applyFill="1" applyBorder="1" applyAlignment="1" applyProtection="1">
      <alignment horizontal="center" vertical="top"/>
      <protection locked="0"/>
    </xf>
    <xf numFmtId="169" fontId="30" fillId="20" borderId="103" xfId="13" applyNumberFormat="1" applyFill="1" applyBorder="1" applyAlignment="1">
      <alignment horizontal="center" vertical="center"/>
    </xf>
    <xf numFmtId="169" fontId="30" fillId="20" borderId="104" xfId="13" applyNumberFormat="1" applyFill="1" applyBorder="1" applyAlignment="1">
      <alignment horizontal="center" vertical="center"/>
    </xf>
    <xf numFmtId="169" fontId="30" fillId="20" borderId="105" xfId="13" applyNumberFormat="1" applyFill="1" applyBorder="1" applyAlignment="1">
      <alignment horizontal="center" vertical="center"/>
    </xf>
    <xf numFmtId="0" fontId="30" fillId="0" borderId="3" xfId="37" applyFill="1" applyBorder="1" applyAlignment="1">
      <alignment horizontal="center" vertical="center"/>
    </xf>
    <xf numFmtId="0" fontId="38" fillId="0" borderId="3" xfId="36" applyFont="1" applyBorder="1">
      <alignment horizontal="left" vertical="center"/>
    </xf>
    <xf numFmtId="0" fontId="146" fillId="0" borderId="3" xfId="0" applyFont="1" applyBorder="1"/>
    <xf numFmtId="0" fontId="38" fillId="0" borderId="0" xfId="36" applyFont="1">
      <alignment horizontal="left" vertical="center"/>
    </xf>
    <xf numFmtId="169" fontId="39" fillId="0" borderId="3" xfId="13" applyNumberFormat="1" applyFont="1" applyBorder="1" applyAlignment="1">
      <alignment horizontal="center" vertical="center"/>
    </xf>
    <xf numFmtId="0" fontId="30" fillId="0" borderId="159" xfId="37" applyBorder="1" applyAlignment="1">
      <alignment horizontal="center" vertical="center"/>
    </xf>
    <xf numFmtId="0" fontId="30" fillId="0" borderId="158" xfId="37" applyBorder="1" applyAlignment="1">
      <alignment horizontal="center" vertical="center"/>
    </xf>
    <xf numFmtId="0" fontId="30" fillId="0" borderId="210" xfId="37" applyBorder="1" applyAlignment="1">
      <alignment horizontal="center" vertical="center"/>
    </xf>
    <xf numFmtId="0" fontId="39" fillId="0" borderId="151" xfId="37" applyFont="1" applyBorder="1">
      <alignment vertical="center"/>
    </xf>
    <xf numFmtId="0" fontId="39" fillId="0" borderId="151" xfId="37" applyFont="1" applyFill="1" applyBorder="1" applyAlignment="1">
      <alignment horizontal="center" vertical="center"/>
    </xf>
    <xf numFmtId="0" fontId="146" fillId="0" borderId="151" xfId="0" applyFont="1" applyBorder="1"/>
    <xf numFmtId="169" fontId="39" fillId="0" borderId="151" xfId="13" applyNumberFormat="1" applyFont="1" applyBorder="1" applyAlignment="1">
      <alignment horizontal="center" vertical="center"/>
    </xf>
    <xf numFmtId="0" fontId="146" fillId="0" borderId="0" xfId="0" applyFont="1"/>
    <xf numFmtId="0" fontId="38" fillId="0" borderId="151" xfId="36" applyFont="1" applyBorder="1">
      <alignment horizontal="left" vertical="center"/>
    </xf>
    <xf numFmtId="0" fontId="62" fillId="27" borderId="228" xfId="0" applyFont="1" applyFill="1" applyBorder="1" applyAlignment="1" applyProtection="1">
      <alignment horizontal="left" vertical="top"/>
    </xf>
    <xf numFmtId="176" fontId="58" fillId="3" borderId="27" xfId="16" applyNumberFormat="1" applyFont="1" applyFill="1" applyBorder="1" applyAlignment="1">
      <alignment horizontal="center" vertical="center"/>
      <protection locked="0"/>
    </xf>
    <xf numFmtId="0" fontId="55" fillId="0" borderId="24" xfId="35" applyFont="1" applyBorder="1" applyAlignment="1">
      <alignment horizontal="center" vertical="center" wrapText="1"/>
    </xf>
    <xf numFmtId="0" fontId="50" fillId="0" borderId="25" xfId="0" applyFont="1" applyBorder="1"/>
    <xf numFmtId="176" fontId="58" fillId="3" borderId="28" xfId="16" applyNumberFormat="1" applyFont="1" applyFill="1" applyBorder="1" applyAlignment="1">
      <alignment horizontal="center" vertical="center"/>
      <protection locked="0"/>
    </xf>
    <xf numFmtId="176" fontId="58" fillId="3" borderId="323" xfId="16" applyNumberFormat="1" applyFont="1" applyFill="1" applyBorder="1" applyAlignment="1">
      <alignment horizontal="center" vertical="center"/>
      <protection locked="0"/>
    </xf>
    <xf numFmtId="0" fontId="0" fillId="21" borderId="0" xfId="0" applyFill="1"/>
    <xf numFmtId="0" fontId="147" fillId="21" borderId="0" xfId="0" applyFont="1" applyFill="1"/>
    <xf numFmtId="10" fontId="30" fillId="27" borderId="91" xfId="56" applyNumberFormat="1" applyFont="1" applyFill="1" applyBorder="1" applyAlignment="1">
      <alignment horizontal="center" vertical="center"/>
    </xf>
    <xf numFmtId="10" fontId="30" fillId="27" borderId="92" xfId="56" applyNumberFormat="1" applyFont="1" applyFill="1" applyBorder="1" applyAlignment="1">
      <alignment horizontal="center" vertical="center"/>
    </xf>
    <xf numFmtId="10" fontId="30" fillId="27" borderId="90" xfId="56" applyNumberFormat="1" applyFont="1" applyFill="1" applyBorder="1" applyAlignment="1">
      <alignment horizontal="center" vertical="center"/>
    </xf>
    <xf numFmtId="10" fontId="30" fillId="27" borderId="296" xfId="56" applyNumberFormat="1" applyFont="1" applyFill="1" applyBorder="1" applyAlignment="1">
      <alignment horizontal="center" vertical="center"/>
    </xf>
    <xf numFmtId="10" fontId="30" fillId="27" borderId="297" xfId="56" applyNumberFormat="1" applyFont="1" applyFill="1" applyBorder="1" applyAlignment="1">
      <alignment horizontal="center" vertical="center"/>
    </xf>
    <xf numFmtId="10" fontId="30" fillId="27" borderId="295" xfId="56" applyNumberFormat="1" applyFont="1" applyFill="1" applyBorder="1" applyAlignment="1">
      <alignment horizontal="center" vertical="center"/>
    </xf>
    <xf numFmtId="10" fontId="30" fillId="27" borderId="261" xfId="56" applyNumberFormat="1" applyFont="1" applyFill="1" applyBorder="1" applyAlignment="1">
      <alignment horizontal="center" vertical="center"/>
    </xf>
    <xf numFmtId="10" fontId="62" fillId="27" borderId="261" xfId="56" applyNumberFormat="1" applyFont="1" applyFill="1" applyBorder="1" applyAlignment="1" applyProtection="1">
      <alignment horizontal="center" vertical="top"/>
      <protection locked="0"/>
    </xf>
    <xf numFmtId="10" fontId="79" fillId="27" borderId="295" xfId="56" applyNumberFormat="1" applyFont="1" applyFill="1" applyBorder="1" applyAlignment="1" applyProtection="1">
      <alignment horizontal="center" vertical="center"/>
      <protection locked="0"/>
    </xf>
    <xf numFmtId="10" fontId="62" fillId="27" borderId="89" xfId="56" applyNumberFormat="1" applyFont="1" applyFill="1" applyBorder="1" applyAlignment="1" applyProtection="1">
      <alignment horizontal="center" vertical="top"/>
      <protection locked="0"/>
    </xf>
    <xf numFmtId="10" fontId="79" fillId="27" borderId="90" xfId="56" applyNumberFormat="1" applyFont="1" applyFill="1" applyBorder="1" applyAlignment="1" applyProtection="1">
      <alignment horizontal="center" vertical="center"/>
      <protection locked="0"/>
    </xf>
    <xf numFmtId="169" fontId="30" fillId="27" borderId="162" xfId="13" applyNumberFormat="1" applyFill="1" applyBorder="1" applyAlignment="1">
      <alignment horizontal="center" vertical="center"/>
    </xf>
    <xf numFmtId="169" fontId="30" fillId="27" borderId="137" xfId="13" applyNumberFormat="1" applyFill="1" applyBorder="1" applyAlignment="1">
      <alignment horizontal="center" vertical="center"/>
    </xf>
    <xf numFmtId="177" fontId="0" fillId="20" borderId="167" xfId="0" applyNumberFormat="1" applyFont="1" applyFill="1" applyBorder="1" applyAlignment="1" applyProtection="1">
      <alignment horizontal="right" vertical="top" wrapText="1"/>
      <protection locked="0"/>
    </xf>
    <xf numFmtId="169" fontId="30" fillId="27" borderId="243" xfId="13" applyNumberFormat="1" applyFill="1" applyBorder="1" applyAlignment="1">
      <alignment horizontal="center" vertical="center"/>
    </xf>
    <xf numFmtId="169" fontId="30" fillId="27" borderId="297" xfId="13" applyNumberFormat="1" applyFill="1" applyBorder="1" applyAlignment="1">
      <alignment horizontal="center" vertical="center"/>
    </xf>
    <xf numFmtId="169" fontId="30" fillId="27" borderId="295" xfId="13" applyNumberFormat="1" applyFill="1" applyBorder="1" applyAlignment="1">
      <alignment horizontal="center" vertical="center"/>
    </xf>
    <xf numFmtId="177" fontId="0" fillId="20" borderId="246" xfId="0" applyNumberFormat="1" applyFont="1" applyFill="1" applyBorder="1" applyAlignment="1" applyProtection="1">
      <alignment horizontal="right" vertical="top" wrapText="1"/>
      <protection locked="0"/>
    </xf>
    <xf numFmtId="169" fontId="30" fillId="27" borderId="245" xfId="13" applyNumberFormat="1" applyFill="1" applyBorder="1" applyAlignment="1">
      <alignment horizontal="center" vertical="center"/>
    </xf>
    <xf numFmtId="169" fontId="30" fillId="27" borderId="324" xfId="13" applyNumberFormat="1" applyFill="1" applyBorder="1" applyAlignment="1">
      <alignment horizontal="center" vertical="center"/>
    </xf>
    <xf numFmtId="169" fontId="30" fillId="27" borderId="242" xfId="13" applyNumberFormat="1" applyFill="1" applyBorder="1" applyAlignment="1">
      <alignment horizontal="center" vertical="center"/>
    </xf>
    <xf numFmtId="169" fontId="30" fillId="20" borderId="92" xfId="13" applyNumberFormat="1" applyFill="1" applyBorder="1" applyAlignment="1">
      <alignment horizontal="center" vertical="center"/>
    </xf>
    <xf numFmtId="165" fontId="30" fillId="0" borderId="0" xfId="13" applyAlignment="1">
      <alignment horizontal="center" vertical="center"/>
    </xf>
    <xf numFmtId="49" fontId="68" fillId="27" borderId="92" xfId="0" applyNumberFormat="1" applyFont="1" applyFill="1" applyBorder="1" applyAlignment="1" applyProtection="1">
      <alignment wrapText="1"/>
      <protection locked="0"/>
    </xf>
    <xf numFmtId="49" fontId="68" fillId="27" borderId="90" xfId="0" applyNumberFormat="1" applyFont="1" applyFill="1" applyBorder="1" applyAlignment="1" applyProtection="1">
      <alignment wrapText="1"/>
      <protection locked="0"/>
    </xf>
    <xf numFmtId="165" fontId="30" fillId="27" borderId="107" xfId="13" applyFill="1" applyBorder="1">
      <alignment horizontal="right" vertical="center"/>
    </xf>
    <xf numFmtId="165" fontId="30" fillId="27" borderId="108" xfId="13" applyFill="1" applyBorder="1">
      <alignment horizontal="right" vertical="center"/>
    </xf>
    <xf numFmtId="165" fontId="30" fillId="27" borderId="188" xfId="13" applyFill="1" applyBorder="1">
      <alignment horizontal="right" vertical="center"/>
    </xf>
    <xf numFmtId="165" fontId="30" fillId="27" borderId="189" xfId="13" applyFill="1" applyBorder="1">
      <alignment horizontal="right" vertical="center"/>
    </xf>
    <xf numFmtId="165" fontId="30" fillId="27" borderId="109" xfId="13" applyFill="1" applyBorder="1">
      <alignment horizontal="right" vertical="center"/>
    </xf>
    <xf numFmtId="165" fontId="30" fillId="27" borderId="110" xfId="13" applyFill="1" applyBorder="1">
      <alignment horizontal="right" vertical="center"/>
    </xf>
    <xf numFmtId="165" fontId="30" fillId="27" borderId="191" xfId="13" applyFill="1" applyBorder="1">
      <alignment horizontal="right" vertical="center"/>
    </xf>
    <xf numFmtId="165" fontId="30" fillId="27" borderId="192" xfId="13" applyFill="1" applyBorder="1">
      <alignment horizontal="right" vertical="center"/>
    </xf>
    <xf numFmtId="165" fontId="30" fillId="37" borderId="109" xfId="13" applyFill="1" applyBorder="1">
      <alignment horizontal="right" vertical="center"/>
    </xf>
    <xf numFmtId="165" fontId="30" fillId="37" borderId="110" xfId="13" applyFill="1" applyBorder="1">
      <alignment horizontal="right" vertical="center"/>
    </xf>
    <xf numFmtId="165" fontId="30" fillId="37" borderId="191" xfId="13" applyFill="1" applyBorder="1">
      <alignment horizontal="right" vertical="center"/>
    </xf>
    <xf numFmtId="165" fontId="30" fillId="37" borderId="192" xfId="13" applyFill="1" applyBorder="1">
      <alignment horizontal="right" vertical="center"/>
    </xf>
    <xf numFmtId="165" fontId="30" fillId="27" borderId="195" xfId="13" applyFill="1" applyBorder="1">
      <alignment horizontal="right" vertical="center"/>
    </xf>
    <xf numFmtId="165" fontId="30" fillId="27" borderId="196" xfId="13" applyFill="1" applyBorder="1">
      <alignment horizontal="right" vertical="center"/>
    </xf>
    <xf numFmtId="165" fontId="30" fillId="27" borderId="197" xfId="13" applyFill="1" applyBorder="1">
      <alignment horizontal="right" vertical="center"/>
    </xf>
    <xf numFmtId="165" fontId="30" fillId="27" borderId="198" xfId="13" applyFill="1" applyBorder="1">
      <alignment horizontal="right" vertical="center"/>
    </xf>
    <xf numFmtId="165" fontId="30" fillId="27" borderId="144" xfId="13" applyFill="1" applyBorder="1">
      <alignment horizontal="right" vertical="center"/>
    </xf>
    <xf numFmtId="165" fontId="30" fillId="27" borderId="145" xfId="13" applyFill="1" applyBorder="1">
      <alignment horizontal="right" vertical="center"/>
    </xf>
    <xf numFmtId="169" fontId="30" fillId="27" borderId="107" xfId="13" applyNumberFormat="1" applyFill="1" applyBorder="1">
      <alignment horizontal="right" vertical="center"/>
    </xf>
    <xf numFmtId="169" fontId="30" fillId="27" borderId="108" xfId="13" applyNumberFormat="1" applyFill="1" applyBorder="1">
      <alignment horizontal="right" vertical="center"/>
    </xf>
    <xf numFmtId="169" fontId="30" fillId="27" borderId="202" xfId="13" applyNumberFormat="1" applyFill="1" applyBorder="1">
      <alignment horizontal="right" vertical="center"/>
    </xf>
    <xf numFmtId="169" fontId="30" fillId="27" borderId="203" xfId="13" applyNumberFormat="1" applyFill="1" applyBorder="1">
      <alignment horizontal="right" vertical="center"/>
    </xf>
    <xf numFmtId="169" fontId="30" fillId="27" borderId="204" xfId="13" applyNumberFormat="1" applyFill="1" applyBorder="1">
      <alignment horizontal="right" vertical="center"/>
    </xf>
    <xf numFmtId="169" fontId="30" fillId="27" borderId="109" xfId="13" applyNumberFormat="1" applyFill="1" applyBorder="1">
      <alignment horizontal="right" vertical="center"/>
    </xf>
    <xf numFmtId="169" fontId="30" fillId="27" borderId="110" xfId="13" applyNumberFormat="1" applyFill="1" applyBorder="1">
      <alignment horizontal="right" vertical="center"/>
    </xf>
    <xf numFmtId="169" fontId="30" fillId="27" borderId="191" xfId="13" applyNumberFormat="1" applyFill="1" applyBorder="1">
      <alignment horizontal="right" vertical="center"/>
    </xf>
    <xf numFmtId="169" fontId="30" fillId="27" borderId="192" xfId="13" applyNumberFormat="1" applyFill="1" applyBorder="1">
      <alignment horizontal="right" vertical="center"/>
    </xf>
    <xf numFmtId="169" fontId="30" fillId="37" borderId="109" xfId="13" applyNumberFormat="1" applyFill="1" applyBorder="1">
      <alignment horizontal="right" vertical="center"/>
    </xf>
    <xf numFmtId="169" fontId="30" fillId="37" borderId="110" xfId="13" applyNumberFormat="1" applyFill="1" applyBorder="1">
      <alignment horizontal="right" vertical="center"/>
    </xf>
    <xf numFmtId="169" fontId="30" fillId="37" borderId="191" xfId="13" applyNumberFormat="1" applyFill="1" applyBorder="1">
      <alignment horizontal="right" vertical="center"/>
    </xf>
    <xf numFmtId="169" fontId="30" fillId="37" borderId="192" xfId="13" applyNumberFormat="1" applyFill="1" applyBorder="1">
      <alignment horizontal="right" vertical="center"/>
    </xf>
    <xf numFmtId="169" fontId="30" fillId="27" borderId="195" xfId="13" applyNumberFormat="1" applyFill="1" applyBorder="1">
      <alignment horizontal="right" vertical="center"/>
    </xf>
    <xf numFmtId="169" fontId="30" fillId="27" borderId="196" xfId="13" applyNumberFormat="1" applyFill="1" applyBorder="1">
      <alignment horizontal="right" vertical="center"/>
    </xf>
    <xf numFmtId="169" fontId="30" fillId="27" borderId="197" xfId="13" applyNumberFormat="1" applyFill="1" applyBorder="1">
      <alignment horizontal="right" vertical="center"/>
    </xf>
    <xf numFmtId="169" fontId="30" fillId="27" borderId="198" xfId="13" applyNumberFormat="1" applyFill="1" applyBorder="1">
      <alignment horizontal="right" vertical="center"/>
    </xf>
    <xf numFmtId="169" fontId="30" fillId="27" borderId="229" xfId="13" applyNumberFormat="1" applyFill="1" applyBorder="1">
      <alignment horizontal="right" vertical="center"/>
    </xf>
    <xf numFmtId="169" fontId="30" fillId="27" borderId="214" xfId="13" applyNumberFormat="1" applyFill="1" applyBorder="1">
      <alignment horizontal="right" vertical="center"/>
    </xf>
    <xf numFmtId="169" fontId="30" fillId="27" borderId="215" xfId="13" applyNumberFormat="1" applyFill="1" applyBorder="1">
      <alignment horizontal="right" vertical="center"/>
    </xf>
    <xf numFmtId="169" fontId="30" fillId="27" borderId="120" xfId="13" applyNumberFormat="1" applyFill="1" applyBorder="1">
      <alignment horizontal="right" vertical="center"/>
    </xf>
    <xf numFmtId="169" fontId="30" fillId="27" borderId="121" xfId="13" applyNumberFormat="1" applyFill="1" applyBorder="1">
      <alignment horizontal="right" vertical="center"/>
    </xf>
    <xf numFmtId="169" fontId="30" fillId="27" borderId="240" xfId="13" applyNumberFormat="1" applyFill="1" applyBorder="1">
      <alignment horizontal="right" vertical="center"/>
    </xf>
    <xf numFmtId="169" fontId="30" fillId="27" borderId="241" xfId="13" applyNumberFormat="1" applyFill="1" applyBorder="1">
      <alignment horizontal="right" vertical="center"/>
    </xf>
    <xf numFmtId="169" fontId="30" fillId="27" borderId="75" xfId="13" applyNumberFormat="1" applyFill="1" applyBorder="1">
      <alignment horizontal="right" vertical="center"/>
    </xf>
    <xf numFmtId="169" fontId="30" fillId="27" borderId="76" xfId="13" applyNumberFormat="1" applyFill="1" applyBorder="1">
      <alignment horizontal="right" vertical="center"/>
    </xf>
    <xf numFmtId="169" fontId="30" fillId="27" borderId="230" xfId="13" applyNumberFormat="1" applyFill="1" applyBorder="1">
      <alignment horizontal="right" vertical="center"/>
    </xf>
    <xf numFmtId="169" fontId="30" fillId="22" borderId="0" xfId="13" applyNumberFormat="1" applyFill="1">
      <alignment horizontal="right" vertical="center"/>
    </xf>
    <xf numFmtId="165" fontId="30" fillId="27" borderId="233" xfId="13" applyFill="1" applyBorder="1">
      <alignment horizontal="right" vertical="center"/>
    </xf>
    <xf numFmtId="165" fontId="30" fillId="27" borderId="231" xfId="13" applyFill="1" applyBorder="1">
      <alignment horizontal="right" vertical="center"/>
    </xf>
    <xf numFmtId="165" fontId="30" fillId="39" borderId="232" xfId="13" applyFill="1" applyBorder="1">
      <alignment horizontal="right" vertical="center"/>
    </xf>
    <xf numFmtId="165" fontId="30" fillId="27" borderId="65" xfId="13" applyFill="1" applyBorder="1">
      <alignment horizontal="right" vertical="center"/>
    </xf>
    <xf numFmtId="165" fontId="30" fillId="27" borderId="66" xfId="13" applyFill="1" applyBorder="1">
      <alignment horizontal="right" vertical="center"/>
    </xf>
    <xf numFmtId="165" fontId="30" fillId="27" borderId="69" xfId="13" applyFill="1" applyBorder="1">
      <alignment horizontal="right" vertical="center"/>
    </xf>
    <xf numFmtId="165" fontId="30" fillId="39" borderId="66" xfId="13" applyFill="1" applyBorder="1">
      <alignment horizontal="right" vertical="center"/>
    </xf>
    <xf numFmtId="165" fontId="30" fillId="39" borderId="69" xfId="13" applyFill="1" applyBorder="1">
      <alignment horizontal="right" vertical="center"/>
    </xf>
    <xf numFmtId="165" fontId="30" fillId="27" borderId="199" xfId="13" applyFill="1" applyBorder="1">
      <alignment horizontal="right" vertical="center"/>
    </xf>
    <xf numFmtId="165" fontId="30" fillId="39" borderId="183" xfId="13" applyFill="1" applyBorder="1">
      <alignment horizontal="right" vertical="center"/>
    </xf>
    <xf numFmtId="165" fontId="30" fillId="39" borderId="237" xfId="13" applyFill="1" applyBorder="1">
      <alignment horizontal="right" vertical="center"/>
    </xf>
    <xf numFmtId="165" fontId="30" fillId="37" borderId="83" xfId="13" applyFill="1" applyBorder="1">
      <alignment horizontal="right" vertical="center"/>
    </xf>
    <xf numFmtId="165" fontId="30" fillId="37" borderId="84" xfId="13" applyFill="1" applyBorder="1">
      <alignment horizontal="right" vertical="center"/>
    </xf>
    <xf numFmtId="165" fontId="30" fillId="37" borderId="163" xfId="13" applyFill="1" applyBorder="1">
      <alignment horizontal="right" vertical="center"/>
    </xf>
    <xf numFmtId="165" fontId="30" fillId="37" borderId="149" xfId="13" applyFill="1" applyBorder="1">
      <alignment horizontal="right" vertical="center"/>
    </xf>
    <xf numFmtId="165" fontId="30" fillId="37" borderId="143" xfId="13" applyFill="1" applyBorder="1">
      <alignment horizontal="right" vertical="center"/>
    </xf>
    <xf numFmtId="165" fontId="30" fillId="37" borderId="144" xfId="13" applyFill="1" applyBorder="1">
      <alignment horizontal="right" vertical="center"/>
    </xf>
    <xf numFmtId="165" fontId="30" fillId="0" borderId="83" xfId="13" applyBorder="1">
      <alignment horizontal="right" vertical="center"/>
    </xf>
    <xf numFmtId="165" fontId="30" fillId="0" borderId="149" xfId="13" applyBorder="1">
      <alignment horizontal="right" vertical="center"/>
    </xf>
    <xf numFmtId="165" fontId="30" fillId="0" borderId="208" xfId="13" applyBorder="1">
      <alignment horizontal="right" vertical="center"/>
    </xf>
    <xf numFmtId="165" fontId="30" fillId="0" borderId="89" xfId="13" applyBorder="1">
      <alignment horizontal="right" vertical="center"/>
    </xf>
    <xf numFmtId="165" fontId="30" fillId="0" borderId="92" xfId="13" applyBorder="1">
      <alignment horizontal="right" vertical="center"/>
    </xf>
    <xf numFmtId="165" fontId="30" fillId="0" borderId="93" xfId="13" applyBorder="1">
      <alignment horizontal="right" vertical="center"/>
    </xf>
    <xf numFmtId="165" fontId="30" fillId="0" borderId="143" xfId="13" applyBorder="1">
      <alignment horizontal="right" vertical="center"/>
    </xf>
    <xf numFmtId="165" fontId="30" fillId="0" borderId="146" xfId="13" applyBorder="1">
      <alignment horizontal="right" vertical="center"/>
    </xf>
    <xf numFmtId="165" fontId="30" fillId="0" borderId="147" xfId="13" applyBorder="1">
      <alignment horizontal="right" vertical="center"/>
    </xf>
    <xf numFmtId="167" fontId="30" fillId="0" borderId="30" xfId="15" applyFill="1" applyBorder="1" applyAlignment="1">
      <alignment horizontal="center" vertical="center"/>
    </xf>
    <xf numFmtId="167" fontId="30" fillId="0" borderId="31" xfId="15" applyFill="1" applyBorder="1" applyAlignment="1">
      <alignment horizontal="center" vertical="center"/>
    </xf>
    <xf numFmtId="167" fontId="30" fillId="0" borderId="32" xfId="15" applyFill="1" applyBorder="1" applyAlignment="1">
      <alignment horizontal="center" vertical="center"/>
    </xf>
    <xf numFmtId="169" fontId="31" fillId="13" borderId="325" xfId="14" applyNumberFormat="1" applyBorder="1" applyAlignment="1">
      <alignment horizontal="center" vertical="center"/>
      <protection locked="0"/>
    </xf>
    <xf numFmtId="169" fontId="31" fillId="13" borderId="326" xfId="14" applyNumberFormat="1" applyBorder="1" applyAlignment="1">
      <alignment horizontal="center" vertical="center"/>
      <protection locked="0"/>
    </xf>
    <xf numFmtId="169" fontId="31" fillId="13" borderId="327" xfId="14" applyNumberFormat="1" applyBorder="1" applyAlignment="1">
      <alignment horizontal="center" vertical="center"/>
      <protection locked="0"/>
    </xf>
    <xf numFmtId="169" fontId="31" fillId="13" borderId="328" xfId="14" applyNumberFormat="1" applyBorder="1" applyAlignment="1">
      <alignment horizontal="center" vertical="center"/>
      <protection locked="0"/>
    </xf>
    <xf numFmtId="169" fontId="31" fillId="13" borderId="30" xfId="14" applyNumberFormat="1" applyBorder="1" applyAlignment="1">
      <alignment horizontal="center" vertical="center"/>
      <protection locked="0"/>
    </xf>
    <xf numFmtId="169" fontId="31" fillId="13" borderId="31" xfId="14" applyNumberFormat="1" applyBorder="1" applyAlignment="1">
      <alignment horizontal="center" vertical="center"/>
      <protection locked="0"/>
    </xf>
    <xf numFmtId="169" fontId="31" fillId="13" borderId="329" xfId="14" applyNumberFormat="1" applyBorder="1" applyAlignment="1">
      <alignment horizontal="center" vertical="center"/>
      <protection locked="0"/>
    </xf>
    <xf numFmtId="169" fontId="31" fillId="13" borderId="330" xfId="14" applyNumberFormat="1" applyBorder="1" applyAlignment="1">
      <alignment horizontal="center" vertical="center"/>
      <protection locked="0"/>
    </xf>
    <xf numFmtId="169" fontId="31" fillId="13" borderId="331" xfId="14" applyNumberFormat="1" applyBorder="1" applyAlignment="1">
      <alignment horizontal="center" vertical="center"/>
      <protection locked="0"/>
    </xf>
    <xf numFmtId="176" fontId="30" fillId="20" borderId="28" xfId="15" applyNumberFormat="1" applyFill="1" applyBorder="1" applyAlignment="1">
      <alignment horizontal="center" vertical="center"/>
    </xf>
    <xf numFmtId="176" fontId="30" fillId="20" borderId="4" xfId="15" applyNumberFormat="1" applyFill="1" applyBorder="1" applyAlignment="1">
      <alignment horizontal="center" vertical="center"/>
    </xf>
    <xf numFmtId="176" fontId="30" fillId="20" borderId="21" xfId="15" applyNumberFormat="1" applyFill="1" applyBorder="1" applyAlignment="1">
      <alignment horizontal="center" vertical="center"/>
    </xf>
    <xf numFmtId="169" fontId="30" fillId="18" borderId="0" xfId="13" applyNumberFormat="1" applyFill="1" applyBorder="1" applyAlignment="1">
      <alignment horizontal="left" vertical="center"/>
    </xf>
    <xf numFmtId="176" fontId="30" fillId="0" borderId="28" xfId="15" applyNumberFormat="1" applyFill="1" applyBorder="1" applyAlignment="1">
      <alignment horizontal="center" vertical="center"/>
    </xf>
    <xf numFmtId="176" fontId="30" fillId="0" borderId="4" xfId="15" applyNumberFormat="1" applyFill="1" applyBorder="1" applyAlignment="1">
      <alignment horizontal="center" vertical="center"/>
    </xf>
    <xf numFmtId="176" fontId="30" fillId="0" borderId="21" xfId="15" applyNumberFormat="1" applyFill="1" applyBorder="1" applyAlignment="1">
      <alignment horizontal="center" vertical="center"/>
    </xf>
    <xf numFmtId="169" fontId="30" fillId="0" borderId="332" xfId="13" applyNumberFormat="1" applyFill="1" applyBorder="1" applyAlignment="1">
      <alignment horizontal="center" vertical="center"/>
    </xf>
    <xf numFmtId="169" fontId="30" fillId="0" borderId="333" xfId="13" applyNumberFormat="1" applyFill="1" applyBorder="1" applyAlignment="1">
      <alignment horizontal="center" vertical="center"/>
    </xf>
    <xf numFmtId="169" fontId="30" fillId="0" borderId="334" xfId="13" applyNumberFormat="1" applyFill="1" applyBorder="1" applyAlignment="1">
      <alignment horizontal="center" vertical="center"/>
    </xf>
    <xf numFmtId="169" fontId="30" fillId="0" borderId="335" xfId="13" applyNumberFormat="1" applyFill="1" applyBorder="1" applyAlignment="1">
      <alignment horizontal="center" vertical="center"/>
    </xf>
    <xf numFmtId="169" fontId="30" fillId="0" borderId="336" xfId="13" applyNumberFormat="1" applyFill="1" applyBorder="1" applyAlignment="1">
      <alignment horizontal="center" vertical="center"/>
    </xf>
    <xf numFmtId="169" fontId="30" fillId="0" borderId="337" xfId="13" applyNumberFormat="1" applyFill="1" applyBorder="1" applyAlignment="1">
      <alignment horizontal="center" vertical="center"/>
    </xf>
    <xf numFmtId="0" fontId="30" fillId="0" borderId="0" xfId="37" applyFill="1" applyAlignment="1">
      <alignment horizontal="left" vertical="center" indent="2"/>
    </xf>
    <xf numFmtId="183" fontId="62" fillId="20" borderId="123" xfId="0" applyNumberFormat="1" applyFont="1" applyFill="1" applyBorder="1" applyAlignment="1" applyProtection="1">
      <alignment horizontal="right" vertical="center"/>
      <protection locked="0"/>
    </xf>
    <xf numFmtId="0" fontId="65" fillId="26" borderId="184" xfId="0" applyFont="1" applyFill="1" applyBorder="1" applyAlignment="1" applyProtection="1">
      <alignment horizontal="center" vertical="center" wrapText="1"/>
    </xf>
    <xf numFmtId="0" fontId="65" fillId="26" borderId="185" xfId="0" applyFont="1" applyFill="1" applyBorder="1" applyAlignment="1" applyProtection="1">
      <alignment horizontal="center" vertical="center" wrapText="1"/>
    </xf>
    <xf numFmtId="0" fontId="8" fillId="20" borderId="1" xfId="0" applyFont="1" applyFill="1" applyBorder="1" applyAlignment="1" applyProtection="1">
      <alignment vertical="center" wrapText="1"/>
    </xf>
    <xf numFmtId="169" fontId="148" fillId="27" borderId="91" xfId="13" applyNumberFormat="1" applyFont="1" applyFill="1" applyBorder="1" applyAlignment="1">
      <alignment horizontal="center" vertical="center"/>
    </xf>
    <xf numFmtId="169" fontId="148" fillId="27" borderId="84" xfId="13" applyNumberFormat="1" applyFont="1" applyFill="1" applyBorder="1" applyAlignment="1">
      <alignment horizontal="center" vertical="center"/>
    </xf>
    <xf numFmtId="169" fontId="148" fillId="27" borderId="92" xfId="13" applyNumberFormat="1" applyFont="1" applyFill="1" applyBorder="1" applyAlignment="1">
      <alignment horizontal="center" vertical="center"/>
    </xf>
    <xf numFmtId="169" fontId="148" fillId="27" borderId="93" xfId="13" applyNumberFormat="1" applyFont="1" applyFill="1" applyBorder="1" applyAlignment="1">
      <alignment horizontal="center" vertical="center"/>
    </xf>
    <xf numFmtId="169" fontId="148" fillId="27" borderId="90" xfId="13" applyNumberFormat="1" applyFont="1" applyFill="1" applyBorder="1" applyAlignment="1">
      <alignment horizontal="center" vertical="center"/>
    </xf>
    <xf numFmtId="169" fontId="148" fillId="27" borderId="116" xfId="13" applyNumberFormat="1" applyFont="1" applyFill="1" applyBorder="1" applyAlignment="1">
      <alignment horizontal="center" vertical="center"/>
    </xf>
    <xf numFmtId="169" fontId="148" fillId="27" borderId="117" xfId="13" applyNumberFormat="1" applyFont="1" applyFill="1" applyBorder="1" applyAlignment="1">
      <alignment horizontal="center" vertical="center"/>
    </xf>
    <xf numFmtId="169" fontId="148" fillId="27" borderId="126" xfId="13" applyNumberFormat="1" applyFont="1" applyFill="1" applyBorder="1" applyAlignment="1">
      <alignment horizontal="center" vertical="center"/>
    </xf>
    <xf numFmtId="169" fontId="148" fillId="27" borderId="127" xfId="13" applyNumberFormat="1" applyFont="1" applyFill="1" applyBorder="1" applyAlignment="1">
      <alignment horizontal="center" vertical="center"/>
    </xf>
    <xf numFmtId="169" fontId="148" fillId="27" borderId="89" xfId="13" applyNumberFormat="1" applyFont="1" applyFill="1" applyBorder="1" applyAlignment="1">
      <alignment horizontal="center" vertical="center"/>
    </xf>
    <xf numFmtId="169" fontId="148" fillId="27" borderId="115" xfId="13" applyNumberFormat="1" applyFont="1" applyFill="1" applyBorder="1" applyAlignment="1">
      <alignment horizontal="center" vertical="center"/>
    </xf>
    <xf numFmtId="169" fontId="148" fillId="27" borderId="243" xfId="13" applyNumberFormat="1" applyFont="1" applyFill="1" applyBorder="1" applyAlignment="1">
      <alignment horizontal="center" vertical="center"/>
    </xf>
    <xf numFmtId="169" fontId="148" fillId="27" borderId="295" xfId="13" applyNumberFormat="1" applyFont="1" applyFill="1" applyBorder="1" applyAlignment="1">
      <alignment horizontal="center" vertical="center"/>
    </xf>
    <xf numFmtId="169" fontId="148" fillId="27" borderId="296" xfId="13" applyNumberFormat="1" applyFont="1" applyFill="1" applyBorder="1" applyAlignment="1">
      <alignment horizontal="center" vertical="center"/>
    </xf>
    <xf numFmtId="169" fontId="148" fillId="27" borderId="297" xfId="13" applyNumberFormat="1" applyFont="1" applyFill="1" applyBorder="1" applyAlignment="1">
      <alignment horizontal="center" vertical="center"/>
    </xf>
    <xf numFmtId="169" fontId="148" fillId="27" borderId="245" xfId="13" applyNumberFormat="1" applyFont="1" applyFill="1" applyBorder="1" applyAlignment="1">
      <alignment horizontal="center" vertical="center"/>
    </xf>
    <xf numFmtId="169" fontId="148" fillId="20" borderId="242" xfId="13" applyNumberFormat="1" applyFont="1" applyFill="1" applyBorder="1" applyAlignment="1">
      <alignment horizontal="center" vertical="center"/>
    </xf>
    <xf numFmtId="169" fontId="148" fillId="20" borderId="96" xfId="13" applyNumberFormat="1" applyFont="1" applyFill="1" applyBorder="1" applyAlignment="1">
      <alignment horizontal="center" vertical="center"/>
    </xf>
    <xf numFmtId="169" fontId="148" fillId="20" borderId="97" xfId="13" applyNumberFormat="1" applyFont="1" applyFill="1" applyBorder="1" applyAlignment="1">
      <alignment horizontal="center" vertical="center"/>
    </xf>
    <xf numFmtId="169" fontId="148" fillId="20" borderId="98" xfId="13" applyNumberFormat="1" applyFont="1" applyFill="1" applyBorder="1" applyAlignment="1">
      <alignment horizontal="center" vertical="center"/>
    </xf>
    <xf numFmtId="165" fontId="148" fillId="27" borderId="84" xfId="13" applyFont="1" applyFill="1" applyBorder="1" applyAlignment="1">
      <alignment horizontal="center" vertical="center"/>
    </xf>
    <xf numFmtId="165" fontId="148" fillId="27" borderId="91" xfId="13" applyFont="1" applyFill="1" applyBorder="1" applyAlignment="1">
      <alignment horizontal="center" vertical="center"/>
    </xf>
    <xf numFmtId="165" fontId="148" fillId="27" borderId="90" xfId="13" applyFont="1" applyFill="1" applyBorder="1" applyAlignment="1">
      <alignment horizontal="center" vertical="center"/>
    </xf>
    <xf numFmtId="165" fontId="148" fillId="27" borderId="92" xfId="13" applyFont="1" applyFill="1" applyBorder="1" applyAlignment="1">
      <alignment horizontal="center" vertical="center"/>
    </xf>
    <xf numFmtId="165" fontId="148" fillId="27" borderId="84" xfId="13" applyNumberFormat="1" applyFont="1" applyFill="1" applyBorder="1" applyAlignment="1">
      <alignment horizontal="center" vertical="center"/>
    </xf>
    <xf numFmtId="169" fontId="148" fillId="27" borderId="85" xfId="13" applyNumberFormat="1" applyFont="1" applyFill="1" applyBorder="1" applyAlignment="1">
      <alignment horizontal="center" vertical="center"/>
    </xf>
    <xf numFmtId="169" fontId="148" fillId="27" borderId="86" xfId="13" applyNumberFormat="1" applyFont="1" applyFill="1" applyBorder="1" applyAlignment="1">
      <alignment horizontal="center" vertical="center"/>
    </xf>
    <xf numFmtId="169" fontId="148" fillId="27" borderId="124" xfId="13" applyNumberFormat="1" applyFont="1" applyFill="1" applyBorder="1" applyAlignment="1">
      <alignment horizontal="center" vertical="center"/>
    </xf>
    <xf numFmtId="169" fontId="148" fillId="20" borderId="145" xfId="13" applyNumberFormat="1" applyFont="1" applyFill="1" applyBorder="1" applyAlignment="1">
      <alignment horizontal="center" vertical="center"/>
    </xf>
    <xf numFmtId="169" fontId="148" fillId="20" borderId="144" xfId="13" applyNumberFormat="1" applyFont="1" applyFill="1" applyBorder="1" applyAlignment="1">
      <alignment horizontal="center" vertical="center"/>
    </xf>
    <xf numFmtId="169" fontId="148" fillId="20" borderId="146" xfId="13" applyNumberFormat="1" applyFont="1" applyFill="1" applyBorder="1" applyAlignment="1">
      <alignment horizontal="center" vertical="center"/>
    </xf>
    <xf numFmtId="165" fontId="148" fillId="27" borderId="83" xfId="13" applyFont="1" applyFill="1" applyBorder="1" applyAlignment="1">
      <alignment horizontal="center" vertical="center"/>
    </xf>
    <xf numFmtId="165" fontId="148" fillId="27" borderId="163" xfId="13" applyFont="1" applyFill="1" applyBorder="1" applyAlignment="1">
      <alignment horizontal="center" vertical="center"/>
    </xf>
    <xf numFmtId="165" fontId="148" fillId="27" borderId="149" xfId="13" applyFont="1" applyFill="1" applyBorder="1" applyAlignment="1">
      <alignment horizontal="center" vertical="center"/>
    </xf>
    <xf numFmtId="165" fontId="148" fillId="27" borderId="208" xfId="13" applyFont="1" applyFill="1" applyBorder="1" applyAlignment="1">
      <alignment horizontal="center" vertical="center"/>
    </xf>
    <xf numFmtId="165" fontId="148" fillId="27" borderId="89" xfId="13" applyFont="1" applyFill="1" applyBorder="1" applyAlignment="1">
      <alignment horizontal="center" vertical="center"/>
    </xf>
    <xf numFmtId="165" fontId="148" fillId="27" borderId="93" xfId="13" applyFont="1" applyFill="1" applyBorder="1" applyAlignment="1">
      <alignment horizontal="center" vertical="center"/>
    </xf>
    <xf numFmtId="165" fontId="148" fillId="27" borderId="143" xfId="13" applyFont="1" applyFill="1" applyBorder="1" applyAlignment="1">
      <alignment horizontal="center" vertical="center"/>
    </xf>
    <xf numFmtId="165" fontId="148" fillId="27" borderId="144" xfId="13" applyFont="1" applyFill="1" applyBorder="1" applyAlignment="1">
      <alignment horizontal="center" vertical="center"/>
    </xf>
    <xf numFmtId="165" fontId="148" fillId="27" borderId="145" xfId="13" applyFont="1" applyFill="1" applyBorder="1" applyAlignment="1">
      <alignment horizontal="center" vertical="center"/>
    </xf>
    <xf numFmtId="165" fontId="148" fillId="27" borderId="146" xfId="13" applyFont="1" applyFill="1" applyBorder="1" applyAlignment="1">
      <alignment horizontal="center" vertical="center"/>
    </xf>
    <xf numFmtId="165" fontId="148" fillId="27" borderId="147" xfId="13" applyFont="1" applyFill="1" applyBorder="1" applyAlignment="1">
      <alignment horizontal="center" vertical="center"/>
    </xf>
    <xf numFmtId="165" fontId="148" fillId="27" borderId="83" xfId="13" applyNumberFormat="1" applyFont="1" applyFill="1" applyBorder="1" applyAlignment="1">
      <alignment horizontal="center" vertical="center"/>
    </xf>
    <xf numFmtId="165" fontId="148" fillId="27" borderId="163" xfId="13" applyNumberFormat="1" applyFont="1" applyFill="1" applyBorder="1" applyAlignment="1">
      <alignment horizontal="center" vertical="center"/>
    </xf>
    <xf numFmtId="165" fontId="148" fillId="27" borderId="149" xfId="13" applyNumberFormat="1" applyFont="1" applyFill="1" applyBorder="1" applyAlignment="1">
      <alignment horizontal="center" vertical="center"/>
    </xf>
    <xf numFmtId="165" fontId="148" fillId="27" borderId="208" xfId="13" applyNumberFormat="1" applyFont="1" applyFill="1" applyBorder="1" applyAlignment="1">
      <alignment horizontal="center" vertical="center"/>
    </xf>
    <xf numFmtId="165" fontId="148" fillId="27" borderId="89" xfId="13" applyNumberFormat="1" applyFont="1" applyFill="1" applyBorder="1" applyAlignment="1">
      <alignment horizontal="center" vertical="center"/>
    </xf>
    <xf numFmtId="165" fontId="148" fillId="27" borderId="90" xfId="13" applyNumberFormat="1" applyFont="1" applyFill="1" applyBorder="1" applyAlignment="1">
      <alignment horizontal="center" vertical="center"/>
    </xf>
    <xf numFmtId="165" fontId="148" fillId="27" borderId="91" xfId="13" applyNumberFormat="1" applyFont="1" applyFill="1" applyBorder="1" applyAlignment="1">
      <alignment horizontal="center" vertical="center"/>
    </xf>
    <xf numFmtId="165" fontId="148" fillId="27" borderId="92" xfId="13" applyNumberFormat="1" applyFont="1" applyFill="1" applyBorder="1" applyAlignment="1">
      <alignment horizontal="center" vertical="center"/>
    </xf>
    <xf numFmtId="165" fontId="148" fillId="27" borderId="93" xfId="13" applyNumberFormat="1" applyFont="1" applyFill="1" applyBorder="1" applyAlignment="1">
      <alignment horizontal="center" vertical="center"/>
    </xf>
    <xf numFmtId="165" fontId="148" fillId="27" borderId="143" xfId="13" applyNumberFormat="1" applyFont="1" applyFill="1" applyBorder="1" applyAlignment="1">
      <alignment horizontal="center" vertical="center"/>
    </xf>
    <xf numFmtId="165" fontId="148" fillId="27" borderId="144" xfId="13" applyNumberFormat="1" applyFont="1" applyFill="1" applyBorder="1" applyAlignment="1">
      <alignment horizontal="center" vertical="center"/>
    </xf>
    <xf numFmtId="165" fontId="148" fillId="27" borderId="145" xfId="13" applyNumberFormat="1" applyFont="1" applyFill="1" applyBorder="1" applyAlignment="1">
      <alignment horizontal="center" vertical="center"/>
    </xf>
    <xf numFmtId="165" fontId="148" fillId="27" borderId="146" xfId="13" applyNumberFormat="1" applyFont="1" applyFill="1" applyBorder="1" applyAlignment="1">
      <alignment horizontal="center" vertical="center"/>
    </xf>
    <xf numFmtId="165" fontId="148" fillId="27" borderId="147" xfId="13" applyNumberFormat="1" applyFont="1" applyFill="1" applyBorder="1" applyAlignment="1">
      <alignment horizontal="center" vertical="center"/>
    </xf>
    <xf numFmtId="169" fontId="149" fillId="27" borderId="299" xfId="0" applyNumberFormat="1" applyFont="1" applyFill="1" applyBorder="1" applyAlignment="1" applyProtection="1">
      <alignment horizontal="center" vertical="top" wrapText="1"/>
      <protection locked="0"/>
    </xf>
    <xf numFmtId="0" fontId="154" fillId="4" borderId="0" xfId="64" applyFont="1" applyFill="1" applyAlignment="1">
      <alignment horizontal="left" vertical="center"/>
    </xf>
    <xf numFmtId="165" fontId="30" fillId="4" borderId="163" xfId="13" applyFill="1" applyBorder="1">
      <alignment horizontal="right" vertical="center"/>
    </xf>
    <xf numFmtId="165" fontId="30" fillId="4" borderId="149" xfId="13" applyFill="1" applyBorder="1">
      <alignment horizontal="right" vertical="center"/>
    </xf>
    <xf numFmtId="165" fontId="30" fillId="4" borderId="84" xfId="13" applyFill="1" applyBorder="1">
      <alignment horizontal="right" vertical="center"/>
    </xf>
    <xf numFmtId="165" fontId="30" fillId="4" borderId="85" xfId="13" applyFill="1" applyBorder="1">
      <alignment horizontal="right" vertical="center"/>
    </xf>
    <xf numFmtId="165" fontId="30" fillId="4" borderId="86" xfId="13" applyFill="1" applyBorder="1">
      <alignment horizontal="right" vertical="center"/>
    </xf>
    <xf numFmtId="165" fontId="30" fillId="4" borderId="124" xfId="13" applyFill="1" applyBorder="1">
      <alignment horizontal="right" vertical="center"/>
    </xf>
    <xf numFmtId="165" fontId="30" fillId="4" borderId="91" xfId="13" applyFill="1" applyBorder="1">
      <alignment horizontal="right" vertical="center"/>
    </xf>
    <xf numFmtId="165" fontId="30" fillId="4" borderId="92" xfId="13" applyFill="1" applyBorder="1">
      <alignment horizontal="right" vertical="center"/>
    </xf>
    <xf numFmtId="165" fontId="30" fillId="4" borderId="90" xfId="13" applyFill="1" applyBorder="1">
      <alignment horizontal="right" vertical="center"/>
    </xf>
    <xf numFmtId="165" fontId="30" fillId="4" borderId="97" xfId="13" applyFill="1" applyBorder="1">
      <alignment horizontal="right" vertical="center"/>
    </xf>
    <xf numFmtId="165" fontId="30" fillId="4" borderId="98" xfId="13" applyFill="1" applyBorder="1">
      <alignment horizontal="right" vertical="center"/>
    </xf>
    <xf numFmtId="165" fontId="30" fillId="4" borderId="96" xfId="13" applyFill="1" applyBorder="1">
      <alignment horizontal="right" vertical="center"/>
    </xf>
    <xf numFmtId="165" fontId="30" fillId="4" borderId="296" xfId="13" applyFill="1" applyBorder="1">
      <alignment horizontal="right" vertical="center"/>
    </xf>
    <xf numFmtId="165" fontId="30" fillId="4" borderId="297" xfId="13" applyFill="1" applyBorder="1">
      <alignment horizontal="right" vertical="center"/>
    </xf>
    <xf numFmtId="165" fontId="30" fillId="4" borderId="295" xfId="13" applyFill="1" applyBorder="1">
      <alignment horizontal="right" vertical="center"/>
    </xf>
    <xf numFmtId="183" fontId="2" fillId="4" borderId="85" xfId="61" applyNumberFormat="1" applyFont="1" applyFill="1" applyBorder="1" applyAlignment="1" applyProtection="1">
      <alignment horizontal="right"/>
      <protection locked="0"/>
    </xf>
    <xf numFmtId="183" fontId="2" fillId="4" borderId="86" xfId="61" applyNumberFormat="1" applyFont="1" applyFill="1" applyBorder="1" applyAlignment="1" applyProtection="1">
      <alignment horizontal="right"/>
      <protection locked="0"/>
    </xf>
    <xf numFmtId="177" fontId="0" fillId="4" borderId="86" xfId="61" applyNumberFormat="1" applyFont="1" applyFill="1" applyBorder="1" applyAlignment="1" applyProtection="1">
      <alignment horizontal="right" vertical="top" wrapText="1"/>
      <protection locked="0"/>
    </xf>
    <xf numFmtId="177" fontId="0" fillId="4" borderId="124" xfId="61" applyNumberFormat="1" applyFont="1" applyFill="1" applyBorder="1" applyAlignment="1" applyProtection="1">
      <alignment horizontal="right" vertical="top" wrapText="1"/>
      <protection locked="0"/>
    </xf>
    <xf numFmtId="165" fontId="30" fillId="4" borderId="244" xfId="13" applyFill="1" applyBorder="1">
      <alignment horizontal="right" vertical="center"/>
    </xf>
    <xf numFmtId="165" fontId="30" fillId="4" borderId="87" xfId="13" applyFill="1" applyBorder="1">
      <alignment horizontal="right" vertical="center"/>
    </xf>
    <xf numFmtId="165" fontId="30" fillId="4" borderId="93" xfId="13" applyFill="1" applyBorder="1">
      <alignment horizontal="right" vertical="center"/>
    </xf>
    <xf numFmtId="165" fontId="30" fillId="4" borderId="99" xfId="13" applyFill="1" applyBorder="1">
      <alignment horizontal="right" vertical="center"/>
    </xf>
    <xf numFmtId="165" fontId="30" fillId="4" borderId="145" xfId="13" applyFill="1" applyBorder="1">
      <alignment horizontal="right" vertical="center"/>
    </xf>
    <xf numFmtId="165" fontId="30" fillId="4" borderId="146" xfId="13" applyFill="1" applyBorder="1">
      <alignment horizontal="right" vertical="center"/>
    </xf>
    <xf numFmtId="165" fontId="30" fillId="4" borderId="147" xfId="13" applyFill="1" applyBorder="1">
      <alignment horizontal="right" vertical="center"/>
    </xf>
    <xf numFmtId="165" fontId="30" fillId="4" borderId="83" xfId="13" applyFill="1" applyBorder="1">
      <alignment horizontal="right" vertical="center"/>
    </xf>
    <xf numFmtId="165" fontId="30" fillId="4" borderId="208" xfId="13" applyFill="1" applyBorder="1">
      <alignment horizontal="right" vertical="center"/>
    </xf>
    <xf numFmtId="165" fontId="30" fillId="4" borderId="123" xfId="13" applyFill="1" applyBorder="1">
      <alignment horizontal="right" vertical="center"/>
    </xf>
    <xf numFmtId="165" fontId="30" fillId="4" borderId="89" xfId="13" applyFill="1" applyBorder="1">
      <alignment horizontal="right" vertical="center"/>
    </xf>
    <xf numFmtId="165" fontId="30" fillId="4" borderId="95" xfId="13" applyFill="1" applyBorder="1">
      <alignment horizontal="right" vertical="center"/>
    </xf>
    <xf numFmtId="165" fontId="30" fillId="4" borderId="261" xfId="13" applyFill="1" applyBorder="1">
      <alignment horizontal="right" vertical="center"/>
    </xf>
    <xf numFmtId="165" fontId="30" fillId="4" borderId="143" xfId="13" applyFill="1" applyBorder="1">
      <alignment horizontal="right" vertical="center"/>
    </xf>
    <xf numFmtId="0" fontId="31" fillId="0" borderId="0" xfId="36" applyFill="1" applyAlignment="1">
      <alignment horizontal="left" vertical="center" wrapText="1"/>
    </xf>
    <xf numFmtId="0" fontId="30" fillId="0" borderId="1" xfId="37" applyBorder="1" applyAlignment="1">
      <alignment horizontal="left" vertical="top" wrapText="1"/>
    </xf>
    <xf numFmtId="0" fontId="30" fillId="22" borderId="135" xfId="37" applyFill="1" applyBorder="1" applyAlignment="1">
      <alignment vertical="center" wrapText="1"/>
    </xf>
    <xf numFmtId="0" fontId="30" fillId="22" borderId="45" xfId="37" applyFill="1" applyBorder="1" applyAlignment="1">
      <alignment vertical="center" wrapText="1"/>
    </xf>
    <xf numFmtId="0" fontId="30" fillId="22" borderId="133" xfId="37" applyFill="1" applyBorder="1" applyAlignment="1">
      <alignment vertical="center" wrapText="1"/>
    </xf>
    <xf numFmtId="0" fontId="30" fillId="22" borderId="36" xfId="37" applyFill="1" applyBorder="1" applyAlignment="1">
      <alignment vertical="center" wrapText="1"/>
    </xf>
    <xf numFmtId="0" fontId="30" fillId="0" borderId="0" xfId="37" applyFill="1" applyAlignment="1">
      <alignment vertical="top" wrapText="1"/>
    </xf>
    <xf numFmtId="0" fontId="30" fillId="0" borderId="0" xfId="37" applyAlignment="1">
      <alignment horizontal="left" vertical="top" wrapText="1"/>
    </xf>
    <xf numFmtId="0" fontId="77" fillId="0" borderId="79" xfId="0" applyFont="1" applyFill="1" applyBorder="1" applyAlignment="1" applyProtection="1">
      <alignment horizontal="right" vertical="center" wrapText="1" indent="1"/>
    </xf>
    <xf numFmtId="0" fontId="77" fillId="0" borderId="59" xfId="0" applyFont="1" applyFill="1" applyBorder="1" applyAlignment="1" applyProtection="1">
      <alignment horizontal="right" vertical="center" wrapText="1" indent="1"/>
    </xf>
    <xf numFmtId="0" fontId="78" fillId="26" borderId="14" xfId="0" applyFont="1" applyFill="1" applyBorder="1" applyAlignment="1" applyProtection="1">
      <alignment horizontal="center" vertical="center" wrapText="1"/>
    </xf>
    <xf numFmtId="0" fontId="78" fillId="26" borderId="3" xfId="0" applyFont="1" applyFill="1" applyBorder="1" applyAlignment="1" applyProtection="1">
      <alignment horizontal="center" vertical="center" wrapText="1"/>
    </xf>
    <xf numFmtId="0" fontId="78" fillId="26" borderId="15" xfId="0" applyFont="1" applyFill="1" applyBorder="1" applyAlignment="1" applyProtection="1">
      <alignment horizontal="center" vertical="center" wrapText="1"/>
    </xf>
    <xf numFmtId="0" fontId="77" fillId="0" borderId="125" xfId="0" applyFont="1" applyFill="1" applyBorder="1" applyAlignment="1" applyProtection="1">
      <alignment horizontal="right" vertical="center" wrapText="1" indent="1"/>
    </xf>
    <xf numFmtId="0" fontId="78" fillId="26" borderId="77" xfId="0" applyFont="1" applyFill="1" applyBorder="1" applyAlignment="1" applyProtection="1">
      <alignment horizontal="center" vertical="center" wrapText="1"/>
    </xf>
    <xf numFmtId="0" fontId="78" fillId="26" borderId="46" xfId="0" applyFont="1" applyFill="1" applyBorder="1" applyAlignment="1" applyProtection="1">
      <alignment horizontal="center" vertical="center" wrapText="1"/>
    </xf>
    <xf numFmtId="0" fontId="78" fillId="26" borderId="79" xfId="0" applyFont="1" applyFill="1" applyBorder="1" applyAlignment="1" applyProtection="1">
      <alignment horizontal="center" vertical="center" wrapText="1"/>
    </xf>
    <xf numFmtId="0" fontId="78" fillId="26" borderId="55" xfId="0" applyFont="1" applyFill="1" applyBorder="1" applyAlignment="1" applyProtection="1">
      <alignment horizontal="center" vertical="center" wrapText="1"/>
    </xf>
    <xf numFmtId="0" fontId="78" fillId="26" borderId="54" xfId="0" applyFont="1" applyFill="1" applyBorder="1" applyAlignment="1" applyProtection="1">
      <alignment horizontal="center" vertical="center" wrapText="1"/>
    </xf>
    <xf numFmtId="0" fontId="69" fillId="25" borderId="33" xfId="0" applyFont="1" applyFill="1" applyBorder="1" applyAlignment="1" applyProtection="1">
      <alignment horizontal="center" vertical="center" wrapText="1"/>
    </xf>
    <xf numFmtId="0" fontId="69" fillId="25" borderId="34" xfId="0" applyFont="1" applyFill="1" applyBorder="1" applyAlignment="1" applyProtection="1">
      <alignment horizontal="center" vertical="center" wrapText="1"/>
    </xf>
    <xf numFmtId="0" fontId="69" fillId="25" borderId="35" xfId="0" applyFont="1" applyFill="1" applyBorder="1" applyAlignment="1" applyProtection="1">
      <alignment horizontal="center" vertical="center" wrapText="1"/>
    </xf>
    <xf numFmtId="0" fontId="84" fillId="22" borderId="135" xfId="0" applyFont="1" applyFill="1" applyBorder="1" applyAlignment="1" applyProtection="1">
      <alignment horizontal="left" vertical="top" wrapText="1" indent="1"/>
    </xf>
    <xf numFmtId="0" fontId="84" fillId="22" borderId="45" xfId="0" applyFont="1" applyFill="1" applyBorder="1" applyAlignment="1" applyProtection="1">
      <alignment horizontal="left" vertical="top" wrapText="1" indent="1"/>
    </xf>
    <xf numFmtId="0" fontId="84" fillId="22" borderId="133" xfId="0" applyFont="1" applyFill="1" applyBorder="1" applyAlignment="1" applyProtection="1">
      <alignment horizontal="left" vertical="top" wrapText="1" indent="1"/>
    </xf>
    <xf numFmtId="0" fontId="85" fillId="22" borderId="135" xfId="0" applyFont="1" applyFill="1" applyBorder="1" applyAlignment="1" applyProtection="1">
      <alignment horizontal="left" vertical="top" wrapText="1" indent="1"/>
    </xf>
    <xf numFmtId="0" fontId="85" fillId="22" borderId="45" xfId="0" applyFont="1" applyFill="1" applyBorder="1" applyAlignment="1" applyProtection="1">
      <alignment horizontal="left" vertical="top" wrapText="1" indent="1"/>
    </xf>
    <xf numFmtId="0" fontId="85" fillId="22" borderId="133" xfId="0" applyFont="1" applyFill="1" applyBorder="1" applyAlignment="1" applyProtection="1">
      <alignment horizontal="left" vertical="top" wrapText="1" indent="1"/>
    </xf>
    <xf numFmtId="0" fontId="84" fillId="22" borderId="36" xfId="0" applyFont="1" applyFill="1" applyBorder="1" applyAlignment="1" applyProtection="1">
      <alignment horizontal="left" vertical="top" wrapText="1" indent="1"/>
    </xf>
    <xf numFmtId="0" fontId="69" fillId="24" borderId="77" xfId="0" applyFont="1" applyFill="1" applyBorder="1" applyAlignment="1" applyProtection="1">
      <alignment horizontal="center" vertical="center" wrapText="1"/>
    </xf>
    <xf numFmtId="0" fontId="69" fillId="24" borderId="46" xfId="0" applyFont="1" applyFill="1" applyBorder="1" applyAlignment="1" applyProtection="1">
      <alignment horizontal="center" vertical="center" wrapText="1"/>
    </xf>
    <xf numFmtId="0" fontId="69" fillId="24" borderId="79" xfId="0" applyFont="1" applyFill="1" applyBorder="1" applyAlignment="1" applyProtection="1">
      <alignment horizontal="center" vertical="center" wrapText="1"/>
    </xf>
    <xf numFmtId="0" fontId="65" fillId="23" borderId="0" xfId="0" applyFont="1" applyFill="1" applyBorder="1" applyAlignment="1" applyProtection="1">
      <alignment horizontal="center" vertical="center" wrapText="1"/>
    </xf>
    <xf numFmtId="0" fontId="65" fillId="23" borderId="125" xfId="0" applyFont="1" applyFill="1" applyBorder="1" applyAlignment="1" applyProtection="1">
      <alignment horizontal="center" vertical="center" wrapText="1"/>
    </xf>
    <xf numFmtId="0" fontId="65" fillId="16" borderId="42" xfId="0" applyFont="1" applyFill="1" applyBorder="1" applyAlignment="1" applyProtection="1">
      <alignment horizontal="center" vertical="center" wrapText="1"/>
    </xf>
    <xf numFmtId="0" fontId="65" fillId="16" borderId="43" xfId="0" applyFont="1" applyFill="1" applyBorder="1" applyAlignment="1" applyProtection="1">
      <alignment horizontal="center" vertical="center" wrapText="1"/>
    </xf>
    <xf numFmtId="0" fontId="65" fillId="16" borderId="41" xfId="0" applyFont="1" applyFill="1" applyBorder="1" applyAlignment="1" applyProtection="1">
      <alignment horizontal="center" vertical="center" wrapText="1"/>
    </xf>
    <xf numFmtId="0" fontId="65" fillId="16" borderId="47" xfId="0" applyFont="1" applyFill="1" applyBorder="1" applyAlignment="1" applyProtection="1">
      <alignment horizontal="center" vertical="center" wrapText="1"/>
    </xf>
    <xf numFmtId="0" fontId="65" fillId="16" borderId="79" xfId="0" applyFont="1" applyFill="1" applyBorder="1" applyAlignment="1" applyProtection="1">
      <alignment horizontal="center" vertical="center" wrapText="1"/>
    </xf>
    <xf numFmtId="0" fontId="65" fillId="36" borderId="14" xfId="0" applyFont="1" applyFill="1" applyBorder="1" applyAlignment="1" applyProtection="1">
      <alignment horizontal="center" vertical="center" wrapText="1"/>
    </xf>
    <xf numFmtId="0" fontId="65" fillId="36" borderId="3" xfId="0" applyFont="1" applyFill="1" applyBorder="1" applyAlignment="1" applyProtection="1">
      <alignment horizontal="center" vertical="center" wrapText="1"/>
    </xf>
    <xf numFmtId="0" fontId="65" fillId="36" borderId="181" xfId="0" applyFont="1" applyFill="1" applyBorder="1" applyAlignment="1" applyProtection="1">
      <alignment horizontal="center" vertical="center" wrapText="1"/>
    </xf>
    <xf numFmtId="0" fontId="65" fillId="24" borderId="37" xfId="0" applyFont="1" applyFill="1" applyBorder="1" applyAlignment="1" applyProtection="1">
      <alignment horizontal="center" vertical="center" wrapText="1"/>
    </xf>
    <xf numFmtId="0" fontId="65" fillId="24" borderId="106" xfId="0" applyFont="1" applyFill="1" applyBorder="1" applyAlignment="1" applyProtection="1">
      <alignment horizontal="center" vertical="center" wrapText="1"/>
    </xf>
    <xf numFmtId="0" fontId="7" fillId="23" borderId="153" xfId="0" applyFont="1" applyFill="1" applyBorder="1" applyAlignment="1" applyProtection="1">
      <alignment horizontal="center" vertical="center" wrapText="1"/>
    </xf>
    <xf numFmtId="0" fontId="7" fillId="23" borderId="44" xfId="0" applyFont="1" applyFill="1" applyBorder="1" applyAlignment="1" applyProtection="1">
      <alignment horizontal="center" vertical="center" wrapText="1"/>
    </xf>
    <xf numFmtId="0" fontId="65" fillId="23" borderId="36" xfId="0" applyFont="1" applyFill="1" applyBorder="1" applyAlignment="1" applyProtection="1">
      <alignment horizontal="center" vertical="center" wrapText="1"/>
    </xf>
    <xf numFmtId="0" fontId="65" fillId="23" borderId="133" xfId="0" applyFont="1" applyFill="1" applyBorder="1" applyAlignment="1" applyProtection="1">
      <alignment horizontal="center" vertical="center" wrapText="1"/>
    </xf>
    <xf numFmtId="0" fontId="7" fillId="26" borderId="42" xfId="0" applyFont="1" applyFill="1" applyBorder="1" applyAlignment="1" applyProtection="1">
      <alignment horizontal="center" vertical="center" wrapText="1"/>
    </xf>
    <xf numFmtId="0" fontId="7" fillId="26" borderId="41" xfId="0" applyFont="1" applyFill="1" applyBorder="1" applyAlignment="1" applyProtection="1">
      <alignment horizontal="center" vertical="center" wrapText="1"/>
    </xf>
    <xf numFmtId="0" fontId="65" fillId="36" borderId="77" xfId="0" applyFont="1" applyFill="1" applyBorder="1" applyAlignment="1" applyProtection="1">
      <alignment horizontal="center" vertical="center" wrapText="1"/>
    </xf>
    <xf numFmtId="0" fontId="65" fillId="36" borderId="180" xfId="0" applyFont="1" applyFill="1" applyBorder="1" applyAlignment="1" applyProtection="1">
      <alignment horizontal="center" vertical="center" wrapText="1"/>
    </xf>
    <xf numFmtId="0" fontId="65" fillId="36" borderId="38" xfId="0" applyFont="1" applyFill="1" applyBorder="1" applyAlignment="1" applyProtection="1">
      <alignment horizontal="center" vertical="center" wrapText="1"/>
    </xf>
    <xf numFmtId="0" fontId="65" fillId="36" borderId="158" xfId="0" applyFont="1" applyFill="1" applyBorder="1" applyAlignment="1" applyProtection="1">
      <alignment horizontal="center" vertical="center" wrapText="1"/>
    </xf>
    <xf numFmtId="0" fontId="65" fillId="36" borderId="39" xfId="0" applyFont="1" applyFill="1" applyBorder="1" applyAlignment="1" applyProtection="1">
      <alignment horizontal="center" vertical="center" wrapText="1"/>
    </xf>
    <xf numFmtId="0" fontId="65" fillId="36" borderId="43" xfId="0" applyFont="1" applyFill="1" applyBorder="1" applyAlignment="1" applyProtection="1">
      <alignment horizontal="center" vertical="center" wrapText="1"/>
    </xf>
    <xf numFmtId="0" fontId="65" fillId="36" borderId="41" xfId="0" applyFont="1" applyFill="1" applyBorder="1" applyAlignment="1" applyProtection="1">
      <alignment horizontal="center" vertical="center" wrapText="1"/>
    </xf>
    <xf numFmtId="0" fontId="7" fillId="36" borderId="33" xfId="0" applyFont="1" applyFill="1" applyBorder="1" applyAlignment="1" applyProtection="1">
      <alignment horizontal="center" vertical="center" wrapText="1"/>
    </xf>
    <xf numFmtId="0" fontId="7" fillId="36" borderId="34" xfId="0" applyFont="1" applyFill="1" applyBorder="1" applyAlignment="1" applyProtection="1">
      <alignment horizontal="center" vertical="center" wrapText="1"/>
    </xf>
    <xf numFmtId="0" fontId="7" fillId="36" borderId="35" xfId="0" applyFont="1" applyFill="1" applyBorder="1" applyAlignment="1" applyProtection="1">
      <alignment horizontal="center" vertical="center" wrapText="1"/>
    </xf>
    <xf numFmtId="0" fontId="7" fillId="16" borderId="33" xfId="0" applyFont="1" applyFill="1" applyBorder="1" applyAlignment="1" applyProtection="1">
      <alignment horizontal="center" vertical="center" wrapText="1"/>
    </xf>
    <xf numFmtId="0" fontId="7" fillId="16" borderId="34" xfId="0" applyFont="1" applyFill="1" applyBorder="1" applyAlignment="1" applyProtection="1">
      <alignment horizontal="center" vertical="center" wrapText="1"/>
    </xf>
    <xf numFmtId="0" fontId="7" fillId="16" borderId="35" xfId="0" applyFont="1" applyFill="1" applyBorder="1" applyAlignment="1" applyProtection="1">
      <alignment horizontal="center" vertical="center" wrapText="1"/>
    </xf>
    <xf numFmtId="0" fontId="7" fillId="23" borderId="33" xfId="0" applyFont="1" applyFill="1" applyBorder="1" applyAlignment="1" applyProtection="1">
      <alignment horizontal="center" vertical="center" wrapText="1"/>
    </xf>
    <xf numFmtId="0" fontId="7" fillId="23" borderId="35" xfId="0" applyFont="1" applyFill="1" applyBorder="1" applyAlignment="1" applyProtection="1">
      <alignment horizontal="center" vertical="center" wrapText="1"/>
    </xf>
    <xf numFmtId="0" fontId="65" fillId="24" borderId="36" xfId="0" applyFont="1" applyFill="1" applyBorder="1" applyAlignment="1" applyProtection="1">
      <alignment horizontal="center" vertical="center" wrapText="1"/>
    </xf>
    <xf numFmtId="0" fontId="65" fillId="24" borderId="45" xfId="0" applyFont="1" applyFill="1" applyBorder="1" applyAlignment="1" applyProtection="1">
      <alignment horizontal="center" vertical="center" wrapText="1"/>
    </xf>
    <xf numFmtId="0" fontId="65" fillId="24" borderId="48" xfId="0" applyFont="1" applyFill="1" applyBorder="1" applyAlignment="1" applyProtection="1">
      <alignment horizontal="center" vertical="center" wrapText="1"/>
    </xf>
    <xf numFmtId="0" fontId="65" fillId="35" borderId="36" xfId="0" applyFont="1" applyFill="1" applyBorder="1" applyAlignment="1" applyProtection="1">
      <alignment horizontal="center" vertical="center" wrapText="1"/>
    </xf>
    <xf numFmtId="0" fontId="65" fillId="35" borderId="45" xfId="0" applyFont="1" applyFill="1" applyBorder="1" applyAlignment="1" applyProtection="1">
      <alignment horizontal="center" vertical="center" wrapText="1"/>
    </xf>
    <xf numFmtId="0" fontId="65" fillId="26" borderId="161" xfId="0" applyFont="1" applyFill="1" applyBorder="1" applyAlignment="1" applyProtection="1">
      <alignment horizontal="center" vertical="center" wrapText="1"/>
    </xf>
    <xf numFmtId="0" fontId="65" fillId="26" borderId="53" xfId="0" applyFont="1" applyFill="1" applyBorder="1" applyAlignment="1" applyProtection="1">
      <alignment horizontal="center" vertical="center" wrapText="1"/>
    </xf>
    <xf numFmtId="0" fontId="65" fillId="36" borderId="37" xfId="0" applyFont="1" applyFill="1" applyBorder="1" applyAlignment="1" applyProtection="1">
      <alignment horizontal="center" vertical="center" wrapText="1"/>
    </xf>
    <xf numFmtId="0" fontId="65" fillId="36" borderId="157" xfId="0" applyFont="1" applyFill="1" applyBorder="1" applyAlignment="1" applyProtection="1">
      <alignment horizontal="center" vertical="center" wrapText="1"/>
    </xf>
    <xf numFmtId="0" fontId="67" fillId="36" borderId="38" xfId="0" applyFont="1" applyFill="1" applyBorder="1" applyAlignment="1" applyProtection="1">
      <alignment horizontal="center" vertical="center" wrapText="1"/>
    </xf>
    <xf numFmtId="0" fontId="67" fillId="36" borderId="158" xfId="0" applyFont="1" applyFill="1" applyBorder="1" applyAlignment="1" applyProtection="1">
      <alignment horizontal="center" vertical="center" wrapText="1"/>
    </xf>
    <xf numFmtId="0" fontId="65" fillId="36" borderId="40" xfId="0" applyFont="1" applyFill="1" applyBorder="1" applyAlignment="1" applyProtection="1">
      <alignment horizontal="center" vertical="center" wrapText="1"/>
    </xf>
    <xf numFmtId="0" fontId="65" fillId="25" borderId="33" xfId="0" applyFont="1" applyFill="1" applyBorder="1" applyAlignment="1" applyProtection="1">
      <alignment horizontal="center" vertical="center" wrapText="1"/>
    </xf>
    <xf numFmtId="0" fontId="65" fillId="25" borderId="114" xfId="0" applyFont="1" applyFill="1" applyBorder="1" applyAlignment="1" applyProtection="1">
      <alignment horizontal="center" vertical="center" wrapText="1"/>
    </xf>
    <xf numFmtId="0" fontId="94" fillId="28" borderId="150" xfId="0" applyFont="1" applyFill="1" applyBorder="1" applyAlignment="1" applyProtection="1">
      <alignment horizontal="left" vertical="center" wrapText="1"/>
    </xf>
    <xf numFmtId="0" fontId="94" fillId="28" borderId="151" xfId="0" applyFont="1" applyFill="1" applyBorder="1" applyAlignment="1" applyProtection="1">
      <alignment horizontal="left" vertical="center" wrapText="1"/>
    </xf>
    <xf numFmtId="0" fontId="94" fillId="28" borderId="152" xfId="0" applyFont="1" applyFill="1" applyBorder="1" applyAlignment="1" applyProtection="1">
      <alignment horizontal="left" vertical="center" wrapText="1"/>
    </xf>
    <xf numFmtId="0" fontId="7" fillId="26" borderId="153" xfId="0" applyFont="1" applyFill="1" applyBorder="1" applyAlignment="1" applyProtection="1">
      <alignment horizontal="center" vertical="center" wrapText="1"/>
    </xf>
    <xf numFmtId="0" fontId="7" fillId="26" borderId="44" xfId="0" applyFont="1" applyFill="1" applyBorder="1" applyAlignment="1" applyProtection="1">
      <alignment horizontal="center" vertical="center" wrapText="1"/>
    </xf>
    <xf numFmtId="0" fontId="65" fillId="35" borderId="48" xfId="0" applyFont="1" applyFill="1" applyBorder="1" applyAlignment="1" applyProtection="1">
      <alignment horizontal="center" vertical="center" wrapText="1"/>
    </xf>
    <xf numFmtId="0" fontId="65" fillId="16" borderId="77" xfId="0" applyFont="1" applyFill="1" applyBorder="1" applyAlignment="1" applyProtection="1">
      <alignment horizontal="center" vertical="center" wrapText="1"/>
    </xf>
    <xf numFmtId="0" fontId="65" fillId="16" borderId="46" xfId="0" applyFont="1" applyFill="1" applyBorder="1" applyAlignment="1" applyProtection="1">
      <alignment horizontal="center" vertical="center" wrapText="1"/>
    </xf>
    <xf numFmtId="0" fontId="87" fillId="0" borderId="89" xfId="0" applyFont="1" applyBorder="1" applyAlignment="1" applyProtection="1">
      <alignment horizontal="left" vertical="top" wrapText="1" indent="1"/>
    </xf>
    <xf numFmtId="0" fontId="87" fillId="0" borderId="167" xfId="0" applyFont="1" applyBorder="1" applyAlignment="1" applyProtection="1">
      <alignment horizontal="left" vertical="top" wrapText="1" indent="1"/>
    </xf>
    <xf numFmtId="0" fontId="87" fillId="0" borderId="143" xfId="0" applyFont="1" applyBorder="1" applyAlignment="1" applyProtection="1">
      <alignment horizontal="left" vertical="top" wrapText="1" indent="1"/>
    </xf>
    <xf numFmtId="0" fontId="87" fillId="0" borderId="170" xfId="0" applyFont="1" applyBorder="1" applyAlignment="1" applyProtection="1">
      <alignment horizontal="left" vertical="top" wrapText="1" indent="1"/>
    </xf>
    <xf numFmtId="0" fontId="7" fillId="0" borderId="0" xfId="0" applyFont="1" applyFill="1" applyBorder="1" applyAlignment="1" applyProtection="1">
      <alignment horizontal="center" vertical="center" wrapText="1"/>
    </xf>
    <xf numFmtId="0" fontId="7" fillId="0" borderId="131" xfId="0" applyFont="1" applyFill="1" applyBorder="1" applyAlignment="1" applyProtection="1">
      <alignment horizontal="center" vertical="center" wrapText="1"/>
    </xf>
    <xf numFmtId="0" fontId="65" fillId="24" borderId="33" xfId="0" applyFont="1" applyFill="1" applyBorder="1" applyAlignment="1" applyProtection="1">
      <alignment horizontal="center" vertical="center" wrapText="1"/>
    </xf>
    <xf numFmtId="0" fontId="65" fillId="24" borderId="34" xfId="0" applyFont="1" applyFill="1" applyBorder="1" applyAlignment="1" applyProtection="1">
      <alignment horizontal="center" vertical="center" wrapText="1"/>
    </xf>
    <xf numFmtId="0" fontId="65" fillId="24" borderId="35" xfId="0" applyFont="1" applyFill="1" applyBorder="1" applyAlignment="1" applyProtection="1">
      <alignment horizontal="center" vertical="center" wrapText="1"/>
    </xf>
    <xf numFmtId="0" fontId="87" fillId="0" borderId="83" xfId="0" quotePrefix="1" applyFont="1" applyFill="1" applyBorder="1" applyAlignment="1" applyProtection="1">
      <alignment horizontal="left" vertical="top" wrapText="1" indent="1"/>
    </xf>
    <xf numFmtId="0" fontId="87" fillId="0" borderId="162" xfId="0" applyFont="1" applyFill="1" applyBorder="1" applyAlignment="1" applyProtection="1">
      <alignment horizontal="left" vertical="top" wrapText="1" indent="1"/>
    </xf>
    <xf numFmtId="0" fontId="87" fillId="0" borderId="143" xfId="0" applyFont="1" applyFill="1" applyBorder="1" applyAlignment="1" applyProtection="1">
      <alignment horizontal="left" vertical="top" wrapText="1" indent="1"/>
    </xf>
    <xf numFmtId="0" fontId="87" fillId="0" borderId="170" xfId="0" applyFont="1" applyFill="1" applyBorder="1" applyAlignment="1" applyProtection="1">
      <alignment horizontal="left" vertical="top" wrapText="1" indent="1"/>
    </xf>
    <xf numFmtId="0" fontId="87" fillId="0" borderId="123" xfId="0" applyFont="1" applyBorder="1" applyAlignment="1" applyProtection="1">
      <alignment horizontal="left" vertical="top" wrapText="1" indent="1"/>
    </xf>
    <xf numFmtId="0" fontId="87" fillId="0" borderId="205" xfId="0" applyFont="1" applyBorder="1" applyAlignment="1" applyProtection="1">
      <alignment horizontal="left" vertical="top" wrapText="1" indent="1"/>
    </xf>
    <xf numFmtId="0" fontId="87" fillId="0" borderId="89" xfId="0" applyNumberFormat="1" applyFont="1" applyFill="1" applyBorder="1" applyAlignment="1" applyProtection="1">
      <alignment horizontal="left" indent="1"/>
    </xf>
    <xf numFmtId="0" fontId="87" fillId="0" borderId="167" xfId="0" applyNumberFormat="1" applyFont="1" applyFill="1" applyBorder="1" applyAlignment="1" applyProtection="1">
      <alignment horizontal="left" indent="1"/>
    </xf>
    <xf numFmtId="0" fontId="87" fillId="0" borderId="143" xfId="0" applyNumberFormat="1" applyFont="1" applyFill="1" applyBorder="1" applyAlignment="1" applyProtection="1">
      <alignment horizontal="left" indent="1"/>
    </xf>
    <xf numFmtId="0" fontId="87" fillId="0" borderId="170" xfId="0" applyNumberFormat="1" applyFont="1" applyFill="1" applyBorder="1" applyAlignment="1" applyProtection="1">
      <alignment horizontal="left" indent="1"/>
    </xf>
    <xf numFmtId="0" fontId="87" fillId="0" borderId="83" xfId="0" applyNumberFormat="1" applyFont="1" applyFill="1" applyBorder="1" applyAlignment="1" applyProtection="1">
      <alignment horizontal="left" indent="1"/>
    </xf>
    <xf numFmtId="0" fontId="87" fillId="0" borderId="162" xfId="0" applyNumberFormat="1" applyFont="1" applyFill="1" applyBorder="1" applyAlignment="1" applyProtection="1">
      <alignment horizontal="left" indent="1"/>
    </xf>
    <xf numFmtId="0" fontId="87" fillId="0" borderId="89" xfId="0" applyFont="1" applyFill="1" applyBorder="1" applyAlignment="1" applyProtection="1">
      <alignment horizontal="left" wrapText="1" indent="1"/>
    </xf>
    <xf numFmtId="0" fontId="87" fillId="0" borderId="167" xfId="0" applyFont="1" applyFill="1" applyBorder="1" applyAlignment="1" applyProtection="1">
      <alignment horizontal="left" wrapText="1" indent="1"/>
    </xf>
    <xf numFmtId="0" fontId="68" fillId="28" borderId="150" xfId="0" applyFont="1" applyFill="1" applyBorder="1" applyAlignment="1" applyProtection="1">
      <alignment horizontal="left" vertical="center" wrapText="1" indent="1"/>
    </xf>
    <xf numFmtId="0" fontId="68" fillId="28" borderId="152" xfId="0" applyFont="1" applyFill="1" applyBorder="1" applyAlignment="1" applyProtection="1">
      <alignment horizontal="left" vertical="center" wrapText="1" indent="1"/>
    </xf>
    <xf numFmtId="0" fontId="65" fillId="0" borderId="0" xfId="0" applyFont="1" applyFill="1" applyBorder="1" applyAlignment="1" applyProtection="1">
      <alignment horizontal="center" wrapText="1"/>
    </xf>
    <xf numFmtId="0" fontId="65" fillId="0" borderId="131" xfId="0" applyFont="1" applyFill="1" applyBorder="1" applyAlignment="1" applyProtection="1">
      <alignment horizontal="center" wrapText="1"/>
    </xf>
    <xf numFmtId="0" fontId="65" fillId="25" borderId="184" xfId="0" applyFont="1" applyFill="1" applyBorder="1" applyAlignment="1" applyProtection="1">
      <alignment horizontal="center" vertical="center" wrapText="1"/>
    </xf>
    <xf numFmtId="0" fontId="65" fillId="25" borderId="185" xfId="0" applyFont="1" applyFill="1" applyBorder="1" applyAlignment="1" applyProtection="1">
      <alignment horizontal="center" vertical="center" wrapText="1"/>
    </xf>
    <xf numFmtId="0" fontId="65" fillId="25" borderId="186" xfId="0" applyFont="1" applyFill="1" applyBorder="1" applyAlignment="1" applyProtection="1">
      <alignment horizontal="center" vertical="center" wrapText="1"/>
    </xf>
    <xf numFmtId="0" fontId="7" fillId="0" borderId="46" xfId="0" applyFont="1" applyFill="1" applyBorder="1" applyAlignment="1" applyProtection="1">
      <alignment horizontal="center"/>
    </xf>
    <xf numFmtId="0" fontId="7" fillId="0" borderId="131" xfId="0" applyFont="1" applyFill="1" applyBorder="1" applyAlignment="1" applyProtection="1">
      <alignment horizontal="center"/>
    </xf>
    <xf numFmtId="0" fontId="65" fillId="24" borderId="184" xfId="0" applyFont="1" applyFill="1" applyBorder="1" applyAlignment="1" applyProtection="1">
      <alignment horizontal="center" vertical="center" wrapText="1"/>
    </xf>
    <xf numFmtId="0" fontId="65" fillId="24" borderId="185" xfId="0" applyFont="1" applyFill="1" applyBorder="1" applyAlignment="1" applyProtection="1">
      <alignment horizontal="center" vertical="center" wrapText="1"/>
    </xf>
    <xf numFmtId="0" fontId="65" fillId="24" borderId="186" xfId="0" applyFont="1" applyFill="1" applyBorder="1" applyAlignment="1" applyProtection="1">
      <alignment horizontal="center" vertical="center" wrapText="1"/>
    </xf>
    <xf numFmtId="0" fontId="69" fillId="25" borderId="14" xfId="0" applyFont="1" applyFill="1" applyBorder="1" applyAlignment="1" applyProtection="1">
      <alignment horizontal="center" vertical="center" wrapText="1"/>
    </xf>
    <xf numFmtId="0" fontId="69" fillId="25" borderId="3" xfId="0" applyFont="1" applyFill="1" applyBorder="1" applyAlignment="1" applyProtection="1">
      <alignment horizontal="center" vertical="center" wrapText="1"/>
    </xf>
    <xf numFmtId="0" fontId="69" fillId="25" borderId="181" xfId="0" applyFont="1" applyFill="1" applyBorder="1" applyAlignment="1" applyProtection="1">
      <alignment horizontal="center" vertical="center" wrapText="1"/>
    </xf>
    <xf numFmtId="0" fontId="69" fillId="25" borderId="128" xfId="0" applyFont="1" applyFill="1" applyBorder="1" applyAlignment="1" applyProtection="1">
      <alignment horizontal="center" vertical="center" wrapText="1"/>
    </xf>
    <xf numFmtId="0" fontId="69" fillId="25" borderId="15" xfId="0" applyFont="1" applyFill="1" applyBorder="1" applyAlignment="1" applyProtection="1">
      <alignment horizontal="center" vertical="center" wrapText="1"/>
    </xf>
    <xf numFmtId="0" fontId="69" fillId="24" borderId="188" xfId="0" applyFont="1" applyFill="1" applyBorder="1" applyAlignment="1" applyProtection="1">
      <alignment horizontal="center" vertical="center" wrapText="1"/>
    </xf>
    <xf numFmtId="0" fontId="69" fillId="24" borderId="189" xfId="0" applyFont="1" applyFill="1" applyBorder="1" applyAlignment="1" applyProtection="1">
      <alignment horizontal="center" vertical="center" wrapText="1"/>
    </xf>
    <xf numFmtId="0" fontId="69" fillId="24" borderId="224" xfId="0" applyFont="1" applyFill="1" applyBorder="1" applyAlignment="1" applyProtection="1">
      <alignment horizontal="center" vertical="center" wrapText="1"/>
    </xf>
    <xf numFmtId="0" fontId="69" fillId="32" borderId="77" xfId="0" applyFont="1" applyFill="1" applyBorder="1" applyAlignment="1" applyProtection="1">
      <alignment horizontal="center" vertical="center" wrapText="1"/>
    </xf>
    <xf numFmtId="0" fontId="69" fillId="32" borderId="46" xfId="0" applyFont="1" applyFill="1" applyBorder="1" applyAlignment="1" applyProtection="1">
      <alignment horizontal="center" vertical="center" wrapText="1"/>
    </xf>
    <xf numFmtId="0" fontId="69" fillId="32" borderId="79" xfId="0" applyFont="1" applyFill="1" applyBorder="1" applyAlignment="1" applyProtection="1">
      <alignment horizontal="center" vertical="center" wrapText="1"/>
    </xf>
    <xf numFmtId="0" fontId="69" fillId="20" borderId="77" xfId="0" applyFont="1" applyFill="1" applyBorder="1" applyAlignment="1" applyProtection="1">
      <alignment horizontal="center" vertical="center" wrapText="1"/>
    </xf>
    <xf numFmtId="0" fontId="69" fillId="20" borderId="46" xfId="0" applyFont="1" applyFill="1" applyBorder="1" applyAlignment="1" applyProtection="1">
      <alignment horizontal="center" vertical="center" wrapText="1"/>
    </xf>
    <xf numFmtId="0" fontId="69" fillId="20" borderId="79" xfId="0" applyFont="1" applyFill="1" applyBorder="1" applyAlignment="1" applyProtection="1">
      <alignment horizontal="center" vertical="center" wrapText="1"/>
    </xf>
    <xf numFmtId="0" fontId="69" fillId="32" borderId="212" xfId="0" applyFont="1" applyFill="1" applyBorder="1" applyAlignment="1" applyProtection="1">
      <alignment horizontal="center" vertical="center" wrapText="1"/>
    </xf>
    <xf numFmtId="0" fontId="69" fillId="32" borderId="2" xfId="0" applyFont="1" applyFill="1" applyBorder="1" applyAlignment="1" applyProtection="1">
      <alignment horizontal="center" vertical="center" wrapText="1"/>
    </xf>
    <xf numFmtId="0" fontId="69" fillId="32" borderId="216" xfId="0" applyFont="1" applyFill="1" applyBorder="1" applyAlignment="1" applyProtection="1">
      <alignment horizontal="center" vertical="center" wrapText="1"/>
    </xf>
    <xf numFmtId="0" fontId="69" fillId="20" borderId="212" xfId="0" applyFont="1" applyFill="1" applyBorder="1" applyAlignment="1" applyProtection="1">
      <alignment horizontal="center" vertical="center" wrapText="1"/>
    </xf>
    <xf numFmtId="0" fontId="69" fillId="20" borderId="2" xfId="0" applyFont="1" applyFill="1" applyBorder="1" applyAlignment="1" applyProtection="1">
      <alignment horizontal="center" vertical="center" wrapText="1"/>
    </xf>
    <xf numFmtId="0" fontId="69" fillId="20" borderId="216" xfId="0" applyFont="1" applyFill="1" applyBorder="1" applyAlignment="1" applyProtection="1">
      <alignment horizontal="center" vertical="center" wrapText="1"/>
    </xf>
    <xf numFmtId="0" fontId="69" fillId="32" borderId="221" xfId="0" applyFont="1" applyFill="1" applyBorder="1" applyAlignment="1" applyProtection="1">
      <alignment horizontal="center" vertical="center" wrapText="1"/>
    </xf>
    <xf numFmtId="0" fontId="69" fillId="32" borderId="151" xfId="0" applyFont="1" applyFill="1" applyBorder="1" applyAlignment="1" applyProtection="1">
      <alignment horizontal="center" vertical="center" wrapText="1"/>
    </xf>
    <xf numFmtId="0" fontId="69" fillId="32" borderId="152" xfId="0" applyFont="1" applyFill="1" applyBorder="1" applyAlignment="1" applyProtection="1">
      <alignment horizontal="center" vertical="center" wrapText="1"/>
    </xf>
    <xf numFmtId="0" fontId="69" fillId="32" borderId="150" xfId="0" applyFont="1" applyFill="1" applyBorder="1" applyAlignment="1" applyProtection="1">
      <alignment horizontal="center" vertical="center" wrapText="1"/>
    </xf>
    <xf numFmtId="0" fontId="69" fillId="32" borderId="209" xfId="0" applyFont="1" applyFill="1" applyBorder="1" applyAlignment="1" applyProtection="1">
      <alignment horizontal="center" vertical="center" wrapText="1"/>
    </xf>
    <xf numFmtId="0" fontId="69" fillId="20" borderId="221" xfId="0" applyFont="1" applyFill="1" applyBorder="1" applyAlignment="1" applyProtection="1">
      <alignment horizontal="center" vertical="center" wrapText="1"/>
    </xf>
    <xf numFmtId="0" fontId="69" fillId="20" borderId="151" xfId="0" applyFont="1" applyFill="1" applyBorder="1" applyAlignment="1" applyProtection="1">
      <alignment horizontal="center" vertical="center" wrapText="1"/>
    </xf>
    <xf numFmtId="0" fontId="69" fillId="20" borderId="152" xfId="0" applyFont="1" applyFill="1" applyBorder="1" applyAlignment="1" applyProtection="1">
      <alignment horizontal="center" vertical="center" wrapText="1"/>
    </xf>
    <xf numFmtId="0" fontId="69" fillId="20" borderId="150" xfId="0" applyFont="1" applyFill="1" applyBorder="1" applyAlignment="1" applyProtection="1">
      <alignment horizontal="center" vertical="center" wrapText="1"/>
    </xf>
    <xf numFmtId="0" fontId="69" fillId="20" borderId="209" xfId="0" applyFont="1" applyFill="1" applyBorder="1" applyAlignment="1" applyProtection="1">
      <alignment horizontal="center" vertical="center" wrapText="1"/>
    </xf>
    <xf numFmtId="0" fontId="69" fillId="20" borderId="180" xfId="0" applyFont="1" applyFill="1" applyBorder="1" applyAlignment="1" applyProtection="1">
      <alignment horizontal="center" vertical="center" wrapText="1"/>
    </xf>
    <xf numFmtId="0" fontId="69" fillId="20" borderId="0" xfId="0" applyFont="1" applyFill="1" applyBorder="1" applyAlignment="1" applyProtection="1">
      <alignment horizontal="center" vertical="center" wrapText="1"/>
    </xf>
    <xf numFmtId="0" fontId="69" fillId="20" borderId="125" xfId="0" applyFont="1" applyFill="1" applyBorder="1" applyAlignment="1" applyProtection="1">
      <alignment horizontal="center" vertical="center" wrapText="1"/>
    </xf>
    <xf numFmtId="0" fontId="69" fillId="20" borderId="223" xfId="0" applyFont="1" applyFill="1" applyBorder="1" applyAlignment="1" applyProtection="1">
      <alignment horizontal="center" vertical="center" wrapText="1"/>
    </xf>
    <xf numFmtId="0" fontId="69" fillId="20" borderId="131" xfId="0" applyFont="1" applyFill="1" applyBorder="1" applyAlignment="1" applyProtection="1">
      <alignment horizontal="center" vertical="center" wrapText="1"/>
    </xf>
    <xf numFmtId="0" fontId="69" fillId="20" borderId="59" xfId="0" applyFont="1" applyFill="1" applyBorder="1" applyAlignment="1" applyProtection="1">
      <alignment horizontal="center" vertical="center" wrapText="1"/>
    </xf>
    <xf numFmtId="0" fontId="69" fillId="0" borderId="36" xfId="0" applyFont="1" applyFill="1" applyBorder="1" applyAlignment="1" applyProtection="1">
      <alignment horizontal="center" vertical="center" wrapText="1"/>
    </xf>
    <xf numFmtId="0" fontId="69" fillId="0" borderId="180" xfId="0" applyFont="1" applyFill="1" applyBorder="1" applyAlignment="1" applyProtection="1">
      <alignment horizontal="center" vertical="center" wrapText="1"/>
    </xf>
    <xf numFmtId="0" fontId="69" fillId="32" borderId="180" xfId="0" applyFont="1" applyFill="1" applyBorder="1" applyAlignment="1" applyProtection="1">
      <alignment horizontal="center" vertical="center" wrapText="1"/>
    </xf>
    <xf numFmtId="0" fontId="69" fillId="32" borderId="0" xfId="0" applyFont="1" applyFill="1" applyBorder="1" applyAlignment="1" applyProtection="1">
      <alignment horizontal="center" vertical="center" wrapText="1"/>
    </xf>
    <xf numFmtId="0" fontId="69" fillId="32" borderId="125" xfId="0" applyFont="1" applyFill="1" applyBorder="1" applyAlignment="1" applyProtection="1">
      <alignment horizontal="center" vertical="center" wrapText="1"/>
    </xf>
    <xf numFmtId="0" fontId="69" fillId="32" borderId="223" xfId="0" applyFont="1" applyFill="1" applyBorder="1" applyAlignment="1" applyProtection="1">
      <alignment horizontal="center" vertical="center" wrapText="1"/>
    </xf>
    <xf numFmtId="0" fontId="69" fillId="32" borderId="131" xfId="0" applyFont="1" applyFill="1" applyBorder="1" applyAlignment="1" applyProtection="1">
      <alignment horizontal="center" vertical="center" wrapText="1"/>
    </xf>
    <xf numFmtId="0" fontId="69" fillId="32" borderId="59" xfId="0" applyFont="1" applyFill="1" applyBorder="1" applyAlignment="1" applyProtection="1">
      <alignment horizontal="center" vertical="center" wrapText="1"/>
    </xf>
    <xf numFmtId="0" fontId="65" fillId="20" borderId="42" xfId="0" applyFont="1" applyFill="1" applyBorder="1" applyAlignment="1" applyProtection="1">
      <alignment horizontal="center" vertical="center" wrapText="1"/>
    </xf>
    <xf numFmtId="0" fontId="65" fillId="20" borderId="43" xfId="0" applyFont="1" applyFill="1" applyBorder="1" applyAlignment="1" applyProtection="1">
      <alignment horizontal="center" vertical="center" wrapText="1"/>
    </xf>
    <xf numFmtId="0" fontId="65" fillId="20" borderId="41" xfId="0" applyFont="1" applyFill="1" applyBorder="1" applyAlignment="1" applyProtection="1">
      <alignment horizontal="center" vertical="center" wrapText="1"/>
    </xf>
    <xf numFmtId="0" fontId="65" fillId="32" borderId="42" xfId="0" applyFont="1" applyFill="1" applyBorder="1" applyAlignment="1" applyProtection="1">
      <alignment horizontal="center" vertical="center" wrapText="1"/>
    </xf>
    <xf numFmtId="0" fontId="65" fillId="32" borderId="43" xfId="0" applyFont="1" applyFill="1" applyBorder="1" applyAlignment="1" applyProtection="1">
      <alignment horizontal="center" vertical="center" wrapText="1"/>
    </xf>
    <xf numFmtId="0" fontId="65" fillId="32" borderId="41" xfId="0" applyFont="1" applyFill="1" applyBorder="1" applyAlignment="1" applyProtection="1">
      <alignment horizontal="center" vertical="center" wrapText="1"/>
    </xf>
    <xf numFmtId="0" fontId="69" fillId="0" borderId="182" xfId="0" applyFont="1" applyFill="1" applyBorder="1" applyAlignment="1" applyProtection="1">
      <alignment horizontal="center" vertical="center" wrapText="1"/>
    </xf>
    <xf numFmtId="0" fontId="69" fillId="0" borderId="157" xfId="0" applyFont="1" applyFill="1" applyBorder="1" applyAlignment="1" applyProtection="1">
      <alignment horizontal="center" vertical="center" wrapText="1"/>
    </xf>
    <xf numFmtId="0" fontId="69" fillId="0" borderId="50" xfId="0" applyFont="1" applyFill="1" applyBorder="1" applyAlignment="1" applyProtection="1">
      <alignment horizontal="center" vertical="center" wrapText="1"/>
    </xf>
    <xf numFmtId="0" fontId="69" fillId="0" borderId="159" xfId="0" applyFont="1" applyFill="1" applyBorder="1" applyAlignment="1" applyProtection="1">
      <alignment horizontal="center" vertical="center" wrapText="1"/>
    </xf>
    <xf numFmtId="0" fontId="69" fillId="0" borderId="158" xfId="0" applyFont="1" applyFill="1" applyBorder="1" applyAlignment="1" applyProtection="1">
      <alignment horizontal="center" vertical="center" wrapText="1"/>
    </xf>
    <xf numFmtId="0" fontId="69" fillId="0" borderId="51" xfId="0" applyFont="1" applyFill="1" applyBorder="1" applyAlignment="1" applyProtection="1">
      <alignment horizontal="center" vertical="center" wrapText="1"/>
    </xf>
    <xf numFmtId="0" fontId="69" fillId="0" borderId="14" xfId="0" applyFont="1" applyFill="1" applyBorder="1" applyAlignment="1" applyProtection="1">
      <alignment horizontal="center" vertical="center" wrapText="1"/>
    </xf>
    <xf numFmtId="0" fontId="69" fillId="0" borderId="12" xfId="0" applyFont="1" applyFill="1" applyBorder="1" applyAlignment="1" applyProtection="1">
      <alignment horizontal="center" vertical="center" wrapText="1"/>
    </xf>
    <xf numFmtId="0" fontId="69" fillId="0" borderId="16" xfId="0" applyFont="1" applyFill="1" applyBorder="1" applyAlignment="1" applyProtection="1">
      <alignment horizontal="center" vertical="center" wrapText="1"/>
    </xf>
    <xf numFmtId="0" fontId="69" fillId="23" borderId="182" xfId="0" applyFont="1" applyFill="1" applyBorder="1" applyAlignment="1" applyProtection="1">
      <alignment horizontal="center" vertical="center" wrapText="1"/>
    </xf>
    <xf numFmtId="0" fontId="69" fillId="23" borderId="157" xfId="0" applyFont="1" applyFill="1" applyBorder="1" applyAlignment="1" applyProtection="1">
      <alignment horizontal="center" vertical="center" wrapText="1"/>
    </xf>
    <xf numFmtId="0" fontId="69" fillId="23" borderId="211" xfId="0" applyFont="1" applyFill="1" applyBorder="1" applyAlignment="1" applyProtection="1">
      <alignment horizontal="center" vertical="center" wrapText="1"/>
    </xf>
    <xf numFmtId="0" fontId="69" fillId="35" borderId="159" xfId="0" applyFont="1" applyFill="1" applyBorder="1" applyAlignment="1" applyProtection="1">
      <alignment horizontal="center" vertical="center" wrapText="1"/>
    </xf>
    <xf numFmtId="0" fontId="69" fillId="35" borderId="158" xfId="0" applyFont="1" applyFill="1" applyBorder="1" applyAlignment="1" applyProtection="1">
      <alignment horizontal="center" vertical="center" wrapText="1"/>
    </xf>
    <xf numFmtId="0" fontId="69" fillId="35" borderId="51" xfId="0" applyFont="1" applyFill="1" applyBorder="1" applyAlignment="1" applyProtection="1">
      <alignment horizontal="center" vertical="center" wrapText="1"/>
    </xf>
    <xf numFmtId="0" fontId="69" fillId="35" borderId="210" xfId="0" applyFont="1" applyFill="1" applyBorder="1" applyAlignment="1" applyProtection="1">
      <alignment horizontal="center" vertical="center" wrapText="1"/>
    </xf>
    <xf numFmtId="0" fontId="69" fillId="35" borderId="160" xfId="0" applyFont="1" applyFill="1" applyBorder="1" applyAlignment="1" applyProtection="1">
      <alignment horizontal="center" vertical="center" wrapText="1"/>
    </xf>
    <xf numFmtId="0" fontId="69" fillId="35" borderId="49" xfId="0" applyFont="1" applyFill="1" applyBorder="1" applyAlignment="1" applyProtection="1">
      <alignment horizontal="center" vertical="center" wrapText="1"/>
    </xf>
    <xf numFmtId="0" fontId="69" fillId="35" borderId="222" xfId="0" applyFont="1" applyFill="1" applyBorder="1" applyAlignment="1" applyProtection="1">
      <alignment horizontal="center" vertical="center" wrapText="1"/>
    </xf>
    <xf numFmtId="0" fontId="69" fillId="0" borderId="37" xfId="0" applyFont="1" applyFill="1" applyBorder="1" applyAlignment="1" applyProtection="1">
      <alignment horizontal="center" vertical="center" wrapText="1"/>
    </xf>
    <xf numFmtId="0" fontId="69" fillId="0" borderId="106" xfId="0" applyFont="1" applyFill="1" applyBorder="1" applyAlignment="1" applyProtection="1">
      <alignment horizontal="center" vertical="center" wrapText="1"/>
    </xf>
    <xf numFmtId="0" fontId="69" fillId="0" borderId="49" xfId="0" applyFont="1" applyFill="1" applyBorder="1" applyAlignment="1" applyProtection="1">
      <alignment horizontal="center" vertical="center" wrapText="1"/>
    </xf>
    <xf numFmtId="0" fontId="69" fillId="0" borderId="217" xfId="0" applyFont="1" applyFill="1" applyBorder="1" applyAlignment="1" applyProtection="1">
      <alignment horizontal="center" vertical="center" wrapText="1"/>
    </xf>
    <xf numFmtId="0" fontId="69" fillId="20" borderId="42" xfId="0" applyFont="1" applyFill="1" applyBorder="1" applyAlignment="1" applyProtection="1">
      <alignment horizontal="center" vertical="center" wrapText="1"/>
    </xf>
    <xf numFmtId="0" fontId="69" fillId="20" borderId="43" xfId="0" applyFont="1" applyFill="1" applyBorder="1" applyAlignment="1" applyProtection="1">
      <alignment horizontal="center" vertical="center" wrapText="1"/>
    </xf>
    <xf numFmtId="0" fontId="69" fillId="20" borderId="41" xfId="0" applyFont="1" applyFill="1" applyBorder="1" applyAlignment="1" applyProtection="1">
      <alignment horizontal="center" vertical="center" wrapText="1"/>
    </xf>
    <xf numFmtId="0" fontId="69" fillId="32" borderId="42" xfId="0" applyFont="1" applyFill="1" applyBorder="1" applyAlignment="1" applyProtection="1">
      <alignment horizontal="center" vertical="center" wrapText="1"/>
    </xf>
    <xf numFmtId="0" fontId="69" fillId="32" borderId="43" xfId="0" applyFont="1" applyFill="1" applyBorder="1" applyAlignment="1" applyProtection="1">
      <alignment horizontal="center" vertical="center" wrapText="1"/>
    </xf>
    <xf numFmtId="0" fontId="69" fillId="32" borderId="41" xfId="0" applyFont="1" applyFill="1" applyBorder="1" applyAlignment="1" applyProtection="1">
      <alignment horizontal="center" vertical="center" wrapText="1"/>
    </xf>
    <xf numFmtId="0" fontId="69" fillId="0" borderId="211" xfId="0" applyFont="1" applyFill="1" applyBorder="1" applyAlignment="1" applyProtection="1">
      <alignment horizontal="center" vertical="center" wrapText="1"/>
    </xf>
    <xf numFmtId="0" fontId="69" fillId="0" borderId="222" xfId="0" applyFont="1" applyFill="1" applyBorder="1" applyAlignment="1" applyProtection="1">
      <alignment horizontal="center" vertical="center" wrapText="1"/>
    </xf>
    <xf numFmtId="0" fontId="69" fillId="20" borderId="160" xfId="0" applyFont="1" applyFill="1" applyBorder="1" applyAlignment="1" applyProtection="1">
      <alignment horizontal="center" vertical="center" wrapText="1"/>
    </xf>
    <xf numFmtId="0" fontId="69" fillId="20" borderId="222" xfId="0" applyFont="1" applyFill="1" applyBorder="1" applyAlignment="1" applyProtection="1">
      <alignment horizontal="center" vertical="center" wrapText="1"/>
    </xf>
    <xf numFmtId="0" fontId="69" fillId="32" borderId="160" xfId="0" applyFont="1" applyFill="1" applyBorder="1" applyAlignment="1" applyProtection="1">
      <alignment horizontal="center" vertical="center" wrapText="1"/>
    </xf>
    <xf numFmtId="0" fontId="69" fillId="32" borderId="222" xfId="0" applyFont="1" applyFill="1" applyBorder="1" applyAlignment="1" applyProtection="1">
      <alignment horizontal="center" vertical="center" wrapText="1"/>
    </xf>
    <xf numFmtId="0" fontId="65" fillId="0" borderId="37" xfId="0" applyFont="1" applyFill="1" applyBorder="1" applyAlignment="1" applyProtection="1">
      <alignment horizontal="center" vertical="center" wrapText="1"/>
    </xf>
    <xf numFmtId="0" fontId="65" fillId="0" borderId="157" xfId="0" applyFont="1" applyFill="1" applyBorder="1" applyAlignment="1" applyProtection="1">
      <alignment horizontal="center" vertical="center" wrapText="1"/>
    </xf>
    <xf numFmtId="0" fontId="65" fillId="0" borderId="211" xfId="0" applyFont="1" applyFill="1" applyBorder="1" applyAlignment="1" applyProtection="1">
      <alignment horizontal="center" vertical="center" wrapText="1"/>
    </xf>
    <xf numFmtId="0" fontId="65" fillId="0" borderId="106" xfId="0" applyFont="1" applyFill="1" applyBorder="1" applyAlignment="1" applyProtection="1">
      <alignment horizontal="center" vertical="center" wrapText="1"/>
    </xf>
    <xf numFmtId="0" fontId="65" fillId="0" borderId="49" xfId="0" applyFont="1" applyFill="1" applyBorder="1" applyAlignment="1" applyProtection="1">
      <alignment horizontal="center" vertical="center" wrapText="1"/>
    </xf>
    <xf numFmtId="0" fontId="65" fillId="0" borderId="217" xfId="0" applyFont="1" applyFill="1" applyBorder="1" applyAlignment="1" applyProtection="1">
      <alignment horizontal="center" vertical="center" wrapText="1"/>
    </xf>
    <xf numFmtId="0" fontId="65" fillId="20" borderId="182" xfId="0" applyFont="1" applyFill="1" applyBorder="1" applyAlignment="1" applyProtection="1">
      <alignment horizontal="center" vertical="center" wrapText="1"/>
    </xf>
    <xf numFmtId="0" fontId="65" fillId="20" borderId="157" xfId="0" applyFont="1" applyFill="1" applyBorder="1" applyAlignment="1" applyProtection="1">
      <alignment horizontal="center" vertical="center" wrapText="1"/>
    </xf>
    <xf numFmtId="0" fontId="65" fillId="20" borderId="50" xfId="0" applyFont="1" applyFill="1" applyBorder="1" applyAlignment="1" applyProtection="1">
      <alignment horizontal="center" vertical="center" wrapText="1"/>
    </xf>
    <xf numFmtId="0" fontId="65" fillId="20" borderId="14" xfId="0" applyFont="1" applyFill="1" applyBorder="1" applyAlignment="1" applyProtection="1">
      <alignment horizontal="center" vertical="center" wrapText="1"/>
    </xf>
    <xf numFmtId="0" fontId="65" fillId="20" borderId="15" xfId="0" applyFont="1" applyFill="1" applyBorder="1" applyAlignment="1" applyProtection="1">
      <alignment horizontal="center" vertical="center" wrapText="1"/>
    </xf>
    <xf numFmtId="0" fontId="65" fillId="20" borderId="16" xfId="0" applyFont="1" applyFill="1" applyBorder="1" applyAlignment="1" applyProtection="1">
      <alignment horizontal="center" vertical="center" wrapText="1"/>
    </xf>
    <xf numFmtId="0" fontId="65" fillId="20" borderId="13" xfId="0" applyFont="1" applyFill="1" applyBorder="1" applyAlignment="1" applyProtection="1">
      <alignment horizontal="center" vertical="center" wrapText="1"/>
    </xf>
    <xf numFmtId="0" fontId="65" fillId="20" borderId="150" xfId="0" applyFont="1" applyFill="1" applyBorder="1" applyAlignment="1" applyProtection="1">
      <alignment horizontal="center" vertical="center" wrapText="1"/>
    </xf>
    <xf numFmtId="0" fontId="65" fillId="20" borderId="151" xfId="0" applyFont="1" applyFill="1" applyBorder="1" applyAlignment="1" applyProtection="1">
      <alignment horizontal="center" vertical="center" wrapText="1"/>
    </xf>
    <xf numFmtId="0" fontId="65" fillId="20" borderId="209" xfId="0" applyFont="1" applyFill="1" applyBorder="1" applyAlignment="1" applyProtection="1">
      <alignment horizontal="center" vertical="center" wrapText="1"/>
    </xf>
    <xf numFmtId="0" fontId="65" fillId="32" borderId="182" xfId="0" applyFont="1" applyFill="1" applyBorder="1" applyAlignment="1" applyProtection="1">
      <alignment horizontal="center" vertical="center" wrapText="1"/>
    </xf>
    <xf numFmtId="0" fontId="65" fillId="32" borderId="157" xfId="0" applyFont="1" applyFill="1" applyBorder="1" applyAlignment="1" applyProtection="1">
      <alignment horizontal="center" vertical="center" wrapText="1"/>
    </xf>
    <xf numFmtId="0" fontId="65" fillId="32" borderId="50" xfId="0" applyFont="1" applyFill="1" applyBorder="1" applyAlignment="1" applyProtection="1">
      <alignment horizontal="center" vertical="center" wrapText="1"/>
    </xf>
    <xf numFmtId="0" fontId="65" fillId="32" borderId="14" xfId="0" applyFont="1" applyFill="1" applyBorder="1" applyAlignment="1" applyProtection="1">
      <alignment horizontal="center" vertical="center" wrapText="1"/>
    </xf>
    <xf numFmtId="0" fontId="65" fillId="32" borderId="15" xfId="0" applyFont="1" applyFill="1" applyBorder="1" applyAlignment="1" applyProtection="1">
      <alignment horizontal="center" vertical="center" wrapText="1"/>
    </xf>
    <xf numFmtId="0" fontId="65" fillId="32" borderId="16" xfId="0" applyFont="1" applyFill="1" applyBorder="1" applyAlignment="1" applyProtection="1">
      <alignment horizontal="center" vertical="center" wrapText="1"/>
    </xf>
    <xf numFmtId="0" fontId="65" fillId="32" borderId="13" xfId="0" applyFont="1" applyFill="1" applyBorder="1" applyAlignment="1" applyProtection="1">
      <alignment horizontal="center" vertical="center" wrapText="1"/>
    </xf>
    <xf numFmtId="0" fontId="65" fillId="32" borderId="150" xfId="0" applyFont="1" applyFill="1" applyBorder="1" applyAlignment="1" applyProtection="1">
      <alignment horizontal="center" vertical="center" wrapText="1"/>
    </xf>
    <xf numFmtId="0" fontId="65" fillId="32" borderId="151" xfId="0" applyFont="1" applyFill="1" applyBorder="1" applyAlignment="1" applyProtection="1">
      <alignment horizontal="center" vertical="center" wrapText="1"/>
    </xf>
    <xf numFmtId="0" fontId="65" fillId="32" borderId="209" xfId="0" applyFont="1" applyFill="1" applyBorder="1" applyAlignment="1" applyProtection="1">
      <alignment horizontal="center" vertical="center" wrapText="1"/>
    </xf>
    <xf numFmtId="0" fontId="65" fillId="32" borderId="211" xfId="0" applyFont="1" applyFill="1" applyBorder="1" applyAlignment="1" applyProtection="1">
      <alignment horizontal="center" vertical="center" wrapText="1"/>
    </xf>
    <xf numFmtId="0" fontId="65" fillId="0" borderId="55" xfId="0" applyFont="1" applyFill="1" applyBorder="1" applyAlignment="1" applyProtection="1">
      <alignment horizontal="center" vertical="center" wrapText="1"/>
    </xf>
    <xf numFmtId="0" fontId="65" fillId="0" borderId="58" xfId="0" applyFont="1" applyFill="1" applyBorder="1" applyAlignment="1" applyProtection="1">
      <alignment horizontal="center" vertical="center" wrapText="1"/>
    </xf>
    <xf numFmtId="0" fontId="65" fillId="0" borderId="37" xfId="0" applyFont="1" applyFill="1" applyBorder="1" applyAlignment="1" applyProtection="1">
      <alignment horizontal="center" vertical="center"/>
    </xf>
    <xf numFmtId="0" fontId="65" fillId="0" borderId="157" xfId="0" applyFont="1" applyFill="1" applyBorder="1" applyAlignment="1" applyProtection="1">
      <alignment horizontal="center" vertical="center"/>
    </xf>
    <xf numFmtId="0" fontId="65" fillId="0" borderId="50" xfId="0" applyFont="1" applyFill="1" applyBorder="1" applyAlignment="1" applyProtection="1">
      <alignment horizontal="center" vertical="center"/>
    </xf>
    <xf numFmtId="0" fontId="65" fillId="0" borderId="38" xfId="0" applyFont="1" applyFill="1" applyBorder="1" applyAlignment="1" applyProtection="1">
      <alignment horizontal="center" vertical="center" wrapText="1"/>
    </xf>
    <xf numFmtId="0" fontId="65" fillId="0" borderId="158"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0" fontId="65" fillId="0" borderId="46" xfId="0" applyFont="1" applyFill="1" applyBorder="1" applyAlignment="1" applyProtection="1">
      <alignment horizontal="center" vertical="center" wrapText="1"/>
    </xf>
    <xf numFmtId="0" fontId="65" fillId="0" borderId="16" xfId="0" applyFont="1" applyFill="1" applyBorder="1" applyAlignment="1" applyProtection="1">
      <alignment horizontal="center" vertical="center" wrapText="1"/>
    </xf>
    <xf numFmtId="0" fontId="65" fillId="0" borderId="2" xfId="0" applyFont="1" applyFill="1" applyBorder="1" applyAlignment="1" applyProtection="1">
      <alignment horizontal="center" vertical="center" wrapText="1"/>
    </xf>
    <xf numFmtId="0" fontId="65" fillId="0" borderId="50" xfId="0" applyFont="1" applyFill="1" applyBorder="1" applyAlignment="1" applyProtection="1">
      <alignment horizontal="center" vertical="center" wrapText="1"/>
    </xf>
    <xf numFmtId="0" fontId="65" fillId="0" borderId="79" xfId="0" applyFont="1" applyFill="1" applyBorder="1" applyAlignment="1" applyProtection="1">
      <alignment horizontal="center" vertical="center" wrapText="1"/>
    </xf>
    <xf numFmtId="0" fontId="65" fillId="0" borderId="12" xfId="0" applyFont="1" applyFill="1" applyBorder="1" applyAlignment="1" applyProtection="1">
      <alignment horizontal="center" vertical="center" wrapText="1"/>
    </xf>
    <xf numFmtId="0" fontId="65" fillId="0" borderId="125" xfId="0" applyFont="1" applyFill="1" applyBorder="1" applyAlignment="1" applyProtection="1">
      <alignment horizontal="center" vertical="center" wrapText="1"/>
    </xf>
    <xf numFmtId="0" fontId="65" fillId="0" borderId="216" xfId="0" applyFont="1" applyFill="1" applyBorder="1" applyAlignment="1" applyProtection="1">
      <alignment horizontal="center" vertical="center" wrapText="1"/>
    </xf>
    <xf numFmtId="0" fontId="65" fillId="0" borderId="77" xfId="0" applyFont="1" applyFill="1" applyBorder="1" applyAlignment="1" applyProtection="1">
      <alignment horizontal="center" vertical="center" wrapText="1"/>
    </xf>
    <xf numFmtId="0" fontId="65" fillId="0" borderId="180" xfId="0" applyFont="1" applyFill="1" applyBorder="1" applyAlignment="1" applyProtection="1">
      <alignment horizontal="center" vertical="center" wrapText="1"/>
    </xf>
    <xf numFmtId="0" fontId="65" fillId="0" borderId="212" xfId="0" applyFont="1" applyFill="1" applyBorder="1" applyAlignment="1" applyProtection="1">
      <alignment horizontal="center" vertical="center" wrapText="1"/>
    </xf>
    <xf numFmtId="0" fontId="65" fillId="0" borderId="36"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0" fontId="65" fillId="20" borderId="211" xfId="0" applyFont="1" applyFill="1" applyBorder="1" applyAlignment="1" applyProtection="1">
      <alignment horizontal="center" vertical="center" wrapText="1"/>
    </xf>
    <xf numFmtId="0" fontId="68" fillId="28" borderId="150" xfId="0" applyFont="1" applyFill="1" applyBorder="1" applyAlignment="1" applyProtection="1">
      <alignment horizontal="left" vertical="center" wrapText="1"/>
    </xf>
    <xf numFmtId="0" fontId="68" fillId="28" borderId="151" xfId="0" applyFont="1" applyFill="1" applyBorder="1" applyAlignment="1" applyProtection="1">
      <alignment horizontal="left" vertical="center" wrapText="1"/>
    </xf>
    <xf numFmtId="0" fontId="68" fillId="28" borderId="152" xfId="0" applyFont="1" applyFill="1" applyBorder="1" applyAlignment="1" applyProtection="1">
      <alignment horizontal="left" vertical="center" wrapText="1"/>
    </xf>
    <xf numFmtId="0" fontId="65" fillId="0" borderId="210" xfId="0" applyFont="1" applyFill="1" applyBorder="1" applyAlignment="1" applyProtection="1">
      <alignment horizontal="center" vertical="center" wrapText="1"/>
    </xf>
    <xf numFmtId="0" fontId="78" fillId="25" borderId="0" xfId="0" applyFont="1" applyFill="1" applyBorder="1" applyAlignment="1" applyProtection="1">
      <alignment horizontal="center" vertical="center" wrapText="1"/>
    </xf>
    <xf numFmtId="0" fontId="65" fillId="0" borderId="125" xfId="0" applyFont="1" applyFill="1" applyBorder="1" applyAlignment="1" applyProtection="1">
      <alignment horizontal="center" wrapText="1"/>
    </xf>
    <xf numFmtId="0" fontId="65" fillId="0" borderId="59" xfId="0" applyFont="1" applyFill="1" applyBorder="1" applyAlignment="1" applyProtection="1">
      <alignment horizontal="center" wrapText="1"/>
    </xf>
    <xf numFmtId="0" fontId="78" fillId="24" borderId="34" xfId="0" applyFont="1" applyFill="1" applyBorder="1" applyAlignment="1" applyProtection="1">
      <alignment horizontal="center" vertical="center" wrapText="1"/>
    </xf>
    <xf numFmtId="0" fontId="78" fillId="24" borderId="35" xfId="0" applyFont="1" applyFill="1" applyBorder="1" applyAlignment="1" applyProtection="1">
      <alignment horizontal="center" vertical="center" wrapText="1"/>
    </xf>
    <xf numFmtId="0" fontId="65" fillId="0" borderId="46" xfId="0" applyFont="1" applyFill="1" applyBorder="1" applyAlignment="1" applyProtection="1">
      <alignment horizontal="center" wrapText="1"/>
    </xf>
    <xf numFmtId="0" fontId="65" fillId="0" borderId="79" xfId="0" applyFont="1" applyFill="1" applyBorder="1" applyAlignment="1" applyProtection="1">
      <alignment horizontal="center" wrapText="1"/>
    </xf>
    <xf numFmtId="0" fontId="78" fillId="24" borderId="33" xfId="0" applyFont="1" applyFill="1" applyBorder="1" applyAlignment="1" applyProtection="1">
      <alignment horizontal="center" vertical="center" wrapText="1"/>
    </xf>
    <xf numFmtId="0" fontId="78" fillId="25" borderId="34" xfId="0" applyFont="1" applyFill="1" applyBorder="1" applyAlignment="1" applyProtection="1">
      <alignment horizontal="center" vertical="center"/>
    </xf>
    <xf numFmtId="0" fontId="78" fillId="25" borderId="35" xfId="0" applyFont="1" applyFill="1" applyBorder="1" applyAlignment="1" applyProtection="1">
      <alignment horizontal="center" vertical="center"/>
    </xf>
    <xf numFmtId="0" fontId="68" fillId="28" borderId="150" xfId="0" applyFont="1" applyFill="1" applyBorder="1" applyAlignment="1" applyProtection="1">
      <alignment horizontal="left" vertical="top" wrapText="1"/>
    </xf>
    <xf numFmtId="0" fontId="68" fillId="28" borderId="152" xfId="0" applyFont="1" applyFill="1" applyBorder="1" applyAlignment="1" applyProtection="1">
      <alignment horizontal="left" vertical="top" wrapText="1"/>
    </xf>
    <xf numFmtId="49" fontId="0" fillId="27" borderId="143" xfId="0" applyNumberFormat="1" applyFill="1" applyBorder="1" applyAlignment="1" applyProtection="1">
      <alignment horizontal="left" vertical="top"/>
      <protection locked="0"/>
    </xf>
    <xf numFmtId="49" fontId="0" fillId="27" borderId="146" xfId="0" applyNumberFormat="1" applyFill="1" applyBorder="1" applyAlignment="1" applyProtection="1">
      <alignment horizontal="left" vertical="top"/>
      <protection locked="0"/>
    </xf>
    <xf numFmtId="49" fontId="0" fillId="27" borderId="144" xfId="0" applyNumberFormat="1" applyFill="1" applyBorder="1" applyAlignment="1" applyProtection="1">
      <alignment horizontal="left" vertical="top"/>
      <protection locked="0"/>
    </xf>
    <xf numFmtId="49" fontId="113" fillId="27" borderId="83" xfId="0" applyNumberFormat="1" applyFont="1" applyFill="1" applyBorder="1" applyAlignment="1" applyProtection="1">
      <alignment horizontal="left" vertical="top" wrapText="1"/>
      <protection locked="0"/>
    </xf>
    <xf numFmtId="49" fontId="113" fillId="27" borderId="149" xfId="0" applyNumberFormat="1" applyFont="1" applyFill="1" applyBorder="1" applyAlignment="1" applyProtection="1">
      <alignment horizontal="left" vertical="top" wrapText="1"/>
      <protection locked="0"/>
    </xf>
    <xf numFmtId="49" fontId="113" fillId="27" borderId="84" xfId="0" applyNumberFormat="1" applyFont="1" applyFill="1" applyBorder="1" applyAlignment="1" applyProtection="1">
      <alignment horizontal="left" vertical="top" wrapText="1"/>
      <protection locked="0"/>
    </xf>
    <xf numFmtId="49" fontId="0" fillId="27" borderId="89" xfId="0" applyNumberFormat="1" applyFill="1" applyBorder="1" applyAlignment="1" applyProtection="1">
      <alignment horizontal="left" vertical="top"/>
      <protection locked="0"/>
    </xf>
    <xf numFmtId="49" fontId="0" fillId="27" borderId="92" xfId="0" applyNumberFormat="1" applyFill="1" applyBorder="1" applyAlignment="1" applyProtection="1">
      <alignment horizontal="left" vertical="top"/>
      <protection locked="0"/>
    </xf>
    <xf numFmtId="49" fontId="0" fillId="27" borderId="90" xfId="0" applyNumberFormat="1" applyFill="1" applyBorder="1" applyAlignment="1" applyProtection="1">
      <alignment horizontal="left" vertical="top"/>
      <protection locked="0"/>
    </xf>
    <xf numFmtId="0" fontId="65" fillId="24" borderId="223" xfId="0" applyFont="1" applyFill="1" applyBorder="1" applyAlignment="1" applyProtection="1">
      <alignment horizontal="center" vertical="center" wrapText="1"/>
    </xf>
    <xf numFmtId="0" fontId="65" fillId="24" borderId="131" xfId="0" applyFont="1" applyFill="1" applyBorder="1" applyAlignment="1" applyProtection="1">
      <alignment horizontal="center" vertical="center" wrapText="1"/>
    </xf>
    <xf numFmtId="0" fontId="65" fillId="24" borderId="59" xfId="0" applyFont="1" applyFill="1" applyBorder="1" applyAlignment="1" applyProtection="1">
      <alignment horizontal="center" vertical="center" wrapText="1"/>
    </xf>
    <xf numFmtId="0" fontId="67" fillId="0" borderId="0" xfId="0" applyFont="1" applyFill="1" applyBorder="1" applyAlignment="1" applyProtection="1">
      <alignment horizontal="center"/>
    </xf>
    <xf numFmtId="0" fontId="67" fillId="0" borderId="125" xfId="0" applyFont="1" applyFill="1" applyBorder="1" applyAlignment="1" applyProtection="1">
      <alignment horizontal="center"/>
    </xf>
    <xf numFmtId="0" fontId="67" fillId="0" borderId="131" xfId="0" applyFont="1" applyFill="1" applyBorder="1" applyAlignment="1" applyProtection="1">
      <alignment horizontal="center"/>
    </xf>
    <xf numFmtId="0" fontId="67" fillId="0" borderId="59" xfId="0" applyFont="1" applyFill="1" applyBorder="1" applyAlignment="1" applyProtection="1">
      <alignment horizontal="center"/>
    </xf>
    <xf numFmtId="0" fontId="78" fillId="25" borderId="33" xfId="0" applyFont="1" applyFill="1" applyBorder="1" applyAlignment="1" applyProtection="1">
      <alignment horizontal="center" vertical="center" wrapText="1"/>
    </xf>
    <xf numFmtId="0" fontId="78" fillId="25" borderId="34" xfId="0" applyFont="1" applyFill="1" applyBorder="1" applyAlignment="1" applyProtection="1">
      <alignment horizontal="center" vertical="center" wrapText="1"/>
    </xf>
    <xf numFmtId="0" fontId="78" fillId="25" borderId="35" xfId="0" applyFont="1" applyFill="1" applyBorder="1" applyAlignment="1" applyProtection="1">
      <alignment horizontal="center" vertical="center" wrapText="1"/>
    </xf>
    <xf numFmtId="0" fontId="87" fillId="22" borderId="82" xfId="0" applyFont="1" applyFill="1" applyBorder="1" applyAlignment="1" applyProtection="1">
      <alignment horizontal="right" indent="2"/>
    </xf>
    <xf numFmtId="0" fontId="87" fillId="22" borderId="166" xfId="0" applyFont="1" applyFill="1" applyBorder="1" applyAlignment="1" applyProtection="1">
      <alignment horizontal="right" indent="2"/>
    </xf>
    <xf numFmtId="0" fontId="87" fillId="22" borderId="271" xfId="0" applyFont="1" applyFill="1" applyBorder="1" applyAlignment="1" applyProtection="1">
      <alignment horizontal="right" indent="2"/>
    </xf>
    <xf numFmtId="0" fontId="87" fillId="22" borderId="88" xfId="0" applyFont="1" applyFill="1" applyBorder="1" applyAlignment="1" applyProtection="1">
      <alignment horizontal="right" indent="2"/>
    </xf>
    <xf numFmtId="0" fontId="87" fillId="22" borderId="137" xfId="0" applyFont="1" applyFill="1" applyBorder="1" applyAlignment="1" applyProtection="1">
      <alignment horizontal="right" indent="2"/>
    </xf>
    <xf numFmtId="0" fontId="87" fillId="22" borderId="272" xfId="0" applyFont="1" applyFill="1" applyBorder="1" applyAlignment="1" applyProtection="1">
      <alignment horizontal="right" indent="2"/>
    </xf>
    <xf numFmtId="0" fontId="87" fillId="22" borderId="142" xfId="0" applyFont="1" applyFill="1" applyBorder="1" applyAlignment="1" applyProtection="1">
      <alignment horizontal="right" indent="2"/>
    </xf>
    <xf numFmtId="0" fontId="87" fillId="22" borderId="173" xfId="0" applyFont="1" applyFill="1" applyBorder="1" applyAlignment="1" applyProtection="1">
      <alignment horizontal="right" indent="2"/>
    </xf>
    <xf numFmtId="0" fontId="87" fillId="22" borderId="270" xfId="0" applyFont="1" applyFill="1" applyBorder="1" applyAlignment="1" applyProtection="1">
      <alignment horizontal="right" indent="2"/>
    </xf>
    <xf numFmtId="0" fontId="79" fillId="0" borderId="83" xfId="0" applyFont="1" applyFill="1" applyBorder="1" applyAlignment="1" applyProtection="1">
      <alignment horizontal="left" vertical="top"/>
    </xf>
    <xf numFmtId="0" fontId="79" fillId="0" borderId="89" xfId="0" applyFont="1" applyFill="1" applyBorder="1" applyAlignment="1" applyProtection="1">
      <alignment horizontal="left" vertical="top"/>
    </xf>
    <xf numFmtId="0" fontId="79" fillId="0" borderId="95" xfId="0" applyFont="1" applyFill="1" applyBorder="1" applyAlignment="1" applyProtection="1">
      <alignment horizontal="left" vertical="top"/>
    </xf>
    <xf numFmtId="0" fontId="79" fillId="31" borderId="123" xfId="0" applyFont="1" applyFill="1" applyBorder="1" applyAlignment="1" applyProtection="1">
      <alignment horizontal="left" vertical="top"/>
    </xf>
    <xf numFmtId="0" fontId="79" fillId="31" borderId="89" xfId="0" applyFont="1" applyFill="1" applyBorder="1" applyAlignment="1" applyProtection="1">
      <alignment horizontal="left" vertical="top"/>
    </xf>
    <xf numFmtId="0" fontId="79" fillId="31" borderId="95" xfId="0" applyFont="1" applyFill="1" applyBorder="1" applyAlignment="1" applyProtection="1">
      <alignment horizontal="left" vertical="top"/>
    </xf>
    <xf numFmtId="0" fontId="79" fillId="0" borderId="123" xfId="0" applyFont="1" applyFill="1" applyBorder="1" applyAlignment="1" applyProtection="1">
      <alignment horizontal="left" vertical="top"/>
    </xf>
    <xf numFmtId="0" fontId="79" fillId="0" borderId="143" xfId="0" applyFont="1" applyFill="1" applyBorder="1" applyAlignment="1" applyProtection="1">
      <alignment horizontal="left" vertical="top"/>
    </xf>
    <xf numFmtId="0" fontId="87" fillId="22" borderId="141" xfId="0" applyFont="1" applyFill="1" applyBorder="1" applyAlignment="1" applyProtection="1">
      <alignment vertical="top"/>
    </xf>
    <xf numFmtId="0" fontId="87" fillId="22" borderId="88" xfId="0" applyFont="1" applyFill="1" applyBorder="1" applyAlignment="1" applyProtection="1">
      <alignment vertical="top"/>
    </xf>
    <xf numFmtId="0" fontId="87" fillId="22" borderId="142" xfId="0" applyFont="1" applyFill="1" applyBorder="1" applyAlignment="1" applyProtection="1">
      <alignment vertical="top"/>
    </xf>
    <xf numFmtId="0" fontId="87" fillId="0" borderId="261" xfId="0" applyFont="1" applyFill="1" applyBorder="1" applyAlignment="1" applyProtection="1">
      <alignment vertical="top"/>
    </xf>
    <xf numFmtId="0" fontId="87" fillId="0" borderId="89" xfId="0" applyFont="1" applyFill="1" applyBorder="1" applyAlignment="1" applyProtection="1">
      <alignment vertical="top"/>
    </xf>
    <xf numFmtId="0" fontId="87" fillId="22" borderId="123" xfId="0" applyFont="1" applyFill="1" applyBorder="1" applyAlignment="1" applyProtection="1">
      <alignment vertical="top"/>
    </xf>
    <xf numFmtId="0" fontId="87" fillId="22" borderId="89" xfId="0" applyFont="1" applyFill="1" applyBorder="1" applyAlignment="1" applyProtection="1">
      <alignment vertical="top"/>
    </xf>
    <xf numFmtId="0" fontId="87" fillId="22" borderId="115" xfId="0" applyFont="1" applyFill="1" applyBorder="1" applyAlignment="1" applyProtection="1">
      <alignment vertical="top"/>
    </xf>
    <xf numFmtId="0" fontId="65" fillId="24" borderId="42" xfId="0" applyFont="1" applyFill="1" applyBorder="1" applyAlignment="1" applyProtection="1">
      <alignment horizontal="center" vertical="center"/>
    </xf>
    <xf numFmtId="0" fontId="65" fillId="24" borderId="43" xfId="0" applyFont="1" applyFill="1" applyBorder="1" applyAlignment="1" applyProtection="1">
      <alignment horizontal="center" vertical="center"/>
    </xf>
    <xf numFmtId="0" fontId="65" fillId="24" borderId="41" xfId="0" applyFont="1" applyFill="1" applyBorder="1" applyAlignment="1" applyProtection="1">
      <alignment horizontal="center" vertical="center"/>
    </xf>
    <xf numFmtId="0" fontId="65" fillId="24" borderId="184" xfId="0" applyFont="1" applyFill="1" applyBorder="1" applyAlignment="1" applyProtection="1">
      <alignment horizontal="center" vertical="center"/>
    </xf>
    <xf numFmtId="0" fontId="65" fillId="24" borderId="185" xfId="0" applyFont="1" applyFill="1" applyBorder="1" applyAlignment="1" applyProtection="1">
      <alignment horizontal="center" vertical="center"/>
    </xf>
    <xf numFmtId="0" fontId="65" fillId="24" borderId="186" xfId="0" applyFont="1" applyFill="1" applyBorder="1" applyAlignment="1" applyProtection="1">
      <alignment horizontal="center" vertical="center"/>
    </xf>
    <xf numFmtId="0" fontId="0" fillId="20" borderId="150" xfId="0" applyFill="1" applyBorder="1" applyAlignment="1" applyProtection="1">
      <alignment horizontal="left" vertical="center" wrapText="1"/>
    </xf>
    <xf numFmtId="0" fontId="0" fillId="20" borderId="152" xfId="0" applyFill="1" applyBorder="1" applyAlignment="1" applyProtection="1">
      <alignment horizontal="left" vertical="center" wrapText="1"/>
    </xf>
    <xf numFmtId="0" fontId="65" fillId="24" borderId="83" xfId="0" applyFont="1" applyFill="1" applyBorder="1" applyAlignment="1" applyProtection="1">
      <alignment horizontal="center" vertical="center" wrapText="1"/>
    </xf>
    <xf numFmtId="0" fontId="65" fillId="24" borderId="149" xfId="0" applyFont="1" applyFill="1" applyBorder="1" applyAlignment="1" applyProtection="1">
      <alignment horizontal="center" vertical="center" wrapText="1"/>
    </xf>
    <xf numFmtId="0" fontId="65" fillId="24" borderId="84" xfId="0" applyFont="1" applyFill="1" applyBorder="1" applyAlignment="1" applyProtection="1">
      <alignment horizontal="center" vertical="center" wrapText="1"/>
    </xf>
    <xf numFmtId="0" fontId="65" fillId="26" borderId="143" xfId="0" applyFont="1" applyFill="1" applyBorder="1" applyAlignment="1" applyProtection="1">
      <alignment horizontal="center" vertical="center" wrapText="1"/>
    </xf>
    <xf numFmtId="0" fontId="65" fillId="26" borderId="146" xfId="0" applyFont="1" applyFill="1" applyBorder="1" applyAlignment="1" applyProtection="1">
      <alignment horizontal="center" vertical="center" wrapText="1"/>
    </xf>
    <xf numFmtId="0" fontId="65" fillId="24" borderId="146" xfId="0" applyFont="1" applyFill="1" applyBorder="1" applyAlignment="1" applyProtection="1">
      <alignment horizontal="center" vertical="center" wrapText="1"/>
    </xf>
    <xf numFmtId="0" fontId="65" fillId="24" borderId="144" xfId="0" applyFont="1" applyFill="1" applyBorder="1" applyAlignment="1" applyProtection="1">
      <alignment horizontal="center" vertical="center" wrapText="1"/>
    </xf>
    <xf numFmtId="0" fontId="78" fillId="20" borderId="47" xfId="0" applyFont="1" applyFill="1" applyBorder="1" applyAlignment="1" applyProtection="1">
      <alignment horizontal="center" vertical="center" wrapText="1"/>
    </xf>
    <xf numFmtId="0" fontId="78" fillId="20" borderId="46" xfId="0" applyFont="1" applyFill="1" applyBorder="1" applyAlignment="1" applyProtection="1">
      <alignment horizontal="center" vertical="center"/>
    </xf>
    <xf numFmtId="0" fontId="78" fillId="20" borderId="79" xfId="0" applyFont="1" applyFill="1" applyBorder="1" applyAlignment="1" applyProtection="1">
      <alignment horizontal="center" vertical="center"/>
    </xf>
    <xf numFmtId="0" fontId="78" fillId="24" borderId="274" xfId="0" applyFont="1" applyFill="1" applyBorder="1" applyAlignment="1" applyProtection="1">
      <alignment horizontal="center" vertical="top" wrapText="1"/>
      <protection locked="0"/>
    </xf>
    <xf numFmtId="0" fontId="78" fillId="24" borderId="275" xfId="0" applyFont="1" applyFill="1" applyBorder="1" applyAlignment="1" applyProtection="1">
      <alignment horizontal="center" vertical="top" wrapText="1"/>
      <protection locked="0"/>
    </xf>
    <xf numFmtId="0" fontId="78" fillId="24" borderId="276" xfId="0" applyFont="1" applyFill="1" applyBorder="1" applyAlignment="1" applyProtection="1">
      <alignment horizontal="center" vertical="top" wrapText="1"/>
      <protection locked="0"/>
    </xf>
    <xf numFmtId="0" fontId="65" fillId="20" borderId="0" xfId="0" applyFont="1" applyFill="1" applyBorder="1" applyProtection="1"/>
    <xf numFmtId="0" fontId="62" fillId="20" borderId="150" xfId="0" applyFont="1" applyFill="1" applyBorder="1" applyAlignment="1" applyProtection="1">
      <alignment vertical="center" wrapText="1"/>
    </xf>
    <xf numFmtId="0" fontId="62" fillId="20" borderId="152" xfId="0" applyFont="1" applyFill="1" applyBorder="1" applyAlignment="1" applyProtection="1">
      <alignment vertical="center" wrapText="1"/>
    </xf>
    <xf numFmtId="0" fontId="78" fillId="20" borderId="33" xfId="0" applyFont="1" applyFill="1" applyBorder="1" applyAlignment="1" applyProtection="1">
      <alignment horizontal="center" vertical="center" wrapText="1"/>
    </xf>
    <xf numFmtId="0" fontId="78" fillId="20" borderId="114" xfId="0" applyFont="1" applyFill="1" applyBorder="1" applyAlignment="1" applyProtection="1">
      <alignment horizontal="center" vertical="center" wrapText="1"/>
    </xf>
    <xf numFmtId="0" fontId="100" fillId="36" borderId="33" xfId="0" applyFont="1" applyFill="1" applyBorder="1" applyAlignment="1">
      <alignment horizontal="center" vertical="center" wrapText="1"/>
    </xf>
    <xf numFmtId="0" fontId="100" fillId="36" borderId="34" xfId="0" applyFont="1" applyFill="1" applyBorder="1" applyAlignment="1">
      <alignment horizontal="center" vertical="center" wrapText="1"/>
    </xf>
    <xf numFmtId="0" fontId="65" fillId="24" borderId="83" xfId="0" applyFont="1" applyFill="1" applyBorder="1" applyAlignment="1">
      <alignment horizontal="center" vertical="center" wrapText="1"/>
    </xf>
    <xf numFmtId="0" fontId="65" fillId="24" borderId="163" xfId="0" applyFont="1" applyFill="1" applyBorder="1" applyAlignment="1">
      <alignment horizontal="center" vertical="center" wrapText="1"/>
    </xf>
    <xf numFmtId="0" fontId="65" fillId="24" borderId="149" xfId="0" applyFont="1" applyFill="1" applyBorder="1" applyAlignment="1">
      <alignment horizontal="center" vertical="center" wrapText="1"/>
    </xf>
    <xf numFmtId="0" fontId="65" fillId="24" borderId="84" xfId="0" applyFont="1" applyFill="1" applyBorder="1" applyAlignment="1">
      <alignment horizontal="center" vertical="center" wrapText="1"/>
    </xf>
    <xf numFmtId="0" fontId="65" fillId="24" borderId="143" xfId="0" applyFont="1" applyFill="1" applyBorder="1" applyAlignment="1">
      <alignment horizontal="center" vertical="center" wrapText="1"/>
    </xf>
    <xf numFmtId="0" fontId="65" fillId="24" borderId="145" xfId="0" applyFont="1" applyFill="1" applyBorder="1" applyAlignment="1">
      <alignment horizontal="center" vertical="center" wrapText="1"/>
    </xf>
    <xf numFmtId="0" fontId="65" fillId="24" borderId="146" xfId="0" applyFont="1" applyFill="1" applyBorder="1" applyAlignment="1">
      <alignment horizontal="center" vertical="center" wrapText="1"/>
    </xf>
    <xf numFmtId="0" fontId="65" fillId="24" borderId="144" xfId="0" applyFont="1" applyFill="1" applyBorder="1" applyAlignment="1">
      <alignment horizontal="center" vertical="center" wrapText="1"/>
    </xf>
    <xf numFmtId="0" fontId="65" fillId="24" borderId="223" xfId="0" applyFont="1" applyFill="1" applyBorder="1" applyAlignment="1">
      <alignment horizontal="center" vertical="center" wrapText="1"/>
    </xf>
    <xf numFmtId="0" fontId="65" fillId="24" borderId="131" xfId="0" applyFont="1" applyFill="1" applyBorder="1" applyAlignment="1">
      <alignment horizontal="center" vertical="center" wrapText="1"/>
    </xf>
    <xf numFmtId="0" fontId="65" fillId="24" borderId="59" xfId="0" applyFont="1" applyFill="1" applyBorder="1" applyAlignment="1">
      <alignment horizontal="center" vertical="center" wrapText="1"/>
    </xf>
    <xf numFmtId="0" fontId="123" fillId="36" borderId="33" xfId="0" applyFont="1" applyFill="1" applyBorder="1" applyAlignment="1">
      <alignment horizontal="center" vertical="center" wrapText="1"/>
    </xf>
    <xf numFmtId="0" fontId="123" fillId="36" borderId="34" xfId="0" applyFont="1" applyFill="1" applyBorder="1" applyAlignment="1">
      <alignment horizontal="center" vertical="center"/>
    </xf>
    <xf numFmtId="0" fontId="123" fillId="36" borderId="35" xfId="0" applyFont="1" applyFill="1" applyBorder="1" applyAlignment="1">
      <alignment horizontal="center" vertical="center"/>
    </xf>
    <xf numFmtId="0" fontId="62" fillId="20" borderId="14" xfId="0" applyFont="1" applyFill="1" applyBorder="1" applyAlignment="1">
      <alignment vertical="center" wrapText="1"/>
    </xf>
    <xf numFmtId="0" fontId="62" fillId="20" borderId="3" xfId="0" applyFont="1" applyFill="1" applyBorder="1" applyAlignment="1">
      <alignment vertical="center" wrapText="1"/>
    </xf>
    <xf numFmtId="0" fontId="62" fillId="20" borderId="15" xfId="0" applyFont="1" applyFill="1" applyBorder="1" applyAlignment="1">
      <alignment vertical="center" wrapText="1"/>
    </xf>
    <xf numFmtId="0" fontId="100" fillId="36" borderId="77" xfId="0" applyFont="1" applyFill="1" applyBorder="1" applyAlignment="1">
      <alignment horizontal="center" wrapText="1"/>
    </xf>
    <xf numFmtId="0" fontId="100" fillId="36" borderId="46" xfId="0" applyFont="1" applyFill="1" applyBorder="1" applyAlignment="1">
      <alignment horizontal="center" wrapText="1"/>
    </xf>
    <xf numFmtId="0" fontId="124" fillId="30" borderId="79" xfId="0" applyFont="1" applyFill="1" applyBorder="1" applyAlignment="1" applyProtection="1">
      <alignment horizontal="center" vertical="center"/>
      <protection locked="0"/>
    </xf>
    <xf numFmtId="0" fontId="124" fillId="30" borderId="59" xfId="0" applyFont="1" applyFill="1" applyBorder="1" applyAlignment="1" applyProtection="1">
      <alignment horizontal="center" vertical="center"/>
      <protection locked="0"/>
    </xf>
    <xf numFmtId="0" fontId="62" fillId="20" borderId="16" xfId="0" applyFont="1" applyFill="1" applyBorder="1" applyAlignment="1">
      <alignment vertical="center" wrapText="1"/>
    </xf>
    <xf numFmtId="0" fontId="62" fillId="20" borderId="2" xfId="0" applyFont="1" applyFill="1" applyBorder="1" applyAlignment="1">
      <alignment vertical="center" wrapText="1"/>
    </xf>
    <xf numFmtId="0" fontId="62" fillId="20" borderId="13" xfId="0" applyFont="1" applyFill="1" applyBorder="1" applyAlignment="1">
      <alignment vertical="center" wrapText="1"/>
    </xf>
    <xf numFmtId="0" fontId="95" fillId="36" borderId="283" xfId="0" applyFont="1" applyFill="1" applyBorder="1" applyAlignment="1">
      <alignment horizontal="center" vertical="center" wrapText="1"/>
    </xf>
    <xf numFmtId="0" fontId="95" fillId="36" borderId="284" xfId="0" applyFont="1" applyFill="1" applyBorder="1" applyAlignment="1">
      <alignment horizontal="center" vertical="center" wrapText="1"/>
    </xf>
    <xf numFmtId="4" fontId="62" fillId="3" borderId="169" xfId="0" applyNumberFormat="1" applyFont="1" applyFill="1" applyBorder="1" applyAlignment="1" applyProtection="1">
      <alignment vertical="top" wrapText="1"/>
      <protection locked="0"/>
    </xf>
    <xf numFmtId="4" fontId="62" fillId="3" borderId="272" xfId="0" applyNumberFormat="1" applyFont="1" applyFill="1" applyBorder="1" applyAlignment="1" applyProtection="1">
      <alignment vertical="top" wrapText="1"/>
      <protection locked="0"/>
    </xf>
    <xf numFmtId="0" fontId="69" fillId="32" borderId="33" xfId="0" applyFont="1" applyFill="1" applyBorder="1" applyAlignment="1">
      <alignment horizontal="right" vertical="center" indent="1"/>
    </xf>
    <xf numFmtId="0" fontId="69" fillId="32" borderId="34" xfId="0" applyFont="1" applyFill="1" applyBorder="1" applyAlignment="1">
      <alignment horizontal="right" vertical="center" indent="1"/>
    </xf>
    <xf numFmtId="0" fontId="69" fillId="32" borderId="35" xfId="0" applyFont="1" applyFill="1" applyBorder="1" applyAlignment="1">
      <alignment horizontal="right" vertical="center" indent="1"/>
    </xf>
    <xf numFmtId="0" fontId="65" fillId="26" borderId="0" xfId="0" applyFont="1" applyFill="1" applyBorder="1" applyAlignment="1">
      <alignment horizontal="center" vertical="center" wrapText="1"/>
    </xf>
    <xf numFmtId="0" fontId="65" fillId="26" borderId="125" xfId="0" applyFont="1" applyFill="1" applyBorder="1" applyAlignment="1">
      <alignment horizontal="center" vertical="center" wrapText="1"/>
    </xf>
    <xf numFmtId="4" fontId="62" fillId="3" borderId="285" xfId="0" applyNumberFormat="1" applyFont="1" applyFill="1" applyBorder="1" applyAlignment="1" applyProtection="1">
      <alignment vertical="top" wrapText="1"/>
      <protection locked="0"/>
    </xf>
    <xf numFmtId="4" fontId="62" fillId="3" borderId="286" xfId="0" applyNumberFormat="1" applyFont="1" applyFill="1" applyBorder="1" applyAlignment="1" applyProtection="1">
      <alignment vertical="top" wrapText="1"/>
      <protection locked="0"/>
    </xf>
    <xf numFmtId="0" fontId="65" fillId="26" borderId="83" xfId="0" applyFont="1" applyFill="1" applyBorder="1" applyAlignment="1">
      <alignment horizontal="center" vertical="center" wrapText="1"/>
    </xf>
    <xf numFmtId="0" fontId="65" fillId="26" borderId="149" xfId="0" applyFont="1" applyFill="1" applyBorder="1" applyAlignment="1">
      <alignment horizontal="center" vertical="center" wrapText="1"/>
    </xf>
    <xf numFmtId="0" fontId="65" fillId="26" borderId="208" xfId="0" applyFont="1" applyFill="1" applyBorder="1" applyAlignment="1">
      <alignment horizontal="center" vertical="center" wrapText="1"/>
    </xf>
    <xf numFmtId="0" fontId="65" fillId="26" borderId="143" xfId="0" applyFont="1" applyFill="1" applyBorder="1" applyAlignment="1">
      <alignment horizontal="center" vertical="center" wrapText="1"/>
    </xf>
    <xf numFmtId="0" fontId="65" fillId="26" borderId="146" xfId="0" applyFont="1" applyFill="1" applyBorder="1" applyAlignment="1">
      <alignment horizontal="center" vertical="center" wrapText="1"/>
    </xf>
    <xf numFmtId="0" fontId="65" fillId="26" borderId="147" xfId="0" applyFont="1" applyFill="1" applyBorder="1" applyAlignment="1">
      <alignment horizontal="center" vertical="center" wrapText="1"/>
    </xf>
    <xf numFmtId="0" fontId="65" fillId="0" borderId="131" xfId="0" applyFont="1" applyFill="1" applyBorder="1" applyAlignment="1">
      <alignment horizontal="center" vertical="center" wrapText="1"/>
    </xf>
    <xf numFmtId="0" fontId="65" fillId="0" borderId="59" xfId="0" applyFont="1" applyFill="1" applyBorder="1" applyAlignment="1">
      <alignment horizontal="center" vertical="center" wrapText="1"/>
    </xf>
    <xf numFmtId="4" fontId="62" fillId="44" borderId="169" xfId="0" applyNumberFormat="1" applyFont="1" applyFill="1" applyBorder="1" applyAlignment="1" applyProtection="1">
      <alignment vertical="top" wrapText="1"/>
      <protection locked="0"/>
    </xf>
    <xf numFmtId="4" fontId="62" fillId="44" borderId="272" xfId="0" applyNumberFormat="1" applyFont="1" applyFill="1" applyBorder="1" applyAlignment="1" applyProtection="1">
      <alignment vertical="top" wrapText="1"/>
      <protection locked="0"/>
    </xf>
    <xf numFmtId="4" fontId="62" fillId="42" borderId="285" xfId="0" applyNumberFormat="1" applyFont="1" applyFill="1" applyBorder="1" applyAlignment="1" applyProtection="1">
      <alignment vertical="top" wrapText="1"/>
      <protection locked="0"/>
    </xf>
    <xf numFmtId="4" fontId="62" fillId="42" borderId="286" xfId="0" applyNumberFormat="1" applyFont="1" applyFill="1" applyBorder="1" applyAlignment="1" applyProtection="1">
      <alignment vertical="top" wrapText="1"/>
      <protection locked="0"/>
    </xf>
    <xf numFmtId="0" fontId="127" fillId="20" borderId="14" xfId="0" applyFont="1" applyFill="1" applyBorder="1" applyAlignment="1">
      <alignment horizontal="left" vertical="top" wrapText="1"/>
    </xf>
    <xf numFmtId="0" fontId="127" fillId="20" borderId="15" xfId="0" applyFont="1" applyFill="1" applyBorder="1" applyAlignment="1">
      <alignment horizontal="left" vertical="top" wrapText="1"/>
    </xf>
    <xf numFmtId="0" fontId="127" fillId="20" borderId="16" xfId="0" applyFont="1" applyFill="1" applyBorder="1" applyAlignment="1">
      <alignment horizontal="left" vertical="center" wrapText="1"/>
    </xf>
    <xf numFmtId="0" fontId="127" fillId="20" borderId="13" xfId="0" applyFont="1" applyFill="1" applyBorder="1" applyAlignment="1">
      <alignment horizontal="left" vertical="center" wrapText="1"/>
    </xf>
    <xf numFmtId="0" fontId="128" fillId="22" borderId="131" xfId="0" applyFont="1" applyFill="1" applyBorder="1" applyAlignment="1" applyProtection="1">
      <alignment horizontal="center"/>
    </xf>
    <xf numFmtId="0" fontId="65" fillId="26" borderId="84" xfId="0" applyFont="1" applyFill="1" applyBorder="1" applyAlignment="1">
      <alignment horizontal="center" vertical="center" wrapText="1"/>
    </xf>
    <xf numFmtId="0" fontId="65" fillId="26" borderId="144" xfId="0" applyFont="1" applyFill="1" applyBorder="1" applyAlignment="1">
      <alignment horizontal="center" vertical="center" wrapText="1"/>
    </xf>
    <xf numFmtId="0" fontId="128" fillId="22" borderId="0" xfId="0" applyFont="1" applyFill="1" applyBorder="1" applyAlignment="1" applyProtection="1">
      <alignment horizontal="center"/>
    </xf>
    <xf numFmtId="179" fontId="128" fillId="0" borderId="46" xfId="0" applyNumberFormat="1" applyFont="1" applyFill="1" applyBorder="1" applyAlignment="1">
      <alignment horizontal="center"/>
    </xf>
    <xf numFmtId="0" fontId="7" fillId="26" borderId="107" xfId="0" applyFont="1" applyFill="1" applyBorder="1" applyAlignment="1" applyProtection="1">
      <alignment horizontal="center" vertical="center" wrapText="1"/>
    </xf>
    <xf numFmtId="0" fontId="7" fillId="26" borderId="189" xfId="0" applyFont="1" applyFill="1" applyBorder="1" applyAlignment="1" applyProtection="1">
      <alignment horizontal="center" vertical="center" wrapText="1"/>
    </xf>
    <xf numFmtId="0" fontId="7" fillId="26" borderId="224" xfId="0" applyFont="1" applyFill="1" applyBorder="1" applyAlignment="1" applyProtection="1">
      <alignment horizontal="center" vertical="center" wrapText="1"/>
    </xf>
    <xf numFmtId="0" fontId="7" fillId="26" borderId="195" xfId="0" applyFont="1" applyFill="1" applyBorder="1" applyAlignment="1" applyProtection="1">
      <alignment horizontal="center" vertical="center" wrapText="1"/>
    </xf>
    <xf numFmtId="0" fontId="7" fillId="26" borderId="198" xfId="0" applyFont="1" applyFill="1" applyBorder="1" applyAlignment="1" applyProtection="1">
      <alignment horizontal="center" vertical="center" wrapText="1"/>
    </xf>
    <xf numFmtId="0" fontId="7" fillId="26" borderId="225" xfId="0" applyFont="1" applyFill="1" applyBorder="1" applyAlignment="1" applyProtection="1">
      <alignment horizontal="center" vertical="center" wrapText="1"/>
    </xf>
    <xf numFmtId="0" fontId="128" fillId="22" borderId="107" xfId="0" applyFont="1" applyFill="1" applyBorder="1" applyAlignment="1" applyProtection="1">
      <alignment horizontal="center"/>
    </xf>
    <xf numFmtId="0" fontId="128" fillId="22" borderId="189" xfId="0" applyFont="1" applyFill="1" applyBorder="1" applyAlignment="1" applyProtection="1">
      <alignment horizontal="center"/>
    </xf>
    <xf numFmtId="0" fontId="128" fillId="22" borderId="224" xfId="0" applyFont="1" applyFill="1" applyBorder="1" applyAlignment="1" applyProtection="1">
      <alignment horizontal="center"/>
    </xf>
    <xf numFmtId="179" fontId="7" fillId="35" borderId="200" xfId="0" applyNumberFormat="1" applyFont="1" applyFill="1" applyBorder="1" applyAlignment="1">
      <alignment horizontal="center" vertical="center" wrapText="1"/>
    </xf>
    <xf numFmtId="179" fontId="7" fillId="35" borderId="201" xfId="0" applyNumberFormat="1" applyFont="1" applyFill="1" applyBorder="1" applyAlignment="1">
      <alignment horizontal="center" vertical="center" wrapText="1"/>
    </xf>
    <xf numFmtId="179" fontId="7" fillId="35" borderId="300" xfId="0" applyNumberFormat="1" applyFont="1" applyFill="1" applyBorder="1" applyAlignment="1">
      <alignment horizontal="center" vertical="center" wrapText="1"/>
    </xf>
    <xf numFmtId="179" fontId="7" fillId="25" borderId="200" xfId="0" applyNumberFormat="1" applyFont="1" applyFill="1" applyBorder="1" applyAlignment="1">
      <alignment horizontal="center" vertical="center" wrapText="1"/>
    </xf>
    <xf numFmtId="179" fontId="7" fillId="25" borderId="201" xfId="0" applyNumberFormat="1" applyFont="1" applyFill="1" applyBorder="1" applyAlignment="1">
      <alignment horizontal="center" vertical="center" wrapText="1"/>
    </xf>
    <xf numFmtId="179" fontId="7" fillId="25" borderId="300" xfId="0" applyNumberFormat="1" applyFont="1" applyFill="1" applyBorder="1" applyAlignment="1">
      <alignment horizontal="center" vertical="center" wrapText="1"/>
    </xf>
    <xf numFmtId="0" fontId="7" fillId="26" borderId="101" xfId="0" applyFont="1" applyFill="1" applyBorder="1" applyAlignment="1" applyProtection="1">
      <alignment horizontal="center" vertical="center" wrapText="1"/>
    </xf>
    <xf numFmtId="0" fontId="7" fillId="26" borderId="104" xfId="0" applyFont="1" applyFill="1" applyBorder="1" applyAlignment="1" applyProtection="1">
      <alignment horizontal="center" vertical="center" wrapText="1"/>
    </xf>
    <xf numFmtId="0" fontId="7" fillId="26" borderId="102" xfId="0" applyFont="1" applyFill="1" applyBorder="1" applyAlignment="1" applyProtection="1">
      <alignment horizontal="center" vertical="center" wrapText="1"/>
    </xf>
    <xf numFmtId="0" fontId="7" fillId="24" borderId="101" xfId="0" applyFont="1" applyFill="1" applyBorder="1" applyAlignment="1" applyProtection="1">
      <alignment horizontal="center" vertical="center" wrapText="1"/>
    </xf>
    <xf numFmtId="0" fontId="7" fillId="24" borderId="104" xfId="0" applyFont="1" applyFill="1" applyBorder="1" applyAlignment="1" applyProtection="1">
      <alignment horizontal="center" vertical="center" wrapText="1"/>
    </xf>
    <xf numFmtId="0" fontId="7" fillId="24" borderId="102" xfId="0" applyFont="1" applyFill="1" applyBorder="1" applyAlignment="1" applyProtection="1">
      <alignment horizontal="center" vertical="center" wrapText="1"/>
    </xf>
    <xf numFmtId="0" fontId="7" fillId="25" borderId="184" xfId="0" applyFont="1" applyFill="1" applyBorder="1" applyAlignment="1">
      <alignment horizontal="center"/>
    </xf>
    <xf numFmtId="0" fontId="7" fillId="25" borderId="185" xfId="0" applyFont="1" applyFill="1" applyBorder="1" applyAlignment="1">
      <alignment horizontal="center"/>
    </xf>
    <xf numFmtId="0" fontId="7" fillId="25" borderId="186" xfId="0" applyFont="1" applyFill="1" applyBorder="1" applyAlignment="1">
      <alignment horizontal="center"/>
    </xf>
    <xf numFmtId="0" fontId="79" fillId="22" borderId="135" xfId="0" applyFont="1" applyFill="1" applyBorder="1" applyAlignment="1" applyProtection="1">
      <alignment vertical="top"/>
    </xf>
    <xf numFmtId="0" fontId="79" fillId="22" borderId="45" xfId="0" applyFont="1" applyFill="1" applyBorder="1" applyAlignment="1" applyProtection="1">
      <alignment vertical="top"/>
    </xf>
    <xf numFmtId="0" fontId="79" fillId="22" borderId="133" xfId="0" applyFont="1" applyFill="1" applyBorder="1" applyAlignment="1" applyProtection="1">
      <alignment vertical="top"/>
    </xf>
    <xf numFmtId="0" fontId="78" fillId="25" borderId="223" xfId="0" applyFont="1" applyFill="1" applyBorder="1" applyAlignment="1" applyProtection="1">
      <alignment horizontal="center" vertical="center" wrapText="1"/>
    </xf>
    <xf numFmtId="0" fontId="78" fillId="25" borderId="131" xfId="0" applyFont="1" applyFill="1" applyBorder="1" applyAlignment="1" applyProtection="1">
      <alignment horizontal="center" vertical="center" wrapText="1"/>
    </xf>
    <xf numFmtId="0" fontId="78" fillId="25" borderId="59" xfId="0" applyFont="1" applyFill="1" applyBorder="1" applyAlignment="1" applyProtection="1">
      <alignment horizontal="center" vertical="center" wrapText="1"/>
    </xf>
    <xf numFmtId="0" fontId="79" fillId="22" borderId="36" xfId="0" applyFont="1" applyFill="1" applyBorder="1" applyAlignment="1" applyProtection="1">
      <alignment vertical="top"/>
    </xf>
    <xf numFmtId="0" fontId="68" fillId="22" borderId="135" xfId="0" applyFont="1" applyFill="1" applyBorder="1" applyAlignment="1" applyProtection="1">
      <alignment vertical="top"/>
    </xf>
    <xf numFmtId="0" fontId="68" fillId="22" borderId="45" xfId="0" applyFont="1" applyFill="1" applyBorder="1" applyAlignment="1" applyProtection="1">
      <alignment vertical="top"/>
    </xf>
    <xf numFmtId="0" fontId="79" fillId="22" borderId="48" xfId="0" applyFont="1" applyFill="1" applyBorder="1" applyAlignment="1" applyProtection="1">
      <alignment vertical="top"/>
    </xf>
    <xf numFmtId="0" fontId="78" fillId="24" borderId="33" xfId="0" applyFont="1" applyFill="1" applyBorder="1" applyAlignment="1" applyProtection="1">
      <alignment horizontal="center" vertical="center"/>
    </xf>
    <xf numFmtId="0" fontId="78" fillId="24" borderId="34" xfId="0" applyFont="1" applyFill="1" applyBorder="1" applyAlignment="1" applyProtection="1">
      <alignment horizontal="center" vertical="center"/>
    </xf>
    <xf numFmtId="0" fontId="78" fillId="24" borderId="35" xfId="0" applyFont="1" applyFill="1" applyBorder="1" applyAlignment="1" applyProtection="1">
      <alignment horizontal="center" vertical="center"/>
    </xf>
    <xf numFmtId="0" fontId="65" fillId="0" borderId="131" xfId="0" applyFont="1" applyBorder="1" applyAlignment="1" applyProtection="1">
      <alignment horizontal="center"/>
    </xf>
    <xf numFmtId="0" fontId="65" fillId="0" borderId="59" xfId="0" applyFont="1" applyBorder="1" applyAlignment="1" applyProtection="1">
      <alignment horizontal="center"/>
    </xf>
    <xf numFmtId="0" fontId="68" fillId="22" borderId="36" xfId="0" applyFont="1" applyFill="1" applyBorder="1" applyAlignment="1" applyProtection="1">
      <alignment vertical="top"/>
    </xf>
    <xf numFmtId="0" fontId="68" fillId="22" borderId="133" xfId="0" applyFont="1" applyFill="1" applyBorder="1" applyAlignment="1" applyProtection="1">
      <alignment vertical="top"/>
    </xf>
    <xf numFmtId="0" fontId="78" fillId="25" borderId="42" xfId="0" applyFont="1" applyFill="1" applyBorder="1" applyAlignment="1" applyProtection="1">
      <alignment horizontal="center" vertical="center"/>
    </xf>
    <xf numFmtId="0" fontId="78" fillId="25" borderId="43" xfId="0" applyFont="1" applyFill="1" applyBorder="1" applyAlignment="1" applyProtection="1">
      <alignment horizontal="center" vertical="center"/>
    </xf>
    <xf numFmtId="0" fontId="78" fillId="25" borderId="41" xfId="0" applyFont="1" applyFill="1" applyBorder="1" applyAlignment="1" applyProtection="1">
      <alignment horizontal="center" vertical="center"/>
    </xf>
    <xf numFmtId="0" fontId="62" fillId="42" borderId="66" xfId="0" applyFont="1" applyFill="1" applyBorder="1" applyAlignment="1" applyProtection="1">
      <alignment horizontal="center" vertical="top" wrapText="1"/>
      <protection locked="0"/>
    </xf>
    <xf numFmtId="0" fontId="62" fillId="42" borderId="67" xfId="0" applyFont="1" applyFill="1" applyBorder="1" applyAlignment="1" applyProtection="1">
      <alignment horizontal="center" vertical="top" wrapText="1"/>
      <protection locked="0"/>
    </xf>
    <xf numFmtId="0" fontId="62" fillId="42" borderId="183" xfId="0" applyFont="1" applyFill="1" applyBorder="1" applyAlignment="1" applyProtection="1">
      <alignment horizontal="center" vertical="top" wrapText="1"/>
      <protection locked="0"/>
    </xf>
    <xf numFmtId="0" fontId="62" fillId="42" borderId="238" xfId="0" applyFont="1" applyFill="1" applyBorder="1" applyAlignment="1" applyProtection="1">
      <alignment horizontal="center" vertical="top" wrapText="1"/>
      <protection locked="0"/>
    </xf>
    <xf numFmtId="0" fontId="66" fillId="20" borderId="37" xfId="0" applyFont="1" applyFill="1" applyBorder="1" applyAlignment="1" applyProtection="1">
      <alignment horizontal="center" vertical="center" wrapText="1"/>
    </xf>
    <xf numFmtId="0" fontId="66" fillId="20" borderId="157" xfId="0" applyFont="1" applyFill="1" applyBorder="1" applyAlignment="1" applyProtection="1">
      <alignment horizontal="center" vertical="center" wrapText="1"/>
    </xf>
    <xf numFmtId="0" fontId="66" fillId="20" borderId="47" xfId="0" applyFont="1" applyFill="1" applyBorder="1" applyAlignment="1" applyProtection="1">
      <alignment horizontal="center" vertical="center" wrapText="1"/>
    </xf>
    <xf numFmtId="0" fontId="66" fillId="20" borderId="12" xfId="0" applyFont="1" applyFill="1" applyBorder="1" applyAlignment="1" applyProtection="1">
      <alignment horizontal="center" vertical="center" wrapText="1"/>
    </xf>
    <xf numFmtId="0" fontId="66" fillId="26" borderId="153" xfId="0" applyFont="1" applyFill="1" applyBorder="1" applyAlignment="1" applyProtection="1">
      <alignment horizontal="center" vertical="center" wrapText="1"/>
    </xf>
    <xf numFmtId="0" fontId="66" fillId="26" borderId="302" xfId="0" applyFont="1" applyFill="1" applyBorder="1" applyAlignment="1" applyProtection="1">
      <alignment horizontal="center" vertical="center" wrapText="1"/>
    </xf>
    <xf numFmtId="0" fontId="66" fillId="23" borderId="42" xfId="0" applyFont="1" applyFill="1" applyBorder="1" applyAlignment="1" applyProtection="1">
      <alignment horizontal="center" vertical="center" wrapText="1"/>
    </xf>
    <xf numFmtId="0" fontId="66" fillId="23" borderId="43" xfId="0" applyFont="1" applyFill="1" applyBorder="1" applyAlignment="1" applyProtection="1">
      <alignment horizontal="center" vertical="center" wrapText="1"/>
    </xf>
    <xf numFmtId="0" fontId="66" fillId="20" borderId="159" xfId="0" applyFont="1" applyFill="1" applyBorder="1" applyAlignment="1" applyProtection="1">
      <alignment horizontal="center" vertical="center" wrapText="1"/>
    </xf>
    <xf numFmtId="0" fontId="66" fillId="20" borderId="158" xfId="0" applyFont="1" applyFill="1" applyBorder="1" applyAlignment="1" applyProtection="1">
      <alignment horizontal="center" vertical="center" wrapText="1"/>
    </xf>
    <xf numFmtId="0" fontId="66" fillId="20" borderId="14" xfId="0" applyFont="1" applyFill="1" applyBorder="1" applyAlignment="1" applyProtection="1">
      <alignment horizontal="center" vertical="center" wrapText="1"/>
    </xf>
    <xf numFmtId="0" fontId="66" fillId="20" borderId="3" xfId="0" applyFont="1" applyFill="1" applyBorder="1" applyAlignment="1" applyProtection="1">
      <alignment horizontal="center" vertical="center" wrapText="1"/>
    </xf>
    <xf numFmtId="0" fontId="66" fillId="20" borderId="15" xfId="0" applyFont="1" applyFill="1" applyBorder="1" applyAlignment="1" applyProtection="1">
      <alignment horizontal="center" vertical="center" wrapText="1"/>
    </xf>
    <xf numFmtId="0" fontId="66" fillId="20" borderId="0" xfId="0" applyFont="1" applyFill="1" applyBorder="1" applyAlignment="1" applyProtection="1">
      <alignment horizontal="center" vertical="center" wrapText="1"/>
    </xf>
    <xf numFmtId="0" fontId="66" fillId="20" borderId="11" xfId="0" applyFont="1" applyFill="1" applyBorder="1" applyAlignment="1" applyProtection="1">
      <alignment horizontal="center" vertical="center" wrapText="1"/>
    </xf>
    <xf numFmtId="0" fontId="62" fillId="27" borderId="61" xfId="0" applyNumberFormat="1" applyFont="1" applyFill="1" applyBorder="1" applyAlignment="1" applyProtection="1">
      <alignment horizontal="left" vertical="top" wrapText="1"/>
      <protection locked="0"/>
    </xf>
    <xf numFmtId="0" fontId="62" fillId="27" borderId="62" xfId="0" applyNumberFormat="1" applyFont="1" applyFill="1" applyBorder="1" applyAlignment="1" applyProtection="1">
      <alignment horizontal="left" vertical="top" wrapText="1"/>
      <protection locked="0"/>
    </xf>
    <xf numFmtId="0" fontId="62" fillId="27" borderId="66" xfId="0" applyNumberFormat="1" applyFont="1" applyFill="1" applyBorder="1" applyAlignment="1" applyProtection="1">
      <alignment horizontal="left" vertical="top" wrapText="1"/>
      <protection locked="0"/>
    </xf>
    <xf numFmtId="0" fontId="62" fillId="27" borderId="67" xfId="0" applyNumberFormat="1" applyFont="1" applyFill="1" applyBorder="1" applyAlignment="1" applyProtection="1">
      <alignment horizontal="left" vertical="top" wrapText="1"/>
      <protection locked="0"/>
    </xf>
    <xf numFmtId="189" fontId="62" fillId="42" borderId="176" xfId="56" applyNumberFormat="1" applyFont="1" applyFill="1" applyBorder="1" applyAlignment="1" applyProtection="1">
      <alignment horizontal="left" wrapText="1"/>
      <protection locked="0"/>
    </xf>
    <xf numFmtId="189" fontId="62" fillId="42" borderId="59" xfId="56" applyNumberFormat="1" applyFont="1" applyFill="1" applyBorder="1" applyAlignment="1" applyProtection="1">
      <alignment horizontal="left" wrapText="1"/>
      <protection locked="0"/>
    </xf>
    <xf numFmtId="0" fontId="78" fillId="26" borderId="223" xfId="0" applyFont="1" applyFill="1" applyBorder="1" applyAlignment="1" applyProtection="1">
      <alignment horizontal="center" vertical="center" wrapText="1"/>
    </xf>
    <xf numFmtId="0" fontId="78" fillId="26" borderId="131" xfId="0" applyFont="1" applyFill="1" applyBorder="1" applyAlignment="1" applyProtection="1">
      <alignment horizontal="center" vertical="center" wrapText="1"/>
    </xf>
    <xf numFmtId="0" fontId="78" fillId="26" borderId="257" xfId="0" applyFont="1" applyFill="1" applyBorder="1" applyAlignment="1" applyProtection="1">
      <alignment horizontal="center" vertical="center" wrapText="1"/>
    </xf>
  </cellXfs>
  <cellStyles count="71">
    <cellStyle name="Bad" xfId="22" builtinId="27" hidden="1"/>
    <cellStyle name="Calculation" xfId="26" builtinId="22" hidden="1"/>
    <cellStyle name="Check Cell" xfId="28" builtinId="23" hidden="1"/>
    <cellStyle name="Check RedRedGreen" xfId="44" xr:uid="{00000000-0005-0000-0000-000003000000}"/>
    <cellStyle name="Comma" xfId="61" builtinId="3"/>
    <cellStyle name="Currency" xfId="1" builtinId="4" hidden="1" customBuiltin="1"/>
    <cellStyle name="Currency" xfId="40" xr:uid="{00000000-0005-0000-0000-000006000000}"/>
    <cellStyle name="Currency Assumptions" xfId="19" xr:uid="{00000000-0005-0000-0000-000007000000}"/>
    <cellStyle name="Currency Input" xfId="49" xr:uid="{00000000-0005-0000-0000-000008000000}"/>
    <cellStyle name="Date" xfId="11" xr:uid="{00000000-0005-0000-0000-000009000000}"/>
    <cellStyle name="Date Assumptions" xfId="12" xr:uid="{00000000-0005-0000-0000-00000A000000}"/>
    <cellStyle name="Date Input" xfId="48" xr:uid="{00000000-0005-0000-0000-00000B000000}"/>
    <cellStyle name="dms_NUM 2_1dp" xfId="62" xr:uid="{00000000-0005-0000-0000-00000C000000}"/>
    <cellStyle name="Dropdown" xfId="53" xr:uid="{00000000-0005-0000-0000-00000D000000}"/>
    <cellStyle name="Explanatory Text" xfId="31" builtinId="53" hidden="1"/>
    <cellStyle name="External Link" xfId="55" xr:uid="{00000000-0005-0000-0000-00000F000000}"/>
    <cellStyle name="Good" xfId="21" builtinId="26" hidden="1"/>
    <cellStyle name="Heading 1" xfId="3" builtinId="16" customBuiltin="1"/>
    <cellStyle name="Heading 1 2" xfId="57" xr:uid="{00000000-0005-0000-0000-000012000000}"/>
    <cellStyle name="Heading 2" xfId="4" builtinId="17" hidden="1" customBuiltin="1"/>
    <cellStyle name="Heading 2 Input" xfId="38" xr:uid="{00000000-0005-0000-0000-000014000000}"/>
    <cellStyle name="Heading 2 Output" xfId="39" xr:uid="{00000000-0005-0000-0000-000015000000}"/>
    <cellStyle name="Heading 3" xfId="5" builtinId="18" hidden="1" customBuiltin="1"/>
    <cellStyle name="Heading 3 Input" xfId="34" xr:uid="{00000000-0005-0000-0000-000017000000}"/>
    <cellStyle name="Heading 3 Input 2" xfId="66" xr:uid="{00000000-0005-0000-0000-000000000000}"/>
    <cellStyle name="Heading 3 Output" xfId="35" xr:uid="{00000000-0005-0000-0000-000018000000}"/>
    <cellStyle name="Heading 3 Output 2" xfId="70" xr:uid="{00000000-0005-0000-0000-000001000000}"/>
    <cellStyle name="Heading 4" xfId="6" builtinId="19" hidden="1" customBuiltin="1"/>
    <cellStyle name="Heading 4 Assumptions" xfId="8" xr:uid="{00000000-0005-0000-0000-00001A000000}"/>
    <cellStyle name="Heading 4 Assumptions 2" xfId="69" xr:uid="{00000000-0005-0000-0000-000002000000}"/>
    <cellStyle name="Heading 4 Input" xfId="36" xr:uid="{00000000-0005-0000-0000-00001B000000}"/>
    <cellStyle name="Heading 4 Input 2" xfId="67" xr:uid="{00000000-0005-0000-0000-000003000000}"/>
    <cellStyle name="Heading 4 Output" xfId="37" xr:uid="{00000000-0005-0000-0000-00001C000000}"/>
    <cellStyle name="Hyperlink" xfId="32" builtinId="8" customBuiltin="1"/>
    <cellStyle name="Hyperlink 2" xfId="68" xr:uid="{00000000-0005-0000-0000-00005F000000}"/>
    <cellStyle name="Input" xfId="24" builtinId="20" hidden="1"/>
    <cellStyle name="Line Item Modifier" xfId="41" xr:uid="{00000000-0005-0000-0000-00001F000000}"/>
    <cellStyle name="Linked Cell" xfId="27" builtinId="24" hidden="1"/>
    <cellStyle name="Multiple" xfId="17" xr:uid="{00000000-0005-0000-0000-000021000000}"/>
    <cellStyle name="Multiple Assumptions" xfId="18" xr:uid="{00000000-0005-0000-0000-000022000000}"/>
    <cellStyle name="Multiple Input" xfId="50" xr:uid="{00000000-0005-0000-0000-000023000000}"/>
    <cellStyle name="Neutral" xfId="23" builtinId="28" hidden="1"/>
    <cellStyle name="Normal" xfId="0" builtinId="0" customBuiltin="1"/>
    <cellStyle name="Normal 2" xfId="64" xr:uid="{00000000-0005-0000-0000-000060000000}"/>
    <cellStyle name="Normal 4" xfId="63" xr:uid="{00000000-0005-0000-0000-000026000000}"/>
    <cellStyle name="Not Applicable" xfId="54" xr:uid="{00000000-0005-0000-0000-000027000000}"/>
    <cellStyle name="Note" xfId="30" builtinId="10" hidden="1"/>
    <cellStyle name="Number" xfId="13" xr:uid="{00000000-0005-0000-0000-000029000000}"/>
    <cellStyle name="Number Assumptions" xfId="14" xr:uid="{00000000-0005-0000-0000-00002A000000}"/>
    <cellStyle name="Number Input" xfId="47" xr:uid="{00000000-0005-0000-0000-00002B000000}"/>
    <cellStyle name="Output" xfId="25" builtinId="21" hidden="1"/>
    <cellStyle name="Percent" xfId="56" builtinId="5"/>
    <cellStyle name="Percentage" xfId="15" xr:uid="{00000000-0005-0000-0000-00002E000000}"/>
    <cellStyle name="Percentage Assumptions" xfId="16" xr:uid="{00000000-0005-0000-0000-00002F000000}"/>
    <cellStyle name="Percentage Input" xfId="51" xr:uid="{00000000-0005-0000-0000-000030000000}"/>
    <cellStyle name="RIN_TL3" xfId="60" xr:uid="{00000000-0005-0000-0000-000031000000}"/>
    <cellStyle name="Sheet Title Input" xfId="20" xr:uid="{00000000-0005-0000-0000-000032000000}"/>
    <cellStyle name="Sheet Title Input 2" xfId="65" xr:uid="{00000000-0005-0000-0000-000007000000}"/>
    <cellStyle name="Sheet Title Output" xfId="33" xr:uid="{00000000-0005-0000-0000-000033000000}"/>
    <cellStyle name="Table Header 1" xfId="42" xr:uid="{00000000-0005-0000-0000-000034000000}"/>
    <cellStyle name="Table Header 2" xfId="43" xr:uid="{00000000-0005-0000-0000-000035000000}"/>
    <cellStyle name="TableLvl2" xfId="59" xr:uid="{00000000-0005-0000-0000-000036000000}"/>
    <cellStyle name="TableLvl3" xfId="58" xr:uid="{00000000-0005-0000-0000-000037000000}"/>
    <cellStyle name="Title" xfId="2" builtinId="15" hidden="1"/>
    <cellStyle name="Total" xfId="7" builtinId="25" hidden="1"/>
    <cellStyle name="Trigger Assumption GreenRedGrey" xfId="45" xr:uid="{00000000-0005-0000-0000-00003A000000}"/>
    <cellStyle name="Trigger GreenRedGrey" xfId="46" xr:uid="{00000000-0005-0000-0000-00003B000000}"/>
    <cellStyle name="Warning Text" xfId="29" builtinId="11" hidden="1"/>
    <cellStyle name="Year" xfId="9" xr:uid="{00000000-0005-0000-0000-00003D000000}"/>
    <cellStyle name="Year Assumptions" xfId="10" xr:uid="{00000000-0005-0000-0000-00003E000000}"/>
    <cellStyle name="Year Input" xfId="52" xr:uid="{00000000-0005-0000-0000-00003F000000}"/>
  </cellStyles>
  <dxfs count="885">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val="0"/>
        <i val="0"/>
        <color rgb="FF00B050"/>
      </font>
    </dxf>
    <dxf>
      <font>
        <b val="0"/>
        <i val="0"/>
        <color rgb="FF00B050"/>
      </font>
    </dxf>
    <dxf>
      <font>
        <b/>
        <i val="0"/>
        <color rgb="FFFF0000"/>
      </font>
    </dxf>
  </dxfs>
  <tableStyles count="0" defaultTableStyle="TableStyleMedium2" defaultPivotStyle="PivotStyleLight16"/>
  <colors>
    <mruColors>
      <color rgb="FFFFFFCC"/>
      <color rgb="FF426286"/>
      <color rgb="FFFF0066"/>
      <color rgb="FF139C00"/>
      <color rgb="FFCC9900"/>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externalLink" Target="externalLinks/externalLink10.xml"/><Relationship Id="rId68" Type="http://schemas.openxmlformats.org/officeDocument/2006/relationships/externalLink" Target="externalLinks/externalLink15.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66" Type="http://schemas.openxmlformats.org/officeDocument/2006/relationships/externalLink" Target="externalLinks/externalLink13.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65" Type="http://schemas.openxmlformats.org/officeDocument/2006/relationships/externalLink" Target="externalLinks/externalLink12.xml"/><Relationship Id="rId73" Type="http://schemas.openxmlformats.org/officeDocument/2006/relationships/sharedStrings" Target="sharedStrings.xml"/><Relationship Id="rId78"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externalLink" Target="externalLinks/externalLink11.xml"/><Relationship Id="rId69" Type="http://schemas.openxmlformats.org/officeDocument/2006/relationships/externalLink" Target="externalLinks/externalLink16.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 Id="rId67" Type="http://schemas.openxmlformats.org/officeDocument/2006/relationships/externalLink" Target="externalLinks/externalLink1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externalLink" Target="externalLinks/externalLink9.xml"/><Relationship Id="rId70" Type="http://schemas.openxmlformats.org/officeDocument/2006/relationships/externalLink" Target="externalLinks/externalLink17.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5</xdr:row>
      <xdr:rowOff>76200</xdr:rowOff>
    </xdr:from>
    <xdr:to>
      <xdr:col>5</xdr:col>
      <xdr:colOff>371750</xdr:colOff>
      <xdr:row>8</xdr:row>
      <xdr:rowOff>104839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6775" y="895350"/>
          <a:ext cx="1971950" cy="45726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136072</xdr:colOff>
      <xdr:row>0</xdr:row>
      <xdr:rowOff>0</xdr:rowOff>
    </xdr:from>
    <xdr:to>
      <xdr:col>0</xdr:col>
      <xdr:colOff>1052991</xdr:colOff>
      <xdr:row>4</xdr:row>
      <xdr:rowOff>5872</xdr:rowOff>
    </xdr:to>
    <xdr:grpSp>
      <xdr:nvGrpSpPr>
        <xdr:cNvPr id="2" name="Group 1">
          <a:extLst>
            <a:ext uri="{FF2B5EF4-FFF2-40B4-BE49-F238E27FC236}">
              <a16:creationId xmlns:a16="http://schemas.microsoft.com/office/drawing/2014/main" id="{00000000-0008-0000-0D00-00000C000000}"/>
            </a:ext>
          </a:extLst>
        </xdr:cNvPr>
        <xdr:cNvGrpSpPr/>
      </xdr:nvGrpSpPr>
      <xdr:grpSpPr>
        <a:xfrm>
          <a:off x="136072" y="0"/>
          <a:ext cx="916919" cy="1027848"/>
          <a:chOff x="102256" y="64025"/>
          <a:chExt cx="1045758" cy="1209317"/>
        </a:xfrm>
      </xdr:grpSpPr>
      <xdr:grpSp>
        <xdr:nvGrpSpPr>
          <xdr:cNvPr id="3" name="Group 2">
            <a:extLst>
              <a:ext uri="{FF2B5EF4-FFF2-40B4-BE49-F238E27FC236}">
                <a16:creationId xmlns:a16="http://schemas.microsoft.com/office/drawing/2014/main" id="{00000000-0008-0000-0D00-00000D000000}"/>
              </a:ext>
            </a:extLst>
          </xdr:cNvPr>
          <xdr:cNvGrpSpPr>
            <a:grpSpLocks/>
          </xdr:cNvGrpSpPr>
        </xdr:nvGrpSpPr>
        <xdr:grpSpPr bwMode="auto">
          <a:xfrm>
            <a:off x="102256" y="64025"/>
            <a:ext cx="1045758" cy="1209317"/>
            <a:chOff x="64" y="0"/>
            <a:chExt cx="78" cy="119"/>
          </a:xfrm>
        </xdr:grpSpPr>
        <xdr:sp macro="" textlink="">
          <xdr:nvSpPr>
            <xdr:cNvPr id="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8" name="Picture 4" descr="item">
              <a:extLst>
                <a:ext uri="{FF2B5EF4-FFF2-40B4-BE49-F238E27FC236}">
                  <a16:creationId xmlns:a16="http://schemas.microsoft.com/office/drawing/2014/main" id="{00000000-0008-0000-0D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4" name="Group 3">
            <a:extLst>
              <a:ext uri="{FF2B5EF4-FFF2-40B4-BE49-F238E27FC236}">
                <a16:creationId xmlns:a16="http://schemas.microsoft.com/office/drawing/2014/main" id="{00000000-0008-0000-0D00-00000E000000}"/>
              </a:ext>
            </a:extLst>
          </xdr:cNvPr>
          <xdr:cNvGrpSpPr/>
        </xdr:nvGrpSpPr>
        <xdr:grpSpPr>
          <a:xfrm>
            <a:off x="133225" y="712735"/>
            <a:ext cx="974187" cy="514563"/>
            <a:chOff x="148265" y="672629"/>
            <a:chExt cx="974187" cy="514563"/>
          </a:xfrm>
        </xdr:grpSpPr>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D00-00000F000000}"/>
                </a:ext>
              </a:extLst>
            </xdr:cNvPr>
            <xdr:cNvSpPr>
              <a:spLocks noChangeArrowheads="1"/>
            </xdr:cNvSpPr>
          </xdr:nvSpPr>
          <xdr:spPr bwMode="auto">
            <a:xfrm>
              <a:off x="148265" y="672629"/>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6" name="AutoShape 6">
              <a:hlinkClick xmlns:r="http://schemas.openxmlformats.org/officeDocument/2006/relationships" r:id="rId3"/>
              <a:extLst>
                <a:ext uri="{FF2B5EF4-FFF2-40B4-BE49-F238E27FC236}">
                  <a16:creationId xmlns:a16="http://schemas.microsoft.com/office/drawing/2014/main" id="{00000000-0008-0000-0D00-000010000000}"/>
                </a:ext>
              </a:extLst>
            </xdr:cNvPr>
            <xdr:cNvSpPr>
              <a:spLocks noChangeArrowheads="1"/>
            </xdr:cNvSpPr>
          </xdr:nvSpPr>
          <xdr:spPr bwMode="auto">
            <a:xfrm>
              <a:off x="150270" y="944597"/>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grpSp>
    <xdr:clientData/>
  </xdr:twoCellAnchor>
  <xdr:twoCellAnchor>
    <xdr:from>
      <xdr:col>4</xdr:col>
      <xdr:colOff>33617</xdr:colOff>
      <xdr:row>0</xdr:row>
      <xdr:rowOff>11206</xdr:rowOff>
    </xdr:from>
    <xdr:to>
      <xdr:col>9</xdr:col>
      <xdr:colOff>739830</xdr:colOff>
      <xdr:row>3</xdr:row>
      <xdr:rowOff>1693</xdr:rowOff>
    </xdr:to>
    <xdr:grpSp>
      <xdr:nvGrpSpPr>
        <xdr:cNvPr id="9" name="Group 8">
          <a:extLst>
            <a:ext uri="{FF2B5EF4-FFF2-40B4-BE49-F238E27FC236}">
              <a16:creationId xmlns:a16="http://schemas.microsoft.com/office/drawing/2014/main" id="{00000000-0008-0000-0D00-000013000000}"/>
            </a:ext>
          </a:extLst>
        </xdr:cNvPr>
        <xdr:cNvGrpSpPr/>
      </xdr:nvGrpSpPr>
      <xdr:grpSpPr>
        <a:xfrm>
          <a:off x="7407088" y="11206"/>
          <a:ext cx="5950566" cy="756969"/>
          <a:chOff x="6257924" y="76200"/>
          <a:chExt cx="5973778" cy="1034035"/>
        </a:xfrm>
      </xdr:grpSpPr>
      <xdr:grpSp>
        <xdr:nvGrpSpPr>
          <xdr:cNvPr id="10" name="Group 9">
            <a:extLst>
              <a:ext uri="{FF2B5EF4-FFF2-40B4-BE49-F238E27FC236}">
                <a16:creationId xmlns:a16="http://schemas.microsoft.com/office/drawing/2014/main" id="{00000000-0008-0000-0D00-000014000000}"/>
              </a:ext>
            </a:extLst>
          </xdr:cNvPr>
          <xdr:cNvGrpSpPr/>
        </xdr:nvGrpSpPr>
        <xdr:grpSpPr>
          <a:xfrm>
            <a:off x="6257924" y="94034"/>
            <a:ext cx="1753561" cy="971060"/>
            <a:chOff x="11448892" y="2483864"/>
            <a:chExt cx="1750813" cy="517167"/>
          </a:xfrm>
        </xdr:grpSpPr>
        <xdr:sp macro="" textlink="">
          <xdr:nvSpPr>
            <xdr:cNvPr id="17" name="Rounded Rectangle 16">
              <a:extLst>
                <a:ext uri="{FF2B5EF4-FFF2-40B4-BE49-F238E27FC236}">
                  <a16:creationId xmlns:a16="http://schemas.microsoft.com/office/drawing/2014/main" id="{00000000-0008-0000-0D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18" name="Rounded Rectangle 17">
              <a:extLst>
                <a:ext uri="{FF2B5EF4-FFF2-40B4-BE49-F238E27FC236}">
                  <a16:creationId xmlns:a16="http://schemas.microsoft.com/office/drawing/2014/main" id="{00000000-0008-0000-0D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1" name="Group 10">
            <a:extLst>
              <a:ext uri="{FF2B5EF4-FFF2-40B4-BE49-F238E27FC236}">
                <a16:creationId xmlns:a16="http://schemas.microsoft.com/office/drawing/2014/main" id="{00000000-0008-0000-0D00-000015000000}"/>
              </a:ext>
            </a:extLst>
          </xdr:cNvPr>
          <xdr:cNvGrpSpPr/>
        </xdr:nvGrpSpPr>
        <xdr:grpSpPr>
          <a:xfrm>
            <a:off x="9047916" y="76200"/>
            <a:ext cx="3183786" cy="1034035"/>
            <a:chOff x="8959453" y="47625"/>
            <a:chExt cx="3191911" cy="1037397"/>
          </a:xfrm>
        </xdr:grpSpPr>
        <xdr:sp macro="" textlink="">
          <xdr:nvSpPr>
            <xdr:cNvPr id="12" name="Rounded Rectangle 11">
              <a:extLst>
                <a:ext uri="{FF2B5EF4-FFF2-40B4-BE49-F238E27FC236}">
                  <a16:creationId xmlns:a16="http://schemas.microsoft.com/office/drawing/2014/main" id="{00000000-0008-0000-0D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3" name="Group 12">
              <a:extLst>
                <a:ext uri="{FF2B5EF4-FFF2-40B4-BE49-F238E27FC236}">
                  <a16:creationId xmlns:a16="http://schemas.microsoft.com/office/drawing/2014/main" id="{00000000-0008-0000-0D00-000017000000}"/>
                </a:ext>
              </a:extLst>
            </xdr:cNvPr>
            <xdr:cNvGrpSpPr/>
          </xdr:nvGrpSpPr>
          <xdr:grpSpPr>
            <a:xfrm>
              <a:off x="10422881" y="79536"/>
              <a:ext cx="1576451" cy="972629"/>
              <a:chOff x="24351211" y="420304"/>
              <a:chExt cx="1935032" cy="711040"/>
            </a:xfrm>
          </xdr:grpSpPr>
          <xdr:sp macro="" textlink="">
            <xdr:nvSpPr>
              <xdr:cNvPr id="15" name="Rounded Rectangle 14">
                <a:extLst>
                  <a:ext uri="{FF2B5EF4-FFF2-40B4-BE49-F238E27FC236}">
                    <a16:creationId xmlns:a16="http://schemas.microsoft.com/office/drawing/2014/main" id="{00000000-0008-0000-0D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16" name="Rounded Rectangle 15">
                <a:extLst>
                  <a:ext uri="{FF2B5EF4-FFF2-40B4-BE49-F238E27FC236}">
                    <a16:creationId xmlns:a16="http://schemas.microsoft.com/office/drawing/2014/main" id="{00000000-0008-0000-0D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4" name="Rounded Rectangle 13">
              <a:extLst>
                <a:ext uri="{FF2B5EF4-FFF2-40B4-BE49-F238E27FC236}">
                  <a16:creationId xmlns:a16="http://schemas.microsoft.com/office/drawing/2014/main" id="{00000000-0008-0000-0D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136072</xdr:colOff>
      <xdr:row>0</xdr:row>
      <xdr:rowOff>0</xdr:rowOff>
    </xdr:from>
    <xdr:to>
      <xdr:col>0</xdr:col>
      <xdr:colOff>1052991</xdr:colOff>
      <xdr:row>4</xdr:row>
      <xdr:rowOff>5872</xdr:rowOff>
    </xdr:to>
    <xdr:grpSp>
      <xdr:nvGrpSpPr>
        <xdr:cNvPr id="19" name="Group 18">
          <a:extLst>
            <a:ext uri="{FF2B5EF4-FFF2-40B4-BE49-F238E27FC236}">
              <a16:creationId xmlns:a16="http://schemas.microsoft.com/office/drawing/2014/main" id="{00000000-0008-0000-0E00-00000A000000}"/>
            </a:ext>
          </a:extLst>
        </xdr:cNvPr>
        <xdr:cNvGrpSpPr/>
      </xdr:nvGrpSpPr>
      <xdr:grpSpPr>
        <a:xfrm>
          <a:off x="136072" y="0"/>
          <a:ext cx="916919" cy="1053622"/>
          <a:chOff x="102256" y="64025"/>
          <a:chExt cx="1045758" cy="1209317"/>
        </a:xfrm>
      </xdr:grpSpPr>
      <xdr:grpSp>
        <xdr:nvGrpSpPr>
          <xdr:cNvPr id="20" name="Group 19">
            <a:extLst>
              <a:ext uri="{FF2B5EF4-FFF2-40B4-BE49-F238E27FC236}">
                <a16:creationId xmlns:a16="http://schemas.microsoft.com/office/drawing/2014/main" id="{00000000-0008-0000-0E00-00000E000000}"/>
              </a:ext>
            </a:extLst>
          </xdr:cNvPr>
          <xdr:cNvGrpSpPr>
            <a:grpSpLocks/>
          </xdr:cNvGrpSpPr>
        </xdr:nvGrpSpPr>
        <xdr:grpSpPr bwMode="auto">
          <a:xfrm>
            <a:off x="102256" y="64025"/>
            <a:ext cx="1045758" cy="1209317"/>
            <a:chOff x="64" y="0"/>
            <a:chExt cx="78" cy="119"/>
          </a:xfrm>
        </xdr:grpSpPr>
        <xdr:sp macro="" textlink="">
          <xdr:nvSpPr>
            <xdr:cNvPr id="24" name="Rectangle 3">
              <a:extLst>
                <a:ext uri="{FF2B5EF4-FFF2-40B4-BE49-F238E27FC236}">
                  <a16:creationId xmlns:a16="http://schemas.microsoft.com/office/drawing/2014/main" id="{00000000-0008-0000-0E00-000012000000}"/>
                </a:ext>
              </a:extLst>
            </xdr:cNvPr>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25" name="Picture 4" descr="item">
              <a:extLst>
                <a:ext uri="{FF2B5EF4-FFF2-40B4-BE49-F238E27FC236}">
                  <a16:creationId xmlns:a16="http://schemas.microsoft.com/office/drawing/2014/main" id="{00000000-0008-0000-0E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21" name="Group 20">
            <a:extLst>
              <a:ext uri="{FF2B5EF4-FFF2-40B4-BE49-F238E27FC236}">
                <a16:creationId xmlns:a16="http://schemas.microsoft.com/office/drawing/2014/main" id="{00000000-0008-0000-0E00-00000F000000}"/>
              </a:ext>
            </a:extLst>
          </xdr:cNvPr>
          <xdr:cNvGrpSpPr/>
        </xdr:nvGrpSpPr>
        <xdr:grpSpPr>
          <a:xfrm>
            <a:off x="133225" y="712735"/>
            <a:ext cx="974187" cy="514563"/>
            <a:chOff x="148265" y="672629"/>
            <a:chExt cx="974187" cy="514563"/>
          </a:xfrm>
        </xdr:grpSpPr>
        <xdr:sp macro="" textlink="">
          <xdr:nvSpPr>
            <xdr:cNvPr id="22" name="AutoShape 5">
              <a:hlinkClick xmlns:r="http://schemas.openxmlformats.org/officeDocument/2006/relationships" r:id="rId2"/>
              <a:extLst>
                <a:ext uri="{FF2B5EF4-FFF2-40B4-BE49-F238E27FC236}">
                  <a16:creationId xmlns:a16="http://schemas.microsoft.com/office/drawing/2014/main" id="{00000000-0008-0000-0E00-000010000000}"/>
                </a:ext>
              </a:extLst>
            </xdr:cNvPr>
            <xdr:cNvSpPr>
              <a:spLocks noChangeArrowheads="1"/>
            </xdr:cNvSpPr>
          </xdr:nvSpPr>
          <xdr:spPr bwMode="auto">
            <a:xfrm>
              <a:off x="148265" y="672629"/>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23" name="AutoShape 6">
              <a:hlinkClick xmlns:r="http://schemas.openxmlformats.org/officeDocument/2006/relationships" r:id="rId3"/>
              <a:extLst>
                <a:ext uri="{FF2B5EF4-FFF2-40B4-BE49-F238E27FC236}">
                  <a16:creationId xmlns:a16="http://schemas.microsoft.com/office/drawing/2014/main" id="{00000000-0008-0000-0E00-000011000000}"/>
                </a:ext>
              </a:extLst>
            </xdr:cNvPr>
            <xdr:cNvSpPr>
              <a:spLocks noChangeArrowheads="1"/>
            </xdr:cNvSpPr>
          </xdr:nvSpPr>
          <xdr:spPr bwMode="auto">
            <a:xfrm>
              <a:off x="150270" y="944597"/>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grpSp>
    <xdr:clientData/>
  </xdr:twoCellAnchor>
  <xdr:twoCellAnchor>
    <xdr:from>
      <xdr:col>2</xdr:col>
      <xdr:colOff>67235</xdr:colOff>
      <xdr:row>0</xdr:row>
      <xdr:rowOff>11206</xdr:rowOff>
    </xdr:from>
    <xdr:to>
      <xdr:col>7</xdr:col>
      <xdr:colOff>437272</xdr:colOff>
      <xdr:row>3</xdr:row>
      <xdr:rowOff>1693</xdr:rowOff>
    </xdr:to>
    <xdr:grpSp>
      <xdr:nvGrpSpPr>
        <xdr:cNvPr id="26" name="Group 25">
          <a:extLst>
            <a:ext uri="{FF2B5EF4-FFF2-40B4-BE49-F238E27FC236}">
              <a16:creationId xmlns:a16="http://schemas.microsoft.com/office/drawing/2014/main" id="{00000000-0008-0000-0E00-000014000000}"/>
            </a:ext>
          </a:extLst>
        </xdr:cNvPr>
        <xdr:cNvGrpSpPr/>
      </xdr:nvGrpSpPr>
      <xdr:grpSpPr>
        <a:xfrm>
          <a:off x="5656505" y="11206"/>
          <a:ext cx="5989787" cy="756297"/>
          <a:chOff x="6257924" y="76200"/>
          <a:chExt cx="5973778" cy="1034035"/>
        </a:xfrm>
      </xdr:grpSpPr>
      <xdr:grpSp>
        <xdr:nvGrpSpPr>
          <xdr:cNvPr id="27" name="Group 26">
            <a:extLst>
              <a:ext uri="{FF2B5EF4-FFF2-40B4-BE49-F238E27FC236}">
                <a16:creationId xmlns:a16="http://schemas.microsoft.com/office/drawing/2014/main" id="{00000000-0008-0000-0E00-000015000000}"/>
              </a:ext>
            </a:extLst>
          </xdr:cNvPr>
          <xdr:cNvGrpSpPr/>
        </xdr:nvGrpSpPr>
        <xdr:grpSpPr>
          <a:xfrm>
            <a:off x="6257924" y="94034"/>
            <a:ext cx="1753561" cy="971060"/>
            <a:chOff x="11448892" y="2483864"/>
            <a:chExt cx="1750813" cy="517167"/>
          </a:xfrm>
        </xdr:grpSpPr>
        <xdr:sp macro="" textlink="">
          <xdr:nvSpPr>
            <xdr:cNvPr id="34" name="Rounded Rectangle 33">
              <a:extLst>
                <a:ext uri="{FF2B5EF4-FFF2-40B4-BE49-F238E27FC236}">
                  <a16:creationId xmlns:a16="http://schemas.microsoft.com/office/drawing/2014/main" id="{00000000-0008-0000-0E00-00001C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35" name="Rounded Rectangle 34">
              <a:extLst>
                <a:ext uri="{FF2B5EF4-FFF2-40B4-BE49-F238E27FC236}">
                  <a16:creationId xmlns:a16="http://schemas.microsoft.com/office/drawing/2014/main" id="{00000000-0008-0000-0E00-00001D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8" name="Group 27">
            <a:extLst>
              <a:ext uri="{FF2B5EF4-FFF2-40B4-BE49-F238E27FC236}">
                <a16:creationId xmlns:a16="http://schemas.microsoft.com/office/drawing/2014/main" id="{00000000-0008-0000-0E00-000016000000}"/>
              </a:ext>
            </a:extLst>
          </xdr:cNvPr>
          <xdr:cNvGrpSpPr/>
        </xdr:nvGrpSpPr>
        <xdr:grpSpPr>
          <a:xfrm>
            <a:off x="9047916" y="76200"/>
            <a:ext cx="3183786" cy="1034035"/>
            <a:chOff x="8959453" y="47625"/>
            <a:chExt cx="3191911" cy="1037397"/>
          </a:xfrm>
        </xdr:grpSpPr>
        <xdr:sp macro="" textlink="">
          <xdr:nvSpPr>
            <xdr:cNvPr id="29" name="Rounded Rectangle 28">
              <a:extLst>
                <a:ext uri="{FF2B5EF4-FFF2-40B4-BE49-F238E27FC236}">
                  <a16:creationId xmlns:a16="http://schemas.microsoft.com/office/drawing/2014/main" id="{00000000-0008-0000-0E00-00001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0" name="Group 29">
              <a:extLst>
                <a:ext uri="{FF2B5EF4-FFF2-40B4-BE49-F238E27FC236}">
                  <a16:creationId xmlns:a16="http://schemas.microsoft.com/office/drawing/2014/main" id="{00000000-0008-0000-0E00-000018000000}"/>
                </a:ext>
              </a:extLst>
            </xdr:cNvPr>
            <xdr:cNvGrpSpPr/>
          </xdr:nvGrpSpPr>
          <xdr:grpSpPr>
            <a:xfrm>
              <a:off x="10422881" y="79536"/>
              <a:ext cx="1576451" cy="972629"/>
              <a:chOff x="24351211" y="420304"/>
              <a:chExt cx="1935032" cy="711040"/>
            </a:xfrm>
          </xdr:grpSpPr>
          <xdr:sp macro="" textlink="">
            <xdr:nvSpPr>
              <xdr:cNvPr id="32" name="Rounded Rectangle 31">
                <a:extLst>
                  <a:ext uri="{FF2B5EF4-FFF2-40B4-BE49-F238E27FC236}">
                    <a16:creationId xmlns:a16="http://schemas.microsoft.com/office/drawing/2014/main" id="{00000000-0008-0000-0E00-00001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33" name="Rounded Rectangle 32">
                <a:extLst>
                  <a:ext uri="{FF2B5EF4-FFF2-40B4-BE49-F238E27FC236}">
                    <a16:creationId xmlns:a16="http://schemas.microsoft.com/office/drawing/2014/main" id="{00000000-0008-0000-0E00-00001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1" name="Rounded Rectangle 30">
              <a:extLst>
                <a:ext uri="{FF2B5EF4-FFF2-40B4-BE49-F238E27FC236}">
                  <a16:creationId xmlns:a16="http://schemas.microsoft.com/office/drawing/2014/main" id="{00000000-0008-0000-0E00-000019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136072</xdr:colOff>
      <xdr:row>0</xdr:row>
      <xdr:rowOff>0</xdr:rowOff>
    </xdr:from>
    <xdr:to>
      <xdr:col>0</xdr:col>
      <xdr:colOff>1052991</xdr:colOff>
      <xdr:row>4</xdr:row>
      <xdr:rowOff>5872</xdr:rowOff>
    </xdr:to>
    <xdr:grpSp>
      <xdr:nvGrpSpPr>
        <xdr:cNvPr id="2" name="Group 1">
          <a:extLst>
            <a:ext uri="{FF2B5EF4-FFF2-40B4-BE49-F238E27FC236}">
              <a16:creationId xmlns:a16="http://schemas.microsoft.com/office/drawing/2014/main" id="{00000000-0008-0000-0F00-00000C000000}"/>
            </a:ext>
          </a:extLst>
        </xdr:cNvPr>
        <xdr:cNvGrpSpPr/>
      </xdr:nvGrpSpPr>
      <xdr:grpSpPr>
        <a:xfrm>
          <a:off x="136072" y="0"/>
          <a:ext cx="916919" cy="1041296"/>
          <a:chOff x="102256" y="64025"/>
          <a:chExt cx="1045758" cy="1209317"/>
        </a:xfrm>
      </xdr:grpSpPr>
      <xdr:grpSp>
        <xdr:nvGrpSpPr>
          <xdr:cNvPr id="3" name="Group 2">
            <a:extLst>
              <a:ext uri="{FF2B5EF4-FFF2-40B4-BE49-F238E27FC236}">
                <a16:creationId xmlns:a16="http://schemas.microsoft.com/office/drawing/2014/main" id="{00000000-0008-0000-0F00-00000D000000}"/>
              </a:ext>
            </a:extLst>
          </xdr:cNvPr>
          <xdr:cNvGrpSpPr>
            <a:grpSpLocks/>
          </xdr:cNvGrpSpPr>
        </xdr:nvGrpSpPr>
        <xdr:grpSpPr bwMode="auto">
          <a:xfrm>
            <a:off x="102256" y="64025"/>
            <a:ext cx="1045758" cy="1209317"/>
            <a:chOff x="64" y="0"/>
            <a:chExt cx="78" cy="119"/>
          </a:xfrm>
        </xdr:grpSpPr>
        <xdr:sp macro="" textlink="">
          <xdr:nvSpPr>
            <xdr:cNvPr id="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8" name="Picture 4" descr="item">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4" name="Group 3">
            <a:extLst>
              <a:ext uri="{FF2B5EF4-FFF2-40B4-BE49-F238E27FC236}">
                <a16:creationId xmlns:a16="http://schemas.microsoft.com/office/drawing/2014/main" id="{00000000-0008-0000-0F00-00000E000000}"/>
              </a:ext>
            </a:extLst>
          </xdr:cNvPr>
          <xdr:cNvGrpSpPr/>
        </xdr:nvGrpSpPr>
        <xdr:grpSpPr>
          <a:xfrm>
            <a:off x="133225" y="712735"/>
            <a:ext cx="974187" cy="514563"/>
            <a:chOff x="148265" y="672629"/>
            <a:chExt cx="974187" cy="514563"/>
          </a:xfrm>
        </xdr:grpSpPr>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F00-00000F000000}"/>
                </a:ext>
              </a:extLst>
            </xdr:cNvPr>
            <xdr:cNvSpPr>
              <a:spLocks noChangeArrowheads="1"/>
            </xdr:cNvSpPr>
          </xdr:nvSpPr>
          <xdr:spPr bwMode="auto">
            <a:xfrm>
              <a:off x="148265" y="672629"/>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6" name="AutoShape 6">
              <a:hlinkClick xmlns:r="http://schemas.openxmlformats.org/officeDocument/2006/relationships" r:id="rId3"/>
              <a:extLst>
                <a:ext uri="{FF2B5EF4-FFF2-40B4-BE49-F238E27FC236}">
                  <a16:creationId xmlns:a16="http://schemas.microsoft.com/office/drawing/2014/main" id="{00000000-0008-0000-0F00-000010000000}"/>
                </a:ext>
              </a:extLst>
            </xdr:cNvPr>
            <xdr:cNvSpPr>
              <a:spLocks noChangeArrowheads="1"/>
            </xdr:cNvSpPr>
          </xdr:nvSpPr>
          <xdr:spPr bwMode="auto">
            <a:xfrm>
              <a:off x="150270" y="944597"/>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grpSp>
    <xdr:clientData/>
  </xdr:twoCellAnchor>
  <xdr:twoCellAnchor>
    <xdr:from>
      <xdr:col>7</xdr:col>
      <xdr:colOff>0</xdr:colOff>
      <xdr:row>0</xdr:row>
      <xdr:rowOff>0</xdr:rowOff>
    </xdr:from>
    <xdr:to>
      <xdr:col>11</xdr:col>
      <xdr:colOff>997567</xdr:colOff>
      <xdr:row>3</xdr:row>
      <xdr:rowOff>12</xdr:rowOff>
    </xdr:to>
    <xdr:grpSp>
      <xdr:nvGrpSpPr>
        <xdr:cNvPr id="9" name="Group 8">
          <a:extLst>
            <a:ext uri="{FF2B5EF4-FFF2-40B4-BE49-F238E27FC236}">
              <a16:creationId xmlns:a16="http://schemas.microsoft.com/office/drawing/2014/main" id="{00000000-0008-0000-0F00-000013000000}"/>
            </a:ext>
          </a:extLst>
        </xdr:cNvPr>
        <xdr:cNvGrpSpPr/>
      </xdr:nvGrpSpPr>
      <xdr:grpSpPr>
        <a:xfrm>
          <a:off x="10340788" y="0"/>
          <a:ext cx="5981944" cy="779941"/>
          <a:chOff x="6257924" y="76200"/>
          <a:chExt cx="5973778" cy="1034035"/>
        </a:xfrm>
      </xdr:grpSpPr>
      <xdr:grpSp>
        <xdr:nvGrpSpPr>
          <xdr:cNvPr id="10" name="Group 9">
            <a:extLst>
              <a:ext uri="{FF2B5EF4-FFF2-40B4-BE49-F238E27FC236}">
                <a16:creationId xmlns:a16="http://schemas.microsoft.com/office/drawing/2014/main" id="{00000000-0008-0000-0F00-000014000000}"/>
              </a:ext>
            </a:extLst>
          </xdr:cNvPr>
          <xdr:cNvGrpSpPr/>
        </xdr:nvGrpSpPr>
        <xdr:grpSpPr>
          <a:xfrm>
            <a:off x="6257924" y="94034"/>
            <a:ext cx="1753561" cy="971060"/>
            <a:chOff x="11448892" y="2483864"/>
            <a:chExt cx="1750813" cy="517167"/>
          </a:xfrm>
        </xdr:grpSpPr>
        <xdr:sp macro="" textlink="">
          <xdr:nvSpPr>
            <xdr:cNvPr id="17" name="Rounded Rectangle 16">
              <a:extLst>
                <a:ext uri="{FF2B5EF4-FFF2-40B4-BE49-F238E27FC236}">
                  <a16:creationId xmlns:a16="http://schemas.microsoft.com/office/drawing/2014/main" id="{00000000-0008-0000-0F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18" name="Rounded Rectangle 17">
              <a:extLst>
                <a:ext uri="{FF2B5EF4-FFF2-40B4-BE49-F238E27FC236}">
                  <a16:creationId xmlns:a16="http://schemas.microsoft.com/office/drawing/2014/main" id="{00000000-0008-0000-0F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1" name="Group 10">
            <a:extLst>
              <a:ext uri="{FF2B5EF4-FFF2-40B4-BE49-F238E27FC236}">
                <a16:creationId xmlns:a16="http://schemas.microsoft.com/office/drawing/2014/main" id="{00000000-0008-0000-0F00-000015000000}"/>
              </a:ext>
            </a:extLst>
          </xdr:cNvPr>
          <xdr:cNvGrpSpPr/>
        </xdr:nvGrpSpPr>
        <xdr:grpSpPr>
          <a:xfrm>
            <a:off x="9047916" y="76200"/>
            <a:ext cx="3183786" cy="1034035"/>
            <a:chOff x="8959453" y="47625"/>
            <a:chExt cx="3191911" cy="1037397"/>
          </a:xfrm>
        </xdr:grpSpPr>
        <xdr:sp macro="" textlink="">
          <xdr:nvSpPr>
            <xdr:cNvPr id="12" name="Rounded Rectangle 11">
              <a:extLst>
                <a:ext uri="{FF2B5EF4-FFF2-40B4-BE49-F238E27FC236}">
                  <a16:creationId xmlns:a16="http://schemas.microsoft.com/office/drawing/2014/main" id="{00000000-0008-0000-0F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3" name="Group 12">
              <a:extLst>
                <a:ext uri="{FF2B5EF4-FFF2-40B4-BE49-F238E27FC236}">
                  <a16:creationId xmlns:a16="http://schemas.microsoft.com/office/drawing/2014/main" id="{00000000-0008-0000-0F00-000017000000}"/>
                </a:ext>
              </a:extLst>
            </xdr:cNvPr>
            <xdr:cNvGrpSpPr/>
          </xdr:nvGrpSpPr>
          <xdr:grpSpPr>
            <a:xfrm>
              <a:off x="10422881" y="79536"/>
              <a:ext cx="1576451" cy="972629"/>
              <a:chOff x="24351211" y="420304"/>
              <a:chExt cx="1935032" cy="711040"/>
            </a:xfrm>
          </xdr:grpSpPr>
          <xdr:sp macro="" textlink="">
            <xdr:nvSpPr>
              <xdr:cNvPr id="15" name="Rounded Rectangle 14">
                <a:extLst>
                  <a:ext uri="{FF2B5EF4-FFF2-40B4-BE49-F238E27FC236}">
                    <a16:creationId xmlns:a16="http://schemas.microsoft.com/office/drawing/2014/main" id="{00000000-0008-0000-0F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16" name="Rounded Rectangle 15">
                <a:extLst>
                  <a:ext uri="{FF2B5EF4-FFF2-40B4-BE49-F238E27FC236}">
                    <a16:creationId xmlns:a16="http://schemas.microsoft.com/office/drawing/2014/main" id="{00000000-0008-0000-0F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4" name="Rounded Rectangle 13">
              <a:extLst>
                <a:ext uri="{FF2B5EF4-FFF2-40B4-BE49-F238E27FC236}">
                  <a16:creationId xmlns:a16="http://schemas.microsoft.com/office/drawing/2014/main" id="{00000000-0008-0000-0F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136072</xdr:colOff>
      <xdr:row>0</xdr:row>
      <xdr:rowOff>0</xdr:rowOff>
    </xdr:from>
    <xdr:to>
      <xdr:col>0</xdr:col>
      <xdr:colOff>1052991</xdr:colOff>
      <xdr:row>4</xdr:row>
      <xdr:rowOff>5872</xdr:rowOff>
    </xdr:to>
    <xdr:grpSp>
      <xdr:nvGrpSpPr>
        <xdr:cNvPr id="2" name="Group 1">
          <a:extLst>
            <a:ext uri="{FF2B5EF4-FFF2-40B4-BE49-F238E27FC236}">
              <a16:creationId xmlns:a16="http://schemas.microsoft.com/office/drawing/2014/main" id="{00000000-0008-0000-1000-00000C000000}"/>
            </a:ext>
          </a:extLst>
        </xdr:cNvPr>
        <xdr:cNvGrpSpPr/>
      </xdr:nvGrpSpPr>
      <xdr:grpSpPr>
        <a:xfrm>
          <a:off x="136072" y="0"/>
          <a:ext cx="916919" cy="1038382"/>
          <a:chOff x="102256" y="64025"/>
          <a:chExt cx="1045758" cy="1209317"/>
        </a:xfrm>
      </xdr:grpSpPr>
      <xdr:grpSp>
        <xdr:nvGrpSpPr>
          <xdr:cNvPr id="3" name="Group 2">
            <a:extLst>
              <a:ext uri="{FF2B5EF4-FFF2-40B4-BE49-F238E27FC236}">
                <a16:creationId xmlns:a16="http://schemas.microsoft.com/office/drawing/2014/main" id="{00000000-0008-0000-1000-00000D000000}"/>
              </a:ext>
            </a:extLst>
          </xdr:cNvPr>
          <xdr:cNvGrpSpPr>
            <a:grpSpLocks/>
          </xdr:cNvGrpSpPr>
        </xdr:nvGrpSpPr>
        <xdr:grpSpPr bwMode="auto">
          <a:xfrm>
            <a:off x="102256" y="64025"/>
            <a:ext cx="1045758" cy="1209317"/>
            <a:chOff x="64" y="0"/>
            <a:chExt cx="78" cy="119"/>
          </a:xfrm>
        </xdr:grpSpPr>
        <xdr:sp macro="" textlink="">
          <xdr:nvSpPr>
            <xdr:cNvPr id="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8" name="Picture 4" descr="item">
              <a:extLst>
                <a:ext uri="{FF2B5EF4-FFF2-40B4-BE49-F238E27FC236}">
                  <a16:creationId xmlns:a16="http://schemas.microsoft.com/office/drawing/2014/main" id="{00000000-0008-0000-10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4" name="Group 3">
            <a:extLst>
              <a:ext uri="{FF2B5EF4-FFF2-40B4-BE49-F238E27FC236}">
                <a16:creationId xmlns:a16="http://schemas.microsoft.com/office/drawing/2014/main" id="{00000000-0008-0000-1000-00000E000000}"/>
              </a:ext>
            </a:extLst>
          </xdr:cNvPr>
          <xdr:cNvGrpSpPr/>
        </xdr:nvGrpSpPr>
        <xdr:grpSpPr>
          <a:xfrm>
            <a:off x="133225" y="712735"/>
            <a:ext cx="974187" cy="514563"/>
            <a:chOff x="148265" y="672629"/>
            <a:chExt cx="974187" cy="514563"/>
          </a:xfrm>
        </xdr:grpSpPr>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1000-00000F000000}"/>
                </a:ext>
              </a:extLst>
            </xdr:cNvPr>
            <xdr:cNvSpPr>
              <a:spLocks noChangeArrowheads="1"/>
            </xdr:cNvSpPr>
          </xdr:nvSpPr>
          <xdr:spPr bwMode="auto">
            <a:xfrm>
              <a:off x="148265" y="672629"/>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6" name="AutoShape 6">
              <a:hlinkClick xmlns:r="http://schemas.openxmlformats.org/officeDocument/2006/relationships" r:id="rId3"/>
              <a:extLst>
                <a:ext uri="{FF2B5EF4-FFF2-40B4-BE49-F238E27FC236}">
                  <a16:creationId xmlns:a16="http://schemas.microsoft.com/office/drawing/2014/main" id="{00000000-0008-0000-1000-000010000000}"/>
                </a:ext>
              </a:extLst>
            </xdr:cNvPr>
            <xdr:cNvSpPr>
              <a:spLocks noChangeArrowheads="1"/>
            </xdr:cNvSpPr>
          </xdr:nvSpPr>
          <xdr:spPr bwMode="auto">
            <a:xfrm>
              <a:off x="150270" y="944597"/>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grpSp>
    <xdr:clientData/>
  </xdr:twoCellAnchor>
  <xdr:twoCellAnchor>
    <xdr:from>
      <xdr:col>5</xdr:col>
      <xdr:colOff>0</xdr:colOff>
      <xdr:row>0</xdr:row>
      <xdr:rowOff>68035</xdr:rowOff>
    </xdr:from>
    <xdr:to>
      <xdr:col>10</xdr:col>
      <xdr:colOff>462085</xdr:colOff>
      <xdr:row>3</xdr:row>
      <xdr:rowOff>1372</xdr:rowOff>
    </xdr:to>
    <xdr:grpSp>
      <xdr:nvGrpSpPr>
        <xdr:cNvPr id="9" name="Group 8">
          <a:extLst>
            <a:ext uri="{FF2B5EF4-FFF2-40B4-BE49-F238E27FC236}">
              <a16:creationId xmlns:a16="http://schemas.microsoft.com/office/drawing/2014/main" id="{00000000-0008-0000-1000-000013000000}"/>
            </a:ext>
          </a:extLst>
        </xdr:cNvPr>
        <xdr:cNvGrpSpPr/>
      </xdr:nvGrpSpPr>
      <xdr:grpSpPr>
        <a:xfrm>
          <a:off x="9890760" y="68035"/>
          <a:ext cx="5986585" cy="710577"/>
          <a:chOff x="6257924" y="76200"/>
          <a:chExt cx="5973778" cy="1034035"/>
        </a:xfrm>
      </xdr:grpSpPr>
      <xdr:grpSp>
        <xdr:nvGrpSpPr>
          <xdr:cNvPr id="10" name="Group 9">
            <a:extLst>
              <a:ext uri="{FF2B5EF4-FFF2-40B4-BE49-F238E27FC236}">
                <a16:creationId xmlns:a16="http://schemas.microsoft.com/office/drawing/2014/main" id="{00000000-0008-0000-1000-000014000000}"/>
              </a:ext>
            </a:extLst>
          </xdr:cNvPr>
          <xdr:cNvGrpSpPr/>
        </xdr:nvGrpSpPr>
        <xdr:grpSpPr>
          <a:xfrm>
            <a:off x="6257924" y="94034"/>
            <a:ext cx="1753561" cy="971060"/>
            <a:chOff x="11448892" y="2483864"/>
            <a:chExt cx="1750813" cy="517167"/>
          </a:xfrm>
        </xdr:grpSpPr>
        <xdr:sp macro="" textlink="">
          <xdr:nvSpPr>
            <xdr:cNvPr id="17" name="Rounded Rectangle 16">
              <a:extLst>
                <a:ext uri="{FF2B5EF4-FFF2-40B4-BE49-F238E27FC236}">
                  <a16:creationId xmlns:a16="http://schemas.microsoft.com/office/drawing/2014/main" id="{00000000-0008-0000-10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18" name="Rounded Rectangle 17">
              <a:extLst>
                <a:ext uri="{FF2B5EF4-FFF2-40B4-BE49-F238E27FC236}">
                  <a16:creationId xmlns:a16="http://schemas.microsoft.com/office/drawing/2014/main" id="{00000000-0008-0000-10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1" name="Group 10">
            <a:extLst>
              <a:ext uri="{FF2B5EF4-FFF2-40B4-BE49-F238E27FC236}">
                <a16:creationId xmlns:a16="http://schemas.microsoft.com/office/drawing/2014/main" id="{00000000-0008-0000-1000-000015000000}"/>
              </a:ext>
            </a:extLst>
          </xdr:cNvPr>
          <xdr:cNvGrpSpPr/>
        </xdr:nvGrpSpPr>
        <xdr:grpSpPr>
          <a:xfrm>
            <a:off x="9047916" y="76200"/>
            <a:ext cx="3183786" cy="1034035"/>
            <a:chOff x="8959453" y="47625"/>
            <a:chExt cx="3191911" cy="1037397"/>
          </a:xfrm>
        </xdr:grpSpPr>
        <xdr:sp macro="" textlink="">
          <xdr:nvSpPr>
            <xdr:cNvPr id="12" name="Rounded Rectangle 11">
              <a:extLst>
                <a:ext uri="{FF2B5EF4-FFF2-40B4-BE49-F238E27FC236}">
                  <a16:creationId xmlns:a16="http://schemas.microsoft.com/office/drawing/2014/main" id="{00000000-0008-0000-10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3" name="Group 12">
              <a:extLst>
                <a:ext uri="{FF2B5EF4-FFF2-40B4-BE49-F238E27FC236}">
                  <a16:creationId xmlns:a16="http://schemas.microsoft.com/office/drawing/2014/main" id="{00000000-0008-0000-1000-000017000000}"/>
                </a:ext>
              </a:extLst>
            </xdr:cNvPr>
            <xdr:cNvGrpSpPr/>
          </xdr:nvGrpSpPr>
          <xdr:grpSpPr>
            <a:xfrm>
              <a:off x="10422881" y="79536"/>
              <a:ext cx="1576451" cy="972629"/>
              <a:chOff x="24351211" y="420304"/>
              <a:chExt cx="1935032" cy="711040"/>
            </a:xfrm>
          </xdr:grpSpPr>
          <xdr:sp macro="" textlink="">
            <xdr:nvSpPr>
              <xdr:cNvPr id="15" name="Rounded Rectangle 14">
                <a:extLst>
                  <a:ext uri="{FF2B5EF4-FFF2-40B4-BE49-F238E27FC236}">
                    <a16:creationId xmlns:a16="http://schemas.microsoft.com/office/drawing/2014/main" id="{00000000-0008-0000-10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16" name="Rounded Rectangle 15">
                <a:extLst>
                  <a:ext uri="{FF2B5EF4-FFF2-40B4-BE49-F238E27FC236}">
                    <a16:creationId xmlns:a16="http://schemas.microsoft.com/office/drawing/2014/main" id="{00000000-0008-0000-10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4" name="Rounded Rectangle 13">
              <a:extLst>
                <a:ext uri="{FF2B5EF4-FFF2-40B4-BE49-F238E27FC236}">
                  <a16:creationId xmlns:a16="http://schemas.microsoft.com/office/drawing/2014/main" id="{00000000-0008-0000-10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114300</xdr:colOff>
      <xdr:row>0</xdr:row>
      <xdr:rowOff>9525</xdr:rowOff>
    </xdr:from>
    <xdr:to>
      <xdr:col>0</xdr:col>
      <xdr:colOff>1031219</xdr:colOff>
      <xdr:row>3</xdr:row>
      <xdr:rowOff>141194</xdr:rowOff>
    </xdr:to>
    <xdr:grpSp>
      <xdr:nvGrpSpPr>
        <xdr:cNvPr id="2" name="Group 1">
          <a:extLst>
            <a:ext uri="{FF2B5EF4-FFF2-40B4-BE49-F238E27FC236}">
              <a16:creationId xmlns:a16="http://schemas.microsoft.com/office/drawing/2014/main" id="{00000000-0008-0000-1100-00000E000000}"/>
            </a:ext>
          </a:extLst>
        </xdr:cNvPr>
        <xdr:cNvGrpSpPr/>
      </xdr:nvGrpSpPr>
      <xdr:grpSpPr>
        <a:xfrm>
          <a:off x="114300" y="9525"/>
          <a:ext cx="916919" cy="1274669"/>
          <a:chOff x="102256" y="64025"/>
          <a:chExt cx="1045758" cy="1209317"/>
        </a:xfrm>
      </xdr:grpSpPr>
      <xdr:grpSp>
        <xdr:nvGrpSpPr>
          <xdr:cNvPr id="3" name="Group 2">
            <a:extLst>
              <a:ext uri="{FF2B5EF4-FFF2-40B4-BE49-F238E27FC236}">
                <a16:creationId xmlns:a16="http://schemas.microsoft.com/office/drawing/2014/main" id="{00000000-0008-0000-1100-00000F000000}"/>
              </a:ext>
            </a:extLst>
          </xdr:cNvPr>
          <xdr:cNvGrpSpPr>
            <a:grpSpLocks/>
          </xdr:cNvGrpSpPr>
        </xdr:nvGrpSpPr>
        <xdr:grpSpPr bwMode="auto">
          <a:xfrm>
            <a:off x="102256" y="64025"/>
            <a:ext cx="1045758" cy="1209317"/>
            <a:chOff x="64" y="0"/>
            <a:chExt cx="78" cy="119"/>
          </a:xfrm>
        </xdr:grpSpPr>
        <xdr:sp macro="" textlink="">
          <xdr:nvSpPr>
            <xdr:cNvPr id="7" name="Rectangle 3">
              <a:extLst>
                <a:ext uri="{FF2B5EF4-FFF2-40B4-BE49-F238E27FC236}">
                  <a16:creationId xmlns:a16="http://schemas.microsoft.com/office/drawing/2014/main" id="{00000000-0008-0000-1100-000015000000}"/>
                </a:ext>
              </a:extLst>
            </xdr:cNvPr>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8" name="Picture 4" descr="item">
              <a:extLst>
                <a:ext uri="{FF2B5EF4-FFF2-40B4-BE49-F238E27FC236}">
                  <a16:creationId xmlns:a16="http://schemas.microsoft.com/office/drawing/2014/main" id="{00000000-0008-0000-11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4" name="Group 3">
            <a:extLst>
              <a:ext uri="{FF2B5EF4-FFF2-40B4-BE49-F238E27FC236}">
                <a16:creationId xmlns:a16="http://schemas.microsoft.com/office/drawing/2014/main" id="{00000000-0008-0000-1100-000012000000}"/>
              </a:ext>
            </a:extLst>
          </xdr:cNvPr>
          <xdr:cNvGrpSpPr/>
        </xdr:nvGrpSpPr>
        <xdr:grpSpPr>
          <a:xfrm>
            <a:off x="133225" y="712735"/>
            <a:ext cx="974187" cy="514563"/>
            <a:chOff x="148265" y="672629"/>
            <a:chExt cx="974187" cy="514563"/>
          </a:xfrm>
        </xdr:grpSpPr>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1100-000013000000}"/>
                </a:ext>
              </a:extLst>
            </xdr:cNvPr>
            <xdr:cNvSpPr>
              <a:spLocks noChangeArrowheads="1"/>
            </xdr:cNvSpPr>
          </xdr:nvSpPr>
          <xdr:spPr bwMode="auto">
            <a:xfrm>
              <a:off x="148265" y="672629"/>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6" name="AutoShape 6">
              <a:hlinkClick xmlns:r="http://schemas.openxmlformats.org/officeDocument/2006/relationships" r:id="rId3"/>
              <a:extLst>
                <a:ext uri="{FF2B5EF4-FFF2-40B4-BE49-F238E27FC236}">
                  <a16:creationId xmlns:a16="http://schemas.microsoft.com/office/drawing/2014/main" id="{00000000-0008-0000-1100-000014000000}"/>
                </a:ext>
              </a:extLst>
            </xdr:cNvPr>
            <xdr:cNvSpPr>
              <a:spLocks noChangeArrowheads="1"/>
            </xdr:cNvSpPr>
          </xdr:nvSpPr>
          <xdr:spPr bwMode="auto">
            <a:xfrm>
              <a:off x="150270" y="944597"/>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grpSp>
    <xdr:clientData/>
  </xdr:twoCellAnchor>
  <xdr:twoCellAnchor>
    <xdr:from>
      <xdr:col>4</xdr:col>
      <xdr:colOff>100853</xdr:colOff>
      <xdr:row>0</xdr:row>
      <xdr:rowOff>22412</xdr:rowOff>
    </xdr:from>
    <xdr:to>
      <xdr:col>11</xdr:col>
      <xdr:colOff>706213</xdr:colOff>
      <xdr:row>3</xdr:row>
      <xdr:rowOff>3374</xdr:rowOff>
    </xdr:to>
    <xdr:grpSp>
      <xdr:nvGrpSpPr>
        <xdr:cNvPr id="9" name="Group 8">
          <a:extLst>
            <a:ext uri="{FF2B5EF4-FFF2-40B4-BE49-F238E27FC236}">
              <a16:creationId xmlns:a16="http://schemas.microsoft.com/office/drawing/2014/main" id="{00000000-0008-0000-1100-00000C000000}"/>
            </a:ext>
          </a:extLst>
        </xdr:cNvPr>
        <xdr:cNvGrpSpPr/>
      </xdr:nvGrpSpPr>
      <xdr:grpSpPr>
        <a:xfrm>
          <a:off x="7399020" y="22412"/>
          <a:ext cx="1807303" cy="1123962"/>
          <a:chOff x="6257924" y="76200"/>
          <a:chExt cx="5973778" cy="1034035"/>
        </a:xfrm>
      </xdr:grpSpPr>
      <xdr:grpSp>
        <xdr:nvGrpSpPr>
          <xdr:cNvPr id="10" name="Group 9">
            <a:extLst>
              <a:ext uri="{FF2B5EF4-FFF2-40B4-BE49-F238E27FC236}">
                <a16:creationId xmlns:a16="http://schemas.microsoft.com/office/drawing/2014/main" id="{00000000-0008-0000-1100-00000D000000}"/>
              </a:ext>
            </a:extLst>
          </xdr:cNvPr>
          <xdr:cNvGrpSpPr/>
        </xdr:nvGrpSpPr>
        <xdr:grpSpPr>
          <a:xfrm>
            <a:off x="6257924" y="94034"/>
            <a:ext cx="1753561" cy="971060"/>
            <a:chOff x="11448892" y="2483864"/>
            <a:chExt cx="1750813" cy="517167"/>
          </a:xfrm>
        </xdr:grpSpPr>
        <xdr:sp macro="" textlink="">
          <xdr:nvSpPr>
            <xdr:cNvPr id="17" name="Rounded Rectangle 16">
              <a:extLst>
                <a:ext uri="{FF2B5EF4-FFF2-40B4-BE49-F238E27FC236}">
                  <a16:creationId xmlns:a16="http://schemas.microsoft.com/office/drawing/2014/main" id="{00000000-0008-0000-11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18" name="Rounded Rectangle 17">
              <a:extLst>
                <a:ext uri="{FF2B5EF4-FFF2-40B4-BE49-F238E27FC236}">
                  <a16:creationId xmlns:a16="http://schemas.microsoft.com/office/drawing/2014/main" id="{00000000-0008-0000-11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1" name="Group 10">
            <a:extLst>
              <a:ext uri="{FF2B5EF4-FFF2-40B4-BE49-F238E27FC236}">
                <a16:creationId xmlns:a16="http://schemas.microsoft.com/office/drawing/2014/main" id="{00000000-0008-0000-1100-000017000000}"/>
              </a:ext>
            </a:extLst>
          </xdr:cNvPr>
          <xdr:cNvGrpSpPr/>
        </xdr:nvGrpSpPr>
        <xdr:grpSpPr>
          <a:xfrm>
            <a:off x="9047916" y="76200"/>
            <a:ext cx="3183786" cy="1034035"/>
            <a:chOff x="8959453" y="47625"/>
            <a:chExt cx="3191911" cy="1037397"/>
          </a:xfrm>
        </xdr:grpSpPr>
        <xdr:sp macro="" textlink="">
          <xdr:nvSpPr>
            <xdr:cNvPr id="12" name="Rounded Rectangle 11">
              <a:extLst>
                <a:ext uri="{FF2B5EF4-FFF2-40B4-BE49-F238E27FC236}">
                  <a16:creationId xmlns:a16="http://schemas.microsoft.com/office/drawing/2014/main" id="{00000000-0008-0000-11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3" name="Group 12">
              <a:extLst>
                <a:ext uri="{FF2B5EF4-FFF2-40B4-BE49-F238E27FC236}">
                  <a16:creationId xmlns:a16="http://schemas.microsoft.com/office/drawing/2014/main" id="{00000000-0008-0000-1100-000019000000}"/>
                </a:ext>
              </a:extLst>
            </xdr:cNvPr>
            <xdr:cNvGrpSpPr/>
          </xdr:nvGrpSpPr>
          <xdr:grpSpPr>
            <a:xfrm>
              <a:off x="10422881" y="79536"/>
              <a:ext cx="1576451" cy="972629"/>
              <a:chOff x="24351211" y="420304"/>
              <a:chExt cx="1935032" cy="711040"/>
            </a:xfrm>
          </xdr:grpSpPr>
          <xdr:sp macro="" textlink="">
            <xdr:nvSpPr>
              <xdr:cNvPr id="15" name="Rounded Rectangle 14">
                <a:extLst>
                  <a:ext uri="{FF2B5EF4-FFF2-40B4-BE49-F238E27FC236}">
                    <a16:creationId xmlns:a16="http://schemas.microsoft.com/office/drawing/2014/main" id="{00000000-0008-0000-11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16" name="Rounded Rectangle 15">
                <a:extLst>
                  <a:ext uri="{FF2B5EF4-FFF2-40B4-BE49-F238E27FC236}">
                    <a16:creationId xmlns:a16="http://schemas.microsoft.com/office/drawing/2014/main" id="{00000000-0008-0000-11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4" name="Rounded Rectangle 13">
              <a:extLst>
                <a:ext uri="{FF2B5EF4-FFF2-40B4-BE49-F238E27FC236}">
                  <a16:creationId xmlns:a16="http://schemas.microsoft.com/office/drawing/2014/main" id="{00000000-0008-0000-11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123825</xdr:colOff>
      <xdr:row>0</xdr:row>
      <xdr:rowOff>0</xdr:rowOff>
    </xdr:from>
    <xdr:to>
      <xdr:col>0</xdr:col>
      <xdr:colOff>1040744</xdr:colOff>
      <xdr:row>4</xdr:row>
      <xdr:rowOff>5872</xdr:rowOff>
    </xdr:to>
    <xdr:grpSp>
      <xdr:nvGrpSpPr>
        <xdr:cNvPr id="2" name="Group 1">
          <a:extLst>
            <a:ext uri="{FF2B5EF4-FFF2-40B4-BE49-F238E27FC236}">
              <a16:creationId xmlns:a16="http://schemas.microsoft.com/office/drawing/2014/main" id="{00000000-0008-0000-1200-00000E000000}"/>
            </a:ext>
          </a:extLst>
        </xdr:cNvPr>
        <xdr:cNvGrpSpPr/>
      </xdr:nvGrpSpPr>
      <xdr:grpSpPr>
        <a:xfrm>
          <a:off x="123825" y="0"/>
          <a:ext cx="916919" cy="1529872"/>
          <a:chOff x="102256" y="64025"/>
          <a:chExt cx="1045758" cy="1209317"/>
        </a:xfrm>
      </xdr:grpSpPr>
      <xdr:grpSp>
        <xdr:nvGrpSpPr>
          <xdr:cNvPr id="3" name="Group 2">
            <a:extLst>
              <a:ext uri="{FF2B5EF4-FFF2-40B4-BE49-F238E27FC236}">
                <a16:creationId xmlns:a16="http://schemas.microsoft.com/office/drawing/2014/main" id="{00000000-0008-0000-1200-00000F000000}"/>
              </a:ext>
            </a:extLst>
          </xdr:cNvPr>
          <xdr:cNvGrpSpPr>
            <a:grpSpLocks/>
          </xdr:cNvGrpSpPr>
        </xdr:nvGrpSpPr>
        <xdr:grpSpPr bwMode="auto">
          <a:xfrm>
            <a:off x="102256" y="64025"/>
            <a:ext cx="1045758" cy="1209317"/>
            <a:chOff x="64" y="0"/>
            <a:chExt cx="78" cy="119"/>
          </a:xfrm>
        </xdr:grpSpPr>
        <xdr:sp macro="" textlink="">
          <xdr:nvSpPr>
            <xdr:cNvPr id="7" name="Rectangle 3">
              <a:extLst>
                <a:ext uri="{FF2B5EF4-FFF2-40B4-BE49-F238E27FC236}">
                  <a16:creationId xmlns:a16="http://schemas.microsoft.com/office/drawing/2014/main" id="{00000000-0008-0000-1200-000015000000}"/>
                </a:ext>
              </a:extLst>
            </xdr:cNvPr>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8" name="Picture 4" descr="item">
              <a:extLst>
                <a:ext uri="{FF2B5EF4-FFF2-40B4-BE49-F238E27FC236}">
                  <a16:creationId xmlns:a16="http://schemas.microsoft.com/office/drawing/2014/main" id="{00000000-0008-0000-12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4" name="Group 3">
            <a:extLst>
              <a:ext uri="{FF2B5EF4-FFF2-40B4-BE49-F238E27FC236}">
                <a16:creationId xmlns:a16="http://schemas.microsoft.com/office/drawing/2014/main" id="{00000000-0008-0000-1200-000012000000}"/>
              </a:ext>
            </a:extLst>
          </xdr:cNvPr>
          <xdr:cNvGrpSpPr/>
        </xdr:nvGrpSpPr>
        <xdr:grpSpPr>
          <a:xfrm>
            <a:off x="133225" y="712735"/>
            <a:ext cx="974187" cy="514563"/>
            <a:chOff x="148265" y="672629"/>
            <a:chExt cx="974187" cy="514563"/>
          </a:xfrm>
        </xdr:grpSpPr>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1200-000013000000}"/>
                </a:ext>
              </a:extLst>
            </xdr:cNvPr>
            <xdr:cNvSpPr>
              <a:spLocks noChangeArrowheads="1"/>
            </xdr:cNvSpPr>
          </xdr:nvSpPr>
          <xdr:spPr bwMode="auto">
            <a:xfrm>
              <a:off x="148265" y="672629"/>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6" name="AutoShape 6">
              <a:hlinkClick xmlns:r="http://schemas.openxmlformats.org/officeDocument/2006/relationships" r:id="rId3"/>
              <a:extLst>
                <a:ext uri="{FF2B5EF4-FFF2-40B4-BE49-F238E27FC236}">
                  <a16:creationId xmlns:a16="http://schemas.microsoft.com/office/drawing/2014/main" id="{00000000-0008-0000-1200-000014000000}"/>
                </a:ext>
              </a:extLst>
            </xdr:cNvPr>
            <xdr:cNvSpPr>
              <a:spLocks noChangeArrowheads="1"/>
            </xdr:cNvSpPr>
          </xdr:nvSpPr>
          <xdr:spPr bwMode="auto">
            <a:xfrm>
              <a:off x="150270" y="944597"/>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grpSp>
    <xdr:clientData/>
  </xdr:twoCellAnchor>
  <xdr:twoCellAnchor>
    <xdr:from>
      <xdr:col>3</xdr:col>
      <xdr:colOff>816427</xdr:colOff>
      <xdr:row>0</xdr:row>
      <xdr:rowOff>54428</xdr:rowOff>
    </xdr:from>
    <xdr:to>
      <xdr:col>8</xdr:col>
      <xdr:colOff>530120</xdr:colOff>
      <xdr:row>2</xdr:row>
      <xdr:rowOff>140165</xdr:rowOff>
    </xdr:to>
    <xdr:grpSp>
      <xdr:nvGrpSpPr>
        <xdr:cNvPr id="9" name="Group 8">
          <a:extLst>
            <a:ext uri="{FF2B5EF4-FFF2-40B4-BE49-F238E27FC236}">
              <a16:creationId xmlns:a16="http://schemas.microsoft.com/office/drawing/2014/main" id="{00000000-0008-0000-1200-000018000000}"/>
            </a:ext>
          </a:extLst>
        </xdr:cNvPr>
        <xdr:cNvGrpSpPr/>
      </xdr:nvGrpSpPr>
      <xdr:grpSpPr>
        <a:xfrm>
          <a:off x="8965345" y="54428"/>
          <a:ext cx="5944163" cy="847737"/>
          <a:chOff x="6257924" y="76200"/>
          <a:chExt cx="5973778" cy="1034035"/>
        </a:xfrm>
      </xdr:grpSpPr>
      <xdr:grpSp>
        <xdr:nvGrpSpPr>
          <xdr:cNvPr id="10" name="Group 9">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 textlink="">
          <xdr:nvSpPr>
            <xdr:cNvPr id="17" name="Rounded Rectangle 16">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18" name="Rounded Rectangle 17">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1" name="Group 10">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12" name="Rounded Rectangle 11">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3" name="Group 12">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 textlink="">
            <xdr:nvSpPr>
              <xdr:cNvPr id="15" name="Rounded Rectangle 14">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16" name="Rounded Rectangle 15">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4" name="Rounded Rectangle 13">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0</xdr:rowOff>
    </xdr:from>
    <xdr:to>
      <xdr:col>0</xdr:col>
      <xdr:colOff>974069</xdr:colOff>
      <xdr:row>4</xdr:row>
      <xdr:rowOff>5872</xdr:rowOff>
    </xdr:to>
    <xdr:grpSp>
      <xdr:nvGrpSpPr>
        <xdr:cNvPr id="2" name="Group 1">
          <a:extLst>
            <a:ext uri="{FF2B5EF4-FFF2-40B4-BE49-F238E27FC236}">
              <a16:creationId xmlns:a16="http://schemas.microsoft.com/office/drawing/2014/main" id="{00000000-0008-0000-1300-00000E000000}"/>
            </a:ext>
          </a:extLst>
        </xdr:cNvPr>
        <xdr:cNvGrpSpPr/>
      </xdr:nvGrpSpPr>
      <xdr:grpSpPr>
        <a:xfrm>
          <a:off x="57150" y="0"/>
          <a:ext cx="916919" cy="1529872"/>
          <a:chOff x="102256" y="64025"/>
          <a:chExt cx="1045758" cy="1209317"/>
        </a:xfrm>
      </xdr:grpSpPr>
      <xdr:grpSp>
        <xdr:nvGrpSpPr>
          <xdr:cNvPr id="3" name="Group 2">
            <a:extLst>
              <a:ext uri="{FF2B5EF4-FFF2-40B4-BE49-F238E27FC236}">
                <a16:creationId xmlns:a16="http://schemas.microsoft.com/office/drawing/2014/main" id="{00000000-0008-0000-1300-00000F000000}"/>
              </a:ext>
            </a:extLst>
          </xdr:cNvPr>
          <xdr:cNvGrpSpPr>
            <a:grpSpLocks/>
          </xdr:cNvGrpSpPr>
        </xdr:nvGrpSpPr>
        <xdr:grpSpPr bwMode="auto">
          <a:xfrm>
            <a:off x="102256" y="64025"/>
            <a:ext cx="1045758" cy="1209317"/>
            <a:chOff x="64" y="0"/>
            <a:chExt cx="78" cy="119"/>
          </a:xfrm>
        </xdr:grpSpPr>
        <xdr:sp macro="" textlink="">
          <xdr:nvSpPr>
            <xdr:cNvPr id="7" name="Rectangle 3">
              <a:extLst>
                <a:ext uri="{FF2B5EF4-FFF2-40B4-BE49-F238E27FC236}">
                  <a16:creationId xmlns:a16="http://schemas.microsoft.com/office/drawing/2014/main" id="{00000000-0008-0000-1300-000015000000}"/>
                </a:ext>
              </a:extLst>
            </xdr:cNvPr>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8" name="Picture 4" descr="item">
              <a:extLst>
                <a:ext uri="{FF2B5EF4-FFF2-40B4-BE49-F238E27FC236}">
                  <a16:creationId xmlns:a16="http://schemas.microsoft.com/office/drawing/2014/main" id="{00000000-0008-0000-13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4" name="Group 3">
            <a:extLst>
              <a:ext uri="{FF2B5EF4-FFF2-40B4-BE49-F238E27FC236}">
                <a16:creationId xmlns:a16="http://schemas.microsoft.com/office/drawing/2014/main" id="{00000000-0008-0000-1300-000012000000}"/>
              </a:ext>
            </a:extLst>
          </xdr:cNvPr>
          <xdr:cNvGrpSpPr/>
        </xdr:nvGrpSpPr>
        <xdr:grpSpPr>
          <a:xfrm>
            <a:off x="133225" y="712735"/>
            <a:ext cx="974187" cy="514563"/>
            <a:chOff x="148265" y="672629"/>
            <a:chExt cx="974187" cy="514563"/>
          </a:xfrm>
        </xdr:grpSpPr>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1300-000013000000}"/>
                </a:ext>
              </a:extLst>
            </xdr:cNvPr>
            <xdr:cNvSpPr>
              <a:spLocks noChangeArrowheads="1"/>
            </xdr:cNvSpPr>
          </xdr:nvSpPr>
          <xdr:spPr bwMode="auto">
            <a:xfrm>
              <a:off x="148265" y="672629"/>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6" name="AutoShape 6">
              <a:hlinkClick xmlns:r="http://schemas.openxmlformats.org/officeDocument/2006/relationships" r:id="rId3"/>
              <a:extLst>
                <a:ext uri="{FF2B5EF4-FFF2-40B4-BE49-F238E27FC236}">
                  <a16:creationId xmlns:a16="http://schemas.microsoft.com/office/drawing/2014/main" id="{00000000-0008-0000-1300-000014000000}"/>
                </a:ext>
              </a:extLst>
            </xdr:cNvPr>
            <xdr:cNvSpPr>
              <a:spLocks noChangeArrowheads="1"/>
            </xdr:cNvSpPr>
          </xdr:nvSpPr>
          <xdr:spPr bwMode="auto">
            <a:xfrm>
              <a:off x="150270" y="944597"/>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grpSp>
    <xdr:clientData/>
  </xdr:twoCellAnchor>
  <xdr:twoCellAnchor>
    <xdr:from>
      <xdr:col>11</xdr:col>
      <xdr:colOff>163285</xdr:colOff>
      <xdr:row>0</xdr:row>
      <xdr:rowOff>40821</xdr:rowOff>
    </xdr:from>
    <xdr:to>
      <xdr:col>19</xdr:col>
      <xdr:colOff>13048</xdr:colOff>
      <xdr:row>3</xdr:row>
      <xdr:rowOff>2733</xdr:rowOff>
    </xdr:to>
    <xdr:grpSp>
      <xdr:nvGrpSpPr>
        <xdr:cNvPr id="9" name="Group 8">
          <a:extLst>
            <a:ext uri="{FF2B5EF4-FFF2-40B4-BE49-F238E27FC236}">
              <a16:creationId xmlns:a16="http://schemas.microsoft.com/office/drawing/2014/main" id="{00000000-0008-0000-1300-00001B000000}"/>
            </a:ext>
          </a:extLst>
        </xdr:cNvPr>
        <xdr:cNvGrpSpPr/>
      </xdr:nvGrpSpPr>
      <xdr:grpSpPr>
        <a:xfrm>
          <a:off x="13338265" y="40821"/>
          <a:ext cx="5968623" cy="1104912"/>
          <a:chOff x="6257924" y="76200"/>
          <a:chExt cx="5973778" cy="1034035"/>
        </a:xfrm>
      </xdr:grpSpPr>
      <xdr:grpSp>
        <xdr:nvGrpSpPr>
          <xdr:cNvPr id="10" name="Group 9">
            <a:extLst>
              <a:ext uri="{FF2B5EF4-FFF2-40B4-BE49-F238E27FC236}">
                <a16:creationId xmlns:a16="http://schemas.microsoft.com/office/drawing/2014/main" id="{00000000-0008-0000-1300-00001C000000}"/>
              </a:ext>
            </a:extLst>
          </xdr:cNvPr>
          <xdr:cNvGrpSpPr/>
        </xdr:nvGrpSpPr>
        <xdr:grpSpPr>
          <a:xfrm>
            <a:off x="6257924" y="94034"/>
            <a:ext cx="1753561" cy="971060"/>
            <a:chOff x="11448892" y="2483864"/>
            <a:chExt cx="1750813" cy="517167"/>
          </a:xfrm>
        </xdr:grpSpPr>
        <xdr:sp macro="" textlink="">
          <xdr:nvSpPr>
            <xdr:cNvPr id="17" name="Rounded Rectangle 16">
              <a:extLst>
                <a:ext uri="{FF2B5EF4-FFF2-40B4-BE49-F238E27FC236}">
                  <a16:creationId xmlns:a16="http://schemas.microsoft.com/office/drawing/2014/main" id="{00000000-0008-0000-13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18" name="Rounded Rectangle 17">
              <a:extLst>
                <a:ext uri="{FF2B5EF4-FFF2-40B4-BE49-F238E27FC236}">
                  <a16:creationId xmlns:a16="http://schemas.microsoft.com/office/drawing/2014/main" id="{00000000-0008-0000-13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1" name="Group 10">
            <a:extLst>
              <a:ext uri="{FF2B5EF4-FFF2-40B4-BE49-F238E27FC236}">
                <a16:creationId xmlns:a16="http://schemas.microsoft.com/office/drawing/2014/main" id="{00000000-0008-0000-1300-00001D000000}"/>
              </a:ext>
            </a:extLst>
          </xdr:cNvPr>
          <xdr:cNvGrpSpPr/>
        </xdr:nvGrpSpPr>
        <xdr:grpSpPr>
          <a:xfrm>
            <a:off x="9047916" y="76200"/>
            <a:ext cx="3183786" cy="1034035"/>
            <a:chOff x="8959453" y="47625"/>
            <a:chExt cx="3191911" cy="1037397"/>
          </a:xfrm>
        </xdr:grpSpPr>
        <xdr:sp macro="" textlink="">
          <xdr:nvSpPr>
            <xdr:cNvPr id="12" name="Rounded Rectangle 11">
              <a:extLst>
                <a:ext uri="{FF2B5EF4-FFF2-40B4-BE49-F238E27FC236}">
                  <a16:creationId xmlns:a16="http://schemas.microsoft.com/office/drawing/2014/main" id="{00000000-0008-0000-13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3" name="Group 12">
              <a:extLst>
                <a:ext uri="{FF2B5EF4-FFF2-40B4-BE49-F238E27FC236}">
                  <a16:creationId xmlns:a16="http://schemas.microsoft.com/office/drawing/2014/main" id="{00000000-0008-0000-1300-00001F000000}"/>
                </a:ext>
              </a:extLst>
            </xdr:cNvPr>
            <xdr:cNvGrpSpPr/>
          </xdr:nvGrpSpPr>
          <xdr:grpSpPr>
            <a:xfrm>
              <a:off x="10422881" y="79536"/>
              <a:ext cx="1576451" cy="972629"/>
              <a:chOff x="24351211" y="420304"/>
              <a:chExt cx="1935032" cy="711040"/>
            </a:xfrm>
          </xdr:grpSpPr>
          <xdr:sp macro="" textlink="">
            <xdr:nvSpPr>
              <xdr:cNvPr id="15" name="Rounded Rectangle 14">
                <a:extLst>
                  <a:ext uri="{FF2B5EF4-FFF2-40B4-BE49-F238E27FC236}">
                    <a16:creationId xmlns:a16="http://schemas.microsoft.com/office/drawing/2014/main" id="{00000000-0008-0000-13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16" name="Rounded Rectangle 15">
                <a:extLst>
                  <a:ext uri="{FF2B5EF4-FFF2-40B4-BE49-F238E27FC236}">
                    <a16:creationId xmlns:a16="http://schemas.microsoft.com/office/drawing/2014/main" id="{00000000-0008-0000-13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4" name="Rounded Rectangle 13">
              <a:extLst>
                <a:ext uri="{FF2B5EF4-FFF2-40B4-BE49-F238E27FC236}">
                  <a16:creationId xmlns:a16="http://schemas.microsoft.com/office/drawing/2014/main" id="{00000000-0008-0000-13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114300</xdr:colOff>
      <xdr:row>0</xdr:row>
      <xdr:rowOff>19050</xdr:rowOff>
    </xdr:from>
    <xdr:to>
      <xdr:col>0</xdr:col>
      <xdr:colOff>1031219</xdr:colOff>
      <xdr:row>4</xdr:row>
      <xdr:rowOff>24922</xdr:rowOff>
    </xdr:to>
    <xdr:grpSp>
      <xdr:nvGrpSpPr>
        <xdr:cNvPr id="2" name="Group 1">
          <a:extLst>
            <a:ext uri="{FF2B5EF4-FFF2-40B4-BE49-F238E27FC236}">
              <a16:creationId xmlns:a16="http://schemas.microsoft.com/office/drawing/2014/main" id="{00000000-0008-0000-1500-00000E000000}"/>
            </a:ext>
          </a:extLst>
        </xdr:cNvPr>
        <xdr:cNvGrpSpPr/>
      </xdr:nvGrpSpPr>
      <xdr:grpSpPr>
        <a:xfrm>
          <a:off x="114300" y="19050"/>
          <a:ext cx="916919" cy="1529872"/>
          <a:chOff x="102256" y="64025"/>
          <a:chExt cx="1045758" cy="1209317"/>
        </a:xfrm>
      </xdr:grpSpPr>
      <xdr:grpSp>
        <xdr:nvGrpSpPr>
          <xdr:cNvPr id="3" name="Group 2">
            <a:extLst>
              <a:ext uri="{FF2B5EF4-FFF2-40B4-BE49-F238E27FC236}">
                <a16:creationId xmlns:a16="http://schemas.microsoft.com/office/drawing/2014/main" id="{00000000-0008-0000-1500-00000F000000}"/>
              </a:ext>
            </a:extLst>
          </xdr:cNvPr>
          <xdr:cNvGrpSpPr>
            <a:grpSpLocks/>
          </xdr:cNvGrpSpPr>
        </xdr:nvGrpSpPr>
        <xdr:grpSpPr bwMode="auto">
          <a:xfrm>
            <a:off x="102256" y="64025"/>
            <a:ext cx="1045758" cy="1209317"/>
            <a:chOff x="64" y="0"/>
            <a:chExt cx="78" cy="119"/>
          </a:xfrm>
        </xdr:grpSpPr>
        <xdr:sp macro="" textlink="">
          <xdr:nvSpPr>
            <xdr:cNvPr id="7" name="Rectangle 3">
              <a:extLst>
                <a:ext uri="{FF2B5EF4-FFF2-40B4-BE49-F238E27FC236}">
                  <a16:creationId xmlns:a16="http://schemas.microsoft.com/office/drawing/2014/main" id="{00000000-0008-0000-1500-000015000000}"/>
                </a:ext>
              </a:extLst>
            </xdr:cNvPr>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8" name="Picture 4" descr="item">
              <a:extLst>
                <a:ext uri="{FF2B5EF4-FFF2-40B4-BE49-F238E27FC236}">
                  <a16:creationId xmlns:a16="http://schemas.microsoft.com/office/drawing/2014/main" id="{00000000-0008-0000-15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4" name="Group 3">
            <a:extLst>
              <a:ext uri="{FF2B5EF4-FFF2-40B4-BE49-F238E27FC236}">
                <a16:creationId xmlns:a16="http://schemas.microsoft.com/office/drawing/2014/main" id="{00000000-0008-0000-1500-000012000000}"/>
              </a:ext>
            </a:extLst>
          </xdr:cNvPr>
          <xdr:cNvGrpSpPr/>
        </xdr:nvGrpSpPr>
        <xdr:grpSpPr>
          <a:xfrm>
            <a:off x="133225" y="712735"/>
            <a:ext cx="974187" cy="514563"/>
            <a:chOff x="148265" y="672629"/>
            <a:chExt cx="974187" cy="514563"/>
          </a:xfrm>
        </xdr:grpSpPr>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1500-000013000000}"/>
                </a:ext>
              </a:extLst>
            </xdr:cNvPr>
            <xdr:cNvSpPr>
              <a:spLocks noChangeArrowheads="1"/>
            </xdr:cNvSpPr>
          </xdr:nvSpPr>
          <xdr:spPr bwMode="auto">
            <a:xfrm>
              <a:off x="148265" y="672629"/>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6" name="AutoShape 6">
              <a:hlinkClick xmlns:r="http://schemas.openxmlformats.org/officeDocument/2006/relationships" r:id="rId3"/>
              <a:extLst>
                <a:ext uri="{FF2B5EF4-FFF2-40B4-BE49-F238E27FC236}">
                  <a16:creationId xmlns:a16="http://schemas.microsoft.com/office/drawing/2014/main" id="{00000000-0008-0000-1500-000014000000}"/>
                </a:ext>
              </a:extLst>
            </xdr:cNvPr>
            <xdr:cNvSpPr>
              <a:spLocks noChangeArrowheads="1"/>
            </xdr:cNvSpPr>
          </xdr:nvSpPr>
          <xdr:spPr bwMode="auto">
            <a:xfrm>
              <a:off x="150270" y="944597"/>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grpSp>
    <xdr:clientData/>
  </xdr:twoCellAnchor>
  <xdr:twoCellAnchor>
    <xdr:from>
      <xdr:col>4</xdr:col>
      <xdr:colOff>217714</xdr:colOff>
      <xdr:row>0</xdr:row>
      <xdr:rowOff>68035</xdr:rowOff>
    </xdr:from>
    <xdr:to>
      <xdr:col>8</xdr:col>
      <xdr:colOff>1237692</xdr:colOff>
      <xdr:row>3</xdr:row>
      <xdr:rowOff>1372</xdr:rowOff>
    </xdr:to>
    <xdr:grpSp>
      <xdr:nvGrpSpPr>
        <xdr:cNvPr id="9" name="Group 8">
          <a:extLst>
            <a:ext uri="{FF2B5EF4-FFF2-40B4-BE49-F238E27FC236}">
              <a16:creationId xmlns:a16="http://schemas.microsoft.com/office/drawing/2014/main" id="{00000000-0008-0000-1500-00000C000000}"/>
            </a:ext>
          </a:extLst>
        </xdr:cNvPr>
        <xdr:cNvGrpSpPr/>
      </xdr:nvGrpSpPr>
      <xdr:grpSpPr>
        <a:xfrm>
          <a:off x="10441961" y="68035"/>
          <a:ext cx="5968496" cy="1076337"/>
          <a:chOff x="6257924" y="76200"/>
          <a:chExt cx="5973778" cy="1034035"/>
        </a:xfrm>
      </xdr:grpSpPr>
      <xdr:grpSp>
        <xdr:nvGrpSpPr>
          <xdr:cNvPr id="10" name="Group 9">
            <a:extLst>
              <a:ext uri="{FF2B5EF4-FFF2-40B4-BE49-F238E27FC236}">
                <a16:creationId xmlns:a16="http://schemas.microsoft.com/office/drawing/2014/main" id="{00000000-0008-0000-1500-00000D000000}"/>
              </a:ext>
            </a:extLst>
          </xdr:cNvPr>
          <xdr:cNvGrpSpPr/>
        </xdr:nvGrpSpPr>
        <xdr:grpSpPr>
          <a:xfrm>
            <a:off x="6257924" y="94034"/>
            <a:ext cx="1753561" cy="971060"/>
            <a:chOff x="11448892" y="2483864"/>
            <a:chExt cx="1750813" cy="517167"/>
          </a:xfrm>
        </xdr:grpSpPr>
        <xdr:sp macro="" textlink="">
          <xdr:nvSpPr>
            <xdr:cNvPr id="17" name="Rounded Rectangle 16">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18" name="Rounded Rectangle 17">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1" name="Group 10">
            <a:extLst>
              <a:ext uri="{FF2B5EF4-FFF2-40B4-BE49-F238E27FC236}">
                <a16:creationId xmlns:a16="http://schemas.microsoft.com/office/drawing/2014/main" id="{00000000-0008-0000-1500-000017000000}"/>
              </a:ext>
            </a:extLst>
          </xdr:cNvPr>
          <xdr:cNvGrpSpPr/>
        </xdr:nvGrpSpPr>
        <xdr:grpSpPr>
          <a:xfrm>
            <a:off x="9047916" y="76200"/>
            <a:ext cx="3183786" cy="1034035"/>
            <a:chOff x="8959453" y="47625"/>
            <a:chExt cx="3191911" cy="1037397"/>
          </a:xfrm>
        </xdr:grpSpPr>
        <xdr:sp macro="" textlink="">
          <xdr:nvSpPr>
            <xdr:cNvPr id="12" name="Rounded Rectangle 11">
              <a:extLst>
                <a:ext uri="{FF2B5EF4-FFF2-40B4-BE49-F238E27FC236}">
                  <a16:creationId xmlns:a16="http://schemas.microsoft.com/office/drawing/2014/main" id="{00000000-0008-0000-15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3" name="Group 12">
              <a:extLst>
                <a:ext uri="{FF2B5EF4-FFF2-40B4-BE49-F238E27FC236}">
                  <a16:creationId xmlns:a16="http://schemas.microsoft.com/office/drawing/2014/main" id="{00000000-0008-0000-1500-000019000000}"/>
                </a:ext>
              </a:extLst>
            </xdr:cNvPr>
            <xdr:cNvGrpSpPr/>
          </xdr:nvGrpSpPr>
          <xdr:grpSpPr>
            <a:xfrm>
              <a:off x="10422881" y="79536"/>
              <a:ext cx="1576451" cy="972629"/>
              <a:chOff x="24351211" y="420304"/>
              <a:chExt cx="1935032" cy="711040"/>
            </a:xfrm>
          </xdr:grpSpPr>
          <xdr:sp macro="" textlink="">
            <xdr:nvSpPr>
              <xdr:cNvPr id="15" name="Rounded Rectangle 14">
                <a:extLst>
                  <a:ext uri="{FF2B5EF4-FFF2-40B4-BE49-F238E27FC236}">
                    <a16:creationId xmlns:a16="http://schemas.microsoft.com/office/drawing/2014/main" id="{00000000-0008-0000-15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16" name="Rounded Rectangle 15">
                <a:extLst>
                  <a:ext uri="{FF2B5EF4-FFF2-40B4-BE49-F238E27FC236}">
                    <a16:creationId xmlns:a16="http://schemas.microsoft.com/office/drawing/2014/main" id="{00000000-0008-0000-15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4" name="Rounded Rectangle 13">
              <a:extLst>
                <a:ext uri="{FF2B5EF4-FFF2-40B4-BE49-F238E27FC236}">
                  <a16:creationId xmlns:a16="http://schemas.microsoft.com/office/drawing/2014/main" id="{00000000-0008-0000-15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136072</xdr:colOff>
      <xdr:row>0</xdr:row>
      <xdr:rowOff>0</xdr:rowOff>
    </xdr:from>
    <xdr:to>
      <xdr:col>0</xdr:col>
      <xdr:colOff>1052991</xdr:colOff>
      <xdr:row>4</xdr:row>
      <xdr:rowOff>5872</xdr:rowOff>
    </xdr:to>
    <xdr:grpSp>
      <xdr:nvGrpSpPr>
        <xdr:cNvPr id="19" name="Group 18">
          <a:extLst>
            <a:ext uri="{FF2B5EF4-FFF2-40B4-BE49-F238E27FC236}">
              <a16:creationId xmlns:a16="http://schemas.microsoft.com/office/drawing/2014/main" id="{00000000-0008-0000-1800-00000D000000}"/>
            </a:ext>
          </a:extLst>
        </xdr:cNvPr>
        <xdr:cNvGrpSpPr/>
      </xdr:nvGrpSpPr>
      <xdr:grpSpPr>
        <a:xfrm>
          <a:off x="136072" y="0"/>
          <a:ext cx="916919" cy="1529872"/>
          <a:chOff x="102256" y="64025"/>
          <a:chExt cx="1045758" cy="1209317"/>
        </a:xfrm>
      </xdr:grpSpPr>
      <xdr:grpSp>
        <xdr:nvGrpSpPr>
          <xdr:cNvPr id="20" name="Group 19">
            <a:extLst>
              <a:ext uri="{FF2B5EF4-FFF2-40B4-BE49-F238E27FC236}">
                <a16:creationId xmlns:a16="http://schemas.microsoft.com/office/drawing/2014/main" id="{00000000-0008-0000-1800-00000E000000}"/>
              </a:ext>
            </a:extLst>
          </xdr:cNvPr>
          <xdr:cNvGrpSpPr>
            <a:grpSpLocks/>
          </xdr:cNvGrpSpPr>
        </xdr:nvGrpSpPr>
        <xdr:grpSpPr bwMode="auto">
          <a:xfrm>
            <a:off x="102256" y="64025"/>
            <a:ext cx="1045758" cy="1209317"/>
            <a:chOff x="64" y="0"/>
            <a:chExt cx="78" cy="119"/>
          </a:xfrm>
        </xdr:grpSpPr>
        <xdr:sp macro="" textlink="">
          <xdr:nvSpPr>
            <xdr:cNvPr id="24" name="Rectangle 3">
              <a:extLst>
                <a:ext uri="{FF2B5EF4-FFF2-40B4-BE49-F238E27FC236}">
                  <a16:creationId xmlns:a16="http://schemas.microsoft.com/office/drawing/2014/main" id="{00000000-0008-0000-1800-000012000000}"/>
                </a:ext>
              </a:extLst>
            </xdr:cNvPr>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25" name="Picture 4" descr="item">
              <a:extLst>
                <a:ext uri="{FF2B5EF4-FFF2-40B4-BE49-F238E27FC236}">
                  <a16:creationId xmlns:a16="http://schemas.microsoft.com/office/drawing/2014/main" id="{00000000-0008-0000-1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21" name="Group 20">
            <a:extLst>
              <a:ext uri="{FF2B5EF4-FFF2-40B4-BE49-F238E27FC236}">
                <a16:creationId xmlns:a16="http://schemas.microsoft.com/office/drawing/2014/main" id="{00000000-0008-0000-1800-00000F000000}"/>
              </a:ext>
            </a:extLst>
          </xdr:cNvPr>
          <xdr:cNvGrpSpPr/>
        </xdr:nvGrpSpPr>
        <xdr:grpSpPr>
          <a:xfrm>
            <a:off x="133225" y="712735"/>
            <a:ext cx="974187" cy="514563"/>
            <a:chOff x="148265" y="672629"/>
            <a:chExt cx="974187" cy="514563"/>
          </a:xfrm>
        </xdr:grpSpPr>
        <xdr:sp macro="" textlink="">
          <xdr:nvSpPr>
            <xdr:cNvPr id="22" name="AutoShape 5">
              <a:hlinkClick xmlns:r="http://schemas.openxmlformats.org/officeDocument/2006/relationships" r:id="rId2"/>
              <a:extLst>
                <a:ext uri="{FF2B5EF4-FFF2-40B4-BE49-F238E27FC236}">
                  <a16:creationId xmlns:a16="http://schemas.microsoft.com/office/drawing/2014/main" id="{00000000-0008-0000-1800-000010000000}"/>
                </a:ext>
              </a:extLst>
            </xdr:cNvPr>
            <xdr:cNvSpPr>
              <a:spLocks noChangeArrowheads="1"/>
            </xdr:cNvSpPr>
          </xdr:nvSpPr>
          <xdr:spPr bwMode="auto">
            <a:xfrm>
              <a:off x="148265" y="672629"/>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23" name="AutoShape 6">
              <a:hlinkClick xmlns:r="http://schemas.openxmlformats.org/officeDocument/2006/relationships" r:id="rId3"/>
              <a:extLst>
                <a:ext uri="{FF2B5EF4-FFF2-40B4-BE49-F238E27FC236}">
                  <a16:creationId xmlns:a16="http://schemas.microsoft.com/office/drawing/2014/main" id="{00000000-0008-0000-1800-000011000000}"/>
                </a:ext>
              </a:extLst>
            </xdr:cNvPr>
            <xdr:cNvSpPr>
              <a:spLocks noChangeArrowheads="1"/>
            </xdr:cNvSpPr>
          </xdr:nvSpPr>
          <xdr:spPr bwMode="auto">
            <a:xfrm>
              <a:off x="150270" y="944597"/>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grpSp>
    <xdr:clientData/>
  </xdr:twoCellAnchor>
  <xdr:twoCellAnchor>
    <xdr:from>
      <xdr:col>2</xdr:col>
      <xdr:colOff>2119592</xdr:colOff>
      <xdr:row>0</xdr:row>
      <xdr:rowOff>22411</xdr:rowOff>
    </xdr:from>
    <xdr:to>
      <xdr:col>10</xdr:col>
      <xdr:colOff>818271</xdr:colOff>
      <xdr:row>3</xdr:row>
      <xdr:rowOff>3373</xdr:rowOff>
    </xdr:to>
    <xdr:grpSp>
      <xdr:nvGrpSpPr>
        <xdr:cNvPr id="26" name="Group 25">
          <a:extLst>
            <a:ext uri="{FF2B5EF4-FFF2-40B4-BE49-F238E27FC236}">
              <a16:creationId xmlns:a16="http://schemas.microsoft.com/office/drawing/2014/main" id="{00000000-0008-0000-1800-000014000000}"/>
            </a:ext>
          </a:extLst>
        </xdr:cNvPr>
        <xdr:cNvGrpSpPr/>
      </xdr:nvGrpSpPr>
      <xdr:grpSpPr>
        <a:xfrm>
          <a:off x="6032462" y="22411"/>
          <a:ext cx="6886369" cy="1123962"/>
          <a:chOff x="6257924" y="76200"/>
          <a:chExt cx="5973778" cy="1034035"/>
        </a:xfrm>
      </xdr:grpSpPr>
      <xdr:grpSp>
        <xdr:nvGrpSpPr>
          <xdr:cNvPr id="27" name="Group 26">
            <a:extLst>
              <a:ext uri="{FF2B5EF4-FFF2-40B4-BE49-F238E27FC236}">
                <a16:creationId xmlns:a16="http://schemas.microsoft.com/office/drawing/2014/main" id="{00000000-0008-0000-1800-000015000000}"/>
              </a:ext>
            </a:extLst>
          </xdr:cNvPr>
          <xdr:cNvGrpSpPr/>
        </xdr:nvGrpSpPr>
        <xdr:grpSpPr>
          <a:xfrm>
            <a:off x="6257924" y="94034"/>
            <a:ext cx="1753561" cy="971060"/>
            <a:chOff x="11448892" y="2483864"/>
            <a:chExt cx="1750813" cy="517167"/>
          </a:xfrm>
        </xdr:grpSpPr>
        <xdr:sp macro="" textlink="">
          <xdr:nvSpPr>
            <xdr:cNvPr id="34" name="Rounded Rectangle 33">
              <a:extLst>
                <a:ext uri="{FF2B5EF4-FFF2-40B4-BE49-F238E27FC236}">
                  <a16:creationId xmlns:a16="http://schemas.microsoft.com/office/drawing/2014/main" id="{00000000-0008-0000-1800-00001C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35" name="Rounded Rectangle 34">
              <a:extLst>
                <a:ext uri="{FF2B5EF4-FFF2-40B4-BE49-F238E27FC236}">
                  <a16:creationId xmlns:a16="http://schemas.microsoft.com/office/drawing/2014/main" id="{00000000-0008-0000-1800-00001D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8" name="Group 27">
            <a:extLst>
              <a:ext uri="{FF2B5EF4-FFF2-40B4-BE49-F238E27FC236}">
                <a16:creationId xmlns:a16="http://schemas.microsoft.com/office/drawing/2014/main" id="{00000000-0008-0000-1800-000016000000}"/>
              </a:ext>
            </a:extLst>
          </xdr:cNvPr>
          <xdr:cNvGrpSpPr/>
        </xdr:nvGrpSpPr>
        <xdr:grpSpPr>
          <a:xfrm>
            <a:off x="9047916" y="76200"/>
            <a:ext cx="3183786" cy="1034035"/>
            <a:chOff x="8959453" y="47625"/>
            <a:chExt cx="3191911" cy="1037397"/>
          </a:xfrm>
        </xdr:grpSpPr>
        <xdr:sp macro="" textlink="">
          <xdr:nvSpPr>
            <xdr:cNvPr id="29" name="Rounded Rectangle 28">
              <a:extLst>
                <a:ext uri="{FF2B5EF4-FFF2-40B4-BE49-F238E27FC236}">
                  <a16:creationId xmlns:a16="http://schemas.microsoft.com/office/drawing/2014/main" id="{00000000-0008-0000-1800-00001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0" name="Group 29">
              <a:extLst>
                <a:ext uri="{FF2B5EF4-FFF2-40B4-BE49-F238E27FC236}">
                  <a16:creationId xmlns:a16="http://schemas.microsoft.com/office/drawing/2014/main" id="{00000000-0008-0000-1800-000018000000}"/>
                </a:ext>
              </a:extLst>
            </xdr:cNvPr>
            <xdr:cNvGrpSpPr/>
          </xdr:nvGrpSpPr>
          <xdr:grpSpPr>
            <a:xfrm>
              <a:off x="10422881" y="79536"/>
              <a:ext cx="1576451" cy="972629"/>
              <a:chOff x="24351211" y="420304"/>
              <a:chExt cx="1935032" cy="711040"/>
            </a:xfrm>
          </xdr:grpSpPr>
          <xdr:sp macro="" textlink="">
            <xdr:nvSpPr>
              <xdr:cNvPr id="32" name="Rounded Rectangle 31">
                <a:extLst>
                  <a:ext uri="{FF2B5EF4-FFF2-40B4-BE49-F238E27FC236}">
                    <a16:creationId xmlns:a16="http://schemas.microsoft.com/office/drawing/2014/main" id="{00000000-0008-0000-1800-00001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33" name="Rounded Rectangle 32">
                <a:extLst>
                  <a:ext uri="{FF2B5EF4-FFF2-40B4-BE49-F238E27FC236}">
                    <a16:creationId xmlns:a16="http://schemas.microsoft.com/office/drawing/2014/main" id="{00000000-0008-0000-1800-00001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1" name="Rounded Rectangle 30">
              <a:extLst>
                <a:ext uri="{FF2B5EF4-FFF2-40B4-BE49-F238E27FC236}">
                  <a16:creationId xmlns:a16="http://schemas.microsoft.com/office/drawing/2014/main" id="{00000000-0008-0000-1800-000019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136072</xdr:colOff>
      <xdr:row>0</xdr:row>
      <xdr:rowOff>0</xdr:rowOff>
    </xdr:from>
    <xdr:to>
      <xdr:col>0</xdr:col>
      <xdr:colOff>1052991</xdr:colOff>
      <xdr:row>4</xdr:row>
      <xdr:rowOff>5872</xdr:rowOff>
    </xdr:to>
    <xdr:grpSp>
      <xdr:nvGrpSpPr>
        <xdr:cNvPr id="2" name="Group 1">
          <a:extLst>
            <a:ext uri="{FF2B5EF4-FFF2-40B4-BE49-F238E27FC236}">
              <a16:creationId xmlns:a16="http://schemas.microsoft.com/office/drawing/2014/main" id="{00000000-0008-0000-2100-00000B000000}"/>
            </a:ext>
          </a:extLst>
        </xdr:cNvPr>
        <xdr:cNvGrpSpPr/>
      </xdr:nvGrpSpPr>
      <xdr:grpSpPr>
        <a:xfrm>
          <a:off x="136072" y="0"/>
          <a:ext cx="916919" cy="1054743"/>
          <a:chOff x="102256" y="64025"/>
          <a:chExt cx="1045758" cy="1209317"/>
        </a:xfrm>
      </xdr:grpSpPr>
      <xdr:grpSp>
        <xdr:nvGrpSpPr>
          <xdr:cNvPr id="3" name="Group 2">
            <a:extLst>
              <a:ext uri="{FF2B5EF4-FFF2-40B4-BE49-F238E27FC236}">
                <a16:creationId xmlns:a16="http://schemas.microsoft.com/office/drawing/2014/main" id="{00000000-0008-0000-2100-00000C000000}"/>
              </a:ext>
            </a:extLst>
          </xdr:cNvPr>
          <xdr:cNvGrpSpPr>
            <a:grpSpLocks/>
          </xdr:cNvGrpSpPr>
        </xdr:nvGrpSpPr>
        <xdr:grpSpPr bwMode="auto">
          <a:xfrm>
            <a:off x="102256" y="64025"/>
            <a:ext cx="1045758" cy="1209317"/>
            <a:chOff x="64" y="0"/>
            <a:chExt cx="78" cy="119"/>
          </a:xfrm>
        </xdr:grpSpPr>
        <xdr:sp macro="" textlink="">
          <xdr:nvSpPr>
            <xdr:cNvPr id="7" name="Rectangle 3">
              <a:extLst>
                <a:ext uri="{FF2B5EF4-FFF2-40B4-BE49-F238E27FC236}">
                  <a16:creationId xmlns:a16="http://schemas.microsoft.com/office/drawing/2014/main" id="{00000000-0008-0000-2100-000010000000}"/>
                </a:ext>
              </a:extLst>
            </xdr:cNvPr>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8" name="Picture 4" descr="item">
              <a:extLst>
                <a:ext uri="{FF2B5EF4-FFF2-40B4-BE49-F238E27FC236}">
                  <a16:creationId xmlns:a16="http://schemas.microsoft.com/office/drawing/2014/main" id="{00000000-0008-0000-21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4" name="Group 3">
            <a:extLst>
              <a:ext uri="{FF2B5EF4-FFF2-40B4-BE49-F238E27FC236}">
                <a16:creationId xmlns:a16="http://schemas.microsoft.com/office/drawing/2014/main" id="{00000000-0008-0000-2100-00000D000000}"/>
              </a:ext>
            </a:extLst>
          </xdr:cNvPr>
          <xdr:cNvGrpSpPr/>
        </xdr:nvGrpSpPr>
        <xdr:grpSpPr>
          <a:xfrm>
            <a:off x="133225" y="712735"/>
            <a:ext cx="974187" cy="514563"/>
            <a:chOff x="148265" y="672629"/>
            <a:chExt cx="974187" cy="514563"/>
          </a:xfrm>
        </xdr:grpSpPr>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2100-00000E000000}"/>
                </a:ext>
              </a:extLst>
            </xdr:cNvPr>
            <xdr:cNvSpPr>
              <a:spLocks noChangeArrowheads="1"/>
            </xdr:cNvSpPr>
          </xdr:nvSpPr>
          <xdr:spPr bwMode="auto">
            <a:xfrm>
              <a:off x="148265" y="672629"/>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6" name="AutoShape 6">
              <a:hlinkClick xmlns:r="http://schemas.openxmlformats.org/officeDocument/2006/relationships" r:id="rId3"/>
              <a:extLst>
                <a:ext uri="{FF2B5EF4-FFF2-40B4-BE49-F238E27FC236}">
                  <a16:creationId xmlns:a16="http://schemas.microsoft.com/office/drawing/2014/main" id="{00000000-0008-0000-2100-00000F000000}"/>
                </a:ext>
              </a:extLst>
            </xdr:cNvPr>
            <xdr:cNvSpPr>
              <a:spLocks noChangeArrowheads="1"/>
            </xdr:cNvSpPr>
          </xdr:nvSpPr>
          <xdr:spPr bwMode="auto">
            <a:xfrm>
              <a:off x="150270" y="944597"/>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grpSp>
    <xdr:clientData/>
  </xdr:twoCellAnchor>
  <xdr:twoCellAnchor>
    <xdr:from>
      <xdr:col>6</xdr:col>
      <xdr:colOff>67235</xdr:colOff>
      <xdr:row>0</xdr:row>
      <xdr:rowOff>11205</xdr:rowOff>
    </xdr:from>
    <xdr:to>
      <xdr:col>13</xdr:col>
      <xdr:colOff>302801</xdr:colOff>
      <xdr:row>3</xdr:row>
      <xdr:rowOff>1692</xdr:rowOff>
    </xdr:to>
    <xdr:grpSp>
      <xdr:nvGrpSpPr>
        <xdr:cNvPr id="9" name="Group 8">
          <a:extLst>
            <a:ext uri="{FF2B5EF4-FFF2-40B4-BE49-F238E27FC236}">
              <a16:creationId xmlns:a16="http://schemas.microsoft.com/office/drawing/2014/main" id="{00000000-0008-0000-2100-000012000000}"/>
            </a:ext>
          </a:extLst>
        </xdr:cNvPr>
        <xdr:cNvGrpSpPr/>
      </xdr:nvGrpSpPr>
      <xdr:grpSpPr>
        <a:xfrm>
          <a:off x="15652376" y="11205"/>
          <a:ext cx="5224425" cy="756969"/>
          <a:chOff x="6257924" y="76200"/>
          <a:chExt cx="5973778" cy="1034035"/>
        </a:xfrm>
      </xdr:grpSpPr>
      <xdr:grpSp>
        <xdr:nvGrpSpPr>
          <xdr:cNvPr id="10" name="Group 9">
            <a:extLst>
              <a:ext uri="{FF2B5EF4-FFF2-40B4-BE49-F238E27FC236}">
                <a16:creationId xmlns:a16="http://schemas.microsoft.com/office/drawing/2014/main" id="{00000000-0008-0000-2100-000013000000}"/>
              </a:ext>
            </a:extLst>
          </xdr:cNvPr>
          <xdr:cNvGrpSpPr/>
        </xdr:nvGrpSpPr>
        <xdr:grpSpPr>
          <a:xfrm>
            <a:off x="6257924" y="94034"/>
            <a:ext cx="1753561" cy="971060"/>
            <a:chOff x="11448892" y="2483864"/>
            <a:chExt cx="1750813" cy="517167"/>
          </a:xfrm>
        </xdr:grpSpPr>
        <xdr:sp macro="" textlink="">
          <xdr:nvSpPr>
            <xdr:cNvPr id="17" name="Rounded Rectangle 16">
              <a:extLst>
                <a:ext uri="{FF2B5EF4-FFF2-40B4-BE49-F238E27FC236}">
                  <a16:creationId xmlns:a16="http://schemas.microsoft.com/office/drawing/2014/main" id="{00000000-0008-0000-2100-00001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18" name="Rounded Rectangle 17">
              <a:extLst>
                <a:ext uri="{FF2B5EF4-FFF2-40B4-BE49-F238E27FC236}">
                  <a16:creationId xmlns:a16="http://schemas.microsoft.com/office/drawing/2014/main" id="{00000000-0008-0000-2100-00001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1" name="Group 10">
            <a:extLst>
              <a:ext uri="{FF2B5EF4-FFF2-40B4-BE49-F238E27FC236}">
                <a16:creationId xmlns:a16="http://schemas.microsoft.com/office/drawing/2014/main" id="{00000000-0008-0000-2100-000014000000}"/>
              </a:ext>
            </a:extLst>
          </xdr:cNvPr>
          <xdr:cNvGrpSpPr/>
        </xdr:nvGrpSpPr>
        <xdr:grpSpPr>
          <a:xfrm>
            <a:off x="9047916" y="76200"/>
            <a:ext cx="3183786" cy="1034035"/>
            <a:chOff x="8959453" y="47625"/>
            <a:chExt cx="3191911" cy="1037397"/>
          </a:xfrm>
        </xdr:grpSpPr>
        <xdr:sp macro="" textlink="">
          <xdr:nvSpPr>
            <xdr:cNvPr id="12" name="Rounded Rectangle 11">
              <a:extLst>
                <a:ext uri="{FF2B5EF4-FFF2-40B4-BE49-F238E27FC236}">
                  <a16:creationId xmlns:a16="http://schemas.microsoft.com/office/drawing/2014/main" id="{00000000-0008-0000-2100-00001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3" name="Group 12">
              <a:extLst>
                <a:ext uri="{FF2B5EF4-FFF2-40B4-BE49-F238E27FC236}">
                  <a16:creationId xmlns:a16="http://schemas.microsoft.com/office/drawing/2014/main" id="{00000000-0008-0000-2100-000016000000}"/>
                </a:ext>
              </a:extLst>
            </xdr:cNvPr>
            <xdr:cNvGrpSpPr/>
          </xdr:nvGrpSpPr>
          <xdr:grpSpPr>
            <a:xfrm>
              <a:off x="10422881" y="79536"/>
              <a:ext cx="1576451" cy="972629"/>
              <a:chOff x="24351211" y="420304"/>
              <a:chExt cx="1935032" cy="711040"/>
            </a:xfrm>
          </xdr:grpSpPr>
          <xdr:sp macro="" textlink="">
            <xdr:nvSpPr>
              <xdr:cNvPr id="15" name="Rounded Rectangle 14">
                <a:extLst>
                  <a:ext uri="{FF2B5EF4-FFF2-40B4-BE49-F238E27FC236}">
                    <a16:creationId xmlns:a16="http://schemas.microsoft.com/office/drawing/2014/main" id="{00000000-0008-0000-2100-00001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16" name="Rounded Rectangle 15">
                <a:extLst>
                  <a:ext uri="{FF2B5EF4-FFF2-40B4-BE49-F238E27FC236}">
                    <a16:creationId xmlns:a16="http://schemas.microsoft.com/office/drawing/2014/main" id="{00000000-0008-0000-2100-00001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4" name="Rounded Rectangle 13">
              <a:extLst>
                <a:ext uri="{FF2B5EF4-FFF2-40B4-BE49-F238E27FC236}">
                  <a16:creationId xmlns:a16="http://schemas.microsoft.com/office/drawing/2014/main" id="{00000000-0008-0000-2100-000017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102257</xdr:colOff>
      <xdr:row>0</xdr:row>
      <xdr:rowOff>64025</xdr:rowOff>
    </xdr:from>
    <xdr:to>
      <xdr:col>0</xdr:col>
      <xdr:colOff>1047751</xdr:colOff>
      <xdr:row>3</xdr:row>
      <xdr:rowOff>304800</xdr:rowOff>
    </xdr:to>
    <xdr:grpSp>
      <xdr:nvGrpSpPr>
        <xdr:cNvPr id="2" name="Group 1">
          <a:extLst>
            <a:ext uri="{FF2B5EF4-FFF2-40B4-BE49-F238E27FC236}">
              <a16:creationId xmlns:a16="http://schemas.microsoft.com/office/drawing/2014/main" id="{00000000-0008-0000-0500-000003000000}"/>
            </a:ext>
          </a:extLst>
        </xdr:cNvPr>
        <xdr:cNvGrpSpPr/>
      </xdr:nvGrpSpPr>
      <xdr:grpSpPr>
        <a:xfrm>
          <a:off x="102257" y="64025"/>
          <a:ext cx="945494" cy="1383775"/>
          <a:chOff x="102256" y="64025"/>
          <a:chExt cx="1045758" cy="1209317"/>
        </a:xfrm>
      </xdr:grpSpPr>
      <xdr:grpSp>
        <xdr:nvGrpSpPr>
          <xdr:cNvPr id="3" name="Group 2">
            <a:extLst>
              <a:ext uri="{FF2B5EF4-FFF2-40B4-BE49-F238E27FC236}">
                <a16:creationId xmlns:a16="http://schemas.microsoft.com/office/drawing/2014/main" id="{00000000-0008-0000-0500-00000C000000}"/>
              </a:ext>
            </a:extLst>
          </xdr:cNvPr>
          <xdr:cNvGrpSpPr>
            <a:grpSpLocks/>
          </xdr:cNvGrpSpPr>
        </xdr:nvGrpSpPr>
        <xdr:grpSpPr bwMode="auto">
          <a:xfrm>
            <a:off x="102256" y="64025"/>
            <a:ext cx="1045758" cy="1209317"/>
            <a:chOff x="64" y="0"/>
            <a:chExt cx="78" cy="119"/>
          </a:xfrm>
        </xdr:grpSpPr>
        <xdr:sp macro="" textlink="">
          <xdr:nvSpPr>
            <xdr:cNvPr id="7" name="Rectangle 3">
              <a:extLst>
                <a:ext uri="{FF2B5EF4-FFF2-40B4-BE49-F238E27FC236}">
                  <a16:creationId xmlns:a16="http://schemas.microsoft.com/office/drawing/2014/main" id="{00000000-0008-0000-0500-00000F000000}"/>
                </a:ext>
              </a:extLst>
            </xdr:cNvPr>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8" name="Picture 4" descr="item">
              <a:extLst>
                <a:ext uri="{FF2B5EF4-FFF2-40B4-BE49-F238E27FC236}">
                  <a16:creationId xmlns:a16="http://schemas.microsoft.com/office/drawing/2014/main" id="{00000000-0008-0000-05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4" name="Group 3">
            <a:extLst>
              <a:ext uri="{FF2B5EF4-FFF2-40B4-BE49-F238E27FC236}">
                <a16:creationId xmlns:a16="http://schemas.microsoft.com/office/drawing/2014/main" id="{00000000-0008-0000-0500-000002000000}"/>
              </a:ext>
            </a:extLst>
          </xdr:cNvPr>
          <xdr:cNvGrpSpPr/>
        </xdr:nvGrpSpPr>
        <xdr:grpSpPr>
          <a:xfrm>
            <a:off x="133225" y="712735"/>
            <a:ext cx="974187" cy="514563"/>
            <a:chOff x="148265" y="672629"/>
            <a:chExt cx="974187" cy="514563"/>
          </a:xfrm>
        </xdr:grpSpPr>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500-00000D000000}"/>
                </a:ext>
              </a:extLst>
            </xdr:cNvPr>
            <xdr:cNvSpPr>
              <a:spLocks noChangeArrowheads="1"/>
            </xdr:cNvSpPr>
          </xdr:nvSpPr>
          <xdr:spPr bwMode="auto">
            <a:xfrm>
              <a:off x="148265" y="672629"/>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6" name="AutoShape 6">
              <a:hlinkClick xmlns:r="http://schemas.openxmlformats.org/officeDocument/2006/relationships" r:id="rId3"/>
              <a:extLst>
                <a:ext uri="{FF2B5EF4-FFF2-40B4-BE49-F238E27FC236}">
                  <a16:creationId xmlns:a16="http://schemas.microsoft.com/office/drawing/2014/main" id="{00000000-0008-0000-0500-00000E000000}"/>
                </a:ext>
              </a:extLst>
            </xdr:cNvPr>
            <xdr:cNvSpPr>
              <a:spLocks noChangeArrowheads="1"/>
            </xdr:cNvSpPr>
          </xdr:nvSpPr>
          <xdr:spPr bwMode="auto">
            <a:xfrm>
              <a:off x="150270" y="944597"/>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grpSp>
    <xdr:clientData/>
  </xdr:twoCellAnchor>
  <xdr:twoCellAnchor>
    <xdr:from>
      <xdr:col>4</xdr:col>
      <xdr:colOff>268941</xdr:colOff>
      <xdr:row>0</xdr:row>
      <xdr:rowOff>78442</xdr:rowOff>
    </xdr:from>
    <xdr:to>
      <xdr:col>8</xdr:col>
      <xdr:colOff>312406</xdr:colOff>
      <xdr:row>3</xdr:row>
      <xdr:rowOff>2254</xdr:rowOff>
    </xdr:to>
    <xdr:grpSp>
      <xdr:nvGrpSpPr>
        <xdr:cNvPr id="9" name="Group 8">
          <a:extLst>
            <a:ext uri="{FF2B5EF4-FFF2-40B4-BE49-F238E27FC236}">
              <a16:creationId xmlns:a16="http://schemas.microsoft.com/office/drawing/2014/main" id="{00000000-0008-0000-0500-000011000000}"/>
            </a:ext>
          </a:extLst>
        </xdr:cNvPr>
        <xdr:cNvGrpSpPr/>
      </xdr:nvGrpSpPr>
      <xdr:grpSpPr>
        <a:xfrm>
          <a:off x="7378401" y="78442"/>
          <a:ext cx="6017545" cy="1066812"/>
          <a:chOff x="6257924" y="76200"/>
          <a:chExt cx="5973778" cy="1034035"/>
        </a:xfrm>
      </xdr:grpSpPr>
      <xdr:grpSp>
        <xdr:nvGrpSpPr>
          <xdr:cNvPr id="10" name="Group 9">
            <a:extLst>
              <a:ext uri="{FF2B5EF4-FFF2-40B4-BE49-F238E27FC236}">
                <a16:creationId xmlns:a16="http://schemas.microsoft.com/office/drawing/2014/main" id="{00000000-0008-0000-0500-000012000000}"/>
              </a:ext>
            </a:extLst>
          </xdr:cNvPr>
          <xdr:cNvGrpSpPr/>
        </xdr:nvGrpSpPr>
        <xdr:grpSpPr>
          <a:xfrm>
            <a:off x="6257924" y="94034"/>
            <a:ext cx="1753561" cy="971060"/>
            <a:chOff x="11448892" y="2483864"/>
            <a:chExt cx="1750813" cy="517167"/>
          </a:xfrm>
        </xdr:grpSpPr>
        <xdr:sp macro="" textlink="">
          <xdr:nvSpPr>
            <xdr:cNvPr id="17" name="Rounded Rectangle 16">
              <a:extLst>
                <a:ext uri="{FF2B5EF4-FFF2-40B4-BE49-F238E27FC236}">
                  <a16:creationId xmlns:a16="http://schemas.microsoft.com/office/drawing/2014/main" id="{00000000-0008-0000-0500-000019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18" name="Rounded Rectangle 17">
              <a:extLst>
                <a:ext uri="{FF2B5EF4-FFF2-40B4-BE49-F238E27FC236}">
                  <a16:creationId xmlns:a16="http://schemas.microsoft.com/office/drawing/2014/main" id="{00000000-0008-0000-0500-00001A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1" name="Group 10">
            <a:extLst>
              <a:ext uri="{FF2B5EF4-FFF2-40B4-BE49-F238E27FC236}">
                <a16:creationId xmlns:a16="http://schemas.microsoft.com/office/drawing/2014/main" id="{00000000-0008-0000-0500-000013000000}"/>
              </a:ext>
            </a:extLst>
          </xdr:cNvPr>
          <xdr:cNvGrpSpPr/>
        </xdr:nvGrpSpPr>
        <xdr:grpSpPr>
          <a:xfrm>
            <a:off x="9047916" y="76200"/>
            <a:ext cx="3183786" cy="1034035"/>
            <a:chOff x="8959453" y="47625"/>
            <a:chExt cx="3191911" cy="1037397"/>
          </a:xfrm>
        </xdr:grpSpPr>
        <xdr:sp macro="" textlink="">
          <xdr:nvSpPr>
            <xdr:cNvPr id="12" name="Rounded Rectangle 11">
              <a:extLst>
                <a:ext uri="{FF2B5EF4-FFF2-40B4-BE49-F238E27FC236}">
                  <a16:creationId xmlns:a16="http://schemas.microsoft.com/office/drawing/2014/main" id="{00000000-0008-0000-0500-000014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3" name="Group 12">
              <a:extLst>
                <a:ext uri="{FF2B5EF4-FFF2-40B4-BE49-F238E27FC236}">
                  <a16:creationId xmlns:a16="http://schemas.microsoft.com/office/drawing/2014/main" id="{00000000-0008-0000-0500-000015000000}"/>
                </a:ext>
              </a:extLst>
            </xdr:cNvPr>
            <xdr:cNvGrpSpPr/>
          </xdr:nvGrpSpPr>
          <xdr:grpSpPr>
            <a:xfrm>
              <a:off x="10422881" y="79536"/>
              <a:ext cx="1576451" cy="972629"/>
              <a:chOff x="24351211" y="420304"/>
              <a:chExt cx="1935032" cy="711040"/>
            </a:xfrm>
          </xdr:grpSpPr>
          <xdr:sp macro="" textlink="">
            <xdr:nvSpPr>
              <xdr:cNvPr id="15" name="Rounded Rectangle 14">
                <a:extLst>
                  <a:ext uri="{FF2B5EF4-FFF2-40B4-BE49-F238E27FC236}">
                    <a16:creationId xmlns:a16="http://schemas.microsoft.com/office/drawing/2014/main" id="{00000000-0008-0000-0500-000017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16" name="Rounded Rectangle 15">
                <a:extLst>
                  <a:ext uri="{FF2B5EF4-FFF2-40B4-BE49-F238E27FC236}">
                    <a16:creationId xmlns:a16="http://schemas.microsoft.com/office/drawing/2014/main" id="{00000000-0008-0000-0500-000018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4" name="Rounded Rectangle 13">
              <a:extLst>
                <a:ext uri="{FF2B5EF4-FFF2-40B4-BE49-F238E27FC236}">
                  <a16:creationId xmlns:a16="http://schemas.microsoft.com/office/drawing/2014/main" id="{00000000-0008-0000-0500-000016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136072</xdr:colOff>
      <xdr:row>0</xdr:row>
      <xdr:rowOff>0</xdr:rowOff>
    </xdr:from>
    <xdr:to>
      <xdr:col>0</xdr:col>
      <xdr:colOff>1052991</xdr:colOff>
      <xdr:row>4</xdr:row>
      <xdr:rowOff>5872</xdr:rowOff>
    </xdr:to>
    <xdr:grpSp>
      <xdr:nvGrpSpPr>
        <xdr:cNvPr id="2" name="Group 1">
          <a:extLst>
            <a:ext uri="{FF2B5EF4-FFF2-40B4-BE49-F238E27FC236}">
              <a16:creationId xmlns:a16="http://schemas.microsoft.com/office/drawing/2014/main" id="{00000000-0008-0000-2200-00000B000000}"/>
            </a:ext>
          </a:extLst>
        </xdr:cNvPr>
        <xdr:cNvGrpSpPr/>
      </xdr:nvGrpSpPr>
      <xdr:grpSpPr>
        <a:xfrm>
          <a:off x="136072" y="0"/>
          <a:ext cx="916919" cy="1026952"/>
          <a:chOff x="102256" y="64025"/>
          <a:chExt cx="1045758" cy="1209317"/>
        </a:xfrm>
      </xdr:grpSpPr>
      <xdr:grpSp>
        <xdr:nvGrpSpPr>
          <xdr:cNvPr id="3" name="Group 2">
            <a:extLst>
              <a:ext uri="{FF2B5EF4-FFF2-40B4-BE49-F238E27FC236}">
                <a16:creationId xmlns:a16="http://schemas.microsoft.com/office/drawing/2014/main" id="{00000000-0008-0000-2200-00000C000000}"/>
              </a:ext>
            </a:extLst>
          </xdr:cNvPr>
          <xdr:cNvGrpSpPr>
            <a:grpSpLocks/>
          </xdr:cNvGrpSpPr>
        </xdr:nvGrpSpPr>
        <xdr:grpSpPr bwMode="auto">
          <a:xfrm>
            <a:off x="102256" y="64025"/>
            <a:ext cx="1045758" cy="1209317"/>
            <a:chOff x="64" y="0"/>
            <a:chExt cx="78" cy="119"/>
          </a:xfrm>
        </xdr:grpSpPr>
        <xdr:sp macro="" textlink="">
          <xdr:nvSpPr>
            <xdr:cNvPr id="7" name="Rectangle 3">
              <a:extLst>
                <a:ext uri="{FF2B5EF4-FFF2-40B4-BE49-F238E27FC236}">
                  <a16:creationId xmlns:a16="http://schemas.microsoft.com/office/drawing/2014/main" id="{00000000-0008-0000-2200-000010000000}"/>
                </a:ext>
              </a:extLst>
            </xdr:cNvPr>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8" name="Picture 4" descr="item">
              <a:extLst>
                <a:ext uri="{FF2B5EF4-FFF2-40B4-BE49-F238E27FC236}">
                  <a16:creationId xmlns:a16="http://schemas.microsoft.com/office/drawing/2014/main" id="{00000000-0008-0000-2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4" name="Group 3">
            <a:extLst>
              <a:ext uri="{FF2B5EF4-FFF2-40B4-BE49-F238E27FC236}">
                <a16:creationId xmlns:a16="http://schemas.microsoft.com/office/drawing/2014/main" id="{00000000-0008-0000-2200-00000D000000}"/>
              </a:ext>
            </a:extLst>
          </xdr:cNvPr>
          <xdr:cNvGrpSpPr/>
        </xdr:nvGrpSpPr>
        <xdr:grpSpPr>
          <a:xfrm>
            <a:off x="133225" y="712735"/>
            <a:ext cx="974187" cy="514563"/>
            <a:chOff x="148265" y="672629"/>
            <a:chExt cx="974187" cy="514563"/>
          </a:xfrm>
        </xdr:grpSpPr>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2200-00000E000000}"/>
                </a:ext>
              </a:extLst>
            </xdr:cNvPr>
            <xdr:cNvSpPr>
              <a:spLocks noChangeArrowheads="1"/>
            </xdr:cNvSpPr>
          </xdr:nvSpPr>
          <xdr:spPr bwMode="auto">
            <a:xfrm>
              <a:off x="148265" y="672629"/>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6" name="AutoShape 6">
              <a:hlinkClick xmlns:r="http://schemas.openxmlformats.org/officeDocument/2006/relationships" r:id="rId3"/>
              <a:extLst>
                <a:ext uri="{FF2B5EF4-FFF2-40B4-BE49-F238E27FC236}">
                  <a16:creationId xmlns:a16="http://schemas.microsoft.com/office/drawing/2014/main" id="{00000000-0008-0000-2200-00000F000000}"/>
                </a:ext>
              </a:extLst>
            </xdr:cNvPr>
            <xdr:cNvSpPr>
              <a:spLocks noChangeArrowheads="1"/>
            </xdr:cNvSpPr>
          </xdr:nvSpPr>
          <xdr:spPr bwMode="auto">
            <a:xfrm>
              <a:off x="150270" y="944597"/>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grpSp>
    <xdr:clientData/>
  </xdr:twoCellAnchor>
  <xdr:twoCellAnchor>
    <xdr:from>
      <xdr:col>4</xdr:col>
      <xdr:colOff>89647</xdr:colOff>
      <xdr:row>0</xdr:row>
      <xdr:rowOff>11206</xdr:rowOff>
    </xdr:from>
    <xdr:to>
      <xdr:col>8</xdr:col>
      <xdr:colOff>1087213</xdr:colOff>
      <xdr:row>3</xdr:row>
      <xdr:rowOff>1693</xdr:rowOff>
    </xdr:to>
    <xdr:grpSp>
      <xdr:nvGrpSpPr>
        <xdr:cNvPr id="9" name="Group 8">
          <a:extLst>
            <a:ext uri="{FF2B5EF4-FFF2-40B4-BE49-F238E27FC236}">
              <a16:creationId xmlns:a16="http://schemas.microsoft.com/office/drawing/2014/main" id="{00000000-0008-0000-2200-000012000000}"/>
            </a:ext>
          </a:extLst>
        </xdr:cNvPr>
        <xdr:cNvGrpSpPr/>
      </xdr:nvGrpSpPr>
      <xdr:grpSpPr>
        <a:xfrm>
          <a:off x="8654527" y="11206"/>
          <a:ext cx="5981046" cy="756297"/>
          <a:chOff x="6257924" y="76200"/>
          <a:chExt cx="5973778" cy="1034035"/>
        </a:xfrm>
      </xdr:grpSpPr>
      <xdr:grpSp>
        <xdr:nvGrpSpPr>
          <xdr:cNvPr id="10" name="Group 9">
            <a:extLst>
              <a:ext uri="{FF2B5EF4-FFF2-40B4-BE49-F238E27FC236}">
                <a16:creationId xmlns:a16="http://schemas.microsoft.com/office/drawing/2014/main" id="{00000000-0008-0000-2200-000013000000}"/>
              </a:ext>
            </a:extLst>
          </xdr:cNvPr>
          <xdr:cNvGrpSpPr/>
        </xdr:nvGrpSpPr>
        <xdr:grpSpPr>
          <a:xfrm>
            <a:off x="6257924" y="94034"/>
            <a:ext cx="1753561" cy="971060"/>
            <a:chOff x="11448892" y="2483864"/>
            <a:chExt cx="1750813" cy="517167"/>
          </a:xfrm>
        </xdr:grpSpPr>
        <xdr:sp macro="" textlink="">
          <xdr:nvSpPr>
            <xdr:cNvPr id="17" name="Rounded Rectangle 16">
              <a:extLst>
                <a:ext uri="{FF2B5EF4-FFF2-40B4-BE49-F238E27FC236}">
                  <a16:creationId xmlns:a16="http://schemas.microsoft.com/office/drawing/2014/main" id="{00000000-0008-0000-2200-00001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18" name="Rounded Rectangle 17">
              <a:extLst>
                <a:ext uri="{FF2B5EF4-FFF2-40B4-BE49-F238E27FC236}">
                  <a16:creationId xmlns:a16="http://schemas.microsoft.com/office/drawing/2014/main" id="{00000000-0008-0000-2200-00001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1" name="Group 10">
            <a:extLst>
              <a:ext uri="{FF2B5EF4-FFF2-40B4-BE49-F238E27FC236}">
                <a16:creationId xmlns:a16="http://schemas.microsoft.com/office/drawing/2014/main" id="{00000000-0008-0000-2200-000014000000}"/>
              </a:ext>
            </a:extLst>
          </xdr:cNvPr>
          <xdr:cNvGrpSpPr/>
        </xdr:nvGrpSpPr>
        <xdr:grpSpPr>
          <a:xfrm>
            <a:off x="9047916" y="76200"/>
            <a:ext cx="3183786" cy="1034035"/>
            <a:chOff x="8959453" y="47625"/>
            <a:chExt cx="3191911" cy="1037397"/>
          </a:xfrm>
        </xdr:grpSpPr>
        <xdr:sp macro="" textlink="">
          <xdr:nvSpPr>
            <xdr:cNvPr id="12" name="Rounded Rectangle 11">
              <a:extLst>
                <a:ext uri="{FF2B5EF4-FFF2-40B4-BE49-F238E27FC236}">
                  <a16:creationId xmlns:a16="http://schemas.microsoft.com/office/drawing/2014/main" id="{00000000-0008-0000-2200-00001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3" name="Group 12">
              <a:extLst>
                <a:ext uri="{FF2B5EF4-FFF2-40B4-BE49-F238E27FC236}">
                  <a16:creationId xmlns:a16="http://schemas.microsoft.com/office/drawing/2014/main" id="{00000000-0008-0000-2200-000016000000}"/>
                </a:ext>
              </a:extLst>
            </xdr:cNvPr>
            <xdr:cNvGrpSpPr/>
          </xdr:nvGrpSpPr>
          <xdr:grpSpPr>
            <a:xfrm>
              <a:off x="10422881" y="79536"/>
              <a:ext cx="1576451" cy="972629"/>
              <a:chOff x="24351211" y="420304"/>
              <a:chExt cx="1935032" cy="711040"/>
            </a:xfrm>
          </xdr:grpSpPr>
          <xdr:sp macro="" textlink="">
            <xdr:nvSpPr>
              <xdr:cNvPr id="15" name="Rounded Rectangle 14">
                <a:extLst>
                  <a:ext uri="{FF2B5EF4-FFF2-40B4-BE49-F238E27FC236}">
                    <a16:creationId xmlns:a16="http://schemas.microsoft.com/office/drawing/2014/main" id="{00000000-0008-0000-2200-00001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16" name="Rounded Rectangle 15">
                <a:extLst>
                  <a:ext uri="{FF2B5EF4-FFF2-40B4-BE49-F238E27FC236}">
                    <a16:creationId xmlns:a16="http://schemas.microsoft.com/office/drawing/2014/main" id="{00000000-0008-0000-2200-00001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4" name="Rounded Rectangle 13">
              <a:extLst>
                <a:ext uri="{FF2B5EF4-FFF2-40B4-BE49-F238E27FC236}">
                  <a16:creationId xmlns:a16="http://schemas.microsoft.com/office/drawing/2014/main" id="{00000000-0008-0000-2200-000017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102256</xdr:colOff>
      <xdr:row>0</xdr:row>
      <xdr:rowOff>64025</xdr:rowOff>
    </xdr:from>
    <xdr:to>
      <xdr:col>0</xdr:col>
      <xdr:colOff>1019175</xdr:colOff>
      <xdr:row>4</xdr:row>
      <xdr:rowOff>10026</xdr:rowOff>
    </xdr:to>
    <xdr:grpSp>
      <xdr:nvGrpSpPr>
        <xdr:cNvPr id="2" name="Group 1">
          <a:extLst>
            <a:ext uri="{FF2B5EF4-FFF2-40B4-BE49-F238E27FC236}">
              <a16:creationId xmlns:a16="http://schemas.microsoft.com/office/drawing/2014/main" id="{00000000-0008-0000-2300-000002000000}"/>
            </a:ext>
          </a:extLst>
        </xdr:cNvPr>
        <xdr:cNvGrpSpPr/>
      </xdr:nvGrpSpPr>
      <xdr:grpSpPr>
        <a:xfrm>
          <a:off x="102256" y="64025"/>
          <a:ext cx="916919" cy="1470001"/>
          <a:chOff x="102256" y="64025"/>
          <a:chExt cx="1045758" cy="1209317"/>
        </a:xfrm>
      </xdr:grpSpPr>
      <xdr:grpSp>
        <xdr:nvGrpSpPr>
          <xdr:cNvPr id="3" name="Group 2">
            <a:extLst>
              <a:ext uri="{FF2B5EF4-FFF2-40B4-BE49-F238E27FC236}">
                <a16:creationId xmlns:a16="http://schemas.microsoft.com/office/drawing/2014/main" id="{00000000-0008-0000-2300-000003000000}"/>
              </a:ext>
            </a:extLst>
          </xdr:cNvPr>
          <xdr:cNvGrpSpPr>
            <a:grpSpLocks/>
          </xdr:cNvGrpSpPr>
        </xdr:nvGrpSpPr>
        <xdr:grpSpPr bwMode="auto">
          <a:xfrm>
            <a:off x="102256" y="64025"/>
            <a:ext cx="1045758" cy="1209317"/>
            <a:chOff x="64" y="0"/>
            <a:chExt cx="78" cy="119"/>
          </a:xfrm>
        </xdr:grpSpPr>
        <xdr:sp macro="" textlink="">
          <xdr:nvSpPr>
            <xdr:cNvPr id="7" name="Rectangle 3">
              <a:extLst>
                <a:ext uri="{FF2B5EF4-FFF2-40B4-BE49-F238E27FC236}">
                  <a16:creationId xmlns:a16="http://schemas.microsoft.com/office/drawing/2014/main" id="{00000000-0008-0000-2300-000007000000}"/>
                </a:ext>
              </a:extLst>
            </xdr:cNvPr>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8" name="Picture 4" descr="item">
              <a:extLst>
                <a:ext uri="{FF2B5EF4-FFF2-40B4-BE49-F238E27FC236}">
                  <a16:creationId xmlns:a16="http://schemas.microsoft.com/office/drawing/2014/main" id="{00000000-0008-0000-23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4" name="Group 3">
            <a:extLst>
              <a:ext uri="{FF2B5EF4-FFF2-40B4-BE49-F238E27FC236}">
                <a16:creationId xmlns:a16="http://schemas.microsoft.com/office/drawing/2014/main" id="{00000000-0008-0000-2300-000004000000}"/>
              </a:ext>
            </a:extLst>
          </xdr:cNvPr>
          <xdr:cNvGrpSpPr/>
        </xdr:nvGrpSpPr>
        <xdr:grpSpPr>
          <a:xfrm>
            <a:off x="133225" y="712735"/>
            <a:ext cx="974187" cy="514563"/>
            <a:chOff x="148265" y="672629"/>
            <a:chExt cx="974187" cy="514563"/>
          </a:xfrm>
        </xdr:grpSpPr>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2300-000005000000}"/>
                </a:ext>
              </a:extLst>
            </xdr:cNvPr>
            <xdr:cNvSpPr>
              <a:spLocks noChangeArrowheads="1"/>
            </xdr:cNvSpPr>
          </xdr:nvSpPr>
          <xdr:spPr bwMode="auto">
            <a:xfrm>
              <a:off x="148265" y="672629"/>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6" name="AutoShape 6">
              <a:hlinkClick xmlns:r="http://schemas.openxmlformats.org/officeDocument/2006/relationships" r:id="rId3"/>
              <a:extLst>
                <a:ext uri="{FF2B5EF4-FFF2-40B4-BE49-F238E27FC236}">
                  <a16:creationId xmlns:a16="http://schemas.microsoft.com/office/drawing/2014/main" id="{00000000-0008-0000-2300-000006000000}"/>
                </a:ext>
              </a:extLst>
            </xdr:cNvPr>
            <xdr:cNvSpPr>
              <a:spLocks noChangeArrowheads="1"/>
            </xdr:cNvSpPr>
          </xdr:nvSpPr>
          <xdr:spPr bwMode="auto">
            <a:xfrm>
              <a:off x="150270" y="944597"/>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grpSp>
    <xdr:clientData/>
  </xdr:twoCellAnchor>
  <xdr:twoCellAnchor>
    <xdr:from>
      <xdr:col>5</xdr:col>
      <xdr:colOff>824566</xdr:colOff>
      <xdr:row>0</xdr:row>
      <xdr:rowOff>55763</xdr:rowOff>
    </xdr:from>
    <xdr:to>
      <xdr:col>9</xdr:col>
      <xdr:colOff>868030</xdr:colOff>
      <xdr:row>2</xdr:row>
      <xdr:rowOff>141500</xdr:rowOff>
    </xdr:to>
    <xdr:grpSp>
      <xdr:nvGrpSpPr>
        <xdr:cNvPr id="9" name="Group 8">
          <a:extLst>
            <a:ext uri="{FF2B5EF4-FFF2-40B4-BE49-F238E27FC236}">
              <a16:creationId xmlns:a16="http://schemas.microsoft.com/office/drawing/2014/main" id="{00000000-0008-0000-2300-000009000000}"/>
            </a:ext>
          </a:extLst>
        </xdr:cNvPr>
        <xdr:cNvGrpSpPr/>
      </xdr:nvGrpSpPr>
      <xdr:grpSpPr>
        <a:xfrm>
          <a:off x="9090025" y="55763"/>
          <a:ext cx="5565723" cy="847737"/>
          <a:chOff x="6257924" y="76200"/>
          <a:chExt cx="5973778" cy="1034035"/>
        </a:xfrm>
      </xdr:grpSpPr>
      <xdr:grpSp>
        <xdr:nvGrpSpPr>
          <xdr:cNvPr id="10" name="Group 9">
            <a:extLst>
              <a:ext uri="{FF2B5EF4-FFF2-40B4-BE49-F238E27FC236}">
                <a16:creationId xmlns:a16="http://schemas.microsoft.com/office/drawing/2014/main" id="{00000000-0008-0000-2300-00000A000000}"/>
              </a:ext>
            </a:extLst>
          </xdr:cNvPr>
          <xdr:cNvGrpSpPr/>
        </xdr:nvGrpSpPr>
        <xdr:grpSpPr>
          <a:xfrm>
            <a:off x="6257924" y="94034"/>
            <a:ext cx="1753561" cy="971060"/>
            <a:chOff x="11448892" y="2483864"/>
            <a:chExt cx="1750813" cy="517167"/>
          </a:xfrm>
        </xdr:grpSpPr>
        <xdr:sp macro="" textlink="">
          <xdr:nvSpPr>
            <xdr:cNvPr id="17" name="Rounded Rectangle 16">
              <a:extLst>
                <a:ext uri="{FF2B5EF4-FFF2-40B4-BE49-F238E27FC236}">
                  <a16:creationId xmlns:a16="http://schemas.microsoft.com/office/drawing/2014/main" id="{00000000-0008-0000-2300-00001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18" name="Rounded Rectangle 17">
              <a:extLst>
                <a:ext uri="{FF2B5EF4-FFF2-40B4-BE49-F238E27FC236}">
                  <a16:creationId xmlns:a16="http://schemas.microsoft.com/office/drawing/2014/main" id="{00000000-0008-0000-2300-00001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1" name="Group 10">
            <a:extLst>
              <a:ext uri="{FF2B5EF4-FFF2-40B4-BE49-F238E27FC236}">
                <a16:creationId xmlns:a16="http://schemas.microsoft.com/office/drawing/2014/main" id="{00000000-0008-0000-2300-00000B000000}"/>
              </a:ext>
            </a:extLst>
          </xdr:cNvPr>
          <xdr:cNvGrpSpPr/>
        </xdr:nvGrpSpPr>
        <xdr:grpSpPr>
          <a:xfrm>
            <a:off x="9047916" y="76200"/>
            <a:ext cx="3183786" cy="1034035"/>
            <a:chOff x="8959453" y="47625"/>
            <a:chExt cx="3191911" cy="1037397"/>
          </a:xfrm>
        </xdr:grpSpPr>
        <xdr:sp macro="" textlink="">
          <xdr:nvSpPr>
            <xdr:cNvPr id="12" name="Rounded Rectangle 11">
              <a:extLst>
                <a:ext uri="{FF2B5EF4-FFF2-40B4-BE49-F238E27FC236}">
                  <a16:creationId xmlns:a16="http://schemas.microsoft.com/office/drawing/2014/main" id="{00000000-0008-0000-2300-00000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3" name="Group 12">
              <a:extLst>
                <a:ext uri="{FF2B5EF4-FFF2-40B4-BE49-F238E27FC236}">
                  <a16:creationId xmlns:a16="http://schemas.microsoft.com/office/drawing/2014/main" id="{00000000-0008-0000-2300-00000D000000}"/>
                </a:ext>
              </a:extLst>
            </xdr:cNvPr>
            <xdr:cNvGrpSpPr/>
          </xdr:nvGrpSpPr>
          <xdr:grpSpPr>
            <a:xfrm>
              <a:off x="10422881" y="79536"/>
              <a:ext cx="1576451" cy="972629"/>
              <a:chOff x="24351211" y="420304"/>
              <a:chExt cx="1935032" cy="711040"/>
            </a:xfrm>
          </xdr:grpSpPr>
          <xdr:sp macro="" textlink="">
            <xdr:nvSpPr>
              <xdr:cNvPr id="15" name="Rounded Rectangle 14">
                <a:extLst>
                  <a:ext uri="{FF2B5EF4-FFF2-40B4-BE49-F238E27FC236}">
                    <a16:creationId xmlns:a16="http://schemas.microsoft.com/office/drawing/2014/main" id="{00000000-0008-0000-2300-00000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16" name="Rounded Rectangle 15">
                <a:extLst>
                  <a:ext uri="{FF2B5EF4-FFF2-40B4-BE49-F238E27FC236}">
                    <a16:creationId xmlns:a16="http://schemas.microsoft.com/office/drawing/2014/main" id="{00000000-0008-0000-2300-00001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4" name="Rounded Rectangle 13">
              <a:extLst>
                <a:ext uri="{FF2B5EF4-FFF2-40B4-BE49-F238E27FC236}">
                  <a16:creationId xmlns:a16="http://schemas.microsoft.com/office/drawing/2014/main" id="{00000000-0008-0000-2300-00000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102256</xdr:colOff>
      <xdr:row>0</xdr:row>
      <xdr:rowOff>64025</xdr:rowOff>
    </xdr:from>
    <xdr:to>
      <xdr:col>0</xdr:col>
      <xdr:colOff>1020536</xdr:colOff>
      <xdr:row>4</xdr:row>
      <xdr:rowOff>10026</xdr:rowOff>
    </xdr:to>
    <xdr:grpSp>
      <xdr:nvGrpSpPr>
        <xdr:cNvPr id="2" name="Group 1">
          <a:extLst>
            <a:ext uri="{FF2B5EF4-FFF2-40B4-BE49-F238E27FC236}">
              <a16:creationId xmlns:a16="http://schemas.microsoft.com/office/drawing/2014/main" id="{00000000-0008-0000-0600-000012000000}"/>
            </a:ext>
          </a:extLst>
        </xdr:cNvPr>
        <xdr:cNvGrpSpPr/>
      </xdr:nvGrpSpPr>
      <xdr:grpSpPr>
        <a:xfrm>
          <a:off x="102256" y="64025"/>
          <a:ext cx="918280" cy="1470001"/>
          <a:chOff x="102256" y="64025"/>
          <a:chExt cx="1045758" cy="1209317"/>
        </a:xfrm>
      </xdr:grpSpPr>
      <xdr:grpSp>
        <xdr:nvGrpSpPr>
          <xdr:cNvPr id="3" name="Group 2">
            <a:extLst>
              <a:ext uri="{FF2B5EF4-FFF2-40B4-BE49-F238E27FC236}">
                <a16:creationId xmlns:a16="http://schemas.microsoft.com/office/drawing/2014/main" id="{00000000-0008-0000-0600-000013000000}"/>
              </a:ext>
            </a:extLst>
          </xdr:cNvPr>
          <xdr:cNvGrpSpPr>
            <a:grpSpLocks/>
          </xdr:cNvGrpSpPr>
        </xdr:nvGrpSpPr>
        <xdr:grpSpPr bwMode="auto">
          <a:xfrm>
            <a:off x="102256" y="64025"/>
            <a:ext cx="1045758" cy="1209317"/>
            <a:chOff x="64" y="0"/>
            <a:chExt cx="78" cy="119"/>
          </a:xfrm>
        </xdr:grpSpPr>
        <xdr:sp macro="" textlink="">
          <xdr:nvSpPr>
            <xdr:cNvPr id="7" name="Rectangle 3">
              <a:extLst>
                <a:ext uri="{FF2B5EF4-FFF2-40B4-BE49-F238E27FC236}">
                  <a16:creationId xmlns:a16="http://schemas.microsoft.com/office/drawing/2014/main" id="{00000000-0008-0000-0600-000017000000}"/>
                </a:ext>
              </a:extLst>
            </xdr:cNvPr>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8" name="Picture 4" descr="item">
              <a:extLst>
                <a:ext uri="{FF2B5EF4-FFF2-40B4-BE49-F238E27FC236}">
                  <a16:creationId xmlns:a16="http://schemas.microsoft.com/office/drawing/2014/main" id="{00000000-0008-0000-06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4" name="Group 3">
            <a:extLst>
              <a:ext uri="{FF2B5EF4-FFF2-40B4-BE49-F238E27FC236}">
                <a16:creationId xmlns:a16="http://schemas.microsoft.com/office/drawing/2014/main" id="{00000000-0008-0000-0600-000014000000}"/>
              </a:ext>
            </a:extLst>
          </xdr:cNvPr>
          <xdr:cNvGrpSpPr/>
        </xdr:nvGrpSpPr>
        <xdr:grpSpPr>
          <a:xfrm>
            <a:off x="133225" y="712735"/>
            <a:ext cx="974187" cy="514563"/>
            <a:chOff x="148265" y="672629"/>
            <a:chExt cx="974187" cy="514563"/>
          </a:xfrm>
        </xdr:grpSpPr>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600-000015000000}"/>
                </a:ext>
              </a:extLst>
            </xdr:cNvPr>
            <xdr:cNvSpPr>
              <a:spLocks noChangeArrowheads="1"/>
            </xdr:cNvSpPr>
          </xdr:nvSpPr>
          <xdr:spPr bwMode="auto">
            <a:xfrm>
              <a:off x="148265" y="672629"/>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6" name="AutoShape 6">
              <a:hlinkClick xmlns:r="http://schemas.openxmlformats.org/officeDocument/2006/relationships" r:id="rId3"/>
              <a:extLst>
                <a:ext uri="{FF2B5EF4-FFF2-40B4-BE49-F238E27FC236}">
                  <a16:creationId xmlns:a16="http://schemas.microsoft.com/office/drawing/2014/main" id="{00000000-0008-0000-0600-000016000000}"/>
                </a:ext>
              </a:extLst>
            </xdr:cNvPr>
            <xdr:cNvSpPr>
              <a:spLocks noChangeArrowheads="1"/>
            </xdr:cNvSpPr>
          </xdr:nvSpPr>
          <xdr:spPr bwMode="auto">
            <a:xfrm>
              <a:off x="150270" y="944597"/>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grpSp>
    <xdr:clientData/>
  </xdr:twoCellAnchor>
  <xdr:twoCellAnchor>
    <xdr:from>
      <xdr:col>3</xdr:col>
      <xdr:colOff>27213</xdr:colOff>
      <xdr:row>0</xdr:row>
      <xdr:rowOff>54429</xdr:rowOff>
    </xdr:from>
    <xdr:to>
      <xdr:col>7</xdr:col>
      <xdr:colOff>530222</xdr:colOff>
      <xdr:row>2</xdr:row>
      <xdr:rowOff>140166</xdr:rowOff>
    </xdr:to>
    <xdr:grpSp>
      <xdr:nvGrpSpPr>
        <xdr:cNvPr id="9" name="Group 8">
          <a:extLst>
            <a:ext uri="{FF2B5EF4-FFF2-40B4-BE49-F238E27FC236}">
              <a16:creationId xmlns:a16="http://schemas.microsoft.com/office/drawing/2014/main" id="{00000000-0008-0000-0600-000019000000}"/>
            </a:ext>
          </a:extLst>
        </xdr:cNvPr>
        <xdr:cNvGrpSpPr/>
      </xdr:nvGrpSpPr>
      <xdr:grpSpPr>
        <a:xfrm>
          <a:off x="12323988" y="54429"/>
          <a:ext cx="5494109" cy="847737"/>
          <a:chOff x="6257924" y="76200"/>
          <a:chExt cx="5973778" cy="1034035"/>
        </a:xfrm>
      </xdr:grpSpPr>
      <xdr:grpSp>
        <xdr:nvGrpSpPr>
          <xdr:cNvPr id="10" name="Group 9">
            <a:extLst>
              <a:ext uri="{FF2B5EF4-FFF2-40B4-BE49-F238E27FC236}">
                <a16:creationId xmlns:a16="http://schemas.microsoft.com/office/drawing/2014/main" id="{00000000-0008-0000-0600-00001A000000}"/>
              </a:ext>
            </a:extLst>
          </xdr:cNvPr>
          <xdr:cNvGrpSpPr/>
        </xdr:nvGrpSpPr>
        <xdr:grpSpPr>
          <a:xfrm>
            <a:off x="6257924" y="94034"/>
            <a:ext cx="1753561" cy="971060"/>
            <a:chOff x="11448892" y="2483864"/>
            <a:chExt cx="1750813" cy="517167"/>
          </a:xfrm>
        </xdr:grpSpPr>
        <xdr:sp macro="" textlink="">
          <xdr:nvSpPr>
            <xdr:cNvPr id="17" name="Rounded Rectangle 16">
              <a:extLst>
                <a:ext uri="{FF2B5EF4-FFF2-40B4-BE49-F238E27FC236}">
                  <a16:creationId xmlns:a16="http://schemas.microsoft.com/office/drawing/2014/main" id="{00000000-0008-0000-06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18" name="Rounded Rectangle 17">
              <a:extLst>
                <a:ext uri="{FF2B5EF4-FFF2-40B4-BE49-F238E27FC236}">
                  <a16:creationId xmlns:a16="http://schemas.microsoft.com/office/drawing/2014/main" id="{00000000-0008-0000-06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1" name="Group 10">
            <a:extLst>
              <a:ext uri="{FF2B5EF4-FFF2-40B4-BE49-F238E27FC236}">
                <a16:creationId xmlns:a16="http://schemas.microsoft.com/office/drawing/2014/main" id="{00000000-0008-0000-0600-00001B000000}"/>
              </a:ext>
            </a:extLst>
          </xdr:cNvPr>
          <xdr:cNvGrpSpPr/>
        </xdr:nvGrpSpPr>
        <xdr:grpSpPr>
          <a:xfrm>
            <a:off x="9047916" y="76200"/>
            <a:ext cx="3183786" cy="1034035"/>
            <a:chOff x="8959453" y="47625"/>
            <a:chExt cx="3191911" cy="1037397"/>
          </a:xfrm>
        </xdr:grpSpPr>
        <xdr:sp macro="" textlink="">
          <xdr:nvSpPr>
            <xdr:cNvPr id="12" name="Rounded Rectangle 11">
              <a:extLst>
                <a:ext uri="{FF2B5EF4-FFF2-40B4-BE49-F238E27FC236}">
                  <a16:creationId xmlns:a16="http://schemas.microsoft.com/office/drawing/2014/main" id="{00000000-0008-0000-06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3" name="Group 12">
              <a:extLst>
                <a:ext uri="{FF2B5EF4-FFF2-40B4-BE49-F238E27FC236}">
                  <a16:creationId xmlns:a16="http://schemas.microsoft.com/office/drawing/2014/main" id="{00000000-0008-0000-0600-00001D000000}"/>
                </a:ext>
              </a:extLst>
            </xdr:cNvPr>
            <xdr:cNvGrpSpPr/>
          </xdr:nvGrpSpPr>
          <xdr:grpSpPr>
            <a:xfrm>
              <a:off x="10422881" y="79536"/>
              <a:ext cx="1576451" cy="972629"/>
              <a:chOff x="24351211" y="420304"/>
              <a:chExt cx="1935032" cy="711040"/>
            </a:xfrm>
          </xdr:grpSpPr>
          <xdr:sp macro="" textlink="">
            <xdr:nvSpPr>
              <xdr:cNvPr id="15" name="Rounded Rectangle 14">
                <a:extLst>
                  <a:ext uri="{FF2B5EF4-FFF2-40B4-BE49-F238E27FC236}">
                    <a16:creationId xmlns:a16="http://schemas.microsoft.com/office/drawing/2014/main" id="{00000000-0008-0000-06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16" name="Rounded Rectangle 15">
                <a:extLst>
                  <a:ext uri="{FF2B5EF4-FFF2-40B4-BE49-F238E27FC236}">
                    <a16:creationId xmlns:a16="http://schemas.microsoft.com/office/drawing/2014/main" id="{00000000-0008-0000-06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4" name="Rounded Rectangle 13">
              <a:extLst>
                <a:ext uri="{FF2B5EF4-FFF2-40B4-BE49-F238E27FC236}">
                  <a16:creationId xmlns:a16="http://schemas.microsoft.com/office/drawing/2014/main" id="{00000000-0008-0000-06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136072</xdr:colOff>
      <xdr:row>0</xdr:row>
      <xdr:rowOff>0</xdr:rowOff>
    </xdr:from>
    <xdr:to>
      <xdr:col>0</xdr:col>
      <xdr:colOff>1074964</xdr:colOff>
      <xdr:row>4</xdr:row>
      <xdr:rowOff>5872</xdr:rowOff>
    </xdr:to>
    <xdr:grpSp>
      <xdr:nvGrpSpPr>
        <xdr:cNvPr id="36" name="Group 35">
          <a:extLst>
            <a:ext uri="{FF2B5EF4-FFF2-40B4-BE49-F238E27FC236}">
              <a16:creationId xmlns:a16="http://schemas.microsoft.com/office/drawing/2014/main" id="{00000000-0008-0000-0700-00000F000000}"/>
            </a:ext>
          </a:extLst>
        </xdr:cNvPr>
        <xdr:cNvGrpSpPr/>
      </xdr:nvGrpSpPr>
      <xdr:grpSpPr>
        <a:xfrm>
          <a:off x="136072" y="0"/>
          <a:ext cx="938892" cy="1529872"/>
          <a:chOff x="102256" y="64025"/>
          <a:chExt cx="1045758" cy="1209317"/>
        </a:xfrm>
      </xdr:grpSpPr>
      <xdr:grpSp>
        <xdr:nvGrpSpPr>
          <xdr:cNvPr id="37" name="Group 36">
            <a:extLst>
              <a:ext uri="{FF2B5EF4-FFF2-40B4-BE49-F238E27FC236}">
                <a16:creationId xmlns:a16="http://schemas.microsoft.com/office/drawing/2014/main" id="{00000000-0008-0000-0700-000010000000}"/>
              </a:ext>
            </a:extLst>
          </xdr:cNvPr>
          <xdr:cNvGrpSpPr>
            <a:grpSpLocks/>
          </xdr:cNvGrpSpPr>
        </xdr:nvGrpSpPr>
        <xdr:grpSpPr bwMode="auto">
          <a:xfrm>
            <a:off x="102256" y="64025"/>
            <a:ext cx="1045758" cy="1209317"/>
            <a:chOff x="64" y="0"/>
            <a:chExt cx="78" cy="119"/>
          </a:xfrm>
        </xdr:grpSpPr>
        <xdr:sp macro="" textlink="">
          <xdr:nvSpPr>
            <xdr:cNvPr id="41" name="Rectangle 3">
              <a:extLst>
                <a:ext uri="{FF2B5EF4-FFF2-40B4-BE49-F238E27FC236}">
                  <a16:creationId xmlns:a16="http://schemas.microsoft.com/office/drawing/2014/main" id="{00000000-0008-0000-0700-000014000000}"/>
                </a:ext>
              </a:extLst>
            </xdr:cNvPr>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42" name="Picture 4" descr="item">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38" name="Group 37">
            <a:extLst>
              <a:ext uri="{FF2B5EF4-FFF2-40B4-BE49-F238E27FC236}">
                <a16:creationId xmlns:a16="http://schemas.microsoft.com/office/drawing/2014/main" id="{00000000-0008-0000-0700-000011000000}"/>
              </a:ext>
            </a:extLst>
          </xdr:cNvPr>
          <xdr:cNvGrpSpPr/>
        </xdr:nvGrpSpPr>
        <xdr:grpSpPr>
          <a:xfrm>
            <a:off x="133225" y="712735"/>
            <a:ext cx="974187" cy="514563"/>
            <a:chOff x="148265" y="672629"/>
            <a:chExt cx="974187" cy="514563"/>
          </a:xfrm>
        </xdr:grpSpPr>
        <xdr:sp macro="" textlink="">
          <xdr:nvSpPr>
            <xdr:cNvPr id="39" name="AutoShape 5">
              <a:hlinkClick xmlns:r="http://schemas.openxmlformats.org/officeDocument/2006/relationships" r:id="rId2"/>
              <a:extLst>
                <a:ext uri="{FF2B5EF4-FFF2-40B4-BE49-F238E27FC236}">
                  <a16:creationId xmlns:a16="http://schemas.microsoft.com/office/drawing/2014/main" id="{00000000-0008-0000-0700-000012000000}"/>
                </a:ext>
              </a:extLst>
            </xdr:cNvPr>
            <xdr:cNvSpPr>
              <a:spLocks noChangeArrowheads="1"/>
            </xdr:cNvSpPr>
          </xdr:nvSpPr>
          <xdr:spPr bwMode="auto">
            <a:xfrm>
              <a:off x="148265" y="672629"/>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40" name="AutoShape 6">
              <a:hlinkClick xmlns:r="http://schemas.openxmlformats.org/officeDocument/2006/relationships" r:id="rId3"/>
              <a:extLst>
                <a:ext uri="{FF2B5EF4-FFF2-40B4-BE49-F238E27FC236}">
                  <a16:creationId xmlns:a16="http://schemas.microsoft.com/office/drawing/2014/main" id="{00000000-0008-0000-0700-000013000000}"/>
                </a:ext>
              </a:extLst>
            </xdr:cNvPr>
            <xdr:cNvSpPr>
              <a:spLocks noChangeArrowheads="1"/>
            </xdr:cNvSpPr>
          </xdr:nvSpPr>
          <xdr:spPr bwMode="auto">
            <a:xfrm>
              <a:off x="150270" y="944597"/>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grpSp>
    <xdr:clientData/>
  </xdr:twoCellAnchor>
  <xdr:twoCellAnchor>
    <xdr:from>
      <xdr:col>3</xdr:col>
      <xdr:colOff>1360</xdr:colOff>
      <xdr:row>0</xdr:row>
      <xdr:rowOff>68035</xdr:rowOff>
    </xdr:from>
    <xdr:to>
      <xdr:col>7</xdr:col>
      <xdr:colOff>412459</xdr:colOff>
      <xdr:row>3</xdr:row>
      <xdr:rowOff>1372</xdr:rowOff>
    </xdr:to>
    <xdr:grpSp>
      <xdr:nvGrpSpPr>
        <xdr:cNvPr id="43" name="Group 42">
          <a:extLst>
            <a:ext uri="{FF2B5EF4-FFF2-40B4-BE49-F238E27FC236}">
              <a16:creationId xmlns:a16="http://schemas.microsoft.com/office/drawing/2014/main" id="{00000000-0008-0000-0700-00000C000000}"/>
            </a:ext>
          </a:extLst>
        </xdr:cNvPr>
        <xdr:cNvGrpSpPr/>
      </xdr:nvGrpSpPr>
      <xdr:grpSpPr>
        <a:xfrm>
          <a:off x="9771289" y="68035"/>
          <a:ext cx="5962813" cy="1076337"/>
          <a:chOff x="6257924" y="76200"/>
          <a:chExt cx="5973778" cy="1034035"/>
        </a:xfrm>
      </xdr:grpSpPr>
      <xdr:grpSp>
        <xdr:nvGrpSpPr>
          <xdr:cNvPr id="44" name="Group 43">
            <a:extLst>
              <a:ext uri="{FF2B5EF4-FFF2-40B4-BE49-F238E27FC236}">
                <a16:creationId xmlns:a16="http://schemas.microsoft.com/office/drawing/2014/main" id="{00000000-0008-0000-0700-00000D000000}"/>
              </a:ext>
            </a:extLst>
          </xdr:cNvPr>
          <xdr:cNvGrpSpPr/>
        </xdr:nvGrpSpPr>
        <xdr:grpSpPr>
          <a:xfrm>
            <a:off x="6257924" y="94034"/>
            <a:ext cx="1753561" cy="971060"/>
            <a:chOff x="11448892" y="2483864"/>
            <a:chExt cx="1750813" cy="517167"/>
          </a:xfrm>
        </xdr:grpSpPr>
        <xdr:sp macro="" textlink="">
          <xdr:nvSpPr>
            <xdr:cNvPr id="51" name="Rounded Rectangle 50">
              <a:extLst>
                <a:ext uri="{FF2B5EF4-FFF2-40B4-BE49-F238E27FC236}">
                  <a16:creationId xmlns:a16="http://schemas.microsoft.com/office/drawing/2014/main" id="{00000000-0008-0000-0700-00001C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52" name="Rounded Rectangle 51">
              <a:extLst>
                <a:ext uri="{FF2B5EF4-FFF2-40B4-BE49-F238E27FC236}">
                  <a16:creationId xmlns:a16="http://schemas.microsoft.com/office/drawing/2014/main" id="{00000000-0008-0000-0700-00001D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5" name="Group 44">
            <a:extLst>
              <a:ext uri="{FF2B5EF4-FFF2-40B4-BE49-F238E27FC236}">
                <a16:creationId xmlns:a16="http://schemas.microsoft.com/office/drawing/2014/main" id="{00000000-0008-0000-0700-000016000000}"/>
              </a:ext>
            </a:extLst>
          </xdr:cNvPr>
          <xdr:cNvGrpSpPr/>
        </xdr:nvGrpSpPr>
        <xdr:grpSpPr>
          <a:xfrm>
            <a:off x="9047916" y="76200"/>
            <a:ext cx="3183786" cy="1034035"/>
            <a:chOff x="8959453" y="47625"/>
            <a:chExt cx="3191911" cy="1037397"/>
          </a:xfrm>
        </xdr:grpSpPr>
        <xdr:sp macro="" textlink="">
          <xdr:nvSpPr>
            <xdr:cNvPr id="46" name="Rounded Rectangle 45">
              <a:extLst>
                <a:ext uri="{FF2B5EF4-FFF2-40B4-BE49-F238E27FC236}">
                  <a16:creationId xmlns:a16="http://schemas.microsoft.com/office/drawing/2014/main" id="{00000000-0008-0000-0700-00001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47" name="Group 46">
              <a:extLst>
                <a:ext uri="{FF2B5EF4-FFF2-40B4-BE49-F238E27FC236}">
                  <a16:creationId xmlns:a16="http://schemas.microsoft.com/office/drawing/2014/main" id="{00000000-0008-0000-0700-000018000000}"/>
                </a:ext>
              </a:extLst>
            </xdr:cNvPr>
            <xdr:cNvGrpSpPr/>
          </xdr:nvGrpSpPr>
          <xdr:grpSpPr>
            <a:xfrm>
              <a:off x="10422881" y="79536"/>
              <a:ext cx="1576451" cy="972629"/>
              <a:chOff x="24351211" y="420304"/>
              <a:chExt cx="1935032" cy="711040"/>
            </a:xfrm>
          </xdr:grpSpPr>
          <xdr:sp macro="" textlink="">
            <xdr:nvSpPr>
              <xdr:cNvPr id="49" name="Rounded Rectangle 48">
                <a:extLst>
                  <a:ext uri="{FF2B5EF4-FFF2-40B4-BE49-F238E27FC236}">
                    <a16:creationId xmlns:a16="http://schemas.microsoft.com/office/drawing/2014/main" id="{00000000-0008-0000-0700-00001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50" name="Rounded Rectangle 49">
                <a:extLst>
                  <a:ext uri="{FF2B5EF4-FFF2-40B4-BE49-F238E27FC236}">
                    <a16:creationId xmlns:a16="http://schemas.microsoft.com/office/drawing/2014/main" id="{00000000-0008-0000-0700-00001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48" name="Rounded Rectangle 47">
              <a:extLst>
                <a:ext uri="{FF2B5EF4-FFF2-40B4-BE49-F238E27FC236}">
                  <a16:creationId xmlns:a16="http://schemas.microsoft.com/office/drawing/2014/main" id="{00000000-0008-0000-0700-000019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136071</xdr:colOff>
      <xdr:row>0</xdr:row>
      <xdr:rowOff>0</xdr:rowOff>
    </xdr:from>
    <xdr:to>
      <xdr:col>0</xdr:col>
      <xdr:colOff>1076324</xdr:colOff>
      <xdr:row>4</xdr:row>
      <xdr:rowOff>5872</xdr:rowOff>
    </xdr:to>
    <xdr:grpSp>
      <xdr:nvGrpSpPr>
        <xdr:cNvPr id="2" name="Group 1">
          <a:extLst>
            <a:ext uri="{FF2B5EF4-FFF2-40B4-BE49-F238E27FC236}">
              <a16:creationId xmlns:a16="http://schemas.microsoft.com/office/drawing/2014/main" id="{00000000-0008-0000-0800-000005000000}"/>
            </a:ext>
          </a:extLst>
        </xdr:cNvPr>
        <xdr:cNvGrpSpPr/>
      </xdr:nvGrpSpPr>
      <xdr:grpSpPr>
        <a:xfrm>
          <a:off x="136071" y="0"/>
          <a:ext cx="940253" cy="1529872"/>
          <a:chOff x="102256" y="64025"/>
          <a:chExt cx="1045758" cy="1209317"/>
        </a:xfrm>
      </xdr:grpSpPr>
      <xdr:grpSp>
        <xdr:nvGrpSpPr>
          <xdr:cNvPr id="3" name="Group 2">
            <a:extLst>
              <a:ext uri="{FF2B5EF4-FFF2-40B4-BE49-F238E27FC236}">
                <a16:creationId xmlns:a16="http://schemas.microsoft.com/office/drawing/2014/main" id="{00000000-0008-0000-0800-000006000000}"/>
              </a:ext>
            </a:extLst>
          </xdr:cNvPr>
          <xdr:cNvGrpSpPr>
            <a:grpSpLocks/>
          </xdr:cNvGrpSpPr>
        </xdr:nvGrpSpPr>
        <xdr:grpSpPr bwMode="auto">
          <a:xfrm>
            <a:off x="102256" y="64025"/>
            <a:ext cx="1045758" cy="1209317"/>
            <a:chOff x="64" y="0"/>
            <a:chExt cx="78" cy="119"/>
          </a:xfrm>
        </xdr:grpSpPr>
        <xdr:sp macro="" textlink="">
          <xdr:nvSpPr>
            <xdr:cNvPr id="7" name="Rectangle 3">
              <a:extLst>
                <a:ext uri="{FF2B5EF4-FFF2-40B4-BE49-F238E27FC236}">
                  <a16:creationId xmlns:a16="http://schemas.microsoft.com/office/drawing/2014/main" id="{00000000-0008-0000-0800-00000A000000}"/>
                </a:ext>
              </a:extLst>
            </xdr:cNvPr>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8" name="Picture 4" descr="item">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4" name="Group 3">
            <a:extLst>
              <a:ext uri="{FF2B5EF4-FFF2-40B4-BE49-F238E27FC236}">
                <a16:creationId xmlns:a16="http://schemas.microsoft.com/office/drawing/2014/main" id="{00000000-0008-0000-0800-000007000000}"/>
              </a:ext>
            </a:extLst>
          </xdr:cNvPr>
          <xdr:cNvGrpSpPr/>
        </xdr:nvGrpSpPr>
        <xdr:grpSpPr>
          <a:xfrm>
            <a:off x="133225" y="712735"/>
            <a:ext cx="974187" cy="514563"/>
            <a:chOff x="148265" y="672629"/>
            <a:chExt cx="974187" cy="514563"/>
          </a:xfrm>
        </xdr:grpSpPr>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800-000008000000}"/>
                </a:ext>
              </a:extLst>
            </xdr:cNvPr>
            <xdr:cNvSpPr>
              <a:spLocks noChangeArrowheads="1"/>
            </xdr:cNvSpPr>
          </xdr:nvSpPr>
          <xdr:spPr bwMode="auto">
            <a:xfrm>
              <a:off x="148265" y="672629"/>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6" name="AutoShape 6">
              <a:hlinkClick xmlns:r="http://schemas.openxmlformats.org/officeDocument/2006/relationships" r:id="rId3"/>
              <a:extLst>
                <a:ext uri="{FF2B5EF4-FFF2-40B4-BE49-F238E27FC236}">
                  <a16:creationId xmlns:a16="http://schemas.microsoft.com/office/drawing/2014/main" id="{00000000-0008-0000-0800-000009000000}"/>
                </a:ext>
              </a:extLst>
            </xdr:cNvPr>
            <xdr:cNvSpPr>
              <a:spLocks noChangeArrowheads="1"/>
            </xdr:cNvSpPr>
          </xdr:nvSpPr>
          <xdr:spPr bwMode="auto">
            <a:xfrm>
              <a:off x="150270" y="944597"/>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grpSp>
    <xdr:clientData/>
  </xdr:twoCellAnchor>
  <xdr:twoCellAnchor>
    <xdr:from>
      <xdr:col>3</xdr:col>
      <xdr:colOff>0</xdr:colOff>
      <xdr:row>0</xdr:row>
      <xdr:rowOff>69273</xdr:rowOff>
    </xdr:from>
    <xdr:to>
      <xdr:col>7</xdr:col>
      <xdr:colOff>428540</xdr:colOff>
      <xdr:row>3</xdr:row>
      <xdr:rowOff>2610</xdr:rowOff>
    </xdr:to>
    <xdr:grpSp>
      <xdr:nvGrpSpPr>
        <xdr:cNvPr id="9" name="Group 8">
          <a:extLst>
            <a:ext uri="{FF2B5EF4-FFF2-40B4-BE49-F238E27FC236}">
              <a16:creationId xmlns:a16="http://schemas.microsoft.com/office/drawing/2014/main" id="{00000000-0008-0000-0800-00000C000000}"/>
            </a:ext>
          </a:extLst>
        </xdr:cNvPr>
        <xdr:cNvGrpSpPr/>
      </xdr:nvGrpSpPr>
      <xdr:grpSpPr>
        <a:xfrm>
          <a:off x="7620000" y="69273"/>
          <a:ext cx="5977693" cy="1076337"/>
          <a:chOff x="6257924" y="76200"/>
          <a:chExt cx="5973778" cy="1034035"/>
        </a:xfrm>
      </xdr:grpSpPr>
      <xdr:grpSp>
        <xdr:nvGrpSpPr>
          <xdr:cNvPr id="10" name="Group 9">
            <a:extLst>
              <a:ext uri="{FF2B5EF4-FFF2-40B4-BE49-F238E27FC236}">
                <a16:creationId xmlns:a16="http://schemas.microsoft.com/office/drawing/2014/main" id="{00000000-0008-0000-0800-00000D000000}"/>
              </a:ext>
            </a:extLst>
          </xdr:cNvPr>
          <xdr:cNvGrpSpPr/>
        </xdr:nvGrpSpPr>
        <xdr:grpSpPr>
          <a:xfrm>
            <a:off x="6257924" y="94034"/>
            <a:ext cx="1753561" cy="971060"/>
            <a:chOff x="11448892" y="2483864"/>
            <a:chExt cx="1750813" cy="517167"/>
          </a:xfrm>
        </xdr:grpSpPr>
        <xdr:sp macro="" textlink="">
          <xdr:nvSpPr>
            <xdr:cNvPr id="17" name="Rounded Rectangle 16">
              <a:extLst>
                <a:ext uri="{FF2B5EF4-FFF2-40B4-BE49-F238E27FC236}">
                  <a16:creationId xmlns:a16="http://schemas.microsoft.com/office/drawing/2014/main" id="{00000000-0008-0000-0800-00001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18" name="Rounded Rectangle 17">
              <a:extLst>
                <a:ext uri="{FF2B5EF4-FFF2-40B4-BE49-F238E27FC236}">
                  <a16:creationId xmlns:a16="http://schemas.microsoft.com/office/drawing/2014/main" id="{00000000-0008-0000-0800-00001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1" name="Group 10">
            <a:extLst>
              <a:ext uri="{FF2B5EF4-FFF2-40B4-BE49-F238E27FC236}">
                <a16:creationId xmlns:a16="http://schemas.microsoft.com/office/drawing/2014/main" id="{00000000-0008-0000-0800-00000E000000}"/>
              </a:ext>
            </a:extLst>
          </xdr:cNvPr>
          <xdr:cNvGrpSpPr/>
        </xdr:nvGrpSpPr>
        <xdr:grpSpPr>
          <a:xfrm>
            <a:off x="9047916" y="76200"/>
            <a:ext cx="3183786" cy="1034035"/>
            <a:chOff x="8959453" y="47625"/>
            <a:chExt cx="3191911" cy="1037397"/>
          </a:xfrm>
        </xdr:grpSpPr>
        <xdr:sp macro="" textlink="">
          <xdr:nvSpPr>
            <xdr:cNvPr id="12" name="Rounded Rectangle 11">
              <a:extLst>
                <a:ext uri="{FF2B5EF4-FFF2-40B4-BE49-F238E27FC236}">
                  <a16:creationId xmlns:a16="http://schemas.microsoft.com/office/drawing/2014/main" id="{00000000-0008-0000-08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3" name="Group 12">
              <a:extLst>
                <a:ext uri="{FF2B5EF4-FFF2-40B4-BE49-F238E27FC236}">
                  <a16:creationId xmlns:a16="http://schemas.microsoft.com/office/drawing/2014/main" id="{00000000-0008-0000-0800-000010000000}"/>
                </a:ext>
              </a:extLst>
            </xdr:cNvPr>
            <xdr:cNvGrpSpPr/>
          </xdr:nvGrpSpPr>
          <xdr:grpSpPr>
            <a:xfrm>
              <a:off x="10422881" y="79536"/>
              <a:ext cx="1576451" cy="972629"/>
              <a:chOff x="24351211" y="420304"/>
              <a:chExt cx="1935032" cy="711040"/>
            </a:xfrm>
          </xdr:grpSpPr>
          <xdr:sp macro="" textlink="">
            <xdr:nvSpPr>
              <xdr:cNvPr id="15" name="Rounded Rectangle 14">
                <a:extLst>
                  <a:ext uri="{FF2B5EF4-FFF2-40B4-BE49-F238E27FC236}">
                    <a16:creationId xmlns:a16="http://schemas.microsoft.com/office/drawing/2014/main" id="{00000000-0008-0000-0800-00001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16" name="Rounded Rectangle 15">
                <a:extLst>
                  <a:ext uri="{FF2B5EF4-FFF2-40B4-BE49-F238E27FC236}">
                    <a16:creationId xmlns:a16="http://schemas.microsoft.com/office/drawing/2014/main" id="{00000000-0008-0000-0800-00001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4" name="Rounded Rectangle 13">
              <a:extLst>
                <a:ext uri="{FF2B5EF4-FFF2-40B4-BE49-F238E27FC236}">
                  <a16:creationId xmlns:a16="http://schemas.microsoft.com/office/drawing/2014/main" id="{00000000-0008-0000-0800-00001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136071</xdr:colOff>
      <xdr:row>0</xdr:row>
      <xdr:rowOff>0</xdr:rowOff>
    </xdr:from>
    <xdr:to>
      <xdr:col>0</xdr:col>
      <xdr:colOff>1038224</xdr:colOff>
      <xdr:row>4</xdr:row>
      <xdr:rowOff>5872</xdr:rowOff>
    </xdr:to>
    <xdr:grpSp>
      <xdr:nvGrpSpPr>
        <xdr:cNvPr id="2" name="Group 1">
          <a:extLst>
            <a:ext uri="{FF2B5EF4-FFF2-40B4-BE49-F238E27FC236}">
              <a16:creationId xmlns:a16="http://schemas.microsoft.com/office/drawing/2014/main" id="{00000000-0008-0000-0900-000011000000}"/>
            </a:ext>
          </a:extLst>
        </xdr:cNvPr>
        <xdr:cNvGrpSpPr/>
      </xdr:nvGrpSpPr>
      <xdr:grpSpPr>
        <a:xfrm>
          <a:off x="136071" y="0"/>
          <a:ext cx="902153" cy="1529872"/>
          <a:chOff x="102256" y="64025"/>
          <a:chExt cx="1045758" cy="1209317"/>
        </a:xfrm>
      </xdr:grpSpPr>
      <xdr:grpSp>
        <xdr:nvGrpSpPr>
          <xdr:cNvPr id="3" name="Group 2">
            <a:extLst>
              <a:ext uri="{FF2B5EF4-FFF2-40B4-BE49-F238E27FC236}">
                <a16:creationId xmlns:a16="http://schemas.microsoft.com/office/drawing/2014/main" id="{00000000-0008-0000-0900-000012000000}"/>
              </a:ext>
            </a:extLst>
          </xdr:cNvPr>
          <xdr:cNvGrpSpPr>
            <a:grpSpLocks/>
          </xdr:cNvGrpSpPr>
        </xdr:nvGrpSpPr>
        <xdr:grpSpPr bwMode="auto">
          <a:xfrm>
            <a:off x="102256" y="64025"/>
            <a:ext cx="1045758" cy="1209317"/>
            <a:chOff x="64" y="0"/>
            <a:chExt cx="78" cy="119"/>
          </a:xfrm>
        </xdr:grpSpPr>
        <xdr:sp macro="" textlink="">
          <xdr:nvSpPr>
            <xdr:cNvPr id="7"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8" name="Picture 4" descr="item">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4" name="Group 3">
            <a:extLst>
              <a:ext uri="{FF2B5EF4-FFF2-40B4-BE49-F238E27FC236}">
                <a16:creationId xmlns:a16="http://schemas.microsoft.com/office/drawing/2014/main" id="{00000000-0008-0000-0900-000013000000}"/>
              </a:ext>
            </a:extLst>
          </xdr:cNvPr>
          <xdr:cNvGrpSpPr/>
        </xdr:nvGrpSpPr>
        <xdr:grpSpPr>
          <a:xfrm>
            <a:off x="133225" y="712735"/>
            <a:ext cx="974187" cy="514563"/>
            <a:chOff x="148265" y="672629"/>
            <a:chExt cx="974187" cy="514563"/>
          </a:xfrm>
        </xdr:grpSpPr>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900-000014000000}"/>
                </a:ext>
              </a:extLst>
            </xdr:cNvPr>
            <xdr:cNvSpPr>
              <a:spLocks noChangeArrowheads="1"/>
            </xdr:cNvSpPr>
          </xdr:nvSpPr>
          <xdr:spPr bwMode="auto">
            <a:xfrm>
              <a:off x="148265" y="672629"/>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6" name="AutoShape 6">
              <a:hlinkClick xmlns:r="http://schemas.openxmlformats.org/officeDocument/2006/relationships" r:id="rId3"/>
              <a:extLst>
                <a:ext uri="{FF2B5EF4-FFF2-40B4-BE49-F238E27FC236}">
                  <a16:creationId xmlns:a16="http://schemas.microsoft.com/office/drawing/2014/main" id="{00000000-0008-0000-0900-000015000000}"/>
                </a:ext>
              </a:extLst>
            </xdr:cNvPr>
            <xdr:cNvSpPr>
              <a:spLocks noChangeArrowheads="1"/>
            </xdr:cNvSpPr>
          </xdr:nvSpPr>
          <xdr:spPr bwMode="auto">
            <a:xfrm>
              <a:off x="150270" y="944597"/>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grpSp>
    <xdr:clientData/>
  </xdr:twoCellAnchor>
  <xdr:twoCellAnchor>
    <xdr:from>
      <xdr:col>6</xdr:col>
      <xdr:colOff>0</xdr:colOff>
      <xdr:row>0</xdr:row>
      <xdr:rowOff>69273</xdr:rowOff>
    </xdr:from>
    <xdr:to>
      <xdr:col>10</xdr:col>
      <xdr:colOff>531584</xdr:colOff>
      <xdr:row>3</xdr:row>
      <xdr:rowOff>2610</xdr:rowOff>
    </xdr:to>
    <xdr:grpSp>
      <xdr:nvGrpSpPr>
        <xdr:cNvPr id="9" name="Group 8">
          <a:extLst>
            <a:ext uri="{FF2B5EF4-FFF2-40B4-BE49-F238E27FC236}">
              <a16:creationId xmlns:a16="http://schemas.microsoft.com/office/drawing/2014/main" id="{00000000-0008-0000-0900-00000C000000}"/>
            </a:ext>
          </a:extLst>
        </xdr:cNvPr>
        <xdr:cNvGrpSpPr/>
      </xdr:nvGrpSpPr>
      <xdr:grpSpPr>
        <a:xfrm>
          <a:off x="9095014" y="69273"/>
          <a:ext cx="5517241" cy="1076337"/>
          <a:chOff x="6257924" y="76200"/>
          <a:chExt cx="5973778" cy="1034035"/>
        </a:xfrm>
      </xdr:grpSpPr>
      <xdr:grpSp>
        <xdr:nvGrpSpPr>
          <xdr:cNvPr id="10" name="Group 9">
            <a:extLst>
              <a:ext uri="{FF2B5EF4-FFF2-40B4-BE49-F238E27FC236}">
                <a16:creationId xmlns:a16="http://schemas.microsoft.com/office/drawing/2014/main" id="{00000000-0008-0000-0900-00000D000000}"/>
              </a:ext>
            </a:extLst>
          </xdr:cNvPr>
          <xdr:cNvGrpSpPr/>
        </xdr:nvGrpSpPr>
        <xdr:grpSpPr>
          <a:xfrm>
            <a:off x="6257924" y="94034"/>
            <a:ext cx="1753561" cy="971060"/>
            <a:chOff x="11448892" y="2483864"/>
            <a:chExt cx="1750813" cy="517167"/>
          </a:xfrm>
        </xdr:grpSpPr>
        <xdr:sp macro="" textlink="">
          <xdr:nvSpPr>
            <xdr:cNvPr id="17" name="Rounded Rectangle 16">
              <a:extLst>
                <a:ext uri="{FF2B5EF4-FFF2-40B4-BE49-F238E27FC236}">
                  <a16:creationId xmlns:a16="http://schemas.microsoft.com/office/drawing/2014/main" id="{00000000-0008-0000-0900-00001C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18" name="Rounded Rectangle 17">
              <a:extLst>
                <a:ext uri="{FF2B5EF4-FFF2-40B4-BE49-F238E27FC236}">
                  <a16:creationId xmlns:a16="http://schemas.microsoft.com/office/drawing/2014/main" id="{00000000-0008-0000-0900-00001D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1" name="Group 10">
            <a:extLst>
              <a:ext uri="{FF2B5EF4-FFF2-40B4-BE49-F238E27FC236}">
                <a16:creationId xmlns:a16="http://schemas.microsoft.com/office/drawing/2014/main" id="{00000000-0008-0000-0900-00000E000000}"/>
              </a:ext>
            </a:extLst>
          </xdr:cNvPr>
          <xdr:cNvGrpSpPr/>
        </xdr:nvGrpSpPr>
        <xdr:grpSpPr>
          <a:xfrm>
            <a:off x="9047916" y="76200"/>
            <a:ext cx="3183786" cy="1034035"/>
            <a:chOff x="8959453" y="47625"/>
            <a:chExt cx="3191911" cy="1037397"/>
          </a:xfrm>
        </xdr:grpSpPr>
        <xdr:sp macro="" textlink="">
          <xdr:nvSpPr>
            <xdr:cNvPr id="12" name="Rounded Rectangle 11">
              <a:extLst>
                <a:ext uri="{FF2B5EF4-FFF2-40B4-BE49-F238E27FC236}">
                  <a16:creationId xmlns:a16="http://schemas.microsoft.com/office/drawing/2014/main" id="{00000000-0008-0000-09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3" name="Group 12">
              <a:extLst>
                <a:ext uri="{FF2B5EF4-FFF2-40B4-BE49-F238E27FC236}">
                  <a16:creationId xmlns:a16="http://schemas.microsoft.com/office/drawing/2014/main" id="{00000000-0008-0000-0900-000018000000}"/>
                </a:ext>
              </a:extLst>
            </xdr:cNvPr>
            <xdr:cNvGrpSpPr/>
          </xdr:nvGrpSpPr>
          <xdr:grpSpPr>
            <a:xfrm>
              <a:off x="10422881" y="79536"/>
              <a:ext cx="1576451" cy="972629"/>
              <a:chOff x="24351211" y="420304"/>
              <a:chExt cx="1935032" cy="711040"/>
            </a:xfrm>
          </xdr:grpSpPr>
          <xdr:sp macro="" textlink="">
            <xdr:nvSpPr>
              <xdr:cNvPr id="15" name="Rounded Rectangle 14">
                <a:extLst>
                  <a:ext uri="{FF2B5EF4-FFF2-40B4-BE49-F238E27FC236}">
                    <a16:creationId xmlns:a16="http://schemas.microsoft.com/office/drawing/2014/main" id="{00000000-0008-0000-0900-00001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16" name="Rounded Rectangle 15">
                <a:extLst>
                  <a:ext uri="{FF2B5EF4-FFF2-40B4-BE49-F238E27FC236}">
                    <a16:creationId xmlns:a16="http://schemas.microsoft.com/office/drawing/2014/main" id="{00000000-0008-0000-0900-00001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4" name="Rounded Rectangle 13">
              <a:extLst>
                <a:ext uri="{FF2B5EF4-FFF2-40B4-BE49-F238E27FC236}">
                  <a16:creationId xmlns:a16="http://schemas.microsoft.com/office/drawing/2014/main" id="{00000000-0008-0000-0900-000019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136072</xdr:colOff>
      <xdr:row>0</xdr:row>
      <xdr:rowOff>0</xdr:rowOff>
    </xdr:from>
    <xdr:to>
      <xdr:col>0</xdr:col>
      <xdr:colOff>1052991</xdr:colOff>
      <xdr:row>4</xdr:row>
      <xdr:rowOff>5872</xdr:rowOff>
    </xdr:to>
    <xdr:grpSp>
      <xdr:nvGrpSpPr>
        <xdr:cNvPr id="19" name="Group 18">
          <a:extLst>
            <a:ext uri="{FF2B5EF4-FFF2-40B4-BE49-F238E27FC236}">
              <a16:creationId xmlns:a16="http://schemas.microsoft.com/office/drawing/2014/main" id="{00000000-0008-0000-0A00-00000B000000}"/>
            </a:ext>
          </a:extLst>
        </xdr:cNvPr>
        <xdr:cNvGrpSpPr/>
      </xdr:nvGrpSpPr>
      <xdr:grpSpPr>
        <a:xfrm>
          <a:off x="136072" y="0"/>
          <a:ext cx="916919" cy="1529872"/>
          <a:chOff x="102256" y="64025"/>
          <a:chExt cx="1045758" cy="1209317"/>
        </a:xfrm>
      </xdr:grpSpPr>
      <xdr:grpSp>
        <xdr:nvGrpSpPr>
          <xdr:cNvPr id="20" name="Group 19">
            <a:extLst>
              <a:ext uri="{FF2B5EF4-FFF2-40B4-BE49-F238E27FC236}">
                <a16:creationId xmlns:a16="http://schemas.microsoft.com/office/drawing/2014/main" id="{00000000-0008-0000-0A00-00000C000000}"/>
              </a:ext>
            </a:extLst>
          </xdr:cNvPr>
          <xdr:cNvGrpSpPr>
            <a:grpSpLocks/>
          </xdr:cNvGrpSpPr>
        </xdr:nvGrpSpPr>
        <xdr:grpSpPr bwMode="auto">
          <a:xfrm>
            <a:off x="102256" y="64025"/>
            <a:ext cx="1045758" cy="1209317"/>
            <a:chOff x="64" y="0"/>
            <a:chExt cx="78" cy="119"/>
          </a:xfrm>
        </xdr:grpSpPr>
        <xdr:sp macro="" textlink="">
          <xdr:nvSpPr>
            <xdr:cNvPr id="24" name="Rectangle 3">
              <a:extLst>
                <a:ext uri="{FF2B5EF4-FFF2-40B4-BE49-F238E27FC236}">
                  <a16:creationId xmlns:a16="http://schemas.microsoft.com/office/drawing/2014/main" id="{00000000-0008-0000-0A00-000010000000}"/>
                </a:ext>
              </a:extLst>
            </xdr:cNvPr>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25" name="Picture 4" descr="item">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21" name="Group 20">
            <a:extLst>
              <a:ext uri="{FF2B5EF4-FFF2-40B4-BE49-F238E27FC236}">
                <a16:creationId xmlns:a16="http://schemas.microsoft.com/office/drawing/2014/main" id="{00000000-0008-0000-0A00-00000D000000}"/>
              </a:ext>
            </a:extLst>
          </xdr:cNvPr>
          <xdr:cNvGrpSpPr/>
        </xdr:nvGrpSpPr>
        <xdr:grpSpPr>
          <a:xfrm>
            <a:off x="133225" y="712735"/>
            <a:ext cx="974187" cy="514563"/>
            <a:chOff x="148265" y="672629"/>
            <a:chExt cx="974187" cy="514563"/>
          </a:xfrm>
        </xdr:grpSpPr>
        <xdr:sp macro="" textlink="">
          <xdr:nvSpPr>
            <xdr:cNvPr id="22" name="AutoShape 5">
              <a:hlinkClick xmlns:r="http://schemas.openxmlformats.org/officeDocument/2006/relationships" r:id="rId2"/>
              <a:extLst>
                <a:ext uri="{FF2B5EF4-FFF2-40B4-BE49-F238E27FC236}">
                  <a16:creationId xmlns:a16="http://schemas.microsoft.com/office/drawing/2014/main" id="{00000000-0008-0000-0A00-00000E000000}"/>
                </a:ext>
              </a:extLst>
            </xdr:cNvPr>
            <xdr:cNvSpPr>
              <a:spLocks noChangeArrowheads="1"/>
            </xdr:cNvSpPr>
          </xdr:nvSpPr>
          <xdr:spPr bwMode="auto">
            <a:xfrm>
              <a:off x="148265" y="672629"/>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23" name="AutoShape 6">
              <a:hlinkClick xmlns:r="http://schemas.openxmlformats.org/officeDocument/2006/relationships" r:id="rId3"/>
              <a:extLst>
                <a:ext uri="{FF2B5EF4-FFF2-40B4-BE49-F238E27FC236}">
                  <a16:creationId xmlns:a16="http://schemas.microsoft.com/office/drawing/2014/main" id="{00000000-0008-0000-0A00-00000F000000}"/>
                </a:ext>
              </a:extLst>
            </xdr:cNvPr>
            <xdr:cNvSpPr>
              <a:spLocks noChangeArrowheads="1"/>
            </xdr:cNvSpPr>
          </xdr:nvSpPr>
          <xdr:spPr bwMode="auto">
            <a:xfrm>
              <a:off x="150270" y="944597"/>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grpSp>
    <xdr:clientData/>
  </xdr:twoCellAnchor>
  <xdr:twoCellAnchor>
    <xdr:from>
      <xdr:col>2</xdr:col>
      <xdr:colOff>4953000</xdr:colOff>
      <xdr:row>0</xdr:row>
      <xdr:rowOff>56030</xdr:rowOff>
    </xdr:from>
    <xdr:to>
      <xdr:col>8</xdr:col>
      <xdr:colOff>278789</xdr:colOff>
      <xdr:row>2</xdr:row>
      <xdr:rowOff>332267</xdr:rowOff>
    </xdr:to>
    <xdr:grpSp>
      <xdr:nvGrpSpPr>
        <xdr:cNvPr id="26" name="Group 25">
          <a:extLst>
            <a:ext uri="{FF2B5EF4-FFF2-40B4-BE49-F238E27FC236}">
              <a16:creationId xmlns:a16="http://schemas.microsoft.com/office/drawing/2014/main" id="{00000000-0008-0000-0A00-000012000000}"/>
            </a:ext>
          </a:extLst>
        </xdr:cNvPr>
        <xdr:cNvGrpSpPr/>
      </xdr:nvGrpSpPr>
      <xdr:grpSpPr>
        <a:xfrm>
          <a:off x="8528957" y="56030"/>
          <a:ext cx="5993789" cy="1038237"/>
          <a:chOff x="6257924" y="76200"/>
          <a:chExt cx="5973778" cy="1034035"/>
        </a:xfrm>
      </xdr:grpSpPr>
      <xdr:grpSp>
        <xdr:nvGrpSpPr>
          <xdr:cNvPr id="27" name="Group 26">
            <a:extLst>
              <a:ext uri="{FF2B5EF4-FFF2-40B4-BE49-F238E27FC236}">
                <a16:creationId xmlns:a16="http://schemas.microsoft.com/office/drawing/2014/main" id="{00000000-0008-0000-0A00-000013000000}"/>
              </a:ext>
            </a:extLst>
          </xdr:cNvPr>
          <xdr:cNvGrpSpPr/>
        </xdr:nvGrpSpPr>
        <xdr:grpSpPr>
          <a:xfrm>
            <a:off x="6257924" y="94034"/>
            <a:ext cx="1753561" cy="971060"/>
            <a:chOff x="11448892" y="2483864"/>
            <a:chExt cx="1750813" cy="517167"/>
          </a:xfrm>
        </xdr:grpSpPr>
        <xdr:sp macro="" textlink="">
          <xdr:nvSpPr>
            <xdr:cNvPr id="34" name="Rounded Rectangle 33">
              <a:extLst>
                <a:ext uri="{FF2B5EF4-FFF2-40B4-BE49-F238E27FC236}">
                  <a16:creationId xmlns:a16="http://schemas.microsoft.com/office/drawing/2014/main" id="{00000000-0008-0000-0A00-00001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35" name="Rounded Rectangle 34">
              <a:extLst>
                <a:ext uri="{FF2B5EF4-FFF2-40B4-BE49-F238E27FC236}">
                  <a16:creationId xmlns:a16="http://schemas.microsoft.com/office/drawing/2014/main" id="{00000000-0008-0000-0A00-00001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8" name="Group 27">
            <a:extLst>
              <a:ext uri="{FF2B5EF4-FFF2-40B4-BE49-F238E27FC236}">
                <a16:creationId xmlns:a16="http://schemas.microsoft.com/office/drawing/2014/main" id="{00000000-0008-0000-0A00-000014000000}"/>
              </a:ext>
            </a:extLst>
          </xdr:cNvPr>
          <xdr:cNvGrpSpPr/>
        </xdr:nvGrpSpPr>
        <xdr:grpSpPr>
          <a:xfrm>
            <a:off x="9047916" y="76200"/>
            <a:ext cx="3183786" cy="1034035"/>
            <a:chOff x="8959453" y="47625"/>
            <a:chExt cx="3191911" cy="1037397"/>
          </a:xfrm>
        </xdr:grpSpPr>
        <xdr:sp macro="" textlink="">
          <xdr:nvSpPr>
            <xdr:cNvPr id="29" name="Rounded Rectangle 28">
              <a:extLst>
                <a:ext uri="{FF2B5EF4-FFF2-40B4-BE49-F238E27FC236}">
                  <a16:creationId xmlns:a16="http://schemas.microsoft.com/office/drawing/2014/main" id="{00000000-0008-0000-0A00-00001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0" name="Group 29">
              <a:extLst>
                <a:ext uri="{FF2B5EF4-FFF2-40B4-BE49-F238E27FC236}">
                  <a16:creationId xmlns:a16="http://schemas.microsoft.com/office/drawing/2014/main" id="{00000000-0008-0000-0A00-000016000000}"/>
                </a:ext>
              </a:extLst>
            </xdr:cNvPr>
            <xdr:cNvGrpSpPr/>
          </xdr:nvGrpSpPr>
          <xdr:grpSpPr>
            <a:xfrm>
              <a:off x="10422881" y="79536"/>
              <a:ext cx="1576451" cy="972629"/>
              <a:chOff x="24351211" y="420304"/>
              <a:chExt cx="1935032" cy="711040"/>
            </a:xfrm>
          </xdr:grpSpPr>
          <xdr:sp macro="" textlink="">
            <xdr:nvSpPr>
              <xdr:cNvPr id="32" name="Rounded Rectangle 31">
                <a:extLst>
                  <a:ext uri="{FF2B5EF4-FFF2-40B4-BE49-F238E27FC236}">
                    <a16:creationId xmlns:a16="http://schemas.microsoft.com/office/drawing/2014/main" id="{00000000-0008-0000-0A00-00001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33" name="Rounded Rectangle 32">
                <a:extLst>
                  <a:ext uri="{FF2B5EF4-FFF2-40B4-BE49-F238E27FC236}">
                    <a16:creationId xmlns:a16="http://schemas.microsoft.com/office/drawing/2014/main" id="{00000000-0008-0000-0A00-00001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1" name="Rounded Rectangle 30">
              <a:extLst>
                <a:ext uri="{FF2B5EF4-FFF2-40B4-BE49-F238E27FC236}">
                  <a16:creationId xmlns:a16="http://schemas.microsoft.com/office/drawing/2014/main" id="{00000000-0008-0000-0A00-000017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136072</xdr:colOff>
      <xdr:row>0</xdr:row>
      <xdr:rowOff>0</xdr:rowOff>
    </xdr:from>
    <xdr:to>
      <xdr:col>0</xdr:col>
      <xdr:colOff>1052991</xdr:colOff>
      <xdr:row>4</xdr:row>
      <xdr:rowOff>5872</xdr:rowOff>
    </xdr:to>
    <xdr:grpSp>
      <xdr:nvGrpSpPr>
        <xdr:cNvPr id="2" name="Group 1">
          <a:extLst>
            <a:ext uri="{FF2B5EF4-FFF2-40B4-BE49-F238E27FC236}">
              <a16:creationId xmlns:a16="http://schemas.microsoft.com/office/drawing/2014/main" id="{00000000-0008-0000-0B00-00000E000000}"/>
            </a:ext>
          </a:extLst>
        </xdr:cNvPr>
        <xdr:cNvGrpSpPr/>
      </xdr:nvGrpSpPr>
      <xdr:grpSpPr>
        <a:xfrm>
          <a:off x="136072" y="0"/>
          <a:ext cx="916919" cy="1529872"/>
          <a:chOff x="102256" y="64025"/>
          <a:chExt cx="1045758" cy="1209317"/>
        </a:xfrm>
      </xdr:grpSpPr>
      <xdr:grpSp>
        <xdr:nvGrpSpPr>
          <xdr:cNvPr id="3" name="Group 2">
            <a:extLst>
              <a:ext uri="{FF2B5EF4-FFF2-40B4-BE49-F238E27FC236}">
                <a16:creationId xmlns:a16="http://schemas.microsoft.com/office/drawing/2014/main" id="{00000000-0008-0000-0B00-00000F000000}"/>
              </a:ext>
            </a:extLst>
          </xdr:cNvPr>
          <xdr:cNvGrpSpPr>
            <a:grpSpLocks/>
          </xdr:cNvGrpSpPr>
        </xdr:nvGrpSpPr>
        <xdr:grpSpPr bwMode="auto">
          <a:xfrm>
            <a:off x="102256" y="64025"/>
            <a:ext cx="1045758" cy="1209317"/>
            <a:chOff x="64" y="0"/>
            <a:chExt cx="78" cy="119"/>
          </a:xfrm>
        </xdr:grpSpPr>
        <xdr:sp macro="" textlink="">
          <xdr:nvSpPr>
            <xdr:cNvPr id="7" name="Rectangle 3">
              <a:extLst>
                <a:ext uri="{FF2B5EF4-FFF2-40B4-BE49-F238E27FC236}">
                  <a16:creationId xmlns:a16="http://schemas.microsoft.com/office/drawing/2014/main" id="{00000000-0008-0000-0B00-000013000000}"/>
                </a:ext>
              </a:extLst>
            </xdr:cNvPr>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8" name="Picture 4" descr="item">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4" name="Group 3">
            <a:extLst>
              <a:ext uri="{FF2B5EF4-FFF2-40B4-BE49-F238E27FC236}">
                <a16:creationId xmlns:a16="http://schemas.microsoft.com/office/drawing/2014/main" id="{00000000-0008-0000-0B00-000010000000}"/>
              </a:ext>
            </a:extLst>
          </xdr:cNvPr>
          <xdr:cNvGrpSpPr/>
        </xdr:nvGrpSpPr>
        <xdr:grpSpPr>
          <a:xfrm>
            <a:off x="133225" y="712735"/>
            <a:ext cx="974187" cy="514563"/>
            <a:chOff x="148265" y="672629"/>
            <a:chExt cx="974187" cy="514563"/>
          </a:xfrm>
        </xdr:grpSpPr>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B00-000011000000}"/>
                </a:ext>
              </a:extLst>
            </xdr:cNvPr>
            <xdr:cNvSpPr>
              <a:spLocks noChangeArrowheads="1"/>
            </xdr:cNvSpPr>
          </xdr:nvSpPr>
          <xdr:spPr bwMode="auto">
            <a:xfrm>
              <a:off x="148265" y="672629"/>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6" name="AutoShape 6">
              <a:hlinkClick xmlns:r="http://schemas.openxmlformats.org/officeDocument/2006/relationships" r:id="rId3"/>
              <a:extLst>
                <a:ext uri="{FF2B5EF4-FFF2-40B4-BE49-F238E27FC236}">
                  <a16:creationId xmlns:a16="http://schemas.microsoft.com/office/drawing/2014/main" id="{00000000-0008-0000-0B00-000012000000}"/>
                </a:ext>
              </a:extLst>
            </xdr:cNvPr>
            <xdr:cNvSpPr>
              <a:spLocks noChangeArrowheads="1"/>
            </xdr:cNvSpPr>
          </xdr:nvSpPr>
          <xdr:spPr bwMode="auto">
            <a:xfrm>
              <a:off x="150270" y="944597"/>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grpSp>
    <xdr:clientData/>
  </xdr:twoCellAnchor>
  <xdr:twoCellAnchor>
    <xdr:from>
      <xdr:col>5</xdr:col>
      <xdr:colOff>226519</xdr:colOff>
      <xdr:row>0</xdr:row>
      <xdr:rowOff>12007</xdr:rowOff>
    </xdr:from>
    <xdr:to>
      <xdr:col>9</xdr:col>
      <xdr:colOff>1224085</xdr:colOff>
      <xdr:row>3</xdr:row>
      <xdr:rowOff>2494</xdr:rowOff>
    </xdr:to>
    <xdr:grpSp>
      <xdr:nvGrpSpPr>
        <xdr:cNvPr id="9" name="Group 8">
          <a:extLst>
            <a:ext uri="{FF2B5EF4-FFF2-40B4-BE49-F238E27FC236}">
              <a16:creationId xmlns:a16="http://schemas.microsoft.com/office/drawing/2014/main" id="{00000000-0008-0000-0B00-000015000000}"/>
            </a:ext>
          </a:extLst>
        </xdr:cNvPr>
        <xdr:cNvGrpSpPr/>
      </xdr:nvGrpSpPr>
      <xdr:grpSpPr>
        <a:xfrm>
          <a:off x="9441276" y="12007"/>
          <a:ext cx="5983223" cy="1133487"/>
          <a:chOff x="6257924" y="76200"/>
          <a:chExt cx="5973778" cy="1034035"/>
        </a:xfrm>
      </xdr:grpSpPr>
      <xdr:grpSp>
        <xdr:nvGrpSpPr>
          <xdr:cNvPr id="10" name="Group 9">
            <a:extLst>
              <a:ext uri="{FF2B5EF4-FFF2-40B4-BE49-F238E27FC236}">
                <a16:creationId xmlns:a16="http://schemas.microsoft.com/office/drawing/2014/main" id="{00000000-0008-0000-0B00-000016000000}"/>
              </a:ext>
            </a:extLst>
          </xdr:cNvPr>
          <xdr:cNvGrpSpPr/>
        </xdr:nvGrpSpPr>
        <xdr:grpSpPr>
          <a:xfrm>
            <a:off x="6257924" y="94034"/>
            <a:ext cx="1753561" cy="971060"/>
            <a:chOff x="11448892" y="2483864"/>
            <a:chExt cx="1750813" cy="517167"/>
          </a:xfrm>
        </xdr:grpSpPr>
        <xdr:sp macro="" textlink="">
          <xdr:nvSpPr>
            <xdr:cNvPr id="17" name="Rounded Rectangle 16">
              <a:extLst>
                <a:ext uri="{FF2B5EF4-FFF2-40B4-BE49-F238E27FC236}">
                  <a16:creationId xmlns:a16="http://schemas.microsoft.com/office/drawing/2014/main" id="{00000000-0008-0000-0B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18" name="Rounded Rectangle 17">
              <a:extLst>
                <a:ext uri="{FF2B5EF4-FFF2-40B4-BE49-F238E27FC236}">
                  <a16:creationId xmlns:a16="http://schemas.microsoft.com/office/drawing/2014/main" id="{00000000-0008-0000-0B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1" name="Group 10">
            <a:extLst>
              <a:ext uri="{FF2B5EF4-FFF2-40B4-BE49-F238E27FC236}">
                <a16:creationId xmlns:a16="http://schemas.microsoft.com/office/drawing/2014/main" id="{00000000-0008-0000-0B00-000017000000}"/>
              </a:ext>
            </a:extLst>
          </xdr:cNvPr>
          <xdr:cNvGrpSpPr/>
        </xdr:nvGrpSpPr>
        <xdr:grpSpPr>
          <a:xfrm>
            <a:off x="9047916" y="76200"/>
            <a:ext cx="3183786" cy="1034035"/>
            <a:chOff x="8959453" y="47625"/>
            <a:chExt cx="3191911" cy="1037397"/>
          </a:xfrm>
        </xdr:grpSpPr>
        <xdr:sp macro="" textlink="">
          <xdr:nvSpPr>
            <xdr:cNvPr id="12" name="Rounded Rectangle 11">
              <a:extLst>
                <a:ext uri="{FF2B5EF4-FFF2-40B4-BE49-F238E27FC236}">
                  <a16:creationId xmlns:a16="http://schemas.microsoft.com/office/drawing/2014/main" id="{00000000-0008-0000-0B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3" name="Group 12">
              <a:extLst>
                <a:ext uri="{FF2B5EF4-FFF2-40B4-BE49-F238E27FC236}">
                  <a16:creationId xmlns:a16="http://schemas.microsoft.com/office/drawing/2014/main" id="{00000000-0008-0000-0B00-000019000000}"/>
                </a:ext>
              </a:extLst>
            </xdr:cNvPr>
            <xdr:cNvGrpSpPr/>
          </xdr:nvGrpSpPr>
          <xdr:grpSpPr>
            <a:xfrm>
              <a:off x="10422881" y="79536"/>
              <a:ext cx="1576451" cy="972629"/>
              <a:chOff x="24351211" y="420304"/>
              <a:chExt cx="1935032" cy="711040"/>
            </a:xfrm>
          </xdr:grpSpPr>
          <xdr:sp macro="" textlink="">
            <xdr:nvSpPr>
              <xdr:cNvPr id="15" name="Rounded Rectangle 14">
                <a:extLst>
                  <a:ext uri="{FF2B5EF4-FFF2-40B4-BE49-F238E27FC236}">
                    <a16:creationId xmlns:a16="http://schemas.microsoft.com/office/drawing/2014/main" id="{00000000-0008-0000-0B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16" name="Rounded Rectangle 15">
                <a:extLst>
                  <a:ext uri="{FF2B5EF4-FFF2-40B4-BE49-F238E27FC236}">
                    <a16:creationId xmlns:a16="http://schemas.microsoft.com/office/drawing/2014/main" id="{00000000-0008-0000-0B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4" name="Rounded Rectangle 13">
              <a:extLst>
                <a:ext uri="{FF2B5EF4-FFF2-40B4-BE49-F238E27FC236}">
                  <a16:creationId xmlns:a16="http://schemas.microsoft.com/office/drawing/2014/main" id="{00000000-0008-0000-0B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136072</xdr:colOff>
      <xdr:row>0</xdr:row>
      <xdr:rowOff>0</xdr:rowOff>
    </xdr:from>
    <xdr:to>
      <xdr:col>0</xdr:col>
      <xdr:colOff>1052991</xdr:colOff>
      <xdr:row>4</xdr:row>
      <xdr:rowOff>5872</xdr:rowOff>
    </xdr:to>
    <xdr:grpSp>
      <xdr:nvGrpSpPr>
        <xdr:cNvPr id="2" name="Group 1">
          <a:extLst>
            <a:ext uri="{FF2B5EF4-FFF2-40B4-BE49-F238E27FC236}">
              <a16:creationId xmlns:a16="http://schemas.microsoft.com/office/drawing/2014/main" id="{00000000-0008-0000-0C00-00000E000000}"/>
            </a:ext>
          </a:extLst>
        </xdr:cNvPr>
        <xdr:cNvGrpSpPr/>
      </xdr:nvGrpSpPr>
      <xdr:grpSpPr>
        <a:xfrm>
          <a:off x="136072" y="0"/>
          <a:ext cx="916919" cy="1029129"/>
          <a:chOff x="102256" y="64025"/>
          <a:chExt cx="1045758" cy="1209317"/>
        </a:xfrm>
      </xdr:grpSpPr>
      <xdr:grpSp>
        <xdr:nvGrpSpPr>
          <xdr:cNvPr id="3" name="Group 2">
            <a:extLst>
              <a:ext uri="{FF2B5EF4-FFF2-40B4-BE49-F238E27FC236}">
                <a16:creationId xmlns:a16="http://schemas.microsoft.com/office/drawing/2014/main" id="{00000000-0008-0000-0C00-000010000000}"/>
              </a:ext>
            </a:extLst>
          </xdr:cNvPr>
          <xdr:cNvGrpSpPr>
            <a:grpSpLocks/>
          </xdr:cNvGrpSpPr>
        </xdr:nvGrpSpPr>
        <xdr:grpSpPr bwMode="auto">
          <a:xfrm>
            <a:off x="102256" y="64025"/>
            <a:ext cx="1045758" cy="1209317"/>
            <a:chOff x="64" y="0"/>
            <a:chExt cx="78" cy="119"/>
          </a:xfrm>
        </xdr:grpSpPr>
        <xdr:sp macro="" textlink="">
          <xdr:nvSpPr>
            <xdr:cNvPr id="7" name="Rectangle 3">
              <a:extLst>
                <a:ext uri="{FF2B5EF4-FFF2-40B4-BE49-F238E27FC236}">
                  <a16:creationId xmlns:a16="http://schemas.microsoft.com/office/drawing/2014/main" id="{00000000-0008-0000-0C00-000014000000}"/>
                </a:ext>
              </a:extLst>
            </xdr:cNvPr>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8" name="Picture 4" descr="item">
              <a:extLst>
                <a:ext uri="{FF2B5EF4-FFF2-40B4-BE49-F238E27FC236}">
                  <a16:creationId xmlns:a16="http://schemas.microsoft.com/office/drawing/2014/main" id="{00000000-0008-0000-0C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4" name="Group 3">
            <a:extLst>
              <a:ext uri="{FF2B5EF4-FFF2-40B4-BE49-F238E27FC236}">
                <a16:creationId xmlns:a16="http://schemas.microsoft.com/office/drawing/2014/main" id="{00000000-0008-0000-0C00-000011000000}"/>
              </a:ext>
            </a:extLst>
          </xdr:cNvPr>
          <xdr:cNvGrpSpPr/>
        </xdr:nvGrpSpPr>
        <xdr:grpSpPr>
          <a:xfrm>
            <a:off x="133225" y="712735"/>
            <a:ext cx="974187" cy="514563"/>
            <a:chOff x="148265" y="672629"/>
            <a:chExt cx="974187" cy="514563"/>
          </a:xfrm>
        </xdr:grpSpPr>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C00-000012000000}"/>
                </a:ext>
              </a:extLst>
            </xdr:cNvPr>
            <xdr:cNvSpPr>
              <a:spLocks noChangeArrowheads="1"/>
            </xdr:cNvSpPr>
          </xdr:nvSpPr>
          <xdr:spPr bwMode="auto">
            <a:xfrm>
              <a:off x="148265" y="672629"/>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6" name="AutoShape 6">
              <a:hlinkClick xmlns:r="http://schemas.openxmlformats.org/officeDocument/2006/relationships" r:id="rId3"/>
              <a:extLst>
                <a:ext uri="{FF2B5EF4-FFF2-40B4-BE49-F238E27FC236}">
                  <a16:creationId xmlns:a16="http://schemas.microsoft.com/office/drawing/2014/main" id="{00000000-0008-0000-0C00-000013000000}"/>
                </a:ext>
              </a:extLst>
            </xdr:cNvPr>
            <xdr:cNvSpPr>
              <a:spLocks noChangeArrowheads="1"/>
            </xdr:cNvSpPr>
          </xdr:nvSpPr>
          <xdr:spPr bwMode="auto">
            <a:xfrm>
              <a:off x="150270" y="944597"/>
              <a:ext cx="972182" cy="24259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grpSp>
    <xdr:clientData/>
  </xdr:twoCellAnchor>
  <xdr:twoCellAnchor>
    <xdr:from>
      <xdr:col>3</xdr:col>
      <xdr:colOff>145677</xdr:colOff>
      <xdr:row>0</xdr:row>
      <xdr:rowOff>44824</xdr:rowOff>
    </xdr:from>
    <xdr:to>
      <xdr:col>7</xdr:col>
      <xdr:colOff>605361</xdr:colOff>
      <xdr:row>2</xdr:row>
      <xdr:rowOff>140086</xdr:rowOff>
    </xdr:to>
    <xdr:grpSp>
      <xdr:nvGrpSpPr>
        <xdr:cNvPr id="9" name="Group 8">
          <a:extLst>
            <a:ext uri="{FF2B5EF4-FFF2-40B4-BE49-F238E27FC236}">
              <a16:creationId xmlns:a16="http://schemas.microsoft.com/office/drawing/2014/main" id="{00000000-0008-0000-0C00-00000C000000}"/>
            </a:ext>
          </a:extLst>
        </xdr:cNvPr>
        <xdr:cNvGrpSpPr/>
      </xdr:nvGrpSpPr>
      <xdr:grpSpPr>
        <a:xfrm>
          <a:off x="9137277" y="44824"/>
          <a:ext cx="5967855" cy="606891"/>
          <a:chOff x="6257924" y="76200"/>
          <a:chExt cx="5973778" cy="1034035"/>
        </a:xfrm>
      </xdr:grpSpPr>
      <xdr:grpSp>
        <xdr:nvGrpSpPr>
          <xdr:cNvPr id="10" name="Group 9">
            <a:extLst>
              <a:ext uri="{FF2B5EF4-FFF2-40B4-BE49-F238E27FC236}">
                <a16:creationId xmlns:a16="http://schemas.microsoft.com/office/drawing/2014/main" id="{00000000-0008-0000-0C00-00000D000000}"/>
              </a:ext>
            </a:extLst>
          </xdr:cNvPr>
          <xdr:cNvGrpSpPr/>
        </xdr:nvGrpSpPr>
        <xdr:grpSpPr>
          <a:xfrm>
            <a:off x="6257924" y="94034"/>
            <a:ext cx="1753561" cy="971060"/>
            <a:chOff x="11448892" y="2483864"/>
            <a:chExt cx="1750813" cy="517167"/>
          </a:xfrm>
        </xdr:grpSpPr>
        <xdr:sp macro="" textlink="">
          <xdr:nvSpPr>
            <xdr:cNvPr id="17" name="Rounded Rectangle 16">
              <a:extLst>
                <a:ext uri="{FF2B5EF4-FFF2-40B4-BE49-F238E27FC236}">
                  <a16:creationId xmlns:a16="http://schemas.microsoft.com/office/drawing/2014/main" id="{00000000-0008-0000-0C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18" name="Rounded Rectangle 17">
              <a:extLst>
                <a:ext uri="{FF2B5EF4-FFF2-40B4-BE49-F238E27FC236}">
                  <a16:creationId xmlns:a16="http://schemas.microsoft.com/office/drawing/2014/main" id="{00000000-0008-0000-0C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1" name="Group 10">
            <a:extLst>
              <a:ext uri="{FF2B5EF4-FFF2-40B4-BE49-F238E27FC236}">
                <a16:creationId xmlns:a16="http://schemas.microsoft.com/office/drawing/2014/main" id="{00000000-0008-0000-0C00-00000F000000}"/>
              </a:ext>
            </a:extLst>
          </xdr:cNvPr>
          <xdr:cNvGrpSpPr/>
        </xdr:nvGrpSpPr>
        <xdr:grpSpPr>
          <a:xfrm>
            <a:off x="9047916" y="76200"/>
            <a:ext cx="3183786" cy="1034035"/>
            <a:chOff x="8959453" y="47625"/>
            <a:chExt cx="3191911" cy="1037397"/>
          </a:xfrm>
        </xdr:grpSpPr>
        <xdr:sp macro="" textlink="">
          <xdr:nvSpPr>
            <xdr:cNvPr id="12" name="Rounded Rectangle 11">
              <a:extLst>
                <a:ext uri="{FF2B5EF4-FFF2-40B4-BE49-F238E27FC236}">
                  <a16:creationId xmlns:a16="http://schemas.microsoft.com/office/drawing/2014/main" id="{00000000-0008-0000-0C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3" name="Group 12">
              <a:extLst>
                <a:ext uri="{FF2B5EF4-FFF2-40B4-BE49-F238E27FC236}">
                  <a16:creationId xmlns:a16="http://schemas.microsoft.com/office/drawing/2014/main" id="{00000000-0008-0000-0C00-000017000000}"/>
                </a:ext>
              </a:extLst>
            </xdr:cNvPr>
            <xdr:cNvGrpSpPr/>
          </xdr:nvGrpSpPr>
          <xdr:grpSpPr>
            <a:xfrm>
              <a:off x="10422881" y="79536"/>
              <a:ext cx="1576451" cy="972629"/>
              <a:chOff x="24351211" y="420304"/>
              <a:chExt cx="1935032" cy="711040"/>
            </a:xfrm>
          </xdr:grpSpPr>
          <xdr:sp macro="" textlink="">
            <xdr:nvSpPr>
              <xdr:cNvPr id="15" name="Rounded Rectangle 14">
                <a:extLst>
                  <a:ext uri="{FF2B5EF4-FFF2-40B4-BE49-F238E27FC236}">
                    <a16:creationId xmlns:a16="http://schemas.microsoft.com/office/drawing/2014/main" id="{00000000-0008-0000-0C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16" name="Rounded Rectangle 15">
                <a:extLst>
                  <a:ext uri="{FF2B5EF4-FFF2-40B4-BE49-F238E27FC236}">
                    <a16:creationId xmlns:a16="http://schemas.microsoft.com/office/drawing/2014/main" id="{00000000-0008-0000-0C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4" name="Rounded Rectangle 13">
              <a:extLst>
                <a:ext uri="{FF2B5EF4-FFF2-40B4-BE49-F238E27FC236}">
                  <a16:creationId xmlns:a16="http://schemas.microsoft.com/office/drawing/2014/main" id="{00000000-0008-0000-0C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8417%20PWC%20Modelling%20WACC/03.%20Working/Revenue%20Scenarios/IP12/03.%20RIN%20FINAL%20PWC%20Appendix%20A%20Workbook%201%20Regulatory%20Determination%20Template%20(9%20November%202017).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WC12.6%20-%20Step%20Changes%20Forecast%20Model%20-%2031%20Jan%2018%20-%20Public.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PWC12.3%20-%20SCS%20Pricing%20Model%20-%2016%20Mar%2018%20-%20Public.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PWC12.8%20-%20Line%20length%20(for%20rate%20of%20change)%20-%2016%20Mar%2018%20-%20Public.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WC11.14%20-%20EB%20RIN%20-%20RAB%20Allocation%20Model%20-%2016%20Mar%2018%20-%20Public.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WC12.20%20-%20Proposal%20Tables%20and%20Charts%20-%2031%20Jan%2018%20-%20Public.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PWC12.7%20-%20SCS%20and%20ACS%20Metering%20Capex%20Model%20%20-%2016%20Mar%2018%20-%20Public.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WC12.3%20-%20SCS%20Pricing%20Model%20-%2016%20Mar%2018%20-%20Public.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PWC12.19%20-%20ACS%20Metering%20-%20CBA%20Model%20-%2016%20Mar%2018%20-%20Publi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8417%20PWC%20Modelling%20WACC/03.%20Working/Revenue%20Scenarios/IP12/Copy%20of%2020180103%20Project%20Tracke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WC12.7%20-%20SCS%20and%20ACS%20Metering%20Capex%20Model%20%20-%2016%20Mar%2018%20-%20Public.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WC12.10%20-%20Rate%20of%20Return%20Model%20-%2031%20Jan%2018%20-%20Publi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WC12.4%20-%20SCS%20Opex%20Model%20-%2016%20Mar%2018%20-%20Publi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WC12.1%20-%20SCS%20Post-tax%20Revenue%20Model%20-%2016%20Mar%2018%20-%20Public.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WC12.5%20-%20ACS%20Metering%20Opex%20Model%20-%2016%20Mar%2018%20-%20Publi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WC12.11%20-%20SCS%20and%20ACS%20Metering%20RFM%20-%2016%20Mar%2018%20-%20Public.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WC12.17%20-%20Connection%20Capex%20Forecast%20Model%20-%2031%20Jan%2018%20-%20Confidenti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Contents"/>
      <sheetName val="Instructions"/>
      <sheetName val="Business &amp; other details"/>
      <sheetName val="CPI series"/>
      <sheetName val="2.1 Expenditure summary"/>
      <sheetName val="2.2 Repex"/>
      <sheetName val="2.3 Augex (a)"/>
      <sheetName val="2.3 Augex (b)"/>
      <sheetName val="2.4 Augex model"/>
      <sheetName val="2.5 Connections"/>
      <sheetName val="2.6 Non-network"/>
      <sheetName val="2.10 Overheads"/>
      <sheetName val="2.11 Labour"/>
      <sheetName val="2.14 Forecast price changes"/>
      <sheetName val="2.16 Opex Summary"/>
      <sheetName val="2.17 Step Changes"/>
      <sheetName val="3.1 Revenue"/>
      <sheetName val="3.2 Operating expenditure"/>
      <sheetName val="3.3 Assets (RAB)"/>
      <sheetName val="3.4 Operational data"/>
      <sheetName val="3.5 Physical assets"/>
      <sheetName val="3.6 Quality of service"/>
      <sheetName val="3.7 Operating Environment"/>
      <sheetName val="4.2 Metering"/>
      <sheetName val="4.3 Fee-based services"/>
      <sheetName val="4.4 Quoted services"/>
      <sheetName val="5.4 MD &amp; utilisation-Spatial"/>
      <sheetName val="6.1 Telephone answering"/>
      <sheetName val="6.2 Reliability &amp; Cust serv"/>
      <sheetName val="7.1  Policies and Procedures"/>
      <sheetName val="7.2 Contingent projects"/>
      <sheetName val="7.3 Obligations"/>
      <sheetName val="7.4 Shared Assets"/>
      <sheetName val="7.6 Indicative bill impact"/>
      <sheetName val="7.7 TSS-LRMC"/>
      <sheetName val="NSP Amendments"/>
      <sheetName val="03"/>
    </sheetNames>
    <sheetDataSet>
      <sheetData sheetId="0">
        <row r="9">
          <cell r="B9" t="str">
            <v>ActewAGL Distribution</v>
          </cell>
          <cell r="C9" t="str">
            <v>ActewAGL Distribution</v>
          </cell>
        </row>
        <row r="10">
          <cell r="B10" t="str">
            <v>ActewAGL Distribution (Tx Assets)</v>
          </cell>
          <cell r="C10" t="str">
            <v>ActewAGL Distribution (Tx Assets)</v>
          </cell>
        </row>
        <row r="11">
          <cell r="B11" t="str">
            <v>ActewAGL Gas</v>
          </cell>
          <cell r="C11" t="str">
            <v>ActewAGL Gas</v>
          </cell>
        </row>
        <row r="12">
          <cell r="B12" t="str">
            <v>AEMO</v>
          </cell>
          <cell r="C12" t="str">
            <v>Australian Energy Market Operator Ltd</v>
          </cell>
        </row>
        <row r="13">
          <cell r="B13" t="str">
            <v>AGN (Albury and Victoria)</v>
          </cell>
          <cell r="C13" t="str">
            <v>Australian Gas Networks Limited (reporting data for Albury and Victoria)</v>
          </cell>
        </row>
        <row r="14">
          <cell r="B14" t="str">
            <v>AGN (Albury)</v>
          </cell>
          <cell r="C14" t="str">
            <v>Australian Gas Networks Limited (reporting data for Albury)</v>
          </cell>
        </row>
        <row r="15">
          <cell r="B15" t="str">
            <v>AGN (SA)</v>
          </cell>
          <cell r="C15" t="str">
            <v>Australian Gas Networks Limited (reporting data for SA)</v>
          </cell>
        </row>
        <row r="16">
          <cell r="B16" t="str">
            <v>AGN (Victoria)</v>
          </cell>
          <cell r="C16" t="str">
            <v>Australian Gas Networks Limited (reporting data for Victoria)</v>
          </cell>
        </row>
        <row r="17">
          <cell r="B17" t="str">
            <v>Amadeus</v>
          </cell>
          <cell r="C17" t="str">
            <v>APT Pipelines (NT) Pty Ltd</v>
          </cell>
        </row>
        <row r="18">
          <cell r="B18" t="str">
            <v>APA GasNet</v>
          </cell>
          <cell r="C18" t="str">
            <v>APA GasNet Australia (Operations) Pty Ltd</v>
          </cell>
        </row>
        <row r="19">
          <cell r="B19" t="str">
            <v>Ausgrid</v>
          </cell>
          <cell r="C19" t="str">
            <v>Ausgrid</v>
          </cell>
        </row>
        <row r="20">
          <cell r="B20" t="str">
            <v>Ausgrid (Tx Assets)</v>
          </cell>
          <cell r="C20" t="str">
            <v>Ausgrid (Tx Assets)</v>
          </cell>
        </row>
        <row r="21">
          <cell r="B21" t="str">
            <v>AusNet (D)</v>
          </cell>
          <cell r="C21" t="str">
            <v>AusNet Electricity Services Pty Ltd</v>
          </cell>
        </row>
        <row r="22">
          <cell r="B22" t="str">
            <v>AusNet (Gas)</v>
          </cell>
          <cell r="C22" t="str">
            <v>AusNet Gas Services</v>
          </cell>
        </row>
        <row r="23">
          <cell r="B23" t="str">
            <v>AusNet (T)</v>
          </cell>
          <cell r="C23" t="str">
            <v>Ausnet Services (Transmission) Ltd</v>
          </cell>
        </row>
        <row r="24">
          <cell r="B24" t="str">
            <v>Australian Distribution Co.</v>
          </cell>
          <cell r="C24" t="str">
            <v>Australian Distribution Co.</v>
          </cell>
        </row>
        <row r="25">
          <cell r="B25" t="str">
            <v>Australian Distribution Co. (Vic)</v>
          </cell>
          <cell r="C25" t="str">
            <v>Australian Distribution Co. (Victoria)</v>
          </cell>
        </row>
        <row r="26">
          <cell r="B26" t="str">
            <v>Australian Transmission Co.</v>
          </cell>
          <cell r="C26" t="str">
            <v>Australian Transmission Co.</v>
          </cell>
        </row>
        <row r="27">
          <cell r="B27" t="str">
            <v>CitiPower</v>
          </cell>
          <cell r="C27" t="str">
            <v>CitiPower</v>
          </cell>
        </row>
        <row r="28">
          <cell r="B28" t="str">
            <v>Directlink</v>
          </cell>
          <cell r="C28" t="str">
            <v>Directlink</v>
          </cell>
        </row>
        <row r="29">
          <cell r="B29" t="str">
            <v>ElectraNet</v>
          </cell>
          <cell r="C29" t="str">
            <v>ElectraNet</v>
          </cell>
        </row>
        <row r="30">
          <cell r="B30" t="str">
            <v>Endeavour Energy</v>
          </cell>
          <cell r="C30" t="str">
            <v>Endeavour Energy</v>
          </cell>
        </row>
        <row r="31">
          <cell r="B31" t="str">
            <v>Energex</v>
          </cell>
          <cell r="C31" t="str">
            <v>Energex</v>
          </cell>
        </row>
        <row r="32">
          <cell r="B32" t="str">
            <v>Ergon Energy</v>
          </cell>
          <cell r="C32" t="str">
            <v>Ergon Energy</v>
          </cell>
        </row>
        <row r="33">
          <cell r="B33" t="str">
            <v>Essential Energy</v>
          </cell>
          <cell r="C33" t="str">
            <v>Essential Energy</v>
          </cell>
        </row>
        <row r="34">
          <cell r="B34" t="str">
            <v>Jemena Electricity</v>
          </cell>
          <cell r="C34" t="str">
            <v>Jemena Electricity</v>
          </cell>
        </row>
        <row r="35">
          <cell r="B35" t="str">
            <v>JGN</v>
          </cell>
          <cell r="C35" t="str">
            <v>Jemena Gas Networks (NSW) Ltd</v>
          </cell>
        </row>
        <row r="36">
          <cell r="B36" t="str">
            <v>Multinet Gas</v>
          </cell>
          <cell r="C36" t="str">
            <v>Multinet Gas (DB No.1) Pty Ltd (ACN 086 026 986), Multinet Gas (DB No.2) Pty Ltd (ACN 086 230 122)</v>
          </cell>
        </row>
        <row r="37">
          <cell r="B37" t="str">
            <v>Murraylink</v>
          </cell>
          <cell r="C37" t="str">
            <v>Murraylink</v>
          </cell>
        </row>
        <row r="38">
          <cell r="B38" t="str">
            <v>Power and Water</v>
          </cell>
          <cell r="C38" t="str">
            <v>Power and Water Corporation</v>
          </cell>
        </row>
        <row r="39">
          <cell r="B39" t="str">
            <v>Powercor Australia</v>
          </cell>
          <cell r="C39" t="str">
            <v>Powercor Australia</v>
          </cell>
        </row>
        <row r="40">
          <cell r="B40" t="str">
            <v>Powerlink</v>
          </cell>
          <cell r="C40" t="str">
            <v>Queensland Electricity Transmission Corporation Limited trading as Powerlink Queensland</v>
          </cell>
        </row>
        <row r="41">
          <cell r="B41" t="str">
            <v>Roma to Brisbane Pipeline</v>
          </cell>
          <cell r="C41" t="str">
            <v>APT Petroleum Pipelines Limited t/a Roma to Brisbane Pipeline</v>
          </cell>
        </row>
        <row r="42">
          <cell r="B42" t="str">
            <v>SA Power Networks</v>
          </cell>
          <cell r="C42" t="str">
            <v>SA Power Networks</v>
          </cell>
        </row>
        <row r="43">
          <cell r="B43" t="str">
            <v>TasNetworks (D)</v>
          </cell>
          <cell r="C43" t="str">
            <v>TasNetworks (D)</v>
          </cell>
        </row>
        <row r="44">
          <cell r="B44" t="str">
            <v>TasNetworks (T)</v>
          </cell>
          <cell r="C44" t="str">
            <v>TasNetworks (T)</v>
          </cell>
        </row>
        <row r="45">
          <cell r="B45" t="str">
            <v>TransGrid</v>
          </cell>
          <cell r="C45" t="str">
            <v>NSW Electricity Networks Operations Pty Ltd trading as TransGrid</v>
          </cell>
        </row>
        <row r="46">
          <cell r="B46" t="str">
            <v>United Energy</v>
          </cell>
          <cell r="C46" t="str">
            <v>United Energy</v>
          </cell>
        </row>
        <row r="47">
          <cell r="B47" t="str">
            <v>Western Power (D)</v>
          </cell>
          <cell r="C47" t="str">
            <v>Western Power (D)</v>
          </cell>
        </row>
        <row r="48">
          <cell r="B48" t="str">
            <v>Western Power (T)</v>
          </cell>
          <cell r="C48" t="str">
            <v>Western Power (T)</v>
          </cell>
        </row>
      </sheetData>
      <sheetData sheetId="1" refreshError="1"/>
      <sheetData sheetId="2" refreshError="1"/>
      <sheetData sheetId="3">
        <row r="1">
          <cell r="B1" t="str">
            <v>REGULATORY REPORTING STATEMENT</v>
          </cell>
        </row>
        <row r="3">
          <cell r="B3" t="str">
            <v>2019-20 to 2023-24</v>
          </cell>
        </row>
        <row r="14">
          <cell r="C14" t="str">
            <v>Power and Water</v>
          </cell>
        </row>
        <row r="35">
          <cell r="C35" t="str">
            <v>2019-20</v>
          </cell>
          <cell r="D35" t="str">
            <v>2020-21</v>
          </cell>
          <cell r="E35" t="str">
            <v>2021-22</v>
          </cell>
          <cell r="F35" t="str">
            <v>2022-23</v>
          </cell>
          <cell r="G35" t="str">
            <v>2023-24</v>
          </cell>
        </row>
        <row r="38">
          <cell r="C38" t="str">
            <v>2014-15</v>
          </cell>
          <cell r="D38" t="str">
            <v>2015-16</v>
          </cell>
          <cell r="E38" t="str">
            <v>2016-17</v>
          </cell>
          <cell r="F38" t="str">
            <v>2017-18</v>
          </cell>
          <cell r="G38" t="str">
            <v>2018-19</v>
          </cell>
        </row>
        <row r="41">
          <cell r="C41" t="str">
            <v>2009-10</v>
          </cell>
          <cell r="D41" t="str">
            <v>2010-11</v>
          </cell>
          <cell r="E41" t="str">
            <v>2011-12</v>
          </cell>
          <cell r="F41" t="str">
            <v>2012-13</v>
          </cell>
          <cell r="G41" t="str">
            <v>2013-14</v>
          </cell>
        </row>
        <row r="60">
          <cell r="C60" t="str">
            <v>Financial</v>
          </cell>
        </row>
        <row r="65">
          <cell r="C65" t="str">
            <v>June 2019</v>
          </cell>
        </row>
        <row r="71">
          <cell r="C71">
            <v>0</v>
          </cell>
        </row>
        <row r="72">
          <cell r="C72">
            <v>0</v>
          </cell>
        </row>
        <row r="73">
          <cell r="C73">
            <v>0</v>
          </cell>
        </row>
        <row r="76">
          <cell r="C76">
            <v>5</v>
          </cell>
        </row>
        <row r="78">
          <cell r="C78" t="str">
            <v>2023-24</v>
          </cell>
        </row>
        <row r="82">
          <cell r="C82" t="str">
            <v>2018-19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L9" t="str">
            <v>Yes</v>
          </cell>
        </row>
        <row r="11">
          <cell r="L11" t="str">
            <v>2016-17</v>
          </cell>
        </row>
        <row r="17">
          <cell r="C17" t="str">
            <v>2014-15</v>
          </cell>
          <cell r="D17" t="str">
            <v>2015-16</v>
          </cell>
          <cell r="E17" t="str">
            <v>2016-17</v>
          </cell>
          <cell r="F17" t="str">
            <v>2017-18</v>
          </cell>
          <cell r="G17" t="str">
            <v>2018-19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alc|GSLs"/>
      <sheetName val="Calc|Step_Changes"/>
    </sheetNames>
    <sheetDataSet>
      <sheetData sheetId="0"/>
      <sheetData sheetId="1">
        <row r="34">
          <cell r="U34">
            <v>267845.98848717083</v>
          </cell>
          <cell r="V34">
            <v>267252.44915754162</v>
          </cell>
          <cell r="W34">
            <v>266041.31817860494</v>
          </cell>
          <cell r="X34">
            <v>265359.02625127014</v>
          </cell>
          <cell r="Y34">
            <v>264852.45919086109</v>
          </cell>
        </row>
      </sheetData>
      <sheetData sheetId="2">
        <row r="13">
          <cell r="D13" t="str">
            <v>National connections process</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Sources"/>
      <sheetName val="Inputs_General"/>
      <sheetName val="Inputs_&gt;750MWh"/>
      <sheetName val="Calc_Cost_of_Supply"/>
      <sheetName val="Calc_A_SA_Costs"/>
      <sheetName val="Calc_LRMC"/>
      <sheetName val="Calc_Network_Cost_Alloc"/>
      <sheetName val="Output_AER_Compliance"/>
      <sheetName val="Output_Cost_of_Supply"/>
      <sheetName val="Output_Impact&lt;750"/>
      <sheetName val="Output_Impact&gt;750"/>
      <sheetName val="Output_Tariff_Schedules_No GST"/>
      <sheetName val="Output_Tariff_Schedules_GST"/>
      <sheetName val="Lookup"/>
      <sheetName val="Checks"/>
    </sheetNames>
    <sheetDataSet>
      <sheetData sheetId="0" refreshError="1"/>
      <sheetData sheetId="1" refreshError="1"/>
      <sheetData sheetId="2" refreshError="1"/>
      <sheetData sheetId="3" refreshError="1"/>
      <sheetData sheetId="4" refreshError="1"/>
      <sheetData sheetId="5">
        <row r="87">
          <cell r="V87">
            <v>0</v>
          </cell>
          <cell r="W87">
            <v>0</v>
          </cell>
          <cell r="X87">
            <v>0</v>
          </cell>
          <cell r="Y87">
            <v>0</v>
          </cell>
          <cell r="Z87">
            <v>1289.7009025595196</v>
          </cell>
          <cell r="AA87">
            <v>2274.1756600200515</v>
          </cell>
          <cell r="AB87">
            <v>495.64568151943865</v>
          </cell>
        </row>
        <row r="88">
          <cell r="V88">
            <v>16761.419709906069</v>
          </cell>
          <cell r="W88">
            <v>5097.6324086531595</v>
          </cell>
          <cell r="X88">
            <v>0</v>
          </cell>
          <cell r="Y88">
            <v>0</v>
          </cell>
          <cell r="Z88">
            <v>3117.4497133635991</v>
          </cell>
          <cell r="AA88">
            <v>0</v>
          </cell>
          <cell r="AB88">
            <v>14.696071615085746</v>
          </cell>
        </row>
        <row r="89">
          <cell r="V89">
            <v>64272.678697614123</v>
          </cell>
          <cell r="W89">
            <v>16820.075983691389</v>
          </cell>
          <cell r="X89">
            <v>928.60474430110878</v>
          </cell>
          <cell r="Y89">
            <v>111.62523700945782</v>
          </cell>
        </row>
        <row r="90">
          <cell r="Z90">
            <v>9287.2363273980955</v>
          </cell>
          <cell r="AA90">
            <v>0</v>
          </cell>
          <cell r="AB90">
            <v>131.29948932920266</v>
          </cell>
        </row>
        <row r="91">
          <cell r="Z91">
            <v>13522.080224076703</v>
          </cell>
          <cell r="AB91">
            <v>0.7899960753661277</v>
          </cell>
        </row>
        <row r="93">
          <cell r="AA93">
            <v>72.643358443893831</v>
          </cell>
          <cell r="AB93">
            <v>98.341402697167467</v>
          </cell>
        </row>
        <row r="95">
          <cell r="AA95">
            <v>811.47513902165008</v>
          </cell>
          <cell r="AB95">
            <v>143.32992386619972</v>
          </cell>
        </row>
        <row r="96">
          <cell r="AA96">
            <v>1020.3069320936464</v>
          </cell>
          <cell r="AB96">
            <v>257.06850023677742</v>
          </cell>
        </row>
        <row r="97">
          <cell r="AA97">
            <v>931.44845981376147</v>
          </cell>
          <cell r="AB97">
            <v>429.34098604336964</v>
          </cell>
        </row>
        <row r="98">
          <cell r="AA98">
            <v>169.51488502049156</v>
          </cell>
          <cell r="AB98">
            <v>622.65473963987836</v>
          </cell>
        </row>
        <row r="99">
          <cell r="AA99">
            <v>9.7741396357504478</v>
          </cell>
          <cell r="AB99">
            <v>1639.111957525319</v>
          </cell>
        </row>
        <row r="101">
          <cell r="AA101">
            <v>811.78525305083997</v>
          </cell>
          <cell r="AB101">
            <v>143.8105658209048</v>
          </cell>
        </row>
        <row r="102">
          <cell r="AA102">
            <v>1119.0371454416565</v>
          </cell>
          <cell r="AB102">
            <v>284.77867055404914</v>
          </cell>
        </row>
        <row r="103">
          <cell r="AA103">
            <v>2032.5933638831866</v>
          </cell>
          <cell r="AB103">
            <v>574.98928236646339</v>
          </cell>
        </row>
        <row r="104">
          <cell r="AA104">
            <v>1392.8555139480152</v>
          </cell>
          <cell r="AB104">
            <v>826.92245415663683</v>
          </cell>
        </row>
        <row r="105">
          <cell r="AA105">
            <v>391.48182456248389</v>
          </cell>
          <cell r="AB105">
            <v>5431.3478706984997</v>
          </cell>
        </row>
        <row r="107">
          <cell r="AA107">
            <v>1135.7089630783787</v>
          </cell>
          <cell r="AB107">
            <v>156.7204156947262</v>
          </cell>
        </row>
        <row r="108">
          <cell r="AA108">
            <v>1405.4811337604422</v>
          </cell>
          <cell r="AB108">
            <v>311.27536040554298</v>
          </cell>
        </row>
        <row r="109">
          <cell r="AA109">
            <v>2694.9933364958169</v>
          </cell>
          <cell r="AB109">
            <v>717.78028785196659</v>
          </cell>
        </row>
        <row r="110">
          <cell r="AA110">
            <v>976.33415354626504</v>
          </cell>
          <cell r="AB110">
            <v>857.49457096222034</v>
          </cell>
        </row>
        <row r="111">
          <cell r="AA111">
            <v>195.64009163442216</v>
          </cell>
          <cell r="AB111">
            <v>3719.1020367604442</v>
          </cell>
        </row>
        <row r="118">
          <cell r="V118">
            <v>81034.098407520185</v>
          </cell>
          <cell r="W118">
            <v>21917.70839234455</v>
          </cell>
          <cell r="X118">
            <v>928.60474430110878</v>
          </cell>
          <cell r="Y118">
            <v>111.62523700945782</v>
          </cell>
          <cell r="Z118">
            <v>27216.467167397917</v>
          </cell>
          <cell r="AA118">
            <v>17445.249353450752</v>
          </cell>
          <cell r="AB118">
            <v>16856.50026381926</v>
          </cell>
        </row>
        <row r="119">
          <cell r="AB119">
            <v>165510.25356584322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Inputs"/>
      <sheetName val="Calc"/>
      <sheetName val="Lookup"/>
      <sheetName val="Checks"/>
    </sheetNames>
    <sheetDataSet>
      <sheetData sheetId="0"/>
      <sheetData sheetId="1"/>
      <sheetData sheetId="2"/>
      <sheetData sheetId="3">
        <row r="12">
          <cell r="S12">
            <v>7082.0271733206982</v>
          </cell>
          <cell r="T12">
            <v>7123.0927471901159</v>
          </cell>
          <cell r="U12">
            <v>7175.8035088600409</v>
          </cell>
          <cell r="V12">
            <v>7226.1258924276117</v>
          </cell>
          <cell r="W12">
            <v>7302.4494959799531</v>
          </cell>
          <cell r="X12">
            <v>7378.9215694574259</v>
          </cell>
          <cell r="Y12">
            <v>7447.2669565348106</v>
          </cell>
        </row>
      </sheetData>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Input_Inflation"/>
      <sheetName val="Input_RAB_SCS"/>
      <sheetName val="Input_RAB_ACS"/>
      <sheetName val="Input_Connections"/>
      <sheetName val="Input_AssetLives"/>
      <sheetName val="Input_DRC"/>
      <sheetName val="Calc_Alloc"/>
      <sheetName val="Calc_RAB_Connection"/>
      <sheetName val="Calc_RAB_NS"/>
      <sheetName val="Calc_EB_NS"/>
      <sheetName val="Calc_EB_SCS"/>
      <sheetName val="Calc_EB_ACS"/>
      <sheetName val="Output_EB_RIN_NS"/>
      <sheetName val="Output_EB_RIN_SCS"/>
      <sheetName val="Output_EB_RIN_ACS"/>
      <sheetName val="3.3 Assets (RAB)"/>
      <sheetName val="Lookup"/>
      <sheetName val="Checks"/>
    </sheetNames>
    <sheetDataSet>
      <sheetData sheetId="0"/>
      <sheetData sheetId="1"/>
      <sheetData sheetId="2"/>
      <sheetData sheetId="3">
        <row r="36">
          <cell r="V36">
            <v>937.04991301476116</v>
          </cell>
          <cell r="W36">
            <v>950.2943210800446</v>
          </cell>
          <cell r="X36">
            <v>973.50319741571764</v>
          </cell>
          <cell r="Y36">
            <v>1048.393764359053</v>
          </cell>
          <cell r="Z36">
            <v>1096.5249850968944</v>
          </cell>
          <cell r="AA36">
            <v>1168.7634131433192</v>
          </cell>
          <cell r="AB36">
            <v>1204.4887471495513</v>
          </cell>
        </row>
        <row r="62">
          <cell r="V62">
            <v>22.722285869192433</v>
          </cell>
          <cell r="W62">
            <v>23.043446163908627</v>
          </cell>
          <cell r="X62">
            <v>23.606232324472078</v>
          </cell>
          <cell r="Y62">
            <v>25.422234703168808</v>
          </cell>
          <cell r="Z62">
            <v>26.589356477205186</v>
          </cell>
          <cell r="AA62">
            <v>28.341047811907966</v>
          </cell>
          <cell r="AB62">
            <v>29.207342382546504</v>
          </cell>
        </row>
        <row r="89">
          <cell r="V89">
            <v>-50.479982153155724</v>
          </cell>
          <cell r="W89">
            <v>-52.733312350742224</v>
          </cell>
          <cell r="X89">
            <v>-48.214976114744054</v>
          </cell>
          <cell r="Y89">
            <v>-54.849067606206724</v>
          </cell>
          <cell r="Z89">
            <v>-58.079724518933162</v>
          </cell>
          <cell r="AA89">
            <v>-64.145863249408137</v>
          </cell>
          <cell r="AB89">
            <v>-68.887032353106164</v>
          </cell>
        </row>
        <row r="116">
          <cell r="V116">
            <v>41.002104349246508</v>
          </cell>
          <cell r="W116">
            <v>61.630750599505781</v>
          </cell>
          <cell r="X116">
            <v>99.499310733607501</v>
          </cell>
          <cell r="Y116">
            <v>77.558053640879066</v>
          </cell>
          <cell r="Z116">
            <v>103.72879608815283</v>
          </cell>
          <cell r="AA116">
            <v>71.530149443732867</v>
          </cell>
          <cell r="AB116">
            <v>66.954832012316743</v>
          </cell>
        </row>
        <row r="143">
          <cell r="V143">
            <v>0</v>
          </cell>
          <cell r="W143">
            <v>0</v>
          </cell>
          <cell r="X143">
            <v>0</v>
          </cell>
          <cell r="Y143">
            <v>0</v>
          </cell>
          <cell r="Z143">
            <v>0</v>
          </cell>
          <cell r="AA143">
            <v>0</v>
          </cell>
          <cell r="AB143">
            <v>0</v>
          </cell>
        </row>
        <row r="170">
          <cell r="V170">
            <v>950.2943210800446</v>
          </cell>
          <cell r="W170">
            <v>982.23520549271689</v>
          </cell>
          <cell r="X170">
            <v>1048.393764359053</v>
          </cell>
          <cell r="Y170">
            <v>1096.5249850968944</v>
          </cell>
          <cell r="Z170">
            <v>1168.7634131433192</v>
          </cell>
          <cell r="AA170">
            <v>1204.4887471495513</v>
          </cell>
          <cell r="AB170">
            <v>1231.7638891913089</v>
          </cell>
        </row>
      </sheetData>
      <sheetData sheetId="4">
        <row r="28">
          <cell r="V28">
            <v>12.334464389141095</v>
          </cell>
          <cell r="W28">
            <v>12.96510036520907</v>
          </cell>
          <cell r="X28">
            <v>16.51120271155871</v>
          </cell>
          <cell r="Y28">
            <v>22.883257457975656</v>
          </cell>
          <cell r="Z28">
            <v>25.721192681815516</v>
          </cell>
          <cell r="AA28">
            <v>28.448342575302394</v>
          </cell>
          <cell r="AB28">
            <v>35.136174900090033</v>
          </cell>
        </row>
        <row r="46">
          <cell r="V46">
            <v>0.29909530111553717</v>
          </cell>
          <cell r="W46">
            <v>0.31438743308053746</v>
          </cell>
          <cell r="X46">
            <v>0.40037597020758925</v>
          </cell>
          <cell r="Y46">
            <v>0.55489031091800745</v>
          </cell>
          <cell r="Z46">
            <v>0.62370668295829168</v>
          </cell>
          <cell r="AA46">
            <v>0.68983664959857516</v>
          </cell>
          <cell r="AB46">
            <v>0.85200820078109629</v>
          </cell>
        </row>
        <row r="65">
          <cell r="V65">
            <v>-1.7108964662488537</v>
          </cell>
          <cell r="W65">
            <v>-1.9311600501146633</v>
          </cell>
          <cell r="X65">
            <v>-1.1438116822993685</v>
          </cell>
          <cell r="Y65">
            <v>-1.7334122815122892</v>
          </cell>
          <cell r="Z65">
            <v>-2.0602529422605089</v>
          </cell>
          <cell r="AA65">
            <v>-2.399027899972574</v>
          </cell>
          <cell r="AB65">
            <v>-3.0522143833889457</v>
          </cell>
        </row>
        <row r="84">
          <cell r="V84">
            <v>2.0424371412012916</v>
          </cell>
          <cell r="W84">
            <v>4.4123985391743981</v>
          </cell>
          <cell r="X84">
            <v>7.1154904585087264</v>
          </cell>
          <cell r="Y84">
            <v>4.0164571944341425</v>
          </cell>
          <cell r="Z84">
            <v>4.1636961527891003</v>
          </cell>
          <cell r="AA84">
            <v>8.3970235751616276</v>
          </cell>
          <cell r="AB84">
            <v>4.2479324726906116</v>
          </cell>
        </row>
        <row r="103">
          <cell r="V103">
            <v>0</v>
          </cell>
          <cell r="W103">
            <v>0</v>
          </cell>
          <cell r="X103">
            <v>0</v>
          </cell>
          <cell r="Y103">
            <v>0</v>
          </cell>
          <cell r="Z103">
            <v>0</v>
          </cell>
          <cell r="AA103">
            <v>0</v>
          </cell>
          <cell r="AB103">
            <v>0</v>
          </cell>
        </row>
        <row r="122">
          <cell r="V122">
            <v>12.96510036520907</v>
          </cell>
          <cell r="W122">
            <v>15.760726287349343</v>
          </cell>
          <cell r="X122">
            <v>22.883257457975656</v>
          </cell>
          <cell r="Y122">
            <v>25.721192681815516</v>
          </cell>
          <cell r="Z122">
            <v>28.448342575302394</v>
          </cell>
          <cell r="AA122">
            <v>35.136174900090033</v>
          </cell>
          <cell r="AB122">
            <v>37.18390119017279</v>
          </cell>
        </row>
      </sheetData>
      <sheetData sheetId="5"/>
      <sheetData sheetId="6"/>
      <sheetData sheetId="7">
        <row r="76">
          <cell r="U76">
            <v>49.792725031645205</v>
          </cell>
        </row>
        <row r="77">
          <cell r="U77">
            <v>52.300284796833004</v>
          </cell>
        </row>
        <row r="78">
          <cell r="U78">
            <v>44.555321903731347</v>
          </cell>
        </row>
        <row r="79">
          <cell r="U79">
            <v>54.343924174110775</v>
          </cell>
        </row>
        <row r="80">
          <cell r="U80">
            <v>49.613725933874562</v>
          </cell>
        </row>
        <row r="81">
          <cell r="U81">
            <v>45.619061322390586</v>
          </cell>
        </row>
        <row r="83">
          <cell r="U83">
            <v>16</v>
          </cell>
        </row>
        <row r="84">
          <cell r="U84">
            <v>29.023808433625259</v>
          </cell>
        </row>
        <row r="85">
          <cell r="U85">
            <v>6.9300161354856167</v>
          </cell>
        </row>
      </sheetData>
      <sheetData sheetId="8"/>
      <sheetData sheetId="9"/>
      <sheetData sheetId="10">
        <row r="36">
          <cell r="V36">
            <v>946.93488457381545</v>
          </cell>
          <cell r="W36">
            <v>960.34679733688267</v>
          </cell>
          <cell r="X36">
            <v>983.99636679135494</v>
          </cell>
          <cell r="Y36">
            <v>1059.4851784453672</v>
          </cell>
          <cell r="Z36">
            <v>1108.3490384299264</v>
          </cell>
          <cell r="AA36">
            <v>1181.1648474058211</v>
          </cell>
          <cell r="AB36">
            <v>1217.4517649022782</v>
          </cell>
        </row>
        <row r="62">
          <cell r="V62">
            <v>22.961984039432949</v>
          </cell>
          <cell r="W62">
            <v>23.287206113115893</v>
          </cell>
          <cell r="X62">
            <v>23.860678529434626</v>
          </cell>
          <cell r="Y62">
            <v>25.691187592510627</v>
          </cell>
          <cell r="Z62">
            <v>26.876074949971859</v>
          </cell>
          <cell r="AA62">
            <v>28.641767048510822</v>
          </cell>
          <cell r="AB62">
            <v>29.521679314884757</v>
          </cell>
        </row>
        <row r="88">
          <cell r="V88">
            <v>-50.880877582379547</v>
          </cell>
          <cell r="W88">
            <v>-53.147428446641712</v>
          </cell>
          <cell r="X88">
            <v>-48.63213405953195</v>
          </cell>
          <cell r="Y88">
            <v>-55.290836763593525</v>
          </cell>
          <cell r="Z88">
            <v>-58.549435544860643</v>
          </cell>
          <cell r="AA88">
            <v>-64.641559043234295</v>
          </cell>
          <cell r="AB88">
            <v>-69.409396826830715</v>
          </cell>
        </row>
        <row r="114">
          <cell r="V114">
            <v>41.330806306013592</v>
          </cell>
          <cell r="W114">
            <v>62.067193002806967</v>
          </cell>
          <cell r="X114">
            <v>100.26026718410959</v>
          </cell>
          <cell r="Y114">
            <v>78.463509155642285</v>
          </cell>
          <cell r="Z114">
            <v>104.48916957078333</v>
          </cell>
          <cell r="AA114">
            <v>72.286709491181128</v>
          </cell>
          <cell r="AB114">
            <v>67.799650689054729</v>
          </cell>
        </row>
        <row r="140">
          <cell r="V140">
            <v>0</v>
          </cell>
          <cell r="W140">
            <v>0</v>
          </cell>
          <cell r="X140">
            <v>0</v>
          </cell>
          <cell r="Y140">
            <v>0</v>
          </cell>
          <cell r="Z140">
            <v>0</v>
          </cell>
          <cell r="AA140">
            <v>0</v>
          </cell>
          <cell r="AB140">
            <v>0</v>
          </cell>
        </row>
        <row r="166">
          <cell r="V166">
            <v>960.34679733688267</v>
          </cell>
          <cell r="W166">
            <v>992.55376800616375</v>
          </cell>
          <cell r="X166">
            <v>1059.4851784453672</v>
          </cell>
          <cell r="Y166">
            <v>1108.3490384299264</v>
          </cell>
          <cell r="Z166">
            <v>1181.1648474058211</v>
          </cell>
          <cell r="AA166">
            <v>1217.4517649022782</v>
          </cell>
          <cell r="AB166">
            <v>1245.3636980793874</v>
          </cell>
        </row>
      </sheetData>
      <sheetData sheetId="11"/>
      <sheetData sheetId="12"/>
      <sheetData sheetId="13"/>
      <sheetData sheetId="14">
        <row r="32">
          <cell r="V32">
            <v>82.957813462294112</v>
          </cell>
          <cell r="W32">
            <v>83.473133796022097</v>
          </cell>
          <cell r="X32">
            <v>84.042515233104851</v>
          </cell>
          <cell r="Y32">
            <v>89.577721642038085</v>
          </cell>
          <cell r="Z32">
            <v>96.490790556337956</v>
          </cell>
          <cell r="AA32">
            <v>101.53111148057896</v>
          </cell>
          <cell r="AB32">
            <v>105.91312928979234</v>
          </cell>
        </row>
        <row r="33">
          <cell r="V33">
            <v>2.0116229950962001</v>
          </cell>
          <cell r="W33">
            <v>2.0241188672739185</v>
          </cell>
          <cell r="X33">
            <v>2.0379256534464738</v>
          </cell>
          <cell r="Y33">
            <v>2.172147470899207</v>
          </cell>
          <cell r="Z33">
            <v>2.3397807270603166</v>
          </cell>
          <cell r="AA33">
            <v>2.4620021918109058</v>
          </cell>
          <cell r="AB33">
            <v>2.5682606311553955</v>
          </cell>
        </row>
        <row r="34">
          <cell r="V34">
            <v>-3.4988370892985983</v>
          </cell>
          <cell r="W34">
            <v>-3.603199998760624</v>
          </cell>
          <cell r="X34">
            <v>-2.9203285289140593</v>
          </cell>
          <cell r="Y34">
            <v>-3.1085872828423415</v>
          </cell>
          <cell r="Z34">
            <v>-3.3276152072880074</v>
          </cell>
          <cell r="AA34">
            <v>-3.5186228412905645</v>
          </cell>
          <cell r="AB34">
            <v>-3.7034738445828976</v>
          </cell>
        </row>
        <row r="35">
          <cell r="V35">
            <v>2.0025344279303843</v>
          </cell>
          <cell r="W35">
            <v>2.1484625685694749</v>
          </cell>
          <cell r="X35">
            <v>6.4176092844008057</v>
          </cell>
          <cell r="Y35">
            <v>7.8495087262430063</v>
          </cell>
          <cell r="Z35">
            <v>6.028155404468686</v>
          </cell>
          <cell r="AA35">
            <v>5.4386384586930392</v>
          </cell>
          <cell r="AB35">
            <v>6.2556560538830306</v>
          </cell>
        </row>
        <row r="36">
          <cell r="V36">
            <v>0</v>
          </cell>
          <cell r="W36">
            <v>0</v>
          </cell>
          <cell r="X36">
            <v>0</v>
          </cell>
          <cell r="Y36">
            <v>0</v>
          </cell>
          <cell r="Z36">
            <v>0</v>
          </cell>
          <cell r="AA36">
            <v>0</v>
          </cell>
          <cell r="AB36">
            <v>0</v>
          </cell>
        </row>
        <row r="38">
          <cell r="V38">
            <v>83.473133796022097</v>
          </cell>
          <cell r="W38">
            <v>84.042515233104851</v>
          </cell>
          <cell r="X38">
            <v>89.577721642038085</v>
          </cell>
          <cell r="Y38">
            <v>96.490790556337956</v>
          </cell>
          <cell r="Z38">
            <v>101.53111148057896</v>
          </cell>
          <cell r="AA38">
            <v>105.91312928979234</v>
          </cell>
          <cell r="AB38">
            <v>111.03357213024786</v>
          </cell>
        </row>
        <row r="46">
          <cell r="V46">
            <v>171.84364848128192</v>
          </cell>
          <cell r="W46">
            <v>172.91110390082534</v>
          </cell>
          <cell r="X46">
            <v>174.09042101536977</v>
          </cell>
          <cell r="Y46">
            <v>185.55638489281415</v>
          </cell>
          <cell r="Z46">
            <v>199.87653219642934</v>
          </cell>
          <cell r="AA46">
            <v>210.31735491986669</v>
          </cell>
          <cell r="AB46">
            <v>219.39453058757411</v>
          </cell>
        </row>
        <row r="47">
          <cell r="V47">
            <v>4.1669930826141535</v>
          </cell>
          <cell r="W47">
            <v>4.1928775385631942</v>
          </cell>
          <cell r="X47">
            <v>4.2214745004058116</v>
          </cell>
          <cell r="Y47">
            <v>4.4995097527126129</v>
          </cell>
          <cell r="Z47">
            <v>4.8467553756003268</v>
          </cell>
          <cell r="AA47">
            <v>5.0999322398596023</v>
          </cell>
          <cell r="AB47">
            <v>5.3200423722461956</v>
          </cell>
        </row>
        <row r="48">
          <cell r="V48">
            <v>-7.247713160424702</v>
          </cell>
          <cell r="W48">
            <v>-7.4638971134342693</v>
          </cell>
          <cell r="X48">
            <v>-6.0493330286457692</v>
          </cell>
          <cell r="Y48">
            <v>-6.4393032746254359</v>
          </cell>
          <cell r="Z48">
            <v>-6.8930105478211718</v>
          </cell>
          <cell r="AA48">
            <v>-7.288674859086739</v>
          </cell>
          <cell r="AB48">
            <v>-7.6715859685940426</v>
          </cell>
        </row>
        <row r="49">
          <cell r="V49">
            <v>4.1481754973539688</v>
          </cell>
          <cell r="W49">
            <v>4.4503366894155283</v>
          </cell>
          <cell r="X49">
            <v>13.293822405684338</v>
          </cell>
          <cell r="Y49">
            <v>16.25994082552803</v>
          </cell>
          <cell r="Z49">
            <v>12.487077895658176</v>
          </cell>
          <cell r="AA49">
            <v>11.265918286934562</v>
          </cell>
          <cell r="AB49">
            <v>12.958337728439323</v>
          </cell>
        </row>
        <row r="50">
          <cell r="V50">
            <v>0</v>
          </cell>
          <cell r="W50">
            <v>0</v>
          </cell>
          <cell r="X50">
            <v>0</v>
          </cell>
          <cell r="Y50">
            <v>0</v>
          </cell>
          <cell r="Z50">
            <v>0</v>
          </cell>
          <cell r="AA50">
            <v>0</v>
          </cell>
          <cell r="AB50">
            <v>0</v>
          </cell>
        </row>
        <row r="52">
          <cell r="V52">
            <v>172.91110390082534</v>
          </cell>
          <cell r="W52">
            <v>174.0904210153698</v>
          </cell>
          <cell r="X52">
            <v>185.55638489281415</v>
          </cell>
          <cell r="Y52">
            <v>199.87653219642934</v>
          </cell>
          <cell r="Z52">
            <v>210.31735491986669</v>
          </cell>
          <cell r="AA52">
            <v>219.39453058757411</v>
          </cell>
          <cell r="AB52">
            <v>230.0013247196656</v>
          </cell>
        </row>
        <row r="60">
          <cell r="V60">
            <v>127.06892298093524</v>
          </cell>
          <cell r="W60">
            <v>131.95708981330677</v>
          </cell>
          <cell r="X60">
            <v>147.23298763042686</v>
          </cell>
          <cell r="Y60">
            <v>153.34285378764153</v>
          </cell>
          <cell r="Z60">
            <v>160.41252437963658</v>
          </cell>
          <cell r="AA60">
            <v>167.23641989848062</v>
          </cell>
          <cell r="AB60">
            <v>175.4719882423995</v>
          </cell>
        </row>
        <row r="61">
          <cell r="V61">
            <v>3.0812621109732952</v>
          </cell>
          <cell r="W61">
            <v>3.1997940297097323</v>
          </cell>
          <cell r="X61">
            <v>3.5702154045887333</v>
          </cell>
          <cell r="Y61">
            <v>3.7183720006446244</v>
          </cell>
          <cell r="Z61">
            <v>3.8898026512014474</v>
          </cell>
          <cell r="AA61">
            <v>4.0552735642948807</v>
          </cell>
          <cell r="AB61">
            <v>4.25497577397093</v>
          </cell>
        </row>
        <row r="62">
          <cell r="V62">
            <v>-4.7406052729399866</v>
          </cell>
          <cell r="W62">
            <v>-4.930791399656175</v>
          </cell>
          <cell r="X62">
            <v>-7.1457378645614131</v>
          </cell>
          <cell r="Y62">
            <v>-7.5182746986727649</v>
          </cell>
          <cell r="Z62">
            <v>-7.9249732688872214</v>
          </cell>
          <cell r="AA62">
            <v>-8.3421295349965092</v>
          </cell>
          <cell r="AB62">
            <v>-8.8046161181481626</v>
          </cell>
        </row>
        <row r="63">
          <cell r="V63">
            <v>6.5475099943382293</v>
          </cell>
          <cell r="W63">
            <v>17.006895187066561</v>
          </cell>
          <cell r="X63">
            <v>9.6853886171873675</v>
          </cell>
          <cell r="Y63">
            <v>10.869573290023197</v>
          </cell>
          <cell r="Z63">
            <v>10.859066136529819</v>
          </cell>
          <cell r="AA63">
            <v>12.522424314620507</v>
          </cell>
          <cell r="AB63">
            <v>13.422542534450546</v>
          </cell>
        </row>
        <row r="64">
          <cell r="V64">
            <v>0</v>
          </cell>
          <cell r="W64">
            <v>0</v>
          </cell>
          <cell r="X64">
            <v>0</v>
          </cell>
          <cell r="Y64">
            <v>0</v>
          </cell>
          <cell r="Z64">
            <v>0</v>
          </cell>
          <cell r="AA64">
            <v>0</v>
          </cell>
          <cell r="AB64">
            <v>0</v>
          </cell>
        </row>
        <row r="66">
          <cell r="V66">
            <v>131.95708981330677</v>
          </cell>
          <cell r="W66">
            <v>147.23298763042686</v>
          </cell>
          <cell r="X66">
            <v>153.34285378764153</v>
          </cell>
          <cell r="Y66">
            <v>160.41252437963658</v>
          </cell>
          <cell r="Z66">
            <v>167.23641989848062</v>
          </cell>
          <cell r="AA66">
            <v>175.4719882423995</v>
          </cell>
          <cell r="AB66">
            <v>184.3448904326728</v>
          </cell>
        </row>
        <row r="74">
          <cell r="V74">
            <v>116.39551161419392</v>
          </cell>
          <cell r="W74">
            <v>120.67292872717621</v>
          </cell>
          <cell r="X74">
            <v>120.32531256962051</v>
          </cell>
          <cell r="Y74">
            <v>120.91444021703823</v>
          </cell>
          <cell r="Z74">
            <v>121.35502625510428</v>
          </cell>
          <cell r="AA74">
            <v>121.65446115412682</v>
          </cell>
          <cell r="AB74">
            <v>122.01797211602037</v>
          </cell>
        </row>
        <row r="75">
          <cell r="V75">
            <v>2.8224452636462258</v>
          </cell>
          <cell r="W75">
            <v>2.9261672672161985</v>
          </cell>
          <cell r="X75">
            <v>2.9177380111061169</v>
          </cell>
          <cell r="Y75">
            <v>2.9320236181289085</v>
          </cell>
          <cell r="Z75">
            <v>2.94270727731063</v>
          </cell>
          <cell r="AA75">
            <v>2.9499681982928565</v>
          </cell>
          <cell r="AB75">
            <v>2.9587828834851924</v>
          </cell>
        </row>
        <row r="76">
          <cell r="V76">
            <v>-4.2617544921939441</v>
          </cell>
          <cell r="W76">
            <v>-4.463459731527025</v>
          </cell>
          <cell r="X76">
            <v>-4.3397975083535583</v>
          </cell>
          <cell r="Y76">
            <v>-4.4814588596811582</v>
          </cell>
          <cell r="Z76">
            <v>-4.6261719642291341</v>
          </cell>
          <cell r="AA76">
            <v>-4.7742651917769932</v>
          </cell>
          <cell r="AB76">
            <v>-4.9296608029862687</v>
          </cell>
        </row>
        <row r="77">
          <cell r="V77">
            <v>5.7167263415300029</v>
          </cell>
          <cell r="W77">
            <v>1.1896763067551221</v>
          </cell>
          <cell r="X77">
            <v>2.0111871446651679</v>
          </cell>
          <cell r="Y77">
            <v>1.9900212796182835</v>
          </cell>
          <cell r="Z77">
            <v>1.9828995859410365</v>
          </cell>
          <cell r="AA77">
            <v>2.1878079553776932</v>
          </cell>
          <cell r="AB77">
            <v>2.2711954802205772</v>
          </cell>
        </row>
        <row r="78">
          <cell r="V78">
            <v>0</v>
          </cell>
          <cell r="W78">
            <v>0</v>
          </cell>
          <cell r="X78">
            <v>0</v>
          </cell>
          <cell r="Y78">
            <v>0</v>
          </cell>
          <cell r="Z78">
            <v>0</v>
          </cell>
          <cell r="AA78">
            <v>0</v>
          </cell>
          <cell r="AB78">
            <v>0</v>
          </cell>
        </row>
        <row r="80">
          <cell r="V80">
            <v>120.67292872717621</v>
          </cell>
          <cell r="W80">
            <v>120.32531256962051</v>
          </cell>
          <cell r="X80">
            <v>120.91444021703823</v>
          </cell>
          <cell r="Y80">
            <v>121.35502625510428</v>
          </cell>
          <cell r="Z80">
            <v>121.65446115412682</v>
          </cell>
          <cell r="AA80">
            <v>122.01797211602037</v>
          </cell>
          <cell r="AB80">
            <v>122.31828967673989</v>
          </cell>
        </row>
        <row r="88">
          <cell r="V88">
            <v>58.242678253819385</v>
          </cell>
          <cell r="W88">
            <v>60.383037664709491</v>
          </cell>
          <cell r="X88">
            <v>60.20909542467318</v>
          </cell>
          <cell r="Y88">
            <v>60.503886620168004</v>
          </cell>
          <cell r="Z88">
            <v>60.724349681864581</v>
          </cell>
          <cell r="AA88">
            <v>60.874182697243562</v>
          </cell>
          <cell r="AB88">
            <v>61.056078473993779</v>
          </cell>
        </row>
        <row r="89">
          <cell r="V89">
            <v>1.4123119448492321</v>
          </cell>
          <cell r="W89">
            <v>1.4642129777841717</v>
          </cell>
          <cell r="X89">
            <v>1.4599950964867741</v>
          </cell>
          <cell r="Y89">
            <v>1.4671434134789862</v>
          </cell>
          <cell r="Z89">
            <v>1.4724893663913028</v>
          </cell>
          <cell r="AA89">
            <v>1.476122629209855</v>
          </cell>
          <cell r="AB89">
            <v>1.4805333738034063</v>
          </cell>
        </row>
        <row r="90">
          <cell r="V90">
            <v>-2.132522055561398</v>
          </cell>
          <cell r="W90">
            <v>-2.2334525226701798</v>
          </cell>
          <cell r="X90">
            <v>-2.1715736840744317</v>
          </cell>
          <cell r="Y90">
            <v>-2.2424590334487502</v>
          </cell>
          <cell r="Z90">
            <v>-2.3148714372468984</v>
          </cell>
          <cell r="AA90">
            <v>-2.388975207091816</v>
          </cell>
          <cell r="AB90">
            <v>-2.4667329870972585</v>
          </cell>
        </row>
        <row r="91">
          <cell r="V91">
            <v>2.8605695216022688</v>
          </cell>
          <cell r="W91">
            <v>0.59529730484969268</v>
          </cell>
          <cell r="X91">
            <v>1.0063697830824843</v>
          </cell>
          <cell r="Y91">
            <v>0.99577868166634398</v>
          </cell>
          <cell r="Z91">
            <v>0.99221508623458021</v>
          </cell>
          <cell r="AA91">
            <v>1.0947483546321788</v>
          </cell>
          <cell r="AB91">
            <v>1.136474300181562</v>
          </cell>
        </row>
        <row r="92">
          <cell r="V92">
            <v>0</v>
          </cell>
          <cell r="W92">
            <v>0</v>
          </cell>
          <cell r="X92">
            <v>0</v>
          </cell>
          <cell r="Y92">
            <v>0</v>
          </cell>
          <cell r="Z92">
            <v>0</v>
          </cell>
          <cell r="AA92">
            <v>0</v>
          </cell>
          <cell r="AB92">
            <v>0</v>
          </cell>
        </row>
        <row r="94">
          <cell r="V94">
            <v>60.383037664709491</v>
          </cell>
          <cell r="W94">
            <v>60.20909542467318</v>
          </cell>
          <cell r="X94">
            <v>60.503886620168004</v>
          </cell>
          <cell r="Y94">
            <v>60.724349681864581</v>
          </cell>
          <cell r="Z94">
            <v>60.874182697243562</v>
          </cell>
          <cell r="AA94">
            <v>61.056078473993779</v>
          </cell>
          <cell r="AB94">
            <v>61.206353160881484</v>
          </cell>
        </row>
        <row r="102">
          <cell r="V102">
            <v>344.93919547332405</v>
          </cell>
          <cell r="W102">
            <v>341.65083978271218</v>
          </cell>
          <cell r="X102">
            <v>325.90080806224711</v>
          </cell>
          <cell r="Y102">
            <v>332.5534485892818</v>
          </cell>
          <cell r="Z102">
            <v>338.83170779216249</v>
          </cell>
          <cell r="AA102">
            <v>348.38225451899098</v>
          </cell>
          <cell r="AB102">
            <v>357.95320913092814</v>
          </cell>
        </row>
        <row r="103">
          <cell r="V103">
            <v>8.3643431349538453</v>
          </cell>
          <cell r="W103">
            <v>8.2846046311624342</v>
          </cell>
          <cell r="X103">
            <v>7.902686103418417</v>
          </cell>
          <cell r="Y103">
            <v>8.0640042976156963</v>
          </cell>
          <cell r="Z103">
            <v>8.2162442139610032</v>
          </cell>
          <cell r="AA103">
            <v>8.4478330011963489</v>
          </cell>
          <cell r="AB103">
            <v>8.6799166540658383</v>
          </cell>
        </row>
        <row r="104">
          <cell r="V104">
            <v>-26.541323732389785</v>
          </cell>
          <cell r="W104">
            <v>-27.77255235511771</v>
          </cell>
          <cell r="X104">
            <v>-21.773127652734381</v>
          </cell>
          <cell r="Y104">
            <v>-22.348006821059766</v>
          </cell>
          <cell r="Z104">
            <v>-22.408896590474072</v>
          </cell>
          <cell r="AA104">
            <v>-22.980799371139419</v>
          </cell>
          <cell r="AB104">
            <v>-24.310825405960902</v>
          </cell>
        </row>
        <row r="105">
          <cell r="V105">
            <v>14.888624906824095</v>
          </cell>
          <cell r="W105">
            <v>3.7379160034901542</v>
          </cell>
          <cell r="X105">
            <v>20.523082076350665</v>
          </cell>
          <cell r="Y105">
            <v>20.562261726324778</v>
          </cell>
          <cell r="Z105">
            <v>23.743199103341563</v>
          </cell>
          <cell r="AA105">
            <v>24.103920981880247</v>
          </cell>
          <cell r="AB105">
            <v>16.83136226059279</v>
          </cell>
        </row>
        <row r="106">
          <cell r="V106">
            <v>0</v>
          </cell>
          <cell r="W106">
            <v>0</v>
          </cell>
          <cell r="X106">
            <v>0</v>
          </cell>
          <cell r="Y106">
            <v>0</v>
          </cell>
          <cell r="Z106">
            <v>0</v>
          </cell>
          <cell r="AA106">
            <v>0</v>
          </cell>
          <cell r="AB106">
            <v>0</v>
          </cell>
        </row>
        <row r="108">
          <cell r="V108">
            <v>341.65083978271218</v>
          </cell>
          <cell r="W108">
            <v>325.90080806224711</v>
          </cell>
          <cell r="X108">
            <v>332.5534485892818</v>
          </cell>
          <cell r="Y108">
            <v>338.83170779216249</v>
          </cell>
          <cell r="Z108">
            <v>348.38225451899098</v>
          </cell>
          <cell r="AA108">
            <v>357.95320913092814</v>
          </cell>
          <cell r="AB108">
            <v>359.15366263962591</v>
          </cell>
        </row>
        <row r="116">
          <cell r="V116">
            <v>36.128882714951189</v>
          </cell>
          <cell r="W116">
            <v>37.004962835958267</v>
          </cell>
          <cell r="X116">
            <v>46.354917721396681</v>
          </cell>
          <cell r="Y116">
            <v>47.478966373746196</v>
          </cell>
          <cell r="Z116">
            <v>48.630271797004951</v>
          </cell>
          <cell r="AA116">
            <v>49.809494933703185</v>
          </cell>
          <cell r="AB116">
            <v>51.017312753399054</v>
          </cell>
        </row>
        <row r="117">
          <cell r="V117">
            <v>0.87608012100708033</v>
          </cell>
          <cell r="W117">
            <v>0.89732396584112384</v>
          </cell>
          <cell r="X117">
            <v>1.1240486523495119</v>
          </cell>
          <cell r="Y117">
            <v>1.1513054232587514</v>
          </cell>
          <cell r="Z117">
            <v>1.1792231366982326</v>
          </cell>
          <cell r="AA117">
            <v>1.2078178196958724</v>
          </cell>
          <cell r="AB117">
            <v>1.2371058879149257</v>
          </cell>
        </row>
        <row r="119">
          <cell r="V119">
            <v>0</v>
          </cell>
          <cell r="W119">
            <v>8.4526309195972882</v>
          </cell>
          <cell r="X119">
            <v>0</v>
          </cell>
          <cell r="Y119">
            <v>0</v>
          </cell>
          <cell r="Z119">
            <v>0</v>
          </cell>
          <cell r="AA119">
            <v>0</v>
          </cell>
          <cell r="AB119">
            <v>0</v>
          </cell>
        </row>
        <row r="120">
          <cell r="V120">
            <v>0</v>
          </cell>
          <cell r="W120">
            <v>0</v>
          </cell>
          <cell r="X120">
            <v>0</v>
          </cell>
          <cell r="Y120">
            <v>0</v>
          </cell>
          <cell r="Z120">
            <v>0</v>
          </cell>
          <cell r="AA120">
            <v>0</v>
          </cell>
          <cell r="AB120">
            <v>0</v>
          </cell>
        </row>
        <row r="122">
          <cell r="V122">
            <v>37.004962835958267</v>
          </cell>
          <cell r="W122">
            <v>46.354917721396681</v>
          </cell>
          <cell r="X122">
            <v>47.478966373746196</v>
          </cell>
          <cell r="Y122">
            <v>48.630271797004951</v>
          </cell>
          <cell r="Z122">
            <v>49.809494933703185</v>
          </cell>
          <cell r="AA122">
            <v>51.017312753399054</v>
          </cell>
          <cell r="AB122">
            <v>52.254418641313983</v>
          </cell>
        </row>
        <row r="130">
          <cell r="V130">
            <v>0</v>
          </cell>
          <cell r="W130">
            <v>0</v>
          </cell>
          <cell r="X130">
            <v>0</v>
          </cell>
          <cell r="Y130">
            <v>0</v>
          </cell>
          <cell r="Z130">
            <v>0</v>
          </cell>
          <cell r="AA130">
            <v>0</v>
          </cell>
          <cell r="AB130">
            <v>0</v>
          </cell>
        </row>
        <row r="131">
          <cell r="V131">
            <v>0</v>
          </cell>
          <cell r="W131">
            <v>0</v>
          </cell>
          <cell r="X131">
            <v>0</v>
          </cell>
          <cell r="Y131">
            <v>0</v>
          </cell>
          <cell r="Z131">
            <v>0</v>
          </cell>
          <cell r="AA131">
            <v>0</v>
          </cell>
          <cell r="AB131">
            <v>0</v>
          </cell>
        </row>
        <row r="132">
          <cell r="V132">
            <v>0</v>
          </cell>
          <cell r="W132">
            <v>0</v>
          </cell>
          <cell r="X132">
            <v>0</v>
          </cell>
          <cell r="Y132">
            <v>0</v>
          </cell>
          <cell r="Z132">
            <v>0</v>
          </cell>
          <cell r="AA132">
            <v>0</v>
          </cell>
          <cell r="AB132">
            <v>0</v>
          </cell>
        </row>
        <row r="133">
          <cell r="V133">
            <v>0</v>
          </cell>
          <cell r="W133">
            <v>0</v>
          </cell>
          <cell r="X133">
            <v>0</v>
          </cell>
          <cell r="Y133">
            <v>0</v>
          </cell>
          <cell r="Z133">
            <v>0</v>
          </cell>
          <cell r="AA133">
            <v>0</v>
          </cell>
          <cell r="AB133">
            <v>0</v>
          </cell>
        </row>
        <row r="134">
          <cell r="V134">
            <v>0</v>
          </cell>
          <cell r="W134">
            <v>0</v>
          </cell>
          <cell r="X134">
            <v>0</v>
          </cell>
          <cell r="Y134">
            <v>0</v>
          </cell>
          <cell r="Z134">
            <v>0</v>
          </cell>
          <cell r="AA134">
            <v>0</v>
          </cell>
          <cell r="AB134">
            <v>0</v>
          </cell>
        </row>
        <row r="136">
          <cell r="V136">
            <v>0</v>
          </cell>
          <cell r="W136">
            <v>0</v>
          </cell>
          <cell r="X136">
            <v>0</v>
          </cell>
          <cell r="Y136">
            <v>0</v>
          </cell>
          <cell r="Z136">
            <v>0</v>
          </cell>
          <cell r="AA136">
            <v>0</v>
          </cell>
          <cell r="AB136">
            <v>0</v>
          </cell>
        </row>
        <row r="144">
          <cell r="V144">
            <v>4.8751079789943796</v>
          </cell>
          <cell r="W144">
            <v>9.1333197251311944</v>
          </cell>
          <cell r="X144">
            <v>25.081416738636822</v>
          </cell>
          <cell r="Y144">
            <v>43.239454071347161</v>
          </cell>
          <cell r="Z144">
            <v>52.905082065824587</v>
          </cell>
          <cell r="AA144">
            <v>66.233970334572021</v>
          </cell>
          <cell r="AB144">
            <v>69.043729499132567</v>
          </cell>
        </row>
        <row r="145">
          <cell r="V145">
            <v>0.11821525791032891</v>
          </cell>
          <cell r="W145">
            <v>0.22147155540677785</v>
          </cell>
          <cell r="X145">
            <v>0.60819291824711619</v>
          </cell>
          <cell r="Y145">
            <v>1.0485025638346008</v>
          </cell>
          <cell r="Z145">
            <v>1.2828819275647434</v>
          </cell>
          <cell r="AA145">
            <v>1.6060907613253774</v>
          </cell>
          <cell r="AB145">
            <v>1.6742238992447047</v>
          </cell>
        </row>
        <row r="146">
          <cell r="V146">
            <v>-0.46788995268681888</v>
          </cell>
          <cell r="W146">
            <v>-0.50382598056122074</v>
          </cell>
          <cell r="X146">
            <v>-4.1340733371536311</v>
          </cell>
          <cell r="Y146">
            <v>-5.1752824901651957</v>
          </cell>
          <cell r="Z146">
            <v>-6.0108933437519667</v>
          </cell>
          <cell r="AA146">
            <v>-7.7019300231853514</v>
          </cell>
          <cell r="AB146">
            <v>-8.6433116174808102</v>
          </cell>
        </row>
        <row r="147">
          <cell r="V147">
            <v>4.6078864409133056</v>
          </cell>
          <cell r="W147">
            <v>16.230451438660069</v>
          </cell>
          <cell r="X147">
            <v>21.683917751616853</v>
          </cell>
          <cell r="Y147">
            <v>13.792407920808021</v>
          </cell>
          <cell r="Z147">
            <v>18.056899684934656</v>
          </cell>
          <cell r="AA147">
            <v>8.9055984264205215</v>
          </cell>
          <cell r="AB147">
            <v>8.3052628888635347</v>
          </cell>
        </row>
        <row r="148">
          <cell r="V148">
            <v>0</v>
          </cell>
          <cell r="W148">
            <v>0</v>
          </cell>
          <cell r="X148">
            <v>0</v>
          </cell>
          <cell r="Y148">
            <v>0</v>
          </cell>
          <cell r="Z148">
            <v>0</v>
          </cell>
          <cell r="AA148">
            <v>0</v>
          </cell>
          <cell r="AB148">
            <v>0</v>
          </cell>
        </row>
        <row r="150">
          <cell r="V150">
            <v>9.1333197251311944</v>
          </cell>
          <cell r="W150">
            <v>25.081416738636818</v>
          </cell>
          <cell r="X150">
            <v>43.239454071347161</v>
          </cell>
          <cell r="Y150">
            <v>52.905082065824587</v>
          </cell>
          <cell r="Z150">
            <v>66.233970334572021</v>
          </cell>
          <cell r="AA150">
            <v>69.043729499132567</v>
          </cell>
          <cell r="AB150">
            <v>70.379904669759995</v>
          </cell>
        </row>
        <row r="158">
          <cell r="V158">
            <v>4.4831236140217596</v>
          </cell>
          <cell r="W158">
            <v>3.1603810910413817</v>
          </cell>
          <cell r="X158">
            <v>0.75889239587925938</v>
          </cell>
          <cell r="Y158">
            <v>26.318022251292152</v>
          </cell>
          <cell r="Z158">
            <v>29.12275370556188</v>
          </cell>
          <cell r="AA158">
            <v>55.125597468258384</v>
          </cell>
          <cell r="AB158">
            <v>55.583814809038977</v>
          </cell>
        </row>
        <row r="159">
          <cell r="V159">
            <v>0.10871012838259</v>
          </cell>
          <cell r="W159">
            <v>7.6635280158338023E-2</v>
          </cell>
          <cell r="X159">
            <v>1.8402189385671713E-2</v>
          </cell>
          <cell r="Y159">
            <v>0.63817905193723368</v>
          </cell>
          <cell r="Z159">
            <v>0.70619027418386404</v>
          </cell>
          <cell r="AA159">
            <v>1.3367266428251252</v>
          </cell>
          <cell r="AB159">
            <v>1.3478378389981658</v>
          </cell>
        </row>
        <row r="160">
          <cell r="V160">
            <v>-1.990231826884308</v>
          </cell>
          <cell r="W160">
            <v>-2.1762493449145106</v>
          </cell>
          <cell r="X160">
            <v>-9.8162455094707946E-2</v>
          </cell>
          <cell r="Y160">
            <v>-3.9774643030981189</v>
          </cell>
          <cell r="Z160">
            <v>-5.0430031851621786</v>
          </cell>
          <cell r="AA160">
            <v>-7.6461620146669143</v>
          </cell>
          <cell r="AB160">
            <v>-8.8791900819803793</v>
          </cell>
        </row>
        <row r="161">
          <cell r="V161">
            <v>0.55877917552134027</v>
          </cell>
          <cell r="W161">
            <v>-0.30187463040594953</v>
          </cell>
          <cell r="X161">
            <v>25.638890121121928</v>
          </cell>
          <cell r="Y161">
            <v>6.1440167054306158</v>
          </cell>
          <cell r="Z161">
            <v>30.339656673674817</v>
          </cell>
          <cell r="AA161">
            <v>6.7676527126223807</v>
          </cell>
          <cell r="AB161">
            <v>6.618819442423364</v>
          </cell>
        </row>
        <row r="162">
          <cell r="V162">
            <v>0</v>
          </cell>
          <cell r="W162">
            <v>0</v>
          </cell>
          <cell r="X162">
            <v>0</v>
          </cell>
          <cell r="Y162">
            <v>0</v>
          </cell>
          <cell r="Z162">
            <v>0</v>
          </cell>
          <cell r="AA162">
            <v>0</v>
          </cell>
          <cell r="AB162">
            <v>0</v>
          </cell>
        </row>
        <row r="164">
          <cell r="V164">
            <v>3.1603810910413817</v>
          </cell>
          <cell r="W164">
            <v>0.75889239587925938</v>
          </cell>
          <cell r="X164">
            <v>26.318022251292152</v>
          </cell>
          <cell r="Y164">
            <v>29.12275370556188</v>
          </cell>
          <cell r="Z164">
            <v>55.125597468258384</v>
          </cell>
          <cell r="AA164">
            <v>55.583814809038977</v>
          </cell>
          <cell r="AB164">
            <v>54.671282008480127</v>
          </cell>
        </row>
      </sheetData>
      <sheetData sheetId="15">
        <row r="32">
          <cell r="V32">
            <v>80.810394707005656</v>
          </cell>
          <cell r="W32">
            <v>81.312375627561508</v>
          </cell>
          <cell r="X32">
            <v>81.867018243478739</v>
          </cell>
          <cell r="Y32">
            <v>87.258942114446597</v>
          </cell>
          <cell r="Z32">
            <v>93.993061593803645</v>
          </cell>
          <cell r="AA32">
            <v>98.902910423450351</v>
          </cell>
          <cell r="AB32">
            <v>103.17149675663056</v>
          </cell>
        </row>
        <row r="33">
          <cell r="V33">
            <v>1.9595507819079558</v>
          </cell>
          <cell r="W33">
            <v>1.9717231900361996</v>
          </cell>
          <cell r="X33">
            <v>1.9851725782694916</v>
          </cell>
          <cell r="Y33">
            <v>2.115919973770422</v>
          </cell>
          <cell r="Z33">
            <v>2.2792139304337935</v>
          </cell>
          <cell r="AA33">
            <v>2.3982716104274049</v>
          </cell>
          <cell r="AB33">
            <v>2.5017794786558931</v>
          </cell>
        </row>
        <row r="34">
          <cell r="V34">
            <v>-3.4082673397635079</v>
          </cell>
          <cell r="W34">
            <v>-3.5099287451744767</v>
          </cell>
          <cell r="X34">
            <v>-2.8447338622652767</v>
          </cell>
          <cell r="Y34">
            <v>-3.0281194118242492</v>
          </cell>
          <cell r="Z34">
            <v>-3.2414776512425925</v>
          </cell>
          <cell r="AA34">
            <v>-3.427540924267666</v>
          </cell>
          <cell r="AB34">
            <v>-3.6076069351061624</v>
          </cell>
        </row>
        <row r="35">
          <cell r="V35">
            <v>1.9506974784114204</v>
          </cell>
          <cell r="W35">
            <v>2.0928481710555102</v>
          </cell>
          <cell r="X35">
            <v>6.2514851549636248</v>
          </cell>
          <cell r="Y35">
            <v>7.6463189174108797</v>
          </cell>
          <cell r="Z35">
            <v>5.8721125504555038</v>
          </cell>
          <cell r="AA35">
            <v>5.2978556470204667</v>
          </cell>
          <cell r="AB35">
            <v>6.0937241926624104</v>
          </cell>
        </row>
        <row r="36">
          <cell r="V36">
            <v>0</v>
          </cell>
          <cell r="W36">
            <v>0</v>
          </cell>
          <cell r="X36">
            <v>0</v>
          </cell>
          <cell r="Y36">
            <v>0</v>
          </cell>
          <cell r="Z36">
            <v>0</v>
          </cell>
          <cell r="AA36">
            <v>0</v>
          </cell>
          <cell r="AB36">
            <v>0</v>
          </cell>
        </row>
        <row r="38">
          <cell r="V38">
            <v>81.312375627561508</v>
          </cell>
          <cell r="W38">
            <v>81.867018243478739</v>
          </cell>
          <cell r="X38">
            <v>87.258942114446597</v>
          </cell>
          <cell r="Y38">
            <v>93.993061593803645</v>
          </cell>
          <cell r="Z38">
            <v>98.902910423450351</v>
          </cell>
          <cell r="AA38">
            <v>103.17149675663056</v>
          </cell>
          <cell r="AB38">
            <v>108.1593934928427</v>
          </cell>
        </row>
        <row r="46">
          <cell r="V46">
            <v>167.39536014863893</v>
          </cell>
          <cell r="W46">
            <v>168.43518376723807</v>
          </cell>
          <cell r="X46">
            <v>169.58397346568381</v>
          </cell>
          <cell r="Y46">
            <v>180.75313316218052</v>
          </cell>
          <cell r="Z46">
            <v>194.70259382863824</v>
          </cell>
          <cell r="AA46">
            <v>204.87314883887046</v>
          </cell>
          <cell r="AB46">
            <v>213.7153557138825</v>
          </cell>
        </row>
        <row r="47">
          <cell r="V47">
            <v>4.0591276661415971</v>
          </cell>
          <cell r="W47">
            <v>4.0843420855521195</v>
          </cell>
          <cell r="X47">
            <v>4.1121987958181556</v>
          </cell>
          <cell r="Y47">
            <v>4.3830369187586395</v>
          </cell>
          <cell r="Z47">
            <v>4.7212938553230357</v>
          </cell>
          <cell r="AA47">
            <v>4.9679170662972876</v>
          </cell>
          <cell r="AB47">
            <v>5.1823294999766851</v>
          </cell>
        </row>
        <row r="48">
          <cell r="V48">
            <v>-7.0601012342651339</v>
          </cell>
          <cell r="W48">
            <v>-7.2706891203593633</v>
          </cell>
          <cell r="X48">
            <v>-5.8927419775978258</v>
          </cell>
          <cell r="Y48">
            <v>-6.2726175816713159</v>
          </cell>
          <cell r="Z48">
            <v>-6.7145803371753674</v>
          </cell>
          <cell r="AA48">
            <v>-7.1000026118279989</v>
          </cell>
          <cell r="AB48">
            <v>-7.4730018099209774</v>
          </cell>
        </row>
        <row r="49">
          <cell r="V49">
            <v>4.0407971867226884</v>
          </cell>
          <cell r="W49">
            <v>4.3351367332529538</v>
          </cell>
          <cell r="X49">
            <v>12.949702878276398</v>
          </cell>
          <cell r="Y49">
            <v>15.839041329370385</v>
          </cell>
          <cell r="Z49">
            <v>12.163841492084542</v>
          </cell>
          <cell r="AA49">
            <v>10.974292420542765</v>
          </cell>
          <cell r="AB49">
            <v>12.622902447372512</v>
          </cell>
        </row>
        <row r="50">
          <cell r="V50">
            <v>0</v>
          </cell>
          <cell r="W50">
            <v>0</v>
          </cell>
          <cell r="X50">
            <v>0</v>
          </cell>
          <cell r="Y50">
            <v>0</v>
          </cell>
          <cell r="Z50">
            <v>0</v>
          </cell>
          <cell r="AA50">
            <v>0</v>
          </cell>
          <cell r="AB50">
            <v>0</v>
          </cell>
        </row>
        <row r="52">
          <cell r="V52">
            <v>168.43518376723807</v>
          </cell>
          <cell r="W52">
            <v>169.58397346568381</v>
          </cell>
          <cell r="X52">
            <v>180.75313316218052</v>
          </cell>
          <cell r="Y52">
            <v>194.70259382863824</v>
          </cell>
          <cell r="Z52">
            <v>204.87314883887046</v>
          </cell>
          <cell r="AA52">
            <v>213.7153557138825</v>
          </cell>
          <cell r="AB52">
            <v>224.04758585131071</v>
          </cell>
        </row>
        <row r="60">
          <cell r="V60">
            <v>123.77965850981232</v>
          </cell>
          <cell r="W60">
            <v>128.54129185851647</v>
          </cell>
          <cell r="X60">
            <v>143.42176279410162</v>
          </cell>
          <cell r="Y60">
            <v>149.37347095955261</v>
          </cell>
          <cell r="Z60">
            <v>156.26013837692975</v>
          </cell>
          <cell r="AA60">
            <v>162.9073927741035</v>
          </cell>
          <cell r="AB60">
            <v>170.92977789652599</v>
          </cell>
        </row>
        <row r="61">
          <cell r="V61">
            <v>3.0015015703935797</v>
          </cell>
          <cell r="W61">
            <v>3.116965210751264</v>
          </cell>
          <cell r="X61">
            <v>3.4777979793908242</v>
          </cell>
          <cell r="Y61">
            <v>3.6221194423855634</v>
          </cell>
          <cell r="Z61">
            <v>3.7891124953385833</v>
          </cell>
          <cell r="AA61">
            <v>3.9503000826378405</v>
          </cell>
          <cell r="AB61">
            <v>4.1448328664016953</v>
          </cell>
        </row>
        <row r="62">
          <cell r="V62">
            <v>-4.6178915194108177</v>
          </cell>
          <cell r="W62">
            <v>-4.8031545504177444</v>
          </cell>
          <cell r="X62">
            <v>-6.9607656374702458</v>
          </cell>
          <cell r="Y62">
            <v>-7.3236591052581819</v>
          </cell>
          <cell r="Z62">
            <v>-7.7198300096509671</v>
          </cell>
          <cell r="AA62">
            <v>-8.1261879054519977</v>
          </cell>
          <cell r="AB62">
            <v>-8.576702712573411</v>
          </cell>
        </row>
        <row r="63">
          <cell r="V63">
            <v>6.378023297721386</v>
          </cell>
          <cell r="W63">
            <v>16.566660275251635</v>
          </cell>
          <cell r="X63">
            <v>9.434675823530398</v>
          </cell>
          <cell r="Y63">
            <v>10.588207080249749</v>
          </cell>
          <cell r="Z63">
            <v>10.577971911486134</v>
          </cell>
          <cell r="AA63">
            <v>12.19827294523661</v>
          </cell>
          <cell r="AB63">
            <v>13.075091</v>
          </cell>
        </row>
        <row r="64">
          <cell r="V64">
            <v>0</v>
          </cell>
          <cell r="W64">
            <v>0</v>
          </cell>
          <cell r="X64">
            <v>0</v>
          </cell>
          <cell r="Y64">
            <v>0</v>
          </cell>
          <cell r="Z64">
            <v>0</v>
          </cell>
          <cell r="AA64">
            <v>0</v>
          </cell>
          <cell r="AB64">
            <v>0</v>
          </cell>
        </row>
        <row r="66">
          <cell r="V66">
            <v>128.54129185851647</v>
          </cell>
          <cell r="W66">
            <v>143.42176279410162</v>
          </cell>
          <cell r="X66">
            <v>149.37347095955261</v>
          </cell>
          <cell r="Y66">
            <v>156.26013837692975</v>
          </cell>
          <cell r="Z66">
            <v>162.9073927741035</v>
          </cell>
          <cell r="AA66">
            <v>170.92977789652599</v>
          </cell>
          <cell r="AB66">
            <v>179.57299905035427</v>
          </cell>
        </row>
        <row r="74">
          <cell r="V74">
            <v>116.39551161419392</v>
          </cell>
          <cell r="W74">
            <v>120.67292872717621</v>
          </cell>
          <cell r="X74">
            <v>120.32531256962051</v>
          </cell>
          <cell r="Y74">
            <v>120.91444021703823</v>
          </cell>
          <cell r="Z74">
            <v>121.35502625510428</v>
          </cell>
          <cell r="AA74">
            <v>121.65446115412682</v>
          </cell>
          <cell r="AB74">
            <v>122.01797211602037</v>
          </cell>
        </row>
        <row r="75">
          <cell r="V75">
            <v>2.8224452636462258</v>
          </cell>
          <cell r="W75">
            <v>2.9261672672161985</v>
          </cell>
          <cell r="X75">
            <v>2.9177380111061169</v>
          </cell>
          <cell r="Y75">
            <v>2.9320236181289085</v>
          </cell>
          <cell r="Z75">
            <v>2.94270727731063</v>
          </cell>
          <cell r="AA75">
            <v>2.9499681982928565</v>
          </cell>
          <cell r="AB75">
            <v>2.9587828834851924</v>
          </cell>
        </row>
        <row r="76">
          <cell r="V76">
            <v>-4.2617544921939441</v>
          </cell>
          <cell r="W76">
            <v>-4.463459731527025</v>
          </cell>
          <cell r="X76">
            <v>-4.3397975083535583</v>
          </cell>
          <cell r="Y76">
            <v>-4.4814588596811582</v>
          </cell>
          <cell r="Z76">
            <v>-4.6261719642291341</v>
          </cell>
          <cell r="AA76">
            <v>-4.7742651917769932</v>
          </cell>
          <cell r="AB76">
            <v>-4.9296608029862687</v>
          </cell>
        </row>
        <row r="77">
          <cell r="V77">
            <v>5.7167263415300029</v>
          </cell>
          <cell r="W77">
            <v>1.1896763067551221</v>
          </cell>
          <cell r="X77">
            <v>2.0111871446651679</v>
          </cell>
          <cell r="Y77">
            <v>1.9900212796182835</v>
          </cell>
          <cell r="Z77">
            <v>1.9828995859410365</v>
          </cell>
          <cell r="AA77">
            <v>2.1878079553776932</v>
          </cell>
          <cell r="AB77">
            <v>2.2711954802205772</v>
          </cell>
        </row>
        <row r="78">
          <cell r="V78">
            <v>0</v>
          </cell>
          <cell r="W78">
            <v>0</v>
          </cell>
          <cell r="X78">
            <v>0</v>
          </cell>
          <cell r="Y78">
            <v>0</v>
          </cell>
          <cell r="Z78">
            <v>0</v>
          </cell>
          <cell r="AA78">
            <v>0</v>
          </cell>
          <cell r="AB78">
            <v>0</v>
          </cell>
        </row>
        <row r="80">
          <cell r="V80">
            <v>120.67292872717621</v>
          </cell>
          <cell r="W80">
            <v>120.32531256962051</v>
          </cell>
          <cell r="X80">
            <v>120.91444021703823</v>
          </cell>
          <cell r="Y80">
            <v>121.35502625510428</v>
          </cell>
          <cell r="Z80">
            <v>121.65446115412682</v>
          </cell>
          <cell r="AA80">
            <v>122.01797211602037</v>
          </cell>
          <cell r="AB80">
            <v>122.31828967673989</v>
          </cell>
        </row>
        <row r="88">
          <cell r="V88">
            <v>58.242678253819385</v>
          </cell>
          <cell r="W88">
            <v>60.383037664709491</v>
          </cell>
          <cell r="X88">
            <v>60.20909542467318</v>
          </cell>
          <cell r="Y88">
            <v>60.503886620168004</v>
          </cell>
          <cell r="Z88">
            <v>60.724349681864581</v>
          </cell>
          <cell r="AA88">
            <v>60.874182697243562</v>
          </cell>
          <cell r="AB88">
            <v>61.056078473993779</v>
          </cell>
        </row>
        <row r="89">
          <cell r="V89">
            <v>1.4123119448492321</v>
          </cell>
          <cell r="W89">
            <v>1.4642129777841717</v>
          </cell>
          <cell r="X89">
            <v>1.4599950964867741</v>
          </cell>
          <cell r="Y89">
            <v>1.4671434134789862</v>
          </cell>
          <cell r="Z89">
            <v>1.4724893663913028</v>
          </cell>
          <cell r="AA89">
            <v>1.476122629209855</v>
          </cell>
          <cell r="AB89">
            <v>1.4805333738034063</v>
          </cell>
        </row>
        <row r="90">
          <cell r="V90">
            <v>-2.132522055561398</v>
          </cell>
          <cell r="W90">
            <v>-2.2334525226701798</v>
          </cell>
          <cell r="X90">
            <v>-2.1715736840744317</v>
          </cell>
          <cell r="Y90">
            <v>-2.2424590334487502</v>
          </cell>
          <cell r="Z90">
            <v>-2.3148714372468984</v>
          </cell>
          <cell r="AA90">
            <v>-2.388975207091816</v>
          </cell>
          <cell r="AB90">
            <v>-2.4667329870972585</v>
          </cell>
        </row>
        <row r="91">
          <cell r="V91">
            <v>2.8605695216022688</v>
          </cell>
          <cell r="W91">
            <v>0.59529730484969268</v>
          </cell>
          <cell r="X91">
            <v>1.0063697830824843</v>
          </cell>
          <cell r="Y91">
            <v>0.99577868166634398</v>
          </cell>
          <cell r="Z91">
            <v>0.99221508623458021</v>
          </cell>
          <cell r="AA91">
            <v>1.0947483546321788</v>
          </cell>
          <cell r="AB91">
            <v>1.136474300181562</v>
          </cell>
        </row>
        <row r="92">
          <cell r="V92">
            <v>0</v>
          </cell>
          <cell r="W92">
            <v>0</v>
          </cell>
          <cell r="X92">
            <v>0</v>
          </cell>
          <cell r="Y92">
            <v>0</v>
          </cell>
          <cell r="Z92">
            <v>0</v>
          </cell>
          <cell r="AA92">
            <v>0</v>
          </cell>
          <cell r="AB92">
            <v>0</v>
          </cell>
        </row>
        <row r="94">
          <cell r="V94">
            <v>60.383037664709491</v>
          </cell>
          <cell r="W94">
            <v>60.20909542467318</v>
          </cell>
          <cell r="X94">
            <v>60.503886620168004</v>
          </cell>
          <cell r="Y94">
            <v>60.724349681864581</v>
          </cell>
          <cell r="Z94">
            <v>60.874182697243562</v>
          </cell>
          <cell r="AA94">
            <v>61.056078473993779</v>
          </cell>
          <cell r="AB94">
            <v>61.206353160881484</v>
          </cell>
        </row>
        <row r="102">
          <cell r="V102">
            <v>344.93919547332405</v>
          </cell>
          <cell r="W102">
            <v>341.65083978271218</v>
          </cell>
          <cell r="X102">
            <v>325.90080806224711</v>
          </cell>
          <cell r="Y102">
            <v>332.5534485892818</v>
          </cell>
          <cell r="Z102">
            <v>338.83170779216249</v>
          </cell>
          <cell r="AA102">
            <v>348.38225451899098</v>
          </cell>
          <cell r="AB102">
            <v>357.95320913092814</v>
          </cell>
        </row>
        <row r="103">
          <cell r="V103">
            <v>8.3643431349538453</v>
          </cell>
          <cell r="W103">
            <v>8.2846046311624342</v>
          </cell>
          <cell r="X103">
            <v>7.902686103418417</v>
          </cell>
          <cell r="Y103">
            <v>8.0640042976156963</v>
          </cell>
          <cell r="Z103">
            <v>8.2162442139610032</v>
          </cell>
          <cell r="AA103">
            <v>8.4478330011963489</v>
          </cell>
          <cell r="AB103">
            <v>8.6799166540658383</v>
          </cell>
        </row>
        <row r="104">
          <cell r="V104">
            <v>-26.541323732389785</v>
          </cell>
          <cell r="W104">
            <v>-27.77255235511771</v>
          </cell>
          <cell r="X104">
            <v>-21.773127652734381</v>
          </cell>
          <cell r="Y104">
            <v>-22.348006821059766</v>
          </cell>
          <cell r="Z104">
            <v>-22.408896590474072</v>
          </cell>
          <cell r="AA104">
            <v>-22.980799371139419</v>
          </cell>
          <cell r="AB104">
            <v>-24.310825405960902</v>
          </cell>
        </row>
        <row r="105">
          <cell r="V105">
            <v>14.888624906824095</v>
          </cell>
          <cell r="W105">
            <v>3.7379160034901542</v>
          </cell>
          <cell r="X105">
            <v>20.523082076350665</v>
          </cell>
          <cell r="Y105">
            <v>20.562261726324778</v>
          </cell>
          <cell r="Z105">
            <v>23.743199103341563</v>
          </cell>
          <cell r="AA105">
            <v>24.103920981880247</v>
          </cell>
          <cell r="AB105">
            <v>16.83136226059279</v>
          </cell>
        </row>
        <row r="106">
          <cell r="V106">
            <v>0</v>
          </cell>
          <cell r="W106">
            <v>0</v>
          </cell>
          <cell r="X106">
            <v>0</v>
          </cell>
          <cell r="Y106">
            <v>0</v>
          </cell>
          <cell r="Z106">
            <v>0</v>
          </cell>
          <cell r="AA106">
            <v>0</v>
          </cell>
          <cell r="AB106">
            <v>0</v>
          </cell>
        </row>
        <row r="108">
          <cell r="V108">
            <v>341.65083978271218</v>
          </cell>
          <cell r="W108">
            <v>325.90080806224711</v>
          </cell>
          <cell r="X108">
            <v>332.5534485892818</v>
          </cell>
          <cell r="Y108">
            <v>338.83170779216249</v>
          </cell>
          <cell r="Z108">
            <v>348.38225451899098</v>
          </cell>
          <cell r="AA108">
            <v>357.95320913092814</v>
          </cell>
          <cell r="AB108">
            <v>359.15366263962591</v>
          </cell>
        </row>
        <row r="116">
          <cell r="V116">
            <v>36.128882714951189</v>
          </cell>
          <cell r="W116">
            <v>37.004962835958267</v>
          </cell>
          <cell r="X116">
            <v>46.354917721396681</v>
          </cell>
          <cell r="Y116">
            <v>47.478966373746196</v>
          </cell>
          <cell r="Z116">
            <v>48.630271797004951</v>
          </cell>
          <cell r="AA116">
            <v>49.809494933703185</v>
          </cell>
          <cell r="AB116">
            <v>51.017312753399054</v>
          </cell>
        </row>
        <row r="117">
          <cell r="V117">
            <v>0.87608012100708033</v>
          </cell>
          <cell r="W117">
            <v>0.89732396584112384</v>
          </cell>
          <cell r="X117">
            <v>1.1240486523495119</v>
          </cell>
          <cell r="Y117">
            <v>1.1513054232587514</v>
          </cell>
          <cell r="Z117">
            <v>1.1792231366982326</v>
          </cell>
          <cell r="AA117">
            <v>1.2078178196958724</v>
          </cell>
          <cell r="AB117">
            <v>1.2371058879149257</v>
          </cell>
        </row>
        <row r="119">
          <cell r="V119">
            <v>0</v>
          </cell>
          <cell r="W119">
            <v>8.4526309195972882</v>
          </cell>
          <cell r="X119">
            <v>0</v>
          </cell>
          <cell r="Y119">
            <v>0</v>
          </cell>
          <cell r="Z119">
            <v>0</v>
          </cell>
          <cell r="AA119">
            <v>0</v>
          </cell>
          <cell r="AB119">
            <v>0</v>
          </cell>
        </row>
        <row r="120">
          <cell r="V120">
            <v>0</v>
          </cell>
          <cell r="W120">
            <v>0</v>
          </cell>
          <cell r="X120">
            <v>0</v>
          </cell>
          <cell r="Y120">
            <v>0</v>
          </cell>
          <cell r="Z120">
            <v>0</v>
          </cell>
          <cell r="AA120">
            <v>0</v>
          </cell>
          <cell r="AB120">
            <v>0</v>
          </cell>
        </row>
        <row r="122">
          <cell r="V122">
            <v>37.004962835958267</v>
          </cell>
          <cell r="W122">
            <v>46.354917721396681</v>
          </cell>
          <cell r="X122">
            <v>47.478966373746196</v>
          </cell>
          <cell r="Y122">
            <v>48.630271797004951</v>
          </cell>
          <cell r="Z122">
            <v>49.809494933703185</v>
          </cell>
          <cell r="AA122">
            <v>51.017312753399054</v>
          </cell>
          <cell r="AB122">
            <v>52.254418641313983</v>
          </cell>
        </row>
        <row r="130">
          <cell r="V130">
            <v>0</v>
          </cell>
          <cell r="W130">
            <v>0</v>
          </cell>
          <cell r="X130">
            <v>0</v>
          </cell>
          <cell r="Y130">
            <v>0</v>
          </cell>
          <cell r="Z130">
            <v>0</v>
          </cell>
          <cell r="AA130">
            <v>0</v>
          </cell>
          <cell r="AB130">
            <v>0</v>
          </cell>
        </row>
        <row r="131">
          <cell r="V131">
            <v>0</v>
          </cell>
          <cell r="W131">
            <v>0</v>
          </cell>
          <cell r="X131">
            <v>0</v>
          </cell>
          <cell r="Y131">
            <v>0</v>
          </cell>
          <cell r="Z131">
            <v>0</v>
          </cell>
          <cell r="AA131">
            <v>0</v>
          </cell>
          <cell r="AB131">
            <v>0</v>
          </cell>
        </row>
        <row r="132">
          <cell r="V132">
            <v>0</v>
          </cell>
          <cell r="W132">
            <v>0</v>
          </cell>
          <cell r="X132">
            <v>0</v>
          </cell>
          <cell r="Y132">
            <v>0</v>
          </cell>
          <cell r="Z132">
            <v>0</v>
          </cell>
          <cell r="AA132">
            <v>0</v>
          </cell>
          <cell r="AB132">
            <v>0</v>
          </cell>
        </row>
        <row r="133">
          <cell r="V133">
            <v>0</v>
          </cell>
          <cell r="W133">
            <v>0</v>
          </cell>
          <cell r="X133">
            <v>0</v>
          </cell>
          <cell r="Y133">
            <v>0</v>
          </cell>
          <cell r="Z133">
            <v>0</v>
          </cell>
          <cell r="AA133">
            <v>0</v>
          </cell>
          <cell r="AB133">
            <v>0</v>
          </cell>
        </row>
        <row r="134">
          <cell r="V134">
            <v>0</v>
          </cell>
          <cell r="W134">
            <v>0</v>
          </cell>
          <cell r="X134">
            <v>0</v>
          </cell>
          <cell r="Y134">
            <v>0</v>
          </cell>
          <cell r="Z134">
            <v>0</v>
          </cell>
          <cell r="AA134">
            <v>0</v>
          </cell>
          <cell r="AB134">
            <v>0</v>
          </cell>
        </row>
        <row r="136">
          <cell r="V136">
            <v>0</v>
          </cell>
          <cell r="W136">
            <v>0</v>
          </cell>
          <cell r="X136">
            <v>0</v>
          </cell>
          <cell r="Y136">
            <v>0</v>
          </cell>
          <cell r="Z136">
            <v>0</v>
          </cell>
          <cell r="AA136">
            <v>0</v>
          </cell>
          <cell r="AB136">
            <v>0</v>
          </cell>
        </row>
        <row r="144">
          <cell r="V144">
            <v>4.8751079789943796</v>
          </cell>
          <cell r="W144">
            <v>9.1333197251311944</v>
          </cell>
          <cell r="X144">
            <v>25.081416738636822</v>
          </cell>
          <cell r="Y144">
            <v>43.239454071347161</v>
          </cell>
          <cell r="Z144">
            <v>52.905082065824587</v>
          </cell>
          <cell r="AA144">
            <v>66.233970334572021</v>
          </cell>
          <cell r="AB144">
            <v>69.043729499132567</v>
          </cell>
        </row>
        <row r="145">
          <cell r="V145">
            <v>0.11821525791032891</v>
          </cell>
          <cell r="W145">
            <v>0.22147155540677785</v>
          </cell>
          <cell r="X145">
            <v>0.60819291824711619</v>
          </cell>
          <cell r="Y145">
            <v>1.0485025638346008</v>
          </cell>
          <cell r="Z145">
            <v>1.2828819275647434</v>
          </cell>
          <cell r="AA145">
            <v>1.6060907613253774</v>
          </cell>
          <cell r="AB145">
            <v>1.6742238992447047</v>
          </cell>
        </row>
        <row r="146">
          <cell r="V146">
            <v>-0.46788995268681888</v>
          </cell>
          <cell r="W146">
            <v>-0.50382598056122074</v>
          </cell>
          <cell r="X146">
            <v>-4.1340733371536311</v>
          </cell>
          <cell r="Y146">
            <v>-5.1752824901651957</v>
          </cell>
          <cell r="Z146">
            <v>-6.0108933437519667</v>
          </cell>
          <cell r="AA146">
            <v>-7.7019300231853514</v>
          </cell>
          <cell r="AB146">
            <v>-8.6433116174808102</v>
          </cell>
        </row>
        <row r="147">
          <cell r="V147">
            <v>4.6078864409133056</v>
          </cell>
          <cell r="W147">
            <v>16.230451438660069</v>
          </cell>
          <cell r="X147">
            <v>21.683917751616853</v>
          </cell>
          <cell r="Y147">
            <v>13.792407920808021</v>
          </cell>
          <cell r="Z147">
            <v>18.056899684934656</v>
          </cell>
          <cell r="AA147">
            <v>8.9055984264205215</v>
          </cell>
          <cell r="AB147">
            <v>8.3052628888635347</v>
          </cell>
        </row>
        <row r="148">
          <cell r="V148">
            <v>0</v>
          </cell>
          <cell r="W148">
            <v>0</v>
          </cell>
          <cell r="X148">
            <v>0</v>
          </cell>
          <cell r="Y148">
            <v>0</v>
          </cell>
          <cell r="Z148">
            <v>0</v>
          </cell>
          <cell r="AA148">
            <v>0</v>
          </cell>
          <cell r="AB148">
            <v>0</v>
          </cell>
        </row>
        <row r="150">
          <cell r="V150">
            <v>9.1333197251311944</v>
          </cell>
          <cell r="W150">
            <v>25.081416738636818</v>
          </cell>
          <cell r="X150">
            <v>43.239454071347161</v>
          </cell>
          <cell r="Y150">
            <v>52.905082065824587</v>
          </cell>
          <cell r="Z150">
            <v>66.233970334572021</v>
          </cell>
          <cell r="AA150">
            <v>69.043729499132567</v>
          </cell>
          <cell r="AB150">
            <v>70.379904669759995</v>
          </cell>
        </row>
        <row r="158">
          <cell r="V158">
            <v>4.4831236140217596</v>
          </cell>
          <cell r="W158">
            <v>3.1603810910413817</v>
          </cell>
          <cell r="X158">
            <v>0.75889239587925938</v>
          </cell>
          <cell r="Y158">
            <v>26.318022251292152</v>
          </cell>
          <cell r="Z158">
            <v>29.12275370556188</v>
          </cell>
          <cell r="AA158">
            <v>55.125597468258384</v>
          </cell>
          <cell r="AB158">
            <v>55.583814809038977</v>
          </cell>
        </row>
        <row r="159">
          <cell r="V159">
            <v>0.10871012838259</v>
          </cell>
          <cell r="W159">
            <v>7.6635280158338023E-2</v>
          </cell>
          <cell r="X159">
            <v>1.8402189385671713E-2</v>
          </cell>
          <cell r="Y159">
            <v>0.63817905193723368</v>
          </cell>
          <cell r="Z159">
            <v>0.70619027418386404</v>
          </cell>
          <cell r="AA159">
            <v>1.3367266428251252</v>
          </cell>
          <cell r="AB159">
            <v>1.3478378389981658</v>
          </cell>
        </row>
        <row r="160">
          <cell r="V160">
            <v>-1.990231826884308</v>
          </cell>
          <cell r="W160">
            <v>-2.1762493449145106</v>
          </cell>
          <cell r="X160">
            <v>-9.8162455094707946E-2</v>
          </cell>
          <cell r="Y160">
            <v>-3.9774643030981189</v>
          </cell>
          <cell r="Z160">
            <v>-5.0430031851621786</v>
          </cell>
          <cell r="AA160">
            <v>-7.6461620146669143</v>
          </cell>
          <cell r="AB160">
            <v>-8.8791900819803793</v>
          </cell>
        </row>
        <row r="161">
          <cell r="V161">
            <v>0.55877917552134027</v>
          </cell>
          <cell r="W161">
            <v>-0.30187463040594953</v>
          </cell>
          <cell r="X161">
            <v>25.638890121121928</v>
          </cell>
          <cell r="Y161">
            <v>6.1440167054306158</v>
          </cell>
          <cell r="Z161">
            <v>30.339656673674817</v>
          </cell>
          <cell r="AA161">
            <v>6.7676527126223807</v>
          </cell>
          <cell r="AB161">
            <v>6.618819442423364</v>
          </cell>
        </row>
        <row r="162">
          <cell r="V162">
            <v>0</v>
          </cell>
          <cell r="W162">
            <v>0</v>
          </cell>
          <cell r="X162">
            <v>0</v>
          </cell>
          <cell r="Y162">
            <v>0</v>
          </cell>
          <cell r="Z162">
            <v>0</v>
          </cell>
          <cell r="AA162">
            <v>0</v>
          </cell>
          <cell r="AB162">
            <v>0</v>
          </cell>
        </row>
        <row r="164">
          <cell r="V164">
            <v>3.1603810910413817</v>
          </cell>
          <cell r="W164">
            <v>0.75889239587925938</v>
          </cell>
          <cell r="X164">
            <v>26.318022251292152</v>
          </cell>
          <cell r="Y164">
            <v>29.12275370556188</v>
          </cell>
          <cell r="Z164">
            <v>55.125597468258384</v>
          </cell>
          <cell r="AA164">
            <v>55.583814809038977</v>
          </cell>
          <cell r="AB164">
            <v>54.671282008480127</v>
          </cell>
        </row>
      </sheetData>
      <sheetData sheetId="16">
        <row r="32">
          <cell r="V32" t="str">
            <v>N/A</v>
          </cell>
          <cell r="W32" t="str">
            <v>N/A</v>
          </cell>
          <cell r="X32" t="str">
            <v>N/A</v>
          </cell>
          <cell r="Y32" t="str">
            <v>N/A</v>
          </cell>
          <cell r="Z32" t="str">
            <v>N/A</v>
          </cell>
          <cell r="AA32" t="str">
            <v>N/A</v>
          </cell>
          <cell r="AB32" t="str">
            <v>N/A</v>
          </cell>
        </row>
        <row r="33">
          <cell r="V33" t="str">
            <v>N/A</v>
          </cell>
          <cell r="W33" t="str">
            <v>N/A</v>
          </cell>
          <cell r="X33" t="str">
            <v>N/A</v>
          </cell>
          <cell r="Y33" t="str">
            <v>N/A</v>
          </cell>
          <cell r="Z33" t="str">
            <v>N/A</v>
          </cell>
          <cell r="AA33" t="str">
            <v>N/A</v>
          </cell>
          <cell r="AB33" t="str">
            <v>N/A</v>
          </cell>
        </row>
        <row r="34">
          <cell r="V34" t="str">
            <v>N/A</v>
          </cell>
          <cell r="W34" t="str">
            <v>N/A</v>
          </cell>
          <cell r="X34" t="str">
            <v>N/A</v>
          </cell>
          <cell r="Y34" t="str">
            <v>N/A</v>
          </cell>
          <cell r="Z34" t="str">
            <v>N/A</v>
          </cell>
          <cell r="AA34" t="str">
            <v>N/A</v>
          </cell>
          <cell r="AB34" t="str">
            <v>N/A</v>
          </cell>
        </row>
        <row r="35">
          <cell r="V35" t="str">
            <v>N/A</v>
          </cell>
          <cell r="W35" t="str">
            <v>N/A</v>
          </cell>
          <cell r="X35" t="str">
            <v>N/A</v>
          </cell>
          <cell r="Y35" t="str">
            <v>N/A</v>
          </cell>
          <cell r="Z35" t="str">
            <v>N/A</v>
          </cell>
          <cell r="AA35" t="str">
            <v>N/A</v>
          </cell>
          <cell r="AB35" t="str">
            <v>N/A</v>
          </cell>
        </row>
        <row r="36">
          <cell r="V36" t="str">
            <v>N/A</v>
          </cell>
          <cell r="W36" t="str">
            <v>N/A</v>
          </cell>
          <cell r="X36" t="str">
            <v>N/A</v>
          </cell>
          <cell r="Y36" t="str">
            <v>N/A</v>
          </cell>
          <cell r="Z36" t="str">
            <v>N/A</v>
          </cell>
          <cell r="AA36" t="str">
            <v>N/A</v>
          </cell>
          <cell r="AB36" t="str">
            <v>N/A</v>
          </cell>
        </row>
        <row r="38">
          <cell r="V38">
            <v>0</v>
          </cell>
          <cell r="W38">
            <v>0</v>
          </cell>
          <cell r="X38">
            <v>0</v>
          </cell>
          <cell r="Y38">
            <v>0</v>
          </cell>
          <cell r="Z38">
            <v>0</v>
          </cell>
          <cell r="AA38">
            <v>0</v>
          </cell>
          <cell r="AB38">
            <v>0</v>
          </cell>
        </row>
        <row r="46">
          <cell r="V46" t="str">
            <v>N/A</v>
          </cell>
          <cell r="W46" t="str">
            <v>N/A</v>
          </cell>
          <cell r="X46" t="str">
            <v>N/A</v>
          </cell>
          <cell r="Y46" t="str">
            <v>N/A</v>
          </cell>
          <cell r="Z46" t="str">
            <v>N/A</v>
          </cell>
          <cell r="AA46" t="str">
            <v>N/A</v>
          </cell>
          <cell r="AB46" t="str">
            <v>N/A</v>
          </cell>
        </row>
        <row r="47">
          <cell r="V47" t="str">
            <v>N/A</v>
          </cell>
          <cell r="W47" t="str">
            <v>N/A</v>
          </cell>
          <cell r="X47" t="str">
            <v>N/A</v>
          </cell>
          <cell r="Y47" t="str">
            <v>N/A</v>
          </cell>
          <cell r="Z47" t="str">
            <v>N/A</v>
          </cell>
          <cell r="AA47" t="str">
            <v>N/A</v>
          </cell>
          <cell r="AB47" t="str">
            <v>N/A</v>
          </cell>
        </row>
        <row r="48">
          <cell r="V48" t="str">
            <v>N/A</v>
          </cell>
          <cell r="W48" t="str">
            <v>N/A</v>
          </cell>
          <cell r="X48" t="str">
            <v>N/A</v>
          </cell>
          <cell r="Y48" t="str">
            <v>N/A</v>
          </cell>
          <cell r="Z48" t="str">
            <v>N/A</v>
          </cell>
          <cell r="AA48" t="str">
            <v>N/A</v>
          </cell>
          <cell r="AB48" t="str">
            <v>N/A</v>
          </cell>
        </row>
        <row r="49">
          <cell r="V49" t="str">
            <v>N/A</v>
          </cell>
          <cell r="W49" t="str">
            <v>N/A</v>
          </cell>
          <cell r="X49" t="str">
            <v>N/A</v>
          </cell>
          <cell r="Y49" t="str">
            <v>N/A</v>
          </cell>
          <cell r="Z49" t="str">
            <v>N/A</v>
          </cell>
          <cell r="AA49" t="str">
            <v>N/A</v>
          </cell>
          <cell r="AB49" t="str">
            <v>N/A</v>
          </cell>
        </row>
        <row r="50">
          <cell r="V50" t="str">
            <v>N/A</v>
          </cell>
          <cell r="W50" t="str">
            <v>N/A</v>
          </cell>
          <cell r="X50" t="str">
            <v>N/A</v>
          </cell>
          <cell r="Y50" t="str">
            <v>N/A</v>
          </cell>
          <cell r="Z50" t="str">
            <v>N/A</v>
          </cell>
          <cell r="AA50" t="str">
            <v>N/A</v>
          </cell>
          <cell r="AB50" t="str">
            <v>N/A</v>
          </cell>
        </row>
        <row r="52">
          <cell r="V52">
            <v>0</v>
          </cell>
          <cell r="W52">
            <v>0</v>
          </cell>
          <cell r="X52">
            <v>0</v>
          </cell>
          <cell r="Y52">
            <v>0</v>
          </cell>
          <cell r="Z52">
            <v>0</v>
          </cell>
          <cell r="AA52">
            <v>0</v>
          </cell>
          <cell r="AB52">
            <v>0</v>
          </cell>
        </row>
        <row r="60">
          <cell r="V60" t="str">
            <v>N/A</v>
          </cell>
          <cell r="W60" t="str">
            <v>N/A</v>
          </cell>
          <cell r="X60" t="str">
            <v>N/A</v>
          </cell>
          <cell r="Y60" t="str">
            <v>N/A</v>
          </cell>
          <cell r="Z60" t="str">
            <v>N/A</v>
          </cell>
          <cell r="AA60" t="str">
            <v>N/A</v>
          </cell>
          <cell r="AB60" t="str">
            <v>N/A</v>
          </cell>
        </row>
        <row r="61">
          <cell r="V61" t="str">
            <v>N/A</v>
          </cell>
          <cell r="W61" t="str">
            <v>N/A</v>
          </cell>
          <cell r="X61" t="str">
            <v>N/A</v>
          </cell>
          <cell r="Y61" t="str">
            <v>N/A</v>
          </cell>
          <cell r="Z61" t="str">
            <v>N/A</v>
          </cell>
          <cell r="AA61" t="str">
            <v>N/A</v>
          </cell>
          <cell r="AB61" t="str">
            <v>N/A</v>
          </cell>
        </row>
        <row r="62">
          <cell r="V62" t="str">
            <v>N/A</v>
          </cell>
          <cell r="W62" t="str">
            <v>N/A</v>
          </cell>
          <cell r="X62" t="str">
            <v>N/A</v>
          </cell>
          <cell r="Y62" t="str">
            <v>N/A</v>
          </cell>
          <cell r="Z62" t="str">
            <v>N/A</v>
          </cell>
          <cell r="AA62" t="str">
            <v>N/A</v>
          </cell>
          <cell r="AB62" t="str">
            <v>N/A</v>
          </cell>
        </row>
        <row r="63">
          <cell r="V63" t="str">
            <v>N/A</v>
          </cell>
          <cell r="W63" t="str">
            <v>N/A</v>
          </cell>
          <cell r="X63" t="str">
            <v>N/A</v>
          </cell>
          <cell r="Y63" t="str">
            <v>N/A</v>
          </cell>
          <cell r="Z63" t="str">
            <v>N/A</v>
          </cell>
          <cell r="AA63" t="str">
            <v>N/A</v>
          </cell>
          <cell r="AB63" t="str">
            <v>N/A</v>
          </cell>
        </row>
        <row r="64">
          <cell r="V64" t="str">
            <v>N/A</v>
          </cell>
          <cell r="W64" t="str">
            <v>N/A</v>
          </cell>
          <cell r="X64" t="str">
            <v>N/A</v>
          </cell>
          <cell r="Y64" t="str">
            <v>N/A</v>
          </cell>
          <cell r="Z64" t="str">
            <v>N/A</v>
          </cell>
          <cell r="AA64" t="str">
            <v>N/A</v>
          </cell>
          <cell r="AB64" t="str">
            <v>N/A</v>
          </cell>
        </row>
        <row r="66">
          <cell r="V66">
            <v>0</v>
          </cell>
          <cell r="W66">
            <v>0</v>
          </cell>
          <cell r="X66">
            <v>0</v>
          </cell>
          <cell r="Y66">
            <v>0</v>
          </cell>
          <cell r="Z66">
            <v>0</v>
          </cell>
          <cell r="AA66">
            <v>0</v>
          </cell>
          <cell r="AB66">
            <v>0</v>
          </cell>
        </row>
        <row r="74">
          <cell r="V74" t="str">
            <v>N/A</v>
          </cell>
          <cell r="W74" t="str">
            <v>N/A</v>
          </cell>
          <cell r="X74" t="str">
            <v>N/A</v>
          </cell>
          <cell r="Y74" t="str">
            <v>N/A</v>
          </cell>
          <cell r="Z74" t="str">
            <v>N/A</v>
          </cell>
          <cell r="AA74" t="str">
            <v>N/A</v>
          </cell>
          <cell r="AB74" t="str">
            <v>N/A</v>
          </cell>
        </row>
        <row r="75">
          <cell r="V75" t="str">
            <v>N/A</v>
          </cell>
          <cell r="W75" t="str">
            <v>N/A</v>
          </cell>
          <cell r="X75" t="str">
            <v>N/A</v>
          </cell>
          <cell r="Y75" t="str">
            <v>N/A</v>
          </cell>
          <cell r="Z75" t="str">
            <v>N/A</v>
          </cell>
          <cell r="AA75" t="str">
            <v>N/A</v>
          </cell>
          <cell r="AB75" t="str">
            <v>N/A</v>
          </cell>
        </row>
        <row r="76">
          <cell r="V76" t="str">
            <v>N/A</v>
          </cell>
          <cell r="W76" t="str">
            <v>N/A</v>
          </cell>
          <cell r="X76" t="str">
            <v>N/A</v>
          </cell>
          <cell r="Y76" t="str">
            <v>N/A</v>
          </cell>
          <cell r="Z76" t="str">
            <v>N/A</v>
          </cell>
          <cell r="AA76" t="str">
            <v>N/A</v>
          </cell>
          <cell r="AB76" t="str">
            <v>N/A</v>
          </cell>
        </row>
        <row r="77">
          <cell r="V77" t="str">
            <v>N/A</v>
          </cell>
          <cell r="W77" t="str">
            <v>N/A</v>
          </cell>
          <cell r="X77" t="str">
            <v>N/A</v>
          </cell>
          <cell r="Y77" t="str">
            <v>N/A</v>
          </cell>
          <cell r="Z77" t="str">
            <v>N/A</v>
          </cell>
          <cell r="AA77" t="str">
            <v>N/A</v>
          </cell>
          <cell r="AB77" t="str">
            <v>N/A</v>
          </cell>
        </row>
        <row r="78">
          <cell r="V78" t="str">
            <v>N/A</v>
          </cell>
          <cell r="W78" t="str">
            <v>N/A</v>
          </cell>
          <cell r="X78" t="str">
            <v>N/A</v>
          </cell>
          <cell r="Y78" t="str">
            <v>N/A</v>
          </cell>
          <cell r="Z78" t="str">
            <v>N/A</v>
          </cell>
          <cell r="AA78" t="str">
            <v>N/A</v>
          </cell>
          <cell r="AB78" t="str">
            <v>N/A</v>
          </cell>
        </row>
        <row r="80">
          <cell r="V80">
            <v>0</v>
          </cell>
          <cell r="W80">
            <v>0</v>
          </cell>
          <cell r="X80">
            <v>0</v>
          </cell>
          <cell r="Y80">
            <v>0</v>
          </cell>
          <cell r="Z80">
            <v>0</v>
          </cell>
          <cell r="AA80">
            <v>0</v>
          </cell>
          <cell r="AB80">
            <v>0</v>
          </cell>
        </row>
        <row r="88">
          <cell r="V88" t="str">
            <v>N/A</v>
          </cell>
          <cell r="W88" t="str">
            <v>N/A</v>
          </cell>
          <cell r="X88" t="str">
            <v>N/A</v>
          </cell>
          <cell r="Y88" t="str">
            <v>N/A</v>
          </cell>
          <cell r="Z88" t="str">
            <v>N/A</v>
          </cell>
          <cell r="AA88" t="str">
            <v>N/A</v>
          </cell>
          <cell r="AB88" t="str">
            <v>N/A</v>
          </cell>
        </row>
        <row r="89">
          <cell r="V89" t="str">
            <v>N/A</v>
          </cell>
          <cell r="W89" t="str">
            <v>N/A</v>
          </cell>
          <cell r="X89" t="str">
            <v>N/A</v>
          </cell>
          <cell r="Y89" t="str">
            <v>N/A</v>
          </cell>
          <cell r="Z89" t="str">
            <v>N/A</v>
          </cell>
          <cell r="AA89" t="str">
            <v>N/A</v>
          </cell>
          <cell r="AB89" t="str">
            <v>N/A</v>
          </cell>
        </row>
        <row r="90">
          <cell r="V90" t="str">
            <v>N/A</v>
          </cell>
          <cell r="W90" t="str">
            <v>N/A</v>
          </cell>
          <cell r="X90" t="str">
            <v>N/A</v>
          </cell>
          <cell r="Y90" t="str">
            <v>N/A</v>
          </cell>
          <cell r="Z90" t="str">
            <v>N/A</v>
          </cell>
          <cell r="AA90" t="str">
            <v>N/A</v>
          </cell>
          <cell r="AB90" t="str">
            <v>N/A</v>
          </cell>
        </row>
        <row r="91">
          <cell r="V91" t="str">
            <v>N/A</v>
          </cell>
          <cell r="W91" t="str">
            <v>N/A</v>
          </cell>
          <cell r="X91" t="str">
            <v>N/A</v>
          </cell>
          <cell r="Y91" t="str">
            <v>N/A</v>
          </cell>
          <cell r="Z91" t="str">
            <v>N/A</v>
          </cell>
          <cell r="AA91" t="str">
            <v>N/A</v>
          </cell>
          <cell r="AB91" t="str">
            <v>N/A</v>
          </cell>
        </row>
        <row r="92">
          <cell r="V92" t="str">
            <v>N/A</v>
          </cell>
          <cell r="W92" t="str">
            <v>N/A</v>
          </cell>
          <cell r="X92" t="str">
            <v>N/A</v>
          </cell>
          <cell r="Y92" t="str">
            <v>N/A</v>
          </cell>
          <cell r="Z92" t="str">
            <v>N/A</v>
          </cell>
          <cell r="AA92" t="str">
            <v>N/A</v>
          </cell>
          <cell r="AB92" t="str">
            <v>N/A</v>
          </cell>
        </row>
        <row r="94">
          <cell r="V94">
            <v>0</v>
          </cell>
          <cell r="W94">
            <v>0</v>
          </cell>
          <cell r="X94">
            <v>0</v>
          </cell>
          <cell r="Y94">
            <v>0</v>
          </cell>
          <cell r="Z94">
            <v>0</v>
          </cell>
          <cell r="AA94">
            <v>0</v>
          </cell>
          <cell r="AB94">
            <v>0</v>
          </cell>
        </row>
        <row r="102">
          <cell r="V102" t="str">
            <v>N/A</v>
          </cell>
          <cell r="W102" t="str">
            <v>N/A</v>
          </cell>
          <cell r="X102" t="str">
            <v>N/A</v>
          </cell>
          <cell r="Y102" t="str">
            <v>N/A</v>
          </cell>
          <cell r="Z102" t="str">
            <v>N/A</v>
          </cell>
          <cell r="AA102" t="str">
            <v>N/A</v>
          </cell>
          <cell r="AB102" t="str">
            <v>N/A</v>
          </cell>
        </row>
        <row r="103">
          <cell r="V103" t="str">
            <v>N/A</v>
          </cell>
          <cell r="W103" t="str">
            <v>N/A</v>
          </cell>
          <cell r="X103" t="str">
            <v>N/A</v>
          </cell>
          <cell r="Y103" t="str">
            <v>N/A</v>
          </cell>
          <cell r="Z103" t="str">
            <v>N/A</v>
          </cell>
          <cell r="AA103" t="str">
            <v>N/A</v>
          </cell>
          <cell r="AB103" t="str">
            <v>N/A</v>
          </cell>
        </row>
        <row r="104">
          <cell r="V104" t="str">
            <v>N/A</v>
          </cell>
          <cell r="W104" t="str">
            <v>N/A</v>
          </cell>
          <cell r="X104" t="str">
            <v>N/A</v>
          </cell>
          <cell r="Y104" t="str">
            <v>N/A</v>
          </cell>
          <cell r="Z104" t="str">
            <v>N/A</v>
          </cell>
          <cell r="AA104" t="str">
            <v>N/A</v>
          </cell>
          <cell r="AB104" t="str">
            <v>N/A</v>
          </cell>
        </row>
        <row r="105">
          <cell r="V105" t="str">
            <v>N/A</v>
          </cell>
          <cell r="W105" t="str">
            <v>N/A</v>
          </cell>
          <cell r="X105" t="str">
            <v>N/A</v>
          </cell>
          <cell r="Y105" t="str">
            <v>N/A</v>
          </cell>
          <cell r="Z105" t="str">
            <v>N/A</v>
          </cell>
          <cell r="AA105" t="str">
            <v>N/A</v>
          </cell>
          <cell r="AB105" t="str">
            <v>N/A</v>
          </cell>
        </row>
        <row r="106">
          <cell r="V106" t="str">
            <v>N/A</v>
          </cell>
          <cell r="W106" t="str">
            <v>N/A</v>
          </cell>
          <cell r="X106" t="str">
            <v>N/A</v>
          </cell>
          <cell r="Y106" t="str">
            <v>N/A</v>
          </cell>
          <cell r="Z106" t="str">
            <v>N/A</v>
          </cell>
          <cell r="AA106" t="str">
            <v>N/A</v>
          </cell>
          <cell r="AB106" t="str">
            <v>N/A</v>
          </cell>
        </row>
        <row r="108">
          <cell r="V108">
            <v>0</v>
          </cell>
          <cell r="W108">
            <v>0</v>
          </cell>
          <cell r="X108">
            <v>0</v>
          </cell>
          <cell r="Y108">
            <v>0</v>
          </cell>
          <cell r="Z108">
            <v>0</v>
          </cell>
          <cell r="AA108">
            <v>0</v>
          </cell>
          <cell r="AB108">
            <v>0</v>
          </cell>
        </row>
        <row r="116">
          <cell r="V116" t="str">
            <v>N/A</v>
          </cell>
          <cell r="W116" t="str">
            <v>N/A</v>
          </cell>
          <cell r="X116" t="str">
            <v>N/A</v>
          </cell>
          <cell r="Y116" t="str">
            <v>N/A</v>
          </cell>
          <cell r="Z116" t="str">
            <v>N/A</v>
          </cell>
          <cell r="AA116" t="str">
            <v>N/A</v>
          </cell>
          <cell r="AB116" t="str">
            <v>N/A</v>
          </cell>
        </row>
        <row r="117">
          <cell r="V117" t="str">
            <v>N/A</v>
          </cell>
          <cell r="W117" t="str">
            <v>N/A</v>
          </cell>
          <cell r="X117" t="str">
            <v>N/A</v>
          </cell>
          <cell r="Y117" t="str">
            <v>N/A</v>
          </cell>
          <cell r="Z117" t="str">
            <v>N/A</v>
          </cell>
          <cell r="AA117" t="str">
            <v>N/A</v>
          </cell>
          <cell r="AB117" t="str">
            <v>N/A</v>
          </cell>
        </row>
        <row r="119">
          <cell r="V119" t="str">
            <v>N/A</v>
          </cell>
          <cell r="W119" t="str">
            <v>N/A</v>
          </cell>
          <cell r="X119" t="str">
            <v>N/A</v>
          </cell>
          <cell r="Y119" t="str">
            <v>N/A</v>
          </cell>
          <cell r="Z119" t="str">
            <v>N/A</v>
          </cell>
          <cell r="AA119" t="str">
            <v>N/A</v>
          </cell>
          <cell r="AB119" t="str">
            <v>N/A</v>
          </cell>
        </row>
        <row r="120">
          <cell r="V120" t="str">
            <v>N/A</v>
          </cell>
          <cell r="W120" t="str">
            <v>N/A</v>
          </cell>
          <cell r="X120" t="str">
            <v>N/A</v>
          </cell>
          <cell r="Y120" t="str">
            <v>N/A</v>
          </cell>
          <cell r="Z120" t="str">
            <v>N/A</v>
          </cell>
          <cell r="AA120" t="str">
            <v>N/A</v>
          </cell>
          <cell r="AB120" t="str">
            <v>N/A</v>
          </cell>
        </row>
        <row r="122">
          <cell r="V122">
            <v>0</v>
          </cell>
          <cell r="W122">
            <v>0</v>
          </cell>
          <cell r="X122">
            <v>0</v>
          </cell>
          <cell r="Y122">
            <v>0</v>
          </cell>
          <cell r="Z122">
            <v>0</v>
          </cell>
          <cell r="AA122">
            <v>0</v>
          </cell>
          <cell r="AB122">
            <v>0</v>
          </cell>
        </row>
        <row r="130">
          <cell r="V130">
            <v>12.056969644633231</v>
          </cell>
          <cell r="W130">
            <v>12.673417881085166</v>
          </cell>
          <cell r="X130">
            <v>16.139741751973368</v>
          </cell>
          <cell r="Y130">
            <v>22.368441128585708</v>
          </cell>
          <cell r="Z130">
            <v>25.142529874376422</v>
          </cell>
          <cell r="AA130">
            <v>27.808325683968587</v>
          </cell>
          <cell r="AB130">
            <v>34.345698429505077</v>
          </cell>
        </row>
        <row r="131">
          <cell r="V131">
            <v>0.29236640137996162</v>
          </cell>
          <cell r="W131">
            <v>0.30731449844253483</v>
          </cell>
          <cell r="X131">
            <v>0.39136850753595082</v>
          </cell>
          <cell r="Y131">
            <v>0.54240666021375483</v>
          </cell>
          <cell r="Z131">
            <v>0.60967483518809362</v>
          </cell>
          <cell r="AA131">
            <v>0.67431704219664845</v>
          </cell>
          <cell r="AB131">
            <v>0.83284013717206784</v>
          </cell>
        </row>
        <row r="132">
          <cell r="V132">
            <v>-1.6724055547019285</v>
          </cell>
          <cell r="W132">
            <v>-1.8877137562340685</v>
          </cell>
          <cell r="X132">
            <v>-1.1180787667441376</v>
          </cell>
          <cell r="Y132">
            <v>-1.6944148201706755</v>
          </cell>
          <cell r="Z132">
            <v>-2.0139023796582558</v>
          </cell>
          <cell r="AA132">
            <v>-2.3450557441361037</v>
          </cell>
          <cell r="AB132">
            <v>-2.9835471576561945</v>
          </cell>
        </row>
        <row r="133">
          <cell r="V133">
            <v>1.9964873897739024</v>
          </cell>
          <cell r="W133">
            <v>5.0467231286797372</v>
          </cell>
          <cell r="X133">
            <v>6.9554096358205273</v>
          </cell>
          <cell r="Y133">
            <v>3.9260969057476327</v>
          </cell>
          <cell r="Z133">
            <v>4.0700233540623261</v>
          </cell>
          <cell r="AA133">
            <v>8.2081114474759431</v>
          </cell>
          <cell r="AB133">
            <v>4.1523645664559732</v>
          </cell>
        </row>
        <row r="134">
          <cell r="V134">
            <v>0</v>
          </cell>
          <cell r="W134">
            <v>0</v>
          </cell>
          <cell r="X134">
            <v>0</v>
          </cell>
          <cell r="Y134">
            <v>0</v>
          </cell>
          <cell r="Z134">
            <v>0</v>
          </cell>
          <cell r="AA134">
            <v>0</v>
          </cell>
          <cell r="AB134">
            <v>0</v>
          </cell>
        </row>
        <row r="136">
          <cell r="V136">
            <v>12.673417881085166</v>
          </cell>
          <cell r="W136">
            <v>16.139741751973368</v>
          </cell>
          <cell r="X136">
            <v>22.368441128585708</v>
          </cell>
          <cell r="Y136">
            <v>25.142529874376422</v>
          </cell>
          <cell r="Z136">
            <v>27.808325683968587</v>
          </cell>
          <cell r="AA136">
            <v>34.345698429505077</v>
          </cell>
          <cell r="AB136">
            <v>36.347355975476923</v>
          </cell>
        </row>
        <row r="144">
          <cell r="V144">
            <v>0.27749474450786082</v>
          </cell>
          <cell r="W144">
            <v>0.29168248412390052</v>
          </cell>
          <cell r="X144">
            <v>0.37146095958533404</v>
          </cell>
          <cell r="Y144">
            <v>0.51481632938994071</v>
          </cell>
          <cell r="Z144">
            <v>0.57866280743908927</v>
          </cell>
          <cell r="AA144">
            <v>0.64001689133380801</v>
          </cell>
          <cell r="AB144">
            <v>0.79047647058494952</v>
          </cell>
        </row>
        <row r="145">
          <cell r="V145">
            <v>6.728899735575564E-3</v>
          </cell>
          <cell r="W145">
            <v>7.0729346380026276E-3</v>
          </cell>
          <cell r="X145">
            <v>9.0074626716384297E-3</v>
          </cell>
          <cell r="Y145">
            <v>1.2483650704252612E-2</v>
          </cell>
          <cell r="Z145">
            <v>1.4031847770198037E-2</v>
          </cell>
          <cell r="AA145">
            <v>1.5519607401926698E-2</v>
          </cell>
          <cell r="AB145">
            <v>1.9168063609028438E-2</v>
          </cell>
        </row>
        <row r="146">
          <cell r="V146">
            <v>-3.8490911546925126E-2</v>
          </cell>
          <cell r="W146">
            <v>-4.3446293880594893E-2</v>
          </cell>
          <cell r="X146">
            <v>-2.5732915555230849E-2</v>
          </cell>
          <cell r="Y146">
            <v>-3.8997461341613728E-2</v>
          </cell>
          <cell r="Z146">
            <v>-4.6350562602253328E-2</v>
          </cell>
          <cell r="AA146">
            <v>-5.3972155836470539E-2</v>
          </cell>
          <cell r="AB146">
            <v>-6.8667225732751289E-2</v>
          </cell>
        </row>
        <row r="147">
          <cell r="V147">
            <v>4.5949751427389281E-2</v>
          </cell>
          <cell r="W147">
            <v>0.11615183470402579</v>
          </cell>
          <cell r="X147">
            <v>0.16008082268819906</v>
          </cell>
          <cell r="Y147">
            <v>9.0360288686509652E-2</v>
          </cell>
          <cell r="Z147">
            <v>9.3672798726773976E-2</v>
          </cell>
          <cell r="AA147">
            <v>0.1889121276856853</v>
          </cell>
          <cell r="AB147">
            <v>9.5567906234638775E-2</v>
          </cell>
        </row>
        <row r="148">
          <cell r="V148">
            <v>0</v>
          </cell>
          <cell r="W148">
            <v>0</v>
          </cell>
          <cell r="X148">
            <v>0</v>
          </cell>
          <cell r="Y148">
            <v>0</v>
          </cell>
          <cell r="Z148">
            <v>0</v>
          </cell>
          <cell r="AA148">
            <v>0</v>
          </cell>
          <cell r="AB148">
            <v>0</v>
          </cell>
        </row>
        <row r="150">
          <cell r="V150">
            <v>0.29168248412390052</v>
          </cell>
          <cell r="W150">
            <v>0.37146095958533404</v>
          </cell>
          <cell r="X150">
            <v>0.51481632938994071</v>
          </cell>
          <cell r="Y150">
            <v>0.57866280743908927</v>
          </cell>
          <cell r="Z150">
            <v>0.64001689133380801</v>
          </cell>
          <cell r="AA150">
            <v>0.79047647058494952</v>
          </cell>
          <cell r="AB150">
            <v>0.8365452146958654</v>
          </cell>
        </row>
        <row r="158">
          <cell r="V158">
            <v>0</v>
          </cell>
          <cell r="W158">
            <v>0</v>
          </cell>
          <cell r="X158">
            <v>0</v>
          </cell>
          <cell r="Y158">
            <v>0</v>
          </cell>
          <cell r="Z158">
            <v>0</v>
          </cell>
          <cell r="AA158">
            <v>0</v>
          </cell>
          <cell r="AB158">
            <v>0</v>
          </cell>
        </row>
        <row r="159">
          <cell r="V159">
            <v>0</v>
          </cell>
          <cell r="W159">
            <v>0</v>
          </cell>
          <cell r="X159">
            <v>0</v>
          </cell>
          <cell r="Y159">
            <v>0</v>
          </cell>
          <cell r="Z159">
            <v>0</v>
          </cell>
          <cell r="AA159">
            <v>0</v>
          </cell>
          <cell r="AB159">
            <v>0</v>
          </cell>
        </row>
        <row r="160">
          <cell r="V160">
            <v>0</v>
          </cell>
          <cell r="W160">
            <v>0</v>
          </cell>
          <cell r="X160">
            <v>0</v>
          </cell>
          <cell r="Y160">
            <v>0</v>
          </cell>
          <cell r="Z160">
            <v>0</v>
          </cell>
          <cell r="AA160">
            <v>0</v>
          </cell>
          <cell r="AB160">
            <v>0</v>
          </cell>
        </row>
        <row r="161">
          <cell r="V161">
            <v>0</v>
          </cell>
          <cell r="W161">
            <v>0</v>
          </cell>
          <cell r="X161">
            <v>0</v>
          </cell>
          <cell r="Y161">
            <v>0</v>
          </cell>
          <cell r="Z161">
            <v>0</v>
          </cell>
          <cell r="AA161">
            <v>0</v>
          </cell>
          <cell r="AB161">
            <v>0</v>
          </cell>
        </row>
        <row r="162">
          <cell r="V162">
            <v>0</v>
          </cell>
          <cell r="W162">
            <v>0</v>
          </cell>
          <cell r="X162">
            <v>0</v>
          </cell>
          <cell r="Y162">
            <v>0</v>
          </cell>
          <cell r="Z162">
            <v>0</v>
          </cell>
          <cell r="AA162">
            <v>0</v>
          </cell>
          <cell r="AB162">
            <v>0</v>
          </cell>
        </row>
        <row r="164">
          <cell r="V164">
            <v>0</v>
          </cell>
          <cell r="W164">
            <v>0</v>
          </cell>
          <cell r="X164">
            <v>0</v>
          </cell>
          <cell r="Y164">
            <v>0</v>
          </cell>
          <cell r="Z164">
            <v>0</v>
          </cell>
          <cell r="AA164">
            <v>0</v>
          </cell>
          <cell r="AB164">
            <v>0</v>
          </cell>
        </row>
      </sheetData>
      <sheetData sheetId="17"/>
      <sheetData sheetId="18"/>
      <sheetData sheetId="1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Format"/>
      <sheetName val="Input_Inflation"/>
      <sheetName val="Charts_Revenue"/>
      <sheetName val="Charts_Capex"/>
      <sheetName val="Charts_Opex"/>
      <sheetName val="Charts &amp; Tables-&gt;"/>
      <sheetName val="0"/>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ROD_A"/>
      <sheetName val="RAB_A"/>
      <sheetName val="TAB_A"/>
      <sheetName val="CAPEX_O"/>
      <sheetName val="CONNECT_O"/>
      <sheetName val="CUSTOMER_O"/>
      <sheetName val="ACS_O"/>
      <sheetName val="TSS"/>
      <sheetName val="TSS_O"/>
      <sheetName val="Lookup"/>
      <sheetName val="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6">
          <cell r="H16">
            <v>176.10338068999999</v>
          </cell>
          <cell r="I16">
            <v>177.84186661021639</v>
          </cell>
        </row>
      </sheetData>
      <sheetData sheetId="14"/>
      <sheetData sheetId="15"/>
      <sheetData sheetId="16"/>
      <sheetData sheetId="17">
        <row r="29">
          <cell r="H29">
            <v>1872.4920395256695</v>
          </cell>
          <cell r="I29">
            <v>1842.7763317131175</v>
          </cell>
          <cell r="J29">
            <v>1828.7610648300958</v>
          </cell>
          <cell r="K29">
            <v>1828.8009057432359</v>
          </cell>
          <cell r="L29">
            <v>1829.6770072474869</v>
          </cell>
          <cell r="M29">
            <v>1831.2544176920048</v>
          </cell>
          <cell r="N29">
            <v>1835.0101628864788</v>
          </cell>
        </row>
      </sheetData>
      <sheetData sheetId="18"/>
      <sheetData sheetId="19"/>
      <sheetData sheetId="20"/>
      <sheetData sheetId="21"/>
      <sheetData sheetId="22"/>
      <sheetData sheetId="23"/>
      <sheetData sheetId="24"/>
      <sheetData sheetId="25">
        <row r="16">
          <cell r="E16">
            <v>165.51025356584327</v>
          </cell>
          <cell r="F16">
            <v>173.06724446850086</v>
          </cell>
          <cell r="G16">
            <v>180.96927811184963</v>
          </cell>
          <cell r="H16">
            <v>189.23210871531859</v>
          </cell>
          <cell r="I16">
            <v>197.87220981626626</v>
          </cell>
        </row>
      </sheetData>
      <sheetData sheetId="26"/>
      <sheetData sheetId="27"/>
      <sheetData sheetId="28"/>
      <sheetData sheetId="29">
        <row r="60">
          <cell r="F60">
            <v>1099.562460321466</v>
          </cell>
        </row>
        <row r="61">
          <cell r="F61">
            <v>1083.2119086543562</v>
          </cell>
        </row>
        <row r="62">
          <cell r="F62">
            <v>1761.6524603214662</v>
          </cell>
        </row>
        <row r="63">
          <cell r="F63">
            <v>1534.7416035076872</v>
          </cell>
        </row>
        <row r="64">
          <cell r="F64">
            <v>4465.6499999999996</v>
          </cell>
        </row>
        <row r="65">
          <cell r="F65">
            <v>3299.7426084942963</v>
          </cell>
        </row>
        <row r="66">
          <cell r="F66">
            <v>79723.12772837386</v>
          </cell>
        </row>
        <row r="67">
          <cell r="F67">
            <v>456419.74301645427</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Project list"/>
      <sheetName val="Total by category"/>
      <sheetName val="SCS --&gt;"/>
      <sheetName val="SCS total"/>
      <sheetName val="SCS CapCon"/>
      <sheetName val="Augex"/>
      <sheetName val="Repex"/>
      <sheetName val="Connections"/>
      <sheetName val="Non-Network"/>
      <sheetName val="IT"/>
      <sheetName val="Escalation"/>
      <sheetName val="Capitalised OH"/>
      <sheetName val="ACS Metering --&gt;"/>
      <sheetName val="Metering total"/>
      <sheetName val="Metering"/>
      <sheetName val="Metering | Escalation"/>
      <sheetName val="Metering | Capitalised OH"/>
      <sheetName val="Repex --&gt;"/>
      <sheetName val="BNI 1"/>
      <sheetName val="BNI 2"/>
      <sheetName val="BNI 3"/>
      <sheetName val="BNI 4"/>
      <sheetName val="BNI 5"/>
      <sheetName val="BNI 6"/>
      <sheetName val="BNI 7"/>
      <sheetName val="BNI 8"/>
      <sheetName val="BNI 9"/>
      <sheetName val="BNI 10"/>
      <sheetName val="BNI 11"/>
      <sheetName val="BNI 12"/>
      <sheetName val="BNI 13"/>
      <sheetName val="BNI 14"/>
      <sheetName val="BNI 15"/>
      <sheetName val="BNI 16"/>
      <sheetName val="BNI 17"/>
      <sheetName val="BNI 18"/>
      <sheetName val="BNI 19"/>
      <sheetName val="BNI 20"/>
      <sheetName val="BNI 21"/>
      <sheetName val="BNI 22"/>
      <sheetName val="BNI 23"/>
      <sheetName val="BNI 24"/>
      <sheetName val="BNI 25"/>
      <sheetName val="BNI 26"/>
      <sheetName val="BNI 27"/>
      <sheetName val="BNI 28"/>
      <sheetName val="BNI 29"/>
      <sheetName val="BNI 30"/>
      <sheetName val="BNI 31"/>
      <sheetName val="BNI 32"/>
      <sheetName val="BNI 33"/>
      <sheetName val="BNI 34"/>
      <sheetName val="BNI 35"/>
      <sheetName val="Augex --&gt;"/>
      <sheetName val="A-BNI 1"/>
      <sheetName val="A-BNI 2"/>
      <sheetName val="A-BNI 3"/>
      <sheetName val="A-BNI 4"/>
      <sheetName val="A-BNI 5"/>
      <sheetName val="A-BNI 6"/>
      <sheetName val="A-BNI 7"/>
      <sheetName val="A-BNI 8"/>
      <sheetName val="A-BNI 9"/>
      <sheetName val="A-BNI 10"/>
      <sheetName val="A-BNI 11"/>
      <sheetName val="A-BNI 12"/>
      <sheetName val="A-BNI 13"/>
      <sheetName val="A-BNI 14"/>
      <sheetName val="A-BNI 15"/>
      <sheetName val="ICT --&gt;"/>
      <sheetName val="I-BNI 1"/>
      <sheetName val="NonN --&gt;"/>
      <sheetName val="N-BNI 1"/>
      <sheetName val="N-BNI 2"/>
      <sheetName val="N-BNI 3"/>
      <sheetName val="N-BNI 4"/>
      <sheetName val="N-BNI 5"/>
      <sheetName val="N-BNI 6"/>
      <sheetName val="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2">
          <cell r="H32">
            <v>12.415214538678159</v>
          </cell>
          <cell r="I32">
            <v>12.574862413627692</v>
          </cell>
          <cell r="J32">
            <v>12.726522758120581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Sources"/>
      <sheetName val="Inputs_General"/>
      <sheetName val="Inputs_&gt;750MWh"/>
      <sheetName val="Calc_Cost_of_Supply"/>
      <sheetName val="Calc_A_SA_Costs"/>
      <sheetName val="Calc_LRMC"/>
      <sheetName val="Calc_Network_Cost_Alloc"/>
      <sheetName val="Output_AER_Compliance"/>
      <sheetName val="Output_Cost_of_Supply"/>
      <sheetName val="Output_Impact&lt;750"/>
      <sheetName val="Output_Impact&gt;750"/>
      <sheetName val="Output_Tariff_Schedules_No GST"/>
      <sheetName val="Output_Tariff_Schedules_GST"/>
      <sheetName val="Lookup"/>
      <sheetName val="Checks"/>
    </sheetNames>
    <sheetDataSet>
      <sheetData sheetId="0"/>
      <sheetData sheetId="1"/>
      <sheetData sheetId="2"/>
      <sheetData sheetId="3">
        <row r="124">
          <cell r="D124" t="str">
            <v>Substations</v>
          </cell>
          <cell r="J124">
            <v>2147.25</v>
          </cell>
          <cell r="K124">
            <v>511.25</v>
          </cell>
          <cell r="L124">
            <v>8336.442500000001</v>
          </cell>
          <cell r="M124">
            <v>10357.924999999997</v>
          </cell>
          <cell r="N124">
            <v>7430.5074999999997</v>
          </cell>
        </row>
        <row r="125">
          <cell r="D125" t="str">
            <v>Distribution Lines</v>
          </cell>
          <cell r="J125">
            <v>1533.75</v>
          </cell>
          <cell r="K125">
            <v>1533.75</v>
          </cell>
          <cell r="L125">
            <v>1533.75</v>
          </cell>
          <cell r="M125">
            <v>1533.75</v>
          </cell>
          <cell r="N125">
            <v>1533.75</v>
          </cell>
        </row>
        <row r="126">
          <cell r="D126" t="str">
            <v>Transmission Lines</v>
          </cell>
          <cell r="J126">
            <v>818</v>
          </cell>
          <cell r="K126">
            <v>818</v>
          </cell>
          <cell r="L126">
            <v>818</v>
          </cell>
          <cell r="M126">
            <v>818</v>
          </cell>
          <cell r="N126">
            <v>818</v>
          </cell>
        </row>
        <row r="127">
          <cell r="D127" t="str">
            <v>LV Services</v>
          </cell>
          <cell r="J127">
            <v>0</v>
          </cell>
          <cell r="K127">
            <v>0</v>
          </cell>
          <cell r="L127">
            <v>0</v>
          </cell>
          <cell r="M127">
            <v>0</v>
          </cell>
          <cell r="N127">
            <v>0</v>
          </cell>
        </row>
        <row r="128">
          <cell r="D128" t="str">
            <v>Distribution Substations</v>
          </cell>
          <cell r="J128">
            <v>306.75</v>
          </cell>
          <cell r="K128">
            <v>306.75</v>
          </cell>
          <cell r="L128">
            <v>306.75</v>
          </cell>
          <cell r="M128">
            <v>306.75</v>
          </cell>
          <cell r="N128">
            <v>306.75</v>
          </cell>
        </row>
        <row r="129">
          <cell r="D129" t="str">
            <v>Distribution Switchgear</v>
          </cell>
          <cell r="J129">
            <v>1959.6488302535406</v>
          </cell>
          <cell r="K129">
            <v>1942.3834427746551</v>
          </cell>
          <cell r="L129">
            <v>1751.52786196683</v>
          </cell>
          <cell r="M129">
            <v>1701.7445788536122</v>
          </cell>
          <cell r="N129">
            <v>1670.5005531688291</v>
          </cell>
        </row>
        <row r="130">
          <cell r="D130" t="str">
            <v>Protection</v>
          </cell>
          <cell r="J130">
            <v>0</v>
          </cell>
          <cell r="K130">
            <v>0</v>
          </cell>
          <cell r="L130">
            <v>970.35249999999996</v>
          </cell>
          <cell r="M130">
            <v>965.24</v>
          </cell>
          <cell r="N130">
            <v>846.63</v>
          </cell>
        </row>
        <row r="131">
          <cell r="D131" t="str">
            <v>SCADA</v>
          </cell>
          <cell r="J131">
            <v>0</v>
          </cell>
          <cell r="K131">
            <v>0</v>
          </cell>
          <cell r="L131">
            <v>407.97749999999991</v>
          </cell>
          <cell r="M131">
            <v>396.72999999999996</v>
          </cell>
          <cell r="N131">
            <v>347.65</v>
          </cell>
        </row>
        <row r="132">
          <cell r="D132" t="str">
            <v>Communications</v>
          </cell>
          <cell r="J132">
            <v>541.92499999999995</v>
          </cell>
          <cell r="K132">
            <v>541.92499999999995</v>
          </cell>
          <cell r="L132">
            <v>949.90249999999992</v>
          </cell>
          <cell r="M132">
            <v>938.65499999999997</v>
          </cell>
          <cell r="N132">
            <v>889.57500000000005</v>
          </cell>
        </row>
        <row r="133">
          <cell r="D133" t="str">
            <v>Land and Easements</v>
          </cell>
          <cell r="J133">
            <v>0</v>
          </cell>
          <cell r="K133">
            <v>0</v>
          </cell>
          <cell r="L133">
            <v>0</v>
          </cell>
          <cell r="M133">
            <v>0</v>
          </cell>
          <cell r="N133">
            <v>0</v>
          </cell>
        </row>
        <row r="134">
          <cell r="D134" t="str">
            <v>Property</v>
          </cell>
          <cell r="J134">
            <v>0</v>
          </cell>
          <cell r="K134">
            <v>0</v>
          </cell>
          <cell r="L134">
            <v>0</v>
          </cell>
          <cell r="M134">
            <v>0</v>
          </cell>
          <cell r="N134">
            <v>0</v>
          </cell>
        </row>
        <row r="135">
          <cell r="D135" t="str">
            <v>IT and Communications</v>
          </cell>
          <cell r="J135">
            <v>0</v>
          </cell>
          <cell r="K135">
            <v>0</v>
          </cell>
          <cell r="L135">
            <v>0</v>
          </cell>
          <cell r="M135">
            <v>0</v>
          </cell>
          <cell r="N135">
            <v>0</v>
          </cell>
        </row>
        <row r="136">
          <cell r="D136" t="str">
            <v>Motor Vehicles</v>
          </cell>
          <cell r="J136">
            <v>0</v>
          </cell>
          <cell r="K136">
            <v>0</v>
          </cell>
          <cell r="L136">
            <v>0</v>
          </cell>
          <cell r="M136">
            <v>0</v>
          </cell>
          <cell r="N136">
            <v>0</v>
          </cell>
        </row>
        <row r="137">
          <cell r="D137" t="str">
            <v>Plant and Equipment</v>
          </cell>
          <cell r="J137">
            <v>0</v>
          </cell>
          <cell r="K137">
            <v>0</v>
          </cell>
          <cell r="L137">
            <v>0</v>
          </cell>
          <cell r="M137">
            <v>0</v>
          </cell>
          <cell r="N137">
            <v>0</v>
          </cell>
        </row>
        <row r="138">
          <cell r="D138" t="str">
            <v>Other</v>
          </cell>
          <cell r="J138">
            <v>0</v>
          </cell>
          <cell r="K138">
            <v>0</v>
          </cell>
          <cell r="L138">
            <v>0</v>
          </cell>
          <cell r="M138">
            <v>0</v>
          </cell>
          <cell r="N138">
            <v>0</v>
          </cell>
        </row>
        <row r="143">
          <cell r="H143">
            <v>0.05</v>
          </cell>
        </row>
        <row r="144">
          <cell r="H144">
            <v>0.05</v>
          </cell>
        </row>
        <row r="149">
          <cell r="P149" t="str">
            <v>HV/LV Allocation</v>
          </cell>
        </row>
        <row r="150">
          <cell r="D150" t="str">
            <v>Substations</v>
          </cell>
          <cell r="J150">
            <v>8307.8125</v>
          </cell>
          <cell r="K150">
            <v>8397.7925000000014</v>
          </cell>
          <cell r="L150">
            <v>4631.9250000000002</v>
          </cell>
          <cell r="M150">
            <v>1909.0074999999999</v>
          </cell>
          <cell r="N150">
            <v>153.375</v>
          </cell>
          <cell r="P150" t="str">
            <v>HV</v>
          </cell>
        </row>
        <row r="151">
          <cell r="D151" t="str">
            <v>Distribution Lines</v>
          </cell>
          <cell r="J151">
            <v>13172.526155223799</v>
          </cell>
          <cell r="K151">
            <v>15074.07145942466</v>
          </cell>
          <cell r="L151">
            <v>11183.250643172953</v>
          </cell>
          <cell r="M151">
            <v>8423.7092763213532</v>
          </cell>
          <cell r="N151">
            <v>9368.2480555143029</v>
          </cell>
          <cell r="P151" t="str">
            <v>LV</v>
          </cell>
        </row>
        <row r="152">
          <cell r="D152" t="str">
            <v>Transmission Lines</v>
          </cell>
          <cell r="J152">
            <v>1687.125</v>
          </cell>
          <cell r="K152">
            <v>1501.03</v>
          </cell>
          <cell r="L152">
            <v>1501.03</v>
          </cell>
          <cell r="M152">
            <v>1501.03</v>
          </cell>
          <cell r="N152">
            <v>1471.3775000000001</v>
          </cell>
          <cell r="P152" t="str">
            <v>HV</v>
          </cell>
        </row>
        <row r="153">
          <cell r="D153" t="str">
            <v>LV Services</v>
          </cell>
          <cell r="J153">
            <v>77.709999999999994</v>
          </cell>
          <cell r="K153">
            <v>77.709999999999994</v>
          </cell>
          <cell r="L153">
            <v>77.709999999999994</v>
          </cell>
          <cell r="M153">
            <v>77.709999999999994</v>
          </cell>
          <cell r="N153">
            <v>77.709999999999994</v>
          </cell>
          <cell r="P153" t="str">
            <v>LV</v>
          </cell>
        </row>
        <row r="154">
          <cell r="D154" t="str">
            <v>Distribution Substations</v>
          </cell>
          <cell r="J154">
            <v>2986.7225000000003</v>
          </cell>
          <cell r="K154">
            <v>3235.1899999999996</v>
          </cell>
          <cell r="L154">
            <v>3468.3199999999997</v>
          </cell>
          <cell r="M154">
            <v>3648.2799999999993</v>
          </cell>
          <cell r="N154">
            <v>3725.99</v>
          </cell>
          <cell r="P154" t="str">
            <v>LV</v>
          </cell>
        </row>
        <row r="155">
          <cell r="D155" t="str">
            <v>Distribution Switchgear</v>
          </cell>
          <cell r="J155">
            <v>2210.645</v>
          </cell>
          <cell r="K155">
            <v>2275.0625</v>
          </cell>
          <cell r="L155">
            <v>2344.5924999999997</v>
          </cell>
          <cell r="M155">
            <v>2416.1675</v>
          </cell>
          <cell r="N155">
            <v>2487.7424999999998</v>
          </cell>
          <cell r="P155" t="str">
            <v>LV</v>
          </cell>
        </row>
        <row r="156">
          <cell r="D156" t="str">
            <v>Protection</v>
          </cell>
          <cell r="J156">
            <v>3267.9099999999994</v>
          </cell>
          <cell r="K156">
            <v>3459.1174999999998</v>
          </cell>
          <cell r="L156">
            <v>1196.325</v>
          </cell>
          <cell r="M156">
            <v>1103.2774999999999</v>
          </cell>
          <cell r="N156">
            <v>777.1</v>
          </cell>
          <cell r="P156" t="str">
            <v>LV</v>
          </cell>
        </row>
        <row r="157">
          <cell r="D157" t="str">
            <v>SCADA</v>
          </cell>
          <cell r="J157">
            <v>900.8225000000001</v>
          </cell>
          <cell r="K157">
            <v>1076.6924999999999</v>
          </cell>
          <cell r="L157">
            <v>564.41999999999996</v>
          </cell>
          <cell r="M157">
            <v>297.54750000000001</v>
          </cell>
          <cell r="N157">
            <v>176.89249999999998</v>
          </cell>
          <cell r="P157" t="str">
            <v>LV</v>
          </cell>
        </row>
        <row r="158">
          <cell r="D158" t="str">
            <v>Communications</v>
          </cell>
          <cell r="J158">
            <v>1872.1975000000002</v>
          </cell>
          <cell r="K158">
            <v>1983.6499999999999</v>
          </cell>
          <cell r="L158">
            <v>1449.9050000000002</v>
          </cell>
          <cell r="M158">
            <v>1060.3325000000002</v>
          </cell>
          <cell r="N158">
            <v>686.09749999999997</v>
          </cell>
          <cell r="P158" t="str">
            <v>LV</v>
          </cell>
        </row>
        <row r="159">
          <cell r="D159" t="str">
            <v>Land and Easements</v>
          </cell>
          <cell r="J159">
            <v>0</v>
          </cell>
          <cell r="K159">
            <v>0</v>
          </cell>
          <cell r="L159">
            <v>0</v>
          </cell>
          <cell r="M159">
            <v>0</v>
          </cell>
          <cell r="N159">
            <v>0</v>
          </cell>
          <cell r="P159" t="str">
            <v>LV</v>
          </cell>
        </row>
        <row r="160">
          <cell r="D160" t="str">
            <v>Property</v>
          </cell>
          <cell r="J160">
            <v>25.05125</v>
          </cell>
          <cell r="K160">
            <v>138.702125</v>
          </cell>
          <cell r="L160">
            <v>167.89450000000002</v>
          </cell>
          <cell r="M160">
            <v>43.047249999999998</v>
          </cell>
          <cell r="N160">
            <v>26.533874999999998</v>
          </cell>
          <cell r="P160" t="str">
            <v>LV</v>
          </cell>
        </row>
        <row r="161">
          <cell r="D161" t="str">
            <v>IT and Communications</v>
          </cell>
          <cell r="J161">
            <v>0</v>
          </cell>
          <cell r="K161">
            <v>613.5</v>
          </cell>
          <cell r="L161">
            <v>6032.75</v>
          </cell>
          <cell r="M161">
            <v>818</v>
          </cell>
          <cell r="N161">
            <v>0</v>
          </cell>
          <cell r="P161" t="str">
            <v>LV</v>
          </cell>
        </row>
        <row r="162">
          <cell r="D162" t="str">
            <v>Motor Vehicles</v>
          </cell>
          <cell r="J162">
            <v>0</v>
          </cell>
          <cell r="K162">
            <v>0</v>
          </cell>
          <cell r="L162">
            <v>0</v>
          </cell>
          <cell r="M162">
            <v>0</v>
          </cell>
          <cell r="N162">
            <v>0</v>
          </cell>
          <cell r="P162" t="str">
            <v>LV</v>
          </cell>
        </row>
        <row r="163">
          <cell r="D163" t="str">
            <v>Plant and Equipment</v>
          </cell>
          <cell r="J163">
            <v>0</v>
          </cell>
          <cell r="K163">
            <v>0</v>
          </cell>
          <cell r="L163">
            <v>0</v>
          </cell>
          <cell r="M163">
            <v>0</v>
          </cell>
          <cell r="N163">
            <v>0</v>
          </cell>
          <cell r="P163" t="str">
            <v>LV</v>
          </cell>
        </row>
        <row r="164">
          <cell r="D164" t="str">
            <v>Other</v>
          </cell>
          <cell r="J164">
            <v>0</v>
          </cell>
          <cell r="K164">
            <v>0</v>
          </cell>
          <cell r="L164">
            <v>0</v>
          </cell>
          <cell r="M164">
            <v>0</v>
          </cell>
          <cell r="N164">
            <v>0</v>
          </cell>
          <cell r="P164" t="str">
            <v>LV</v>
          </cell>
        </row>
        <row r="169">
          <cell r="D169" t="str">
            <v>HV</v>
          </cell>
          <cell r="J169">
            <v>3464.9968749999998</v>
          </cell>
          <cell r="K169">
            <v>1824.1911250000001</v>
          </cell>
          <cell r="L169">
            <v>9461.0902500000011</v>
          </cell>
          <cell r="M169">
            <v>11346.426874999997</v>
          </cell>
          <cell r="N169">
            <v>8329.7451249999995</v>
          </cell>
        </row>
        <row r="170">
          <cell r="D170" t="str">
            <v>LV</v>
          </cell>
          <cell r="J170">
            <v>5567.7530755147309</v>
          </cell>
          <cell r="K170">
            <v>5721.4932469958885</v>
          </cell>
          <cell r="L170">
            <v>7244.5187441254775</v>
          </cell>
          <cell r="M170">
            <v>6737.2731551696788</v>
          </cell>
          <cell r="N170">
            <v>6461.1712746945441</v>
          </cell>
        </row>
        <row r="171">
          <cell r="J171">
            <v>9032.7499505147316</v>
          </cell>
          <cell r="K171">
            <v>7545.6843719958888</v>
          </cell>
          <cell r="L171">
            <v>16705.60899412548</v>
          </cell>
          <cell r="M171">
            <v>18083.700030169675</v>
          </cell>
          <cell r="N171">
            <v>14790.916399694543</v>
          </cell>
        </row>
      </sheetData>
      <sheetData sheetId="4"/>
      <sheetData sheetId="5"/>
      <sheetData sheetId="6"/>
      <sheetData sheetId="7">
        <row r="5">
          <cell r="O5" t="str">
            <v>2024/25</v>
          </cell>
          <cell r="P5" t="str">
            <v>2025/26</v>
          </cell>
          <cell r="Q5" t="str">
            <v>2026/27</v>
          </cell>
          <cell r="R5" t="str">
            <v>2027/28</v>
          </cell>
          <cell r="S5" t="str">
            <v>2028/29</v>
          </cell>
          <cell r="T5" t="str">
            <v>2029/30</v>
          </cell>
          <cell r="U5" t="str">
            <v>2030/31</v>
          </cell>
          <cell r="V5" t="str">
            <v>2031/32</v>
          </cell>
          <cell r="W5" t="str">
            <v>2032/33</v>
          </cell>
          <cell r="X5" t="str">
            <v>2033/34</v>
          </cell>
          <cell r="Y5" t="str">
            <v>2034/35</v>
          </cell>
          <cell r="Z5" t="str">
            <v>2035/36</v>
          </cell>
          <cell r="AA5" t="str">
            <v>2036/37</v>
          </cell>
          <cell r="AB5" t="str">
            <v>2037/38</v>
          </cell>
          <cell r="AC5" t="str">
            <v>2038/39</v>
          </cell>
        </row>
        <row r="13">
          <cell r="D13" t="str">
            <v>Opex proportion HV and above</v>
          </cell>
          <cell r="H13">
            <v>2.1389261313176436E-2</v>
          </cell>
        </row>
        <row r="14">
          <cell r="D14" t="str">
            <v>Opex proportion LV</v>
          </cell>
          <cell r="H14">
            <v>2.5000000000000001E-2</v>
          </cell>
        </row>
        <row r="31">
          <cell r="K31">
            <v>182.05543183269953</v>
          </cell>
          <cell r="L31">
            <v>383.47870026793271</v>
          </cell>
          <cell r="M31">
            <v>411.12351827946486</v>
          </cell>
          <cell r="N31">
            <v>339.69637701814611</v>
          </cell>
        </row>
        <row r="46">
          <cell r="C46" t="str">
            <v>Coincident kVA demand</v>
          </cell>
        </row>
        <row r="50">
          <cell r="J50">
            <v>394487.37186779571</v>
          </cell>
          <cell r="K50">
            <v>394768.31331176346</v>
          </cell>
          <cell r="L50">
            <v>391923.77672323288</v>
          </cell>
          <cell r="M50">
            <v>390951.41748077364</v>
          </cell>
          <cell r="N50">
            <v>390531.01868820278</v>
          </cell>
          <cell r="O50">
            <v>390030.57463359041</v>
          </cell>
          <cell r="P50">
            <v>389778.14398168813</v>
          </cell>
          <cell r="Q50">
            <v>390638.28119711415</v>
          </cell>
          <cell r="R50">
            <v>395716.57885267661</v>
          </cell>
          <cell r="S50">
            <v>400860.89437776135</v>
          </cell>
          <cell r="T50">
            <v>406072.08600467228</v>
          </cell>
          <cell r="U50">
            <v>411351.02312273299</v>
          </cell>
          <cell r="V50">
            <v>416698.58642332838</v>
          </cell>
          <cell r="W50">
            <v>422115.66804683162</v>
          </cell>
          <cell r="X50">
            <v>427603.17173144035</v>
          </cell>
          <cell r="Y50">
            <v>433162.012963949</v>
          </cell>
          <cell r="Z50">
            <v>438793.11913248029</v>
          </cell>
          <cell r="AA50">
            <v>444497.42968120245</v>
          </cell>
          <cell r="AB50">
            <v>450275.89626705804</v>
          </cell>
          <cell r="AC50">
            <v>456129.48291852965</v>
          </cell>
        </row>
      </sheetData>
      <sheetData sheetId="8"/>
      <sheetData sheetId="9"/>
      <sheetData sheetId="10"/>
      <sheetData sheetId="11"/>
      <sheetData sheetId="12"/>
      <sheetData sheetId="13"/>
      <sheetData sheetId="14"/>
      <sheetData sheetId="15"/>
      <sheetData sheetId="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Input_General"/>
      <sheetName val="Input_Meters"/>
      <sheetName val="Input_Meter_Movements"/>
      <sheetName val="Input_Comms"/>
      <sheetName val="Input_IT"/>
      <sheetName val="Input_Services"/>
      <sheetName val="Input_Other"/>
      <sheetName val="Input_RIN"/>
      <sheetName val="Input_Capex"/>
      <sheetName val="Calc_Scenario_1"/>
      <sheetName val="Calc_Scenario_2"/>
      <sheetName val="Calc_Scenario_3"/>
      <sheetName val="Calc_Scenario_4"/>
      <sheetName val="Calc_Scenario_5"/>
      <sheetName val="Calc_CF_Sum"/>
      <sheetName val="Output_NPV"/>
      <sheetName val="Output_Sensitivities"/>
      <sheetName val="Output_AER_Capex"/>
      <sheetName val="Output_AER_Step"/>
      <sheetName val="Output_Tariffs"/>
      <sheetName val="Output_RIN"/>
      <sheetName val="Output_AMP"/>
      <sheetName val="Lookup"/>
      <sheetName val="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er"/>
      <sheetName val="CA Report"/>
      <sheetName val="EB Report"/>
      <sheetName val="RD Report"/>
      <sheetName val="Lists"/>
      <sheetName val="Extract of Org Hierachy"/>
      <sheetName val="Audit dates"/>
    </sheetNames>
    <sheetDataSet>
      <sheetData sheetId="0"/>
      <sheetData sheetId="1"/>
      <sheetData sheetId="2"/>
      <sheetData sheetId="3"/>
      <sheetData sheetId="4">
        <row r="3">
          <cell r="G3" t="str">
            <v>CA</v>
          </cell>
        </row>
        <row r="4">
          <cell r="G4" t="str">
            <v>RD</v>
          </cell>
        </row>
        <row r="5">
          <cell r="G5" t="str">
            <v>EB</v>
          </cell>
        </row>
      </sheetData>
      <sheetData sheetId="5">
        <row r="2">
          <cell r="E2" t="str">
            <v>Abdel Belarouci</v>
          </cell>
        </row>
        <row r="3">
          <cell r="E3" t="str">
            <v>Alice Clark</v>
          </cell>
        </row>
        <row r="4">
          <cell r="E4" t="str">
            <v>Alys Shanahan</v>
          </cell>
        </row>
        <row r="5">
          <cell r="E5" t="str">
            <v>Andrew Ferreira</v>
          </cell>
        </row>
        <row r="6">
          <cell r="E6" t="str">
            <v>Andrew Knowles</v>
          </cell>
        </row>
        <row r="7">
          <cell r="E7" t="str">
            <v>Antoni Muliadiredja</v>
          </cell>
        </row>
        <row r="8">
          <cell r="E8" t="str">
            <v>Belinda Boon</v>
          </cell>
        </row>
        <row r="9">
          <cell r="E9" t="str">
            <v>Ben Kaye</v>
          </cell>
        </row>
        <row r="10">
          <cell r="E10" t="str">
            <v>Carbi</v>
          </cell>
        </row>
        <row r="11">
          <cell r="E11" t="str">
            <v>Catherine Crowley</v>
          </cell>
        </row>
        <row r="12">
          <cell r="E12" t="str">
            <v>Catherine Milera</v>
          </cell>
        </row>
        <row r="13">
          <cell r="E13" t="str">
            <v>Chenoa Patterson</v>
          </cell>
        </row>
        <row r="14">
          <cell r="E14" t="str">
            <v>Christina Camilleri</v>
          </cell>
        </row>
        <row r="15">
          <cell r="E15" t="str">
            <v>David Argoon</v>
          </cell>
        </row>
        <row r="16">
          <cell r="E16" t="str">
            <v>Djuna Pollard</v>
          </cell>
        </row>
        <row r="17">
          <cell r="E17" t="str">
            <v>Eli Grace-Webb</v>
          </cell>
        </row>
        <row r="18">
          <cell r="E18" t="str">
            <v>Elmer</v>
          </cell>
        </row>
        <row r="19">
          <cell r="E19" t="str">
            <v>Emma Peachey</v>
          </cell>
        </row>
        <row r="20">
          <cell r="E20" t="str">
            <v>Gideon Janssen</v>
          </cell>
        </row>
        <row r="21">
          <cell r="E21" t="str">
            <v>Goutham Maddirala</v>
          </cell>
        </row>
        <row r="22">
          <cell r="E22" t="str">
            <v>Jacob Nhlapo</v>
          </cell>
        </row>
        <row r="23">
          <cell r="E23" t="str">
            <v>Jade Uzkuraitis</v>
          </cell>
        </row>
        <row r="24">
          <cell r="E24" t="str">
            <v>Jen Belford</v>
          </cell>
        </row>
        <row r="25">
          <cell r="E25" t="str">
            <v>Jim Mckay</v>
          </cell>
        </row>
        <row r="26">
          <cell r="E26" t="str">
            <v>Jodi Triggs</v>
          </cell>
        </row>
        <row r="27">
          <cell r="E27" t="str">
            <v>Joel Dwyer</v>
          </cell>
        </row>
        <row r="28">
          <cell r="E28" t="str">
            <v>John Rearden</v>
          </cell>
        </row>
        <row r="29">
          <cell r="E29" t="str">
            <v>Justin Javier</v>
          </cell>
        </row>
        <row r="30">
          <cell r="E30" t="str">
            <v>Kam Vessali</v>
          </cell>
        </row>
        <row r="31">
          <cell r="E31" t="str">
            <v>Keith Hutchinson</v>
          </cell>
        </row>
        <row r="32">
          <cell r="E32" t="str">
            <v>Lindsay Shilton</v>
          </cell>
        </row>
        <row r="33">
          <cell r="E33" t="str">
            <v>Lisa Geale</v>
          </cell>
        </row>
        <row r="34">
          <cell r="E34" t="str">
            <v>Lucy Moon</v>
          </cell>
        </row>
        <row r="35">
          <cell r="E35" t="str">
            <v>Malcolm Allen</v>
          </cell>
        </row>
        <row r="36">
          <cell r="E36" t="str">
            <v>Marissa Antella</v>
          </cell>
        </row>
        <row r="37">
          <cell r="E37" t="str">
            <v>Mary Marshall</v>
          </cell>
        </row>
        <row r="38">
          <cell r="E38" t="str">
            <v>Matthew McQuarrie</v>
          </cell>
        </row>
        <row r="39">
          <cell r="E39" t="str">
            <v>Michael Murtagh</v>
          </cell>
        </row>
        <row r="40">
          <cell r="E40" t="str">
            <v>Neil Siford</v>
          </cell>
        </row>
        <row r="41">
          <cell r="E41" t="str">
            <v>Nick Kafamanis</v>
          </cell>
        </row>
        <row r="42">
          <cell r="E42" t="str">
            <v>Noellene Bland</v>
          </cell>
        </row>
        <row r="43">
          <cell r="E43" t="str">
            <v>Paul Manning</v>
          </cell>
        </row>
        <row r="44">
          <cell r="E44" t="str">
            <v>Paul Rice</v>
          </cell>
        </row>
        <row r="45">
          <cell r="E45" t="str">
            <v>Peter Egger</v>
          </cell>
        </row>
        <row r="46">
          <cell r="E46" t="str">
            <v>Rob Reynolds</v>
          </cell>
        </row>
        <row r="47">
          <cell r="E47" t="str">
            <v>Romellie Medina</v>
          </cell>
        </row>
        <row r="48">
          <cell r="E48" t="str">
            <v>Ryan Barrett</v>
          </cell>
        </row>
        <row r="49">
          <cell r="E49" t="str">
            <v>Santos Sukumaran</v>
          </cell>
        </row>
        <row r="50">
          <cell r="E50" t="str">
            <v>Sarah Brightwell</v>
          </cell>
        </row>
        <row r="51">
          <cell r="E51" t="str">
            <v>Shaun De Zylva</v>
          </cell>
        </row>
        <row r="52">
          <cell r="E52" t="str">
            <v>Simon Green</v>
          </cell>
        </row>
        <row r="53">
          <cell r="E53" t="str">
            <v>Skev Macarounas</v>
          </cell>
        </row>
        <row r="54">
          <cell r="E54" t="str">
            <v>Steve Vlahovic</v>
          </cell>
        </row>
        <row r="55">
          <cell r="E55" t="str">
            <v>Stuart Eassie</v>
          </cell>
        </row>
        <row r="56">
          <cell r="E56" t="str">
            <v>Tarah Daniels</v>
          </cell>
        </row>
        <row r="57">
          <cell r="E57" t="str">
            <v>Thanh Tang</v>
          </cell>
        </row>
        <row r="58">
          <cell r="E58" t="str">
            <v>Tony Greenwood</v>
          </cell>
        </row>
        <row r="59">
          <cell r="E59" t="str">
            <v>Wendy Jefferies</v>
          </cell>
        </row>
      </sheetData>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Project list"/>
      <sheetName val="Total by category"/>
      <sheetName val="SCS --&gt;"/>
      <sheetName val="SCS total"/>
      <sheetName val="SCS CapCon"/>
      <sheetName val="Augex"/>
      <sheetName val="Repex"/>
      <sheetName val="Connections"/>
      <sheetName val="Non-Network"/>
      <sheetName val="IT"/>
      <sheetName val="Escalation"/>
      <sheetName val="Capitalised OH"/>
      <sheetName val="ACS Metering --&gt;"/>
      <sheetName val="Metering total"/>
      <sheetName val="Metering"/>
      <sheetName val="Metering | Escalation"/>
      <sheetName val="Metering | Capitalised OH"/>
      <sheetName val="Repex --&gt;"/>
      <sheetName val="BNI 1"/>
      <sheetName val="BNI 2"/>
      <sheetName val="BNI 3"/>
      <sheetName val="BNI 4"/>
      <sheetName val="BNI 5"/>
      <sheetName val="BNI 6"/>
      <sheetName val="BNI 7"/>
      <sheetName val="BNI 8"/>
      <sheetName val="BNI 9"/>
      <sheetName val="BNI 10"/>
      <sheetName val="BNI 11"/>
      <sheetName val="BNI 12"/>
      <sheetName val="BNI 13"/>
      <sheetName val="BNI 14"/>
      <sheetName val="BNI 15"/>
      <sheetName val="BNI 16"/>
      <sheetName val="BNI 17"/>
      <sheetName val="BNI 18"/>
      <sheetName val="BNI 19"/>
      <sheetName val="BNI 20"/>
      <sheetName val="BNI 21"/>
      <sheetName val="BNI 22"/>
      <sheetName val="BNI 23"/>
      <sheetName val="BNI 24"/>
      <sheetName val="BNI 25"/>
      <sheetName val="BNI 26"/>
      <sheetName val="BNI 27"/>
      <sheetName val="BNI 28"/>
      <sheetName val="BNI 29"/>
      <sheetName val="BNI 30"/>
      <sheetName val="BNI 31"/>
      <sheetName val="BNI 32"/>
      <sheetName val="BNI 33"/>
      <sheetName val="BNI 34"/>
      <sheetName val="BNI 35"/>
      <sheetName val="Augex --&gt;"/>
      <sheetName val="A-BNI 1"/>
      <sheetName val="A-BNI 2"/>
      <sheetName val="A-BNI 3"/>
      <sheetName val="A-BNI 4"/>
      <sheetName val="A-BNI 5"/>
      <sheetName val="A-BNI 6"/>
      <sheetName val="A-BNI 7"/>
      <sheetName val="A-BNI 8"/>
      <sheetName val="A-BNI 9"/>
      <sheetName val="A-BNI 10"/>
      <sheetName val="A-BNI 11"/>
      <sheetName val="A-BNI 12"/>
      <sheetName val="A-BNI 13"/>
      <sheetName val="A-BNI 14"/>
      <sheetName val="A-BNI 15"/>
      <sheetName val="ICT --&gt;"/>
      <sheetName val="I-BNI 1"/>
      <sheetName val="NonN --&gt;"/>
      <sheetName val="N-BNI 1"/>
      <sheetName val="N-BNI 2"/>
      <sheetName val="N-BNI 3"/>
      <sheetName val="N-BNI 4"/>
      <sheetName val="N-BNI 5"/>
      <sheetName val="N-BNI 6"/>
      <sheetName val="Checks"/>
    </sheetNames>
    <sheetDataSet>
      <sheetData sheetId="0"/>
      <sheetData sheetId="1"/>
      <sheetData sheetId="2"/>
      <sheetData sheetId="3">
        <row r="22">
          <cell r="I22">
            <v>2.2499999999999999E-2</v>
          </cell>
        </row>
        <row r="25">
          <cell r="H25">
            <v>14.457181193195094</v>
          </cell>
          <cell r="I25">
            <v>4.0061212575000003</v>
          </cell>
          <cell r="J25">
            <v>7.3073238302535408</v>
          </cell>
          <cell r="K25">
            <v>5.6540584427746543</v>
          </cell>
          <cell r="L25">
            <v>15.074702861966831</v>
          </cell>
          <cell r="M25">
            <v>17.018794578853612</v>
          </cell>
          <cell r="N25">
            <v>13.843363053168829</v>
          </cell>
          <cell r="S25">
            <v>14.491704941884445</v>
          </cell>
          <cell r="T25">
            <v>4.0324694346927989</v>
          </cell>
          <cell r="U25">
            <v>7.3949044268918529</v>
          </cell>
          <cell r="V25">
            <v>5.7559834187772951</v>
          </cell>
          <cell r="W25">
            <v>15.456394555574914</v>
          </cell>
          <cell r="X25">
            <v>17.585137907500812</v>
          </cell>
          <cell r="Y25">
            <v>14.397970489733808</v>
          </cell>
        </row>
        <row r="26">
          <cell r="H26">
            <v>21.215415986436209</v>
          </cell>
          <cell r="I26">
            <v>30.836510506915889</v>
          </cell>
          <cell r="J26">
            <v>34.5085224052238</v>
          </cell>
          <cell r="K26">
            <v>37.832518584424662</v>
          </cell>
          <cell r="L26">
            <v>32.618122643172946</v>
          </cell>
          <cell r="M26">
            <v>21.298109026321356</v>
          </cell>
          <cell r="N26">
            <v>18.951066930514305</v>
          </cell>
          <cell r="S26">
            <v>21.266078399811821</v>
          </cell>
          <cell r="T26">
            <v>31.03932160289126</v>
          </cell>
          <cell r="U26">
            <v>34.922118004866356</v>
          </cell>
          <cell r="V26">
            <v>38.514520475254891</v>
          </cell>
          <cell r="W26">
            <v>33.444013978344806</v>
          </cell>
          <cell r="X26">
            <v>22.006857340073573</v>
          </cell>
          <cell r="Y26">
            <v>19.710304596256083</v>
          </cell>
        </row>
        <row r="27">
          <cell r="S27">
            <v>11.071070222845824</v>
          </cell>
          <cell r="T27">
            <v>11.582349621752176</v>
          </cell>
          <cell r="U27">
            <v>12.647893670135225</v>
          </cell>
          <cell r="V27">
            <v>13.378655156962429</v>
          </cell>
          <cell r="W27">
            <v>13.564976556766927</v>
          </cell>
          <cell r="X27">
            <v>11.49268757276556</v>
          </cell>
          <cell r="Y27">
            <v>11.589754799327023</v>
          </cell>
        </row>
        <row r="28">
          <cell r="H28">
            <v>0.55624000000000007</v>
          </cell>
          <cell r="I28">
            <v>0.55624000000000007</v>
          </cell>
          <cell r="J28">
            <v>27.5589343175</v>
          </cell>
          <cell r="K28">
            <v>5.4682962575000005</v>
          </cell>
          <cell r="L28">
            <v>24.3453517875</v>
          </cell>
          <cell r="M28">
            <v>5.4774711499999995</v>
          </cell>
          <cell r="N28">
            <v>5.143049232500001</v>
          </cell>
          <cell r="S28">
            <v>0.55756830112000011</v>
          </cell>
          <cell r="T28">
            <v>0.55989837905038065</v>
          </cell>
          <cell r="U28">
            <v>27.889236896981956</v>
          </cell>
          <cell r="V28">
            <v>5.5668725227547871</v>
          </cell>
          <cell r="W28">
            <v>24.961776445441352</v>
          </cell>
          <cell r="X28">
            <v>5.6597478223745821</v>
          </cell>
          <cell r="Y28">
            <v>5.3490955046384308</v>
          </cell>
        </row>
        <row r="29">
          <cell r="H29">
            <v>4.5869475209097699</v>
          </cell>
          <cell r="I29">
            <v>4.781306365909769</v>
          </cell>
          <cell r="J29">
            <v>10.634</v>
          </cell>
          <cell r="K29">
            <v>9.2638499999999997</v>
          </cell>
          <cell r="L29">
            <v>7.1779499999999992</v>
          </cell>
          <cell r="M29">
            <v>4.7341749999999996</v>
          </cell>
          <cell r="N29">
            <v>4.8568749999999996</v>
          </cell>
          <cell r="S29">
            <v>4.5979011515897028</v>
          </cell>
          <cell r="T29">
            <v>4.8127529196320751</v>
          </cell>
          <cell r="U29">
            <v>10.761451866960643</v>
          </cell>
          <cell r="V29">
            <v>9.4308482188013425</v>
          </cell>
          <cell r="W29">
            <v>7.3596957973945534</v>
          </cell>
          <cell r="X29">
            <v>4.8917166176201921</v>
          </cell>
          <cell r="Y29">
            <v>5.0514562576843405</v>
          </cell>
        </row>
        <row r="30">
          <cell r="S30">
            <v>0</v>
          </cell>
          <cell r="T30">
            <v>0</v>
          </cell>
          <cell r="U30">
            <v>0</v>
          </cell>
          <cell r="V30">
            <v>0</v>
          </cell>
          <cell r="W30">
            <v>0</v>
          </cell>
          <cell r="X30">
            <v>0</v>
          </cell>
          <cell r="Y30">
            <v>0</v>
          </cell>
        </row>
        <row r="31">
          <cell r="V31">
            <v>13.19114455870012</v>
          </cell>
          <cell r="W31">
            <v>13.393456838449179</v>
          </cell>
          <cell r="X31">
            <v>13.557488562506313</v>
          </cell>
          <cell r="Y31">
            <v>13.705951532618363</v>
          </cell>
        </row>
        <row r="32">
          <cell r="S32">
            <v>2.0380111801795344</v>
          </cell>
          <cell r="T32">
            <v>4.3112266048194599</v>
          </cell>
          <cell r="U32">
            <v>6.6498730874599916</v>
          </cell>
          <cell r="V32">
            <v>3.7524143663033378</v>
          </cell>
          <cell r="W32">
            <v>3.7978799723895018</v>
          </cell>
          <cell r="X32">
            <v>7.4779427748406562</v>
          </cell>
          <cell r="Y32">
            <v>3.693421968848392</v>
          </cell>
        </row>
      </sheetData>
      <sheetData sheetId="4"/>
      <sheetData sheetId="5">
        <row r="25">
          <cell r="H25">
            <v>0</v>
          </cell>
          <cell r="I25">
            <v>0</v>
          </cell>
          <cell r="J25">
            <v>16.690595218122326</v>
          </cell>
          <cell r="K25">
            <v>4.4867947810284132</v>
          </cell>
          <cell r="L25">
            <v>3.9337473272023282</v>
          </cell>
          <cell r="M25">
            <v>4.7135024197736008</v>
          </cell>
          <cell r="N25">
            <v>3.8373756064416416</v>
          </cell>
        </row>
      </sheetData>
      <sheetData sheetId="6"/>
      <sheetData sheetId="7">
        <row r="23">
          <cell r="H23">
            <v>0</v>
          </cell>
          <cell r="I23">
            <v>0</v>
          </cell>
          <cell r="J23">
            <v>0</v>
          </cell>
          <cell r="K23">
            <v>0</v>
          </cell>
          <cell r="L23">
            <v>0</v>
          </cell>
          <cell r="M23">
            <v>0</v>
          </cell>
          <cell r="N23">
            <v>0</v>
          </cell>
          <cell r="P23">
            <v>0</v>
          </cell>
        </row>
      </sheetData>
      <sheetData sheetId="8">
        <row r="23">
          <cell r="H23">
            <v>0</v>
          </cell>
          <cell r="I23">
            <v>0</v>
          </cell>
          <cell r="J23">
            <v>0</v>
          </cell>
          <cell r="K23">
            <v>0</v>
          </cell>
          <cell r="L23">
            <v>0</v>
          </cell>
          <cell r="M23">
            <v>0</v>
          </cell>
          <cell r="N23">
            <v>0</v>
          </cell>
          <cell r="P23">
            <v>0</v>
          </cell>
        </row>
      </sheetData>
      <sheetData sheetId="9">
        <row r="23">
          <cell r="H23">
            <v>0</v>
          </cell>
          <cell r="I23">
            <v>0</v>
          </cell>
          <cell r="J23">
            <v>0</v>
          </cell>
          <cell r="K23">
            <v>0</v>
          </cell>
          <cell r="L23">
            <v>0</v>
          </cell>
          <cell r="M23">
            <v>0</v>
          </cell>
          <cell r="N23">
            <v>0</v>
          </cell>
          <cell r="P23">
            <v>0</v>
          </cell>
        </row>
      </sheetData>
      <sheetData sheetId="10">
        <row r="8">
          <cell r="H8">
            <v>0</v>
          </cell>
          <cell r="I8">
            <v>0</v>
          </cell>
          <cell r="J8">
            <v>0</v>
          </cell>
          <cell r="K8">
            <v>0</v>
          </cell>
          <cell r="L8">
            <v>0</v>
          </cell>
          <cell r="M8">
            <v>0</v>
          </cell>
          <cell r="N8">
            <v>0</v>
          </cell>
        </row>
        <row r="9">
          <cell r="H9">
            <v>0</v>
          </cell>
          <cell r="I9">
            <v>0</v>
          </cell>
          <cell r="J9">
            <v>0</v>
          </cell>
          <cell r="K9">
            <v>0</v>
          </cell>
          <cell r="L9">
            <v>0</v>
          </cell>
          <cell r="M9">
            <v>0</v>
          </cell>
          <cell r="N9">
            <v>0</v>
          </cell>
        </row>
        <row r="10">
          <cell r="H10">
            <v>0</v>
          </cell>
          <cell r="I10">
            <v>0</v>
          </cell>
          <cell r="J10">
            <v>0</v>
          </cell>
          <cell r="K10">
            <v>0</v>
          </cell>
          <cell r="L10">
            <v>0</v>
          </cell>
          <cell r="M10">
            <v>0</v>
          </cell>
          <cell r="N10">
            <v>0</v>
          </cell>
        </row>
        <row r="11">
          <cell r="H11">
            <v>0</v>
          </cell>
          <cell r="I11">
            <v>0</v>
          </cell>
          <cell r="J11">
            <v>0</v>
          </cell>
          <cell r="K11">
            <v>0</v>
          </cell>
          <cell r="L11">
            <v>0</v>
          </cell>
          <cell r="M11">
            <v>0</v>
          </cell>
          <cell r="N11">
            <v>0</v>
          </cell>
        </row>
        <row r="12">
          <cell r="H12">
            <v>0</v>
          </cell>
          <cell r="I12">
            <v>0</v>
          </cell>
          <cell r="J12">
            <v>0</v>
          </cell>
          <cell r="K12">
            <v>0</v>
          </cell>
          <cell r="L12">
            <v>0</v>
          </cell>
          <cell r="M12">
            <v>0</v>
          </cell>
          <cell r="N12">
            <v>0</v>
          </cell>
        </row>
        <row r="13">
          <cell r="H13">
            <v>0</v>
          </cell>
          <cell r="I13">
            <v>0</v>
          </cell>
          <cell r="J13">
            <v>0</v>
          </cell>
          <cell r="K13">
            <v>0</v>
          </cell>
          <cell r="L13">
            <v>0</v>
          </cell>
          <cell r="M13">
            <v>0</v>
          </cell>
          <cell r="N13">
            <v>0</v>
          </cell>
        </row>
        <row r="14">
          <cell r="H14">
            <v>0</v>
          </cell>
          <cell r="I14">
            <v>0</v>
          </cell>
          <cell r="J14">
            <v>0</v>
          </cell>
          <cell r="K14">
            <v>0</v>
          </cell>
          <cell r="L14">
            <v>0</v>
          </cell>
          <cell r="M14">
            <v>0</v>
          </cell>
          <cell r="N14">
            <v>0</v>
          </cell>
        </row>
        <row r="15">
          <cell r="H15">
            <v>0</v>
          </cell>
          <cell r="I15">
            <v>0</v>
          </cell>
          <cell r="J15">
            <v>0</v>
          </cell>
          <cell r="K15">
            <v>0</v>
          </cell>
          <cell r="L15">
            <v>0</v>
          </cell>
          <cell r="M15">
            <v>0</v>
          </cell>
          <cell r="N15">
            <v>0</v>
          </cell>
        </row>
        <row r="16">
          <cell r="H16">
            <v>0</v>
          </cell>
          <cell r="I16">
            <v>0</v>
          </cell>
          <cell r="J16">
            <v>0</v>
          </cell>
          <cell r="K16">
            <v>0</v>
          </cell>
          <cell r="L16">
            <v>0</v>
          </cell>
          <cell r="M16">
            <v>0</v>
          </cell>
          <cell r="N16">
            <v>0</v>
          </cell>
        </row>
        <row r="17">
          <cell r="H17">
            <v>0</v>
          </cell>
          <cell r="I17">
            <v>0</v>
          </cell>
          <cell r="J17">
            <v>0</v>
          </cell>
          <cell r="K17">
            <v>0</v>
          </cell>
          <cell r="L17">
            <v>0</v>
          </cell>
          <cell r="M17">
            <v>0</v>
          </cell>
          <cell r="N17">
            <v>0</v>
          </cell>
        </row>
        <row r="18">
          <cell r="H18">
            <v>0</v>
          </cell>
          <cell r="I18">
            <v>0</v>
          </cell>
          <cell r="J18">
            <v>7.181</v>
          </cell>
          <cell r="K18">
            <v>0.68100000000000005</v>
          </cell>
          <cell r="L18">
            <v>0.68100000000000005</v>
          </cell>
          <cell r="M18">
            <v>0.68100000000000005</v>
          </cell>
          <cell r="N18">
            <v>0.68100000000000005</v>
          </cell>
        </row>
        <row r="19">
          <cell r="H19">
            <v>0</v>
          </cell>
          <cell r="I19">
            <v>0</v>
          </cell>
          <cell r="J19">
            <v>0</v>
          </cell>
          <cell r="K19">
            <v>0</v>
          </cell>
          <cell r="L19">
            <v>0</v>
          </cell>
          <cell r="M19">
            <v>0</v>
          </cell>
          <cell r="N19">
            <v>0</v>
          </cell>
        </row>
        <row r="20">
          <cell r="H20">
            <v>0</v>
          </cell>
          <cell r="I20">
            <v>0</v>
          </cell>
          <cell r="J20">
            <v>0</v>
          </cell>
          <cell r="K20">
            <v>0</v>
          </cell>
          <cell r="L20">
            <v>0</v>
          </cell>
          <cell r="M20">
            <v>0</v>
          </cell>
          <cell r="N20">
            <v>0</v>
          </cell>
        </row>
        <row r="21">
          <cell r="H21">
            <v>0.54400000000000004</v>
          </cell>
          <cell r="I21">
            <v>0.54400000000000004</v>
          </cell>
          <cell r="J21">
            <v>1.0190000000000001</v>
          </cell>
          <cell r="K21">
            <v>1.0190000000000001</v>
          </cell>
          <cell r="L21">
            <v>1.0190000000000001</v>
          </cell>
          <cell r="M21">
            <v>1.0190000000000001</v>
          </cell>
          <cell r="N21">
            <v>1.0190000000000001</v>
          </cell>
        </row>
        <row r="22">
          <cell r="H22">
            <v>0</v>
          </cell>
          <cell r="I22">
            <v>0</v>
          </cell>
          <cell r="J22">
            <v>4.5910000000000002</v>
          </cell>
          <cell r="K22">
            <v>0</v>
          </cell>
          <cell r="L22">
            <v>18.821999999999999</v>
          </cell>
          <cell r="M22">
            <v>0</v>
          </cell>
          <cell r="N22">
            <v>0.43</v>
          </cell>
        </row>
        <row r="23">
          <cell r="H23">
            <v>0</v>
          </cell>
          <cell r="I23">
            <v>0</v>
          </cell>
          <cell r="J23">
            <v>14.161503</v>
          </cell>
          <cell r="K23">
            <v>3.647967</v>
          </cell>
          <cell r="L23">
            <v>3.2876349999999999</v>
          </cell>
          <cell r="M23">
            <v>3.6569400000000001</v>
          </cell>
          <cell r="N23">
            <v>2.899877</v>
          </cell>
          <cell r="P23">
            <v>27.653921999999998</v>
          </cell>
        </row>
      </sheetData>
      <sheetData sheetId="11">
        <row r="8">
          <cell r="H8">
            <v>0</v>
          </cell>
          <cell r="I8">
            <v>0</v>
          </cell>
          <cell r="J8">
            <v>0</v>
          </cell>
          <cell r="K8">
            <v>0</v>
          </cell>
          <cell r="L8">
            <v>0</v>
          </cell>
          <cell r="M8">
            <v>0</v>
          </cell>
          <cell r="N8">
            <v>0</v>
          </cell>
        </row>
        <row r="9">
          <cell r="H9">
            <v>0</v>
          </cell>
          <cell r="I9">
            <v>0</v>
          </cell>
          <cell r="J9">
            <v>0</v>
          </cell>
          <cell r="K9">
            <v>0</v>
          </cell>
          <cell r="L9">
            <v>0</v>
          </cell>
          <cell r="M9">
            <v>0</v>
          </cell>
          <cell r="N9">
            <v>0</v>
          </cell>
        </row>
        <row r="10">
          <cell r="H10">
            <v>0</v>
          </cell>
          <cell r="I10">
            <v>0</v>
          </cell>
          <cell r="J10">
            <v>0</v>
          </cell>
          <cell r="K10">
            <v>0</v>
          </cell>
          <cell r="L10">
            <v>0</v>
          </cell>
          <cell r="M10">
            <v>0</v>
          </cell>
          <cell r="N10">
            <v>0</v>
          </cell>
        </row>
        <row r="11">
          <cell r="H11">
            <v>0</v>
          </cell>
          <cell r="I11">
            <v>0</v>
          </cell>
          <cell r="J11">
            <v>0</v>
          </cell>
          <cell r="K11">
            <v>0</v>
          </cell>
          <cell r="L11">
            <v>0</v>
          </cell>
          <cell r="M11">
            <v>0</v>
          </cell>
          <cell r="N11">
            <v>0</v>
          </cell>
        </row>
        <row r="12">
          <cell r="H12">
            <v>0</v>
          </cell>
          <cell r="I12">
            <v>0</v>
          </cell>
          <cell r="J12">
            <v>0</v>
          </cell>
          <cell r="K12">
            <v>0</v>
          </cell>
          <cell r="L12">
            <v>0</v>
          </cell>
          <cell r="M12">
            <v>0</v>
          </cell>
          <cell r="N12">
            <v>0</v>
          </cell>
        </row>
        <row r="13">
          <cell r="H13">
            <v>0</v>
          </cell>
          <cell r="I13">
            <v>0</v>
          </cell>
          <cell r="J13">
            <v>0</v>
          </cell>
          <cell r="K13">
            <v>0</v>
          </cell>
          <cell r="L13">
            <v>0</v>
          </cell>
          <cell r="M13">
            <v>0</v>
          </cell>
          <cell r="N13">
            <v>0</v>
          </cell>
        </row>
        <row r="14">
          <cell r="H14">
            <v>0</v>
          </cell>
          <cell r="I14">
            <v>0</v>
          </cell>
          <cell r="J14">
            <v>0</v>
          </cell>
          <cell r="K14">
            <v>0</v>
          </cell>
          <cell r="L14">
            <v>0</v>
          </cell>
          <cell r="M14">
            <v>0</v>
          </cell>
          <cell r="N14">
            <v>0</v>
          </cell>
        </row>
        <row r="15">
          <cell r="H15">
            <v>0</v>
          </cell>
          <cell r="I15">
            <v>0</v>
          </cell>
          <cell r="J15">
            <v>0</v>
          </cell>
          <cell r="K15">
            <v>0</v>
          </cell>
          <cell r="L15">
            <v>0</v>
          </cell>
          <cell r="M15">
            <v>0</v>
          </cell>
          <cell r="N15">
            <v>0</v>
          </cell>
        </row>
        <row r="16">
          <cell r="H16">
            <v>0</v>
          </cell>
          <cell r="I16">
            <v>0</v>
          </cell>
          <cell r="J16">
            <v>0</v>
          </cell>
          <cell r="K16">
            <v>0</v>
          </cell>
          <cell r="L16">
            <v>0</v>
          </cell>
          <cell r="M16">
            <v>0</v>
          </cell>
          <cell r="N16">
            <v>0</v>
          </cell>
        </row>
        <row r="17">
          <cell r="H17">
            <v>0</v>
          </cell>
          <cell r="I17">
            <v>0</v>
          </cell>
          <cell r="J17">
            <v>0</v>
          </cell>
          <cell r="K17">
            <v>0</v>
          </cell>
          <cell r="L17">
            <v>0</v>
          </cell>
          <cell r="M17">
            <v>0</v>
          </cell>
          <cell r="N17">
            <v>0</v>
          </cell>
        </row>
        <row r="18">
          <cell r="H18">
            <v>0</v>
          </cell>
          <cell r="I18">
            <v>0</v>
          </cell>
          <cell r="J18">
            <v>0</v>
          </cell>
          <cell r="K18">
            <v>0</v>
          </cell>
          <cell r="L18">
            <v>0</v>
          </cell>
          <cell r="M18">
            <v>0</v>
          </cell>
          <cell r="N18">
            <v>0</v>
          </cell>
        </row>
        <row r="19">
          <cell r="H19">
            <v>4.4860122453885278</v>
          </cell>
          <cell r="I19">
            <v>4.6760942453885272</v>
          </cell>
          <cell r="J19">
            <v>10.4</v>
          </cell>
          <cell r="K19">
            <v>9.06</v>
          </cell>
          <cell r="L19">
            <v>7.02</v>
          </cell>
          <cell r="M19">
            <v>4.63</v>
          </cell>
          <cell r="N19">
            <v>4.75</v>
          </cell>
        </row>
        <row r="20">
          <cell r="H20">
            <v>0</v>
          </cell>
          <cell r="I20">
            <v>0</v>
          </cell>
          <cell r="J20">
            <v>0</v>
          </cell>
          <cell r="K20">
            <v>0</v>
          </cell>
          <cell r="L20">
            <v>0</v>
          </cell>
          <cell r="M20">
            <v>0</v>
          </cell>
          <cell r="N20">
            <v>0</v>
          </cell>
        </row>
        <row r="21">
          <cell r="H21">
            <v>0</v>
          </cell>
          <cell r="I21">
            <v>0</v>
          </cell>
          <cell r="J21">
            <v>0</v>
          </cell>
          <cell r="K21">
            <v>0</v>
          </cell>
          <cell r="L21">
            <v>0</v>
          </cell>
          <cell r="M21">
            <v>0</v>
          </cell>
          <cell r="N21">
            <v>0</v>
          </cell>
        </row>
        <row r="22">
          <cell r="H22">
            <v>0</v>
          </cell>
          <cell r="I22">
            <v>0</v>
          </cell>
          <cell r="J22">
            <v>0</v>
          </cell>
          <cell r="K22">
            <v>0</v>
          </cell>
          <cell r="L22">
            <v>0</v>
          </cell>
          <cell r="M22">
            <v>0</v>
          </cell>
          <cell r="N22">
            <v>0</v>
          </cell>
        </row>
        <row r="23">
          <cell r="H23">
            <v>0</v>
          </cell>
          <cell r="I23">
            <v>0</v>
          </cell>
          <cell r="J23">
            <v>0</v>
          </cell>
          <cell r="K23">
            <v>0</v>
          </cell>
          <cell r="L23">
            <v>0</v>
          </cell>
          <cell r="M23">
            <v>0</v>
          </cell>
          <cell r="N23">
            <v>0</v>
          </cell>
          <cell r="P23">
            <v>0</v>
          </cell>
        </row>
      </sheetData>
      <sheetData sheetId="12">
        <row r="8">
          <cell r="D8" t="str">
            <v>Substations</v>
          </cell>
          <cell r="H8">
            <v>1.8876523293420711E-2</v>
          </cell>
          <cell r="I8">
            <v>8.4593543792269799E-2</v>
          </cell>
          <cell r="J8">
            <v>0.1225498720775402</v>
          </cell>
          <cell r="K8">
            <v>0.15706811751227612</v>
          </cell>
          <cell r="L8">
            <v>0.32113374269187389</v>
          </cell>
          <cell r="M8">
            <v>0.39923044386602768</v>
          </cell>
          <cell r="N8">
            <v>0.29714769028331123</v>
          </cell>
        </row>
        <row r="9">
          <cell r="D9" t="str">
            <v>Distribution Lines</v>
          </cell>
          <cell r="H9">
            <v>3.0925308570488141E-2</v>
          </cell>
          <cell r="I9">
            <v>0.10528214325779217</v>
          </cell>
          <cell r="J9">
            <v>0.26858029308835896</v>
          </cell>
          <cell r="K9">
            <v>0.44458159846834278</v>
          </cell>
          <cell r="L9">
            <v>0.52946393832288408</v>
          </cell>
          <cell r="M9">
            <v>0.56319412849382644</v>
          </cell>
          <cell r="N9">
            <v>0.71555035500152897</v>
          </cell>
        </row>
        <row r="10">
          <cell r="D10" t="str">
            <v>Transmission Lines</v>
          </cell>
          <cell r="H10">
            <v>1.9940837775701326E-2</v>
          </cell>
          <cell r="I10">
            <v>1.5127052739600244E-3</v>
          </cell>
          <cell r="J10">
            <v>2.9364028028359357E-2</v>
          </cell>
          <cell r="K10">
            <v>4.0884940952352178E-2</v>
          </cell>
          <cell r="L10">
            <v>5.7425792669334452E-2</v>
          </cell>
          <cell r="M10">
            <v>7.5473422246240762E-2</v>
          </cell>
          <cell r="N10">
            <v>8.9701183570761067E-2</v>
          </cell>
        </row>
        <row r="11">
          <cell r="D11" t="str">
            <v>LV Services</v>
          </cell>
          <cell r="H11">
            <v>1.7417285792107329E-3</v>
          </cell>
          <cell r="I11">
            <v>6.1605767137115075E-3</v>
          </cell>
          <cell r="J11">
            <v>1.5792065785572573E-2</v>
          </cell>
          <cell r="K11">
            <v>2.8009312297799127E-2</v>
          </cell>
          <cell r="L11">
            <v>4.0160757742514486E-2</v>
          </cell>
          <cell r="M11">
            <v>2.7053708793447706E-2</v>
          </cell>
          <cell r="N11">
            <v>3.2875332215974273E-2</v>
          </cell>
        </row>
        <row r="12">
          <cell r="D12" t="str">
            <v>Distribution Substations</v>
          </cell>
          <cell r="H12">
            <v>9.793675940617419E-3</v>
          </cell>
          <cell r="I12">
            <v>3.8828480700330736E-2</v>
          </cell>
          <cell r="J12">
            <v>6.6004894802410341E-2</v>
          </cell>
          <cell r="K12">
            <v>0.10365713559441581</v>
          </cell>
          <cell r="L12">
            <v>0.1513667452167704</v>
          </cell>
          <cell r="M12">
            <v>0.20479473841774531</v>
          </cell>
          <cell r="N12">
            <v>0.24959869516172795</v>
          </cell>
        </row>
        <row r="13">
          <cell r="D13" t="str">
            <v>Distribution Switchgear</v>
          </cell>
          <cell r="H13">
            <v>1.2090792836939812E-2</v>
          </cell>
          <cell r="I13">
            <v>2.6288858156570782E-2</v>
          </cell>
          <cell r="J13">
            <v>5.6899103974807019E-2</v>
          </cell>
          <cell r="K13">
            <v>8.6412074032518049E-2</v>
          </cell>
          <cell r="L13">
            <v>0.11836750548129338</v>
          </cell>
          <cell r="M13">
            <v>0.15627695590158375</v>
          </cell>
          <cell r="N13">
            <v>0.18972321203192077</v>
          </cell>
        </row>
        <row r="14">
          <cell r="D14" t="str">
            <v>Protection</v>
          </cell>
          <cell r="H14">
            <v>2.3372651490000118E-3</v>
          </cell>
          <cell r="I14">
            <v>1.6109765278379484E-2</v>
          </cell>
          <cell r="J14">
            <v>3.8305074930055749E-2</v>
          </cell>
          <cell r="K14">
            <v>6.0984900900267647E-2</v>
          </cell>
          <cell r="L14">
            <v>5.3653110523068648E-2</v>
          </cell>
          <cell r="M14">
            <v>6.7320429102356805E-2</v>
          </cell>
          <cell r="N14">
            <v>6.3620133769704434E-2</v>
          </cell>
        </row>
        <row r="15">
          <cell r="D15" t="str">
            <v>SCADA</v>
          </cell>
          <cell r="H15">
            <v>1.1141548320000028E-3</v>
          </cell>
          <cell r="I15">
            <v>7.6099072288955405E-3</v>
          </cell>
          <cell r="J15">
            <v>1.0559064772646787E-2</v>
          </cell>
          <cell r="K15">
            <v>1.8982294013591972E-2</v>
          </cell>
          <cell r="L15">
            <v>2.4079333698649563E-2</v>
          </cell>
          <cell r="M15">
            <v>2.259543814162146E-2</v>
          </cell>
          <cell r="N15">
            <v>2.0552347999910792E-2</v>
          </cell>
        </row>
        <row r="16">
          <cell r="D16" t="str">
            <v>Communications</v>
          </cell>
          <cell r="H16">
            <v>1.2285722700000612E-2</v>
          </cell>
          <cell r="I16">
            <v>1.1744492476498225E-2</v>
          </cell>
          <cell r="J16">
            <v>2.8297334765288618E-2</v>
          </cell>
          <cell r="K16">
            <v>4.4526368673857952E-2</v>
          </cell>
          <cell r="L16">
            <v>5.9426073807287594E-2</v>
          </cell>
          <cell r="M16">
            <v>6.5057557535891153E-2</v>
          </cell>
          <cell r="N16">
            <v>6.1737170112792672E-2</v>
          </cell>
        </row>
        <row r="17">
          <cell r="D17" t="str">
            <v>Land and Easements</v>
          </cell>
          <cell r="H17">
            <v>0</v>
          </cell>
          <cell r="I17">
            <v>0</v>
          </cell>
          <cell r="J17">
            <v>0</v>
          </cell>
          <cell r="K17">
            <v>0</v>
          </cell>
          <cell r="L17">
            <v>0</v>
          </cell>
          <cell r="M17">
            <v>0</v>
          </cell>
          <cell r="N17">
            <v>0</v>
          </cell>
        </row>
        <row r="18">
          <cell r="D18" t="str">
            <v>Property</v>
          </cell>
          <cell r="H18">
            <v>0</v>
          </cell>
          <cell r="I18">
            <v>0</v>
          </cell>
          <cell r="J18">
            <v>8.6360205697283199E-2</v>
          </cell>
          <cell r="K18">
            <v>1.4721643310731225E-2</v>
          </cell>
          <cell r="L18">
            <v>2.1400476174656791E-2</v>
          </cell>
          <cell r="M18">
            <v>2.4062976907520683E-2</v>
          </cell>
          <cell r="N18">
            <v>2.8322577813912231E-2</v>
          </cell>
        </row>
        <row r="19">
          <cell r="D19" t="str">
            <v>IT and Communications</v>
          </cell>
          <cell r="H19">
            <v>1.0712597241988142E-2</v>
          </cell>
          <cell r="I19">
            <v>3.0754575767535819E-2</v>
          </cell>
          <cell r="J19">
            <v>0.12464730265099533</v>
          </cell>
          <cell r="K19">
            <v>0.17413956331557401</v>
          </cell>
          <cell r="L19">
            <v>0.32713458610573376</v>
          </cell>
          <cell r="M19">
            <v>0.18069695008689912</v>
          </cell>
          <cell r="N19">
            <v>0.19029951851769322</v>
          </cell>
        </row>
        <row r="20">
          <cell r="D20" t="str">
            <v>Motor Vehicles</v>
          </cell>
          <cell r="H20">
            <v>0</v>
          </cell>
          <cell r="I20">
            <v>0</v>
          </cell>
          <cell r="J20">
            <v>0</v>
          </cell>
          <cell r="K20">
            <v>0</v>
          </cell>
          <cell r="L20">
            <v>0</v>
          </cell>
          <cell r="M20">
            <v>0</v>
          </cell>
          <cell r="N20">
            <v>0</v>
          </cell>
        </row>
        <row r="21">
          <cell r="D21" t="str">
            <v>Plant and Equipment</v>
          </cell>
          <cell r="H21">
            <v>1.2990720000000122E-3</v>
          </cell>
          <cell r="I21">
            <v>3.5778768218880375E-3</v>
          </cell>
          <cell r="J21">
            <v>1.2213038596285086E-2</v>
          </cell>
          <cell r="K21">
            <v>1.8369380436704885E-2</v>
          </cell>
          <cell r="L21">
            <v>2.5801094678153502E-2</v>
          </cell>
          <cell r="M21">
            <v>3.3909795973950274E-2</v>
          </cell>
          <cell r="N21">
            <v>4.0824254604111321E-2</v>
          </cell>
        </row>
        <row r="22">
          <cell r="D22" t="str">
            <v>Property Leases</v>
          </cell>
          <cell r="H22">
            <v>0</v>
          </cell>
          <cell r="I22">
            <v>0</v>
          </cell>
          <cell r="J22">
            <v>5.5024592929877159E-2</v>
          </cell>
          <cell r="K22">
            <v>0</v>
          </cell>
          <cell r="L22">
            <v>0.47657331112090517</v>
          </cell>
          <cell r="M22">
            <v>0</v>
          </cell>
          <cell r="N22">
            <v>1.7227114307917457E-2</v>
          </cell>
        </row>
        <row r="23">
          <cell r="D23" t="str">
            <v>Fleet Leases</v>
          </cell>
          <cell r="H23">
            <v>0</v>
          </cell>
          <cell r="I23">
            <v>0</v>
          </cell>
          <cell r="J23">
            <v>0.16973011061865151</v>
          </cell>
          <cell r="K23">
            <v>6.5761426539298728E-2</v>
          </cell>
          <cell r="L23">
            <v>8.3242965556634907E-2</v>
          </cell>
          <cell r="M23">
            <v>0.12169390509222566</v>
          </cell>
          <cell r="N23">
            <v>0.11617793618116456</v>
          </cell>
          <cell r="P23">
            <v>0.55660634398797537</v>
          </cell>
        </row>
        <row r="25">
          <cell r="H25">
            <v>0.12111767891936692</v>
          </cell>
          <cell r="I25">
            <v>0.33246292546783213</v>
          </cell>
          <cell r="J25">
            <v>1.0843269827181319</v>
          </cell>
          <cell r="K25">
            <v>1.2580987560477304</v>
          </cell>
          <cell r="L25">
            <v>2.2892294337897603</v>
          </cell>
          <cell r="M25">
            <v>1.9413604505593367</v>
          </cell>
          <cell r="N25">
            <v>2.1133575215724312</v>
          </cell>
        </row>
        <row r="51">
          <cell r="H51">
            <v>4.0000000000000001E-3</v>
          </cell>
          <cell r="I51">
            <v>7.0000000000000001E-3</v>
          </cell>
          <cell r="J51">
            <v>9.0000000000000011E-3</v>
          </cell>
          <cell r="K51">
            <v>9.9999999999999985E-3</v>
          </cell>
          <cell r="L51">
            <v>1.2E-2</v>
          </cell>
          <cell r="M51">
            <v>1.3000000000000001E-2</v>
          </cell>
          <cell r="N51">
            <v>1.0999999999999999E-2</v>
          </cell>
        </row>
        <row r="52">
          <cell r="H52">
            <v>1.0023880000000001</v>
          </cell>
          <cell r="I52">
            <v>1.0065769794520001</v>
          </cell>
          <cell r="J52">
            <v>1.0119853175625957</v>
          </cell>
          <cell r="K52">
            <v>1.0180268699084445</v>
          </cell>
          <cell r="L52">
            <v>1.0253200144044685</v>
          </cell>
          <cell r="M52">
            <v>1.0332775230362614</v>
          </cell>
          <cell r="N52">
            <v>1.0400630565300406</v>
          </cell>
        </row>
      </sheetData>
      <sheetData sheetId="13">
        <row r="23">
          <cell r="H23">
            <v>0</v>
          </cell>
          <cell r="I23">
            <v>0</v>
          </cell>
          <cell r="J23">
            <v>1.992087396102453</v>
          </cell>
          <cell r="K23">
            <v>0.6743349289897117</v>
          </cell>
          <cell r="L23">
            <v>0.47630768451899202</v>
          </cell>
          <cell r="M23">
            <v>0.83114841253476868</v>
          </cell>
          <cell r="N23">
            <v>0.73687964224586899</v>
          </cell>
          <cell r="P23">
            <v>4.7107580643917943</v>
          </cell>
        </row>
      </sheetData>
      <sheetData sheetId="14"/>
      <sheetData sheetId="15">
        <row r="18">
          <cell r="H18">
            <v>2.0380111801795344</v>
          </cell>
          <cell r="I18">
            <v>4.3112266048194599</v>
          </cell>
          <cell r="J18">
            <v>6.6498730874599916</v>
          </cell>
          <cell r="K18">
            <v>3.7524143663033378</v>
          </cell>
          <cell r="L18">
            <v>3.7978799723895018</v>
          </cell>
          <cell r="M18">
            <v>7.4779427748406562</v>
          </cell>
          <cell r="N18">
            <v>3.693421968848392</v>
          </cell>
          <cell r="P18">
            <v>25.371532169841885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Input_Data"/>
      <sheetName val="Calc_Returns"/>
      <sheetName val="Output_PTRM"/>
      <sheetName val="Lookup"/>
      <sheetName val="Checks"/>
      <sheetName val="PWC12"/>
    </sheetNames>
    <sheetDataSet>
      <sheetData sheetId="0"/>
      <sheetData sheetId="1"/>
      <sheetData sheetId="2">
        <row r="18">
          <cell r="J18">
            <v>1.5108593012275628E-2</v>
          </cell>
          <cell r="K18">
            <v>1.0232558139534831E-2</v>
          </cell>
          <cell r="L18">
            <v>1.9337016574585641E-2</v>
          </cell>
        </row>
        <row r="19">
          <cell r="M19">
            <v>0.02</v>
          </cell>
          <cell r="N19">
            <v>2.2499999999999999E-2</v>
          </cell>
        </row>
      </sheetData>
      <sheetData sheetId="3">
        <row r="110">
          <cell r="J110">
            <v>4.6481759804943998E-2</v>
          </cell>
        </row>
      </sheetData>
      <sheetData sheetId="4">
        <row r="18">
          <cell r="O18">
            <v>2.4248746575396662E-2</v>
          </cell>
        </row>
      </sheetData>
      <sheetData sheetId="5">
        <row r="1">
          <cell r="B1" t="str">
            <v>Model Lookups</v>
          </cell>
        </row>
      </sheetData>
      <sheetData sheetId="6"/>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General"/>
      <sheetName val="Input|Inflation"/>
      <sheetName val="Input|Reported opex"/>
      <sheetName val="Input|Rate of change"/>
      <sheetName val="Input|Step changes"/>
      <sheetName val="Calc|Opex forecast"/>
      <sheetName val="Output|Models"/>
      <sheetName val="Lookup|Tables"/>
      <sheetName val="Check|List"/>
    </sheetNames>
    <sheetDataSet>
      <sheetData sheetId="0" refreshError="1"/>
      <sheetData sheetId="1" refreshError="1"/>
      <sheetData sheetId="2" refreshError="1"/>
      <sheetData sheetId="3">
        <row r="32">
          <cell r="L32">
            <v>71.943510100335359</v>
          </cell>
        </row>
        <row r="42">
          <cell r="L42">
            <v>1.277E-2</v>
          </cell>
        </row>
      </sheetData>
      <sheetData sheetId="4">
        <row r="12">
          <cell r="M12">
            <v>1.9337016574585641E-2</v>
          </cell>
          <cell r="N12">
            <v>2.0000000000000018E-2</v>
          </cell>
          <cell r="O12">
            <v>2.2499999999999964E-2</v>
          </cell>
        </row>
        <row r="38">
          <cell r="P38">
            <v>9.0000000000000011E-3</v>
          </cell>
          <cell r="Q38">
            <v>9.9999999999999985E-3</v>
          </cell>
          <cell r="R38">
            <v>1.2E-2</v>
          </cell>
          <cell r="S38">
            <v>1.3000000000000001E-2</v>
          </cell>
          <cell r="T38">
            <v>1.0999999999999999E-2</v>
          </cell>
        </row>
      </sheetData>
      <sheetData sheetId="5">
        <row r="12">
          <cell r="C12" t="str">
            <v>National connections process</v>
          </cell>
          <cell r="O12">
            <v>0.47438897999999996</v>
          </cell>
          <cell r="P12">
            <v>0.47438897999999996</v>
          </cell>
          <cell r="Q12">
            <v>0.47438897999999996</v>
          </cell>
          <cell r="R12">
            <v>0.47438897999999996</v>
          </cell>
          <cell r="S12">
            <v>0.47438897999999996</v>
          </cell>
        </row>
        <row r="13">
          <cell r="C13" t="str">
            <v>Metering Compliance Type 7</v>
          </cell>
          <cell r="O13">
            <v>2.4088169999999999E-2</v>
          </cell>
          <cell r="P13">
            <v>2.4088169999999999E-2</v>
          </cell>
          <cell r="Q13">
            <v>2.4088169999999999E-2</v>
          </cell>
          <cell r="R13">
            <v>2.4088169999999999E-2</v>
          </cell>
          <cell r="S13">
            <v>2.4088169999999999E-2</v>
          </cell>
        </row>
        <row r="14">
          <cell r="C14" t="str">
            <v>MDMS commissioning and early processing</v>
          </cell>
          <cell r="O14">
            <v>0.15277211999999998</v>
          </cell>
          <cell r="P14">
            <v>0.15277211999999998</v>
          </cell>
          <cell r="Q14">
            <v>0.15277211999999998</v>
          </cell>
          <cell r="R14">
            <v>0.15277211999999998</v>
          </cell>
          <cell r="S14">
            <v>0.15277211999999998</v>
          </cell>
        </row>
        <row r="15">
          <cell r="C15" t="str">
            <v>Planning resources</v>
          </cell>
          <cell r="O15">
            <v>0.53614080000000008</v>
          </cell>
          <cell r="P15">
            <v>0.53614080000000008</v>
          </cell>
          <cell r="Q15">
            <v>0.53614080000000008</v>
          </cell>
          <cell r="R15">
            <v>0.53614080000000008</v>
          </cell>
          <cell r="S15">
            <v>0.53614080000000008</v>
          </cell>
        </row>
        <row r="16">
          <cell r="C16" t="str">
            <v>GSLs</v>
          </cell>
          <cell r="O16">
            <v>0.26784598848717084</v>
          </cell>
          <cell r="P16">
            <v>0.26725244915754159</v>
          </cell>
          <cell r="Q16">
            <v>0.26604131817860494</v>
          </cell>
          <cell r="R16">
            <v>0.26535902625127017</v>
          </cell>
          <cell r="S16">
            <v>0.26485245919086109</v>
          </cell>
        </row>
        <row r="26">
          <cell r="O26">
            <v>0.50798876941566162</v>
          </cell>
          <cell r="P26">
            <v>0.53411615850286098</v>
          </cell>
          <cell r="Q26">
            <v>0.54541160986038129</v>
          </cell>
          <cell r="R26">
            <v>0.56757990803944702</v>
          </cell>
          <cell r="S26">
            <v>0.57108099972844417</v>
          </cell>
        </row>
      </sheetData>
      <sheetData sheetId="6">
        <row r="15">
          <cell r="N15">
            <v>75.793555074662947</v>
          </cell>
        </row>
        <row r="21">
          <cell r="N21">
            <v>-5.4684205441130862</v>
          </cell>
        </row>
        <row r="32">
          <cell r="N32">
            <v>-7.0325134530549862</v>
          </cell>
        </row>
        <row r="41">
          <cell r="O41">
            <v>6.6515010053349293E-3</v>
          </cell>
          <cell r="P41">
            <v>7.6836940913239645E-3</v>
          </cell>
          <cell r="Q41">
            <v>8.1143438694775173E-3</v>
          </cell>
          <cell r="R41">
            <v>4.4511158074421325E-3</v>
          </cell>
          <cell r="S41">
            <v>4.3545968260421406E-3</v>
          </cell>
        </row>
        <row r="43">
          <cell r="O43">
            <v>5.3730000000000002E-3</v>
          </cell>
          <cell r="P43">
            <v>5.9699999999999987E-3</v>
          </cell>
          <cell r="Q43">
            <v>7.1640000000000002E-3</v>
          </cell>
          <cell r="R43">
            <v>7.7610000000000005E-3</v>
          </cell>
          <cell r="S43">
            <v>6.5669999999999991E-3</v>
          </cell>
        </row>
        <row r="45">
          <cell r="O45">
            <v>0</v>
          </cell>
          <cell r="P45">
            <v>0</v>
          </cell>
          <cell r="Q45">
            <v>0</v>
          </cell>
          <cell r="R45">
            <v>0</v>
          </cell>
          <cell r="S45">
            <v>0</v>
          </cell>
        </row>
        <row r="47">
          <cell r="O47">
            <v>1.2060239520236715E-2</v>
          </cell>
          <cell r="P47">
            <v>1.3699565745049158E-2</v>
          </cell>
          <cell r="Q47">
            <v>1.5336475028958407E-2</v>
          </cell>
          <cell r="R47">
            <v>1.2246660917223595E-2</v>
          </cell>
          <cell r="S47">
            <v>1.095019346339865E-2</v>
          </cell>
        </row>
        <row r="53">
          <cell r="C53" t="str">
            <v>National connections process</v>
          </cell>
          <cell r="O53">
            <v>0.48506273204999995</v>
          </cell>
          <cell r="P53">
            <v>0.48506273204999995</v>
          </cell>
          <cell r="Q53">
            <v>0.48506273204999995</v>
          </cell>
          <cell r="R53">
            <v>0.48506273204999995</v>
          </cell>
          <cell r="S53">
            <v>0.48506273204999995</v>
          </cell>
        </row>
        <row r="54">
          <cell r="C54" t="str">
            <v>Metering Compliance Type 7</v>
          </cell>
          <cell r="O54">
            <v>2.4630153824999997E-2</v>
          </cell>
          <cell r="P54">
            <v>2.4630153824999997E-2</v>
          </cell>
          <cell r="Q54">
            <v>2.4630153824999997E-2</v>
          </cell>
          <cell r="R54">
            <v>2.4630153824999997E-2</v>
          </cell>
          <cell r="S54">
            <v>2.4630153824999997E-2</v>
          </cell>
        </row>
        <row r="55">
          <cell r="C55" t="str">
            <v>MDMS commissioning and early processing</v>
          </cell>
          <cell r="O55">
            <v>0.15620949269999998</v>
          </cell>
          <cell r="P55">
            <v>0.15620949269999998</v>
          </cell>
          <cell r="Q55">
            <v>0.15620949269999998</v>
          </cell>
          <cell r="R55">
            <v>0.15620949269999998</v>
          </cell>
          <cell r="S55">
            <v>0.15620949269999998</v>
          </cell>
        </row>
        <row r="56">
          <cell r="C56" t="str">
            <v>Planning resources</v>
          </cell>
          <cell r="O56">
            <v>0.54820396800000004</v>
          </cell>
          <cell r="P56">
            <v>0.54820396800000004</v>
          </cell>
          <cell r="Q56">
            <v>0.54820396800000004</v>
          </cell>
          <cell r="R56">
            <v>0.54820396800000004</v>
          </cell>
          <cell r="S56">
            <v>0.54820396800000004</v>
          </cell>
        </row>
        <row r="57">
          <cell r="C57" t="str">
            <v>GSLs</v>
          </cell>
          <cell r="O57">
            <v>0.26784598848717084</v>
          </cell>
          <cell r="P57">
            <v>0.26725244915754159</v>
          </cell>
          <cell r="Q57">
            <v>0.26604131817860494</v>
          </cell>
          <cell r="R57">
            <v>0.26535902625127017</v>
          </cell>
          <cell r="S57">
            <v>0.26485245919086109</v>
          </cell>
        </row>
        <row r="58">
          <cell r="C58">
            <v>0</v>
          </cell>
          <cell r="O58">
            <v>0</v>
          </cell>
          <cell r="P58">
            <v>0</v>
          </cell>
          <cell r="Q58">
            <v>0</v>
          </cell>
          <cell r="R58">
            <v>0</v>
          </cell>
          <cell r="S58">
            <v>0</v>
          </cell>
        </row>
        <row r="59">
          <cell r="C59">
            <v>0</v>
          </cell>
          <cell r="O59">
            <v>0</v>
          </cell>
          <cell r="P59">
            <v>0</v>
          </cell>
          <cell r="Q59">
            <v>0</v>
          </cell>
          <cell r="R59">
            <v>0</v>
          </cell>
          <cell r="S59">
            <v>0</v>
          </cell>
        </row>
        <row r="60">
          <cell r="C60">
            <v>0</v>
          </cell>
          <cell r="O60">
            <v>0</v>
          </cell>
          <cell r="P60">
            <v>0</v>
          </cell>
          <cell r="Q60">
            <v>0</v>
          </cell>
          <cell r="R60">
            <v>0</v>
          </cell>
          <cell r="S60">
            <v>0</v>
          </cell>
        </row>
        <row r="61">
          <cell r="C61">
            <v>0</v>
          </cell>
          <cell r="O61">
            <v>0</v>
          </cell>
          <cell r="P61">
            <v>0</v>
          </cell>
          <cell r="Q61">
            <v>0</v>
          </cell>
          <cell r="R61">
            <v>0</v>
          </cell>
          <cell r="S61">
            <v>0</v>
          </cell>
        </row>
        <row r="63">
          <cell r="O63">
            <v>1.4819523350621708</v>
          </cell>
          <cell r="P63">
            <v>1.4813587957325416</v>
          </cell>
          <cell r="Q63">
            <v>1.4801476647536049</v>
          </cell>
          <cell r="R63">
            <v>1.4794653728262701</v>
          </cell>
          <cell r="S63">
            <v>1.4789588057658611</v>
          </cell>
        </row>
        <row r="69">
          <cell r="M69">
            <v>75.793555074662947</v>
          </cell>
          <cell r="N69">
            <v>75.793555074662947</v>
          </cell>
          <cell r="O69">
            <v>65.537897582615216</v>
          </cell>
          <cell r="P69">
            <v>66.414842676565712</v>
          </cell>
          <cell r="Q69">
            <v>67.409482299668454</v>
          </cell>
          <cell r="R69">
            <v>68.216214213513084</v>
          </cell>
          <cell r="S69">
            <v>68.946487957376448</v>
          </cell>
        </row>
        <row r="70">
          <cell r="O70">
            <v>66.045886352030877</v>
          </cell>
          <cell r="P70">
            <v>66.948958835068566</v>
          </cell>
          <cell r="Q70">
            <v>67.954893909528835</v>
          </cell>
          <cell r="R70">
            <v>68.783794121552532</v>
          </cell>
          <cell r="S70">
            <v>69.517568957104885</v>
          </cell>
        </row>
      </sheetData>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Business &amp; other details"/>
      <sheetName val="Intro"/>
      <sheetName val="DMS input"/>
      <sheetName val="Depn|Inputs"/>
      <sheetName val="Depn|Calc"/>
      <sheetName val="Depn|Comparison"/>
      <sheetName val="Depn|Existing Assets"/>
      <sheetName val="DMIA"/>
      <sheetName val="PTRM input"/>
      <sheetName val="WACC"/>
      <sheetName val="Assets"/>
      <sheetName val="Analysis"/>
      <sheetName val="Forecast revenues"/>
      <sheetName val="X factors"/>
      <sheetName val="Revenue summary"/>
      <sheetName val="Equity raising costs"/>
      <sheetName val="Chart 1-Revenue"/>
      <sheetName val="Chart 2-Price path"/>
      <sheetName val="Chart 3-Building blocks"/>
      <sheetName val="PWC12"/>
    </sheetNames>
    <sheetDataSet>
      <sheetData sheetId="0"/>
      <sheetData sheetId="1"/>
      <sheetData sheetId="2"/>
      <sheetData sheetId="3"/>
      <sheetData sheetId="4"/>
      <sheetData sheetId="5"/>
      <sheetData sheetId="6"/>
      <sheetData sheetId="7"/>
      <sheetData sheetId="8"/>
      <sheetData sheetId="9">
        <row r="7">
          <cell r="J7">
            <v>268.24601667949491</v>
          </cell>
        </row>
        <row r="139">
          <cell r="G139">
            <v>12.647893670135224</v>
          </cell>
          <cell r="H139">
            <v>13.378655156962431</v>
          </cell>
          <cell r="I139">
            <v>13.564976556766926</v>
          </cell>
          <cell r="J139">
            <v>11.49268757276556</v>
          </cell>
          <cell r="K139">
            <v>11.589754799327023</v>
          </cell>
        </row>
        <row r="186">
          <cell r="G186">
            <v>0.50798876941566162</v>
          </cell>
          <cell r="H186">
            <v>0.53411615850286098</v>
          </cell>
          <cell r="I186">
            <v>0.54541160986038129</v>
          </cell>
          <cell r="J186">
            <v>0.56757990803944702</v>
          </cell>
          <cell r="K186">
            <v>0.57108099972844417</v>
          </cell>
        </row>
        <row r="187">
          <cell r="G187">
            <v>66.045886352030877</v>
          </cell>
          <cell r="H187">
            <v>66.948958828524951</v>
          </cell>
          <cell r="I187">
            <v>67.954893904293939</v>
          </cell>
          <cell r="J187">
            <v>68.783794117626343</v>
          </cell>
          <cell r="K187">
            <v>69.517568954487444</v>
          </cell>
        </row>
        <row r="194">
          <cell r="G194">
            <v>-0.2626</v>
          </cell>
          <cell r="H194">
            <v>-0.2626</v>
          </cell>
          <cell r="I194">
            <v>-0.2626</v>
          </cell>
          <cell r="J194">
            <v>-0.2626</v>
          </cell>
          <cell r="K194">
            <v>-0.2626</v>
          </cell>
        </row>
      </sheetData>
      <sheetData sheetId="10">
        <row r="18">
          <cell r="G18">
            <v>6.6223823594072889E-2</v>
          </cell>
        </row>
      </sheetData>
      <sheetData sheetId="11"/>
      <sheetData sheetId="12"/>
      <sheetData sheetId="13"/>
      <sheetData sheetId="14">
        <row r="60">
          <cell r="F60">
            <v>177.84186661021639</v>
          </cell>
        </row>
      </sheetData>
      <sheetData sheetId="15">
        <row r="30">
          <cell r="Q30">
            <v>337.78954438481827</v>
          </cell>
        </row>
        <row r="33">
          <cell r="G33">
            <v>6.6562356414977819E-2</v>
          </cell>
          <cell r="H33">
            <v>7.2328082920287529E-2</v>
          </cell>
          <cell r="I33">
            <v>7.4561800507734088E-2</v>
          </cell>
          <cell r="J33">
            <v>7.9198487848878285E-2</v>
          </cell>
          <cell r="K33">
            <v>8.2127200484515273E-2</v>
          </cell>
        </row>
        <row r="44">
          <cell r="D44" t="str">
            <v>Expected Revenue (smoothed)</v>
          </cell>
        </row>
      </sheetData>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General"/>
      <sheetName val="Input|Inflation"/>
      <sheetName val="Input|Reported opex"/>
      <sheetName val="Input|Rate of change"/>
      <sheetName val="Input|Step changes"/>
      <sheetName val="Calc|Opex forecast"/>
      <sheetName val="Output|Models"/>
      <sheetName val="Lookup|Tables"/>
      <sheetName val="Check|List"/>
    </sheetNames>
    <sheetDataSet>
      <sheetData sheetId="0" refreshError="1"/>
      <sheetData sheetId="1" refreshError="1"/>
      <sheetData sheetId="2" refreshError="1"/>
      <sheetData sheetId="3" refreshError="1"/>
      <sheetData sheetId="4" refreshError="1"/>
      <sheetData sheetId="5">
        <row r="12">
          <cell r="C12" t="str">
            <v>Inspection and testing</v>
          </cell>
          <cell r="O12">
            <v>0.30554423999999997</v>
          </cell>
          <cell r="P12">
            <v>0.30554423999999997</v>
          </cell>
          <cell r="Q12">
            <v>0.30554423999999997</v>
          </cell>
          <cell r="R12">
            <v>0.30554423999999997</v>
          </cell>
          <cell r="S12">
            <v>0.30554423999999997</v>
          </cell>
        </row>
        <row r="13">
          <cell r="C13" t="str">
            <v>Metering Compliance Type 1-6</v>
          </cell>
          <cell r="O13">
            <v>3.8284619999999998E-2</v>
          </cell>
          <cell r="P13">
            <v>3.8284619999999998E-2</v>
          </cell>
          <cell r="Q13">
            <v>3.8284619999999998E-2</v>
          </cell>
          <cell r="R13">
            <v>3.8284619999999998E-2</v>
          </cell>
          <cell r="S13">
            <v>3.8284619999999998E-2</v>
          </cell>
        </row>
        <row r="14">
          <cell r="C14" t="str">
            <v>Souther Region metering technicians</v>
          </cell>
          <cell r="O14">
            <v>0.30554423999999997</v>
          </cell>
          <cell r="P14">
            <v>0.30554423999999997</v>
          </cell>
          <cell r="Q14">
            <v>0.30554423999999997</v>
          </cell>
          <cell r="R14">
            <v>0.30554423999999997</v>
          </cell>
          <cell r="S14">
            <v>0.30554423999999997</v>
          </cell>
        </row>
        <row r="15">
          <cell r="C15" t="str">
            <v>New and replacement meter policy</v>
          </cell>
          <cell r="O15">
            <v>-0.45366679407002114</v>
          </cell>
          <cell r="P15">
            <v>-0.58437833735764055</v>
          </cell>
          <cell r="Q15">
            <v>-0.72009363052515496</v>
          </cell>
          <cell r="R15">
            <v>-0.85199595956808316</v>
          </cell>
          <cell r="S15">
            <v>-0.9778793759757225</v>
          </cell>
        </row>
        <row r="26">
          <cell r="O26">
            <v>8.6157966088687647E-3</v>
          </cell>
          <cell r="P26">
            <v>1.1658097446656412E-2</v>
          </cell>
          <cell r="Q26">
            <v>1.2793609940476547E-2</v>
          </cell>
          <cell r="R26">
            <v>1.3814966073065503E-2</v>
          </cell>
          <cell r="S26">
            <v>1.6658603205363609E-2</v>
          </cell>
        </row>
      </sheetData>
      <sheetData sheetId="6">
        <row r="69">
          <cell r="M69">
            <v>4.8596398600113426</v>
          </cell>
          <cell r="N69">
            <v>4.8596398600113426</v>
          </cell>
          <cell r="O69">
            <v>4.9776682673268287</v>
          </cell>
          <cell r="P69">
            <v>4.9094661920391092</v>
          </cell>
          <cell r="Q69">
            <v>4.844971992093301</v>
          </cell>
          <cell r="R69">
            <v>4.7703221671777847</v>
          </cell>
          <cell r="S69">
            <v>4.6961110061157152</v>
          </cell>
        </row>
        <row r="70">
          <cell r="O70">
            <v>4.9862840639356971</v>
          </cell>
          <cell r="P70">
            <v>4.9211242894857659</v>
          </cell>
          <cell r="Q70">
            <v>4.8577656020337772</v>
          </cell>
          <cell r="R70">
            <v>4.7841371332508498</v>
          </cell>
          <cell r="S70">
            <v>4.7127696093210787</v>
          </cell>
        </row>
      </sheetData>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Business &amp; other details"/>
      <sheetName val="Intro"/>
      <sheetName val="DMS input"/>
      <sheetName val="RFM input"/>
      <sheetName val="Adjustment for previous period"/>
      <sheetName val="RAB roll forward"/>
      <sheetName val="Total RAB roll forward"/>
      <sheetName val="TAB roll forward"/>
      <sheetName val="RAB remaining lives"/>
      <sheetName val="TAB remaining lives"/>
      <sheetName val="PTRM input summary"/>
    </sheetNames>
    <sheetDataSet>
      <sheetData sheetId="0"/>
      <sheetData sheetId="1"/>
      <sheetData sheetId="2"/>
      <sheetData sheetId="3"/>
      <sheetData sheetId="4">
        <row r="7">
          <cell r="K7">
            <v>19.093446666526606</v>
          </cell>
        </row>
        <row r="139">
          <cell r="K139">
            <v>10.720775529851357</v>
          </cell>
          <cell r="L139">
            <v>11.454206592581105</v>
          </cell>
        </row>
      </sheetData>
      <sheetData sheetId="5">
        <row r="75">
          <cell r="G75">
            <v>-21.809540586458937</v>
          </cell>
        </row>
      </sheetData>
      <sheetData sheetId="6">
        <row r="438">
          <cell r="H438">
            <v>297.81718190620074</v>
          </cell>
        </row>
      </sheetData>
      <sheetData sheetId="7"/>
      <sheetData sheetId="8"/>
      <sheetData sheetId="9"/>
      <sheetData sheetId="10"/>
      <sheetData sheetId="11">
        <row r="41">
          <cell r="J41">
            <v>268.24601667949491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S --&gt;"/>
      <sheetName val="Gross connection capex"/>
      <sheetName val="CALCS --&gt;"/>
      <sheetName val="Net connection capex"/>
      <sheetName val="Gifted assets"/>
      <sheetName val="INPUTS --&gt;"/>
      <sheetName val="2.5 Connections"/>
      <sheetName val="GIFTED ASSETS --&gt;"/>
      <sheetName val="Consolidated"/>
      <sheetName val="FY14"/>
      <sheetName val="FY15"/>
      <sheetName val="FY16"/>
      <sheetName val="FY17"/>
      <sheetName val="Data"/>
      <sheetName val="Jul13"/>
      <sheetName val="Sep13"/>
      <sheetName val="Oct13"/>
      <sheetName val="Nov13"/>
      <sheetName val="Dec13"/>
      <sheetName val="Jan14"/>
      <sheetName val="Feb14"/>
      <sheetName val="Mar14"/>
      <sheetName val="Apr14"/>
      <sheetName val="May14"/>
      <sheetName val="Jun14"/>
      <sheetName val="Jul14"/>
      <sheetName val="Aug14"/>
      <sheetName val="Sep14"/>
      <sheetName val="Oct14"/>
      <sheetName val="Nov14"/>
      <sheetName val="Dec14"/>
      <sheetName val="Jan15"/>
      <sheetName val="Feb15"/>
      <sheetName val="Mar15"/>
      <sheetName val="Apr15"/>
      <sheetName val="May15"/>
      <sheetName val="Jun15"/>
      <sheetName val="Jul15"/>
      <sheetName val="Aug15"/>
      <sheetName val="Sep15"/>
      <sheetName val="Oct15"/>
      <sheetName val="Nov15"/>
      <sheetName val="Dec15"/>
      <sheetName val="Jan16"/>
      <sheetName val="Feb16"/>
      <sheetName val="Mar16"/>
      <sheetName val="Apr16"/>
      <sheetName val="May16"/>
      <sheetName val="Jun16"/>
      <sheetName val="Jul16"/>
      <sheetName val="Sep16"/>
      <sheetName val="Oct16"/>
      <sheetName val="Nov16"/>
      <sheetName val="Dec16"/>
      <sheetName val="Jan17"/>
      <sheetName val="Mar17"/>
      <sheetName val="Apr17"/>
      <sheetName val="May17"/>
      <sheetName val="Jun17"/>
    </sheetNames>
    <sheetDataSet>
      <sheetData sheetId="0" refreshError="1"/>
      <sheetData sheetId="1">
        <row r="26">
          <cell r="I26">
            <v>8.9131968897075691</v>
          </cell>
          <cell r="J26">
            <v>8.9131968897075691</v>
          </cell>
          <cell r="K26">
            <v>8.9131968897075691</v>
          </cell>
          <cell r="L26">
            <v>8.9131968897075691</v>
          </cell>
          <cell r="M26">
            <v>8.9131968897075691</v>
          </cell>
          <cell r="N26">
            <v>8.9131968897075691</v>
          </cell>
          <cell r="O26">
            <v>8.9131968897075691</v>
          </cell>
        </row>
      </sheetData>
      <sheetData sheetId="2" refreshError="1"/>
      <sheetData sheetId="3">
        <row r="50">
          <cell r="I50">
            <v>282984.25346052635</v>
          </cell>
          <cell r="J50">
            <v>350687.47539059853</v>
          </cell>
          <cell r="K50">
            <v>495983.15391468594</v>
          </cell>
          <cell r="L50">
            <v>590311.23840152798</v>
          </cell>
          <cell r="M50">
            <v>603243.3145005306</v>
          </cell>
          <cell r="N50">
            <v>294394.90884199913</v>
          </cell>
          <cell r="O50">
            <v>297437.75027705857</v>
          </cell>
        </row>
        <row r="51">
          <cell r="I51">
            <v>64.099342290277562</v>
          </cell>
          <cell r="J51">
            <v>79.434937623166547</v>
          </cell>
          <cell r="K51">
            <v>112.34615906790583</v>
          </cell>
          <cell r="L51">
            <v>133.71260649799837</v>
          </cell>
          <cell r="M51">
            <v>136.64187751664008</v>
          </cell>
          <cell r="N51">
            <v>66.683993189079089</v>
          </cell>
          <cell r="O51">
            <v>67.373233428759491</v>
          </cell>
        </row>
        <row r="52">
          <cell r="I52">
            <v>116147.92271858716</v>
          </cell>
          <cell r="J52">
            <v>143936.00100341043</v>
          </cell>
          <cell r="K52">
            <v>203571.09035623341</v>
          </cell>
          <cell r="L52">
            <v>242287.06459576247</v>
          </cell>
          <cell r="M52">
            <v>247594.89977376239</v>
          </cell>
          <cell r="N52">
            <v>120831.30669917533</v>
          </cell>
          <cell r="O52">
            <v>122080.20909399887</v>
          </cell>
        </row>
        <row r="53">
          <cell r="I53">
            <v>182331.84937037082</v>
          </cell>
          <cell r="J53">
            <v>225954.25419285201</v>
          </cell>
          <cell r="K53">
            <v>319570.87577817682</v>
          </cell>
          <cell r="L53">
            <v>380348.15890163375</v>
          </cell>
          <cell r="M53">
            <v>388680.52836210764</v>
          </cell>
          <cell r="N53">
            <v>189683.94007078899</v>
          </cell>
          <cell r="O53">
            <v>191644.49759090052</v>
          </cell>
        </row>
        <row r="54">
          <cell r="I54">
            <v>595842.11895861931</v>
          </cell>
          <cell r="J54">
            <v>738395.74419334275</v>
          </cell>
          <cell r="K54">
            <v>1044325.4343038166</v>
          </cell>
          <cell r="L54">
            <v>1242939.4739566899</v>
          </cell>
          <cell r="M54">
            <v>1270168.8181026482</v>
          </cell>
          <cell r="N54">
            <v>619868.01085211209</v>
          </cell>
          <cell r="O54">
            <v>626274.91535704362</v>
          </cell>
        </row>
        <row r="55">
          <cell r="I55">
            <v>0</v>
          </cell>
          <cell r="J55">
            <v>0</v>
          </cell>
          <cell r="K55">
            <v>0</v>
          </cell>
          <cell r="L55">
            <v>0</v>
          </cell>
          <cell r="M55">
            <v>0</v>
          </cell>
          <cell r="N55">
            <v>0</v>
          </cell>
          <cell r="O55">
            <v>0</v>
          </cell>
        </row>
        <row r="56">
          <cell r="I56">
            <v>63380.36247440688</v>
          </cell>
          <cell r="J56">
            <v>78543.943819090244</v>
          </cell>
          <cell r="K56">
            <v>111086.01164869162</v>
          </cell>
          <cell r="L56">
            <v>132212.79914016061</v>
          </cell>
          <cell r="M56">
            <v>135109.21355431361</v>
          </cell>
          <cell r="N56">
            <v>65936.022251600705</v>
          </cell>
          <cell r="O56">
            <v>66617.53152551908</v>
          </cell>
        </row>
        <row r="57">
          <cell r="I57">
            <v>0</v>
          </cell>
          <cell r="J57">
            <v>0</v>
          </cell>
          <cell r="K57">
            <v>0</v>
          </cell>
          <cell r="L57">
            <v>0</v>
          </cell>
          <cell r="M57">
            <v>0</v>
          </cell>
          <cell r="N57">
            <v>0</v>
          </cell>
          <cell r="O57">
            <v>0</v>
          </cell>
        </row>
        <row r="58">
          <cell r="I58">
            <v>243027.40571763029</v>
          </cell>
          <cell r="J58">
            <v>301171.05923609558</v>
          </cell>
          <cell r="K58">
            <v>425951.25948358851</v>
          </cell>
          <cell r="L58">
            <v>506960.39472279861</v>
          </cell>
          <cell r="M58">
            <v>518066.48584430316</v>
          </cell>
          <cell r="N58">
            <v>252826.89788366368</v>
          </cell>
          <cell r="O58">
            <v>255440.09579460596</v>
          </cell>
        </row>
        <row r="59">
          <cell r="I59">
            <v>404683.27919441654</v>
          </cell>
          <cell r="J59">
            <v>501502.66588340327</v>
          </cell>
          <cell r="K59">
            <v>709283.59686763317</v>
          </cell>
          <cell r="L59">
            <v>844178.02326577203</v>
          </cell>
          <cell r="M59">
            <v>862671.61398164579</v>
          </cell>
          <cell r="N59">
            <v>421001.15335548163</v>
          </cell>
          <cell r="O59">
            <v>425352.58646509907</v>
          </cell>
        </row>
        <row r="60">
          <cell r="I60">
            <v>0</v>
          </cell>
          <cell r="J60">
            <v>0</v>
          </cell>
          <cell r="K60">
            <v>0</v>
          </cell>
          <cell r="L60">
            <v>0</v>
          </cell>
          <cell r="M60">
            <v>0</v>
          </cell>
          <cell r="N60">
            <v>0</v>
          </cell>
          <cell r="O60">
            <v>0</v>
          </cell>
        </row>
        <row r="61">
          <cell r="I61">
            <v>0</v>
          </cell>
          <cell r="J61">
            <v>0</v>
          </cell>
          <cell r="K61">
            <v>0</v>
          </cell>
          <cell r="L61">
            <v>0</v>
          </cell>
          <cell r="M61">
            <v>0</v>
          </cell>
          <cell r="N61">
            <v>0</v>
          </cell>
          <cell r="O61">
            <v>0</v>
          </cell>
        </row>
        <row r="62">
          <cell r="I62">
            <v>0</v>
          </cell>
          <cell r="J62">
            <v>0</v>
          </cell>
          <cell r="K62">
            <v>0</v>
          </cell>
          <cell r="L62">
            <v>0</v>
          </cell>
          <cell r="M62">
            <v>0</v>
          </cell>
          <cell r="N62">
            <v>0</v>
          </cell>
          <cell r="O62">
            <v>0</v>
          </cell>
        </row>
        <row r="63">
          <cell r="I63">
            <v>0</v>
          </cell>
          <cell r="J63">
            <v>0</v>
          </cell>
          <cell r="K63">
            <v>0</v>
          </cell>
          <cell r="L63">
            <v>0</v>
          </cell>
          <cell r="M63">
            <v>0</v>
          </cell>
          <cell r="N63">
            <v>0</v>
          </cell>
          <cell r="O63">
            <v>0</v>
          </cell>
        </row>
        <row r="69">
          <cell r="I69">
            <v>-0.4464285714285714</v>
          </cell>
          <cell r="J69">
            <v>0.239247311827957</v>
          </cell>
          <cell r="K69">
            <v>0.41431670281995658</v>
          </cell>
          <cell r="L69">
            <v>0.19018404907975461</v>
          </cell>
          <cell r="M69">
            <v>2.1907216494845283E-2</v>
          </cell>
          <cell r="N69">
            <v>-0.5119798234552333</v>
          </cell>
          <cell r="O69">
            <v>1.0335917312661591E-2</v>
          </cell>
        </row>
        <row r="72">
          <cell r="I72">
            <v>316.64285714285717</v>
          </cell>
          <cell r="J72">
            <v>392.39880952380958</v>
          </cell>
          <cell r="K72">
            <v>554.97619047619048</v>
          </cell>
          <cell r="L72">
            <v>660.52380952380952</v>
          </cell>
          <cell r="M72">
            <v>674.99404761904759</v>
          </cell>
          <cell r="N72">
            <v>329.41071428571428</v>
          </cell>
          <cell r="O72">
            <v>332.8154761904762</v>
          </cell>
        </row>
        <row r="73">
          <cell r="I73">
            <v>0.5535714285714286</v>
          </cell>
          <cell r="J73">
            <v>0.68601190476190477</v>
          </cell>
          <cell r="K73">
            <v>0.97023809523809523</v>
          </cell>
          <cell r="L73">
            <v>1.1547619047619049</v>
          </cell>
          <cell r="M73">
            <v>1.1800595238095239</v>
          </cell>
          <cell r="N73">
            <v>0.57589285714285721</v>
          </cell>
          <cell r="O73">
            <v>0.58184523809523825</v>
          </cell>
        </row>
        <row r="74">
          <cell r="I74">
            <v>3.3214285714285716</v>
          </cell>
          <cell r="J74">
            <v>4.1160714285714288</v>
          </cell>
          <cell r="K74">
            <v>5.8214285714285721</v>
          </cell>
          <cell r="L74">
            <v>6.9285714285714297</v>
          </cell>
          <cell r="M74">
            <v>7.0803571428571432</v>
          </cell>
          <cell r="N74">
            <v>3.4553571428571428</v>
          </cell>
          <cell r="O74">
            <v>3.4910714285714288</v>
          </cell>
        </row>
        <row r="75">
          <cell r="I75">
            <v>83.589285714285722</v>
          </cell>
          <cell r="J75">
            <v>103.58779761904763</v>
          </cell>
          <cell r="K75">
            <v>146.50595238095241</v>
          </cell>
          <cell r="L75">
            <v>174.36904761904765</v>
          </cell>
          <cell r="M75">
            <v>178.1889880952381</v>
          </cell>
          <cell r="N75">
            <v>86.959821428571431</v>
          </cell>
          <cell r="O75">
            <v>87.858630952380963</v>
          </cell>
        </row>
        <row r="76">
          <cell r="I76">
            <v>8.8571428571428577</v>
          </cell>
          <cell r="J76">
            <v>10.976190476190476</v>
          </cell>
          <cell r="K76">
            <v>15.523809523809524</v>
          </cell>
          <cell r="L76">
            <v>18.476190476190478</v>
          </cell>
          <cell r="M76">
            <v>18.880952380952383</v>
          </cell>
          <cell r="N76">
            <v>9.2142857142857153</v>
          </cell>
          <cell r="O76">
            <v>9.309523809523812</v>
          </cell>
        </row>
        <row r="77">
          <cell r="I77">
            <v>0</v>
          </cell>
          <cell r="J77">
            <v>0</v>
          </cell>
          <cell r="K77">
            <v>0</v>
          </cell>
          <cell r="L77">
            <v>0</v>
          </cell>
          <cell r="M77">
            <v>0</v>
          </cell>
          <cell r="N77">
            <v>0</v>
          </cell>
          <cell r="O77">
            <v>0</v>
          </cell>
        </row>
        <row r="78">
          <cell r="I78">
            <v>0.5535714285714286</v>
          </cell>
          <cell r="J78">
            <v>0.68601190476190477</v>
          </cell>
          <cell r="K78">
            <v>0.97023809523809523</v>
          </cell>
          <cell r="L78">
            <v>1.1547619047619049</v>
          </cell>
          <cell r="M78">
            <v>1.1800595238095239</v>
          </cell>
          <cell r="N78">
            <v>0.57589285714285721</v>
          </cell>
          <cell r="O78">
            <v>0.58184523809523825</v>
          </cell>
        </row>
        <row r="79">
          <cell r="I79">
            <v>0</v>
          </cell>
          <cell r="J79">
            <v>0</v>
          </cell>
          <cell r="K79">
            <v>0</v>
          </cell>
          <cell r="L79">
            <v>0</v>
          </cell>
          <cell r="M79">
            <v>0</v>
          </cell>
          <cell r="N79">
            <v>0</v>
          </cell>
          <cell r="O79">
            <v>0</v>
          </cell>
        </row>
        <row r="80">
          <cell r="I80">
            <v>289.51785714285717</v>
          </cell>
          <cell r="J80">
            <v>358.7842261904762</v>
          </cell>
          <cell r="K80">
            <v>507.4345238095238</v>
          </cell>
          <cell r="L80">
            <v>603.94047619047615</v>
          </cell>
          <cell r="M80">
            <v>617.17113095238085</v>
          </cell>
          <cell r="N80">
            <v>301.19196428571422</v>
          </cell>
          <cell r="O80">
            <v>304.30505952380946</v>
          </cell>
        </row>
        <row r="81">
          <cell r="I81">
            <v>5.5357142857142865</v>
          </cell>
          <cell r="J81">
            <v>6.8601190476190483</v>
          </cell>
          <cell r="K81">
            <v>9.7023809523809526</v>
          </cell>
          <cell r="L81">
            <v>11.547619047619047</v>
          </cell>
          <cell r="M81">
            <v>11.800595238095237</v>
          </cell>
          <cell r="N81">
            <v>5.7589285714285712</v>
          </cell>
          <cell r="O81">
            <v>5.8184523809523814</v>
          </cell>
        </row>
        <row r="82">
          <cell r="I82">
            <v>0</v>
          </cell>
          <cell r="J82">
            <v>0</v>
          </cell>
          <cell r="K82">
            <v>0</v>
          </cell>
          <cell r="L82">
            <v>0</v>
          </cell>
          <cell r="M82">
            <v>0</v>
          </cell>
          <cell r="N82">
            <v>0</v>
          </cell>
          <cell r="O82">
            <v>0</v>
          </cell>
        </row>
        <row r="83">
          <cell r="I83">
            <v>886.82142857142867</v>
          </cell>
          <cell r="J83">
            <v>1098.9910714285716</v>
          </cell>
          <cell r="K83">
            <v>1554.3214285714287</v>
          </cell>
          <cell r="L83">
            <v>1849.9285714285716</v>
          </cell>
          <cell r="M83">
            <v>1890.4553571428571</v>
          </cell>
          <cell r="N83">
            <v>922.58035714285711</v>
          </cell>
          <cell r="O83">
            <v>932.11607142857144</v>
          </cell>
        </row>
        <row r="84">
          <cell r="I84">
            <v>0</v>
          </cell>
          <cell r="J84">
            <v>0</v>
          </cell>
          <cell r="K84">
            <v>0</v>
          </cell>
          <cell r="L84">
            <v>0</v>
          </cell>
          <cell r="M84">
            <v>0</v>
          </cell>
          <cell r="N84">
            <v>0</v>
          </cell>
          <cell r="O84">
            <v>0</v>
          </cell>
        </row>
        <row r="85">
          <cell r="I85">
            <v>0</v>
          </cell>
          <cell r="J85">
            <v>0</v>
          </cell>
          <cell r="K85">
            <v>0</v>
          </cell>
          <cell r="L85">
            <v>0</v>
          </cell>
          <cell r="M85">
            <v>0</v>
          </cell>
          <cell r="N85">
            <v>0</v>
          </cell>
          <cell r="O85">
            <v>0</v>
          </cell>
        </row>
        <row r="87">
          <cell r="I87">
            <v>1595.3928571428573</v>
          </cell>
          <cell r="J87">
            <v>1977.0863095238099</v>
          </cell>
          <cell r="K87">
            <v>2796.2261904761908</v>
          </cell>
          <cell r="L87">
            <v>3328.0238095238101</v>
          </cell>
          <cell r="M87">
            <v>3400.9315476190473</v>
          </cell>
          <cell r="N87">
            <v>1659.7232142857142</v>
          </cell>
          <cell r="O87">
            <v>1676.8779761904761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6">
    <tabColor rgb="FFFF0000"/>
  </sheetPr>
  <dimension ref="A1:AA39"/>
  <sheetViews>
    <sheetView showGridLines="0" zoomScaleNormal="100" workbookViewId="0">
      <pane xSplit="1" ySplit="1" topLeftCell="B2" activePane="bottomRight" state="frozen"/>
      <selection activeCell="P549" sqref="A548:P549"/>
      <selection pane="topRight" activeCell="P549" sqref="A548:P549"/>
      <selection pane="bottomLeft" activeCell="P549" sqref="A548:P549"/>
      <selection pane="bottomRight" activeCell="P549" sqref="A548:P549"/>
    </sheetView>
  </sheetViews>
  <sheetFormatPr defaultColWidth="8.6640625" defaultRowHeight="10.199999999999999" x14ac:dyDescent="0.35"/>
  <cols>
    <col min="1" max="1" width="3.1328125" style="202" customWidth="1"/>
    <col min="2" max="2" width="2.6640625" style="202" customWidth="1"/>
    <col min="3" max="3" width="6.1328125" style="202" customWidth="1"/>
    <col min="4" max="4" width="33.6640625" style="202" customWidth="1"/>
    <col min="5" max="5" width="10.46484375" style="202" customWidth="1"/>
    <col min="6" max="6" width="15.46484375" style="202" customWidth="1"/>
    <col min="7" max="7" width="12.796875" style="202" customWidth="1"/>
    <col min="8" max="14" width="12" style="202" customWidth="1"/>
    <col min="15" max="15" width="3.46484375" style="202" customWidth="1"/>
    <col min="16" max="16" width="12.1328125" style="202" customWidth="1"/>
    <col min="17" max="16384" width="8.6640625" style="202"/>
  </cols>
  <sheetData>
    <row r="1" spans="1:17" ht="18.899999999999999" x14ac:dyDescent="0.35">
      <c r="A1" s="70">
        <f>IF(SUM($A2:$A39)&gt;0,1,0)</f>
        <v>0</v>
      </c>
      <c r="B1" s="5" t="s">
        <v>598</v>
      </c>
    </row>
    <row r="3" spans="1:17" s="203" customFormat="1" ht="15" x14ac:dyDescent="0.35">
      <c r="B3" s="203" t="s">
        <v>599</v>
      </c>
    </row>
    <row r="4" spans="1:17" s="204" customFormat="1" ht="4.5" customHeight="1" x14ac:dyDescent="0.35"/>
    <row r="5" spans="1:17" s="13" customFormat="1" ht="14.1" x14ac:dyDescent="0.35">
      <c r="C5" s="13" t="s">
        <v>600</v>
      </c>
    </row>
    <row r="6" spans="1:17" s="204" customFormat="1" ht="11.25" customHeight="1" x14ac:dyDescent="0.35"/>
    <row r="7" spans="1:17" ht="24.6" x14ac:dyDescent="0.35">
      <c r="C7" s="64" t="s">
        <v>147</v>
      </c>
      <c r="D7" s="73" t="s">
        <v>601</v>
      </c>
      <c r="E7" s="72" t="s">
        <v>66</v>
      </c>
      <c r="F7" s="72" t="s">
        <v>67</v>
      </c>
      <c r="G7" s="72" t="s">
        <v>68</v>
      </c>
      <c r="H7" s="72" t="s">
        <v>602</v>
      </c>
      <c r="I7" s="72" t="s">
        <v>603</v>
      </c>
      <c r="J7" s="205" t="s">
        <v>604</v>
      </c>
      <c r="K7" s="72" t="s">
        <v>605</v>
      </c>
      <c r="L7" s="72" t="s">
        <v>606</v>
      </c>
      <c r="M7" s="72" t="s">
        <v>607</v>
      </c>
      <c r="N7" s="206" t="s">
        <v>608</v>
      </c>
      <c r="P7" s="72" t="s">
        <v>609</v>
      </c>
      <c r="Q7" s="72" t="s">
        <v>139</v>
      </c>
    </row>
    <row r="8" spans="1:17" ht="12.3" x14ac:dyDescent="0.35">
      <c r="C8" s="62">
        <f>N(C7)+1</f>
        <v>1</v>
      </c>
      <c r="D8" s="207" t="s">
        <v>610</v>
      </c>
      <c r="E8" s="75" t="s">
        <v>75</v>
      </c>
      <c r="F8" s="75" t="s">
        <v>69</v>
      </c>
      <c r="G8" s="75" t="s">
        <v>611</v>
      </c>
      <c r="H8" s="208">
        <f>[3]Augex!H23</f>
        <v>0</v>
      </c>
      <c r="I8" s="209">
        <f>[3]Augex!I23</f>
        <v>0</v>
      </c>
      <c r="J8" s="210">
        <f>[3]Augex!J23</f>
        <v>0</v>
      </c>
      <c r="K8" s="208">
        <f>[3]Augex!K23</f>
        <v>0</v>
      </c>
      <c r="L8" s="208">
        <f>[3]Augex!L23</f>
        <v>0</v>
      </c>
      <c r="M8" s="208">
        <f>[3]Augex!M23</f>
        <v>0</v>
      </c>
      <c r="N8" s="211">
        <f>[3]Augex!N23</f>
        <v>0</v>
      </c>
      <c r="P8" s="208">
        <f>SUM(J8:N8)</f>
        <v>0</v>
      </c>
      <c r="Q8" s="70">
        <f>IF(ROUND(P8-[3]Augex!$P$23,4)=0,0,1)</f>
        <v>0</v>
      </c>
    </row>
    <row r="9" spans="1:17" ht="12.3" x14ac:dyDescent="0.35">
      <c r="C9" s="62">
        <f t="shared" ref="C9:C15" si="0">N(C8)+1</f>
        <v>2</v>
      </c>
      <c r="D9" s="207" t="s">
        <v>612</v>
      </c>
      <c r="E9" s="75" t="s">
        <v>75</v>
      </c>
      <c r="F9" s="75" t="s">
        <v>69</v>
      </c>
      <c r="G9" s="75" t="s">
        <v>611</v>
      </c>
      <c r="H9" s="208">
        <f>[3]Repex!H23</f>
        <v>0</v>
      </c>
      <c r="I9" s="209">
        <f>[3]Repex!I23</f>
        <v>0</v>
      </c>
      <c r="J9" s="210">
        <f>[3]Repex!J23</f>
        <v>0</v>
      </c>
      <c r="K9" s="208">
        <f>[3]Repex!K23</f>
        <v>0</v>
      </c>
      <c r="L9" s="208">
        <f>[3]Repex!L23</f>
        <v>0</v>
      </c>
      <c r="M9" s="208">
        <f>[3]Repex!M23</f>
        <v>0</v>
      </c>
      <c r="N9" s="211">
        <f>[3]Repex!N23</f>
        <v>0</v>
      </c>
      <c r="P9" s="208">
        <f t="shared" ref="P9:P17" si="1">SUM(J9:N9)</f>
        <v>0</v>
      </c>
      <c r="Q9" s="70">
        <f>IF(ROUND(P9-[3]Repex!$P$23,4)=0,0,1)</f>
        <v>0</v>
      </c>
    </row>
    <row r="10" spans="1:17" ht="12.3" x14ac:dyDescent="0.35">
      <c r="C10" s="62">
        <f t="shared" si="0"/>
        <v>3</v>
      </c>
      <c r="D10" s="207" t="s">
        <v>125</v>
      </c>
      <c r="E10" s="75" t="s">
        <v>75</v>
      </c>
      <c r="F10" s="75" t="s">
        <v>69</v>
      </c>
      <c r="G10" s="75" t="s">
        <v>611</v>
      </c>
      <c r="H10" s="208">
        <f>[3]Connections!H23</f>
        <v>0</v>
      </c>
      <c r="I10" s="209">
        <f>[3]Connections!I23</f>
        <v>0</v>
      </c>
      <c r="J10" s="210">
        <f>[3]Connections!J23</f>
        <v>0</v>
      </c>
      <c r="K10" s="208">
        <f>[3]Connections!K23</f>
        <v>0</v>
      </c>
      <c r="L10" s="208">
        <f>[3]Connections!L23</f>
        <v>0</v>
      </c>
      <c r="M10" s="208">
        <f>[3]Connections!M23</f>
        <v>0</v>
      </c>
      <c r="N10" s="211">
        <f>[3]Connections!N23</f>
        <v>0</v>
      </c>
      <c r="P10" s="208">
        <f t="shared" si="1"/>
        <v>0</v>
      </c>
      <c r="Q10" s="70">
        <f>IF(ROUND(P10-[3]Connections!$P$23,4)=0,0,1)</f>
        <v>0</v>
      </c>
    </row>
    <row r="11" spans="1:17" ht="12.3" x14ac:dyDescent="0.35">
      <c r="C11" s="62">
        <f t="shared" si="0"/>
        <v>4</v>
      </c>
      <c r="D11" s="207" t="s">
        <v>613</v>
      </c>
      <c r="E11" s="75" t="s">
        <v>75</v>
      </c>
      <c r="F11" s="75" t="s">
        <v>69</v>
      </c>
      <c r="G11" s="75" t="s">
        <v>611</v>
      </c>
      <c r="H11" s="208">
        <f>'[3]Non-Network'!H23</f>
        <v>0</v>
      </c>
      <c r="I11" s="209">
        <f>'[3]Non-Network'!I23</f>
        <v>0</v>
      </c>
      <c r="J11" s="210">
        <f>'[3]Non-Network'!J23</f>
        <v>14.161503</v>
      </c>
      <c r="K11" s="208">
        <f>'[3]Non-Network'!K23</f>
        <v>3.647967</v>
      </c>
      <c r="L11" s="208">
        <f>'[3]Non-Network'!L23</f>
        <v>3.2876349999999999</v>
      </c>
      <c r="M11" s="208">
        <f>'[3]Non-Network'!M23</f>
        <v>3.6569400000000001</v>
      </c>
      <c r="N11" s="211">
        <f>'[3]Non-Network'!N23</f>
        <v>2.899877</v>
      </c>
      <c r="P11" s="208">
        <f t="shared" si="1"/>
        <v>27.653921999999998</v>
      </c>
      <c r="Q11" s="70">
        <f>IF(ROUND(P11-'[3]Non-Network'!$P$23,4)=0,0,1)</f>
        <v>0</v>
      </c>
    </row>
    <row r="12" spans="1:17" ht="12.3" x14ac:dyDescent="0.35">
      <c r="C12" s="62">
        <f t="shared" si="0"/>
        <v>5</v>
      </c>
      <c r="D12" s="207" t="s">
        <v>614</v>
      </c>
      <c r="E12" s="75" t="s">
        <v>75</v>
      </c>
      <c r="F12" s="75" t="s">
        <v>69</v>
      </c>
      <c r="G12" s="75" t="s">
        <v>611</v>
      </c>
      <c r="H12" s="208">
        <f>[3]IT!H23</f>
        <v>0</v>
      </c>
      <c r="I12" s="209">
        <f>[3]IT!I23</f>
        <v>0</v>
      </c>
      <c r="J12" s="210">
        <f>[3]IT!J23</f>
        <v>0</v>
      </c>
      <c r="K12" s="208">
        <f>[3]IT!K23</f>
        <v>0</v>
      </c>
      <c r="L12" s="208">
        <f>[3]IT!L23</f>
        <v>0</v>
      </c>
      <c r="M12" s="208">
        <f>[3]IT!M23</f>
        <v>0</v>
      </c>
      <c r="N12" s="211">
        <f>[3]IT!N23</f>
        <v>0</v>
      </c>
      <c r="P12" s="208">
        <f t="shared" si="1"/>
        <v>0</v>
      </c>
      <c r="Q12" s="70">
        <f>IF(ROUND(P12-[3]IT!$P$23,4)=0,0,1)</f>
        <v>0</v>
      </c>
    </row>
    <row r="13" spans="1:17" ht="12.3" x14ac:dyDescent="0.35">
      <c r="C13" s="62">
        <f t="shared" si="0"/>
        <v>6</v>
      </c>
      <c r="D13" s="207" t="s">
        <v>615</v>
      </c>
      <c r="E13" s="75" t="s">
        <v>75</v>
      </c>
      <c r="F13" s="75" t="s">
        <v>69</v>
      </c>
      <c r="G13" s="75" t="s">
        <v>611</v>
      </c>
      <c r="H13" s="208">
        <f>[3]Escalation!H23</f>
        <v>0</v>
      </c>
      <c r="I13" s="209">
        <f>[3]Escalation!I23</f>
        <v>0</v>
      </c>
      <c r="J13" s="210">
        <f>[3]Escalation!J23</f>
        <v>0.16973011061865151</v>
      </c>
      <c r="K13" s="208">
        <f>[3]Escalation!K23</f>
        <v>6.5761426539298728E-2</v>
      </c>
      <c r="L13" s="208">
        <f>[3]Escalation!L23</f>
        <v>8.3242965556634907E-2</v>
      </c>
      <c r="M13" s="208">
        <f>[3]Escalation!M23</f>
        <v>0.12169390509222566</v>
      </c>
      <c r="N13" s="211">
        <f>[3]Escalation!N23</f>
        <v>0.11617793618116456</v>
      </c>
      <c r="P13" s="208">
        <f t="shared" si="1"/>
        <v>0.55660634398797537</v>
      </c>
      <c r="Q13" s="70">
        <f>IF(ROUND(P13-[3]Escalation!$P$23,4)=0,0,1)</f>
        <v>0</v>
      </c>
    </row>
    <row r="14" spans="1:17" ht="12.3" x14ac:dyDescent="0.35">
      <c r="C14" s="62">
        <f t="shared" si="0"/>
        <v>7</v>
      </c>
      <c r="D14" s="207" t="s">
        <v>616</v>
      </c>
      <c r="E14" s="75" t="s">
        <v>75</v>
      </c>
      <c r="F14" s="75" t="s">
        <v>69</v>
      </c>
      <c r="G14" s="75" t="s">
        <v>611</v>
      </c>
      <c r="H14" s="208">
        <f>'[3]Capitalised OH'!H23</f>
        <v>0</v>
      </c>
      <c r="I14" s="209">
        <f>'[3]Capitalised OH'!I23</f>
        <v>0</v>
      </c>
      <c r="J14" s="210">
        <f>'[3]Capitalised OH'!J23</f>
        <v>1.992087396102453</v>
      </c>
      <c r="K14" s="208">
        <f>'[3]Capitalised OH'!K23</f>
        <v>0.6743349289897117</v>
      </c>
      <c r="L14" s="208">
        <f>'[3]Capitalised OH'!L23</f>
        <v>0.47630768451899202</v>
      </c>
      <c r="M14" s="208">
        <f>'[3]Capitalised OH'!M23</f>
        <v>0.83114841253476868</v>
      </c>
      <c r="N14" s="211">
        <f>'[3]Capitalised OH'!N23</f>
        <v>0.73687964224586899</v>
      </c>
      <c r="P14" s="208">
        <f t="shared" si="1"/>
        <v>4.7107580643917943</v>
      </c>
      <c r="Q14" s="70">
        <f>IF(ROUND(P14-'[3]Capitalised OH'!$P$23,4)=0,0,1)</f>
        <v>0</v>
      </c>
    </row>
    <row r="15" spans="1:17" ht="12.3" x14ac:dyDescent="0.35">
      <c r="C15" s="62">
        <f t="shared" si="0"/>
        <v>8</v>
      </c>
      <c r="D15" s="207" t="s">
        <v>122</v>
      </c>
      <c r="E15" s="75" t="s">
        <v>75</v>
      </c>
      <c r="F15" s="75" t="s">
        <v>69</v>
      </c>
      <c r="G15" s="75" t="s">
        <v>611</v>
      </c>
      <c r="H15" s="208">
        <f>'[3]Metering total'!H18/(1+$I$22)</f>
        <v>1.9931649683907429</v>
      </c>
      <c r="I15" s="209">
        <f>'[3]Metering total'!I18/(1+$I$22)</f>
        <v>4.2163585377207431</v>
      </c>
      <c r="J15" s="210">
        <f>'[3]Metering total'!J18/(1+$I$22)</f>
        <v>6.5035433618190632</v>
      </c>
      <c r="K15" s="208">
        <f>'[3]Metering total'!K18/(1+$I$22)</f>
        <v>3.6698429010301594</v>
      </c>
      <c r="L15" s="208">
        <f>'[3]Metering total'!L18/(1+$I$22)</f>
        <v>3.7143080414567256</v>
      </c>
      <c r="M15" s="208">
        <f>'[3]Metering total'!M18/(1+$I$22)</f>
        <v>7.3133914668368281</v>
      </c>
      <c r="N15" s="211">
        <f>'[3]Metering total'!N18/(1+$I$22)</f>
        <v>3.6121486247906036</v>
      </c>
      <c r="P15" s="208">
        <f t="shared" si="1"/>
        <v>24.813234395933378</v>
      </c>
      <c r="Q15" s="70">
        <f>IF(ROUND(P15-'[3]Metering total'!$P$18/(1+$I$22),4)=0,0,1)</f>
        <v>0</v>
      </c>
    </row>
    <row r="16" spans="1:17" x14ac:dyDescent="0.35">
      <c r="J16" s="212"/>
      <c r="K16" s="213"/>
      <c r="L16" s="213"/>
      <c r="M16" s="213"/>
      <c r="N16" s="214"/>
    </row>
    <row r="17" spans="1:27" ht="12.3" x14ac:dyDescent="0.35">
      <c r="A17" s="70">
        <f>IF(SUM($Q17)&gt;0,1,0)</f>
        <v>0</v>
      </c>
      <c r="D17" s="215" t="s">
        <v>133</v>
      </c>
      <c r="E17" s="67" t="str">
        <f>E8</f>
        <v>Dollars</v>
      </c>
      <c r="F17" s="67" t="s">
        <v>199</v>
      </c>
      <c r="G17" s="67" t="s">
        <v>611</v>
      </c>
      <c r="H17" s="66">
        <f t="shared" ref="H17:N17" si="2">SUM(H8:H15)</f>
        <v>1.9931649683907429</v>
      </c>
      <c r="I17" s="66">
        <f t="shared" si="2"/>
        <v>4.2163585377207431</v>
      </c>
      <c r="J17" s="99">
        <f t="shared" si="2"/>
        <v>22.826863868540165</v>
      </c>
      <c r="K17" s="66">
        <f t="shared" si="2"/>
        <v>8.0579062565591695</v>
      </c>
      <c r="L17" s="66">
        <f t="shared" si="2"/>
        <v>7.5614936915323518</v>
      </c>
      <c r="M17" s="66">
        <f t="shared" si="2"/>
        <v>11.923173784463822</v>
      </c>
      <c r="N17" s="90">
        <f t="shared" si="2"/>
        <v>7.3650832032176368</v>
      </c>
      <c r="P17" s="66">
        <f t="shared" si="1"/>
        <v>57.734520804313142</v>
      </c>
      <c r="Q17" s="70">
        <f>IF(SUM(Q8:Q15)=0,0,1)</f>
        <v>0</v>
      </c>
    </row>
    <row r="18" spans="1:27" s="204" customFormat="1" ht="4.5" customHeight="1" x14ac:dyDescent="0.35"/>
    <row r="19" spans="1:27" s="204" customFormat="1" ht="4.5" customHeight="1" x14ac:dyDescent="0.35"/>
    <row r="20" spans="1:27" s="13" customFormat="1" ht="14.1" x14ac:dyDescent="0.35">
      <c r="C20" s="13" t="s">
        <v>617</v>
      </c>
    </row>
    <row r="21" spans="1:27" s="204" customFormat="1" ht="11.25" customHeight="1" x14ac:dyDescent="0.35">
      <c r="G21" s="72" t="s">
        <v>618</v>
      </c>
      <c r="H21" s="72" t="str">
        <f>H24</f>
        <v>RY18</v>
      </c>
      <c r="I21" s="72" t="str">
        <f t="shared" ref="I21" si="3">I24</f>
        <v>RY19</v>
      </c>
    </row>
    <row r="22" spans="1:27" ht="12.3" x14ac:dyDescent="0.35">
      <c r="C22" s="62"/>
      <c r="D22" s="216" t="s">
        <v>619</v>
      </c>
      <c r="E22" s="217" t="s">
        <v>620</v>
      </c>
      <c r="F22" s="217" t="s">
        <v>70</v>
      </c>
      <c r="G22" s="218">
        <f>[4]Input_Data!$L$18</f>
        <v>1.9337016574585641E-2</v>
      </c>
      <c r="H22" s="218">
        <f>[4]Input_Data!M19</f>
        <v>0.02</v>
      </c>
      <c r="I22" s="218">
        <f>[4]Input_Data!N19</f>
        <v>2.2499999999999999E-2</v>
      </c>
    </row>
    <row r="23" spans="1:27" s="204" customFormat="1" ht="11.25" customHeight="1" x14ac:dyDescent="0.35"/>
    <row r="24" spans="1:27" ht="49.2" x14ac:dyDescent="0.35">
      <c r="C24" s="64" t="s">
        <v>147</v>
      </c>
      <c r="D24" s="73" t="s">
        <v>601</v>
      </c>
      <c r="E24" s="72" t="s">
        <v>66</v>
      </c>
      <c r="F24" s="72" t="s">
        <v>67</v>
      </c>
      <c r="G24" s="72" t="s">
        <v>68</v>
      </c>
      <c r="H24" s="72" t="s">
        <v>602</v>
      </c>
      <c r="I24" s="72" t="s">
        <v>603</v>
      </c>
      <c r="J24" s="205" t="s">
        <v>604</v>
      </c>
      <c r="K24" s="72" t="s">
        <v>605</v>
      </c>
      <c r="L24" s="72" t="s">
        <v>606</v>
      </c>
      <c r="M24" s="72" t="s">
        <v>607</v>
      </c>
      <c r="N24" s="206" t="s">
        <v>608</v>
      </c>
      <c r="P24" s="72" t="s">
        <v>609</v>
      </c>
      <c r="S24" s="72" t="s">
        <v>602</v>
      </c>
      <c r="T24" s="72" t="s">
        <v>603</v>
      </c>
      <c r="U24" s="205" t="s">
        <v>604</v>
      </c>
      <c r="V24" s="72" t="s">
        <v>605</v>
      </c>
      <c r="W24" s="72" t="s">
        <v>606</v>
      </c>
      <c r="X24" s="72" t="s">
        <v>607</v>
      </c>
      <c r="Y24" s="206" t="s">
        <v>608</v>
      </c>
      <c r="AA24" s="72" t="s">
        <v>609</v>
      </c>
    </row>
    <row r="25" spans="1:27" ht="12.3" x14ac:dyDescent="0.35">
      <c r="C25" s="62">
        <f>N(C24)+1</f>
        <v>1</v>
      </c>
      <c r="D25" s="207" t="s">
        <v>610</v>
      </c>
      <c r="E25" s="75" t="s">
        <v>75</v>
      </c>
      <c r="F25" s="75" t="s">
        <v>199</v>
      </c>
      <c r="G25" s="75" t="s">
        <v>611</v>
      </c>
      <c r="H25" s="208">
        <f t="shared" ref="H25:N32" si="4">H8*(1+$I$22)</f>
        <v>0</v>
      </c>
      <c r="I25" s="209">
        <f t="shared" si="4"/>
        <v>0</v>
      </c>
      <c r="J25" s="210">
        <f t="shared" si="4"/>
        <v>0</v>
      </c>
      <c r="K25" s="208">
        <f t="shared" si="4"/>
        <v>0</v>
      </c>
      <c r="L25" s="208">
        <f t="shared" si="4"/>
        <v>0</v>
      </c>
      <c r="M25" s="208">
        <f t="shared" si="4"/>
        <v>0</v>
      </c>
      <c r="N25" s="211">
        <f t="shared" si="4"/>
        <v>0</v>
      </c>
      <c r="P25" s="208">
        <f>SUM(J25:N25)</f>
        <v>0</v>
      </c>
      <c r="S25" s="208" t="e">
        <f t="shared" ref="S25:S28" si="5">H25+(H25/SUM(H$25:H$29))*H$30</f>
        <v>#DIV/0!</v>
      </c>
      <c r="T25" s="209" t="e">
        <f t="shared" ref="T25:T29" si="6">I25+(I25/SUM(I$25:I$29))*I$30</f>
        <v>#DIV/0!</v>
      </c>
      <c r="U25" s="210">
        <f t="shared" ref="U25:Y29" si="7">J25+(J25/SUM(J$25:J$29))*J$30</f>
        <v>0</v>
      </c>
      <c r="V25" s="208">
        <f t="shared" si="7"/>
        <v>0</v>
      </c>
      <c r="W25" s="208">
        <f t="shared" si="7"/>
        <v>0</v>
      </c>
      <c r="X25" s="208">
        <f t="shared" si="7"/>
        <v>0</v>
      </c>
      <c r="Y25" s="211">
        <f t="shared" si="7"/>
        <v>0</v>
      </c>
      <c r="AA25" s="208">
        <f>SUM(U25:Y25)</f>
        <v>0</v>
      </c>
    </row>
    <row r="26" spans="1:27" ht="12.3" x14ac:dyDescent="0.35">
      <c r="C26" s="62">
        <f t="shared" ref="C26:C32" si="8">N(C25)+1</f>
        <v>2</v>
      </c>
      <c r="D26" s="207" t="s">
        <v>612</v>
      </c>
      <c r="E26" s="75" t="s">
        <v>75</v>
      </c>
      <c r="F26" s="75" t="s">
        <v>199</v>
      </c>
      <c r="G26" s="75" t="s">
        <v>611</v>
      </c>
      <c r="H26" s="208">
        <f t="shared" si="4"/>
        <v>0</v>
      </c>
      <c r="I26" s="209">
        <f t="shared" si="4"/>
        <v>0</v>
      </c>
      <c r="J26" s="210">
        <f t="shared" si="4"/>
        <v>0</v>
      </c>
      <c r="K26" s="208">
        <f t="shared" si="4"/>
        <v>0</v>
      </c>
      <c r="L26" s="208">
        <f t="shared" si="4"/>
        <v>0</v>
      </c>
      <c r="M26" s="208">
        <f t="shared" si="4"/>
        <v>0</v>
      </c>
      <c r="N26" s="211">
        <f t="shared" si="4"/>
        <v>0</v>
      </c>
      <c r="P26" s="208">
        <f t="shared" ref="P26:P32" si="9">SUM(J26:N26)</f>
        <v>0</v>
      </c>
      <c r="S26" s="208" t="e">
        <f t="shared" si="5"/>
        <v>#DIV/0!</v>
      </c>
      <c r="T26" s="209" t="e">
        <f t="shared" si="6"/>
        <v>#DIV/0!</v>
      </c>
      <c r="U26" s="210">
        <f t="shared" si="7"/>
        <v>0</v>
      </c>
      <c r="V26" s="208">
        <f t="shared" si="7"/>
        <v>0</v>
      </c>
      <c r="W26" s="208">
        <f t="shared" si="7"/>
        <v>0</v>
      </c>
      <c r="X26" s="208">
        <f t="shared" si="7"/>
        <v>0</v>
      </c>
      <c r="Y26" s="211">
        <f t="shared" si="7"/>
        <v>0</v>
      </c>
      <c r="AA26" s="208">
        <f t="shared" ref="AA26:AA32" si="10">SUM(U26:Y26)</f>
        <v>0</v>
      </c>
    </row>
    <row r="27" spans="1:27" ht="12.3" x14ac:dyDescent="0.35">
      <c r="C27" s="62">
        <f t="shared" si="8"/>
        <v>3</v>
      </c>
      <c r="D27" s="207" t="s">
        <v>125</v>
      </c>
      <c r="E27" s="75" t="s">
        <v>75</v>
      </c>
      <c r="F27" s="75" t="s">
        <v>199</v>
      </c>
      <c r="G27" s="75" t="s">
        <v>611</v>
      </c>
      <c r="H27" s="208">
        <f t="shared" si="4"/>
        <v>0</v>
      </c>
      <c r="I27" s="209">
        <f t="shared" si="4"/>
        <v>0</v>
      </c>
      <c r="J27" s="210">
        <f t="shared" si="4"/>
        <v>0</v>
      </c>
      <c r="K27" s="208">
        <f t="shared" si="4"/>
        <v>0</v>
      </c>
      <c r="L27" s="208">
        <f t="shared" si="4"/>
        <v>0</v>
      </c>
      <c r="M27" s="208">
        <f t="shared" si="4"/>
        <v>0</v>
      </c>
      <c r="N27" s="211">
        <f t="shared" si="4"/>
        <v>0</v>
      </c>
      <c r="P27" s="208">
        <f t="shared" si="9"/>
        <v>0</v>
      </c>
      <c r="S27" s="208" t="e">
        <f t="shared" si="5"/>
        <v>#DIV/0!</v>
      </c>
      <c r="T27" s="209" t="e">
        <f t="shared" si="6"/>
        <v>#DIV/0!</v>
      </c>
      <c r="U27" s="210">
        <f t="shared" si="7"/>
        <v>0</v>
      </c>
      <c r="V27" s="208">
        <f t="shared" si="7"/>
        <v>0</v>
      </c>
      <c r="W27" s="208">
        <f t="shared" si="7"/>
        <v>0</v>
      </c>
      <c r="X27" s="208">
        <f t="shared" si="7"/>
        <v>0</v>
      </c>
      <c r="Y27" s="211">
        <f t="shared" si="7"/>
        <v>0</v>
      </c>
      <c r="AA27" s="208">
        <f t="shared" si="10"/>
        <v>0</v>
      </c>
    </row>
    <row r="28" spans="1:27" ht="12.3" x14ac:dyDescent="0.35">
      <c r="C28" s="62">
        <f t="shared" si="8"/>
        <v>4</v>
      </c>
      <c r="D28" s="207" t="s">
        <v>613</v>
      </c>
      <c r="E28" s="75" t="s">
        <v>75</v>
      </c>
      <c r="F28" s="75" t="s">
        <v>199</v>
      </c>
      <c r="G28" s="75" t="s">
        <v>611</v>
      </c>
      <c r="H28" s="208">
        <f t="shared" si="4"/>
        <v>0</v>
      </c>
      <c r="I28" s="209">
        <f t="shared" si="4"/>
        <v>0</v>
      </c>
      <c r="J28" s="210">
        <f t="shared" si="4"/>
        <v>14.4801368175</v>
      </c>
      <c r="K28" s="208">
        <f t="shared" si="4"/>
        <v>3.7300462574999997</v>
      </c>
      <c r="L28" s="208">
        <f t="shared" si="4"/>
        <v>3.3616067874999995</v>
      </c>
      <c r="M28" s="208">
        <f t="shared" si="4"/>
        <v>3.7392211500000001</v>
      </c>
      <c r="N28" s="211">
        <f t="shared" si="4"/>
        <v>2.9651242325</v>
      </c>
      <c r="P28" s="208">
        <f t="shared" si="9"/>
        <v>28.276135244999995</v>
      </c>
      <c r="S28" s="208" t="e">
        <f t="shared" si="5"/>
        <v>#DIV/0!</v>
      </c>
      <c r="T28" s="209" t="e">
        <f t="shared" si="6"/>
        <v>#DIV/0!</v>
      </c>
      <c r="U28" s="210">
        <f t="shared" si="7"/>
        <v>14.653685855607572</v>
      </c>
      <c r="V28" s="208">
        <f t="shared" si="7"/>
        <v>3.7972873161364329</v>
      </c>
      <c r="W28" s="208">
        <f t="shared" si="7"/>
        <v>3.4467227197816586</v>
      </c>
      <c r="X28" s="208">
        <f t="shared" si="7"/>
        <v>3.8636531679568007</v>
      </c>
      <c r="Y28" s="211">
        <f t="shared" si="7"/>
        <v>3.0839161722452406</v>
      </c>
      <c r="AA28" s="208">
        <f t="shared" si="10"/>
        <v>28.845265231727701</v>
      </c>
    </row>
    <row r="29" spans="1:27" ht="12.3" x14ac:dyDescent="0.35">
      <c r="C29" s="62">
        <f t="shared" si="8"/>
        <v>5</v>
      </c>
      <c r="D29" s="207" t="s">
        <v>614</v>
      </c>
      <c r="E29" s="75" t="s">
        <v>75</v>
      </c>
      <c r="F29" s="75" t="s">
        <v>199</v>
      </c>
      <c r="G29" s="75" t="s">
        <v>611</v>
      </c>
      <c r="H29" s="208">
        <f t="shared" si="4"/>
        <v>0</v>
      </c>
      <c r="I29" s="209">
        <f t="shared" si="4"/>
        <v>0</v>
      </c>
      <c r="J29" s="210">
        <f t="shared" si="4"/>
        <v>0</v>
      </c>
      <c r="K29" s="208">
        <f t="shared" si="4"/>
        <v>0</v>
      </c>
      <c r="L29" s="208">
        <f t="shared" si="4"/>
        <v>0</v>
      </c>
      <c r="M29" s="208">
        <f t="shared" si="4"/>
        <v>0</v>
      </c>
      <c r="N29" s="211">
        <f t="shared" si="4"/>
        <v>0</v>
      </c>
      <c r="P29" s="208">
        <f t="shared" si="9"/>
        <v>0</v>
      </c>
      <c r="S29" s="208" t="e">
        <f>H29+(H29/SUM(H$25:H$29))*H$30</f>
        <v>#DIV/0!</v>
      </c>
      <c r="T29" s="209" t="e">
        <f t="shared" si="6"/>
        <v>#DIV/0!</v>
      </c>
      <c r="U29" s="210">
        <f t="shared" si="7"/>
        <v>0</v>
      </c>
      <c r="V29" s="208">
        <f t="shared" si="7"/>
        <v>0</v>
      </c>
      <c r="W29" s="208">
        <f t="shared" si="7"/>
        <v>0</v>
      </c>
      <c r="X29" s="208">
        <f t="shared" si="7"/>
        <v>0</v>
      </c>
      <c r="Y29" s="211">
        <f t="shared" si="7"/>
        <v>0</v>
      </c>
      <c r="AA29" s="208">
        <f t="shared" si="10"/>
        <v>0</v>
      </c>
    </row>
    <row r="30" spans="1:27" ht="12.3" x14ac:dyDescent="0.35">
      <c r="C30" s="62">
        <f t="shared" si="8"/>
        <v>6</v>
      </c>
      <c r="D30" s="207" t="s">
        <v>615</v>
      </c>
      <c r="E30" s="75" t="s">
        <v>75</v>
      </c>
      <c r="F30" s="75" t="s">
        <v>199</v>
      </c>
      <c r="G30" s="75" t="s">
        <v>611</v>
      </c>
      <c r="H30" s="208">
        <f t="shared" si="4"/>
        <v>0</v>
      </c>
      <c r="I30" s="209">
        <f t="shared" si="4"/>
        <v>0</v>
      </c>
      <c r="J30" s="210">
        <f t="shared" si="4"/>
        <v>0.17354903810757116</v>
      </c>
      <c r="K30" s="208">
        <f t="shared" si="4"/>
        <v>6.7241058636432954E-2</v>
      </c>
      <c r="L30" s="208">
        <f t="shared" si="4"/>
        <v>8.5115932281659187E-2</v>
      </c>
      <c r="M30" s="208">
        <f t="shared" si="4"/>
        <v>0.12443201795680074</v>
      </c>
      <c r="N30" s="211">
        <f t="shared" si="4"/>
        <v>0.11879193974524076</v>
      </c>
      <c r="P30" s="208">
        <f t="shared" si="9"/>
        <v>0.56912998672770476</v>
      </c>
      <c r="S30" s="208">
        <v>0</v>
      </c>
      <c r="T30" s="209">
        <v>0</v>
      </c>
      <c r="U30" s="210">
        <v>0</v>
      </c>
      <c r="V30" s="208">
        <v>0</v>
      </c>
      <c r="W30" s="208">
        <v>0</v>
      </c>
      <c r="X30" s="208">
        <v>0</v>
      </c>
      <c r="Y30" s="211">
        <v>0</v>
      </c>
      <c r="AA30" s="208">
        <f t="shared" si="10"/>
        <v>0</v>
      </c>
    </row>
    <row r="31" spans="1:27" ht="12.3" x14ac:dyDescent="0.35">
      <c r="C31" s="62">
        <f t="shared" si="8"/>
        <v>7</v>
      </c>
      <c r="D31" s="207" t="s">
        <v>616</v>
      </c>
      <c r="E31" s="75" t="s">
        <v>75</v>
      </c>
      <c r="F31" s="75" t="s">
        <v>199</v>
      </c>
      <c r="G31" s="75" t="s">
        <v>611</v>
      </c>
      <c r="H31" s="208">
        <f t="shared" si="4"/>
        <v>0</v>
      </c>
      <c r="I31" s="209">
        <f t="shared" si="4"/>
        <v>0</v>
      </c>
      <c r="J31" s="210">
        <f t="shared" si="4"/>
        <v>2.0369093625147583</v>
      </c>
      <c r="K31" s="208">
        <f t="shared" si="4"/>
        <v>0.68950746489198023</v>
      </c>
      <c r="L31" s="208">
        <f t="shared" si="4"/>
        <v>0.48702460742066933</v>
      </c>
      <c r="M31" s="208">
        <f t="shared" si="4"/>
        <v>0.84984925181680093</v>
      </c>
      <c r="N31" s="211">
        <f t="shared" si="4"/>
        <v>0.75345943419640105</v>
      </c>
      <c r="P31" s="208">
        <f t="shared" si="9"/>
        <v>4.8167501208406094</v>
      </c>
      <c r="S31" s="208">
        <f>H31</f>
        <v>0</v>
      </c>
      <c r="T31" s="209">
        <f t="shared" ref="T31:Y32" si="11">I31</f>
        <v>0</v>
      </c>
      <c r="U31" s="210">
        <f t="shared" si="11"/>
        <v>2.0369093625147583</v>
      </c>
      <c r="V31" s="208">
        <f t="shared" si="11"/>
        <v>0.68950746489198023</v>
      </c>
      <c r="W31" s="208">
        <f t="shared" si="11"/>
        <v>0.48702460742066933</v>
      </c>
      <c r="X31" s="208">
        <f t="shared" si="11"/>
        <v>0.84984925181680093</v>
      </c>
      <c r="Y31" s="211">
        <f t="shared" si="11"/>
        <v>0.75345943419640105</v>
      </c>
      <c r="AA31" s="208">
        <f t="shared" si="10"/>
        <v>4.8167501208406094</v>
      </c>
    </row>
    <row r="32" spans="1:27" ht="12.3" x14ac:dyDescent="0.35">
      <c r="C32" s="62">
        <f t="shared" si="8"/>
        <v>8</v>
      </c>
      <c r="D32" s="207" t="s">
        <v>122</v>
      </c>
      <c r="E32" s="75" t="s">
        <v>75</v>
      </c>
      <c r="F32" s="75" t="s">
        <v>199</v>
      </c>
      <c r="G32" s="75" t="s">
        <v>611</v>
      </c>
      <c r="H32" s="208">
        <f t="shared" si="4"/>
        <v>2.0380111801795344</v>
      </c>
      <c r="I32" s="209">
        <f t="shared" si="4"/>
        <v>4.3112266048194599</v>
      </c>
      <c r="J32" s="210">
        <f t="shared" si="4"/>
        <v>6.6498730874599916</v>
      </c>
      <c r="K32" s="208">
        <f t="shared" si="4"/>
        <v>3.7524143663033378</v>
      </c>
      <c r="L32" s="208">
        <f t="shared" si="4"/>
        <v>3.7978799723895018</v>
      </c>
      <c r="M32" s="208">
        <f t="shared" si="4"/>
        <v>7.4779427748406562</v>
      </c>
      <c r="N32" s="211">
        <f t="shared" si="4"/>
        <v>3.693421968848392</v>
      </c>
      <c r="P32" s="208">
        <f t="shared" si="9"/>
        <v>25.371532169841878</v>
      </c>
      <c r="S32" s="208">
        <f>H32</f>
        <v>2.0380111801795344</v>
      </c>
      <c r="T32" s="209">
        <f t="shared" si="11"/>
        <v>4.3112266048194599</v>
      </c>
      <c r="U32" s="210">
        <f t="shared" si="11"/>
        <v>6.6498730874599916</v>
      </c>
      <c r="V32" s="208">
        <f t="shared" si="11"/>
        <v>3.7524143663033378</v>
      </c>
      <c r="W32" s="208">
        <f t="shared" si="11"/>
        <v>3.7978799723895018</v>
      </c>
      <c r="X32" s="208">
        <f t="shared" si="11"/>
        <v>7.4779427748406562</v>
      </c>
      <c r="Y32" s="211">
        <f t="shared" si="11"/>
        <v>3.693421968848392</v>
      </c>
      <c r="AA32" s="208">
        <f t="shared" si="10"/>
        <v>25.371532169841878</v>
      </c>
    </row>
    <row r="33" spans="1:27" x14ac:dyDescent="0.35">
      <c r="J33" s="212"/>
      <c r="K33" s="213"/>
      <c r="L33" s="213"/>
      <c r="M33" s="213"/>
      <c r="N33" s="214"/>
      <c r="U33" s="212"/>
      <c r="V33" s="213"/>
      <c r="W33" s="213"/>
      <c r="X33" s="213"/>
      <c r="Y33" s="214"/>
    </row>
    <row r="34" spans="1:27" ht="12.3" x14ac:dyDescent="0.35">
      <c r="D34" s="215" t="s">
        <v>133</v>
      </c>
      <c r="E34" s="67" t="str">
        <f>E25</f>
        <v>Dollars</v>
      </c>
      <c r="F34" s="67" t="s">
        <v>199</v>
      </c>
      <c r="G34" s="67" t="s">
        <v>611</v>
      </c>
      <c r="H34" s="66">
        <f t="shared" ref="H34:N34" si="12">SUM(H25:H32)</f>
        <v>2.0380111801795344</v>
      </c>
      <c r="I34" s="66">
        <f t="shared" si="12"/>
        <v>4.3112266048194599</v>
      </c>
      <c r="J34" s="99">
        <f t="shared" si="12"/>
        <v>23.34046830558232</v>
      </c>
      <c r="K34" s="66">
        <f t="shared" si="12"/>
        <v>8.239209147331751</v>
      </c>
      <c r="L34" s="66">
        <f t="shared" si="12"/>
        <v>7.73162729959183</v>
      </c>
      <c r="M34" s="66">
        <f t="shared" si="12"/>
        <v>12.191445194614257</v>
      </c>
      <c r="N34" s="90">
        <f t="shared" si="12"/>
        <v>7.530797575290034</v>
      </c>
      <c r="P34" s="66">
        <f t="shared" ref="P34" si="13">SUM(J34:N34)</f>
        <v>59.033547522410188</v>
      </c>
      <c r="S34" s="66" t="e">
        <f t="shared" ref="S34:Y34" si="14">SUM(S25:S32)</f>
        <v>#DIV/0!</v>
      </c>
      <c r="T34" s="66" t="e">
        <f t="shared" si="14"/>
        <v>#DIV/0!</v>
      </c>
      <c r="U34" s="99">
        <f t="shared" si="14"/>
        <v>23.34046830558232</v>
      </c>
      <c r="V34" s="66">
        <f t="shared" si="14"/>
        <v>8.239209147331751</v>
      </c>
      <c r="W34" s="66">
        <f t="shared" si="14"/>
        <v>7.73162729959183</v>
      </c>
      <c r="X34" s="66">
        <f t="shared" si="14"/>
        <v>12.191445194614257</v>
      </c>
      <c r="Y34" s="90">
        <f t="shared" si="14"/>
        <v>7.530797575290034</v>
      </c>
      <c r="AA34" s="66">
        <f t="shared" ref="AA34" si="15">SUM(U34:Y34)</f>
        <v>59.033547522410188</v>
      </c>
    </row>
    <row r="35" spans="1:27" ht="12.3" x14ac:dyDescent="0.35">
      <c r="E35" s="219"/>
      <c r="F35" s="219"/>
      <c r="G35" s="219"/>
      <c r="H35" s="220"/>
      <c r="I35" s="220"/>
      <c r="J35" s="220"/>
      <c r="K35" s="220"/>
      <c r="L35" s="220"/>
      <c r="M35" s="220"/>
      <c r="N35" s="220"/>
      <c r="P35" s="221"/>
    </row>
    <row r="36" spans="1:27" ht="12.3" x14ac:dyDescent="0.35">
      <c r="D36" s="12" t="s">
        <v>621</v>
      </c>
      <c r="E36" s="75" t="s">
        <v>75</v>
      </c>
      <c r="F36" s="75" t="s">
        <v>199</v>
      </c>
      <c r="G36" s="75" t="s">
        <v>611</v>
      </c>
      <c r="H36" s="208">
        <f>'[3]SCS total'!H25+'[3]Metering total'!H18</f>
        <v>2.0380111801795344</v>
      </c>
      <c r="I36" s="209">
        <f>'[3]SCS total'!I25+'[3]Metering total'!I18</f>
        <v>4.3112266048194599</v>
      </c>
      <c r="J36" s="210">
        <f>'[3]SCS total'!J25+'[3]Metering total'!J18</f>
        <v>23.340468305582316</v>
      </c>
      <c r="K36" s="208">
        <f>'[3]SCS total'!K25+'[3]Metering total'!K18</f>
        <v>8.239209147331751</v>
      </c>
      <c r="L36" s="208">
        <f>'[3]SCS total'!L25+'[3]Metering total'!L18</f>
        <v>7.73162729959183</v>
      </c>
      <c r="M36" s="208">
        <f>'[3]SCS total'!M25+'[3]Metering total'!M18</f>
        <v>12.191445194614257</v>
      </c>
      <c r="N36" s="211">
        <f>'[3]SCS total'!N25+'[3]Metering total'!N18</f>
        <v>7.530797575290034</v>
      </c>
      <c r="P36" s="65">
        <f>SUM(J36:N36)</f>
        <v>59.033547522410188</v>
      </c>
      <c r="S36" s="208">
        <f>H34</f>
        <v>2.0380111801795344</v>
      </c>
      <c r="T36" s="209">
        <f t="shared" ref="T36:AA36" si="16">I34</f>
        <v>4.3112266048194599</v>
      </c>
      <c r="U36" s="210">
        <f t="shared" si="16"/>
        <v>23.34046830558232</v>
      </c>
      <c r="V36" s="208">
        <f t="shared" si="16"/>
        <v>8.239209147331751</v>
      </c>
      <c r="W36" s="208">
        <f t="shared" si="16"/>
        <v>7.73162729959183</v>
      </c>
      <c r="X36" s="208">
        <f t="shared" si="16"/>
        <v>12.191445194614257</v>
      </c>
      <c r="Y36" s="211">
        <f t="shared" si="16"/>
        <v>7.530797575290034</v>
      </c>
      <c r="AA36" s="65">
        <f t="shared" si="16"/>
        <v>59.033547522410188</v>
      </c>
    </row>
    <row r="37" spans="1:27" ht="12.3" x14ac:dyDescent="0.35">
      <c r="A37" s="70">
        <f>IF(SUM($H37:$P37)&gt;0,1,0)</f>
        <v>0</v>
      </c>
      <c r="D37" s="12" t="s">
        <v>622</v>
      </c>
      <c r="E37" s="75"/>
      <c r="F37" s="75"/>
      <c r="G37" s="75"/>
      <c r="H37" s="70">
        <f>IF(ROUND(H34-H36,4)=0,0,1)</f>
        <v>0</v>
      </c>
      <c r="I37" s="70">
        <f t="shared" ref="I37:P37" si="17">IF(ROUND(I34-I36,4)=0,0,1)</f>
        <v>0</v>
      </c>
      <c r="J37" s="70">
        <f t="shared" si="17"/>
        <v>0</v>
      </c>
      <c r="K37" s="70">
        <f t="shared" si="17"/>
        <v>0</v>
      </c>
      <c r="L37" s="70">
        <f t="shared" si="17"/>
        <v>0</v>
      </c>
      <c r="M37" s="70">
        <f t="shared" si="17"/>
        <v>0</v>
      </c>
      <c r="N37" s="70">
        <f t="shared" si="17"/>
        <v>0</v>
      </c>
      <c r="P37" s="70">
        <f t="shared" si="17"/>
        <v>0</v>
      </c>
      <c r="S37" s="70" t="e">
        <f>IF(ROUND(S34-S36,4)=0,0,1)</f>
        <v>#DIV/0!</v>
      </c>
      <c r="T37" s="70" t="e">
        <f t="shared" ref="T37:AA37" si="18">IF(ROUND(T34-T36,4)=0,0,1)</f>
        <v>#DIV/0!</v>
      </c>
      <c r="U37" s="70">
        <f t="shared" si="18"/>
        <v>0</v>
      </c>
      <c r="V37" s="70">
        <f t="shared" si="18"/>
        <v>0</v>
      </c>
      <c r="W37" s="70">
        <f t="shared" si="18"/>
        <v>0</v>
      </c>
      <c r="X37" s="70">
        <f t="shared" si="18"/>
        <v>0</v>
      </c>
      <c r="Y37" s="70">
        <f t="shared" si="18"/>
        <v>0</v>
      </c>
      <c r="AA37" s="70">
        <f t="shared" si="18"/>
        <v>0</v>
      </c>
    </row>
    <row r="38" spans="1:27" ht="12.3" x14ac:dyDescent="0.35">
      <c r="E38" s="219"/>
      <c r="F38" s="219"/>
      <c r="G38" s="219"/>
      <c r="H38" s="220"/>
      <c r="I38" s="220"/>
      <c r="J38" s="220"/>
      <c r="K38" s="220"/>
      <c r="L38" s="220"/>
      <c r="M38" s="220"/>
      <c r="N38" s="220"/>
      <c r="P38" s="221"/>
    </row>
    <row r="39" spans="1:27" s="203" customFormat="1" ht="15" x14ac:dyDescent="0.35">
      <c r="B39" s="203" t="s">
        <v>33</v>
      </c>
    </row>
  </sheetData>
  <autoFilter ref="C7:O15" xr:uid="{00000000-0009-0000-0000-00000000000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pageSetUpPr fitToPage="1"/>
  </sheetPr>
  <dimension ref="A1:AD492"/>
  <sheetViews>
    <sheetView showGridLines="0" zoomScaleNormal="100"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33203125" defaultRowHeight="10.199999999999999" outlineLevelRow="1" x14ac:dyDescent="0.35"/>
  <cols>
    <col min="1" max="1" width="3.33203125" style="7" customWidth="1"/>
    <col min="2" max="2" width="2.796875" style="7" customWidth="1"/>
    <col min="3" max="3" width="20.796875" style="7" customWidth="1"/>
    <col min="4" max="4" width="91.46484375" style="7" customWidth="1"/>
    <col min="5" max="5" width="11.796875" style="7" customWidth="1"/>
    <col min="6" max="6" width="9.1328125" style="7" customWidth="1"/>
    <col min="7" max="7" width="12" style="7" customWidth="1"/>
    <col min="8" max="8" width="10" style="7" customWidth="1"/>
    <col min="9" max="24" width="14.796875" style="7" customWidth="1"/>
    <col min="25" max="25" width="9.33203125" style="7"/>
    <col min="26" max="28" width="17.796875" style="7" customWidth="1"/>
    <col min="29" max="29" width="3.796875" style="7" customWidth="1"/>
    <col min="30" max="30" width="16.796875" style="7" customWidth="1"/>
    <col min="31" max="16384" width="9.33203125" style="7"/>
  </cols>
  <sheetData>
    <row r="1" spans="1:30" ht="18.899999999999999" x14ac:dyDescent="0.35">
      <c r="A1" s="70">
        <f>IF(SUM($A11:$A492)&gt;0,1,0)</f>
        <v>0</v>
      </c>
      <c r="B1" s="5" t="s">
        <v>1546</v>
      </c>
    </row>
    <row r="2" spans="1:30" x14ac:dyDescent="0.35">
      <c r="B2" s="18" t="str">
        <f>Title_Msg</f>
        <v>No Errors Found</v>
      </c>
    </row>
    <row r="3" spans="1:30" x14ac:dyDescent="0.35">
      <c r="B3" s="55" t="str">
        <f>TOC!B1</f>
        <v>Table of Contents</v>
      </c>
      <c r="C3" s="49"/>
      <c r="D3" s="49"/>
    </row>
    <row r="4" spans="1:30" ht="12.3" x14ac:dyDescent="0.35">
      <c r="B4" s="46" t="str">
        <f>Model_Name</f>
        <v>Rest RIN Population Model - Power and Water Corporation (PWC)</v>
      </c>
    </row>
    <row r="5" spans="1:30" ht="12.3" hidden="1" outlineLevel="1" x14ac:dyDescent="0.35">
      <c r="B5" s="15" t="str">
        <f>Lookup!B15</f>
        <v>Period Start Date</v>
      </c>
      <c r="O5" s="61">
        <f>Lookup!J15</f>
        <v>41821</v>
      </c>
      <c r="P5" s="61">
        <f>Lookup!K15</f>
        <v>42186</v>
      </c>
      <c r="Q5" s="61">
        <f>Lookup!L15</f>
        <v>42552</v>
      </c>
      <c r="R5" s="61">
        <f>Lookup!M15</f>
        <v>42917</v>
      </c>
      <c r="S5" s="61">
        <f>Lookup!N15</f>
        <v>43282</v>
      </c>
      <c r="T5" s="61">
        <f>Lookup!O15</f>
        <v>43647</v>
      </c>
      <c r="U5" s="61">
        <f>Lookup!P15</f>
        <v>44013</v>
      </c>
      <c r="V5" s="61">
        <f>Lookup!Q15</f>
        <v>44378</v>
      </c>
      <c r="W5" s="61">
        <f>Lookup!R15</f>
        <v>44743</v>
      </c>
      <c r="X5" s="61">
        <f>Lookup!S15</f>
        <v>45108</v>
      </c>
    </row>
    <row r="6" spans="1:30" ht="12.3" hidden="1" outlineLevel="1" x14ac:dyDescent="0.35">
      <c r="B6" s="15" t="str">
        <f>Lookup!B16</f>
        <v>Period End Date</v>
      </c>
      <c r="O6" s="61">
        <f>Lookup!J16</f>
        <v>42185</v>
      </c>
      <c r="P6" s="61">
        <f>Lookup!K16</f>
        <v>42551</v>
      </c>
      <c r="Q6" s="61">
        <f>Lookup!L16</f>
        <v>42916</v>
      </c>
      <c r="R6" s="61">
        <f>Lookup!M16</f>
        <v>43281</v>
      </c>
      <c r="S6" s="61">
        <f>Lookup!N16</f>
        <v>43646</v>
      </c>
      <c r="T6" s="61">
        <f>Lookup!O16</f>
        <v>44012</v>
      </c>
      <c r="U6" s="61">
        <f>Lookup!P16</f>
        <v>44377</v>
      </c>
      <c r="V6" s="61">
        <f>Lookup!Q16</f>
        <v>44742</v>
      </c>
      <c r="W6" s="61">
        <f>Lookup!R16</f>
        <v>45107</v>
      </c>
      <c r="X6" s="61">
        <f>Lookup!S16</f>
        <v>45473</v>
      </c>
    </row>
    <row r="7" spans="1:30" ht="12.3" hidden="1" outlineLevel="1" x14ac:dyDescent="0.35">
      <c r="B7" s="15" t="str">
        <f>Lookup!B17</f>
        <v>Period Counter</v>
      </c>
      <c r="O7" s="62">
        <f>Lookup!J17</f>
        <v>1</v>
      </c>
      <c r="P7" s="62">
        <f>Lookup!K17</f>
        <v>2</v>
      </c>
      <c r="Q7" s="62">
        <f>Lookup!L17</f>
        <v>3</v>
      </c>
      <c r="R7" s="62">
        <f>Lookup!M17</f>
        <v>4</v>
      </c>
      <c r="S7" s="62">
        <f>Lookup!N17</f>
        <v>5</v>
      </c>
      <c r="T7" s="62">
        <f>Lookup!O17</f>
        <v>6</v>
      </c>
      <c r="U7" s="62">
        <f>Lookup!P17</f>
        <v>7</v>
      </c>
      <c r="V7" s="62">
        <f>Lookup!Q17</f>
        <v>8</v>
      </c>
      <c r="W7" s="62">
        <f>Lookup!R17</f>
        <v>9</v>
      </c>
      <c r="X7" s="62">
        <f>Lookup!S17</f>
        <v>10</v>
      </c>
    </row>
    <row r="8" spans="1:30" ht="12.3" hidden="1" outlineLevel="1" x14ac:dyDescent="0.35">
      <c r="B8" s="15" t="str">
        <f>Lookup!B18</f>
        <v>Year</v>
      </c>
      <c r="O8" s="63">
        <f>Lookup!J18</f>
        <v>2015</v>
      </c>
      <c r="P8" s="63">
        <f>Lookup!K18</f>
        <v>2016</v>
      </c>
      <c r="Q8" s="63">
        <f>Lookup!L18</f>
        <v>2017</v>
      </c>
      <c r="R8" s="63">
        <f>Lookup!M18</f>
        <v>2018</v>
      </c>
      <c r="S8" s="63">
        <f>Lookup!N18</f>
        <v>2019</v>
      </c>
      <c r="T8" s="63">
        <f>Lookup!O18</f>
        <v>2020</v>
      </c>
      <c r="U8" s="63">
        <f>Lookup!P18</f>
        <v>2021</v>
      </c>
      <c r="V8" s="63">
        <f>Lookup!Q18</f>
        <v>2022</v>
      </c>
      <c r="W8" s="63">
        <f>Lookup!R18</f>
        <v>2023</v>
      </c>
      <c r="X8" s="63">
        <f>Lookup!S18</f>
        <v>2024</v>
      </c>
    </row>
    <row r="9" spans="1:30" ht="12.3" collapsed="1" x14ac:dyDescent="0.35">
      <c r="B9" s="15" t="str">
        <f>Lookup!B19</f>
        <v>Period Type</v>
      </c>
      <c r="I9" s="63" t="str">
        <f t="shared" ref="I9:N9" si="0">J9</f>
        <v>Actual</v>
      </c>
      <c r="J9" s="63" t="str">
        <f t="shared" si="0"/>
        <v>Actual</v>
      </c>
      <c r="K9" s="63" t="str">
        <f t="shared" si="0"/>
        <v>Actual</v>
      </c>
      <c r="L9" s="63" t="str">
        <f t="shared" si="0"/>
        <v>Actual</v>
      </c>
      <c r="M9" s="63" t="str">
        <f t="shared" si="0"/>
        <v>Actual</v>
      </c>
      <c r="N9" s="63" t="str">
        <f t="shared" si="0"/>
        <v>Actual</v>
      </c>
      <c r="O9" s="63" t="str">
        <f>Lookup!J19</f>
        <v>Actual</v>
      </c>
      <c r="P9" s="63" t="str">
        <f>Lookup!K19</f>
        <v>Actual</v>
      </c>
      <c r="Q9" s="63" t="str">
        <f>Lookup!L19</f>
        <v>Base Year</v>
      </c>
      <c r="R9" s="63" t="str">
        <f>Lookup!M19</f>
        <v>Forecast</v>
      </c>
      <c r="S9" s="63" t="str">
        <f>Lookup!N19</f>
        <v>Forecast</v>
      </c>
      <c r="T9" s="63" t="str">
        <f>Lookup!O19</f>
        <v>Forecast</v>
      </c>
      <c r="U9" s="63" t="str">
        <f>Lookup!P19</f>
        <v>Forecast</v>
      </c>
      <c r="V9" s="63" t="str">
        <f>Lookup!Q19</f>
        <v>Forecast</v>
      </c>
      <c r="W9" s="63" t="str">
        <f>Lookup!R19</f>
        <v>Forecast</v>
      </c>
      <c r="X9" s="63" t="str">
        <f>Lookup!S19</f>
        <v>Forecast</v>
      </c>
    </row>
    <row r="10" spans="1:30" ht="12.3" x14ac:dyDescent="0.35">
      <c r="B10" s="10" t="str">
        <f>Lookup!B20</f>
        <v>Regulatory Year</v>
      </c>
      <c r="E10" s="59" t="str">
        <f>Lookup!E20</f>
        <v>Source</v>
      </c>
      <c r="F10" s="59" t="str">
        <f>Lookup!F20</f>
        <v>Unit</v>
      </c>
      <c r="G10" s="59" t="str">
        <f>Lookup!G20</f>
        <v>Basis</v>
      </c>
      <c r="H10" s="59" t="str">
        <f>Lookup!H20</f>
        <v>Timing</v>
      </c>
      <c r="I10" s="59" t="s">
        <v>217</v>
      </c>
      <c r="J10" s="59" t="s">
        <v>216</v>
      </c>
      <c r="K10" s="59" t="s">
        <v>215</v>
      </c>
      <c r="L10" s="59" t="s">
        <v>214</v>
      </c>
      <c r="M10" s="59" t="s">
        <v>213</v>
      </c>
      <c r="N10" s="59" t="s">
        <v>212</v>
      </c>
      <c r="O10" s="59" t="str">
        <f>Lookup!J20</f>
        <v>RY15</v>
      </c>
      <c r="P10" s="59" t="str">
        <f>Lookup!K20</f>
        <v>RY16</v>
      </c>
      <c r="Q10" s="59" t="str">
        <f>Lookup!L20</f>
        <v>RY17</v>
      </c>
      <c r="R10" s="59" t="str">
        <f>Lookup!M20</f>
        <v>RY18</v>
      </c>
      <c r="S10" s="59" t="str">
        <f>Lookup!N20</f>
        <v>RY19</v>
      </c>
      <c r="T10" s="59" t="str">
        <f>Lookup!O20</f>
        <v>RY20</v>
      </c>
      <c r="U10" s="59" t="str">
        <f>Lookup!P20</f>
        <v>RY21</v>
      </c>
      <c r="V10" s="59" t="str">
        <f>Lookup!Q20</f>
        <v>RY22</v>
      </c>
      <c r="W10" s="59" t="str">
        <f>Lookup!R20</f>
        <v>RY23</v>
      </c>
      <c r="X10" s="59" t="str">
        <f>Lookup!S20</f>
        <v>RY24</v>
      </c>
      <c r="Z10" s="71" t="str">
        <f>Lookup!U20</f>
        <v>RY17 %</v>
      </c>
      <c r="AA10" s="59" t="str">
        <f>Lookup!V20</f>
        <v>RY15-RY17 Avg</v>
      </c>
      <c r="AB10" s="59" t="str">
        <f>Lookup!W20</f>
        <v>Custom %</v>
      </c>
      <c r="AC10" s="20" t="s">
        <v>35</v>
      </c>
      <c r="AD10" s="20" t="s">
        <v>625</v>
      </c>
    </row>
    <row r="11" spans="1:30" x14ac:dyDescent="0.35">
      <c r="B11" s="7" t="s">
        <v>209</v>
      </c>
    </row>
    <row r="12" spans="1:30" s="4" customFormat="1" ht="15" x14ac:dyDescent="0.35">
      <c r="B12" s="4" t="str">
        <f>CPI_Series_Inp!$C$24</f>
        <v>CPI Indexation Calculations</v>
      </c>
    </row>
    <row r="14" spans="1:30" ht="12.3" x14ac:dyDescent="0.35">
      <c r="D14" s="148" t="str">
        <f>CPI_Series_Inp!D32</f>
        <v>Real 2019 to Nominal</v>
      </c>
      <c r="E14" s="149" t="str">
        <f>CPI_Series_Inp!E32</f>
        <v>Calculated</v>
      </c>
      <c r="F14" s="136" t="str">
        <f>CPI_Series_Inp!F32</f>
        <v>Factor</v>
      </c>
      <c r="G14" s="136" t="str">
        <f>CPI_Series_Inp!G32</f>
        <v>N/A</v>
      </c>
      <c r="H14" s="136" t="str">
        <f>CPI_Series_Inp!H32</f>
        <v>N/A</v>
      </c>
      <c r="I14" s="223"/>
      <c r="J14" s="223"/>
      <c r="K14" s="223"/>
      <c r="L14" s="223"/>
      <c r="M14" s="223"/>
      <c r="N14" s="223"/>
      <c r="O14" s="159">
        <f>CPI_Series_Inp!J32</f>
        <v>0.92414709539685991</v>
      </c>
      <c r="P14" s="159">
        <f>CPI_Series_Inp!K32</f>
        <v>0.93585385884076477</v>
      </c>
      <c r="Q14" s="159">
        <f>CPI_Series_Inp!L32</f>
        <v>0.94968070361673007</v>
      </c>
      <c r="R14" s="159">
        <f>CPI_Series_Inp!M32</f>
        <v>0.9683594552339112</v>
      </c>
      <c r="S14" s="158">
        <f>CPI_Series_Inp!N32</f>
        <v>0.98893635286829751</v>
      </c>
      <c r="T14" s="161">
        <f>CPI_Series_Inp!O32</f>
        <v>1.0120517509373701</v>
      </c>
      <c r="U14" s="161">
        <f>CPI_Series_Inp!P32</f>
        <v>1.0365927373670369</v>
      </c>
      <c r="V14" s="161">
        <f>CPI_Series_Inp!Q32</f>
        <v>1.0617288119573469</v>
      </c>
      <c r="W14" s="161">
        <f>CPI_Series_Inp!R32</f>
        <v>1.0874744048502976</v>
      </c>
      <c r="X14" s="161">
        <f>CPI_Series_Inp!S32</f>
        <v>1.1138442961007426</v>
      </c>
    </row>
    <row r="16" spans="1:30" s="4" customFormat="1" ht="15" x14ac:dyDescent="0.35">
      <c r="B16" s="4" t="s">
        <v>316</v>
      </c>
    </row>
    <row r="18" spans="3:30" s="13" customFormat="1" ht="14.1" x14ac:dyDescent="0.35">
      <c r="C18" s="13" t="s">
        <v>623</v>
      </c>
    </row>
    <row r="19" spans="3:30" s="6" customFormat="1" ht="11.25" customHeight="1" x14ac:dyDescent="0.35"/>
    <row r="20" spans="3:30" s="6" customFormat="1" ht="11.25" customHeight="1" x14ac:dyDescent="0.35">
      <c r="D20" s="73" t="s">
        <v>626</v>
      </c>
    </row>
    <row r="21" spans="3:30" s="6" customFormat="1" ht="12.3" x14ac:dyDescent="0.35">
      <c r="D21" s="79" t="s">
        <v>628</v>
      </c>
    </row>
    <row r="22" spans="3:30" s="6" customFormat="1" ht="11.25" customHeight="1" x14ac:dyDescent="0.35"/>
    <row r="23" spans="3:30" ht="12.3" x14ac:dyDescent="0.35">
      <c r="C23" s="73" t="s">
        <v>317</v>
      </c>
      <c r="D23" s="73" t="s">
        <v>318</v>
      </c>
      <c r="E23" s="64" t="s">
        <v>65</v>
      </c>
      <c r="F23" s="64" t="s">
        <v>66</v>
      </c>
      <c r="G23" s="64" t="s">
        <v>67</v>
      </c>
      <c r="H23" s="64" t="s">
        <v>68</v>
      </c>
      <c r="I23" s="64" t="str">
        <f>Capex_Historical!K$10</f>
        <v>RY09</v>
      </c>
      <c r="J23" s="96" t="str">
        <f>Capex_Historical!L$10</f>
        <v>RY10</v>
      </c>
      <c r="K23" s="64" t="str">
        <f>Capex_Historical!M$10</f>
        <v>RY11</v>
      </c>
      <c r="L23" s="64" t="str">
        <f>Capex_Historical!N$10</f>
        <v>RY12</v>
      </c>
      <c r="M23" s="64" t="str">
        <f>Capex_Historical!O$10</f>
        <v>RY13</v>
      </c>
      <c r="N23" s="88" t="str">
        <f>Capex_Historical!P$10</f>
        <v>RY14</v>
      </c>
      <c r="O23" s="96" t="str">
        <f>Capex_Historical!Q$10</f>
        <v>RY15</v>
      </c>
      <c r="P23" s="64" t="str">
        <f>Capex_Historical!R$10</f>
        <v>RY16</v>
      </c>
      <c r="Q23" s="64" t="str">
        <f>Capex_Historical!S$10</f>
        <v>RY17</v>
      </c>
      <c r="R23" s="64" t="str">
        <f>Capex_Historical!T$10</f>
        <v>RY18</v>
      </c>
      <c r="S23" s="88" t="str">
        <f>Capex_Historical!U$10</f>
        <v>RY19</v>
      </c>
      <c r="T23" s="64" t="str">
        <f>Capex_Historical!V$10</f>
        <v>RY20</v>
      </c>
      <c r="U23" s="64" t="str">
        <f>Capex_Historical!W$10</f>
        <v>RY21</v>
      </c>
      <c r="V23" s="64" t="str">
        <f>Capex_Historical!X$10</f>
        <v>RY22</v>
      </c>
      <c r="W23" s="64" t="str">
        <f>Capex_Historical!Y$10</f>
        <v>RY23</v>
      </c>
      <c r="X23" s="88" t="str">
        <f>Capex_Historical!Z$10</f>
        <v>RY24</v>
      </c>
      <c r="Z23" s="72" t="str">
        <f t="shared" ref="Z23:AD23" si="1">Z$10</f>
        <v>RY17 %</v>
      </c>
      <c r="AA23" s="72" t="str">
        <f t="shared" si="1"/>
        <v>RY15-RY17 Avg</v>
      </c>
      <c r="AB23" s="72" t="str">
        <f t="shared" si="1"/>
        <v>Custom %</v>
      </c>
      <c r="AD23" s="72" t="str">
        <f t="shared" si="1"/>
        <v>Selected</v>
      </c>
    </row>
    <row r="24" spans="3:30" x14ac:dyDescent="0.35">
      <c r="J24" s="97"/>
      <c r="K24" s="91"/>
      <c r="L24" s="91"/>
      <c r="M24" s="91"/>
      <c r="N24" s="89"/>
      <c r="O24" s="97"/>
      <c r="P24" s="91"/>
      <c r="Q24" s="91"/>
      <c r="R24" s="91"/>
      <c r="S24" s="89"/>
      <c r="T24" s="91"/>
      <c r="U24" s="91"/>
      <c r="V24" s="91"/>
      <c r="W24" s="91"/>
      <c r="X24" s="89"/>
    </row>
    <row r="25" spans="3:30" ht="12.3" x14ac:dyDescent="0.35">
      <c r="C25" s="2130" t="s">
        <v>319</v>
      </c>
      <c r="D25" s="200" t="s">
        <v>320</v>
      </c>
      <c r="E25" s="75" t="s">
        <v>288</v>
      </c>
      <c r="F25" s="75" t="str">
        <f t="shared" ref="F25:F56" si="2">Dollars</f>
        <v>Dollars</v>
      </c>
      <c r="G25" s="75" t="str">
        <f t="shared" ref="G25:G56" si="3">Nominal</f>
        <v>Nominal</v>
      </c>
      <c r="H25" s="75" t="str">
        <f t="shared" ref="H25:H56" si="4">Mid_year</f>
        <v>Mid year</v>
      </c>
      <c r="I25" s="224"/>
      <c r="J25" s="223"/>
      <c r="K25" s="223"/>
      <c r="L25" s="223"/>
      <c r="M25" s="223"/>
      <c r="N25" s="199">
        <v>0</v>
      </c>
      <c r="O25" s="106">
        <v>0</v>
      </c>
      <c r="P25" s="107">
        <v>0</v>
      </c>
      <c r="Q25" s="107">
        <v>0</v>
      </c>
      <c r="R25" s="103"/>
      <c r="S25" s="104"/>
      <c r="T25" s="103"/>
      <c r="U25" s="103"/>
      <c r="V25" s="103"/>
      <c r="W25" s="103"/>
      <c r="X25" s="104"/>
      <c r="Z25" s="85">
        <f t="shared" ref="Z25:Z56" si="5">IF(Q$172=0,0,Q25/Q$172)</f>
        <v>0</v>
      </c>
      <c r="AA25" s="85">
        <f t="shared" ref="AA25:AA56" si="6">IF(AVERAGE(O$172:Q$172)=0,0,
AVERAGE(O25:Q25)/AVERAGE(O$172:Q$172))</f>
        <v>0</v>
      </c>
      <c r="AB25" s="226">
        <v>0</v>
      </c>
      <c r="AD25" s="85">
        <f t="shared" ref="AD25:AD56" si="7">IFERROR(INDEX(Z25:AB25,,MATCH(D$21,$Z$10:$AB$10,0)),"N/A")</f>
        <v>0</v>
      </c>
    </row>
    <row r="26" spans="3:30" ht="12.3" x14ac:dyDescent="0.35">
      <c r="C26" s="2130"/>
      <c r="D26" s="200" t="s">
        <v>321</v>
      </c>
      <c r="E26" s="75" t="s">
        <v>288</v>
      </c>
      <c r="F26" s="75" t="str">
        <f t="shared" si="2"/>
        <v>Dollars</v>
      </c>
      <c r="G26" s="75" t="str">
        <f t="shared" si="3"/>
        <v>Nominal</v>
      </c>
      <c r="H26" s="75" t="str">
        <f t="shared" si="4"/>
        <v>Mid year</v>
      </c>
      <c r="I26" s="224"/>
      <c r="J26" s="223"/>
      <c r="K26" s="223"/>
      <c r="L26" s="223"/>
      <c r="M26" s="223"/>
      <c r="N26" s="199">
        <v>0</v>
      </c>
      <c r="O26" s="106">
        <v>0</v>
      </c>
      <c r="P26" s="107">
        <v>0</v>
      </c>
      <c r="Q26" s="107">
        <v>0</v>
      </c>
      <c r="R26" s="103"/>
      <c r="S26" s="104"/>
      <c r="T26" s="103"/>
      <c r="U26" s="103"/>
      <c r="V26" s="103"/>
      <c r="W26" s="103"/>
      <c r="X26" s="104"/>
      <c r="Z26" s="85">
        <f t="shared" si="5"/>
        <v>0</v>
      </c>
      <c r="AA26" s="85">
        <f t="shared" si="6"/>
        <v>0</v>
      </c>
      <c r="AB26" s="226">
        <v>0</v>
      </c>
      <c r="AD26" s="85">
        <f t="shared" si="7"/>
        <v>0</v>
      </c>
    </row>
    <row r="27" spans="3:30" ht="12.3" x14ac:dyDescent="0.35">
      <c r="C27" s="2130"/>
      <c r="D27" s="200" t="s">
        <v>322</v>
      </c>
      <c r="E27" s="75" t="s">
        <v>288</v>
      </c>
      <c r="F27" s="75" t="str">
        <f t="shared" si="2"/>
        <v>Dollars</v>
      </c>
      <c r="G27" s="75" t="str">
        <f t="shared" si="3"/>
        <v>Nominal</v>
      </c>
      <c r="H27" s="75" t="str">
        <f t="shared" si="4"/>
        <v>Mid year</v>
      </c>
      <c r="I27" s="224"/>
      <c r="J27" s="223"/>
      <c r="K27" s="223"/>
      <c r="L27" s="223"/>
      <c r="M27" s="223"/>
      <c r="N27" s="199">
        <v>0</v>
      </c>
      <c r="O27" s="106">
        <v>0</v>
      </c>
      <c r="P27" s="107">
        <v>0</v>
      </c>
      <c r="Q27" s="107">
        <v>0</v>
      </c>
      <c r="R27" s="103"/>
      <c r="S27" s="104"/>
      <c r="T27" s="103"/>
      <c r="U27" s="103"/>
      <c r="V27" s="103"/>
      <c r="W27" s="103"/>
      <c r="X27" s="104"/>
      <c r="Z27" s="85">
        <f t="shared" si="5"/>
        <v>0</v>
      </c>
      <c r="AA27" s="85">
        <f t="shared" si="6"/>
        <v>0</v>
      </c>
      <c r="AB27" s="226">
        <v>0</v>
      </c>
      <c r="AD27" s="85">
        <f t="shared" si="7"/>
        <v>0</v>
      </c>
    </row>
    <row r="28" spans="3:30" ht="12.3" x14ac:dyDescent="0.35">
      <c r="C28" s="2130"/>
      <c r="D28" s="200" t="s">
        <v>323</v>
      </c>
      <c r="E28" s="75" t="s">
        <v>288</v>
      </c>
      <c r="F28" s="75" t="str">
        <f t="shared" si="2"/>
        <v>Dollars</v>
      </c>
      <c r="G28" s="75" t="str">
        <f t="shared" si="3"/>
        <v>Nominal</v>
      </c>
      <c r="H28" s="75" t="str">
        <f t="shared" si="4"/>
        <v>Mid year</v>
      </c>
      <c r="I28" s="224"/>
      <c r="J28" s="223"/>
      <c r="K28" s="223"/>
      <c r="L28" s="223"/>
      <c r="M28" s="223"/>
      <c r="N28" s="199">
        <v>0</v>
      </c>
      <c r="O28" s="106">
        <v>0</v>
      </c>
      <c r="P28" s="107">
        <v>0</v>
      </c>
      <c r="Q28" s="107">
        <v>0</v>
      </c>
      <c r="R28" s="103"/>
      <c r="S28" s="104"/>
      <c r="T28" s="103"/>
      <c r="U28" s="103"/>
      <c r="V28" s="103"/>
      <c r="W28" s="103"/>
      <c r="X28" s="104"/>
      <c r="Z28" s="85">
        <f t="shared" si="5"/>
        <v>0</v>
      </c>
      <c r="AA28" s="85">
        <f t="shared" si="6"/>
        <v>0</v>
      </c>
      <c r="AB28" s="226">
        <v>0</v>
      </c>
      <c r="AD28" s="85">
        <f t="shared" si="7"/>
        <v>0</v>
      </c>
    </row>
    <row r="29" spans="3:30" ht="12.3" x14ac:dyDescent="0.35">
      <c r="C29" s="2130"/>
      <c r="D29" s="200" t="s">
        <v>324</v>
      </c>
      <c r="E29" s="75" t="s">
        <v>288</v>
      </c>
      <c r="F29" s="75" t="str">
        <f t="shared" si="2"/>
        <v>Dollars</v>
      </c>
      <c r="G29" s="75" t="str">
        <f t="shared" si="3"/>
        <v>Nominal</v>
      </c>
      <c r="H29" s="75" t="str">
        <f t="shared" si="4"/>
        <v>Mid year</v>
      </c>
      <c r="I29" s="224"/>
      <c r="J29" s="223"/>
      <c r="K29" s="223"/>
      <c r="L29" s="223"/>
      <c r="M29" s="223"/>
      <c r="N29" s="199">
        <v>0</v>
      </c>
      <c r="O29" s="106">
        <v>0</v>
      </c>
      <c r="P29" s="107">
        <v>0</v>
      </c>
      <c r="Q29" s="107">
        <v>0</v>
      </c>
      <c r="R29" s="103"/>
      <c r="S29" s="104"/>
      <c r="T29" s="103"/>
      <c r="U29" s="103"/>
      <c r="V29" s="103"/>
      <c r="W29" s="103"/>
      <c r="X29" s="104"/>
      <c r="Z29" s="85">
        <f t="shared" si="5"/>
        <v>0</v>
      </c>
      <c r="AA29" s="85">
        <f t="shared" si="6"/>
        <v>0</v>
      </c>
      <c r="AB29" s="226">
        <v>0</v>
      </c>
      <c r="AD29" s="85">
        <f t="shared" si="7"/>
        <v>0</v>
      </c>
    </row>
    <row r="30" spans="3:30" ht="12.3" x14ac:dyDescent="0.35">
      <c r="C30" s="2130"/>
      <c r="D30" s="200" t="s">
        <v>325</v>
      </c>
      <c r="E30" s="75" t="s">
        <v>288</v>
      </c>
      <c r="F30" s="75" t="str">
        <f t="shared" si="2"/>
        <v>Dollars</v>
      </c>
      <c r="G30" s="75" t="str">
        <f t="shared" si="3"/>
        <v>Nominal</v>
      </c>
      <c r="H30" s="75" t="str">
        <f t="shared" si="4"/>
        <v>Mid year</v>
      </c>
      <c r="I30" s="224"/>
      <c r="J30" s="223"/>
      <c r="K30" s="223"/>
      <c r="L30" s="223"/>
      <c r="M30" s="223"/>
      <c r="N30" s="199">
        <v>0</v>
      </c>
      <c r="O30" s="106">
        <v>0</v>
      </c>
      <c r="P30" s="107">
        <v>0</v>
      </c>
      <c r="Q30" s="107">
        <v>0</v>
      </c>
      <c r="R30" s="103"/>
      <c r="S30" s="104"/>
      <c r="T30" s="103"/>
      <c r="U30" s="103"/>
      <c r="V30" s="103"/>
      <c r="W30" s="103"/>
      <c r="X30" s="104"/>
      <c r="Z30" s="85">
        <f t="shared" si="5"/>
        <v>0</v>
      </c>
      <c r="AA30" s="85">
        <f t="shared" si="6"/>
        <v>0</v>
      </c>
      <c r="AB30" s="226">
        <v>0</v>
      </c>
      <c r="AD30" s="85">
        <f t="shared" si="7"/>
        <v>0</v>
      </c>
    </row>
    <row r="31" spans="3:30" ht="12.3" x14ac:dyDescent="0.35">
      <c r="C31" s="2130"/>
      <c r="D31" s="200" t="s">
        <v>326</v>
      </c>
      <c r="E31" s="75" t="s">
        <v>288</v>
      </c>
      <c r="F31" s="75" t="str">
        <f t="shared" si="2"/>
        <v>Dollars</v>
      </c>
      <c r="G31" s="75" t="str">
        <f t="shared" si="3"/>
        <v>Nominal</v>
      </c>
      <c r="H31" s="75" t="str">
        <f t="shared" si="4"/>
        <v>Mid year</v>
      </c>
      <c r="I31" s="224"/>
      <c r="J31" s="223"/>
      <c r="K31" s="223"/>
      <c r="L31" s="223"/>
      <c r="M31" s="223"/>
      <c r="N31" s="199">
        <v>0</v>
      </c>
      <c r="O31" s="106">
        <v>0</v>
      </c>
      <c r="P31" s="107">
        <v>0</v>
      </c>
      <c r="Q31" s="107">
        <v>0</v>
      </c>
      <c r="R31" s="103"/>
      <c r="S31" s="104"/>
      <c r="T31" s="103"/>
      <c r="U31" s="103"/>
      <c r="V31" s="103"/>
      <c r="W31" s="103"/>
      <c r="X31" s="104"/>
      <c r="Z31" s="85">
        <f t="shared" si="5"/>
        <v>0</v>
      </c>
      <c r="AA31" s="85">
        <f t="shared" si="6"/>
        <v>0</v>
      </c>
      <c r="AB31" s="226">
        <v>0</v>
      </c>
      <c r="AD31" s="85">
        <f t="shared" si="7"/>
        <v>0</v>
      </c>
    </row>
    <row r="32" spans="3:30" ht="12.3" x14ac:dyDescent="0.35">
      <c r="C32" s="2130"/>
      <c r="D32" s="200" t="s">
        <v>327</v>
      </c>
      <c r="E32" s="75" t="s">
        <v>288</v>
      </c>
      <c r="F32" s="75" t="str">
        <f t="shared" si="2"/>
        <v>Dollars</v>
      </c>
      <c r="G32" s="75" t="str">
        <f t="shared" si="3"/>
        <v>Nominal</v>
      </c>
      <c r="H32" s="75" t="str">
        <f t="shared" si="4"/>
        <v>Mid year</v>
      </c>
      <c r="I32" s="224"/>
      <c r="J32" s="223"/>
      <c r="K32" s="223"/>
      <c r="L32" s="223"/>
      <c r="M32" s="223"/>
      <c r="N32" s="199">
        <v>0</v>
      </c>
      <c r="O32" s="106">
        <v>0</v>
      </c>
      <c r="P32" s="107">
        <v>0</v>
      </c>
      <c r="Q32" s="107">
        <v>0</v>
      </c>
      <c r="R32" s="103"/>
      <c r="S32" s="104"/>
      <c r="T32" s="103"/>
      <c r="U32" s="103"/>
      <c r="V32" s="103"/>
      <c r="W32" s="103"/>
      <c r="X32" s="104"/>
      <c r="Z32" s="85">
        <f t="shared" si="5"/>
        <v>0</v>
      </c>
      <c r="AA32" s="85">
        <f t="shared" si="6"/>
        <v>0</v>
      </c>
      <c r="AB32" s="226">
        <v>0</v>
      </c>
      <c r="AD32" s="85">
        <f t="shared" si="7"/>
        <v>0</v>
      </c>
    </row>
    <row r="33" spans="3:30" ht="12.3" x14ac:dyDescent="0.35">
      <c r="C33" s="2130"/>
      <c r="D33" s="200" t="s">
        <v>328</v>
      </c>
      <c r="E33" s="75" t="s">
        <v>288</v>
      </c>
      <c r="F33" s="75" t="str">
        <f t="shared" si="2"/>
        <v>Dollars</v>
      </c>
      <c r="G33" s="75" t="str">
        <f t="shared" si="3"/>
        <v>Nominal</v>
      </c>
      <c r="H33" s="75" t="str">
        <f t="shared" si="4"/>
        <v>Mid year</v>
      </c>
      <c r="I33" s="224"/>
      <c r="J33" s="223"/>
      <c r="K33" s="223"/>
      <c r="L33" s="223"/>
      <c r="M33" s="223"/>
      <c r="N33" s="199">
        <v>0</v>
      </c>
      <c r="O33" s="106">
        <v>0</v>
      </c>
      <c r="P33" s="107">
        <v>0</v>
      </c>
      <c r="Q33" s="107">
        <v>0</v>
      </c>
      <c r="R33" s="103"/>
      <c r="S33" s="104"/>
      <c r="T33" s="103"/>
      <c r="U33" s="103"/>
      <c r="V33" s="103"/>
      <c r="W33" s="103"/>
      <c r="X33" s="104"/>
      <c r="Z33" s="85">
        <f t="shared" si="5"/>
        <v>0</v>
      </c>
      <c r="AA33" s="85">
        <f t="shared" si="6"/>
        <v>0</v>
      </c>
      <c r="AB33" s="226">
        <v>0</v>
      </c>
      <c r="AD33" s="85">
        <f t="shared" si="7"/>
        <v>0</v>
      </c>
    </row>
    <row r="34" spans="3:30" ht="12.3" x14ac:dyDescent="0.35">
      <c r="C34" s="2130"/>
      <c r="D34" s="200" t="s">
        <v>329</v>
      </c>
      <c r="E34" s="75" t="s">
        <v>288</v>
      </c>
      <c r="F34" s="75" t="str">
        <f t="shared" si="2"/>
        <v>Dollars</v>
      </c>
      <c r="G34" s="75" t="str">
        <f t="shared" si="3"/>
        <v>Nominal</v>
      </c>
      <c r="H34" s="75" t="str">
        <f t="shared" si="4"/>
        <v>Mid year</v>
      </c>
      <c r="I34" s="224"/>
      <c r="J34" s="223"/>
      <c r="K34" s="223"/>
      <c r="L34" s="223"/>
      <c r="M34" s="223"/>
      <c r="N34" s="199">
        <v>0</v>
      </c>
      <c r="O34" s="106">
        <v>0</v>
      </c>
      <c r="P34" s="107">
        <v>0</v>
      </c>
      <c r="Q34" s="107">
        <v>0</v>
      </c>
      <c r="R34" s="103"/>
      <c r="S34" s="104"/>
      <c r="T34" s="103"/>
      <c r="U34" s="103"/>
      <c r="V34" s="103"/>
      <c r="W34" s="103"/>
      <c r="X34" s="104"/>
      <c r="Z34" s="85">
        <f t="shared" si="5"/>
        <v>0</v>
      </c>
      <c r="AA34" s="85">
        <f t="shared" si="6"/>
        <v>0</v>
      </c>
      <c r="AB34" s="226">
        <v>0</v>
      </c>
      <c r="AD34" s="85">
        <f t="shared" si="7"/>
        <v>0</v>
      </c>
    </row>
    <row r="35" spans="3:30" ht="12.3" x14ac:dyDescent="0.35">
      <c r="C35" s="2130"/>
      <c r="D35" s="200" t="s">
        <v>330</v>
      </c>
      <c r="E35" s="75" t="s">
        <v>288</v>
      </c>
      <c r="F35" s="75" t="str">
        <f t="shared" si="2"/>
        <v>Dollars</v>
      </c>
      <c r="G35" s="75" t="str">
        <f t="shared" si="3"/>
        <v>Nominal</v>
      </c>
      <c r="H35" s="75" t="str">
        <f t="shared" si="4"/>
        <v>Mid year</v>
      </c>
      <c r="I35" s="224"/>
      <c r="J35" s="223"/>
      <c r="K35" s="223"/>
      <c r="L35" s="223"/>
      <c r="M35" s="223"/>
      <c r="N35" s="199">
        <v>0</v>
      </c>
      <c r="O35" s="106">
        <v>0</v>
      </c>
      <c r="P35" s="107">
        <v>0</v>
      </c>
      <c r="Q35" s="107">
        <v>0</v>
      </c>
      <c r="R35" s="103"/>
      <c r="S35" s="104"/>
      <c r="T35" s="103"/>
      <c r="U35" s="103"/>
      <c r="V35" s="103"/>
      <c r="W35" s="103"/>
      <c r="X35" s="104"/>
      <c r="Z35" s="85">
        <f t="shared" si="5"/>
        <v>0</v>
      </c>
      <c r="AA35" s="85">
        <f t="shared" si="6"/>
        <v>0</v>
      </c>
      <c r="AB35" s="226">
        <v>0</v>
      </c>
      <c r="AD35" s="85">
        <f t="shared" si="7"/>
        <v>0</v>
      </c>
    </row>
    <row r="36" spans="3:30" ht="12.3" x14ac:dyDescent="0.35">
      <c r="C36" s="2130"/>
      <c r="D36" s="200" t="s">
        <v>331</v>
      </c>
      <c r="E36" s="75" t="s">
        <v>288</v>
      </c>
      <c r="F36" s="75" t="str">
        <f t="shared" si="2"/>
        <v>Dollars</v>
      </c>
      <c r="G36" s="75" t="str">
        <f t="shared" si="3"/>
        <v>Nominal</v>
      </c>
      <c r="H36" s="75" t="str">
        <f t="shared" si="4"/>
        <v>Mid year</v>
      </c>
      <c r="I36" s="224"/>
      <c r="J36" s="223"/>
      <c r="K36" s="223"/>
      <c r="L36" s="223"/>
      <c r="M36" s="223"/>
      <c r="N36" s="199">
        <v>0</v>
      </c>
      <c r="O36" s="106">
        <v>0</v>
      </c>
      <c r="P36" s="107">
        <v>0</v>
      </c>
      <c r="Q36" s="107">
        <v>0</v>
      </c>
      <c r="R36" s="103"/>
      <c r="S36" s="104"/>
      <c r="T36" s="103"/>
      <c r="U36" s="103"/>
      <c r="V36" s="103"/>
      <c r="W36" s="103"/>
      <c r="X36" s="104"/>
      <c r="Z36" s="85">
        <f t="shared" si="5"/>
        <v>0</v>
      </c>
      <c r="AA36" s="85">
        <f t="shared" si="6"/>
        <v>0</v>
      </c>
      <c r="AB36" s="226">
        <v>0</v>
      </c>
      <c r="AD36" s="85">
        <f t="shared" si="7"/>
        <v>0</v>
      </c>
    </row>
    <row r="37" spans="3:30" ht="12.3" x14ac:dyDescent="0.35">
      <c r="C37" s="2130"/>
      <c r="D37" s="200" t="s">
        <v>332</v>
      </c>
      <c r="E37" s="75" t="s">
        <v>288</v>
      </c>
      <c r="F37" s="75" t="str">
        <f t="shared" si="2"/>
        <v>Dollars</v>
      </c>
      <c r="G37" s="75" t="str">
        <f t="shared" si="3"/>
        <v>Nominal</v>
      </c>
      <c r="H37" s="75" t="str">
        <f t="shared" si="4"/>
        <v>Mid year</v>
      </c>
      <c r="I37" s="224"/>
      <c r="J37" s="223"/>
      <c r="K37" s="223"/>
      <c r="L37" s="223"/>
      <c r="M37" s="223"/>
      <c r="N37" s="199">
        <v>0</v>
      </c>
      <c r="O37" s="106">
        <v>0</v>
      </c>
      <c r="P37" s="107">
        <v>0</v>
      </c>
      <c r="Q37" s="107">
        <v>0</v>
      </c>
      <c r="R37" s="103"/>
      <c r="S37" s="104"/>
      <c r="T37" s="103"/>
      <c r="U37" s="103"/>
      <c r="V37" s="103"/>
      <c r="W37" s="103"/>
      <c r="X37" s="104"/>
      <c r="Z37" s="85">
        <f t="shared" si="5"/>
        <v>0</v>
      </c>
      <c r="AA37" s="85">
        <f t="shared" si="6"/>
        <v>0</v>
      </c>
      <c r="AB37" s="226">
        <v>0</v>
      </c>
      <c r="AD37" s="85">
        <f t="shared" si="7"/>
        <v>0</v>
      </c>
    </row>
    <row r="38" spans="3:30" ht="12.3" x14ac:dyDescent="0.35">
      <c r="C38" s="2130"/>
      <c r="D38" s="200" t="s">
        <v>333</v>
      </c>
      <c r="E38" s="75" t="s">
        <v>288</v>
      </c>
      <c r="F38" s="75" t="str">
        <f t="shared" si="2"/>
        <v>Dollars</v>
      </c>
      <c r="G38" s="75" t="str">
        <f t="shared" si="3"/>
        <v>Nominal</v>
      </c>
      <c r="H38" s="75" t="str">
        <f t="shared" si="4"/>
        <v>Mid year</v>
      </c>
      <c r="I38" s="224"/>
      <c r="J38" s="223"/>
      <c r="K38" s="223"/>
      <c r="L38" s="223"/>
      <c r="M38" s="223"/>
      <c r="N38" s="199">
        <v>0</v>
      </c>
      <c r="O38" s="106">
        <v>0</v>
      </c>
      <c r="P38" s="107">
        <v>0</v>
      </c>
      <c r="Q38" s="107">
        <v>0</v>
      </c>
      <c r="R38" s="103"/>
      <c r="S38" s="104"/>
      <c r="T38" s="103"/>
      <c r="U38" s="103"/>
      <c r="V38" s="103"/>
      <c r="W38" s="103"/>
      <c r="X38" s="104"/>
      <c r="Z38" s="85">
        <f t="shared" si="5"/>
        <v>0</v>
      </c>
      <c r="AA38" s="85">
        <f t="shared" si="6"/>
        <v>0</v>
      </c>
      <c r="AB38" s="226">
        <v>0</v>
      </c>
      <c r="AD38" s="85">
        <f t="shared" si="7"/>
        <v>0</v>
      </c>
    </row>
    <row r="39" spans="3:30" ht="12.3" x14ac:dyDescent="0.35">
      <c r="C39" s="2130"/>
      <c r="D39" s="200" t="s">
        <v>334</v>
      </c>
      <c r="E39" s="75" t="s">
        <v>288</v>
      </c>
      <c r="F39" s="75" t="str">
        <f t="shared" si="2"/>
        <v>Dollars</v>
      </c>
      <c r="G39" s="75" t="str">
        <f t="shared" si="3"/>
        <v>Nominal</v>
      </c>
      <c r="H39" s="75" t="str">
        <f t="shared" si="4"/>
        <v>Mid year</v>
      </c>
      <c r="I39" s="224"/>
      <c r="J39" s="223"/>
      <c r="K39" s="223"/>
      <c r="L39" s="223"/>
      <c r="M39" s="223"/>
      <c r="N39" s="199">
        <v>0</v>
      </c>
      <c r="O39" s="106">
        <v>0</v>
      </c>
      <c r="P39" s="107">
        <v>0</v>
      </c>
      <c r="Q39" s="107">
        <v>0</v>
      </c>
      <c r="R39" s="103"/>
      <c r="S39" s="104"/>
      <c r="T39" s="103"/>
      <c r="U39" s="103"/>
      <c r="V39" s="103"/>
      <c r="W39" s="103"/>
      <c r="X39" s="104"/>
      <c r="Z39" s="85">
        <f t="shared" si="5"/>
        <v>0</v>
      </c>
      <c r="AA39" s="85">
        <f t="shared" si="6"/>
        <v>0</v>
      </c>
      <c r="AB39" s="226">
        <v>0</v>
      </c>
      <c r="AD39" s="85">
        <f t="shared" si="7"/>
        <v>0</v>
      </c>
    </row>
    <row r="40" spans="3:30" ht="12.3" x14ac:dyDescent="0.35">
      <c r="C40" s="2130"/>
      <c r="D40" s="200" t="s">
        <v>335</v>
      </c>
      <c r="E40" s="75" t="s">
        <v>288</v>
      </c>
      <c r="F40" s="75" t="str">
        <f t="shared" si="2"/>
        <v>Dollars</v>
      </c>
      <c r="G40" s="75" t="str">
        <f t="shared" si="3"/>
        <v>Nominal</v>
      </c>
      <c r="H40" s="75" t="str">
        <f t="shared" si="4"/>
        <v>Mid year</v>
      </c>
      <c r="I40" s="224"/>
      <c r="J40" s="223"/>
      <c r="K40" s="223"/>
      <c r="L40" s="223"/>
      <c r="M40" s="223"/>
      <c r="N40" s="199">
        <v>0</v>
      </c>
      <c r="O40" s="106">
        <v>0</v>
      </c>
      <c r="P40" s="107">
        <v>0</v>
      </c>
      <c r="Q40" s="107">
        <v>0</v>
      </c>
      <c r="R40" s="103"/>
      <c r="S40" s="104"/>
      <c r="T40" s="103"/>
      <c r="U40" s="103"/>
      <c r="V40" s="103"/>
      <c r="W40" s="103"/>
      <c r="X40" s="104"/>
      <c r="Z40" s="85">
        <f t="shared" si="5"/>
        <v>0</v>
      </c>
      <c r="AA40" s="85">
        <f t="shared" si="6"/>
        <v>0</v>
      </c>
      <c r="AB40" s="226">
        <v>0</v>
      </c>
      <c r="AD40" s="85">
        <f t="shared" si="7"/>
        <v>0</v>
      </c>
    </row>
    <row r="41" spans="3:30" ht="12.3" x14ac:dyDescent="0.35">
      <c r="C41" s="2130"/>
      <c r="D41" s="200" t="s">
        <v>336</v>
      </c>
      <c r="E41" s="75" t="s">
        <v>288</v>
      </c>
      <c r="F41" s="75" t="str">
        <f t="shared" si="2"/>
        <v>Dollars</v>
      </c>
      <c r="G41" s="75" t="str">
        <f t="shared" si="3"/>
        <v>Nominal</v>
      </c>
      <c r="H41" s="75" t="str">
        <f t="shared" si="4"/>
        <v>Mid year</v>
      </c>
      <c r="I41" s="224"/>
      <c r="J41" s="223"/>
      <c r="K41" s="223"/>
      <c r="L41" s="223"/>
      <c r="M41" s="223"/>
      <c r="N41" s="199">
        <v>0</v>
      </c>
      <c r="O41" s="106">
        <v>0</v>
      </c>
      <c r="P41" s="107">
        <v>0</v>
      </c>
      <c r="Q41" s="107">
        <v>0</v>
      </c>
      <c r="R41" s="103"/>
      <c r="S41" s="104"/>
      <c r="T41" s="103"/>
      <c r="U41" s="103"/>
      <c r="V41" s="103"/>
      <c r="W41" s="103"/>
      <c r="X41" s="104"/>
      <c r="Z41" s="85">
        <f t="shared" si="5"/>
        <v>0</v>
      </c>
      <c r="AA41" s="85">
        <f t="shared" si="6"/>
        <v>0</v>
      </c>
      <c r="AB41" s="226">
        <v>0</v>
      </c>
      <c r="AD41" s="85">
        <f t="shared" si="7"/>
        <v>0</v>
      </c>
    </row>
    <row r="42" spans="3:30" ht="12.3" x14ac:dyDescent="0.35">
      <c r="C42" s="2130"/>
      <c r="D42" s="200" t="s">
        <v>337</v>
      </c>
      <c r="E42" s="75" t="s">
        <v>288</v>
      </c>
      <c r="F42" s="75" t="str">
        <f t="shared" si="2"/>
        <v>Dollars</v>
      </c>
      <c r="G42" s="75" t="str">
        <f t="shared" si="3"/>
        <v>Nominal</v>
      </c>
      <c r="H42" s="75" t="str">
        <f t="shared" si="4"/>
        <v>Mid year</v>
      </c>
      <c r="I42" s="224"/>
      <c r="J42" s="223"/>
      <c r="K42" s="223"/>
      <c r="L42" s="223"/>
      <c r="M42" s="223"/>
      <c r="N42" s="199">
        <v>0</v>
      </c>
      <c r="O42" s="106">
        <v>0</v>
      </c>
      <c r="P42" s="107">
        <v>0</v>
      </c>
      <c r="Q42" s="107">
        <v>0</v>
      </c>
      <c r="R42" s="103"/>
      <c r="S42" s="104"/>
      <c r="T42" s="103"/>
      <c r="U42" s="103"/>
      <c r="V42" s="103"/>
      <c r="W42" s="103"/>
      <c r="X42" s="104"/>
      <c r="Z42" s="85">
        <f t="shared" si="5"/>
        <v>0</v>
      </c>
      <c r="AA42" s="85">
        <f t="shared" si="6"/>
        <v>0</v>
      </c>
      <c r="AB42" s="226">
        <v>0</v>
      </c>
      <c r="AD42" s="85">
        <f t="shared" si="7"/>
        <v>0</v>
      </c>
    </row>
    <row r="43" spans="3:30" ht="12.3" x14ac:dyDescent="0.35">
      <c r="C43" s="2130"/>
      <c r="D43" s="200" t="s">
        <v>338</v>
      </c>
      <c r="E43" s="75" t="s">
        <v>288</v>
      </c>
      <c r="F43" s="75" t="str">
        <f t="shared" si="2"/>
        <v>Dollars</v>
      </c>
      <c r="G43" s="75" t="str">
        <f t="shared" si="3"/>
        <v>Nominal</v>
      </c>
      <c r="H43" s="75" t="str">
        <f t="shared" si="4"/>
        <v>Mid year</v>
      </c>
      <c r="I43" s="224"/>
      <c r="J43" s="223"/>
      <c r="K43" s="223"/>
      <c r="L43" s="223"/>
      <c r="M43" s="223"/>
      <c r="N43" s="199">
        <v>393620.42993906763</v>
      </c>
      <c r="O43" s="106">
        <v>822228.20162756718</v>
      </c>
      <c r="P43" s="107">
        <v>2321132.978790646</v>
      </c>
      <c r="Q43" s="107">
        <v>1099148.6496427213</v>
      </c>
      <c r="R43" s="103"/>
      <c r="S43" s="104"/>
      <c r="T43" s="103"/>
      <c r="U43" s="103"/>
      <c r="V43" s="103"/>
      <c r="W43" s="103"/>
      <c r="X43" s="104"/>
      <c r="Z43" s="85">
        <f t="shared" si="5"/>
        <v>3.8901677654737135E-2</v>
      </c>
      <c r="AA43" s="85">
        <f t="shared" si="6"/>
        <v>3.6842178302624623E-2</v>
      </c>
      <c r="AB43" s="226">
        <v>0</v>
      </c>
      <c r="AD43" s="85">
        <f t="shared" si="7"/>
        <v>3.6842178302624623E-2</v>
      </c>
    </row>
    <row r="44" spans="3:30" ht="12.3" x14ac:dyDescent="0.35">
      <c r="C44" s="2130"/>
      <c r="D44" s="200" t="s">
        <v>339</v>
      </c>
      <c r="E44" s="75" t="s">
        <v>288</v>
      </c>
      <c r="F44" s="75" t="str">
        <f t="shared" si="2"/>
        <v>Dollars</v>
      </c>
      <c r="G44" s="75" t="str">
        <f t="shared" si="3"/>
        <v>Nominal</v>
      </c>
      <c r="H44" s="75" t="str">
        <f t="shared" si="4"/>
        <v>Mid year</v>
      </c>
      <c r="I44" s="224"/>
      <c r="J44" s="223"/>
      <c r="K44" s="223"/>
      <c r="L44" s="223"/>
      <c r="M44" s="223"/>
      <c r="N44" s="199">
        <v>51196.51</v>
      </c>
      <c r="O44" s="106">
        <v>176257.94000000003</v>
      </c>
      <c r="P44" s="107">
        <v>14062.72</v>
      </c>
      <c r="Q44" s="107">
        <v>2253426.9899999998</v>
      </c>
      <c r="R44" s="103"/>
      <c r="S44" s="104"/>
      <c r="T44" s="103"/>
      <c r="U44" s="103"/>
      <c r="V44" s="103"/>
      <c r="W44" s="103"/>
      <c r="X44" s="104"/>
      <c r="Z44" s="85">
        <f t="shared" si="5"/>
        <v>7.9754535850959873E-2</v>
      </c>
      <c r="AA44" s="85">
        <f t="shared" si="6"/>
        <v>2.1221633008361652E-2</v>
      </c>
      <c r="AB44" s="226">
        <v>0</v>
      </c>
      <c r="AD44" s="85">
        <f t="shared" si="7"/>
        <v>2.1221633008361652E-2</v>
      </c>
    </row>
    <row r="45" spans="3:30" ht="12.3" x14ac:dyDescent="0.35">
      <c r="C45" s="2130"/>
      <c r="D45" s="200" t="s">
        <v>340</v>
      </c>
      <c r="E45" s="75" t="s">
        <v>288</v>
      </c>
      <c r="F45" s="75" t="str">
        <f t="shared" si="2"/>
        <v>Dollars</v>
      </c>
      <c r="G45" s="75" t="str">
        <f t="shared" si="3"/>
        <v>Nominal</v>
      </c>
      <c r="H45" s="75" t="str">
        <f t="shared" si="4"/>
        <v>Mid year</v>
      </c>
      <c r="I45" s="224"/>
      <c r="J45" s="223"/>
      <c r="K45" s="223"/>
      <c r="L45" s="223"/>
      <c r="M45" s="223"/>
      <c r="N45" s="199">
        <v>65451.544999758786</v>
      </c>
      <c r="O45" s="106">
        <v>169144.83690985289</v>
      </c>
      <c r="P45" s="107">
        <v>69171.126841397694</v>
      </c>
      <c r="Q45" s="107">
        <v>307890.51641026832</v>
      </c>
      <c r="R45" s="103"/>
      <c r="S45" s="104"/>
      <c r="T45" s="103"/>
      <c r="U45" s="103"/>
      <c r="V45" s="103"/>
      <c r="W45" s="103"/>
      <c r="X45" s="104"/>
      <c r="Z45" s="85">
        <f t="shared" si="5"/>
        <v>1.0897031649209675E-2</v>
      </c>
      <c r="AA45" s="85">
        <f t="shared" si="6"/>
        <v>4.7432857761629862E-3</v>
      </c>
      <c r="AB45" s="226">
        <v>0</v>
      </c>
      <c r="AD45" s="85">
        <f t="shared" si="7"/>
        <v>4.7432857761629862E-3</v>
      </c>
    </row>
    <row r="46" spans="3:30" ht="12.3" x14ac:dyDescent="0.35">
      <c r="C46" s="2130"/>
      <c r="D46" s="200" t="s">
        <v>341</v>
      </c>
      <c r="E46" s="75" t="s">
        <v>288</v>
      </c>
      <c r="F46" s="75" t="str">
        <f t="shared" si="2"/>
        <v>Dollars</v>
      </c>
      <c r="G46" s="75" t="str">
        <f t="shared" si="3"/>
        <v>Nominal</v>
      </c>
      <c r="H46" s="75" t="str">
        <f t="shared" si="4"/>
        <v>Mid year</v>
      </c>
      <c r="I46" s="224"/>
      <c r="J46" s="223"/>
      <c r="K46" s="223"/>
      <c r="L46" s="223"/>
      <c r="M46" s="223"/>
      <c r="N46" s="199">
        <v>104711.35724507074</v>
      </c>
      <c r="O46" s="106">
        <v>464833.8513142438</v>
      </c>
      <c r="P46" s="107">
        <v>165145.30177108705</v>
      </c>
      <c r="Q46" s="107">
        <v>56116.789377602821</v>
      </c>
      <c r="R46" s="103"/>
      <c r="S46" s="104"/>
      <c r="T46" s="103"/>
      <c r="U46" s="103"/>
      <c r="V46" s="103"/>
      <c r="W46" s="103"/>
      <c r="X46" s="104"/>
      <c r="Z46" s="85">
        <f t="shared" si="5"/>
        <v>1.9861164839677318E-3</v>
      </c>
      <c r="AA46" s="85">
        <f t="shared" si="6"/>
        <v>5.9580932177978321E-3</v>
      </c>
      <c r="AB46" s="226">
        <v>0</v>
      </c>
      <c r="AD46" s="85">
        <f t="shared" si="7"/>
        <v>5.9580932177978321E-3</v>
      </c>
    </row>
    <row r="47" spans="3:30" ht="12.3" x14ac:dyDescent="0.35">
      <c r="C47" s="2130"/>
      <c r="D47" s="200" t="s">
        <v>342</v>
      </c>
      <c r="E47" s="75" t="s">
        <v>288</v>
      </c>
      <c r="F47" s="75" t="str">
        <f t="shared" si="2"/>
        <v>Dollars</v>
      </c>
      <c r="G47" s="75" t="str">
        <f t="shared" si="3"/>
        <v>Nominal</v>
      </c>
      <c r="H47" s="75" t="str">
        <f t="shared" si="4"/>
        <v>Mid year</v>
      </c>
      <c r="I47" s="224"/>
      <c r="J47" s="223"/>
      <c r="K47" s="223"/>
      <c r="L47" s="223"/>
      <c r="M47" s="223"/>
      <c r="N47" s="199">
        <v>0</v>
      </c>
      <c r="O47" s="106">
        <v>0</v>
      </c>
      <c r="P47" s="107">
        <v>0</v>
      </c>
      <c r="Q47" s="107">
        <v>0</v>
      </c>
      <c r="R47" s="103"/>
      <c r="S47" s="104"/>
      <c r="T47" s="103"/>
      <c r="U47" s="103"/>
      <c r="V47" s="103"/>
      <c r="W47" s="103"/>
      <c r="X47" s="104"/>
      <c r="Z47" s="85">
        <f t="shared" si="5"/>
        <v>0</v>
      </c>
      <c r="AA47" s="85">
        <f t="shared" si="6"/>
        <v>0</v>
      </c>
      <c r="AB47" s="226">
        <v>0</v>
      </c>
      <c r="AD47" s="85">
        <f t="shared" si="7"/>
        <v>0</v>
      </c>
    </row>
    <row r="48" spans="3:30" ht="12.3" x14ac:dyDescent="0.35">
      <c r="C48" s="2130"/>
      <c r="D48" s="200" t="s">
        <v>343</v>
      </c>
      <c r="E48" s="75" t="s">
        <v>288</v>
      </c>
      <c r="F48" s="75" t="str">
        <f t="shared" si="2"/>
        <v>Dollars</v>
      </c>
      <c r="G48" s="75" t="str">
        <f t="shared" si="3"/>
        <v>Nominal</v>
      </c>
      <c r="H48" s="75" t="str">
        <f t="shared" si="4"/>
        <v>Mid year</v>
      </c>
      <c r="I48" s="224"/>
      <c r="J48" s="223"/>
      <c r="K48" s="223"/>
      <c r="L48" s="223"/>
      <c r="M48" s="223"/>
      <c r="N48" s="199">
        <v>0</v>
      </c>
      <c r="O48" s="106">
        <v>0</v>
      </c>
      <c r="P48" s="107">
        <v>0</v>
      </c>
      <c r="Q48" s="107">
        <v>0</v>
      </c>
      <c r="R48" s="103"/>
      <c r="S48" s="104"/>
      <c r="T48" s="103"/>
      <c r="U48" s="103"/>
      <c r="V48" s="103"/>
      <c r="W48" s="103"/>
      <c r="X48" s="104"/>
      <c r="Z48" s="85">
        <f t="shared" si="5"/>
        <v>0</v>
      </c>
      <c r="AA48" s="85">
        <f t="shared" si="6"/>
        <v>0</v>
      </c>
      <c r="AB48" s="226">
        <v>0</v>
      </c>
      <c r="AD48" s="85">
        <f t="shared" si="7"/>
        <v>0</v>
      </c>
    </row>
    <row r="49" spans="3:30" ht="12.3" x14ac:dyDescent="0.35">
      <c r="C49" s="2130"/>
      <c r="D49" s="200" t="s">
        <v>115</v>
      </c>
      <c r="E49" s="75" t="s">
        <v>288</v>
      </c>
      <c r="F49" s="75" t="str">
        <f t="shared" si="2"/>
        <v>Dollars</v>
      </c>
      <c r="G49" s="75" t="str">
        <f t="shared" si="3"/>
        <v>Nominal</v>
      </c>
      <c r="H49" s="75" t="str">
        <f t="shared" si="4"/>
        <v>Mid year</v>
      </c>
      <c r="I49" s="224"/>
      <c r="J49" s="223"/>
      <c r="K49" s="223"/>
      <c r="L49" s="223"/>
      <c r="M49" s="223"/>
      <c r="N49" s="199">
        <v>0</v>
      </c>
      <c r="O49" s="106">
        <v>0</v>
      </c>
      <c r="P49" s="107">
        <v>0</v>
      </c>
      <c r="Q49" s="107">
        <v>0</v>
      </c>
      <c r="R49" s="103"/>
      <c r="S49" s="104"/>
      <c r="T49" s="103"/>
      <c r="U49" s="103"/>
      <c r="V49" s="103"/>
      <c r="W49" s="103"/>
      <c r="X49" s="104"/>
      <c r="Z49" s="85">
        <f t="shared" si="5"/>
        <v>0</v>
      </c>
      <c r="AA49" s="85">
        <f t="shared" si="6"/>
        <v>0</v>
      </c>
      <c r="AB49" s="226">
        <v>0</v>
      </c>
      <c r="AD49" s="85">
        <f t="shared" si="7"/>
        <v>0</v>
      </c>
    </row>
    <row r="50" spans="3:30" ht="12.3" x14ac:dyDescent="0.35">
      <c r="C50" s="2130" t="s">
        <v>344</v>
      </c>
      <c r="D50" s="200" t="s">
        <v>345</v>
      </c>
      <c r="E50" s="75" t="s">
        <v>288</v>
      </c>
      <c r="F50" s="75" t="str">
        <f t="shared" si="2"/>
        <v>Dollars</v>
      </c>
      <c r="G50" s="75" t="str">
        <f t="shared" si="3"/>
        <v>Nominal</v>
      </c>
      <c r="H50" s="75" t="str">
        <f t="shared" si="4"/>
        <v>Mid year</v>
      </c>
      <c r="I50" s="224"/>
      <c r="J50" s="223"/>
      <c r="K50" s="223"/>
      <c r="L50" s="223"/>
      <c r="M50" s="223"/>
      <c r="N50" s="199">
        <v>0</v>
      </c>
      <c r="O50" s="106">
        <v>0</v>
      </c>
      <c r="P50" s="107">
        <v>0</v>
      </c>
      <c r="Q50" s="107">
        <v>0</v>
      </c>
      <c r="R50" s="103"/>
      <c r="S50" s="104"/>
      <c r="T50" s="103"/>
      <c r="U50" s="103"/>
      <c r="V50" s="103"/>
      <c r="W50" s="103"/>
      <c r="X50" s="104"/>
      <c r="Z50" s="85">
        <f t="shared" si="5"/>
        <v>0</v>
      </c>
      <c r="AA50" s="85">
        <f t="shared" si="6"/>
        <v>0</v>
      </c>
      <c r="AB50" s="226">
        <v>0</v>
      </c>
      <c r="AD50" s="85">
        <f t="shared" si="7"/>
        <v>0</v>
      </c>
    </row>
    <row r="51" spans="3:30" ht="12.3" x14ac:dyDescent="0.35">
      <c r="C51" s="2130"/>
      <c r="D51" s="200" t="s">
        <v>346</v>
      </c>
      <c r="E51" s="75" t="s">
        <v>288</v>
      </c>
      <c r="F51" s="75" t="str">
        <f t="shared" si="2"/>
        <v>Dollars</v>
      </c>
      <c r="G51" s="75" t="str">
        <f t="shared" si="3"/>
        <v>Nominal</v>
      </c>
      <c r="H51" s="75" t="str">
        <f t="shared" si="4"/>
        <v>Mid year</v>
      </c>
      <c r="I51" s="224"/>
      <c r="J51" s="223"/>
      <c r="K51" s="223"/>
      <c r="L51" s="223"/>
      <c r="M51" s="223"/>
      <c r="N51" s="199">
        <v>79907.892927804205</v>
      </c>
      <c r="O51" s="106">
        <v>162589.17294699448</v>
      </c>
      <c r="P51" s="107">
        <v>415027.91851843212</v>
      </c>
      <c r="Q51" s="107">
        <v>371936.75560676912</v>
      </c>
      <c r="R51" s="103"/>
      <c r="S51" s="104"/>
      <c r="T51" s="103"/>
      <c r="U51" s="103"/>
      <c r="V51" s="103"/>
      <c r="W51" s="103"/>
      <c r="X51" s="104"/>
      <c r="Z51" s="85">
        <f t="shared" si="5"/>
        <v>1.3163791612050307E-2</v>
      </c>
      <c r="AA51" s="85">
        <f t="shared" si="6"/>
        <v>8.245975505795004E-3</v>
      </c>
      <c r="AB51" s="226">
        <v>0</v>
      </c>
      <c r="AD51" s="85">
        <f t="shared" si="7"/>
        <v>8.245975505795004E-3</v>
      </c>
    </row>
    <row r="52" spans="3:30" ht="12.3" x14ac:dyDescent="0.35">
      <c r="C52" s="2130"/>
      <c r="D52" s="200" t="s">
        <v>347</v>
      </c>
      <c r="E52" s="75" t="s">
        <v>288</v>
      </c>
      <c r="F52" s="75" t="str">
        <f t="shared" si="2"/>
        <v>Dollars</v>
      </c>
      <c r="G52" s="75" t="str">
        <f t="shared" si="3"/>
        <v>Nominal</v>
      </c>
      <c r="H52" s="75" t="str">
        <f t="shared" si="4"/>
        <v>Mid year</v>
      </c>
      <c r="I52" s="224"/>
      <c r="J52" s="223"/>
      <c r="K52" s="223"/>
      <c r="L52" s="223"/>
      <c r="M52" s="223"/>
      <c r="N52" s="199">
        <v>343141.91392589122</v>
      </c>
      <c r="O52" s="106">
        <v>271046.60220473324</v>
      </c>
      <c r="P52" s="107">
        <v>418953.94701488654</v>
      </c>
      <c r="Q52" s="107">
        <v>392825.92916889285</v>
      </c>
      <c r="R52" s="103"/>
      <c r="S52" s="104"/>
      <c r="T52" s="103"/>
      <c r="U52" s="103"/>
      <c r="V52" s="103"/>
      <c r="W52" s="103"/>
      <c r="X52" s="104"/>
      <c r="Z52" s="85">
        <f t="shared" si="5"/>
        <v>1.3903112810008143E-2</v>
      </c>
      <c r="AA52" s="85">
        <f t="shared" si="6"/>
        <v>9.4033220394493938E-3</v>
      </c>
      <c r="AB52" s="226">
        <v>0</v>
      </c>
      <c r="AD52" s="85">
        <f t="shared" si="7"/>
        <v>9.4033220394493938E-3</v>
      </c>
    </row>
    <row r="53" spans="3:30" ht="12.3" x14ac:dyDescent="0.35">
      <c r="C53" s="2130"/>
      <c r="D53" s="200" t="s">
        <v>348</v>
      </c>
      <c r="E53" s="75" t="s">
        <v>288</v>
      </c>
      <c r="F53" s="75" t="str">
        <f t="shared" si="2"/>
        <v>Dollars</v>
      </c>
      <c r="G53" s="75" t="str">
        <f t="shared" si="3"/>
        <v>Nominal</v>
      </c>
      <c r="H53" s="75" t="str">
        <f t="shared" si="4"/>
        <v>Mid year</v>
      </c>
      <c r="I53" s="224"/>
      <c r="J53" s="223"/>
      <c r="K53" s="223"/>
      <c r="L53" s="223"/>
      <c r="M53" s="223"/>
      <c r="N53" s="199">
        <v>14176.970000000001</v>
      </c>
      <c r="O53" s="106">
        <v>0</v>
      </c>
      <c r="P53" s="107">
        <v>321</v>
      </c>
      <c r="Q53" s="107">
        <v>1314.44</v>
      </c>
      <c r="R53" s="103"/>
      <c r="S53" s="104"/>
      <c r="T53" s="103"/>
      <c r="U53" s="103"/>
      <c r="V53" s="103"/>
      <c r="W53" s="103"/>
      <c r="X53" s="104"/>
      <c r="Z53" s="85">
        <f t="shared" si="5"/>
        <v>4.6521388342799477E-5</v>
      </c>
      <c r="AA53" s="85">
        <f t="shared" si="6"/>
        <v>1.4202246900245604E-5</v>
      </c>
      <c r="AB53" s="226">
        <v>0</v>
      </c>
      <c r="AD53" s="85">
        <f t="shared" si="7"/>
        <v>1.4202246900245604E-5</v>
      </c>
    </row>
    <row r="54" spans="3:30" ht="12.3" x14ac:dyDescent="0.35">
      <c r="C54" s="2130"/>
      <c r="D54" s="200" t="s">
        <v>349</v>
      </c>
      <c r="E54" s="75" t="s">
        <v>288</v>
      </c>
      <c r="F54" s="75" t="str">
        <f t="shared" si="2"/>
        <v>Dollars</v>
      </c>
      <c r="G54" s="75" t="str">
        <f t="shared" si="3"/>
        <v>Nominal</v>
      </c>
      <c r="H54" s="75" t="str">
        <f t="shared" si="4"/>
        <v>Mid year</v>
      </c>
      <c r="I54" s="224"/>
      <c r="J54" s="223"/>
      <c r="K54" s="223"/>
      <c r="L54" s="223"/>
      <c r="M54" s="223"/>
      <c r="N54" s="199">
        <v>84081.26</v>
      </c>
      <c r="O54" s="106">
        <v>45932.719999999979</v>
      </c>
      <c r="P54" s="107">
        <v>33948.120000000003</v>
      </c>
      <c r="Q54" s="107">
        <v>4495.0099999999993</v>
      </c>
      <c r="R54" s="103"/>
      <c r="S54" s="104"/>
      <c r="T54" s="103"/>
      <c r="U54" s="103"/>
      <c r="V54" s="103"/>
      <c r="W54" s="103"/>
      <c r="X54" s="104"/>
      <c r="Z54" s="85">
        <f t="shared" si="5"/>
        <v>1.5908988300323106E-4</v>
      </c>
      <c r="AA54" s="85">
        <f t="shared" si="6"/>
        <v>7.3272431524121207E-4</v>
      </c>
      <c r="AB54" s="226">
        <v>0</v>
      </c>
      <c r="AD54" s="85">
        <f t="shared" si="7"/>
        <v>7.3272431524121207E-4</v>
      </c>
    </row>
    <row r="55" spans="3:30" ht="12.3" x14ac:dyDescent="0.35">
      <c r="C55" s="2130"/>
      <c r="D55" s="200" t="s">
        <v>350</v>
      </c>
      <c r="E55" s="75" t="s">
        <v>288</v>
      </c>
      <c r="F55" s="75" t="str">
        <f t="shared" si="2"/>
        <v>Dollars</v>
      </c>
      <c r="G55" s="75" t="str">
        <f t="shared" si="3"/>
        <v>Nominal</v>
      </c>
      <c r="H55" s="75" t="str">
        <f t="shared" si="4"/>
        <v>Mid year</v>
      </c>
      <c r="I55" s="224"/>
      <c r="J55" s="223"/>
      <c r="K55" s="223"/>
      <c r="L55" s="223"/>
      <c r="M55" s="223"/>
      <c r="N55" s="199">
        <v>0</v>
      </c>
      <c r="O55" s="106">
        <v>0</v>
      </c>
      <c r="P55" s="107">
        <v>0</v>
      </c>
      <c r="Q55" s="107">
        <v>0</v>
      </c>
      <c r="R55" s="103"/>
      <c r="S55" s="104"/>
      <c r="T55" s="103"/>
      <c r="U55" s="103"/>
      <c r="V55" s="103"/>
      <c r="W55" s="103"/>
      <c r="X55" s="104"/>
      <c r="Z55" s="85">
        <f t="shared" si="5"/>
        <v>0</v>
      </c>
      <c r="AA55" s="85">
        <f t="shared" si="6"/>
        <v>0</v>
      </c>
      <c r="AB55" s="226">
        <v>0</v>
      </c>
      <c r="AD55" s="85">
        <f t="shared" si="7"/>
        <v>0</v>
      </c>
    </row>
    <row r="56" spans="3:30" ht="12.3" x14ac:dyDescent="0.35">
      <c r="C56" s="2130"/>
      <c r="D56" s="200" t="s">
        <v>115</v>
      </c>
      <c r="E56" s="75" t="s">
        <v>288</v>
      </c>
      <c r="F56" s="75" t="str">
        <f t="shared" si="2"/>
        <v>Dollars</v>
      </c>
      <c r="G56" s="75" t="str">
        <f t="shared" si="3"/>
        <v>Nominal</v>
      </c>
      <c r="H56" s="75" t="str">
        <f t="shared" si="4"/>
        <v>Mid year</v>
      </c>
      <c r="I56" s="224"/>
      <c r="J56" s="223"/>
      <c r="K56" s="223"/>
      <c r="L56" s="223"/>
      <c r="M56" s="223"/>
      <c r="N56" s="199">
        <v>0</v>
      </c>
      <c r="O56" s="106">
        <v>0</v>
      </c>
      <c r="P56" s="107">
        <v>0</v>
      </c>
      <c r="Q56" s="107">
        <v>0</v>
      </c>
      <c r="R56" s="103"/>
      <c r="S56" s="104"/>
      <c r="T56" s="103"/>
      <c r="U56" s="103"/>
      <c r="V56" s="103"/>
      <c r="W56" s="103"/>
      <c r="X56" s="104"/>
      <c r="Z56" s="85">
        <f t="shared" si="5"/>
        <v>0</v>
      </c>
      <c r="AA56" s="85">
        <f t="shared" si="6"/>
        <v>0</v>
      </c>
      <c r="AB56" s="226">
        <v>0</v>
      </c>
      <c r="AD56" s="85">
        <f t="shared" si="7"/>
        <v>0</v>
      </c>
    </row>
    <row r="57" spans="3:30" ht="12.3" x14ac:dyDescent="0.35">
      <c r="C57" s="2130" t="s">
        <v>351</v>
      </c>
      <c r="D57" s="200" t="s">
        <v>352</v>
      </c>
      <c r="E57" s="75" t="s">
        <v>288</v>
      </c>
      <c r="F57" s="75" t="str">
        <f t="shared" ref="F57:F88" si="8">Dollars</f>
        <v>Dollars</v>
      </c>
      <c r="G57" s="75" t="str">
        <f t="shared" ref="G57:G88" si="9">Nominal</f>
        <v>Nominal</v>
      </c>
      <c r="H57" s="75" t="str">
        <f t="shared" ref="H57:H88" si="10">Mid_year</f>
        <v>Mid year</v>
      </c>
      <c r="I57" s="224"/>
      <c r="J57" s="223"/>
      <c r="K57" s="223"/>
      <c r="L57" s="223"/>
      <c r="M57" s="223"/>
      <c r="N57" s="199">
        <v>0</v>
      </c>
      <c r="O57" s="106">
        <v>0</v>
      </c>
      <c r="P57" s="107">
        <v>0</v>
      </c>
      <c r="Q57" s="107">
        <v>0</v>
      </c>
      <c r="R57" s="103"/>
      <c r="S57" s="104"/>
      <c r="T57" s="103"/>
      <c r="U57" s="103"/>
      <c r="V57" s="103"/>
      <c r="W57" s="103"/>
      <c r="X57" s="104"/>
      <c r="Z57" s="85">
        <f t="shared" ref="Z57:Z88" si="11">IF(Q$172=0,0,Q57/Q$172)</f>
        <v>0</v>
      </c>
      <c r="AA57" s="85">
        <f t="shared" ref="AA57:AA88" si="12">IF(AVERAGE(O$172:Q$172)=0,0,
AVERAGE(O57:Q57)/AVERAGE(O$172:Q$172))</f>
        <v>0</v>
      </c>
      <c r="AB57" s="226">
        <v>0</v>
      </c>
      <c r="AD57" s="85">
        <f t="shared" ref="AD57:AD88" si="13">IFERROR(INDEX(Z57:AB57,,MATCH(D$21,$Z$10:$AB$10,0)),"N/A")</f>
        <v>0</v>
      </c>
    </row>
    <row r="58" spans="3:30" ht="12.3" x14ac:dyDescent="0.35">
      <c r="C58" s="2130"/>
      <c r="D58" s="200" t="s">
        <v>346</v>
      </c>
      <c r="E58" s="75" t="s">
        <v>288</v>
      </c>
      <c r="F58" s="75" t="str">
        <f t="shared" si="8"/>
        <v>Dollars</v>
      </c>
      <c r="G58" s="75" t="str">
        <f t="shared" si="9"/>
        <v>Nominal</v>
      </c>
      <c r="H58" s="75" t="str">
        <f t="shared" si="10"/>
        <v>Mid year</v>
      </c>
      <c r="I58" s="224"/>
      <c r="J58" s="223"/>
      <c r="K58" s="223"/>
      <c r="L58" s="223"/>
      <c r="M58" s="223"/>
      <c r="N58" s="199">
        <v>0</v>
      </c>
      <c r="O58" s="106">
        <v>0</v>
      </c>
      <c r="P58" s="107">
        <v>0</v>
      </c>
      <c r="Q58" s="107">
        <v>0</v>
      </c>
      <c r="R58" s="103"/>
      <c r="S58" s="104"/>
      <c r="T58" s="103"/>
      <c r="U58" s="103"/>
      <c r="V58" s="103"/>
      <c r="W58" s="103"/>
      <c r="X58" s="104"/>
      <c r="Z58" s="85">
        <f t="shared" si="11"/>
        <v>0</v>
      </c>
      <c r="AA58" s="85">
        <f t="shared" si="12"/>
        <v>0</v>
      </c>
      <c r="AB58" s="226">
        <v>0</v>
      </c>
      <c r="AD58" s="85">
        <f t="shared" si="13"/>
        <v>0</v>
      </c>
    </row>
    <row r="59" spans="3:30" ht="12.3" x14ac:dyDescent="0.35">
      <c r="C59" s="2130"/>
      <c r="D59" s="200" t="s">
        <v>347</v>
      </c>
      <c r="E59" s="75" t="s">
        <v>288</v>
      </c>
      <c r="F59" s="75" t="str">
        <f t="shared" si="8"/>
        <v>Dollars</v>
      </c>
      <c r="G59" s="75" t="str">
        <f t="shared" si="9"/>
        <v>Nominal</v>
      </c>
      <c r="H59" s="75" t="str">
        <f t="shared" si="10"/>
        <v>Mid year</v>
      </c>
      <c r="I59" s="224"/>
      <c r="J59" s="223"/>
      <c r="K59" s="223"/>
      <c r="L59" s="223"/>
      <c r="M59" s="223"/>
      <c r="N59" s="199">
        <v>0</v>
      </c>
      <c r="O59" s="106">
        <v>0</v>
      </c>
      <c r="P59" s="107">
        <v>0</v>
      </c>
      <c r="Q59" s="107">
        <v>0</v>
      </c>
      <c r="R59" s="103"/>
      <c r="S59" s="104"/>
      <c r="T59" s="103"/>
      <c r="U59" s="103"/>
      <c r="V59" s="103"/>
      <c r="W59" s="103"/>
      <c r="X59" s="104"/>
      <c r="Z59" s="85">
        <f t="shared" si="11"/>
        <v>0</v>
      </c>
      <c r="AA59" s="85">
        <f t="shared" si="12"/>
        <v>0</v>
      </c>
      <c r="AB59" s="226">
        <v>0</v>
      </c>
      <c r="AD59" s="85">
        <f t="shared" si="13"/>
        <v>0</v>
      </c>
    </row>
    <row r="60" spans="3:30" ht="12.3" x14ac:dyDescent="0.35">
      <c r="C60" s="2130"/>
      <c r="D60" s="200" t="s">
        <v>348</v>
      </c>
      <c r="E60" s="75" t="s">
        <v>288</v>
      </c>
      <c r="F60" s="75" t="str">
        <f t="shared" si="8"/>
        <v>Dollars</v>
      </c>
      <c r="G60" s="75" t="str">
        <f t="shared" si="9"/>
        <v>Nominal</v>
      </c>
      <c r="H60" s="75" t="str">
        <f t="shared" si="10"/>
        <v>Mid year</v>
      </c>
      <c r="I60" s="224"/>
      <c r="J60" s="223"/>
      <c r="K60" s="223"/>
      <c r="L60" s="223"/>
      <c r="M60" s="223"/>
      <c r="N60" s="199">
        <v>0</v>
      </c>
      <c r="O60" s="106">
        <v>0</v>
      </c>
      <c r="P60" s="107">
        <v>0</v>
      </c>
      <c r="Q60" s="107">
        <v>0</v>
      </c>
      <c r="R60" s="103"/>
      <c r="S60" s="104"/>
      <c r="T60" s="103"/>
      <c r="U60" s="103"/>
      <c r="V60" s="103"/>
      <c r="W60" s="103"/>
      <c r="X60" s="104"/>
      <c r="Z60" s="85">
        <f t="shared" si="11"/>
        <v>0</v>
      </c>
      <c r="AA60" s="85">
        <f t="shared" si="12"/>
        <v>0</v>
      </c>
      <c r="AB60" s="226">
        <v>0</v>
      </c>
      <c r="AD60" s="85">
        <f t="shared" si="13"/>
        <v>0</v>
      </c>
    </row>
    <row r="61" spans="3:30" ht="12.3" x14ac:dyDescent="0.35">
      <c r="C61" s="2130"/>
      <c r="D61" s="200" t="s">
        <v>349</v>
      </c>
      <c r="E61" s="75" t="s">
        <v>288</v>
      </c>
      <c r="F61" s="75" t="str">
        <f t="shared" si="8"/>
        <v>Dollars</v>
      </c>
      <c r="G61" s="75" t="str">
        <f t="shared" si="9"/>
        <v>Nominal</v>
      </c>
      <c r="H61" s="75" t="str">
        <f t="shared" si="10"/>
        <v>Mid year</v>
      </c>
      <c r="I61" s="224"/>
      <c r="J61" s="223"/>
      <c r="K61" s="223"/>
      <c r="L61" s="223"/>
      <c r="M61" s="223"/>
      <c r="N61" s="199">
        <v>0</v>
      </c>
      <c r="O61" s="106">
        <v>0</v>
      </c>
      <c r="P61" s="107">
        <v>0</v>
      </c>
      <c r="Q61" s="107">
        <v>0</v>
      </c>
      <c r="R61" s="103"/>
      <c r="S61" s="104"/>
      <c r="T61" s="103"/>
      <c r="U61" s="103"/>
      <c r="V61" s="103"/>
      <c r="W61" s="103"/>
      <c r="X61" s="104"/>
      <c r="Z61" s="85">
        <f t="shared" si="11"/>
        <v>0</v>
      </c>
      <c r="AA61" s="85">
        <f t="shared" si="12"/>
        <v>0</v>
      </c>
      <c r="AB61" s="226">
        <v>0</v>
      </c>
      <c r="AD61" s="85">
        <f t="shared" si="13"/>
        <v>0</v>
      </c>
    </row>
    <row r="62" spans="3:30" ht="12.3" x14ac:dyDescent="0.35">
      <c r="C62" s="2130"/>
      <c r="D62" s="200" t="s">
        <v>350</v>
      </c>
      <c r="E62" s="75" t="s">
        <v>288</v>
      </c>
      <c r="F62" s="75" t="str">
        <f t="shared" si="8"/>
        <v>Dollars</v>
      </c>
      <c r="G62" s="75" t="str">
        <f t="shared" si="9"/>
        <v>Nominal</v>
      </c>
      <c r="H62" s="75" t="str">
        <f t="shared" si="10"/>
        <v>Mid year</v>
      </c>
      <c r="I62" s="224"/>
      <c r="J62" s="223"/>
      <c r="K62" s="223"/>
      <c r="L62" s="223"/>
      <c r="M62" s="223"/>
      <c r="N62" s="199">
        <v>0</v>
      </c>
      <c r="O62" s="106">
        <v>0</v>
      </c>
      <c r="P62" s="107">
        <v>0</v>
      </c>
      <c r="Q62" s="107">
        <v>0</v>
      </c>
      <c r="R62" s="103"/>
      <c r="S62" s="104"/>
      <c r="T62" s="103"/>
      <c r="U62" s="103"/>
      <c r="V62" s="103"/>
      <c r="W62" s="103"/>
      <c r="X62" s="104"/>
      <c r="Z62" s="85">
        <f t="shared" si="11"/>
        <v>0</v>
      </c>
      <c r="AA62" s="85">
        <f t="shared" si="12"/>
        <v>0</v>
      </c>
      <c r="AB62" s="226">
        <v>0</v>
      </c>
      <c r="AD62" s="85">
        <f t="shared" si="13"/>
        <v>0</v>
      </c>
    </row>
    <row r="63" spans="3:30" ht="12.3" x14ac:dyDescent="0.35">
      <c r="C63" s="2130" t="s">
        <v>353</v>
      </c>
      <c r="D63" s="200" t="s">
        <v>345</v>
      </c>
      <c r="E63" s="75" t="s">
        <v>288</v>
      </c>
      <c r="F63" s="75" t="str">
        <f t="shared" si="8"/>
        <v>Dollars</v>
      </c>
      <c r="G63" s="75" t="str">
        <f t="shared" si="9"/>
        <v>Nominal</v>
      </c>
      <c r="H63" s="75" t="str">
        <f t="shared" si="10"/>
        <v>Mid year</v>
      </c>
      <c r="I63" s="224"/>
      <c r="J63" s="223"/>
      <c r="K63" s="223"/>
      <c r="L63" s="223"/>
      <c r="M63" s="223"/>
      <c r="N63" s="199">
        <v>72151.215198685662</v>
      </c>
      <c r="O63" s="106">
        <v>41367.398008870419</v>
      </c>
      <c r="P63" s="107">
        <v>2478.5</v>
      </c>
      <c r="Q63" s="107">
        <v>60270.109999999993</v>
      </c>
      <c r="R63" s="103"/>
      <c r="S63" s="104"/>
      <c r="T63" s="103"/>
      <c r="U63" s="103"/>
      <c r="V63" s="103"/>
      <c r="W63" s="103"/>
      <c r="X63" s="104"/>
      <c r="Z63" s="85">
        <f t="shared" si="11"/>
        <v>2.1331131073105214E-3</v>
      </c>
      <c r="AA63" s="85">
        <f t="shared" si="12"/>
        <v>9.0414888470988024E-4</v>
      </c>
      <c r="AB63" s="226">
        <v>0</v>
      </c>
      <c r="AD63" s="85">
        <f t="shared" si="13"/>
        <v>9.0414888470988024E-4</v>
      </c>
    </row>
    <row r="64" spans="3:30" ht="12.3" x14ac:dyDescent="0.35">
      <c r="C64" s="2130"/>
      <c r="D64" s="200" t="s">
        <v>346</v>
      </c>
      <c r="E64" s="75" t="s">
        <v>288</v>
      </c>
      <c r="F64" s="75" t="str">
        <f t="shared" si="8"/>
        <v>Dollars</v>
      </c>
      <c r="G64" s="75" t="str">
        <f t="shared" si="9"/>
        <v>Nominal</v>
      </c>
      <c r="H64" s="75" t="str">
        <f t="shared" si="10"/>
        <v>Mid year</v>
      </c>
      <c r="I64" s="224"/>
      <c r="J64" s="223"/>
      <c r="K64" s="223"/>
      <c r="L64" s="223"/>
      <c r="M64" s="223"/>
      <c r="N64" s="199">
        <v>45918.763958423508</v>
      </c>
      <c r="O64" s="106">
        <v>153379.22256487963</v>
      </c>
      <c r="P64" s="107">
        <v>134506.42785805109</v>
      </c>
      <c r="Q64" s="107">
        <v>204151.14757063545</v>
      </c>
      <c r="R64" s="103"/>
      <c r="S64" s="104"/>
      <c r="T64" s="103"/>
      <c r="U64" s="103"/>
      <c r="V64" s="103"/>
      <c r="W64" s="103"/>
      <c r="X64" s="104"/>
      <c r="Z64" s="85">
        <f t="shared" si="11"/>
        <v>7.2254304622209418E-3</v>
      </c>
      <c r="AA64" s="85">
        <f t="shared" si="12"/>
        <v>4.2728734096701172E-3</v>
      </c>
      <c r="AB64" s="226">
        <v>0</v>
      </c>
      <c r="AD64" s="85">
        <f t="shared" si="13"/>
        <v>4.2728734096701172E-3</v>
      </c>
    </row>
    <row r="65" spans="3:30" ht="12.3" x14ac:dyDescent="0.35">
      <c r="C65" s="2130"/>
      <c r="D65" s="200" t="s">
        <v>354</v>
      </c>
      <c r="E65" s="75" t="s">
        <v>288</v>
      </c>
      <c r="F65" s="75" t="str">
        <f t="shared" si="8"/>
        <v>Dollars</v>
      </c>
      <c r="G65" s="75" t="str">
        <f t="shared" si="9"/>
        <v>Nominal</v>
      </c>
      <c r="H65" s="75" t="str">
        <f t="shared" si="10"/>
        <v>Mid year</v>
      </c>
      <c r="I65" s="224"/>
      <c r="J65" s="223"/>
      <c r="K65" s="223"/>
      <c r="L65" s="223"/>
      <c r="M65" s="223"/>
      <c r="N65" s="199">
        <v>0</v>
      </c>
      <c r="O65" s="106">
        <v>0</v>
      </c>
      <c r="P65" s="107">
        <v>0</v>
      </c>
      <c r="Q65" s="107">
        <v>0</v>
      </c>
      <c r="R65" s="103"/>
      <c r="S65" s="104"/>
      <c r="T65" s="103"/>
      <c r="U65" s="103"/>
      <c r="V65" s="103"/>
      <c r="W65" s="103"/>
      <c r="X65" s="104"/>
      <c r="Z65" s="85">
        <f t="shared" si="11"/>
        <v>0</v>
      </c>
      <c r="AA65" s="85">
        <f t="shared" si="12"/>
        <v>0</v>
      </c>
      <c r="AB65" s="226">
        <v>0</v>
      </c>
      <c r="AD65" s="85">
        <f t="shared" si="13"/>
        <v>0</v>
      </c>
    </row>
    <row r="66" spans="3:30" ht="12.3" x14ac:dyDescent="0.35">
      <c r="C66" s="2130"/>
      <c r="D66" s="200" t="s">
        <v>355</v>
      </c>
      <c r="E66" s="75" t="s">
        <v>288</v>
      </c>
      <c r="F66" s="75" t="str">
        <f t="shared" si="8"/>
        <v>Dollars</v>
      </c>
      <c r="G66" s="75" t="str">
        <f t="shared" si="9"/>
        <v>Nominal</v>
      </c>
      <c r="H66" s="75" t="str">
        <f t="shared" si="10"/>
        <v>Mid year</v>
      </c>
      <c r="I66" s="224"/>
      <c r="J66" s="223"/>
      <c r="K66" s="223"/>
      <c r="L66" s="223"/>
      <c r="M66" s="223"/>
      <c r="N66" s="199">
        <v>0</v>
      </c>
      <c r="O66" s="106">
        <v>0</v>
      </c>
      <c r="P66" s="107">
        <v>0</v>
      </c>
      <c r="Q66" s="107">
        <v>0</v>
      </c>
      <c r="R66" s="103"/>
      <c r="S66" s="104"/>
      <c r="T66" s="103"/>
      <c r="U66" s="103"/>
      <c r="V66" s="103"/>
      <c r="W66" s="103"/>
      <c r="X66" s="104"/>
      <c r="Z66" s="85">
        <f t="shared" si="11"/>
        <v>0</v>
      </c>
      <c r="AA66" s="85">
        <f t="shared" si="12"/>
        <v>0</v>
      </c>
      <c r="AB66" s="226">
        <v>0</v>
      </c>
      <c r="AD66" s="85">
        <f t="shared" si="13"/>
        <v>0</v>
      </c>
    </row>
    <row r="67" spans="3:30" ht="12.3" x14ac:dyDescent="0.35">
      <c r="C67" s="2130"/>
      <c r="D67" s="200" t="s">
        <v>356</v>
      </c>
      <c r="E67" s="75" t="s">
        <v>288</v>
      </c>
      <c r="F67" s="75" t="str">
        <f t="shared" si="8"/>
        <v>Dollars</v>
      </c>
      <c r="G67" s="75" t="str">
        <f t="shared" si="9"/>
        <v>Nominal</v>
      </c>
      <c r="H67" s="75" t="str">
        <f t="shared" si="10"/>
        <v>Mid year</v>
      </c>
      <c r="I67" s="224"/>
      <c r="J67" s="223"/>
      <c r="K67" s="223"/>
      <c r="L67" s="223"/>
      <c r="M67" s="223"/>
      <c r="N67" s="199">
        <v>136540.44340388721</v>
      </c>
      <c r="O67" s="106">
        <v>161923.18719602871</v>
      </c>
      <c r="P67" s="107">
        <v>65830.518910262967</v>
      </c>
      <c r="Q67" s="107">
        <v>105263.28621760494</v>
      </c>
      <c r="R67" s="103"/>
      <c r="S67" s="104"/>
      <c r="T67" s="103"/>
      <c r="U67" s="103"/>
      <c r="V67" s="103"/>
      <c r="W67" s="103"/>
      <c r="X67" s="104"/>
      <c r="Z67" s="85">
        <f t="shared" si="11"/>
        <v>3.7255365146894883E-3</v>
      </c>
      <c r="AA67" s="85">
        <f t="shared" si="12"/>
        <v>2.891937060950677E-3</v>
      </c>
      <c r="AB67" s="226">
        <v>0</v>
      </c>
      <c r="AD67" s="85">
        <f t="shared" si="13"/>
        <v>2.891937060950677E-3</v>
      </c>
    </row>
    <row r="68" spans="3:30" ht="12.3" x14ac:dyDescent="0.35">
      <c r="C68" s="2130"/>
      <c r="D68" s="200" t="s">
        <v>348</v>
      </c>
      <c r="E68" s="75" t="s">
        <v>288</v>
      </c>
      <c r="F68" s="75" t="str">
        <f t="shared" si="8"/>
        <v>Dollars</v>
      </c>
      <c r="G68" s="75" t="str">
        <f t="shared" si="9"/>
        <v>Nominal</v>
      </c>
      <c r="H68" s="75" t="str">
        <f t="shared" si="10"/>
        <v>Mid year</v>
      </c>
      <c r="I68" s="224"/>
      <c r="J68" s="223"/>
      <c r="K68" s="223"/>
      <c r="L68" s="223"/>
      <c r="M68" s="223"/>
      <c r="N68" s="199">
        <v>921.33363636363651</v>
      </c>
      <c r="O68" s="106">
        <v>54138.275962854357</v>
      </c>
      <c r="P68" s="107">
        <v>402153.85109481926</v>
      </c>
      <c r="Q68" s="107">
        <v>197727.17062561098</v>
      </c>
      <c r="R68" s="103"/>
      <c r="S68" s="104"/>
      <c r="T68" s="103"/>
      <c r="U68" s="103"/>
      <c r="V68" s="103"/>
      <c r="W68" s="103"/>
      <c r="X68" s="104"/>
      <c r="Z68" s="85">
        <f t="shared" si="11"/>
        <v>6.9980695129462133E-3</v>
      </c>
      <c r="AA68" s="85">
        <f t="shared" si="12"/>
        <v>5.6795379489453825E-3</v>
      </c>
      <c r="AB68" s="226">
        <v>0</v>
      </c>
      <c r="AD68" s="85">
        <f t="shared" si="13"/>
        <v>5.6795379489453825E-3</v>
      </c>
    </row>
    <row r="69" spans="3:30" ht="12.3" x14ac:dyDescent="0.35">
      <c r="C69" s="2130"/>
      <c r="D69" s="200" t="s">
        <v>349</v>
      </c>
      <c r="E69" s="75" t="s">
        <v>288</v>
      </c>
      <c r="F69" s="75" t="str">
        <f t="shared" si="8"/>
        <v>Dollars</v>
      </c>
      <c r="G69" s="75" t="str">
        <f t="shared" si="9"/>
        <v>Nominal</v>
      </c>
      <c r="H69" s="75" t="str">
        <f t="shared" si="10"/>
        <v>Mid year</v>
      </c>
      <c r="I69" s="224"/>
      <c r="J69" s="223"/>
      <c r="K69" s="223"/>
      <c r="L69" s="223"/>
      <c r="M69" s="223"/>
      <c r="N69" s="199">
        <v>0</v>
      </c>
      <c r="O69" s="106">
        <v>0</v>
      </c>
      <c r="P69" s="107">
        <v>0</v>
      </c>
      <c r="Q69" s="107">
        <v>0</v>
      </c>
      <c r="R69" s="103"/>
      <c r="S69" s="104"/>
      <c r="T69" s="103"/>
      <c r="U69" s="103"/>
      <c r="V69" s="103"/>
      <c r="W69" s="103"/>
      <c r="X69" s="104"/>
      <c r="Z69" s="85">
        <f t="shared" si="11"/>
        <v>0</v>
      </c>
      <c r="AA69" s="85">
        <f t="shared" si="12"/>
        <v>0</v>
      </c>
      <c r="AB69" s="226">
        <v>0</v>
      </c>
      <c r="AD69" s="85">
        <f t="shared" si="13"/>
        <v>0</v>
      </c>
    </row>
    <row r="70" spans="3:30" ht="12.3" x14ac:dyDescent="0.35">
      <c r="C70" s="2130"/>
      <c r="D70" s="200" t="s">
        <v>350</v>
      </c>
      <c r="E70" s="75" t="s">
        <v>288</v>
      </c>
      <c r="F70" s="75" t="str">
        <f t="shared" si="8"/>
        <v>Dollars</v>
      </c>
      <c r="G70" s="75" t="str">
        <f t="shared" si="9"/>
        <v>Nominal</v>
      </c>
      <c r="H70" s="75" t="str">
        <f t="shared" si="10"/>
        <v>Mid year</v>
      </c>
      <c r="I70" s="224"/>
      <c r="J70" s="223"/>
      <c r="K70" s="223"/>
      <c r="L70" s="223"/>
      <c r="M70" s="223"/>
      <c r="N70" s="199">
        <v>0</v>
      </c>
      <c r="O70" s="106">
        <v>0</v>
      </c>
      <c r="P70" s="107">
        <v>0</v>
      </c>
      <c r="Q70" s="107">
        <v>0</v>
      </c>
      <c r="R70" s="103"/>
      <c r="S70" s="104"/>
      <c r="T70" s="103"/>
      <c r="U70" s="103"/>
      <c r="V70" s="103"/>
      <c r="W70" s="103"/>
      <c r="X70" s="104"/>
      <c r="Z70" s="85">
        <f t="shared" si="11"/>
        <v>0</v>
      </c>
      <c r="AA70" s="85">
        <f t="shared" si="12"/>
        <v>0</v>
      </c>
      <c r="AB70" s="226">
        <v>0</v>
      </c>
      <c r="AD70" s="85">
        <f t="shared" si="13"/>
        <v>0</v>
      </c>
    </row>
    <row r="71" spans="3:30" ht="12.3" x14ac:dyDescent="0.35">
      <c r="C71" s="2130"/>
      <c r="D71" s="200" t="s">
        <v>115</v>
      </c>
      <c r="E71" s="75" t="s">
        <v>288</v>
      </c>
      <c r="F71" s="75" t="str">
        <f t="shared" si="8"/>
        <v>Dollars</v>
      </c>
      <c r="G71" s="75" t="str">
        <f t="shared" si="9"/>
        <v>Nominal</v>
      </c>
      <c r="H71" s="75" t="str">
        <f t="shared" si="10"/>
        <v>Mid year</v>
      </c>
      <c r="I71" s="224"/>
      <c r="J71" s="223"/>
      <c r="K71" s="223"/>
      <c r="L71" s="223"/>
      <c r="M71" s="223"/>
      <c r="N71" s="199">
        <v>0</v>
      </c>
      <c r="O71" s="106">
        <v>0</v>
      </c>
      <c r="P71" s="107">
        <v>0</v>
      </c>
      <c r="Q71" s="107">
        <v>0</v>
      </c>
      <c r="R71" s="103"/>
      <c r="S71" s="104"/>
      <c r="T71" s="103"/>
      <c r="U71" s="103"/>
      <c r="V71" s="103"/>
      <c r="W71" s="103"/>
      <c r="X71" s="104"/>
      <c r="Z71" s="85">
        <f t="shared" si="11"/>
        <v>0</v>
      </c>
      <c r="AA71" s="85">
        <f t="shared" si="12"/>
        <v>0</v>
      </c>
      <c r="AB71" s="226">
        <v>0</v>
      </c>
      <c r="AD71" s="85">
        <f t="shared" si="13"/>
        <v>0</v>
      </c>
    </row>
    <row r="72" spans="3:30" ht="12.3" x14ac:dyDescent="0.35">
      <c r="C72" s="2130" t="s">
        <v>357</v>
      </c>
      <c r="D72" s="200" t="s">
        <v>345</v>
      </c>
      <c r="E72" s="75" t="s">
        <v>288</v>
      </c>
      <c r="F72" s="75" t="str">
        <f t="shared" si="8"/>
        <v>Dollars</v>
      </c>
      <c r="G72" s="75" t="str">
        <f t="shared" si="9"/>
        <v>Nominal</v>
      </c>
      <c r="H72" s="75" t="str">
        <f t="shared" si="10"/>
        <v>Mid year</v>
      </c>
      <c r="I72" s="224"/>
      <c r="J72" s="223"/>
      <c r="K72" s="223"/>
      <c r="L72" s="223"/>
      <c r="M72" s="223"/>
      <c r="N72" s="199">
        <v>1176.6763236077873</v>
      </c>
      <c r="O72" s="106">
        <v>196585.1423628857</v>
      </c>
      <c r="P72" s="107">
        <v>124234.5705494885</v>
      </c>
      <c r="Q72" s="107">
        <v>179377.17165631527</v>
      </c>
      <c r="R72" s="103"/>
      <c r="S72" s="104"/>
      <c r="T72" s="103"/>
      <c r="U72" s="103"/>
      <c r="V72" s="103"/>
      <c r="W72" s="103"/>
      <c r="X72" s="104"/>
      <c r="Z72" s="85">
        <f t="shared" si="11"/>
        <v>6.348616188229547E-3</v>
      </c>
      <c r="AA72" s="85">
        <f t="shared" si="12"/>
        <v>4.343736030290429E-3</v>
      </c>
      <c r="AB72" s="226">
        <v>0</v>
      </c>
      <c r="AD72" s="85">
        <f t="shared" si="13"/>
        <v>4.343736030290429E-3</v>
      </c>
    </row>
    <row r="73" spans="3:30" ht="12.3" x14ac:dyDescent="0.35">
      <c r="C73" s="2130"/>
      <c r="D73" s="200" t="s">
        <v>346</v>
      </c>
      <c r="E73" s="75" t="s">
        <v>288</v>
      </c>
      <c r="F73" s="75" t="str">
        <f t="shared" si="8"/>
        <v>Dollars</v>
      </c>
      <c r="G73" s="75" t="str">
        <f t="shared" si="9"/>
        <v>Nominal</v>
      </c>
      <c r="H73" s="75" t="str">
        <f t="shared" si="10"/>
        <v>Mid year</v>
      </c>
      <c r="I73" s="224"/>
      <c r="J73" s="223"/>
      <c r="K73" s="223"/>
      <c r="L73" s="223"/>
      <c r="M73" s="223"/>
      <c r="N73" s="199">
        <v>2415562.8099341947</v>
      </c>
      <c r="O73" s="106">
        <v>2635992.8278655638</v>
      </c>
      <c r="P73" s="107">
        <v>1844241.2713633252</v>
      </c>
      <c r="Q73" s="107">
        <v>1526853.0876650056</v>
      </c>
      <c r="R73" s="103"/>
      <c r="S73" s="104"/>
      <c r="T73" s="103"/>
      <c r="U73" s="103"/>
      <c r="V73" s="103"/>
      <c r="W73" s="103"/>
      <c r="X73" s="104"/>
      <c r="Z73" s="85">
        <f t="shared" si="11"/>
        <v>5.4039229963837206E-2</v>
      </c>
      <c r="AA73" s="85">
        <f t="shared" si="12"/>
        <v>5.2165860795607852E-2</v>
      </c>
      <c r="AB73" s="226">
        <v>0</v>
      </c>
      <c r="AD73" s="85">
        <f t="shared" si="13"/>
        <v>5.2165860795607852E-2</v>
      </c>
    </row>
    <row r="74" spans="3:30" ht="12.3" x14ac:dyDescent="0.35">
      <c r="C74" s="2130"/>
      <c r="D74" s="200" t="s">
        <v>358</v>
      </c>
      <c r="E74" s="75" t="s">
        <v>288</v>
      </c>
      <c r="F74" s="75" t="str">
        <f t="shared" si="8"/>
        <v>Dollars</v>
      </c>
      <c r="G74" s="75" t="str">
        <f t="shared" si="9"/>
        <v>Nominal</v>
      </c>
      <c r="H74" s="75" t="str">
        <f t="shared" si="10"/>
        <v>Mid year</v>
      </c>
      <c r="I74" s="224"/>
      <c r="J74" s="223"/>
      <c r="K74" s="223"/>
      <c r="L74" s="223"/>
      <c r="M74" s="223"/>
      <c r="N74" s="199">
        <v>297727.81178050995</v>
      </c>
      <c r="O74" s="106">
        <v>1313564.1112108328</v>
      </c>
      <c r="P74" s="107">
        <v>574313.35362767498</v>
      </c>
      <c r="Q74" s="107">
        <v>350205.10037356836</v>
      </c>
      <c r="R74" s="103"/>
      <c r="S74" s="104"/>
      <c r="T74" s="103"/>
      <c r="U74" s="103"/>
      <c r="V74" s="103"/>
      <c r="W74" s="103"/>
      <c r="X74" s="104"/>
      <c r="Z74" s="85">
        <f t="shared" si="11"/>
        <v>1.239465283627084E-2</v>
      </c>
      <c r="AA74" s="85">
        <f t="shared" si="12"/>
        <v>1.943562660463052E-2</v>
      </c>
      <c r="AB74" s="226">
        <v>0</v>
      </c>
      <c r="AD74" s="85">
        <f t="shared" si="13"/>
        <v>1.943562660463052E-2</v>
      </c>
    </row>
    <row r="75" spans="3:30" ht="12.3" x14ac:dyDescent="0.35">
      <c r="C75" s="2130"/>
      <c r="D75" s="200" t="s">
        <v>359</v>
      </c>
      <c r="E75" s="75" t="s">
        <v>288</v>
      </c>
      <c r="F75" s="75" t="str">
        <f t="shared" si="8"/>
        <v>Dollars</v>
      </c>
      <c r="G75" s="75" t="str">
        <f t="shared" si="9"/>
        <v>Nominal</v>
      </c>
      <c r="H75" s="75" t="str">
        <f t="shared" si="10"/>
        <v>Mid year</v>
      </c>
      <c r="I75" s="224"/>
      <c r="J75" s="223"/>
      <c r="K75" s="223"/>
      <c r="L75" s="223"/>
      <c r="M75" s="223"/>
      <c r="N75" s="199">
        <v>0</v>
      </c>
      <c r="O75" s="106">
        <v>0</v>
      </c>
      <c r="P75" s="107">
        <v>0</v>
      </c>
      <c r="Q75" s="107">
        <v>0</v>
      </c>
      <c r="R75" s="103"/>
      <c r="S75" s="104"/>
      <c r="T75" s="103"/>
      <c r="U75" s="103"/>
      <c r="V75" s="103"/>
      <c r="W75" s="103"/>
      <c r="X75" s="104"/>
      <c r="Z75" s="85">
        <f t="shared" si="11"/>
        <v>0</v>
      </c>
      <c r="AA75" s="85">
        <f t="shared" si="12"/>
        <v>0</v>
      </c>
      <c r="AB75" s="226">
        <v>0</v>
      </c>
      <c r="AD75" s="85">
        <f t="shared" si="13"/>
        <v>0</v>
      </c>
    </row>
    <row r="76" spans="3:30" ht="12.3" x14ac:dyDescent="0.35">
      <c r="C76" s="2130"/>
      <c r="D76" s="200" t="s">
        <v>360</v>
      </c>
      <c r="E76" s="75" t="s">
        <v>288</v>
      </c>
      <c r="F76" s="75" t="str">
        <f t="shared" si="8"/>
        <v>Dollars</v>
      </c>
      <c r="G76" s="75" t="str">
        <f t="shared" si="9"/>
        <v>Nominal</v>
      </c>
      <c r="H76" s="75" t="str">
        <f t="shared" si="10"/>
        <v>Mid year</v>
      </c>
      <c r="I76" s="224"/>
      <c r="J76" s="223"/>
      <c r="K76" s="223"/>
      <c r="L76" s="223"/>
      <c r="M76" s="223"/>
      <c r="N76" s="199">
        <v>1213510.0843675353</v>
      </c>
      <c r="O76" s="106">
        <v>519669.40461075463</v>
      </c>
      <c r="P76" s="107">
        <v>2121185.6602857416</v>
      </c>
      <c r="Q76" s="107">
        <v>957347.15799609001</v>
      </c>
      <c r="R76" s="103"/>
      <c r="S76" s="104"/>
      <c r="T76" s="103"/>
      <c r="U76" s="103"/>
      <c r="V76" s="103"/>
      <c r="W76" s="103"/>
      <c r="X76" s="104"/>
      <c r="Z76" s="85">
        <f t="shared" si="11"/>
        <v>3.3882960740704411E-2</v>
      </c>
      <c r="AA76" s="85">
        <f t="shared" si="12"/>
        <v>3.1246977184447657E-2</v>
      </c>
      <c r="AB76" s="226">
        <v>0</v>
      </c>
      <c r="AD76" s="85">
        <f t="shared" si="13"/>
        <v>3.1246977184447657E-2</v>
      </c>
    </row>
    <row r="77" spans="3:30" ht="12.3" x14ac:dyDescent="0.35">
      <c r="C77" s="2130"/>
      <c r="D77" s="200" t="s">
        <v>349</v>
      </c>
      <c r="E77" s="75" t="s">
        <v>288</v>
      </c>
      <c r="F77" s="75" t="str">
        <f t="shared" si="8"/>
        <v>Dollars</v>
      </c>
      <c r="G77" s="75" t="str">
        <f t="shared" si="9"/>
        <v>Nominal</v>
      </c>
      <c r="H77" s="75" t="str">
        <f t="shared" si="10"/>
        <v>Mid year</v>
      </c>
      <c r="I77" s="224"/>
      <c r="J77" s="223"/>
      <c r="K77" s="223"/>
      <c r="L77" s="223"/>
      <c r="M77" s="223"/>
      <c r="N77" s="199">
        <v>114776.93181817193</v>
      </c>
      <c r="O77" s="106">
        <v>24449.145797427234</v>
      </c>
      <c r="P77" s="107">
        <v>16523.212400311837</v>
      </c>
      <c r="Q77" s="107">
        <v>0</v>
      </c>
      <c r="R77" s="103"/>
      <c r="S77" s="104"/>
      <c r="T77" s="103"/>
      <c r="U77" s="103"/>
      <c r="V77" s="103"/>
      <c r="W77" s="103"/>
      <c r="X77" s="104"/>
      <c r="Z77" s="85">
        <f t="shared" si="11"/>
        <v>0</v>
      </c>
      <c r="AA77" s="85">
        <f t="shared" si="12"/>
        <v>3.5580611163331719E-4</v>
      </c>
      <c r="AB77" s="226">
        <v>0</v>
      </c>
      <c r="AD77" s="85">
        <f t="shared" si="13"/>
        <v>3.5580611163331719E-4</v>
      </c>
    </row>
    <row r="78" spans="3:30" ht="12.3" x14ac:dyDescent="0.35">
      <c r="C78" s="2130"/>
      <c r="D78" s="200" t="s">
        <v>361</v>
      </c>
      <c r="E78" s="75" t="s">
        <v>288</v>
      </c>
      <c r="F78" s="75" t="str">
        <f t="shared" si="8"/>
        <v>Dollars</v>
      </c>
      <c r="G78" s="75" t="str">
        <f t="shared" si="9"/>
        <v>Nominal</v>
      </c>
      <c r="H78" s="75" t="str">
        <f t="shared" si="10"/>
        <v>Mid year</v>
      </c>
      <c r="I78" s="224"/>
      <c r="J78" s="223"/>
      <c r="K78" s="223"/>
      <c r="L78" s="223"/>
      <c r="M78" s="223"/>
      <c r="N78" s="199">
        <v>0</v>
      </c>
      <c r="O78" s="106">
        <v>0</v>
      </c>
      <c r="P78" s="107">
        <v>0</v>
      </c>
      <c r="Q78" s="107">
        <v>0</v>
      </c>
      <c r="R78" s="103"/>
      <c r="S78" s="104"/>
      <c r="T78" s="103"/>
      <c r="U78" s="103"/>
      <c r="V78" s="103"/>
      <c r="W78" s="103"/>
      <c r="X78" s="104"/>
      <c r="Z78" s="85">
        <f t="shared" si="11"/>
        <v>0</v>
      </c>
      <c r="AA78" s="85">
        <f t="shared" si="12"/>
        <v>0</v>
      </c>
      <c r="AB78" s="226">
        <v>0</v>
      </c>
      <c r="AD78" s="85">
        <f t="shared" si="13"/>
        <v>0</v>
      </c>
    </row>
    <row r="79" spans="3:30" ht="12.3" x14ac:dyDescent="0.35">
      <c r="C79" s="2130"/>
      <c r="D79" s="200" t="s">
        <v>115</v>
      </c>
      <c r="E79" s="75" t="s">
        <v>288</v>
      </c>
      <c r="F79" s="75" t="str">
        <f t="shared" si="8"/>
        <v>Dollars</v>
      </c>
      <c r="G79" s="75" t="str">
        <f t="shared" si="9"/>
        <v>Nominal</v>
      </c>
      <c r="H79" s="75" t="str">
        <f t="shared" si="10"/>
        <v>Mid year</v>
      </c>
      <c r="I79" s="224"/>
      <c r="J79" s="223"/>
      <c r="K79" s="223"/>
      <c r="L79" s="223"/>
      <c r="M79" s="223"/>
      <c r="N79" s="199">
        <v>0</v>
      </c>
      <c r="O79" s="106">
        <v>0</v>
      </c>
      <c r="P79" s="107">
        <v>0</v>
      </c>
      <c r="Q79" s="107">
        <v>0</v>
      </c>
      <c r="R79" s="103"/>
      <c r="S79" s="104"/>
      <c r="T79" s="103"/>
      <c r="U79" s="103"/>
      <c r="V79" s="103"/>
      <c r="W79" s="103"/>
      <c r="X79" s="104"/>
      <c r="Z79" s="85">
        <f t="shared" si="11"/>
        <v>0</v>
      </c>
      <c r="AA79" s="85">
        <f t="shared" si="12"/>
        <v>0</v>
      </c>
      <c r="AB79" s="226">
        <v>0</v>
      </c>
      <c r="AD79" s="85">
        <f t="shared" si="13"/>
        <v>0</v>
      </c>
    </row>
    <row r="80" spans="3:30" ht="12.3" x14ac:dyDescent="0.35">
      <c r="C80" s="2130" t="s">
        <v>362</v>
      </c>
      <c r="D80" s="200" t="s">
        <v>363</v>
      </c>
      <c r="E80" s="75" t="s">
        <v>288</v>
      </c>
      <c r="F80" s="75" t="str">
        <f t="shared" si="8"/>
        <v>Dollars</v>
      </c>
      <c r="G80" s="75" t="str">
        <f t="shared" si="9"/>
        <v>Nominal</v>
      </c>
      <c r="H80" s="75" t="str">
        <f t="shared" si="10"/>
        <v>Mid year</v>
      </c>
      <c r="I80" s="224"/>
      <c r="J80" s="223"/>
      <c r="K80" s="223"/>
      <c r="L80" s="223"/>
      <c r="M80" s="223"/>
      <c r="N80" s="199">
        <v>0</v>
      </c>
      <c r="O80" s="106">
        <v>70518.769999999975</v>
      </c>
      <c r="P80" s="107">
        <v>186613.40999999997</v>
      </c>
      <c r="Q80" s="107">
        <v>625414.44999999925</v>
      </c>
      <c r="R80" s="103"/>
      <c r="S80" s="104"/>
      <c r="T80" s="103"/>
      <c r="U80" s="103"/>
      <c r="V80" s="103"/>
      <c r="W80" s="103"/>
      <c r="X80" s="104"/>
      <c r="Z80" s="85">
        <f t="shared" si="11"/>
        <v>2.2135014533678457E-2</v>
      </c>
      <c r="AA80" s="85">
        <f t="shared" si="12"/>
        <v>7.6640813115979147E-3</v>
      </c>
      <c r="AB80" s="226">
        <v>0</v>
      </c>
      <c r="AD80" s="85">
        <f t="shared" si="13"/>
        <v>7.6640813115979147E-3</v>
      </c>
    </row>
    <row r="81" spans="3:30" ht="12.3" x14ac:dyDescent="0.35">
      <c r="C81" s="2130"/>
      <c r="D81" s="200" t="s">
        <v>364</v>
      </c>
      <c r="E81" s="75" t="s">
        <v>288</v>
      </c>
      <c r="F81" s="75" t="str">
        <f t="shared" si="8"/>
        <v>Dollars</v>
      </c>
      <c r="G81" s="75" t="str">
        <f t="shared" si="9"/>
        <v>Nominal</v>
      </c>
      <c r="H81" s="75" t="str">
        <f t="shared" si="10"/>
        <v>Mid year</v>
      </c>
      <c r="I81" s="224"/>
      <c r="J81" s="223"/>
      <c r="K81" s="223"/>
      <c r="L81" s="223"/>
      <c r="M81" s="223"/>
      <c r="N81" s="199">
        <v>0</v>
      </c>
      <c r="O81" s="106">
        <v>0</v>
      </c>
      <c r="P81" s="107">
        <v>0</v>
      </c>
      <c r="Q81" s="107">
        <v>0</v>
      </c>
      <c r="R81" s="103"/>
      <c r="S81" s="104"/>
      <c r="T81" s="103"/>
      <c r="U81" s="103"/>
      <c r="V81" s="103"/>
      <c r="W81" s="103"/>
      <c r="X81" s="104"/>
      <c r="Z81" s="85">
        <f t="shared" si="11"/>
        <v>0</v>
      </c>
      <c r="AA81" s="85">
        <f t="shared" si="12"/>
        <v>0</v>
      </c>
      <c r="AB81" s="226">
        <v>0</v>
      </c>
      <c r="AD81" s="85">
        <f t="shared" si="13"/>
        <v>0</v>
      </c>
    </row>
    <row r="82" spans="3:30" ht="12.3" x14ac:dyDescent="0.35">
      <c r="C82" s="2130"/>
      <c r="D82" s="200" t="s">
        <v>365</v>
      </c>
      <c r="E82" s="75" t="s">
        <v>288</v>
      </c>
      <c r="F82" s="75" t="str">
        <f t="shared" si="8"/>
        <v>Dollars</v>
      </c>
      <c r="G82" s="75" t="str">
        <f t="shared" si="9"/>
        <v>Nominal</v>
      </c>
      <c r="H82" s="75" t="str">
        <f t="shared" si="10"/>
        <v>Mid year</v>
      </c>
      <c r="I82" s="224"/>
      <c r="J82" s="223"/>
      <c r="K82" s="223"/>
      <c r="L82" s="223"/>
      <c r="M82" s="223"/>
      <c r="N82" s="199">
        <v>0</v>
      </c>
      <c r="O82" s="106">
        <v>0</v>
      </c>
      <c r="P82" s="107">
        <v>0</v>
      </c>
      <c r="Q82" s="107">
        <v>0</v>
      </c>
      <c r="R82" s="103"/>
      <c r="S82" s="104"/>
      <c r="T82" s="103"/>
      <c r="U82" s="103"/>
      <c r="V82" s="103"/>
      <c r="W82" s="103"/>
      <c r="X82" s="104"/>
      <c r="Z82" s="85">
        <f t="shared" si="11"/>
        <v>0</v>
      </c>
      <c r="AA82" s="85">
        <f t="shared" si="12"/>
        <v>0</v>
      </c>
      <c r="AB82" s="226">
        <v>0</v>
      </c>
      <c r="AD82" s="85">
        <f t="shared" si="13"/>
        <v>0</v>
      </c>
    </row>
    <row r="83" spans="3:30" ht="12.3" x14ac:dyDescent="0.35">
      <c r="C83" s="2130"/>
      <c r="D83" s="200" t="s">
        <v>366</v>
      </c>
      <c r="E83" s="75" t="s">
        <v>288</v>
      </c>
      <c r="F83" s="75" t="str">
        <f t="shared" si="8"/>
        <v>Dollars</v>
      </c>
      <c r="G83" s="75" t="str">
        <f t="shared" si="9"/>
        <v>Nominal</v>
      </c>
      <c r="H83" s="75" t="str">
        <f t="shared" si="10"/>
        <v>Mid year</v>
      </c>
      <c r="I83" s="224"/>
      <c r="J83" s="223"/>
      <c r="K83" s="223"/>
      <c r="L83" s="223"/>
      <c r="M83" s="223"/>
      <c r="N83" s="199">
        <v>0</v>
      </c>
      <c r="O83" s="106">
        <v>0</v>
      </c>
      <c r="P83" s="107">
        <v>0</v>
      </c>
      <c r="Q83" s="107">
        <v>0</v>
      </c>
      <c r="R83" s="103"/>
      <c r="S83" s="104"/>
      <c r="T83" s="103"/>
      <c r="U83" s="103"/>
      <c r="V83" s="103"/>
      <c r="W83" s="103"/>
      <c r="X83" s="104"/>
      <c r="Z83" s="85">
        <f t="shared" si="11"/>
        <v>0</v>
      </c>
      <c r="AA83" s="85">
        <f t="shared" si="12"/>
        <v>0</v>
      </c>
      <c r="AB83" s="226">
        <v>0</v>
      </c>
      <c r="AD83" s="85">
        <f t="shared" si="13"/>
        <v>0</v>
      </c>
    </row>
    <row r="84" spans="3:30" ht="12.3" x14ac:dyDescent="0.35">
      <c r="C84" s="2130"/>
      <c r="D84" s="200" t="s">
        <v>367</v>
      </c>
      <c r="E84" s="75" t="s">
        <v>288</v>
      </c>
      <c r="F84" s="75" t="str">
        <f t="shared" si="8"/>
        <v>Dollars</v>
      </c>
      <c r="G84" s="75" t="str">
        <f t="shared" si="9"/>
        <v>Nominal</v>
      </c>
      <c r="H84" s="75" t="str">
        <f t="shared" si="10"/>
        <v>Mid year</v>
      </c>
      <c r="I84" s="224"/>
      <c r="J84" s="223"/>
      <c r="K84" s="223"/>
      <c r="L84" s="223"/>
      <c r="M84" s="223"/>
      <c r="N84" s="199">
        <v>0</v>
      </c>
      <c r="O84" s="106">
        <v>0</v>
      </c>
      <c r="P84" s="107">
        <v>0</v>
      </c>
      <c r="Q84" s="107">
        <v>0</v>
      </c>
      <c r="R84" s="103"/>
      <c r="S84" s="104"/>
      <c r="T84" s="103"/>
      <c r="U84" s="103"/>
      <c r="V84" s="103"/>
      <c r="W84" s="103"/>
      <c r="X84" s="104"/>
      <c r="Z84" s="85">
        <f t="shared" si="11"/>
        <v>0</v>
      </c>
      <c r="AA84" s="85">
        <f t="shared" si="12"/>
        <v>0</v>
      </c>
      <c r="AB84" s="226">
        <v>0</v>
      </c>
      <c r="AD84" s="85">
        <f t="shared" si="13"/>
        <v>0</v>
      </c>
    </row>
    <row r="85" spans="3:30" ht="12.3" x14ac:dyDescent="0.35">
      <c r="C85" s="2130"/>
      <c r="D85" s="200" t="s">
        <v>368</v>
      </c>
      <c r="E85" s="75" t="s">
        <v>288</v>
      </c>
      <c r="F85" s="75" t="str">
        <f t="shared" si="8"/>
        <v>Dollars</v>
      </c>
      <c r="G85" s="75" t="str">
        <f t="shared" si="9"/>
        <v>Nominal</v>
      </c>
      <c r="H85" s="75" t="str">
        <f t="shared" si="10"/>
        <v>Mid year</v>
      </c>
      <c r="I85" s="224"/>
      <c r="J85" s="223"/>
      <c r="K85" s="223"/>
      <c r="L85" s="223"/>
      <c r="M85" s="223"/>
      <c r="N85" s="199">
        <v>0</v>
      </c>
      <c r="O85" s="106">
        <v>0</v>
      </c>
      <c r="P85" s="107">
        <v>0</v>
      </c>
      <c r="Q85" s="107">
        <v>0</v>
      </c>
      <c r="R85" s="103"/>
      <c r="S85" s="104"/>
      <c r="T85" s="103"/>
      <c r="U85" s="103"/>
      <c r="V85" s="103"/>
      <c r="W85" s="103"/>
      <c r="X85" s="104"/>
      <c r="Z85" s="85">
        <f t="shared" si="11"/>
        <v>0</v>
      </c>
      <c r="AA85" s="85">
        <f t="shared" si="12"/>
        <v>0</v>
      </c>
      <c r="AB85" s="226">
        <v>0</v>
      </c>
      <c r="AD85" s="85">
        <f t="shared" si="13"/>
        <v>0</v>
      </c>
    </row>
    <row r="86" spans="3:30" ht="12.3" x14ac:dyDescent="0.35">
      <c r="C86" s="2130"/>
      <c r="D86" s="200" t="s">
        <v>369</v>
      </c>
      <c r="E86" s="75" t="s">
        <v>288</v>
      </c>
      <c r="F86" s="75" t="str">
        <f t="shared" si="8"/>
        <v>Dollars</v>
      </c>
      <c r="G86" s="75" t="str">
        <f t="shared" si="9"/>
        <v>Nominal</v>
      </c>
      <c r="H86" s="75" t="str">
        <f t="shared" si="10"/>
        <v>Mid year</v>
      </c>
      <c r="I86" s="224"/>
      <c r="J86" s="223"/>
      <c r="K86" s="223"/>
      <c r="L86" s="223"/>
      <c r="M86" s="223"/>
      <c r="N86" s="199">
        <v>0</v>
      </c>
      <c r="O86" s="106">
        <v>0</v>
      </c>
      <c r="P86" s="107">
        <v>0</v>
      </c>
      <c r="Q86" s="107">
        <v>0</v>
      </c>
      <c r="R86" s="103"/>
      <c r="S86" s="104"/>
      <c r="T86" s="103"/>
      <c r="U86" s="103"/>
      <c r="V86" s="103"/>
      <c r="W86" s="103"/>
      <c r="X86" s="104"/>
      <c r="Z86" s="85">
        <f t="shared" si="11"/>
        <v>0</v>
      </c>
      <c r="AA86" s="85">
        <f t="shared" si="12"/>
        <v>0</v>
      </c>
      <c r="AB86" s="226">
        <v>0</v>
      </c>
      <c r="AD86" s="85">
        <f t="shared" si="13"/>
        <v>0</v>
      </c>
    </row>
    <row r="87" spans="3:30" ht="12.3" x14ac:dyDescent="0.35">
      <c r="C87" s="2130"/>
      <c r="D87" s="200" t="s">
        <v>370</v>
      </c>
      <c r="E87" s="75" t="s">
        <v>288</v>
      </c>
      <c r="F87" s="75" t="str">
        <f t="shared" si="8"/>
        <v>Dollars</v>
      </c>
      <c r="G87" s="75" t="str">
        <f t="shared" si="9"/>
        <v>Nominal</v>
      </c>
      <c r="H87" s="75" t="str">
        <f t="shared" si="10"/>
        <v>Mid year</v>
      </c>
      <c r="I87" s="224"/>
      <c r="J87" s="223"/>
      <c r="K87" s="223"/>
      <c r="L87" s="223"/>
      <c r="M87" s="223"/>
      <c r="N87" s="199">
        <v>0</v>
      </c>
      <c r="O87" s="106">
        <v>0</v>
      </c>
      <c r="P87" s="107">
        <v>0</v>
      </c>
      <c r="Q87" s="107">
        <v>0</v>
      </c>
      <c r="R87" s="103"/>
      <c r="S87" s="104"/>
      <c r="T87" s="103"/>
      <c r="U87" s="103"/>
      <c r="V87" s="103"/>
      <c r="W87" s="103"/>
      <c r="X87" s="104"/>
      <c r="Z87" s="85">
        <f t="shared" si="11"/>
        <v>0</v>
      </c>
      <c r="AA87" s="85">
        <f t="shared" si="12"/>
        <v>0</v>
      </c>
      <c r="AB87" s="226">
        <v>0</v>
      </c>
      <c r="AD87" s="85">
        <f t="shared" si="13"/>
        <v>0</v>
      </c>
    </row>
    <row r="88" spans="3:30" ht="12.3" x14ac:dyDescent="0.35">
      <c r="C88" s="2130"/>
      <c r="D88" s="200" t="s">
        <v>371</v>
      </c>
      <c r="E88" s="75" t="s">
        <v>288</v>
      </c>
      <c r="F88" s="75" t="str">
        <f t="shared" si="8"/>
        <v>Dollars</v>
      </c>
      <c r="G88" s="75" t="str">
        <f t="shared" si="9"/>
        <v>Nominal</v>
      </c>
      <c r="H88" s="75" t="str">
        <f t="shared" si="10"/>
        <v>Mid year</v>
      </c>
      <c r="I88" s="224"/>
      <c r="J88" s="223"/>
      <c r="K88" s="223"/>
      <c r="L88" s="223"/>
      <c r="M88" s="223"/>
      <c r="N88" s="199">
        <v>0</v>
      </c>
      <c r="O88" s="106">
        <v>0</v>
      </c>
      <c r="P88" s="107">
        <v>0</v>
      </c>
      <c r="Q88" s="107">
        <v>0</v>
      </c>
      <c r="R88" s="103"/>
      <c r="S88" s="104"/>
      <c r="T88" s="103"/>
      <c r="U88" s="103"/>
      <c r="V88" s="103"/>
      <c r="W88" s="103"/>
      <c r="X88" s="104"/>
      <c r="Z88" s="85">
        <f t="shared" si="11"/>
        <v>0</v>
      </c>
      <c r="AA88" s="85">
        <f t="shared" si="12"/>
        <v>0</v>
      </c>
      <c r="AB88" s="226">
        <v>0</v>
      </c>
      <c r="AD88" s="85">
        <f t="shared" si="13"/>
        <v>0</v>
      </c>
    </row>
    <row r="89" spans="3:30" ht="12.3" x14ac:dyDescent="0.35">
      <c r="C89" s="2130"/>
      <c r="D89" s="200" t="s">
        <v>372</v>
      </c>
      <c r="E89" s="75" t="s">
        <v>288</v>
      </c>
      <c r="F89" s="75" t="str">
        <f t="shared" ref="F89:F120" si="14">Dollars</f>
        <v>Dollars</v>
      </c>
      <c r="G89" s="75" t="str">
        <f t="shared" ref="G89:G120" si="15">Nominal</f>
        <v>Nominal</v>
      </c>
      <c r="H89" s="75" t="str">
        <f t="shared" ref="H89:H120" si="16">Mid_year</f>
        <v>Mid year</v>
      </c>
      <c r="I89" s="224"/>
      <c r="J89" s="223"/>
      <c r="K89" s="223"/>
      <c r="L89" s="223"/>
      <c r="M89" s="223"/>
      <c r="N89" s="199">
        <v>0</v>
      </c>
      <c r="O89" s="106">
        <v>0</v>
      </c>
      <c r="P89" s="107">
        <v>0</v>
      </c>
      <c r="Q89" s="107">
        <v>0</v>
      </c>
      <c r="R89" s="103"/>
      <c r="S89" s="104"/>
      <c r="T89" s="103"/>
      <c r="U89" s="103"/>
      <c r="V89" s="103"/>
      <c r="W89" s="103"/>
      <c r="X89" s="104"/>
      <c r="Z89" s="85">
        <f t="shared" ref="Z89:Z120" si="17">IF(Q$172=0,0,Q89/Q$172)</f>
        <v>0</v>
      </c>
      <c r="AA89" s="85">
        <f t="shared" ref="AA89:AA120" si="18">IF(AVERAGE(O$172:Q$172)=0,0,
AVERAGE(O89:Q89)/AVERAGE(O$172:Q$172))</f>
        <v>0</v>
      </c>
      <c r="AB89" s="226">
        <v>0</v>
      </c>
      <c r="AD89" s="85">
        <f t="shared" ref="AD89:AD120" si="19">IFERROR(INDEX(Z89:AB89,,MATCH(D$21,$Z$10:$AB$10,0)),"N/A")</f>
        <v>0</v>
      </c>
    </row>
    <row r="90" spans="3:30" ht="12.3" x14ac:dyDescent="0.35">
      <c r="C90" s="2130"/>
      <c r="D90" s="200" t="s">
        <v>373</v>
      </c>
      <c r="E90" s="75" t="s">
        <v>288</v>
      </c>
      <c r="F90" s="75" t="str">
        <f t="shared" si="14"/>
        <v>Dollars</v>
      </c>
      <c r="G90" s="75" t="str">
        <f t="shared" si="15"/>
        <v>Nominal</v>
      </c>
      <c r="H90" s="75" t="str">
        <f t="shared" si="16"/>
        <v>Mid year</v>
      </c>
      <c r="I90" s="224"/>
      <c r="J90" s="223"/>
      <c r="K90" s="223"/>
      <c r="L90" s="223"/>
      <c r="M90" s="223"/>
      <c r="N90" s="199">
        <v>0</v>
      </c>
      <c r="O90" s="106">
        <v>0</v>
      </c>
      <c r="P90" s="107">
        <v>0</v>
      </c>
      <c r="Q90" s="107">
        <v>0</v>
      </c>
      <c r="R90" s="103"/>
      <c r="S90" s="104"/>
      <c r="T90" s="103"/>
      <c r="U90" s="103"/>
      <c r="V90" s="103"/>
      <c r="W90" s="103"/>
      <c r="X90" s="104"/>
      <c r="Z90" s="85">
        <f t="shared" si="17"/>
        <v>0</v>
      </c>
      <c r="AA90" s="85">
        <f t="shared" si="18"/>
        <v>0</v>
      </c>
      <c r="AB90" s="226">
        <v>0</v>
      </c>
      <c r="AD90" s="85">
        <f t="shared" si="19"/>
        <v>0</v>
      </c>
    </row>
    <row r="91" spans="3:30" ht="12.3" x14ac:dyDescent="0.35">
      <c r="C91" s="2130"/>
      <c r="D91" s="200" t="s">
        <v>374</v>
      </c>
      <c r="E91" s="75" t="s">
        <v>288</v>
      </c>
      <c r="F91" s="75" t="str">
        <f t="shared" si="14"/>
        <v>Dollars</v>
      </c>
      <c r="G91" s="75" t="str">
        <f t="shared" si="15"/>
        <v>Nominal</v>
      </c>
      <c r="H91" s="75" t="str">
        <f t="shared" si="16"/>
        <v>Mid year</v>
      </c>
      <c r="I91" s="224"/>
      <c r="J91" s="223"/>
      <c r="K91" s="223"/>
      <c r="L91" s="223"/>
      <c r="M91" s="223"/>
      <c r="N91" s="199">
        <v>0</v>
      </c>
      <c r="O91" s="106">
        <v>0</v>
      </c>
      <c r="P91" s="107">
        <v>0</v>
      </c>
      <c r="Q91" s="107">
        <v>0</v>
      </c>
      <c r="R91" s="103"/>
      <c r="S91" s="104"/>
      <c r="T91" s="103"/>
      <c r="U91" s="103"/>
      <c r="V91" s="103"/>
      <c r="W91" s="103"/>
      <c r="X91" s="104"/>
      <c r="Z91" s="85">
        <f t="shared" si="17"/>
        <v>0</v>
      </c>
      <c r="AA91" s="85">
        <f t="shared" si="18"/>
        <v>0</v>
      </c>
      <c r="AB91" s="226">
        <v>0</v>
      </c>
      <c r="AD91" s="85">
        <f t="shared" si="19"/>
        <v>0</v>
      </c>
    </row>
    <row r="92" spans="3:30" ht="12.3" x14ac:dyDescent="0.35">
      <c r="C92" s="2130"/>
      <c r="D92" s="200" t="s">
        <v>375</v>
      </c>
      <c r="E92" s="75" t="s">
        <v>288</v>
      </c>
      <c r="F92" s="75" t="str">
        <f t="shared" si="14"/>
        <v>Dollars</v>
      </c>
      <c r="G92" s="75" t="str">
        <f t="shared" si="15"/>
        <v>Nominal</v>
      </c>
      <c r="H92" s="75" t="str">
        <f t="shared" si="16"/>
        <v>Mid year</v>
      </c>
      <c r="I92" s="224"/>
      <c r="J92" s="223"/>
      <c r="K92" s="223"/>
      <c r="L92" s="223"/>
      <c r="M92" s="223"/>
      <c r="N92" s="199">
        <v>0</v>
      </c>
      <c r="O92" s="106">
        <v>0</v>
      </c>
      <c r="P92" s="107">
        <v>0</v>
      </c>
      <c r="Q92" s="107">
        <v>0</v>
      </c>
      <c r="R92" s="103"/>
      <c r="S92" s="104"/>
      <c r="T92" s="103"/>
      <c r="U92" s="103"/>
      <c r="V92" s="103"/>
      <c r="W92" s="103"/>
      <c r="X92" s="104"/>
      <c r="Z92" s="85">
        <f t="shared" si="17"/>
        <v>0</v>
      </c>
      <c r="AA92" s="85">
        <f t="shared" si="18"/>
        <v>0</v>
      </c>
      <c r="AB92" s="226">
        <v>0</v>
      </c>
      <c r="AD92" s="85">
        <f t="shared" si="19"/>
        <v>0</v>
      </c>
    </row>
    <row r="93" spans="3:30" ht="12.3" x14ac:dyDescent="0.35">
      <c r="C93" s="2130"/>
      <c r="D93" s="200" t="s">
        <v>376</v>
      </c>
      <c r="E93" s="75" t="s">
        <v>288</v>
      </c>
      <c r="F93" s="75" t="str">
        <f t="shared" si="14"/>
        <v>Dollars</v>
      </c>
      <c r="G93" s="75" t="str">
        <f t="shared" si="15"/>
        <v>Nominal</v>
      </c>
      <c r="H93" s="75" t="str">
        <f t="shared" si="16"/>
        <v>Mid year</v>
      </c>
      <c r="I93" s="224"/>
      <c r="J93" s="223"/>
      <c r="K93" s="223"/>
      <c r="L93" s="223"/>
      <c r="M93" s="223"/>
      <c r="N93" s="199">
        <v>0</v>
      </c>
      <c r="O93" s="106">
        <v>0</v>
      </c>
      <c r="P93" s="107">
        <v>0</v>
      </c>
      <c r="Q93" s="107">
        <v>0</v>
      </c>
      <c r="R93" s="103"/>
      <c r="S93" s="104"/>
      <c r="T93" s="103"/>
      <c r="U93" s="103"/>
      <c r="V93" s="103"/>
      <c r="W93" s="103"/>
      <c r="X93" s="104"/>
      <c r="Z93" s="85">
        <f t="shared" si="17"/>
        <v>0</v>
      </c>
      <c r="AA93" s="85">
        <f t="shared" si="18"/>
        <v>0</v>
      </c>
      <c r="AB93" s="226">
        <v>0</v>
      </c>
      <c r="AD93" s="85">
        <f t="shared" si="19"/>
        <v>0</v>
      </c>
    </row>
    <row r="94" spans="3:30" ht="12.3" x14ac:dyDescent="0.35">
      <c r="C94" s="2130"/>
      <c r="D94" s="200" t="s">
        <v>377</v>
      </c>
      <c r="E94" s="75" t="s">
        <v>288</v>
      </c>
      <c r="F94" s="75" t="str">
        <f t="shared" si="14"/>
        <v>Dollars</v>
      </c>
      <c r="G94" s="75" t="str">
        <f t="shared" si="15"/>
        <v>Nominal</v>
      </c>
      <c r="H94" s="75" t="str">
        <f t="shared" si="16"/>
        <v>Mid year</v>
      </c>
      <c r="I94" s="224"/>
      <c r="J94" s="223"/>
      <c r="K94" s="223"/>
      <c r="L94" s="223"/>
      <c r="M94" s="223"/>
      <c r="N94" s="199">
        <v>0</v>
      </c>
      <c r="O94" s="106">
        <v>0</v>
      </c>
      <c r="P94" s="107">
        <v>0</v>
      </c>
      <c r="Q94" s="107">
        <v>0</v>
      </c>
      <c r="R94" s="103"/>
      <c r="S94" s="104"/>
      <c r="T94" s="103"/>
      <c r="U94" s="103"/>
      <c r="V94" s="103"/>
      <c r="W94" s="103"/>
      <c r="X94" s="104"/>
      <c r="Z94" s="85">
        <f t="shared" si="17"/>
        <v>0</v>
      </c>
      <c r="AA94" s="85">
        <f t="shared" si="18"/>
        <v>0</v>
      </c>
      <c r="AB94" s="226">
        <v>0</v>
      </c>
      <c r="AD94" s="85">
        <f t="shared" si="19"/>
        <v>0</v>
      </c>
    </row>
    <row r="95" spans="3:30" ht="12.3" x14ac:dyDescent="0.35">
      <c r="C95" s="2130"/>
      <c r="D95" s="200" t="s">
        <v>115</v>
      </c>
      <c r="E95" s="75" t="s">
        <v>288</v>
      </c>
      <c r="F95" s="75" t="str">
        <f t="shared" si="14"/>
        <v>Dollars</v>
      </c>
      <c r="G95" s="75" t="str">
        <f t="shared" si="15"/>
        <v>Nominal</v>
      </c>
      <c r="H95" s="75" t="str">
        <f t="shared" si="16"/>
        <v>Mid year</v>
      </c>
      <c r="I95" s="224"/>
      <c r="J95" s="223"/>
      <c r="K95" s="223"/>
      <c r="L95" s="223"/>
      <c r="M95" s="223"/>
      <c r="N95" s="199">
        <v>0</v>
      </c>
      <c r="O95" s="106">
        <v>0</v>
      </c>
      <c r="P95" s="107">
        <v>0</v>
      </c>
      <c r="Q95" s="107">
        <v>0</v>
      </c>
      <c r="R95" s="103"/>
      <c r="S95" s="104"/>
      <c r="T95" s="103"/>
      <c r="U95" s="103"/>
      <c r="V95" s="103"/>
      <c r="W95" s="103"/>
      <c r="X95" s="104"/>
      <c r="Z95" s="85">
        <f t="shared" si="17"/>
        <v>0</v>
      </c>
      <c r="AA95" s="85">
        <f t="shared" si="18"/>
        <v>0</v>
      </c>
      <c r="AB95" s="226">
        <v>0</v>
      </c>
      <c r="AD95" s="85">
        <f t="shared" si="19"/>
        <v>0</v>
      </c>
    </row>
    <row r="96" spans="3:30" ht="12.3" x14ac:dyDescent="0.35">
      <c r="C96" s="2130" t="s">
        <v>378</v>
      </c>
      <c r="D96" s="200" t="s">
        <v>379</v>
      </c>
      <c r="E96" s="75" t="s">
        <v>288</v>
      </c>
      <c r="F96" s="75" t="str">
        <f t="shared" si="14"/>
        <v>Dollars</v>
      </c>
      <c r="G96" s="75" t="str">
        <f t="shared" si="15"/>
        <v>Nominal</v>
      </c>
      <c r="H96" s="75" t="str">
        <f t="shared" si="16"/>
        <v>Mid year</v>
      </c>
      <c r="I96" s="224"/>
      <c r="J96" s="223"/>
      <c r="K96" s="223"/>
      <c r="L96" s="223"/>
      <c r="M96" s="223"/>
      <c r="N96" s="199">
        <v>0</v>
      </c>
      <c r="O96" s="106">
        <v>0</v>
      </c>
      <c r="P96" s="107">
        <v>0</v>
      </c>
      <c r="Q96" s="107">
        <v>0</v>
      </c>
      <c r="R96" s="103"/>
      <c r="S96" s="104"/>
      <c r="T96" s="103"/>
      <c r="U96" s="103"/>
      <c r="V96" s="103"/>
      <c r="W96" s="103"/>
      <c r="X96" s="104"/>
      <c r="Z96" s="85">
        <f t="shared" si="17"/>
        <v>0</v>
      </c>
      <c r="AA96" s="85">
        <f t="shared" si="18"/>
        <v>0</v>
      </c>
      <c r="AB96" s="226">
        <v>0</v>
      </c>
      <c r="AD96" s="85">
        <f t="shared" si="19"/>
        <v>0</v>
      </c>
    </row>
    <row r="97" spans="3:30" ht="12.3" x14ac:dyDescent="0.35">
      <c r="C97" s="2130"/>
      <c r="D97" s="200" t="s">
        <v>380</v>
      </c>
      <c r="E97" s="75" t="s">
        <v>288</v>
      </c>
      <c r="F97" s="75" t="str">
        <f t="shared" si="14"/>
        <v>Dollars</v>
      </c>
      <c r="G97" s="75" t="str">
        <f t="shared" si="15"/>
        <v>Nominal</v>
      </c>
      <c r="H97" s="75" t="str">
        <f t="shared" si="16"/>
        <v>Mid year</v>
      </c>
      <c r="I97" s="224"/>
      <c r="J97" s="223"/>
      <c r="K97" s="223"/>
      <c r="L97" s="223"/>
      <c r="M97" s="223"/>
      <c r="N97" s="199">
        <v>10933</v>
      </c>
      <c r="O97" s="106">
        <v>88849</v>
      </c>
      <c r="P97" s="107">
        <v>0</v>
      </c>
      <c r="Q97" s="107">
        <v>0</v>
      </c>
      <c r="R97" s="103"/>
      <c r="S97" s="104"/>
      <c r="T97" s="103"/>
      <c r="U97" s="103"/>
      <c r="V97" s="103"/>
      <c r="W97" s="103"/>
      <c r="X97" s="104"/>
      <c r="Z97" s="85">
        <f t="shared" si="17"/>
        <v>0</v>
      </c>
      <c r="AA97" s="85">
        <f t="shared" si="18"/>
        <v>7.7156938489942868E-4</v>
      </c>
      <c r="AB97" s="226">
        <v>0</v>
      </c>
      <c r="AD97" s="85">
        <f t="shared" si="19"/>
        <v>7.7156938489942868E-4</v>
      </c>
    </row>
    <row r="98" spans="3:30" ht="12.3" x14ac:dyDescent="0.35">
      <c r="C98" s="2130"/>
      <c r="D98" s="200" t="s">
        <v>381</v>
      </c>
      <c r="E98" s="75" t="s">
        <v>288</v>
      </c>
      <c r="F98" s="75" t="str">
        <f t="shared" si="14"/>
        <v>Dollars</v>
      </c>
      <c r="G98" s="75" t="str">
        <f t="shared" si="15"/>
        <v>Nominal</v>
      </c>
      <c r="H98" s="75" t="str">
        <f t="shared" si="16"/>
        <v>Mid year</v>
      </c>
      <c r="I98" s="224"/>
      <c r="J98" s="223"/>
      <c r="K98" s="223"/>
      <c r="L98" s="223"/>
      <c r="M98" s="223"/>
      <c r="N98" s="199">
        <v>0</v>
      </c>
      <c r="O98" s="106">
        <v>0</v>
      </c>
      <c r="P98" s="107">
        <v>0</v>
      </c>
      <c r="Q98" s="107">
        <v>0</v>
      </c>
      <c r="R98" s="103"/>
      <c r="S98" s="104"/>
      <c r="T98" s="103"/>
      <c r="U98" s="103"/>
      <c r="V98" s="103"/>
      <c r="W98" s="103"/>
      <c r="X98" s="104"/>
      <c r="Z98" s="85">
        <f t="shared" si="17"/>
        <v>0</v>
      </c>
      <c r="AA98" s="85">
        <f t="shared" si="18"/>
        <v>0</v>
      </c>
      <c r="AB98" s="226">
        <v>0</v>
      </c>
      <c r="AD98" s="85">
        <f t="shared" si="19"/>
        <v>0</v>
      </c>
    </row>
    <row r="99" spans="3:30" ht="12.3" x14ac:dyDescent="0.35">
      <c r="C99" s="2130"/>
      <c r="D99" s="200" t="s">
        <v>382</v>
      </c>
      <c r="E99" s="75" t="s">
        <v>288</v>
      </c>
      <c r="F99" s="75" t="str">
        <f t="shared" si="14"/>
        <v>Dollars</v>
      </c>
      <c r="G99" s="75" t="str">
        <f t="shared" si="15"/>
        <v>Nominal</v>
      </c>
      <c r="H99" s="75" t="str">
        <f t="shared" si="16"/>
        <v>Mid year</v>
      </c>
      <c r="I99" s="224"/>
      <c r="J99" s="223"/>
      <c r="K99" s="223"/>
      <c r="L99" s="223"/>
      <c r="M99" s="223"/>
      <c r="N99" s="199">
        <v>48836.42958217195</v>
      </c>
      <c r="O99" s="106">
        <v>3688.7149031471267</v>
      </c>
      <c r="P99" s="107">
        <v>-499.42255738350627</v>
      </c>
      <c r="Q99" s="107">
        <v>71421.177654236366</v>
      </c>
      <c r="R99" s="103"/>
      <c r="S99" s="104"/>
      <c r="T99" s="103"/>
      <c r="U99" s="103"/>
      <c r="V99" s="103"/>
      <c r="W99" s="103"/>
      <c r="X99" s="104"/>
      <c r="Z99" s="85">
        <f t="shared" si="17"/>
        <v>2.5277778685621269E-3</v>
      </c>
      <c r="AA99" s="85">
        <f t="shared" si="18"/>
        <v>6.4792124216318998E-4</v>
      </c>
      <c r="AB99" s="226">
        <v>0</v>
      </c>
      <c r="AD99" s="85">
        <f t="shared" si="19"/>
        <v>6.4792124216318998E-4</v>
      </c>
    </row>
    <row r="100" spans="3:30" ht="12.3" x14ac:dyDescent="0.35">
      <c r="C100" s="2130"/>
      <c r="D100" s="200" t="s">
        <v>383</v>
      </c>
      <c r="E100" s="75" t="s">
        <v>288</v>
      </c>
      <c r="F100" s="75" t="str">
        <f t="shared" si="14"/>
        <v>Dollars</v>
      </c>
      <c r="G100" s="75" t="str">
        <f t="shared" si="15"/>
        <v>Nominal</v>
      </c>
      <c r="H100" s="75" t="str">
        <f t="shared" si="16"/>
        <v>Mid year</v>
      </c>
      <c r="I100" s="224"/>
      <c r="J100" s="223"/>
      <c r="K100" s="223"/>
      <c r="L100" s="223"/>
      <c r="M100" s="223"/>
      <c r="N100" s="199">
        <v>533325.2157780237</v>
      </c>
      <c r="O100" s="106">
        <v>884996.81131606386</v>
      </c>
      <c r="P100" s="107">
        <v>1492549.2751654598</v>
      </c>
      <c r="Q100" s="107">
        <v>762375.50751847727</v>
      </c>
      <c r="R100" s="103"/>
      <c r="S100" s="104"/>
      <c r="T100" s="103"/>
      <c r="U100" s="103"/>
      <c r="V100" s="103"/>
      <c r="W100" s="103"/>
      <c r="X100" s="104"/>
      <c r="Z100" s="85">
        <f t="shared" si="17"/>
        <v>2.6982416122687928E-2</v>
      </c>
      <c r="AA100" s="85">
        <f t="shared" si="18"/>
        <v>2.7267244121093256E-2</v>
      </c>
      <c r="AB100" s="226">
        <v>0</v>
      </c>
      <c r="AD100" s="85">
        <f t="shared" si="19"/>
        <v>2.7267244121093256E-2</v>
      </c>
    </row>
    <row r="101" spans="3:30" ht="12.3" x14ac:dyDescent="0.35">
      <c r="C101" s="2130"/>
      <c r="D101" s="200" t="s">
        <v>384</v>
      </c>
      <c r="E101" s="75" t="s">
        <v>288</v>
      </c>
      <c r="F101" s="75" t="str">
        <f t="shared" si="14"/>
        <v>Dollars</v>
      </c>
      <c r="G101" s="75" t="str">
        <f t="shared" si="15"/>
        <v>Nominal</v>
      </c>
      <c r="H101" s="75" t="str">
        <f t="shared" si="16"/>
        <v>Mid year</v>
      </c>
      <c r="I101" s="224"/>
      <c r="J101" s="223"/>
      <c r="K101" s="223"/>
      <c r="L101" s="223"/>
      <c r="M101" s="223"/>
      <c r="N101" s="199">
        <v>0</v>
      </c>
      <c r="O101" s="106">
        <v>0</v>
      </c>
      <c r="P101" s="107">
        <v>0</v>
      </c>
      <c r="Q101" s="107">
        <v>0</v>
      </c>
      <c r="R101" s="103"/>
      <c r="S101" s="104"/>
      <c r="T101" s="103"/>
      <c r="U101" s="103"/>
      <c r="V101" s="103"/>
      <c r="W101" s="103"/>
      <c r="X101" s="104"/>
      <c r="Z101" s="85">
        <f t="shared" si="17"/>
        <v>0</v>
      </c>
      <c r="AA101" s="85">
        <f t="shared" si="18"/>
        <v>0</v>
      </c>
      <c r="AB101" s="226">
        <v>0</v>
      </c>
      <c r="AD101" s="85">
        <f t="shared" si="19"/>
        <v>0</v>
      </c>
    </row>
    <row r="102" spans="3:30" ht="12.3" x14ac:dyDescent="0.35">
      <c r="C102" s="2130"/>
      <c r="D102" s="200" t="s">
        <v>385</v>
      </c>
      <c r="E102" s="75" t="s">
        <v>288</v>
      </c>
      <c r="F102" s="75" t="str">
        <f t="shared" si="14"/>
        <v>Dollars</v>
      </c>
      <c r="G102" s="75" t="str">
        <f t="shared" si="15"/>
        <v>Nominal</v>
      </c>
      <c r="H102" s="75" t="str">
        <f t="shared" si="16"/>
        <v>Mid year</v>
      </c>
      <c r="I102" s="224"/>
      <c r="J102" s="223"/>
      <c r="K102" s="223"/>
      <c r="L102" s="223"/>
      <c r="M102" s="223"/>
      <c r="N102" s="199">
        <v>9078.27</v>
      </c>
      <c r="O102" s="106">
        <v>0</v>
      </c>
      <c r="P102" s="107">
        <v>0</v>
      </c>
      <c r="Q102" s="107">
        <v>7344.34</v>
      </c>
      <c r="R102" s="103"/>
      <c r="S102" s="104"/>
      <c r="T102" s="103"/>
      <c r="U102" s="103"/>
      <c r="V102" s="103"/>
      <c r="W102" s="103"/>
      <c r="X102" s="104"/>
      <c r="Z102" s="85">
        <f t="shared" si="17"/>
        <v>2.5993494816161701E-4</v>
      </c>
      <c r="AA102" s="85">
        <f t="shared" si="18"/>
        <v>6.3778634495517905E-5</v>
      </c>
      <c r="AB102" s="226">
        <v>0</v>
      </c>
      <c r="AD102" s="85">
        <f t="shared" si="19"/>
        <v>6.3778634495517905E-5</v>
      </c>
    </row>
    <row r="103" spans="3:30" ht="12.3" x14ac:dyDescent="0.35">
      <c r="C103" s="2130"/>
      <c r="D103" s="200" t="s">
        <v>386</v>
      </c>
      <c r="E103" s="75" t="s">
        <v>288</v>
      </c>
      <c r="F103" s="75" t="str">
        <f t="shared" si="14"/>
        <v>Dollars</v>
      </c>
      <c r="G103" s="75" t="str">
        <f t="shared" si="15"/>
        <v>Nominal</v>
      </c>
      <c r="H103" s="75" t="str">
        <f t="shared" si="16"/>
        <v>Mid year</v>
      </c>
      <c r="I103" s="224"/>
      <c r="J103" s="223"/>
      <c r="K103" s="223"/>
      <c r="L103" s="223"/>
      <c r="M103" s="223"/>
      <c r="N103" s="199">
        <v>281551.41000000015</v>
      </c>
      <c r="O103" s="106">
        <v>40904.859999999986</v>
      </c>
      <c r="P103" s="107">
        <v>43526.41</v>
      </c>
      <c r="Q103" s="107">
        <v>101757.81999999999</v>
      </c>
      <c r="R103" s="103"/>
      <c r="S103" s="104"/>
      <c r="T103" s="103"/>
      <c r="U103" s="103"/>
      <c r="V103" s="103"/>
      <c r="W103" s="103"/>
      <c r="X103" s="104"/>
      <c r="Z103" s="85">
        <f t="shared" si="17"/>
        <v>3.6014691131863656E-3</v>
      </c>
      <c r="AA103" s="85">
        <f t="shared" si="18"/>
        <v>1.6168758415545967E-3</v>
      </c>
      <c r="AB103" s="226">
        <v>0</v>
      </c>
      <c r="AD103" s="85">
        <f t="shared" si="19"/>
        <v>1.6168758415545967E-3</v>
      </c>
    </row>
    <row r="104" spans="3:30" ht="12.3" x14ac:dyDescent="0.35">
      <c r="C104" s="2130"/>
      <c r="D104" s="200" t="s">
        <v>387</v>
      </c>
      <c r="E104" s="75" t="s">
        <v>288</v>
      </c>
      <c r="F104" s="75" t="str">
        <f t="shared" si="14"/>
        <v>Dollars</v>
      </c>
      <c r="G104" s="75" t="str">
        <f t="shared" si="15"/>
        <v>Nominal</v>
      </c>
      <c r="H104" s="75" t="str">
        <f t="shared" si="16"/>
        <v>Mid year</v>
      </c>
      <c r="I104" s="224"/>
      <c r="J104" s="223"/>
      <c r="K104" s="223"/>
      <c r="L104" s="223"/>
      <c r="M104" s="223"/>
      <c r="N104" s="199">
        <v>0</v>
      </c>
      <c r="O104" s="106">
        <v>0</v>
      </c>
      <c r="P104" s="107">
        <v>0</v>
      </c>
      <c r="Q104" s="107">
        <v>0</v>
      </c>
      <c r="R104" s="103"/>
      <c r="S104" s="104"/>
      <c r="T104" s="103"/>
      <c r="U104" s="103"/>
      <c r="V104" s="103"/>
      <c r="W104" s="103"/>
      <c r="X104" s="104"/>
      <c r="Z104" s="85">
        <f t="shared" si="17"/>
        <v>0</v>
      </c>
      <c r="AA104" s="85">
        <f t="shared" si="18"/>
        <v>0</v>
      </c>
      <c r="AB104" s="226">
        <v>0</v>
      </c>
      <c r="AD104" s="85">
        <f t="shared" si="19"/>
        <v>0</v>
      </c>
    </row>
    <row r="105" spans="3:30" ht="12.3" x14ac:dyDescent="0.35">
      <c r="C105" s="2130"/>
      <c r="D105" s="200" t="s">
        <v>388</v>
      </c>
      <c r="E105" s="75" t="s">
        <v>288</v>
      </c>
      <c r="F105" s="75" t="str">
        <f t="shared" si="14"/>
        <v>Dollars</v>
      </c>
      <c r="G105" s="75" t="str">
        <f t="shared" si="15"/>
        <v>Nominal</v>
      </c>
      <c r="H105" s="75" t="str">
        <f t="shared" si="16"/>
        <v>Mid year</v>
      </c>
      <c r="I105" s="224"/>
      <c r="J105" s="223"/>
      <c r="K105" s="223"/>
      <c r="L105" s="223"/>
      <c r="M105" s="223"/>
      <c r="N105" s="199">
        <v>0</v>
      </c>
      <c r="O105" s="106">
        <v>0</v>
      </c>
      <c r="P105" s="107">
        <v>0</v>
      </c>
      <c r="Q105" s="107">
        <v>0</v>
      </c>
      <c r="R105" s="103"/>
      <c r="S105" s="104"/>
      <c r="T105" s="103"/>
      <c r="U105" s="103"/>
      <c r="V105" s="103"/>
      <c r="W105" s="103"/>
      <c r="X105" s="104"/>
      <c r="Z105" s="85">
        <f t="shared" si="17"/>
        <v>0</v>
      </c>
      <c r="AA105" s="85">
        <f t="shared" si="18"/>
        <v>0</v>
      </c>
      <c r="AB105" s="226">
        <v>0</v>
      </c>
      <c r="AD105" s="85">
        <f t="shared" si="19"/>
        <v>0</v>
      </c>
    </row>
    <row r="106" spans="3:30" ht="12.3" x14ac:dyDescent="0.35">
      <c r="C106" s="2130"/>
      <c r="D106" s="200" t="s">
        <v>389</v>
      </c>
      <c r="E106" s="75" t="s">
        <v>288</v>
      </c>
      <c r="F106" s="75" t="str">
        <f t="shared" si="14"/>
        <v>Dollars</v>
      </c>
      <c r="G106" s="75" t="str">
        <f t="shared" si="15"/>
        <v>Nominal</v>
      </c>
      <c r="H106" s="75" t="str">
        <f t="shared" si="16"/>
        <v>Mid year</v>
      </c>
      <c r="I106" s="224"/>
      <c r="J106" s="223"/>
      <c r="K106" s="223"/>
      <c r="L106" s="223"/>
      <c r="M106" s="223"/>
      <c r="N106" s="199">
        <v>1108344.8702641299</v>
      </c>
      <c r="O106" s="106">
        <v>1516462.4970586151</v>
      </c>
      <c r="P106" s="107">
        <v>1287566.3659568229</v>
      </c>
      <c r="Q106" s="107">
        <v>1097398.6914437502</v>
      </c>
      <c r="R106" s="103"/>
      <c r="S106" s="104"/>
      <c r="T106" s="103"/>
      <c r="U106" s="103"/>
      <c r="V106" s="103"/>
      <c r="W106" s="103"/>
      <c r="X106" s="104"/>
      <c r="Z106" s="85">
        <f t="shared" si="17"/>
        <v>3.8839742165130912E-2</v>
      </c>
      <c r="AA106" s="85">
        <f t="shared" si="18"/>
        <v>3.3880201897868951E-2</v>
      </c>
      <c r="AB106" s="226">
        <v>0</v>
      </c>
      <c r="AD106" s="85">
        <f t="shared" si="19"/>
        <v>3.3880201897868951E-2</v>
      </c>
    </row>
    <row r="107" spans="3:30" ht="12.3" x14ac:dyDescent="0.35">
      <c r="C107" s="2130"/>
      <c r="D107" s="200" t="s">
        <v>390</v>
      </c>
      <c r="E107" s="75" t="s">
        <v>288</v>
      </c>
      <c r="F107" s="75" t="str">
        <f t="shared" si="14"/>
        <v>Dollars</v>
      </c>
      <c r="G107" s="75" t="str">
        <f t="shared" si="15"/>
        <v>Nominal</v>
      </c>
      <c r="H107" s="75" t="str">
        <f t="shared" si="16"/>
        <v>Mid year</v>
      </c>
      <c r="I107" s="224"/>
      <c r="J107" s="223"/>
      <c r="K107" s="223"/>
      <c r="L107" s="223"/>
      <c r="M107" s="223"/>
      <c r="N107" s="199">
        <v>38273.214072720759</v>
      </c>
      <c r="O107" s="106">
        <v>320625.90398410382</v>
      </c>
      <c r="P107" s="107">
        <v>39874.069829704691</v>
      </c>
      <c r="Q107" s="107">
        <v>155074.2324535721</v>
      </c>
      <c r="R107" s="103"/>
      <c r="S107" s="104"/>
      <c r="T107" s="103"/>
      <c r="U107" s="103"/>
      <c r="V107" s="103"/>
      <c r="W107" s="103"/>
      <c r="X107" s="104"/>
      <c r="Z107" s="85">
        <f t="shared" si="17"/>
        <v>5.4884731063678709E-3</v>
      </c>
      <c r="AA107" s="85">
        <f t="shared" si="18"/>
        <v>4.4772734999801236E-3</v>
      </c>
      <c r="AB107" s="226">
        <v>0</v>
      </c>
      <c r="AD107" s="85">
        <f t="shared" si="19"/>
        <v>4.4772734999801236E-3</v>
      </c>
    </row>
    <row r="108" spans="3:30" ht="12.3" x14ac:dyDescent="0.35">
      <c r="C108" s="2130"/>
      <c r="D108" s="200" t="s">
        <v>391</v>
      </c>
      <c r="E108" s="75" t="s">
        <v>288</v>
      </c>
      <c r="F108" s="75" t="str">
        <f t="shared" si="14"/>
        <v>Dollars</v>
      </c>
      <c r="G108" s="75" t="str">
        <f t="shared" si="15"/>
        <v>Nominal</v>
      </c>
      <c r="H108" s="75" t="str">
        <f t="shared" si="16"/>
        <v>Mid year</v>
      </c>
      <c r="I108" s="224"/>
      <c r="J108" s="223"/>
      <c r="K108" s="223"/>
      <c r="L108" s="223"/>
      <c r="M108" s="223"/>
      <c r="N108" s="199">
        <v>0</v>
      </c>
      <c r="O108" s="106">
        <v>0</v>
      </c>
      <c r="P108" s="107">
        <v>0</v>
      </c>
      <c r="Q108" s="107">
        <v>0</v>
      </c>
      <c r="R108" s="103"/>
      <c r="S108" s="104"/>
      <c r="T108" s="103"/>
      <c r="U108" s="103"/>
      <c r="V108" s="103"/>
      <c r="W108" s="103"/>
      <c r="X108" s="104"/>
      <c r="Z108" s="85">
        <f t="shared" si="17"/>
        <v>0</v>
      </c>
      <c r="AA108" s="85">
        <f t="shared" si="18"/>
        <v>0</v>
      </c>
      <c r="AB108" s="226">
        <v>0</v>
      </c>
      <c r="AD108" s="85">
        <f t="shared" si="19"/>
        <v>0</v>
      </c>
    </row>
    <row r="109" spans="3:30" ht="24.6" x14ac:dyDescent="0.35">
      <c r="C109" s="2130"/>
      <c r="D109" s="200" t="s">
        <v>392</v>
      </c>
      <c r="E109" s="75" t="s">
        <v>288</v>
      </c>
      <c r="F109" s="75" t="str">
        <f t="shared" si="14"/>
        <v>Dollars</v>
      </c>
      <c r="G109" s="75" t="str">
        <f t="shared" si="15"/>
        <v>Nominal</v>
      </c>
      <c r="H109" s="75" t="str">
        <f t="shared" si="16"/>
        <v>Mid year</v>
      </c>
      <c r="I109" s="224"/>
      <c r="J109" s="223"/>
      <c r="K109" s="223"/>
      <c r="L109" s="223"/>
      <c r="M109" s="223"/>
      <c r="N109" s="199">
        <v>0</v>
      </c>
      <c r="O109" s="106">
        <v>0</v>
      </c>
      <c r="P109" s="107">
        <v>0</v>
      </c>
      <c r="Q109" s="107">
        <v>0</v>
      </c>
      <c r="R109" s="103"/>
      <c r="S109" s="104"/>
      <c r="T109" s="103"/>
      <c r="U109" s="103"/>
      <c r="V109" s="103"/>
      <c r="W109" s="103"/>
      <c r="X109" s="104"/>
      <c r="Z109" s="85">
        <f t="shared" si="17"/>
        <v>0</v>
      </c>
      <c r="AA109" s="85">
        <f t="shared" si="18"/>
        <v>0</v>
      </c>
      <c r="AB109" s="226">
        <v>0</v>
      </c>
      <c r="AD109" s="85">
        <f t="shared" si="19"/>
        <v>0</v>
      </c>
    </row>
    <row r="110" spans="3:30" ht="12.3" x14ac:dyDescent="0.35">
      <c r="C110" s="2130"/>
      <c r="D110" s="200" t="s">
        <v>393</v>
      </c>
      <c r="E110" s="75" t="s">
        <v>288</v>
      </c>
      <c r="F110" s="75" t="str">
        <f t="shared" si="14"/>
        <v>Dollars</v>
      </c>
      <c r="G110" s="75" t="str">
        <f t="shared" si="15"/>
        <v>Nominal</v>
      </c>
      <c r="H110" s="75" t="str">
        <f t="shared" si="16"/>
        <v>Mid year</v>
      </c>
      <c r="I110" s="224"/>
      <c r="J110" s="223"/>
      <c r="K110" s="223"/>
      <c r="L110" s="223"/>
      <c r="M110" s="223"/>
      <c r="N110" s="199">
        <v>0</v>
      </c>
      <c r="O110" s="106">
        <v>0</v>
      </c>
      <c r="P110" s="107">
        <v>0</v>
      </c>
      <c r="Q110" s="107">
        <v>0</v>
      </c>
      <c r="R110" s="103"/>
      <c r="S110" s="104"/>
      <c r="T110" s="103"/>
      <c r="U110" s="103"/>
      <c r="V110" s="103"/>
      <c r="W110" s="103"/>
      <c r="X110" s="104"/>
      <c r="Z110" s="85">
        <f t="shared" si="17"/>
        <v>0</v>
      </c>
      <c r="AA110" s="85">
        <f t="shared" si="18"/>
        <v>0</v>
      </c>
      <c r="AB110" s="226">
        <v>0</v>
      </c>
      <c r="AD110" s="85">
        <f t="shared" si="19"/>
        <v>0</v>
      </c>
    </row>
    <row r="111" spans="3:30" ht="12.3" x14ac:dyDescent="0.35">
      <c r="C111" s="2130"/>
      <c r="D111" s="200" t="s">
        <v>394</v>
      </c>
      <c r="E111" s="75" t="s">
        <v>288</v>
      </c>
      <c r="F111" s="75" t="str">
        <f t="shared" si="14"/>
        <v>Dollars</v>
      </c>
      <c r="G111" s="75" t="str">
        <f t="shared" si="15"/>
        <v>Nominal</v>
      </c>
      <c r="H111" s="75" t="str">
        <f t="shared" si="16"/>
        <v>Mid year</v>
      </c>
      <c r="I111" s="224"/>
      <c r="J111" s="223"/>
      <c r="K111" s="223"/>
      <c r="L111" s="223"/>
      <c r="M111" s="223"/>
      <c r="N111" s="199">
        <v>0</v>
      </c>
      <c r="O111" s="106">
        <v>0</v>
      </c>
      <c r="P111" s="107">
        <v>0</v>
      </c>
      <c r="Q111" s="107">
        <v>0</v>
      </c>
      <c r="R111" s="103"/>
      <c r="S111" s="104"/>
      <c r="T111" s="103"/>
      <c r="U111" s="103"/>
      <c r="V111" s="103"/>
      <c r="W111" s="103"/>
      <c r="X111" s="104"/>
      <c r="Z111" s="85">
        <f t="shared" si="17"/>
        <v>0</v>
      </c>
      <c r="AA111" s="85">
        <f t="shared" si="18"/>
        <v>0</v>
      </c>
      <c r="AB111" s="226">
        <v>0</v>
      </c>
      <c r="AD111" s="85">
        <f t="shared" si="19"/>
        <v>0</v>
      </c>
    </row>
    <row r="112" spans="3:30" ht="24.6" x14ac:dyDescent="0.35">
      <c r="C112" s="2130"/>
      <c r="D112" s="200" t="s">
        <v>395</v>
      </c>
      <c r="E112" s="75" t="s">
        <v>288</v>
      </c>
      <c r="F112" s="75" t="str">
        <f t="shared" si="14"/>
        <v>Dollars</v>
      </c>
      <c r="G112" s="75" t="str">
        <f t="shared" si="15"/>
        <v>Nominal</v>
      </c>
      <c r="H112" s="75" t="str">
        <f t="shared" si="16"/>
        <v>Mid year</v>
      </c>
      <c r="I112" s="224"/>
      <c r="J112" s="223"/>
      <c r="K112" s="223"/>
      <c r="L112" s="223"/>
      <c r="M112" s="223"/>
      <c r="N112" s="199">
        <v>95301.971502309359</v>
      </c>
      <c r="O112" s="106">
        <v>491270.41849769058</v>
      </c>
      <c r="P112" s="107">
        <v>111594.44687771334</v>
      </c>
      <c r="Q112" s="107">
        <v>203482.28812228667</v>
      </c>
      <c r="R112" s="103"/>
      <c r="S112" s="104"/>
      <c r="T112" s="103"/>
      <c r="U112" s="103"/>
      <c r="V112" s="103"/>
      <c r="W112" s="103"/>
      <c r="X112" s="104"/>
      <c r="Z112" s="85">
        <f t="shared" si="17"/>
        <v>7.2017578182483116E-3</v>
      </c>
      <c r="AA112" s="85">
        <f t="shared" si="18"/>
        <v>7.0023610534684505E-3</v>
      </c>
      <c r="AB112" s="226">
        <v>0</v>
      </c>
      <c r="AD112" s="85">
        <f t="shared" si="19"/>
        <v>7.0023610534684505E-3</v>
      </c>
    </row>
    <row r="113" spans="3:30" ht="12.3" x14ac:dyDescent="0.35">
      <c r="C113" s="2130"/>
      <c r="D113" s="200" t="s">
        <v>396</v>
      </c>
      <c r="E113" s="75" t="s">
        <v>288</v>
      </c>
      <c r="F113" s="75" t="str">
        <f t="shared" si="14"/>
        <v>Dollars</v>
      </c>
      <c r="G113" s="75" t="str">
        <f t="shared" si="15"/>
        <v>Nominal</v>
      </c>
      <c r="H113" s="75" t="str">
        <f t="shared" si="16"/>
        <v>Mid year</v>
      </c>
      <c r="I113" s="224"/>
      <c r="J113" s="223"/>
      <c r="K113" s="223"/>
      <c r="L113" s="223"/>
      <c r="M113" s="223"/>
      <c r="N113" s="199">
        <v>18504.66947739297</v>
      </c>
      <c r="O113" s="106">
        <v>369726.26085033186</v>
      </c>
      <c r="P113" s="107">
        <v>726930.70467227511</v>
      </c>
      <c r="Q113" s="107">
        <v>205374.52000000002</v>
      </c>
      <c r="R113" s="103"/>
      <c r="S113" s="104"/>
      <c r="T113" s="103"/>
      <c r="U113" s="103"/>
      <c r="V113" s="103"/>
      <c r="W113" s="103"/>
      <c r="X113" s="104"/>
      <c r="Z113" s="85">
        <f t="shared" si="17"/>
        <v>7.2687287366757234E-3</v>
      </c>
      <c r="AA113" s="85">
        <f t="shared" si="18"/>
        <v>1.1306909840339984E-2</v>
      </c>
      <c r="AB113" s="226">
        <v>0</v>
      </c>
      <c r="AD113" s="85">
        <f t="shared" si="19"/>
        <v>1.1306909840339984E-2</v>
      </c>
    </row>
    <row r="114" spans="3:30" ht="12.3" x14ac:dyDescent="0.35">
      <c r="C114" s="2130"/>
      <c r="D114" s="200" t="s">
        <v>397</v>
      </c>
      <c r="E114" s="75" t="s">
        <v>288</v>
      </c>
      <c r="F114" s="75" t="str">
        <f t="shared" si="14"/>
        <v>Dollars</v>
      </c>
      <c r="G114" s="75" t="str">
        <f t="shared" si="15"/>
        <v>Nominal</v>
      </c>
      <c r="H114" s="75" t="str">
        <f t="shared" si="16"/>
        <v>Mid year</v>
      </c>
      <c r="I114" s="224"/>
      <c r="J114" s="223"/>
      <c r="K114" s="223"/>
      <c r="L114" s="223"/>
      <c r="M114" s="223"/>
      <c r="N114" s="199">
        <v>9099.9137866575747</v>
      </c>
      <c r="O114" s="106">
        <v>72751.224821888041</v>
      </c>
      <c r="P114" s="107">
        <v>49738.978688773699</v>
      </c>
      <c r="Q114" s="107">
        <v>91718.948189295741</v>
      </c>
      <c r="R114" s="103"/>
      <c r="S114" s="104"/>
      <c r="T114" s="103"/>
      <c r="U114" s="103"/>
      <c r="V114" s="103"/>
      <c r="W114" s="103"/>
      <c r="X114" s="104"/>
      <c r="Z114" s="85">
        <f t="shared" si="17"/>
        <v>3.246167803100432E-3</v>
      </c>
      <c r="AA114" s="85">
        <f t="shared" si="18"/>
        <v>1.8602035297748385E-3</v>
      </c>
      <c r="AB114" s="226">
        <v>0</v>
      </c>
      <c r="AD114" s="85">
        <f t="shared" si="19"/>
        <v>1.8602035297748385E-3</v>
      </c>
    </row>
    <row r="115" spans="3:30" ht="24.6" x14ac:dyDescent="0.35">
      <c r="C115" s="2130"/>
      <c r="D115" s="200" t="s">
        <v>398</v>
      </c>
      <c r="E115" s="75" t="s">
        <v>288</v>
      </c>
      <c r="F115" s="75" t="str">
        <f t="shared" si="14"/>
        <v>Dollars</v>
      </c>
      <c r="G115" s="75" t="str">
        <f t="shared" si="15"/>
        <v>Nominal</v>
      </c>
      <c r="H115" s="75" t="str">
        <f t="shared" si="16"/>
        <v>Mid year</v>
      </c>
      <c r="I115" s="224"/>
      <c r="J115" s="223"/>
      <c r="K115" s="223"/>
      <c r="L115" s="223"/>
      <c r="M115" s="223"/>
      <c r="N115" s="199">
        <v>0</v>
      </c>
      <c r="O115" s="106">
        <v>0</v>
      </c>
      <c r="P115" s="107">
        <v>0</v>
      </c>
      <c r="Q115" s="107">
        <v>0</v>
      </c>
      <c r="R115" s="103"/>
      <c r="S115" s="104"/>
      <c r="T115" s="103"/>
      <c r="U115" s="103"/>
      <c r="V115" s="103"/>
      <c r="W115" s="103"/>
      <c r="X115" s="104"/>
      <c r="Z115" s="85">
        <f t="shared" si="17"/>
        <v>0</v>
      </c>
      <c r="AA115" s="85">
        <f t="shared" si="18"/>
        <v>0</v>
      </c>
      <c r="AB115" s="226">
        <v>0</v>
      </c>
      <c r="AD115" s="85">
        <f t="shared" si="19"/>
        <v>0</v>
      </c>
    </row>
    <row r="116" spans="3:30" ht="12.3" x14ac:dyDescent="0.35">
      <c r="C116" s="2130"/>
      <c r="D116" s="200" t="s">
        <v>399</v>
      </c>
      <c r="E116" s="75" t="s">
        <v>288</v>
      </c>
      <c r="F116" s="75" t="str">
        <f t="shared" si="14"/>
        <v>Dollars</v>
      </c>
      <c r="G116" s="75" t="str">
        <f t="shared" si="15"/>
        <v>Nominal</v>
      </c>
      <c r="H116" s="75" t="str">
        <f t="shared" si="16"/>
        <v>Mid year</v>
      </c>
      <c r="I116" s="224"/>
      <c r="J116" s="223"/>
      <c r="K116" s="223"/>
      <c r="L116" s="223"/>
      <c r="M116" s="223"/>
      <c r="N116" s="199">
        <v>0</v>
      </c>
      <c r="O116" s="106">
        <v>0</v>
      </c>
      <c r="P116" s="107">
        <v>0</v>
      </c>
      <c r="Q116" s="107">
        <v>0</v>
      </c>
      <c r="R116" s="103"/>
      <c r="S116" s="104"/>
      <c r="T116" s="103"/>
      <c r="U116" s="103"/>
      <c r="V116" s="103"/>
      <c r="W116" s="103"/>
      <c r="X116" s="104"/>
      <c r="Z116" s="85">
        <f t="shared" si="17"/>
        <v>0</v>
      </c>
      <c r="AA116" s="85">
        <f t="shared" si="18"/>
        <v>0</v>
      </c>
      <c r="AB116" s="226">
        <v>0</v>
      </c>
      <c r="AD116" s="85">
        <f t="shared" si="19"/>
        <v>0</v>
      </c>
    </row>
    <row r="117" spans="3:30" ht="12.3" x14ac:dyDescent="0.35">
      <c r="C117" s="2130"/>
      <c r="D117" s="200" t="s">
        <v>400</v>
      </c>
      <c r="E117" s="75" t="s">
        <v>288</v>
      </c>
      <c r="F117" s="75" t="str">
        <f t="shared" si="14"/>
        <v>Dollars</v>
      </c>
      <c r="G117" s="75" t="str">
        <f t="shared" si="15"/>
        <v>Nominal</v>
      </c>
      <c r="H117" s="75" t="str">
        <f t="shared" si="16"/>
        <v>Mid year</v>
      </c>
      <c r="I117" s="224"/>
      <c r="J117" s="223"/>
      <c r="K117" s="223"/>
      <c r="L117" s="223"/>
      <c r="M117" s="223"/>
      <c r="N117" s="199">
        <v>79728.120008752419</v>
      </c>
      <c r="O117" s="106">
        <v>227149.33108325431</v>
      </c>
      <c r="P117" s="107">
        <v>223743.49349816106</v>
      </c>
      <c r="Q117" s="107">
        <v>86302.157388540305</v>
      </c>
      <c r="R117" s="103"/>
      <c r="S117" s="104"/>
      <c r="T117" s="103"/>
      <c r="U117" s="103"/>
      <c r="V117" s="103"/>
      <c r="W117" s="103"/>
      <c r="X117" s="104"/>
      <c r="Z117" s="85">
        <f t="shared" si="17"/>
        <v>3.0544537435666019E-3</v>
      </c>
      <c r="AA117" s="85">
        <f t="shared" si="18"/>
        <v>4.6650294523249381E-3</v>
      </c>
      <c r="AB117" s="226">
        <v>0</v>
      </c>
      <c r="AD117" s="85">
        <f t="shared" si="19"/>
        <v>4.6650294523249381E-3</v>
      </c>
    </row>
    <row r="118" spans="3:30" ht="24.6" x14ac:dyDescent="0.35">
      <c r="C118" s="2130"/>
      <c r="D118" s="200" t="s">
        <v>401</v>
      </c>
      <c r="E118" s="75" t="s">
        <v>288</v>
      </c>
      <c r="F118" s="75" t="str">
        <f t="shared" si="14"/>
        <v>Dollars</v>
      </c>
      <c r="G118" s="75" t="str">
        <f t="shared" si="15"/>
        <v>Nominal</v>
      </c>
      <c r="H118" s="75" t="str">
        <f t="shared" si="16"/>
        <v>Mid year</v>
      </c>
      <c r="I118" s="224"/>
      <c r="J118" s="223"/>
      <c r="K118" s="223"/>
      <c r="L118" s="223"/>
      <c r="M118" s="223"/>
      <c r="N118" s="199">
        <v>668503.43542432226</v>
      </c>
      <c r="O118" s="106">
        <v>1520798.9987851174</v>
      </c>
      <c r="P118" s="107">
        <v>3065051.9371575927</v>
      </c>
      <c r="Q118" s="107">
        <v>1444199.9225315189</v>
      </c>
      <c r="R118" s="103"/>
      <c r="S118" s="104"/>
      <c r="T118" s="103"/>
      <c r="U118" s="103"/>
      <c r="V118" s="103"/>
      <c r="W118" s="103"/>
      <c r="X118" s="104"/>
      <c r="Z118" s="85">
        <f t="shared" si="17"/>
        <v>5.1113923374767736E-2</v>
      </c>
      <c r="AA118" s="85">
        <f t="shared" si="18"/>
        <v>5.2365278526322563E-2</v>
      </c>
      <c r="AB118" s="226">
        <v>0</v>
      </c>
      <c r="AD118" s="85">
        <f t="shared" si="19"/>
        <v>5.2365278526322563E-2</v>
      </c>
    </row>
    <row r="119" spans="3:30" ht="12.3" x14ac:dyDescent="0.35">
      <c r="C119" s="2130"/>
      <c r="D119" s="200" t="s">
        <v>402</v>
      </c>
      <c r="E119" s="75" t="s">
        <v>288</v>
      </c>
      <c r="F119" s="75" t="str">
        <f t="shared" si="14"/>
        <v>Dollars</v>
      </c>
      <c r="G119" s="75" t="str">
        <f t="shared" si="15"/>
        <v>Nominal</v>
      </c>
      <c r="H119" s="75" t="str">
        <f t="shared" si="16"/>
        <v>Mid year</v>
      </c>
      <c r="I119" s="224"/>
      <c r="J119" s="223"/>
      <c r="K119" s="223"/>
      <c r="L119" s="223"/>
      <c r="M119" s="223"/>
      <c r="N119" s="199">
        <v>0</v>
      </c>
      <c r="O119" s="106">
        <v>0</v>
      </c>
      <c r="P119" s="107">
        <v>0</v>
      </c>
      <c r="Q119" s="107">
        <v>0</v>
      </c>
      <c r="R119" s="103"/>
      <c r="S119" s="104"/>
      <c r="T119" s="103"/>
      <c r="U119" s="103"/>
      <c r="V119" s="103"/>
      <c r="W119" s="103"/>
      <c r="X119" s="104"/>
      <c r="Z119" s="85">
        <f t="shared" si="17"/>
        <v>0</v>
      </c>
      <c r="AA119" s="85">
        <f t="shared" si="18"/>
        <v>0</v>
      </c>
      <c r="AB119" s="226">
        <v>0</v>
      </c>
      <c r="AD119" s="85">
        <f t="shared" si="19"/>
        <v>0</v>
      </c>
    </row>
    <row r="120" spans="3:30" ht="12.3" x14ac:dyDescent="0.35">
      <c r="C120" s="2130"/>
      <c r="D120" s="200" t="s">
        <v>403</v>
      </c>
      <c r="E120" s="75" t="s">
        <v>288</v>
      </c>
      <c r="F120" s="75" t="str">
        <f t="shared" si="14"/>
        <v>Dollars</v>
      </c>
      <c r="G120" s="75" t="str">
        <f t="shared" si="15"/>
        <v>Nominal</v>
      </c>
      <c r="H120" s="75" t="str">
        <f t="shared" si="16"/>
        <v>Mid year</v>
      </c>
      <c r="I120" s="224"/>
      <c r="J120" s="223"/>
      <c r="K120" s="223"/>
      <c r="L120" s="223"/>
      <c r="M120" s="223"/>
      <c r="N120" s="199">
        <v>1857774.7542040155</v>
      </c>
      <c r="O120" s="106">
        <v>395732.88033408037</v>
      </c>
      <c r="P120" s="107">
        <v>267444.04445554363</v>
      </c>
      <c r="Q120" s="107">
        <v>0</v>
      </c>
      <c r="R120" s="103"/>
      <c r="S120" s="104"/>
      <c r="T120" s="103"/>
      <c r="U120" s="103"/>
      <c r="V120" s="103"/>
      <c r="W120" s="103"/>
      <c r="X120" s="104"/>
      <c r="Z120" s="85">
        <f t="shared" si="17"/>
        <v>0</v>
      </c>
      <c r="AA120" s="85">
        <f t="shared" si="18"/>
        <v>5.759063263958232E-3</v>
      </c>
      <c r="AB120" s="226">
        <v>0</v>
      </c>
      <c r="AD120" s="85">
        <f t="shared" si="19"/>
        <v>5.759063263958232E-3</v>
      </c>
    </row>
    <row r="121" spans="3:30" ht="12.3" x14ac:dyDescent="0.35">
      <c r="C121" s="2130"/>
      <c r="D121" s="200" t="s">
        <v>404</v>
      </c>
      <c r="E121" s="75" t="s">
        <v>288</v>
      </c>
      <c r="F121" s="75" t="str">
        <f t="shared" ref="F121:F170" si="20">Dollars</f>
        <v>Dollars</v>
      </c>
      <c r="G121" s="75" t="str">
        <f t="shared" ref="G121:G170" si="21">Nominal</f>
        <v>Nominal</v>
      </c>
      <c r="H121" s="75" t="str">
        <f t="shared" ref="H121:H170" si="22">Mid_year</f>
        <v>Mid year</v>
      </c>
      <c r="I121" s="224"/>
      <c r="J121" s="223"/>
      <c r="K121" s="223"/>
      <c r="L121" s="223"/>
      <c r="M121" s="223"/>
      <c r="N121" s="199">
        <v>20508.939999999999</v>
      </c>
      <c r="O121" s="106">
        <v>2497.1999999999998</v>
      </c>
      <c r="P121" s="107">
        <v>0</v>
      </c>
      <c r="Q121" s="107">
        <v>0</v>
      </c>
      <c r="R121" s="103"/>
      <c r="S121" s="104"/>
      <c r="T121" s="103"/>
      <c r="U121" s="103"/>
      <c r="V121" s="103"/>
      <c r="W121" s="103"/>
      <c r="X121" s="104"/>
      <c r="Z121" s="85">
        <f t="shared" ref="Z121:Z152" si="23">IF(Q$172=0,0,Q121/Q$172)</f>
        <v>0</v>
      </c>
      <c r="AA121" s="85">
        <f t="shared" ref="AA121:AA152" si="24">IF(AVERAGE(O$172:Q$172)=0,0,
AVERAGE(O121:Q121)/AVERAGE(O$172:Q$172))</f>
        <v>2.1685816024613146E-5</v>
      </c>
      <c r="AB121" s="226">
        <v>0</v>
      </c>
      <c r="AD121" s="85">
        <f t="shared" ref="AD121:AD155" si="25">IFERROR(INDEX(Z121:AB121,,MATCH(D$21,$Z$10:$AB$10,0)),"N/A")</f>
        <v>2.1685816024613146E-5</v>
      </c>
    </row>
    <row r="122" spans="3:30" ht="12.3" x14ac:dyDescent="0.35">
      <c r="C122" s="2130"/>
      <c r="D122" s="200" t="s">
        <v>405</v>
      </c>
      <c r="E122" s="75" t="s">
        <v>288</v>
      </c>
      <c r="F122" s="75" t="str">
        <f t="shared" si="20"/>
        <v>Dollars</v>
      </c>
      <c r="G122" s="75" t="str">
        <f t="shared" si="21"/>
        <v>Nominal</v>
      </c>
      <c r="H122" s="75" t="str">
        <f t="shared" si="22"/>
        <v>Mid year</v>
      </c>
      <c r="I122" s="224"/>
      <c r="J122" s="223"/>
      <c r="K122" s="223"/>
      <c r="L122" s="223"/>
      <c r="M122" s="223"/>
      <c r="N122" s="199">
        <v>0</v>
      </c>
      <c r="O122" s="106">
        <v>0</v>
      </c>
      <c r="P122" s="107">
        <v>0</v>
      </c>
      <c r="Q122" s="107">
        <v>0</v>
      </c>
      <c r="R122" s="103"/>
      <c r="S122" s="104"/>
      <c r="T122" s="103"/>
      <c r="U122" s="103"/>
      <c r="V122" s="103"/>
      <c r="W122" s="103"/>
      <c r="X122" s="104"/>
      <c r="Z122" s="85">
        <f t="shared" si="23"/>
        <v>0</v>
      </c>
      <c r="AA122" s="85">
        <f t="shared" si="24"/>
        <v>0</v>
      </c>
      <c r="AB122" s="226">
        <v>0</v>
      </c>
      <c r="AD122" s="85">
        <f t="shared" si="25"/>
        <v>0</v>
      </c>
    </row>
    <row r="123" spans="3:30" ht="12.3" x14ac:dyDescent="0.35">
      <c r="C123" s="2130"/>
      <c r="D123" s="200" t="s">
        <v>406</v>
      </c>
      <c r="E123" s="75" t="s">
        <v>288</v>
      </c>
      <c r="F123" s="75" t="str">
        <f t="shared" si="20"/>
        <v>Dollars</v>
      </c>
      <c r="G123" s="75" t="str">
        <f t="shared" si="21"/>
        <v>Nominal</v>
      </c>
      <c r="H123" s="75" t="str">
        <f t="shared" si="22"/>
        <v>Mid year</v>
      </c>
      <c r="I123" s="224"/>
      <c r="J123" s="223"/>
      <c r="K123" s="223"/>
      <c r="L123" s="223"/>
      <c r="M123" s="223"/>
      <c r="N123" s="199">
        <v>0</v>
      </c>
      <c r="O123" s="106">
        <v>0</v>
      </c>
      <c r="P123" s="107">
        <v>0</v>
      </c>
      <c r="Q123" s="107">
        <v>0</v>
      </c>
      <c r="R123" s="103"/>
      <c r="S123" s="104"/>
      <c r="T123" s="103"/>
      <c r="U123" s="103"/>
      <c r="V123" s="103"/>
      <c r="W123" s="103"/>
      <c r="X123" s="104"/>
      <c r="Z123" s="85">
        <f t="shared" si="23"/>
        <v>0</v>
      </c>
      <c r="AA123" s="85">
        <f t="shared" si="24"/>
        <v>0</v>
      </c>
      <c r="AB123" s="226">
        <v>0</v>
      </c>
      <c r="AD123" s="85">
        <f t="shared" si="25"/>
        <v>0</v>
      </c>
    </row>
    <row r="124" spans="3:30" ht="12.3" x14ac:dyDescent="0.35">
      <c r="C124" s="2130"/>
      <c r="D124" s="200" t="s">
        <v>115</v>
      </c>
      <c r="E124" s="75" t="s">
        <v>288</v>
      </c>
      <c r="F124" s="75" t="str">
        <f t="shared" si="20"/>
        <v>Dollars</v>
      </c>
      <c r="G124" s="75" t="str">
        <f t="shared" si="21"/>
        <v>Nominal</v>
      </c>
      <c r="H124" s="75" t="str">
        <f t="shared" si="22"/>
        <v>Mid year</v>
      </c>
      <c r="I124" s="224"/>
      <c r="J124" s="223"/>
      <c r="K124" s="223"/>
      <c r="L124" s="223"/>
      <c r="M124" s="223"/>
      <c r="N124" s="199">
        <v>0</v>
      </c>
      <c r="O124" s="106">
        <v>0</v>
      </c>
      <c r="P124" s="107">
        <v>0</v>
      </c>
      <c r="Q124" s="107">
        <v>0</v>
      </c>
      <c r="R124" s="103"/>
      <c r="S124" s="104"/>
      <c r="T124" s="103"/>
      <c r="U124" s="103"/>
      <c r="V124" s="103"/>
      <c r="W124" s="103"/>
      <c r="X124" s="104"/>
      <c r="Z124" s="85">
        <f t="shared" si="23"/>
        <v>0</v>
      </c>
      <c r="AA124" s="85">
        <f t="shared" si="24"/>
        <v>0</v>
      </c>
      <c r="AB124" s="226">
        <v>0</v>
      </c>
      <c r="AD124" s="85">
        <f t="shared" si="25"/>
        <v>0</v>
      </c>
    </row>
    <row r="125" spans="3:30" ht="12.3" x14ac:dyDescent="0.35">
      <c r="C125" s="2130" t="s">
        <v>407</v>
      </c>
      <c r="D125" s="200" t="s">
        <v>408</v>
      </c>
      <c r="E125" s="75" t="s">
        <v>288</v>
      </c>
      <c r="F125" s="75" t="str">
        <f t="shared" si="20"/>
        <v>Dollars</v>
      </c>
      <c r="G125" s="75" t="str">
        <f t="shared" si="21"/>
        <v>Nominal</v>
      </c>
      <c r="H125" s="75" t="str">
        <f t="shared" si="22"/>
        <v>Mid year</v>
      </c>
      <c r="I125" s="224"/>
      <c r="J125" s="223"/>
      <c r="K125" s="223"/>
      <c r="L125" s="223"/>
      <c r="M125" s="223"/>
      <c r="N125" s="199">
        <v>0</v>
      </c>
      <c r="O125" s="106">
        <v>0</v>
      </c>
      <c r="P125" s="107">
        <v>0</v>
      </c>
      <c r="Q125" s="107">
        <v>0</v>
      </c>
      <c r="R125" s="103"/>
      <c r="S125" s="104"/>
      <c r="T125" s="103"/>
      <c r="U125" s="103"/>
      <c r="V125" s="103"/>
      <c r="W125" s="103"/>
      <c r="X125" s="104"/>
      <c r="Z125" s="85">
        <f t="shared" si="23"/>
        <v>0</v>
      </c>
      <c r="AA125" s="85">
        <f t="shared" si="24"/>
        <v>0</v>
      </c>
      <c r="AB125" s="226">
        <v>0</v>
      </c>
      <c r="AD125" s="85">
        <f t="shared" si="25"/>
        <v>0</v>
      </c>
    </row>
    <row r="126" spans="3:30" ht="12.3" x14ac:dyDescent="0.35">
      <c r="C126" s="2130"/>
      <c r="D126" s="200" t="s">
        <v>409</v>
      </c>
      <c r="E126" s="75" t="s">
        <v>288</v>
      </c>
      <c r="F126" s="75" t="str">
        <f t="shared" si="20"/>
        <v>Dollars</v>
      </c>
      <c r="G126" s="75" t="str">
        <f t="shared" si="21"/>
        <v>Nominal</v>
      </c>
      <c r="H126" s="75" t="str">
        <f t="shared" si="22"/>
        <v>Mid year</v>
      </c>
      <c r="I126" s="224"/>
      <c r="J126" s="223"/>
      <c r="K126" s="223"/>
      <c r="L126" s="223"/>
      <c r="M126" s="223"/>
      <c r="N126" s="199">
        <v>2160403.8199424306</v>
      </c>
      <c r="O126" s="106">
        <v>2577714.6764345686</v>
      </c>
      <c r="P126" s="107">
        <v>3788149.611121709</v>
      </c>
      <c r="Q126" s="107">
        <v>3759735.4215498185</v>
      </c>
      <c r="R126" s="103"/>
      <c r="S126" s="104"/>
      <c r="T126" s="103"/>
      <c r="U126" s="103"/>
      <c r="V126" s="103"/>
      <c r="W126" s="103"/>
      <c r="X126" s="104"/>
      <c r="Z126" s="85">
        <f t="shared" si="23"/>
        <v>0.13306663796909557</v>
      </c>
      <c r="AA126" s="85">
        <f t="shared" si="24"/>
        <v>8.7931239960976765E-2</v>
      </c>
      <c r="AB126" s="226">
        <v>0</v>
      </c>
      <c r="AD126" s="85">
        <f t="shared" si="25"/>
        <v>8.7931239960976765E-2</v>
      </c>
    </row>
    <row r="127" spans="3:30" ht="12.3" x14ac:dyDescent="0.35">
      <c r="C127" s="2130"/>
      <c r="D127" s="200" t="s">
        <v>410</v>
      </c>
      <c r="E127" s="75" t="s">
        <v>288</v>
      </c>
      <c r="F127" s="75" t="str">
        <f t="shared" si="20"/>
        <v>Dollars</v>
      </c>
      <c r="G127" s="75" t="str">
        <f t="shared" si="21"/>
        <v>Nominal</v>
      </c>
      <c r="H127" s="75" t="str">
        <f t="shared" si="22"/>
        <v>Mid year</v>
      </c>
      <c r="I127" s="224"/>
      <c r="J127" s="223"/>
      <c r="K127" s="223"/>
      <c r="L127" s="223"/>
      <c r="M127" s="223"/>
      <c r="N127" s="199">
        <v>2764049.4504065192</v>
      </c>
      <c r="O127" s="106">
        <v>1433899.8755296909</v>
      </c>
      <c r="P127" s="107">
        <v>587811.18533726316</v>
      </c>
      <c r="Q127" s="107">
        <v>362338.59509692423</v>
      </c>
      <c r="R127" s="103"/>
      <c r="S127" s="104"/>
      <c r="T127" s="103"/>
      <c r="U127" s="103"/>
      <c r="V127" s="103"/>
      <c r="W127" s="103"/>
      <c r="X127" s="104"/>
      <c r="Z127" s="85">
        <f t="shared" si="23"/>
        <v>1.282408820036547E-2</v>
      </c>
      <c r="AA127" s="85">
        <f t="shared" si="24"/>
        <v>2.0703212491100003E-2</v>
      </c>
      <c r="AB127" s="226">
        <v>0</v>
      </c>
      <c r="AD127" s="85">
        <f t="shared" si="25"/>
        <v>2.0703212491100003E-2</v>
      </c>
    </row>
    <row r="128" spans="3:30" ht="12.3" x14ac:dyDescent="0.35">
      <c r="C128" s="2130"/>
      <c r="D128" s="200" t="s">
        <v>411</v>
      </c>
      <c r="E128" s="75" t="s">
        <v>288</v>
      </c>
      <c r="F128" s="75" t="str">
        <f t="shared" si="20"/>
        <v>Dollars</v>
      </c>
      <c r="G128" s="75" t="str">
        <f t="shared" si="21"/>
        <v>Nominal</v>
      </c>
      <c r="H128" s="75" t="str">
        <f t="shared" si="22"/>
        <v>Mid year</v>
      </c>
      <c r="I128" s="224"/>
      <c r="J128" s="223"/>
      <c r="K128" s="223"/>
      <c r="L128" s="223"/>
      <c r="M128" s="223"/>
      <c r="N128" s="199">
        <v>407765.35056350264</v>
      </c>
      <c r="O128" s="106">
        <v>733232.74236034614</v>
      </c>
      <c r="P128" s="107">
        <v>459256.59472138208</v>
      </c>
      <c r="Q128" s="107">
        <v>594416.45865693653</v>
      </c>
      <c r="R128" s="103"/>
      <c r="S128" s="104"/>
      <c r="T128" s="103"/>
      <c r="U128" s="103"/>
      <c r="V128" s="103"/>
      <c r="W128" s="103"/>
      <c r="X128" s="104"/>
      <c r="Z128" s="85">
        <f t="shared" si="23"/>
        <v>2.1037916459123999E-2</v>
      </c>
      <c r="AA128" s="85">
        <f t="shared" si="24"/>
        <v>1.5517583829770802E-2</v>
      </c>
      <c r="AB128" s="226">
        <v>0</v>
      </c>
      <c r="AD128" s="85">
        <f t="shared" si="25"/>
        <v>1.5517583829770802E-2</v>
      </c>
    </row>
    <row r="129" spans="3:30" ht="12.3" x14ac:dyDescent="0.35">
      <c r="C129" s="2130"/>
      <c r="D129" s="200" t="s">
        <v>412</v>
      </c>
      <c r="E129" s="75" t="s">
        <v>288</v>
      </c>
      <c r="F129" s="75" t="str">
        <f t="shared" si="20"/>
        <v>Dollars</v>
      </c>
      <c r="G129" s="75" t="str">
        <f t="shared" si="21"/>
        <v>Nominal</v>
      </c>
      <c r="H129" s="75" t="str">
        <f t="shared" si="22"/>
        <v>Mid year</v>
      </c>
      <c r="I129" s="224"/>
      <c r="J129" s="223"/>
      <c r="K129" s="223"/>
      <c r="L129" s="223"/>
      <c r="M129" s="223"/>
      <c r="N129" s="199">
        <v>613628.94903804397</v>
      </c>
      <c r="O129" s="106">
        <v>2566743.8160563335</v>
      </c>
      <c r="P129" s="107">
        <v>1744830.3959309412</v>
      </c>
      <c r="Q129" s="107">
        <v>740316.49457902473</v>
      </c>
      <c r="R129" s="103"/>
      <c r="S129" s="104"/>
      <c r="T129" s="103"/>
      <c r="U129" s="103"/>
      <c r="V129" s="103"/>
      <c r="W129" s="103"/>
      <c r="X129" s="104"/>
      <c r="Z129" s="85">
        <f t="shared" si="23"/>
        <v>2.6201691321696547E-2</v>
      </c>
      <c r="AA129" s="85">
        <f t="shared" si="24"/>
        <v>4.3870884366109912E-2</v>
      </c>
      <c r="AB129" s="226">
        <v>0</v>
      </c>
      <c r="AD129" s="85">
        <f t="shared" si="25"/>
        <v>4.3870884366109912E-2</v>
      </c>
    </row>
    <row r="130" spans="3:30" ht="12.3" x14ac:dyDescent="0.35">
      <c r="C130" s="2130"/>
      <c r="D130" s="200" t="s">
        <v>413</v>
      </c>
      <c r="E130" s="75" t="s">
        <v>288</v>
      </c>
      <c r="F130" s="75" t="str">
        <f t="shared" si="20"/>
        <v>Dollars</v>
      </c>
      <c r="G130" s="75" t="str">
        <f t="shared" si="21"/>
        <v>Nominal</v>
      </c>
      <c r="H130" s="75" t="str">
        <f t="shared" si="22"/>
        <v>Mid year</v>
      </c>
      <c r="I130" s="224"/>
      <c r="J130" s="223"/>
      <c r="K130" s="223"/>
      <c r="L130" s="223"/>
      <c r="M130" s="223"/>
      <c r="N130" s="199">
        <v>0</v>
      </c>
      <c r="O130" s="106">
        <v>0</v>
      </c>
      <c r="P130" s="107">
        <v>0</v>
      </c>
      <c r="Q130" s="107">
        <v>0</v>
      </c>
      <c r="R130" s="103"/>
      <c r="S130" s="104"/>
      <c r="T130" s="103"/>
      <c r="U130" s="103"/>
      <c r="V130" s="103"/>
      <c r="W130" s="103"/>
      <c r="X130" s="104"/>
      <c r="Z130" s="85">
        <f t="shared" si="23"/>
        <v>0</v>
      </c>
      <c r="AA130" s="85">
        <f t="shared" si="24"/>
        <v>0</v>
      </c>
      <c r="AB130" s="226">
        <v>0</v>
      </c>
      <c r="AD130" s="85">
        <f t="shared" si="25"/>
        <v>0</v>
      </c>
    </row>
    <row r="131" spans="3:30" ht="12.3" x14ac:dyDescent="0.35">
      <c r="C131" s="2130"/>
      <c r="D131" s="200" t="s">
        <v>414</v>
      </c>
      <c r="E131" s="75" t="s">
        <v>288</v>
      </c>
      <c r="F131" s="75" t="str">
        <f t="shared" si="20"/>
        <v>Dollars</v>
      </c>
      <c r="G131" s="75" t="str">
        <f t="shared" si="21"/>
        <v>Nominal</v>
      </c>
      <c r="H131" s="75" t="str">
        <f t="shared" si="22"/>
        <v>Mid year</v>
      </c>
      <c r="I131" s="224"/>
      <c r="J131" s="223"/>
      <c r="K131" s="223"/>
      <c r="L131" s="223"/>
      <c r="M131" s="223"/>
      <c r="N131" s="199">
        <v>0</v>
      </c>
      <c r="O131" s="106">
        <v>0</v>
      </c>
      <c r="P131" s="107">
        <v>0</v>
      </c>
      <c r="Q131" s="107">
        <v>0</v>
      </c>
      <c r="R131" s="103"/>
      <c r="S131" s="104"/>
      <c r="T131" s="103"/>
      <c r="U131" s="103"/>
      <c r="V131" s="103"/>
      <c r="W131" s="103"/>
      <c r="X131" s="104"/>
      <c r="Z131" s="85">
        <f t="shared" si="23"/>
        <v>0</v>
      </c>
      <c r="AA131" s="85">
        <f t="shared" si="24"/>
        <v>0</v>
      </c>
      <c r="AB131" s="226">
        <v>0</v>
      </c>
      <c r="AD131" s="85">
        <f t="shared" si="25"/>
        <v>0</v>
      </c>
    </row>
    <row r="132" spans="3:30" ht="12.3" x14ac:dyDescent="0.35">
      <c r="C132" s="2130"/>
      <c r="D132" s="200" t="s">
        <v>415</v>
      </c>
      <c r="E132" s="75" t="s">
        <v>288</v>
      </c>
      <c r="F132" s="75" t="str">
        <f t="shared" si="20"/>
        <v>Dollars</v>
      </c>
      <c r="G132" s="75" t="str">
        <f t="shared" si="21"/>
        <v>Nominal</v>
      </c>
      <c r="H132" s="75" t="str">
        <f t="shared" si="22"/>
        <v>Mid year</v>
      </c>
      <c r="I132" s="224"/>
      <c r="J132" s="223"/>
      <c r="K132" s="223"/>
      <c r="L132" s="223"/>
      <c r="M132" s="223"/>
      <c r="N132" s="199">
        <v>43329.398353629964</v>
      </c>
      <c r="O132" s="106">
        <v>268772.77588028461</v>
      </c>
      <c r="P132" s="107">
        <v>553497.99731781916</v>
      </c>
      <c r="Q132" s="107">
        <v>246258.75072570509</v>
      </c>
      <c r="R132" s="103"/>
      <c r="S132" s="104"/>
      <c r="T132" s="103"/>
      <c r="U132" s="103"/>
      <c r="V132" s="103"/>
      <c r="W132" s="103"/>
      <c r="X132" s="104"/>
      <c r="Z132" s="85">
        <f t="shared" si="23"/>
        <v>8.7157260699029081E-3</v>
      </c>
      <c r="AA132" s="85">
        <f t="shared" si="24"/>
        <v>9.27916653559154E-3</v>
      </c>
      <c r="AB132" s="226">
        <v>0</v>
      </c>
      <c r="AD132" s="85">
        <f t="shared" si="25"/>
        <v>9.27916653559154E-3</v>
      </c>
    </row>
    <row r="133" spans="3:30" ht="12.3" x14ac:dyDescent="0.35">
      <c r="C133" s="2130"/>
      <c r="D133" s="200" t="s">
        <v>416</v>
      </c>
      <c r="E133" s="75" t="s">
        <v>288</v>
      </c>
      <c r="F133" s="75" t="str">
        <f t="shared" si="20"/>
        <v>Dollars</v>
      </c>
      <c r="G133" s="75" t="str">
        <f t="shared" si="21"/>
        <v>Nominal</v>
      </c>
      <c r="H133" s="75" t="str">
        <f t="shared" si="22"/>
        <v>Mid year</v>
      </c>
      <c r="I133" s="224"/>
      <c r="J133" s="223"/>
      <c r="K133" s="223"/>
      <c r="L133" s="223"/>
      <c r="M133" s="223"/>
      <c r="N133" s="199">
        <v>3610682.2516596843</v>
      </c>
      <c r="O133" s="106">
        <v>1850482.3940211472</v>
      </c>
      <c r="P133" s="107">
        <v>2633200.8472193545</v>
      </c>
      <c r="Q133" s="107">
        <v>1106039.8777173834</v>
      </c>
      <c r="R133" s="103"/>
      <c r="S133" s="104"/>
      <c r="T133" s="103"/>
      <c r="U133" s="103"/>
      <c r="V133" s="103"/>
      <c r="W133" s="103"/>
      <c r="X133" s="104"/>
      <c r="Z133" s="85">
        <f t="shared" si="23"/>
        <v>3.9145575814729341E-2</v>
      </c>
      <c r="AA133" s="85">
        <f t="shared" si="24"/>
        <v>4.8541449297712425E-2</v>
      </c>
      <c r="AB133" s="226">
        <v>0</v>
      </c>
      <c r="AD133" s="85">
        <f t="shared" si="25"/>
        <v>4.8541449297712425E-2</v>
      </c>
    </row>
    <row r="134" spans="3:30" ht="12.3" x14ac:dyDescent="0.35">
      <c r="C134" s="2130"/>
      <c r="D134" s="200" t="s">
        <v>417</v>
      </c>
      <c r="E134" s="75" t="s">
        <v>288</v>
      </c>
      <c r="F134" s="75" t="str">
        <f t="shared" si="20"/>
        <v>Dollars</v>
      </c>
      <c r="G134" s="75" t="str">
        <f t="shared" si="21"/>
        <v>Nominal</v>
      </c>
      <c r="H134" s="75" t="str">
        <f t="shared" si="22"/>
        <v>Mid year</v>
      </c>
      <c r="I134" s="224"/>
      <c r="J134" s="223"/>
      <c r="K134" s="223"/>
      <c r="L134" s="223"/>
      <c r="M134" s="223"/>
      <c r="N134" s="199">
        <v>0</v>
      </c>
      <c r="O134" s="106">
        <v>0</v>
      </c>
      <c r="P134" s="107">
        <v>0</v>
      </c>
      <c r="Q134" s="107">
        <v>0</v>
      </c>
      <c r="R134" s="103"/>
      <c r="S134" s="104"/>
      <c r="T134" s="103"/>
      <c r="U134" s="103"/>
      <c r="V134" s="103"/>
      <c r="W134" s="103"/>
      <c r="X134" s="104"/>
      <c r="Z134" s="85">
        <f t="shared" si="23"/>
        <v>0</v>
      </c>
      <c r="AA134" s="85">
        <f t="shared" si="24"/>
        <v>0</v>
      </c>
      <c r="AB134" s="226">
        <v>0</v>
      </c>
      <c r="AD134" s="85">
        <f t="shared" si="25"/>
        <v>0</v>
      </c>
    </row>
    <row r="135" spans="3:30" ht="12.3" x14ac:dyDescent="0.35">
      <c r="C135" s="2130"/>
      <c r="D135" s="200" t="s">
        <v>418</v>
      </c>
      <c r="E135" s="75" t="s">
        <v>288</v>
      </c>
      <c r="F135" s="75" t="str">
        <f t="shared" si="20"/>
        <v>Dollars</v>
      </c>
      <c r="G135" s="75" t="str">
        <f t="shared" si="21"/>
        <v>Nominal</v>
      </c>
      <c r="H135" s="75" t="str">
        <f t="shared" si="22"/>
        <v>Mid year</v>
      </c>
      <c r="I135" s="224"/>
      <c r="J135" s="223"/>
      <c r="K135" s="223"/>
      <c r="L135" s="223"/>
      <c r="M135" s="223"/>
      <c r="N135" s="199">
        <v>311957.12000000005</v>
      </c>
      <c r="O135" s="106">
        <v>1318034.26</v>
      </c>
      <c r="P135" s="107">
        <v>241935.19000000006</v>
      </c>
      <c r="Q135" s="107">
        <v>115369.12000000002</v>
      </c>
      <c r="R135" s="103"/>
      <c r="S135" s="104"/>
      <c r="T135" s="103"/>
      <c r="U135" s="103"/>
      <c r="V135" s="103"/>
      <c r="W135" s="103"/>
      <c r="X135" s="104"/>
      <c r="Z135" s="85">
        <f t="shared" si="23"/>
        <v>4.0832077799572708E-3</v>
      </c>
      <c r="AA135" s="85">
        <f t="shared" si="24"/>
        <v>1.4548728178743585E-2</v>
      </c>
      <c r="AB135" s="226">
        <v>0</v>
      </c>
      <c r="AD135" s="85">
        <f t="shared" si="25"/>
        <v>1.4548728178743585E-2</v>
      </c>
    </row>
    <row r="136" spans="3:30" ht="12.3" x14ac:dyDescent="0.35">
      <c r="C136" s="2130"/>
      <c r="D136" s="200" t="s">
        <v>419</v>
      </c>
      <c r="E136" s="75" t="s">
        <v>288</v>
      </c>
      <c r="F136" s="75" t="str">
        <f t="shared" si="20"/>
        <v>Dollars</v>
      </c>
      <c r="G136" s="75" t="str">
        <f t="shared" si="21"/>
        <v>Nominal</v>
      </c>
      <c r="H136" s="75" t="str">
        <f t="shared" si="22"/>
        <v>Mid year</v>
      </c>
      <c r="I136" s="224"/>
      <c r="J136" s="223"/>
      <c r="K136" s="223"/>
      <c r="L136" s="223"/>
      <c r="M136" s="223"/>
      <c r="N136" s="199">
        <v>0</v>
      </c>
      <c r="O136" s="106">
        <v>0</v>
      </c>
      <c r="P136" s="107">
        <v>0</v>
      </c>
      <c r="Q136" s="107">
        <v>0</v>
      </c>
      <c r="R136" s="103"/>
      <c r="S136" s="104"/>
      <c r="T136" s="103"/>
      <c r="U136" s="103"/>
      <c r="V136" s="103"/>
      <c r="W136" s="103"/>
      <c r="X136" s="104"/>
      <c r="Z136" s="85">
        <f t="shared" si="23"/>
        <v>0</v>
      </c>
      <c r="AA136" s="85">
        <f t="shared" si="24"/>
        <v>0</v>
      </c>
      <c r="AB136" s="226">
        <v>0</v>
      </c>
      <c r="AD136" s="85">
        <f t="shared" si="25"/>
        <v>0</v>
      </c>
    </row>
    <row r="137" spans="3:30" ht="12.3" x14ac:dyDescent="0.35">
      <c r="C137" s="2130"/>
      <c r="D137" s="200" t="s">
        <v>420</v>
      </c>
      <c r="E137" s="75" t="s">
        <v>288</v>
      </c>
      <c r="F137" s="75" t="str">
        <f t="shared" si="20"/>
        <v>Dollars</v>
      </c>
      <c r="G137" s="75" t="str">
        <f t="shared" si="21"/>
        <v>Nominal</v>
      </c>
      <c r="H137" s="75" t="str">
        <f t="shared" si="22"/>
        <v>Mid year</v>
      </c>
      <c r="I137" s="224"/>
      <c r="J137" s="223"/>
      <c r="K137" s="223"/>
      <c r="L137" s="223"/>
      <c r="M137" s="223"/>
      <c r="N137" s="199">
        <v>0</v>
      </c>
      <c r="O137" s="106">
        <v>0</v>
      </c>
      <c r="P137" s="107">
        <v>0</v>
      </c>
      <c r="Q137" s="107">
        <v>0</v>
      </c>
      <c r="R137" s="103"/>
      <c r="S137" s="104"/>
      <c r="T137" s="103"/>
      <c r="U137" s="103"/>
      <c r="V137" s="103"/>
      <c r="W137" s="103"/>
      <c r="X137" s="104"/>
      <c r="Z137" s="85">
        <f t="shared" si="23"/>
        <v>0</v>
      </c>
      <c r="AA137" s="85">
        <f t="shared" si="24"/>
        <v>0</v>
      </c>
      <c r="AB137" s="226">
        <v>0</v>
      </c>
      <c r="AD137" s="85">
        <f t="shared" si="25"/>
        <v>0</v>
      </c>
    </row>
    <row r="138" spans="3:30" ht="12.3" x14ac:dyDescent="0.35">
      <c r="C138" s="2130"/>
      <c r="D138" s="200" t="s">
        <v>115</v>
      </c>
      <c r="E138" s="75" t="s">
        <v>288</v>
      </c>
      <c r="F138" s="75" t="str">
        <f t="shared" si="20"/>
        <v>Dollars</v>
      </c>
      <c r="G138" s="75" t="str">
        <f t="shared" si="21"/>
        <v>Nominal</v>
      </c>
      <c r="H138" s="75" t="str">
        <f t="shared" si="22"/>
        <v>Mid year</v>
      </c>
      <c r="I138" s="224"/>
      <c r="J138" s="223"/>
      <c r="K138" s="223"/>
      <c r="L138" s="223"/>
      <c r="M138" s="223"/>
      <c r="N138" s="199">
        <v>0</v>
      </c>
      <c r="O138" s="106">
        <v>0</v>
      </c>
      <c r="P138" s="107">
        <v>0</v>
      </c>
      <c r="Q138" s="107">
        <v>0</v>
      </c>
      <c r="R138" s="103"/>
      <c r="S138" s="104"/>
      <c r="T138" s="103"/>
      <c r="U138" s="103"/>
      <c r="V138" s="103"/>
      <c r="W138" s="103"/>
      <c r="X138" s="104"/>
      <c r="Z138" s="85">
        <f t="shared" si="23"/>
        <v>0</v>
      </c>
      <c r="AA138" s="85">
        <f t="shared" si="24"/>
        <v>0</v>
      </c>
      <c r="AB138" s="226">
        <v>0</v>
      </c>
      <c r="AD138" s="85">
        <f t="shared" si="25"/>
        <v>0</v>
      </c>
    </row>
    <row r="139" spans="3:30" ht="12.3" x14ac:dyDescent="0.35">
      <c r="C139" s="2130" t="s">
        <v>421</v>
      </c>
      <c r="D139" s="1604" t="s">
        <v>422</v>
      </c>
      <c r="E139" s="75" t="s">
        <v>288</v>
      </c>
      <c r="F139" s="75" t="str">
        <f t="shared" si="20"/>
        <v>Dollars</v>
      </c>
      <c r="G139" s="75" t="str">
        <f t="shared" si="21"/>
        <v>Nominal</v>
      </c>
      <c r="H139" s="75" t="str">
        <f t="shared" si="22"/>
        <v>Mid year</v>
      </c>
      <c r="I139" s="224"/>
      <c r="J139" s="223"/>
      <c r="K139" s="223"/>
      <c r="L139" s="223"/>
      <c r="M139" s="223"/>
      <c r="N139" s="199">
        <v>0</v>
      </c>
      <c r="O139" s="106">
        <v>0</v>
      </c>
      <c r="P139" s="107">
        <v>0</v>
      </c>
      <c r="Q139" s="107">
        <v>0</v>
      </c>
      <c r="R139" s="103"/>
      <c r="S139" s="104"/>
      <c r="T139" s="103"/>
      <c r="U139" s="103"/>
      <c r="V139" s="103"/>
      <c r="W139" s="103"/>
      <c r="X139" s="104"/>
      <c r="Z139" s="85">
        <f t="shared" si="23"/>
        <v>0</v>
      </c>
      <c r="AA139" s="85">
        <f t="shared" si="24"/>
        <v>0</v>
      </c>
      <c r="AB139" s="226">
        <v>0</v>
      </c>
      <c r="AD139" s="85">
        <f t="shared" si="25"/>
        <v>0</v>
      </c>
    </row>
    <row r="140" spans="3:30" ht="12.3" x14ac:dyDescent="0.35">
      <c r="C140" s="2130"/>
      <c r="D140" s="1604" t="s">
        <v>423</v>
      </c>
      <c r="E140" s="75" t="s">
        <v>288</v>
      </c>
      <c r="F140" s="75" t="str">
        <f t="shared" si="20"/>
        <v>Dollars</v>
      </c>
      <c r="G140" s="75" t="str">
        <f t="shared" si="21"/>
        <v>Nominal</v>
      </c>
      <c r="H140" s="75" t="str">
        <f t="shared" si="22"/>
        <v>Mid year</v>
      </c>
      <c r="I140" s="224"/>
      <c r="J140" s="223"/>
      <c r="K140" s="223"/>
      <c r="L140" s="223"/>
      <c r="M140" s="223"/>
      <c r="N140" s="199">
        <v>0</v>
      </c>
      <c r="O140" s="106">
        <v>0</v>
      </c>
      <c r="P140" s="107">
        <v>0</v>
      </c>
      <c r="Q140" s="107">
        <v>0</v>
      </c>
      <c r="R140" s="103"/>
      <c r="S140" s="104"/>
      <c r="T140" s="103"/>
      <c r="U140" s="103"/>
      <c r="V140" s="103"/>
      <c r="W140" s="103"/>
      <c r="X140" s="104"/>
      <c r="Z140" s="85">
        <f t="shared" si="23"/>
        <v>0</v>
      </c>
      <c r="AA140" s="85">
        <f t="shared" si="24"/>
        <v>0</v>
      </c>
      <c r="AB140" s="226">
        <v>0</v>
      </c>
      <c r="AD140" s="85">
        <f t="shared" si="25"/>
        <v>0</v>
      </c>
    </row>
    <row r="141" spans="3:30" ht="12.3" x14ac:dyDescent="0.35">
      <c r="C141" s="2130"/>
      <c r="D141" s="1604" t="s">
        <v>424</v>
      </c>
      <c r="E141" s="75" t="s">
        <v>288</v>
      </c>
      <c r="F141" s="75" t="str">
        <f t="shared" si="20"/>
        <v>Dollars</v>
      </c>
      <c r="G141" s="75" t="str">
        <f t="shared" si="21"/>
        <v>Nominal</v>
      </c>
      <c r="H141" s="75" t="str">
        <f t="shared" si="22"/>
        <v>Mid year</v>
      </c>
      <c r="I141" s="224"/>
      <c r="J141" s="223"/>
      <c r="K141" s="223"/>
      <c r="L141" s="223"/>
      <c r="M141" s="223"/>
      <c r="N141" s="199">
        <v>0</v>
      </c>
      <c r="O141" s="106">
        <v>0</v>
      </c>
      <c r="P141" s="107">
        <v>0</v>
      </c>
      <c r="Q141" s="107">
        <v>0</v>
      </c>
      <c r="R141" s="103"/>
      <c r="S141" s="104"/>
      <c r="T141" s="103"/>
      <c r="U141" s="103"/>
      <c r="V141" s="103"/>
      <c r="W141" s="103"/>
      <c r="X141" s="104"/>
      <c r="Z141" s="85">
        <f t="shared" si="23"/>
        <v>0</v>
      </c>
      <c r="AA141" s="85">
        <f t="shared" si="24"/>
        <v>0</v>
      </c>
      <c r="AB141" s="226">
        <v>0</v>
      </c>
      <c r="AD141" s="85">
        <f t="shared" si="25"/>
        <v>0</v>
      </c>
    </row>
    <row r="142" spans="3:30" ht="12.3" x14ac:dyDescent="0.35">
      <c r="C142" s="2130"/>
      <c r="D142" s="1604" t="s">
        <v>425</v>
      </c>
      <c r="E142" s="75" t="s">
        <v>288</v>
      </c>
      <c r="F142" s="75" t="str">
        <f t="shared" si="20"/>
        <v>Dollars</v>
      </c>
      <c r="G142" s="75" t="str">
        <f t="shared" si="21"/>
        <v>Nominal</v>
      </c>
      <c r="H142" s="75" t="str">
        <f t="shared" si="22"/>
        <v>Mid year</v>
      </c>
      <c r="I142" s="224"/>
      <c r="J142" s="223"/>
      <c r="K142" s="223"/>
      <c r="L142" s="223"/>
      <c r="M142" s="223"/>
      <c r="N142" s="199">
        <v>0</v>
      </c>
      <c r="O142" s="106">
        <v>0</v>
      </c>
      <c r="P142" s="107">
        <v>0</v>
      </c>
      <c r="Q142" s="107">
        <v>0</v>
      </c>
      <c r="R142" s="103"/>
      <c r="S142" s="104"/>
      <c r="T142" s="103"/>
      <c r="U142" s="103"/>
      <c r="V142" s="103"/>
      <c r="W142" s="103"/>
      <c r="X142" s="104"/>
      <c r="Z142" s="85">
        <f t="shared" si="23"/>
        <v>0</v>
      </c>
      <c r="AA142" s="85">
        <f t="shared" si="24"/>
        <v>0</v>
      </c>
      <c r="AB142" s="226">
        <v>0</v>
      </c>
      <c r="AD142" s="85">
        <f t="shared" si="25"/>
        <v>0</v>
      </c>
    </row>
    <row r="143" spans="3:30" ht="12.3" x14ac:dyDescent="0.35">
      <c r="C143" s="2130"/>
      <c r="D143" s="1604" t="s">
        <v>426</v>
      </c>
      <c r="E143" s="75" t="s">
        <v>288</v>
      </c>
      <c r="F143" s="75" t="str">
        <f t="shared" si="20"/>
        <v>Dollars</v>
      </c>
      <c r="G143" s="75" t="str">
        <f t="shared" si="21"/>
        <v>Nominal</v>
      </c>
      <c r="H143" s="75" t="str">
        <f t="shared" si="22"/>
        <v>Mid year</v>
      </c>
      <c r="I143" s="224"/>
      <c r="J143" s="223"/>
      <c r="K143" s="223"/>
      <c r="L143" s="223"/>
      <c r="M143" s="223"/>
      <c r="N143" s="199">
        <v>0</v>
      </c>
      <c r="O143" s="106">
        <v>0</v>
      </c>
      <c r="P143" s="107">
        <v>0</v>
      </c>
      <c r="Q143" s="107">
        <v>0</v>
      </c>
      <c r="R143" s="103"/>
      <c r="S143" s="104"/>
      <c r="T143" s="103"/>
      <c r="U143" s="103"/>
      <c r="V143" s="103"/>
      <c r="W143" s="103"/>
      <c r="X143" s="104"/>
      <c r="Z143" s="85">
        <f t="shared" si="23"/>
        <v>0</v>
      </c>
      <c r="AA143" s="85">
        <f t="shared" si="24"/>
        <v>0</v>
      </c>
      <c r="AB143" s="226">
        <v>0</v>
      </c>
      <c r="AD143" s="85">
        <f t="shared" si="25"/>
        <v>0</v>
      </c>
    </row>
    <row r="144" spans="3:30" ht="12.3" x14ac:dyDescent="0.35">
      <c r="C144" s="2130"/>
      <c r="D144" s="1604" t="s">
        <v>427</v>
      </c>
      <c r="E144" s="75" t="s">
        <v>288</v>
      </c>
      <c r="F144" s="75" t="str">
        <f t="shared" si="20"/>
        <v>Dollars</v>
      </c>
      <c r="G144" s="75" t="str">
        <f t="shared" si="21"/>
        <v>Nominal</v>
      </c>
      <c r="H144" s="75" t="str">
        <f t="shared" si="22"/>
        <v>Mid year</v>
      </c>
      <c r="I144" s="224"/>
      <c r="J144" s="223"/>
      <c r="K144" s="223"/>
      <c r="L144" s="223"/>
      <c r="M144" s="223"/>
      <c r="N144" s="199">
        <v>0</v>
      </c>
      <c r="O144" s="106">
        <v>0</v>
      </c>
      <c r="P144" s="107">
        <v>0</v>
      </c>
      <c r="Q144" s="107">
        <v>0</v>
      </c>
      <c r="R144" s="103"/>
      <c r="S144" s="104"/>
      <c r="T144" s="103"/>
      <c r="U144" s="103"/>
      <c r="V144" s="103"/>
      <c r="W144" s="103"/>
      <c r="X144" s="104"/>
      <c r="Z144" s="85">
        <f t="shared" si="23"/>
        <v>0</v>
      </c>
      <c r="AA144" s="85">
        <f t="shared" si="24"/>
        <v>0</v>
      </c>
      <c r="AB144" s="226">
        <v>0</v>
      </c>
      <c r="AD144" s="85">
        <f t="shared" si="25"/>
        <v>0</v>
      </c>
    </row>
    <row r="145" spans="3:30" ht="12.3" x14ac:dyDescent="0.35">
      <c r="C145" s="2130"/>
      <c r="D145" s="1604" t="s">
        <v>428</v>
      </c>
      <c r="E145" s="75" t="s">
        <v>288</v>
      </c>
      <c r="F145" s="75" t="str">
        <f t="shared" si="20"/>
        <v>Dollars</v>
      </c>
      <c r="G145" s="75" t="str">
        <f t="shared" si="21"/>
        <v>Nominal</v>
      </c>
      <c r="H145" s="75" t="str">
        <f t="shared" si="22"/>
        <v>Mid year</v>
      </c>
      <c r="I145" s="224"/>
      <c r="J145" s="223"/>
      <c r="K145" s="223"/>
      <c r="L145" s="223"/>
      <c r="M145" s="223"/>
      <c r="N145" s="199">
        <v>0</v>
      </c>
      <c r="O145" s="106">
        <v>0</v>
      </c>
      <c r="P145" s="107">
        <v>0</v>
      </c>
      <c r="Q145" s="107">
        <v>0</v>
      </c>
      <c r="R145" s="103"/>
      <c r="S145" s="104"/>
      <c r="T145" s="103"/>
      <c r="U145" s="103"/>
      <c r="V145" s="103"/>
      <c r="W145" s="103"/>
      <c r="X145" s="104"/>
      <c r="Z145" s="85">
        <f t="shared" si="23"/>
        <v>0</v>
      </c>
      <c r="AA145" s="85">
        <f t="shared" si="24"/>
        <v>0</v>
      </c>
      <c r="AB145" s="226">
        <v>0</v>
      </c>
      <c r="AD145" s="85">
        <f t="shared" si="25"/>
        <v>0</v>
      </c>
    </row>
    <row r="146" spans="3:30" ht="12.3" x14ac:dyDescent="0.35">
      <c r="C146" s="2130"/>
      <c r="D146" s="1604" t="s">
        <v>429</v>
      </c>
      <c r="E146" s="75" t="s">
        <v>288</v>
      </c>
      <c r="F146" s="75" t="str">
        <f t="shared" si="20"/>
        <v>Dollars</v>
      </c>
      <c r="G146" s="75" t="str">
        <f t="shared" si="21"/>
        <v>Nominal</v>
      </c>
      <c r="H146" s="75" t="str">
        <f t="shared" si="22"/>
        <v>Mid year</v>
      </c>
      <c r="I146" s="224"/>
      <c r="J146" s="223"/>
      <c r="K146" s="223"/>
      <c r="L146" s="223"/>
      <c r="M146" s="223"/>
      <c r="N146" s="199">
        <v>0</v>
      </c>
      <c r="O146" s="106">
        <v>0</v>
      </c>
      <c r="P146" s="107">
        <v>0</v>
      </c>
      <c r="Q146" s="107">
        <v>0</v>
      </c>
      <c r="R146" s="103"/>
      <c r="S146" s="104"/>
      <c r="T146" s="103"/>
      <c r="U146" s="103"/>
      <c r="V146" s="103"/>
      <c r="W146" s="103"/>
      <c r="X146" s="104"/>
      <c r="Z146" s="85">
        <f t="shared" si="23"/>
        <v>0</v>
      </c>
      <c r="AA146" s="85">
        <f t="shared" si="24"/>
        <v>0</v>
      </c>
      <c r="AB146" s="226">
        <v>0</v>
      </c>
      <c r="AD146" s="85">
        <f t="shared" si="25"/>
        <v>0</v>
      </c>
    </row>
    <row r="147" spans="3:30" ht="12.3" x14ac:dyDescent="0.35">
      <c r="C147" s="2130"/>
      <c r="D147" s="1604" t="s">
        <v>115</v>
      </c>
      <c r="E147" s="75" t="s">
        <v>288</v>
      </c>
      <c r="F147" s="75" t="str">
        <f t="shared" si="20"/>
        <v>Dollars</v>
      </c>
      <c r="G147" s="75" t="str">
        <f t="shared" si="21"/>
        <v>Nominal</v>
      </c>
      <c r="H147" s="75" t="str">
        <f t="shared" si="22"/>
        <v>Mid year</v>
      </c>
      <c r="I147" s="224"/>
      <c r="J147" s="223"/>
      <c r="K147" s="223"/>
      <c r="L147" s="223"/>
      <c r="M147" s="223"/>
      <c r="N147" s="199">
        <v>0</v>
      </c>
      <c r="O147" s="106">
        <v>0</v>
      </c>
      <c r="P147" s="107">
        <v>0</v>
      </c>
      <c r="Q147" s="107">
        <v>0</v>
      </c>
      <c r="R147" s="103"/>
      <c r="S147" s="104"/>
      <c r="T147" s="103"/>
      <c r="U147" s="103"/>
      <c r="V147" s="103"/>
      <c r="W147" s="103"/>
      <c r="X147" s="104"/>
      <c r="Z147" s="85">
        <f t="shared" si="23"/>
        <v>0</v>
      </c>
      <c r="AA147" s="85">
        <f t="shared" si="24"/>
        <v>0</v>
      </c>
      <c r="AB147" s="226">
        <v>0</v>
      </c>
      <c r="AD147" s="85">
        <f t="shared" si="25"/>
        <v>0</v>
      </c>
    </row>
    <row r="148" spans="3:30" ht="12.3" x14ac:dyDescent="0.35">
      <c r="C148" s="2130" t="s">
        <v>430</v>
      </c>
      <c r="D148" s="200" t="s">
        <v>431</v>
      </c>
      <c r="E148" s="75" t="s">
        <v>288</v>
      </c>
      <c r="F148" s="75" t="str">
        <f t="shared" si="20"/>
        <v>Dollars</v>
      </c>
      <c r="G148" s="75" t="str">
        <f t="shared" si="21"/>
        <v>Nominal</v>
      </c>
      <c r="H148" s="75" t="str">
        <f t="shared" si="22"/>
        <v>Mid year</v>
      </c>
      <c r="I148" s="224"/>
      <c r="J148" s="223"/>
      <c r="K148" s="223"/>
      <c r="L148" s="223"/>
      <c r="M148" s="223"/>
      <c r="N148" s="199">
        <v>2550084.5394565132</v>
      </c>
      <c r="O148" s="106">
        <v>2726507.0927927536</v>
      </c>
      <c r="P148" s="107">
        <v>3574482.2891404461</v>
      </c>
      <c r="Q148" s="107">
        <v>2344892.0334402514</v>
      </c>
      <c r="R148" s="103"/>
      <c r="S148" s="104"/>
      <c r="T148" s="103"/>
      <c r="U148" s="103"/>
      <c r="V148" s="103"/>
      <c r="W148" s="103"/>
      <c r="X148" s="104"/>
      <c r="Z148" s="85">
        <f t="shared" si="23"/>
        <v>8.2991717316583988E-2</v>
      </c>
      <c r="AA148" s="85">
        <f t="shared" si="24"/>
        <v>7.5081288540930061E-2</v>
      </c>
      <c r="AB148" s="226">
        <v>0</v>
      </c>
      <c r="AD148" s="85">
        <f t="shared" si="25"/>
        <v>7.5081288540930061E-2</v>
      </c>
    </row>
    <row r="149" spans="3:30" ht="12.3" x14ac:dyDescent="0.35">
      <c r="C149" s="2130"/>
      <c r="D149" s="200" t="s">
        <v>432</v>
      </c>
      <c r="E149" s="75" t="s">
        <v>288</v>
      </c>
      <c r="F149" s="75" t="str">
        <f t="shared" si="20"/>
        <v>Dollars</v>
      </c>
      <c r="G149" s="75" t="str">
        <f t="shared" si="21"/>
        <v>Nominal</v>
      </c>
      <c r="H149" s="75" t="str">
        <f t="shared" si="22"/>
        <v>Mid year</v>
      </c>
      <c r="I149" s="224"/>
      <c r="J149" s="223"/>
      <c r="K149" s="223"/>
      <c r="L149" s="223"/>
      <c r="M149" s="223"/>
      <c r="N149" s="199">
        <v>3511441.2156590689</v>
      </c>
      <c r="O149" s="106">
        <v>3106296.7440770972</v>
      </c>
      <c r="P149" s="107">
        <v>1338100.2682704222</v>
      </c>
      <c r="Q149" s="107">
        <v>390423.7973345794</v>
      </c>
      <c r="R149" s="103"/>
      <c r="S149" s="104"/>
      <c r="T149" s="103"/>
      <c r="U149" s="103"/>
      <c r="V149" s="103"/>
      <c r="W149" s="103"/>
      <c r="X149" s="104"/>
      <c r="Z149" s="85">
        <f t="shared" si="23"/>
        <v>1.3818095229962879E-2</v>
      </c>
      <c r="AA149" s="85">
        <f t="shared" si="24"/>
        <v>4.1985837974826676E-2</v>
      </c>
      <c r="AB149" s="226">
        <v>0</v>
      </c>
      <c r="AD149" s="85">
        <f t="shared" si="25"/>
        <v>4.1985837974826676E-2</v>
      </c>
    </row>
    <row r="150" spans="3:30" ht="12.3" x14ac:dyDescent="0.35">
      <c r="C150" s="2130"/>
      <c r="D150" s="200" t="s">
        <v>433</v>
      </c>
      <c r="E150" s="75" t="s">
        <v>288</v>
      </c>
      <c r="F150" s="75" t="str">
        <f t="shared" si="20"/>
        <v>Dollars</v>
      </c>
      <c r="G150" s="75" t="str">
        <f t="shared" si="21"/>
        <v>Nominal</v>
      </c>
      <c r="H150" s="75" t="str">
        <f t="shared" si="22"/>
        <v>Mid year</v>
      </c>
      <c r="I150" s="224"/>
      <c r="J150" s="223"/>
      <c r="K150" s="223"/>
      <c r="L150" s="223"/>
      <c r="M150" s="223"/>
      <c r="N150" s="199">
        <v>1227452.7404649488</v>
      </c>
      <c r="O150" s="106">
        <v>1127048.5876948328</v>
      </c>
      <c r="P150" s="107">
        <v>920354.58254443784</v>
      </c>
      <c r="Q150" s="107">
        <v>743462.56568351004</v>
      </c>
      <c r="R150" s="103"/>
      <c r="S150" s="104"/>
      <c r="T150" s="103"/>
      <c r="U150" s="103"/>
      <c r="V150" s="103"/>
      <c r="W150" s="103"/>
      <c r="X150" s="104"/>
      <c r="Z150" s="85">
        <f t="shared" si="23"/>
        <v>2.631303881234338E-2</v>
      </c>
      <c r="AA150" s="85">
        <f t="shared" si="24"/>
        <v>2.4236024707119174E-2</v>
      </c>
      <c r="AB150" s="226">
        <v>0</v>
      </c>
      <c r="AD150" s="85">
        <f t="shared" si="25"/>
        <v>2.4236024707119174E-2</v>
      </c>
    </row>
    <row r="151" spans="3:30" ht="12.3" x14ac:dyDescent="0.35">
      <c r="C151" s="2130"/>
      <c r="D151" s="200" t="s">
        <v>434</v>
      </c>
      <c r="E151" s="75" t="s">
        <v>288</v>
      </c>
      <c r="F151" s="75" t="str">
        <f t="shared" si="20"/>
        <v>Dollars</v>
      </c>
      <c r="G151" s="75" t="str">
        <f t="shared" si="21"/>
        <v>Nominal</v>
      </c>
      <c r="H151" s="75" t="str">
        <f t="shared" si="22"/>
        <v>Mid year</v>
      </c>
      <c r="I151" s="224"/>
      <c r="J151" s="223"/>
      <c r="K151" s="223"/>
      <c r="L151" s="223"/>
      <c r="M151" s="223"/>
      <c r="N151" s="199">
        <v>348801.27</v>
      </c>
      <c r="O151" s="106">
        <v>151128.16999999998</v>
      </c>
      <c r="P151" s="107">
        <v>1043.25</v>
      </c>
      <c r="Q151" s="107">
        <v>0</v>
      </c>
      <c r="R151" s="103"/>
      <c r="S151" s="104"/>
      <c r="T151" s="103"/>
      <c r="U151" s="103"/>
      <c r="V151" s="103"/>
      <c r="W151" s="103"/>
      <c r="X151" s="104"/>
      <c r="Z151" s="85">
        <f t="shared" si="23"/>
        <v>0</v>
      </c>
      <c r="AA151" s="85">
        <f t="shared" si="24"/>
        <v>1.321464607690268E-3</v>
      </c>
      <c r="AB151" s="226">
        <v>0</v>
      </c>
      <c r="AD151" s="85">
        <f t="shared" si="25"/>
        <v>1.321464607690268E-3</v>
      </c>
    </row>
    <row r="152" spans="3:30" ht="12.3" x14ac:dyDescent="0.35">
      <c r="C152" s="2130"/>
      <c r="D152" s="200" t="s">
        <v>435</v>
      </c>
      <c r="E152" s="75" t="s">
        <v>288</v>
      </c>
      <c r="F152" s="75" t="str">
        <f t="shared" si="20"/>
        <v>Dollars</v>
      </c>
      <c r="G152" s="75" t="str">
        <f t="shared" si="21"/>
        <v>Nominal</v>
      </c>
      <c r="H152" s="75" t="str">
        <f t="shared" si="22"/>
        <v>Mid year</v>
      </c>
      <c r="I152" s="224"/>
      <c r="J152" s="223"/>
      <c r="K152" s="223"/>
      <c r="L152" s="223"/>
      <c r="M152" s="223"/>
      <c r="N152" s="199">
        <v>255.42183602362581</v>
      </c>
      <c r="O152" s="106">
        <v>0</v>
      </c>
      <c r="P152" s="107">
        <v>0</v>
      </c>
      <c r="Q152" s="107">
        <v>0</v>
      </c>
      <c r="R152" s="103"/>
      <c r="S152" s="104"/>
      <c r="T152" s="103"/>
      <c r="U152" s="103"/>
      <c r="V152" s="103"/>
      <c r="W152" s="103"/>
      <c r="X152" s="104"/>
      <c r="Z152" s="85">
        <f t="shared" si="23"/>
        <v>0</v>
      </c>
      <c r="AA152" s="85">
        <f t="shared" si="24"/>
        <v>0</v>
      </c>
      <c r="AB152" s="226">
        <v>0</v>
      </c>
      <c r="AD152" s="85">
        <f t="shared" si="25"/>
        <v>0</v>
      </c>
    </row>
    <row r="153" spans="3:30" ht="12.3" x14ac:dyDescent="0.35">
      <c r="C153" s="2130"/>
      <c r="D153" s="200" t="s">
        <v>436</v>
      </c>
      <c r="E153" s="75" t="s">
        <v>288</v>
      </c>
      <c r="F153" s="75" t="str">
        <f t="shared" si="20"/>
        <v>Dollars</v>
      </c>
      <c r="G153" s="75" t="str">
        <f t="shared" si="21"/>
        <v>Nominal</v>
      </c>
      <c r="H153" s="75" t="str">
        <f t="shared" si="22"/>
        <v>Mid year</v>
      </c>
      <c r="I153" s="224"/>
      <c r="J153" s="223"/>
      <c r="K153" s="223"/>
      <c r="L153" s="223"/>
      <c r="M153" s="223"/>
      <c r="N153" s="199">
        <v>1589.6094499974208</v>
      </c>
      <c r="O153" s="106">
        <v>1403.9867872898035</v>
      </c>
      <c r="P153" s="107">
        <v>0</v>
      </c>
      <c r="Q153" s="107">
        <v>0</v>
      </c>
      <c r="R153" s="103"/>
      <c r="S153" s="104"/>
      <c r="T153" s="103"/>
      <c r="U153" s="103"/>
      <c r="V153" s="103"/>
      <c r="W153" s="103"/>
      <c r="X153" s="104"/>
      <c r="Z153" s="85">
        <f t="shared" ref="Z153:Z170" si="26">IF(Q$172=0,0,Q153/Q$172)</f>
        <v>0</v>
      </c>
      <c r="AA153" s="85">
        <f t="shared" ref="AA153:AA170" si="27">IF(AVERAGE(O$172:Q$172)=0,0,
AVERAGE(O153:Q153)/AVERAGE(O$172:Q$172))</f>
        <v>1.2192295038504866E-5</v>
      </c>
      <c r="AB153" s="226">
        <v>0</v>
      </c>
      <c r="AD153" s="85">
        <f t="shared" si="25"/>
        <v>1.2192295038504866E-5</v>
      </c>
    </row>
    <row r="154" spans="3:30" ht="12.3" x14ac:dyDescent="0.35">
      <c r="C154" s="2130"/>
      <c r="D154" s="200" t="s">
        <v>437</v>
      </c>
      <c r="E154" s="75" t="s">
        <v>288</v>
      </c>
      <c r="F154" s="75" t="str">
        <f t="shared" si="20"/>
        <v>Dollars</v>
      </c>
      <c r="G154" s="75" t="str">
        <f t="shared" si="21"/>
        <v>Nominal</v>
      </c>
      <c r="H154" s="75" t="str">
        <f t="shared" si="22"/>
        <v>Mid year</v>
      </c>
      <c r="I154" s="224"/>
      <c r="J154" s="223"/>
      <c r="K154" s="223"/>
      <c r="L154" s="223"/>
      <c r="M154" s="223"/>
      <c r="N154" s="199">
        <v>0</v>
      </c>
      <c r="O154" s="106">
        <v>0</v>
      </c>
      <c r="P154" s="107">
        <v>0</v>
      </c>
      <c r="Q154" s="107">
        <v>0</v>
      </c>
      <c r="R154" s="103"/>
      <c r="S154" s="104"/>
      <c r="T154" s="103"/>
      <c r="U154" s="103"/>
      <c r="V154" s="103"/>
      <c r="W154" s="103"/>
      <c r="X154" s="104"/>
      <c r="Z154" s="85">
        <f t="shared" si="26"/>
        <v>0</v>
      </c>
      <c r="AA154" s="85">
        <f t="shared" si="27"/>
        <v>0</v>
      </c>
      <c r="AB154" s="226">
        <v>0</v>
      </c>
      <c r="AD154" s="85">
        <f t="shared" si="25"/>
        <v>0</v>
      </c>
    </row>
    <row r="155" spans="3:30" ht="12.3" x14ac:dyDescent="0.35">
      <c r="C155" s="2130"/>
      <c r="D155" s="200" t="s">
        <v>115</v>
      </c>
      <c r="E155" s="75" t="s">
        <v>288</v>
      </c>
      <c r="F155" s="75" t="str">
        <f t="shared" si="20"/>
        <v>Dollars</v>
      </c>
      <c r="G155" s="75" t="str">
        <f t="shared" si="21"/>
        <v>Nominal</v>
      </c>
      <c r="H155" s="75" t="str">
        <f t="shared" si="22"/>
        <v>Mid year</v>
      </c>
      <c r="I155" s="224"/>
      <c r="J155" s="223"/>
      <c r="K155" s="223"/>
      <c r="L155" s="223"/>
      <c r="M155" s="223"/>
      <c r="N155" s="199">
        <v>0</v>
      </c>
      <c r="O155" s="106">
        <v>0</v>
      </c>
      <c r="P155" s="107">
        <v>0</v>
      </c>
      <c r="Q155" s="107">
        <v>0</v>
      </c>
      <c r="R155" s="103"/>
      <c r="S155" s="104"/>
      <c r="T155" s="103"/>
      <c r="U155" s="103"/>
      <c r="V155" s="103"/>
      <c r="W155" s="103"/>
      <c r="X155" s="104"/>
      <c r="Z155" s="85">
        <f t="shared" si="26"/>
        <v>0</v>
      </c>
      <c r="AA155" s="85">
        <f t="shared" si="27"/>
        <v>0</v>
      </c>
      <c r="AB155" s="226">
        <v>0</v>
      </c>
      <c r="AD155" s="85">
        <f t="shared" si="25"/>
        <v>0</v>
      </c>
    </row>
    <row r="156" spans="3:30" ht="12.3" x14ac:dyDescent="0.35">
      <c r="C156" s="2131" t="s">
        <v>1601</v>
      </c>
      <c r="D156" s="12" t="s">
        <v>1602</v>
      </c>
      <c r="E156" s="75" t="s">
        <v>288</v>
      </c>
      <c r="F156" s="75" t="str">
        <f t="shared" si="20"/>
        <v>Dollars</v>
      </c>
      <c r="G156" s="75" t="str">
        <f t="shared" si="21"/>
        <v>Nominal</v>
      </c>
      <c r="H156" s="75" t="str">
        <f t="shared" si="22"/>
        <v>Mid year</v>
      </c>
      <c r="I156" s="224"/>
      <c r="J156" s="223"/>
      <c r="K156" s="223"/>
      <c r="L156" s="223"/>
      <c r="M156" s="223"/>
      <c r="N156" s="199">
        <v>6033080.3831605809</v>
      </c>
      <c r="O156" s="106">
        <v>5317988.0566230668</v>
      </c>
      <c r="P156" s="107">
        <v>5465306.3204246368</v>
      </c>
      <c r="Q156" s="107">
        <v>2252971.4272313206</v>
      </c>
      <c r="R156" s="103"/>
      <c r="S156" s="104"/>
      <c r="T156" s="103"/>
      <c r="U156" s="103"/>
      <c r="V156" s="103"/>
      <c r="W156" s="103"/>
      <c r="X156" s="104"/>
      <c r="Z156" s="85">
        <f t="shared" si="26"/>
        <v>7.9738412321185795E-2</v>
      </c>
      <c r="AA156" s="85">
        <f t="shared" si="27"/>
        <v>0.11320761728317734</v>
      </c>
      <c r="AB156" s="226">
        <v>0</v>
      </c>
      <c r="AD156" s="85">
        <f t="shared" ref="AD156:AD170" si="28">IFERROR(INDEX(Z156:AB156,,MATCH(D$21,$Z$10:$AB$10,0)),"N/A")</f>
        <v>0.11320761728317734</v>
      </c>
    </row>
    <row r="157" spans="3:30" ht="12.3" x14ac:dyDescent="0.35">
      <c r="C157" s="2131"/>
      <c r="D157" s="12" t="s">
        <v>1603</v>
      </c>
      <c r="E157" s="75" t="s">
        <v>288</v>
      </c>
      <c r="F157" s="75" t="str">
        <f t="shared" si="20"/>
        <v>Dollars</v>
      </c>
      <c r="G157" s="75" t="str">
        <f t="shared" si="21"/>
        <v>Nominal</v>
      </c>
      <c r="H157" s="75" t="str">
        <f t="shared" si="22"/>
        <v>Mid year</v>
      </c>
      <c r="I157" s="224"/>
      <c r="J157" s="223"/>
      <c r="K157" s="223"/>
      <c r="L157" s="223"/>
      <c r="M157" s="223"/>
      <c r="N157" s="199">
        <v>154397.53812599217</v>
      </c>
      <c r="O157" s="106">
        <v>417758.72653809626</v>
      </c>
      <c r="P157" s="107">
        <v>439137.52407631848</v>
      </c>
      <c r="Q157" s="107">
        <v>77101.936487562823</v>
      </c>
      <c r="R157" s="103"/>
      <c r="S157" s="104"/>
      <c r="T157" s="103"/>
      <c r="U157" s="103"/>
      <c r="V157" s="103"/>
      <c r="W157" s="103"/>
      <c r="X157" s="104"/>
      <c r="Z157" s="85">
        <f t="shared" si="26"/>
        <v>2.7288344308753314E-3</v>
      </c>
      <c r="AA157" s="85">
        <f t="shared" si="27"/>
        <v>8.1108893371839227E-3</v>
      </c>
      <c r="AB157" s="226">
        <v>0</v>
      </c>
      <c r="AD157" s="85">
        <f t="shared" si="28"/>
        <v>8.1108893371839227E-3</v>
      </c>
    </row>
    <row r="158" spans="3:30" ht="12.3" x14ac:dyDescent="0.35">
      <c r="C158" s="2131"/>
      <c r="D158" s="12" t="s">
        <v>1604</v>
      </c>
      <c r="E158" s="75" t="s">
        <v>288</v>
      </c>
      <c r="F158" s="75" t="str">
        <f t="shared" si="20"/>
        <v>Dollars</v>
      </c>
      <c r="G158" s="75" t="str">
        <f t="shared" si="21"/>
        <v>Nominal</v>
      </c>
      <c r="H158" s="75" t="str">
        <f t="shared" si="22"/>
        <v>Mid year</v>
      </c>
      <c r="I158" s="224"/>
      <c r="J158" s="223"/>
      <c r="K158" s="223"/>
      <c r="L158" s="223"/>
      <c r="M158" s="223"/>
      <c r="N158" s="199">
        <v>44432.515454545472</v>
      </c>
      <c r="O158" s="106">
        <v>48900.275042167807</v>
      </c>
      <c r="P158" s="107">
        <v>108796.16838934645</v>
      </c>
      <c r="Q158" s="107">
        <v>58865.039061154384</v>
      </c>
      <c r="R158" s="103"/>
      <c r="S158" s="104"/>
      <c r="T158" s="103"/>
      <c r="U158" s="103"/>
      <c r="V158" s="103"/>
      <c r="W158" s="103"/>
      <c r="X158" s="104"/>
      <c r="Z158" s="85">
        <f t="shared" si="26"/>
        <v>2.0833840585937915E-3</v>
      </c>
      <c r="AA158" s="85">
        <f t="shared" si="27"/>
        <v>1.8806312939906669E-3</v>
      </c>
      <c r="AB158" s="226">
        <v>0</v>
      </c>
      <c r="AD158" s="85">
        <f t="shared" si="28"/>
        <v>1.8806312939906669E-3</v>
      </c>
    </row>
    <row r="159" spans="3:30" ht="12.3" x14ac:dyDescent="0.35">
      <c r="C159" s="2131"/>
      <c r="D159" s="12" t="s">
        <v>1605</v>
      </c>
      <c r="E159" s="75" t="s">
        <v>288</v>
      </c>
      <c r="F159" s="75" t="str">
        <f t="shared" si="20"/>
        <v>Dollars</v>
      </c>
      <c r="G159" s="75" t="str">
        <f t="shared" si="21"/>
        <v>Nominal</v>
      </c>
      <c r="H159" s="75" t="str">
        <f t="shared" si="22"/>
        <v>Mid year</v>
      </c>
      <c r="I159" s="224"/>
      <c r="J159" s="223"/>
      <c r="K159" s="223"/>
      <c r="L159" s="223"/>
      <c r="M159" s="223"/>
      <c r="N159" s="199">
        <v>1302847.5387295997</v>
      </c>
      <c r="O159" s="106">
        <v>1058046.5200000009</v>
      </c>
      <c r="P159" s="107">
        <v>698812.22586343403</v>
      </c>
      <c r="Q159" s="107">
        <v>851167.0750040072</v>
      </c>
      <c r="R159" s="103"/>
      <c r="S159" s="104"/>
      <c r="T159" s="103"/>
      <c r="U159" s="103"/>
      <c r="V159" s="103"/>
      <c r="W159" s="103"/>
      <c r="X159" s="104"/>
      <c r="Z159" s="85">
        <f t="shared" si="26"/>
        <v>3.0124976446902214E-2</v>
      </c>
      <c r="AA159" s="85">
        <f t="shared" si="27"/>
        <v>2.2648233276778805E-2</v>
      </c>
      <c r="AB159" s="226">
        <v>0</v>
      </c>
      <c r="AD159" s="85">
        <f t="shared" si="28"/>
        <v>2.2648233276778805E-2</v>
      </c>
    </row>
    <row r="160" spans="3:30" ht="12.3" x14ac:dyDescent="0.35">
      <c r="C160" s="2131"/>
      <c r="D160" s="12" t="s">
        <v>1606</v>
      </c>
      <c r="E160" s="75" t="s">
        <v>288</v>
      </c>
      <c r="F160" s="75" t="str">
        <f t="shared" si="20"/>
        <v>Dollars</v>
      </c>
      <c r="G160" s="75" t="str">
        <f t="shared" si="21"/>
        <v>Nominal</v>
      </c>
      <c r="H160" s="75" t="str">
        <f t="shared" si="22"/>
        <v>Mid year</v>
      </c>
      <c r="I160" s="224"/>
      <c r="J160" s="223"/>
      <c r="K160" s="223"/>
      <c r="L160" s="223"/>
      <c r="M160" s="223"/>
      <c r="N160" s="199">
        <v>570291.07647307299</v>
      </c>
      <c r="O160" s="106">
        <v>1211806.3508054882</v>
      </c>
      <c r="P160" s="107">
        <v>303343.76795779285</v>
      </c>
      <c r="Q160" s="107">
        <v>388768.57275795226</v>
      </c>
      <c r="R160" s="103"/>
      <c r="S160" s="104"/>
      <c r="T160" s="103"/>
      <c r="U160" s="103"/>
      <c r="V160" s="103"/>
      <c r="W160" s="103"/>
      <c r="X160" s="104"/>
      <c r="Z160" s="85">
        <f t="shared" si="26"/>
        <v>1.3759512605176797E-2</v>
      </c>
      <c r="AA160" s="85">
        <f t="shared" si="27"/>
        <v>1.6533729965622159E-2</v>
      </c>
      <c r="AB160" s="226">
        <v>0</v>
      </c>
      <c r="AD160" s="85">
        <f t="shared" si="28"/>
        <v>1.6533729965622159E-2</v>
      </c>
    </row>
    <row r="161" spans="1:30" ht="12.3" x14ac:dyDescent="0.35">
      <c r="C161" s="2131"/>
      <c r="D161" s="12" t="s">
        <v>1607</v>
      </c>
      <c r="E161" s="75" t="s">
        <v>288</v>
      </c>
      <c r="F161" s="75" t="str">
        <f t="shared" si="20"/>
        <v>Dollars</v>
      </c>
      <c r="G161" s="75" t="str">
        <f t="shared" si="21"/>
        <v>Nominal</v>
      </c>
      <c r="H161" s="75" t="str">
        <f t="shared" si="22"/>
        <v>Mid year</v>
      </c>
      <c r="I161" s="224"/>
      <c r="J161" s="223"/>
      <c r="K161" s="223"/>
      <c r="L161" s="223"/>
      <c r="M161" s="223"/>
      <c r="N161" s="199">
        <v>0</v>
      </c>
      <c r="O161" s="106">
        <v>281068.33820714231</v>
      </c>
      <c r="P161" s="107">
        <v>620.97772267446999</v>
      </c>
      <c r="Q161" s="107">
        <v>-1018.1959298168747</v>
      </c>
      <c r="R161" s="103"/>
      <c r="S161" s="104"/>
      <c r="T161" s="103"/>
      <c r="U161" s="103"/>
      <c r="V161" s="103"/>
      <c r="W161" s="103"/>
      <c r="X161" s="104"/>
      <c r="Z161" s="85">
        <f t="shared" si="26"/>
        <v>-3.6036554167606449E-5</v>
      </c>
      <c r="AA161" s="85">
        <f t="shared" si="27"/>
        <v>2.4373627549824275E-3</v>
      </c>
      <c r="AB161" s="226">
        <v>0</v>
      </c>
      <c r="AD161" s="85">
        <f t="shared" si="28"/>
        <v>2.4373627549824275E-3</v>
      </c>
    </row>
    <row r="162" spans="1:30" ht="12.3" x14ac:dyDescent="0.35">
      <c r="C162" s="2131"/>
      <c r="D162" s="12" t="s">
        <v>1608</v>
      </c>
      <c r="E162" s="75" t="s">
        <v>288</v>
      </c>
      <c r="F162" s="75" t="str">
        <f t="shared" si="20"/>
        <v>Dollars</v>
      </c>
      <c r="G162" s="75" t="str">
        <f t="shared" si="21"/>
        <v>Nominal</v>
      </c>
      <c r="H162" s="75" t="str">
        <f t="shared" si="22"/>
        <v>Mid year</v>
      </c>
      <c r="I162" s="224"/>
      <c r="J162" s="223"/>
      <c r="K162" s="223"/>
      <c r="L162" s="223"/>
      <c r="M162" s="223"/>
      <c r="N162" s="199">
        <v>5021693.3754416993</v>
      </c>
      <c r="O162" s="106">
        <v>3844727.9536941526</v>
      </c>
      <c r="P162" s="107">
        <v>2231795.0772509235</v>
      </c>
      <c r="Q162" s="107">
        <v>656016.65815005009</v>
      </c>
      <c r="R162" s="103"/>
      <c r="S162" s="104"/>
      <c r="T162" s="103"/>
      <c r="U162" s="103"/>
      <c r="V162" s="103"/>
      <c r="W162" s="103"/>
      <c r="X162" s="104"/>
      <c r="Z162" s="85">
        <f t="shared" si="26"/>
        <v>2.3218104830303406E-2</v>
      </c>
      <c r="AA162" s="85">
        <f t="shared" si="27"/>
        <v>5.8465728446309102E-2</v>
      </c>
      <c r="AB162" s="226">
        <v>0</v>
      </c>
      <c r="AD162" s="85">
        <f t="shared" si="28"/>
        <v>5.8465728446309102E-2</v>
      </c>
    </row>
    <row r="163" spans="1:30" ht="12.3" x14ac:dyDescent="0.35">
      <c r="C163" s="2131"/>
      <c r="D163" s="12" t="s">
        <v>1609</v>
      </c>
      <c r="E163" s="75" t="s">
        <v>288</v>
      </c>
      <c r="F163" s="75" t="str">
        <f t="shared" si="20"/>
        <v>Dollars</v>
      </c>
      <c r="G163" s="75" t="str">
        <f t="shared" si="21"/>
        <v>Nominal</v>
      </c>
      <c r="H163" s="75" t="str">
        <f t="shared" si="22"/>
        <v>Mid year</v>
      </c>
      <c r="I163" s="224"/>
      <c r="J163" s="223"/>
      <c r="K163" s="223"/>
      <c r="L163" s="223"/>
      <c r="M163" s="223"/>
      <c r="N163" s="199">
        <v>247427.85711549153</v>
      </c>
      <c r="O163" s="106">
        <v>303748.38578618277</v>
      </c>
      <c r="P163" s="107">
        <v>627364.5576681369</v>
      </c>
      <c r="Q163" s="107">
        <v>286698.73145638854</v>
      </c>
      <c r="R163" s="103"/>
      <c r="S163" s="104"/>
      <c r="T163" s="103"/>
      <c r="U163" s="103"/>
      <c r="V163" s="103"/>
      <c r="W163" s="103"/>
      <c r="X163" s="104"/>
      <c r="Z163" s="85">
        <f t="shared" si="26"/>
        <v>1.0147000261305675E-2</v>
      </c>
      <c r="AA163" s="85">
        <f t="shared" si="27"/>
        <v>1.0575540579344709E-2</v>
      </c>
      <c r="AB163" s="226">
        <v>0</v>
      </c>
      <c r="AD163" s="85">
        <f t="shared" si="28"/>
        <v>1.0575540579344709E-2</v>
      </c>
    </row>
    <row r="164" spans="1:30" ht="12.3" x14ac:dyDescent="0.35">
      <c r="C164" s="2131"/>
      <c r="D164" s="12" t="s">
        <v>1610</v>
      </c>
      <c r="E164" s="75" t="s">
        <v>288</v>
      </c>
      <c r="F164" s="75" t="str">
        <f t="shared" si="20"/>
        <v>Dollars</v>
      </c>
      <c r="G164" s="75" t="str">
        <f t="shared" si="21"/>
        <v>Nominal</v>
      </c>
      <c r="H164" s="75" t="str">
        <f t="shared" si="22"/>
        <v>Mid year</v>
      </c>
      <c r="I164" s="224"/>
      <c r="J164" s="223"/>
      <c r="K164" s="223"/>
      <c r="L164" s="223"/>
      <c r="M164" s="223"/>
      <c r="N164" s="199">
        <v>852869.70362757426</v>
      </c>
      <c r="O164" s="106">
        <v>655603.42996916466</v>
      </c>
      <c r="P164" s="107">
        <v>279105.53349161061</v>
      </c>
      <c r="Q164" s="107">
        <v>61753.227288622271</v>
      </c>
      <c r="R164" s="103"/>
      <c r="S164" s="104"/>
      <c r="T164" s="103"/>
      <c r="U164" s="103"/>
      <c r="V164" s="103"/>
      <c r="W164" s="103"/>
      <c r="X164" s="104"/>
      <c r="Z164" s="85">
        <f t="shared" si="26"/>
        <v>2.1856044156562172E-3</v>
      </c>
      <c r="AA164" s="85">
        <f t="shared" si="27"/>
        <v>8.6533300272602937E-3</v>
      </c>
      <c r="AB164" s="226">
        <v>0</v>
      </c>
      <c r="AD164" s="85">
        <f t="shared" si="28"/>
        <v>8.6533300272602937E-3</v>
      </c>
    </row>
    <row r="165" spans="1:30" ht="12.3" x14ac:dyDescent="0.35">
      <c r="C165" s="2131"/>
      <c r="D165" s="12" t="s">
        <v>1611</v>
      </c>
      <c r="E165" s="75" t="s">
        <v>288</v>
      </c>
      <c r="F165" s="75" t="str">
        <f t="shared" si="20"/>
        <v>Dollars</v>
      </c>
      <c r="G165" s="75" t="str">
        <f t="shared" si="21"/>
        <v>Nominal</v>
      </c>
      <c r="H165" s="75" t="str">
        <f t="shared" si="22"/>
        <v>Mid year</v>
      </c>
      <c r="I165" s="224"/>
      <c r="J165" s="223"/>
      <c r="K165" s="223"/>
      <c r="L165" s="223"/>
      <c r="M165" s="223"/>
      <c r="N165" s="199">
        <v>4519.831837891853</v>
      </c>
      <c r="O165" s="106">
        <v>26712.699680924721</v>
      </c>
      <c r="P165" s="107">
        <v>1570.260995645632</v>
      </c>
      <c r="Q165" s="107">
        <v>4436.7102442865335</v>
      </c>
      <c r="R165" s="103"/>
      <c r="S165" s="104"/>
      <c r="T165" s="103"/>
      <c r="U165" s="103"/>
      <c r="V165" s="103"/>
      <c r="W165" s="103"/>
      <c r="X165" s="104"/>
      <c r="Z165" s="85">
        <f t="shared" si="26"/>
        <v>1.5702650576590073E-4</v>
      </c>
      <c r="AA165" s="85">
        <f t="shared" si="27"/>
        <v>2.8413934165288609E-4</v>
      </c>
      <c r="AB165" s="226">
        <v>0</v>
      </c>
      <c r="AD165" s="85">
        <f t="shared" si="28"/>
        <v>2.8413934165288609E-4</v>
      </c>
    </row>
    <row r="166" spans="1:30" ht="12.3" x14ac:dyDescent="0.35">
      <c r="C166" s="2131"/>
      <c r="D166" s="12" t="s">
        <v>1612</v>
      </c>
      <c r="E166" s="75" t="s">
        <v>288</v>
      </c>
      <c r="F166" s="75" t="str">
        <f t="shared" si="20"/>
        <v>Dollars</v>
      </c>
      <c r="G166" s="75" t="str">
        <f t="shared" si="21"/>
        <v>Nominal</v>
      </c>
      <c r="H166" s="75" t="str">
        <f t="shared" si="22"/>
        <v>Mid year</v>
      </c>
      <c r="I166" s="224"/>
      <c r="J166" s="223"/>
      <c r="K166" s="223"/>
      <c r="L166" s="223"/>
      <c r="M166" s="223"/>
      <c r="N166" s="199">
        <v>306207.89</v>
      </c>
      <c r="O166" s="106">
        <v>158873.52000000005</v>
      </c>
      <c r="P166" s="107">
        <v>9565.35</v>
      </c>
      <c r="Q166" s="107">
        <v>18808.510000000002</v>
      </c>
      <c r="R166" s="103"/>
      <c r="S166" s="104"/>
      <c r="T166" s="103"/>
      <c r="U166" s="103"/>
      <c r="V166" s="103"/>
      <c r="W166" s="103"/>
      <c r="X166" s="104"/>
      <c r="Z166" s="85">
        <f t="shared" si="26"/>
        <v>6.6568120101292364E-4</v>
      </c>
      <c r="AA166" s="85">
        <f t="shared" si="27"/>
        <v>1.626066087526361E-3</v>
      </c>
      <c r="AB166" s="226">
        <v>0</v>
      </c>
      <c r="AD166" s="85">
        <f t="shared" si="28"/>
        <v>1.626066087526361E-3</v>
      </c>
    </row>
    <row r="167" spans="1:30" ht="12.3" x14ac:dyDescent="0.35">
      <c r="C167" s="2131"/>
      <c r="D167" s="12" t="s">
        <v>1613</v>
      </c>
      <c r="E167" s="75" t="s">
        <v>288</v>
      </c>
      <c r="F167" s="75" t="str">
        <f t="shared" si="20"/>
        <v>Dollars</v>
      </c>
      <c r="G167" s="75" t="str">
        <f t="shared" si="21"/>
        <v>Nominal</v>
      </c>
      <c r="H167" s="75" t="str">
        <f t="shared" si="22"/>
        <v>Mid year</v>
      </c>
      <c r="I167" s="224"/>
      <c r="J167" s="223"/>
      <c r="K167" s="223"/>
      <c r="L167" s="223"/>
      <c r="M167" s="223"/>
      <c r="N167" s="199">
        <v>1002880.2200000001</v>
      </c>
      <c r="O167" s="106">
        <v>0</v>
      </c>
      <c r="P167" s="107">
        <v>27147.800000000003</v>
      </c>
      <c r="Q167" s="107">
        <v>0</v>
      </c>
      <c r="R167" s="103"/>
      <c r="S167" s="104"/>
      <c r="T167" s="103"/>
      <c r="U167" s="103"/>
      <c r="V167" s="103"/>
      <c r="W167" s="103"/>
      <c r="X167" s="104"/>
      <c r="Z167" s="85">
        <f t="shared" si="26"/>
        <v>0</v>
      </c>
      <c r="AA167" s="85">
        <f t="shared" si="27"/>
        <v>2.3575292178159253E-4</v>
      </c>
      <c r="AB167" s="226">
        <v>0</v>
      </c>
      <c r="AD167" s="85">
        <f t="shared" si="28"/>
        <v>2.3575292178159253E-4</v>
      </c>
    </row>
    <row r="168" spans="1:30" ht="12.3" x14ac:dyDescent="0.35">
      <c r="C168" s="2131"/>
      <c r="D168" s="12" t="s">
        <v>1614</v>
      </c>
      <c r="E168" s="75" t="s">
        <v>288</v>
      </c>
      <c r="F168" s="75" t="str">
        <f t="shared" si="20"/>
        <v>Dollars</v>
      </c>
      <c r="G168" s="75" t="str">
        <f t="shared" si="21"/>
        <v>Nominal</v>
      </c>
      <c r="H168" s="75" t="str">
        <f t="shared" si="22"/>
        <v>Mid year</v>
      </c>
      <c r="I168" s="224"/>
      <c r="J168" s="223"/>
      <c r="K168" s="223"/>
      <c r="L168" s="223"/>
      <c r="M168" s="223"/>
      <c r="N168" s="199">
        <v>6223.2500609324406</v>
      </c>
      <c r="O168" s="106">
        <v>13316.508372433191</v>
      </c>
      <c r="P168" s="107">
        <v>15776.121209354891</v>
      </c>
      <c r="Q168" s="107">
        <v>6684.1203572794866</v>
      </c>
      <c r="R168" s="103"/>
      <c r="S168" s="104"/>
      <c r="T168" s="103"/>
      <c r="U168" s="103"/>
      <c r="V168" s="103"/>
      <c r="W168" s="103"/>
      <c r="X168" s="104"/>
      <c r="Z168" s="85">
        <f t="shared" si="26"/>
        <v>2.3656808897401976E-4</v>
      </c>
      <c r="AA168" s="85">
        <f t="shared" si="27"/>
        <v>3.1068717649255519E-4</v>
      </c>
      <c r="AB168" s="226">
        <v>0</v>
      </c>
      <c r="AD168" s="85">
        <f t="shared" si="28"/>
        <v>3.1068717649255519E-4</v>
      </c>
    </row>
    <row r="169" spans="1:30" ht="12.3" x14ac:dyDescent="0.35">
      <c r="C169" s="2131"/>
      <c r="D169" s="12" t="s">
        <v>1615</v>
      </c>
      <c r="E169" s="75" t="s">
        <v>288</v>
      </c>
      <c r="F169" s="75" t="str">
        <f t="shared" si="20"/>
        <v>Dollars</v>
      </c>
      <c r="G169" s="75" t="str">
        <f t="shared" si="21"/>
        <v>Nominal</v>
      </c>
      <c r="H169" s="75" t="str">
        <f t="shared" si="22"/>
        <v>Mid year</v>
      </c>
      <c r="I169" s="224"/>
      <c r="J169" s="223"/>
      <c r="K169" s="223"/>
      <c r="L169" s="223"/>
      <c r="M169" s="223"/>
      <c r="N169" s="199">
        <v>0</v>
      </c>
      <c r="O169" s="106">
        <v>16484</v>
      </c>
      <c r="P169" s="107">
        <v>16811.7</v>
      </c>
      <c r="Q169" s="107">
        <v>253499.67999999996</v>
      </c>
      <c r="R169" s="103"/>
      <c r="S169" s="104"/>
      <c r="T169" s="103"/>
      <c r="U169" s="103"/>
      <c r="V169" s="103"/>
      <c r="W169" s="103"/>
      <c r="X169" s="104"/>
      <c r="Z169" s="85">
        <f t="shared" si="26"/>
        <v>8.9720010483973368E-3</v>
      </c>
      <c r="AA169" s="85">
        <f t="shared" si="27"/>
        <v>2.4905461506443279E-3</v>
      </c>
      <c r="AB169" s="226">
        <v>0</v>
      </c>
      <c r="AD169" s="85">
        <f t="shared" si="28"/>
        <v>2.4905461506443279E-3</v>
      </c>
    </row>
    <row r="170" spans="1:30" ht="12.3" x14ac:dyDescent="0.35">
      <c r="C170" s="2131"/>
      <c r="D170" s="12" t="s">
        <v>1616</v>
      </c>
      <c r="E170" s="75" t="s">
        <v>288</v>
      </c>
      <c r="F170" s="75" t="str">
        <f t="shared" si="20"/>
        <v>Dollars</v>
      </c>
      <c r="G170" s="75" t="str">
        <f t="shared" si="21"/>
        <v>Nominal</v>
      </c>
      <c r="H170" s="75" t="str">
        <f t="shared" si="22"/>
        <v>Mid year</v>
      </c>
      <c r="I170" s="224"/>
      <c r="J170" s="223"/>
      <c r="K170" s="223"/>
      <c r="L170" s="223"/>
      <c r="M170" s="223"/>
      <c r="N170" s="199">
        <v>0</v>
      </c>
      <c r="O170" s="106">
        <v>0</v>
      </c>
      <c r="P170" s="107">
        <v>178524.56000000003</v>
      </c>
      <c r="Q170" s="107">
        <v>15310.83</v>
      </c>
      <c r="R170" s="103"/>
      <c r="S170" s="104"/>
      <c r="T170" s="103"/>
      <c r="U170" s="103"/>
      <c r="V170" s="103"/>
      <c r="W170" s="103"/>
      <c r="X170" s="104"/>
      <c r="Z170" s="85">
        <f t="shared" si="26"/>
        <v>5.4188937363484403E-4</v>
      </c>
      <c r="AA170" s="85">
        <f t="shared" si="27"/>
        <v>1.6832767125577203E-3</v>
      </c>
      <c r="AB170" s="226">
        <v>0</v>
      </c>
      <c r="AD170" s="85">
        <f t="shared" si="28"/>
        <v>1.6832767125577203E-3</v>
      </c>
    </row>
    <row r="171" spans="1:30" x14ac:dyDescent="0.35">
      <c r="J171" s="97"/>
      <c r="K171" s="91"/>
      <c r="L171" s="91"/>
      <c r="M171" s="91"/>
      <c r="N171" s="89"/>
      <c r="O171" s="97"/>
      <c r="P171" s="91"/>
      <c r="Q171" s="91"/>
      <c r="R171" s="91"/>
      <c r="S171" s="89"/>
      <c r="T171" s="91"/>
      <c r="U171" s="91"/>
      <c r="V171" s="91"/>
      <c r="W171" s="91"/>
      <c r="X171" s="89"/>
    </row>
    <row r="172" spans="1:30" ht="12.3" x14ac:dyDescent="0.35">
      <c r="C172" s="74" t="s">
        <v>438</v>
      </c>
      <c r="D172" s="74"/>
      <c r="E172" s="67" t="s">
        <v>134</v>
      </c>
      <c r="F172" s="67" t="str">
        <f>F25</f>
        <v>Dollars</v>
      </c>
      <c r="G172" s="67" t="str">
        <f>G25</f>
        <v>Nominal</v>
      </c>
      <c r="H172" s="67" t="str">
        <f>H25</f>
        <v>Mid year</v>
      </c>
      <c r="I172" s="1722">
        <f>'2.1'!I25</f>
        <v>3459635.0972662061</v>
      </c>
      <c r="J172" s="1722">
        <f>'2.1'!J25</f>
        <v>9599747.8957908358</v>
      </c>
      <c r="K172" s="1722">
        <f>'2.1'!K25</f>
        <v>24944018.890334051</v>
      </c>
      <c r="L172" s="1722">
        <f>'2.1'!L25</f>
        <v>37134981.993758425</v>
      </c>
      <c r="M172" s="1722">
        <f>'2.1'!M25</f>
        <v>35820005.76576747</v>
      </c>
      <c r="N172" s="90">
        <f t="shared" ref="N172:AD172" si="29">SUM(N25:N170)</f>
        <v>43312650.480417214</v>
      </c>
      <c r="O172" s="99">
        <f t="shared" si="29"/>
        <v>44435374.798570953</v>
      </c>
      <c r="P172" s="66">
        <f t="shared" si="29"/>
        <v>42463704.349424437</v>
      </c>
      <c r="Q172" s="66">
        <f t="shared" si="29"/>
        <v>28254530.804505698</v>
      </c>
      <c r="R172" s="66">
        <f t="shared" si="29"/>
        <v>0</v>
      </c>
      <c r="S172" s="90">
        <f t="shared" si="29"/>
        <v>0</v>
      </c>
      <c r="T172" s="66">
        <f t="shared" si="29"/>
        <v>0</v>
      </c>
      <c r="U172" s="66">
        <f t="shared" si="29"/>
        <v>0</v>
      </c>
      <c r="V172" s="66">
        <f t="shared" si="29"/>
        <v>0</v>
      </c>
      <c r="W172" s="66">
        <f t="shared" si="29"/>
        <v>0</v>
      </c>
      <c r="X172" s="90">
        <f t="shared" si="29"/>
        <v>0</v>
      </c>
      <c r="Z172" s="225">
        <f t="shared" si="29"/>
        <v>1.0000000000000002</v>
      </c>
      <c r="AA172" s="225">
        <f t="shared" si="29"/>
        <v>0.99999999999999989</v>
      </c>
      <c r="AB172" s="225">
        <f t="shared" si="29"/>
        <v>0</v>
      </c>
      <c r="AD172" s="225">
        <f t="shared" si="29"/>
        <v>0.99999999999999989</v>
      </c>
    </row>
    <row r="173" spans="1:30" s="6" customFormat="1" ht="11.25" customHeight="1" x14ac:dyDescent="0.35"/>
    <row r="174" spans="1:30" s="6" customFormat="1" ht="11.25" customHeight="1" x14ac:dyDescent="0.35">
      <c r="A174" s="70">
        <f>IF(SUM($I174:$AD174)&gt;0,1,0)</f>
        <v>0</v>
      </c>
      <c r="C174" s="15" t="s">
        <v>139</v>
      </c>
      <c r="I174" s="70">
        <f>IF(ROUND(I172-'2.1'!I25,4)&lt;&gt;0,1,0)</f>
        <v>0</v>
      </c>
      <c r="J174" s="70">
        <f>IF(ROUND(J172-'2.1'!J25,4)&lt;&gt;0,1,0)</f>
        <v>0</v>
      </c>
      <c r="K174" s="70">
        <f>IF(ROUND(K172-'2.1'!K25,4)&lt;&gt;0,1,0)</f>
        <v>0</v>
      </c>
      <c r="L174" s="70">
        <f>IF(ROUND(L172-'2.1'!L25,4)&lt;&gt;0,1,0)</f>
        <v>0</v>
      </c>
      <c r="M174" s="70">
        <f>IF(ROUND(M172-'2.1'!M25,4)&lt;&gt;0,1,0)</f>
        <v>0</v>
      </c>
      <c r="N174" s="70">
        <f>IF(ROUND(N172-'2.1'!N25,4)&lt;&gt;0,1,0)</f>
        <v>0</v>
      </c>
      <c r="O174" s="70">
        <f>IF(ROUND(O172-'2.1'!O25,4)&lt;&gt;0,1,0)</f>
        <v>0</v>
      </c>
      <c r="P174" s="70">
        <f>IF(ROUND(P172-'2.1'!P25,4)&lt;&gt;0,1,0)</f>
        <v>0</v>
      </c>
      <c r="Q174" s="70">
        <f>IF(ROUND(Q172-'2.1'!Q25,4)&lt;&gt;0,1,0)</f>
        <v>0</v>
      </c>
      <c r="R174" s="70">
        <f>IF(ROUND(R172-'2.1'!R25,4)&lt;&gt;0,1,0)</f>
        <v>0</v>
      </c>
      <c r="S174" s="70">
        <f>IF(ROUND(S172-'2.1'!S25,4)&lt;&gt;0,1,0)</f>
        <v>0</v>
      </c>
      <c r="T174" s="70">
        <f>IF(ROUND(T172-'2.1'!T25,4)&lt;&gt;0,1,0)</f>
        <v>0</v>
      </c>
      <c r="U174" s="70">
        <f>IF(ROUND(U172-'2.1'!U25,4)&lt;&gt;0,1,0)</f>
        <v>0</v>
      </c>
      <c r="V174" s="70">
        <f>IF(ROUND(V172-'2.1'!V25,4)&lt;&gt;0,1,0)</f>
        <v>0</v>
      </c>
      <c r="W174" s="70">
        <f>IF(ROUND(W172-'2.1'!W25,4)&lt;&gt;0,1,0)</f>
        <v>0</v>
      </c>
      <c r="X174" s="70">
        <f>IF(ROUND(X172-'2.1'!X25,4)&lt;&gt;0,1,0)</f>
        <v>0</v>
      </c>
      <c r="Z174" s="70">
        <f>IF(ISERROR(Z172),1,0)</f>
        <v>0</v>
      </c>
      <c r="AA174" s="70">
        <f>IF(ISERROR(AA172),1,0)</f>
        <v>0</v>
      </c>
      <c r="AB174" s="70">
        <f>IF(ISERROR(AB172),1,0)</f>
        <v>0</v>
      </c>
      <c r="AD174" s="70">
        <f>IF(ISERROR(AD172),1,0)</f>
        <v>0</v>
      </c>
    </row>
    <row r="176" spans="1:30" s="13" customFormat="1" ht="14.1" x14ac:dyDescent="0.35">
      <c r="C176" s="13" t="s">
        <v>63</v>
      </c>
    </row>
    <row r="178" spans="1:24" ht="12.3" x14ac:dyDescent="0.35">
      <c r="D178" s="73" t="s">
        <v>132</v>
      </c>
      <c r="E178" s="64" t="str">
        <f>Lookup!E$20</f>
        <v>Source</v>
      </c>
      <c r="F178" s="64" t="str">
        <f>Lookup!F$20</f>
        <v>Unit</v>
      </c>
      <c r="G178" s="64" t="str">
        <f>Lookup!G$20</f>
        <v>Basis</v>
      </c>
      <c r="H178" s="64" t="str">
        <f>Lookup!H$20</f>
        <v>Timing</v>
      </c>
      <c r="I178" s="88" t="str">
        <f t="shared" ref="I178:X178" si="30">I$10</f>
        <v>RY09</v>
      </c>
      <c r="J178" s="64" t="str">
        <f t="shared" si="30"/>
        <v>RY10</v>
      </c>
      <c r="K178" s="64" t="str">
        <f t="shared" si="30"/>
        <v>RY11</v>
      </c>
      <c r="L178" s="64" t="str">
        <f t="shared" si="30"/>
        <v>RY12</v>
      </c>
      <c r="M178" s="64" t="str">
        <f t="shared" si="30"/>
        <v>RY13</v>
      </c>
      <c r="N178" s="88" t="str">
        <f t="shared" si="30"/>
        <v>RY14</v>
      </c>
      <c r="O178" s="64" t="str">
        <f t="shared" si="30"/>
        <v>RY15</v>
      </c>
      <c r="P178" s="64" t="str">
        <f t="shared" si="30"/>
        <v>RY16</v>
      </c>
      <c r="Q178" s="64" t="str">
        <f t="shared" si="30"/>
        <v>RY17</v>
      </c>
      <c r="R178" s="64" t="str">
        <f t="shared" si="30"/>
        <v>RY18</v>
      </c>
      <c r="S178" s="88" t="str">
        <f t="shared" si="30"/>
        <v>RY19</v>
      </c>
      <c r="T178" s="64" t="str">
        <f t="shared" si="30"/>
        <v>RY20</v>
      </c>
      <c r="U178" s="64" t="str">
        <f t="shared" si="30"/>
        <v>RY21</v>
      </c>
      <c r="V178" s="64" t="str">
        <f t="shared" si="30"/>
        <v>RY22</v>
      </c>
      <c r="W178" s="64" t="str">
        <f t="shared" si="30"/>
        <v>RY23</v>
      </c>
      <c r="X178" s="64" t="str">
        <f t="shared" si="30"/>
        <v>RY24</v>
      </c>
    </row>
    <row r="179" spans="1:24" x14ac:dyDescent="0.35">
      <c r="I179" s="93"/>
      <c r="N179" s="89"/>
      <c r="S179" s="89"/>
    </row>
    <row r="180" spans="1:24" ht="12.3" x14ac:dyDescent="0.35">
      <c r="D180" s="15" t="s">
        <v>1534</v>
      </c>
      <c r="E180" s="75" t="s">
        <v>629</v>
      </c>
      <c r="F180" s="75" t="str">
        <f>Dollars</f>
        <v>Dollars</v>
      </c>
      <c r="G180" s="75" t="str">
        <f>Real2019</f>
        <v>Real $2019</v>
      </c>
      <c r="H180" s="75" t="str">
        <f>End_year</f>
        <v>End year</v>
      </c>
      <c r="I180" s="224"/>
      <c r="J180" s="223"/>
      <c r="K180" s="223"/>
      <c r="L180" s="223"/>
      <c r="M180" s="223"/>
      <c r="N180" s="224"/>
      <c r="O180" s="223"/>
      <c r="P180" s="223"/>
      <c r="Q180" s="223"/>
      <c r="R180" s="229">
        <f>'2.1'!R94</f>
        <v>21266078.399811823</v>
      </c>
      <c r="S180" s="230">
        <f>'2.1'!S94</f>
        <v>31039321.602891259</v>
      </c>
      <c r="T180" s="231">
        <f>'2.1'!T94</f>
        <v>34922118.004866354</v>
      </c>
      <c r="U180" s="229">
        <f>'2.1'!U94</f>
        <v>38514520.475254893</v>
      </c>
      <c r="V180" s="229">
        <f>'2.1'!V94</f>
        <v>33444013.978344806</v>
      </c>
      <c r="W180" s="229">
        <f>'2.1'!W94</f>
        <v>22006857.340073574</v>
      </c>
      <c r="X180" s="229">
        <f>'2.1'!X94</f>
        <v>19710304.596256085</v>
      </c>
    </row>
    <row r="181" spans="1:24" ht="12.3" x14ac:dyDescent="0.35">
      <c r="D181" s="15"/>
      <c r="E181" s="75"/>
      <c r="F181" s="75"/>
      <c r="G181" s="75"/>
      <c r="H181" s="75"/>
      <c r="I181" s="233"/>
      <c r="N181" s="89"/>
      <c r="R181" s="75"/>
      <c r="S181" s="233"/>
      <c r="T181" s="75"/>
      <c r="U181" s="75"/>
      <c r="V181" s="75"/>
      <c r="W181" s="75"/>
      <c r="X181" s="75"/>
    </row>
    <row r="182" spans="1:24" ht="12.3" x14ac:dyDescent="0.35">
      <c r="D182" s="74" t="s">
        <v>133</v>
      </c>
      <c r="E182" s="67" t="s">
        <v>134</v>
      </c>
      <c r="F182" s="67" t="str">
        <f>F180</f>
        <v>Dollars</v>
      </c>
      <c r="G182" s="67" t="str">
        <f t="shared" ref="G182:H182" si="31">G180</f>
        <v>Real $2019</v>
      </c>
      <c r="H182" s="67" t="str">
        <f t="shared" si="31"/>
        <v>End year</v>
      </c>
      <c r="I182" s="177">
        <f t="shared" ref="I182:X182" si="32">SUM(I180:I180)</f>
        <v>0</v>
      </c>
      <c r="J182" s="175">
        <f t="shared" si="32"/>
        <v>0</v>
      </c>
      <c r="K182" s="175">
        <f t="shared" si="32"/>
        <v>0</v>
      </c>
      <c r="L182" s="175">
        <f t="shared" si="32"/>
        <v>0</v>
      </c>
      <c r="M182" s="175">
        <f t="shared" si="32"/>
        <v>0</v>
      </c>
      <c r="N182" s="177">
        <f t="shared" si="32"/>
        <v>0</v>
      </c>
      <c r="O182" s="175">
        <f t="shared" si="32"/>
        <v>0</v>
      </c>
      <c r="P182" s="175">
        <f t="shared" si="32"/>
        <v>0</v>
      </c>
      <c r="Q182" s="175">
        <f t="shared" si="32"/>
        <v>0</v>
      </c>
      <c r="R182" s="175">
        <f t="shared" si="32"/>
        <v>21266078.399811823</v>
      </c>
      <c r="S182" s="177">
        <f t="shared" si="32"/>
        <v>31039321.602891259</v>
      </c>
      <c r="T182" s="175">
        <f t="shared" si="32"/>
        <v>34922118.004866354</v>
      </c>
      <c r="U182" s="175">
        <f t="shared" si="32"/>
        <v>38514520.475254893</v>
      </c>
      <c r="V182" s="175">
        <f t="shared" si="32"/>
        <v>33444013.978344806</v>
      </c>
      <c r="W182" s="175">
        <f t="shared" si="32"/>
        <v>22006857.340073574</v>
      </c>
      <c r="X182" s="175">
        <f t="shared" si="32"/>
        <v>19710304.596256085</v>
      </c>
    </row>
    <row r="184" spans="1:24" ht="12.3" x14ac:dyDescent="0.35">
      <c r="A184" s="70">
        <f>IF(SUM($I184:$AD184)&gt;0,1,0)</f>
        <v>0</v>
      </c>
      <c r="B184" s="6"/>
      <c r="C184" s="15" t="s">
        <v>139</v>
      </c>
      <c r="E184" s="6"/>
      <c r="F184" s="6"/>
      <c r="G184" s="6"/>
      <c r="H184" s="6"/>
      <c r="I184" s="70">
        <f>IF(I182&lt;&gt;'2.1'!I94,1,0)</f>
        <v>0</v>
      </c>
      <c r="J184" s="70">
        <f>IF(J182&lt;&gt;'2.1'!J94,1,0)</f>
        <v>0</v>
      </c>
      <c r="K184" s="70">
        <f>IF(K182&lt;&gt;'2.1'!K94,1,0)</f>
        <v>0</v>
      </c>
      <c r="L184" s="70">
        <f>IF(L182&lt;&gt;'2.1'!L94,1,0)</f>
        <v>0</v>
      </c>
      <c r="M184" s="70">
        <f>IF(M182&lt;&gt;'2.1'!M94,1,0)</f>
        <v>0</v>
      </c>
      <c r="N184" s="70">
        <f>IF(N182&lt;&gt;'2.1'!N94,1,0)</f>
        <v>0</v>
      </c>
      <c r="O184" s="70">
        <f>IF(O182&lt;&gt;'2.1'!O94,1,0)</f>
        <v>0</v>
      </c>
      <c r="P184" s="70">
        <f>IF(P182&lt;&gt;'2.1'!P94,1,0)</f>
        <v>0</v>
      </c>
      <c r="Q184" s="70">
        <f>IF(Q182&lt;&gt;'2.1'!Q94,1,0)</f>
        <v>0</v>
      </c>
      <c r="R184" s="70">
        <f>IF(R182&lt;&gt;'2.1'!R94,1,0)</f>
        <v>0</v>
      </c>
      <c r="S184" s="70">
        <f>IF(S182&lt;&gt;'2.1'!S94,1,0)</f>
        <v>0</v>
      </c>
      <c r="T184" s="70">
        <f>IF(T182&lt;&gt;'2.1'!T94,1,0)</f>
        <v>0</v>
      </c>
      <c r="U184" s="70">
        <f>IF(U182&lt;&gt;'2.1'!U94,1,0)</f>
        <v>0</v>
      </c>
      <c r="V184" s="70">
        <f>IF(V182&lt;&gt;'2.1'!V94,1,0)</f>
        <v>0</v>
      </c>
      <c r="W184" s="70">
        <f>IF(W182&lt;&gt;'2.1'!W94,1,0)</f>
        <v>0</v>
      </c>
      <c r="X184" s="70">
        <f>IF(X182&lt;&gt;'2.1'!X94,1,0)</f>
        <v>0</v>
      </c>
    </row>
    <row r="186" spans="1:24" ht="12.3" x14ac:dyDescent="0.35">
      <c r="C186" s="73" t="s">
        <v>317</v>
      </c>
      <c r="D186" s="73" t="s">
        <v>1748</v>
      </c>
      <c r="E186" s="64" t="str">
        <f>Lookup!E$20</f>
        <v>Source</v>
      </c>
      <c r="F186" s="64" t="str">
        <f>Lookup!F$20</f>
        <v>Unit</v>
      </c>
      <c r="G186" s="64" t="str">
        <f>Lookup!G$20</f>
        <v>Basis</v>
      </c>
      <c r="H186" s="64" t="str">
        <f>Lookup!H$20</f>
        <v>Timing</v>
      </c>
      <c r="I186" s="88" t="str">
        <f t="shared" ref="I186:X186" si="33">I$10</f>
        <v>RY09</v>
      </c>
      <c r="J186" s="64" t="str">
        <f t="shared" si="33"/>
        <v>RY10</v>
      </c>
      <c r="K186" s="64" t="str">
        <f t="shared" si="33"/>
        <v>RY11</v>
      </c>
      <c r="L186" s="64" t="str">
        <f t="shared" si="33"/>
        <v>RY12</v>
      </c>
      <c r="M186" s="64" t="str">
        <f t="shared" si="33"/>
        <v>RY13</v>
      </c>
      <c r="N186" s="88" t="str">
        <f t="shared" si="33"/>
        <v>RY14</v>
      </c>
      <c r="O186" s="64" t="str">
        <f t="shared" si="33"/>
        <v>RY15</v>
      </c>
      <c r="P186" s="64" t="str">
        <f t="shared" si="33"/>
        <v>RY16</v>
      </c>
      <c r="Q186" s="64" t="str">
        <f t="shared" si="33"/>
        <v>RY17</v>
      </c>
      <c r="R186" s="64" t="str">
        <f t="shared" si="33"/>
        <v>RY18</v>
      </c>
      <c r="S186" s="88" t="str">
        <f t="shared" si="33"/>
        <v>RY19</v>
      </c>
      <c r="T186" s="64" t="str">
        <f t="shared" si="33"/>
        <v>RY20</v>
      </c>
      <c r="U186" s="64" t="str">
        <f t="shared" si="33"/>
        <v>RY21</v>
      </c>
      <c r="V186" s="64" t="str">
        <f t="shared" si="33"/>
        <v>RY22</v>
      </c>
      <c r="W186" s="64" t="str">
        <f t="shared" si="33"/>
        <v>RY23</v>
      </c>
      <c r="X186" s="64" t="str">
        <f t="shared" si="33"/>
        <v>RY24</v>
      </c>
    </row>
    <row r="187" spans="1:24" ht="10.5" thickBot="1" x14ac:dyDescent="0.4"/>
    <row r="188" spans="1:24" ht="12.3" x14ac:dyDescent="0.35">
      <c r="C188" s="2129" t="s">
        <v>319</v>
      </c>
      <c r="D188" s="1597" t="s">
        <v>320</v>
      </c>
      <c r="E188" s="75" t="s">
        <v>1747</v>
      </c>
      <c r="F188" s="75" t="str">
        <f t="shared" ref="F188:F219" si="34">Dollars</f>
        <v>Dollars</v>
      </c>
      <c r="G188" s="75" t="str">
        <f t="shared" ref="G188:G219" si="35">Real2018</f>
        <v>Real $2018</v>
      </c>
      <c r="H188" s="75" t="str">
        <f t="shared" ref="H188:H219" si="36">End_year</f>
        <v>End year</v>
      </c>
      <c r="I188" s="224"/>
      <c r="J188" s="223"/>
      <c r="K188" s="223"/>
      <c r="L188" s="223"/>
      <c r="M188" s="223"/>
      <c r="N188" s="224"/>
      <c r="O188" s="223"/>
      <c r="P188" s="223"/>
      <c r="Q188" s="223"/>
      <c r="R188" s="174">
        <v>0</v>
      </c>
      <c r="S188" s="222">
        <v>0</v>
      </c>
      <c r="T188" s="173">
        <v>0</v>
      </c>
      <c r="U188" s="174">
        <v>0</v>
      </c>
      <c r="V188" s="174">
        <v>0</v>
      </c>
      <c r="W188" s="174">
        <v>0</v>
      </c>
      <c r="X188" s="222">
        <v>0</v>
      </c>
    </row>
    <row r="189" spans="1:24" ht="12.3" x14ac:dyDescent="0.35">
      <c r="C189" s="2127"/>
      <c r="D189" s="1597" t="s">
        <v>321</v>
      </c>
      <c r="E189" s="75" t="s">
        <v>1747</v>
      </c>
      <c r="F189" s="75" t="str">
        <f t="shared" si="34"/>
        <v>Dollars</v>
      </c>
      <c r="G189" s="75" t="str">
        <f t="shared" si="35"/>
        <v>Real $2018</v>
      </c>
      <c r="H189" s="75" t="str">
        <f t="shared" si="36"/>
        <v>End year</v>
      </c>
      <c r="I189" s="224"/>
      <c r="J189" s="223"/>
      <c r="K189" s="223"/>
      <c r="L189" s="223"/>
      <c r="M189" s="223"/>
      <c r="N189" s="224"/>
      <c r="O189" s="223"/>
      <c r="P189" s="223"/>
      <c r="Q189" s="223"/>
      <c r="R189" s="174">
        <v>0</v>
      </c>
      <c r="S189" s="222">
        <v>0</v>
      </c>
      <c r="T189" s="173">
        <v>0</v>
      </c>
      <c r="U189" s="174">
        <v>0</v>
      </c>
      <c r="V189" s="174">
        <v>0</v>
      </c>
      <c r="W189" s="174">
        <v>0</v>
      </c>
      <c r="X189" s="222">
        <v>0</v>
      </c>
    </row>
    <row r="190" spans="1:24" ht="12.3" x14ac:dyDescent="0.35">
      <c r="C190" s="2127"/>
      <c r="D190" s="1597" t="s">
        <v>322</v>
      </c>
      <c r="E190" s="75" t="s">
        <v>1747</v>
      </c>
      <c r="F190" s="75" t="str">
        <f t="shared" si="34"/>
        <v>Dollars</v>
      </c>
      <c r="G190" s="75" t="str">
        <f t="shared" si="35"/>
        <v>Real $2018</v>
      </c>
      <c r="H190" s="75" t="str">
        <f t="shared" si="36"/>
        <v>End year</v>
      </c>
      <c r="I190" s="224"/>
      <c r="J190" s="223"/>
      <c r="K190" s="223"/>
      <c r="L190" s="223"/>
      <c r="M190" s="223"/>
      <c r="N190" s="224"/>
      <c r="O190" s="223"/>
      <c r="P190" s="223"/>
      <c r="Q190" s="223"/>
      <c r="R190" s="174">
        <v>0</v>
      </c>
      <c r="S190" s="222">
        <v>0</v>
      </c>
      <c r="T190" s="173">
        <v>0</v>
      </c>
      <c r="U190" s="174">
        <v>0</v>
      </c>
      <c r="V190" s="174">
        <v>0</v>
      </c>
      <c r="W190" s="174">
        <v>0</v>
      </c>
      <c r="X190" s="222">
        <v>0</v>
      </c>
    </row>
    <row r="191" spans="1:24" ht="12.3" x14ac:dyDescent="0.35">
      <c r="C191" s="2127"/>
      <c r="D191" s="1597" t="s">
        <v>323</v>
      </c>
      <c r="E191" s="75" t="s">
        <v>1747</v>
      </c>
      <c r="F191" s="75" t="str">
        <f t="shared" si="34"/>
        <v>Dollars</v>
      </c>
      <c r="G191" s="75" t="str">
        <f t="shared" si="35"/>
        <v>Real $2018</v>
      </c>
      <c r="H191" s="75" t="str">
        <f t="shared" si="36"/>
        <v>End year</v>
      </c>
      <c r="I191" s="224"/>
      <c r="J191" s="223"/>
      <c r="K191" s="223"/>
      <c r="L191" s="223"/>
      <c r="M191" s="223"/>
      <c r="N191" s="224"/>
      <c r="O191" s="223"/>
      <c r="P191" s="223"/>
      <c r="Q191" s="223"/>
      <c r="R191" s="174">
        <v>0</v>
      </c>
      <c r="S191" s="222">
        <v>0</v>
      </c>
      <c r="T191" s="173">
        <v>0</v>
      </c>
      <c r="U191" s="174">
        <v>0</v>
      </c>
      <c r="V191" s="174">
        <v>0</v>
      </c>
      <c r="W191" s="174">
        <v>0</v>
      </c>
      <c r="X191" s="222">
        <v>0</v>
      </c>
    </row>
    <row r="192" spans="1:24" ht="12.3" x14ac:dyDescent="0.35">
      <c r="C192" s="2127"/>
      <c r="D192" s="1597" t="s">
        <v>324</v>
      </c>
      <c r="E192" s="75" t="s">
        <v>1747</v>
      </c>
      <c r="F192" s="75" t="str">
        <f t="shared" si="34"/>
        <v>Dollars</v>
      </c>
      <c r="G192" s="75" t="str">
        <f t="shared" si="35"/>
        <v>Real $2018</v>
      </c>
      <c r="H192" s="75" t="str">
        <f t="shared" si="36"/>
        <v>End year</v>
      </c>
      <c r="I192" s="224"/>
      <c r="J192" s="223"/>
      <c r="K192" s="223"/>
      <c r="L192" s="223"/>
      <c r="M192" s="223"/>
      <c r="N192" s="224"/>
      <c r="O192" s="223"/>
      <c r="P192" s="223"/>
      <c r="Q192" s="223"/>
      <c r="R192" s="174">
        <v>0</v>
      </c>
      <c r="S192" s="222">
        <v>0</v>
      </c>
      <c r="T192" s="173">
        <v>0</v>
      </c>
      <c r="U192" s="174">
        <v>0</v>
      </c>
      <c r="V192" s="174">
        <v>0</v>
      </c>
      <c r="W192" s="174">
        <v>0</v>
      </c>
      <c r="X192" s="222">
        <v>0</v>
      </c>
    </row>
    <row r="193" spans="3:24" ht="12.3" x14ac:dyDescent="0.35">
      <c r="C193" s="2127"/>
      <c r="D193" s="1597" t="s">
        <v>325</v>
      </c>
      <c r="E193" s="75" t="s">
        <v>1747</v>
      </c>
      <c r="F193" s="75" t="str">
        <f t="shared" si="34"/>
        <v>Dollars</v>
      </c>
      <c r="G193" s="75" t="str">
        <f t="shared" si="35"/>
        <v>Real $2018</v>
      </c>
      <c r="H193" s="75" t="str">
        <f t="shared" si="36"/>
        <v>End year</v>
      </c>
      <c r="I193" s="224"/>
      <c r="J193" s="223"/>
      <c r="K193" s="223"/>
      <c r="L193" s="223"/>
      <c r="M193" s="223"/>
      <c r="N193" s="224"/>
      <c r="O193" s="223"/>
      <c r="P193" s="223"/>
      <c r="Q193" s="223"/>
      <c r="R193" s="174">
        <v>0</v>
      </c>
      <c r="S193" s="222">
        <v>0</v>
      </c>
      <c r="T193" s="173">
        <v>0</v>
      </c>
      <c r="U193" s="174">
        <v>0</v>
      </c>
      <c r="V193" s="174">
        <v>0</v>
      </c>
      <c r="W193" s="174">
        <v>0</v>
      </c>
      <c r="X193" s="222">
        <v>0</v>
      </c>
    </row>
    <row r="194" spans="3:24" ht="12.3" x14ac:dyDescent="0.35">
      <c r="C194" s="2127"/>
      <c r="D194" s="1597" t="s">
        <v>326</v>
      </c>
      <c r="E194" s="75" t="s">
        <v>1747</v>
      </c>
      <c r="F194" s="75" t="str">
        <f t="shared" si="34"/>
        <v>Dollars</v>
      </c>
      <c r="G194" s="75" t="str">
        <f t="shared" si="35"/>
        <v>Real $2018</v>
      </c>
      <c r="H194" s="75" t="str">
        <f t="shared" si="36"/>
        <v>End year</v>
      </c>
      <c r="I194" s="224"/>
      <c r="J194" s="223"/>
      <c r="K194" s="223"/>
      <c r="L194" s="223"/>
      <c r="M194" s="223"/>
      <c r="N194" s="224"/>
      <c r="O194" s="223"/>
      <c r="P194" s="223"/>
      <c r="Q194" s="223"/>
      <c r="R194" s="174">
        <v>0</v>
      </c>
      <c r="S194" s="222">
        <v>0</v>
      </c>
      <c r="T194" s="173">
        <v>0</v>
      </c>
      <c r="U194" s="174">
        <v>0</v>
      </c>
      <c r="V194" s="174">
        <v>0</v>
      </c>
      <c r="W194" s="174">
        <v>0</v>
      </c>
      <c r="X194" s="222">
        <v>0</v>
      </c>
    </row>
    <row r="195" spans="3:24" ht="12.3" x14ac:dyDescent="0.35">
      <c r="C195" s="2127"/>
      <c r="D195" s="1597" t="s">
        <v>327</v>
      </c>
      <c r="E195" s="75" t="s">
        <v>1747</v>
      </c>
      <c r="F195" s="75" t="str">
        <f t="shared" si="34"/>
        <v>Dollars</v>
      </c>
      <c r="G195" s="75" t="str">
        <f t="shared" si="35"/>
        <v>Real $2018</v>
      </c>
      <c r="H195" s="75" t="str">
        <f t="shared" si="36"/>
        <v>End year</v>
      </c>
      <c r="I195" s="224"/>
      <c r="J195" s="223"/>
      <c r="K195" s="223"/>
      <c r="L195" s="223"/>
      <c r="M195" s="223"/>
      <c r="N195" s="224"/>
      <c r="O195" s="223"/>
      <c r="P195" s="223"/>
      <c r="Q195" s="223"/>
      <c r="R195" s="174">
        <v>0</v>
      </c>
      <c r="S195" s="222">
        <v>0</v>
      </c>
      <c r="T195" s="173">
        <v>0</v>
      </c>
      <c r="U195" s="174">
        <v>0</v>
      </c>
      <c r="V195" s="174">
        <v>0</v>
      </c>
      <c r="W195" s="174">
        <v>0</v>
      </c>
      <c r="X195" s="222">
        <v>0</v>
      </c>
    </row>
    <row r="196" spans="3:24" ht="12.3" x14ac:dyDescent="0.35">
      <c r="C196" s="2127"/>
      <c r="D196" s="1597" t="s">
        <v>328</v>
      </c>
      <c r="E196" s="75" t="s">
        <v>1747</v>
      </c>
      <c r="F196" s="75" t="str">
        <f t="shared" si="34"/>
        <v>Dollars</v>
      </c>
      <c r="G196" s="75" t="str">
        <f t="shared" si="35"/>
        <v>Real $2018</v>
      </c>
      <c r="H196" s="75" t="str">
        <f t="shared" si="36"/>
        <v>End year</v>
      </c>
      <c r="I196" s="224"/>
      <c r="J196" s="223"/>
      <c r="K196" s="223"/>
      <c r="L196" s="223"/>
      <c r="M196" s="223"/>
      <c r="N196" s="224"/>
      <c r="O196" s="223"/>
      <c r="P196" s="223"/>
      <c r="Q196" s="223"/>
      <c r="R196" s="174">
        <v>0</v>
      </c>
      <c r="S196" s="222">
        <v>0</v>
      </c>
      <c r="T196" s="173">
        <v>0</v>
      </c>
      <c r="U196" s="174">
        <v>0</v>
      </c>
      <c r="V196" s="174">
        <v>0</v>
      </c>
      <c r="W196" s="174">
        <v>0</v>
      </c>
      <c r="X196" s="222">
        <v>0</v>
      </c>
    </row>
    <row r="197" spans="3:24" ht="12.3" x14ac:dyDescent="0.35">
      <c r="C197" s="2127"/>
      <c r="D197" s="1597" t="s">
        <v>329</v>
      </c>
      <c r="E197" s="75" t="s">
        <v>1747</v>
      </c>
      <c r="F197" s="75" t="str">
        <f t="shared" si="34"/>
        <v>Dollars</v>
      </c>
      <c r="G197" s="75" t="str">
        <f t="shared" si="35"/>
        <v>Real $2018</v>
      </c>
      <c r="H197" s="75" t="str">
        <f t="shared" si="36"/>
        <v>End year</v>
      </c>
      <c r="I197" s="224"/>
      <c r="J197" s="223"/>
      <c r="K197" s="223"/>
      <c r="L197" s="223"/>
      <c r="M197" s="223"/>
      <c r="N197" s="224"/>
      <c r="O197" s="223"/>
      <c r="P197" s="223"/>
      <c r="Q197" s="223"/>
      <c r="R197" s="174">
        <v>0</v>
      </c>
      <c r="S197" s="222">
        <v>0</v>
      </c>
      <c r="T197" s="173">
        <v>0</v>
      </c>
      <c r="U197" s="174">
        <v>0</v>
      </c>
      <c r="V197" s="174">
        <v>0</v>
      </c>
      <c r="W197" s="174">
        <v>0</v>
      </c>
      <c r="X197" s="222">
        <v>0</v>
      </c>
    </row>
    <row r="198" spans="3:24" ht="12.3" x14ac:dyDescent="0.35">
      <c r="C198" s="2127"/>
      <c r="D198" s="1597" t="s">
        <v>330</v>
      </c>
      <c r="E198" s="75" t="s">
        <v>1747</v>
      </c>
      <c r="F198" s="75" t="str">
        <f t="shared" si="34"/>
        <v>Dollars</v>
      </c>
      <c r="G198" s="75" t="str">
        <f t="shared" si="35"/>
        <v>Real $2018</v>
      </c>
      <c r="H198" s="75" t="str">
        <f t="shared" si="36"/>
        <v>End year</v>
      </c>
      <c r="I198" s="224"/>
      <c r="J198" s="223"/>
      <c r="K198" s="223"/>
      <c r="L198" s="223"/>
      <c r="M198" s="223"/>
      <c r="N198" s="224"/>
      <c r="O198" s="223"/>
      <c r="P198" s="223"/>
      <c r="Q198" s="223"/>
      <c r="R198" s="174">
        <v>0</v>
      </c>
      <c r="S198" s="222">
        <v>0</v>
      </c>
      <c r="T198" s="173">
        <v>0</v>
      </c>
      <c r="U198" s="174">
        <v>0</v>
      </c>
      <c r="V198" s="174">
        <v>0</v>
      </c>
      <c r="W198" s="174">
        <v>0</v>
      </c>
      <c r="X198" s="222">
        <v>0</v>
      </c>
    </row>
    <row r="199" spans="3:24" ht="12.3" x14ac:dyDescent="0.35">
      <c r="C199" s="2127"/>
      <c r="D199" s="1597" t="s">
        <v>331</v>
      </c>
      <c r="E199" s="75" t="s">
        <v>1747</v>
      </c>
      <c r="F199" s="75" t="str">
        <f t="shared" si="34"/>
        <v>Dollars</v>
      </c>
      <c r="G199" s="75" t="str">
        <f t="shared" si="35"/>
        <v>Real $2018</v>
      </c>
      <c r="H199" s="75" t="str">
        <f t="shared" si="36"/>
        <v>End year</v>
      </c>
      <c r="I199" s="224"/>
      <c r="J199" s="223"/>
      <c r="K199" s="223"/>
      <c r="L199" s="223"/>
      <c r="M199" s="223"/>
      <c r="N199" s="224"/>
      <c r="O199" s="223"/>
      <c r="P199" s="223"/>
      <c r="Q199" s="223"/>
      <c r="R199" s="174">
        <v>0</v>
      </c>
      <c r="S199" s="222">
        <v>0</v>
      </c>
      <c r="T199" s="173">
        <v>0</v>
      </c>
      <c r="U199" s="174">
        <v>0</v>
      </c>
      <c r="V199" s="174">
        <v>0</v>
      </c>
      <c r="W199" s="174">
        <v>0</v>
      </c>
      <c r="X199" s="222">
        <v>0</v>
      </c>
    </row>
    <row r="200" spans="3:24" ht="12.3" x14ac:dyDescent="0.35">
      <c r="C200" s="2127"/>
      <c r="D200" s="1597" t="s">
        <v>332</v>
      </c>
      <c r="E200" s="75" t="s">
        <v>1747</v>
      </c>
      <c r="F200" s="75" t="str">
        <f t="shared" si="34"/>
        <v>Dollars</v>
      </c>
      <c r="G200" s="75" t="str">
        <f t="shared" si="35"/>
        <v>Real $2018</v>
      </c>
      <c r="H200" s="75" t="str">
        <f t="shared" si="36"/>
        <v>End year</v>
      </c>
      <c r="I200" s="224"/>
      <c r="J200" s="223"/>
      <c r="K200" s="223"/>
      <c r="L200" s="223"/>
      <c r="M200" s="223"/>
      <c r="N200" s="224"/>
      <c r="O200" s="223"/>
      <c r="P200" s="223"/>
      <c r="Q200" s="223"/>
      <c r="R200" s="174">
        <v>0</v>
      </c>
      <c r="S200" s="222">
        <v>0</v>
      </c>
      <c r="T200" s="173">
        <v>0</v>
      </c>
      <c r="U200" s="174">
        <v>0</v>
      </c>
      <c r="V200" s="174">
        <v>0</v>
      </c>
      <c r="W200" s="174">
        <v>0</v>
      </c>
      <c r="X200" s="222">
        <v>0</v>
      </c>
    </row>
    <row r="201" spans="3:24" ht="12.3" x14ac:dyDescent="0.35">
      <c r="C201" s="2127"/>
      <c r="D201" s="1597" t="s">
        <v>333</v>
      </c>
      <c r="E201" s="75" t="s">
        <v>1747</v>
      </c>
      <c r="F201" s="75" t="str">
        <f t="shared" si="34"/>
        <v>Dollars</v>
      </c>
      <c r="G201" s="75" t="str">
        <f t="shared" si="35"/>
        <v>Real $2018</v>
      </c>
      <c r="H201" s="75" t="str">
        <f t="shared" si="36"/>
        <v>End year</v>
      </c>
      <c r="I201" s="224"/>
      <c r="J201" s="223"/>
      <c r="K201" s="223"/>
      <c r="L201" s="223"/>
      <c r="M201" s="223"/>
      <c r="N201" s="224"/>
      <c r="O201" s="223"/>
      <c r="P201" s="223"/>
      <c r="Q201" s="223"/>
      <c r="R201" s="174">
        <v>0</v>
      </c>
      <c r="S201" s="222">
        <v>0</v>
      </c>
      <c r="T201" s="173">
        <v>0</v>
      </c>
      <c r="U201" s="174">
        <v>0</v>
      </c>
      <c r="V201" s="174">
        <v>0</v>
      </c>
      <c r="W201" s="174">
        <v>0</v>
      </c>
      <c r="X201" s="222">
        <v>0</v>
      </c>
    </row>
    <row r="202" spans="3:24" ht="12.3" x14ac:dyDescent="0.35">
      <c r="C202" s="2127"/>
      <c r="D202" s="1597" t="s">
        <v>334</v>
      </c>
      <c r="E202" s="75" t="s">
        <v>1747</v>
      </c>
      <c r="F202" s="75" t="str">
        <f t="shared" si="34"/>
        <v>Dollars</v>
      </c>
      <c r="G202" s="75" t="str">
        <f t="shared" si="35"/>
        <v>Real $2018</v>
      </c>
      <c r="H202" s="75" t="str">
        <f t="shared" si="36"/>
        <v>End year</v>
      </c>
      <c r="I202" s="224"/>
      <c r="J202" s="223"/>
      <c r="K202" s="223"/>
      <c r="L202" s="223"/>
      <c r="M202" s="223"/>
      <c r="N202" s="224"/>
      <c r="O202" s="223"/>
      <c r="P202" s="223"/>
      <c r="Q202" s="223"/>
      <c r="R202" s="174">
        <v>0</v>
      </c>
      <c r="S202" s="222">
        <v>0</v>
      </c>
      <c r="T202" s="173">
        <v>0</v>
      </c>
      <c r="U202" s="174">
        <v>0</v>
      </c>
      <c r="V202" s="174">
        <v>0</v>
      </c>
      <c r="W202" s="174">
        <v>0</v>
      </c>
      <c r="X202" s="222">
        <v>0</v>
      </c>
    </row>
    <row r="203" spans="3:24" ht="12.3" x14ac:dyDescent="0.35">
      <c r="C203" s="2127"/>
      <c r="D203" s="1597" t="s">
        <v>335</v>
      </c>
      <c r="E203" s="75" t="s">
        <v>1747</v>
      </c>
      <c r="F203" s="75" t="str">
        <f t="shared" si="34"/>
        <v>Dollars</v>
      </c>
      <c r="G203" s="75" t="str">
        <f t="shared" si="35"/>
        <v>Real $2018</v>
      </c>
      <c r="H203" s="75" t="str">
        <f t="shared" si="36"/>
        <v>End year</v>
      </c>
      <c r="I203" s="224"/>
      <c r="J203" s="223"/>
      <c r="K203" s="223"/>
      <c r="L203" s="223"/>
      <c r="M203" s="223"/>
      <c r="N203" s="224"/>
      <c r="O203" s="223"/>
      <c r="P203" s="223"/>
      <c r="Q203" s="223"/>
      <c r="R203" s="174">
        <v>0</v>
      </c>
      <c r="S203" s="222">
        <v>0</v>
      </c>
      <c r="T203" s="173">
        <v>0</v>
      </c>
      <c r="U203" s="174">
        <v>0</v>
      </c>
      <c r="V203" s="174">
        <v>0</v>
      </c>
      <c r="W203" s="174">
        <v>0</v>
      </c>
      <c r="X203" s="222">
        <v>0</v>
      </c>
    </row>
    <row r="204" spans="3:24" ht="12.3" x14ac:dyDescent="0.35">
      <c r="C204" s="2127"/>
      <c r="D204" s="1597" t="s">
        <v>336</v>
      </c>
      <c r="E204" s="75" t="s">
        <v>1747</v>
      </c>
      <c r="F204" s="75" t="str">
        <f t="shared" si="34"/>
        <v>Dollars</v>
      </c>
      <c r="G204" s="75" t="str">
        <f t="shared" si="35"/>
        <v>Real $2018</v>
      </c>
      <c r="H204" s="75" t="str">
        <f t="shared" si="36"/>
        <v>End year</v>
      </c>
      <c r="I204" s="224"/>
      <c r="J204" s="223"/>
      <c r="K204" s="223"/>
      <c r="L204" s="223"/>
      <c r="M204" s="223"/>
      <c r="N204" s="224"/>
      <c r="O204" s="223"/>
      <c r="P204" s="223"/>
      <c r="Q204" s="223"/>
      <c r="R204" s="174">
        <v>0</v>
      </c>
      <c r="S204" s="222">
        <v>0</v>
      </c>
      <c r="T204" s="173">
        <v>0</v>
      </c>
      <c r="U204" s="174">
        <v>0</v>
      </c>
      <c r="V204" s="174">
        <v>0</v>
      </c>
      <c r="W204" s="174">
        <v>0</v>
      </c>
      <c r="X204" s="222">
        <v>0</v>
      </c>
    </row>
    <row r="205" spans="3:24" ht="12.3" x14ac:dyDescent="0.35">
      <c r="C205" s="2127"/>
      <c r="D205" s="1597" t="s">
        <v>337</v>
      </c>
      <c r="E205" s="75" t="s">
        <v>1747</v>
      </c>
      <c r="F205" s="75" t="str">
        <f t="shared" si="34"/>
        <v>Dollars</v>
      </c>
      <c r="G205" s="75" t="str">
        <f t="shared" si="35"/>
        <v>Real $2018</v>
      </c>
      <c r="H205" s="75" t="str">
        <f t="shared" si="36"/>
        <v>End year</v>
      </c>
      <c r="I205" s="224"/>
      <c r="J205" s="223"/>
      <c r="K205" s="223"/>
      <c r="L205" s="223"/>
      <c r="M205" s="223"/>
      <c r="N205" s="224"/>
      <c r="O205" s="223"/>
      <c r="P205" s="223"/>
      <c r="Q205" s="223"/>
      <c r="R205" s="174">
        <v>0</v>
      </c>
      <c r="S205" s="222">
        <v>0</v>
      </c>
      <c r="T205" s="173">
        <v>0</v>
      </c>
      <c r="U205" s="174">
        <v>0</v>
      </c>
      <c r="V205" s="174">
        <v>0</v>
      </c>
      <c r="W205" s="174">
        <v>0</v>
      </c>
      <c r="X205" s="222">
        <v>0</v>
      </c>
    </row>
    <row r="206" spans="3:24" ht="12.3" x14ac:dyDescent="0.35">
      <c r="C206" s="2127"/>
      <c r="D206" s="1597" t="s">
        <v>338</v>
      </c>
      <c r="E206" s="75" t="s">
        <v>1747</v>
      </c>
      <c r="F206" s="75" t="str">
        <f t="shared" si="34"/>
        <v>Dollars</v>
      </c>
      <c r="G206" s="75" t="str">
        <f t="shared" si="35"/>
        <v>Real $2018</v>
      </c>
      <c r="H206" s="75" t="str">
        <f t="shared" si="36"/>
        <v>End year</v>
      </c>
      <c r="I206" s="224"/>
      <c r="J206" s="223"/>
      <c r="K206" s="223"/>
      <c r="L206" s="223"/>
      <c r="M206" s="223"/>
      <c r="N206" s="224"/>
      <c r="O206" s="223"/>
      <c r="P206" s="223"/>
      <c r="Q206" s="223"/>
      <c r="R206" s="174">
        <v>91613</v>
      </c>
      <c r="S206" s="222">
        <v>200000</v>
      </c>
      <c r="T206" s="173">
        <v>200000</v>
      </c>
      <c r="U206" s="174">
        <v>100000</v>
      </c>
      <c r="V206" s="174">
        <v>100000</v>
      </c>
      <c r="W206" s="174">
        <v>50000</v>
      </c>
      <c r="X206" s="222">
        <v>50000</v>
      </c>
    </row>
    <row r="207" spans="3:24" ht="12.3" x14ac:dyDescent="0.35">
      <c r="C207" s="2127"/>
      <c r="D207" s="1597" t="s">
        <v>339</v>
      </c>
      <c r="E207" s="75" t="s">
        <v>1747</v>
      </c>
      <c r="F207" s="75" t="str">
        <f t="shared" si="34"/>
        <v>Dollars</v>
      </c>
      <c r="G207" s="75" t="str">
        <f t="shared" si="35"/>
        <v>Real $2018</v>
      </c>
      <c r="H207" s="75" t="str">
        <f t="shared" si="36"/>
        <v>End year</v>
      </c>
      <c r="I207" s="224"/>
      <c r="J207" s="223"/>
      <c r="K207" s="223"/>
      <c r="L207" s="223"/>
      <c r="M207" s="223"/>
      <c r="N207" s="224"/>
      <c r="O207" s="223"/>
      <c r="P207" s="223"/>
      <c r="Q207" s="223"/>
      <c r="R207" s="174">
        <v>274839</v>
      </c>
      <c r="S207" s="222">
        <v>600000</v>
      </c>
      <c r="T207" s="173">
        <v>400000</v>
      </c>
      <c r="U207" s="174">
        <v>300000</v>
      </c>
      <c r="V207" s="174">
        <v>300000</v>
      </c>
      <c r="W207" s="174">
        <v>150000</v>
      </c>
      <c r="X207" s="222">
        <v>150000</v>
      </c>
    </row>
    <row r="208" spans="3:24" ht="12.3" x14ac:dyDescent="0.35">
      <c r="C208" s="2127"/>
      <c r="D208" s="1597" t="s">
        <v>340</v>
      </c>
      <c r="E208" s="75" t="s">
        <v>1747</v>
      </c>
      <c r="F208" s="75" t="str">
        <f t="shared" si="34"/>
        <v>Dollars</v>
      </c>
      <c r="G208" s="75" t="str">
        <f t="shared" si="35"/>
        <v>Real $2018</v>
      </c>
      <c r="H208" s="75" t="str">
        <f t="shared" si="36"/>
        <v>End year</v>
      </c>
      <c r="I208" s="224"/>
      <c r="J208" s="223"/>
      <c r="K208" s="223"/>
      <c r="L208" s="223"/>
      <c r="M208" s="223"/>
      <c r="N208" s="224"/>
      <c r="O208" s="223"/>
      <c r="P208" s="223"/>
      <c r="Q208" s="223"/>
      <c r="R208" s="174">
        <v>131292</v>
      </c>
      <c r="S208" s="222">
        <v>592100</v>
      </c>
      <c r="T208" s="173">
        <v>1799374.1432198433</v>
      </c>
      <c r="U208" s="174">
        <v>1021146.0648671523</v>
      </c>
      <c r="V208" s="174">
        <v>355094.4580194751</v>
      </c>
      <c r="W208" s="174">
        <v>110776.49820872303</v>
      </c>
      <c r="X208" s="222">
        <v>100275.46381681215</v>
      </c>
    </row>
    <row r="209" spans="3:24" ht="12.3" x14ac:dyDescent="0.35">
      <c r="C209" s="2127"/>
      <c r="D209" s="1597" t="s">
        <v>341</v>
      </c>
      <c r="E209" s="75" t="s">
        <v>1747</v>
      </c>
      <c r="F209" s="75" t="str">
        <f t="shared" si="34"/>
        <v>Dollars</v>
      </c>
      <c r="G209" s="75" t="str">
        <f t="shared" si="35"/>
        <v>Real $2018</v>
      </c>
      <c r="H209" s="75" t="str">
        <f t="shared" si="36"/>
        <v>End year</v>
      </c>
      <c r="I209" s="224"/>
      <c r="J209" s="223"/>
      <c r="K209" s="223"/>
      <c r="L209" s="223"/>
      <c r="M209" s="223"/>
      <c r="N209" s="224"/>
      <c r="O209" s="223"/>
      <c r="P209" s="223"/>
      <c r="Q209" s="223"/>
      <c r="R209" s="174">
        <v>0</v>
      </c>
      <c r="S209" s="222">
        <v>0</v>
      </c>
      <c r="T209" s="173">
        <v>0</v>
      </c>
      <c r="U209" s="174">
        <v>0</v>
      </c>
      <c r="V209" s="174">
        <v>0</v>
      </c>
      <c r="W209" s="174">
        <v>0</v>
      </c>
      <c r="X209" s="222">
        <v>0</v>
      </c>
    </row>
    <row r="210" spans="3:24" ht="12.3" x14ac:dyDescent="0.35">
      <c r="C210" s="2127"/>
      <c r="D210" s="1597" t="s">
        <v>342</v>
      </c>
      <c r="E210" s="75" t="s">
        <v>1747</v>
      </c>
      <c r="F210" s="75" t="str">
        <f t="shared" si="34"/>
        <v>Dollars</v>
      </c>
      <c r="G210" s="75" t="str">
        <f t="shared" si="35"/>
        <v>Real $2018</v>
      </c>
      <c r="H210" s="75" t="str">
        <f t="shared" si="36"/>
        <v>End year</v>
      </c>
      <c r="I210" s="224"/>
      <c r="J210" s="223"/>
      <c r="K210" s="223"/>
      <c r="L210" s="223"/>
      <c r="M210" s="223"/>
      <c r="N210" s="224"/>
      <c r="O210" s="223"/>
      <c r="P210" s="223"/>
      <c r="Q210" s="223"/>
      <c r="R210" s="174">
        <v>0</v>
      </c>
      <c r="S210" s="222">
        <v>0</v>
      </c>
      <c r="T210" s="173">
        <v>0</v>
      </c>
      <c r="U210" s="174">
        <v>0</v>
      </c>
      <c r="V210" s="174">
        <v>0</v>
      </c>
      <c r="W210" s="174">
        <v>0</v>
      </c>
      <c r="X210" s="222">
        <v>0</v>
      </c>
    </row>
    <row r="211" spans="3:24" ht="12.3" x14ac:dyDescent="0.35">
      <c r="C211" s="2127"/>
      <c r="D211" s="1597" t="s">
        <v>343</v>
      </c>
      <c r="E211" s="75" t="s">
        <v>1747</v>
      </c>
      <c r="F211" s="75" t="str">
        <f t="shared" si="34"/>
        <v>Dollars</v>
      </c>
      <c r="G211" s="75" t="str">
        <f t="shared" si="35"/>
        <v>Real $2018</v>
      </c>
      <c r="H211" s="75" t="str">
        <f t="shared" si="36"/>
        <v>End year</v>
      </c>
      <c r="I211" s="224"/>
      <c r="J211" s="223"/>
      <c r="K211" s="223"/>
      <c r="L211" s="223"/>
      <c r="M211" s="223"/>
      <c r="N211" s="224"/>
      <c r="O211" s="223"/>
      <c r="P211" s="223"/>
      <c r="Q211" s="223"/>
      <c r="R211" s="174">
        <v>0</v>
      </c>
      <c r="S211" s="222">
        <v>0</v>
      </c>
      <c r="T211" s="173">
        <v>0</v>
      </c>
      <c r="U211" s="174">
        <v>0</v>
      </c>
      <c r="V211" s="174">
        <v>0</v>
      </c>
      <c r="W211" s="174">
        <v>0</v>
      </c>
      <c r="X211" s="222">
        <v>0</v>
      </c>
    </row>
    <row r="212" spans="3:24" ht="12.3" x14ac:dyDescent="0.35">
      <c r="C212" s="2128"/>
      <c r="D212" s="1598" t="s">
        <v>115</v>
      </c>
      <c r="E212" s="75" t="s">
        <v>1747</v>
      </c>
      <c r="F212" s="75" t="str">
        <f t="shared" si="34"/>
        <v>Dollars</v>
      </c>
      <c r="G212" s="75" t="str">
        <f t="shared" si="35"/>
        <v>Real $2018</v>
      </c>
      <c r="H212" s="75" t="str">
        <f t="shared" si="36"/>
        <v>End year</v>
      </c>
      <c r="I212" s="224"/>
      <c r="J212" s="223"/>
      <c r="K212" s="223"/>
      <c r="L212" s="223"/>
      <c r="M212" s="223"/>
      <c r="N212" s="224"/>
      <c r="O212" s="223"/>
      <c r="P212" s="223"/>
      <c r="Q212" s="223"/>
      <c r="R212" s="174">
        <v>0</v>
      </c>
      <c r="S212" s="222">
        <v>0</v>
      </c>
      <c r="T212" s="173">
        <v>0</v>
      </c>
      <c r="U212" s="174">
        <v>0</v>
      </c>
      <c r="V212" s="174">
        <v>0</v>
      </c>
      <c r="W212" s="174">
        <v>0</v>
      </c>
      <c r="X212" s="222">
        <v>0</v>
      </c>
    </row>
    <row r="213" spans="3:24" ht="12.3" x14ac:dyDescent="0.35">
      <c r="C213" s="2126" t="s">
        <v>344</v>
      </c>
      <c r="D213" s="1599" t="s">
        <v>345</v>
      </c>
      <c r="E213" s="75" t="s">
        <v>1747</v>
      </c>
      <c r="F213" s="75" t="str">
        <f t="shared" si="34"/>
        <v>Dollars</v>
      </c>
      <c r="G213" s="75" t="str">
        <f t="shared" si="35"/>
        <v>Real $2018</v>
      </c>
      <c r="H213" s="75" t="str">
        <f t="shared" si="36"/>
        <v>End year</v>
      </c>
      <c r="I213" s="224"/>
      <c r="J213" s="223"/>
      <c r="K213" s="223"/>
      <c r="L213" s="223"/>
      <c r="M213" s="223"/>
      <c r="N213" s="224"/>
      <c r="O213" s="223"/>
      <c r="P213" s="223"/>
      <c r="Q213" s="223"/>
      <c r="R213" s="174">
        <v>6773.8740615127745</v>
      </c>
      <c r="S213" s="222">
        <v>10359.953745920835</v>
      </c>
      <c r="T213" s="173">
        <v>233580.29719244022</v>
      </c>
      <c r="U213" s="174">
        <v>243528.22671914572</v>
      </c>
      <c r="V213" s="174">
        <v>253832.88425101826</v>
      </c>
      <c r="W213" s="174">
        <v>265052.83988789486</v>
      </c>
      <c r="X213" s="222">
        <v>275905.43224883958</v>
      </c>
    </row>
    <row r="214" spans="3:24" ht="12.3" x14ac:dyDescent="0.35">
      <c r="C214" s="2127"/>
      <c r="D214" s="1597" t="s">
        <v>346</v>
      </c>
      <c r="E214" s="75" t="s">
        <v>1747</v>
      </c>
      <c r="F214" s="75" t="str">
        <f t="shared" si="34"/>
        <v>Dollars</v>
      </c>
      <c r="G214" s="75" t="str">
        <f t="shared" si="35"/>
        <v>Real $2018</v>
      </c>
      <c r="H214" s="75" t="str">
        <f t="shared" si="36"/>
        <v>End year</v>
      </c>
      <c r="I214" s="224"/>
      <c r="J214" s="223"/>
      <c r="K214" s="223"/>
      <c r="L214" s="223"/>
      <c r="M214" s="223"/>
      <c r="N214" s="224"/>
      <c r="O214" s="223"/>
      <c r="P214" s="223"/>
      <c r="Q214" s="223"/>
      <c r="R214" s="174">
        <v>224987.5</v>
      </c>
      <c r="S214" s="222">
        <v>225857.56734805644</v>
      </c>
      <c r="T214" s="173">
        <v>436532.49304546224</v>
      </c>
      <c r="U214" s="174">
        <v>446986.57251715241</v>
      </c>
      <c r="V214" s="174">
        <v>457878.18270977284</v>
      </c>
      <c r="W214" s="174">
        <v>469153.28745515301</v>
      </c>
      <c r="X214" s="222">
        <v>480755.00237337692</v>
      </c>
    </row>
    <row r="215" spans="3:24" ht="12.3" x14ac:dyDescent="0.35">
      <c r="C215" s="2127"/>
      <c r="D215" s="1597" t="s">
        <v>347</v>
      </c>
      <c r="E215" s="75" t="s">
        <v>1747</v>
      </c>
      <c r="F215" s="75" t="str">
        <f t="shared" si="34"/>
        <v>Dollars</v>
      </c>
      <c r="G215" s="75" t="str">
        <f t="shared" si="35"/>
        <v>Real $2018</v>
      </c>
      <c r="H215" s="75" t="str">
        <f t="shared" si="36"/>
        <v>End year</v>
      </c>
      <c r="I215" s="224"/>
      <c r="J215" s="223"/>
      <c r="K215" s="223"/>
      <c r="L215" s="223"/>
      <c r="M215" s="223"/>
      <c r="N215" s="224"/>
      <c r="O215" s="223"/>
      <c r="P215" s="223"/>
      <c r="Q215" s="223"/>
      <c r="R215" s="174">
        <v>213368.07612324887</v>
      </c>
      <c r="S215" s="222">
        <v>243436.05390367773</v>
      </c>
      <c r="T215" s="173">
        <v>649590.90668962977</v>
      </c>
      <c r="U215" s="174">
        <v>455033.88710145699</v>
      </c>
      <c r="V215" s="174">
        <v>289884.37816446426</v>
      </c>
      <c r="W215" s="174">
        <v>253804.88821177624</v>
      </c>
      <c r="X215" s="222">
        <v>252543.02238872505</v>
      </c>
    </row>
    <row r="216" spans="3:24" ht="12.3" x14ac:dyDescent="0.35">
      <c r="C216" s="2127"/>
      <c r="D216" s="1597" t="s">
        <v>348</v>
      </c>
      <c r="E216" s="75" t="s">
        <v>1747</v>
      </c>
      <c r="F216" s="75" t="str">
        <f t="shared" si="34"/>
        <v>Dollars</v>
      </c>
      <c r="G216" s="75" t="str">
        <f t="shared" si="35"/>
        <v>Real $2018</v>
      </c>
      <c r="H216" s="75" t="str">
        <f t="shared" si="36"/>
        <v>End year</v>
      </c>
      <c r="I216" s="224"/>
      <c r="J216" s="223"/>
      <c r="K216" s="223"/>
      <c r="L216" s="223"/>
      <c r="M216" s="223"/>
      <c r="N216" s="224"/>
      <c r="O216" s="223"/>
      <c r="P216" s="223"/>
      <c r="Q216" s="223"/>
      <c r="R216" s="174">
        <v>230000</v>
      </c>
      <c r="S216" s="222">
        <v>230000</v>
      </c>
      <c r="T216" s="173">
        <v>0</v>
      </c>
      <c r="U216" s="174">
        <v>0</v>
      </c>
      <c r="V216" s="174">
        <v>0</v>
      </c>
      <c r="W216" s="174">
        <v>0</v>
      </c>
      <c r="X216" s="222">
        <v>0</v>
      </c>
    </row>
    <row r="217" spans="3:24" ht="12.3" x14ac:dyDescent="0.35">
      <c r="C217" s="2127"/>
      <c r="D217" s="1597" t="s">
        <v>349</v>
      </c>
      <c r="E217" s="75" t="s">
        <v>1747</v>
      </c>
      <c r="F217" s="75" t="str">
        <f t="shared" si="34"/>
        <v>Dollars</v>
      </c>
      <c r="G217" s="75" t="str">
        <f t="shared" si="35"/>
        <v>Real $2018</v>
      </c>
      <c r="H217" s="75" t="str">
        <f t="shared" si="36"/>
        <v>End year</v>
      </c>
      <c r="I217" s="224"/>
      <c r="J217" s="223"/>
      <c r="K217" s="223"/>
      <c r="L217" s="223"/>
      <c r="M217" s="223"/>
      <c r="N217" s="224"/>
      <c r="O217" s="223"/>
      <c r="P217" s="223"/>
      <c r="Q217" s="223"/>
      <c r="R217" s="174">
        <v>0</v>
      </c>
      <c r="S217" s="222">
        <v>0</v>
      </c>
      <c r="T217" s="173">
        <v>381000</v>
      </c>
      <c r="U217" s="174">
        <v>381000</v>
      </c>
      <c r="V217" s="174">
        <v>381000</v>
      </c>
      <c r="W217" s="174">
        <v>381000</v>
      </c>
      <c r="X217" s="222">
        <v>381000</v>
      </c>
    </row>
    <row r="218" spans="3:24" ht="12.3" x14ac:dyDescent="0.35">
      <c r="C218" s="2127"/>
      <c r="D218" s="1600" t="s">
        <v>350</v>
      </c>
      <c r="E218" s="75" t="s">
        <v>1747</v>
      </c>
      <c r="F218" s="75" t="str">
        <f t="shared" si="34"/>
        <v>Dollars</v>
      </c>
      <c r="G218" s="75" t="str">
        <f t="shared" si="35"/>
        <v>Real $2018</v>
      </c>
      <c r="H218" s="75" t="str">
        <f t="shared" si="36"/>
        <v>End year</v>
      </c>
      <c r="I218" s="224"/>
      <c r="J218" s="223"/>
      <c r="K218" s="223"/>
      <c r="L218" s="223"/>
      <c r="M218" s="223"/>
      <c r="N218" s="224"/>
      <c r="O218" s="223"/>
      <c r="P218" s="223"/>
      <c r="Q218" s="223"/>
      <c r="R218" s="174">
        <v>0</v>
      </c>
      <c r="S218" s="222">
        <v>0</v>
      </c>
      <c r="T218" s="173">
        <v>0</v>
      </c>
      <c r="U218" s="174">
        <v>0</v>
      </c>
      <c r="V218" s="174">
        <v>0</v>
      </c>
      <c r="W218" s="174">
        <v>0</v>
      </c>
      <c r="X218" s="222">
        <v>0</v>
      </c>
    </row>
    <row r="219" spans="3:24" ht="12.3" x14ac:dyDescent="0.35">
      <c r="C219" s="2128"/>
      <c r="D219" s="1601" t="s">
        <v>115</v>
      </c>
      <c r="E219" s="75" t="s">
        <v>1747</v>
      </c>
      <c r="F219" s="75" t="str">
        <f t="shared" si="34"/>
        <v>Dollars</v>
      </c>
      <c r="G219" s="75" t="str">
        <f t="shared" si="35"/>
        <v>Real $2018</v>
      </c>
      <c r="H219" s="75" t="str">
        <f t="shared" si="36"/>
        <v>End year</v>
      </c>
      <c r="I219" s="224"/>
      <c r="J219" s="223"/>
      <c r="K219" s="223"/>
      <c r="L219" s="223"/>
      <c r="M219" s="223"/>
      <c r="N219" s="224"/>
      <c r="O219" s="223"/>
      <c r="P219" s="223"/>
      <c r="Q219" s="223"/>
      <c r="R219" s="174">
        <v>0</v>
      </c>
      <c r="S219" s="222">
        <v>0</v>
      </c>
      <c r="T219" s="173">
        <v>0</v>
      </c>
      <c r="U219" s="174">
        <v>0</v>
      </c>
      <c r="V219" s="174">
        <v>0</v>
      </c>
      <c r="W219" s="174">
        <v>0</v>
      </c>
      <c r="X219" s="222">
        <v>0</v>
      </c>
    </row>
    <row r="220" spans="3:24" ht="12.3" x14ac:dyDescent="0.35">
      <c r="C220" s="2126" t="s">
        <v>351</v>
      </c>
      <c r="D220" s="1599" t="s">
        <v>352</v>
      </c>
      <c r="E220" s="75" t="s">
        <v>1747</v>
      </c>
      <c r="F220" s="75" t="str">
        <f t="shared" ref="F220:F251" si="37">Dollars</f>
        <v>Dollars</v>
      </c>
      <c r="G220" s="75" t="str">
        <f t="shared" ref="G220:G251" si="38">Real2018</f>
        <v>Real $2018</v>
      </c>
      <c r="H220" s="75" t="str">
        <f t="shared" ref="H220:H251" si="39">End_year</f>
        <v>End year</v>
      </c>
      <c r="I220" s="224"/>
      <c r="J220" s="223"/>
      <c r="K220" s="223"/>
      <c r="L220" s="223"/>
      <c r="M220" s="223"/>
      <c r="N220" s="224"/>
      <c r="O220" s="223"/>
      <c r="P220" s="223"/>
      <c r="Q220" s="223"/>
      <c r="R220" s="174">
        <v>0</v>
      </c>
      <c r="S220" s="222">
        <v>0</v>
      </c>
      <c r="T220" s="173">
        <v>0</v>
      </c>
      <c r="U220" s="174">
        <v>0</v>
      </c>
      <c r="V220" s="174">
        <v>0</v>
      </c>
      <c r="W220" s="174">
        <v>0</v>
      </c>
      <c r="X220" s="222">
        <v>0</v>
      </c>
    </row>
    <row r="221" spans="3:24" ht="12.3" x14ac:dyDescent="0.35">
      <c r="C221" s="2127"/>
      <c r="D221" s="1597" t="s">
        <v>346</v>
      </c>
      <c r="E221" s="75" t="s">
        <v>1747</v>
      </c>
      <c r="F221" s="75" t="str">
        <f t="shared" si="37"/>
        <v>Dollars</v>
      </c>
      <c r="G221" s="75" t="str">
        <f t="shared" si="38"/>
        <v>Real $2018</v>
      </c>
      <c r="H221" s="75" t="str">
        <f t="shared" si="39"/>
        <v>End year</v>
      </c>
      <c r="I221" s="224"/>
      <c r="J221" s="223"/>
      <c r="K221" s="223"/>
      <c r="L221" s="223"/>
      <c r="M221" s="223"/>
      <c r="N221" s="224"/>
      <c r="O221" s="223"/>
      <c r="P221" s="223"/>
      <c r="Q221" s="223"/>
      <c r="R221" s="174">
        <v>0</v>
      </c>
      <c r="S221" s="222">
        <v>0</v>
      </c>
      <c r="T221" s="173">
        <v>0</v>
      </c>
      <c r="U221" s="174">
        <v>0</v>
      </c>
      <c r="V221" s="174">
        <v>0</v>
      </c>
      <c r="W221" s="174">
        <v>0</v>
      </c>
      <c r="X221" s="222">
        <v>0</v>
      </c>
    </row>
    <row r="222" spans="3:24" ht="12.3" x14ac:dyDescent="0.35">
      <c r="C222" s="2127"/>
      <c r="D222" s="1597" t="s">
        <v>347</v>
      </c>
      <c r="E222" s="75" t="s">
        <v>1747</v>
      </c>
      <c r="F222" s="75" t="str">
        <f t="shared" si="37"/>
        <v>Dollars</v>
      </c>
      <c r="G222" s="75" t="str">
        <f t="shared" si="38"/>
        <v>Real $2018</v>
      </c>
      <c r="H222" s="75" t="str">
        <f t="shared" si="39"/>
        <v>End year</v>
      </c>
      <c r="I222" s="224"/>
      <c r="J222" s="223"/>
      <c r="K222" s="223"/>
      <c r="L222" s="223"/>
      <c r="M222" s="223"/>
      <c r="N222" s="224"/>
      <c r="O222" s="223"/>
      <c r="P222" s="223"/>
      <c r="Q222" s="223"/>
      <c r="R222" s="174">
        <v>0</v>
      </c>
      <c r="S222" s="222">
        <v>0</v>
      </c>
      <c r="T222" s="173">
        <v>0</v>
      </c>
      <c r="U222" s="174">
        <v>0</v>
      </c>
      <c r="V222" s="174">
        <v>0</v>
      </c>
      <c r="W222" s="174">
        <v>0</v>
      </c>
      <c r="X222" s="222">
        <v>0</v>
      </c>
    </row>
    <row r="223" spans="3:24" ht="12.3" x14ac:dyDescent="0.35">
      <c r="C223" s="2127"/>
      <c r="D223" s="1597" t="s">
        <v>348</v>
      </c>
      <c r="E223" s="75" t="s">
        <v>1747</v>
      </c>
      <c r="F223" s="75" t="str">
        <f t="shared" si="37"/>
        <v>Dollars</v>
      </c>
      <c r="G223" s="75" t="str">
        <f t="shared" si="38"/>
        <v>Real $2018</v>
      </c>
      <c r="H223" s="75" t="str">
        <f t="shared" si="39"/>
        <v>End year</v>
      </c>
      <c r="I223" s="224"/>
      <c r="J223" s="223"/>
      <c r="K223" s="223"/>
      <c r="L223" s="223"/>
      <c r="M223" s="223"/>
      <c r="N223" s="224"/>
      <c r="O223" s="223"/>
      <c r="P223" s="223"/>
      <c r="Q223" s="223"/>
      <c r="R223" s="174">
        <v>0</v>
      </c>
      <c r="S223" s="222">
        <v>0</v>
      </c>
      <c r="T223" s="173">
        <v>0</v>
      </c>
      <c r="U223" s="174">
        <v>0</v>
      </c>
      <c r="V223" s="174">
        <v>0</v>
      </c>
      <c r="W223" s="174">
        <v>0</v>
      </c>
      <c r="X223" s="222">
        <v>0</v>
      </c>
    </row>
    <row r="224" spans="3:24" ht="12.3" x14ac:dyDescent="0.35">
      <c r="C224" s="2127"/>
      <c r="D224" s="1597" t="s">
        <v>349</v>
      </c>
      <c r="E224" s="75" t="s">
        <v>1747</v>
      </c>
      <c r="F224" s="75" t="str">
        <f t="shared" si="37"/>
        <v>Dollars</v>
      </c>
      <c r="G224" s="75" t="str">
        <f t="shared" si="38"/>
        <v>Real $2018</v>
      </c>
      <c r="H224" s="75" t="str">
        <f t="shared" si="39"/>
        <v>End year</v>
      </c>
      <c r="I224" s="224"/>
      <c r="J224" s="223"/>
      <c r="K224" s="223"/>
      <c r="L224" s="223"/>
      <c r="M224" s="223"/>
      <c r="N224" s="224"/>
      <c r="O224" s="223"/>
      <c r="P224" s="223"/>
      <c r="Q224" s="223"/>
      <c r="R224" s="174">
        <v>0</v>
      </c>
      <c r="S224" s="222">
        <v>0</v>
      </c>
      <c r="T224" s="173">
        <v>0</v>
      </c>
      <c r="U224" s="174">
        <v>0</v>
      </c>
      <c r="V224" s="174">
        <v>0</v>
      </c>
      <c r="W224" s="174">
        <v>0</v>
      </c>
      <c r="X224" s="222">
        <v>0</v>
      </c>
    </row>
    <row r="225" spans="3:24" ht="12.3" x14ac:dyDescent="0.35">
      <c r="C225" s="2128"/>
      <c r="D225" s="1598" t="s">
        <v>350</v>
      </c>
      <c r="E225" s="75" t="s">
        <v>1747</v>
      </c>
      <c r="F225" s="75" t="str">
        <f t="shared" si="37"/>
        <v>Dollars</v>
      </c>
      <c r="G225" s="75" t="str">
        <f t="shared" si="38"/>
        <v>Real $2018</v>
      </c>
      <c r="H225" s="75" t="str">
        <f t="shared" si="39"/>
        <v>End year</v>
      </c>
      <c r="I225" s="224"/>
      <c r="J225" s="223"/>
      <c r="K225" s="223"/>
      <c r="L225" s="223"/>
      <c r="M225" s="223"/>
      <c r="N225" s="224"/>
      <c r="O225" s="223"/>
      <c r="P225" s="223"/>
      <c r="Q225" s="223"/>
      <c r="R225" s="174">
        <v>0</v>
      </c>
      <c r="S225" s="222">
        <v>0</v>
      </c>
      <c r="T225" s="173">
        <v>0</v>
      </c>
      <c r="U225" s="174">
        <v>0</v>
      </c>
      <c r="V225" s="174">
        <v>0</v>
      </c>
      <c r="W225" s="174">
        <v>0</v>
      </c>
      <c r="X225" s="222">
        <v>0</v>
      </c>
    </row>
    <row r="226" spans="3:24" ht="12.3" x14ac:dyDescent="0.35">
      <c r="C226" s="2126" t="s">
        <v>1535</v>
      </c>
      <c r="D226" s="1602" t="s">
        <v>345</v>
      </c>
      <c r="E226" s="75" t="s">
        <v>1747</v>
      </c>
      <c r="F226" s="75" t="str">
        <f t="shared" si="37"/>
        <v>Dollars</v>
      </c>
      <c r="G226" s="75" t="str">
        <f t="shared" si="38"/>
        <v>Real $2018</v>
      </c>
      <c r="H226" s="75" t="str">
        <f t="shared" si="39"/>
        <v>End year</v>
      </c>
      <c r="I226" s="224"/>
      <c r="J226" s="223"/>
      <c r="K226" s="223"/>
      <c r="L226" s="223"/>
      <c r="M226" s="223"/>
      <c r="N226" s="224"/>
      <c r="O226" s="223"/>
      <c r="P226" s="223"/>
      <c r="Q226" s="223"/>
      <c r="R226" s="174">
        <v>124800.26206521736</v>
      </c>
      <c r="S226" s="222">
        <v>83258.093098624537</v>
      </c>
      <c r="T226" s="173">
        <v>132057.17833920059</v>
      </c>
      <c r="U226" s="174">
        <v>162432.58710551847</v>
      </c>
      <c r="V226" s="174">
        <v>198497.48812187382</v>
      </c>
      <c r="W226" s="174">
        <v>240935.25549834338</v>
      </c>
      <c r="X226" s="222">
        <v>290413.54092203378</v>
      </c>
    </row>
    <row r="227" spans="3:24" ht="12.3" x14ac:dyDescent="0.35">
      <c r="C227" s="2127"/>
      <c r="D227" s="1600" t="s">
        <v>346</v>
      </c>
      <c r="E227" s="75" t="s">
        <v>1747</v>
      </c>
      <c r="F227" s="75" t="str">
        <f t="shared" si="37"/>
        <v>Dollars</v>
      </c>
      <c r="G227" s="75" t="str">
        <f t="shared" si="38"/>
        <v>Real $2018</v>
      </c>
      <c r="H227" s="75" t="str">
        <f t="shared" si="39"/>
        <v>End year</v>
      </c>
      <c r="I227" s="224"/>
      <c r="J227" s="223"/>
      <c r="K227" s="223"/>
      <c r="L227" s="223"/>
      <c r="M227" s="223"/>
      <c r="N227" s="224"/>
      <c r="O227" s="223"/>
      <c r="P227" s="223"/>
      <c r="Q227" s="223"/>
      <c r="R227" s="174">
        <v>153200.25704480207</v>
      </c>
      <c r="S227" s="222">
        <v>43926.354238140324</v>
      </c>
      <c r="T227" s="173">
        <v>53224.319400216002</v>
      </c>
      <c r="U227" s="174">
        <v>60252.358989528089</v>
      </c>
      <c r="V227" s="174">
        <v>69023.830114279524</v>
      </c>
      <c r="W227" s="174">
        <v>79831.583699364186</v>
      </c>
      <c r="X227" s="222">
        <v>92979.808405887874</v>
      </c>
    </row>
    <row r="228" spans="3:24" ht="12.3" x14ac:dyDescent="0.35">
      <c r="C228" s="2127"/>
      <c r="D228" s="1600" t="s">
        <v>354</v>
      </c>
      <c r="E228" s="75" t="s">
        <v>1747</v>
      </c>
      <c r="F228" s="75" t="str">
        <f t="shared" si="37"/>
        <v>Dollars</v>
      </c>
      <c r="G228" s="75" t="str">
        <f t="shared" si="38"/>
        <v>Real $2018</v>
      </c>
      <c r="H228" s="75" t="str">
        <f t="shared" si="39"/>
        <v>End year</v>
      </c>
      <c r="I228" s="224"/>
      <c r="J228" s="223"/>
      <c r="K228" s="223"/>
      <c r="L228" s="223"/>
      <c r="M228" s="223"/>
      <c r="N228" s="224"/>
      <c r="O228" s="223"/>
      <c r="P228" s="223"/>
      <c r="Q228" s="223"/>
      <c r="R228" s="174">
        <v>0</v>
      </c>
      <c r="S228" s="222">
        <v>0</v>
      </c>
      <c r="T228" s="173">
        <v>0</v>
      </c>
      <c r="U228" s="174">
        <v>0</v>
      </c>
      <c r="V228" s="174">
        <v>0</v>
      </c>
      <c r="W228" s="174">
        <v>0</v>
      </c>
      <c r="X228" s="222">
        <v>0</v>
      </c>
    </row>
    <row r="229" spans="3:24" ht="12.3" x14ac:dyDescent="0.35">
      <c r="C229" s="2127"/>
      <c r="D229" s="1600" t="s">
        <v>355</v>
      </c>
      <c r="E229" s="75" t="s">
        <v>1747</v>
      </c>
      <c r="F229" s="75" t="str">
        <f t="shared" si="37"/>
        <v>Dollars</v>
      </c>
      <c r="G229" s="75" t="str">
        <f t="shared" si="38"/>
        <v>Real $2018</v>
      </c>
      <c r="H229" s="75" t="str">
        <f t="shared" si="39"/>
        <v>End year</v>
      </c>
      <c r="I229" s="224"/>
      <c r="J229" s="223"/>
      <c r="K229" s="223"/>
      <c r="L229" s="223"/>
      <c r="M229" s="223"/>
      <c r="N229" s="224"/>
      <c r="O229" s="223"/>
      <c r="P229" s="223"/>
      <c r="Q229" s="223"/>
      <c r="R229" s="174">
        <v>0</v>
      </c>
      <c r="S229" s="222">
        <v>0</v>
      </c>
      <c r="T229" s="173">
        <v>0</v>
      </c>
      <c r="U229" s="174">
        <v>0</v>
      </c>
      <c r="V229" s="174">
        <v>0</v>
      </c>
      <c r="W229" s="174">
        <v>0</v>
      </c>
      <c r="X229" s="222">
        <v>0</v>
      </c>
    </row>
    <row r="230" spans="3:24" ht="12.3" x14ac:dyDescent="0.35">
      <c r="C230" s="2127"/>
      <c r="D230" s="1600" t="s">
        <v>356</v>
      </c>
      <c r="E230" s="75" t="s">
        <v>1747</v>
      </c>
      <c r="F230" s="75" t="str">
        <f t="shared" si="37"/>
        <v>Dollars</v>
      </c>
      <c r="G230" s="75" t="str">
        <f t="shared" si="38"/>
        <v>Real $2018</v>
      </c>
      <c r="H230" s="75" t="str">
        <f t="shared" si="39"/>
        <v>End year</v>
      </c>
      <c r="I230" s="224"/>
      <c r="J230" s="223"/>
      <c r="K230" s="223"/>
      <c r="L230" s="223"/>
      <c r="M230" s="223"/>
      <c r="N230" s="224"/>
      <c r="O230" s="223"/>
      <c r="P230" s="223"/>
      <c r="Q230" s="223"/>
      <c r="R230" s="174">
        <v>392801.98756544536</v>
      </c>
      <c r="S230" s="222">
        <v>454297.38678277726</v>
      </c>
      <c r="T230" s="173">
        <v>579200.27943494997</v>
      </c>
      <c r="U230" s="174">
        <v>903147.56013997062</v>
      </c>
      <c r="V230" s="174">
        <v>639193.61240419839</v>
      </c>
      <c r="W230" s="174">
        <v>323898.55952310981</v>
      </c>
      <c r="X230" s="222">
        <v>278918.86988218443</v>
      </c>
    </row>
    <row r="231" spans="3:24" ht="12.3" x14ac:dyDescent="0.35">
      <c r="C231" s="2127"/>
      <c r="D231" s="1600" t="s">
        <v>348</v>
      </c>
      <c r="E231" s="75" t="s">
        <v>1747</v>
      </c>
      <c r="F231" s="75" t="str">
        <f t="shared" si="37"/>
        <v>Dollars</v>
      </c>
      <c r="G231" s="75" t="str">
        <f t="shared" si="38"/>
        <v>Real $2018</v>
      </c>
      <c r="H231" s="75" t="str">
        <f t="shared" si="39"/>
        <v>End year</v>
      </c>
      <c r="I231" s="224"/>
      <c r="J231" s="223"/>
      <c r="K231" s="223"/>
      <c r="L231" s="223"/>
      <c r="M231" s="223"/>
      <c r="N231" s="224"/>
      <c r="O231" s="223"/>
      <c r="P231" s="223"/>
      <c r="Q231" s="223"/>
      <c r="R231" s="174">
        <v>34725.741599730565</v>
      </c>
      <c r="S231" s="222">
        <v>10606.70393688307</v>
      </c>
      <c r="T231" s="173">
        <v>18341.56086927863</v>
      </c>
      <c r="U231" s="174">
        <v>24440.642537490061</v>
      </c>
      <c r="V231" s="174">
        <v>32163.073827570614</v>
      </c>
      <c r="W231" s="174">
        <v>41803.82590444629</v>
      </c>
      <c r="X231" s="222">
        <v>53671.268001692639</v>
      </c>
    </row>
    <row r="232" spans="3:24" ht="12.3" x14ac:dyDescent="0.35">
      <c r="C232" s="2127"/>
      <c r="D232" s="1600" t="s">
        <v>349</v>
      </c>
      <c r="E232" s="75" t="s">
        <v>1747</v>
      </c>
      <c r="F232" s="75" t="str">
        <f t="shared" si="37"/>
        <v>Dollars</v>
      </c>
      <c r="G232" s="75" t="str">
        <f t="shared" si="38"/>
        <v>Real $2018</v>
      </c>
      <c r="H232" s="75" t="str">
        <f t="shared" si="39"/>
        <v>End year</v>
      </c>
      <c r="I232" s="224"/>
      <c r="J232" s="223"/>
      <c r="K232" s="223"/>
      <c r="L232" s="223"/>
      <c r="M232" s="223"/>
      <c r="N232" s="224"/>
      <c r="O232" s="223"/>
      <c r="P232" s="223"/>
      <c r="Q232" s="223"/>
      <c r="R232" s="174">
        <v>4982.0958684119296</v>
      </c>
      <c r="S232" s="222">
        <v>11390.099359048882</v>
      </c>
      <c r="T232" s="173">
        <v>21611.336951071611</v>
      </c>
      <c r="U232" s="174">
        <v>31676.628913664033</v>
      </c>
      <c r="V232" s="174">
        <v>45936.424888226007</v>
      </c>
      <c r="W232" s="174">
        <v>65868.314937506293</v>
      </c>
      <c r="X232" s="222">
        <v>93333.905455252258</v>
      </c>
    </row>
    <row r="233" spans="3:24" ht="12.3" x14ac:dyDescent="0.35">
      <c r="C233" s="2127"/>
      <c r="D233" s="1600" t="s">
        <v>350</v>
      </c>
      <c r="E233" s="75" t="s">
        <v>1747</v>
      </c>
      <c r="F233" s="75" t="str">
        <f t="shared" si="37"/>
        <v>Dollars</v>
      </c>
      <c r="G233" s="75" t="str">
        <f t="shared" si="38"/>
        <v>Real $2018</v>
      </c>
      <c r="H233" s="75" t="str">
        <f t="shared" si="39"/>
        <v>End year</v>
      </c>
      <c r="I233" s="224"/>
      <c r="J233" s="223"/>
      <c r="K233" s="223"/>
      <c r="L233" s="223"/>
      <c r="M233" s="223"/>
      <c r="N233" s="224"/>
      <c r="O233" s="223"/>
      <c r="P233" s="223"/>
      <c r="Q233" s="223"/>
      <c r="R233" s="174">
        <v>0</v>
      </c>
      <c r="S233" s="222">
        <v>0</v>
      </c>
      <c r="T233" s="173">
        <v>0</v>
      </c>
      <c r="U233" s="174">
        <v>0</v>
      </c>
      <c r="V233" s="174">
        <v>0</v>
      </c>
      <c r="W233" s="174">
        <v>0</v>
      </c>
      <c r="X233" s="222">
        <v>0</v>
      </c>
    </row>
    <row r="234" spans="3:24" ht="12.3" x14ac:dyDescent="0.35">
      <c r="C234" s="2128"/>
      <c r="D234" s="1601" t="s">
        <v>115</v>
      </c>
      <c r="E234" s="75" t="s">
        <v>1747</v>
      </c>
      <c r="F234" s="75" t="str">
        <f t="shared" si="37"/>
        <v>Dollars</v>
      </c>
      <c r="G234" s="75" t="str">
        <f t="shared" si="38"/>
        <v>Real $2018</v>
      </c>
      <c r="H234" s="75" t="str">
        <f t="shared" si="39"/>
        <v>End year</v>
      </c>
      <c r="I234" s="224"/>
      <c r="J234" s="223"/>
      <c r="K234" s="223"/>
      <c r="L234" s="223"/>
      <c r="M234" s="223"/>
      <c r="N234" s="224"/>
      <c r="O234" s="223"/>
      <c r="P234" s="223"/>
      <c r="Q234" s="223"/>
      <c r="R234" s="174">
        <v>0</v>
      </c>
      <c r="S234" s="222">
        <v>0</v>
      </c>
      <c r="T234" s="173">
        <v>0</v>
      </c>
      <c r="U234" s="174">
        <v>0</v>
      </c>
      <c r="V234" s="174">
        <v>0</v>
      </c>
      <c r="W234" s="174">
        <v>0</v>
      </c>
      <c r="X234" s="222">
        <v>0</v>
      </c>
    </row>
    <row r="235" spans="3:24" ht="12.3" x14ac:dyDescent="0.35">
      <c r="C235" s="2126" t="s">
        <v>1536</v>
      </c>
      <c r="D235" s="1603" t="s">
        <v>345</v>
      </c>
      <c r="E235" s="75" t="s">
        <v>1747</v>
      </c>
      <c r="F235" s="75" t="str">
        <f t="shared" si="37"/>
        <v>Dollars</v>
      </c>
      <c r="G235" s="75" t="str">
        <f t="shared" si="38"/>
        <v>Real $2018</v>
      </c>
      <c r="H235" s="75" t="str">
        <f t="shared" si="39"/>
        <v>End year</v>
      </c>
      <c r="I235" s="224"/>
      <c r="J235" s="223"/>
      <c r="K235" s="223"/>
      <c r="L235" s="223"/>
      <c r="M235" s="223"/>
      <c r="N235" s="224"/>
      <c r="O235" s="223"/>
      <c r="P235" s="223"/>
      <c r="Q235" s="223"/>
      <c r="R235" s="174">
        <v>53026.296261324263</v>
      </c>
      <c r="S235" s="222">
        <v>94025.466048500064</v>
      </c>
      <c r="T235" s="173">
        <v>346777.85905796487</v>
      </c>
      <c r="U235" s="174">
        <v>458310.00164097716</v>
      </c>
      <c r="V235" s="174">
        <v>557390.11329455324</v>
      </c>
      <c r="W235" s="174">
        <v>645612.93818833283</v>
      </c>
      <c r="X235" s="222">
        <v>700943.03270745673</v>
      </c>
    </row>
    <row r="236" spans="3:24" ht="12.3" x14ac:dyDescent="0.35">
      <c r="C236" s="2127"/>
      <c r="D236" s="1600" t="s">
        <v>346</v>
      </c>
      <c r="E236" s="75" t="s">
        <v>1747</v>
      </c>
      <c r="F236" s="75" t="str">
        <f t="shared" si="37"/>
        <v>Dollars</v>
      </c>
      <c r="G236" s="75" t="str">
        <f t="shared" si="38"/>
        <v>Real $2018</v>
      </c>
      <c r="H236" s="75" t="str">
        <f t="shared" si="39"/>
        <v>End year</v>
      </c>
      <c r="I236" s="224"/>
      <c r="J236" s="223"/>
      <c r="K236" s="223"/>
      <c r="L236" s="223"/>
      <c r="M236" s="223"/>
      <c r="N236" s="224"/>
      <c r="O236" s="223"/>
      <c r="P236" s="223"/>
      <c r="Q236" s="223"/>
      <c r="R236" s="174">
        <v>1711814.5363856209</v>
      </c>
      <c r="S236" s="222">
        <v>2251751.7014423022</v>
      </c>
      <c r="T236" s="173">
        <v>5300202.3426420912</v>
      </c>
      <c r="U236" s="174">
        <v>8043585.0489467634</v>
      </c>
      <c r="V236" s="174">
        <v>5063985.8993003443</v>
      </c>
      <c r="W236" s="174">
        <v>3082485.7614185913</v>
      </c>
      <c r="X236" s="222">
        <v>3797668.8641261896</v>
      </c>
    </row>
    <row r="237" spans="3:24" ht="12.3" x14ac:dyDescent="0.35">
      <c r="C237" s="2127"/>
      <c r="D237" s="1600" t="s">
        <v>358</v>
      </c>
      <c r="E237" s="75" t="s">
        <v>1747</v>
      </c>
      <c r="F237" s="75" t="str">
        <f t="shared" si="37"/>
        <v>Dollars</v>
      </c>
      <c r="G237" s="75" t="str">
        <f t="shared" si="38"/>
        <v>Real $2018</v>
      </c>
      <c r="H237" s="75" t="str">
        <f t="shared" si="39"/>
        <v>End year</v>
      </c>
      <c r="I237" s="224"/>
      <c r="J237" s="223"/>
      <c r="K237" s="223"/>
      <c r="L237" s="223"/>
      <c r="M237" s="223"/>
      <c r="N237" s="224"/>
      <c r="O237" s="223"/>
      <c r="P237" s="223"/>
      <c r="Q237" s="223"/>
      <c r="R237" s="174">
        <v>19632.8563039459</v>
      </c>
      <c r="S237" s="222">
        <v>35583.749909205551</v>
      </c>
      <c r="T237" s="173">
        <v>53820.474668998926</v>
      </c>
      <c r="U237" s="174">
        <v>63247.756095926743</v>
      </c>
      <c r="V237" s="174">
        <v>73974.505877545496</v>
      </c>
      <c r="W237" s="174">
        <v>86071.408682615714</v>
      </c>
      <c r="X237" s="222">
        <v>99579.614007203447</v>
      </c>
    </row>
    <row r="238" spans="3:24" ht="12.3" x14ac:dyDescent="0.35">
      <c r="C238" s="2127"/>
      <c r="D238" s="1600" t="s">
        <v>359</v>
      </c>
      <c r="E238" s="75" t="s">
        <v>1747</v>
      </c>
      <c r="F238" s="75" t="str">
        <f t="shared" si="37"/>
        <v>Dollars</v>
      </c>
      <c r="G238" s="75" t="str">
        <f t="shared" si="38"/>
        <v>Real $2018</v>
      </c>
      <c r="H238" s="75" t="str">
        <f t="shared" si="39"/>
        <v>End year</v>
      </c>
      <c r="I238" s="224"/>
      <c r="J238" s="223"/>
      <c r="K238" s="223"/>
      <c r="L238" s="223"/>
      <c r="M238" s="223"/>
      <c r="N238" s="224"/>
      <c r="O238" s="223"/>
      <c r="P238" s="223"/>
      <c r="Q238" s="223"/>
      <c r="R238" s="174">
        <v>0</v>
      </c>
      <c r="S238" s="222">
        <v>0</v>
      </c>
      <c r="T238" s="173">
        <v>0</v>
      </c>
      <c r="U238" s="174">
        <v>0</v>
      </c>
      <c r="V238" s="174">
        <v>0</v>
      </c>
      <c r="W238" s="174">
        <v>0</v>
      </c>
      <c r="X238" s="222">
        <v>0</v>
      </c>
    </row>
    <row r="239" spans="3:24" ht="12.3" x14ac:dyDescent="0.35">
      <c r="C239" s="2127"/>
      <c r="D239" s="1600" t="s">
        <v>360</v>
      </c>
      <c r="E239" s="75" t="s">
        <v>1747</v>
      </c>
      <c r="F239" s="75" t="str">
        <f t="shared" si="37"/>
        <v>Dollars</v>
      </c>
      <c r="G239" s="75" t="str">
        <f t="shared" si="38"/>
        <v>Real $2018</v>
      </c>
      <c r="H239" s="75" t="str">
        <f t="shared" si="39"/>
        <v>End year</v>
      </c>
      <c r="I239" s="224"/>
      <c r="J239" s="223"/>
      <c r="K239" s="223"/>
      <c r="L239" s="223"/>
      <c r="M239" s="223"/>
      <c r="N239" s="224"/>
      <c r="O239" s="223"/>
      <c r="P239" s="223"/>
      <c r="Q239" s="223"/>
      <c r="R239" s="174">
        <v>149159.4950449302</v>
      </c>
      <c r="S239" s="222">
        <v>11354.650681157176</v>
      </c>
      <c r="T239" s="173">
        <v>19050.448004593003</v>
      </c>
      <c r="U239" s="174">
        <v>24608.960951307599</v>
      </c>
      <c r="V239" s="174">
        <v>31368.435184408238</v>
      </c>
      <c r="W239" s="174">
        <v>39459.802538451688</v>
      </c>
      <c r="X239" s="222">
        <v>48993.450607259801</v>
      </c>
    </row>
    <row r="240" spans="3:24" ht="12.3" x14ac:dyDescent="0.35">
      <c r="C240" s="2127"/>
      <c r="D240" s="1600" t="s">
        <v>349</v>
      </c>
      <c r="E240" s="75" t="s">
        <v>1747</v>
      </c>
      <c r="F240" s="75" t="str">
        <f t="shared" si="37"/>
        <v>Dollars</v>
      </c>
      <c r="G240" s="75" t="str">
        <f t="shared" si="38"/>
        <v>Real $2018</v>
      </c>
      <c r="H240" s="75" t="str">
        <f t="shared" si="39"/>
        <v>End year</v>
      </c>
      <c r="I240" s="224"/>
      <c r="J240" s="223"/>
      <c r="K240" s="223"/>
      <c r="L240" s="223"/>
      <c r="M240" s="223"/>
      <c r="N240" s="224"/>
      <c r="O240" s="223"/>
      <c r="P240" s="223"/>
      <c r="Q240" s="223"/>
      <c r="R240" s="174">
        <v>0</v>
      </c>
      <c r="S240" s="222">
        <v>0</v>
      </c>
      <c r="T240" s="173">
        <v>0</v>
      </c>
      <c r="U240" s="174">
        <v>0</v>
      </c>
      <c r="V240" s="174">
        <v>0</v>
      </c>
      <c r="W240" s="174">
        <v>0</v>
      </c>
      <c r="X240" s="222">
        <v>0</v>
      </c>
    </row>
    <row r="241" spans="3:24" ht="12.3" x14ac:dyDescent="0.35">
      <c r="C241" s="2127"/>
      <c r="D241" s="1600" t="s">
        <v>361</v>
      </c>
      <c r="E241" s="75" t="s">
        <v>1747</v>
      </c>
      <c r="F241" s="75" t="str">
        <f t="shared" si="37"/>
        <v>Dollars</v>
      </c>
      <c r="G241" s="75" t="str">
        <f t="shared" si="38"/>
        <v>Real $2018</v>
      </c>
      <c r="H241" s="75" t="str">
        <f t="shared" si="39"/>
        <v>End year</v>
      </c>
      <c r="I241" s="224"/>
      <c r="J241" s="223"/>
      <c r="K241" s="223"/>
      <c r="L241" s="223"/>
      <c r="M241" s="223"/>
      <c r="N241" s="224"/>
      <c r="O241" s="223"/>
      <c r="P241" s="223"/>
      <c r="Q241" s="223"/>
      <c r="R241" s="174">
        <v>0</v>
      </c>
      <c r="S241" s="222">
        <v>0</v>
      </c>
      <c r="T241" s="173">
        <v>0</v>
      </c>
      <c r="U241" s="174">
        <v>0</v>
      </c>
      <c r="V241" s="174">
        <v>0</v>
      </c>
      <c r="W241" s="174">
        <v>0</v>
      </c>
      <c r="X241" s="222">
        <v>0</v>
      </c>
    </row>
    <row r="242" spans="3:24" ht="12.3" x14ac:dyDescent="0.35">
      <c r="C242" s="2128"/>
      <c r="D242" s="1601" t="s">
        <v>115</v>
      </c>
      <c r="E242" s="75" t="s">
        <v>1747</v>
      </c>
      <c r="F242" s="75" t="str">
        <f t="shared" si="37"/>
        <v>Dollars</v>
      </c>
      <c r="G242" s="75" t="str">
        <f t="shared" si="38"/>
        <v>Real $2018</v>
      </c>
      <c r="H242" s="75" t="str">
        <f t="shared" si="39"/>
        <v>End year</v>
      </c>
      <c r="I242" s="224"/>
      <c r="J242" s="223"/>
      <c r="K242" s="223"/>
      <c r="L242" s="223"/>
      <c r="M242" s="223"/>
      <c r="N242" s="224"/>
      <c r="O242" s="223"/>
      <c r="P242" s="223"/>
      <c r="Q242" s="223"/>
      <c r="R242" s="174">
        <v>0</v>
      </c>
      <c r="S242" s="222">
        <v>0</v>
      </c>
      <c r="T242" s="173">
        <v>0</v>
      </c>
      <c r="U242" s="174">
        <v>0</v>
      </c>
      <c r="V242" s="174">
        <v>0</v>
      </c>
      <c r="W242" s="174">
        <v>0</v>
      </c>
      <c r="X242" s="222">
        <v>0</v>
      </c>
    </row>
    <row r="243" spans="3:24" ht="12.3" x14ac:dyDescent="0.35">
      <c r="C243" s="2126" t="s">
        <v>1537</v>
      </c>
      <c r="D243" s="1602" t="s">
        <v>363</v>
      </c>
      <c r="E243" s="75" t="s">
        <v>1747</v>
      </c>
      <c r="F243" s="75" t="str">
        <f t="shared" si="37"/>
        <v>Dollars</v>
      </c>
      <c r="G243" s="75" t="str">
        <f t="shared" si="38"/>
        <v>Real $2018</v>
      </c>
      <c r="H243" s="75" t="str">
        <f t="shared" si="39"/>
        <v>End year</v>
      </c>
      <c r="I243" s="224"/>
      <c r="J243" s="223"/>
      <c r="K243" s="223"/>
      <c r="L243" s="223"/>
      <c r="M243" s="223"/>
      <c r="N243" s="224"/>
      <c r="O243" s="223"/>
      <c r="P243" s="223"/>
      <c r="Q243" s="223"/>
      <c r="R243" s="174">
        <v>38267.496145887642</v>
      </c>
      <c r="S243" s="222">
        <v>58526.256384970751</v>
      </c>
      <c r="T243" s="173">
        <v>75000</v>
      </c>
      <c r="U243" s="174">
        <v>75000</v>
      </c>
      <c r="V243" s="174">
        <v>75000</v>
      </c>
      <c r="W243" s="174">
        <v>75000</v>
      </c>
      <c r="X243" s="222">
        <v>75000</v>
      </c>
    </row>
    <row r="244" spans="3:24" ht="12.3" x14ac:dyDescent="0.35">
      <c r="C244" s="2127"/>
      <c r="D244" s="1600" t="s">
        <v>364</v>
      </c>
      <c r="E244" s="75" t="s">
        <v>1747</v>
      </c>
      <c r="F244" s="75" t="str">
        <f t="shared" si="37"/>
        <v>Dollars</v>
      </c>
      <c r="G244" s="75" t="str">
        <f t="shared" si="38"/>
        <v>Real $2018</v>
      </c>
      <c r="H244" s="75" t="str">
        <f t="shared" si="39"/>
        <v>End year</v>
      </c>
      <c r="I244" s="224"/>
      <c r="J244" s="223"/>
      <c r="K244" s="223"/>
      <c r="L244" s="223"/>
      <c r="M244" s="223"/>
      <c r="N244" s="224"/>
      <c r="O244" s="223"/>
      <c r="P244" s="223"/>
      <c r="Q244" s="223"/>
      <c r="R244" s="174">
        <v>0</v>
      </c>
      <c r="S244" s="222">
        <v>0</v>
      </c>
      <c r="T244" s="173">
        <v>0</v>
      </c>
      <c r="U244" s="174">
        <v>0</v>
      </c>
      <c r="V244" s="174">
        <v>0</v>
      </c>
      <c r="W244" s="174">
        <v>0</v>
      </c>
      <c r="X244" s="222">
        <v>0</v>
      </c>
    </row>
    <row r="245" spans="3:24" ht="12.3" x14ac:dyDescent="0.35">
      <c r="C245" s="2127"/>
      <c r="D245" s="1600" t="s">
        <v>365</v>
      </c>
      <c r="E245" s="75" t="s">
        <v>1747</v>
      </c>
      <c r="F245" s="75" t="str">
        <f t="shared" si="37"/>
        <v>Dollars</v>
      </c>
      <c r="G245" s="75" t="str">
        <f t="shared" si="38"/>
        <v>Real $2018</v>
      </c>
      <c r="H245" s="75" t="str">
        <f t="shared" si="39"/>
        <v>End year</v>
      </c>
      <c r="I245" s="224"/>
      <c r="J245" s="223"/>
      <c r="K245" s="223"/>
      <c r="L245" s="223"/>
      <c r="M245" s="223"/>
      <c r="N245" s="224"/>
      <c r="O245" s="223"/>
      <c r="P245" s="223"/>
      <c r="Q245" s="223"/>
      <c r="R245" s="174">
        <v>0</v>
      </c>
      <c r="S245" s="222">
        <v>0</v>
      </c>
      <c r="T245" s="173">
        <v>0</v>
      </c>
      <c r="U245" s="174">
        <v>0</v>
      </c>
      <c r="V245" s="174">
        <v>0</v>
      </c>
      <c r="W245" s="174">
        <v>0</v>
      </c>
      <c r="X245" s="222">
        <v>0</v>
      </c>
    </row>
    <row r="246" spans="3:24" ht="12.3" x14ac:dyDescent="0.35">
      <c r="C246" s="2127"/>
      <c r="D246" s="1600" t="s">
        <v>366</v>
      </c>
      <c r="E246" s="75" t="s">
        <v>1747</v>
      </c>
      <c r="F246" s="75" t="str">
        <f t="shared" si="37"/>
        <v>Dollars</v>
      </c>
      <c r="G246" s="75" t="str">
        <f t="shared" si="38"/>
        <v>Real $2018</v>
      </c>
      <c r="H246" s="75" t="str">
        <f t="shared" si="39"/>
        <v>End year</v>
      </c>
      <c r="I246" s="224"/>
      <c r="J246" s="223"/>
      <c r="K246" s="223"/>
      <c r="L246" s="223"/>
      <c r="M246" s="223"/>
      <c r="N246" s="224"/>
      <c r="O246" s="223"/>
      <c r="P246" s="223"/>
      <c r="Q246" s="223"/>
      <c r="R246" s="174">
        <v>0</v>
      </c>
      <c r="S246" s="222">
        <v>0</v>
      </c>
      <c r="T246" s="173">
        <v>0</v>
      </c>
      <c r="U246" s="174">
        <v>0</v>
      </c>
      <c r="V246" s="174">
        <v>0</v>
      </c>
      <c r="W246" s="174">
        <v>0</v>
      </c>
      <c r="X246" s="222">
        <v>0</v>
      </c>
    </row>
    <row r="247" spans="3:24" ht="12.3" x14ac:dyDescent="0.35">
      <c r="C247" s="2127"/>
      <c r="D247" s="1600" t="s">
        <v>367</v>
      </c>
      <c r="E247" s="75" t="s">
        <v>1747</v>
      </c>
      <c r="F247" s="75" t="str">
        <f t="shared" si="37"/>
        <v>Dollars</v>
      </c>
      <c r="G247" s="75" t="str">
        <f t="shared" si="38"/>
        <v>Real $2018</v>
      </c>
      <c r="H247" s="75" t="str">
        <f t="shared" si="39"/>
        <v>End year</v>
      </c>
      <c r="I247" s="224"/>
      <c r="J247" s="223"/>
      <c r="K247" s="223"/>
      <c r="L247" s="223"/>
      <c r="M247" s="223"/>
      <c r="N247" s="224"/>
      <c r="O247" s="223"/>
      <c r="P247" s="223"/>
      <c r="Q247" s="223"/>
      <c r="R247" s="174">
        <v>0</v>
      </c>
      <c r="S247" s="222">
        <v>0</v>
      </c>
      <c r="T247" s="173">
        <v>0</v>
      </c>
      <c r="U247" s="174">
        <v>0</v>
      </c>
      <c r="V247" s="174">
        <v>0</v>
      </c>
      <c r="W247" s="174">
        <v>0</v>
      </c>
      <c r="X247" s="222">
        <v>0</v>
      </c>
    </row>
    <row r="248" spans="3:24" ht="12.3" x14ac:dyDescent="0.35">
      <c r="C248" s="2127"/>
      <c r="D248" s="1600" t="s">
        <v>368</v>
      </c>
      <c r="E248" s="75" t="s">
        <v>1747</v>
      </c>
      <c r="F248" s="75" t="str">
        <f t="shared" si="37"/>
        <v>Dollars</v>
      </c>
      <c r="G248" s="75" t="str">
        <f t="shared" si="38"/>
        <v>Real $2018</v>
      </c>
      <c r="H248" s="75" t="str">
        <f t="shared" si="39"/>
        <v>End year</v>
      </c>
      <c r="I248" s="224"/>
      <c r="J248" s="223"/>
      <c r="K248" s="223"/>
      <c r="L248" s="223"/>
      <c r="M248" s="223"/>
      <c r="N248" s="224"/>
      <c r="O248" s="223"/>
      <c r="P248" s="223"/>
      <c r="Q248" s="223"/>
      <c r="R248" s="174">
        <v>0</v>
      </c>
      <c r="S248" s="222">
        <v>0</v>
      </c>
      <c r="T248" s="173">
        <v>0</v>
      </c>
      <c r="U248" s="174">
        <v>0</v>
      </c>
      <c r="V248" s="174">
        <v>0</v>
      </c>
      <c r="W248" s="174">
        <v>0</v>
      </c>
      <c r="X248" s="222">
        <v>0</v>
      </c>
    </row>
    <row r="249" spans="3:24" ht="12.3" x14ac:dyDescent="0.35">
      <c r="C249" s="2127"/>
      <c r="D249" s="1600" t="s">
        <v>369</v>
      </c>
      <c r="E249" s="75" t="s">
        <v>1747</v>
      </c>
      <c r="F249" s="75" t="str">
        <f t="shared" si="37"/>
        <v>Dollars</v>
      </c>
      <c r="G249" s="75" t="str">
        <f t="shared" si="38"/>
        <v>Real $2018</v>
      </c>
      <c r="H249" s="75" t="str">
        <f t="shared" si="39"/>
        <v>End year</v>
      </c>
      <c r="I249" s="224"/>
      <c r="J249" s="223"/>
      <c r="K249" s="223"/>
      <c r="L249" s="223"/>
      <c r="M249" s="223"/>
      <c r="N249" s="224"/>
      <c r="O249" s="223"/>
      <c r="P249" s="223"/>
      <c r="Q249" s="223"/>
      <c r="R249" s="174">
        <v>0</v>
      </c>
      <c r="S249" s="222">
        <v>0</v>
      </c>
      <c r="T249" s="173">
        <v>0</v>
      </c>
      <c r="U249" s="174">
        <v>0</v>
      </c>
      <c r="V249" s="174">
        <v>0</v>
      </c>
      <c r="W249" s="174">
        <v>0</v>
      </c>
      <c r="X249" s="222">
        <v>0</v>
      </c>
    </row>
    <row r="250" spans="3:24" ht="12.3" x14ac:dyDescent="0.35">
      <c r="C250" s="2127"/>
      <c r="D250" s="1600" t="s">
        <v>370</v>
      </c>
      <c r="E250" s="75" t="s">
        <v>1747</v>
      </c>
      <c r="F250" s="75" t="str">
        <f t="shared" si="37"/>
        <v>Dollars</v>
      </c>
      <c r="G250" s="75" t="str">
        <f t="shared" si="38"/>
        <v>Real $2018</v>
      </c>
      <c r="H250" s="75" t="str">
        <f t="shared" si="39"/>
        <v>End year</v>
      </c>
      <c r="I250" s="224"/>
      <c r="J250" s="223"/>
      <c r="K250" s="223"/>
      <c r="L250" s="223"/>
      <c r="M250" s="223"/>
      <c r="N250" s="224"/>
      <c r="O250" s="223"/>
      <c r="P250" s="223"/>
      <c r="Q250" s="223"/>
      <c r="R250" s="174">
        <v>0</v>
      </c>
      <c r="S250" s="222">
        <v>0</v>
      </c>
      <c r="T250" s="173">
        <v>0</v>
      </c>
      <c r="U250" s="174">
        <v>0</v>
      </c>
      <c r="V250" s="174">
        <v>0</v>
      </c>
      <c r="W250" s="174">
        <v>0</v>
      </c>
      <c r="X250" s="222">
        <v>0</v>
      </c>
    </row>
    <row r="251" spans="3:24" ht="12.3" x14ac:dyDescent="0.35">
      <c r="C251" s="2127"/>
      <c r="D251" s="1600" t="s">
        <v>371</v>
      </c>
      <c r="E251" s="75" t="s">
        <v>1747</v>
      </c>
      <c r="F251" s="75" t="str">
        <f t="shared" si="37"/>
        <v>Dollars</v>
      </c>
      <c r="G251" s="75" t="str">
        <f t="shared" si="38"/>
        <v>Real $2018</v>
      </c>
      <c r="H251" s="75" t="str">
        <f t="shared" si="39"/>
        <v>End year</v>
      </c>
      <c r="I251" s="224"/>
      <c r="J251" s="223"/>
      <c r="K251" s="223"/>
      <c r="L251" s="223"/>
      <c r="M251" s="223"/>
      <c r="N251" s="224"/>
      <c r="O251" s="223"/>
      <c r="P251" s="223"/>
      <c r="Q251" s="223"/>
      <c r="R251" s="174">
        <v>0</v>
      </c>
      <c r="S251" s="222">
        <v>0</v>
      </c>
      <c r="T251" s="173">
        <v>0</v>
      </c>
      <c r="U251" s="174">
        <v>0</v>
      </c>
      <c r="V251" s="174">
        <v>0</v>
      </c>
      <c r="W251" s="174">
        <v>0</v>
      </c>
      <c r="X251" s="222">
        <v>0</v>
      </c>
    </row>
    <row r="252" spans="3:24" ht="12.3" x14ac:dyDescent="0.35">
      <c r="C252" s="2127"/>
      <c r="D252" s="1600" t="s">
        <v>372</v>
      </c>
      <c r="E252" s="75" t="s">
        <v>1747</v>
      </c>
      <c r="F252" s="75" t="str">
        <f t="shared" ref="F252:F283" si="40">Dollars</f>
        <v>Dollars</v>
      </c>
      <c r="G252" s="75" t="str">
        <f t="shared" ref="G252:G283" si="41">Real2018</f>
        <v>Real $2018</v>
      </c>
      <c r="H252" s="75" t="str">
        <f t="shared" ref="H252:H283" si="42">End_year</f>
        <v>End year</v>
      </c>
      <c r="I252" s="224"/>
      <c r="J252" s="223"/>
      <c r="K252" s="223"/>
      <c r="L252" s="223"/>
      <c r="M252" s="223"/>
      <c r="N252" s="224"/>
      <c r="O252" s="223"/>
      <c r="P252" s="223"/>
      <c r="Q252" s="223"/>
      <c r="R252" s="174">
        <v>0</v>
      </c>
      <c r="S252" s="222">
        <v>0</v>
      </c>
      <c r="T252" s="173">
        <v>0</v>
      </c>
      <c r="U252" s="174">
        <v>0</v>
      </c>
      <c r="V252" s="174">
        <v>0</v>
      </c>
      <c r="W252" s="174">
        <v>0</v>
      </c>
      <c r="X252" s="222">
        <v>0</v>
      </c>
    </row>
    <row r="253" spans="3:24" ht="12.3" x14ac:dyDescent="0.35">
      <c r="C253" s="2127"/>
      <c r="D253" s="1600" t="s">
        <v>373</v>
      </c>
      <c r="E253" s="75" t="s">
        <v>1747</v>
      </c>
      <c r="F253" s="75" t="str">
        <f t="shared" si="40"/>
        <v>Dollars</v>
      </c>
      <c r="G253" s="75" t="str">
        <f t="shared" si="41"/>
        <v>Real $2018</v>
      </c>
      <c r="H253" s="75" t="str">
        <f t="shared" si="42"/>
        <v>End year</v>
      </c>
      <c r="I253" s="224"/>
      <c r="J253" s="223"/>
      <c r="K253" s="223"/>
      <c r="L253" s="223"/>
      <c r="M253" s="223"/>
      <c r="N253" s="224"/>
      <c r="O253" s="223"/>
      <c r="P253" s="223"/>
      <c r="Q253" s="223"/>
      <c r="R253" s="174">
        <v>0</v>
      </c>
      <c r="S253" s="222">
        <v>0</v>
      </c>
      <c r="T253" s="173">
        <v>0</v>
      </c>
      <c r="U253" s="174">
        <v>0</v>
      </c>
      <c r="V253" s="174">
        <v>0</v>
      </c>
      <c r="W253" s="174">
        <v>0</v>
      </c>
      <c r="X253" s="222">
        <v>0</v>
      </c>
    </row>
    <row r="254" spans="3:24" ht="12.3" x14ac:dyDescent="0.35">
      <c r="C254" s="2127"/>
      <c r="D254" s="1600" t="s">
        <v>374</v>
      </c>
      <c r="E254" s="75" t="s">
        <v>1747</v>
      </c>
      <c r="F254" s="75" t="str">
        <f t="shared" si="40"/>
        <v>Dollars</v>
      </c>
      <c r="G254" s="75" t="str">
        <f t="shared" si="41"/>
        <v>Real $2018</v>
      </c>
      <c r="H254" s="75" t="str">
        <f t="shared" si="42"/>
        <v>End year</v>
      </c>
      <c r="I254" s="224"/>
      <c r="J254" s="223"/>
      <c r="K254" s="223"/>
      <c r="L254" s="223"/>
      <c r="M254" s="223"/>
      <c r="N254" s="224"/>
      <c r="O254" s="223"/>
      <c r="P254" s="223"/>
      <c r="Q254" s="223"/>
      <c r="R254" s="174">
        <v>0</v>
      </c>
      <c r="S254" s="222">
        <v>0</v>
      </c>
      <c r="T254" s="173">
        <v>0</v>
      </c>
      <c r="U254" s="174">
        <v>0</v>
      </c>
      <c r="V254" s="174">
        <v>0</v>
      </c>
      <c r="W254" s="174">
        <v>0</v>
      </c>
      <c r="X254" s="222">
        <v>0</v>
      </c>
    </row>
    <row r="255" spans="3:24" ht="12.3" x14ac:dyDescent="0.35">
      <c r="C255" s="2127"/>
      <c r="D255" s="1600" t="s">
        <v>375</v>
      </c>
      <c r="E255" s="75" t="s">
        <v>1747</v>
      </c>
      <c r="F255" s="75" t="str">
        <f t="shared" si="40"/>
        <v>Dollars</v>
      </c>
      <c r="G255" s="75" t="str">
        <f t="shared" si="41"/>
        <v>Real $2018</v>
      </c>
      <c r="H255" s="75" t="str">
        <f t="shared" si="42"/>
        <v>End year</v>
      </c>
      <c r="I255" s="224"/>
      <c r="J255" s="223"/>
      <c r="K255" s="223"/>
      <c r="L255" s="223"/>
      <c r="M255" s="223"/>
      <c r="N255" s="224"/>
      <c r="O255" s="223"/>
      <c r="P255" s="223"/>
      <c r="Q255" s="223"/>
      <c r="R255" s="174">
        <v>0</v>
      </c>
      <c r="S255" s="222">
        <v>0</v>
      </c>
      <c r="T255" s="173">
        <v>0</v>
      </c>
      <c r="U255" s="174">
        <v>0</v>
      </c>
      <c r="V255" s="174">
        <v>0</v>
      </c>
      <c r="W255" s="174">
        <v>0</v>
      </c>
      <c r="X255" s="222">
        <v>0</v>
      </c>
    </row>
    <row r="256" spans="3:24" ht="12.3" x14ac:dyDescent="0.35">
      <c r="C256" s="2127"/>
      <c r="D256" s="1600" t="s">
        <v>376</v>
      </c>
      <c r="E256" s="75" t="s">
        <v>1747</v>
      </c>
      <c r="F256" s="75" t="str">
        <f t="shared" si="40"/>
        <v>Dollars</v>
      </c>
      <c r="G256" s="75" t="str">
        <f t="shared" si="41"/>
        <v>Real $2018</v>
      </c>
      <c r="H256" s="75" t="str">
        <f t="shared" si="42"/>
        <v>End year</v>
      </c>
      <c r="I256" s="224"/>
      <c r="J256" s="223"/>
      <c r="K256" s="223"/>
      <c r="L256" s="223"/>
      <c r="M256" s="223"/>
      <c r="N256" s="224"/>
      <c r="O256" s="223"/>
      <c r="P256" s="223"/>
      <c r="Q256" s="223"/>
      <c r="R256" s="174">
        <v>0</v>
      </c>
      <c r="S256" s="222">
        <v>0</v>
      </c>
      <c r="T256" s="173">
        <v>0</v>
      </c>
      <c r="U256" s="174">
        <v>0</v>
      </c>
      <c r="V256" s="174">
        <v>0</v>
      </c>
      <c r="W256" s="174">
        <v>0</v>
      </c>
      <c r="X256" s="222">
        <v>0</v>
      </c>
    </row>
    <row r="257" spans="3:24" ht="12.3" x14ac:dyDescent="0.35">
      <c r="C257" s="2127"/>
      <c r="D257" s="1600" t="s">
        <v>377</v>
      </c>
      <c r="E257" s="75" t="s">
        <v>1747</v>
      </c>
      <c r="F257" s="75" t="str">
        <f t="shared" si="40"/>
        <v>Dollars</v>
      </c>
      <c r="G257" s="75" t="str">
        <f t="shared" si="41"/>
        <v>Real $2018</v>
      </c>
      <c r="H257" s="75" t="str">
        <f t="shared" si="42"/>
        <v>End year</v>
      </c>
      <c r="I257" s="224"/>
      <c r="J257" s="223"/>
      <c r="K257" s="223"/>
      <c r="L257" s="223"/>
      <c r="M257" s="223"/>
      <c r="N257" s="224"/>
      <c r="O257" s="223"/>
      <c r="P257" s="223"/>
      <c r="Q257" s="223"/>
      <c r="R257" s="174">
        <v>0</v>
      </c>
      <c r="S257" s="222">
        <v>0</v>
      </c>
      <c r="T257" s="173">
        <v>0</v>
      </c>
      <c r="U257" s="174">
        <v>0</v>
      </c>
      <c r="V257" s="174">
        <v>0</v>
      </c>
      <c r="W257" s="174">
        <v>0</v>
      </c>
      <c r="X257" s="222">
        <v>0</v>
      </c>
    </row>
    <row r="258" spans="3:24" ht="12.3" x14ac:dyDescent="0.35">
      <c r="C258" s="2128"/>
      <c r="D258" s="1601" t="s">
        <v>115</v>
      </c>
      <c r="E258" s="75" t="s">
        <v>1747</v>
      </c>
      <c r="F258" s="75" t="str">
        <f t="shared" si="40"/>
        <v>Dollars</v>
      </c>
      <c r="G258" s="75" t="str">
        <f t="shared" si="41"/>
        <v>Real $2018</v>
      </c>
      <c r="H258" s="75" t="str">
        <f t="shared" si="42"/>
        <v>End year</v>
      </c>
      <c r="I258" s="224"/>
      <c r="J258" s="223"/>
      <c r="K258" s="223"/>
      <c r="L258" s="223"/>
      <c r="M258" s="223"/>
      <c r="N258" s="224"/>
      <c r="O258" s="223"/>
      <c r="P258" s="223"/>
      <c r="Q258" s="223"/>
      <c r="R258" s="174">
        <v>0</v>
      </c>
      <c r="S258" s="222">
        <v>0</v>
      </c>
      <c r="T258" s="173">
        <v>0</v>
      </c>
      <c r="U258" s="174">
        <v>0</v>
      </c>
      <c r="V258" s="174">
        <v>0</v>
      </c>
      <c r="W258" s="174">
        <v>0</v>
      </c>
      <c r="X258" s="222">
        <v>0</v>
      </c>
    </row>
    <row r="259" spans="3:24" ht="12.3" x14ac:dyDescent="0.35">
      <c r="C259" s="2126" t="s">
        <v>1538</v>
      </c>
      <c r="D259" s="1602" t="s">
        <v>379</v>
      </c>
      <c r="E259" s="75" t="s">
        <v>1747</v>
      </c>
      <c r="F259" s="75" t="str">
        <f t="shared" si="40"/>
        <v>Dollars</v>
      </c>
      <c r="G259" s="75" t="str">
        <f t="shared" si="41"/>
        <v>Real $2018</v>
      </c>
      <c r="H259" s="75" t="str">
        <f t="shared" si="42"/>
        <v>End year</v>
      </c>
      <c r="I259" s="224"/>
      <c r="J259" s="223"/>
      <c r="K259" s="223"/>
      <c r="L259" s="223"/>
      <c r="M259" s="223"/>
      <c r="N259" s="224"/>
      <c r="O259" s="223"/>
      <c r="P259" s="223"/>
      <c r="Q259" s="223"/>
      <c r="R259" s="174">
        <v>4897.6392079690413</v>
      </c>
      <c r="S259" s="222">
        <v>8123.5986308410911</v>
      </c>
      <c r="T259" s="173">
        <v>11245.762699942783</v>
      </c>
      <c r="U259" s="174">
        <v>12104.933191537533</v>
      </c>
      <c r="V259" s="174">
        <v>12988.381314643477</v>
      </c>
      <c r="W259" s="174">
        <v>13898.266696898147</v>
      </c>
      <c r="X259" s="222">
        <v>14837.912007691657</v>
      </c>
    </row>
    <row r="260" spans="3:24" ht="12.3" x14ac:dyDescent="0.35">
      <c r="C260" s="2127"/>
      <c r="D260" s="1600" t="s">
        <v>380</v>
      </c>
      <c r="E260" s="75" t="s">
        <v>1747</v>
      </c>
      <c r="F260" s="75" t="str">
        <f t="shared" si="40"/>
        <v>Dollars</v>
      </c>
      <c r="G260" s="75" t="str">
        <f t="shared" si="41"/>
        <v>Real $2018</v>
      </c>
      <c r="H260" s="75" t="str">
        <f t="shared" si="42"/>
        <v>End year</v>
      </c>
      <c r="I260" s="224"/>
      <c r="J260" s="223"/>
      <c r="K260" s="223"/>
      <c r="L260" s="223"/>
      <c r="M260" s="223"/>
      <c r="N260" s="224"/>
      <c r="O260" s="223"/>
      <c r="P260" s="223"/>
      <c r="Q260" s="223"/>
      <c r="R260" s="174">
        <v>2.4594487932851975E-5</v>
      </c>
      <c r="S260" s="222">
        <v>8.6248207572972176E-5</v>
      </c>
      <c r="T260" s="173">
        <v>2.4814656285343517E-4</v>
      </c>
      <c r="U260" s="174">
        <v>5.4552167405574892E-4</v>
      </c>
      <c r="V260" s="174">
        <v>1.1742805607894979E-3</v>
      </c>
      <c r="W260" s="174">
        <v>2.4750721845379076E-3</v>
      </c>
      <c r="X260" s="222">
        <v>5.1081074925463099E-3</v>
      </c>
    </row>
    <row r="261" spans="3:24" ht="12.3" x14ac:dyDescent="0.35">
      <c r="C261" s="2127"/>
      <c r="D261" s="1600" t="s">
        <v>381</v>
      </c>
      <c r="E261" s="75" t="s">
        <v>1747</v>
      </c>
      <c r="F261" s="75" t="str">
        <f t="shared" si="40"/>
        <v>Dollars</v>
      </c>
      <c r="G261" s="75" t="str">
        <f t="shared" si="41"/>
        <v>Real $2018</v>
      </c>
      <c r="H261" s="75" t="str">
        <f t="shared" si="42"/>
        <v>End year</v>
      </c>
      <c r="I261" s="224"/>
      <c r="J261" s="223"/>
      <c r="K261" s="223"/>
      <c r="L261" s="223"/>
      <c r="M261" s="223"/>
      <c r="N261" s="224"/>
      <c r="O261" s="223"/>
      <c r="P261" s="223"/>
      <c r="Q261" s="223"/>
      <c r="R261" s="174">
        <v>0</v>
      </c>
      <c r="S261" s="222">
        <v>0</v>
      </c>
      <c r="T261" s="173">
        <v>0</v>
      </c>
      <c r="U261" s="174">
        <v>0</v>
      </c>
      <c r="V261" s="174">
        <v>0</v>
      </c>
      <c r="W261" s="174">
        <v>0</v>
      </c>
      <c r="X261" s="222">
        <v>0</v>
      </c>
    </row>
    <row r="262" spans="3:24" ht="12.3" x14ac:dyDescent="0.35">
      <c r="C262" s="2127"/>
      <c r="D262" s="1600" t="s">
        <v>382</v>
      </c>
      <c r="E262" s="75" t="s">
        <v>1747</v>
      </c>
      <c r="F262" s="75" t="str">
        <f t="shared" si="40"/>
        <v>Dollars</v>
      </c>
      <c r="G262" s="75" t="str">
        <f t="shared" si="41"/>
        <v>Real $2018</v>
      </c>
      <c r="H262" s="75" t="str">
        <f t="shared" si="42"/>
        <v>End year</v>
      </c>
      <c r="I262" s="224"/>
      <c r="J262" s="223"/>
      <c r="K262" s="223"/>
      <c r="L262" s="223"/>
      <c r="M262" s="223"/>
      <c r="N262" s="224"/>
      <c r="O262" s="223"/>
      <c r="P262" s="223"/>
      <c r="Q262" s="223"/>
      <c r="R262" s="174">
        <v>56939.384071348548</v>
      </c>
      <c r="S262" s="222">
        <v>74953.197526304415</v>
      </c>
      <c r="T262" s="173">
        <v>85673.765800499459</v>
      </c>
      <c r="U262" s="174">
        <v>79268.417327264222</v>
      </c>
      <c r="V262" s="174">
        <v>75845.128253116462</v>
      </c>
      <c r="W262" s="174">
        <v>74609.455945158144</v>
      </c>
      <c r="X262" s="222">
        <v>74941.172970515705</v>
      </c>
    </row>
    <row r="263" spans="3:24" ht="12.3" x14ac:dyDescent="0.35">
      <c r="C263" s="2127"/>
      <c r="D263" s="1600" t="s">
        <v>383</v>
      </c>
      <c r="E263" s="75" t="s">
        <v>1747</v>
      </c>
      <c r="F263" s="75" t="str">
        <f t="shared" si="40"/>
        <v>Dollars</v>
      </c>
      <c r="G263" s="75" t="str">
        <f t="shared" si="41"/>
        <v>Real $2018</v>
      </c>
      <c r="H263" s="75" t="str">
        <f t="shared" si="42"/>
        <v>End year</v>
      </c>
      <c r="I263" s="224"/>
      <c r="J263" s="223"/>
      <c r="K263" s="223"/>
      <c r="L263" s="223"/>
      <c r="M263" s="223"/>
      <c r="N263" s="224"/>
      <c r="O263" s="223"/>
      <c r="P263" s="223"/>
      <c r="Q263" s="223"/>
      <c r="R263" s="174">
        <v>641669.83019779716</v>
      </c>
      <c r="S263" s="222">
        <v>737013.40289205487</v>
      </c>
      <c r="T263" s="173">
        <v>782782.5171502243</v>
      </c>
      <c r="U263" s="174">
        <v>708331.23432846169</v>
      </c>
      <c r="V263" s="174">
        <v>683979.8287934449</v>
      </c>
      <c r="W263" s="174">
        <v>688496.51141082053</v>
      </c>
      <c r="X263" s="222">
        <v>709885.95797984442</v>
      </c>
    </row>
    <row r="264" spans="3:24" ht="12.3" x14ac:dyDescent="0.35">
      <c r="C264" s="2127"/>
      <c r="D264" s="1600" t="s">
        <v>384</v>
      </c>
      <c r="E264" s="75" t="s">
        <v>1747</v>
      </c>
      <c r="F264" s="75" t="str">
        <f t="shared" si="40"/>
        <v>Dollars</v>
      </c>
      <c r="G264" s="75" t="str">
        <f t="shared" si="41"/>
        <v>Real $2018</v>
      </c>
      <c r="H264" s="75" t="str">
        <f t="shared" si="42"/>
        <v>End year</v>
      </c>
      <c r="I264" s="224"/>
      <c r="J264" s="223"/>
      <c r="K264" s="223"/>
      <c r="L264" s="223"/>
      <c r="M264" s="223"/>
      <c r="N264" s="224"/>
      <c r="O264" s="223"/>
      <c r="P264" s="223"/>
      <c r="Q264" s="223"/>
      <c r="R264" s="174">
        <v>1.1261126629850396E-2</v>
      </c>
      <c r="S264" s="222">
        <v>3.3754609081360812E-2</v>
      </c>
      <c r="T264" s="173">
        <v>8.2974885740938475E-2</v>
      </c>
      <c r="U264" s="174">
        <v>0.155793320917752</v>
      </c>
      <c r="V264" s="174">
        <v>0.28633972382863249</v>
      </c>
      <c r="W264" s="174">
        <v>0.51520751553013611</v>
      </c>
      <c r="X264" s="222">
        <v>0.9076000903487369</v>
      </c>
    </row>
    <row r="265" spans="3:24" ht="12.3" x14ac:dyDescent="0.35">
      <c r="C265" s="2127"/>
      <c r="D265" s="1600" t="s">
        <v>385</v>
      </c>
      <c r="E265" s="75" t="s">
        <v>1747</v>
      </c>
      <c r="F265" s="75" t="str">
        <f t="shared" si="40"/>
        <v>Dollars</v>
      </c>
      <c r="G265" s="75" t="str">
        <f t="shared" si="41"/>
        <v>Real $2018</v>
      </c>
      <c r="H265" s="75" t="str">
        <f t="shared" si="42"/>
        <v>End year</v>
      </c>
      <c r="I265" s="224"/>
      <c r="J265" s="223"/>
      <c r="K265" s="223"/>
      <c r="L265" s="223"/>
      <c r="M265" s="223"/>
      <c r="N265" s="224"/>
      <c r="O265" s="223"/>
      <c r="P265" s="223"/>
      <c r="Q265" s="223"/>
      <c r="R265" s="174">
        <v>73464.323444292619</v>
      </c>
      <c r="S265" s="222">
        <v>134005.61191776881</v>
      </c>
      <c r="T265" s="173">
        <v>200457.67608371392</v>
      </c>
      <c r="U265" s="174">
        <v>229026.86010496461</v>
      </c>
      <c r="V265" s="174">
        <v>256116.79658165417</v>
      </c>
      <c r="W265" s="174">
        <v>280345.64765342616</v>
      </c>
      <c r="X265" s="222">
        <v>300381.75431110378</v>
      </c>
    </row>
    <row r="266" spans="3:24" ht="12.3" x14ac:dyDescent="0.35">
      <c r="C266" s="2127"/>
      <c r="D266" s="1600" t="s">
        <v>386</v>
      </c>
      <c r="E266" s="75" t="s">
        <v>1747</v>
      </c>
      <c r="F266" s="75" t="str">
        <f t="shared" si="40"/>
        <v>Dollars</v>
      </c>
      <c r="G266" s="75" t="str">
        <f t="shared" si="41"/>
        <v>Real $2018</v>
      </c>
      <c r="H266" s="75" t="str">
        <f t="shared" si="42"/>
        <v>End year</v>
      </c>
      <c r="I266" s="224"/>
      <c r="J266" s="223"/>
      <c r="K266" s="223"/>
      <c r="L266" s="223"/>
      <c r="M266" s="223"/>
      <c r="N266" s="224"/>
      <c r="O266" s="223"/>
      <c r="P266" s="223"/>
      <c r="Q266" s="223"/>
      <c r="R266" s="174">
        <v>284360</v>
      </c>
      <c r="S266" s="222">
        <v>213.3426448892792</v>
      </c>
      <c r="T266" s="173">
        <v>201371.51310100325</v>
      </c>
      <c r="U266" s="174">
        <v>377162.16288412421</v>
      </c>
      <c r="V266" s="174">
        <v>495537.50375730399</v>
      </c>
      <c r="W266" s="174">
        <v>546388.87962521077</v>
      </c>
      <c r="X266" s="222">
        <v>495939.69266579335</v>
      </c>
    </row>
    <row r="267" spans="3:24" ht="12.3" x14ac:dyDescent="0.35">
      <c r="C267" s="2127"/>
      <c r="D267" s="1600" t="s">
        <v>387</v>
      </c>
      <c r="E267" s="75" t="s">
        <v>1747</v>
      </c>
      <c r="F267" s="75" t="str">
        <f t="shared" si="40"/>
        <v>Dollars</v>
      </c>
      <c r="G267" s="75" t="str">
        <f t="shared" si="41"/>
        <v>Real $2018</v>
      </c>
      <c r="H267" s="75" t="str">
        <f t="shared" si="42"/>
        <v>End year</v>
      </c>
      <c r="I267" s="224"/>
      <c r="J267" s="223"/>
      <c r="K267" s="223"/>
      <c r="L267" s="223"/>
      <c r="M267" s="223"/>
      <c r="N267" s="224"/>
      <c r="O267" s="223"/>
      <c r="P267" s="223"/>
      <c r="Q267" s="223"/>
      <c r="R267" s="174">
        <v>0</v>
      </c>
      <c r="S267" s="222">
        <v>0</v>
      </c>
      <c r="T267" s="173">
        <v>0</v>
      </c>
      <c r="U267" s="174">
        <v>0</v>
      </c>
      <c r="V267" s="174">
        <v>0</v>
      </c>
      <c r="W267" s="174">
        <v>0</v>
      </c>
      <c r="X267" s="222">
        <v>0</v>
      </c>
    </row>
    <row r="268" spans="3:24" ht="12.3" x14ac:dyDescent="0.35">
      <c r="C268" s="2127"/>
      <c r="D268" s="1600" t="s">
        <v>388</v>
      </c>
      <c r="E268" s="75" t="s">
        <v>1747</v>
      </c>
      <c r="F268" s="75" t="str">
        <f t="shared" si="40"/>
        <v>Dollars</v>
      </c>
      <c r="G268" s="75" t="str">
        <f t="shared" si="41"/>
        <v>Real $2018</v>
      </c>
      <c r="H268" s="75" t="str">
        <f t="shared" si="42"/>
        <v>End year</v>
      </c>
      <c r="I268" s="224"/>
      <c r="J268" s="223"/>
      <c r="K268" s="223"/>
      <c r="L268" s="223"/>
      <c r="M268" s="223"/>
      <c r="N268" s="224"/>
      <c r="O268" s="223"/>
      <c r="P268" s="223"/>
      <c r="Q268" s="223"/>
      <c r="R268" s="174">
        <v>0</v>
      </c>
      <c r="S268" s="222">
        <v>0</v>
      </c>
      <c r="T268" s="173">
        <v>0</v>
      </c>
      <c r="U268" s="174">
        <v>0</v>
      </c>
      <c r="V268" s="174">
        <v>0</v>
      </c>
      <c r="W268" s="174">
        <v>0</v>
      </c>
      <c r="X268" s="222">
        <v>0</v>
      </c>
    </row>
    <row r="269" spans="3:24" ht="12.3" x14ac:dyDescent="0.35">
      <c r="C269" s="2127"/>
      <c r="D269" s="1600" t="s">
        <v>389</v>
      </c>
      <c r="E269" s="75" t="s">
        <v>1747</v>
      </c>
      <c r="F269" s="75" t="str">
        <f t="shared" si="40"/>
        <v>Dollars</v>
      </c>
      <c r="G269" s="75" t="str">
        <f t="shared" si="41"/>
        <v>Real $2018</v>
      </c>
      <c r="H269" s="75" t="str">
        <f t="shared" si="42"/>
        <v>End year</v>
      </c>
      <c r="I269" s="224"/>
      <c r="J269" s="223"/>
      <c r="K269" s="223"/>
      <c r="L269" s="223"/>
      <c r="M269" s="223"/>
      <c r="N269" s="224"/>
      <c r="O269" s="223"/>
      <c r="P269" s="223"/>
      <c r="Q269" s="223"/>
      <c r="R269" s="174">
        <v>127558.32048629214</v>
      </c>
      <c r="S269" s="222">
        <v>1180404.2242124106</v>
      </c>
      <c r="T269" s="173">
        <v>959428.8631015796</v>
      </c>
      <c r="U269" s="174">
        <v>1042228.7653052637</v>
      </c>
      <c r="V269" s="174">
        <v>1118305.6064094829</v>
      </c>
      <c r="W269" s="174">
        <v>1185883.2155210958</v>
      </c>
      <c r="X269" s="222">
        <v>1243527.2672038197</v>
      </c>
    </row>
    <row r="270" spans="3:24" ht="12.3" x14ac:dyDescent="0.35">
      <c r="C270" s="2127"/>
      <c r="D270" s="1600" t="s">
        <v>390</v>
      </c>
      <c r="E270" s="75" t="s">
        <v>1747</v>
      </c>
      <c r="F270" s="75" t="str">
        <f t="shared" si="40"/>
        <v>Dollars</v>
      </c>
      <c r="G270" s="75" t="str">
        <f t="shared" si="41"/>
        <v>Real $2018</v>
      </c>
      <c r="H270" s="75" t="str">
        <f t="shared" si="42"/>
        <v>End year</v>
      </c>
      <c r="I270" s="224"/>
      <c r="J270" s="223"/>
      <c r="K270" s="223"/>
      <c r="L270" s="223"/>
      <c r="M270" s="223"/>
      <c r="N270" s="224"/>
      <c r="O270" s="223"/>
      <c r="P270" s="223"/>
      <c r="Q270" s="223"/>
      <c r="R270" s="174">
        <v>0</v>
      </c>
      <c r="S270" s="222">
        <v>156974.9808057296</v>
      </c>
      <c r="T270" s="173">
        <v>197898.63929147643</v>
      </c>
      <c r="U270" s="174">
        <v>195168.90545575303</v>
      </c>
      <c r="V270" s="174">
        <v>193284.68650106812</v>
      </c>
      <c r="W270" s="174">
        <v>192538.32060438528</v>
      </c>
      <c r="X270" s="222">
        <v>193227.15650088715</v>
      </c>
    </row>
    <row r="271" spans="3:24" ht="12.3" x14ac:dyDescent="0.35">
      <c r="C271" s="2127"/>
      <c r="D271" s="1600" t="s">
        <v>391</v>
      </c>
      <c r="E271" s="75" t="s">
        <v>1747</v>
      </c>
      <c r="F271" s="75" t="str">
        <f t="shared" si="40"/>
        <v>Dollars</v>
      </c>
      <c r="G271" s="75" t="str">
        <f t="shared" si="41"/>
        <v>Real $2018</v>
      </c>
      <c r="H271" s="75" t="str">
        <f t="shared" si="42"/>
        <v>End year</v>
      </c>
      <c r="I271" s="224"/>
      <c r="J271" s="223"/>
      <c r="K271" s="223"/>
      <c r="L271" s="223"/>
      <c r="M271" s="223"/>
      <c r="N271" s="224"/>
      <c r="O271" s="223"/>
      <c r="P271" s="223"/>
      <c r="Q271" s="223"/>
      <c r="R271" s="174">
        <v>0</v>
      </c>
      <c r="S271" s="222">
        <v>0</v>
      </c>
      <c r="T271" s="173">
        <v>0</v>
      </c>
      <c r="U271" s="174">
        <v>0</v>
      </c>
      <c r="V271" s="174">
        <v>0</v>
      </c>
      <c r="W271" s="174">
        <v>0</v>
      </c>
      <c r="X271" s="222">
        <v>0</v>
      </c>
    </row>
    <row r="272" spans="3:24" ht="12.3" x14ac:dyDescent="0.35">
      <c r="C272" s="2127"/>
      <c r="D272" s="1600" t="s">
        <v>392</v>
      </c>
      <c r="E272" s="75" t="s">
        <v>1747</v>
      </c>
      <c r="F272" s="75" t="str">
        <f t="shared" si="40"/>
        <v>Dollars</v>
      </c>
      <c r="G272" s="75" t="str">
        <f t="shared" si="41"/>
        <v>Real $2018</v>
      </c>
      <c r="H272" s="75" t="str">
        <f t="shared" si="42"/>
        <v>End year</v>
      </c>
      <c r="I272" s="224"/>
      <c r="J272" s="223"/>
      <c r="K272" s="223"/>
      <c r="L272" s="223"/>
      <c r="M272" s="223"/>
      <c r="N272" s="224"/>
      <c r="O272" s="223"/>
      <c r="P272" s="223"/>
      <c r="Q272" s="223"/>
      <c r="R272" s="174">
        <v>0</v>
      </c>
      <c r="S272" s="222">
        <v>0</v>
      </c>
      <c r="T272" s="173">
        <v>0</v>
      </c>
      <c r="U272" s="174">
        <v>0</v>
      </c>
      <c r="V272" s="174">
        <v>0</v>
      </c>
      <c r="W272" s="174">
        <v>0</v>
      </c>
      <c r="X272" s="222">
        <v>0</v>
      </c>
    </row>
    <row r="273" spans="3:24" ht="12.3" x14ac:dyDescent="0.35">
      <c r="C273" s="2127"/>
      <c r="D273" s="1600" t="s">
        <v>393</v>
      </c>
      <c r="E273" s="75" t="s">
        <v>1747</v>
      </c>
      <c r="F273" s="75" t="str">
        <f t="shared" si="40"/>
        <v>Dollars</v>
      </c>
      <c r="G273" s="75" t="str">
        <f t="shared" si="41"/>
        <v>Real $2018</v>
      </c>
      <c r="H273" s="75" t="str">
        <f t="shared" si="42"/>
        <v>End year</v>
      </c>
      <c r="I273" s="224"/>
      <c r="J273" s="223"/>
      <c r="K273" s="223"/>
      <c r="L273" s="223"/>
      <c r="M273" s="223"/>
      <c r="N273" s="224"/>
      <c r="O273" s="223"/>
      <c r="P273" s="223"/>
      <c r="Q273" s="223"/>
      <c r="R273" s="174">
        <v>0</v>
      </c>
      <c r="S273" s="222">
        <v>0</v>
      </c>
      <c r="T273" s="173">
        <v>0</v>
      </c>
      <c r="U273" s="174">
        <v>0</v>
      </c>
      <c r="V273" s="174">
        <v>0</v>
      </c>
      <c r="W273" s="174">
        <v>0</v>
      </c>
      <c r="X273" s="222">
        <v>0</v>
      </c>
    </row>
    <row r="274" spans="3:24" ht="12.3" x14ac:dyDescent="0.35">
      <c r="C274" s="2127"/>
      <c r="D274" s="1600" t="s">
        <v>394</v>
      </c>
      <c r="E274" s="75" t="s">
        <v>1747</v>
      </c>
      <c r="F274" s="75" t="str">
        <f t="shared" si="40"/>
        <v>Dollars</v>
      </c>
      <c r="G274" s="75" t="str">
        <f t="shared" si="41"/>
        <v>Real $2018</v>
      </c>
      <c r="H274" s="75" t="str">
        <f t="shared" si="42"/>
        <v>End year</v>
      </c>
      <c r="I274" s="224"/>
      <c r="J274" s="223"/>
      <c r="K274" s="223"/>
      <c r="L274" s="223"/>
      <c r="M274" s="223"/>
      <c r="N274" s="224"/>
      <c r="O274" s="223"/>
      <c r="P274" s="223"/>
      <c r="Q274" s="223"/>
      <c r="R274" s="174">
        <v>0</v>
      </c>
      <c r="S274" s="222">
        <v>0</v>
      </c>
      <c r="T274" s="173">
        <v>0</v>
      </c>
      <c r="U274" s="174">
        <v>0</v>
      </c>
      <c r="V274" s="174">
        <v>0</v>
      </c>
      <c r="W274" s="174">
        <v>0</v>
      </c>
      <c r="X274" s="222">
        <v>0</v>
      </c>
    </row>
    <row r="275" spans="3:24" ht="12.3" x14ac:dyDescent="0.35">
      <c r="C275" s="2127"/>
      <c r="D275" s="1600" t="s">
        <v>395</v>
      </c>
      <c r="E275" s="75" t="s">
        <v>1747</v>
      </c>
      <c r="F275" s="75" t="str">
        <f t="shared" si="40"/>
        <v>Dollars</v>
      </c>
      <c r="G275" s="75" t="str">
        <f t="shared" si="41"/>
        <v>Real $2018</v>
      </c>
      <c r="H275" s="75" t="str">
        <f t="shared" si="42"/>
        <v>End year</v>
      </c>
      <c r="I275" s="224"/>
      <c r="J275" s="223"/>
      <c r="K275" s="223"/>
      <c r="L275" s="223"/>
      <c r="M275" s="223"/>
      <c r="N275" s="224"/>
      <c r="O275" s="223"/>
      <c r="P275" s="223"/>
      <c r="Q275" s="223"/>
      <c r="R275" s="174">
        <v>209452.24299065417</v>
      </c>
      <c r="S275" s="222">
        <v>349015.42726558732</v>
      </c>
      <c r="T275" s="173">
        <v>273636.3234851177</v>
      </c>
      <c r="U275" s="174">
        <v>291506.6588205031</v>
      </c>
      <c r="V275" s="174">
        <v>305809.10835163278</v>
      </c>
      <c r="W275" s="174">
        <v>316017.87310810358</v>
      </c>
      <c r="X275" s="222">
        <v>321797.52688667632</v>
      </c>
    </row>
    <row r="276" spans="3:24" ht="12.3" x14ac:dyDescent="0.35">
      <c r="C276" s="2127"/>
      <c r="D276" s="1600" t="s">
        <v>396</v>
      </c>
      <c r="E276" s="75" t="s">
        <v>1747</v>
      </c>
      <c r="F276" s="75" t="str">
        <f t="shared" si="40"/>
        <v>Dollars</v>
      </c>
      <c r="G276" s="75" t="str">
        <f t="shared" si="41"/>
        <v>Real $2018</v>
      </c>
      <c r="H276" s="75" t="str">
        <f t="shared" si="42"/>
        <v>End year</v>
      </c>
      <c r="I276" s="224"/>
      <c r="J276" s="223"/>
      <c r="K276" s="223"/>
      <c r="L276" s="223"/>
      <c r="M276" s="223"/>
      <c r="N276" s="224"/>
      <c r="O276" s="223"/>
      <c r="P276" s="223"/>
      <c r="Q276" s="223"/>
      <c r="R276" s="174">
        <v>428333</v>
      </c>
      <c r="S276" s="222">
        <v>995182.27792366769</v>
      </c>
      <c r="T276" s="173">
        <v>198119.47271218416</v>
      </c>
      <c r="U276" s="174">
        <v>218643.90851976286</v>
      </c>
      <c r="V276" s="174">
        <v>239557.67689203768</v>
      </c>
      <c r="W276" s="174">
        <v>260298.10112925823</v>
      </c>
      <c r="X276" s="222">
        <v>280240.2906952817</v>
      </c>
    </row>
    <row r="277" spans="3:24" ht="12.3" x14ac:dyDescent="0.35">
      <c r="C277" s="2127"/>
      <c r="D277" s="1600" t="s">
        <v>397</v>
      </c>
      <c r="E277" s="75" t="s">
        <v>1747</v>
      </c>
      <c r="F277" s="75" t="str">
        <f t="shared" si="40"/>
        <v>Dollars</v>
      </c>
      <c r="G277" s="75" t="str">
        <f t="shared" si="41"/>
        <v>Real $2018</v>
      </c>
      <c r="H277" s="75" t="str">
        <f t="shared" si="42"/>
        <v>End year</v>
      </c>
      <c r="I277" s="224"/>
      <c r="J277" s="223"/>
      <c r="K277" s="223"/>
      <c r="L277" s="223"/>
      <c r="M277" s="223"/>
      <c r="N277" s="224"/>
      <c r="O277" s="223"/>
      <c r="P277" s="223"/>
      <c r="Q277" s="223"/>
      <c r="R277" s="174">
        <v>93300</v>
      </c>
      <c r="S277" s="222">
        <v>0</v>
      </c>
      <c r="T277" s="173">
        <v>0</v>
      </c>
      <c r="U277" s="174">
        <v>0</v>
      </c>
      <c r="V277" s="174">
        <v>0</v>
      </c>
      <c r="W277" s="174">
        <v>0</v>
      </c>
      <c r="X277" s="222">
        <v>0</v>
      </c>
    </row>
    <row r="278" spans="3:24" ht="12.3" x14ac:dyDescent="0.35">
      <c r="C278" s="2127"/>
      <c r="D278" s="1600" t="s">
        <v>398</v>
      </c>
      <c r="E278" s="75" t="s">
        <v>1747</v>
      </c>
      <c r="F278" s="75" t="str">
        <f t="shared" si="40"/>
        <v>Dollars</v>
      </c>
      <c r="G278" s="75" t="str">
        <f t="shared" si="41"/>
        <v>Real $2018</v>
      </c>
      <c r="H278" s="75" t="str">
        <f t="shared" si="42"/>
        <v>End year</v>
      </c>
      <c r="I278" s="224"/>
      <c r="J278" s="223"/>
      <c r="K278" s="223"/>
      <c r="L278" s="223"/>
      <c r="M278" s="223"/>
      <c r="N278" s="224"/>
      <c r="O278" s="223"/>
      <c r="P278" s="223"/>
      <c r="Q278" s="223"/>
      <c r="R278" s="174">
        <v>0</v>
      </c>
      <c r="S278" s="222">
        <v>0</v>
      </c>
      <c r="T278" s="173">
        <v>0</v>
      </c>
      <c r="U278" s="174">
        <v>0</v>
      </c>
      <c r="V278" s="174">
        <v>0</v>
      </c>
      <c r="W278" s="174">
        <v>0</v>
      </c>
      <c r="X278" s="222">
        <v>0</v>
      </c>
    </row>
    <row r="279" spans="3:24" ht="12.3" x14ac:dyDescent="0.35">
      <c r="C279" s="2127"/>
      <c r="D279" s="1600" t="s">
        <v>399</v>
      </c>
      <c r="E279" s="75" t="s">
        <v>1747</v>
      </c>
      <c r="F279" s="75" t="str">
        <f t="shared" si="40"/>
        <v>Dollars</v>
      </c>
      <c r="G279" s="75" t="str">
        <f t="shared" si="41"/>
        <v>Real $2018</v>
      </c>
      <c r="H279" s="75" t="str">
        <f t="shared" si="42"/>
        <v>End year</v>
      </c>
      <c r="I279" s="224"/>
      <c r="J279" s="223"/>
      <c r="K279" s="223"/>
      <c r="L279" s="223"/>
      <c r="M279" s="223"/>
      <c r="N279" s="224"/>
      <c r="O279" s="223"/>
      <c r="P279" s="223"/>
      <c r="Q279" s="223"/>
      <c r="R279" s="174">
        <v>0</v>
      </c>
      <c r="S279" s="222">
        <v>0</v>
      </c>
      <c r="T279" s="173">
        <v>0</v>
      </c>
      <c r="U279" s="174">
        <v>0</v>
      </c>
      <c r="V279" s="174">
        <v>0</v>
      </c>
      <c r="W279" s="174">
        <v>0</v>
      </c>
      <c r="X279" s="222">
        <v>0</v>
      </c>
    </row>
    <row r="280" spans="3:24" ht="12.3" x14ac:dyDescent="0.35">
      <c r="C280" s="2127"/>
      <c r="D280" s="1600" t="s">
        <v>400</v>
      </c>
      <c r="E280" s="75" t="s">
        <v>1747</v>
      </c>
      <c r="F280" s="75" t="str">
        <f t="shared" si="40"/>
        <v>Dollars</v>
      </c>
      <c r="G280" s="75" t="str">
        <f t="shared" si="41"/>
        <v>Real $2018</v>
      </c>
      <c r="H280" s="75" t="str">
        <f t="shared" si="42"/>
        <v>End year</v>
      </c>
      <c r="I280" s="224"/>
      <c r="J280" s="223"/>
      <c r="K280" s="223"/>
      <c r="L280" s="223"/>
      <c r="M280" s="223"/>
      <c r="N280" s="224"/>
      <c r="O280" s="223"/>
      <c r="P280" s="223"/>
      <c r="Q280" s="223"/>
      <c r="R280" s="174">
        <v>238071</v>
      </c>
      <c r="S280" s="222">
        <v>1073667</v>
      </c>
      <c r="T280" s="173">
        <v>0</v>
      </c>
      <c r="U280" s="174">
        <v>1570000</v>
      </c>
      <c r="V280" s="174">
        <v>2491110.8122646585</v>
      </c>
      <c r="W280" s="174">
        <v>781851.53308230231</v>
      </c>
      <c r="X280" s="222">
        <v>0</v>
      </c>
    </row>
    <row r="281" spans="3:24" ht="12.3" x14ac:dyDescent="0.35">
      <c r="C281" s="2127"/>
      <c r="D281" s="1600" t="s">
        <v>401</v>
      </c>
      <c r="E281" s="75" t="s">
        <v>1747</v>
      </c>
      <c r="F281" s="75" t="str">
        <f t="shared" si="40"/>
        <v>Dollars</v>
      </c>
      <c r="G281" s="75" t="str">
        <f t="shared" si="41"/>
        <v>Real $2018</v>
      </c>
      <c r="H281" s="75" t="str">
        <f t="shared" si="42"/>
        <v>End year</v>
      </c>
      <c r="I281" s="224"/>
      <c r="J281" s="223"/>
      <c r="K281" s="223"/>
      <c r="L281" s="223"/>
      <c r="M281" s="223"/>
      <c r="N281" s="224"/>
      <c r="O281" s="223"/>
      <c r="P281" s="223"/>
      <c r="Q281" s="223"/>
      <c r="R281" s="174">
        <v>395503</v>
      </c>
      <c r="S281" s="222">
        <v>889000</v>
      </c>
      <c r="T281" s="173">
        <v>764000</v>
      </c>
      <c r="U281" s="174">
        <v>671000</v>
      </c>
      <c r="V281" s="174">
        <v>0</v>
      </c>
      <c r="W281" s="174">
        <v>0</v>
      </c>
      <c r="X281" s="222">
        <v>0</v>
      </c>
    </row>
    <row r="282" spans="3:24" ht="12.3" x14ac:dyDescent="0.35">
      <c r="C282" s="2127"/>
      <c r="D282" s="1600" t="s">
        <v>402</v>
      </c>
      <c r="E282" s="75" t="s">
        <v>1747</v>
      </c>
      <c r="F282" s="75" t="str">
        <f t="shared" si="40"/>
        <v>Dollars</v>
      </c>
      <c r="G282" s="75" t="str">
        <f t="shared" si="41"/>
        <v>Real $2018</v>
      </c>
      <c r="H282" s="75" t="str">
        <f t="shared" si="42"/>
        <v>End year</v>
      </c>
      <c r="I282" s="224"/>
      <c r="J282" s="223"/>
      <c r="K282" s="223"/>
      <c r="L282" s="223"/>
      <c r="M282" s="223"/>
      <c r="N282" s="224"/>
      <c r="O282" s="223"/>
      <c r="P282" s="223"/>
      <c r="Q282" s="223"/>
      <c r="R282" s="174">
        <v>0</v>
      </c>
      <c r="S282" s="222">
        <v>0</v>
      </c>
      <c r="T282" s="173">
        <v>0</v>
      </c>
      <c r="U282" s="174">
        <v>0</v>
      </c>
      <c r="V282" s="174">
        <v>0</v>
      </c>
      <c r="W282" s="174">
        <v>0</v>
      </c>
      <c r="X282" s="222">
        <v>0</v>
      </c>
    </row>
    <row r="283" spans="3:24" ht="12.3" x14ac:dyDescent="0.35">
      <c r="C283" s="2127"/>
      <c r="D283" s="1600" t="s">
        <v>403</v>
      </c>
      <c r="E283" s="75" t="s">
        <v>1747</v>
      </c>
      <c r="F283" s="75" t="str">
        <f t="shared" si="40"/>
        <v>Dollars</v>
      </c>
      <c r="G283" s="75" t="str">
        <f t="shared" si="41"/>
        <v>Real $2018</v>
      </c>
      <c r="H283" s="75" t="str">
        <f t="shared" si="42"/>
        <v>End year</v>
      </c>
      <c r="I283" s="224"/>
      <c r="J283" s="223"/>
      <c r="K283" s="223"/>
      <c r="L283" s="223"/>
      <c r="M283" s="223"/>
      <c r="N283" s="224"/>
      <c r="O283" s="223"/>
      <c r="P283" s="223"/>
      <c r="Q283" s="223"/>
      <c r="R283" s="174">
        <v>0</v>
      </c>
      <c r="S283" s="222">
        <v>0</v>
      </c>
      <c r="T283" s="173">
        <v>454000</v>
      </c>
      <c r="U283" s="174">
        <v>0</v>
      </c>
      <c r="V283" s="174">
        <v>0</v>
      </c>
      <c r="W283" s="174">
        <v>0</v>
      </c>
      <c r="X283" s="222">
        <v>0</v>
      </c>
    </row>
    <row r="284" spans="3:24" ht="12.3" x14ac:dyDescent="0.35">
      <c r="C284" s="2127"/>
      <c r="D284" s="1600" t="s">
        <v>404</v>
      </c>
      <c r="E284" s="75" t="s">
        <v>1747</v>
      </c>
      <c r="F284" s="75" t="str">
        <f t="shared" ref="F284:F330" si="43">Dollars</f>
        <v>Dollars</v>
      </c>
      <c r="G284" s="75" t="str">
        <f t="shared" ref="G284:G315" si="44">Real2018</f>
        <v>Real $2018</v>
      </c>
      <c r="H284" s="75" t="str">
        <f t="shared" ref="H284:H330" si="45">End_year</f>
        <v>End year</v>
      </c>
      <c r="I284" s="224"/>
      <c r="J284" s="223"/>
      <c r="K284" s="223"/>
      <c r="L284" s="223"/>
      <c r="M284" s="223"/>
      <c r="N284" s="224"/>
      <c r="O284" s="223"/>
      <c r="P284" s="223"/>
      <c r="Q284" s="223"/>
      <c r="R284" s="174">
        <v>0</v>
      </c>
      <c r="S284" s="222">
        <v>0</v>
      </c>
      <c r="T284" s="173">
        <v>0</v>
      </c>
      <c r="U284" s="174">
        <v>0</v>
      </c>
      <c r="V284" s="174">
        <v>0</v>
      </c>
      <c r="W284" s="174">
        <v>0</v>
      </c>
      <c r="X284" s="222">
        <v>0</v>
      </c>
    </row>
    <row r="285" spans="3:24" ht="12.3" x14ac:dyDescent="0.35">
      <c r="C285" s="2127"/>
      <c r="D285" s="1600" t="s">
        <v>405</v>
      </c>
      <c r="E285" s="75" t="s">
        <v>1747</v>
      </c>
      <c r="F285" s="75" t="str">
        <f t="shared" si="43"/>
        <v>Dollars</v>
      </c>
      <c r="G285" s="75" t="str">
        <f t="shared" si="44"/>
        <v>Real $2018</v>
      </c>
      <c r="H285" s="75" t="str">
        <f t="shared" si="45"/>
        <v>End year</v>
      </c>
      <c r="I285" s="224"/>
      <c r="J285" s="223"/>
      <c r="K285" s="223"/>
      <c r="L285" s="223"/>
      <c r="M285" s="223"/>
      <c r="N285" s="224"/>
      <c r="O285" s="223"/>
      <c r="P285" s="223"/>
      <c r="Q285" s="223"/>
      <c r="R285" s="174">
        <v>0</v>
      </c>
      <c r="S285" s="222">
        <v>0</v>
      </c>
      <c r="T285" s="173">
        <v>0</v>
      </c>
      <c r="U285" s="174">
        <v>0</v>
      </c>
      <c r="V285" s="174">
        <v>0</v>
      </c>
      <c r="W285" s="174">
        <v>0</v>
      </c>
      <c r="X285" s="222">
        <v>0</v>
      </c>
    </row>
    <row r="286" spans="3:24" ht="12.3" x14ac:dyDescent="0.35">
      <c r="C286" s="2127"/>
      <c r="D286" s="1600" t="s">
        <v>406</v>
      </c>
      <c r="E286" s="75" t="s">
        <v>1747</v>
      </c>
      <c r="F286" s="75" t="str">
        <f t="shared" si="43"/>
        <v>Dollars</v>
      </c>
      <c r="G286" s="75" t="str">
        <f t="shared" si="44"/>
        <v>Real $2018</v>
      </c>
      <c r="H286" s="75" t="str">
        <f t="shared" si="45"/>
        <v>End year</v>
      </c>
      <c r="I286" s="224"/>
      <c r="J286" s="223"/>
      <c r="K286" s="223"/>
      <c r="L286" s="223"/>
      <c r="M286" s="223"/>
      <c r="N286" s="224"/>
      <c r="O286" s="223"/>
      <c r="P286" s="223"/>
      <c r="Q286" s="223"/>
      <c r="R286" s="174">
        <v>0</v>
      </c>
      <c r="S286" s="222">
        <v>0</v>
      </c>
      <c r="T286" s="173">
        <v>0</v>
      </c>
      <c r="U286" s="174">
        <v>0</v>
      </c>
      <c r="V286" s="174">
        <v>0</v>
      </c>
      <c r="W286" s="174">
        <v>0</v>
      </c>
      <c r="X286" s="222">
        <v>0</v>
      </c>
    </row>
    <row r="287" spans="3:24" ht="12.3" x14ac:dyDescent="0.35">
      <c r="C287" s="2128"/>
      <c r="D287" s="1601" t="s">
        <v>115</v>
      </c>
      <c r="E287" s="75" t="s">
        <v>1747</v>
      </c>
      <c r="F287" s="75" t="str">
        <f t="shared" si="43"/>
        <v>Dollars</v>
      </c>
      <c r="G287" s="75" t="str">
        <f t="shared" si="44"/>
        <v>Real $2018</v>
      </c>
      <c r="H287" s="75" t="str">
        <f t="shared" si="45"/>
        <v>End year</v>
      </c>
      <c r="I287" s="224"/>
      <c r="J287" s="223"/>
      <c r="K287" s="223"/>
      <c r="L287" s="223"/>
      <c r="M287" s="223"/>
      <c r="N287" s="224"/>
      <c r="O287" s="223"/>
      <c r="P287" s="223"/>
      <c r="Q287" s="223"/>
      <c r="R287" s="174">
        <v>0</v>
      </c>
      <c r="S287" s="222">
        <v>0</v>
      </c>
      <c r="T287" s="173">
        <v>0</v>
      </c>
      <c r="U287" s="174">
        <v>0</v>
      </c>
      <c r="V287" s="174">
        <v>0</v>
      </c>
      <c r="W287" s="174">
        <v>0</v>
      </c>
      <c r="X287" s="222">
        <v>0</v>
      </c>
    </row>
    <row r="288" spans="3:24" ht="12.3" x14ac:dyDescent="0.35">
      <c r="C288" s="2126" t="s">
        <v>1539</v>
      </c>
      <c r="D288" s="1602" t="s">
        <v>703</v>
      </c>
      <c r="E288" s="75" t="s">
        <v>1747</v>
      </c>
      <c r="F288" s="75" t="str">
        <f t="shared" si="43"/>
        <v>Dollars</v>
      </c>
      <c r="G288" s="75" t="str">
        <f t="shared" si="44"/>
        <v>Real $2018</v>
      </c>
      <c r="H288" s="75" t="str">
        <f t="shared" si="45"/>
        <v>End year</v>
      </c>
      <c r="I288" s="224"/>
      <c r="J288" s="223"/>
      <c r="K288" s="223"/>
      <c r="L288" s="223"/>
      <c r="M288" s="223"/>
      <c r="N288" s="224"/>
      <c r="O288" s="223"/>
      <c r="P288" s="223"/>
      <c r="Q288" s="223"/>
      <c r="R288" s="174">
        <v>0</v>
      </c>
      <c r="S288" s="222">
        <v>0</v>
      </c>
      <c r="T288" s="173">
        <v>0</v>
      </c>
      <c r="U288" s="174">
        <v>0</v>
      </c>
      <c r="V288" s="174">
        <v>0</v>
      </c>
      <c r="W288" s="174">
        <v>0</v>
      </c>
      <c r="X288" s="222">
        <v>0</v>
      </c>
    </row>
    <row r="289" spans="3:24" ht="12.3" x14ac:dyDescent="0.35">
      <c r="C289" s="2127"/>
      <c r="D289" s="1600" t="s">
        <v>409</v>
      </c>
      <c r="E289" s="75" t="s">
        <v>1747</v>
      </c>
      <c r="F289" s="75" t="str">
        <f t="shared" si="43"/>
        <v>Dollars</v>
      </c>
      <c r="G289" s="75" t="str">
        <f t="shared" si="44"/>
        <v>Real $2018</v>
      </c>
      <c r="H289" s="75" t="str">
        <f t="shared" si="45"/>
        <v>End year</v>
      </c>
      <c r="I289" s="224"/>
      <c r="J289" s="223"/>
      <c r="K289" s="223"/>
      <c r="L289" s="223"/>
      <c r="M289" s="223"/>
      <c r="N289" s="224"/>
      <c r="O289" s="223"/>
      <c r="P289" s="223"/>
      <c r="Q289" s="223"/>
      <c r="R289" s="174">
        <v>3118803.3818732691</v>
      </c>
      <c r="S289" s="222">
        <v>2404316.3336160029</v>
      </c>
      <c r="T289" s="173">
        <v>1520603.6818482701</v>
      </c>
      <c r="U289" s="174">
        <v>1564397.9098046632</v>
      </c>
      <c r="V289" s="174">
        <v>1608136.5374879278</v>
      </c>
      <c r="W289" s="174">
        <v>1650896.8429265406</v>
      </c>
      <c r="X289" s="222">
        <v>1691146.5268597165</v>
      </c>
    </row>
    <row r="290" spans="3:24" ht="12.3" x14ac:dyDescent="0.35">
      <c r="C290" s="2127"/>
      <c r="D290" s="1600" t="s">
        <v>410</v>
      </c>
      <c r="E290" s="75" t="s">
        <v>1747</v>
      </c>
      <c r="F290" s="75" t="str">
        <f t="shared" si="43"/>
        <v>Dollars</v>
      </c>
      <c r="G290" s="75" t="str">
        <f t="shared" si="44"/>
        <v>Real $2018</v>
      </c>
      <c r="H290" s="75" t="str">
        <f t="shared" si="45"/>
        <v>End year</v>
      </c>
      <c r="I290" s="224"/>
      <c r="J290" s="223"/>
      <c r="K290" s="223"/>
      <c r="L290" s="223"/>
      <c r="M290" s="223"/>
      <c r="N290" s="224"/>
      <c r="O290" s="223"/>
      <c r="P290" s="223"/>
      <c r="Q290" s="223"/>
      <c r="R290" s="174">
        <v>109400</v>
      </c>
      <c r="S290" s="222">
        <v>951896.19710233901</v>
      </c>
      <c r="T290" s="173">
        <v>852295.34626933071</v>
      </c>
      <c r="U290" s="174">
        <v>755247.10872431379</v>
      </c>
      <c r="V290" s="174">
        <v>114136.88796035941</v>
      </c>
      <c r="W290" s="174">
        <v>107472.03717664695</v>
      </c>
      <c r="X290" s="222">
        <v>101736.08331413619</v>
      </c>
    </row>
    <row r="291" spans="3:24" ht="12.3" x14ac:dyDescent="0.35">
      <c r="C291" s="2127"/>
      <c r="D291" s="1600" t="s">
        <v>411</v>
      </c>
      <c r="E291" s="75" t="s">
        <v>1747</v>
      </c>
      <c r="F291" s="75" t="str">
        <f t="shared" si="43"/>
        <v>Dollars</v>
      </c>
      <c r="G291" s="75" t="str">
        <f t="shared" si="44"/>
        <v>Real $2018</v>
      </c>
      <c r="H291" s="75" t="str">
        <f t="shared" si="45"/>
        <v>End year</v>
      </c>
      <c r="I291" s="224"/>
      <c r="J291" s="223"/>
      <c r="K291" s="223"/>
      <c r="L291" s="223"/>
      <c r="M291" s="223"/>
      <c r="N291" s="224"/>
      <c r="O291" s="223"/>
      <c r="P291" s="223"/>
      <c r="Q291" s="223"/>
      <c r="R291" s="174">
        <v>61227.993833420231</v>
      </c>
      <c r="S291" s="222">
        <v>318507.78857039171</v>
      </c>
      <c r="T291" s="173">
        <v>443515.86600756808</v>
      </c>
      <c r="U291" s="174">
        <v>480323.22676532326</v>
      </c>
      <c r="V291" s="174">
        <v>518284.42264667538</v>
      </c>
      <c r="W291" s="174">
        <v>556923.15380951541</v>
      </c>
      <c r="X291" s="222">
        <v>595575.331301142</v>
      </c>
    </row>
    <row r="292" spans="3:24" ht="12.3" x14ac:dyDescent="0.35">
      <c r="C292" s="2127"/>
      <c r="D292" s="1600" t="s">
        <v>412</v>
      </c>
      <c r="E292" s="75" t="s">
        <v>1747</v>
      </c>
      <c r="F292" s="75" t="str">
        <f t="shared" si="43"/>
        <v>Dollars</v>
      </c>
      <c r="G292" s="75" t="str">
        <f t="shared" si="44"/>
        <v>Real $2018</v>
      </c>
      <c r="H292" s="75" t="str">
        <f t="shared" si="45"/>
        <v>End year</v>
      </c>
      <c r="I292" s="224"/>
      <c r="J292" s="223"/>
      <c r="K292" s="223"/>
      <c r="L292" s="223"/>
      <c r="M292" s="223"/>
      <c r="N292" s="224"/>
      <c r="O292" s="223"/>
      <c r="P292" s="223"/>
      <c r="Q292" s="223"/>
      <c r="R292" s="174">
        <v>428052.69676254562</v>
      </c>
      <c r="S292" s="222">
        <v>57683.143247713379</v>
      </c>
      <c r="T292" s="173">
        <v>65209.131767623388</v>
      </c>
      <c r="U292" s="174">
        <v>57988.884803369685</v>
      </c>
      <c r="V292" s="174">
        <v>433298.12690754171</v>
      </c>
      <c r="W292" s="174">
        <v>344057.00463251688</v>
      </c>
      <c r="X292" s="222">
        <v>44912.493949209267</v>
      </c>
    </row>
    <row r="293" spans="3:24" ht="12.3" x14ac:dyDescent="0.35">
      <c r="C293" s="2127"/>
      <c r="D293" s="1600" t="s">
        <v>413</v>
      </c>
      <c r="E293" s="75" t="s">
        <v>1747</v>
      </c>
      <c r="F293" s="75" t="str">
        <f t="shared" si="43"/>
        <v>Dollars</v>
      </c>
      <c r="G293" s="75" t="str">
        <f t="shared" si="44"/>
        <v>Real $2018</v>
      </c>
      <c r="H293" s="75" t="str">
        <f t="shared" si="45"/>
        <v>End year</v>
      </c>
      <c r="I293" s="224"/>
      <c r="J293" s="223"/>
      <c r="K293" s="223"/>
      <c r="L293" s="223"/>
      <c r="M293" s="223"/>
      <c r="N293" s="224"/>
      <c r="O293" s="223"/>
      <c r="P293" s="223"/>
      <c r="Q293" s="223"/>
      <c r="R293" s="174">
        <v>0</v>
      </c>
      <c r="S293" s="222">
        <v>0</v>
      </c>
      <c r="T293" s="173">
        <v>0</v>
      </c>
      <c r="U293" s="174">
        <v>0</v>
      </c>
      <c r="V293" s="174">
        <v>0</v>
      </c>
      <c r="W293" s="174">
        <v>0</v>
      </c>
      <c r="X293" s="222">
        <v>0</v>
      </c>
    </row>
    <row r="294" spans="3:24" ht="12.3" x14ac:dyDescent="0.35">
      <c r="C294" s="2127"/>
      <c r="D294" s="1600" t="s">
        <v>414</v>
      </c>
      <c r="E294" s="75" t="s">
        <v>1747</v>
      </c>
      <c r="F294" s="75" t="str">
        <f t="shared" si="43"/>
        <v>Dollars</v>
      </c>
      <c r="G294" s="75" t="str">
        <f t="shared" si="44"/>
        <v>Real $2018</v>
      </c>
      <c r="H294" s="75" t="str">
        <f t="shared" si="45"/>
        <v>End year</v>
      </c>
      <c r="I294" s="224"/>
      <c r="J294" s="223"/>
      <c r="K294" s="223"/>
      <c r="L294" s="223"/>
      <c r="M294" s="223"/>
      <c r="N294" s="224"/>
      <c r="O294" s="223"/>
      <c r="P294" s="223"/>
      <c r="Q294" s="223"/>
      <c r="R294" s="174">
        <v>0</v>
      </c>
      <c r="S294" s="222">
        <v>0</v>
      </c>
      <c r="T294" s="173">
        <v>0</v>
      </c>
      <c r="U294" s="174">
        <v>0</v>
      </c>
      <c r="V294" s="174">
        <v>0</v>
      </c>
      <c r="W294" s="174">
        <v>0</v>
      </c>
      <c r="X294" s="222">
        <v>0</v>
      </c>
    </row>
    <row r="295" spans="3:24" ht="12.3" x14ac:dyDescent="0.35">
      <c r="C295" s="2127"/>
      <c r="D295" s="1600" t="s">
        <v>415</v>
      </c>
      <c r="E295" s="75" t="s">
        <v>1747</v>
      </c>
      <c r="F295" s="75" t="str">
        <f t="shared" si="43"/>
        <v>Dollars</v>
      </c>
      <c r="G295" s="75" t="str">
        <f t="shared" si="44"/>
        <v>Real $2018</v>
      </c>
      <c r="H295" s="75" t="str">
        <f t="shared" si="45"/>
        <v>End year</v>
      </c>
      <c r="I295" s="224"/>
      <c r="J295" s="223"/>
      <c r="K295" s="223"/>
      <c r="L295" s="223"/>
      <c r="M295" s="223"/>
      <c r="N295" s="224"/>
      <c r="O295" s="223"/>
      <c r="P295" s="223"/>
      <c r="Q295" s="223"/>
      <c r="R295" s="174">
        <v>124907</v>
      </c>
      <c r="S295" s="222">
        <v>142000</v>
      </c>
      <c r="T295" s="173">
        <v>122000</v>
      </c>
      <c r="U295" s="174">
        <v>107000</v>
      </c>
      <c r="V295" s="174">
        <v>0</v>
      </c>
      <c r="W295" s="174">
        <v>0</v>
      </c>
      <c r="X295" s="222">
        <v>0</v>
      </c>
    </row>
    <row r="296" spans="3:24" ht="12.3" x14ac:dyDescent="0.35">
      <c r="C296" s="2127"/>
      <c r="D296" s="1600" t="s">
        <v>416</v>
      </c>
      <c r="E296" s="75" t="s">
        <v>1747</v>
      </c>
      <c r="F296" s="75" t="str">
        <f t="shared" si="43"/>
        <v>Dollars</v>
      </c>
      <c r="G296" s="75" t="str">
        <f t="shared" si="44"/>
        <v>Real $2018</v>
      </c>
      <c r="H296" s="75" t="str">
        <f t="shared" si="45"/>
        <v>End year</v>
      </c>
      <c r="I296" s="224"/>
      <c r="J296" s="223"/>
      <c r="K296" s="223"/>
      <c r="L296" s="223"/>
      <c r="M296" s="223"/>
      <c r="N296" s="224"/>
      <c r="O296" s="223"/>
      <c r="P296" s="223"/>
      <c r="Q296" s="223"/>
      <c r="R296" s="174">
        <v>699125</v>
      </c>
      <c r="S296" s="222">
        <v>1426567</v>
      </c>
      <c r="T296" s="173">
        <v>904000</v>
      </c>
      <c r="U296" s="174">
        <v>900000</v>
      </c>
      <c r="V296" s="174">
        <v>804265.73426573421</v>
      </c>
      <c r="W296" s="174">
        <v>244216.78321678319</v>
      </c>
      <c r="X296" s="222">
        <v>0</v>
      </c>
    </row>
    <row r="297" spans="3:24" ht="12.3" x14ac:dyDescent="0.35">
      <c r="C297" s="2127"/>
      <c r="D297" s="1600" t="s">
        <v>417</v>
      </c>
      <c r="E297" s="75" t="s">
        <v>1747</v>
      </c>
      <c r="F297" s="75" t="str">
        <f t="shared" si="43"/>
        <v>Dollars</v>
      </c>
      <c r="G297" s="75" t="str">
        <f t="shared" si="44"/>
        <v>Real $2018</v>
      </c>
      <c r="H297" s="75" t="str">
        <f t="shared" si="45"/>
        <v>End year</v>
      </c>
      <c r="I297" s="224"/>
      <c r="J297" s="223"/>
      <c r="K297" s="223"/>
      <c r="L297" s="223"/>
      <c r="M297" s="223"/>
      <c r="N297" s="224"/>
      <c r="O297" s="223"/>
      <c r="P297" s="223"/>
      <c r="Q297" s="223"/>
      <c r="R297" s="174">
        <v>0</v>
      </c>
      <c r="S297" s="222">
        <v>0</v>
      </c>
      <c r="T297" s="173">
        <v>0</v>
      </c>
      <c r="U297" s="174">
        <v>0</v>
      </c>
      <c r="V297" s="174">
        <v>0</v>
      </c>
      <c r="W297" s="174">
        <v>0</v>
      </c>
      <c r="X297" s="222">
        <v>0</v>
      </c>
    </row>
    <row r="298" spans="3:24" ht="12.3" x14ac:dyDescent="0.35">
      <c r="C298" s="2127"/>
      <c r="D298" s="1600" t="s">
        <v>418</v>
      </c>
      <c r="E298" s="75" t="s">
        <v>1747</v>
      </c>
      <c r="F298" s="75" t="str">
        <f t="shared" si="43"/>
        <v>Dollars</v>
      </c>
      <c r="G298" s="75" t="str">
        <f t="shared" si="44"/>
        <v>Real $2018</v>
      </c>
      <c r="H298" s="75" t="str">
        <f t="shared" si="45"/>
        <v>End year</v>
      </c>
      <c r="I298" s="224"/>
      <c r="J298" s="223"/>
      <c r="K298" s="223"/>
      <c r="L298" s="223"/>
      <c r="M298" s="223"/>
      <c r="N298" s="224"/>
      <c r="O298" s="223"/>
      <c r="P298" s="223"/>
      <c r="Q298" s="223"/>
      <c r="R298" s="174">
        <v>0</v>
      </c>
      <c r="S298" s="222">
        <v>500000</v>
      </c>
      <c r="T298" s="173">
        <v>0</v>
      </c>
      <c r="U298" s="174">
        <v>0</v>
      </c>
      <c r="V298" s="174">
        <v>0</v>
      </c>
      <c r="W298" s="174">
        <v>0</v>
      </c>
      <c r="X298" s="222">
        <v>0</v>
      </c>
    </row>
    <row r="299" spans="3:24" ht="12.3" x14ac:dyDescent="0.35">
      <c r="C299" s="2127"/>
      <c r="D299" s="1600" t="s">
        <v>419</v>
      </c>
      <c r="E299" s="75" t="s">
        <v>1747</v>
      </c>
      <c r="F299" s="75" t="str">
        <f t="shared" si="43"/>
        <v>Dollars</v>
      </c>
      <c r="G299" s="75" t="str">
        <f t="shared" si="44"/>
        <v>Real $2018</v>
      </c>
      <c r="H299" s="75" t="str">
        <f t="shared" si="45"/>
        <v>End year</v>
      </c>
      <c r="I299" s="224"/>
      <c r="J299" s="223"/>
      <c r="K299" s="223"/>
      <c r="L299" s="223"/>
      <c r="M299" s="223"/>
      <c r="N299" s="224"/>
      <c r="O299" s="223"/>
      <c r="P299" s="223"/>
      <c r="Q299" s="223"/>
      <c r="R299" s="174">
        <v>0</v>
      </c>
      <c r="S299" s="222">
        <v>0</v>
      </c>
      <c r="T299" s="173">
        <v>0</v>
      </c>
      <c r="U299" s="174">
        <v>0</v>
      </c>
      <c r="V299" s="174">
        <v>0</v>
      </c>
      <c r="W299" s="174">
        <v>0</v>
      </c>
      <c r="X299" s="222">
        <v>0</v>
      </c>
    </row>
    <row r="300" spans="3:24" ht="12.3" x14ac:dyDescent="0.35">
      <c r="C300" s="2127"/>
      <c r="D300" s="1600" t="s">
        <v>420</v>
      </c>
      <c r="E300" s="75" t="s">
        <v>1747</v>
      </c>
      <c r="F300" s="75" t="str">
        <f t="shared" si="43"/>
        <v>Dollars</v>
      </c>
      <c r="G300" s="75" t="str">
        <f t="shared" si="44"/>
        <v>Real $2018</v>
      </c>
      <c r="H300" s="75" t="str">
        <f t="shared" si="45"/>
        <v>End year</v>
      </c>
      <c r="I300" s="224"/>
      <c r="J300" s="223"/>
      <c r="K300" s="223"/>
      <c r="L300" s="223"/>
      <c r="M300" s="223"/>
      <c r="N300" s="224"/>
      <c r="O300" s="223"/>
      <c r="P300" s="223"/>
      <c r="Q300" s="223"/>
      <c r="R300" s="174">
        <v>0</v>
      </c>
      <c r="S300" s="222">
        <v>0</v>
      </c>
      <c r="T300" s="173">
        <v>0</v>
      </c>
      <c r="U300" s="174">
        <v>0</v>
      </c>
      <c r="V300" s="174">
        <v>0</v>
      </c>
      <c r="W300" s="174">
        <v>0</v>
      </c>
      <c r="X300" s="222">
        <v>0</v>
      </c>
    </row>
    <row r="301" spans="3:24" ht="12.3" x14ac:dyDescent="0.35">
      <c r="C301" s="2128"/>
      <c r="D301" s="1601" t="s">
        <v>115</v>
      </c>
      <c r="E301" s="75" t="s">
        <v>1747</v>
      </c>
      <c r="F301" s="75" t="str">
        <f t="shared" si="43"/>
        <v>Dollars</v>
      </c>
      <c r="G301" s="75" t="str">
        <f t="shared" si="44"/>
        <v>Real $2018</v>
      </c>
      <c r="H301" s="75" t="str">
        <f t="shared" si="45"/>
        <v>End year</v>
      </c>
      <c r="I301" s="224"/>
      <c r="J301" s="223"/>
      <c r="K301" s="223"/>
      <c r="L301" s="223"/>
      <c r="M301" s="223"/>
      <c r="N301" s="224"/>
      <c r="O301" s="223"/>
      <c r="P301" s="223"/>
      <c r="Q301" s="223"/>
      <c r="R301" s="174">
        <v>0</v>
      </c>
      <c r="S301" s="222">
        <v>0</v>
      </c>
      <c r="T301" s="173">
        <v>0</v>
      </c>
      <c r="U301" s="174">
        <v>0</v>
      </c>
      <c r="V301" s="174">
        <v>0</v>
      </c>
      <c r="W301" s="174">
        <v>0</v>
      </c>
      <c r="X301" s="222">
        <v>0</v>
      </c>
    </row>
    <row r="302" spans="3:24" ht="12.3" x14ac:dyDescent="0.35">
      <c r="C302" s="2126" t="s">
        <v>1540</v>
      </c>
      <c r="D302" s="1602" t="s">
        <v>705</v>
      </c>
      <c r="E302" s="75" t="s">
        <v>1747</v>
      </c>
      <c r="F302" s="75" t="str">
        <f t="shared" si="43"/>
        <v>Dollars</v>
      </c>
      <c r="G302" s="75" t="str">
        <f t="shared" si="44"/>
        <v>Real $2018</v>
      </c>
      <c r="H302" s="75" t="str">
        <f t="shared" si="45"/>
        <v>End year</v>
      </c>
      <c r="I302" s="224"/>
      <c r="J302" s="223"/>
      <c r="K302" s="223"/>
      <c r="L302" s="223"/>
      <c r="M302" s="223"/>
      <c r="N302" s="224"/>
      <c r="O302" s="223"/>
      <c r="P302" s="223"/>
      <c r="Q302" s="223"/>
      <c r="R302" s="174">
        <v>0</v>
      </c>
      <c r="S302" s="222">
        <v>0</v>
      </c>
      <c r="T302" s="173">
        <v>0</v>
      </c>
      <c r="U302" s="174">
        <v>0</v>
      </c>
      <c r="V302" s="174">
        <v>0</v>
      </c>
      <c r="W302" s="174">
        <v>0</v>
      </c>
      <c r="X302" s="222">
        <v>0</v>
      </c>
    </row>
    <row r="303" spans="3:24" ht="12.3" x14ac:dyDescent="0.35">
      <c r="C303" s="2127"/>
      <c r="D303" s="1600" t="s">
        <v>706</v>
      </c>
      <c r="E303" s="75" t="s">
        <v>1747</v>
      </c>
      <c r="F303" s="75" t="str">
        <f t="shared" si="43"/>
        <v>Dollars</v>
      </c>
      <c r="G303" s="75" t="str">
        <f t="shared" si="44"/>
        <v>Real $2018</v>
      </c>
      <c r="H303" s="75" t="str">
        <f t="shared" si="45"/>
        <v>End year</v>
      </c>
      <c r="I303" s="224"/>
      <c r="J303" s="223"/>
      <c r="K303" s="223"/>
      <c r="L303" s="223"/>
      <c r="M303" s="223"/>
      <c r="N303" s="224"/>
      <c r="O303" s="223"/>
      <c r="P303" s="223"/>
      <c r="Q303" s="223"/>
      <c r="R303" s="174">
        <v>0</v>
      </c>
      <c r="S303" s="222">
        <v>0</v>
      </c>
      <c r="T303" s="173">
        <v>0</v>
      </c>
      <c r="U303" s="174">
        <v>0</v>
      </c>
      <c r="V303" s="174">
        <v>0</v>
      </c>
      <c r="W303" s="174">
        <v>0</v>
      </c>
      <c r="X303" s="222">
        <v>0</v>
      </c>
    </row>
    <row r="304" spans="3:24" ht="12.3" x14ac:dyDescent="0.35">
      <c r="C304" s="2127"/>
      <c r="D304" s="1600" t="s">
        <v>707</v>
      </c>
      <c r="E304" s="75" t="s">
        <v>1747</v>
      </c>
      <c r="F304" s="75" t="str">
        <f t="shared" si="43"/>
        <v>Dollars</v>
      </c>
      <c r="G304" s="75" t="str">
        <f t="shared" si="44"/>
        <v>Real $2018</v>
      </c>
      <c r="H304" s="75" t="str">
        <f t="shared" si="45"/>
        <v>End year</v>
      </c>
      <c r="I304" s="224"/>
      <c r="J304" s="223"/>
      <c r="K304" s="223"/>
      <c r="L304" s="223"/>
      <c r="M304" s="223"/>
      <c r="N304" s="224"/>
      <c r="O304" s="223"/>
      <c r="P304" s="223"/>
      <c r="Q304" s="223"/>
      <c r="R304" s="174">
        <v>0</v>
      </c>
      <c r="S304" s="222">
        <v>0</v>
      </c>
      <c r="T304" s="173">
        <v>0</v>
      </c>
      <c r="U304" s="174">
        <v>0</v>
      </c>
      <c r="V304" s="174">
        <v>0</v>
      </c>
      <c r="W304" s="174">
        <v>0</v>
      </c>
      <c r="X304" s="222">
        <v>0</v>
      </c>
    </row>
    <row r="305" spans="3:24" ht="12.3" x14ac:dyDescent="0.35">
      <c r="C305" s="2127"/>
      <c r="D305" s="1600" t="s">
        <v>708</v>
      </c>
      <c r="E305" s="75" t="s">
        <v>1747</v>
      </c>
      <c r="F305" s="75" t="str">
        <f t="shared" si="43"/>
        <v>Dollars</v>
      </c>
      <c r="G305" s="75" t="str">
        <f t="shared" si="44"/>
        <v>Real $2018</v>
      </c>
      <c r="H305" s="75" t="str">
        <f t="shared" si="45"/>
        <v>End year</v>
      </c>
      <c r="I305" s="224"/>
      <c r="J305" s="223"/>
      <c r="K305" s="223"/>
      <c r="L305" s="223"/>
      <c r="M305" s="223"/>
      <c r="N305" s="224"/>
      <c r="O305" s="223"/>
      <c r="P305" s="223"/>
      <c r="Q305" s="223"/>
      <c r="R305" s="174">
        <v>0</v>
      </c>
      <c r="S305" s="222">
        <v>0</v>
      </c>
      <c r="T305" s="173">
        <v>0</v>
      </c>
      <c r="U305" s="174">
        <v>0</v>
      </c>
      <c r="V305" s="174">
        <v>0</v>
      </c>
      <c r="W305" s="174">
        <v>0</v>
      </c>
      <c r="X305" s="222">
        <v>0</v>
      </c>
    </row>
    <row r="306" spans="3:24" ht="12.3" x14ac:dyDescent="0.35">
      <c r="C306" s="2128"/>
      <c r="D306" s="1601" t="s">
        <v>115</v>
      </c>
      <c r="E306" s="75" t="s">
        <v>1747</v>
      </c>
      <c r="F306" s="75" t="str">
        <f t="shared" si="43"/>
        <v>Dollars</v>
      </c>
      <c r="G306" s="75" t="str">
        <f t="shared" si="44"/>
        <v>Real $2018</v>
      </c>
      <c r="H306" s="75" t="str">
        <f t="shared" si="45"/>
        <v>End year</v>
      </c>
      <c r="I306" s="224"/>
      <c r="J306" s="223"/>
      <c r="K306" s="223"/>
      <c r="L306" s="223"/>
      <c r="M306" s="223"/>
      <c r="N306" s="224"/>
      <c r="O306" s="223"/>
      <c r="P306" s="223"/>
      <c r="Q306" s="223"/>
      <c r="R306" s="174">
        <v>0</v>
      </c>
      <c r="S306" s="222">
        <v>0</v>
      </c>
      <c r="T306" s="173">
        <v>0</v>
      </c>
      <c r="U306" s="174">
        <v>0</v>
      </c>
      <c r="V306" s="174">
        <v>0</v>
      </c>
      <c r="W306" s="174">
        <v>0</v>
      </c>
      <c r="X306" s="222">
        <v>0</v>
      </c>
    </row>
    <row r="307" spans="3:24" ht="12.3" x14ac:dyDescent="0.35">
      <c r="C307" s="2126" t="s">
        <v>1541</v>
      </c>
      <c r="D307" s="1602" t="s">
        <v>431</v>
      </c>
      <c r="E307" s="75" t="s">
        <v>1747</v>
      </c>
      <c r="F307" s="75" t="str">
        <f t="shared" si="43"/>
        <v>Dollars</v>
      </c>
      <c r="G307" s="75" t="str">
        <f t="shared" si="44"/>
        <v>Real $2018</v>
      </c>
      <c r="H307" s="75" t="str">
        <f t="shared" si="45"/>
        <v>End year</v>
      </c>
      <c r="I307" s="224"/>
      <c r="J307" s="223"/>
      <c r="K307" s="223"/>
      <c r="L307" s="223"/>
      <c r="M307" s="223"/>
      <c r="N307" s="224"/>
      <c r="O307" s="223"/>
      <c r="P307" s="223"/>
      <c r="Q307" s="223"/>
      <c r="R307" s="174">
        <v>1357086</v>
      </c>
      <c r="S307" s="222">
        <v>3606469</v>
      </c>
      <c r="T307" s="173">
        <v>4077000</v>
      </c>
      <c r="U307" s="174">
        <v>4486000</v>
      </c>
      <c r="V307" s="174">
        <v>1872000</v>
      </c>
      <c r="W307" s="174">
        <v>1370000</v>
      </c>
      <c r="X307" s="222">
        <v>933000</v>
      </c>
    </row>
    <row r="308" spans="3:24" ht="12.3" x14ac:dyDescent="0.35">
      <c r="C308" s="2127"/>
      <c r="D308" s="1600" t="s">
        <v>432</v>
      </c>
      <c r="E308" s="75" t="s">
        <v>1747</v>
      </c>
      <c r="F308" s="75" t="str">
        <f t="shared" si="43"/>
        <v>Dollars</v>
      </c>
      <c r="G308" s="75" t="str">
        <f t="shared" si="44"/>
        <v>Real $2018</v>
      </c>
      <c r="H308" s="75" t="str">
        <f t="shared" si="45"/>
        <v>End year</v>
      </c>
      <c r="I308" s="224"/>
      <c r="J308" s="223"/>
      <c r="K308" s="223"/>
      <c r="L308" s="223"/>
      <c r="M308" s="223"/>
      <c r="N308" s="224"/>
      <c r="O308" s="223"/>
      <c r="P308" s="223"/>
      <c r="Q308" s="223"/>
      <c r="R308" s="174">
        <v>0</v>
      </c>
      <c r="S308" s="222">
        <v>0</v>
      </c>
      <c r="T308" s="173">
        <v>0</v>
      </c>
      <c r="U308" s="174">
        <v>0</v>
      </c>
      <c r="V308" s="174">
        <v>0</v>
      </c>
      <c r="W308" s="174">
        <v>0</v>
      </c>
      <c r="X308" s="222">
        <v>0</v>
      </c>
    </row>
    <row r="309" spans="3:24" ht="12.3" x14ac:dyDescent="0.35">
      <c r="C309" s="2127"/>
      <c r="D309" s="1600" t="s">
        <v>433</v>
      </c>
      <c r="E309" s="75" t="s">
        <v>1747</v>
      </c>
      <c r="F309" s="75" t="str">
        <f t="shared" si="43"/>
        <v>Dollars</v>
      </c>
      <c r="G309" s="75" t="str">
        <f t="shared" si="44"/>
        <v>Real $2018</v>
      </c>
      <c r="H309" s="75" t="str">
        <f t="shared" si="45"/>
        <v>End year</v>
      </c>
      <c r="I309" s="224"/>
      <c r="J309" s="223"/>
      <c r="K309" s="223"/>
      <c r="L309" s="223"/>
      <c r="M309" s="223"/>
      <c r="N309" s="224"/>
      <c r="O309" s="223"/>
      <c r="P309" s="223"/>
      <c r="Q309" s="223"/>
      <c r="R309" s="174">
        <v>3746367</v>
      </c>
      <c r="S309" s="222">
        <v>976878</v>
      </c>
      <c r="T309" s="173">
        <v>1673000</v>
      </c>
      <c r="U309" s="174">
        <v>1233000</v>
      </c>
      <c r="V309" s="174">
        <v>1103000</v>
      </c>
      <c r="W309" s="174">
        <v>748000</v>
      </c>
      <c r="X309" s="222">
        <v>267000</v>
      </c>
    </row>
    <row r="310" spans="3:24" ht="12.3" x14ac:dyDescent="0.35">
      <c r="C310" s="2127"/>
      <c r="D310" s="1600" t="s">
        <v>434</v>
      </c>
      <c r="E310" s="75" t="s">
        <v>1747</v>
      </c>
      <c r="F310" s="75" t="str">
        <f t="shared" si="43"/>
        <v>Dollars</v>
      </c>
      <c r="G310" s="75" t="str">
        <f t="shared" si="44"/>
        <v>Real $2018</v>
      </c>
      <c r="H310" s="75" t="str">
        <f t="shared" si="45"/>
        <v>End year</v>
      </c>
      <c r="I310" s="224"/>
      <c r="J310" s="223"/>
      <c r="K310" s="223"/>
      <c r="L310" s="223"/>
      <c r="M310" s="223"/>
      <c r="N310" s="224"/>
      <c r="O310" s="223"/>
      <c r="P310" s="223"/>
      <c r="Q310" s="223"/>
      <c r="R310" s="174">
        <v>0</v>
      </c>
      <c r="S310" s="222">
        <v>0</v>
      </c>
      <c r="T310" s="173">
        <v>0</v>
      </c>
      <c r="U310" s="174">
        <v>600000</v>
      </c>
      <c r="V310" s="174">
        <v>5900000</v>
      </c>
      <c r="W310" s="174">
        <v>800000</v>
      </c>
      <c r="X310" s="222">
        <v>0</v>
      </c>
    </row>
    <row r="311" spans="3:24" ht="12.3" x14ac:dyDescent="0.35">
      <c r="C311" s="2127"/>
      <c r="D311" s="1600" t="s">
        <v>435</v>
      </c>
      <c r="E311" s="75" t="s">
        <v>1747</v>
      </c>
      <c r="F311" s="75" t="str">
        <f t="shared" si="43"/>
        <v>Dollars</v>
      </c>
      <c r="G311" s="75" t="str">
        <f t="shared" si="44"/>
        <v>Real $2018</v>
      </c>
      <c r="H311" s="75" t="str">
        <f t="shared" si="45"/>
        <v>End year</v>
      </c>
      <c r="I311" s="224"/>
      <c r="J311" s="223"/>
      <c r="K311" s="223"/>
      <c r="L311" s="223"/>
      <c r="M311" s="223"/>
      <c r="N311" s="224"/>
      <c r="O311" s="223"/>
      <c r="P311" s="223"/>
      <c r="Q311" s="223"/>
      <c r="R311" s="174">
        <v>383874</v>
      </c>
      <c r="S311" s="222">
        <v>259851</v>
      </c>
      <c r="T311" s="173">
        <v>158000</v>
      </c>
      <c r="U311" s="174">
        <v>657000</v>
      </c>
      <c r="V311" s="174">
        <v>165000</v>
      </c>
      <c r="W311" s="174">
        <v>174000</v>
      </c>
      <c r="X311" s="222">
        <v>179000</v>
      </c>
    </row>
    <row r="312" spans="3:24" ht="12.3" x14ac:dyDescent="0.35">
      <c r="C312" s="2127"/>
      <c r="D312" s="1600" t="s">
        <v>436</v>
      </c>
      <c r="E312" s="75" t="s">
        <v>1747</v>
      </c>
      <c r="F312" s="75" t="str">
        <f t="shared" si="43"/>
        <v>Dollars</v>
      </c>
      <c r="G312" s="75" t="str">
        <f t="shared" si="44"/>
        <v>Real $2018</v>
      </c>
      <c r="H312" s="75" t="str">
        <f t="shared" si="45"/>
        <v>End year</v>
      </c>
      <c r="I312" s="224"/>
      <c r="J312" s="223"/>
      <c r="K312" s="223"/>
      <c r="L312" s="223"/>
      <c r="M312" s="223"/>
      <c r="N312" s="224"/>
      <c r="O312" s="223"/>
      <c r="P312" s="223"/>
      <c r="Q312" s="223"/>
      <c r="R312" s="174">
        <v>0</v>
      </c>
      <c r="S312" s="222">
        <v>0</v>
      </c>
      <c r="T312" s="173">
        <v>0</v>
      </c>
      <c r="U312" s="174">
        <v>0</v>
      </c>
      <c r="V312" s="174">
        <v>0</v>
      </c>
      <c r="W312" s="174">
        <v>115000</v>
      </c>
      <c r="X312" s="222">
        <v>225000</v>
      </c>
    </row>
    <row r="313" spans="3:24" ht="12.3" x14ac:dyDescent="0.35">
      <c r="C313" s="2127"/>
      <c r="D313" s="1600" t="s">
        <v>437</v>
      </c>
      <c r="E313" s="75" t="s">
        <v>1747</v>
      </c>
      <c r="F313" s="75" t="str">
        <f t="shared" si="43"/>
        <v>Dollars</v>
      </c>
      <c r="G313" s="75" t="str">
        <f t="shared" si="44"/>
        <v>Real $2018</v>
      </c>
      <c r="H313" s="75" t="str">
        <f t="shared" si="45"/>
        <v>End year</v>
      </c>
      <c r="I313" s="224"/>
      <c r="J313" s="223"/>
      <c r="K313" s="223"/>
      <c r="L313" s="223"/>
      <c r="M313" s="223"/>
      <c r="N313" s="224"/>
      <c r="O313" s="223"/>
      <c r="P313" s="223"/>
      <c r="Q313" s="223"/>
      <c r="R313" s="174">
        <v>0</v>
      </c>
      <c r="S313" s="222">
        <v>0</v>
      </c>
      <c r="T313" s="173">
        <v>0</v>
      </c>
      <c r="U313" s="174">
        <v>0</v>
      </c>
      <c r="V313" s="174">
        <v>0</v>
      </c>
      <c r="W313" s="174">
        <v>0</v>
      </c>
      <c r="X313" s="222">
        <v>0</v>
      </c>
    </row>
    <row r="314" spans="3:24" ht="12.3" x14ac:dyDescent="0.35">
      <c r="C314" s="2128"/>
      <c r="D314" s="1601" t="s">
        <v>115</v>
      </c>
      <c r="E314" s="75" t="s">
        <v>1747</v>
      </c>
      <c r="F314" s="75" t="str">
        <f t="shared" si="43"/>
        <v>Dollars</v>
      </c>
      <c r="G314" s="75" t="str">
        <f t="shared" si="44"/>
        <v>Real $2018</v>
      </c>
      <c r="H314" s="75" t="str">
        <f t="shared" si="45"/>
        <v>End year</v>
      </c>
      <c r="I314" s="224"/>
      <c r="J314" s="223"/>
      <c r="K314" s="223"/>
      <c r="L314" s="223"/>
      <c r="M314" s="223"/>
      <c r="N314" s="224"/>
      <c r="O314" s="223"/>
      <c r="P314" s="223"/>
      <c r="Q314" s="223"/>
      <c r="R314" s="174">
        <v>0</v>
      </c>
      <c r="S314" s="222">
        <v>0</v>
      </c>
      <c r="T314" s="173">
        <v>0</v>
      </c>
      <c r="U314" s="174">
        <v>0</v>
      </c>
      <c r="V314" s="174">
        <v>0</v>
      </c>
      <c r="W314" s="174">
        <v>0</v>
      </c>
      <c r="X314" s="222">
        <v>0</v>
      </c>
    </row>
    <row r="315" spans="3:24" ht="12.3" x14ac:dyDescent="0.35">
      <c r="C315" s="2125" t="s">
        <v>1601</v>
      </c>
      <c r="D315" s="1723" t="s">
        <v>1602</v>
      </c>
      <c r="E315" s="75" t="s">
        <v>1747</v>
      </c>
      <c r="F315" s="75" t="str">
        <f t="shared" si="43"/>
        <v>Dollars</v>
      </c>
      <c r="G315" s="75" t="str">
        <f t="shared" si="44"/>
        <v>Real $2018</v>
      </c>
      <c r="H315" s="75" t="str">
        <f t="shared" si="45"/>
        <v>End year</v>
      </c>
      <c r="I315" s="224"/>
      <c r="J315" s="223"/>
      <c r="K315" s="223"/>
      <c r="L315" s="223"/>
      <c r="M315" s="223"/>
      <c r="N315" s="224"/>
      <c r="O315" s="223"/>
      <c r="P315" s="223"/>
      <c r="Q315" s="223"/>
      <c r="R315" s="174">
        <v>436454</v>
      </c>
      <c r="S315" s="222">
        <v>2471000</v>
      </c>
      <c r="T315" s="173">
        <v>2122000</v>
      </c>
      <c r="U315" s="174">
        <v>1865000</v>
      </c>
      <c r="V315" s="174">
        <v>0</v>
      </c>
      <c r="W315" s="174">
        <v>0</v>
      </c>
      <c r="X315" s="222">
        <v>0</v>
      </c>
    </row>
    <row r="316" spans="3:24" ht="12.3" x14ac:dyDescent="0.35">
      <c r="C316" s="2125"/>
      <c r="D316" s="1723" t="s">
        <v>1603</v>
      </c>
      <c r="E316" s="75" t="s">
        <v>1747</v>
      </c>
      <c r="F316" s="75" t="str">
        <f t="shared" si="43"/>
        <v>Dollars</v>
      </c>
      <c r="G316" s="75" t="str">
        <f t="shared" ref="G316:G328" si="46">Real2018</f>
        <v>Real $2018</v>
      </c>
      <c r="H316" s="75" t="str">
        <f t="shared" si="45"/>
        <v>End year</v>
      </c>
      <c r="I316" s="224"/>
      <c r="J316" s="223"/>
      <c r="K316" s="223"/>
      <c r="L316" s="223"/>
      <c r="M316" s="223"/>
      <c r="N316" s="224"/>
      <c r="O316" s="223"/>
      <c r="P316" s="223"/>
      <c r="Q316" s="223"/>
      <c r="R316" s="174">
        <v>79430.747663551403</v>
      </c>
      <c r="S316" s="222">
        <v>136000</v>
      </c>
      <c r="T316" s="173">
        <v>116000</v>
      </c>
      <c r="U316" s="174">
        <v>102000</v>
      </c>
      <c r="V316" s="174">
        <v>0</v>
      </c>
      <c r="W316" s="174">
        <v>0</v>
      </c>
      <c r="X316" s="222">
        <v>0</v>
      </c>
    </row>
    <row r="317" spans="3:24" ht="12.3" x14ac:dyDescent="0.35">
      <c r="C317" s="2125"/>
      <c r="D317" s="1723" t="s">
        <v>1604</v>
      </c>
      <c r="E317" s="75" t="s">
        <v>1747</v>
      </c>
      <c r="F317" s="75" t="str">
        <f t="shared" si="43"/>
        <v>Dollars</v>
      </c>
      <c r="G317" s="75" t="str">
        <f t="shared" si="46"/>
        <v>Real $2018</v>
      </c>
      <c r="H317" s="75" t="str">
        <f t="shared" si="45"/>
        <v>End year</v>
      </c>
      <c r="I317" s="224"/>
      <c r="J317" s="223"/>
      <c r="K317" s="223"/>
      <c r="L317" s="223"/>
      <c r="M317" s="223"/>
      <c r="N317" s="224"/>
      <c r="O317" s="223"/>
      <c r="P317" s="223"/>
      <c r="Q317" s="223"/>
      <c r="R317" s="174">
        <v>3258</v>
      </c>
      <c r="S317" s="222">
        <v>0</v>
      </c>
      <c r="T317" s="173">
        <v>0</v>
      </c>
      <c r="U317" s="174">
        <v>0</v>
      </c>
      <c r="V317" s="174">
        <v>0</v>
      </c>
      <c r="W317" s="174">
        <v>0</v>
      </c>
      <c r="X317" s="222">
        <v>0</v>
      </c>
    </row>
    <row r="318" spans="3:24" ht="12.3" x14ac:dyDescent="0.35">
      <c r="C318" s="2125"/>
      <c r="D318" s="1723" t="s">
        <v>1605</v>
      </c>
      <c r="E318" s="75" t="s">
        <v>1747</v>
      </c>
      <c r="F318" s="75" t="str">
        <f t="shared" si="43"/>
        <v>Dollars</v>
      </c>
      <c r="G318" s="75" t="str">
        <f t="shared" si="46"/>
        <v>Real $2018</v>
      </c>
      <c r="H318" s="75" t="str">
        <f t="shared" si="45"/>
        <v>End year</v>
      </c>
      <c r="I318" s="224"/>
      <c r="J318" s="223"/>
      <c r="K318" s="223"/>
      <c r="L318" s="223"/>
      <c r="M318" s="223"/>
      <c r="N318" s="224"/>
      <c r="O318" s="223"/>
      <c r="P318" s="223"/>
      <c r="Q318" s="223"/>
      <c r="R318" s="174">
        <v>723579.64998219116</v>
      </c>
      <c r="S318" s="222">
        <v>257286.9079218421</v>
      </c>
      <c r="T318" s="173">
        <v>382313.96216771705</v>
      </c>
      <c r="U318" s="174">
        <v>438040.97041122423</v>
      </c>
      <c r="V318" s="174">
        <v>495401.86703973409</v>
      </c>
      <c r="W318" s="174">
        <v>552685.15411714569</v>
      </c>
      <c r="X318" s="222">
        <v>608061.15904633014</v>
      </c>
    </row>
    <row r="319" spans="3:24" ht="12.3" x14ac:dyDescent="0.35">
      <c r="C319" s="2125"/>
      <c r="D319" s="1723" t="s">
        <v>1606</v>
      </c>
      <c r="E319" s="75" t="s">
        <v>1747</v>
      </c>
      <c r="F319" s="75" t="str">
        <f t="shared" si="43"/>
        <v>Dollars</v>
      </c>
      <c r="G319" s="75" t="str">
        <f t="shared" si="46"/>
        <v>Real $2018</v>
      </c>
      <c r="H319" s="75" t="str">
        <f t="shared" si="45"/>
        <v>End year</v>
      </c>
      <c r="I319" s="224"/>
      <c r="J319" s="223"/>
      <c r="K319" s="223"/>
      <c r="L319" s="223"/>
      <c r="M319" s="223"/>
      <c r="N319" s="224"/>
      <c r="O319" s="223"/>
      <c r="P319" s="223"/>
      <c r="Q319" s="223"/>
      <c r="R319" s="174">
        <v>227959.99999999997</v>
      </c>
      <c r="S319" s="222">
        <v>234000</v>
      </c>
      <c r="T319" s="173">
        <v>679000</v>
      </c>
      <c r="U319" s="174">
        <v>392000</v>
      </c>
      <c r="V319" s="174">
        <v>140000</v>
      </c>
      <c r="W319" s="174">
        <v>204000</v>
      </c>
      <c r="X319" s="222">
        <v>150000</v>
      </c>
    </row>
    <row r="320" spans="3:24" ht="12.3" x14ac:dyDescent="0.35">
      <c r="C320" s="2125"/>
      <c r="D320" s="1723" t="s">
        <v>1607</v>
      </c>
      <c r="E320" s="75" t="s">
        <v>1747</v>
      </c>
      <c r="F320" s="75" t="str">
        <f t="shared" si="43"/>
        <v>Dollars</v>
      </c>
      <c r="G320" s="75" t="str">
        <f t="shared" si="46"/>
        <v>Real $2018</v>
      </c>
      <c r="H320" s="75" t="str">
        <f t="shared" si="45"/>
        <v>End year</v>
      </c>
      <c r="I320" s="224"/>
      <c r="J320" s="223"/>
      <c r="K320" s="223"/>
      <c r="L320" s="223"/>
      <c r="M320" s="223"/>
      <c r="N320" s="224"/>
      <c r="O320" s="223"/>
      <c r="P320" s="223"/>
      <c r="Q320" s="223"/>
      <c r="R320" s="174">
        <v>112210</v>
      </c>
      <c r="S320" s="222">
        <v>0</v>
      </c>
      <c r="T320" s="173">
        <v>0</v>
      </c>
      <c r="U320" s="174">
        <v>0</v>
      </c>
      <c r="V320" s="174">
        <v>0</v>
      </c>
      <c r="W320" s="174">
        <v>0</v>
      </c>
      <c r="X320" s="222">
        <v>0</v>
      </c>
    </row>
    <row r="321" spans="3:30" ht="12.3" x14ac:dyDescent="0.35">
      <c r="C321" s="2125"/>
      <c r="D321" s="1723" t="s">
        <v>1608</v>
      </c>
      <c r="E321" s="75" t="s">
        <v>1747</v>
      </c>
      <c r="F321" s="75" t="str">
        <f t="shared" si="43"/>
        <v>Dollars</v>
      </c>
      <c r="G321" s="75" t="str">
        <f t="shared" si="46"/>
        <v>Real $2018</v>
      </c>
      <c r="H321" s="75" t="str">
        <f t="shared" si="45"/>
        <v>End year</v>
      </c>
      <c r="I321" s="224"/>
      <c r="J321" s="223"/>
      <c r="K321" s="223"/>
      <c r="L321" s="223"/>
      <c r="M321" s="223"/>
      <c r="N321" s="224"/>
      <c r="O321" s="223"/>
      <c r="P321" s="223"/>
      <c r="Q321" s="223"/>
      <c r="R321" s="174">
        <v>685627.3177570093</v>
      </c>
      <c r="S321" s="222">
        <v>2627833</v>
      </c>
      <c r="T321" s="173">
        <v>1795000</v>
      </c>
      <c r="U321" s="174">
        <v>1578000</v>
      </c>
      <c r="V321" s="174">
        <v>713590.6401291017</v>
      </c>
      <c r="W321" s="174">
        <v>340830.01613770844</v>
      </c>
      <c r="X321" s="222">
        <v>0</v>
      </c>
    </row>
    <row r="322" spans="3:30" ht="12.3" x14ac:dyDescent="0.35">
      <c r="C322" s="2125"/>
      <c r="D322" s="1723" t="s">
        <v>1609</v>
      </c>
      <c r="E322" s="75" t="s">
        <v>1747</v>
      </c>
      <c r="F322" s="75" t="str">
        <f t="shared" si="43"/>
        <v>Dollars</v>
      </c>
      <c r="G322" s="75" t="str">
        <f t="shared" si="46"/>
        <v>Real $2018</v>
      </c>
      <c r="H322" s="75" t="str">
        <f t="shared" si="45"/>
        <v>End year</v>
      </c>
      <c r="I322" s="224"/>
      <c r="J322" s="223"/>
      <c r="K322" s="223"/>
      <c r="L322" s="223"/>
      <c r="M322" s="223"/>
      <c r="N322" s="224"/>
      <c r="O322" s="223"/>
      <c r="P322" s="223"/>
      <c r="Q322" s="223"/>
      <c r="R322" s="174">
        <v>37797</v>
      </c>
      <c r="S322" s="222">
        <v>132000</v>
      </c>
      <c r="T322" s="173">
        <v>137500</v>
      </c>
      <c r="U322" s="174">
        <v>235650</v>
      </c>
      <c r="V322" s="174">
        <v>164200</v>
      </c>
      <c r="W322" s="174">
        <v>42100</v>
      </c>
      <c r="X322" s="222">
        <v>25950</v>
      </c>
    </row>
    <row r="323" spans="3:30" ht="12.3" x14ac:dyDescent="0.35">
      <c r="C323" s="2125"/>
      <c r="D323" s="1723" t="s">
        <v>1610</v>
      </c>
      <c r="E323" s="75" t="s">
        <v>1747</v>
      </c>
      <c r="F323" s="75" t="str">
        <f t="shared" si="43"/>
        <v>Dollars</v>
      </c>
      <c r="G323" s="75" t="str">
        <f t="shared" si="46"/>
        <v>Real $2018</v>
      </c>
      <c r="H323" s="75" t="str">
        <f t="shared" si="45"/>
        <v>End year</v>
      </c>
      <c r="I323" s="224"/>
      <c r="J323" s="223"/>
      <c r="K323" s="223"/>
      <c r="L323" s="223"/>
      <c r="M323" s="223"/>
      <c r="N323" s="224"/>
      <c r="O323" s="223"/>
      <c r="P323" s="223"/>
      <c r="Q323" s="223"/>
      <c r="R323" s="174">
        <v>0</v>
      </c>
      <c r="S323" s="222">
        <v>391000</v>
      </c>
      <c r="T323" s="173">
        <v>336000</v>
      </c>
      <c r="U323" s="174">
        <v>295000</v>
      </c>
      <c r="V323" s="174">
        <v>0</v>
      </c>
      <c r="W323" s="174">
        <v>0</v>
      </c>
      <c r="X323" s="222">
        <v>0</v>
      </c>
    </row>
    <row r="324" spans="3:30" ht="12.3" x14ac:dyDescent="0.35">
      <c r="C324" s="2125"/>
      <c r="D324" s="1723" t="s">
        <v>1611</v>
      </c>
      <c r="E324" s="75" t="s">
        <v>1747</v>
      </c>
      <c r="F324" s="75" t="str">
        <f t="shared" si="43"/>
        <v>Dollars</v>
      </c>
      <c r="G324" s="75" t="str">
        <f t="shared" si="46"/>
        <v>Real $2018</v>
      </c>
      <c r="H324" s="75" t="str">
        <f t="shared" si="45"/>
        <v>End year</v>
      </c>
      <c r="I324" s="224"/>
      <c r="J324" s="223"/>
      <c r="K324" s="223"/>
      <c r="L324" s="223"/>
      <c r="M324" s="223"/>
      <c r="N324" s="224"/>
      <c r="O324" s="223"/>
      <c r="P324" s="223"/>
      <c r="Q324" s="223"/>
      <c r="R324" s="174">
        <v>0</v>
      </c>
      <c r="S324" s="222">
        <v>0</v>
      </c>
      <c r="T324" s="173">
        <v>0</v>
      </c>
      <c r="U324" s="174">
        <v>0</v>
      </c>
      <c r="V324" s="174">
        <v>0</v>
      </c>
      <c r="W324" s="174">
        <v>0</v>
      </c>
      <c r="X324" s="222">
        <v>0</v>
      </c>
    </row>
    <row r="325" spans="3:30" ht="12.3" x14ac:dyDescent="0.35">
      <c r="C325" s="2125"/>
      <c r="D325" s="1723" t="s">
        <v>1612</v>
      </c>
      <c r="E325" s="75" t="s">
        <v>1747</v>
      </c>
      <c r="F325" s="75" t="str">
        <f t="shared" si="43"/>
        <v>Dollars</v>
      </c>
      <c r="G325" s="75" t="str">
        <f t="shared" si="46"/>
        <v>Real $2018</v>
      </c>
      <c r="H325" s="75" t="str">
        <f t="shared" si="45"/>
        <v>End year</v>
      </c>
      <c r="I325" s="224"/>
      <c r="J325" s="223"/>
      <c r="K325" s="223"/>
      <c r="L325" s="223"/>
      <c r="M325" s="223"/>
      <c r="N325" s="224"/>
      <c r="O325" s="223"/>
      <c r="P325" s="223"/>
      <c r="Q325" s="223"/>
      <c r="R325" s="174">
        <v>99255.999999999956</v>
      </c>
      <c r="S325" s="222">
        <v>0</v>
      </c>
      <c r="T325" s="173">
        <v>0</v>
      </c>
      <c r="U325" s="174">
        <v>0</v>
      </c>
      <c r="V325" s="174">
        <v>0</v>
      </c>
      <c r="W325" s="174">
        <v>0</v>
      </c>
      <c r="X325" s="222">
        <v>0</v>
      </c>
    </row>
    <row r="326" spans="3:30" ht="12.3" x14ac:dyDescent="0.35">
      <c r="C326" s="2125"/>
      <c r="D326" s="1723" t="s">
        <v>1613</v>
      </c>
      <c r="E326" s="75" t="s">
        <v>1747</v>
      </c>
      <c r="F326" s="75" t="str">
        <f t="shared" si="43"/>
        <v>Dollars</v>
      </c>
      <c r="G326" s="75" t="str">
        <f t="shared" si="46"/>
        <v>Real $2018</v>
      </c>
      <c r="H326" s="75" t="str">
        <f t="shared" si="45"/>
        <v>End year</v>
      </c>
      <c r="I326" s="224"/>
      <c r="J326" s="223"/>
      <c r="K326" s="223"/>
      <c r="L326" s="223"/>
      <c r="M326" s="223"/>
      <c r="N326" s="224"/>
      <c r="O326" s="223"/>
      <c r="P326" s="223"/>
      <c r="Q326" s="223"/>
      <c r="R326" s="174">
        <v>0</v>
      </c>
      <c r="S326" s="222">
        <v>0</v>
      </c>
      <c r="T326" s="173">
        <v>0</v>
      </c>
      <c r="U326" s="174">
        <v>0</v>
      </c>
      <c r="V326" s="174">
        <v>0</v>
      </c>
      <c r="W326" s="174">
        <v>0</v>
      </c>
      <c r="X326" s="222">
        <v>0</v>
      </c>
    </row>
    <row r="327" spans="3:30" ht="12.3" x14ac:dyDescent="0.35">
      <c r="C327" s="2125"/>
      <c r="D327" s="1723" t="s">
        <v>1614</v>
      </c>
      <c r="E327" s="75" t="s">
        <v>1747</v>
      </c>
      <c r="F327" s="75" t="str">
        <f t="shared" si="43"/>
        <v>Dollars</v>
      </c>
      <c r="G327" s="75" t="str">
        <f t="shared" si="46"/>
        <v>Real $2018</v>
      </c>
      <c r="H327" s="75" t="str">
        <f t="shared" si="45"/>
        <v>End year</v>
      </c>
      <c r="I327" s="224"/>
      <c r="J327" s="223"/>
      <c r="K327" s="223"/>
      <c r="L327" s="223"/>
      <c r="M327" s="223"/>
      <c r="N327" s="224"/>
      <c r="O327" s="223"/>
      <c r="P327" s="223"/>
      <c r="Q327" s="223"/>
      <c r="R327" s="174">
        <v>1344023</v>
      </c>
      <c r="S327" s="222">
        <v>2500000</v>
      </c>
      <c r="T327" s="173">
        <v>2200000</v>
      </c>
      <c r="U327" s="174">
        <v>1900000</v>
      </c>
      <c r="V327" s="174">
        <v>1900000</v>
      </c>
      <c r="W327" s="174">
        <v>1700000</v>
      </c>
      <c r="X327" s="222">
        <v>1700000</v>
      </c>
    </row>
    <row r="328" spans="3:30" ht="12.3" x14ac:dyDescent="0.35">
      <c r="C328" s="2125"/>
      <c r="D328" s="1723" t="s">
        <v>1615</v>
      </c>
      <c r="E328" s="75" t="s">
        <v>1747</v>
      </c>
      <c r="F328" s="75" t="str">
        <f t="shared" si="43"/>
        <v>Dollars</v>
      </c>
      <c r="G328" s="75" t="str">
        <f t="shared" si="46"/>
        <v>Real $2018</v>
      </c>
      <c r="H328" s="75" t="str">
        <f t="shared" si="45"/>
        <v>End year</v>
      </c>
      <c r="I328" s="224"/>
      <c r="J328" s="223"/>
      <c r="K328" s="223"/>
      <c r="L328" s="223"/>
      <c r="M328" s="223"/>
      <c r="N328" s="224"/>
      <c r="O328" s="223"/>
      <c r="P328" s="223"/>
      <c r="Q328" s="223"/>
      <c r="R328" s="174">
        <v>559500</v>
      </c>
      <c r="S328" s="222">
        <v>0</v>
      </c>
      <c r="T328" s="173">
        <v>1269000</v>
      </c>
      <c r="U328" s="174">
        <v>1087000</v>
      </c>
      <c r="V328" s="174">
        <v>1087000</v>
      </c>
      <c r="W328" s="174">
        <v>1087000</v>
      </c>
      <c r="X328" s="222">
        <v>1058000</v>
      </c>
    </row>
    <row r="329" spans="3:30" ht="12.3" x14ac:dyDescent="0.35">
      <c r="C329" s="2125"/>
      <c r="D329" s="1723" t="s">
        <v>1616</v>
      </c>
      <c r="E329" s="75"/>
      <c r="F329" s="75"/>
      <c r="G329" s="75"/>
      <c r="H329" s="75"/>
      <c r="I329" s="224"/>
      <c r="J329" s="223"/>
      <c r="K329" s="223"/>
      <c r="L329" s="223"/>
      <c r="M329" s="223"/>
      <c r="N329" s="224"/>
      <c r="O329" s="223"/>
      <c r="P329" s="223"/>
      <c r="Q329" s="223"/>
      <c r="R329" s="174">
        <v>0</v>
      </c>
      <c r="S329" s="222">
        <v>0</v>
      </c>
      <c r="T329" s="173">
        <v>0</v>
      </c>
      <c r="U329" s="174">
        <v>0</v>
      </c>
      <c r="V329" s="174">
        <v>0</v>
      </c>
      <c r="W329" s="174">
        <v>0</v>
      </c>
      <c r="X329" s="222">
        <v>0</v>
      </c>
    </row>
    <row r="330" spans="3:30" ht="12.3" x14ac:dyDescent="0.35">
      <c r="C330" s="2125"/>
      <c r="D330" s="1723" t="s">
        <v>1746</v>
      </c>
      <c r="E330" s="75" t="s">
        <v>134</v>
      </c>
      <c r="F330" s="75" t="str">
        <f t="shared" si="43"/>
        <v>Dollars</v>
      </c>
      <c r="G330" s="75" t="str">
        <f t="shared" ref="G330" si="47">Real2019</f>
        <v>Real $2019</v>
      </c>
      <c r="H330" s="75" t="str">
        <f t="shared" si="45"/>
        <v>End year</v>
      </c>
      <c r="I330" s="224"/>
      <c r="J330" s="223"/>
      <c r="K330" s="223"/>
      <c r="L330" s="223"/>
      <c r="M330" s="223"/>
      <c r="N330" s="224"/>
      <c r="O330" s="223"/>
      <c r="P330" s="223"/>
      <c r="Q330" s="223"/>
      <c r="R330" s="174">
        <v>1801.0778430180721</v>
      </c>
      <c r="S330" s="222">
        <v>9640.9809836441964</v>
      </c>
      <c r="T330" s="173">
        <v>10589.731638938574</v>
      </c>
      <c r="U330" s="174">
        <v>10589.731638938574</v>
      </c>
      <c r="V330" s="174">
        <v>10589.731638938574</v>
      </c>
      <c r="W330" s="174">
        <v>8824.7763657821433</v>
      </c>
      <c r="X330" s="222">
        <v>8824.7763657821433</v>
      </c>
    </row>
    <row r="333" spans="3:30" ht="12.3" x14ac:dyDescent="0.35">
      <c r="C333" s="74" t="s">
        <v>438</v>
      </c>
      <c r="D333" s="74"/>
      <c r="E333" s="67" t="s">
        <v>134</v>
      </c>
      <c r="F333" s="67" t="str">
        <f>F188</f>
        <v>Dollars</v>
      </c>
      <c r="G333" s="67" t="str">
        <f t="shared" ref="G333:H333" si="48">G188</f>
        <v>Real $2018</v>
      </c>
      <c r="H333" s="67" t="str">
        <f t="shared" si="48"/>
        <v>End year</v>
      </c>
      <c r="I333" s="66">
        <f t="shared" ref="I333:Q333" si="49">SUM(I188:I330)</f>
        <v>0</v>
      </c>
      <c r="J333" s="99">
        <f t="shared" si="49"/>
        <v>0</v>
      </c>
      <c r="K333" s="66">
        <f t="shared" si="49"/>
        <v>0</v>
      </c>
      <c r="L333" s="66">
        <f t="shared" si="49"/>
        <v>0</v>
      </c>
      <c r="M333" s="66">
        <f t="shared" si="49"/>
        <v>0</v>
      </c>
      <c r="N333" s="90">
        <f t="shared" si="49"/>
        <v>0</v>
      </c>
      <c r="O333" s="99">
        <f t="shared" si="49"/>
        <v>0</v>
      </c>
      <c r="P333" s="66">
        <f t="shared" si="49"/>
        <v>0</v>
      </c>
      <c r="Q333" s="66">
        <f t="shared" si="49"/>
        <v>0</v>
      </c>
      <c r="R333" s="175">
        <f>SUM(R188:R330)</f>
        <v>20748573.091869161</v>
      </c>
      <c r="S333" s="177">
        <f t="shared" ref="S333:X333" si="50">SUM(S188:S330)</f>
        <v>30157956.485981312</v>
      </c>
      <c r="T333" s="175">
        <f t="shared" si="50"/>
        <v>33691005.975863963</v>
      </c>
      <c r="U333" s="175">
        <f t="shared" si="50"/>
        <v>36933076.130950361</v>
      </c>
      <c r="V333" s="175">
        <f t="shared" si="50"/>
        <v>31825663.05086679</v>
      </c>
      <c r="W333" s="175">
        <f t="shared" si="50"/>
        <v>20747089.054996196</v>
      </c>
      <c r="X333" s="177">
        <f t="shared" si="50"/>
        <v>18444967.289709039</v>
      </c>
    </row>
    <row r="334" spans="3:30" s="6" customFormat="1" ht="11.25" customHeight="1" x14ac:dyDescent="0.35">
      <c r="Z334" s="7"/>
      <c r="AA334" s="7"/>
      <c r="AB334" s="7"/>
      <c r="AC334" s="7"/>
      <c r="AD334" s="7"/>
    </row>
    <row r="335" spans="3:30" s="6" customFormat="1" ht="11.25" customHeight="1" x14ac:dyDescent="0.35">
      <c r="D335" s="73" t="s">
        <v>132</v>
      </c>
      <c r="E335" s="64" t="str">
        <f>Lookup!E$20</f>
        <v>Source</v>
      </c>
      <c r="F335" s="64" t="str">
        <f>Lookup!F$20</f>
        <v>Unit</v>
      </c>
      <c r="G335" s="64" t="str">
        <f>Lookup!G$20</f>
        <v>Basis</v>
      </c>
      <c r="H335" s="64" t="str">
        <f>Lookup!H$20</f>
        <v>Timing</v>
      </c>
      <c r="I335" s="88" t="str">
        <f t="shared" ref="I335:X335" si="51">I$10</f>
        <v>RY09</v>
      </c>
      <c r="J335" s="64" t="str">
        <f t="shared" si="51"/>
        <v>RY10</v>
      </c>
      <c r="K335" s="64" t="str">
        <f t="shared" si="51"/>
        <v>RY11</v>
      </c>
      <c r="L335" s="64" t="str">
        <f t="shared" si="51"/>
        <v>RY12</v>
      </c>
      <c r="M335" s="64" t="str">
        <f t="shared" si="51"/>
        <v>RY13</v>
      </c>
      <c r="N335" s="88" t="str">
        <f t="shared" si="51"/>
        <v>RY14</v>
      </c>
      <c r="O335" s="64" t="str">
        <f t="shared" si="51"/>
        <v>RY15</v>
      </c>
      <c r="P335" s="64" t="str">
        <f t="shared" si="51"/>
        <v>RY16</v>
      </c>
      <c r="Q335" s="64" t="str">
        <f t="shared" si="51"/>
        <v>RY17</v>
      </c>
      <c r="R335" s="64" t="str">
        <f t="shared" si="51"/>
        <v>RY18</v>
      </c>
      <c r="S335" s="88" t="str">
        <f t="shared" si="51"/>
        <v>RY19</v>
      </c>
      <c r="T335" s="64" t="str">
        <f t="shared" si="51"/>
        <v>RY20</v>
      </c>
      <c r="U335" s="64" t="str">
        <f t="shared" si="51"/>
        <v>RY21</v>
      </c>
      <c r="V335" s="64" t="str">
        <f t="shared" si="51"/>
        <v>RY22</v>
      </c>
      <c r="W335" s="64" t="str">
        <f t="shared" si="51"/>
        <v>RY23</v>
      </c>
      <c r="X335" s="64" t="str">
        <f t="shared" si="51"/>
        <v>RY24</v>
      </c>
      <c r="Z335" s="7"/>
      <c r="AA335" s="7"/>
      <c r="AB335" s="7"/>
      <c r="AC335" s="7"/>
      <c r="AD335" s="7"/>
    </row>
    <row r="336" spans="3:30" s="6" customFormat="1" ht="11.25" customHeight="1" x14ac:dyDescent="0.35">
      <c r="D336" s="7"/>
      <c r="E336" s="7"/>
      <c r="F336" s="7"/>
      <c r="G336" s="7"/>
      <c r="H336" s="7"/>
      <c r="I336" s="93"/>
      <c r="J336" s="7"/>
      <c r="K336" s="7"/>
      <c r="L336" s="7"/>
      <c r="M336" s="7"/>
      <c r="N336" s="89"/>
      <c r="O336" s="7"/>
      <c r="P336" s="7"/>
      <c r="Q336" s="7"/>
      <c r="R336" s="7"/>
      <c r="S336" s="89"/>
      <c r="T336" s="7"/>
      <c r="U336" s="7"/>
      <c r="V336" s="7"/>
      <c r="W336" s="7"/>
      <c r="X336" s="7"/>
      <c r="Z336" s="7"/>
      <c r="AA336" s="7"/>
      <c r="AB336" s="7"/>
      <c r="AC336" s="7"/>
      <c r="AD336" s="7"/>
    </row>
    <row r="337" spans="3:30" s="6" customFormat="1" ht="11.25" customHeight="1" x14ac:dyDescent="0.35">
      <c r="D337" s="15" t="s">
        <v>1749</v>
      </c>
      <c r="E337" s="75" t="s">
        <v>629</v>
      </c>
      <c r="F337" s="75" t="str">
        <f>Dollars</f>
        <v>Dollars</v>
      </c>
      <c r="G337" s="75" t="str">
        <f>Real2019</f>
        <v>Real $2019</v>
      </c>
      <c r="H337" s="75" t="str">
        <f>End_year</f>
        <v>End year</v>
      </c>
      <c r="I337" s="224"/>
      <c r="J337" s="223"/>
      <c r="K337" s="223"/>
      <c r="L337" s="223"/>
      <c r="M337" s="223"/>
      <c r="N337" s="224"/>
      <c r="O337" s="223"/>
      <c r="P337" s="223"/>
      <c r="Q337" s="223"/>
      <c r="R337" s="174">
        <f>('[3]Total by category'!S$26
-'[3]Total by category'!H$26)*10^6</f>
        <v>50662.413375611948</v>
      </c>
      <c r="S337" s="174">
        <f>('[3]Total by category'!T$26
-'[3]Total by category'!I$26)*10^6</f>
        <v>202811.09597537038</v>
      </c>
      <c r="T337" s="174">
        <f>('[3]Total by category'!U$26
-'[3]Total by category'!J$26)*10^6</f>
        <v>413595.59964255511</v>
      </c>
      <c r="U337" s="174">
        <f>('[3]Total by category'!V$26
-'[3]Total by category'!K$26)*10^6</f>
        <v>682001.8908302288</v>
      </c>
      <c r="V337" s="174">
        <f>('[3]Total by category'!W$26
-'[3]Total by category'!L$26)*10^6</f>
        <v>825891.33517186041</v>
      </c>
      <c r="W337" s="174">
        <f>('[3]Total by category'!X$26
-'[3]Total by category'!M$26)*10^6</f>
        <v>708748.31375221699</v>
      </c>
      <c r="X337" s="174">
        <f>('[3]Total by category'!Y$26
-'[3]Total by category'!N$26)*10^6</f>
        <v>759237.66574177879</v>
      </c>
      <c r="Z337" s="7"/>
      <c r="AA337" s="7"/>
      <c r="AB337" s="7"/>
      <c r="AC337" s="7"/>
      <c r="AD337" s="7"/>
    </row>
    <row r="338" spans="3:30" s="6" customFormat="1" ht="11.25" customHeight="1" x14ac:dyDescent="0.35">
      <c r="D338" s="15"/>
      <c r="E338" s="75"/>
      <c r="F338" s="75"/>
      <c r="G338" s="75"/>
      <c r="H338" s="75"/>
      <c r="I338" s="233"/>
      <c r="J338" s="7"/>
      <c r="K338" s="7"/>
      <c r="L338" s="7"/>
      <c r="M338" s="7"/>
      <c r="N338" s="89"/>
      <c r="O338" s="7"/>
      <c r="P338" s="7"/>
      <c r="Q338" s="7"/>
      <c r="R338" s="75"/>
      <c r="S338" s="233"/>
      <c r="T338" s="75"/>
      <c r="U338" s="75"/>
      <c r="V338" s="75"/>
      <c r="W338" s="75"/>
      <c r="X338" s="75"/>
      <c r="Z338" s="7"/>
      <c r="AA338" s="7"/>
      <c r="AB338" s="7"/>
      <c r="AC338" s="7"/>
      <c r="AD338" s="7"/>
    </row>
    <row r="339" spans="3:30" s="6" customFormat="1" ht="11.25" customHeight="1" x14ac:dyDescent="0.35">
      <c r="D339" s="74" t="s">
        <v>133</v>
      </c>
      <c r="E339" s="67" t="s">
        <v>134</v>
      </c>
      <c r="F339" s="67" t="str">
        <f>F337</f>
        <v>Dollars</v>
      </c>
      <c r="G339" s="67" t="str">
        <f t="shared" ref="G339:H339" si="52">G337</f>
        <v>Real $2019</v>
      </c>
      <c r="H339" s="67" t="str">
        <f t="shared" si="52"/>
        <v>End year</v>
      </c>
      <c r="I339" s="177">
        <f t="shared" ref="I339:X339" si="53">SUM(I337:I337)</f>
        <v>0</v>
      </c>
      <c r="J339" s="175">
        <f t="shared" si="53"/>
        <v>0</v>
      </c>
      <c r="K339" s="175">
        <f t="shared" si="53"/>
        <v>0</v>
      </c>
      <c r="L339" s="175">
        <f t="shared" si="53"/>
        <v>0</v>
      </c>
      <c r="M339" s="175">
        <f t="shared" si="53"/>
        <v>0</v>
      </c>
      <c r="N339" s="177">
        <f t="shared" si="53"/>
        <v>0</v>
      </c>
      <c r="O339" s="175">
        <f t="shared" si="53"/>
        <v>0</v>
      </c>
      <c r="P339" s="175">
        <f t="shared" si="53"/>
        <v>0</v>
      </c>
      <c r="Q339" s="175">
        <f t="shared" si="53"/>
        <v>0</v>
      </c>
      <c r="R339" s="175">
        <f t="shared" si="53"/>
        <v>50662.413375611948</v>
      </c>
      <c r="S339" s="177">
        <f t="shared" si="53"/>
        <v>202811.09597537038</v>
      </c>
      <c r="T339" s="175">
        <f t="shared" si="53"/>
        <v>413595.59964255511</v>
      </c>
      <c r="U339" s="175">
        <f t="shared" si="53"/>
        <v>682001.8908302288</v>
      </c>
      <c r="V339" s="175">
        <f t="shared" si="53"/>
        <v>825891.33517186041</v>
      </c>
      <c r="W339" s="175">
        <f t="shared" si="53"/>
        <v>708748.31375221699</v>
      </c>
      <c r="X339" s="175">
        <f t="shared" si="53"/>
        <v>759237.66574177879</v>
      </c>
      <c r="Z339" s="7"/>
      <c r="AA339" s="7"/>
      <c r="AB339" s="7"/>
      <c r="AC339" s="7"/>
      <c r="AD339" s="7"/>
    </row>
    <row r="340" spans="3:30" s="6" customFormat="1" ht="11.25" customHeight="1" x14ac:dyDescent="0.35">
      <c r="Z340" s="7"/>
      <c r="AA340" s="7"/>
      <c r="AB340" s="7"/>
      <c r="AC340" s="7"/>
      <c r="AD340" s="7"/>
    </row>
    <row r="341" spans="3:30" ht="12.3" x14ac:dyDescent="0.35">
      <c r="C341" s="73" t="s">
        <v>317</v>
      </c>
      <c r="D341" s="73" t="s">
        <v>318</v>
      </c>
      <c r="E341" s="64" t="str">
        <f>Lookup!E$20</f>
        <v>Source</v>
      </c>
      <c r="F341" s="64" t="str">
        <f>Lookup!F$20</f>
        <v>Unit</v>
      </c>
      <c r="G341" s="64" t="str">
        <f>Lookup!G$20</f>
        <v>Basis</v>
      </c>
      <c r="H341" s="64" t="str">
        <f>Lookup!H$20</f>
        <v>Timing</v>
      </c>
      <c r="I341" s="88" t="str">
        <f t="shared" ref="I341:X341" si="54">I$10</f>
        <v>RY09</v>
      </c>
      <c r="J341" s="64" t="str">
        <f t="shared" si="54"/>
        <v>RY10</v>
      </c>
      <c r="K341" s="64" t="str">
        <f t="shared" si="54"/>
        <v>RY11</v>
      </c>
      <c r="L341" s="64" t="str">
        <f t="shared" si="54"/>
        <v>RY12</v>
      </c>
      <c r="M341" s="64" t="str">
        <f t="shared" si="54"/>
        <v>RY13</v>
      </c>
      <c r="N341" s="88" t="str">
        <f t="shared" si="54"/>
        <v>RY14</v>
      </c>
      <c r="O341" s="64" t="str">
        <f t="shared" si="54"/>
        <v>RY15</v>
      </c>
      <c r="P341" s="64" t="str">
        <f t="shared" si="54"/>
        <v>RY16</v>
      </c>
      <c r="Q341" s="64" t="str">
        <f t="shared" si="54"/>
        <v>RY17</v>
      </c>
      <c r="R341" s="64" t="str">
        <f t="shared" si="54"/>
        <v>RY18</v>
      </c>
      <c r="S341" s="88" t="str">
        <f t="shared" si="54"/>
        <v>RY19</v>
      </c>
      <c r="T341" s="64" t="str">
        <f t="shared" si="54"/>
        <v>RY20</v>
      </c>
      <c r="U341" s="64" t="str">
        <f t="shared" si="54"/>
        <v>RY21</v>
      </c>
      <c r="V341" s="64" t="str">
        <f t="shared" si="54"/>
        <v>RY22</v>
      </c>
      <c r="W341" s="64" t="str">
        <f t="shared" si="54"/>
        <v>RY23</v>
      </c>
      <c r="X341" s="64" t="str">
        <f t="shared" si="54"/>
        <v>RY24</v>
      </c>
    </row>
    <row r="342" spans="3:30" ht="10.5" thickBot="1" x14ac:dyDescent="0.4"/>
    <row r="343" spans="3:30" ht="12.3" x14ac:dyDescent="0.35">
      <c r="C343" s="2129" t="s">
        <v>319</v>
      </c>
      <c r="D343" s="1597" t="s">
        <v>320</v>
      </c>
      <c r="E343" s="75" t="s">
        <v>134</v>
      </c>
      <c r="F343" s="75" t="str">
        <f t="shared" ref="F343:F406" si="55">Dollars</f>
        <v>Dollars</v>
      </c>
      <c r="G343" s="75" t="str">
        <f t="shared" ref="G343:G406" si="56">Real2019</f>
        <v>Real $2019</v>
      </c>
      <c r="H343" s="75" t="str">
        <f t="shared" ref="H343:H406" si="57">End_year</f>
        <v>End year</v>
      </c>
      <c r="I343" s="224"/>
      <c r="J343" s="223"/>
      <c r="K343" s="223"/>
      <c r="L343" s="223"/>
      <c r="M343" s="223"/>
      <c r="N343" s="224"/>
      <c r="O343" s="223"/>
      <c r="P343" s="223"/>
      <c r="Q343" s="223"/>
      <c r="R343" s="229">
        <f>R188/R$333*R$182</f>
        <v>0</v>
      </c>
      <c r="S343" s="230">
        <f t="shared" ref="S343:X343" si="58">S188/S$333*S$182</f>
        <v>0</v>
      </c>
      <c r="T343" s="231">
        <f t="shared" si="58"/>
        <v>0</v>
      </c>
      <c r="U343" s="229">
        <f t="shared" si="58"/>
        <v>0</v>
      </c>
      <c r="V343" s="229">
        <f t="shared" si="58"/>
        <v>0</v>
      </c>
      <c r="W343" s="229">
        <f t="shared" si="58"/>
        <v>0</v>
      </c>
      <c r="X343" s="230">
        <f t="shared" si="58"/>
        <v>0</v>
      </c>
    </row>
    <row r="344" spans="3:30" ht="12.3" x14ac:dyDescent="0.35">
      <c r="C344" s="2127"/>
      <c r="D344" s="1597" t="s">
        <v>321</v>
      </c>
      <c r="E344" s="75" t="s">
        <v>134</v>
      </c>
      <c r="F344" s="75" t="str">
        <f t="shared" si="55"/>
        <v>Dollars</v>
      </c>
      <c r="G344" s="75" t="str">
        <f t="shared" si="56"/>
        <v>Real $2019</v>
      </c>
      <c r="H344" s="75" t="str">
        <f t="shared" si="57"/>
        <v>End year</v>
      </c>
      <c r="I344" s="224"/>
      <c r="J344" s="223"/>
      <c r="K344" s="223"/>
      <c r="L344" s="223"/>
      <c r="M344" s="223"/>
      <c r="N344" s="224"/>
      <c r="O344" s="223"/>
      <c r="P344" s="223"/>
      <c r="Q344" s="223"/>
      <c r="R344" s="229">
        <f t="shared" ref="R344:X344" si="59">R189/R$333*R$182</f>
        <v>0</v>
      </c>
      <c r="S344" s="230">
        <f t="shared" si="59"/>
        <v>0</v>
      </c>
      <c r="T344" s="231">
        <f t="shared" si="59"/>
        <v>0</v>
      </c>
      <c r="U344" s="229">
        <f t="shared" si="59"/>
        <v>0</v>
      </c>
      <c r="V344" s="229">
        <f t="shared" si="59"/>
        <v>0</v>
      </c>
      <c r="W344" s="229">
        <f t="shared" si="59"/>
        <v>0</v>
      </c>
      <c r="X344" s="230">
        <f t="shared" si="59"/>
        <v>0</v>
      </c>
    </row>
    <row r="345" spans="3:30" ht="12.3" x14ac:dyDescent="0.35">
      <c r="C345" s="2127"/>
      <c r="D345" s="1597" t="s">
        <v>322</v>
      </c>
      <c r="E345" s="75" t="s">
        <v>134</v>
      </c>
      <c r="F345" s="75" t="str">
        <f t="shared" si="55"/>
        <v>Dollars</v>
      </c>
      <c r="G345" s="75" t="str">
        <f t="shared" si="56"/>
        <v>Real $2019</v>
      </c>
      <c r="H345" s="75" t="str">
        <f t="shared" si="57"/>
        <v>End year</v>
      </c>
      <c r="I345" s="224"/>
      <c r="J345" s="223"/>
      <c r="K345" s="223"/>
      <c r="L345" s="223"/>
      <c r="M345" s="223"/>
      <c r="N345" s="224"/>
      <c r="O345" s="223"/>
      <c r="P345" s="223"/>
      <c r="Q345" s="223"/>
      <c r="R345" s="229">
        <f t="shared" ref="R345:X345" si="60">R190/R$333*R$182</f>
        <v>0</v>
      </c>
      <c r="S345" s="230">
        <f t="shared" si="60"/>
        <v>0</v>
      </c>
      <c r="T345" s="231">
        <f t="shared" si="60"/>
        <v>0</v>
      </c>
      <c r="U345" s="229">
        <f t="shared" si="60"/>
        <v>0</v>
      </c>
      <c r="V345" s="229">
        <f t="shared" si="60"/>
        <v>0</v>
      </c>
      <c r="W345" s="229">
        <f t="shared" si="60"/>
        <v>0</v>
      </c>
      <c r="X345" s="230">
        <f t="shared" si="60"/>
        <v>0</v>
      </c>
    </row>
    <row r="346" spans="3:30" ht="12.3" x14ac:dyDescent="0.35">
      <c r="C346" s="2127"/>
      <c r="D346" s="1597" t="s">
        <v>323</v>
      </c>
      <c r="E346" s="75" t="s">
        <v>134</v>
      </c>
      <c r="F346" s="75" t="str">
        <f t="shared" si="55"/>
        <v>Dollars</v>
      </c>
      <c r="G346" s="75" t="str">
        <f t="shared" si="56"/>
        <v>Real $2019</v>
      </c>
      <c r="H346" s="75" t="str">
        <f t="shared" si="57"/>
        <v>End year</v>
      </c>
      <c r="I346" s="224"/>
      <c r="J346" s="223"/>
      <c r="K346" s="223"/>
      <c r="L346" s="223"/>
      <c r="M346" s="223"/>
      <c r="N346" s="224"/>
      <c r="O346" s="223"/>
      <c r="P346" s="223"/>
      <c r="Q346" s="223"/>
      <c r="R346" s="229">
        <f t="shared" ref="R346:X346" si="61">R191/R$333*R$182</f>
        <v>0</v>
      </c>
      <c r="S346" s="230">
        <f t="shared" si="61"/>
        <v>0</v>
      </c>
      <c r="T346" s="231">
        <f t="shared" si="61"/>
        <v>0</v>
      </c>
      <c r="U346" s="229">
        <f t="shared" si="61"/>
        <v>0</v>
      </c>
      <c r="V346" s="229">
        <f t="shared" si="61"/>
        <v>0</v>
      </c>
      <c r="W346" s="229">
        <f t="shared" si="61"/>
        <v>0</v>
      </c>
      <c r="X346" s="230">
        <f t="shared" si="61"/>
        <v>0</v>
      </c>
    </row>
    <row r="347" spans="3:30" ht="12.3" x14ac:dyDescent="0.35">
      <c r="C347" s="2127"/>
      <c r="D347" s="1597" t="s">
        <v>324</v>
      </c>
      <c r="E347" s="75" t="s">
        <v>134</v>
      </c>
      <c r="F347" s="75" t="str">
        <f t="shared" si="55"/>
        <v>Dollars</v>
      </c>
      <c r="G347" s="75" t="str">
        <f t="shared" si="56"/>
        <v>Real $2019</v>
      </c>
      <c r="H347" s="75" t="str">
        <f t="shared" si="57"/>
        <v>End year</v>
      </c>
      <c r="I347" s="224"/>
      <c r="J347" s="223"/>
      <c r="K347" s="223"/>
      <c r="L347" s="223"/>
      <c r="M347" s="223"/>
      <c r="N347" s="224"/>
      <c r="O347" s="223"/>
      <c r="P347" s="223"/>
      <c r="Q347" s="223"/>
      <c r="R347" s="229">
        <f t="shared" ref="R347:X347" si="62">R192/R$333*R$182</f>
        <v>0</v>
      </c>
      <c r="S347" s="230">
        <f t="shared" si="62"/>
        <v>0</v>
      </c>
      <c r="T347" s="231">
        <f t="shared" si="62"/>
        <v>0</v>
      </c>
      <c r="U347" s="229">
        <f t="shared" si="62"/>
        <v>0</v>
      </c>
      <c r="V347" s="229">
        <f t="shared" si="62"/>
        <v>0</v>
      </c>
      <c r="W347" s="229">
        <f t="shared" si="62"/>
        <v>0</v>
      </c>
      <c r="X347" s="230">
        <f t="shared" si="62"/>
        <v>0</v>
      </c>
    </row>
    <row r="348" spans="3:30" ht="12.3" x14ac:dyDescent="0.35">
      <c r="C348" s="2127"/>
      <c r="D348" s="1597" t="s">
        <v>325</v>
      </c>
      <c r="E348" s="75" t="s">
        <v>134</v>
      </c>
      <c r="F348" s="75" t="str">
        <f t="shared" si="55"/>
        <v>Dollars</v>
      </c>
      <c r="G348" s="75" t="str">
        <f t="shared" si="56"/>
        <v>Real $2019</v>
      </c>
      <c r="H348" s="75" t="str">
        <f t="shared" si="57"/>
        <v>End year</v>
      </c>
      <c r="I348" s="224"/>
      <c r="J348" s="223"/>
      <c r="K348" s="223"/>
      <c r="L348" s="223"/>
      <c r="M348" s="223"/>
      <c r="N348" s="224"/>
      <c r="O348" s="223"/>
      <c r="P348" s="223"/>
      <c r="Q348" s="223"/>
      <c r="R348" s="229">
        <f t="shared" ref="R348:X348" si="63">R193/R$333*R$182</f>
        <v>0</v>
      </c>
      <c r="S348" s="230">
        <f t="shared" si="63"/>
        <v>0</v>
      </c>
      <c r="T348" s="231">
        <f t="shared" si="63"/>
        <v>0</v>
      </c>
      <c r="U348" s="229">
        <f t="shared" si="63"/>
        <v>0</v>
      </c>
      <c r="V348" s="229">
        <f t="shared" si="63"/>
        <v>0</v>
      </c>
      <c r="W348" s="229">
        <f t="shared" si="63"/>
        <v>0</v>
      </c>
      <c r="X348" s="230">
        <f t="shared" si="63"/>
        <v>0</v>
      </c>
    </row>
    <row r="349" spans="3:30" ht="12.3" x14ac:dyDescent="0.35">
      <c r="C349" s="2127"/>
      <c r="D349" s="1597" t="s">
        <v>326</v>
      </c>
      <c r="E349" s="75" t="s">
        <v>134</v>
      </c>
      <c r="F349" s="75" t="str">
        <f t="shared" si="55"/>
        <v>Dollars</v>
      </c>
      <c r="G349" s="75" t="str">
        <f t="shared" si="56"/>
        <v>Real $2019</v>
      </c>
      <c r="H349" s="75" t="str">
        <f t="shared" si="57"/>
        <v>End year</v>
      </c>
      <c r="I349" s="224"/>
      <c r="J349" s="223"/>
      <c r="K349" s="223"/>
      <c r="L349" s="223"/>
      <c r="M349" s="223"/>
      <c r="N349" s="224"/>
      <c r="O349" s="223"/>
      <c r="P349" s="223"/>
      <c r="Q349" s="223"/>
      <c r="R349" s="229">
        <f t="shared" ref="R349:X349" si="64">R194/R$333*R$182</f>
        <v>0</v>
      </c>
      <c r="S349" s="230">
        <f t="shared" si="64"/>
        <v>0</v>
      </c>
      <c r="T349" s="231">
        <f t="shared" si="64"/>
        <v>0</v>
      </c>
      <c r="U349" s="229">
        <f t="shared" si="64"/>
        <v>0</v>
      </c>
      <c r="V349" s="229">
        <f t="shared" si="64"/>
        <v>0</v>
      </c>
      <c r="W349" s="229">
        <f t="shared" si="64"/>
        <v>0</v>
      </c>
      <c r="X349" s="230">
        <f t="shared" si="64"/>
        <v>0</v>
      </c>
    </row>
    <row r="350" spans="3:30" ht="12.3" x14ac:dyDescent="0.35">
      <c r="C350" s="2127"/>
      <c r="D350" s="1597" t="s">
        <v>327</v>
      </c>
      <c r="E350" s="75" t="s">
        <v>134</v>
      </c>
      <c r="F350" s="75" t="str">
        <f t="shared" si="55"/>
        <v>Dollars</v>
      </c>
      <c r="G350" s="75" t="str">
        <f t="shared" si="56"/>
        <v>Real $2019</v>
      </c>
      <c r="H350" s="75" t="str">
        <f t="shared" si="57"/>
        <v>End year</v>
      </c>
      <c r="I350" s="224"/>
      <c r="J350" s="223"/>
      <c r="K350" s="223"/>
      <c r="L350" s="223"/>
      <c r="M350" s="223"/>
      <c r="N350" s="224"/>
      <c r="O350" s="223"/>
      <c r="P350" s="223"/>
      <c r="Q350" s="223"/>
      <c r="R350" s="229">
        <f t="shared" ref="R350:X350" si="65">R195/R$333*R$182</f>
        <v>0</v>
      </c>
      <c r="S350" s="230">
        <f t="shared" si="65"/>
        <v>0</v>
      </c>
      <c r="T350" s="231">
        <f t="shared" si="65"/>
        <v>0</v>
      </c>
      <c r="U350" s="229">
        <f t="shared" si="65"/>
        <v>0</v>
      </c>
      <c r="V350" s="229">
        <f t="shared" si="65"/>
        <v>0</v>
      </c>
      <c r="W350" s="229">
        <f t="shared" si="65"/>
        <v>0</v>
      </c>
      <c r="X350" s="230">
        <f t="shared" si="65"/>
        <v>0</v>
      </c>
    </row>
    <row r="351" spans="3:30" ht="12.3" x14ac:dyDescent="0.35">
      <c r="C351" s="2127"/>
      <c r="D351" s="1597" t="s">
        <v>328</v>
      </c>
      <c r="E351" s="75" t="s">
        <v>134</v>
      </c>
      <c r="F351" s="75" t="str">
        <f t="shared" si="55"/>
        <v>Dollars</v>
      </c>
      <c r="G351" s="75" t="str">
        <f t="shared" si="56"/>
        <v>Real $2019</v>
      </c>
      <c r="H351" s="75" t="str">
        <f t="shared" si="57"/>
        <v>End year</v>
      </c>
      <c r="I351" s="224"/>
      <c r="J351" s="223"/>
      <c r="K351" s="223"/>
      <c r="L351" s="223"/>
      <c r="M351" s="223"/>
      <c r="N351" s="224"/>
      <c r="O351" s="223"/>
      <c r="P351" s="223"/>
      <c r="Q351" s="223"/>
      <c r="R351" s="229">
        <f t="shared" ref="R351:X351" si="66">R196/R$333*R$182</f>
        <v>0</v>
      </c>
      <c r="S351" s="230">
        <f t="shared" si="66"/>
        <v>0</v>
      </c>
      <c r="T351" s="231">
        <f t="shared" si="66"/>
        <v>0</v>
      </c>
      <c r="U351" s="229">
        <f t="shared" si="66"/>
        <v>0</v>
      </c>
      <c r="V351" s="229">
        <f t="shared" si="66"/>
        <v>0</v>
      </c>
      <c r="W351" s="229">
        <f t="shared" si="66"/>
        <v>0</v>
      </c>
      <c r="X351" s="230">
        <f t="shared" si="66"/>
        <v>0</v>
      </c>
    </row>
    <row r="352" spans="3:30" ht="12.3" x14ac:dyDescent="0.35">
      <c r="C352" s="2127"/>
      <c r="D352" s="1597" t="s">
        <v>329</v>
      </c>
      <c r="E352" s="75" t="s">
        <v>134</v>
      </c>
      <c r="F352" s="75" t="str">
        <f t="shared" si="55"/>
        <v>Dollars</v>
      </c>
      <c r="G352" s="75" t="str">
        <f t="shared" si="56"/>
        <v>Real $2019</v>
      </c>
      <c r="H352" s="75" t="str">
        <f t="shared" si="57"/>
        <v>End year</v>
      </c>
      <c r="I352" s="224"/>
      <c r="J352" s="223"/>
      <c r="K352" s="223"/>
      <c r="L352" s="223"/>
      <c r="M352" s="223"/>
      <c r="N352" s="224"/>
      <c r="O352" s="223"/>
      <c r="P352" s="223"/>
      <c r="Q352" s="223"/>
      <c r="R352" s="229">
        <f t="shared" ref="R352:X352" si="67">R197/R$333*R$182</f>
        <v>0</v>
      </c>
      <c r="S352" s="230">
        <f t="shared" si="67"/>
        <v>0</v>
      </c>
      <c r="T352" s="231">
        <f t="shared" si="67"/>
        <v>0</v>
      </c>
      <c r="U352" s="229">
        <f t="shared" si="67"/>
        <v>0</v>
      </c>
      <c r="V352" s="229">
        <f t="shared" si="67"/>
        <v>0</v>
      </c>
      <c r="W352" s="229">
        <f t="shared" si="67"/>
        <v>0</v>
      </c>
      <c r="X352" s="230">
        <f t="shared" si="67"/>
        <v>0</v>
      </c>
    </row>
    <row r="353" spans="3:24" ht="12.3" x14ac:dyDescent="0.35">
      <c r="C353" s="2127"/>
      <c r="D353" s="1597" t="s">
        <v>330</v>
      </c>
      <c r="E353" s="75" t="s">
        <v>134</v>
      </c>
      <c r="F353" s="75" t="str">
        <f t="shared" si="55"/>
        <v>Dollars</v>
      </c>
      <c r="G353" s="75" t="str">
        <f t="shared" si="56"/>
        <v>Real $2019</v>
      </c>
      <c r="H353" s="75" t="str">
        <f t="shared" si="57"/>
        <v>End year</v>
      </c>
      <c r="I353" s="224"/>
      <c r="J353" s="223"/>
      <c r="K353" s="223"/>
      <c r="L353" s="223"/>
      <c r="M353" s="223"/>
      <c r="N353" s="224"/>
      <c r="O353" s="223"/>
      <c r="P353" s="223"/>
      <c r="Q353" s="223"/>
      <c r="R353" s="229">
        <f t="shared" ref="R353:X353" si="68">R198/R$333*R$182</f>
        <v>0</v>
      </c>
      <c r="S353" s="230">
        <f t="shared" si="68"/>
        <v>0</v>
      </c>
      <c r="T353" s="231">
        <f t="shared" si="68"/>
        <v>0</v>
      </c>
      <c r="U353" s="229">
        <f t="shared" si="68"/>
        <v>0</v>
      </c>
      <c r="V353" s="229">
        <f t="shared" si="68"/>
        <v>0</v>
      </c>
      <c r="W353" s="229">
        <f t="shared" si="68"/>
        <v>0</v>
      </c>
      <c r="X353" s="230">
        <f t="shared" si="68"/>
        <v>0</v>
      </c>
    </row>
    <row r="354" spans="3:24" ht="12.3" x14ac:dyDescent="0.35">
      <c r="C354" s="2127"/>
      <c r="D354" s="1597" t="s">
        <v>331</v>
      </c>
      <c r="E354" s="75" t="s">
        <v>134</v>
      </c>
      <c r="F354" s="75" t="str">
        <f t="shared" si="55"/>
        <v>Dollars</v>
      </c>
      <c r="G354" s="75" t="str">
        <f t="shared" si="56"/>
        <v>Real $2019</v>
      </c>
      <c r="H354" s="75" t="str">
        <f t="shared" si="57"/>
        <v>End year</v>
      </c>
      <c r="I354" s="224"/>
      <c r="J354" s="223"/>
      <c r="K354" s="223"/>
      <c r="L354" s="223"/>
      <c r="M354" s="223"/>
      <c r="N354" s="224"/>
      <c r="O354" s="223"/>
      <c r="P354" s="223"/>
      <c r="Q354" s="223"/>
      <c r="R354" s="229">
        <f t="shared" ref="R354:X354" si="69">R199/R$333*R$182</f>
        <v>0</v>
      </c>
      <c r="S354" s="230">
        <f t="shared" si="69"/>
        <v>0</v>
      </c>
      <c r="T354" s="231">
        <f t="shared" si="69"/>
        <v>0</v>
      </c>
      <c r="U354" s="229">
        <f t="shared" si="69"/>
        <v>0</v>
      </c>
      <c r="V354" s="229">
        <f t="shared" si="69"/>
        <v>0</v>
      </c>
      <c r="W354" s="229">
        <f t="shared" si="69"/>
        <v>0</v>
      </c>
      <c r="X354" s="230">
        <f t="shared" si="69"/>
        <v>0</v>
      </c>
    </row>
    <row r="355" spans="3:24" ht="12.3" x14ac:dyDescent="0.35">
      <c r="C355" s="2127"/>
      <c r="D355" s="1597" t="s">
        <v>332</v>
      </c>
      <c r="E355" s="75" t="s">
        <v>134</v>
      </c>
      <c r="F355" s="75" t="str">
        <f t="shared" si="55"/>
        <v>Dollars</v>
      </c>
      <c r="G355" s="75" t="str">
        <f t="shared" si="56"/>
        <v>Real $2019</v>
      </c>
      <c r="H355" s="75" t="str">
        <f t="shared" si="57"/>
        <v>End year</v>
      </c>
      <c r="I355" s="224"/>
      <c r="J355" s="223"/>
      <c r="K355" s="223"/>
      <c r="L355" s="223"/>
      <c r="M355" s="223"/>
      <c r="N355" s="224"/>
      <c r="O355" s="223"/>
      <c r="P355" s="223"/>
      <c r="Q355" s="223"/>
      <c r="R355" s="229">
        <f t="shared" ref="R355:X355" si="70">R200/R$333*R$182</f>
        <v>0</v>
      </c>
      <c r="S355" s="230">
        <f t="shared" si="70"/>
        <v>0</v>
      </c>
      <c r="T355" s="231">
        <f t="shared" si="70"/>
        <v>0</v>
      </c>
      <c r="U355" s="229">
        <f t="shared" si="70"/>
        <v>0</v>
      </c>
      <c r="V355" s="229">
        <f t="shared" si="70"/>
        <v>0</v>
      </c>
      <c r="W355" s="229">
        <f t="shared" si="70"/>
        <v>0</v>
      </c>
      <c r="X355" s="230">
        <f t="shared" si="70"/>
        <v>0</v>
      </c>
    </row>
    <row r="356" spans="3:24" ht="12.3" x14ac:dyDescent="0.35">
      <c r="C356" s="2127"/>
      <c r="D356" s="1597" t="s">
        <v>333</v>
      </c>
      <c r="E356" s="75" t="s">
        <v>134</v>
      </c>
      <c r="F356" s="75" t="str">
        <f t="shared" si="55"/>
        <v>Dollars</v>
      </c>
      <c r="G356" s="75" t="str">
        <f t="shared" si="56"/>
        <v>Real $2019</v>
      </c>
      <c r="H356" s="75" t="str">
        <f t="shared" si="57"/>
        <v>End year</v>
      </c>
      <c r="I356" s="224"/>
      <c r="J356" s="223"/>
      <c r="K356" s="223"/>
      <c r="L356" s="223"/>
      <c r="M356" s="223"/>
      <c r="N356" s="224"/>
      <c r="O356" s="223"/>
      <c r="P356" s="223"/>
      <c r="Q356" s="223"/>
      <c r="R356" s="229">
        <f t="shared" ref="R356:X356" si="71">R201/R$333*R$182</f>
        <v>0</v>
      </c>
      <c r="S356" s="230">
        <f t="shared" si="71"/>
        <v>0</v>
      </c>
      <c r="T356" s="231">
        <f t="shared" si="71"/>
        <v>0</v>
      </c>
      <c r="U356" s="229">
        <f t="shared" si="71"/>
        <v>0</v>
      </c>
      <c r="V356" s="229">
        <f t="shared" si="71"/>
        <v>0</v>
      </c>
      <c r="W356" s="229">
        <f t="shared" si="71"/>
        <v>0</v>
      </c>
      <c r="X356" s="230">
        <f t="shared" si="71"/>
        <v>0</v>
      </c>
    </row>
    <row r="357" spans="3:24" ht="12.3" x14ac:dyDescent="0.35">
      <c r="C357" s="2127"/>
      <c r="D357" s="1597" t="s">
        <v>334</v>
      </c>
      <c r="E357" s="75" t="s">
        <v>134</v>
      </c>
      <c r="F357" s="75" t="str">
        <f t="shared" si="55"/>
        <v>Dollars</v>
      </c>
      <c r="G357" s="75" t="str">
        <f t="shared" si="56"/>
        <v>Real $2019</v>
      </c>
      <c r="H357" s="75" t="str">
        <f t="shared" si="57"/>
        <v>End year</v>
      </c>
      <c r="I357" s="224"/>
      <c r="J357" s="223"/>
      <c r="K357" s="223"/>
      <c r="L357" s="223"/>
      <c r="M357" s="223"/>
      <c r="N357" s="224"/>
      <c r="O357" s="223"/>
      <c r="P357" s="223"/>
      <c r="Q357" s="223"/>
      <c r="R357" s="229">
        <f t="shared" ref="R357:X357" si="72">R202/R$333*R$182</f>
        <v>0</v>
      </c>
      <c r="S357" s="230">
        <f t="shared" si="72"/>
        <v>0</v>
      </c>
      <c r="T357" s="231">
        <f t="shared" si="72"/>
        <v>0</v>
      </c>
      <c r="U357" s="229">
        <f t="shared" si="72"/>
        <v>0</v>
      </c>
      <c r="V357" s="229">
        <f t="shared" si="72"/>
        <v>0</v>
      </c>
      <c r="W357" s="229">
        <f t="shared" si="72"/>
        <v>0</v>
      </c>
      <c r="X357" s="230">
        <f t="shared" si="72"/>
        <v>0</v>
      </c>
    </row>
    <row r="358" spans="3:24" ht="12.3" x14ac:dyDescent="0.35">
      <c r="C358" s="2127"/>
      <c r="D358" s="1597" t="s">
        <v>335</v>
      </c>
      <c r="E358" s="75" t="s">
        <v>134</v>
      </c>
      <c r="F358" s="75" t="str">
        <f t="shared" si="55"/>
        <v>Dollars</v>
      </c>
      <c r="G358" s="75" t="str">
        <f t="shared" si="56"/>
        <v>Real $2019</v>
      </c>
      <c r="H358" s="75" t="str">
        <f t="shared" si="57"/>
        <v>End year</v>
      </c>
      <c r="I358" s="224"/>
      <c r="J358" s="223"/>
      <c r="K358" s="223"/>
      <c r="L358" s="223"/>
      <c r="M358" s="223"/>
      <c r="N358" s="224"/>
      <c r="O358" s="223"/>
      <c r="P358" s="223"/>
      <c r="Q358" s="223"/>
      <c r="R358" s="229">
        <f t="shared" ref="R358:X358" si="73">R203/R$333*R$182</f>
        <v>0</v>
      </c>
      <c r="S358" s="230">
        <f t="shared" si="73"/>
        <v>0</v>
      </c>
      <c r="T358" s="231">
        <f t="shared" si="73"/>
        <v>0</v>
      </c>
      <c r="U358" s="229">
        <f t="shared" si="73"/>
        <v>0</v>
      </c>
      <c r="V358" s="229">
        <f t="shared" si="73"/>
        <v>0</v>
      </c>
      <c r="W358" s="229">
        <f t="shared" si="73"/>
        <v>0</v>
      </c>
      <c r="X358" s="230">
        <f t="shared" si="73"/>
        <v>0</v>
      </c>
    </row>
    <row r="359" spans="3:24" ht="12.3" x14ac:dyDescent="0.35">
      <c r="C359" s="2127"/>
      <c r="D359" s="1597" t="s">
        <v>336</v>
      </c>
      <c r="E359" s="75" t="s">
        <v>134</v>
      </c>
      <c r="F359" s="75" t="str">
        <f t="shared" si="55"/>
        <v>Dollars</v>
      </c>
      <c r="G359" s="75" t="str">
        <f t="shared" si="56"/>
        <v>Real $2019</v>
      </c>
      <c r="H359" s="75" t="str">
        <f t="shared" si="57"/>
        <v>End year</v>
      </c>
      <c r="I359" s="224"/>
      <c r="J359" s="223"/>
      <c r="K359" s="223"/>
      <c r="L359" s="223"/>
      <c r="M359" s="223"/>
      <c r="N359" s="224"/>
      <c r="O359" s="223"/>
      <c r="P359" s="223"/>
      <c r="Q359" s="223"/>
      <c r="R359" s="229">
        <f t="shared" ref="R359:X359" si="74">R204/R$333*R$182</f>
        <v>0</v>
      </c>
      <c r="S359" s="230">
        <f t="shared" si="74"/>
        <v>0</v>
      </c>
      <c r="T359" s="231">
        <f t="shared" si="74"/>
        <v>0</v>
      </c>
      <c r="U359" s="229">
        <f t="shared" si="74"/>
        <v>0</v>
      </c>
      <c r="V359" s="229">
        <f t="shared" si="74"/>
        <v>0</v>
      </c>
      <c r="W359" s="229">
        <f t="shared" si="74"/>
        <v>0</v>
      </c>
      <c r="X359" s="230">
        <f t="shared" si="74"/>
        <v>0</v>
      </c>
    </row>
    <row r="360" spans="3:24" ht="12.3" x14ac:dyDescent="0.35">
      <c r="C360" s="2127"/>
      <c r="D360" s="1597" t="s">
        <v>337</v>
      </c>
      <c r="E360" s="75" t="s">
        <v>134</v>
      </c>
      <c r="F360" s="75" t="str">
        <f t="shared" si="55"/>
        <v>Dollars</v>
      </c>
      <c r="G360" s="75" t="str">
        <f t="shared" si="56"/>
        <v>Real $2019</v>
      </c>
      <c r="H360" s="75" t="str">
        <f t="shared" si="57"/>
        <v>End year</v>
      </c>
      <c r="I360" s="224"/>
      <c r="J360" s="223"/>
      <c r="K360" s="223"/>
      <c r="L360" s="223"/>
      <c r="M360" s="223"/>
      <c r="N360" s="224"/>
      <c r="O360" s="223"/>
      <c r="P360" s="223"/>
      <c r="Q360" s="223"/>
      <c r="R360" s="229">
        <f t="shared" ref="R360:X360" si="75">R205/R$333*R$182</f>
        <v>0</v>
      </c>
      <c r="S360" s="230">
        <f t="shared" si="75"/>
        <v>0</v>
      </c>
      <c r="T360" s="231">
        <f t="shared" si="75"/>
        <v>0</v>
      </c>
      <c r="U360" s="229">
        <f t="shared" si="75"/>
        <v>0</v>
      </c>
      <c r="V360" s="229">
        <f t="shared" si="75"/>
        <v>0</v>
      </c>
      <c r="W360" s="229">
        <f t="shared" si="75"/>
        <v>0</v>
      </c>
      <c r="X360" s="230">
        <f t="shared" si="75"/>
        <v>0</v>
      </c>
    </row>
    <row r="361" spans="3:24" ht="12.3" x14ac:dyDescent="0.35">
      <c r="C361" s="2127"/>
      <c r="D361" s="1597" t="s">
        <v>338</v>
      </c>
      <c r="E361" s="75" t="s">
        <v>134</v>
      </c>
      <c r="F361" s="75" t="str">
        <f t="shared" si="55"/>
        <v>Dollars</v>
      </c>
      <c r="G361" s="75" t="str">
        <f t="shared" si="56"/>
        <v>Real $2019</v>
      </c>
      <c r="H361" s="75" t="str">
        <f t="shared" si="57"/>
        <v>End year</v>
      </c>
      <c r="I361" s="224"/>
      <c r="J361" s="223"/>
      <c r="K361" s="223"/>
      <c r="L361" s="223"/>
      <c r="M361" s="223"/>
      <c r="N361" s="224"/>
      <c r="O361" s="223"/>
      <c r="P361" s="223"/>
      <c r="Q361" s="223"/>
      <c r="R361" s="229">
        <f t="shared" ref="R361:X361" si="76">R206/R$333*R$182</f>
        <v>93897.986710489989</v>
      </c>
      <c r="S361" s="230">
        <f t="shared" si="76"/>
        <v>205844.99229793399</v>
      </c>
      <c r="T361" s="231">
        <f t="shared" si="76"/>
        <v>207308.25330584875</v>
      </c>
      <c r="U361" s="229">
        <f t="shared" si="76"/>
        <v>104281.91883800132</v>
      </c>
      <c r="V361" s="229">
        <f t="shared" si="76"/>
        <v>105085.05015242389</v>
      </c>
      <c r="W361" s="229">
        <f t="shared" si="76"/>
        <v>53036.012140638122</v>
      </c>
      <c r="X361" s="230">
        <f t="shared" si="76"/>
        <v>53430.034021402178</v>
      </c>
    </row>
    <row r="362" spans="3:24" ht="12.3" x14ac:dyDescent="0.35">
      <c r="C362" s="2127"/>
      <c r="D362" s="1597" t="s">
        <v>339</v>
      </c>
      <c r="E362" s="75" t="s">
        <v>134</v>
      </c>
      <c r="F362" s="75" t="str">
        <f t="shared" si="55"/>
        <v>Dollars</v>
      </c>
      <c r="G362" s="75" t="str">
        <f t="shared" si="56"/>
        <v>Real $2019</v>
      </c>
      <c r="H362" s="75" t="str">
        <f t="shared" si="57"/>
        <v>End year</v>
      </c>
      <c r="I362" s="224"/>
      <c r="J362" s="223"/>
      <c r="K362" s="223"/>
      <c r="L362" s="223"/>
      <c r="M362" s="223"/>
      <c r="N362" s="224"/>
      <c r="O362" s="223"/>
      <c r="P362" s="223"/>
      <c r="Q362" s="223"/>
      <c r="R362" s="229">
        <f t="shared" ref="R362:X362" si="77">R207/R$333*R$182</f>
        <v>281693.96013146994</v>
      </c>
      <c r="S362" s="230">
        <f t="shared" si="77"/>
        <v>617534.97689380206</v>
      </c>
      <c r="T362" s="231">
        <f t="shared" si="77"/>
        <v>414616.50661169749</v>
      </c>
      <c r="U362" s="229">
        <f t="shared" si="77"/>
        <v>312845.75651400397</v>
      </c>
      <c r="V362" s="229">
        <f t="shared" si="77"/>
        <v>315255.15045727167</v>
      </c>
      <c r="W362" s="229">
        <f t="shared" si="77"/>
        <v>159108.03642191438</v>
      </c>
      <c r="X362" s="230">
        <f t="shared" si="77"/>
        <v>160290.10206420653</v>
      </c>
    </row>
    <row r="363" spans="3:24" ht="12.3" x14ac:dyDescent="0.35">
      <c r="C363" s="2127"/>
      <c r="D363" s="1597" t="s">
        <v>340</v>
      </c>
      <c r="E363" s="75" t="s">
        <v>134</v>
      </c>
      <c r="F363" s="75" t="str">
        <f t="shared" si="55"/>
        <v>Dollars</v>
      </c>
      <c r="G363" s="75" t="str">
        <f t="shared" si="56"/>
        <v>Real $2019</v>
      </c>
      <c r="H363" s="75" t="str">
        <f t="shared" si="57"/>
        <v>End year</v>
      </c>
      <c r="I363" s="224"/>
      <c r="J363" s="223"/>
      <c r="K363" s="223"/>
      <c r="L363" s="223"/>
      <c r="M363" s="223"/>
      <c r="N363" s="224"/>
      <c r="O363" s="223"/>
      <c r="P363" s="223"/>
      <c r="Q363" s="223"/>
      <c r="R363" s="229">
        <f t="shared" ref="R363:X363" si="78">R208/R$333*R$182</f>
        <v>134566.64961515999</v>
      </c>
      <c r="S363" s="230">
        <f t="shared" si="78"/>
        <v>609404.09969803353</v>
      </c>
      <c r="T363" s="231">
        <f t="shared" si="78"/>
        <v>1865125.5533730693</v>
      </c>
      <c r="U363" s="229">
        <f t="shared" si="78"/>
        <v>1064870.7105822081</v>
      </c>
      <c r="V363" s="229">
        <f t="shared" si="78"/>
        <v>373151.18929824326</v>
      </c>
      <c r="W363" s="229">
        <f t="shared" si="78"/>
        <v>117502.87407790424</v>
      </c>
      <c r="X363" s="230">
        <f t="shared" si="78"/>
        <v>107154.42886488313</v>
      </c>
    </row>
    <row r="364" spans="3:24" ht="12.3" x14ac:dyDescent="0.35">
      <c r="C364" s="2127"/>
      <c r="D364" s="1597" t="s">
        <v>341</v>
      </c>
      <c r="E364" s="75" t="s">
        <v>134</v>
      </c>
      <c r="F364" s="75" t="str">
        <f t="shared" si="55"/>
        <v>Dollars</v>
      </c>
      <c r="G364" s="75" t="str">
        <f t="shared" si="56"/>
        <v>Real $2019</v>
      </c>
      <c r="H364" s="75" t="str">
        <f t="shared" si="57"/>
        <v>End year</v>
      </c>
      <c r="I364" s="224"/>
      <c r="J364" s="223"/>
      <c r="K364" s="223"/>
      <c r="L364" s="223"/>
      <c r="M364" s="223"/>
      <c r="N364" s="224"/>
      <c r="O364" s="223"/>
      <c r="P364" s="223"/>
      <c r="Q364" s="223"/>
      <c r="R364" s="229">
        <f t="shared" ref="R364:X364" si="79">R209/R$333*R$182</f>
        <v>0</v>
      </c>
      <c r="S364" s="230">
        <f t="shared" si="79"/>
        <v>0</v>
      </c>
      <c r="T364" s="231">
        <f t="shared" si="79"/>
        <v>0</v>
      </c>
      <c r="U364" s="229">
        <f t="shared" si="79"/>
        <v>0</v>
      </c>
      <c r="V364" s="229">
        <f t="shared" si="79"/>
        <v>0</v>
      </c>
      <c r="W364" s="229">
        <f t="shared" si="79"/>
        <v>0</v>
      </c>
      <c r="X364" s="230">
        <f t="shared" si="79"/>
        <v>0</v>
      </c>
    </row>
    <row r="365" spans="3:24" ht="12.3" x14ac:dyDescent="0.35">
      <c r="C365" s="2127"/>
      <c r="D365" s="1597" t="s">
        <v>342</v>
      </c>
      <c r="E365" s="75" t="s">
        <v>134</v>
      </c>
      <c r="F365" s="75" t="str">
        <f t="shared" si="55"/>
        <v>Dollars</v>
      </c>
      <c r="G365" s="75" t="str">
        <f t="shared" si="56"/>
        <v>Real $2019</v>
      </c>
      <c r="H365" s="75" t="str">
        <f t="shared" si="57"/>
        <v>End year</v>
      </c>
      <c r="I365" s="224"/>
      <c r="J365" s="223"/>
      <c r="K365" s="223"/>
      <c r="L365" s="223"/>
      <c r="M365" s="223"/>
      <c r="N365" s="224"/>
      <c r="O365" s="223"/>
      <c r="P365" s="223"/>
      <c r="Q365" s="223"/>
      <c r="R365" s="229">
        <f t="shared" ref="R365:X365" si="80">R210/R$333*R$182</f>
        <v>0</v>
      </c>
      <c r="S365" s="230">
        <f t="shared" si="80"/>
        <v>0</v>
      </c>
      <c r="T365" s="231">
        <f t="shared" si="80"/>
        <v>0</v>
      </c>
      <c r="U365" s="229">
        <f t="shared" si="80"/>
        <v>0</v>
      </c>
      <c r="V365" s="229">
        <f t="shared" si="80"/>
        <v>0</v>
      </c>
      <c r="W365" s="229">
        <f t="shared" si="80"/>
        <v>0</v>
      </c>
      <c r="X365" s="230">
        <f t="shared" si="80"/>
        <v>0</v>
      </c>
    </row>
    <row r="366" spans="3:24" ht="12.3" x14ac:dyDescent="0.35">
      <c r="C366" s="2127"/>
      <c r="D366" s="1597" t="s">
        <v>343</v>
      </c>
      <c r="E366" s="75" t="s">
        <v>134</v>
      </c>
      <c r="F366" s="75" t="str">
        <f t="shared" si="55"/>
        <v>Dollars</v>
      </c>
      <c r="G366" s="75" t="str">
        <f t="shared" si="56"/>
        <v>Real $2019</v>
      </c>
      <c r="H366" s="75" t="str">
        <f t="shared" si="57"/>
        <v>End year</v>
      </c>
      <c r="I366" s="224"/>
      <c r="J366" s="223"/>
      <c r="K366" s="223"/>
      <c r="L366" s="223"/>
      <c r="M366" s="223"/>
      <c r="N366" s="224"/>
      <c r="O366" s="223"/>
      <c r="P366" s="223"/>
      <c r="Q366" s="223"/>
      <c r="R366" s="229">
        <f t="shared" ref="R366:X366" si="81">R211/R$333*R$182</f>
        <v>0</v>
      </c>
      <c r="S366" s="230">
        <f t="shared" si="81"/>
        <v>0</v>
      </c>
      <c r="T366" s="231">
        <f t="shared" si="81"/>
        <v>0</v>
      </c>
      <c r="U366" s="229">
        <f t="shared" si="81"/>
        <v>0</v>
      </c>
      <c r="V366" s="229">
        <f t="shared" si="81"/>
        <v>0</v>
      </c>
      <c r="W366" s="229">
        <f t="shared" si="81"/>
        <v>0</v>
      </c>
      <c r="X366" s="230">
        <f t="shared" si="81"/>
        <v>0</v>
      </c>
    </row>
    <row r="367" spans="3:24" ht="12.3" x14ac:dyDescent="0.35">
      <c r="C367" s="2128"/>
      <c r="D367" s="1598" t="s">
        <v>115</v>
      </c>
      <c r="E367" s="75" t="s">
        <v>134</v>
      </c>
      <c r="F367" s="75" t="str">
        <f t="shared" si="55"/>
        <v>Dollars</v>
      </c>
      <c r="G367" s="75" t="str">
        <f t="shared" si="56"/>
        <v>Real $2019</v>
      </c>
      <c r="H367" s="75" t="str">
        <f t="shared" si="57"/>
        <v>End year</v>
      </c>
      <c r="I367" s="224"/>
      <c r="J367" s="223"/>
      <c r="K367" s="223"/>
      <c r="L367" s="223"/>
      <c r="M367" s="223"/>
      <c r="N367" s="224"/>
      <c r="O367" s="223"/>
      <c r="P367" s="223"/>
      <c r="Q367" s="223"/>
      <c r="R367" s="229">
        <f t="shared" ref="R367:X367" si="82">R212/R$333*R$182</f>
        <v>0</v>
      </c>
      <c r="S367" s="230">
        <f t="shared" si="82"/>
        <v>0</v>
      </c>
      <c r="T367" s="231">
        <f t="shared" si="82"/>
        <v>0</v>
      </c>
      <c r="U367" s="229">
        <f t="shared" si="82"/>
        <v>0</v>
      </c>
      <c r="V367" s="229">
        <f t="shared" si="82"/>
        <v>0</v>
      </c>
      <c r="W367" s="229">
        <f t="shared" si="82"/>
        <v>0</v>
      </c>
      <c r="X367" s="230">
        <f t="shared" si="82"/>
        <v>0</v>
      </c>
    </row>
    <row r="368" spans="3:24" ht="12.3" x14ac:dyDescent="0.35">
      <c r="C368" s="2126" t="s">
        <v>344</v>
      </c>
      <c r="D368" s="1599" t="s">
        <v>345</v>
      </c>
      <c r="E368" s="75" t="s">
        <v>134</v>
      </c>
      <c r="F368" s="75" t="str">
        <f t="shared" si="55"/>
        <v>Dollars</v>
      </c>
      <c r="G368" s="75" t="str">
        <f t="shared" si="56"/>
        <v>Real $2019</v>
      </c>
      <c r="H368" s="75" t="str">
        <f t="shared" si="57"/>
        <v>End year</v>
      </c>
      <c r="I368" s="224"/>
      <c r="J368" s="223"/>
      <c r="K368" s="223"/>
      <c r="L368" s="223"/>
      <c r="M368" s="223"/>
      <c r="N368" s="224"/>
      <c r="O368" s="223"/>
      <c r="P368" s="223"/>
      <c r="Q368" s="223"/>
      <c r="R368" s="229">
        <f t="shared" ref="R368:X368" si="83">R213/R$333*R$182</f>
        <v>6942.826199409028</v>
      </c>
      <c r="S368" s="230">
        <f t="shared" si="83"/>
        <v>10662.722995180133</v>
      </c>
      <c r="T368" s="231">
        <f t="shared" si="83"/>
        <v>242115.61708812916</v>
      </c>
      <c r="U368" s="229">
        <f t="shared" si="83"/>
        <v>253955.90773488337</v>
      </c>
      <c r="V368" s="229">
        <f t="shared" si="83"/>
        <v>266740.41371852666</v>
      </c>
      <c r="W368" s="229">
        <f t="shared" si="83"/>
        <v>281146.9126841001</v>
      </c>
      <c r="X368" s="230">
        <f t="shared" si="83"/>
        <v>294832.73263490346</v>
      </c>
    </row>
    <row r="369" spans="3:24" ht="12.3" x14ac:dyDescent="0.35">
      <c r="C369" s="2127"/>
      <c r="D369" s="1597" t="s">
        <v>346</v>
      </c>
      <c r="E369" s="75" t="s">
        <v>134</v>
      </c>
      <c r="F369" s="75" t="str">
        <f t="shared" si="55"/>
        <v>Dollars</v>
      </c>
      <c r="G369" s="75" t="str">
        <f t="shared" si="56"/>
        <v>Real $2019</v>
      </c>
      <c r="H369" s="75" t="str">
        <f t="shared" si="57"/>
        <v>End year</v>
      </c>
      <c r="I369" s="224"/>
      <c r="J369" s="223"/>
      <c r="K369" s="223"/>
      <c r="L369" s="223"/>
      <c r="M369" s="223"/>
      <c r="N369" s="224"/>
      <c r="O369" s="223"/>
      <c r="P369" s="223"/>
      <c r="Q369" s="223"/>
      <c r="R369" s="229">
        <f t="shared" ref="R369:X369" si="84">R214/R$333*R$182</f>
        <v>230599.07747837497</v>
      </c>
      <c r="S369" s="230">
        <f t="shared" si="84"/>
        <v>232458.24605595393</v>
      </c>
      <c r="T369" s="231">
        <f t="shared" si="84"/>
        <v>452483.94322251173</v>
      </c>
      <c r="U369" s="229">
        <f t="shared" si="84"/>
        <v>466126.17476910079</v>
      </c>
      <c r="V369" s="229">
        <f t="shared" si="84"/>
        <v>481161.51793757186</v>
      </c>
      <c r="W369" s="229">
        <f t="shared" si="84"/>
        <v>497640.38898583571</v>
      </c>
      <c r="X369" s="230">
        <f t="shared" si="84"/>
        <v>513735.12265537627</v>
      </c>
    </row>
    <row r="370" spans="3:24" ht="12.3" x14ac:dyDescent="0.35">
      <c r="C370" s="2127"/>
      <c r="D370" s="1597" t="s">
        <v>347</v>
      </c>
      <c r="E370" s="75" t="s">
        <v>134</v>
      </c>
      <c r="F370" s="75" t="str">
        <f t="shared" si="55"/>
        <v>Dollars</v>
      </c>
      <c r="G370" s="75" t="str">
        <f t="shared" si="56"/>
        <v>Real $2019</v>
      </c>
      <c r="H370" s="75" t="str">
        <f t="shared" si="57"/>
        <v>End year</v>
      </c>
      <c r="I370" s="224"/>
      <c r="J370" s="223"/>
      <c r="K370" s="223"/>
      <c r="L370" s="223"/>
      <c r="M370" s="223"/>
      <c r="N370" s="224"/>
      <c r="O370" s="223"/>
      <c r="P370" s="223"/>
      <c r="Q370" s="223"/>
      <c r="R370" s="229">
        <f t="shared" ref="R370:X370" si="85">R215/R$333*R$182</f>
        <v>218689.84506853437</v>
      </c>
      <c r="S370" s="230">
        <f t="shared" si="85"/>
        <v>250550.46320420995</v>
      </c>
      <c r="T370" s="231">
        <f t="shared" si="85"/>
        <v>673327.78114594868</v>
      </c>
      <c r="U370" s="229">
        <f t="shared" si="85"/>
        <v>474518.06883254391</v>
      </c>
      <c r="V370" s="229">
        <f t="shared" si="85"/>
        <v>304625.14417816943</v>
      </c>
      <c r="W370" s="229">
        <f t="shared" si="85"/>
        <v>269215.98265106138</v>
      </c>
      <c r="X370" s="230">
        <f t="shared" si="85"/>
        <v>269867.64556194621</v>
      </c>
    </row>
    <row r="371" spans="3:24" ht="12.3" x14ac:dyDescent="0.35">
      <c r="C371" s="2127"/>
      <c r="D371" s="1597" t="s">
        <v>348</v>
      </c>
      <c r="E371" s="75" t="s">
        <v>134</v>
      </c>
      <c r="F371" s="75" t="str">
        <f t="shared" si="55"/>
        <v>Dollars</v>
      </c>
      <c r="G371" s="75" t="str">
        <f t="shared" si="56"/>
        <v>Real $2019</v>
      </c>
      <c r="H371" s="75" t="str">
        <f t="shared" si="57"/>
        <v>End year</v>
      </c>
      <c r="I371" s="224"/>
      <c r="J371" s="223"/>
      <c r="K371" s="223"/>
      <c r="L371" s="223"/>
      <c r="M371" s="223"/>
      <c r="N371" s="224"/>
      <c r="O371" s="223"/>
      <c r="P371" s="223"/>
      <c r="Q371" s="223"/>
      <c r="R371" s="229">
        <f t="shared" ref="R371:X371" si="86">R216/R$333*R$182</f>
        <v>235736.59789999996</v>
      </c>
      <c r="S371" s="230">
        <f t="shared" si="86"/>
        <v>236721.74114262409</v>
      </c>
      <c r="T371" s="231">
        <f t="shared" si="86"/>
        <v>0</v>
      </c>
      <c r="U371" s="229">
        <f t="shared" si="86"/>
        <v>0</v>
      </c>
      <c r="V371" s="229">
        <f t="shared" si="86"/>
        <v>0</v>
      </c>
      <c r="W371" s="229">
        <f t="shared" si="86"/>
        <v>0</v>
      </c>
      <c r="X371" s="230">
        <f t="shared" si="86"/>
        <v>0</v>
      </c>
    </row>
    <row r="372" spans="3:24" ht="12.3" x14ac:dyDescent="0.35">
      <c r="C372" s="2127"/>
      <c r="D372" s="1597" t="s">
        <v>349</v>
      </c>
      <c r="E372" s="75" t="s">
        <v>134</v>
      </c>
      <c r="F372" s="75" t="str">
        <f t="shared" si="55"/>
        <v>Dollars</v>
      </c>
      <c r="G372" s="75" t="str">
        <f t="shared" si="56"/>
        <v>Real $2019</v>
      </c>
      <c r="H372" s="75" t="str">
        <f t="shared" si="57"/>
        <v>End year</v>
      </c>
      <c r="I372" s="224"/>
      <c r="J372" s="223"/>
      <c r="K372" s="223"/>
      <c r="L372" s="223"/>
      <c r="M372" s="223"/>
      <c r="N372" s="224"/>
      <c r="O372" s="223"/>
      <c r="P372" s="223"/>
      <c r="Q372" s="223"/>
      <c r="R372" s="229">
        <f t="shared" ref="R372:X372" si="87">R217/R$333*R$182</f>
        <v>0</v>
      </c>
      <c r="S372" s="230">
        <f t="shared" si="87"/>
        <v>0</v>
      </c>
      <c r="T372" s="231">
        <f t="shared" si="87"/>
        <v>394922.2225476419</v>
      </c>
      <c r="U372" s="229">
        <f t="shared" si="87"/>
        <v>397314.11077278497</v>
      </c>
      <c r="V372" s="229">
        <f t="shared" si="87"/>
        <v>400374.04108073498</v>
      </c>
      <c r="W372" s="229">
        <f t="shared" si="87"/>
        <v>404134.41251166252</v>
      </c>
      <c r="X372" s="230">
        <f t="shared" si="87"/>
        <v>407136.85924308456</v>
      </c>
    </row>
    <row r="373" spans="3:24" ht="12.3" x14ac:dyDescent="0.35">
      <c r="C373" s="2127"/>
      <c r="D373" s="1600" t="s">
        <v>350</v>
      </c>
      <c r="E373" s="75" t="s">
        <v>134</v>
      </c>
      <c r="F373" s="75" t="str">
        <f t="shared" si="55"/>
        <v>Dollars</v>
      </c>
      <c r="G373" s="75" t="str">
        <f t="shared" si="56"/>
        <v>Real $2019</v>
      </c>
      <c r="H373" s="75" t="str">
        <f t="shared" si="57"/>
        <v>End year</v>
      </c>
      <c r="I373" s="224"/>
      <c r="J373" s="223"/>
      <c r="K373" s="223"/>
      <c r="L373" s="223"/>
      <c r="M373" s="223"/>
      <c r="N373" s="224"/>
      <c r="O373" s="223"/>
      <c r="P373" s="223"/>
      <c r="Q373" s="223"/>
      <c r="R373" s="229">
        <f t="shared" ref="R373:X373" si="88">R218/R$333*R$182</f>
        <v>0</v>
      </c>
      <c r="S373" s="230">
        <f t="shared" si="88"/>
        <v>0</v>
      </c>
      <c r="T373" s="231">
        <f t="shared" si="88"/>
        <v>0</v>
      </c>
      <c r="U373" s="229">
        <f t="shared" si="88"/>
        <v>0</v>
      </c>
      <c r="V373" s="229">
        <f t="shared" si="88"/>
        <v>0</v>
      </c>
      <c r="W373" s="229">
        <f t="shared" si="88"/>
        <v>0</v>
      </c>
      <c r="X373" s="230">
        <f t="shared" si="88"/>
        <v>0</v>
      </c>
    </row>
    <row r="374" spans="3:24" ht="12.3" x14ac:dyDescent="0.35">
      <c r="C374" s="2128"/>
      <c r="D374" s="1601" t="s">
        <v>115</v>
      </c>
      <c r="E374" s="75" t="s">
        <v>134</v>
      </c>
      <c r="F374" s="75" t="str">
        <f t="shared" si="55"/>
        <v>Dollars</v>
      </c>
      <c r="G374" s="75" t="str">
        <f t="shared" si="56"/>
        <v>Real $2019</v>
      </c>
      <c r="H374" s="75" t="str">
        <f t="shared" si="57"/>
        <v>End year</v>
      </c>
      <c r="I374" s="224"/>
      <c r="J374" s="223"/>
      <c r="K374" s="223"/>
      <c r="L374" s="223"/>
      <c r="M374" s="223"/>
      <c r="N374" s="224"/>
      <c r="O374" s="223"/>
      <c r="P374" s="223"/>
      <c r="Q374" s="223"/>
      <c r="R374" s="229">
        <f t="shared" ref="R374:X374" si="89">R219/R$333*R$182</f>
        <v>0</v>
      </c>
      <c r="S374" s="230">
        <f t="shared" si="89"/>
        <v>0</v>
      </c>
      <c r="T374" s="231">
        <f t="shared" si="89"/>
        <v>0</v>
      </c>
      <c r="U374" s="229">
        <f t="shared" si="89"/>
        <v>0</v>
      </c>
      <c r="V374" s="229">
        <f t="shared" si="89"/>
        <v>0</v>
      </c>
      <c r="W374" s="229">
        <f t="shared" si="89"/>
        <v>0</v>
      </c>
      <c r="X374" s="230">
        <f t="shared" si="89"/>
        <v>0</v>
      </c>
    </row>
    <row r="375" spans="3:24" ht="12.3" x14ac:dyDescent="0.35">
      <c r="C375" s="2126" t="s">
        <v>351</v>
      </c>
      <c r="D375" s="1599" t="s">
        <v>352</v>
      </c>
      <c r="E375" s="75" t="s">
        <v>134</v>
      </c>
      <c r="F375" s="75" t="str">
        <f t="shared" si="55"/>
        <v>Dollars</v>
      </c>
      <c r="G375" s="75" t="str">
        <f t="shared" si="56"/>
        <v>Real $2019</v>
      </c>
      <c r="H375" s="75" t="str">
        <f t="shared" si="57"/>
        <v>End year</v>
      </c>
      <c r="I375" s="224"/>
      <c r="J375" s="223"/>
      <c r="K375" s="223"/>
      <c r="L375" s="223"/>
      <c r="M375" s="223"/>
      <c r="N375" s="224"/>
      <c r="O375" s="223"/>
      <c r="P375" s="223"/>
      <c r="Q375" s="223"/>
      <c r="R375" s="229">
        <f t="shared" ref="R375:X375" si="90">R220/R$333*R$182</f>
        <v>0</v>
      </c>
      <c r="S375" s="230">
        <f t="shared" si="90"/>
        <v>0</v>
      </c>
      <c r="T375" s="231">
        <f t="shared" si="90"/>
        <v>0</v>
      </c>
      <c r="U375" s="229">
        <f t="shared" si="90"/>
        <v>0</v>
      </c>
      <c r="V375" s="229">
        <f t="shared" si="90"/>
        <v>0</v>
      </c>
      <c r="W375" s="229">
        <f t="shared" si="90"/>
        <v>0</v>
      </c>
      <c r="X375" s="230">
        <f t="shared" si="90"/>
        <v>0</v>
      </c>
    </row>
    <row r="376" spans="3:24" ht="12.3" x14ac:dyDescent="0.35">
      <c r="C376" s="2127"/>
      <c r="D376" s="1597" t="s">
        <v>346</v>
      </c>
      <c r="E376" s="75" t="s">
        <v>134</v>
      </c>
      <c r="F376" s="75" t="str">
        <f t="shared" si="55"/>
        <v>Dollars</v>
      </c>
      <c r="G376" s="75" t="str">
        <f t="shared" si="56"/>
        <v>Real $2019</v>
      </c>
      <c r="H376" s="75" t="str">
        <f t="shared" si="57"/>
        <v>End year</v>
      </c>
      <c r="I376" s="224"/>
      <c r="J376" s="223"/>
      <c r="K376" s="223"/>
      <c r="L376" s="223"/>
      <c r="M376" s="223"/>
      <c r="N376" s="224"/>
      <c r="O376" s="223"/>
      <c r="P376" s="223"/>
      <c r="Q376" s="223"/>
      <c r="R376" s="229">
        <f t="shared" ref="R376:X376" si="91">R221/R$333*R$182</f>
        <v>0</v>
      </c>
      <c r="S376" s="230">
        <f t="shared" si="91"/>
        <v>0</v>
      </c>
      <c r="T376" s="231">
        <f t="shared" si="91"/>
        <v>0</v>
      </c>
      <c r="U376" s="229">
        <f t="shared" si="91"/>
        <v>0</v>
      </c>
      <c r="V376" s="229">
        <f t="shared" si="91"/>
        <v>0</v>
      </c>
      <c r="W376" s="229">
        <f t="shared" si="91"/>
        <v>0</v>
      </c>
      <c r="X376" s="230">
        <f t="shared" si="91"/>
        <v>0</v>
      </c>
    </row>
    <row r="377" spans="3:24" ht="12.3" x14ac:dyDescent="0.35">
      <c r="C377" s="2127"/>
      <c r="D377" s="1597" t="s">
        <v>347</v>
      </c>
      <c r="E377" s="75" t="s">
        <v>134</v>
      </c>
      <c r="F377" s="75" t="str">
        <f t="shared" si="55"/>
        <v>Dollars</v>
      </c>
      <c r="G377" s="75" t="str">
        <f t="shared" si="56"/>
        <v>Real $2019</v>
      </c>
      <c r="H377" s="75" t="str">
        <f t="shared" si="57"/>
        <v>End year</v>
      </c>
      <c r="I377" s="224"/>
      <c r="J377" s="223"/>
      <c r="K377" s="223"/>
      <c r="L377" s="223"/>
      <c r="M377" s="223"/>
      <c r="N377" s="224"/>
      <c r="O377" s="223"/>
      <c r="P377" s="223"/>
      <c r="Q377" s="223"/>
      <c r="R377" s="229">
        <f t="shared" ref="R377:X377" si="92">R222/R$333*R$182</f>
        <v>0</v>
      </c>
      <c r="S377" s="230">
        <f t="shared" si="92"/>
        <v>0</v>
      </c>
      <c r="T377" s="231">
        <f t="shared" si="92"/>
        <v>0</v>
      </c>
      <c r="U377" s="229">
        <f t="shared" si="92"/>
        <v>0</v>
      </c>
      <c r="V377" s="229">
        <f t="shared" si="92"/>
        <v>0</v>
      </c>
      <c r="W377" s="229">
        <f t="shared" si="92"/>
        <v>0</v>
      </c>
      <c r="X377" s="230">
        <f t="shared" si="92"/>
        <v>0</v>
      </c>
    </row>
    <row r="378" spans="3:24" ht="12.3" x14ac:dyDescent="0.35">
      <c r="C378" s="2127"/>
      <c r="D378" s="1597" t="s">
        <v>348</v>
      </c>
      <c r="E378" s="75" t="s">
        <v>134</v>
      </c>
      <c r="F378" s="75" t="str">
        <f t="shared" si="55"/>
        <v>Dollars</v>
      </c>
      <c r="G378" s="75" t="str">
        <f t="shared" si="56"/>
        <v>Real $2019</v>
      </c>
      <c r="H378" s="75" t="str">
        <f t="shared" si="57"/>
        <v>End year</v>
      </c>
      <c r="I378" s="224"/>
      <c r="J378" s="223"/>
      <c r="K378" s="223"/>
      <c r="L378" s="223"/>
      <c r="M378" s="223"/>
      <c r="N378" s="224"/>
      <c r="O378" s="223"/>
      <c r="P378" s="223"/>
      <c r="Q378" s="223"/>
      <c r="R378" s="229">
        <f t="shared" ref="R378:X378" si="93">R223/R$333*R$182</f>
        <v>0</v>
      </c>
      <c r="S378" s="230">
        <f t="shared" si="93"/>
        <v>0</v>
      </c>
      <c r="T378" s="231">
        <f t="shared" si="93"/>
        <v>0</v>
      </c>
      <c r="U378" s="229">
        <f t="shared" si="93"/>
        <v>0</v>
      </c>
      <c r="V378" s="229">
        <f t="shared" si="93"/>
        <v>0</v>
      </c>
      <c r="W378" s="229">
        <f t="shared" si="93"/>
        <v>0</v>
      </c>
      <c r="X378" s="230">
        <f t="shared" si="93"/>
        <v>0</v>
      </c>
    </row>
    <row r="379" spans="3:24" ht="12.3" x14ac:dyDescent="0.35">
      <c r="C379" s="2127"/>
      <c r="D379" s="1597" t="s">
        <v>349</v>
      </c>
      <c r="E379" s="75" t="s">
        <v>134</v>
      </c>
      <c r="F379" s="75" t="str">
        <f t="shared" si="55"/>
        <v>Dollars</v>
      </c>
      <c r="G379" s="75" t="str">
        <f t="shared" si="56"/>
        <v>Real $2019</v>
      </c>
      <c r="H379" s="75" t="str">
        <f t="shared" si="57"/>
        <v>End year</v>
      </c>
      <c r="I379" s="224"/>
      <c r="J379" s="223"/>
      <c r="K379" s="223"/>
      <c r="L379" s="223"/>
      <c r="M379" s="223"/>
      <c r="N379" s="224"/>
      <c r="O379" s="223"/>
      <c r="P379" s="223"/>
      <c r="Q379" s="223"/>
      <c r="R379" s="229">
        <f t="shared" ref="R379:X379" si="94">R224/R$333*R$182</f>
        <v>0</v>
      </c>
      <c r="S379" s="230">
        <f t="shared" si="94"/>
        <v>0</v>
      </c>
      <c r="T379" s="231">
        <f t="shared" si="94"/>
        <v>0</v>
      </c>
      <c r="U379" s="229">
        <f t="shared" si="94"/>
        <v>0</v>
      </c>
      <c r="V379" s="229">
        <f t="shared" si="94"/>
        <v>0</v>
      </c>
      <c r="W379" s="229">
        <f t="shared" si="94"/>
        <v>0</v>
      </c>
      <c r="X379" s="230">
        <f t="shared" si="94"/>
        <v>0</v>
      </c>
    </row>
    <row r="380" spans="3:24" ht="12.3" x14ac:dyDescent="0.35">
      <c r="C380" s="2128"/>
      <c r="D380" s="1598" t="s">
        <v>350</v>
      </c>
      <c r="E380" s="75" t="s">
        <v>134</v>
      </c>
      <c r="F380" s="75" t="str">
        <f t="shared" si="55"/>
        <v>Dollars</v>
      </c>
      <c r="G380" s="75" t="str">
        <f t="shared" si="56"/>
        <v>Real $2019</v>
      </c>
      <c r="H380" s="75" t="str">
        <f t="shared" si="57"/>
        <v>End year</v>
      </c>
      <c r="I380" s="224"/>
      <c r="J380" s="223"/>
      <c r="K380" s="223"/>
      <c r="L380" s="223"/>
      <c r="M380" s="223"/>
      <c r="N380" s="224"/>
      <c r="O380" s="223"/>
      <c r="P380" s="223"/>
      <c r="Q380" s="223"/>
      <c r="R380" s="229">
        <f t="shared" ref="R380:X380" si="95">R225/R$333*R$182</f>
        <v>0</v>
      </c>
      <c r="S380" s="230">
        <f t="shared" si="95"/>
        <v>0</v>
      </c>
      <c r="T380" s="231">
        <f t="shared" si="95"/>
        <v>0</v>
      </c>
      <c r="U380" s="229">
        <f t="shared" si="95"/>
        <v>0</v>
      </c>
      <c r="V380" s="229">
        <f t="shared" si="95"/>
        <v>0</v>
      </c>
      <c r="W380" s="229">
        <f t="shared" si="95"/>
        <v>0</v>
      </c>
      <c r="X380" s="230">
        <f t="shared" si="95"/>
        <v>0</v>
      </c>
    </row>
    <row r="381" spans="3:24" ht="12.3" x14ac:dyDescent="0.35">
      <c r="C381" s="2126" t="s">
        <v>1535</v>
      </c>
      <c r="D381" s="1602" t="s">
        <v>345</v>
      </c>
      <c r="E381" s="75" t="s">
        <v>134</v>
      </c>
      <c r="F381" s="75" t="str">
        <f t="shared" si="55"/>
        <v>Dollars</v>
      </c>
      <c r="G381" s="75" t="str">
        <f t="shared" si="56"/>
        <v>Real $2019</v>
      </c>
      <c r="H381" s="75" t="str">
        <f t="shared" si="57"/>
        <v>End year</v>
      </c>
      <c r="I381" s="224"/>
      <c r="J381" s="223"/>
      <c r="K381" s="223"/>
      <c r="L381" s="223"/>
      <c r="M381" s="223"/>
      <c r="N381" s="224"/>
      <c r="O381" s="223"/>
      <c r="P381" s="223"/>
      <c r="Q381" s="223"/>
      <c r="R381" s="229">
        <f t="shared" ref="R381:X381" si="96">R226/R$333*R$182</f>
        <v>127912.99650557723</v>
      </c>
      <c r="S381" s="230">
        <f t="shared" si="96"/>
        <v>85691.307663135201</v>
      </c>
      <c r="T381" s="231">
        <f t="shared" si="96"/>
        <v>136882.71488999319</v>
      </c>
      <c r="U381" s="229">
        <f t="shared" si="96"/>
        <v>169387.81865184256</v>
      </c>
      <c r="V381" s="229">
        <f t="shared" si="96"/>
        <v>208591.18494417274</v>
      </c>
      <c r="W381" s="229">
        <f t="shared" si="96"/>
        <v>255564.90271435777</v>
      </c>
      <c r="X381" s="230">
        <f t="shared" si="96"/>
        <v>310336.10743480275</v>
      </c>
    </row>
    <row r="382" spans="3:24" ht="12.3" x14ac:dyDescent="0.35">
      <c r="C382" s="2127"/>
      <c r="D382" s="1600" t="s">
        <v>346</v>
      </c>
      <c r="E382" s="75" t="s">
        <v>134</v>
      </c>
      <c r="F382" s="75" t="str">
        <f t="shared" si="55"/>
        <v>Dollars</v>
      </c>
      <c r="G382" s="75" t="str">
        <f t="shared" si="56"/>
        <v>Real $2019</v>
      </c>
      <c r="H382" s="75" t="str">
        <f t="shared" si="57"/>
        <v>End year</v>
      </c>
      <c r="I382" s="224"/>
      <c r="J382" s="223"/>
      <c r="K382" s="223"/>
      <c r="L382" s="223"/>
      <c r="M382" s="223"/>
      <c r="N382" s="224"/>
      <c r="O382" s="223"/>
      <c r="P382" s="223"/>
      <c r="Q382" s="223"/>
      <c r="R382" s="229">
        <f t="shared" ref="R382:X382" si="97">R227/R$333*R$182</f>
        <v>157021.33649194409</v>
      </c>
      <c r="S382" s="230">
        <f t="shared" si="97"/>
        <v>45210.100249131574</v>
      </c>
      <c r="T382" s="231">
        <f t="shared" si="97"/>
        <v>55169.203441256897</v>
      </c>
      <c r="U382" s="229">
        <f t="shared" si="97"/>
        <v>62832.316099440868</v>
      </c>
      <c r="V382" s="229">
        <f t="shared" si="97"/>
        <v>72533.726492714501</v>
      </c>
      <c r="W382" s="229">
        <f t="shared" si="97"/>
        <v>84678.976845716956</v>
      </c>
      <c r="X382" s="230">
        <f t="shared" si="97"/>
        <v>99358.286528600889</v>
      </c>
    </row>
    <row r="383" spans="3:24" ht="12.3" x14ac:dyDescent="0.35">
      <c r="C383" s="2127"/>
      <c r="D383" s="1600" t="s">
        <v>354</v>
      </c>
      <c r="E383" s="75" t="s">
        <v>134</v>
      </c>
      <c r="F383" s="75" t="str">
        <f t="shared" si="55"/>
        <v>Dollars</v>
      </c>
      <c r="G383" s="75" t="str">
        <f t="shared" si="56"/>
        <v>Real $2019</v>
      </c>
      <c r="H383" s="75" t="str">
        <f t="shared" si="57"/>
        <v>End year</v>
      </c>
      <c r="I383" s="224"/>
      <c r="J383" s="223"/>
      <c r="K383" s="223"/>
      <c r="L383" s="223"/>
      <c r="M383" s="223"/>
      <c r="N383" s="224"/>
      <c r="O383" s="223"/>
      <c r="P383" s="223"/>
      <c r="Q383" s="223"/>
      <c r="R383" s="229">
        <f t="shared" ref="R383:X383" si="98">R228/R$333*R$182</f>
        <v>0</v>
      </c>
      <c r="S383" s="230">
        <f t="shared" si="98"/>
        <v>0</v>
      </c>
      <c r="T383" s="231">
        <f t="shared" si="98"/>
        <v>0</v>
      </c>
      <c r="U383" s="229">
        <f t="shared" si="98"/>
        <v>0</v>
      </c>
      <c r="V383" s="229">
        <f t="shared" si="98"/>
        <v>0</v>
      </c>
      <c r="W383" s="229">
        <f t="shared" si="98"/>
        <v>0</v>
      </c>
      <c r="X383" s="230">
        <f t="shared" si="98"/>
        <v>0</v>
      </c>
    </row>
    <row r="384" spans="3:24" ht="12.3" x14ac:dyDescent="0.35">
      <c r="C384" s="2127"/>
      <c r="D384" s="1600" t="s">
        <v>355</v>
      </c>
      <c r="E384" s="75" t="s">
        <v>134</v>
      </c>
      <c r="F384" s="75" t="str">
        <f t="shared" si="55"/>
        <v>Dollars</v>
      </c>
      <c r="G384" s="75" t="str">
        <f t="shared" si="56"/>
        <v>Real $2019</v>
      </c>
      <c r="H384" s="75" t="str">
        <f t="shared" si="57"/>
        <v>End year</v>
      </c>
      <c r="I384" s="224"/>
      <c r="J384" s="223"/>
      <c r="K384" s="223"/>
      <c r="L384" s="223"/>
      <c r="M384" s="223"/>
      <c r="N384" s="224"/>
      <c r="O384" s="223"/>
      <c r="P384" s="223"/>
      <c r="Q384" s="223"/>
      <c r="R384" s="229">
        <f t="shared" ref="R384:X384" si="99">R229/R$333*R$182</f>
        <v>0</v>
      </c>
      <c r="S384" s="230">
        <f t="shared" si="99"/>
        <v>0</v>
      </c>
      <c r="T384" s="231">
        <f t="shared" si="99"/>
        <v>0</v>
      </c>
      <c r="U384" s="229">
        <f t="shared" si="99"/>
        <v>0</v>
      </c>
      <c r="V384" s="229">
        <f t="shared" si="99"/>
        <v>0</v>
      </c>
      <c r="W384" s="229">
        <f t="shared" si="99"/>
        <v>0</v>
      </c>
      <c r="X384" s="230">
        <f t="shared" si="99"/>
        <v>0</v>
      </c>
    </row>
    <row r="385" spans="3:24" ht="12.3" x14ac:dyDescent="0.35">
      <c r="C385" s="2127"/>
      <c r="D385" s="1600" t="s">
        <v>356</v>
      </c>
      <c r="E385" s="75" t="s">
        <v>134</v>
      </c>
      <c r="F385" s="75" t="str">
        <f t="shared" si="55"/>
        <v>Dollars</v>
      </c>
      <c r="G385" s="75" t="str">
        <f t="shared" si="56"/>
        <v>Real $2019</v>
      </c>
      <c r="H385" s="75" t="str">
        <f t="shared" si="57"/>
        <v>End year</v>
      </c>
      <c r="I385" s="224"/>
      <c r="J385" s="223"/>
      <c r="K385" s="223"/>
      <c r="L385" s="223"/>
      <c r="M385" s="223"/>
      <c r="N385" s="224"/>
      <c r="O385" s="223"/>
      <c r="P385" s="223"/>
      <c r="Q385" s="223"/>
      <c r="R385" s="229">
        <f t="shared" ref="R385:X385" si="100">R230/R$333*R$182</f>
        <v>402599.14868276595</v>
      </c>
      <c r="S385" s="230">
        <f t="shared" si="100"/>
        <v>467574.21041636163</v>
      </c>
      <c r="T385" s="231">
        <f t="shared" si="100"/>
        <v>600364.99121959496</v>
      </c>
      <c r="U385" s="229">
        <f t="shared" si="100"/>
        <v>941819.60565255338</v>
      </c>
      <c r="V385" s="229">
        <f t="shared" si="100"/>
        <v>671696.92816604185</v>
      </c>
      <c r="W385" s="229">
        <f t="shared" si="100"/>
        <v>343565.75870405708</v>
      </c>
      <c r="X385" s="230">
        <f t="shared" si="100"/>
        <v>298052.89414032322</v>
      </c>
    </row>
    <row r="386" spans="3:24" ht="12.3" x14ac:dyDescent="0.35">
      <c r="C386" s="2127"/>
      <c r="D386" s="1600" t="s">
        <v>348</v>
      </c>
      <c r="E386" s="75" t="s">
        <v>134</v>
      </c>
      <c r="F386" s="75" t="str">
        <f t="shared" si="55"/>
        <v>Dollars</v>
      </c>
      <c r="G386" s="75" t="str">
        <f t="shared" si="56"/>
        <v>Real $2019</v>
      </c>
      <c r="H386" s="75" t="str">
        <f t="shared" si="57"/>
        <v>End year</v>
      </c>
      <c r="I386" s="224"/>
      <c r="J386" s="223"/>
      <c r="K386" s="223"/>
      <c r="L386" s="223"/>
      <c r="M386" s="223"/>
      <c r="N386" s="224"/>
      <c r="O386" s="223"/>
      <c r="P386" s="223"/>
      <c r="Q386" s="223"/>
      <c r="R386" s="229">
        <f t="shared" ref="R386:X386" si="101">R231/R$333*R$182</f>
        <v>35591.861670760809</v>
      </c>
      <c r="S386" s="230">
        <f t="shared" si="101"/>
        <v>10916.684450970808</v>
      </c>
      <c r="T386" s="231">
        <f t="shared" si="101"/>
        <v>19011.784733565291</v>
      </c>
      <c r="U386" s="229">
        <f t="shared" si="101"/>
        <v>25487.171014431413</v>
      </c>
      <c r="V386" s="229">
        <f t="shared" si="101"/>
        <v>33798.582262263699</v>
      </c>
      <c r="W386" s="229">
        <f t="shared" si="101"/>
        <v>44342.164363866723</v>
      </c>
      <c r="X386" s="230">
        <f t="shared" si="101"/>
        <v>57353.153506044633</v>
      </c>
    </row>
    <row r="387" spans="3:24" ht="12.3" x14ac:dyDescent="0.35">
      <c r="C387" s="2127"/>
      <c r="D387" s="1600" t="s">
        <v>349</v>
      </c>
      <c r="E387" s="75" t="s">
        <v>134</v>
      </c>
      <c r="F387" s="75" t="str">
        <f t="shared" si="55"/>
        <v>Dollars</v>
      </c>
      <c r="G387" s="75" t="str">
        <f t="shared" si="56"/>
        <v>Real $2019</v>
      </c>
      <c r="H387" s="75" t="str">
        <f t="shared" si="57"/>
        <v>End year</v>
      </c>
      <c r="I387" s="224"/>
      <c r="J387" s="223"/>
      <c r="K387" s="223"/>
      <c r="L387" s="223"/>
      <c r="M387" s="223"/>
      <c r="N387" s="224"/>
      <c r="O387" s="223"/>
      <c r="P387" s="223"/>
      <c r="Q387" s="223"/>
      <c r="R387" s="229">
        <f t="shared" ref="R387:X387" si="102">R232/R$333*R$182</f>
        <v>5106.3579583959745</v>
      </c>
      <c r="S387" s="230">
        <f t="shared" si="102"/>
        <v>11722.9745741806</v>
      </c>
      <c r="T387" s="231">
        <f t="shared" si="102"/>
        <v>22401.042574654013</v>
      </c>
      <c r="U387" s="229">
        <f t="shared" si="102"/>
        <v>33032.996454361986</v>
      </c>
      <c r="V387" s="229">
        <f t="shared" si="102"/>
        <v>48272.315132022828</v>
      </c>
      <c r="W387" s="229">
        <f t="shared" si="102"/>
        <v>69867.855014179193</v>
      </c>
      <c r="X387" s="230">
        <f t="shared" si="102"/>
        <v>99736.67487648924</v>
      </c>
    </row>
    <row r="388" spans="3:24" ht="12.3" x14ac:dyDescent="0.35">
      <c r="C388" s="2127"/>
      <c r="D388" s="1600" t="s">
        <v>350</v>
      </c>
      <c r="E388" s="75" t="s">
        <v>134</v>
      </c>
      <c r="F388" s="75" t="str">
        <f t="shared" si="55"/>
        <v>Dollars</v>
      </c>
      <c r="G388" s="75" t="str">
        <f t="shared" si="56"/>
        <v>Real $2019</v>
      </c>
      <c r="H388" s="75" t="str">
        <f t="shared" si="57"/>
        <v>End year</v>
      </c>
      <c r="I388" s="224"/>
      <c r="J388" s="223"/>
      <c r="K388" s="223"/>
      <c r="L388" s="223"/>
      <c r="M388" s="223"/>
      <c r="N388" s="224"/>
      <c r="O388" s="223"/>
      <c r="P388" s="223"/>
      <c r="Q388" s="223"/>
      <c r="R388" s="229">
        <f t="shared" ref="R388:X388" si="103">R233/R$333*R$182</f>
        <v>0</v>
      </c>
      <c r="S388" s="230">
        <f t="shared" si="103"/>
        <v>0</v>
      </c>
      <c r="T388" s="231">
        <f t="shared" si="103"/>
        <v>0</v>
      </c>
      <c r="U388" s="229">
        <f t="shared" si="103"/>
        <v>0</v>
      </c>
      <c r="V388" s="229">
        <f t="shared" si="103"/>
        <v>0</v>
      </c>
      <c r="W388" s="229">
        <f t="shared" si="103"/>
        <v>0</v>
      </c>
      <c r="X388" s="230">
        <f t="shared" si="103"/>
        <v>0</v>
      </c>
    </row>
    <row r="389" spans="3:24" ht="12.3" x14ac:dyDescent="0.35">
      <c r="C389" s="2128"/>
      <c r="D389" s="1601" t="s">
        <v>115</v>
      </c>
      <c r="E389" s="75" t="s">
        <v>134</v>
      </c>
      <c r="F389" s="75" t="str">
        <f t="shared" si="55"/>
        <v>Dollars</v>
      </c>
      <c r="G389" s="75" t="str">
        <f t="shared" si="56"/>
        <v>Real $2019</v>
      </c>
      <c r="H389" s="75" t="str">
        <f t="shared" si="57"/>
        <v>End year</v>
      </c>
      <c r="I389" s="224"/>
      <c r="J389" s="223"/>
      <c r="K389" s="223"/>
      <c r="L389" s="223"/>
      <c r="M389" s="223"/>
      <c r="N389" s="224"/>
      <c r="O389" s="223"/>
      <c r="P389" s="223"/>
      <c r="Q389" s="223"/>
      <c r="R389" s="229">
        <f t="shared" ref="R389:X389" si="104">R234/R$333*R$182</f>
        <v>0</v>
      </c>
      <c r="S389" s="230">
        <f t="shared" si="104"/>
        <v>0</v>
      </c>
      <c r="T389" s="231">
        <f t="shared" si="104"/>
        <v>0</v>
      </c>
      <c r="U389" s="229">
        <f t="shared" si="104"/>
        <v>0</v>
      </c>
      <c r="V389" s="229">
        <f t="shared" si="104"/>
        <v>0</v>
      </c>
      <c r="W389" s="229">
        <f t="shared" si="104"/>
        <v>0</v>
      </c>
      <c r="X389" s="230">
        <f t="shared" si="104"/>
        <v>0</v>
      </c>
    </row>
    <row r="390" spans="3:24" ht="12.3" x14ac:dyDescent="0.35">
      <c r="C390" s="2126" t="s">
        <v>1536</v>
      </c>
      <c r="D390" s="1603" t="s">
        <v>345</v>
      </c>
      <c r="E390" s="75" t="s">
        <v>134</v>
      </c>
      <c r="F390" s="75" t="str">
        <f t="shared" si="55"/>
        <v>Dollars</v>
      </c>
      <c r="G390" s="75" t="str">
        <f t="shared" si="56"/>
        <v>Real $2019</v>
      </c>
      <c r="H390" s="75" t="str">
        <f t="shared" si="57"/>
        <v>End year</v>
      </c>
      <c r="I390" s="224"/>
      <c r="J390" s="223"/>
      <c r="K390" s="223"/>
      <c r="L390" s="223"/>
      <c r="M390" s="223"/>
      <c r="N390" s="224"/>
      <c r="O390" s="223"/>
      <c r="P390" s="223"/>
      <c r="Q390" s="223"/>
      <c r="R390" s="229">
        <f t="shared" ref="R390:X390" si="105">R235/R$333*R$182</f>
        <v>54348.863825574219</v>
      </c>
      <c r="S390" s="230">
        <f t="shared" si="105"/>
        <v>96773.356672815746</v>
      </c>
      <c r="T390" s="231">
        <f t="shared" si="105"/>
        <v>359449.56123224256</v>
      </c>
      <c r="U390" s="229">
        <f t="shared" si="105"/>
        <v>477934.46393768635</v>
      </c>
      <c r="V390" s="229">
        <f t="shared" si="105"/>
        <v>585733.68010023364</v>
      </c>
      <c r="W390" s="229">
        <f t="shared" si="105"/>
        <v>684814.71255818952</v>
      </c>
      <c r="X390" s="230">
        <f t="shared" si="105"/>
        <v>749028.20169248467</v>
      </c>
    </row>
    <row r="391" spans="3:24" ht="12.3" x14ac:dyDescent="0.35">
      <c r="C391" s="2127"/>
      <c r="D391" s="1600" t="s">
        <v>346</v>
      </c>
      <c r="E391" s="75" t="s">
        <v>134</v>
      </c>
      <c r="F391" s="75" t="str">
        <f t="shared" si="55"/>
        <v>Dollars</v>
      </c>
      <c r="G391" s="75" t="str">
        <f t="shared" si="56"/>
        <v>Real $2019</v>
      </c>
      <c r="H391" s="75" t="str">
        <f t="shared" si="57"/>
        <v>End year</v>
      </c>
      <c r="I391" s="224"/>
      <c r="J391" s="223"/>
      <c r="K391" s="223"/>
      <c r="L391" s="223"/>
      <c r="M391" s="223"/>
      <c r="N391" s="224"/>
      <c r="O391" s="223"/>
      <c r="P391" s="223"/>
      <c r="Q391" s="223"/>
      <c r="R391" s="229">
        <f t="shared" ref="R391:X391" si="106">R236/R$333*R$182</f>
        <v>1754510.1523622258</v>
      </c>
      <c r="S391" s="230">
        <f t="shared" si="106"/>
        <v>2317559.0582012525</v>
      </c>
      <c r="T391" s="231">
        <f t="shared" si="106"/>
        <v>5493878.4491034979</v>
      </c>
      <c r="U391" s="229">
        <f t="shared" si="106"/>
        <v>8388004.8324082727</v>
      </c>
      <c r="V391" s="229">
        <f t="shared" si="106"/>
        <v>5321492.1219914407</v>
      </c>
      <c r="W391" s="229">
        <f t="shared" si="106"/>
        <v>3269655.0453188117</v>
      </c>
      <c r="X391" s="230">
        <f t="shared" si="106"/>
        <v>4058191.5322456411</v>
      </c>
    </row>
    <row r="392" spans="3:24" ht="12.3" x14ac:dyDescent="0.35">
      <c r="C392" s="2127"/>
      <c r="D392" s="1600" t="s">
        <v>358</v>
      </c>
      <c r="E392" s="75" t="s">
        <v>134</v>
      </c>
      <c r="F392" s="75" t="str">
        <f t="shared" si="55"/>
        <v>Dollars</v>
      </c>
      <c r="G392" s="75" t="str">
        <f t="shared" si="56"/>
        <v>Real $2019</v>
      </c>
      <c r="H392" s="75" t="str">
        <f t="shared" si="57"/>
        <v>End year</v>
      </c>
      <c r="I392" s="224"/>
      <c r="J392" s="223"/>
      <c r="K392" s="223"/>
      <c r="L392" s="223"/>
      <c r="M392" s="223"/>
      <c r="N392" s="224"/>
      <c r="O392" s="223"/>
      <c r="P392" s="223"/>
      <c r="Q392" s="223"/>
      <c r="R392" s="229">
        <f t="shared" ref="R392:X392" si="107">R237/R$333*R$182</f>
        <v>20122.533705007714</v>
      </c>
      <c r="S392" s="230">
        <f t="shared" si="107"/>
        <v>36623.683629960127</v>
      </c>
      <c r="T392" s="231">
        <f t="shared" si="107"/>
        <v>55787.142978609227</v>
      </c>
      <c r="U392" s="229">
        <f t="shared" si="107"/>
        <v>65955.973678811351</v>
      </c>
      <c r="V392" s="229">
        <f t="shared" si="107"/>
        <v>77736.146601426444</v>
      </c>
      <c r="W392" s="229">
        <f t="shared" si="107"/>
        <v>91297.685517060672</v>
      </c>
      <c r="X392" s="230">
        <f t="shared" si="107"/>
        <v>106410.84328485953</v>
      </c>
    </row>
    <row r="393" spans="3:24" ht="12.3" x14ac:dyDescent="0.35">
      <c r="C393" s="2127"/>
      <c r="D393" s="1600" t="s">
        <v>359</v>
      </c>
      <c r="E393" s="75" t="s">
        <v>134</v>
      </c>
      <c r="F393" s="75" t="str">
        <f t="shared" si="55"/>
        <v>Dollars</v>
      </c>
      <c r="G393" s="75" t="str">
        <f t="shared" si="56"/>
        <v>Real $2019</v>
      </c>
      <c r="H393" s="75" t="str">
        <f t="shared" si="57"/>
        <v>End year</v>
      </c>
      <c r="I393" s="224"/>
      <c r="J393" s="223"/>
      <c r="K393" s="223"/>
      <c r="L393" s="223"/>
      <c r="M393" s="223"/>
      <c r="N393" s="224"/>
      <c r="O393" s="223"/>
      <c r="P393" s="223"/>
      <c r="Q393" s="223"/>
      <c r="R393" s="229">
        <f t="shared" ref="R393:X393" si="108">R238/R$333*R$182</f>
        <v>0</v>
      </c>
      <c r="S393" s="230">
        <f t="shared" si="108"/>
        <v>0</v>
      </c>
      <c r="T393" s="231">
        <f t="shared" si="108"/>
        <v>0</v>
      </c>
      <c r="U393" s="229">
        <f t="shared" si="108"/>
        <v>0</v>
      </c>
      <c r="V393" s="229">
        <f t="shared" si="108"/>
        <v>0</v>
      </c>
      <c r="W393" s="229">
        <f t="shared" si="108"/>
        <v>0</v>
      </c>
      <c r="X393" s="230">
        <f t="shared" si="108"/>
        <v>0</v>
      </c>
    </row>
    <row r="394" spans="3:24" ht="12.3" x14ac:dyDescent="0.35">
      <c r="C394" s="2127"/>
      <c r="D394" s="1600" t="s">
        <v>360</v>
      </c>
      <c r="E394" s="75" t="s">
        <v>134</v>
      </c>
      <c r="F394" s="75" t="str">
        <f t="shared" si="55"/>
        <v>Dollars</v>
      </c>
      <c r="G394" s="75" t="str">
        <f t="shared" si="56"/>
        <v>Real $2019</v>
      </c>
      <c r="H394" s="75" t="str">
        <f t="shared" si="57"/>
        <v>End year</v>
      </c>
      <c r="I394" s="224"/>
      <c r="J394" s="223"/>
      <c r="K394" s="223"/>
      <c r="L394" s="223"/>
      <c r="M394" s="223"/>
      <c r="N394" s="224"/>
      <c r="O394" s="223"/>
      <c r="P394" s="223"/>
      <c r="Q394" s="223"/>
      <c r="R394" s="229">
        <f t="shared" ref="R394:X394" si="109">R239/R$333*R$182</f>
        <v>152879.79089727715</v>
      </c>
      <c r="S394" s="230">
        <f t="shared" si="109"/>
        <v>11686.48991004265</v>
      </c>
      <c r="T394" s="231">
        <f t="shared" si="109"/>
        <v>19746.575502630338</v>
      </c>
      <c r="U394" s="229">
        <f t="shared" si="109"/>
        <v>25662.696686118026</v>
      </c>
      <c r="V394" s="229">
        <f t="shared" si="109"/>
        <v>32963.535845565981</v>
      </c>
      <c r="W394" s="229">
        <f t="shared" si="109"/>
        <v>41855.81132993014</v>
      </c>
      <c r="X394" s="230">
        <f t="shared" si="109"/>
        <v>52354.434655435565</v>
      </c>
    </row>
    <row r="395" spans="3:24" ht="12.3" x14ac:dyDescent="0.35">
      <c r="C395" s="2127"/>
      <c r="D395" s="1600" t="s">
        <v>349</v>
      </c>
      <c r="E395" s="75" t="s">
        <v>134</v>
      </c>
      <c r="F395" s="75" t="str">
        <f t="shared" si="55"/>
        <v>Dollars</v>
      </c>
      <c r="G395" s="75" t="str">
        <f t="shared" si="56"/>
        <v>Real $2019</v>
      </c>
      <c r="H395" s="75" t="str">
        <f t="shared" si="57"/>
        <v>End year</v>
      </c>
      <c r="I395" s="224"/>
      <c r="J395" s="223"/>
      <c r="K395" s="223"/>
      <c r="L395" s="223"/>
      <c r="M395" s="223"/>
      <c r="N395" s="224"/>
      <c r="O395" s="223"/>
      <c r="P395" s="223"/>
      <c r="Q395" s="223"/>
      <c r="R395" s="229">
        <f t="shared" ref="R395:X395" si="110">R240/R$333*R$182</f>
        <v>0</v>
      </c>
      <c r="S395" s="230">
        <f t="shared" si="110"/>
        <v>0</v>
      </c>
      <c r="T395" s="231">
        <f t="shared" si="110"/>
        <v>0</v>
      </c>
      <c r="U395" s="229">
        <f t="shared" si="110"/>
        <v>0</v>
      </c>
      <c r="V395" s="229">
        <f t="shared" si="110"/>
        <v>0</v>
      </c>
      <c r="W395" s="229">
        <f t="shared" si="110"/>
        <v>0</v>
      </c>
      <c r="X395" s="230">
        <f t="shared" si="110"/>
        <v>0</v>
      </c>
    </row>
    <row r="396" spans="3:24" ht="12.3" x14ac:dyDescent="0.35">
      <c r="C396" s="2127"/>
      <c r="D396" s="1600" t="s">
        <v>361</v>
      </c>
      <c r="E396" s="75" t="s">
        <v>134</v>
      </c>
      <c r="F396" s="75" t="str">
        <f t="shared" si="55"/>
        <v>Dollars</v>
      </c>
      <c r="G396" s="75" t="str">
        <f t="shared" si="56"/>
        <v>Real $2019</v>
      </c>
      <c r="H396" s="75" t="str">
        <f t="shared" si="57"/>
        <v>End year</v>
      </c>
      <c r="I396" s="224"/>
      <c r="J396" s="223"/>
      <c r="K396" s="223"/>
      <c r="L396" s="223"/>
      <c r="M396" s="223"/>
      <c r="N396" s="224"/>
      <c r="O396" s="223"/>
      <c r="P396" s="223"/>
      <c r="Q396" s="223"/>
      <c r="R396" s="229">
        <f t="shared" ref="R396:X396" si="111">R241/R$333*R$182</f>
        <v>0</v>
      </c>
      <c r="S396" s="230">
        <f t="shared" si="111"/>
        <v>0</v>
      </c>
      <c r="T396" s="231">
        <f t="shared" si="111"/>
        <v>0</v>
      </c>
      <c r="U396" s="229">
        <f t="shared" si="111"/>
        <v>0</v>
      </c>
      <c r="V396" s="229">
        <f t="shared" si="111"/>
        <v>0</v>
      </c>
      <c r="W396" s="229">
        <f t="shared" si="111"/>
        <v>0</v>
      </c>
      <c r="X396" s="230">
        <f t="shared" si="111"/>
        <v>0</v>
      </c>
    </row>
    <row r="397" spans="3:24" ht="12.3" x14ac:dyDescent="0.35">
      <c r="C397" s="2128"/>
      <c r="D397" s="1601" t="s">
        <v>115</v>
      </c>
      <c r="E397" s="75" t="s">
        <v>134</v>
      </c>
      <c r="F397" s="75" t="str">
        <f t="shared" si="55"/>
        <v>Dollars</v>
      </c>
      <c r="G397" s="75" t="str">
        <f t="shared" si="56"/>
        <v>Real $2019</v>
      </c>
      <c r="H397" s="75" t="str">
        <f t="shared" si="57"/>
        <v>End year</v>
      </c>
      <c r="I397" s="224"/>
      <c r="J397" s="223"/>
      <c r="K397" s="223"/>
      <c r="L397" s="223"/>
      <c r="M397" s="223"/>
      <c r="N397" s="224"/>
      <c r="O397" s="223"/>
      <c r="P397" s="223"/>
      <c r="Q397" s="223"/>
      <c r="R397" s="229">
        <f t="shared" ref="R397:X397" si="112">R242/R$333*R$182</f>
        <v>0</v>
      </c>
      <c r="S397" s="230">
        <f t="shared" si="112"/>
        <v>0</v>
      </c>
      <c r="T397" s="231">
        <f t="shared" si="112"/>
        <v>0</v>
      </c>
      <c r="U397" s="229">
        <f t="shared" si="112"/>
        <v>0</v>
      </c>
      <c r="V397" s="229">
        <f t="shared" si="112"/>
        <v>0</v>
      </c>
      <c r="W397" s="229">
        <f t="shared" si="112"/>
        <v>0</v>
      </c>
      <c r="X397" s="230">
        <f t="shared" si="112"/>
        <v>0</v>
      </c>
    </row>
    <row r="398" spans="3:24" ht="12.3" x14ac:dyDescent="0.35">
      <c r="C398" s="2126" t="s">
        <v>1537</v>
      </c>
      <c r="D398" s="1602" t="s">
        <v>363</v>
      </c>
      <c r="E398" s="75" t="s">
        <v>134</v>
      </c>
      <c r="F398" s="75" t="str">
        <f t="shared" si="55"/>
        <v>Dollars</v>
      </c>
      <c r="G398" s="75" t="str">
        <f t="shared" si="56"/>
        <v>Real $2019</v>
      </c>
      <c r="H398" s="75" t="str">
        <f t="shared" si="57"/>
        <v>End year</v>
      </c>
      <c r="I398" s="224"/>
      <c r="J398" s="223"/>
      <c r="K398" s="223"/>
      <c r="L398" s="223"/>
      <c r="M398" s="223"/>
      <c r="N398" s="224"/>
      <c r="O398" s="223"/>
      <c r="P398" s="223"/>
      <c r="Q398" s="223"/>
      <c r="R398" s="229">
        <f t="shared" ref="R398:X398" si="113">R243/R$333*R$182</f>
        <v>39221.953702534411</v>
      </c>
      <c r="S398" s="230">
        <f t="shared" si="113"/>
        <v>60236.683973956075</v>
      </c>
      <c r="T398" s="231">
        <f t="shared" si="113"/>
        <v>77740.594989693287</v>
      </c>
      <c r="U398" s="229">
        <f t="shared" si="113"/>
        <v>78211.439128500992</v>
      </c>
      <c r="V398" s="229">
        <f t="shared" si="113"/>
        <v>78813.787614317916</v>
      </c>
      <c r="W398" s="229">
        <f t="shared" si="113"/>
        <v>79554.018210957191</v>
      </c>
      <c r="X398" s="230">
        <f t="shared" si="113"/>
        <v>80145.051032103263</v>
      </c>
    </row>
    <row r="399" spans="3:24" ht="12.3" x14ac:dyDescent="0.35">
      <c r="C399" s="2127"/>
      <c r="D399" s="1600" t="s">
        <v>364</v>
      </c>
      <c r="E399" s="75" t="s">
        <v>134</v>
      </c>
      <c r="F399" s="75" t="str">
        <f t="shared" si="55"/>
        <v>Dollars</v>
      </c>
      <c r="G399" s="75" t="str">
        <f t="shared" si="56"/>
        <v>Real $2019</v>
      </c>
      <c r="H399" s="75" t="str">
        <f t="shared" si="57"/>
        <v>End year</v>
      </c>
      <c r="I399" s="224"/>
      <c r="J399" s="223"/>
      <c r="K399" s="223"/>
      <c r="L399" s="223"/>
      <c r="M399" s="223"/>
      <c r="N399" s="224"/>
      <c r="O399" s="223"/>
      <c r="P399" s="223"/>
      <c r="Q399" s="223"/>
      <c r="R399" s="229">
        <f t="shared" ref="R399:X399" si="114">R244/R$333*R$182</f>
        <v>0</v>
      </c>
      <c r="S399" s="230">
        <f t="shared" si="114"/>
        <v>0</v>
      </c>
      <c r="T399" s="231">
        <f t="shared" si="114"/>
        <v>0</v>
      </c>
      <c r="U399" s="229">
        <f t="shared" si="114"/>
        <v>0</v>
      </c>
      <c r="V399" s="229">
        <f t="shared" si="114"/>
        <v>0</v>
      </c>
      <c r="W399" s="229">
        <f t="shared" si="114"/>
        <v>0</v>
      </c>
      <c r="X399" s="230">
        <f t="shared" si="114"/>
        <v>0</v>
      </c>
    </row>
    <row r="400" spans="3:24" ht="12.3" x14ac:dyDescent="0.35">
      <c r="C400" s="2127"/>
      <c r="D400" s="1600" t="s">
        <v>365</v>
      </c>
      <c r="E400" s="75" t="s">
        <v>134</v>
      </c>
      <c r="F400" s="75" t="str">
        <f t="shared" si="55"/>
        <v>Dollars</v>
      </c>
      <c r="G400" s="75" t="str">
        <f t="shared" si="56"/>
        <v>Real $2019</v>
      </c>
      <c r="H400" s="75" t="str">
        <f t="shared" si="57"/>
        <v>End year</v>
      </c>
      <c r="I400" s="224"/>
      <c r="J400" s="223"/>
      <c r="K400" s="223"/>
      <c r="L400" s="223"/>
      <c r="M400" s="223"/>
      <c r="N400" s="224"/>
      <c r="O400" s="223"/>
      <c r="P400" s="223"/>
      <c r="Q400" s="223"/>
      <c r="R400" s="229">
        <f t="shared" ref="R400:X400" si="115">R245/R$333*R$182</f>
        <v>0</v>
      </c>
      <c r="S400" s="230">
        <f t="shared" si="115"/>
        <v>0</v>
      </c>
      <c r="T400" s="231">
        <f t="shared" si="115"/>
        <v>0</v>
      </c>
      <c r="U400" s="229">
        <f t="shared" si="115"/>
        <v>0</v>
      </c>
      <c r="V400" s="229">
        <f t="shared" si="115"/>
        <v>0</v>
      </c>
      <c r="W400" s="229">
        <f t="shared" si="115"/>
        <v>0</v>
      </c>
      <c r="X400" s="230">
        <f t="shared" si="115"/>
        <v>0</v>
      </c>
    </row>
    <row r="401" spans="3:24" ht="12.3" x14ac:dyDescent="0.35">
      <c r="C401" s="2127"/>
      <c r="D401" s="1600" t="s">
        <v>366</v>
      </c>
      <c r="E401" s="75" t="s">
        <v>134</v>
      </c>
      <c r="F401" s="75" t="str">
        <f t="shared" si="55"/>
        <v>Dollars</v>
      </c>
      <c r="G401" s="75" t="str">
        <f t="shared" si="56"/>
        <v>Real $2019</v>
      </c>
      <c r="H401" s="75" t="str">
        <f t="shared" si="57"/>
        <v>End year</v>
      </c>
      <c r="I401" s="224"/>
      <c r="J401" s="223"/>
      <c r="K401" s="223"/>
      <c r="L401" s="223"/>
      <c r="M401" s="223"/>
      <c r="N401" s="224"/>
      <c r="O401" s="223"/>
      <c r="P401" s="223"/>
      <c r="Q401" s="223"/>
      <c r="R401" s="229">
        <f t="shared" ref="R401:X401" si="116">R246/R$333*R$182</f>
        <v>0</v>
      </c>
      <c r="S401" s="230">
        <f t="shared" si="116"/>
        <v>0</v>
      </c>
      <c r="T401" s="231">
        <f t="shared" si="116"/>
        <v>0</v>
      </c>
      <c r="U401" s="229">
        <f t="shared" si="116"/>
        <v>0</v>
      </c>
      <c r="V401" s="229">
        <f t="shared" si="116"/>
        <v>0</v>
      </c>
      <c r="W401" s="229">
        <f t="shared" si="116"/>
        <v>0</v>
      </c>
      <c r="X401" s="230">
        <f t="shared" si="116"/>
        <v>0</v>
      </c>
    </row>
    <row r="402" spans="3:24" ht="12.3" x14ac:dyDescent="0.35">
      <c r="C402" s="2127"/>
      <c r="D402" s="1600" t="s">
        <v>367</v>
      </c>
      <c r="E402" s="75" t="s">
        <v>134</v>
      </c>
      <c r="F402" s="75" t="str">
        <f t="shared" si="55"/>
        <v>Dollars</v>
      </c>
      <c r="G402" s="75" t="str">
        <f t="shared" si="56"/>
        <v>Real $2019</v>
      </c>
      <c r="H402" s="75" t="str">
        <f t="shared" si="57"/>
        <v>End year</v>
      </c>
      <c r="I402" s="224"/>
      <c r="J402" s="223"/>
      <c r="K402" s="223"/>
      <c r="L402" s="223"/>
      <c r="M402" s="223"/>
      <c r="N402" s="224"/>
      <c r="O402" s="223"/>
      <c r="P402" s="223"/>
      <c r="Q402" s="223"/>
      <c r="R402" s="229">
        <f t="shared" ref="R402:X402" si="117">R247/R$333*R$182</f>
        <v>0</v>
      </c>
      <c r="S402" s="230">
        <f t="shared" si="117"/>
        <v>0</v>
      </c>
      <c r="T402" s="231">
        <f t="shared" si="117"/>
        <v>0</v>
      </c>
      <c r="U402" s="229">
        <f t="shared" si="117"/>
        <v>0</v>
      </c>
      <c r="V402" s="229">
        <f t="shared" si="117"/>
        <v>0</v>
      </c>
      <c r="W402" s="229">
        <f t="shared" si="117"/>
        <v>0</v>
      </c>
      <c r="X402" s="230">
        <f t="shared" si="117"/>
        <v>0</v>
      </c>
    </row>
    <row r="403" spans="3:24" ht="12.3" x14ac:dyDescent="0.35">
      <c r="C403" s="2127"/>
      <c r="D403" s="1600" t="s">
        <v>368</v>
      </c>
      <c r="E403" s="75" t="s">
        <v>134</v>
      </c>
      <c r="F403" s="75" t="str">
        <f t="shared" si="55"/>
        <v>Dollars</v>
      </c>
      <c r="G403" s="75" t="str">
        <f t="shared" si="56"/>
        <v>Real $2019</v>
      </c>
      <c r="H403" s="75" t="str">
        <f t="shared" si="57"/>
        <v>End year</v>
      </c>
      <c r="I403" s="224"/>
      <c r="J403" s="223"/>
      <c r="K403" s="223"/>
      <c r="L403" s="223"/>
      <c r="M403" s="223"/>
      <c r="N403" s="224"/>
      <c r="O403" s="223"/>
      <c r="P403" s="223"/>
      <c r="Q403" s="223"/>
      <c r="R403" s="229">
        <f t="shared" ref="R403:X403" si="118">R248/R$333*R$182</f>
        <v>0</v>
      </c>
      <c r="S403" s="230">
        <f t="shared" si="118"/>
        <v>0</v>
      </c>
      <c r="T403" s="231">
        <f t="shared" si="118"/>
        <v>0</v>
      </c>
      <c r="U403" s="229">
        <f t="shared" si="118"/>
        <v>0</v>
      </c>
      <c r="V403" s="229">
        <f t="shared" si="118"/>
        <v>0</v>
      </c>
      <c r="W403" s="229">
        <f t="shared" si="118"/>
        <v>0</v>
      </c>
      <c r="X403" s="230">
        <f t="shared" si="118"/>
        <v>0</v>
      </c>
    </row>
    <row r="404" spans="3:24" ht="12.3" x14ac:dyDescent="0.35">
      <c r="C404" s="2127"/>
      <c r="D404" s="1600" t="s">
        <v>369</v>
      </c>
      <c r="E404" s="75" t="s">
        <v>134</v>
      </c>
      <c r="F404" s="75" t="str">
        <f t="shared" si="55"/>
        <v>Dollars</v>
      </c>
      <c r="G404" s="75" t="str">
        <f t="shared" si="56"/>
        <v>Real $2019</v>
      </c>
      <c r="H404" s="75" t="str">
        <f t="shared" si="57"/>
        <v>End year</v>
      </c>
      <c r="I404" s="224"/>
      <c r="J404" s="223"/>
      <c r="K404" s="223"/>
      <c r="L404" s="223"/>
      <c r="M404" s="223"/>
      <c r="N404" s="224"/>
      <c r="O404" s="223"/>
      <c r="P404" s="223"/>
      <c r="Q404" s="223"/>
      <c r="R404" s="229">
        <f t="shared" ref="R404:X404" si="119">R249/R$333*R$182</f>
        <v>0</v>
      </c>
      <c r="S404" s="230">
        <f t="shared" si="119"/>
        <v>0</v>
      </c>
      <c r="T404" s="231">
        <f t="shared" si="119"/>
        <v>0</v>
      </c>
      <c r="U404" s="229">
        <f t="shared" si="119"/>
        <v>0</v>
      </c>
      <c r="V404" s="229">
        <f t="shared" si="119"/>
        <v>0</v>
      </c>
      <c r="W404" s="229">
        <f t="shared" si="119"/>
        <v>0</v>
      </c>
      <c r="X404" s="230">
        <f t="shared" si="119"/>
        <v>0</v>
      </c>
    </row>
    <row r="405" spans="3:24" ht="12.3" x14ac:dyDescent="0.35">
      <c r="C405" s="2127"/>
      <c r="D405" s="1600" t="s">
        <v>370</v>
      </c>
      <c r="E405" s="75" t="s">
        <v>134</v>
      </c>
      <c r="F405" s="75" t="str">
        <f t="shared" si="55"/>
        <v>Dollars</v>
      </c>
      <c r="G405" s="75" t="str">
        <f t="shared" si="56"/>
        <v>Real $2019</v>
      </c>
      <c r="H405" s="75" t="str">
        <f t="shared" si="57"/>
        <v>End year</v>
      </c>
      <c r="I405" s="224"/>
      <c r="J405" s="223"/>
      <c r="K405" s="223"/>
      <c r="L405" s="223"/>
      <c r="M405" s="223"/>
      <c r="N405" s="224"/>
      <c r="O405" s="223"/>
      <c r="P405" s="223"/>
      <c r="Q405" s="223"/>
      <c r="R405" s="229">
        <f t="shared" ref="R405:X405" si="120">R250/R$333*R$182</f>
        <v>0</v>
      </c>
      <c r="S405" s="230">
        <f t="shared" si="120"/>
        <v>0</v>
      </c>
      <c r="T405" s="231">
        <f t="shared" si="120"/>
        <v>0</v>
      </c>
      <c r="U405" s="229">
        <f t="shared" si="120"/>
        <v>0</v>
      </c>
      <c r="V405" s="229">
        <f t="shared" si="120"/>
        <v>0</v>
      </c>
      <c r="W405" s="229">
        <f t="shared" si="120"/>
        <v>0</v>
      </c>
      <c r="X405" s="230">
        <f t="shared" si="120"/>
        <v>0</v>
      </c>
    </row>
    <row r="406" spans="3:24" ht="12.3" x14ac:dyDescent="0.35">
      <c r="C406" s="2127"/>
      <c r="D406" s="1600" t="s">
        <v>371</v>
      </c>
      <c r="E406" s="75" t="s">
        <v>134</v>
      </c>
      <c r="F406" s="75" t="str">
        <f t="shared" si="55"/>
        <v>Dollars</v>
      </c>
      <c r="G406" s="75" t="str">
        <f t="shared" si="56"/>
        <v>Real $2019</v>
      </c>
      <c r="H406" s="75" t="str">
        <f t="shared" si="57"/>
        <v>End year</v>
      </c>
      <c r="I406" s="224"/>
      <c r="J406" s="223"/>
      <c r="K406" s="223"/>
      <c r="L406" s="223"/>
      <c r="M406" s="223"/>
      <c r="N406" s="224"/>
      <c r="O406" s="223"/>
      <c r="P406" s="223"/>
      <c r="Q406" s="223"/>
      <c r="R406" s="229">
        <f t="shared" ref="R406:X406" si="121">R251/R$333*R$182</f>
        <v>0</v>
      </c>
      <c r="S406" s="230">
        <f t="shared" si="121"/>
        <v>0</v>
      </c>
      <c r="T406" s="231">
        <f t="shared" si="121"/>
        <v>0</v>
      </c>
      <c r="U406" s="229">
        <f t="shared" si="121"/>
        <v>0</v>
      </c>
      <c r="V406" s="229">
        <f t="shared" si="121"/>
        <v>0</v>
      </c>
      <c r="W406" s="229">
        <f t="shared" si="121"/>
        <v>0</v>
      </c>
      <c r="X406" s="230">
        <f t="shared" si="121"/>
        <v>0</v>
      </c>
    </row>
    <row r="407" spans="3:24" ht="12.3" x14ac:dyDescent="0.35">
      <c r="C407" s="2127"/>
      <c r="D407" s="1600" t="s">
        <v>372</v>
      </c>
      <c r="E407" s="75" t="s">
        <v>134</v>
      </c>
      <c r="F407" s="75" t="str">
        <f t="shared" ref="F407:F470" si="122">Dollars</f>
        <v>Dollars</v>
      </c>
      <c r="G407" s="75" t="str">
        <f t="shared" ref="G407:G470" si="123">Real2019</f>
        <v>Real $2019</v>
      </c>
      <c r="H407" s="75" t="str">
        <f t="shared" ref="H407:H470" si="124">End_year</f>
        <v>End year</v>
      </c>
      <c r="I407" s="224"/>
      <c r="J407" s="223"/>
      <c r="K407" s="223"/>
      <c r="L407" s="223"/>
      <c r="M407" s="223"/>
      <c r="N407" s="224"/>
      <c r="O407" s="223"/>
      <c r="P407" s="223"/>
      <c r="Q407" s="223"/>
      <c r="R407" s="229">
        <f t="shared" ref="R407:X407" si="125">R252/R$333*R$182</f>
        <v>0</v>
      </c>
      <c r="S407" s="230">
        <f t="shared" si="125"/>
        <v>0</v>
      </c>
      <c r="T407" s="231">
        <f t="shared" si="125"/>
        <v>0</v>
      </c>
      <c r="U407" s="229">
        <f t="shared" si="125"/>
        <v>0</v>
      </c>
      <c r="V407" s="229">
        <f t="shared" si="125"/>
        <v>0</v>
      </c>
      <c r="W407" s="229">
        <f t="shared" si="125"/>
        <v>0</v>
      </c>
      <c r="X407" s="230">
        <f t="shared" si="125"/>
        <v>0</v>
      </c>
    </row>
    <row r="408" spans="3:24" ht="12.3" x14ac:dyDescent="0.35">
      <c r="C408" s="2127"/>
      <c r="D408" s="1600" t="s">
        <v>373</v>
      </c>
      <c r="E408" s="75" t="s">
        <v>134</v>
      </c>
      <c r="F408" s="75" t="str">
        <f t="shared" si="122"/>
        <v>Dollars</v>
      </c>
      <c r="G408" s="75" t="str">
        <f t="shared" si="123"/>
        <v>Real $2019</v>
      </c>
      <c r="H408" s="75" t="str">
        <f t="shared" si="124"/>
        <v>End year</v>
      </c>
      <c r="I408" s="224"/>
      <c r="J408" s="223"/>
      <c r="K408" s="223"/>
      <c r="L408" s="223"/>
      <c r="M408" s="223"/>
      <c r="N408" s="224"/>
      <c r="O408" s="223"/>
      <c r="P408" s="223"/>
      <c r="Q408" s="223"/>
      <c r="R408" s="229">
        <f t="shared" ref="R408:X408" si="126">R253/R$333*R$182</f>
        <v>0</v>
      </c>
      <c r="S408" s="230">
        <f t="shared" si="126"/>
        <v>0</v>
      </c>
      <c r="T408" s="231">
        <f t="shared" si="126"/>
        <v>0</v>
      </c>
      <c r="U408" s="229">
        <f t="shared" si="126"/>
        <v>0</v>
      </c>
      <c r="V408" s="229">
        <f t="shared" si="126"/>
        <v>0</v>
      </c>
      <c r="W408" s="229">
        <f t="shared" si="126"/>
        <v>0</v>
      </c>
      <c r="X408" s="230">
        <f t="shared" si="126"/>
        <v>0</v>
      </c>
    </row>
    <row r="409" spans="3:24" ht="12.3" x14ac:dyDescent="0.35">
      <c r="C409" s="2127"/>
      <c r="D409" s="1600" t="s">
        <v>374</v>
      </c>
      <c r="E409" s="75" t="s">
        <v>134</v>
      </c>
      <c r="F409" s="75" t="str">
        <f t="shared" si="122"/>
        <v>Dollars</v>
      </c>
      <c r="G409" s="75" t="str">
        <f t="shared" si="123"/>
        <v>Real $2019</v>
      </c>
      <c r="H409" s="75" t="str">
        <f t="shared" si="124"/>
        <v>End year</v>
      </c>
      <c r="I409" s="224"/>
      <c r="J409" s="223"/>
      <c r="K409" s="223"/>
      <c r="L409" s="223"/>
      <c r="M409" s="223"/>
      <c r="N409" s="224"/>
      <c r="O409" s="223"/>
      <c r="P409" s="223"/>
      <c r="Q409" s="223"/>
      <c r="R409" s="229">
        <f t="shared" ref="R409:X409" si="127">R254/R$333*R$182</f>
        <v>0</v>
      </c>
      <c r="S409" s="230">
        <f t="shared" si="127"/>
        <v>0</v>
      </c>
      <c r="T409" s="231">
        <f t="shared" si="127"/>
        <v>0</v>
      </c>
      <c r="U409" s="229">
        <f t="shared" si="127"/>
        <v>0</v>
      </c>
      <c r="V409" s="229">
        <f t="shared" si="127"/>
        <v>0</v>
      </c>
      <c r="W409" s="229">
        <f t="shared" si="127"/>
        <v>0</v>
      </c>
      <c r="X409" s="230">
        <f t="shared" si="127"/>
        <v>0</v>
      </c>
    </row>
    <row r="410" spans="3:24" ht="12.3" x14ac:dyDescent="0.35">
      <c r="C410" s="2127"/>
      <c r="D410" s="1600" t="s">
        <v>375</v>
      </c>
      <c r="E410" s="75" t="s">
        <v>134</v>
      </c>
      <c r="F410" s="75" t="str">
        <f t="shared" si="122"/>
        <v>Dollars</v>
      </c>
      <c r="G410" s="75" t="str">
        <f t="shared" si="123"/>
        <v>Real $2019</v>
      </c>
      <c r="H410" s="75" t="str">
        <f t="shared" si="124"/>
        <v>End year</v>
      </c>
      <c r="I410" s="224"/>
      <c r="J410" s="223"/>
      <c r="K410" s="223"/>
      <c r="L410" s="223"/>
      <c r="M410" s="223"/>
      <c r="N410" s="224"/>
      <c r="O410" s="223"/>
      <c r="P410" s="223"/>
      <c r="Q410" s="223"/>
      <c r="R410" s="229">
        <f t="shared" ref="R410:X410" si="128">R255/R$333*R$182</f>
        <v>0</v>
      </c>
      <c r="S410" s="230">
        <f t="shared" si="128"/>
        <v>0</v>
      </c>
      <c r="T410" s="231">
        <f t="shared" si="128"/>
        <v>0</v>
      </c>
      <c r="U410" s="229">
        <f t="shared" si="128"/>
        <v>0</v>
      </c>
      <c r="V410" s="229">
        <f t="shared" si="128"/>
        <v>0</v>
      </c>
      <c r="W410" s="229">
        <f t="shared" si="128"/>
        <v>0</v>
      </c>
      <c r="X410" s="230">
        <f t="shared" si="128"/>
        <v>0</v>
      </c>
    </row>
    <row r="411" spans="3:24" ht="12.3" x14ac:dyDescent="0.35">
      <c r="C411" s="2127"/>
      <c r="D411" s="1600" t="s">
        <v>376</v>
      </c>
      <c r="E411" s="75" t="s">
        <v>134</v>
      </c>
      <c r="F411" s="75" t="str">
        <f t="shared" si="122"/>
        <v>Dollars</v>
      </c>
      <c r="G411" s="75" t="str">
        <f t="shared" si="123"/>
        <v>Real $2019</v>
      </c>
      <c r="H411" s="75" t="str">
        <f t="shared" si="124"/>
        <v>End year</v>
      </c>
      <c r="I411" s="224"/>
      <c r="J411" s="223"/>
      <c r="K411" s="223"/>
      <c r="L411" s="223"/>
      <c r="M411" s="223"/>
      <c r="N411" s="224"/>
      <c r="O411" s="223"/>
      <c r="P411" s="223"/>
      <c r="Q411" s="223"/>
      <c r="R411" s="229">
        <f t="shared" ref="R411:X411" si="129">R256/R$333*R$182</f>
        <v>0</v>
      </c>
      <c r="S411" s="230">
        <f t="shared" si="129"/>
        <v>0</v>
      </c>
      <c r="T411" s="231">
        <f t="shared" si="129"/>
        <v>0</v>
      </c>
      <c r="U411" s="229">
        <f t="shared" si="129"/>
        <v>0</v>
      </c>
      <c r="V411" s="229">
        <f t="shared" si="129"/>
        <v>0</v>
      </c>
      <c r="W411" s="229">
        <f t="shared" si="129"/>
        <v>0</v>
      </c>
      <c r="X411" s="230">
        <f t="shared" si="129"/>
        <v>0</v>
      </c>
    </row>
    <row r="412" spans="3:24" ht="12.3" x14ac:dyDescent="0.35">
      <c r="C412" s="2127"/>
      <c r="D412" s="1600" t="s">
        <v>377</v>
      </c>
      <c r="E412" s="75" t="s">
        <v>134</v>
      </c>
      <c r="F412" s="75" t="str">
        <f t="shared" si="122"/>
        <v>Dollars</v>
      </c>
      <c r="G412" s="75" t="str">
        <f t="shared" si="123"/>
        <v>Real $2019</v>
      </c>
      <c r="H412" s="75" t="str">
        <f t="shared" si="124"/>
        <v>End year</v>
      </c>
      <c r="I412" s="224"/>
      <c r="J412" s="223"/>
      <c r="K412" s="223"/>
      <c r="L412" s="223"/>
      <c r="M412" s="223"/>
      <c r="N412" s="224"/>
      <c r="O412" s="223"/>
      <c r="P412" s="223"/>
      <c r="Q412" s="223"/>
      <c r="R412" s="229">
        <f t="shared" ref="R412:X412" si="130">R257/R$333*R$182</f>
        <v>0</v>
      </c>
      <c r="S412" s="230">
        <f t="shared" si="130"/>
        <v>0</v>
      </c>
      <c r="T412" s="231">
        <f t="shared" si="130"/>
        <v>0</v>
      </c>
      <c r="U412" s="229">
        <f t="shared" si="130"/>
        <v>0</v>
      </c>
      <c r="V412" s="229">
        <f t="shared" si="130"/>
        <v>0</v>
      </c>
      <c r="W412" s="229">
        <f t="shared" si="130"/>
        <v>0</v>
      </c>
      <c r="X412" s="230">
        <f t="shared" si="130"/>
        <v>0</v>
      </c>
    </row>
    <row r="413" spans="3:24" ht="12.3" x14ac:dyDescent="0.35">
      <c r="C413" s="2128"/>
      <c r="D413" s="1601" t="s">
        <v>115</v>
      </c>
      <c r="E413" s="75" t="s">
        <v>134</v>
      </c>
      <c r="F413" s="75" t="str">
        <f t="shared" si="122"/>
        <v>Dollars</v>
      </c>
      <c r="G413" s="75" t="str">
        <f t="shared" si="123"/>
        <v>Real $2019</v>
      </c>
      <c r="H413" s="75" t="str">
        <f t="shared" si="124"/>
        <v>End year</v>
      </c>
      <c r="I413" s="224"/>
      <c r="J413" s="223"/>
      <c r="K413" s="223"/>
      <c r="L413" s="223"/>
      <c r="M413" s="223"/>
      <c r="N413" s="224"/>
      <c r="O413" s="223"/>
      <c r="P413" s="223"/>
      <c r="Q413" s="223"/>
      <c r="R413" s="229">
        <f t="shared" ref="R413:X413" si="131">R258/R$333*R$182</f>
        <v>0</v>
      </c>
      <c r="S413" s="230">
        <f t="shared" si="131"/>
        <v>0</v>
      </c>
      <c r="T413" s="231">
        <f t="shared" si="131"/>
        <v>0</v>
      </c>
      <c r="U413" s="229">
        <f t="shared" si="131"/>
        <v>0</v>
      </c>
      <c r="V413" s="229">
        <f t="shared" si="131"/>
        <v>0</v>
      </c>
      <c r="W413" s="229">
        <f t="shared" si="131"/>
        <v>0</v>
      </c>
      <c r="X413" s="230">
        <f t="shared" si="131"/>
        <v>0</v>
      </c>
    </row>
    <row r="414" spans="3:24" ht="12.3" x14ac:dyDescent="0.35">
      <c r="C414" s="2126" t="s">
        <v>1538</v>
      </c>
      <c r="D414" s="1602" t="s">
        <v>379</v>
      </c>
      <c r="E414" s="75" t="s">
        <v>134</v>
      </c>
      <c r="F414" s="75" t="str">
        <f t="shared" si="122"/>
        <v>Dollars</v>
      </c>
      <c r="G414" s="75" t="str">
        <f t="shared" si="123"/>
        <v>Real $2019</v>
      </c>
      <c r="H414" s="75" t="str">
        <f t="shared" si="124"/>
        <v>End year</v>
      </c>
      <c r="I414" s="224"/>
      <c r="J414" s="223"/>
      <c r="K414" s="223"/>
      <c r="L414" s="223"/>
      <c r="M414" s="223"/>
      <c r="N414" s="224"/>
      <c r="O414" s="223"/>
      <c r="P414" s="223"/>
      <c r="Q414" s="223"/>
      <c r="R414" s="229">
        <f t="shared" ref="R414:X414" si="132">R259/R$333*R$182</f>
        <v>5019.7948027316179</v>
      </c>
      <c r="S414" s="230">
        <f t="shared" si="132"/>
        <v>8361.0104879849569</v>
      </c>
      <c r="T414" s="231">
        <f t="shared" si="132"/>
        <v>11656.697112086022</v>
      </c>
      <c r="U414" s="229">
        <f t="shared" si="132"/>
        <v>12623.256606193452</v>
      </c>
      <c r="V414" s="229">
        <f t="shared" si="132"/>
        <v>13648.847018481152</v>
      </c>
      <c r="W414" s="229">
        <f t="shared" si="132"/>
        <v>14742.172825410335</v>
      </c>
      <c r="X414" s="230">
        <f t="shared" si="132"/>
        <v>15855.802867550743</v>
      </c>
    </row>
    <row r="415" spans="3:24" ht="12.3" x14ac:dyDescent="0.35">
      <c r="C415" s="2127"/>
      <c r="D415" s="1600" t="s">
        <v>380</v>
      </c>
      <c r="E415" s="75" t="s">
        <v>134</v>
      </c>
      <c r="F415" s="75" t="str">
        <f t="shared" si="122"/>
        <v>Dollars</v>
      </c>
      <c r="G415" s="75" t="str">
        <f t="shared" si="123"/>
        <v>Real $2019</v>
      </c>
      <c r="H415" s="75" t="str">
        <f t="shared" si="124"/>
        <v>End year</v>
      </c>
      <c r="I415" s="224"/>
      <c r="J415" s="223"/>
      <c r="K415" s="223"/>
      <c r="L415" s="223"/>
      <c r="M415" s="223"/>
      <c r="N415" s="224"/>
      <c r="O415" s="223"/>
      <c r="P415" s="223"/>
      <c r="Q415" s="223"/>
      <c r="R415" s="229">
        <f t="shared" ref="R415:X415" si="133">R260/R$333*R$182</f>
        <v>2.5207917010361422E-5</v>
      </c>
      <c r="S415" s="230">
        <f t="shared" si="133"/>
        <v>8.8768808117845361E-5</v>
      </c>
      <c r="T415" s="231">
        <f t="shared" si="133"/>
        <v>2.572141525449783E-4</v>
      </c>
      <c r="U415" s="229">
        <f t="shared" si="133"/>
        <v>5.6888046938252212E-4</v>
      </c>
      <c r="V415" s="229">
        <f t="shared" si="133"/>
        <v>1.2339933162358084E-3</v>
      </c>
      <c r="W415" s="229">
        <f t="shared" si="133"/>
        <v>2.6253591685621641E-3</v>
      </c>
      <c r="X415" s="230">
        <f t="shared" si="133"/>
        <v>5.4585271422345743E-3</v>
      </c>
    </row>
    <row r="416" spans="3:24" ht="12.3" x14ac:dyDescent="0.35">
      <c r="C416" s="2127"/>
      <c r="D416" s="1600" t="s">
        <v>381</v>
      </c>
      <c r="E416" s="75" t="s">
        <v>134</v>
      </c>
      <c r="F416" s="75" t="str">
        <f t="shared" si="122"/>
        <v>Dollars</v>
      </c>
      <c r="G416" s="75" t="str">
        <f t="shared" si="123"/>
        <v>Real $2019</v>
      </c>
      <c r="H416" s="75" t="str">
        <f t="shared" si="124"/>
        <v>End year</v>
      </c>
      <c r="I416" s="224"/>
      <c r="J416" s="223"/>
      <c r="K416" s="223"/>
      <c r="L416" s="223"/>
      <c r="M416" s="223"/>
      <c r="N416" s="224"/>
      <c r="O416" s="223"/>
      <c r="P416" s="223"/>
      <c r="Q416" s="223"/>
      <c r="R416" s="229">
        <f t="shared" ref="R416:X416" si="134">R261/R$333*R$182</f>
        <v>0</v>
      </c>
      <c r="S416" s="230">
        <f t="shared" si="134"/>
        <v>0</v>
      </c>
      <c r="T416" s="231">
        <f t="shared" si="134"/>
        <v>0</v>
      </c>
      <c r="U416" s="229">
        <f t="shared" si="134"/>
        <v>0</v>
      </c>
      <c r="V416" s="229">
        <f t="shared" si="134"/>
        <v>0</v>
      </c>
      <c r="W416" s="229">
        <f t="shared" si="134"/>
        <v>0</v>
      </c>
      <c r="X416" s="230">
        <f t="shared" si="134"/>
        <v>0</v>
      </c>
    </row>
    <row r="417" spans="3:24" ht="12.3" x14ac:dyDescent="0.35">
      <c r="C417" s="2127"/>
      <c r="D417" s="1600" t="s">
        <v>382</v>
      </c>
      <c r="E417" s="75" t="s">
        <v>134</v>
      </c>
      <c r="F417" s="75" t="str">
        <f t="shared" si="122"/>
        <v>Dollars</v>
      </c>
      <c r="G417" s="75" t="str">
        <f t="shared" si="123"/>
        <v>Real $2019</v>
      </c>
      <c r="H417" s="75" t="str">
        <f t="shared" si="124"/>
        <v>End year</v>
      </c>
      <c r="I417" s="224"/>
      <c r="J417" s="223"/>
      <c r="K417" s="223"/>
      <c r="L417" s="223"/>
      <c r="M417" s="223"/>
      <c r="N417" s="224"/>
      <c r="O417" s="223"/>
      <c r="P417" s="223"/>
      <c r="Q417" s="223"/>
      <c r="R417" s="229">
        <f t="shared" ref="R417:X417" si="135">R262/R$333*R$182</f>
        <v>58359.550815222421</v>
      </c>
      <c r="S417" s="230">
        <f t="shared" si="135"/>
        <v>77143.70183753829</v>
      </c>
      <c r="T417" s="231">
        <f t="shared" si="135"/>
        <v>88804.393711179524</v>
      </c>
      <c r="U417" s="229">
        <f t="shared" si="135"/>
        <v>82662.626621385862</v>
      </c>
      <c r="V417" s="229">
        <f t="shared" si="135"/>
        <v>79701.891062957657</v>
      </c>
      <c r="W417" s="229">
        <f t="shared" si="135"/>
        <v>79139.760226276267</v>
      </c>
      <c r="X417" s="230">
        <f t="shared" si="135"/>
        <v>80082.188428368783</v>
      </c>
    </row>
    <row r="418" spans="3:24" ht="12.3" x14ac:dyDescent="0.35">
      <c r="C418" s="2127"/>
      <c r="D418" s="1600" t="s">
        <v>383</v>
      </c>
      <c r="E418" s="75" t="s">
        <v>134</v>
      </c>
      <c r="F418" s="75" t="str">
        <f t="shared" si="122"/>
        <v>Dollars</v>
      </c>
      <c r="G418" s="75" t="str">
        <f t="shared" si="123"/>
        <v>Real $2019</v>
      </c>
      <c r="H418" s="75" t="str">
        <f t="shared" si="124"/>
        <v>End year</v>
      </c>
      <c r="I418" s="224"/>
      <c r="J418" s="223"/>
      <c r="K418" s="223"/>
      <c r="L418" s="223"/>
      <c r="M418" s="223"/>
      <c r="N418" s="224"/>
      <c r="O418" s="223"/>
      <c r="P418" s="223"/>
      <c r="Q418" s="223"/>
      <c r="R418" s="229">
        <f t="shared" ref="R418:X418" si="136">R263/R$333*R$182</f>
        <v>657674.18585173634</v>
      </c>
      <c r="S418" s="230">
        <f t="shared" si="136"/>
        <v>758552.59120894584</v>
      </c>
      <c r="T418" s="231">
        <f t="shared" si="136"/>
        <v>811386.38174384309</v>
      </c>
      <c r="U418" s="229">
        <f t="shared" si="136"/>
        <v>738661.40288661933</v>
      </c>
      <c r="V418" s="229">
        <f t="shared" si="136"/>
        <v>718760.54612005467</v>
      </c>
      <c r="W418" s="229">
        <f t="shared" si="136"/>
        <v>730302.18675942556</v>
      </c>
      <c r="X418" s="230">
        <f t="shared" si="136"/>
        <v>758584.61772357521</v>
      </c>
    </row>
    <row r="419" spans="3:24" ht="12.3" x14ac:dyDescent="0.35">
      <c r="C419" s="2127"/>
      <c r="D419" s="1600" t="s">
        <v>384</v>
      </c>
      <c r="E419" s="75" t="s">
        <v>134</v>
      </c>
      <c r="F419" s="75" t="str">
        <f t="shared" si="122"/>
        <v>Dollars</v>
      </c>
      <c r="G419" s="75" t="str">
        <f t="shared" si="123"/>
        <v>Real $2019</v>
      </c>
      <c r="H419" s="75" t="str">
        <f t="shared" si="124"/>
        <v>End year</v>
      </c>
      <c r="I419" s="224"/>
      <c r="J419" s="223"/>
      <c r="K419" s="223"/>
      <c r="L419" s="223"/>
      <c r="M419" s="223"/>
      <c r="N419" s="224"/>
      <c r="O419" s="223"/>
      <c r="P419" s="223"/>
      <c r="Q419" s="223"/>
      <c r="R419" s="229">
        <f t="shared" ref="R419:X419" si="137">R264/R$333*R$182</f>
        <v>1.1541998609747932E-2</v>
      </c>
      <c r="S419" s="230">
        <f t="shared" si="137"/>
        <v>3.4741086231862443E-2</v>
      </c>
      <c r="T419" s="231">
        <f t="shared" si="137"/>
        <v>8.6006893156031661E-2</v>
      </c>
      <c r="U419" s="229">
        <f t="shared" si="137"/>
        <v>0.16246426447447707</v>
      </c>
      <c r="V419" s="229">
        <f t="shared" si="137"/>
        <v>0.30090024239163049</v>
      </c>
      <c r="W419" s="229">
        <f t="shared" si="137"/>
        <v>0.54649104097208612</v>
      </c>
      <c r="X419" s="230">
        <f t="shared" si="137"/>
        <v>0.96986207410321401</v>
      </c>
    </row>
    <row r="420" spans="3:24" ht="12.3" x14ac:dyDescent="0.35">
      <c r="C420" s="2127"/>
      <c r="D420" s="1600" t="s">
        <v>385</v>
      </c>
      <c r="E420" s="75" t="s">
        <v>134</v>
      </c>
      <c r="F420" s="75" t="str">
        <f t="shared" si="122"/>
        <v>Dollars</v>
      </c>
      <c r="G420" s="75" t="str">
        <f t="shared" si="123"/>
        <v>Real $2019</v>
      </c>
      <c r="H420" s="75" t="str">
        <f t="shared" si="124"/>
        <v>End year</v>
      </c>
      <c r="I420" s="224"/>
      <c r="J420" s="223"/>
      <c r="K420" s="223"/>
      <c r="L420" s="223"/>
      <c r="M420" s="223"/>
      <c r="N420" s="224"/>
      <c r="O420" s="223"/>
      <c r="P420" s="223"/>
      <c r="Q420" s="223"/>
      <c r="R420" s="229">
        <f t="shared" ref="R420:X420" si="138">R265/R$333*R$182</f>
        <v>75296.650764272825</v>
      </c>
      <c r="S420" s="230">
        <f t="shared" si="138"/>
        <v>137921.92076546527</v>
      </c>
      <c r="T420" s="231">
        <f t="shared" si="138"/>
        <v>207782.65345332175</v>
      </c>
      <c r="U420" s="229">
        <f t="shared" si="138"/>
        <v>238833.60437188201</v>
      </c>
      <c r="V420" s="229">
        <f t="shared" si="138"/>
        <v>269140.46413661278</v>
      </c>
      <c r="W420" s="229">
        <f t="shared" si="138"/>
        <v>297368.30345044337</v>
      </c>
      <c r="X420" s="230">
        <f t="shared" si="138"/>
        <v>320988.14704501495</v>
      </c>
    </row>
    <row r="421" spans="3:24" ht="12.3" x14ac:dyDescent="0.35">
      <c r="C421" s="2127"/>
      <c r="D421" s="1600" t="s">
        <v>386</v>
      </c>
      <c r="E421" s="75" t="s">
        <v>134</v>
      </c>
      <c r="F421" s="75" t="str">
        <f t="shared" si="122"/>
        <v>Dollars</v>
      </c>
      <c r="G421" s="75" t="str">
        <f t="shared" si="123"/>
        <v>Real $2019</v>
      </c>
      <c r="H421" s="75" t="str">
        <f t="shared" si="124"/>
        <v>End year</v>
      </c>
      <c r="I421" s="224"/>
      <c r="J421" s="223"/>
      <c r="K421" s="223"/>
      <c r="L421" s="223"/>
      <c r="M421" s="223"/>
      <c r="N421" s="224"/>
      <c r="O421" s="223"/>
      <c r="P421" s="223"/>
      <c r="Q421" s="223"/>
      <c r="R421" s="229">
        <f t="shared" ref="R421:X421" si="139">R266/R$333*R$182</f>
        <v>291452.43034279993</v>
      </c>
      <c r="S421" s="230">
        <f t="shared" si="139"/>
        <v>219.57757547027273</v>
      </c>
      <c r="T421" s="231">
        <f t="shared" si="139"/>
        <v>208729.88323262412</v>
      </c>
      <c r="U421" s="229">
        <f t="shared" si="139"/>
        <v>393311.94058647269</v>
      </c>
      <c r="V421" s="229">
        <f t="shared" si="139"/>
        <v>520735.8343474323</v>
      </c>
      <c r="W421" s="229">
        <f t="shared" si="139"/>
        <v>579565.74506624683</v>
      </c>
      <c r="X421" s="230">
        <f t="shared" si="139"/>
        <v>529961.4930339416</v>
      </c>
    </row>
    <row r="422" spans="3:24" ht="12.3" x14ac:dyDescent="0.35">
      <c r="C422" s="2127"/>
      <c r="D422" s="1600" t="s">
        <v>387</v>
      </c>
      <c r="E422" s="75" t="s">
        <v>134</v>
      </c>
      <c r="F422" s="75" t="str">
        <f t="shared" si="122"/>
        <v>Dollars</v>
      </c>
      <c r="G422" s="75" t="str">
        <f t="shared" si="123"/>
        <v>Real $2019</v>
      </c>
      <c r="H422" s="75" t="str">
        <f t="shared" si="124"/>
        <v>End year</v>
      </c>
      <c r="I422" s="224"/>
      <c r="J422" s="223"/>
      <c r="K422" s="223"/>
      <c r="L422" s="223"/>
      <c r="M422" s="223"/>
      <c r="N422" s="224"/>
      <c r="O422" s="223"/>
      <c r="P422" s="223"/>
      <c r="Q422" s="223"/>
      <c r="R422" s="229">
        <f t="shared" ref="R422:X422" si="140">R267/R$333*R$182</f>
        <v>0</v>
      </c>
      <c r="S422" s="230">
        <f t="shared" si="140"/>
        <v>0</v>
      </c>
      <c r="T422" s="231">
        <f t="shared" si="140"/>
        <v>0</v>
      </c>
      <c r="U422" s="229">
        <f t="shared" si="140"/>
        <v>0</v>
      </c>
      <c r="V422" s="229">
        <f t="shared" si="140"/>
        <v>0</v>
      </c>
      <c r="W422" s="229">
        <f t="shared" si="140"/>
        <v>0</v>
      </c>
      <c r="X422" s="230">
        <f t="shared" si="140"/>
        <v>0</v>
      </c>
    </row>
    <row r="423" spans="3:24" ht="12.3" x14ac:dyDescent="0.35">
      <c r="C423" s="2127"/>
      <c r="D423" s="1600" t="s">
        <v>388</v>
      </c>
      <c r="E423" s="75" t="s">
        <v>134</v>
      </c>
      <c r="F423" s="75" t="str">
        <f t="shared" si="122"/>
        <v>Dollars</v>
      </c>
      <c r="G423" s="75" t="str">
        <f t="shared" si="123"/>
        <v>Real $2019</v>
      </c>
      <c r="H423" s="75" t="str">
        <f t="shared" si="124"/>
        <v>End year</v>
      </c>
      <c r="I423" s="224"/>
      <c r="J423" s="223"/>
      <c r="K423" s="223"/>
      <c r="L423" s="223"/>
      <c r="M423" s="223"/>
      <c r="N423" s="224"/>
      <c r="O423" s="223"/>
      <c r="P423" s="223"/>
      <c r="Q423" s="223"/>
      <c r="R423" s="229">
        <f t="shared" ref="R423:X423" si="141">R268/R$333*R$182</f>
        <v>0</v>
      </c>
      <c r="S423" s="230">
        <f t="shared" si="141"/>
        <v>0</v>
      </c>
      <c r="T423" s="231">
        <f t="shared" si="141"/>
        <v>0</v>
      </c>
      <c r="U423" s="229">
        <f t="shared" si="141"/>
        <v>0</v>
      </c>
      <c r="V423" s="229">
        <f t="shared" si="141"/>
        <v>0</v>
      </c>
      <c r="W423" s="229">
        <f t="shared" si="141"/>
        <v>0</v>
      </c>
      <c r="X423" s="230">
        <f t="shared" si="141"/>
        <v>0</v>
      </c>
    </row>
    <row r="424" spans="3:24" ht="12.3" x14ac:dyDescent="0.35">
      <c r="C424" s="2127"/>
      <c r="D424" s="1600" t="s">
        <v>389</v>
      </c>
      <c r="E424" s="75" t="s">
        <v>134</v>
      </c>
      <c r="F424" s="75" t="str">
        <f t="shared" si="122"/>
        <v>Dollars</v>
      </c>
      <c r="G424" s="75" t="str">
        <f t="shared" si="123"/>
        <v>Real $2019</v>
      </c>
      <c r="H424" s="75" t="str">
        <f t="shared" si="124"/>
        <v>End year</v>
      </c>
      <c r="I424" s="224"/>
      <c r="J424" s="223"/>
      <c r="K424" s="223"/>
      <c r="L424" s="223"/>
      <c r="M424" s="223"/>
      <c r="N424" s="224"/>
      <c r="O424" s="223"/>
      <c r="P424" s="223"/>
      <c r="Q424" s="223"/>
      <c r="R424" s="229">
        <f t="shared" ref="R424:X424" si="142">R269/R$333*R$182</f>
        <v>130739.84567511469</v>
      </c>
      <c r="S424" s="230">
        <f t="shared" si="142"/>
        <v>1214901.4922072622</v>
      </c>
      <c r="T424" s="231">
        <f t="shared" si="142"/>
        <v>994487.60890402377</v>
      </c>
      <c r="U424" s="229">
        <f t="shared" si="142"/>
        <v>1086856.1551419382</v>
      </c>
      <c r="V424" s="229">
        <f t="shared" si="142"/>
        <v>1175172.0073527731</v>
      </c>
      <c r="W424" s="229">
        <f t="shared" si="142"/>
        <v>1257890.3323151164</v>
      </c>
      <c r="X424" s="230">
        <f t="shared" si="142"/>
        <v>1328834.0838648272</v>
      </c>
    </row>
    <row r="425" spans="3:24" ht="12.3" x14ac:dyDescent="0.35">
      <c r="C425" s="2127"/>
      <c r="D425" s="1600" t="s">
        <v>390</v>
      </c>
      <c r="E425" s="75" t="s">
        <v>134</v>
      </c>
      <c r="F425" s="75" t="str">
        <f t="shared" si="122"/>
        <v>Dollars</v>
      </c>
      <c r="G425" s="75" t="str">
        <f t="shared" si="123"/>
        <v>Real $2019</v>
      </c>
      <c r="H425" s="75" t="str">
        <f t="shared" si="124"/>
        <v>End year</v>
      </c>
      <c r="I425" s="224"/>
      <c r="J425" s="223"/>
      <c r="K425" s="223"/>
      <c r="L425" s="223"/>
      <c r="M425" s="223"/>
      <c r="N425" s="224"/>
      <c r="O425" s="223"/>
      <c r="P425" s="223"/>
      <c r="Q425" s="223"/>
      <c r="R425" s="229">
        <f t="shared" ref="R425:X425" si="143">R270/R$333*R$182</f>
        <v>0</v>
      </c>
      <c r="S425" s="230">
        <f t="shared" si="143"/>
        <v>161562.56857461875</v>
      </c>
      <c r="T425" s="231">
        <f t="shared" si="143"/>
        <v>205130.10621560097</v>
      </c>
      <c r="U425" s="229">
        <f t="shared" si="143"/>
        <v>203525.87958438389</v>
      </c>
      <c r="V425" s="229">
        <f t="shared" si="143"/>
        <v>203113.30974660272</v>
      </c>
      <c r="W425" s="229">
        <f t="shared" si="143"/>
        <v>204229.2941822451</v>
      </c>
      <c r="X425" s="230">
        <f t="shared" si="143"/>
        <v>206482.67091402406</v>
      </c>
    </row>
    <row r="426" spans="3:24" ht="12.3" x14ac:dyDescent="0.35">
      <c r="C426" s="2127"/>
      <c r="D426" s="1600" t="s">
        <v>391</v>
      </c>
      <c r="E426" s="75" t="s">
        <v>134</v>
      </c>
      <c r="F426" s="75" t="str">
        <f t="shared" si="122"/>
        <v>Dollars</v>
      </c>
      <c r="G426" s="75" t="str">
        <f t="shared" si="123"/>
        <v>Real $2019</v>
      </c>
      <c r="H426" s="75" t="str">
        <f t="shared" si="124"/>
        <v>End year</v>
      </c>
      <c r="I426" s="224"/>
      <c r="J426" s="223"/>
      <c r="K426" s="223"/>
      <c r="L426" s="223"/>
      <c r="M426" s="223"/>
      <c r="N426" s="224"/>
      <c r="O426" s="223"/>
      <c r="P426" s="223"/>
      <c r="Q426" s="223"/>
      <c r="R426" s="229">
        <f t="shared" ref="R426:X426" si="144">R271/R$333*R$182</f>
        <v>0</v>
      </c>
      <c r="S426" s="230">
        <f t="shared" si="144"/>
        <v>0</v>
      </c>
      <c r="T426" s="231">
        <f t="shared" si="144"/>
        <v>0</v>
      </c>
      <c r="U426" s="229">
        <f t="shared" si="144"/>
        <v>0</v>
      </c>
      <c r="V426" s="229">
        <f t="shared" si="144"/>
        <v>0</v>
      </c>
      <c r="W426" s="229">
        <f t="shared" si="144"/>
        <v>0</v>
      </c>
      <c r="X426" s="230">
        <f t="shared" si="144"/>
        <v>0</v>
      </c>
    </row>
    <row r="427" spans="3:24" ht="12.3" x14ac:dyDescent="0.35">
      <c r="C427" s="2127"/>
      <c r="D427" s="1600" t="s">
        <v>392</v>
      </c>
      <c r="E427" s="75" t="s">
        <v>134</v>
      </c>
      <c r="F427" s="75" t="str">
        <f t="shared" si="122"/>
        <v>Dollars</v>
      </c>
      <c r="G427" s="75" t="str">
        <f t="shared" si="123"/>
        <v>Real $2019</v>
      </c>
      <c r="H427" s="75" t="str">
        <f t="shared" si="124"/>
        <v>End year</v>
      </c>
      <c r="I427" s="224"/>
      <c r="J427" s="223"/>
      <c r="K427" s="223"/>
      <c r="L427" s="223"/>
      <c r="M427" s="223"/>
      <c r="N427" s="224"/>
      <c r="O427" s="223"/>
      <c r="P427" s="223"/>
      <c r="Q427" s="223"/>
      <c r="R427" s="229">
        <f t="shared" ref="R427:X427" si="145">R272/R$333*R$182</f>
        <v>0</v>
      </c>
      <c r="S427" s="230">
        <f t="shared" si="145"/>
        <v>0</v>
      </c>
      <c r="T427" s="231">
        <f t="shared" si="145"/>
        <v>0</v>
      </c>
      <c r="U427" s="229">
        <f t="shared" si="145"/>
        <v>0</v>
      </c>
      <c r="V427" s="229">
        <f t="shared" si="145"/>
        <v>0</v>
      </c>
      <c r="W427" s="229">
        <f t="shared" si="145"/>
        <v>0</v>
      </c>
      <c r="X427" s="230">
        <f t="shared" si="145"/>
        <v>0</v>
      </c>
    </row>
    <row r="428" spans="3:24" ht="12.3" x14ac:dyDescent="0.35">
      <c r="C428" s="2127"/>
      <c r="D428" s="1600" t="s">
        <v>393</v>
      </c>
      <c r="E428" s="75" t="s">
        <v>134</v>
      </c>
      <c r="F428" s="75" t="str">
        <f t="shared" si="122"/>
        <v>Dollars</v>
      </c>
      <c r="G428" s="75" t="str">
        <f t="shared" si="123"/>
        <v>Real $2019</v>
      </c>
      <c r="H428" s="75" t="str">
        <f t="shared" si="124"/>
        <v>End year</v>
      </c>
      <c r="I428" s="224"/>
      <c r="J428" s="223"/>
      <c r="K428" s="223"/>
      <c r="L428" s="223"/>
      <c r="M428" s="223"/>
      <c r="N428" s="224"/>
      <c r="O428" s="223"/>
      <c r="P428" s="223"/>
      <c r="Q428" s="223"/>
      <c r="R428" s="229">
        <f t="shared" ref="R428:X428" si="146">R273/R$333*R$182</f>
        <v>0</v>
      </c>
      <c r="S428" s="230">
        <f t="shared" si="146"/>
        <v>0</v>
      </c>
      <c r="T428" s="231">
        <f t="shared" si="146"/>
        <v>0</v>
      </c>
      <c r="U428" s="229">
        <f t="shared" si="146"/>
        <v>0</v>
      </c>
      <c r="V428" s="229">
        <f t="shared" si="146"/>
        <v>0</v>
      </c>
      <c r="W428" s="229">
        <f t="shared" si="146"/>
        <v>0</v>
      </c>
      <c r="X428" s="230">
        <f t="shared" si="146"/>
        <v>0</v>
      </c>
    </row>
    <row r="429" spans="3:24" ht="12.3" x14ac:dyDescent="0.35">
      <c r="C429" s="2127"/>
      <c r="D429" s="1600" t="s">
        <v>394</v>
      </c>
      <c r="E429" s="75" t="s">
        <v>134</v>
      </c>
      <c r="F429" s="75" t="str">
        <f t="shared" si="122"/>
        <v>Dollars</v>
      </c>
      <c r="G429" s="75" t="str">
        <f t="shared" si="123"/>
        <v>Real $2019</v>
      </c>
      <c r="H429" s="75" t="str">
        <f t="shared" si="124"/>
        <v>End year</v>
      </c>
      <c r="I429" s="224"/>
      <c r="J429" s="223"/>
      <c r="K429" s="223"/>
      <c r="L429" s="223"/>
      <c r="M429" s="223"/>
      <c r="N429" s="224"/>
      <c r="O429" s="223"/>
      <c r="P429" s="223"/>
      <c r="Q429" s="223"/>
      <c r="R429" s="229">
        <f t="shared" ref="R429:X429" si="147">R274/R$333*R$182</f>
        <v>0</v>
      </c>
      <c r="S429" s="230">
        <f t="shared" si="147"/>
        <v>0</v>
      </c>
      <c r="T429" s="231">
        <f t="shared" si="147"/>
        <v>0</v>
      </c>
      <c r="U429" s="229">
        <f t="shared" si="147"/>
        <v>0</v>
      </c>
      <c r="V429" s="229">
        <f t="shared" si="147"/>
        <v>0</v>
      </c>
      <c r="W429" s="229">
        <f t="shared" si="147"/>
        <v>0</v>
      </c>
      <c r="X429" s="230">
        <f t="shared" si="147"/>
        <v>0</v>
      </c>
    </row>
    <row r="430" spans="3:24" ht="12.3" x14ac:dyDescent="0.35">
      <c r="C430" s="2127"/>
      <c r="D430" s="1600" t="s">
        <v>395</v>
      </c>
      <c r="E430" s="75" t="s">
        <v>134</v>
      </c>
      <c r="F430" s="75" t="str">
        <f t="shared" si="122"/>
        <v>Dollars</v>
      </c>
      <c r="G430" s="75" t="str">
        <f t="shared" si="123"/>
        <v>Real $2019</v>
      </c>
      <c r="H430" s="75" t="str">
        <f t="shared" si="124"/>
        <v>End year</v>
      </c>
      <c r="I430" s="224"/>
      <c r="J430" s="223"/>
      <c r="K430" s="223"/>
      <c r="L430" s="223"/>
      <c r="M430" s="223"/>
      <c r="N430" s="224"/>
      <c r="O430" s="223"/>
      <c r="P430" s="223"/>
      <c r="Q430" s="223"/>
      <c r="R430" s="229">
        <f t="shared" ref="R430:X430" si="148">R275/R$333*R$182</f>
        <v>214676.34428322141</v>
      </c>
      <c r="S430" s="230">
        <f t="shared" si="148"/>
        <v>359215.38968672481</v>
      </c>
      <c r="T430" s="231">
        <f t="shared" si="148"/>
        <v>283635.34131366975</v>
      </c>
      <c r="U430" s="229">
        <f t="shared" si="148"/>
        <v>303988.73735856643</v>
      </c>
      <c r="V430" s="229">
        <f t="shared" si="148"/>
        <v>321359.65488199366</v>
      </c>
      <c r="W430" s="229">
        <f t="shared" si="148"/>
        <v>335206.55509640044</v>
      </c>
      <c r="X430" s="230">
        <f t="shared" si="148"/>
        <v>343873.05619116395</v>
      </c>
    </row>
    <row r="431" spans="3:24" ht="12.3" x14ac:dyDescent="0.35">
      <c r="C431" s="2127"/>
      <c r="D431" s="1600" t="s">
        <v>396</v>
      </c>
      <c r="E431" s="75" t="s">
        <v>134</v>
      </c>
      <c r="F431" s="75" t="str">
        <f t="shared" si="122"/>
        <v>Dollars</v>
      </c>
      <c r="G431" s="75" t="str">
        <f t="shared" si="123"/>
        <v>Real $2019</v>
      </c>
      <c r="H431" s="75" t="str">
        <f t="shared" si="124"/>
        <v>End year</v>
      </c>
      <c r="I431" s="224"/>
      <c r="J431" s="223"/>
      <c r="K431" s="223"/>
      <c r="L431" s="223"/>
      <c r="M431" s="223"/>
      <c r="N431" s="224"/>
      <c r="O431" s="223"/>
      <c r="P431" s="223"/>
      <c r="Q431" s="223"/>
      <c r="R431" s="229">
        <f t="shared" ref="R431:X431" si="149">R276/R$333*R$182</f>
        <v>439016.36603608995</v>
      </c>
      <c r="S431" s="230">
        <f t="shared" si="149"/>
        <v>1024266.4416711888</v>
      </c>
      <c r="T431" s="231">
        <f t="shared" si="149"/>
        <v>205359.00916919333</v>
      </c>
      <c r="U431" s="229">
        <f t="shared" si="149"/>
        <v>228006.06322681296</v>
      </c>
      <c r="V431" s="229">
        <f t="shared" si="149"/>
        <v>251739.30490597937</v>
      </c>
      <c r="W431" s="229">
        <f t="shared" si="149"/>
        <v>276103.46503352781</v>
      </c>
      <c r="X431" s="230">
        <f t="shared" si="149"/>
        <v>299464.96532033075</v>
      </c>
    </row>
    <row r="432" spans="3:24" ht="12.3" x14ac:dyDescent="0.35">
      <c r="C432" s="2127"/>
      <c r="D432" s="1600" t="s">
        <v>397</v>
      </c>
      <c r="E432" s="75" t="s">
        <v>134</v>
      </c>
      <c r="F432" s="75" t="str">
        <f t="shared" si="122"/>
        <v>Dollars</v>
      </c>
      <c r="G432" s="75" t="str">
        <f t="shared" si="123"/>
        <v>Real $2019</v>
      </c>
      <c r="H432" s="75" t="str">
        <f t="shared" si="124"/>
        <v>End year</v>
      </c>
      <c r="I432" s="224"/>
      <c r="J432" s="223"/>
      <c r="K432" s="223"/>
      <c r="L432" s="223"/>
      <c r="M432" s="223"/>
      <c r="N432" s="224"/>
      <c r="O432" s="223"/>
      <c r="P432" s="223"/>
      <c r="Q432" s="223"/>
      <c r="R432" s="229">
        <f t="shared" ref="R432:X432" si="150">R277/R$333*R$182</f>
        <v>95627.06340899998</v>
      </c>
      <c r="S432" s="230">
        <f t="shared" si="150"/>
        <v>0</v>
      </c>
      <c r="T432" s="231">
        <f t="shared" si="150"/>
        <v>0</v>
      </c>
      <c r="U432" s="229">
        <f t="shared" si="150"/>
        <v>0</v>
      </c>
      <c r="V432" s="229">
        <f t="shared" si="150"/>
        <v>0</v>
      </c>
      <c r="W432" s="229">
        <f t="shared" si="150"/>
        <v>0</v>
      </c>
      <c r="X432" s="230">
        <f t="shared" si="150"/>
        <v>0</v>
      </c>
    </row>
    <row r="433" spans="3:24" ht="12.3" x14ac:dyDescent="0.35">
      <c r="C433" s="2127"/>
      <c r="D433" s="1600" t="s">
        <v>398</v>
      </c>
      <c r="E433" s="75" t="s">
        <v>134</v>
      </c>
      <c r="F433" s="75" t="str">
        <f t="shared" si="122"/>
        <v>Dollars</v>
      </c>
      <c r="G433" s="75" t="str">
        <f t="shared" si="123"/>
        <v>Real $2019</v>
      </c>
      <c r="H433" s="75" t="str">
        <f t="shared" si="124"/>
        <v>End year</v>
      </c>
      <c r="I433" s="224"/>
      <c r="J433" s="223"/>
      <c r="K433" s="223"/>
      <c r="L433" s="223"/>
      <c r="M433" s="223"/>
      <c r="N433" s="224"/>
      <c r="O433" s="223"/>
      <c r="P433" s="223"/>
      <c r="Q433" s="223"/>
      <c r="R433" s="229">
        <f t="shared" ref="R433:X433" si="151">R278/R$333*R$182</f>
        <v>0</v>
      </c>
      <c r="S433" s="230">
        <f t="shared" si="151"/>
        <v>0</v>
      </c>
      <c r="T433" s="231">
        <f t="shared" si="151"/>
        <v>0</v>
      </c>
      <c r="U433" s="229">
        <f t="shared" si="151"/>
        <v>0</v>
      </c>
      <c r="V433" s="229">
        <f t="shared" si="151"/>
        <v>0</v>
      </c>
      <c r="W433" s="229">
        <f t="shared" si="151"/>
        <v>0</v>
      </c>
      <c r="X433" s="230">
        <f t="shared" si="151"/>
        <v>0</v>
      </c>
    </row>
    <row r="434" spans="3:24" ht="12.3" x14ac:dyDescent="0.35">
      <c r="C434" s="2127"/>
      <c r="D434" s="1600" t="s">
        <v>399</v>
      </c>
      <c r="E434" s="75" t="s">
        <v>134</v>
      </c>
      <c r="F434" s="75" t="str">
        <f t="shared" si="122"/>
        <v>Dollars</v>
      </c>
      <c r="G434" s="75" t="str">
        <f t="shared" si="123"/>
        <v>Real $2019</v>
      </c>
      <c r="H434" s="75" t="str">
        <f t="shared" si="124"/>
        <v>End year</v>
      </c>
      <c r="I434" s="224"/>
      <c r="J434" s="223"/>
      <c r="K434" s="223"/>
      <c r="L434" s="223"/>
      <c r="M434" s="223"/>
      <c r="N434" s="224"/>
      <c r="O434" s="223"/>
      <c r="P434" s="223"/>
      <c r="Q434" s="223"/>
      <c r="R434" s="229">
        <f t="shared" ref="R434:X434" si="152">R279/R$333*R$182</f>
        <v>0</v>
      </c>
      <c r="S434" s="230">
        <f t="shared" si="152"/>
        <v>0</v>
      </c>
      <c r="T434" s="231">
        <f t="shared" si="152"/>
        <v>0</v>
      </c>
      <c r="U434" s="229">
        <f t="shared" si="152"/>
        <v>0</v>
      </c>
      <c r="V434" s="229">
        <f t="shared" si="152"/>
        <v>0</v>
      </c>
      <c r="W434" s="229">
        <f t="shared" si="152"/>
        <v>0</v>
      </c>
      <c r="X434" s="230">
        <f t="shared" si="152"/>
        <v>0</v>
      </c>
    </row>
    <row r="435" spans="3:24" ht="12.3" x14ac:dyDescent="0.35">
      <c r="C435" s="2127"/>
      <c r="D435" s="1600" t="s">
        <v>400</v>
      </c>
      <c r="E435" s="75" t="s">
        <v>134</v>
      </c>
      <c r="F435" s="75" t="str">
        <f t="shared" si="122"/>
        <v>Dollars</v>
      </c>
      <c r="G435" s="75" t="str">
        <f t="shared" si="123"/>
        <v>Real $2019</v>
      </c>
      <c r="H435" s="75" t="str">
        <f t="shared" si="124"/>
        <v>End year</v>
      </c>
      <c r="I435" s="224"/>
      <c r="J435" s="223"/>
      <c r="K435" s="223"/>
      <c r="L435" s="223"/>
      <c r="M435" s="223"/>
      <c r="N435" s="224"/>
      <c r="O435" s="223"/>
      <c r="P435" s="223"/>
      <c r="Q435" s="223"/>
      <c r="R435" s="229">
        <f t="shared" ref="R435:X435" si="153">R280/R$333*R$182</f>
        <v>244008.90260282997</v>
      </c>
      <c r="S435" s="230">
        <f t="shared" si="153"/>
        <v>1105044.8767277296</v>
      </c>
      <c r="T435" s="231">
        <f t="shared" si="153"/>
        <v>0</v>
      </c>
      <c r="U435" s="229">
        <f t="shared" si="153"/>
        <v>1637226.1257566209</v>
      </c>
      <c r="V435" s="229">
        <f t="shared" si="153"/>
        <v>2617785.0464207707</v>
      </c>
      <c r="W435" s="229">
        <f t="shared" si="153"/>
        <v>829325.74801459035</v>
      </c>
      <c r="X435" s="230">
        <f t="shared" si="153"/>
        <v>0</v>
      </c>
    </row>
    <row r="436" spans="3:24" ht="12.3" x14ac:dyDescent="0.35">
      <c r="C436" s="2127"/>
      <c r="D436" s="1600" t="s">
        <v>401</v>
      </c>
      <c r="E436" s="75" t="s">
        <v>134</v>
      </c>
      <c r="F436" s="75" t="str">
        <f t="shared" si="122"/>
        <v>Dollars</v>
      </c>
      <c r="G436" s="75" t="str">
        <f t="shared" si="123"/>
        <v>Real $2019</v>
      </c>
      <c r="H436" s="75" t="str">
        <f t="shared" si="124"/>
        <v>End year</v>
      </c>
      <c r="I436" s="224"/>
      <c r="J436" s="223"/>
      <c r="K436" s="223"/>
      <c r="L436" s="223"/>
      <c r="M436" s="223"/>
      <c r="N436" s="224"/>
      <c r="O436" s="223"/>
      <c r="P436" s="223"/>
      <c r="Q436" s="223"/>
      <c r="R436" s="229">
        <f t="shared" ref="R436:X436" si="154">R281/R$333*R$182</f>
        <v>405367.52904018993</v>
      </c>
      <c r="S436" s="230">
        <f t="shared" si="154"/>
        <v>914980.99076431664</v>
      </c>
      <c r="T436" s="231">
        <f t="shared" si="154"/>
        <v>791917.52762834227</v>
      </c>
      <c r="U436" s="229">
        <f t="shared" si="154"/>
        <v>699731.6754029888</v>
      </c>
      <c r="V436" s="229">
        <f t="shared" si="154"/>
        <v>0</v>
      </c>
      <c r="W436" s="229">
        <f t="shared" si="154"/>
        <v>0</v>
      </c>
      <c r="X436" s="230">
        <f t="shared" si="154"/>
        <v>0</v>
      </c>
    </row>
    <row r="437" spans="3:24" ht="12.3" x14ac:dyDescent="0.35">
      <c r="C437" s="2127"/>
      <c r="D437" s="1600" t="s">
        <v>402</v>
      </c>
      <c r="E437" s="75" t="s">
        <v>134</v>
      </c>
      <c r="F437" s="75" t="str">
        <f t="shared" si="122"/>
        <v>Dollars</v>
      </c>
      <c r="G437" s="75" t="str">
        <f t="shared" si="123"/>
        <v>Real $2019</v>
      </c>
      <c r="H437" s="75" t="str">
        <f t="shared" si="124"/>
        <v>End year</v>
      </c>
      <c r="I437" s="224"/>
      <c r="J437" s="223"/>
      <c r="K437" s="223"/>
      <c r="L437" s="223"/>
      <c r="M437" s="223"/>
      <c r="N437" s="224"/>
      <c r="O437" s="223"/>
      <c r="P437" s="223"/>
      <c r="Q437" s="223"/>
      <c r="R437" s="229">
        <f t="shared" ref="R437:X437" si="155">R282/R$333*R$182</f>
        <v>0</v>
      </c>
      <c r="S437" s="230">
        <f t="shared" si="155"/>
        <v>0</v>
      </c>
      <c r="T437" s="231">
        <f t="shared" si="155"/>
        <v>0</v>
      </c>
      <c r="U437" s="229">
        <f t="shared" si="155"/>
        <v>0</v>
      </c>
      <c r="V437" s="229">
        <f t="shared" si="155"/>
        <v>0</v>
      </c>
      <c r="W437" s="229">
        <f t="shared" si="155"/>
        <v>0</v>
      </c>
      <c r="X437" s="230">
        <f t="shared" si="155"/>
        <v>0</v>
      </c>
    </row>
    <row r="438" spans="3:24" ht="12.3" x14ac:dyDescent="0.35">
      <c r="C438" s="2127"/>
      <c r="D438" s="1600" t="s">
        <v>403</v>
      </c>
      <c r="E438" s="75" t="s">
        <v>134</v>
      </c>
      <c r="F438" s="75" t="str">
        <f t="shared" si="122"/>
        <v>Dollars</v>
      </c>
      <c r="G438" s="75" t="str">
        <f t="shared" si="123"/>
        <v>Real $2019</v>
      </c>
      <c r="H438" s="75" t="str">
        <f t="shared" si="124"/>
        <v>End year</v>
      </c>
      <c r="I438" s="224"/>
      <c r="J438" s="223"/>
      <c r="K438" s="223"/>
      <c r="L438" s="223"/>
      <c r="M438" s="223"/>
      <c r="N438" s="224"/>
      <c r="O438" s="223"/>
      <c r="P438" s="223"/>
      <c r="Q438" s="223"/>
      <c r="R438" s="229">
        <f t="shared" ref="R438:X438" si="156">R283/R$333*R$182</f>
        <v>0</v>
      </c>
      <c r="S438" s="230">
        <f t="shared" si="156"/>
        <v>0</v>
      </c>
      <c r="T438" s="231">
        <f t="shared" si="156"/>
        <v>470589.73500427668</v>
      </c>
      <c r="U438" s="229">
        <f t="shared" si="156"/>
        <v>0</v>
      </c>
      <c r="V438" s="229">
        <f t="shared" si="156"/>
        <v>0</v>
      </c>
      <c r="W438" s="229">
        <f t="shared" si="156"/>
        <v>0</v>
      </c>
      <c r="X438" s="230">
        <f t="shared" si="156"/>
        <v>0</v>
      </c>
    </row>
    <row r="439" spans="3:24" ht="12.3" x14ac:dyDescent="0.35">
      <c r="C439" s="2127"/>
      <c r="D439" s="1600" t="s">
        <v>404</v>
      </c>
      <c r="E439" s="75" t="s">
        <v>134</v>
      </c>
      <c r="F439" s="75" t="str">
        <f t="shared" si="122"/>
        <v>Dollars</v>
      </c>
      <c r="G439" s="75" t="str">
        <f t="shared" si="123"/>
        <v>Real $2019</v>
      </c>
      <c r="H439" s="75" t="str">
        <f t="shared" si="124"/>
        <v>End year</v>
      </c>
      <c r="I439" s="224"/>
      <c r="J439" s="223"/>
      <c r="K439" s="223"/>
      <c r="L439" s="223"/>
      <c r="M439" s="223"/>
      <c r="N439" s="224"/>
      <c r="O439" s="223"/>
      <c r="P439" s="223"/>
      <c r="Q439" s="223"/>
      <c r="R439" s="229">
        <f t="shared" ref="R439:X439" si="157">R284/R$333*R$182</f>
        <v>0</v>
      </c>
      <c r="S439" s="230">
        <f t="shared" si="157"/>
        <v>0</v>
      </c>
      <c r="T439" s="231">
        <f t="shared" si="157"/>
        <v>0</v>
      </c>
      <c r="U439" s="229">
        <f t="shared" si="157"/>
        <v>0</v>
      </c>
      <c r="V439" s="229">
        <f t="shared" si="157"/>
        <v>0</v>
      </c>
      <c r="W439" s="229">
        <f t="shared" si="157"/>
        <v>0</v>
      </c>
      <c r="X439" s="230">
        <f t="shared" si="157"/>
        <v>0</v>
      </c>
    </row>
    <row r="440" spans="3:24" ht="12.3" x14ac:dyDescent="0.35">
      <c r="C440" s="2127"/>
      <c r="D440" s="1600" t="s">
        <v>405</v>
      </c>
      <c r="E440" s="75" t="s">
        <v>134</v>
      </c>
      <c r="F440" s="75" t="str">
        <f t="shared" si="122"/>
        <v>Dollars</v>
      </c>
      <c r="G440" s="75" t="str">
        <f t="shared" si="123"/>
        <v>Real $2019</v>
      </c>
      <c r="H440" s="75" t="str">
        <f t="shared" si="124"/>
        <v>End year</v>
      </c>
      <c r="I440" s="224"/>
      <c r="J440" s="223"/>
      <c r="K440" s="223"/>
      <c r="L440" s="223"/>
      <c r="M440" s="223"/>
      <c r="N440" s="224"/>
      <c r="O440" s="223"/>
      <c r="P440" s="223"/>
      <c r="Q440" s="223"/>
      <c r="R440" s="229">
        <f t="shared" ref="R440:X440" si="158">R285/R$333*R$182</f>
        <v>0</v>
      </c>
      <c r="S440" s="230">
        <f t="shared" si="158"/>
        <v>0</v>
      </c>
      <c r="T440" s="231">
        <f t="shared" si="158"/>
        <v>0</v>
      </c>
      <c r="U440" s="229">
        <f t="shared" si="158"/>
        <v>0</v>
      </c>
      <c r="V440" s="229">
        <f t="shared" si="158"/>
        <v>0</v>
      </c>
      <c r="W440" s="229">
        <f t="shared" si="158"/>
        <v>0</v>
      </c>
      <c r="X440" s="230">
        <f t="shared" si="158"/>
        <v>0</v>
      </c>
    </row>
    <row r="441" spans="3:24" ht="12.3" x14ac:dyDescent="0.35">
      <c r="C441" s="2127"/>
      <c r="D441" s="1600" t="s">
        <v>406</v>
      </c>
      <c r="E441" s="75" t="s">
        <v>134</v>
      </c>
      <c r="F441" s="75" t="str">
        <f t="shared" si="122"/>
        <v>Dollars</v>
      </c>
      <c r="G441" s="75" t="str">
        <f t="shared" si="123"/>
        <v>Real $2019</v>
      </c>
      <c r="H441" s="75" t="str">
        <f t="shared" si="124"/>
        <v>End year</v>
      </c>
      <c r="I441" s="224"/>
      <c r="J441" s="223"/>
      <c r="K441" s="223"/>
      <c r="L441" s="223"/>
      <c r="M441" s="223"/>
      <c r="N441" s="224"/>
      <c r="O441" s="223"/>
      <c r="P441" s="223"/>
      <c r="Q441" s="223"/>
      <c r="R441" s="229">
        <f t="shared" ref="R441:X441" si="159">R286/R$333*R$182</f>
        <v>0</v>
      </c>
      <c r="S441" s="230">
        <f t="shared" si="159"/>
        <v>0</v>
      </c>
      <c r="T441" s="231">
        <f t="shared" si="159"/>
        <v>0</v>
      </c>
      <c r="U441" s="229">
        <f t="shared" si="159"/>
        <v>0</v>
      </c>
      <c r="V441" s="229">
        <f t="shared" si="159"/>
        <v>0</v>
      </c>
      <c r="W441" s="229">
        <f t="shared" si="159"/>
        <v>0</v>
      </c>
      <c r="X441" s="230">
        <f t="shared" si="159"/>
        <v>0</v>
      </c>
    </row>
    <row r="442" spans="3:24" ht="12.3" x14ac:dyDescent="0.35">
      <c r="C442" s="2128"/>
      <c r="D442" s="1601" t="s">
        <v>115</v>
      </c>
      <c r="E442" s="75" t="s">
        <v>134</v>
      </c>
      <c r="F442" s="75" t="str">
        <f t="shared" si="122"/>
        <v>Dollars</v>
      </c>
      <c r="G442" s="75" t="str">
        <f t="shared" si="123"/>
        <v>Real $2019</v>
      </c>
      <c r="H442" s="75" t="str">
        <f t="shared" si="124"/>
        <v>End year</v>
      </c>
      <c r="I442" s="224"/>
      <c r="J442" s="223"/>
      <c r="K442" s="223"/>
      <c r="L442" s="223"/>
      <c r="M442" s="223"/>
      <c r="N442" s="224"/>
      <c r="O442" s="223"/>
      <c r="P442" s="223"/>
      <c r="Q442" s="223"/>
      <c r="R442" s="229">
        <f t="shared" ref="R442:X442" si="160">R287/R$333*R$182</f>
        <v>0</v>
      </c>
      <c r="S442" s="230">
        <f t="shared" si="160"/>
        <v>0</v>
      </c>
      <c r="T442" s="231">
        <f t="shared" si="160"/>
        <v>0</v>
      </c>
      <c r="U442" s="229">
        <f t="shared" si="160"/>
        <v>0</v>
      </c>
      <c r="V442" s="229">
        <f t="shared" si="160"/>
        <v>0</v>
      </c>
      <c r="W442" s="229">
        <f t="shared" si="160"/>
        <v>0</v>
      </c>
      <c r="X442" s="230">
        <f t="shared" si="160"/>
        <v>0</v>
      </c>
    </row>
    <row r="443" spans="3:24" ht="12.3" x14ac:dyDescent="0.35">
      <c r="C443" s="2126" t="s">
        <v>1539</v>
      </c>
      <c r="D443" s="1602" t="s">
        <v>703</v>
      </c>
      <c r="E443" s="75" t="s">
        <v>134</v>
      </c>
      <c r="F443" s="75" t="str">
        <f t="shared" si="122"/>
        <v>Dollars</v>
      </c>
      <c r="G443" s="75" t="str">
        <f t="shared" si="123"/>
        <v>Real $2019</v>
      </c>
      <c r="H443" s="75" t="str">
        <f t="shared" si="124"/>
        <v>End year</v>
      </c>
      <c r="I443" s="224"/>
      <c r="J443" s="223"/>
      <c r="K443" s="223"/>
      <c r="L443" s="223"/>
      <c r="M443" s="223"/>
      <c r="N443" s="224"/>
      <c r="O443" s="223"/>
      <c r="P443" s="223"/>
      <c r="Q443" s="223"/>
      <c r="R443" s="229">
        <f t="shared" ref="R443:X443" si="161">R288/R$333*R$182</f>
        <v>0</v>
      </c>
      <c r="S443" s="230">
        <f t="shared" si="161"/>
        <v>0</v>
      </c>
      <c r="T443" s="231">
        <f t="shared" si="161"/>
        <v>0</v>
      </c>
      <c r="U443" s="229">
        <f t="shared" si="161"/>
        <v>0</v>
      </c>
      <c r="V443" s="229">
        <f t="shared" si="161"/>
        <v>0</v>
      </c>
      <c r="W443" s="229">
        <f t="shared" si="161"/>
        <v>0</v>
      </c>
      <c r="X443" s="230">
        <f t="shared" si="161"/>
        <v>0</v>
      </c>
    </row>
    <row r="444" spans="3:24" ht="12.3" x14ac:dyDescent="0.35">
      <c r="C444" s="2127"/>
      <c r="D444" s="1600" t="s">
        <v>409</v>
      </c>
      <c r="E444" s="75" t="s">
        <v>134</v>
      </c>
      <c r="F444" s="75" t="str">
        <f t="shared" si="122"/>
        <v>Dollars</v>
      </c>
      <c r="G444" s="75" t="str">
        <f t="shared" si="123"/>
        <v>Real $2019</v>
      </c>
      <c r="H444" s="75" t="str">
        <f t="shared" si="124"/>
        <v>End year</v>
      </c>
      <c r="I444" s="224"/>
      <c r="J444" s="223"/>
      <c r="K444" s="223"/>
      <c r="L444" s="223"/>
      <c r="M444" s="223"/>
      <c r="N444" s="224"/>
      <c r="O444" s="223"/>
      <c r="P444" s="223"/>
      <c r="Q444" s="223"/>
      <c r="R444" s="229">
        <f t="shared" ref="R444:X444" si="162">R289/R$333*R$182</f>
        <v>3196591.7337470385</v>
      </c>
      <c r="S444" s="230">
        <f t="shared" si="162"/>
        <v>2474582.3858749149</v>
      </c>
      <c r="T444" s="231">
        <f t="shared" si="162"/>
        <v>1576168.4662720372</v>
      </c>
      <c r="U444" s="229">
        <f t="shared" si="162"/>
        <v>1631384.1586058878</v>
      </c>
      <c r="V444" s="229">
        <f t="shared" si="162"/>
        <v>1689911.086938642</v>
      </c>
      <c r="W444" s="229">
        <f t="shared" si="162"/>
        <v>1751139.7000878633</v>
      </c>
      <c r="X444" s="230">
        <f t="shared" si="162"/>
        <v>1807160.3293058157</v>
      </c>
    </row>
    <row r="445" spans="3:24" ht="12.3" x14ac:dyDescent="0.35">
      <c r="C445" s="2127"/>
      <c r="D445" s="1600" t="s">
        <v>410</v>
      </c>
      <c r="E445" s="75" t="s">
        <v>134</v>
      </c>
      <c r="F445" s="75" t="str">
        <f t="shared" si="122"/>
        <v>Dollars</v>
      </c>
      <c r="G445" s="75" t="str">
        <f t="shared" si="123"/>
        <v>Real $2019</v>
      </c>
      <c r="H445" s="75" t="str">
        <f t="shared" si="124"/>
        <v>End year</v>
      </c>
      <c r="I445" s="224"/>
      <c r="J445" s="223"/>
      <c r="K445" s="223"/>
      <c r="L445" s="223"/>
      <c r="M445" s="223"/>
      <c r="N445" s="224"/>
      <c r="O445" s="223"/>
      <c r="P445" s="223"/>
      <c r="Q445" s="223"/>
      <c r="R445" s="229">
        <f t="shared" ref="R445:X445" si="163">R290/R$333*R$182</f>
        <v>112128.62526199999</v>
      </c>
      <c r="S445" s="230">
        <f t="shared" si="163"/>
        <v>979715.32680481812</v>
      </c>
      <c r="T445" s="231">
        <f t="shared" si="163"/>
        <v>883439.2976789925</v>
      </c>
      <c r="U445" s="229">
        <f t="shared" si="163"/>
        <v>787586.17694624048</v>
      </c>
      <c r="V445" s="229">
        <f t="shared" si="163"/>
        <v>119940.80595555955</v>
      </c>
      <c r="W445" s="229">
        <f t="shared" si="163"/>
        <v>113997.7653695952</v>
      </c>
      <c r="X445" s="230">
        <f t="shared" si="163"/>
        <v>108715.24785357006</v>
      </c>
    </row>
    <row r="446" spans="3:24" ht="12.3" x14ac:dyDescent="0.35">
      <c r="C446" s="2127"/>
      <c r="D446" s="1600" t="s">
        <v>411</v>
      </c>
      <c r="E446" s="75" t="s">
        <v>134</v>
      </c>
      <c r="F446" s="75" t="str">
        <f t="shared" si="122"/>
        <v>Dollars</v>
      </c>
      <c r="G446" s="75" t="str">
        <f t="shared" si="123"/>
        <v>Real $2019</v>
      </c>
      <c r="H446" s="75" t="str">
        <f t="shared" si="124"/>
        <v>End year</v>
      </c>
      <c r="I446" s="224"/>
      <c r="J446" s="223"/>
      <c r="K446" s="223"/>
      <c r="L446" s="223"/>
      <c r="M446" s="223"/>
      <c r="N446" s="224"/>
      <c r="O446" s="223"/>
      <c r="P446" s="223"/>
      <c r="Q446" s="223"/>
      <c r="R446" s="229">
        <f t="shared" ref="R446:X446" si="164">R291/R$333*R$182</f>
        <v>62755.125924055057</v>
      </c>
      <c r="S446" s="230">
        <f t="shared" si="164"/>
        <v>327816.16642552137</v>
      </c>
      <c r="T446" s="231">
        <f t="shared" si="164"/>
        <v>459722.49747729901</v>
      </c>
      <c r="U446" s="229">
        <f t="shared" si="164"/>
        <v>500890.2774954834</v>
      </c>
      <c r="V446" s="229">
        <f t="shared" si="164"/>
        <v>544639.44547045953</v>
      </c>
      <c r="W446" s="229">
        <f t="shared" si="164"/>
        <v>590739.66293687874</v>
      </c>
      <c r="X446" s="230">
        <f t="shared" si="164"/>
        <v>636432.20427455788</v>
      </c>
    </row>
    <row r="447" spans="3:24" ht="12.3" x14ac:dyDescent="0.35">
      <c r="C447" s="2127"/>
      <c r="D447" s="1600" t="s">
        <v>412</v>
      </c>
      <c r="E447" s="75" t="s">
        <v>134</v>
      </c>
      <c r="F447" s="75" t="str">
        <f t="shared" si="122"/>
        <v>Dollars</v>
      </c>
      <c r="G447" s="75" t="str">
        <f t="shared" si="123"/>
        <v>Real $2019</v>
      </c>
      <c r="H447" s="75" t="str">
        <f t="shared" si="124"/>
        <v>End year</v>
      </c>
      <c r="I447" s="224"/>
      <c r="J447" s="223"/>
      <c r="K447" s="223"/>
      <c r="L447" s="223"/>
      <c r="M447" s="223"/>
      <c r="N447" s="224"/>
      <c r="O447" s="223"/>
      <c r="P447" s="223"/>
      <c r="Q447" s="223"/>
      <c r="R447" s="229">
        <f t="shared" ref="R447:X447" si="165">R292/R$333*R$182</f>
        <v>438729.07155096886</v>
      </c>
      <c r="S447" s="230">
        <f t="shared" si="165"/>
        <v>59368.930887730916</v>
      </c>
      <c r="T447" s="231">
        <f t="shared" si="165"/>
        <v>67591.956031684691</v>
      </c>
      <c r="U447" s="229">
        <f t="shared" si="165"/>
        <v>60471.92178571206</v>
      </c>
      <c r="V447" s="229">
        <f t="shared" si="165"/>
        <v>455331.5539703035</v>
      </c>
      <c r="W447" s="229">
        <f t="shared" si="165"/>
        <v>364948.22949523508</v>
      </c>
      <c r="X447" s="230">
        <f t="shared" si="165"/>
        <v>47993.521593845413</v>
      </c>
    </row>
    <row r="448" spans="3:24" ht="12.3" x14ac:dyDescent="0.35">
      <c r="C448" s="2127"/>
      <c r="D448" s="1600" t="s">
        <v>413</v>
      </c>
      <c r="E448" s="75" t="s">
        <v>134</v>
      </c>
      <c r="F448" s="75" t="str">
        <f t="shared" si="122"/>
        <v>Dollars</v>
      </c>
      <c r="G448" s="75" t="str">
        <f t="shared" si="123"/>
        <v>Real $2019</v>
      </c>
      <c r="H448" s="75" t="str">
        <f t="shared" si="124"/>
        <v>End year</v>
      </c>
      <c r="I448" s="224"/>
      <c r="J448" s="223"/>
      <c r="K448" s="223"/>
      <c r="L448" s="223"/>
      <c r="M448" s="223"/>
      <c r="N448" s="224"/>
      <c r="O448" s="223"/>
      <c r="P448" s="223"/>
      <c r="Q448" s="223"/>
      <c r="R448" s="229">
        <f t="shared" ref="R448:X448" si="166">R293/R$333*R$182</f>
        <v>0</v>
      </c>
      <c r="S448" s="230">
        <f t="shared" si="166"/>
        <v>0</v>
      </c>
      <c r="T448" s="231">
        <f t="shared" si="166"/>
        <v>0</v>
      </c>
      <c r="U448" s="229">
        <f t="shared" si="166"/>
        <v>0</v>
      </c>
      <c r="V448" s="229">
        <f t="shared" si="166"/>
        <v>0</v>
      </c>
      <c r="W448" s="229">
        <f t="shared" si="166"/>
        <v>0</v>
      </c>
      <c r="X448" s="230">
        <f t="shared" si="166"/>
        <v>0</v>
      </c>
    </row>
    <row r="449" spans="3:24" ht="12.3" x14ac:dyDescent="0.35">
      <c r="C449" s="2127"/>
      <c r="D449" s="1600" t="s">
        <v>414</v>
      </c>
      <c r="E449" s="75" t="s">
        <v>134</v>
      </c>
      <c r="F449" s="75" t="str">
        <f t="shared" si="122"/>
        <v>Dollars</v>
      </c>
      <c r="G449" s="75" t="str">
        <f t="shared" si="123"/>
        <v>Real $2019</v>
      </c>
      <c r="H449" s="75" t="str">
        <f t="shared" si="124"/>
        <v>End year</v>
      </c>
      <c r="I449" s="224"/>
      <c r="J449" s="223"/>
      <c r="K449" s="223"/>
      <c r="L449" s="223"/>
      <c r="M449" s="223"/>
      <c r="N449" s="224"/>
      <c r="O449" s="223"/>
      <c r="P449" s="223"/>
      <c r="Q449" s="223"/>
      <c r="R449" s="229">
        <f t="shared" ref="R449:X449" si="167">R294/R$333*R$182</f>
        <v>0</v>
      </c>
      <c r="S449" s="230">
        <f t="shared" si="167"/>
        <v>0</v>
      </c>
      <c r="T449" s="231">
        <f t="shared" si="167"/>
        <v>0</v>
      </c>
      <c r="U449" s="229">
        <f t="shared" si="167"/>
        <v>0</v>
      </c>
      <c r="V449" s="229">
        <f t="shared" si="167"/>
        <v>0</v>
      </c>
      <c r="W449" s="229">
        <f t="shared" si="167"/>
        <v>0</v>
      </c>
      <c r="X449" s="230">
        <f t="shared" si="167"/>
        <v>0</v>
      </c>
    </row>
    <row r="450" spans="3:24" ht="12.3" x14ac:dyDescent="0.35">
      <c r="C450" s="2127"/>
      <c r="D450" s="1600" t="s">
        <v>415</v>
      </c>
      <c r="E450" s="75" t="s">
        <v>134</v>
      </c>
      <c r="F450" s="75" t="str">
        <f t="shared" si="122"/>
        <v>Dollars</v>
      </c>
      <c r="G450" s="75" t="str">
        <f t="shared" si="123"/>
        <v>Real $2019</v>
      </c>
      <c r="H450" s="75" t="str">
        <f t="shared" si="124"/>
        <v>End year</v>
      </c>
      <c r="I450" s="224"/>
      <c r="J450" s="223"/>
      <c r="K450" s="223"/>
      <c r="L450" s="223"/>
      <c r="M450" s="223"/>
      <c r="N450" s="224"/>
      <c r="O450" s="223"/>
      <c r="P450" s="223"/>
      <c r="Q450" s="223"/>
      <c r="R450" s="229">
        <f t="shared" ref="R450:X450" si="168">R295/R$333*R$182</f>
        <v>128022.39666910998</v>
      </c>
      <c r="S450" s="230">
        <f t="shared" si="168"/>
        <v>146149.94453153314</v>
      </c>
      <c r="T450" s="231">
        <f t="shared" si="168"/>
        <v>126458.03451656774</v>
      </c>
      <c r="U450" s="229">
        <f t="shared" si="168"/>
        <v>111581.65315666141</v>
      </c>
      <c r="V450" s="229">
        <f t="shared" si="168"/>
        <v>0</v>
      </c>
      <c r="W450" s="229">
        <f t="shared" si="168"/>
        <v>0</v>
      </c>
      <c r="X450" s="230">
        <f t="shared" si="168"/>
        <v>0</v>
      </c>
    </row>
    <row r="451" spans="3:24" ht="12.3" x14ac:dyDescent="0.35">
      <c r="C451" s="2127"/>
      <c r="D451" s="1600" t="s">
        <v>416</v>
      </c>
      <c r="E451" s="75" t="s">
        <v>134</v>
      </c>
      <c r="F451" s="75" t="str">
        <f t="shared" si="122"/>
        <v>Dollars</v>
      </c>
      <c r="G451" s="75" t="str">
        <f t="shared" si="123"/>
        <v>Real $2019</v>
      </c>
      <c r="H451" s="75" t="str">
        <f t="shared" si="124"/>
        <v>End year</v>
      </c>
      <c r="I451" s="224"/>
      <c r="J451" s="223"/>
      <c r="K451" s="223"/>
      <c r="L451" s="223"/>
      <c r="M451" s="223"/>
      <c r="N451" s="224"/>
      <c r="O451" s="223"/>
      <c r="P451" s="223"/>
      <c r="Q451" s="223"/>
      <c r="R451" s="229">
        <f t="shared" ref="R451:X451" si="169">R296/R$333*R$182</f>
        <v>716562.38698624982</v>
      </c>
      <c r="S451" s="230">
        <f t="shared" si="169"/>
        <v>1468258.3656374339</v>
      </c>
      <c r="T451" s="231">
        <f t="shared" si="169"/>
        <v>937033.3049424364</v>
      </c>
      <c r="U451" s="229">
        <f t="shared" si="169"/>
        <v>938537.2695420119</v>
      </c>
      <c r="V451" s="229">
        <f t="shared" si="169"/>
        <v>845163.05021190702</v>
      </c>
      <c r="W451" s="229">
        <f t="shared" si="169"/>
        <v>259045.68559265806</v>
      </c>
      <c r="X451" s="230">
        <f t="shared" si="169"/>
        <v>0</v>
      </c>
    </row>
    <row r="452" spans="3:24" ht="12.3" x14ac:dyDescent="0.35">
      <c r="C452" s="2127"/>
      <c r="D452" s="1600" t="s">
        <v>417</v>
      </c>
      <c r="E452" s="75" t="s">
        <v>134</v>
      </c>
      <c r="F452" s="75" t="str">
        <f t="shared" si="122"/>
        <v>Dollars</v>
      </c>
      <c r="G452" s="75" t="str">
        <f t="shared" si="123"/>
        <v>Real $2019</v>
      </c>
      <c r="H452" s="75" t="str">
        <f t="shared" si="124"/>
        <v>End year</v>
      </c>
      <c r="I452" s="224"/>
      <c r="J452" s="223"/>
      <c r="K452" s="223"/>
      <c r="L452" s="223"/>
      <c r="M452" s="223"/>
      <c r="N452" s="224"/>
      <c r="O452" s="223"/>
      <c r="P452" s="223"/>
      <c r="Q452" s="223"/>
      <c r="R452" s="229">
        <f t="shared" ref="R452:X452" si="170">R297/R$333*R$182</f>
        <v>0</v>
      </c>
      <c r="S452" s="230">
        <f t="shared" si="170"/>
        <v>0</v>
      </c>
      <c r="T452" s="231">
        <f t="shared" si="170"/>
        <v>0</v>
      </c>
      <c r="U452" s="229">
        <f t="shared" si="170"/>
        <v>0</v>
      </c>
      <c r="V452" s="229">
        <f t="shared" si="170"/>
        <v>0</v>
      </c>
      <c r="W452" s="229">
        <f t="shared" si="170"/>
        <v>0</v>
      </c>
      <c r="X452" s="230">
        <f t="shared" si="170"/>
        <v>0</v>
      </c>
    </row>
    <row r="453" spans="3:24" ht="12.3" x14ac:dyDescent="0.35">
      <c r="C453" s="2127"/>
      <c r="D453" s="1600" t="s">
        <v>418</v>
      </c>
      <c r="E453" s="75" t="s">
        <v>134</v>
      </c>
      <c r="F453" s="75" t="str">
        <f t="shared" si="122"/>
        <v>Dollars</v>
      </c>
      <c r="G453" s="75" t="str">
        <f t="shared" si="123"/>
        <v>Real $2019</v>
      </c>
      <c r="H453" s="75" t="str">
        <f t="shared" si="124"/>
        <v>End year</v>
      </c>
      <c r="I453" s="224"/>
      <c r="J453" s="223"/>
      <c r="K453" s="223"/>
      <c r="L453" s="223"/>
      <c r="M453" s="223"/>
      <c r="N453" s="224"/>
      <c r="O453" s="223"/>
      <c r="P453" s="223"/>
      <c r="Q453" s="223"/>
      <c r="R453" s="229">
        <f t="shared" ref="R453:X453" si="171">R298/R$333*R$182</f>
        <v>0</v>
      </c>
      <c r="S453" s="230">
        <f t="shared" si="171"/>
        <v>514612.48074483499</v>
      </c>
      <c r="T453" s="231">
        <f t="shared" si="171"/>
        <v>0</v>
      </c>
      <c r="U453" s="229">
        <f t="shared" si="171"/>
        <v>0</v>
      </c>
      <c r="V453" s="229">
        <f t="shared" si="171"/>
        <v>0</v>
      </c>
      <c r="W453" s="229">
        <f t="shared" si="171"/>
        <v>0</v>
      </c>
      <c r="X453" s="230">
        <f t="shared" si="171"/>
        <v>0</v>
      </c>
    </row>
    <row r="454" spans="3:24" ht="12.3" x14ac:dyDescent="0.35">
      <c r="C454" s="2127"/>
      <c r="D454" s="1600" t="s">
        <v>419</v>
      </c>
      <c r="E454" s="75" t="s">
        <v>134</v>
      </c>
      <c r="F454" s="75" t="str">
        <f t="shared" si="122"/>
        <v>Dollars</v>
      </c>
      <c r="G454" s="75" t="str">
        <f t="shared" si="123"/>
        <v>Real $2019</v>
      </c>
      <c r="H454" s="75" t="str">
        <f t="shared" si="124"/>
        <v>End year</v>
      </c>
      <c r="I454" s="224"/>
      <c r="J454" s="223"/>
      <c r="K454" s="223"/>
      <c r="L454" s="223"/>
      <c r="M454" s="223"/>
      <c r="N454" s="224"/>
      <c r="O454" s="223"/>
      <c r="P454" s="223"/>
      <c r="Q454" s="223"/>
      <c r="R454" s="229">
        <f t="shared" ref="R454:X454" si="172">R299/R$333*R$182</f>
        <v>0</v>
      </c>
      <c r="S454" s="230">
        <f t="shared" si="172"/>
        <v>0</v>
      </c>
      <c r="T454" s="231">
        <f t="shared" si="172"/>
        <v>0</v>
      </c>
      <c r="U454" s="229">
        <f t="shared" si="172"/>
        <v>0</v>
      </c>
      <c r="V454" s="229">
        <f t="shared" si="172"/>
        <v>0</v>
      </c>
      <c r="W454" s="229">
        <f t="shared" si="172"/>
        <v>0</v>
      </c>
      <c r="X454" s="230">
        <f t="shared" si="172"/>
        <v>0</v>
      </c>
    </row>
    <row r="455" spans="3:24" ht="12.3" x14ac:dyDescent="0.35">
      <c r="C455" s="2127"/>
      <c r="D455" s="1600" t="s">
        <v>420</v>
      </c>
      <c r="E455" s="75" t="s">
        <v>134</v>
      </c>
      <c r="F455" s="75" t="str">
        <f t="shared" si="122"/>
        <v>Dollars</v>
      </c>
      <c r="G455" s="75" t="str">
        <f t="shared" si="123"/>
        <v>Real $2019</v>
      </c>
      <c r="H455" s="75" t="str">
        <f t="shared" si="124"/>
        <v>End year</v>
      </c>
      <c r="I455" s="224"/>
      <c r="J455" s="223"/>
      <c r="K455" s="223"/>
      <c r="L455" s="223"/>
      <c r="M455" s="223"/>
      <c r="N455" s="224"/>
      <c r="O455" s="223"/>
      <c r="P455" s="223"/>
      <c r="Q455" s="223"/>
      <c r="R455" s="229">
        <f t="shared" ref="R455:X455" si="173">R300/R$333*R$182</f>
        <v>0</v>
      </c>
      <c r="S455" s="230">
        <f t="shared" si="173"/>
        <v>0</v>
      </c>
      <c r="T455" s="231">
        <f t="shared" si="173"/>
        <v>0</v>
      </c>
      <c r="U455" s="229">
        <f t="shared" si="173"/>
        <v>0</v>
      </c>
      <c r="V455" s="229">
        <f t="shared" si="173"/>
        <v>0</v>
      </c>
      <c r="W455" s="229">
        <f t="shared" si="173"/>
        <v>0</v>
      </c>
      <c r="X455" s="230">
        <f t="shared" si="173"/>
        <v>0</v>
      </c>
    </row>
    <row r="456" spans="3:24" ht="12.3" x14ac:dyDescent="0.35">
      <c r="C456" s="2128"/>
      <c r="D456" s="1601" t="s">
        <v>115</v>
      </c>
      <c r="E456" s="75" t="s">
        <v>134</v>
      </c>
      <c r="F456" s="75" t="str">
        <f t="shared" si="122"/>
        <v>Dollars</v>
      </c>
      <c r="G456" s="75" t="str">
        <f t="shared" si="123"/>
        <v>Real $2019</v>
      </c>
      <c r="H456" s="75" t="str">
        <f t="shared" si="124"/>
        <v>End year</v>
      </c>
      <c r="I456" s="224"/>
      <c r="J456" s="223"/>
      <c r="K456" s="223"/>
      <c r="L456" s="223"/>
      <c r="M456" s="223"/>
      <c r="N456" s="224"/>
      <c r="O456" s="223"/>
      <c r="P456" s="223"/>
      <c r="Q456" s="223"/>
      <c r="R456" s="229">
        <f t="shared" ref="R456:X456" si="174">R301/R$333*R$182</f>
        <v>0</v>
      </c>
      <c r="S456" s="230">
        <f t="shared" si="174"/>
        <v>0</v>
      </c>
      <c r="T456" s="231">
        <f t="shared" si="174"/>
        <v>0</v>
      </c>
      <c r="U456" s="229">
        <f t="shared" si="174"/>
        <v>0</v>
      </c>
      <c r="V456" s="229">
        <f t="shared" si="174"/>
        <v>0</v>
      </c>
      <c r="W456" s="229">
        <f t="shared" si="174"/>
        <v>0</v>
      </c>
      <c r="X456" s="230">
        <f t="shared" si="174"/>
        <v>0</v>
      </c>
    </row>
    <row r="457" spans="3:24" ht="12.3" x14ac:dyDescent="0.35">
      <c r="C457" s="2126" t="s">
        <v>1540</v>
      </c>
      <c r="D457" s="1602" t="s">
        <v>705</v>
      </c>
      <c r="E457" s="75" t="s">
        <v>134</v>
      </c>
      <c r="F457" s="75" t="str">
        <f t="shared" si="122"/>
        <v>Dollars</v>
      </c>
      <c r="G457" s="75" t="str">
        <f t="shared" si="123"/>
        <v>Real $2019</v>
      </c>
      <c r="H457" s="75" t="str">
        <f t="shared" si="124"/>
        <v>End year</v>
      </c>
      <c r="I457" s="224"/>
      <c r="J457" s="223"/>
      <c r="K457" s="223"/>
      <c r="L457" s="223"/>
      <c r="M457" s="223"/>
      <c r="N457" s="224"/>
      <c r="O457" s="223"/>
      <c r="P457" s="223"/>
      <c r="Q457" s="223"/>
      <c r="R457" s="229">
        <f t="shared" ref="R457:X457" si="175">R302/R$333*R$182</f>
        <v>0</v>
      </c>
      <c r="S457" s="230">
        <f t="shared" si="175"/>
        <v>0</v>
      </c>
      <c r="T457" s="231">
        <f t="shared" si="175"/>
        <v>0</v>
      </c>
      <c r="U457" s="229">
        <f t="shared" si="175"/>
        <v>0</v>
      </c>
      <c r="V457" s="229">
        <f t="shared" si="175"/>
        <v>0</v>
      </c>
      <c r="W457" s="229">
        <f t="shared" si="175"/>
        <v>0</v>
      </c>
      <c r="X457" s="230">
        <f t="shared" si="175"/>
        <v>0</v>
      </c>
    </row>
    <row r="458" spans="3:24" ht="12.3" x14ac:dyDescent="0.35">
      <c r="C458" s="2127"/>
      <c r="D458" s="1600" t="s">
        <v>706</v>
      </c>
      <c r="E458" s="75" t="s">
        <v>134</v>
      </c>
      <c r="F458" s="75" t="str">
        <f t="shared" si="122"/>
        <v>Dollars</v>
      </c>
      <c r="G458" s="75" t="str">
        <f t="shared" si="123"/>
        <v>Real $2019</v>
      </c>
      <c r="H458" s="75" t="str">
        <f t="shared" si="124"/>
        <v>End year</v>
      </c>
      <c r="I458" s="224"/>
      <c r="J458" s="223"/>
      <c r="K458" s="223"/>
      <c r="L458" s="223"/>
      <c r="M458" s="223"/>
      <c r="N458" s="224"/>
      <c r="O458" s="223"/>
      <c r="P458" s="223"/>
      <c r="Q458" s="223"/>
      <c r="R458" s="229">
        <f t="shared" ref="R458:X458" si="176">R303/R$333*R$182</f>
        <v>0</v>
      </c>
      <c r="S458" s="230">
        <f t="shared" si="176"/>
        <v>0</v>
      </c>
      <c r="T458" s="231">
        <f t="shared" si="176"/>
        <v>0</v>
      </c>
      <c r="U458" s="229">
        <f t="shared" si="176"/>
        <v>0</v>
      </c>
      <c r="V458" s="229">
        <f t="shared" si="176"/>
        <v>0</v>
      </c>
      <c r="W458" s="229">
        <f t="shared" si="176"/>
        <v>0</v>
      </c>
      <c r="X458" s="230">
        <f t="shared" si="176"/>
        <v>0</v>
      </c>
    </row>
    <row r="459" spans="3:24" ht="12.3" x14ac:dyDescent="0.35">
      <c r="C459" s="2127"/>
      <c r="D459" s="1600" t="s">
        <v>707</v>
      </c>
      <c r="E459" s="75" t="s">
        <v>134</v>
      </c>
      <c r="F459" s="75" t="str">
        <f t="shared" si="122"/>
        <v>Dollars</v>
      </c>
      <c r="G459" s="75" t="str">
        <f t="shared" si="123"/>
        <v>Real $2019</v>
      </c>
      <c r="H459" s="75" t="str">
        <f t="shared" si="124"/>
        <v>End year</v>
      </c>
      <c r="I459" s="224"/>
      <c r="J459" s="223"/>
      <c r="K459" s="223"/>
      <c r="L459" s="223"/>
      <c r="M459" s="223"/>
      <c r="N459" s="224"/>
      <c r="O459" s="223"/>
      <c r="P459" s="223"/>
      <c r="Q459" s="223"/>
      <c r="R459" s="229">
        <f t="shared" ref="R459:X459" si="177">R304/R$333*R$182</f>
        <v>0</v>
      </c>
      <c r="S459" s="230">
        <f t="shared" si="177"/>
        <v>0</v>
      </c>
      <c r="T459" s="231">
        <f t="shared" si="177"/>
        <v>0</v>
      </c>
      <c r="U459" s="229">
        <f t="shared" si="177"/>
        <v>0</v>
      </c>
      <c r="V459" s="229">
        <f t="shared" si="177"/>
        <v>0</v>
      </c>
      <c r="W459" s="229">
        <f t="shared" si="177"/>
        <v>0</v>
      </c>
      <c r="X459" s="230">
        <f t="shared" si="177"/>
        <v>0</v>
      </c>
    </row>
    <row r="460" spans="3:24" ht="12.3" x14ac:dyDescent="0.35">
      <c r="C460" s="2127"/>
      <c r="D460" s="1600" t="s">
        <v>708</v>
      </c>
      <c r="E460" s="75" t="s">
        <v>134</v>
      </c>
      <c r="F460" s="75" t="str">
        <f t="shared" si="122"/>
        <v>Dollars</v>
      </c>
      <c r="G460" s="75" t="str">
        <f t="shared" si="123"/>
        <v>Real $2019</v>
      </c>
      <c r="H460" s="75" t="str">
        <f t="shared" si="124"/>
        <v>End year</v>
      </c>
      <c r="I460" s="224"/>
      <c r="J460" s="223"/>
      <c r="K460" s="223"/>
      <c r="L460" s="223"/>
      <c r="M460" s="223"/>
      <c r="N460" s="224"/>
      <c r="O460" s="223"/>
      <c r="P460" s="223"/>
      <c r="Q460" s="223"/>
      <c r="R460" s="229">
        <f t="shared" ref="R460:X460" si="178">R305/R$333*R$182</f>
        <v>0</v>
      </c>
      <c r="S460" s="230">
        <f t="shared" si="178"/>
        <v>0</v>
      </c>
      <c r="T460" s="231">
        <f t="shared" si="178"/>
        <v>0</v>
      </c>
      <c r="U460" s="229">
        <f t="shared" si="178"/>
        <v>0</v>
      </c>
      <c r="V460" s="229">
        <f t="shared" si="178"/>
        <v>0</v>
      </c>
      <c r="W460" s="229">
        <f t="shared" si="178"/>
        <v>0</v>
      </c>
      <c r="X460" s="230">
        <f t="shared" si="178"/>
        <v>0</v>
      </c>
    </row>
    <row r="461" spans="3:24" ht="12.3" x14ac:dyDescent="0.35">
      <c r="C461" s="2128"/>
      <c r="D461" s="1601" t="s">
        <v>115</v>
      </c>
      <c r="E461" s="75" t="s">
        <v>134</v>
      </c>
      <c r="F461" s="75" t="str">
        <f t="shared" si="122"/>
        <v>Dollars</v>
      </c>
      <c r="G461" s="75" t="str">
        <f t="shared" si="123"/>
        <v>Real $2019</v>
      </c>
      <c r="H461" s="75" t="str">
        <f t="shared" si="124"/>
        <v>End year</v>
      </c>
      <c r="I461" s="224"/>
      <c r="J461" s="223"/>
      <c r="K461" s="223"/>
      <c r="L461" s="223"/>
      <c r="M461" s="223"/>
      <c r="N461" s="224"/>
      <c r="O461" s="223"/>
      <c r="P461" s="223"/>
      <c r="Q461" s="223"/>
      <c r="R461" s="229">
        <f t="shared" ref="R461:X461" si="179">R306/R$333*R$182</f>
        <v>0</v>
      </c>
      <c r="S461" s="230">
        <f t="shared" si="179"/>
        <v>0</v>
      </c>
      <c r="T461" s="231">
        <f t="shared" si="179"/>
        <v>0</v>
      </c>
      <c r="U461" s="229">
        <f t="shared" si="179"/>
        <v>0</v>
      </c>
      <c r="V461" s="229">
        <f t="shared" si="179"/>
        <v>0</v>
      </c>
      <c r="W461" s="229">
        <f t="shared" si="179"/>
        <v>0</v>
      </c>
      <c r="X461" s="230">
        <f t="shared" si="179"/>
        <v>0</v>
      </c>
    </row>
    <row r="462" spans="3:24" ht="12.3" x14ac:dyDescent="0.35">
      <c r="C462" s="2126" t="s">
        <v>1541</v>
      </c>
      <c r="D462" s="1602" t="s">
        <v>431</v>
      </c>
      <c r="E462" s="75" t="s">
        <v>134</v>
      </c>
      <c r="F462" s="75" t="str">
        <f t="shared" si="122"/>
        <v>Dollars</v>
      </c>
      <c r="G462" s="75" t="str">
        <f t="shared" si="123"/>
        <v>Real $2019</v>
      </c>
      <c r="H462" s="75" t="str">
        <f t="shared" si="124"/>
        <v>End year</v>
      </c>
      <c r="I462" s="224"/>
      <c r="J462" s="223"/>
      <c r="K462" s="223"/>
      <c r="L462" s="223"/>
      <c r="M462" s="223"/>
      <c r="N462" s="224"/>
      <c r="O462" s="223"/>
      <c r="P462" s="223"/>
      <c r="Q462" s="223"/>
      <c r="R462" s="229">
        <f t="shared" ref="R462:X462" si="180">R307/R$333*R$182</f>
        <v>1390934.0725987798</v>
      </c>
      <c r="S462" s="230">
        <f t="shared" si="180"/>
        <v>3711867.9176386883</v>
      </c>
      <c r="T462" s="231">
        <f t="shared" si="180"/>
        <v>4225978.7436397271</v>
      </c>
      <c r="U462" s="229">
        <f t="shared" si="180"/>
        <v>4678086.8790727388</v>
      </c>
      <c r="V462" s="229">
        <f t="shared" si="180"/>
        <v>1967192.1388533753</v>
      </c>
      <c r="W462" s="229">
        <f t="shared" si="180"/>
        <v>1453186.7326534847</v>
      </c>
      <c r="X462" s="230">
        <f t="shared" si="180"/>
        <v>997004.43483936461</v>
      </c>
    </row>
    <row r="463" spans="3:24" ht="12.3" x14ac:dyDescent="0.35">
      <c r="C463" s="2127"/>
      <c r="D463" s="1600" t="s">
        <v>432</v>
      </c>
      <c r="E463" s="75" t="s">
        <v>134</v>
      </c>
      <c r="F463" s="75" t="str">
        <f t="shared" si="122"/>
        <v>Dollars</v>
      </c>
      <c r="G463" s="75" t="str">
        <f t="shared" si="123"/>
        <v>Real $2019</v>
      </c>
      <c r="H463" s="75" t="str">
        <f t="shared" si="124"/>
        <v>End year</v>
      </c>
      <c r="I463" s="224"/>
      <c r="J463" s="223"/>
      <c r="K463" s="223"/>
      <c r="L463" s="223"/>
      <c r="M463" s="223"/>
      <c r="N463" s="224"/>
      <c r="O463" s="223"/>
      <c r="P463" s="223"/>
      <c r="Q463" s="223"/>
      <c r="R463" s="229">
        <f t="shared" ref="R463:X463" si="181">R308/R$333*R$182</f>
        <v>0</v>
      </c>
      <c r="S463" s="230">
        <f t="shared" si="181"/>
        <v>0</v>
      </c>
      <c r="T463" s="231">
        <f t="shared" si="181"/>
        <v>0</v>
      </c>
      <c r="U463" s="229">
        <f t="shared" si="181"/>
        <v>0</v>
      </c>
      <c r="V463" s="229">
        <f t="shared" si="181"/>
        <v>0</v>
      </c>
      <c r="W463" s="229">
        <f t="shared" si="181"/>
        <v>0</v>
      </c>
      <c r="X463" s="230">
        <f t="shared" si="181"/>
        <v>0</v>
      </c>
    </row>
    <row r="464" spans="3:24" ht="12.3" x14ac:dyDescent="0.35">
      <c r="C464" s="2127"/>
      <c r="D464" s="1600" t="s">
        <v>433</v>
      </c>
      <c r="E464" s="75" t="s">
        <v>134</v>
      </c>
      <c r="F464" s="75" t="str">
        <f t="shared" si="122"/>
        <v>Dollars</v>
      </c>
      <c r="G464" s="75" t="str">
        <f t="shared" si="123"/>
        <v>Real $2019</v>
      </c>
      <c r="H464" s="75" t="str">
        <f t="shared" si="124"/>
        <v>End year</v>
      </c>
      <c r="I464" s="224"/>
      <c r="J464" s="223"/>
      <c r="K464" s="223"/>
      <c r="L464" s="223"/>
      <c r="M464" s="223"/>
      <c r="N464" s="224"/>
      <c r="O464" s="223"/>
      <c r="P464" s="223"/>
      <c r="Q464" s="223"/>
      <c r="R464" s="229">
        <f t="shared" ref="R464:X464" si="182">R309/R$333*R$182</f>
        <v>3839807.8741949098</v>
      </c>
      <c r="S464" s="230">
        <f t="shared" si="182"/>
        <v>1005427.2219301059</v>
      </c>
      <c r="T464" s="231">
        <f t="shared" si="182"/>
        <v>1734133.538903425</v>
      </c>
      <c r="U464" s="229">
        <f t="shared" si="182"/>
        <v>1285796.0592725563</v>
      </c>
      <c r="V464" s="229">
        <f t="shared" si="182"/>
        <v>1159088.1031812355</v>
      </c>
      <c r="W464" s="229">
        <f t="shared" si="182"/>
        <v>793418.74162394635</v>
      </c>
      <c r="X464" s="230">
        <f t="shared" si="182"/>
        <v>285316.38167428761</v>
      </c>
    </row>
    <row r="465" spans="3:24" ht="12.3" x14ac:dyDescent="0.35">
      <c r="C465" s="2127"/>
      <c r="D465" s="1600" t="s">
        <v>434</v>
      </c>
      <c r="E465" s="75" t="s">
        <v>134</v>
      </c>
      <c r="F465" s="75" t="str">
        <f t="shared" si="122"/>
        <v>Dollars</v>
      </c>
      <c r="G465" s="75" t="str">
        <f t="shared" si="123"/>
        <v>Real $2019</v>
      </c>
      <c r="H465" s="75" t="str">
        <f t="shared" si="124"/>
        <v>End year</v>
      </c>
      <c r="I465" s="224"/>
      <c r="J465" s="223"/>
      <c r="K465" s="223"/>
      <c r="L465" s="223"/>
      <c r="M465" s="223"/>
      <c r="N465" s="224"/>
      <c r="O465" s="223"/>
      <c r="P465" s="223"/>
      <c r="Q465" s="223"/>
      <c r="R465" s="229">
        <f t="shared" ref="R465:X465" si="183">R310/R$333*R$182</f>
        <v>0</v>
      </c>
      <c r="S465" s="230">
        <f t="shared" si="183"/>
        <v>0</v>
      </c>
      <c r="T465" s="231">
        <f t="shared" si="183"/>
        <v>0</v>
      </c>
      <c r="U465" s="229">
        <f t="shared" si="183"/>
        <v>625691.51302800793</v>
      </c>
      <c r="V465" s="229">
        <f t="shared" si="183"/>
        <v>6200017.9589930102</v>
      </c>
      <c r="W465" s="229">
        <f t="shared" si="183"/>
        <v>848576.19425020996</v>
      </c>
      <c r="X465" s="230">
        <f t="shared" si="183"/>
        <v>0</v>
      </c>
    </row>
    <row r="466" spans="3:24" ht="12.3" x14ac:dyDescent="0.35">
      <c r="C466" s="2127"/>
      <c r="D466" s="1600" t="s">
        <v>435</v>
      </c>
      <c r="E466" s="75" t="s">
        <v>134</v>
      </c>
      <c r="F466" s="75" t="str">
        <f t="shared" si="122"/>
        <v>Dollars</v>
      </c>
      <c r="G466" s="75" t="str">
        <f t="shared" si="123"/>
        <v>Real $2019</v>
      </c>
      <c r="H466" s="75" t="str">
        <f t="shared" si="124"/>
        <v>End year</v>
      </c>
      <c r="I466" s="224"/>
      <c r="J466" s="223"/>
      <c r="K466" s="223"/>
      <c r="L466" s="223"/>
      <c r="M466" s="223"/>
      <c r="N466" s="224"/>
      <c r="O466" s="223"/>
      <c r="P466" s="223"/>
      <c r="Q466" s="223"/>
      <c r="R466" s="229">
        <f t="shared" ref="R466:X466" si="184">R311/R$333*R$182</f>
        <v>393448.48166201997</v>
      </c>
      <c r="S466" s="230">
        <f t="shared" si="184"/>
        <v>267445.13546805223</v>
      </c>
      <c r="T466" s="231">
        <f t="shared" si="184"/>
        <v>163773.52011162051</v>
      </c>
      <c r="U466" s="229">
        <f t="shared" si="184"/>
        <v>685132.2067656687</v>
      </c>
      <c r="V466" s="229">
        <f t="shared" si="184"/>
        <v>173390.33275149943</v>
      </c>
      <c r="W466" s="229">
        <f t="shared" si="184"/>
        <v>184565.32224942069</v>
      </c>
      <c r="X466" s="230">
        <f t="shared" si="184"/>
        <v>191279.52179661978</v>
      </c>
    </row>
    <row r="467" spans="3:24" ht="12.3" x14ac:dyDescent="0.35">
      <c r="C467" s="2127"/>
      <c r="D467" s="1600" t="s">
        <v>436</v>
      </c>
      <c r="E467" s="75" t="s">
        <v>134</v>
      </c>
      <c r="F467" s="75" t="str">
        <f t="shared" si="122"/>
        <v>Dollars</v>
      </c>
      <c r="G467" s="75" t="str">
        <f t="shared" si="123"/>
        <v>Real $2019</v>
      </c>
      <c r="H467" s="75" t="str">
        <f t="shared" si="124"/>
        <v>End year</v>
      </c>
      <c r="I467" s="224"/>
      <c r="J467" s="223"/>
      <c r="K467" s="223"/>
      <c r="L467" s="223"/>
      <c r="M467" s="223"/>
      <c r="N467" s="224"/>
      <c r="O467" s="223"/>
      <c r="P467" s="223"/>
      <c r="Q467" s="223"/>
      <c r="R467" s="229">
        <f t="shared" ref="R467:X467" si="185">R312/R$333*R$182</f>
        <v>0</v>
      </c>
      <c r="S467" s="230">
        <f t="shared" si="185"/>
        <v>0</v>
      </c>
      <c r="T467" s="231">
        <f t="shared" si="185"/>
        <v>0</v>
      </c>
      <c r="U467" s="229">
        <f t="shared" si="185"/>
        <v>0</v>
      </c>
      <c r="V467" s="229">
        <f t="shared" si="185"/>
        <v>0</v>
      </c>
      <c r="W467" s="229">
        <f t="shared" si="185"/>
        <v>121982.82792346769</v>
      </c>
      <c r="X467" s="230">
        <f t="shared" si="185"/>
        <v>240435.15309630978</v>
      </c>
    </row>
    <row r="468" spans="3:24" ht="12.3" x14ac:dyDescent="0.35">
      <c r="C468" s="2127"/>
      <c r="D468" s="1600" t="s">
        <v>437</v>
      </c>
      <c r="E468" s="75" t="s">
        <v>134</v>
      </c>
      <c r="F468" s="75" t="str">
        <f t="shared" si="122"/>
        <v>Dollars</v>
      </c>
      <c r="G468" s="75" t="str">
        <f t="shared" si="123"/>
        <v>Real $2019</v>
      </c>
      <c r="H468" s="75" t="str">
        <f t="shared" si="124"/>
        <v>End year</v>
      </c>
      <c r="I468" s="224"/>
      <c r="J468" s="223"/>
      <c r="K468" s="223"/>
      <c r="L468" s="223"/>
      <c r="M468" s="223"/>
      <c r="N468" s="224"/>
      <c r="O468" s="223"/>
      <c r="P468" s="223"/>
      <c r="Q468" s="223"/>
      <c r="R468" s="229">
        <f t="shared" ref="R468:X468" si="186">R313/R$333*R$182</f>
        <v>0</v>
      </c>
      <c r="S468" s="230">
        <f t="shared" si="186"/>
        <v>0</v>
      </c>
      <c r="T468" s="231">
        <f t="shared" si="186"/>
        <v>0</v>
      </c>
      <c r="U468" s="229">
        <f t="shared" si="186"/>
        <v>0</v>
      </c>
      <c r="V468" s="229">
        <f t="shared" si="186"/>
        <v>0</v>
      </c>
      <c r="W468" s="229">
        <f t="shared" si="186"/>
        <v>0</v>
      </c>
      <c r="X468" s="230">
        <f t="shared" si="186"/>
        <v>0</v>
      </c>
    </row>
    <row r="469" spans="3:24" ht="12.3" x14ac:dyDescent="0.35">
      <c r="C469" s="2128"/>
      <c r="D469" s="1601" t="s">
        <v>115</v>
      </c>
      <c r="E469" s="75" t="s">
        <v>134</v>
      </c>
      <c r="F469" s="75" t="str">
        <f t="shared" si="122"/>
        <v>Dollars</v>
      </c>
      <c r="G469" s="75" t="str">
        <f t="shared" si="123"/>
        <v>Real $2019</v>
      </c>
      <c r="H469" s="75" t="str">
        <f t="shared" si="124"/>
        <v>End year</v>
      </c>
      <c r="I469" s="224"/>
      <c r="J469" s="223"/>
      <c r="K469" s="223"/>
      <c r="L469" s="223"/>
      <c r="M469" s="223"/>
      <c r="N469" s="224"/>
      <c r="O469" s="223"/>
      <c r="P469" s="223"/>
      <c r="Q469" s="223"/>
      <c r="R469" s="229">
        <f t="shared" ref="R469:X469" si="187">R314/R$333*R$182</f>
        <v>0</v>
      </c>
      <c r="S469" s="230">
        <f t="shared" si="187"/>
        <v>0</v>
      </c>
      <c r="T469" s="231">
        <f t="shared" si="187"/>
        <v>0</v>
      </c>
      <c r="U469" s="229">
        <f t="shared" si="187"/>
        <v>0</v>
      </c>
      <c r="V469" s="229">
        <f t="shared" si="187"/>
        <v>0</v>
      </c>
      <c r="W469" s="229">
        <f t="shared" si="187"/>
        <v>0</v>
      </c>
      <c r="X469" s="230">
        <f t="shared" si="187"/>
        <v>0</v>
      </c>
    </row>
    <row r="470" spans="3:24" ht="12.3" x14ac:dyDescent="0.35">
      <c r="C470" s="2125" t="s">
        <v>1601</v>
      </c>
      <c r="D470" s="1723" t="s">
        <v>1602</v>
      </c>
      <c r="E470" s="75" t="s">
        <v>134</v>
      </c>
      <c r="F470" s="75" t="str">
        <f t="shared" si="122"/>
        <v>Dollars</v>
      </c>
      <c r="G470" s="75" t="str">
        <f t="shared" si="123"/>
        <v>Real $2019</v>
      </c>
      <c r="H470" s="75" t="str">
        <f t="shared" si="124"/>
        <v>End year</v>
      </c>
      <c r="I470" s="224"/>
      <c r="J470" s="223"/>
      <c r="K470" s="223"/>
      <c r="L470" s="223"/>
      <c r="M470" s="223"/>
      <c r="N470" s="224"/>
      <c r="O470" s="223"/>
      <c r="P470" s="223"/>
      <c r="Q470" s="223"/>
      <c r="R470" s="229">
        <f t="shared" ref="R470:X470" si="188">R315/R$333*R$182</f>
        <v>447339.91782541986</v>
      </c>
      <c r="S470" s="230">
        <f t="shared" si="188"/>
        <v>2543214.8798409742</v>
      </c>
      <c r="T470" s="231">
        <f t="shared" si="188"/>
        <v>2199540.5675750556</v>
      </c>
      <c r="U470" s="229">
        <f t="shared" si="188"/>
        <v>1944857.7863287246</v>
      </c>
      <c r="V470" s="229">
        <f t="shared" si="188"/>
        <v>0</v>
      </c>
      <c r="W470" s="229">
        <f t="shared" si="188"/>
        <v>0</v>
      </c>
      <c r="X470" s="230">
        <f t="shared" si="188"/>
        <v>0</v>
      </c>
    </row>
    <row r="471" spans="3:24" ht="12.3" x14ac:dyDescent="0.35">
      <c r="C471" s="2125"/>
      <c r="D471" s="1723" t="s">
        <v>1603</v>
      </c>
      <c r="E471" s="75" t="s">
        <v>134</v>
      </c>
      <c r="F471" s="75" t="str">
        <f t="shared" ref="F471:F485" si="189">Dollars</f>
        <v>Dollars</v>
      </c>
      <c r="G471" s="75" t="str">
        <f t="shared" ref="G471:G485" si="190">Real2019</f>
        <v>Real $2019</v>
      </c>
      <c r="H471" s="75" t="str">
        <f t="shared" ref="H471:H485" si="191">End_year</f>
        <v>End year</v>
      </c>
      <c r="I471" s="224"/>
      <c r="J471" s="223"/>
      <c r="K471" s="223"/>
      <c r="L471" s="223"/>
      <c r="M471" s="223"/>
      <c r="N471" s="224"/>
      <c r="O471" s="223"/>
      <c r="P471" s="223"/>
      <c r="Q471" s="223"/>
      <c r="R471" s="229">
        <f t="shared" ref="R471:X471" si="192">R316/R$333*R$182</f>
        <v>81411.887925473813</v>
      </c>
      <c r="S471" s="230">
        <f t="shared" si="192"/>
        <v>139974.59476259511</v>
      </c>
      <c r="T471" s="231">
        <f t="shared" si="192"/>
        <v>120238.78691739228</v>
      </c>
      <c r="U471" s="229">
        <f t="shared" si="192"/>
        <v>106367.55721476134</v>
      </c>
      <c r="V471" s="229">
        <f t="shared" si="192"/>
        <v>0</v>
      </c>
      <c r="W471" s="229">
        <f t="shared" si="192"/>
        <v>0</v>
      </c>
      <c r="X471" s="230">
        <f t="shared" si="192"/>
        <v>0</v>
      </c>
    </row>
    <row r="472" spans="3:24" ht="12.3" x14ac:dyDescent="0.35">
      <c r="C472" s="2125"/>
      <c r="D472" s="1723" t="s">
        <v>1604</v>
      </c>
      <c r="E472" s="75" t="s">
        <v>134</v>
      </c>
      <c r="F472" s="75" t="str">
        <f t="shared" si="189"/>
        <v>Dollars</v>
      </c>
      <c r="G472" s="75" t="str">
        <f t="shared" si="190"/>
        <v>Real $2019</v>
      </c>
      <c r="H472" s="75" t="str">
        <f t="shared" si="191"/>
        <v>End year</v>
      </c>
      <c r="I472" s="224"/>
      <c r="J472" s="223"/>
      <c r="K472" s="223"/>
      <c r="L472" s="223"/>
      <c r="M472" s="223"/>
      <c r="N472" s="224"/>
      <c r="O472" s="223"/>
      <c r="P472" s="223"/>
      <c r="Q472" s="223"/>
      <c r="R472" s="229">
        <f t="shared" ref="R472:X472" si="193">R317/R$333*R$182</f>
        <v>3339.2601563399999</v>
      </c>
      <c r="S472" s="230">
        <f t="shared" si="193"/>
        <v>0</v>
      </c>
      <c r="T472" s="231">
        <f t="shared" si="193"/>
        <v>0</v>
      </c>
      <c r="U472" s="229">
        <f t="shared" si="193"/>
        <v>0</v>
      </c>
      <c r="V472" s="229">
        <f t="shared" si="193"/>
        <v>0</v>
      </c>
      <c r="W472" s="229">
        <f t="shared" si="193"/>
        <v>0</v>
      </c>
      <c r="X472" s="230">
        <f t="shared" si="193"/>
        <v>0</v>
      </c>
    </row>
    <row r="473" spans="3:24" ht="12.3" x14ac:dyDescent="0.35">
      <c r="C473" s="2125"/>
      <c r="D473" s="1723" t="s">
        <v>1605</v>
      </c>
      <c r="E473" s="75" t="s">
        <v>134</v>
      </c>
      <c r="F473" s="75" t="str">
        <f t="shared" si="189"/>
        <v>Dollars</v>
      </c>
      <c r="G473" s="75" t="str">
        <f t="shared" si="190"/>
        <v>Real $2019</v>
      </c>
      <c r="H473" s="75" t="str">
        <f t="shared" si="191"/>
        <v>End year</v>
      </c>
      <c r="I473" s="224"/>
      <c r="J473" s="223"/>
      <c r="K473" s="223"/>
      <c r="L473" s="223"/>
      <c r="M473" s="223"/>
      <c r="N473" s="224"/>
      <c r="O473" s="223"/>
      <c r="P473" s="223"/>
      <c r="Q473" s="223"/>
      <c r="R473" s="229">
        <f t="shared" ref="R473:X473" si="194">R318/R$333*R$182</f>
        <v>741626.97824554145</v>
      </c>
      <c r="S473" s="230">
        <f t="shared" si="194"/>
        <v>264806.10789765423</v>
      </c>
      <c r="T473" s="231">
        <f t="shared" si="194"/>
        <v>396284.19855713885</v>
      </c>
      <c r="U473" s="229">
        <f t="shared" si="194"/>
        <v>456797.52924142621</v>
      </c>
      <c r="V473" s="229">
        <f t="shared" si="194"/>
        <v>520593.30043474893</v>
      </c>
      <c r="W473" s="229">
        <f t="shared" si="194"/>
        <v>586244.33087414794</v>
      </c>
      <c r="X473" s="230">
        <f t="shared" si="194"/>
        <v>649774.56829877326</v>
      </c>
    </row>
    <row r="474" spans="3:24" ht="12.3" x14ac:dyDescent="0.35">
      <c r="C474" s="2125"/>
      <c r="D474" s="1723" t="s">
        <v>1606</v>
      </c>
      <c r="E474" s="75" t="s">
        <v>134</v>
      </c>
      <c r="F474" s="75" t="str">
        <f t="shared" si="189"/>
        <v>Dollars</v>
      </c>
      <c r="G474" s="75" t="str">
        <f t="shared" si="190"/>
        <v>Real $2019</v>
      </c>
      <c r="H474" s="75" t="str">
        <f t="shared" si="191"/>
        <v>End year</v>
      </c>
      <c r="I474" s="224"/>
      <c r="J474" s="223"/>
      <c r="K474" s="223"/>
      <c r="L474" s="223"/>
      <c r="M474" s="223"/>
      <c r="N474" s="224"/>
      <c r="O474" s="223"/>
      <c r="P474" s="223"/>
      <c r="Q474" s="223"/>
      <c r="R474" s="229">
        <f t="shared" ref="R474:X474" si="195">R319/R$333*R$182</f>
        <v>233645.71677079992</v>
      </c>
      <c r="S474" s="230">
        <f t="shared" si="195"/>
        <v>240838.64098858277</v>
      </c>
      <c r="T474" s="231">
        <f t="shared" si="195"/>
        <v>703811.51997335651</v>
      </c>
      <c r="U474" s="229">
        <f t="shared" si="195"/>
        <v>408785.12184496515</v>
      </c>
      <c r="V474" s="229">
        <f t="shared" si="195"/>
        <v>147119.07021339345</v>
      </c>
      <c r="W474" s="229">
        <f t="shared" si="195"/>
        <v>216386.92953380357</v>
      </c>
      <c r="X474" s="230">
        <f t="shared" si="195"/>
        <v>160290.10206420653</v>
      </c>
    </row>
    <row r="475" spans="3:24" ht="12.3" x14ac:dyDescent="0.35">
      <c r="C475" s="2125"/>
      <c r="D475" s="1723" t="s">
        <v>1607</v>
      </c>
      <c r="E475" s="75" t="s">
        <v>134</v>
      </c>
      <c r="F475" s="75" t="str">
        <f t="shared" si="189"/>
        <v>Dollars</v>
      </c>
      <c r="G475" s="75" t="str">
        <f t="shared" si="190"/>
        <v>Real $2019</v>
      </c>
      <c r="H475" s="75" t="str">
        <f t="shared" si="191"/>
        <v>End year</v>
      </c>
      <c r="I475" s="224"/>
      <c r="J475" s="223"/>
      <c r="K475" s="223"/>
      <c r="L475" s="223"/>
      <c r="M475" s="223"/>
      <c r="N475" s="224"/>
      <c r="O475" s="223"/>
      <c r="P475" s="223"/>
      <c r="Q475" s="223"/>
      <c r="R475" s="229">
        <f t="shared" ref="R475:X475" si="196">R320/R$333*R$182</f>
        <v>115008.71152329998</v>
      </c>
      <c r="S475" s="230">
        <f t="shared" si="196"/>
        <v>0</v>
      </c>
      <c r="T475" s="231">
        <f t="shared" si="196"/>
        <v>0</v>
      </c>
      <c r="U475" s="229">
        <f t="shared" si="196"/>
        <v>0</v>
      </c>
      <c r="V475" s="229">
        <f t="shared" si="196"/>
        <v>0</v>
      </c>
      <c r="W475" s="229">
        <f t="shared" si="196"/>
        <v>0</v>
      </c>
      <c r="X475" s="230">
        <f t="shared" si="196"/>
        <v>0</v>
      </c>
    </row>
    <row r="476" spans="3:24" ht="12.3" x14ac:dyDescent="0.35">
      <c r="C476" s="2125"/>
      <c r="D476" s="1723" t="s">
        <v>1608</v>
      </c>
      <c r="E476" s="75" t="s">
        <v>134</v>
      </c>
      <c r="F476" s="75" t="str">
        <f t="shared" si="189"/>
        <v>Dollars</v>
      </c>
      <c r="G476" s="75" t="str">
        <f t="shared" si="190"/>
        <v>Real $2019</v>
      </c>
      <c r="H476" s="75" t="str">
        <f t="shared" si="191"/>
        <v>End year</v>
      </c>
      <c r="I476" s="224"/>
      <c r="J476" s="223"/>
      <c r="K476" s="223"/>
      <c r="L476" s="223"/>
      <c r="M476" s="223"/>
      <c r="N476" s="224"/>
      <c r="O476" s="223"/>
      <c r="P476" s="223"/>
      <c r="Q476" s="223"/>
      <c r="R476" s="229">
        <f t="shared" ref="R476:X476" si="197">R321/R$333*R$182</f>
        <v>702728.04919712874</v>
      </c>
      <c r="S476" s="230">
        <f t="shared" si="197"/>
        <v>2704631.3182262843</v>
      </c>
      <c r="T476" s="231">
        <f t="shared" si="197"/>
        <v>1860591.5734199928</v>
      </c>
      <c r="U476" s="229">
        <f t="shared" si="197"/>
        <v>1645568.6792636609</v>
      </c>
      <c r="V476" s="229">
        <f t="shared" si="197"/>
        <v>749877.0820626691</v>
      </c>
      <c r="W476" s="229">
        <f t="shared" si="197"/>
        <v>361525.29747546784</v>
      </c>
      <c r="X476" s="230">
        <f t="shared" si="197"/>
        <v>0</v>
      </c>
    </row>
    <row r="477" spans="3:24" ht="12.3" x14ac:dyDescent="0.35">
      <c r="C477" s="2125"/>
      <c r="D477" s="1723" t="s">
        <v>1609</v>
      </c>
      <c r="E477" s="75" t="s">
        <v>134</v>
      </c>
      <c r="F477" s="75" t="str">
        <f t="shared" si="189"/>
        <v>Dollars</v>
      </c>
      <c r="G477" s="75" t="str">
        <f t="shared" si="190"/>
        <v>Real $2019</v>
      </c>
      <c r="H477" s="75" t="str">
        <f t="shared" si="191"/>
        <v>End year</v>
      </c>
      <c r="I477" s="224"/>
      <c r="J477" s="223"/>
      <c r="K477" s="223"/>
      <c r="L477" s="223"/>
      <c r="M477" s="223"/>
      <c r="N477" s="224"/>
      <c r="O477" s="223"/>
      <c r="P477" s="223"/>
      <c r="Q477" s="223"/>
      <c r="R477" s="229">
        <f t="shared" ref="R477:X477" si="198">R322/R$333*R$182</f>
        <v>38739.722568809993</v>
      </c>
      <c r="S477" s="230">
        <f t="shared" si="198"/>
        <v>135857.69491663642</v>
      </c>
      <c r="T477" s="231">
        <f t="shared" si="198"/>
        <v>142524.42414777103</v>
      </c>
      <c r="U477" s="229">
        <f t="shared" si="198"/>
        <v>245740.3417417501</v>
      </c>
      <c r="V477" s="229">
        <f t="shared" si="198"/>
        <v>172549.65235028003</v>
      </c>
      <c r="W477" s="229">
        <f t="shared" si="198"/>
        <v>44656.322222417301</v>
      </c>
      <c r="X477" s="230">
        <f t="shared" si="198"/>
        <v>27730.187657107726</v>
      </c>
    </row>
    <row r="478" spans="3:24" ht="12.3" x14ac:dyDescent="0.35">
      <c r="C478" s="2125"/>
      <c r="D478" s="1723" t="s">
        <v>1610</v>
      </c>
      <c r="E478" s="75" t="s">
        <v>134</v>
      </c>
      <c r="F478" s="75" t="str">
        <f t="shared" si="189"/>
        <v>Dollars</v>
      </c>
      <c r="G478" s="75" t="str">
        <f t="shared" si="190"/>
        <v>Real $2019</v>
      </c>
      <c r="H478" s="75" t="str">
        <f t="shared" si="191"/>
        <v>End year</v>
      </c>
      <c r="I478" s="224"/>
      <c r="J478" s="223"/>
      <c r="K478" s="223"/>
      <c r="L478" s="223"/>
      <c r="M478" s="223"/>
      <c r="N478" s="224"/>
      <c r="O478" s="223"/>
      <c r="P478" s="223"/>
      <c r="Q478" s="223"/>
      <c r="R478" s="229">
        <f t="shared" ref="R478:X478" si="199">R323/R$333*R$182</f>
        <v>0</v>
      </c>
      <c r="S478" s="230">
        <f t="shared" si="199"/>
        <v>402426.95994246099</v>
      </c>
      <c r="T478" s="231">
        <f t="shared" si="199"/>
        <v>348277.86555382592</v>
      </c>
      <c r="U478" s="229">
        <f t="shared" si="199"/>
        <v>307631.66057210386</v>
      </c>
      <c r="V478" s="229">
        <f t="shared" si="199"/>
        <v>0</v>
      </c>
      <c r="W478" s="229">
        <f t="shared" si="199"/>
        <v>0</v>
      </c>
      <c r="X478" s="230">
        <f t="shared" si="199"/>
        <v>0</v>
      </c>
    </row>
    <row r="479" spans="3:24" ht="12.3" x14ac:dyDescent="0.35">
      <c r="C479" s="2125"/>
      <c r="D479" s="1723" t="s">
        <v>1611</v>
      </c>
      <c r="E479" s="75" t="s">
        <v>134</v>
      </c>
      <c r="F479" s="75" t="str">
        <f t="shared" si="189"/>
        <v>Dollars</v>
      </c>
      <c r="G479" s="75" t="str">
        <f t="shared" si="190"/>
        <v>Real $2019</v>
      </c>
      <c r="H479" s="75" t="str">
        <f t="shared" si="191"/>
        <v>End year</v>
      </c>
      <c r="I479" s="224"/>
      <c r="J479" s="223"/>
      <c r="K479" s="223"/>
      <c r="L479" s="223"/>
      <c r="M479" s="223"/>
      <c r="N479" s="224"/>
      <c r="O479" s="223"/>
      <c r="P479" s="223"/>
      <c r="Q479" s="223"/>
      <c r="R479" s="229">
        <f t="shared" ref="R479:X479" si="200">R324/R$333*R$182</f>
        <v>0</v>
      </c>
      <c r="S479" s="230">
        <f t="shared" si="200"/>
        <v>0</v>
      </c>
      <c r="T479" s="231">
        <f t="shared" si="200"/>
        <v>0</v>
      </c>
      <c r="U479" s="229">
        <f t="shared" si="200"/>
        <v>0</v>
      </c>
      <c r="V479" s="229">
        <f t="shared" si="200"/>
        <v>0</v>
      </c>
      <c r="W479" s="229">
        <f t="shared" si="200"/>
        <v>0</v>
      </c>
      <c r="X479" s="230">
        <f t="shared" si="200"/>
        <v>0</v>
      </c>
    </row>
    <row r="480" spans="3:24" ht="12.3" x14ac:dyDescent="0.35">
      <c r="C480" s="2125"/>
      <c r="D480" s="1723" t="s">
        <v>1612</v>
      </c>
      <c r="E480" s="75" t="s">
        <v>134</v>
      </c>
      <c r="F480" s="75" t="str">
        <f t="shared" si="189"/>
        <v>Dollars</v>
      </c>
      <c r="G480" s="75" t="str">
        <f t="shared" si="190"/>
        <v>Real $2019</v>
      </c>
      <c r="H480" s="75" t="str">
        <f t="shared" si="191"/>
        <v>End year</v>
      </c>
      <c r="I480" s="224"/>
      <c r="J480" s="223"/>
      <c r="K480" s="223"/>
      <c r="L480" s="223"/>
      <c r="M480" s="223"/>
      <c r="N480" s="224"/>
      <c r="O480" s="223"/>
      <c r="P480" s="223"/>
      <c r="Q480" s="223"/>
      <c r="R480" s="229">
        <f t="shared" ref="R480:X480" si="201">R325/R$333*R$182</f>
        <v>101731.61635287994</v>
      </c>
      <c r="S480" s="230">
        <f t="shared" si="201"/>
        <v>0</v>
      </c>
      <c r="T480" s="231">
        <f t="shared" si="201"/>
        <v>0</v>
      </c>
      <c r="U480" s="229">
        <f t="shared" si="201"/>
        <v>0</v>
      </c>
      <c r="V480" s="229">
        <f t="shared" si="201"/>
        <v>0</v>
      </c>
      <c r="W480" s="229">
        <f t="shared" si="201"/>
        <v>0</v>
      </c>
      <c r="X480" s="230">
        <f t="shared" si="201"/>
        <v>0</v>
      </c>
    </row>
    <row r="481" spans="1:30" ht="12.3" x14ac:dyDescent="0.35">
      <c r="C481" s="2125"/>
      <c r="D481" s="1723" t="s">
        <v>1613</v>
      </c>
      <c r="E481" s="75" t="s">
        <v>134</v>
      </c>
      <c r="F481" s="75" t="str">
        <f t="shared" si="189"/>
        <v>Dollars</v>
      </c>
      <c r="G481" s="75" t="str">
        <f t="shared" si="190"/>
        <v>Real $2019</v>
      </c>
      <c r="H481" s="75" t="str">
        <f t="shared" si="191"/>
        <v>End year</v>
      </c>
      <c r="I481" s="224"/>
      <c r="J481" s="223"/>
      <c r="K481" s="223"/>
      <c r="L481" s="223"/>
      <c r="M481" s="223"/>
      <c r="N481" s="224"/>
      <c r="O481" s="223"/>
      <c r="P481" s="223"/>
      <c r="Q481" s="223"/>
      <c r="R481" s="229">
        <f t="shared" ref="R481:X481" si="202">R326/R$333*R$182</f>
        <v>0</v>
      </c>
      <c r="S481" s="230">
        <f t="shared" si="202"/>
        <v>0</v>
      </c>
      <c r="T481" s="231">
        <f t="shared" si="202"/>
        <v>0</v>
      </c>
      <c r="U481" s="229">
        <f t="shared" si="202"/>
        <v>0</v>
      </c>
      <c r="V481" s="229">
        <f t="shared" si="202"/>
        <v>0</v>
      </c>
      <c r="W481" s="229">
        <f t="shared" si="202"/>
        <v>0</v>
      </c>
      <c r="X481" s="230">
        <f t="shared" si="202"/>
        <v>0</v>
      </c>
    </row>
    <row r="482" spans="1:30" ht="12.3" x14ac:dyDescent="0.35">
      <c r="C482" s="2125"/>
      <c r="D482" s="1723" t="s">
        <v>1614</v>
      </c>
      <c r="E482" s="75" t="s">
        <v>134</v>
      </c>
      <c r="F482" s="75" t="str">
        <f t="shared" si="189"/>
        <v>Dollars</v>
      </c>
      <c r="G482" s="75" t="str">
        <f t="shared" si="190"/>
        <v>Real $2019</v>
      </c>
      <c r="H482" s="75" t="str">
        <f t="shared" si="191"/>
        <v>End year</v>
      </c>
      <c r="I482" s="224"/>
      <c r="J482" s="223"/>
      <c r="K482" s="223"/>
      <c r="L482" s="223"/>
      <c r="M482" s="223"/>
      <c r="N482" s="224"/>
      <c r="O482" s="223"/>
      <c r="P482" s="223"/>
      <c r="Q482" s="223"/>
      <c r="R482" s="229">
        <f t="shared" ref="R482:X482" si="203">R327/R$333*R$182</f>
        <v>1377545.2587797898</v>
      </c>
      <c r="S482" s="230">
        <f t="shared" si="203"/>
        <v>2573062.4037241754</v>
      </c>
      <c r="T482" s="231">
        <f t="shared" si="203"/>
        <v>2280390.7863643365</v>
      </c>
      <c r="U482" s="229">
        <f t="shared" si="203"/>
        <v>1981356.4579220249</v>
      </c>
      <c r="V482" s="229">
        <f t="shared" si="203"/>
        <v>1996615.9528960539</v>
      </c>
      <c r="W482" s="229">
        <f t="shared" si="203"/>
        <v>1803224.4127816965</v>
      </c>
      <c r="X482" s="230">
        <f t="shared" si="203"/>
        <v>1816621.156727674</v>
      </c>
    </row>
    <row r="483" spans="1:30" ht="12.3" x14ac:dyDescent="0.35">
      <c r="C483" s="2125"/>
      <c r="D483" s="1723" t="s">
        <v>1615</v>
      </c>
      <c r="E483" s="75" t="s">
        <v>134</v>
      </c>
      <c r="F483" s="75" t="str">
        <f t="shared" si="189"/>
        <v>Dollars</v>
      </c>
      <c r="G483" s="75" t="str">
        <f t="shared" si="190"/>
        <v>Real $2019</v>
      </c>
      <c r="H483" s="75" t="str">
        <f t="shared" si="191"/>
        <v>End year</v>
      </c>
      <c r="I483" s="224"/>
      <c r="J483" s="223"/>
      <c r="K483" s="223"/>
      <c r="L483" s="223"/>
      <c r="M483" s="223"/>
      <c r="N483" s="224"/>
      <c r="O483" s="223"/>
      <c r="P483" s="223"/>
      <c r="Q483" s="223"/>
      <c r="R483" s="229">
        <f t="shared" ref="R483:X483" si="204">R328/R$333*R$182</f>
        <v>573454.8979349999</v>
      </c>
      <c r="S483" s="230">
        <f t="shared" si="204"/>
        <v>0</v>
      </c>
      <c r="T483" s="231">
        <f t="shared" si="204"/>
        <v>1315370.8672256104</v>
      </c>
      <c r="U483" s="229">
        <f t="shared" si="204"/>
        <v>1133544.4577690742</v>
      </c>
      <c r="V483" s="229">
        <f t="shared" si="204"/>
        <v>1142274.4951568476</v>
      </c>
      <c r="W483" s="229">
        <f t="shared" si="204"/>
        <v>1153002.903937473</v>
      </c>
      <c r="X483" s="230">
        <f t="shared" si="204"/>
        <v>1130579.51989287</v>
      </c>
    </row>
    <row r="484" spans="1:30" ht="12.3" x14ac:dyDescent="0.35">
      <c r="C484" s="2125"/>
      <c r="D484" s="1723" t="s">
        <v>1616</v>
      </c>
      <c r="E484" s="75"/>
      <c r="F484" s="75"/>
      <c r="G484" s="75"/>
      <c r="H484" s="75"/>
      <c r="I484" s="224"/>
      <c r="J484" s="223"/>
      <c r="K484" s="223"/>
      <c r="L484" s="223"/>
      <c r="M484" s="223"/>
      <c r="N484" s="224"/>
      <c r="O484" s="223"/>
      <c r="P484" s="223"/>
      <c r="Q484" s="223"/>
      <c r="R484" s="229">
        <f t="shared" ref="R484:X484" si="205">R329/R$333*R$182</f>
        <v>0</v>
      </c>
      <c r="S484" s="230">
        <f t="shared" si="205"/>
        <v>0</v>
      </c>
      <c r="T484" s="231">
        <f t="shared" si="205"/>
        <v>0</v>
      </c>
      <c r="U484" s="229">
        <f t="shared" si="205"/>
        <v>0</v>
      </c>
      <c r="V484" s="229">
        <f t="shared" si="205"/>
        <v>0</v>
      </c>
      <c r="W484" s="229">
        <f t="shared" si="205"/>
        <v>0</v>
      </c>
      <c r="X484" s="230">
        <f t="shared" si="205"/>
        <v>0</v>
      </c>
    </row>
    <row r="485" spans="1:30" ht="12.3" x14ac:dyDescent="0.35">
      <c r="C485" s="2125"/>
      <c r="D485" s="1723" t="s">
        <v>1746</v>
      </c>
      <c r="E485" s="75" t="s">
        <v>134</v>
      </c>
      <c r="F485" s="75" t="str">
        <f t="shared" si="189"/>
        <v>Dollars</v>
      </c>
      <c r="G485" s="75" t="str">
        <f t="shared" si="190"/>
        <v>Real $2019</v>
      </c>
      <c r="H485" s="75" t="str">
        <f t="shared" si="191"/>
        <v>End year</v>
      </c>
      <c r="I485" s="224"/>
      <c r="J485" s="223"/>
      <c r="K485" s="223"/>
      <c r="L485" s="223"/>
      <c r="M485" s="223"/>
      <c r="N485" s="224"/>
      <c r="O485" s="223"/>
      <c r="P485" s="223"/>
      <c r="Q485" s="223"/>
      <c r="R485" s="229">
        <f t="shared" ref="R485:X485" si="206">R330/R$333*R$182</f>
        <v>1845.9998402876111</v>
      </c>
      <c r="S485" s="230">
        <f t="shared" si="206"/>
        <v>9922.7382816138379</v>
      </c>
      <c r="T485" s="231">
        <f t="shared" si="206"/>
        <v>10976.693845230193</v>
      </c>
      <c r="U485" s="229">
        <f t="shared" si="206"/>
        <v>11043.175352880071</v>
      </c>
      <c r="V485" s="229">
        <f t="shared" si="206"/>
        <v>11128.224803785701</v>
      </c>
      <c r="W485" s="229">
        <f t="shared" si="206"/>
        <v>9360.6189294807627</v>
      </c>
      <c r="X485" s="230">
        <f t="shared" si="206"/>
        <v>9430.1620291001145</v>
      </c>
    </row>
    <row r="488" spans="1:30" ht="12.3" x14ac:dyDescent="0.35">
      <c r="C488" s="74" t="s">
        <v>438</v>
      </c>
      <c r="D488" s="74"/>
      <c r="E488" s="67" t="s">
        <v>134</v>
      </c>
      <c r="F488" s="67" t="str">
        <f>F343</f>
        <v>Dollars</v>
      </c>
      <c r="G488" s="67" t="str">
        <f t="shared" ref="G488:H488" si="207">G343</f>
        <v>Real $2019</v>
      </c>
      <c r="H488" s="67" t="str">
        <f t="shared" si="207"/>
        <v>End year</v>
      </c>
      <c r="I488" s="66">
        <f t="shared" ref="I488:Q488" si="208">SUM(I343:I485)</f>
        <v>0</v>
      </c>
      <c r="J488" s="99">
        <f t="shared" si="208"/>
        <v>0</v>
      </c>
      <c r="K488" s="66">
        <f t="shared" si="208"/>
        <v>0</v>
      </c>
      <c r="L488" s="66">
        <f t="shared" si="208"/>
        <v>0</v>
      </c>
      <c r="M488" s="66">
        <f t="shared" si="208"/>
        <v>0</v>
      </c>
      <c r="N488" s="90">
        <f t="shared" si="208"/>
        <v>0</v>
      </c>
      <c r="O488" s="99">
        <f t="shared" si="208"/>
        <v>0</v>
      </c>
      <c r="P488" s="66">
        <f t="shared" si="208"/>
        <v>0</v>
      </c>
      <c r="Q488" s="66">
        <f t="shared" si="208"/>
        <v>0</v>
      </c>
      <c r="R488" s="175">
        <f>SUM(R343:R485)</f>
        <v>21266078.399811819</v>
      </c>
      <c r="S488" s="177">
        <f t="shared" ref="S488:X488" si="209">SUM(S343:S485)</f>
        <v>31039321.602891255</v>
      </c>
      <c r="T488" s="175">
        <f t="shared" si="209"/>
        <v>34922118.004866347</v>
      </c>
      <c r="U488" s="175">
        <f t="shared" si="209"/>
        <v>38514520.475254901</v>
      </c>
      <c r="V488" s="175">
        <f t="shared" si="209"/>
        <v>33444013.978344806</v>
      </c>
      <c r="W488" s="175">
        <f t="shared" si="209"/>
        <v>22006857.340073578</v>
      </c>
      <c r="X488" s="177">
        <f t="shared" si="209"/>
        <v>19710304.596256085</v>
      </c>
    </row>
    <row r="489" spans="1:30" s="6" customFormat="1" ht="11.25" customHeight="1" x14ac:dyDescent="0.35">
      <c r="Z489" s="7"/>
      <c r="AA489" s="7"/>
      <c r="AB489" s="7"/>
      <c r="AC489" s="7"/>
      <c r="AD489" s="7"/>
    </row>
    <row r="490" spans="1:30" s="6" customFormat="1" ht="11.25" customHeight="1" x14ac:dyDescent="0.35">
      <c r="A490" s="70">
        <f>IF(SUM($I490:$AD490)&gt;0,1,0)</f>
        <v>0</v>
      </c>
      <c r="C490" s="15" t="s">
        <v>139</v>
      </c>
      <c r="I490" s="70">
        <f t="shared" ref="I490:Q490" si="210">IF(ROUND(I488-I182,0)=0,0,1)</f>
        <v>0</v>
      </c>
      <c r="J490" s="70">
        <f t="shared" si="210"/>
        <v>0</v>
      </c>
      <c r="K490" s="70">
        <f t="shared" si="210"/>
        <v>0</v>
      </c>
      <c r="L490" s="70">
        <f t="shared" si="210"/>
        <v>0</v>
      </c>
      <c r="M490" s="70">
        <f t="shared" si="210"/>
        <v>0</v>
      </c>
      <c r="N490" s="70">
        <f t="shared" si="210"/>
        <v>0</v>
      </c>
      <c r="O490" s="70">
        <f t="shared" si="210"/>
        <v>0</v>
      </c>
      <c r="P490" s="70">
        <f t="shared" si="210"/>
        <v>0</v>
      </c>
      <c r="Q490" s="70">
        <f t="shared" si="210"/>
        <v>0</v>
      </c>
      <c r="R490" s="70">
        <f>IF(ROUND(R488-R182,0)=0,0,1)</f>
        <v>0</v>
      </c>
      <c r="S490" s="70">
        <f t="shared" ref="S490:X490" si="211">IF(ROUND(S488-S182,0)=0,0,1)</f>
        <v>0</v>
      </c>
      <c r="T490" s="70">
        <f t="shared" si="211"/>
        <v>0</v>
      </c>
      <c r="U490" s="70">
        <f t="shared" si="211"/>
        <v>0</v>
      </c>
      <c r="V490" s="70">
        <f t="shared" si="211"/>
        <v>0</v>
      </c>
      <c r="W490" s="70">
        <f t="shared" si="211"/>
        <v>0</v>
      </c>
      <c r="X490" s="70">
        <f t="shared" si="211"/>
        <v>0</v>
      </c>
      <c r="Z490" s="7"/>
      <c r="AA490" s="7"/>
      <c r="AB490" s="7"/>
      <c r="AC490" s="7"/>
      <c r="AD490" s="7"/>
    </row>
    <row r="492" spans="1:30" s="4" customFormat="1" ht="15" x14ac:dyDescent="0.35">
      <c r="B492" s="4" t="s">
        <v>33</v>
      </c>
    </row>
  </sheetData>
  <mergeCells count="33">
    <mergeCell ref="C315:C330"/>
    <mergeCell ref="C96:C124"/>
    <mergeCell ref="C125:C138"/>
    <mergeCell ref="C139:C147"/>
    <mergeCell ref="C148:C155"/>
    <mergeCell ref="C25:C49"/>
    <mergeCell ref="C50:C56"/>
    <mergeCell ref="C57:C62"/>
    <mergeCell ref="C63:C71"/>
    <mergeCell ref="C72:C79"/>
    <mergeCell ref="C80:C95"/>
    <mergeCell ref="C259:C287"/>
    <mergeCell ref="C288:C301"/>
    <mergeCell ref="C302:C306"/>
    <mergeCell ref="C307:C314"/>
    <mergeCell ref="C188:C212"/>
    <mergeCell ref="C213:C219"/>
    <mergeCell ref="C220:C225"/>
    <mergeCell ref="C226:C234"/>
    <mergeCell ref="C235:C242"/>
    <mergeCell ref="C243:C258"/>
    <mergeCell ref="C156:C170"/>
    <mergeCell ref="C343:C367"/>
    <mergeCell ref="C368:C374"/>
    <mergeCell ref="C375:C380"/>
    <mergeCell ref="C381:C389"/>
    <mergeCell ref="C390:C397"/>
    <mergeCell ref="C470:C485"/>
    <mergeCell ref="C398:C413"/>
    <mergeCell ref="C414:C442"/>
    <mergeCell ref="C443:C456"/>
    <mergeCell ref="C457:C461"/>
    <mergeCell ref="C462:C469"/>
  </mergeCells>
  <conditionalFormatting sqref="B2">
    <cfRule type="cellIs" dxfId="876" priority="1" operator="notEqual">
      <formula>"No Errors Found"</formula>
    </cfRule>
  </conditionalFormatting>
  <dataValidations disablePrompts="1" count="2">
    <dataValidation type="list" allowBlank="1" showInputMessage="1" showErrorMessage="1" sqref="D21" xr:uid="{00000000-0002-0000-0900-000000000000}">
      <formula1>$Z$10:$AC$10</formula1>
    </dataValidation>
    <dataValidation type="textLength" allowBlank="1" promptTitle="DNSP defined" sqref="D234 D242 D258 D287 D306 D219 D389 D397 D413 D442 D461 D374" xr:uid="{00000000-0002-0000-0900-000001000000}">
      <formula1>0</formula1>
      <formula2>150</formula2>
    </dataValidation>
  </dataValidations>
  <pageMargins left="0.70866141732283472" right="0.70866141732283472" top="0.74803149606299213" bottom="0.74803149606299213" header="0.31496062992125984" footer="0.31496062992125984"/>
  <pageSetup paperSize="9" scale="44" fitToHeight="1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59999389629810485"/>
    <pageSetUpPr fitToPage="1"/>
  </sheetPr>
  <dimension ref="A1:AD27"/>
  <sheetViews>
    <sheetView showGridLines="0" zoomScaleNormal="100"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33203125" defaultRowHeight="10.199999999999999" outlineLevelRow="1" x14ac:dyDescent="0.35"/>
  <cols>
    <col min="1" max="1" width="3.33203125" style="7" customWidth="1"/>
    <col min="2" max="2" width="2.796875" style="7" customWidth="1"/>
    <col min="3" max="3" width="3.796875" style="7" customWidth="1"/>
    <col min="4" max="4" width="91.46484375" style="7" customWidth="1"/>
    <col min="5" max="5" width="11.796875" style="7" customWidth="1"/>
    <col min="6" max="6" width="9.1328125" style="7" customWidth="1"/>
    <col min="7" max="7" width="12" style="7" customWidth="1"/>
    <col min="8" max="8" width="10" style="7" customWidth="1"/>
    <col min="9" max="24" width="14.796875" style="7" customWidth="1"/>
    <col min="25" max="25" width="9.33203125" style="7"/>
    <col min="26" max="28" width="17.796875" style="7" customWidth="1"/>
    <col min="29" max="29" width="3.796875" style="7" customWidth="1"/>
    <col min="30" max="30" width="16.796875" style="7" customWidth="1"/>
    <col min="31" max="16384" width="9.33203125" style="7"/>
  </cols>
  <sheetData>
    <row r="1" spans="1:30" ht="18.899999999999999" x14ac:dyDescent="0.35">
      <c r="A1" s="70">
        <f>IF(SUM($A11:$A27)&gt;0,1,0)</f>
        <v>0</v>
      </c>
      <c r="B1" s="5" t="s">
        <v>1548</v>
      </c>
    </row>
    <row r="2" spans="1:30" x14ac:dyDescent="0.35">
      <c r="B2" s="18" t="str">
        <f>Title_Msg</f>
        <v>No Errors Found</v>
      </c>
    </row>
    <row r="3" spans="1:30" x14ac:dyDescent="0.35">
      <c r="B3" s="55" t="str">
        <f>TOC!B1</f>
        <v>Table of Contents</v>
      </c>
      <c r="C3" s="49"/>
      <c r="D3" s="49"/>
    </row>
    <row r="4" spans="1:30" ht="12.3" x14ac:dyDescent="0.35">
      <c r="B4" s="46" t="str">
        <f>Model_Name</f>
        <v>Rest RIN Population Model - Power and Water Corporation (PWC)</v>
      </c>
    </row>
    <row r="5" spans="1:30" ht="12.3" hidden="1" outlineLevel="1" x14ac:dyDescent="0.35">
      <c r="B5" s="15" t="str">
        <f>Lookup!B15</f>
        <v>Period Start Date</v>
      </c>
      <c r="O5" s="61">
        <f>Lookup!J15</f>
        <v>41821</v>
      </c>
      <c r="P5" s="61">
        <f>Lookup!K15</f>
        <v>42186</v>
      </c>
      <c r="Q5" s="61">
        <f>Lookup!L15</f>
        <v>42552</v>
      </c>
      <c r="R5" s="61">
        <f>Lookup!M15</f>
        <v>42917</v>
      </c>
      <c r="S5" s="61">
        <f>Lookup!N15</f>
        <v>43282</v>
      </c>
      <c r="T5" s="61">
        <f>Lookup!O15</f>
        <v>43647</v>
      </c>
      <c r="U5" s="61">
        <f>Lookup!P15</f>
        <v>44013</v>
      </c>
      <c r="V5" s="61">
        <f>Lookup!Q15</f>
        <v>44378</v>
      </c>
      <c r="W5" s="61">
        <f>Lookup!R15</f>
        <v>44743</v>
      </c>
      <c r="X5" s="61">
        <f>Lookup!S15</f>
        <v>45108</v>
      </c>
    </row>
    <row r="6" spans="1:30" ht="12.3" hidden="1" outlineLevel="1" x14ac:dyDescent="0.35">
      <c r="B6" s="15" t="str">
        <f>Lookup!B16</f>
        <v>Period End Date</v>
      </c>
      <c r="O6" s="61">
        <f>Lookup!J16</f>
        <v>42185</v>
      </c>
      <c r="P6" s="61">
        <f>Lookup!K16</f>
        <v>42551</v>
      </c>
      <c r="Q6" s="61">
        <f>Lookup!L16</f>
        <v>42916</v>
      </c>
      <c r="R6" s="61">
        <f>Lookup!M16</f>
        <v>43281</v>
      </c>
      <c r="S6" s="61">
        <f>Lookup!N16</f>
        <v>43646</v>
      </c>
      <c r="T6" s="61">
        <f>Lookup!O16</f>
        <v>44012</v>
      </c>
      <c r="U6" s="61">
        <f>Lookup!P16</f>
        <v>44377</v>
      </c>
      <c r="V6" s="61">
        <f>Lookup!Q16</f>
        <v>44742</v>
      </c>
      <c r="W6" s="61">
        <f>Lookup!R16</f>
        <v>45107</v>
      </c>
      <c r="X6" s="61">
        <f>Lookup!S16</f>
        <v>45473</v>
      </c>
    </row>
    <row r="7" spans="1:30" ht="12.3" hidden="1" outlineLevel="1" x14ac:dyDescent="0.35">
      <c r="B7" s="15" t="str">
        <f>Lookup!B17</f>
        <v>Period Counter</v>
      </c>
      <c r="O7" s="62">
        <f>Lookup!J17</f>
        <v>1</v>
      </c>
      <c r="P7" s="62">
        <f>Lookup!K17</f>
        <v>2</v>
      </c>
      <c r="Q7" s="62">
        <f>Lookup!L17</f>
        <v>3</v>
      </c>
      <c r="R7" s="62">
        <f>Lookup!M17</f>
        <v>4</v>
      </c>
      <c r="S7" s="62">
        <f>Lookup!N17</f>
        <v>5</v>
      </c>
      <c r="T7" s="62">
        <f>Lookup!O17</f>
        <v>6</v>
      </c>
      <c r="U7" s="62">
        <f>Lookup!P17</f>
        <v>7</v>
      </c>
      <c r="V7" s="62">
        <f>Lookup!Q17</f>
        <v>8</v>
      </c>
      <c r="W7" s="62">
        <f>Lookup!R17</f>
        <v>9</v>
      </c>
      <c r="X7" s="62">
        <f>Lookup!S17</f>
        <v>10</v>
      </c>
    </row>
    <row r="8" spans="1:30" ht="12.3" hidden="1" outlineLevel="1" x14ac:dyDescent="0.35">
      <c r="B8" s="15" t="str">
        <f>Lookup!B18</f>
        <v>Year</v>
      </c>
      <c r="O8" s="63">
        <f>Lookup!J18</f>
        <v>2015</v>
      </c>
      <c r="P8" s="63">
        <f>Lookup!K18</f>
        <v>2016</v>
      </c>
      <c r="Q8" s="63">
        <f>Lookup!L18</f>
        <v>2017</v>
      </c>
      <c r="R8" s="63">
        <f>Lookup!M18</f>
        <v>2018</v>
      </c>
      <c r="S8" s="63">
        <f>Lookup!N18</f>
        <v>2019</v>
      </c>
      <c r="T8" s="63">
        <f>Lookup!O18</f>
        <v>2020</v>
      </c>
      <c r="U8" s="63">
        <f>Lookup!P18</f>
        <v>2021</v>
      </c>
      <c r="V8" s="63">
        <f>Lookup!Q18</f>
        <v>2022</v>
      </c>
      <c r="W8" s="63">
        <f>Lookup!R18</f>
        <v>2023</v>
      </c>
      <c r="X8" s="63">
        <f>Lookup!S18</f>
        <v>2024</v>
      </c>
    </row>
    <row r="9" spans="1:30" ht="12.3" collapsed="1" x14ac:dyDescent="0.35">
      <c r="B9" s="15" t="str">
        <f>Lookup!B19</f>
        <v>Period Type</v>
      </c>
      <c r="I9" s="63" t="str">
        <f t="shared" ref="I9:N9" si="0">J9</f>
        <v>Actual</v>
      </c>
      <c r="J9" s="63" t="str">
        <f t="shared" si="0"/>
        <v>Actual</v>
      </c>
      <c r="K9" s="63" t="str">
        <f t="shared" si="0"/>
        <v>Actual</v>
      </c>
      <c r="L9" s="63" t="str">
        <f t="shared" si="0"/>
        <v>Actual</v>
      </c>
      <c r="M9" s="63" t="str">
        <f t="shared" si="0"/>
        <v>Actual</v>
      </c>
      <c r="N9" s="63" t="str">
        <f t="shared" si="0"/>
        <v>Actual</v>
      </c>
      <c r="O9" s="63" t="str">
        <f>Lookup!J19</f>
        <v>Actual</v>
      </c>
      <c r="P9" s="63" t="str">
        <f>Lookup!K19</f>
        <v>Actual</v>
      </c>
      <c r="Q9" s="63" t="str">
        <f>Lookup!L19</f>
        <v>Base Year</v>
      </c>
      <c r="R9" s="63" t="str">
        <f>Lookup!M19</f>
        <v>Forecast</v>
      </c>
      <c r="S9" s="63" t="str">
        <f>Lookup!N19</f>
        <v>Forecast</v>
      </c>
      <c r="T9" s="63" t="str">
        <f>Lookup!O19</f>
        <v>Forecast</v>
      </c>
      <c r="U9" s="63" t="str">
        <f>Lookup!P19</f>
        <v>Forecast</v>
      </c>
      <c r="V9" s="63" t="str">
        <f>Lookup!Q19</f>
        <v>Forecast</v>
      </c>
      <c r="W9" s="63" t="str">
        <f>Lookup!R19</f>
        <v>Forecast</v>
      </c>
      <c r="X9" s="63" t="str">
        <f>Lookup!S19</f>
        <v>Forecast</v>
      </c>
    </row>
    <row r="10" spans="1:30" ht="12.3" x14ac:dyDescent="0.35">
      <c r="B10" s="10" t="str">
        <f>Lookup!B20</f>
        <v>Regulatory Year</v>
      </c>
      <c r="E10" s="59" t="str">
        <f>Lookup!E20</f>
        <v>Source</v>
      </c>
      <c r="F10" s="59" t="str">
        <f>Lookup!F20</f>
        <v>Unit</v>
      </c>
      <c r="G10" s="59" t="str">
        <f>Lookup!G20</f>
        <v>Basis</v>
      </c>
      <c r="H10" s="59" t="str">
        <f>Lookup!H20</f>
        <v>Timing</v>
      </c>
      <c r="I10" s="59" t="s">
        <v>217</v>
      </c>
      <c r="J10" s="59" t="s">
        <v>216</v>
      </c>
      <c r="K10" s="59" t="s">
        <v>215</v>
      </c>
      <c r="L10" s="59" t="s">
        <v>214</v>
      </c>
      <c r="M10" s="59" t="s">
        <v>213</v>
      </c>
      <c r="N10" s="59" t="s">
        <v>212</v>
      </c>
      <c r="O10" s="59" t="str">
        <f>Lookup!J20</f>
        <v>RY15</v>
      </c>
      <c r="P10" s="59" t="str">
        <f>Lookup!K20</f>
        <v>RY16</v>
      </c>
      <c r="Q10" s="59" t="str">
        <f>Lookup!L20</f>
        <v>RY17</v>
      </c>
      <c r="R10" s="59" t="str">
        <f>Lookup!M20</f>
        <v>RY18</v>
      </c>
      <c r="S10" s="59" t="str">
        <f>Lookup!N20</f>
        <v>RY19</v>
      </c>
      <c r="T10" s="59" t="str">
        <f>Lookup!O20</f>
        <v>RY20</v>
      </c>
      <c r="U10" s="59" t="str">
        <f>Lookup!P20</f>
        <v>RY21</v>
      </c>
      <c r="V10" s="59" t="str">
        <f>Lookup!Q20</f>
        <v>RY22</v>
      </c>
      <c r="W10" s="59" t="str">
        <f>Lookup!R20</f>
        <v>RY23</v>
      </c>
      <c r="X10" s="59" t="str">
        <f>Lookup!S20</f>
        <v>RY24</v>
      </c>
      <c r="Z10" s="71" t="str">
        <f>Lookup!U20</f>
        <v>RY17 %</v>
      </c>
      <c r="AA10" s="59" t="str">
        <f>Lookup!V20</f>
        <v>RY15-RY17 Avg</v>
      </c>
      <c r="AB10" s="59" t="str">
        <f>Lookup!W20</f>
        <v>Custom %</v>
      </c>
      <c r="AC10" s="20" t="s">
        <v>35</v>
      </c>
      <c r="AD10" s="20" t="s">
        <v>625</v>
      </c>
    </row>
    <row r="11" spans="1:30" x14ac:dyDescent="0.35">
      <c r="B11" s="7" t="s">
        <v>209</v>
      </c>
    </row>
    <row r="12" spans="1:30" s="4" customFormat="1" ht="15" x14ac:dyDescent="0.35">
      <c r="B12" s="4" t="str">
        <f>CPI_Series_Inp!$C$24</f>
        <v>CPI Indexation Calculations</v>
      </c>
    </row>
    <row r="14" spans="1:30" ht="12.3" x14ac:dyDescent="0.35">
      <c r="D14" s="148" t="str">
        <f>CPI_Series_Inp!D32</f>
        <v>Real 2019 to Nominal</v>
      </c>
      <c r="E14" s="149" t="str">
        <f>CPI_Series_Inp!E32</f>
        <v>Calculated</v>
      </c>
      <c r="F14" s="136" t="str">
        <f>CPI_Series_Inp!F32</f>
        <v>Factor</v>
      </c>
      <c r="G14" s="136" t="str">
        <f>CPI_Series_Inp!G32</f>
        <v>N/A</v>
      </c>
      <c r="H14" s="136" t="str">
        <f>CPI_Series_Inp!H32</f>
        <v>N/A</v>
      </c>
      <c r="I14" s="223"/>
      <c r="J14" s="223"/>
      <c r="K14" s="223"/>
      <c r="L14" s="223"/>
      <c r="M14" s="223"/>
      <c r="N14" s="223"/>
      <c r="O14" s="159">
        <f>CPI_Series_Inp!J32</f>
        <v>0.92414709539685991</v>
      </c>
      <c r="P14" s="159">
        <f>CPI_Series_Inp!K32</f>
        <v>0.93585385884076477</v>
      </c>
      <c r="Q14" s="159">
        <f>CPI_Series_Inp!L32</f>
        <v>0.94968070361673007</v>
      </c>
      <c r="R14" s="159">
        <f>CPI_Series_Inp!M32</f>
        <v>0.9683594552339112</v>
      </c>
      <c r="S14" s="158">
        <f>CPI_Series_Inp!N32</f>
        <v>0.98893635286829751</v>
      </c>
      <c r="T14" s="161">
        <f>CPI_Series_Inp!O32</f>
        <v>1.0120517509373701</v>
      </c>
      <c r="U14" s="161">
        <f>CPI_Series_Inp!P32</f>
        <v>1.0365927373670369</v>
      </c>
      <c r="V14" s="161">
        <f>CPI_Series_Inp!Q32</f>
        <v>1.0617288119573469</v>
      </c>
      <c r="W14" s="161">
        <f>CPI_Series_Inp!R32</f>
        <v>1.0874744048502976</v>
      </c>
      <c r="X14" s="161">
        <f>CPI_Series_Inp!S32</f>
        <v>1.1138442961007426</v>
      </c>
    </row>
    <row r="16" spans="1:30" s="4" customFormat="1" ht="15" x14ac:dyDescent="0.35">
      <c r="B16" s="4" t="s">
        <v>631</v>
      </c>
    </row>
    <row r="18" spans="2:16" ht="12.3" x14ac:dyDescent="0.35">
      <c r="D18" s="12" t="s">
        <v>719</v>
      </c>
      <c r="E18" s="75" t="s">
        <v>1747</v>
      </c>
      <c r="F18" s="75" t="str">
        <f t="shared" ref="F18:F19" si="1">Dollars</f>
        <v>Dollars</v>
      </c>
      <c r="G18" s="75" t="str">
        <f>Real2018</f>
        <v>Real $2018</v>
      </c>
      <c r="H18" s="75" t="str">
        <f t="shared" ref="H18:H19" si="2">End_year</f>
        <v>End year</v>
      </c>
      <c r="O18" s="174">
        <v>14783555.028124571</v>
      </c>
      <c r="P18" s="1928" t="s">
        <v>1815</v>
      </c>
    </row>
    <row r="19" spans="2:16" ht="12.3" x14ac:dyDescent="0.35">
      <c r="D19" s="12" t="s">
        <v>719</v>
      </c>
      <c r="E19" s="75" t="s">
        <v>134</v>
      </c>
      <c r="F19" s="75" t="str">
        <f t="shared" si="1"/>
        <v>Dollars</v>
      </c>
      <c r="G19" s="75" t="str">
        <f>Real2019</f>
        <v>Real $2019</v>
      </c>
      <c r="H19" s="75" t="str">
        <f t="shared" si="2"/>
        <v>End year</v>
      </c>
      <c r="O19" s="229">
        <f>O18*(1+CPI_Series_Inp!$N$18)</f>
        <v>15116185.016257374</v>
      </c>
      <c r="P19" s="1928" t="s">
        <v>1815</v>
      </c>
    </row>
    <row r="22" spans="2:16" s="4" customFormat="1" ht="15" x14ac:dyDescent="0.35">
      <c r="B22" s="4" t="s">
        <v>661</v>
      </c>
    </row>
    <row r="24" spans="2:16" ht="12.3" x14ac:dyDescent="0.35">
      <c r="D24" s="12" t="s">
        <v>719</v>
      </c>
      <c r="E24" s="75" t="s">
        <v>1747</v>
      </c>
      <c r="F24" s="75" t="str">
        <f t="shared" ref="F24:F25" si="3">Dollars</f>
        <v>Dollars</v>
      </c>
      <c r="G24" s="75" t="str">
        <f>Real2018</f>
        <v>Real $2018</v>
      </c>
      <c r="H24" s="75" t="str">
        <f t="shared" ref="H24:H25" si="4">End_year</f>
        <v>End year</v>
      </c>
      <c r="O24" s="174">
        <v>4210000</v>
      </c>
      <c r="P24" s="1928" t="s">
        <v>1816</v>
      </c>
    </row>
    <row r="25" spans="2:16" ht="12.3" x14ac:dyDescent="0.35">
      <c r="D25" s="12" t="s">
        <v>719</v>
      </c>
      <c r="E25" s="75" t="s">
        <v>1747</v>
      </c>
      <c r="F25" s="75" t="str">
        <f t="shared" si="3"/>
        <v>Dollars</v>
      </c>
      <c r="G25" s="75" t="str">
        <f>Real2019</f>
        <v>Real $2019</v>
      </c>
      <c r="H25" s="75" t="str">
        <f t="shared" si="4"/>
        <v>End year</v>
      </c>
      <c r="O25" s="229">
        <f>O24*(1+CPI_Series_Inp!$N$18)</f>
        <v>4304725</v>
      </c>
      <c r="P25" s="1928" t="s">
        <v>1816</v>
      </c>
    </row>
    <row r="27" spans="2:16" s="4" customFormat="1" ht="15" x14ac:dyDescent="0.35">
      <c r="B27" s="4" t="s">
        <v>33</v>
      </c>
    </row>
  </sheetData>
  <conditionalFormatting sqref="B2">
    <cfRule type="cellIs" dxfId="875" priority="1" operator="notEqual">
      <formula>"No Errors Found"</formula>
    </cfRule>
  </conditionalFormatting>
  <pageMargins left="0.70866141732283472" right="0.70866141732283472" top="0.74803149606299213" bottom="0.74803149606299213" header="0.31496062992125984" footer="0.31496062992125984"/>
  <pageSetup paperSize="9" scale="44" fitToHeight="1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pageSetUpPr fitToPage="1"/>
  </sheetPr>
  <dimension ref="A1:AE159"/>
  <sheetViews>
    <sheetView showGridLines="0" zoomScaleNormal="100"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33203125" defaultRowHeight="10.199999999999999" outlineLevelRow="1" x14ac:dyDescent="0.35"/>
  <cols>
    <col min="1" max="1" width="3.33203125" style="7" customWidth="1"/>
    <col min="2" max="2" width="2.796875" style="7" customWidth="1"/>
    <col min="3" max="3" width="3.796875" style="7" customWidth="1"/>
    <col min="4" max="4" width="91.46484375" style="7" customWidth="1"/>
    <col min="5" max="5" width="11.796875" style="7" customWidth="1"/>
    <col min="6" max="6" width="9.1328125" style="7" customWidth="1"/>
    <col min="7" max="7" width="12" style="7" customWidth="1"/>
    <col min="8" max="8" width="10" style="7" customWidth="1"/>
    <col min="9" max="24" width="14.796875" style="7" customWidth="1"/>
    <col min="25" max="25" width="9.33203125" style="7"/>
    <col min="26" max="28" width="17.796875" style="7" customWidth="1"/>
    <col min="29" max="29" width="3.796875" style="7" customWidth="1"/>
    <col min="30" max="30" width="16.796875" style="7" customWidth="1"/>
    <col min="31" max="16384" width="9.33203125" style="7"/>
  </cols>
  <sheetData>
    <row r="1" spans="1:30" ht="18.899999999999999" x14ac:dyDescent="0.35">
      <c r="A1" s="70">
        <f>IF(SUM($A11:$A159)&gt;0,1,0)</f>
        <v>0</v>
      </c>
      <c r="B1" s="5" t="s">
        <v>1545</v>
      </c>
    </row>
    <row r="2" spans="1:30" x14ac:dyDescent="0.35">
      <c r="B2" s="18" t="str">
        <f>Title_Msg</f>
        <v>No Errors Found</v>
      </c>
    </row>
    <row r="3" spans="1:30" x14ac:dyDescent="0.35">
      <c r="B3" s="55" t="str">
        <f>TOC!B1</f>
        <v>Table of Contents</v>
      </c>
      <c r="C3" s="49"/>
      <c r="D3" s="49"/>
    </row>
    <row r="4" spans="1:30" ht="12.3" x14ac:dyDescent="0.35">
      <c r="B4" s="46" t="str">
        <f>Model_Name</f>
        <v>Rest RIN Population Model - Power and Water Corporation (PWC)</v>
      </c>
    </row>
    <row r="5" spans="1:30" ht="12.3" hidden="1" outlineLevel="1" x14ac:dyDescent="0.35">
      <c r="B5" s="15" t="str">
        <f>Lookup!B15</f>
        <v>Period Start Date</v>
      </c>
      <c r="O5" s="61">
        <f>Lookup!J15</f>
        <v>41821</v>
      </c>
      <c r="P5" s="61">
        <f>Lookup!K15</f>
        <v>42186</v>
      </c>
      <c r="Q5" s="61">
        <f>Lookup!L15</f>
        <v>42552</v>
      </c>
      <c r="R5" s="61">
        <f>Lookup!M15</f>
        <v>42917</v>
      </c>
      <c r="S5" s="61">
        <f>Lookup!N15</f>
        <v>43282</v>
      </c>
      <c r="T5" s="61">
        <f>Lookup!O15</f>
        <v>43647</v>
      </c>
      <c r="U5" s="61">
        <f>Lookup!P15</f>
        <v>44013</v>
      </c>
      <c r="V5" s="61">
        <f>Lookup!Q15</f>
        <v>44378</v>
      </c>
      <c r="W5" s="61">
        <f>Lookup!R15</f>
        <v>44743</v>
      </c>
      <c r="X5" s="61">
        <f>Lookup!S15</f>
        <v>45108</v>
      </c>
    </row>
    <row r="6" spans="1:30" ht="12.3" hidden="1" outlineLevel="1" x14ac:dyDescent="0.35">
      <c r="B6" s="15" t="str">
        <f>Lookup!B16</f>
        <v>Period End Date</v>
      </c>
      <c r="O6" s="61">
        <f>Lookup!J16</f>
        <v>42185</v>
      </c>
      <c r="P6" s="61">
        <f>Lookup!K16</f>
        <v>42551</v>
      </c>
      <c r="Q6" s="61">
        <f>Lookup!L16</f>
        <v>42916</v>
      </c>
      <c r="R6" s="61">
        <f>Lookup!M16</f>
        <v>43281</v>
      </c>
      <c r="S6" s="61">
        <f>Lookup!N16</f>
        <v>43646</v>
      </c>
      <c r="T6" s="61">
        <f>Lookup!O16</f>
        <v>44012</v>
      </c>
      <c r="U6" s="61">
        <f>Lookup!P16</f>
        <v>44377</v>
      </c>
      <c r="V6" s="61">
        <f>Lookup!Q16</f>
        <v>44742</v>
      </c>
      <c r="W6" s="61">
        <f>Lookup!R16</f>
        <v>45107</v>
      </c>
      <c r="X6" s="61">
        <f>Lookup!S16</f>
        <v>45473</v>
      </c>
    </row>
    <row r="7" spans="1:30" ht="12.3" hidden="1" outlineLevel="1" x14ac:dyDescent="0.35">
      <c r="B7" s="15" t="str">
        <f>Lookup!B17</f>
        <v>Period Counter</v>
      </c>
      <c r="O7" s="62">
        <f>Lookup!J17</f>
        <v>1</v>
      </c>
      <c r="P7" s="62">
        <f>Lookup!K17</f>
        <v>2</v>
      </c>
      <c r="Q7" s="62">
        <f>Lookup!L17</f>
        <v>3</v>
      </c>
      <c r="R7" s="62">
        <f>Lookup!M17</f>
        <v>4</v>
      </c>
      <c r="S7" s="62">
        <f>Lookup!N17</f>
        <v>5</v>
      </c>
      <c r="T7" s="62">
        <f>Lookup!O17</f>
        <v>6</v>
      </c>
      <c r="U7" s="62">
        <f>Lookup!P17</f>
        <v>7</v>
      </c>
      <c r="V7" s="62">
        <f>Lookup!Q17</f>
        <v>8</v>
      </c>
      <c r="W7" s="62">
        <f>Lookup!R17</f>
        <v>9</v>
      </c>
      <c r="X7" s="62">
        <f>Lookup!S17</f>
        <v>10</v>
      </c>
    </row>
    <row r="8" spans="1:30" ht="12.3" hidden="1" outlineLevel="1" x14ac:dyDescent="0.35">
      <c r="B8" s="15" t="str">
        <f>Lookup!B18</f>
        <v>Year</v>
      </c>
      <c r="O8" s="63">
        <f>Lookup!J18</f>
        <v>2015</v>
      </c>
      <c r="P8" s="63">
        <f>Lookup!K18</f>
        <v>2016</v>
      </c>
      <c r="Q8" s="63">
        <f>Lookup!L18</f>
        <v>2017</v>
      </c>
      <c r="R8" s="63">
        <f>Lookup!M18</f>
        <v>2018</v>
      </c>
      <c r="S8" s="63">
        <f>Lookup!N18</f>
        <v>2019</v>
      </c>
      <c r="T8" s="63">
        <f>Lookup!O18</f>
        <v>2020</v>
      </c>
      <c r="U8" s="63">
        <f>Lookup!P18</f>
        <v>2021</v>
      </c>
      <c r="V8" s="63">
        <f>Lookup!Q18</f>
        <v>2022</v>
      </c>
      <c r="W8" s="63">
        <f>Lookup!R18</f>
        <v>2023</v>
      </c>
      <c r="X8" s="63">
        <f>Lookup!S18</f>
        <v>2024</v>
      </c>
    </row>
    <row r="9" spans="1:30" ht="12.3" collapsed="1" x14ac:dyDescent="0.35">
      <c r="B9" s="15" t="str">
        <f>Lookup!B19</f>
        <v>Period Type</v>
      </c>
      <c r="I9" s="63" t="str">
        <f t="shared" ref="I9:N9" si="0">J9</f>
        <v>Actual</v>
      </c>
      <c r="J9" s="63" t="str">
        <f t="shared" si="0"/>
        <v>Actual</v>
      </c>
      <c r="K9" s="63" t="str">
        <f t="shared" si="0"/>
        <v>Actual</v>
      </c>
      <c r="L9" s="63" t="str">
        <f t="shared" si="0"/>
        <v>Actual</v>
      </c>
      <c r="M9" s="63" t="str">
        <f t="shared" si="0"/>
        <v>Actual</v>
      </c>
      <c r="N9" s="63" t="str">
        <f t="shared" si="0"/>
        <v>Actual</v>
      </c>
      <c r="O9" s="63" t="str">
        <f>Lookup!J19</f>
        <v>Actual</v>
      </c>
      <c r="P9" s="63" t="str">
        <f>Lookup!K19</f>
        <v>Actual</v>
      </c>
      <c r="Q9" s="63" t="str">
        <f>Lookup!L19</f>
        <v>Base Year</v>
      </c>
      <c r="R9" s="63" t="str">
        <f>Lookup!M19</f>
        <v>Forecast</v>
      </c>
      <c r="S9" s="63" t="str">
        <f>Lookup!N19</f>
        <v>Forecast</v>
      </c>
      <c r="T9" s="63" t="str">
        <f>Lookup!O19</f>
        <v>Forecast</v>
      </c>
      <c r="U9" s="63" t="str">
        <f>Lookup!P19</f>
        <v>Forecast</v>
      </c>
      <c r="V9" s="63" t="str">
        <f>Lookup!Q19</f>
        <v>Forecast</v>
      </c>
      <c r="W9" s="63" t="str">
        <f>Lookup!R19</f>
        <v>Forecast</v>
      </c>
      <c r="X9" s="63" t="str">
        <f>Lookup!S19</f>
        <v>Forecast</v>
      </c>
    </row>
    <row r="10" spans="1:30" ht="12.3" x14ac:dyDescent="0.35">
      <c r="B10" s="10" t="str">
        <f>Lookup!B20</f>
        <v>Regulatory Year</v>
      </c>
      <c r="E10" s="59" t="str">
        <f>Lookup!E20</f>
        <v>Source</v>
      </c>
      <c r="F10" s="59" t="str">
        <f>Lookup!F20</f>
        <v>Unit</v>
      </c>
      <c r="G10" s="59" t="str">
        <f>Lookup!G20</f>
        <v>Basis</v>
      </c>
      <c r="H10" s="59" t="str">
        <f>Lookup!H20</f>
        <v>Timing</v>
      </c>
      <c r="I10" s="59" t="s">
        <v>217</v>
      </c>
      <c r="J10" s="59" t="s">
        <v>216</v>
      </c>
      <c r="K10" s="59" t="s">
        <v>215</v>
      </c>
      <c r="L10" s="59" t="s">
        <v>214</v>
      </c>
      <c r="M10" s="59" t="s">
        <v>213</v>
      </c>
      <c r="N10" s="59" t="s">
        <v>212</v>
      </c>
      <c r="O10" s="59" t="str">
        <f>Lookup!J20</f>
        <v>RY15</v>
      </c>
      <c r="P10" s="59" t="str">
        <f>Lookup!K20</f>
        <v>RY16</v>
      </c>
      <c r="Q10" s="59" t="str">
        <f>Lookup!L20</f>
        <v>RY17</v>
      </c>
      <c r="R10" s="59" t="str">
        <f>Lookup!M20</f>
        <v>RY18</v>
      </c>
      <c r="S10" s="59" t="str">
        <f>Lookup!N20</f>
        <v>RY19</v>
      </c>
      <c r="T10" s="59" t="str">
        <f>Lookup!O20</f>
        <v>RY20</v>
      </c>
      <c r="U10" s="59" t="str">
        <f>Lookup!P20</f>
        <v>RY21</v>
      </c>
      <c r="V10" s="59" t="str">
        <f>Lookup!Q20</f>
        <v>RY22</v>
      </c>
      <c r="W10" s="59" t="str">
        <f>Lookup!R20</f>
        <v>RY23</v>
      </c>
      <c r="X10" s="59" t="str">
        <f>Lookup!S20</f>
        <v>RY24</v>
      </c>
      <c r="Z10" s="71" t="str">
        <f>Lookup!U20</f>
        <v>RY17 %</v>
      </c>
      <c r="AA10" s="59" t="str">
        <f>Lookup!V20</f>
        <v>RY15-RY17 Avg</v>
      </c>
      <c r="AB10" s="59" t="str">
        <f>Lookup!W20</f>
        <v>Custom %</v>
      </c>
      <c r="AC10" s="20" t="s">
        <v>35</v>
      </c>
      <c r="AD10" s="20" t="s">
        <v>625</v>
      </c>
    </row>
    <row r="11" spans="1:30" x14ac:dyDescent="0.35">
      <c r="B11" s="7" t="s">
        <v>209</v>
      </c>
    </row>
    <row r="12" spans="1:30" s="4" customFormat="1" ht="15" x14ac:dyDescent="0.35">
      <c r="B12" s="4" t="str">
        <f>CPI_Series_Inp!$C$24</f>
        <v>CPI Indexation Calculations</v>
      </c>
    </row>
    <row r="14" spans="1:30" ht="12.3" x14ac:dyDescent="0.35">
      <c r="D14" s="148" t="str">
        <f>CPI_Series_Inp!D32</f>
        <v>Real 2019 to Nominal</v>
      </c>
      <c r="E14" s="149" t="str">
        <f>CPI_Series_Inp!E32</f>
        <v>Calculated</v>
      </c>
      <c r="F14" s="136" t="str">
        <f>CPI_Series_Inp!F32</f>
        <v>Factor</v>
      </c>
      <c r="G14" s="136" t="str">
        <f>CPI_Series_Inp!G32</f>
        <v>N/A</v>
      </c>
      <c r="H14" s="136" t="str">
        <f>CPI_Series_Inp!H32</f>
        <v>N/A</v>
      </c>
      <c r="I14" s="223"/>
      <c r="J14" s="223"/>
      <c r="K14" s="223"/>
      <c r="L14" s="223"/>
      <c r="M14" s="223"/>
      <c r="N14" s="223"/>
      <c r="O14" s="159">
        <f>CPI_Series_Inp!J32</f>
        <v>0.92414709539685991</v>
      </c>
      <c r="P14" s="159">
        <f>CPI_Series_Inp!K32</f>
        <v>0.93585385884076477</v>
      </c>
      <c r="Q14" s="159">
        <f>CPI_Series_Inp!L32</f>
        <v>0.94968070361673007</v>
      </c>
      <c r="R14" s="159">
        <f>CPI_Series_Inp!M32</f>
        <v>0.9683594552339112</v>
      </c>
      <c r="S14" s="158">
        <f>CPI_Series_Inp!N32</f>
        <v>0.98893635286829751</v>
      </c>
      <c r="T14" s="161">
        <f>CPI_Series_Inp!O32</f>
        <v>1.0120517509373701</v>
      </c>
      <c r="U14" s="161">
        <f>CPI_Series_Inp!P32</f>
        <v>1.0365927373670369</v>
      </c>
      <c r="V14" s="161">
        <f>CPI_Series_Inp!Q32</f>
        <v>1.0617288119573469</v>
      </c>
      <c r="W14" s="161">
        <f>CPI_Series_Inp!R32</f>
        <v>1.0874744048502976</v>
      </c>
      <c r="X14" s="161">
        <f>CPI_Series_Inp!S32</f>
        <v>1.1138442961007426</v>
      </c>
    </row>
    <row r="16" spans="1:30" s="4" customFormat="1" ht="15" x14ac:dyDescent="0.35">
      <c r="B16" s="4" t="s">
        <v>439</v>
      </c>
    </row>
    <row r="18" spans="2:24" s="13" customFormat="1" ht="14.1" x14ac:dyDescent="0.35">
      <c r="C18" s="13" t="s">
        <v>63</v>
      </c>
    </row>
    <row r="20" spans="2:24" ht="12.3" x14ac:dyDescent="0.35">
      <c r="D20" s="73" t="s">
        <v>726</v>
      </c>
      <c r="E20" s="64" t="s">
        <v>65</v>
      </c>
      <c r="F20" s="64" t="s">
        <v>66</v>
      </c>
      <c r="G20" s="64" t="s">
        <v>67</v>
      </c>
      <c r="H20" s="64" t="s">
        <v>68</v>
      </c>
      <c r="I20" s="64" t="str">
        <f>Capex_Historical!K$10</f>
        <v>RY09</v>
      </c>
      <c r="J20" s="96" t="str">
        <f>Capex_Historical!L$10</f>
        <v>RY10</v>
      </c>
      <c r="K20" s="64" t="str">
        <f>Capex_Historical!M$10</f>
        <v>RY11</v>
      </c>
      <c r="L20" s="64" t="str">
        <f>Capex_Historical!N$10</f>
        <v>RY12</v>
      </c>
      <c r="M20" s="64" t="str">
        <f>Capex_Historical!O$10</f>
        <v>RY13</v>
      </c>
      <c r="N20" s="88" t="str">
        <f>Capex_Historical!P$10</f>
        <v>RY14</v>
      </c>
      <c r="O20" s="96" t="str">
        <f>Capex_Historical!Q$10</f>
        <v>RY15</v>
      </c>
      <c r="P20" s="64" t="str">
        <f>Capex_Historical!R$10</f>
        <v>RY16</v>
      </c>
      <c r="Q20" s="64" t="str">
        <f>Capex_Historical!S$10</f>
        <v>RY17</v>
      </c>
      <c r="R20" s="64" t="str">
        <f>Capex_Historical!T$10</f>
        <v>RY18</v>
      </c>
      <c r="S20" s="64" t="str">
        <f>Capex_Historical!U$10</f>
        <v>RY19</v>
      </c>
      <c r="T20" s="64" t="str">
        <f>Capex_Historical!V$10</f>
        <v>RY20</v>
      </c>
      <c r="U20" s="64" t="str">
        <f>Capex_Historical!W$10</f>
        <v>RY21</v>
      </c>
      <c r="V20" s="64" t="str">
        <f>Capex_Historical!X$10</f>
        <v>RY22</v>
      </c>
      <c r="W20" s="64" t="str">
        <f>Capex_Historical!Y$10</f>
        <v>RY23</v>
      </c>
      <c r="X20" s="64" t="str">
        <f>Capex_Historical!Z$10</f>
        <v>RY24</v>
      </c>
    </row>
    <row r="21" spans="2:24" x14ac:dyDescent="0.35">
      <c r="J21" s="97"/>
      <c r="K21" s="91"/>
      <c r="L21" s="91"/>
      <c r="M21" s="91"/>
      <c r="N21" s="89"/>
      <c r="O21" s="97"/>
      <c r="P21" s="91"/>
      <c r="Q21" s="91"/>
      <c r="R21" s="91"/>
      <c r="S21" s="91"/>
      <c r="T21" s="91"/>
      <c r="U21" s="91"/>
      <c r="V21" s="91"/>
      <c r="W21" s="91"/>
      <c r="X21" s="91"/>
    </row>
    <row r="22" spans="2:24" ht="12.3" x14ac:dyDescent="0.35">
      <c r="D22" s="200" t="s">
        <v>441</v>
      </c>
      <c r="E22" s="75" t="s">
        <v>1747</v>
      </c>
      <c r="F22" s="75" t="str">
        <f t="shared" ref="F22:F30" si="1">Dollars</f>
        <v>Dollars</v>
      </c>
      <c r="G22" s="75" t="str">
        <f t="shared" ref="G22:G30" si="2">Real2019</f>
        <v>Real $2019</v>
      </c>
      <c r="H22" s="75" t="str">
        <f t="shared" ref="H22:H30" si="3">NA</f>
        <v>N/A</v>
      </c>
      <c r="I22" s="224"/>
      <c r="J22" s="223"/>
      <c r="K22" s="223"/>
      <c r="L22" s="223"/>
      <c r="M22" s="223"/>
      <c r="N22" s="224"/>
      <c r="O22" s="223"/>
      <c r="P22" s="223"/>
      <c r="Q22" s="223"/>
      <c r="R22" s="174">
        <v>0</v>
      </c>
      <c r="S22" s="222">
        <v>403887.5</v>
      </c>
      <c r="T22" s="173">
        <v>613500</v>
      </c>
      <c r="U22" s="174">
        <v>153375</v>
      </c>
      <c r="V22" s="174">
        <v>153375</v>
      </c>
      <c r="W22" s="174">
        <v>153375</v>
      </c>
      <c r="X22" s="222">
        <v>357875</v>
      </c>
    </row>
    <row r="23" spans="2:24" ht="12.3" x14ac:dyDescent="0.35">
      <c r="D23" s="200" t="s">
        <v>442</v>
      </c>
      <c r="E23" s="75" t="s">
        <v>1747</v>
      </c>
      <c r="F23" s="75" t="str">
        <f t="shared" si="1"/>
        <v>Dollars</v>
      </c>
      <c r="G23" s="75" t="str">
        <f t="shared" si="2"/>
        <v>Real $2019</v>
      </c>
      <c r="H23" s="75" t="str">
        <f t="shared" si="3"/>
        <v>N/A</v>
      </c>
      <c r="I23" s="224"/>
      <c r="J23" s="223"/>
      <c r="K23" s="223"/>
      <c r="L23" s="223"/>
      <c r="M23" s="223"/>
      <c r="N23" s="224"/>
      <c r="O23" s="223"/>
      <c r="P23" s="223"/>
      <c r="Q23" s="223"/>
      <c r="R23" s="174">
        <v>570872.99749999994</v>
      </c>
      <c r="S23" s="222">
        <v>878972.69750000001</v>
      </c>
      <c r="T23" s="173">
        <v>818000</v>
      </c>
      <c r="U23" s="174">
        <v>1278125</v>
      </c>
      <c r="V23" s="174">
        <v>1278125</v>
      </c>
      <c r="W23" s="174">
        <v>1278125</v>
      </c>
      <c r="X23" s="222">
        <v>1073625</v>
      </c>
    </row>
    <row r="24" spans="2:24" ht="12.3" x14ac:dyDescent="0.35">
      <c r="D24" s="200" t="s">
        <v>443</v>
      </c>
      <c r="E24" s="75" t="s">
        <v>1747</v>
      </c>
      <c r="F24" s="75" t="str">
        <f t="shared" si="1"/>
        <v>Dollars</v>
      </c>
      <c r="G24" s="75" t="str">
        <f t="shared" si="2"/>
        <v>Real $2019</v>
      </c>
      <c r="H24" s="75" t="str">
        <f t="shared" si="3"/>
        <v>N/A</v>
      </c>
      <c r="I24" s="224"/>
      <c r="J24" s="223"/>
      <c r="K24" s="223"/>
      <c r="L24" s="223"/>
      <c r="M24" s="223"/>
      <c r="N24" s="224"/>
      <c r="O24" s="223"/>
      <c r="P24" s="223"/>
      <c r="Q24" s="223"/>
      <c r="R24" s="174">
        <v>741862.60499999998</v>
      </c>
      <c r="S24" s="222">
        <v>484665</v>
      </c>
      <c r="T24" s="173">
        <v>855832.5</v>
      </c>
      <c r="U24" s="174">
        <v>855832.5</v>
      </c>
      <c r="V24" s="174">
        <v>855832.5</v>
      </c>
      <c r="W24" s="174">
        <v>855832.5</v>
      </c>
      <c r="X24" s="222">
        <v>855832.5</v>
      </c>
    </row>
    <row r="25" spans="2:24" ht="12.3" x14ac:dyDescent="0.35">
      <c r="D25" s="200" t="s">
        <v>444</v>
      </c>
      <c r="E25" s="75" t="s">
        <v>1747</v>
      </c>
      <c r="F25" s="75" t="str">
        <f t="shared" si="1"/>
        <v>Dollars</v>
      </c>
      <c r="G25" s="75" t="str">
        <f t="shared" si="2"/>
        <v>Real $2019</v>
      </c>
      <c r="H25" s="75" t="str">
        <f t="shared" si="3"/>
        <v>N/A</v>
      </c>
      <c r="I25" s="224"/>
      <c r="J25" s="223"/>
      <c r="K25" s="223"/>
      <c r="L25" s="223"/>
      <c r="M25" s="223"/>
      <c r="N25" s="224"/>
      <c r="O25" s="223"/>
      <c r="P25" s="223"/>
      <c r="Q25" s="223"/>
      <c r="R25" s="174">
        <v>0</v>
      </c>
      <c r="S25" s="222">
        <v>0</v>
      </c>
      <c r="T25" s="173">
        <v>0</v>
      </c>
      <c r="U25" s="174">
        <v>0</v>
      </c>
      <c r="V25" s="174">
        <v>0</v>
      </c>
      <c r="W25" s="174">
        <v>0</v>
      </c>
      <c r="X25" s="222">
        <v>0</v>
      </c>
    </row>
    <row r="26" spans="2:24" ht="12.3" x14ac:dyDescent="0.35">
      <c r="D26" s="200" t="s">
        <v>445</v>
      </c>
      <c r="E26" s="75" t="s">
        <v>1747</v>
      </c>
      <c r="F26" s="75" t="str">
        <f t="shared" si="1"/>
        <v>Dollars</v>
      </c>
      <c r="G26" s="75" t="str">
        <f t="shared" si="2"/>
        <v>Real $2019</v>
      </c>
      <c r="H26" s="75" t="str">
        <f t="shared" si="3"/>
        <v>N/A</v>
      </c>
      <c r="I26" s="224"/>
      <c r="J26" s="223"/>
      <c r="K26" s="223"/>
      <c r="L26" s="223"/>
      <c r="M26" s="223"/>
      <c r="N26" s="224"/>
      <c r="O26" s="223"/>
      <c r="P26" s="223"/>
      <c r="Q26" s="223"/>
      <c r="R26" s="174">
        <v>0</v>
      </c>
      <c r="S26" s="222">
        <v>0</v>
      </c>
      <c r="T26" s="173">
        <v>0</v>
      </c>
      <c r="U26" s="174">
        <v>0</v>
      </c>
      <c r="V26" s="174">
        <v>0</v>
      </c>
      <c r="W26" s="174">
        <v>0</v>
      </c>
      <c r="X26" s="222">
        <v>0</v>
      </c>
    </row>
    <row r="27" spans="2:24" ht="12.3" x14ac:dyDescent="0.35">
      <c r="D27" s="200" t="s">
        <v>446</v>
      </c>
      <c r="E27" s="75" t="s">
        <v>1747</v>
      </c>
      <c r="F27" s="75" t="str">
        <f t="shared" si="1"/>
        <v>Dollars</v>
      </c>
      <c r="G27" s="75" t="str">
        <f t="shared" si="2"/>
        <v>Real $2019</v>
      </c>
      <c r="H27" s="75" t="str">
        <f t="shared" si="3"/>
        <v>N/A</v>
      </c>
      <c r="I27" s="224"/>
      <c r="J27" s="223"/>
      <c r="K27" s="223"/>
      <c r="L27" s="223"/>
      <c r="M27" s="223"/>
      <c r="N27" s="224"/>
      <c r="O27" s="223"/>
      <c r="P27" s="223"/>
      <c r="Q27" s="223"/>
      <c r="R27" s="174">
        <v>0</v>
      </c>
      <c r="S27" s="222">
        <v>0</v>
      </c>
      <c r="T27" s="173">
        <v>0</v>
      </c>
      <c r="U27" s="174">
        <v>0</v>
      </c>
      <c r="V27" s="174">
        <v>0</v>
      </c>
      <c r="W27" s="174">
        <v>0</v>
      </c>
      <c r="X27" s="222">
        <v>0</v>
      </c>
    </row>
    <row r="28" spans="2:24" ht="12.3" x14ac:dyDescent="0.35">
      <c r="D28" s="200" t="s">
        <v>447</v>
      </c>
      <c r="E28" s="75" t="s">
        <v>1747</v>
      </c>
      <c r="F28" s="75" t="str">
        <f t="shared" si="1"/>
        <v>Dollars</v>
      </c>
      <c r="G28" s="75" t="str">
        <f t="shared" si="2"/>
        <v>Real $2019</v>
      </c>
      <c r="H28" s="75" t="str">
        <f t="shared" si="3"/>
        <v>N/A</v>
      </c>
      <c r="I28" s="224"/>
      <c r="J28" s="223"/>
      <c r="K28" s="223"/>
      <c r="L28" s="223"/>
      <c r="M28" s="223"/>
      <c r="N28" s="224"/>
      <c r="O28" s="223"/>
      <c r="P28" s="223"/>
      <c r="Q28" s="223"/>
      <c r="R28" s="174">
        <v>0</v>
      </c>
      <c r="S28" s="222">
        <v>0</v>
      </c>
      <c r="T28" s="173">
        <v>235175</v>
      </c>
      <c r="U28" s="174">
        <v>235175</v>
      </c>
      <c r="V28" s="174">
        <v>235175</v>
      </c>
      <c r="W28" s="174">
        <v>235175</v>
      </c>
      <c r="X28" s="222">
        <v>235175</v>
      </c>
    </row>
    <row r="29" spans="2:24" ht="12.3" x14ac:dyDescent="0.35">
      <c r="D29" s="200" t="s">
        <v>448</v>
      </c>
      <c r="E29" s="75" t="s">
        <v>1747</v>
      </c>
      <c r="F29" s="75" t="str">
        <f t="shared" si="1"/>
        <v>Dollars</v>
      </c>
      <c r="G29" s="75" t="str">
        <f t="shared" si="2"/>
        <v>Real $2019</v>
      </c>
      <c r="H29" s="75" t="str">
        <f t="shared" si="3"/>
        <v>N/A</v>
      </c>
      <c r="I29" s="224"/>
      <c r="J29" s="223"/>
      <c r="K29" s="223"/>
      <c r="L29" s="223"/>
      <c r="M29" s="223"/>
      <c r="N29" s="224"/>
      <c r="O29" s="223"/>
      <c r="P29" s="223"/>
      <c r="Q29" s="223"/>
      <c r="R29" s="174">
        <v>0</v>
      </c>
      <c r="S29" s="222">
        <v>0</v>
      </c>
      <c r="T29" s="173">
        <v>1277644.425</v>
      </c>
      <c r="U29" s="174">
        <v>1260374.3999999999</v>
      </c>
      <c r="V29" s="174">
        <v>1069524.7749999999</v>
      </c>
      <c r="W29" s="174">
        <v>1019739.25</v>
      </c>
      <c r="X29" s="222">
        <v>988491.65</v>
      </c>
    </row>
    <row r="30" spans="2:24" ht="12.3" x14ac:dyDescent="0.35">
      <c r="D30" s="200" t="s">
        <v>449</v>
      </c>
      <c r="E30" s="75" t="s">
        <v>1747</v>
      </c>
      <c r="F30" s="75" t="str">
        <f t="shared" si="1"/>
        <v>Dollars</v>
      </c>
      <c r="G30" s="75" t="str">
        <f t="shared" si="2"/>
        <v>Real $2019</v>
      </c>
      <c r="H30" s="75" t="str">
        <f t="shared" si="3"/>
        <v>N/A</v>
      </c>
      <c r="I30" s="224"/>
      <c r="J30" s="223"/>
      <c r="K30" s="223"/>
      <c r="L30" s="223"/>
      <c r="M30" s="223"/>
      <c r="N30" s="224"/>
      <c r="O30" s="223"/>
      <c r="P30" s="223"/>
      <c r="Q30" s="223"/>
      <c r="R30" s="174">
        <v>0</v>
      </c>
      <c r="S30" s="222">
        <v>0</v>
      </c>
      <c r="T30" s="173">
        <v>0</v>
      </c>
      <c r="U30" s="174">
        <v>0</v>
      </c>
      <c r="V30" s="174">
        <v>0</v>
      </c>
      <c r="W30" s="174">
        <v>0</v>
      </c>
      <c r="X30" s="222">
        <v>0</v>
      </c>
    </row>
    <row r="32" spans="2:24" s="4" customFormat="1" ht="15" x14ac:dyDescent="0.35">
      <c r="B32" s="4" t="s">
        <v>451</v>
      </c>
    </row>
    <row r="34" spans="3:31" s="13" customFormat="1" ht="14.1" x14ac:dyDescent="0.35">
      <c r="C34" s="13" t="s">
        <v>63</v>
      </c>
    </row>
    <row r="35" spans="3:31" s="6" customFormat="1" ht="11.25" customHeight="1" x14ac:dyDescent="0.35"/>
    <row r="36" spans="3:31" ht="12.3" x14ac:dyDescent="0.35">
      <c r="D36" s="73" t="s">
        <v>132</v>
      </c>
      <c r="E36" s="64" t="str">
        <f>Lookup!E$20</f>
        <v>Source</v>
      </c>
      <c r="F36" s="64" t="str">
        <f>Lookup!F$20</f>
        <v>Unit</v>
      </c>
      <c r="G36" s="64" t="str">
        <f>Lookup!G$20</f>
        <v>Basis</v>
      </c>
      <c r="H36" s="64" t="str">
        <f>Lookup!H$20</f>
        <v>Timing</v>
      </c>
      <c r="I36" s="88" t="str">
        <f t="shared" ref="I36:X36" si="4">I$10</f>
        <v>RY09</v>
      </c>
      <c r="J36" s="64" t="str">
        <f t="shared" si="4"/>
        <v>RY10</v>
      </c>
      <c r="K36" s="64" t="str">
        <f t="shared" si="4"/>
        <v>RY11</v>
      </c>
      <c r="L36" s="64" t="str">
        <f t="shared" si="4"/>
        <v>RY12</v>
      </c>
      <c r="M36" s="64" t="str">
        <f t="shared" si="4"/>
        <v>RY13</v>
      </c>
      <c r="N36" s="88" t="str">
        <f t="shared" si="4"/>
        <v>RY14</v>
      </c>
      <c r="O36" s="64" t="str">
        <f t="shared" si="4"/>
        <v>RY15</v>
      </c>
      <c r="P36" s="64" t="str">
        <f t="shared" si="4"/>
        <v>RY16</v>
      </c>
      <c r="Q36" s="64" t="str">
        <f t="shared" si="4"/>
        <v>RY17</v>
      </c>
      <c r="R36" s="64" t="str">
        <f t="shared" si="4"/>
        <v>RY18</v>
      </c>
      <c r="S36" s="88" t="str">
        <f t="shared" si="4"/>
        <v>RY19</v>
      </c>
      <c r="T36" s="64" t="str">
        <f t="shared" si="4"/>
        <v>RY20</v>
      </c>
      <c r="U36" s="64" t="str">
        <f t="shared" si="4"/>
        <v>RY21</v>
      </c>
      <c r="V36" s="64" t="str">
        <f t="shared" si="4"/>
        <v>RY22</v>
      </c>
      <c r="W36" s="64" t="str">
        <f t="shared" si="4"/>
        <v>RY23</v>
      </c>
      <c r="X36" s="64" t="str">
        <f t="shared" si="4"/>
        <v>RY24</v>
      </c>
      <c r="Z36" s="70"/>
      <c r="AA36" s="70"/>
    </row>
    <row r="37" spans="3:31" x14ac:dyDescent="0.35">
      <c r="I37" s="93"/>
      <c r="N37" s="89"/>
      <c r="S37" s="89"/>
      <c r="Z37" s="70"/>
      <c r="AA37" s="70"/>
    </row>
    <row r="38" spans="3:31" ht="12.3" x14ac:dyDescent="0.35">
      <c r="D38" s="15" t="s">
        <v>610</v>
      </c>
      <c r="E38" s="75" t="s">
        <v>629</v>
      </c>
      <c r="F38" s="75" t="str">
        <f t="shared" ref="F38" si="5">Dollars</f>
        <v>Dollars</v>
      </c>
      <c r="G38" s="75" t="str">
        <f>Real2019</f>
        <v>Real $2019</v>
      </c>
      <c r="H38" s="75" t="str">
        <f>End_year</f>
        <v>End year</v>
      </c>
      <c r="I38" s="224"/>
      <c r="J38" s="223"/>
      <c r="K38" s="223"/>
      <c r="L38" s="223"/>
      <c r="M38" s="223"/>
      <c r="N38" s="224"/>
      <c r="O38" s="223"/>
      <c r="P38" s="223"/>
      <c r="Q38" s="223"/>
      <c r="R38" s="229">
        <f>'2.1'!R$93</f>
        <v>14491704.941884445</v>
      </c>
      <c r="S38" s="230">
        <f>'2.1'!S$93</f>
        <v>4032469.4346927991</v>
      </c>
      <c r="T38" s="231">
        <f>'2.1'!T$93</f>
        <v>7394904.4268918531</v>
      </c>
      <c r="U38" s="229">
        <f>'2.1'!U$93</f>
        <v>5755983.4187772954</v>
      </c>
      <c r="V38" s="229">
        <f>'2.1'!V$93</f>
        <v>15456394.555574914</v>
      </c>
      <c r="W38" s="229">
        <f>'2.1'!W$93</f>
        <v>17585137.907500811</v>
      </c>
      <c r="X38" s="229">
        <f>'2.1'!X$93</f>
        <v>14397970.489733808</v>
      </c>
      <c r="Z38" s="70"/>
      <c r="AA38" s="70"/>
    </row>
    <row r="39" spans="3:31" ht="12.3" x14ac:dyDescent="0.35">
      <c r="D39" s="15"/>
      <c r="E39" s="75"/>
      <c r="F39" s="75"/>
      <c r="G39" s="75"/>
      <c r="H39" s="75"/>
      <c r="I39" s="233"/>
      <c r="N39" s="89"/>
      <c r="R39" s="75"/>
      <c r="S39" s="233"/>
      <c r="T39" s="75"/>
      <c r="U39" s="75"/>
      <c r="V39" s="75"/>
      <c r="W39" s="75"/>
      <c r="X39" s="75"/>
      <c r="Y39" s="75"/>
      <c r="Z39" s="70"/>
      <c r="AA39" s="70"/>
      <c r="AB39" s="75"/>
      <c r="AC39" s="75"/>
    </row>
    <row r="40" spans="3:31" ht="12.3" x14ac:dyDescent="0.35">
      <c r="D40" s="74" t="s">
        <v>133</v>
      </c>
      <c r="E40" s="67" t="s">
        <v>134</v>
      </c>
      <c r="F40" s="67" t="str">
        <f>F38</f>
        <v>Dollars</v>
      </c>
      <c r="G40" s="67" t="str">
        <f t="shared" ref="G40:H40" si="6">G38</f>
        <v>Real $2019</v>
      </c>
      <c r="H40" s="67" t="str">
        <f t="shared" si="6"/>
        <v>End year</v>
      </c>
      <c r="I40" s="177">
        <f t="shared" ref="I40:X40" si="7">SUM(I38:I38)</f>
        <v>0</v>
      </c>
      <c r="J40" s="175">
        <f t="shared" si="7"/>
        <v>0</v>
      </c>
      <c r="K40" s="175">
        <f t="shared" si="7"/>
        <v>0</v>
      </c>
      <c r="L40" s="175">
        <f t="shared" si="7"/>
        <v>0</v>
      </c>
      <c r="M40" s="175">
        <f t="shared" si="7"/>
        <v>0</v>
      </c>
      <c r="N40" s="177">
        <f t="shared" si="7"/>
        <v>0</v>
      </c>
      <c r="O40" s="175">
        <f t="shared" si="7"/>
        <v>0</v>
      </c>
      <c r="P40" s="175">
        <f t="shared" si="7"/>
        <v>0</v>
      </c>
      <c r="Q40" s="175">
        <f t="shared" si="7"/>
        <v>0</v>
      </c>
      <c r="R40" s="175">
        <f t="shared" si="7"/>
        <v>14491704.941884445</v>
      </c>
      <c r="S40" s="177">
        <f t="shared" si="7"/>
        <v>4032469.4346927991</v>
      </c>
      <c r="T40" s="175">
        <f t="shared" si="7"/>
        <v>7394904.4268918531</v>
      </c>
      <c r="U40" s="175">
        <f t="shared" si="7"/>
        <v>5755983.4187772954</v>
      </c>
      <c r="V40" s="175">
        <f t="shared" si="7"/>
        <v>15456394.555574914</v>
      </c>
      <c r="W40" s="175">
        <f t="shared" si="7"/>
        <v>17585137.907500811</v>
      </c>
      <c r="X40" s="175">
        <f t="shared" si="7"/>
        <v>14397970.489733808</v>
      </c>
      <c r="Z40" s="70"/>
      <c r="AA40" s="70"/>
    </row>
    <row r="41" spans="3:31" s="6" customFormat="1" ht="11.25" customHeight="1" x14ac:dyDescent="0.35"/>
    <row r="42" spans="3:31" ht="12.3" x14ac:dyDescent="0.35">
      <c r="C42" s="6"/>
      <c r="D42" s="73" t="s">
        <v>1542</v>
      </c>
      <c r="E42" s="64" t="s">
        <v>65</v>
      </c>
      <c r="F42" s="64" t="s">
        <v>66</v>
      </c>
      <c r="G42" s="64" t="s">
        <v>67</v>
      </c>
      <c r="H42" s="64" t="s">
        <v>68</v>
      </c>
      <c r="I42" s="64" t="str">
        <f>Capex_Historical!K$10</f>
        <v>RY09</v>
      </c>
      <c r="J42" s="96" t="str">
        <f>Capex_Historical!L$10</f>
        <v>RY10</v>
      </c>
      <c r="K42" s="64" t="str">
        <f>Capex_Historical!M$10</f>
        <v>RY11</v>
      </c>
      <c r="L42" s="64" t="str">
        <f>Capex_Historical!N$10</f>
        <v>RY12</v>
      </c>
      <c r="M42" s="64" t="str">
        <f>Capex_Historical!O$10</f>
        <v>RY13</v>
      </c>
      <c r="N42" s="88" t="str">
        <f>Capex_Historical!P$10</f>
        <v>RY14</v>
      </c>
      <c r="O42" s="96" t="str">
        <f>Capex_Historical!Q$10</f>
        <v>RY15</v>
      </c>
      <c r="P42" s="64" t="str">
        <f>Capex_Historical!R$10</f>
        <v>RY16</v>
      </c>
      <c r="Q42" s="64" t="str">
        <f>Capex_Historical!S$10</f>
        <v>RY17</v>
      </c>
      <c r="R42" s="64" t="str">
        <f>Capex_Historical!T$10</f>
        <v>RY18</v>
      </c>
      <c r="S42" s="88" t="str">
        <f>Capex_Historical!U$10</f>
        <v>RY19</v>
      </c>
      <c r="T42" s="64" t="str">
        <f>Capex_Historical!V$10</f>
        <v>RY20</v>
      </c>
      <c r="U42" s="64" t="str">
        <f>Capex_Historical!W$10</f>
        <v>RY21</v>
      </c>
      <c r="V42" s="64" t="str">
        <f>Capex_Historical!X$10</f>
        <v>RY22</v>
      </c>
      <c r="W42" s="64" t="str">
        <f>Capex_Historical!Y$10</f>
        <v>RY23</v>
      </c>
      <c r="X42" s="88" t="str">
        <f>Capex_Historical!Z$10</f>
        <v>RY24</v>
      </c>
      <c r="Z42" s="6"/>
      <c r="AA42" s="6"/>
      <c r="AB42" s="6"/>
      <c r="AC42" s="6"/>
      <c r="AD42" s="6"/>
      <c r="AE42" s="6"/>
    </row>
    <row r="43" spans="3:31" x14ac:dyDescent="0.35">
      <c r="C43" s="6"/>
      <c r="J43" s="97"/>
      <c r="K43" s="91"/>
      <c r="L43" s="91"/>
      <c r="M43" s="91"/>
      <c r="N43" s="89"/>
      <c r="O43" s="97"/>
      <c r="P43" s="91"/>
      <c r="Q43" s="91"/>
      <c r="R43" s="91"/>
      <c r="S43" s="89"/>
      <c r="T43" s="91"/>
      <c r="U43" s="91"/>
      <c r="V43" s="91"/>
      <c r="W43" s="91"/>
      <c r="X43" s="89"/>
      <c r="Z43" s="6"/>
      <c r="AA43" s="6"/>
      <c r="AB43" s="6"/>
      <c r="AC43" s="6"/>
      <c r="AD43" s="6"/>
      <c r="AE43" s="6"/>
    </row>
    <row r="44" spans="3:31" ht="12.75" customHeight="1" x14ac:dyDescent="0.35">
      <c r="C44" s="6"/>
      <c r="D44" s="200" t="s">
        <v>452</v>
      </c>
      <c r="E44" s="75" t="s">
        <v>1747</v>
      </c>
      <c r="F44" s="75" t="str">
        <f t="shared" ref="F44:F52" si="8">Dollars</f>
        <v>Dollars</v>
      </c>
      <c r="G44" s="75" t="str">
        <f t="shared" ref="G44:G52" si="9">Real2019</f>
        <v>Real $2019</v>
      </c>
      <c r="H44" s="75" t="str">
        <f t="shared" ref="H44:H52" si="10">End_year</f>
        <v>End year</v>
      </c>
      <c r="I44" s="224"/>
      <c r="J44" s="223"/>
      <c r="K44" s="223"/>
      <c r="L44" s="223"/>
      <c r="M44" s="223"/>
      <c r="N44" s="224"/>
      <c r="O44" s="223"/>
      <c r="P44" s="223"/>
      <c r="Q44" s="223"/>
      <c r="R44" s="174">
        <v>4386584.235718458</v>
      </c>
      <c r="S44" s="222">
        <v>1677276.28</v>
      </c>
      <c r="T44" s="173">
        <v>2147250</v>
      </c>
      <c r="U44" s="174">
        <v>511250</v>
      </c>
      <c r="V44" s="174">
        <v>9306795</v>
      </c>
      <c r="W44" s="174">
        <v>11323165</v>
      </c>
      <c r="X44" s="222">
        <v>8277137.5</v>
      </c>
      <c r="Z44" s="6"/>
      <c r="AA44" s="6"/>
      <c r="AB44" s="6"/>
      <c r="AC44" s="6"/>
      <c r="AD44" s="6"/>
      <c r="AE44" s="6"/>
    </row>
    <row r="45" spans="3:31" ht="12.3" x14ac:dyDescent="0.35">
      <c r="D45" s="200" t="s">
        <v>453</v>
      </c>
      <c r="E45" s="75" t="s">
        <v>1747</v>
      </c>
      <c r="F45" s="75" t="str">
        <f t="shared" si="8"/>
        <v>Dollars</v>
      </c>
      <c r="G45" s="75" t="str">
        <f t="shared" si="9"/>
        <v>Real $2019</v>
      </c>
      <c r="H45" s="75" t="str">
        <f t="shared" si="10"/>
        <v>End year</v>
      </c>
      <c r="I45" s="224"/>
      <c r="J45" s="223"/>
      <c r="K45" s="223"/>
      <c r="L45" s="223"/>
      <c r="M45" s="223"/>
      <c r="N45" s="224"/>
      <c r="O45" s="223"/>
      <c r="P45" s="223"/>
      <c r="Q45" s="223"/>
      <c r="R45" s="174">
        <v>7731055.6074766358</v>
      </c>
      <c r="S45" s="222">
        <v>0</v>
      </c>
      <c r="T45" s="173">
        <v>818000</v>
      </c>
      <c r="U45" s="174">
        <v>818000</v>
      </c>
      <c r="V45" s="174">
        <v>818000</v>
      </c>
      <c r="W45" s="174">
        <v>818000</v>
      </c>
      <c r="X45" s="222">
        <v>818000</v>
      </c>
    </row>
    <row r="46" spans="3:31" ht="12.3" x14ac:dyDescent="0.35">
      <c r="D46" s="200" t="s">
        <v>454</v>
      </c>
      <c r="E46" s="75" t="s">
        <v>1747</v>
      </c>
      <c r="F46" s="75" t="str">
        <f t="shared" si="8"/>
        <v>Dollars</v>
      </c>
      <c r="G46" s="75" t="str">
        <f t="shared" si="9"/>
        <v>Real $2019</v>
      </c>
      <c r="H46" s="75" t="str">
        <f t="shared" si="10"/>
        <v>End year</v>
      </c>
      <c r="I46" s="224"/>
      <c r="J46" s="223"/>
      <c r="K46" s="223"/>
      <c r="L46" s="223"/>
      <c r="M46" s="223"/>
      <c r="N46" s="224"/>
      <c r="O46" s="223"/>
      <c r="P46" s="223"/>
      <c r="Q46" s="223"/>
      <c r="R46" s="174">
        <v>1301263.1524999999</v>
      </c>
      <c r="S46" s="222">
        <v>1767525.1975</v>
      </c>
      <c r="T46" s="173">
        <v>2287332.5</v>
      </c>
      <c r="U46" s="174">
        <v>2287332.5</v>
      </c>
      <c r="V46" s="174">
        <v>2287332.5</v>
      </c>
      <c r="W46" s="174">
        <v>2287332.5</v>
      </c>
      <c r="X46" s="222">
        <v>2287332.5</v>
      </c>
    </row>
    <row r="47" spans="3:31" ht="12.3" x14ac:dyDescent="0.35">
      <c r="D47" s="200" t="s">
        <v>455</v>
      </c>
      <c r="E47" s="75" t="s">
        <v>1747</v>
      </c>
      <c r="F47" s="75" t="str">
        <f t="shared" si="8"/>
        <v>Dollars</v>
      </c>
      <c r="G47" s="75" t="str">
        <f t="shared" si="9"/>
        <v>Real $2019</v>
      </c>
      <c r="H47" s="75" t="str">
        <f t="shared" si="10"/>
        <v>End year</v>
      </c>
      <c r="I47" s="224"/>
      <c r="J47" s="223"/>
      <c r="K47" s="223"/>
      <c r="L47" s="223"/>
      <c r="M47" s="223"/>
      <c r="N47" s="224"/>
      <c r="O47" s="223"/>
      <c r="P47" s="223"/>
      <c r="Q47" s="223"/>
      <c r="R47" s="174">
        <v>11472.449999999999</v>
      </c>
      <c r="S47" s="222">
        <v>0</v>
      </c>
      <c r="T47" s="173">
        <v>0</v>
      </c>
      <c r="U47" s="174">
        <v>0</v>
      </c>
      <c r="V47" s="174">
        <v>0</v>
      </c>
      <c r="W47" s="174">
        <v>0</v>
      </c>
      <c r="X47" s="222">
        <v>0</v>
      </c>
    </row>
    <row r="48" spans="3:31" ht="12.3" x14ac:dyDescent="0.35">
      <c r="D48" s="200" t="s">
        <v>456</v>
      </c>
      <c r="E48" s="75" t="s">
        <v>1747</v>
      </c>
      <c r="F48" s="75" t="str">
        <f t="shared" si="8"/>
        <v>Dollars</v>
      </c>
      <c r="G48" s="75" t="str">
        <f t="shared" si="9"/>
        <v>Real $2019</v>
      </c>
      <c r="H48" s="75" t="str">
        <f t="shared" si="10"/>
        <v>End year</v>
      </c>
      <c r="I48" s="224"/>
      <c r="J48" s="223"/>
      <c r="K48" s="223"/>
      <c r="L48" s="223"/>
      <c r="M48" s="223"/>
      <c r="N48" s="224"/>
      <c r="O48" s="223"/>
      <c r="P48" s="223"/>
      <c r="Q48" s="223"/>
      <c r="R48" s="174">
        <v>0</v>
      </c>
      <c r="S48" s="222">
        <v>0</v>
      </c>
      <c r="T48" s="173">
        <v>1512819.425</v>
      </c>
      <c r="U48" s="174">
        <v>1495549.4</v>
      </c>
      <c r="V48" s="174">
        <v>1304699.7749999999</v>
      </c>
      <c r="W48" s="174">
        <v>1254914.25</v>
      </c>
      <c r="X48" s="222">
        <v>1223666.6499999999</v>
      </c>
    </row>
    <row r="49" spans="1:31" ht="12.3" x14ac:dyDescent="0.35">
      <c r="D49" s="200" t="s">
        <v>457</v>
      </c>
      <c r="E49" s="75" t="s">
        <v>1747</v>
      </c>
      <c r="F49" s="75" t="str">
        <f t="shared" si="8"/>
        <v>Dollars</v>
      </c>
      <c r="G49" s="75" t="str">
        <f t="shared" si="9"/>
        <v>Real $2019</v>
      </c>
      <c r="H49" s="75" t="str">
        <f t="shared" si="10"/>
        <v>End year</v>
      </c>
      <c r="I49" s="224"/>
      <c r="J49" s="223"/>
      <c r="K49" s="223"/>
      <c r="L49" s="223"/>
      <c r="M49" s="223"/>
      <c r="N49" s="224"/>
      <c r="O49" s="223"/>
      <c r="P49" s="223"/>
      <c r="Q49" s="223"/>
      <c r="R49" s="174">
        <v>0</v>
      </c>
      <c r="S49" s="222">
        <v>0</v>
      </c>
      <c r="T49" s="173">
        <v>0</v>
      </c>
      <c r="U49" s="174">
        <v>0</v>
      </c>
      <c r="V49" s="174">
        <v>0</v>
      </c>
      <c r="W49" s="174">
        <v>0</v>
      </c>
      <c r="X49" s="222">
        <v>0</v>
      </c>
    </row>
    <row r="50" spans="1:31" ht="12.3" x14ac:dyDescent="0.35">
      <c r="D50" s="200" t="s">
        <v>458</v>
      </c>
      <c r="E50" s="75" t="s">
        <v>1747</v>
      </c>
      <c r="F50" s="75" t="str">
        <f t="shared" si="8"/>
        <v>Dollars</v>
      </c>
      <c r="G50" s="75" t="str">
        <f t="shared" si="9"/>
        <v>Real $2019</v>
      </c>
      <c r="H50" s="75" t="str">
        <f t="shared" si="10"/>
        <v>End year</v>
      </c>
      <c r="I50" s="224"/>
      <c r="J50" s="223"/>
      <c r="K50" s="223"/>
      <c r="L50" s="223"/>
      <c r="M50" s="223"/>
      <c r="N50" s="224"/>
      <c r="O50" s="223"/>
      <c r="P50" s="223"/>
      <c r="Q50" s="223"/>
      <c r="R50" s="174">
        <v>0</v>
      </c>
      <c r="S50" s="222">
        <v>0</v>
      </c>
      <c r="T50" s="173">
        <v>0</v>
      </c>
      <c r="U50" s="174">
        <v>0</v>
      </c>
      <c r="V50" s="174">
        <v>0</v>
      </c>
      <c r="W50" s="174">
        <v>0</v>
      </c>
      <c r="X50" s="222">
        <v>0</v>
      </c>
    </row>
    <row r="51" spans="1:31" ht="12.3" x14ac:dyDescent="0.35">
      <c r="D51" s="200" t="s">
        <v>459</v>
      </c>
      <c r="E51" s="75" t="s">
        <v>1747</v>
      </c>
      <c r="F51" s="75" t="str">
        <f t="shared" si="8"/>
        <v>Dollars</v>
      </c>
      <c r="G51" s="75" t="str">
        <f t="shared" si="9"/>
        <v>Real $2019</v>
      </c>
      <c r="H51" s="75" t="str">
        <f t="shared" si="10"/>
        <v>End year</v>
      </c>
      <c r="I51" s="224"/>
      <c r="J51" s="223"/>
      <c r="K51" s="223"/>
      <c r="L51" s="223"/>
      <c r="M51" s="223"/>
      <c r="N51" s="224"/>
      <c r="O51" s="223"/>
      <c r="P51" s="223"/>
      <c r="Q51" s="223"/>
      <c r="R51" s="174">
        <v>0</v>
      </c>
      <c r="S51" s="222">
        <v>0</v>
      </c>
      <c r="T51" s="173">
        <v>0</v>
      </c>
      <c r="U51" s="174">
        <v>0</v>
      </c>
      <c r="V51" s="174">
        <v>0</v>
      </c>
      <c r="W51" s="174">
        <v>0</v>
      </c>
      <c r="X51" s="222">
        <v>0</v>
      </c>
    </row>
    <row r="52" spans="1:31" ht="12.3" x14ac:dyDescent="0.35">
      <c r="D52" s="200" t="s">
        <v>460</v>
      </c>
      <c r="E52" s="75" t="s">
        <v>1747</v>
      </c>
      <c r="F52" s="75" t="str">
        <f t="shared" si="8"/>
        <v>Dollars</v>
      </c>
      <c r="G52" s="75" t="str">
        <f t="shared" si="9"/>
        <v>Real $2019</v>
      </c>
      <c r="H52" s="75" t="str">
        <f t="shared" si="10"/>
        <v>End year</v>
      </c>
      <c r="I52" s="224"/>
      <c r="J52" s="223"/>
      <c r="K52" s="223"/>
      <c r="L52" s="223"/>
      <c r="M52" s="223"/>
      <c r="N52" s="224"/>
      <c r="O52" s="223"/>
      <c r="P52" s="223"/>
      <c r="Q52" s="223"/>
      <c r="R52" s="174">
        <v>1026805.7474999999</v>
      </c>
      <c r="S52" s="222">
        <v>561319.78</v>
      </c>
      <c r="T52" s="173">
        <v>541925</v>
      </c>
      <c r="U52" s="174">
        <v>541925</v>
      </c>
      <c r="V52" s="174">
        <v>1357880</v>
      </c>
      <c r="W52" s="174">
        <v>1335385</v>
      </c>
      <c r="X52" s="222">
        <v>1237225</v>
      </c>
    </row>
    <row r="54" spans="1:31" ht="12.3" x14ac:dyDescent="0.35">
      <c r="D54" s="74" t="str">
        <f>"Total "&amp;D42</f>
        <v>Total AUGMENTATION CAPEX (as incurred)</v>
      </c>
      <c r="E54" s="67" t="s">
        <v>134</v>
      </c>
      <c r="F54" s="67" t="str">
        <f>F44</f>
        <v>Dollars</v>
      </c>
      <c r="G54" s="67" t="str">
        <f t="shared" ref="G54" si="11">G44</f>
        <v>Real $2019</v>
      </c>
      <c r="H54" s="67" t="str">
        <f>H44</f>
        <v>End year</v>
      </c>
      <c r="I54" s="177">
        <f>SUM(I44:I52)</f>
        <v>0</v>
      </c>
      <c r="J54" s="175">
        <f t="shared" ref="J54:X54" si="12">SUM(J44:J52)</f>
        <v>0</v>
      </c>
      <c r="K54" s="175">
        <f t="shared" si="12"/>
        <v>0</v>
      </c>
      <c r="L54" s="175">
        <f t="shared" si="12"/>
        <v>0</v>
      </c>
      <c r="M54" s="175">
        <f t="shared" si="12"/>
        <v>0</v>
      </c>
      <c r="N54" s="175">
        <f t="shared" si="12"/>
        <v>0</v>
      </c>
      <c r="O54" s="176">
        <f t="shared" si="12"/>
        <v>0</v>
      </c>
      <c r="P54" s="175">
        <f t="shared" si="12"/>
        <v>0</v>
      </c>
      <c r="Q54" s="175">
        <f t="shared" si="12"/>
        <v>0</v>
      </c>
      <c r="R54" s="175">
        <f t="shared" si="12"/>
        <v>14457181.193195093</v>
      </c>
      <c r="S54" s="177">
        <f t="shared" si="12"/>
        <v>4006121.2575000003</v>
      </c>
      <c r="T54" s="175">
        <f t="shared" si="12"/>
        <v>7307326.9249999998</v>
      </c>
      <c r="U54" s="175">
        <f t="shared" si="12"/>
        <v>5654056.9000000004</v>
      </c>
      <c r="V54" s="175">
        <f t="shared" si="12"/>
        <v>15074707.275</v>
      </c>
      <c r="W54" s="175">
        <f t="shared" si="12"/>
        <v>17018796.75</v>
      </c>
      <c r="X54" s="175">
        <f t="shared" si="12"/>
        <v>13843361.65</v>
      </c>
    </row>
    <row r="55" spans="1:31" x14ac:dyDescent="0.35">
      <c r="A55" s="6"/>
      <c r="B55" s="6"/>
      <c r="C55" s="6"/>
      <c r="D55" s="6"/>
      <c r="E55" s="6"/>
      <c r="F55" s="6"/>
      <c r="G55" s="6"/>
      <c r="H55" s="6"/>
      <c r="I55" s="6"/>
      <c r="J55" s="6"/>
      <c r="K55" s="6"/>
      <c r="L55" s="6"/>
      <c r="M55" s="6"/>
      <c r="N55" s="6"/>
      <c r="O55" s="6"/>
      <c r="P55" s="6"/>
      <c r="Q55" s="6"/>
      <c r="R55" s="6"/>
      <c r="S55" s="6"/>
      <c r="T55" s="6"/>
      <c r="U55" s="6"/>
      <c r="V55" s="6"/>
      <c r="W55" s="6"/>
      <c r="X55" s="6"/>
      <c r="Y55" s="6"/>
    </row>
    <row r="56" spans="1:31" ht="12.3" x14ac:dyDescent="0.35">
      <c r="A56" s="6"/>
      <c r="B56" s="6"/>
      <c r="C56" s="6"/>
      <c r="D56" s="73" t="s">
        <v>132</v>
      </c>
      <c r="E56" s="64" t="str">
        <f>Lookup!E$20</f>
        <v>Source</v>
      </c>
      <c r="F56" s="64" t="str">
        <f>Lookup!F$20</f>
        <v>Unit</v>
      </c>
      <c r="G56" s="64" t="str">
        <f>Lookup!G$20</f>
        <v>Basis</v>
      </c>
      <c r="H56" s="64" t="str">
        <f>Lookup!H$20</f>
        <v>Timing</v>
      </c>
      <c r="I56" s="88" t="str">
        <f t="shared" ref="I56:X56" si="13">I$10</f>
        <v>RY09</v>
      </c>
      <c r="J56" s="64" t="str">
        <f t="shared" si="13"/>
        <v>RY10</v>
      </c>
      <c r="K56" s="64" t="str">
        <f t="shared" si="13"/>
        <v>RY11</v>
      </c>
      <c r="L56" s="64" t="str">
        <f t="shared" si="13"/>
        <v>RY12</v>
      </c>
      <c r="M56" s="64" t="str">
        <f t="shared" si="13"/>
        <v>RY13</v>
      </c>
      <c r="N56" s="88" t="str">
        <f t="shared" si="13"/>
        <v>RY14</v>
      </c>
      <c r="O56" s="64" t="str">
        <f t="shared" si="13"/>
        <v>RY15</v>
      </c>
      <c r="P56" s="64" t="str">
        <f t="shared" si="13"/>
        <v>RY16</v>
      </c>
      <c r="Q56" s="64" t="str">
        <f t="shared" si="13"/>
        <v>RY17</v>
      </c>
      <c r="R56" s="64" t="str">
        <f t="shared" si="13"/>
        <v>RY18</v>
      </c>
      <c r="S56" s="88" t="str">
        <f t="shared" si="13"/>
        <v>RY19</v>
      </c>
      <c r="T56" s="64" t="str">
        <f t="shared" si="13"/>
        <v>RY20</v>
      </c>
      <c r="U56" s="64" t="str">
        <f t="shared" si="13"/>
        <v>RY21</v>
      </c>
      <c r="V56" s="64" t="str">
        <f t="shared" si="13"/>
        <v>RY22</v>
      </c>
      <c r="W56" s="64" t="str">
        <f t="shared" si="13"/>
        <v>RY23</v>
      </c>
      <c r="X56" s="64" t="str">
        <f t="shared" si="13"/>
        <v>RY24</v>
      </c>
      <c r="Y56" s="6"/>
    </row>
    <row r="57" spans="1:31" x14ac:dyDescent="0.35">
      <c r="A57" s="6"/>
      <c r="B57" s="6"/>
      <c r="C57" s="6"/>
      <c r="I57" s="93"/>
      <c r="N57" s="89"/>
      <c r="S57" s="89"/>
      <c r="Y57" s="6"/>
    </row>
    <row r="58" spans="1:31" ht="12.3" x14ac:dyDescent="0.35">
      <c r="A58" s="6"/>
      <c r="B58" s="6"/>
      <c r="C58" s="6"/>
      <c r="D58" s="15" t="s">
        <v>1750</v>
      </c>
      <c r="E58" s="75" t="s">
        <v>629</v>
      </c>
      <c r="F58" s="75" t="str">
        <f>Dollars</f>
        <v>Dollars</v>
      </c>
      <c r="G58" s="75" t="str">
        <f>Real2019</f>
        <v>Real $2019</v>
      </c>
      <c r="H58" s="75" t="str">
        <f>End_year</f>
        <v>End year</v>
      </c>
      <c r="I58" s="224"/>
      <c r="J58" s="223"/>
      <c r="K58" s="223"/>
      <c r="L58" s="223"/>
      <c r="M58" s="223"/>
      <c r="N58" s="224"/>
      <c r="O58" s="223"/>
      <c r="P58" s="223"/>
      <c r="Q58" s="223"/>
      <c r="R58" s="174">
        <f>('[3]Total by category'!S$25
-'[3]Total by category'!H$25)*10^6</f>
        <v>34523.748689350599</v>
      </c>
      <c r="S58" s="174">
        <f>('[3]Total by category'!T$25
-'[3]Total by category'!I$25)*10^6</f>
        <v>26348.177192798696</v>
      </c>
      <c r="T58" s="174">
        <f>('[3]Total by category'!U$25
-'[3]Total by category'!J$25)*10^6</f>
        <v>87580.596638312083</v>
      </c>
      <c r="U58" s="174">
        <f>('[3]Total by category'!V$25
-'[3]Total by category'!K$25)*10^6</f>
        <v>101924.97600264083</v>
      </c>
      <c r="V58" s="174">
        <f>('[3]Total by category'!W$25
-'[3]Total by category'!L$25)*10^6</f>
        <v>381691.69360808295</v>
      </c>
      <c r="W58" s="174">
        <f>('[3]Total by category'!X$25
-'[3]Total by category'!M$25)*10^6</f>
        <v>566343.3286471999</v>
      </c>
      <c r="X58" s="174">
        <f>('[3]Total by category'!Y$25
-'[3]Total by category'!N$25)*10^6</f>
        <v>554607.43656497868</v>
      </c>
      <c r="Y58" s="6"/>
    </row>
    <row r="59" spans="1:31" ht="12.3" x14ac:dyDescent="0.35">
      <c r="A59" s="6"/>
      <c r="B59" s="6"/>
      <c r="C59" s="6"/>
      <c r="D59" s="15"/>
      <c r="E59" s="75"/>
      <c r="F59" s="75"/>
      <c r="G59" s="75"/>
      <c r="H59" s="75"/>
      <c r="I59" s="233"/>
      <c r="N59" s="89"/>
      <c r="R59" s="75"/>
      <c r="S59" s="233"/>
      <c r="T59" s="75"/>
      <c r="U59" s="75"/>
      <c r="V59" s="75"/>
      <c r="W59" s="75"/>
      <c r="X59" s="75"/>
      <c r="Y59" s="6"/>
    </row>
    <row r="60" spans="1:31" ht="12.3" x14ac:dyDescent="0.35">
      <c r="A60" s="6"/>
      <c r="B60" s="6"/>
      <c r="C60" s="6"/>
      <c r="D60" s="74" t="s">
        <v>133</v>
      </c>
      <c r="E60" s="67" t="s">
        <v>134</v>
      </c>
      <c r="F60" s="67" t="str">
        <f>F58</f>
        <v>Dollars</v>
      </c>
      <c r="G60" s="67" t="str">
        <f t="shared" ref="G60:H60" si="14">G58</f>
        <v>Real $2019</v>
      </c>
      <c r="H60" s="67" t="str">
        <f t="shared" si="14"/>
        <v>End year</v>
      </c>
      <c r="I60" s="177">
        <f t="shared" ref="I60:X60" si="15">SUM(I58:I58)</f>
        <v>0</v>
      </c>
      <c r="J60" s="175">
        <f t="shared" si="15"/>
        <v>0</v>
      </c>
      <c r="K60" s="175">
        <f t="shared" si="15"/>
        <v>0</v>
      </c>
      <c r="L60" s="175">
        <f t="shared" si="15"/>
        <v>0</v>
      </c>
      <c r="M60" s="175">
        <f t="shared" si="15"/>
        <v>0</v>
      </c>
      <c r="N60" s="177">
        <f t="shared" si="15"/>
        <v>0</v>
      </c>
      <c r="O60" s="175">
        <f t="shared" si="15"/>
        <v>0</v>
      </c>
      <c r="P60" s="175">
        <f t="shared" si="15"/>
        <v>0</v>
      </c>
      <c r="Q60" s="175">
        <f t="shared" si="15"/>
        <v>0</v>
      </c>
      <c r="R60" s="175">
        <f t="shared" si="15"/>
        <v>34523.748689350599</v>
      </c>
      <c r="S60" s="177">
        <f t="shared" si="15"/>
        <v>26348.177192798696</v>
      </c>
      <c r="T60" s="175">
        <f t="shared" si="15"/>
        <v>87580.596638312083</v>
      </c>
      <c r="U60" s="175">
        <f t="shared" si="15"/>
        <v>101924.97600264083</v>
      </c>
      <c r="V60" s="175">
        <f t="shared" si="15"/>
        <v>381691.69360808295</v>
      </c>
      <c r="W60" s="175">
        <f t="shared" si="15"/>
        <v>566343.3286471999</v>
      </c>
      <c r="X60" s="175">
        <f t="shared" si="15"/>
        <v>554607.43656497868</v>
      </c>
      <c r="Y60" s="6"/>
    </row>
    <row r="61" spans="1:31" x14ac:dyDescent="0.35">
      <c r="A61" s="6"/>
      <c r="B61" s="6"/>
      <c r="C61" s="6"/>
      <c r="D61" s="6"/>
      <c r="E61" s="6"/>
      <c r="F61" s="6"/>
      <c r="G61" s="6"/>
      <c r="H61" s="6"/>
      <c r="I61" s="6"/>
      <c r="J61" s="6"/>
      <c r="K61" s="6"/>
      <c r="L61" s="6"/>
      <c r="M61" s="6"/>
      <c r="N61" s="6"/>
      <c r="O61" s="6"/>
      <c r="P61" s="6"/>
      <c r="Q61" s="6"/>
      <c r="R61" s="6"/>
      <c r="S61" s="6"/>
      <c r="T61" s="6"/>
      <c r="U61" s="6"/>
      <c r="V61" s="6"/>
      <c r="W61" s="6"/>
      <c r="X61" s="6"/>
      <c r="Y61" s="6"/>
    </row>
    <row r="62" spans="1:31" ht="12.3" x14ac:dyDescent="0.35">
      <c r="C62" s="6"/>
      <c r="D62" s="73" t="s">
        <v>1542</v>
      </c>
      <c r="E62" s="64" t="s">
        <v>65</v>
      </c>
      <c r="F62" s="64" t="s">
        <v>66</v>
      </c>
      <c r="G62" s="64" t="s">
        <v>67</v>
      </c>
      <c r="H62" s="64" t="s">
        <v>68</v>
      </c>
      <c r="I62" s="64" t="str">
        <f>Capex_Historical!K$10</f>
        <v>RY09</v>
      </c>
      <c r="J62" s="96" t="str">
        <f>Capex_Historical!L$10</f>
        <v>RY10</v>
      </c>
      <c r="K62" s="64" t="str">
        <f>Capex_Historical!M$10</f>
        <v>RY11</v>
      </c>
      <c r="L62" s="64" t="str">
        <f>Capex_Historical!N$10</f>
        <v>RY12</v>
      </c>
      <c r="M62" s="64" t="str">
        <f>Capex_Historical!O$10</f>
        <v>RY13</v>
      </c>
      <c r="N62" s="88" t="str">
        <f>Capex_Historical!P$10</f>
        <v>RY14</v>
      </c>
      <c r="O62" s="96" t="str">
        <f>Capex_Historical!Q$10</f>
        <v>RY15</v>
      </c>
      <c r="P62" s="64" t="str">
        <f>Capex_Historical!R$10</f>
        <v>RY16</v>
      </c>
      <c r="Q62" s="64" t="str">
        <f>Capex_Historical!S$10</f>
        <v>RY17</v>
      </c>
      <c r="R62" s="64" t="str">
        <f>Capex_Historical!T$10</f>
        <v>RY18</v>
      </c>
      <c r="S62" s="88" t="str">
        <f>Capex_Historical!U$10</f>
        <v>RY19</v>
      </c>
      <c r="T62" s="64" t="str">
        <f>Capex_Historical!V$10</f>
        <v>RY20</v>
      </c>
      <c r="U62" s="64" t="str">
        <f>Capex_Historical!W$10</f>
        <v>RY21</v>
      </c>
      <c r="V62" s="64" t="str">
        <f>Capex_Historical!X$10</f>
        <v>RY22</v>
      </c>
      <c r="W62" s="64" t="str">
        <f>Capex_Historical!Y$10</f>
        <v>RY23</v>
      </c>
      <c r="X62" s="88" t="str">
        <f>Capex_Historical!Z$10</f>
        <v>RY24</v>
      </c>
      <c r="Z62" s="6"/>
      <c r="AA62" s="6"/>
      <c r="AB62" s="6"/>
      <c r="AC62" s="6"/>
      <c r="AD62" s="6"/>
      <c r="AE62" s="6"/>
    </row>
    <row r="63" spans="1:31" x14ac:dyDescent="0.35">
      <c r="C63" s="6"/>
      <c r="J63" s="97"/>
      <c r="K63" s="91"/>
      <c r="L63" s="91"/>
      <c r="M63" s="91"/>
      <c r="N63" s="89"/>
      <c r="O63" s="97"/>
      <c r="P63" s="91"/>
      <c r="Q63" s="91"/>
      <c r="R63" s="91"/>
      <c r="S63" s="89"/>
      <c r="T63" s="91"/>
      <c r="U63" s="91"/>
      <c r="V63" s="91"/>
      <c r="W63" s="91"/>
      <c r="X63" s="89"/>
      <c r="Z63" s="6"/>
      <c r="AA63" s="6"/>
      <c r="AB63" s="6"/>
      <c r="AC63" s="6"/>
      <c r="AD63" s="6"/>
      <c r="AE63" s="6"/>
    </row>
    <row r="64" spans="1:31" ht="12.75" customHeight="1" x14ac:dyDescent="0.35">
      <c r="C64" s="6"/>
      <c r="D64" s="200" t="s">
        <v>452</v>
      </c>
      <c r="E64" s="75" t="s">
        <v>1747</v>
      </c>
      <c r="F64" s="75" t="str">
        <f t="shared" ref="F64:F72" si="16">Dollars</f>
        <v>Dollars</v>
      </c>
      <c r="G64" s="75" t="str">
        <f t="shared" ref="G64:G72" si="17">Real2019</f>
        <v>Real $2019</v>
      </c>
      <c r="H64" s="75" t="str">
        <f t="shared" ref="H64:H72" si="18">End_year</f>
        <v>End year</v>
      </c>
      <c r="I64" s="224"/>
      <c r="J64" s="223"/>
      <c r="K64" s="223"/>
      <c r="L64" s="223"/>
      <c r="M64" s="223"/>
      <c r="N64" s="224"/>
      <c r="O64" s="223"/>
      <c r="P64" s="223"/>
      <c r="Q64" s="223"/>
      <c r="R64" s="229">
        <f>R44/R$54*R$40</f>
        <v>4397059.3988733543</v>
      </c>
      <c r="S64" s="230">
        <f t="shared" ref="S64:X64" si="19">S44/S$54*S$40</f>
        <v>1688307.6916288873</v>
      </c>
      <c r="T64" s="231">
        <f t="shared" si="19"/>
        <v>2172984.5528491298</v>
      </c>
      <c r="U64" s="229">
        <f t="shared" si="19"/>
        <v>520466.37925590953</v>
      </c>
      <c r="V64" s="229">
        <f t="shared" si="19"/>
        <v>9542440.3899645098</v>
      </c>
      <c r="W64" s="229">
        <f t="shared" si="19"/>
        <v>11699970.391525265</v>
      </c>
      <c r="X64" s="229">
        <f t="shared" si="19"/>
        <v>8608745.8001553454</v>
      </c>
      <c r="Z64" s="6"/>
      <c r="AA64" s="6"/>
      <c r="AB64" s="6"/>
      <c r="AC64" s="6"/>
      <c r="AD64" s="6"/>
      <c r="AE64" s="6"/>
    </row>
    <row r="65" spans="1:25" ht="12.3" x14ac:dyDescent="0.35">
      <c r="D65" s="200" t="s">
        <v>453</v>
      </c>
      <c r="E65" s="75" t="s">
        <v>1747</v>
      </c>
      <c r="F65" s="75" t="str">
        <f t="shared" si="16"/>
        <v>Dollars</v>
      </c>
      <c r="G65" s="75" t="str">
        <f t="shared" si="17"/>
        <v>Real $2019</v>
      </c>
      <c r="H65" s="75" t="str">
        <f t="shared" si="18"/>
        <v>End year</v>
      </c>
      <c r="I65" s="224"/>
      <c r="J65" s="223"/>
      <c r="K65" s="223"/>
      <c r="L65" s="223"/>
      <c r="M65" s="223"/>
      <c r="N65" s="224"/>
      <c r="O65" s="223"/>
      <c r="P65" s="223"/>
      <c r="Q65" s="223"/>
      <c r="R65" s="229">
        <f t="shared" ref="R65:X65" si="20">R45/R$54*R$40</f>
        <v>7749517.3682672912</v>
      </c>
      <c r="S65" s="230">
        <f t="shared" si="20"/>
        <v>0</v>
      </c>
      <c r="T65" s="231">
        <f t="shared" si="20"/>
        <v>827803.6391806209</v>
      </c>
      <c r="U65" s="229">
        <f t="shared" si="20"/>
        <v>832746.2068094553</v>
      </c>
      <c r="V65" s="229">
        <f t="shared" si="20"/>
        <v>838711.52625484602</v>
      </c>
      <c r="W65" s="229">
        <f t="shared" si="20"/>
        <v>845220.9060159123</v>
      </c>
      <c r="X65" s="229">
        <f t="shared" si="20"/>
        <v>850771.66647613037</v>
      </c>
    </row>
    <row r="66" spans="1:25" ht="12.3" x14ac:dyDescent="0.35">
      <c r="D66" s="200" t="s">
        <v>454</v>
      </c>
      <c r="E66" s="75" t="s">
        <v>1747</v>
      </c>
      <c r="F66" s="75" t="str">
        <f t="shared" si="16"/>
        <v>Dollars</v>
      </c>
      <c r="G66" s="75" t="str">
        <f t="shared" si="17"/>
        <v>Real $2019</v>
      </c>
      <c r="H66" s="75" t="str">
        <f t="shared" si="18"/>
        <v>End year</v>
      </c>
      <c r="I66" s="224"/>
      <c r="J66" s="223"/>
      <c r="K66" s="223"/>
      <c r="L66" s="223"/>
      <c r="M66" s="223"/>
      <c r="N66" s="224"/>
      <c r="O66" s="223"/>
      <c r="P66" s="223"/>
      <c r="Q66" s="223"/>
      <c r="R66" s="229">
        <f t="shared" ref="R66:X66" si="21">R46/R$54*R$40</f>
        <v>1304370.5689081701</v>
      </c>
      <c r="S66" s="230">
        <f t="shared" si="21"/>
        <v>1779150.1744048502</v>
      </c>
      <c r="T66" s="231">
        <f t="shared" si="21"/>
        <v>2314745.9260588111</v>
      </c>
      <c r="U66" s="229">
        <f t="shared" si="21"/>
        <v>2328566.5807909393</v>
      </c>
      <c r="V66" s="229">
        <f t="shared" si="21"/>
        <v>2345247.105290113</v>
      </c>
      <c r="W66" s="229">
        <f t="shared" si="21"/>
        <v>2363448.9584469949</v>
      </c>
      <c r="X66" s="229">
        <f t="shared" si="21"/>
        <v>2378970.2723838794</v>
      </c>
    </row>
    <row r="67" spans="1:25" ht="12.3" x14ac:dyDescent="0.35">
      <c r="D67" s="200" t="s">
        <v>455</v>
      </c>
      <c r="E67" s="75" t="s">
        <v>1747</v>
      </c>
      <c r="F67" s="75" t="str">
        <f t="shared" si="16"/>
        <v>Dollars</v>
      </c>
      <c r="G67" s="75" t="str">
        <f t="shared" si="17"/>
        <v>Real $2019</v>
      </c>
      <c r="H67" s="75" t="str">
        <f t="shared" si="18"/>
        <v>End year</v>
      </c>
      <c r="I67" s="224"/>
      <c r="J67" s="223"/>
      <c r="K67" s="223"/>
      <c r="L67" s="223"/>
      <c r="M67" s="223"/>
      <c r="N67" s="224"/>
      <c r="O67" s="223"/>
      <c r="P67" s="223"/>
      <c r="Q67" s="223"/>
      <c r="R67" s="229">
        <f t="shared" ref="R67:X67" si="22">R47/R$54*R$40</f>
        <v>11499.846210600001</v>
      </c>
      <c r="S67" s="230">
        <f t="shared" si="22"/>
        <v>0</v>
      </c>
      <c r="T67" s="231">
        <f t="shared" si="22"/>
        <v>0</v>
      </c>
      <c r="U67" s="229">
        <f t="shared" si="22"/>
        <v>0</v>
      </c>
      <c r="V67" s="229">
        <f t="shared" si="22"/>
        <v>0</v>
      </c>
      <c r="W67" s="229">
        <f t="shared" si="22"/>
        <v>0</v>
      </c>
      <c r="X67" s="229">
        <f t="shared" si="22"/>
        <v>0</v>
      </c>
    </row>
    <row r="68" spans="1:25" ht="12.3" x14ac:dyDescent="0.35">
      <c r="D68" s="200" t="s">
        <v>456</v>
      </c>
      <c r="E68" s="75" t="s">
        <v>1747</v>
      </c>
      <c r="F68" s="75" t="str">
        <f t="shared" si="16"/>
        <v>Dollars</v>
      </c>
      <c r="G68" s="75" t="str">
        <f t="shared" si="17"/>
        <v>Real $2019</v>
      </c>
      <c r="H68" s="75" t="str">
        <f t="shared" si="18"/>
        <v>End year</v>
      </c>
      <c r="I68" s="224"/>
      <c r="J68" s="223"/>
      <c r="K68" s="223"/>
      <c r="L68" s="223"/>
      <c r="M68" s="223"/>
      <c r="N68" s="224"/>
      <c r="O68" s="223"/>
      <c r="P68" s="223"/>
      <c r="Q68" s="223"/>
      <c r="R68" s="229">
        <f t="shared" ref="R68:X68" si="23">R48/R$54*R$40</f>
        <v>0</v>
      </c>
      <c r="S68" s="230">
        <f t="shared" si="23"/>
        <v>0</v>
      </c>
      <c r="T68" s="231">
        <f t="shared" si="23"/>
        <v>1530950.39784613</v>
      </c>
      <c r="U68" s="229">
        <f t="shared" si="23"/>
        <v>1522509.889909727</v>
      </c>
      <c r="V68" s="229">
        <f t="shared" si="23"/>
        <v>1337734.400482401</v>
      </c>
      <c r="W68" s="229">
        <f t="shared" si="23"/>
        <v>1296674.5224416615</v>
      </c>
      <c r="X68" s="229">
        <f t="shared" si="23"/>
        <v>1272690.6051733054</v>
      </c>
    </row>
    <row r="69" spans="1:25" ht="12.3" x14ac:dyDescent="0.35">
      <c r="D69" s="200" t="s">
        <v>457</v>
      </c>
      <c r="E69" s="75" t="s">
        <v>1747</v>
      </c>
      <c r="F69" s="75" t="str">
        <f t="shared" si="16"/>
        <v>Dollars</v>
      </c>
      <c r="G69" s="75" t="str">
        <f t="shared" si="17"/>
        <v>Real $2019</v>
      </c>
      <c r="H69" s="75" t="str">
        <f t="shared" si="18"/>
        <v>End year</v>
      </c>
      <c r="I69" s="224"/>
      <c r="J69" s="223"/>
      <c r="K69" s="223"/>
      <c r="L69" s="223"/>
      <c r="M69" s="223"/>
      <c r="N69" s="224"/>
      <c r="O69" s="223"/>
      <c r="P69" s="223"/>
      <c r="Q69" s="223"/>
      <c r="R69" s="229">
        <f t="shared" ref="R69:X69" si="24">R49/R$54*R$40</f>
        <v>0</v>
      </c>
      <c r="S69" s="230">
        <f t="shared" si="24"/>
        <v>0</v>
      </c>
      <c r="T69" s="231">
        <f t="shared" si="24"/>
        <v>0</v>
      </c>
      <c r="U69" s="229">
        <f t="shared" si="24"/>
        <v>0</v>
      </c>
      <c r="V69" s="229">
        <f t="shared" si="24"/>
        <v>0</v>
      </c>
      <c r="W69" s="229">
        <f t="shared" si="24"/>
        <v>0</v>
      </c>
      <c r="X69" s="229">
        <f t="shared" si="24"/>
        <v>0</v>
      </c>
    </row>
    <row r="70" spans="1:25" ht="12.3" x14ac:dyDescent="0.35">
      <c r="D70" s="200" t="s">
        <v>458</v>
      </c>
      <c r="E70" s="75" t="s">
        <v>1747</v>
      </c>
      <c r="F70" s="75" t="str">
        <f t="shared" si="16"/>
        <v>Dollars</v>
      </c>
      <c r="G70" s="75" t="str">
        <f t="shared" si="17"/>
        <v>Real $2019</v>
      </c>
      <c r="H70" s="75" t="str">
        <f t="shared" si="18"/>
        <v>End year</v>
      </c>
      <c r="I70" s="224"/>
      <c r="J70" s="223"/>
      <c r="K70" s="223"/>
      <c r="L70" s="223"/>
      <c r="M70" s="223"/>
      <c r="N70" s="224"/>
      <c r="O70" s="223"/>
      <c r="P70" s="223"/>
      <c r="Q70" s="223"/>
      <c r="R70" s="229">
        <f t="shared" ref="R70:X70" si="25">R50/R$54*R$40</f>
        <v>0</v>
      </c>
      <c r="S70" s="230">
        <f t="shared" si="25"/>
        <v>0</v>
      </c>
      <c r="T70" s="231">
        <f t="shared" si="25"/>
        <v>0</v>
      </c>
      <c r="U70" s="229">
        <f t="shared" si="25"/>
        <v>0</v>
      </c>
      <c r="V70" s="229">
        <f t="shared" si="25"/>
        <v>0</v>
      </c>
      <c r="W70" s="229">
        <f t="shared" si="25"/>
        <v>0</v>
      </c>
      <c r="X70" s="229">
        <f t="shared" si="25"/>
        <v>0</v>
      </c>
    </row>
    <row r="71" spans="1:25" ht="12.3" x14ac:dyDescent="0.35">
      <c r="D71" s="200" t="s">
        <v>459</v>
      </c>
      <c r="E71" s="75" t="s">
        <v>1747</v>
      </c>
      <c r="F71" s="75" t="str">
        <f t="shared" si="16"/>
        <v>Dollars</v>
      </c>
      <c r="G71" s="75" t="str">
        <f t="shared" si="17"/>
        <v>Real $2019</v>
      </c>
      <c r="H71" s="75" t="str">
        <f t="shared" si="18"/>
        <v>End year</v>
      </c>
      <c r="I71" s="224"/>
      <c r="J71" s="223"/>
      <c r="K71" s="223"/>
      <c r="L71" s="223"/>
      <c r="M71" s="223"/>
      <c r="N71" s="224"/>
      <c r="O71" s="223"/>
      <c r="P71" s="223"/>
      <c r="Q71" s="223"/>
      <c r="R71" s="229">
        <f t="shared" ref="R71:X71" si="26">R51/R$54*R$40</f>
        <v>0</v>
      </c>
      <c r="S71" s="230">
        <f t="shared" si="26"/>
        <v>0</v>
      </c>
      <c r="T71" s="231">
        <f t="shared" si="26"/>
        <v>0</v>
      </c>
      <c r="U71" s="229">
        <f t="shared" si="26"/>
        <v>0</v>
      </c>
      <c r="V71" s="229">
        <f t="shared" si="26"/>
        <v>0</v>
      </c>
      <c r="W71" s="229">
        <f t="shared" si="26"/>
        <v>0</v>
      </c>
      <c r="X71" s="229">
        <f t="shared" si="26"/>
        <v>0</v>
      </c>
    </row>
    <row r="72" spans="1:25" ht="12.3" x14ac:dyDescent="0.35">
      <c r="D72" s="200" t="s">
        <v>460</v>
      </c>
      <c r="E72" s="75" t="s">
        <v>1747</v>
      </c>
      <c r="F72" s="75" t="str">
        <f t="shared" si="16"/>
        <v>Dollars</v>
      </c>
      <c r="G72" s="75" t="str">
        <f t="shared" si="17"/>
        <v>Real $2019</v>
      </c>
      <c r="H72" s="75" t="str">
        <f t="shared" si="18"/>
        <v>End year</v>
      </c>
      <c r="I72" s="224"/>
      <c r="J72" s="223"/>
      <c r="K72" s="223"/>
      <c r="L72" s="223"/>
      <c r="M72" s="223"/>
      <c r="N72" s="224"/>
      <c r="O72" s="223"/>
      <c r="P72" s="223"/>
      <c r="Q72" s="223"/>
      <c r="R72" s="229">
        <f t="shared" ref="R72:X72" si="27">R52/R$54*R$40</f>
        <v>1029257.7596250301</v>
      </c>
      <c r="S72" s="230">
        <f t="shared" si="27"/>
        <v>565011.56865906133</v>
      </c>
      <c r="T72" s="231">
        <f t="shared" si="27"/>
        <v>548419.91095716134</v>
      </c>
      <c r="U72" s="229">
        <f t="shared" si="27"/>
        <v>551694.36201126408</v>
      </c>
      <c r="V72" s="229">
        <f t="shared" si="27"/>
        <v>1392261.1335830444</v>
      </c>
      <c r="W72" s="229">
        <f t="shared" si="27"/>
        <v>1379823.1290709767</v>
      </c>
      <c r="X72" s="229">
        <f t="shared" si="27"/>
        <v>1286792.1455451471</v>
      </c>
    </row>
    <row r="74" spans="1:25" ht="12.3" x14ac:dyDescent="0.35">
      <c r="D74" s="74" t="str">
        <f>"Total "&amp;D62</f>
        <v>Total AUGMENTATION CAPEX (as incurred)</v>
      </c>
      <c r="E74" s="67" t="s">
        <v>134</v>
      </c>
      <c r="F74" s="67" t="str">
        <f>F64</f>
        <v>Dollars</v>
      </c>
      <c r="G74" s="67" t="str">
        <f t="shared" ref="G74" si="28">G64</f>
        <v>Real $2019</v>
      </c>
      <c r="H74" s="67" t="str">
        <f>H64</f>
        <v>End year</v>
      </c>
      <c r="I74" s="177">
        <f>SUM(I64:I72)</f>
        <v>0</v>
      </c>
      <c r="J74" s="175">
        <f t="shared" ref="J74:X74" si="29">SUM(J64:J72)</f>
        <v>0</v>
      </c>
      <c r="K74" s="175">
        <f t="shared" si="29"/>
        <v>0</v>
      </c>
      <c r="L74" s="175">
        <f t="shared" si="29"/>
        <v>0</v>
      </c>
      <c r="M74" s="175">
        <f t="shared" si="29"/>
        <v>0</v>
      </c>
      <c r="N74" s="175">
        <f t="shared" si="29"/>
        <v>0</v>
      </c>
      <c r="O74" s="176">
        <f t="shared" si="29"/>
        <v>0</v>
      </c>
      <c r="P74" s="175">
        <f t="shared" si="29"/>
        <v>0</v>
      </c>
      <c r="Q74" s="175">
        <f t="shared" si="29"/>
        <v>0</v>
      </c>
      <c r="R74" s="175">
        <f t="shared" si="29"/>
        <v>14491704.941884447</v>
      </c>
      <c r="S74" s="177">
        <f t="shared" si="29"/>
        <v>4032469.4346927991</v>
      </c>
      <c r="T74" s="175">
        <f t="shared" si="29"/>
        <v>7394904.4268918531</v>
      </c>
      <c r="U74" s="175">
        <f t="shared" si="29"/>
        <v>5755983.4187772954</v>
      </c>
      <c r="V74" s="175">
        <f t="shared" si="29"/>
        <v>15456394.555574914</v>
      </c>
      <c r="W74" s="175">
        <f t="shared" si="29"/>
        <v>17585137.907500811</v>
      </c>
      <c r="X74" s="175">
        <f t="shared" si="29"/>
        <v>14397970.489733808</v>
      </c>
    </row>
    <row r="75" spans="1:25" x14ac:dyDescent="0.35">
      <c r="A75" s="6"/>
      <c r="B75" s="6"/>
      <c r="C75" s="6"/>
      <c r="D75" s="6"/>
      <c r="E75" s="6"/>
      <c r="F75" s="6"/>
      <c r="G75" s="6"/>
      <c r="H75" s="6"/>
      <c r="I75" s="6"/>
      <c r="J75" s="6"/>
      <c r="K75" s="6"/>
      <c r="L75" s="6"/>
      <c r="M75" s="6"/>
      <c r="N75" s="6"/>
      <c r="O75" s="6"/>
      <c r="P75" s="6"/>
      <c r="Q75" s="6"/>
      <c r="R75" s="6"/>
      <c r="S75" s="6"/>
      <c r="T75" s="6"/>
      <c r="U75" s="6"/>
      <c r="V75" s="6"/>
      <c r="W75" s="6"/>
      <c r="X75" s="6"/>
      <c r="Y75" s="6"/>
    </row>
    <row r="76" spans="1:25" ht="12.3" x14ac:dyDescent="0.35">
      <c r="A76" s="70">
        <f>IF(SUM($I76:$X76)&gt;0,1,0)</f>
        <v>0</v>
      </c>
      <c r="B76" s="6"/>
      <c r="C76" s="6"/>
      <c r="D76" s="15" t="s">
        <v>139</v>
      </c>
      <c r="E76" s="6"/>
      <c r="F76" s="6"/>
      <c r="G76" s="6"/>
      <c r="H76" s="6"/>
      <c r="I76" s="70">
        <f t="shared" ref="I76:W76" si="30">IF(OR(ISERROR(I74),ROUND(I74-I40,-2)&lt;&gt;0),1,0)</f>
        <v>0</v>
      </c>
      <c r="J76" s="70">
        <f t="shared" si="30"/>
        <v>0</v>
      </c>
      <c r="K76" s="70">
        <f t="shared" si="30"/>
        <v>0</v>
      </c>
      <c r="L76" s="70">
        <f t="shared" si="30"/>
        <v>0</v>
      </c>
      <c r="M76" s="70">
        <f t="shared" si="30"/>
        <v>0</v>
      </c>
      <c r="N76" s="70">
        <f t="shared" si="30"/>
        <v>0</v>
      </c>
      <c r="O76" s="70">
        <f t="shared" si="30"/>
        <v>0</v>
      </c>
      <c r="P76" s="70">
        <f t="shared" si="30"/>
        <v>0</v>
      </c>
      <c r="Q76" s="70">
        <f t="shared" si="30"/>
        <v>0</v>
      </c>
      <c r="R76" s="70">
        <f t="shared" si="30"/>
        <v>0</v>
      </c>
      <c r="S76" s="70">
        <f t="shared" si="30"/>
        <v>0</v>
      </c>
      <c r="T76" s="70">
        <f t="shared" si="30"/>
        <v>0</v>
      </c>
      <c r="U76" s="70">
        <f t="shared" si="30"/>
        <v>0</v>
      </c>
      <c r="V76" s="70">
        <f t="shared" si="30"/>
        <v>0</v>
      </c>
      <c r="W76" s="70">
        <f t="shared" si="30"/>
        <v>0</v>
      </c>
      <c r="X76" s="70">
        <f>IF(OR(ISERROR(X74),ROUND(X74-X40,-2)&lt;&gt;0),1,0)</f>
        <v>0</v>
      </c>
      <c r="Y76" s="6"/>
    </row>
    <row r="78" spans="1:25" s="4" customFormat="1" ht="15" x14ac:dyDescent="0.35">
      <c r="B78" s="4" t="s">
        <v>461</v>
      </c>
    </row>
    <row r="80" spans="1:25" s="13" customFormat="1" ht="14.1" x14ac:dyDescent="0.35">
      <c r="C80" s="13" t="s">
        <v>63</v>
      </c>
    </row>
    <row r="81" spans="1:31" s="6" customFormat="1" ht="11.25" customHeight="1" x14ac:dyDescent="0.35"/>
    <row r="82" spans="1:31" ht="12.3" x14ac:dyDescent="0.35">
      <c r="D82" s="73" t="s">
        <v>132</v>
      </c>
      <c r="E82" s="64" t="str">
        <f>Lookup!E$20</f>
        <v>Source</v>
      </c>
      <c r="F82" s="64" t="str">
        <f>Lookup!F$20</f>
        <v>Unit</v>
      </c>
      <c r="G82" s="64" t="str">
        <f>Lookup!G$20</f>
        <v>Basis</v>
      </c>
      <c r="H82" s="64" t="str">
        <f>Lookup!H$20</f>
        <v>Timing</v>
      </c>
      <c r="I82" s="88" t="str">
        <f t="shared" ref="I82:X82" si="31">I$10</f>
        <v>RY09</v>
      </c>
      <c r="J82" s="64" t="str">
        <f t="shared" si="31"/>
        <v>RY10</v>
      </c>
      <c r="K82" s="64" t="str">
        <f t="shared" si="31"/>
        <v>RY11</v>
      </c>
      <c r="L82" s="64" t="str">
        <f t="shared" si="31"/>
        <v>RY12</v>
      </c>
      <c r="M82" s="64" t="str">
        <f t="shared" si="31"/>
        <v>RY13</v>
      </c>
      <c r="N82" s="88" t="str">
        <f t="shared" si="31"/>
        <v>RY14</v>
      </c>
      <c r="O82" s="64" t="str">
        <f t="shared" si="31"/>
        <v>RY15</v>
      </c>
      <c r="P82" s="64" t="str">
        <f t="shared" si="31"/>
        <v>RY16</v>
      </c>
      <c r="Q82" s="64" t="str">
        <f t="shared" si="31"/>
        <v>RY17</v>
      </c>
      <c r="R82" s="64" t="str">
        <f t="shared" si="31"/>
        <v>RY18</v>
      </c>
      <c r="S82" s="88" t="str">
        <f t="shared" si="31"/>
        <v>RY19</v>
      </c>
      <c r="T82" s="64" t="str">
        <f t="shared" si="31"/>
        <v>RY20</v>
      </c>
      <c r="U82" s="64" t="str">
        <f t="shared" si="31"/>
        <v>RY21</v>
      </c>
      <c r="V82" s="64" t="str">
        <f t="shared" si="31"/>
        <v>RY22</v>
      </c>
      <c r="W82" s="64" t="str">
        <f t="shared" si="31"/>
        <v>RY23</v>
      </c>
      <c r="X82" s="64" t="str">
        <f t="shared" si="31"/>
        <v>RY24</v>
      </c>
      <c r="Z82" s="70"/>
      <c r="AA82" s="70"/>
    </row>
    <row r="83" spans="1:31" x14ac:dyDescent="0.35">
      <c r="I83" s="93"/>
      <c r="N83" s="89"/>
      <c r="S83" s="89"/>
      <c r="Z83" s="70"/>
      <c r="AA83" s="70"/>
    </row>
    <row r="84" spans="1:31" ht="12.3" x14ac:dyDescent="0.35">
      <c r="D84" s="15" t="s">
        <v>610</v>
      </c>
      <c r="E84" s="75" t="s">
        <v>629</v>
      </c>
      <c r="F84" s="75" t="str">
        <f t="shared" ref="F84:F86" si="32">Dollars</f>
        <v>Dollars</v>
      </c>
      <c r="G84" s="75" t="str">
        <f>Real2019</f>
        <v>Real $2019</v>
      </c>
      <c r="H84" s="75" t="str">
        <f>End_year</f>
        <v>End year</v>
      </c>
      <c r="I84" s="224"/>
      <c r="J84" s="223"/>
      <c r="K84" s="223"/>
      <c r="L84" s="223"/>
      <c r="M84" s="223"/>
      <c r="N84" s="224" t="s">
        <v>1543</v>
      </c>
      <c r="O84" s="223" t="s">
        <v>209</v>
      </c>
      <c r="P84" s="223"/>
      <c r="Q84" s="223" t="s">
        <v>1544</v>
      </c>
      <c r="R84" s="229">
        <f>'2.1'!R$93</f>
        <v>14491704.941884445</v>
      </c>
      <c r="S84" s="230">
        <f>'2.1'!S$93</f>
        <v>4032469.4346927991</v>
      </c>
      <c r="T84" s="231">
        <f>'2.1'!T$93</f>
        <v>7394904.4268918531</v>
      </c>
      <c r="U84" s="229">
        <f>'2.1'!U$93</f>
        <v>5755983.4187772954</v>
      </c>
      <c r="V84" s="229">
        <f>'2.1'!V$93</f>
        <v>15456394.555574914</v>
      </c>
      <c r="W84" s="229">
        <f>'2.1'!W$93</f>
        <v>17585137.907500811</v>
      </c>
      <c r="X84" s="229">
        <f>'2.1'!X$93</f>
        <v>14397970.489733808</v>
      </c>
      <c r="Z84" s="70"/>
      <c r="AA84" s="70"/>
    </row>
    <row r="85" spans="1:31" ht="12.3" x14ac:dyDescent="0.35">
      <c r="D85" s="15"/>
      <c r="E85" s="75"/>
      <c r="F85" s="75"/>
      <c r="G85" s="75"/>
      <c r="H85" s="75"/>
      <c r="I85" s="233"/>
      <c r="N85" s="89"/>
      <c r="R85" s="75"/>
      <c r="S85" s="233"/>
      <c r="T85" s="75"/>
      <c r="U85" s="75"/>
      <c r="V85" s="75"/>
      <c r="W85" s="75"/>
      <c r="X85" s="75"/>
      <c r="Y85" s="75"/>
      <c r="Z85" s="70"/>
      <c r="AA85" s="70"/>
      <c r="AB85" s="75"/>
      <c r="AC85" s="75"/>
    </row>
    <row r="86" spans="1:31" ht="12.3" x14ac:dyDescent="0.35">
      <c r="D86" s="74" t="s">
        <v>133</v>
      </c>
      <c r="E86" s="67" t="s">
        <v>134</v>
      </c>
      <c r="F86" s="67" t="str">
        <f t="shared" si="32"/>
        <v>Dollars</v>
      </c>
      <c r="G86" s="67" t="str">
        <f t="shared" ref="G86" si="33">Real2019</f>
        <v>Real $2019</v>
      </c>
      <c r="H86" s="67" t="str">
        <f t="shared" ref="H86" si="34">Mid_year</f>
        <v>Mid year</v>
      </c>
      <c r="I86" s="177">
        <f t="shared" ref="I86:X86" si="35">SUM(I84:I84)</f>
        <v>0</v>
      </c>
      <c r="J86" s="175">
        <f t="shared" si="35"/>
        <v>0</v>
      </c>
      <c r="K86" s="175">
        <f t="shared" si="35"/>
        <v>0</v>
      </c>
      <c r="L86" s="175">
        <f t="shared" si="35"/>
        <v>0</v>
      </c>
      <c r="M86" s="175">
        <f t="shared" si="35"/>
        <v>0</v>
      </c>
      <c r="N86" s="177">
        <f t="shared" si="35"/>
        <v>0</v>
      </c>
      <c r="O86" s="175">
        <f t="shared" si="35"/>
        <v>0</v>
      </c>
      <c r="P86" s="175">
        <f t="shared" si="35"/>
        <v>0</v>
      </c>
      <c r="Q86" s="175">
        <f t="shared" si="35"/>
        <v>0</v>
      </c>
      <c r="R86" s="175">
        <f t="shared" si="35"/>
        <v>14491704.941884445</v>
      </c>
      <c r="S86" s="177">
        <f t="shared" si="35"/>
        <v>4032469.4346927991</v>
      </c>
      <c r="T86" s="175">
        <f t="shared" si="35"/>
        <v>7394904.4268918531</v>
      </c>
      <c r="U86" s="175">
        <f t="shared" si="35"/>
        <v>5755983.4187772954</v>
      </c>
      <c r="V86" s="175">
        <f t="shared" si="35"/>
        <v>15456394.555574914</v>
      </c>
      <c r="W86" s="175">
        <f t="shared" si="35"/>
        <v>17585137.907500811</v>
      </c>
      <c r="X86" s="175">
        <f t="shared" si="35"/>
        <v>14397970.489733808</v>
      </c>
      <c r="Z86" s="70"/>
      <c r="AA86" s="70"/>
    </row>
    <row r="87" spans="1:31" s="6" customFormat="1" ht="11.25" customHeight="1" x14ac:dyDescent="0.35"/>
    <row r="88" spans="1:31" s="6" customFormat="1" ht="11.25" customHeight="1" x14ac:dyDescent="0.35"/>
    <row r="89" spans="1:31" ht="12.3" x14ac:dyDescent="0.35">
      <c r="C89" s="6"/>
      <c r="D89" s="73" t="s">
        <v>1542</v>
      </c>
      <c r="E89" s="64" t="s">
        <v>65</v>
      </c>
      <c r="F89" s="64" t="s">
        <v>66</v>
      </c>
      <c r="G89" s="64" t="s">
        <v>67</v>
      </c>
      <c r="H89" s="64" t="s">
        <v>68</v>
      </c>
      <c r="I89" s="64" t="str">
        <f>Capex_Historical!K$10</f>
        <v>RY09</v>
      </c>
      <c r="J89" s="96" t="str">
        <f>Capex_Historical!L$10</f>
        <v>RY10</v>
      </c>
      <c r="K89" s="64" t="str">
        <f>Capex_Historical!M$10</f>
        <v>RY11</v>
      </c>
      <c r="L89" s="64" t="str">
        <f>Capex_Historical!N$10</f>
        <v>RY12</v>
      </c>
      <c r="M89" s="64" t="str">
        <f>Capex_Historical!O$10</f>
        <v>RY13</v>
      </c>
      <c r="N89" s="88" t="str">
        <f>Capex_Historical!P$10</f>
        <v>RY14</v>
      </c>
      <c r="O89" s="96" t="str">
        <f>Capex_Historical!Q$10</f>
        <v>RY15</v>
      </c>
      <c r="P89" s="64" t="str">
        <f>Capex_Historical!R$10</f>
        <v>RY16</v>
      </c>
      <c r="Q89" s="64" t="str">
        <f>Capex_Historical!S$10</f>
        <v>RY17</v>
      </c>
      <c r="R89" s="64" t="str">
        <f>Capex_Historical!T$10</f>
        <v>RY18</v>
      </c>
      <c r="S89" s="88" t="str">
        <f>Capex_Historical!U$10</f>
        <v>RY19</v>
      </c>
      <c r="T89" s="64" t="str">
        <f>Capex_Historical!V$10</f>
        <v>RY20</v>
      </c>
      <c r="U89" s="64" t="str">
        <f>Capex_Historical!W$10</f>
        <v>RY21</v>
      </c>
      <c r="V89" s="64" t="str">
        <f>Capex_Historical!X$10</f>
        <v>RY22</v>
      </c>
      <c r="W89" s="64" t="str">
        <f>Capex_Historical!Y$10</f>
        <v>RY23</v>
      </c>
      <c r="X89" s="88" t="str">
        <f>Capex_Historical!Z$10</f>
        <v>RY24</v>
      </c>
      <c r="Z89" s="6"/>
      <c r="AA89" s="6"/>
      <c r="AB89" s="6"/>
      <c r="AC89" s="6"/>
      <c r="AD89" s="6"/>
      <c r="AE89" s="6"/>
    </row>
    <row r="90" spans="1:31" x14ac:dyDescent="0.35">
      <c r="C90" s="6"/>
      <c r="J90" s="97"/>
      <c r="K90" s="91"/>
      <c r="L90" s="91"/>
      <c r="M90" s="91"/>
      <c r="N90" s="89"/>
      <c r="O90" s="97"/>
      <c r="P90" s="91"/>
      <c r="Q90" s="91"/>
      <c r="R90" s="91"/>
      <c r="S90" s="89"/>
      <c r="T90" s="91"/>
      <c r="U90" s="91"/>
      <c r="V90" s="91"/>
      <c r="W90" s="91"/>
      <c r="X90" s="89"/>
      <c r="Z90" s="6"/>
      <c r="AA90" s="6"/>
      <c r="AB90" s="6"/>
      <c r="AC90" s="6"/>
      <c r="AD90" s="6"/>
      <c r="AE90" s="6"/>
    </row>
    <row r="91" spans="1:31" ht="12.75" customHeight="1" x14ac:dyDescent="0.35">
      <c r="C91" s="6"/>
      <c r="D91" s="200" t="s">
        <v>462</v>
      </c>
      <c r="E91" s="75" t="s">
        <v>1747</v>
      </c>
      <c r="F91" s="75" t="s">
        <v>75</v>
      </c>
      <c r="G91" s="75" t="str">
        <f>Real2019</f>
        <v>Real $2019</v>
      </c>
      <c r="H91" s="75" t="str">
        <f>End_year</f>
        <v>End year</v>
      </c>
      <c r="I91" s="224"/>
      <c r="J91" s="223"/>
      <c r="K91" s="223"/>
      <c r="L91" s="223"/>
      <c r="M91" s="223"/>
      <c r="N91" s="224"/>
      <c r="O91" s="223"/>
      <c r="P91" s="223"/>
      <c r="Q91" s="223"/>
      <c r="R91" s="174">
        <v>5654425</v>
      </c>
      <c r="S91" s="222">
        <v>403887.5</v>
      </c>
      <c r="T91" s="173">
        <v>562375</v>
      </c>
      <c r="U91" s="174">
        <v>562375</v>
      </c>
      <c r="V91" s="174">
        <v>10531750</v>
      </c>
      <c r="W91" s="174">
        <v>11554250</v>
      </c>
      <c r="X91" s="222">
        <v>9790437.5</v>
      </c>
      <c r="Z91" s="6"/>
      <c r="AA91" s="6"/>
      <c r="AB91" s="6"/>
      <c r="AC91" s="6"/>
      <c r="AD91" s="6"/>
      <c r="AE91" s="6"/>
    </row>
    <row r="92" spans="1:31" ht="12.3" x14ac:dyDescent="0.35">
      <c r="D92" s="200" t="s">
        <v>463</v>
      </c>
      <c r="E92" s="75" t="s">
        <v>1747</v>
      </c>
      <c r="F92" s="75" t="s">
        <v>75</v>
      </c>
      <c r="G92" s="75" t="str">
        <f>Real2019</f>
        <v>Real $2019</v>
      </c>
      <c r="H92" s="75" t="str">
        <f>End_year</f>
        <v>End year</v>
      </c>
      <c r="I92" s="224"/>
      <c r="J92" s="223"/>
      <c r="K92" s="223"/>
      <c r="L92" s="223"/>
      <c r="M92" s="223"/>
      <c r="N92" s="224"/>
      <c r="O92" s="223"/>
      <c r="P92" s="223"/>
      <c r="Q92" s="223"/>
      <c r="R92" s="174">
        <v>8802756.1931950916</v>
      </c>
      <c r="S92" s="222">
        <v>3602233.7574999998</v>
      </c>
      <c r="T92" s="173">
        <v>6744951.9249999998</v>
      </c>
      <c r="U92" s="174">
        <v>5091681.8999999994</v>
      </c>
      <c r="V92" s="174">
        <v>4542957.2749999994</v>
      </c>
      <c r="W92" s="174">
        <v>5464546.75</v>
      </c>
      <c r="X92" s="222">
        <v>4052924.15</v>
      </c>
    </row>
    <row r="94" spans="1:31" ht="12.3" x14ac:dyDescent="0.35">
      <c r="D94" s="74" t="str">
        <f>"Total "&amp;D89</f>
        <v>Total AUGMENTATION CAPEX (as incurred)</v>
      </c>
      <c r="E94" s="67" t="s">
        <v>134</v>
      </c>
      <c r="F94" s="67" t="str">
        <f>F91</f>
        <v>Dollars</v>
      </c>
      <c r="G94" s="67" t="str">
        <f t="shared" ref="G94:H94" si="36">G91</f>
        <v>Real $2019</v>
      </c>
      <c r="H94" s="67" t="str">
        <f t="shared" si="36"/>
        <v>End year</v>
      </c>
      <c r="I94" s="177">
        <f t="shared" ref="I94:X94" si="37">SUM(I91:I92)</f>
        <v>0</v>
      </c>
      <c r="J94" s="175">
        <f t="shared" si="37"/>
        <v>0</v>
      </c>
      <c r="K94" s="175">
        <f t="shared" si="37"/>
        <v>0</v>
      </c>
      <c r="L94" s="175">
        <f t="shared" si="37"/>
        <v>0</v>
      </c>
      <c r="M94" s="175">
        <f t="shared" si="37"/>
        <v>0</v>
      </c>
      <c r="N94" s="175">
        <f t="shared" si="37"/>
        <v>0</v>
      </c>
      <c r="O94" s="176">
        <f t="shared" si="37"/>
        <v>0</v>
      </c>
      <c r="P94" s="175">
        <f t="shared" si="37"/>
        <v>0</v>
      </c>
      <c r="Q94" s="175">
        <f t="shared" si="37"/>
        <v>0</v>
      </c>
      <c r="R94" s="175">
        <f t="shared" si="37"/>
        <v>14457181.193195092</v>
      </c>
      <c r="S94" s="177">
        <f t="shared" si="37"/>
        <v>4006121.2574999998</v>
      </c>
      <c r="T94" s="175">
        <f t="shared" si="37"/>
        <v>7307326.9249999998</v>
      </c>
      <c r="U94" s="175">
        <f t="shared" si="37"/>
        <v>5654056.8999999994</v>
      </c>
      <c r="V94" s="175">
        <f t="shared" si="37"/>
        <v>15074707.274999999</v>
      </c>
      <c r="W94" s="175">
        <f t="shared" si="37"/>
        <v>17018796.75</v>
      </c>
      <c r="X94" s="175">
        <f t="shared" si="37"/>
        <v>13843361.65</v>
      </c>
    </row>
    <row r="95" spans="1:31" x14ac:dyDescent="0.35">
      <c r="A95" s="6"/>
      <c r="B95" s="6"/>
      <c r="C95" s="6"/>
      <c r="D95" s="6"/>
      <c r="E95" s="6"/>
      <c r="F95" s="6"/>
      <c r="G95" s="6"/>
      <c r="H95" s="6"/>
      <c r="I95" s="6"/>
      <c r="J95" s="6"/>
      <c r="K95" s="6"/>
      <c r="L95" s="6"/>
      <c r="M95" s="6"/>
      <c r="N95" s="6"/>
      <c r="O95" s="6"/>
      <c r="P95" s="6"/>
      <c r="Q95" s="6"/>
      <c r="R95" s="6"/>
      <c r="S95" s="6"/>
      <c r="T95" s="6"/>
      <c r="U95" s="6"/>
      <c r="V95" s="6"/>
      <c r="W95" s="6"/>
      <c r="X95" s="6"/>
      <c r="Y95" s="6"/>
    </row>
    <row r="96" spans="1:31" ht="12.3" x14ac:dyDescent="0.35">
      <c r="A96" s="6"/>
      <c r="B96" s="6"/>
      <c r="C96" s="6"/>
      <c r="D96" s="73" t="s">
        <v>132</v>
      </c>
      <c r="E96" s="64" t="str">
        <f>Lookup!E$20</f>
        <v>Source</v>
      </c>
      <c r="F96" s="64" t="str">
        <f>Lookup!F$20</f>
        <v>Unit</v>
      </c>
      <c r="G96" s="64" t="str">
        <f>Lookup!G$20</f>
        <v>Basis</v>
      </c>
      <c r="H96" s="64" t="str">
        <f>Lookup!H$20</f>
        <v>Timing</v>
      </c>
      <c r="I96" s="88" t="str">
        <f t="shared" ref="I96:X96" si="38">I$10</f>
        <v>RY09</v>
      </c>
      <c r="J96" s="64" t="str">
        <f t="shared" si="38"/>
        <v>RY10</v>
      </c>
      <c r="K96" s="64" t="str">
        <f t="shared" si="38"/>
        <v>RY11</v>
      </c>
      <c r="L96" s="64" t="str">
        <f t="shared" si="38"/>
        <v>RY12</v>
      </c>
      <c r="M96" s="64" t="str">
        <f t="shared" si="38"/>
        <v>RY13</v>
      </c>
      <c r="N96" s="88" t="str">
        <f t="shared" si="38"/>
        <v>RY14</v>
      </c>
      <c r="O96" s="64" t="str">
        <f t="shared" si="38"/>
        <v>RY15</v>
      </c>
      <c r="P96" s="64" t="str">
        <f t="shared" si="38"/>
        <v>RY16</v>
      </c>
      <c r="Q96" s="64" t="str">
        <f t="shared" si="38"/>
        <v>RY17</v>
      </c>
      <c r="R96" s="64" t="str">
        <f t="shared" si="38"/>
        <v>RY18</v>
      </c>
      <c r="S96" s="88" t="str">
        <f t="shared" si="38"/>
        <v>RY19</v>
      </c>
      <c r="T96" s="64" t="str">
        <f t="shared" si="38"/>
        <v>RY20</v>
      </c>
      <c r="U96" s="64" t="str">
        <f t="shared" si="38"/>
        <v>RY21</v>
      </c>
      <c r="V96" s="64" t="str">
        <f t="shared" si="38"/>
        <v>RY22</v>
      </c>
      <c r="W96" s="64" t="str">
        <f t="shared" si="38"/>
        <v>RY23</v>
      </c>
      <c r="X96" s="64" t="str">
        <f t="shared" si="38"/>
        <v>RY24</v>
      </c>
      <c r="Y96" s="6"/>
    </row>
    <row r="97" spans="1:25" x14ac:dyDescent="0.35">
      <c r="A97" s="6"/>
      <c r="B97" s="6"/>
      <c r="C97" s="6"/>
      <c r="I97" s="93"/>
      <c r="N97" s="89"/>
      <c r="S97" s="89"/>
      <c r="Y97" s="6"/>
    </row>
    <row r="98" spans="1:25" ht="12.3" x14ac:dyDescent="0.35">
      <c r="A98" s="6"/>
      <c r="B98" s="6"/>
      <c r="C98" s="6"/>
      <c r="D98" s="15" t="s">
        <v>1750</v>
      </c>
      <c r="E98" s="75" t="s">
        <v>629</v>
      </c>
      <c r="F98" s="75" t="str">
        <f>Dollars</f>
        <v>Dollars</v>
      </c>
      <c r="G98" s="75" t="str">
        <f>Real2019</f>
        <v>Real $2019</v>
      </c>
      <c r="H98" s="75" t="str">
        <f>End_year</f>
        <v>End year</v>
      </c>
      <c r="I98" s="224"/>
      <c r="J98" s="223"/>
      <c r="K98" s="223"/>
      <c r="L98" s="223"/>
      <c r="M98" s="223"/>
      <c r="N98" s="224"/>
      <c r="O98" s="223"/>
      <c r="P98" s="223"/>
      <c r="Q98" s="223"/>
      <c r="R98" s="229">
        <f>R$58</f>
        <v>34523.748689350599</v>
      </c>
      <c r="S98" s="230">
        <f t="shared" ref="S98:X98" si="39">S$58</f>
        <v>26348.177192798696</v>
      </c>
      <c r="T98" s="231">
        <f t="shared" si="39"/>
        <v>87580.596638312083</v>
      </c>
      <c r="U98" s="229">
        <f t="shared" si="39"/>
        <v>101924.97600264083</v>
      </c>
      <c r="V98" s="229">
        <f t="shared" si="39"/>
        <v>381691.69360808295</v>
      </c>
      <c r="W98" s="229">
        <f t="shared" si="39"/>
        <v>566343.3286471999</v>
      </c>
      <c r="X98" s="229">
        <f t="shared" si="39"/>
        <v>554607.43656497868</v>
      </c>
      <c r="Y98" s="6"/>
    </row>
    <row r="99" spans="1:25" ht="12.3" x14ac:dyDescent="0.35">
      <c r="A99" s="6"/>
      <c r="B99" s="6"/>
      <c r="C99" s="6"/>
      <c r="D99" s="15"/>
      <c r="E99" s="75"/>
      <c r="F99" s="75"/>
      <c r="G99" s="75"/>
      <c r="H99" s="75"/>
      <c r="I99" s="233"/>
      <c r="N99" s="89"/>
      <c r="R99" s="75"/>
      <c r="S99" s="233"/>
      <c r="T99" s="75"/>
      <c r="U99" s="75"/>
      <c r="V99" s="75"/>
      <c r="W99" s="75"/>
      <c r="X99" s="75"/>
      <c r="Y99" s="6"/>
    </row>
    <row r="100" spans="1:25" ht="12.3" x14ac:dyDescent="0.35">
      <c r="A100" s="6"/>
      <c r="B100" s="6"/>
      <c r="C100" s="6"/>
      <c r="D100" s="74" t="s">
        <v>133</v>
      </c>
      <c r="E100" s="67" t="s">
        <v>134</v>
      </c>
      <c r="F100" s="67" t="str">
        <f>F98</f>
        <v>Dollars</v>
      </c>
      <c r="G100" s="67" t="str">
        <f t="shared" ref="G100:H100" si="40">G98</f>
        <v>Real $2019</v>
      </c>
      <c r="H100" s="67" t="str">
        <f t="shared" si="40"/>
        <v>End year</v>
      </c>
      <c r="I100" s="177">
        <f t="shared" ref="I100:X100" si="41">SUM(I98:I98)</f>
        <v>0</v>
      </c>
      <c r="J100" s="175">
        <f t="shared" si="41"/>
        <v>0</v>
      </c>
      <c r="K100" s="175">
        <f t="shared" si="41"/>
        <v>0</v>
      </c>
      <c r="L100" s="175">
        <f t="shared" si="41"/>
        <v>0</v>
      </c>
      <c r="M100" s="175">
        <f t="shared" si="41"/>
        <v>0</v>
      </c>
      <c r="N100" s="177">
        <f t="shared" si="41"/>
        <v>0</v>
      </c>
      <c r="O100" s="175">
        <f t="shared" si="41"/>
        <v>0</v>
      </c>
      <c r="P100" s="175">
        <f t="shared" si="41"/>
        <v>0</v>
      </c>
      <c r="Q100" s="175">
        <f t="shared" si="41"/>
        <v>0</v>
      </c>
      <c r="R100" s="175">
        <f t="shared" si="41"/>
        <v>34523.748689350599</v>
      </c>
      <c r="S100" s="177">
        <f t="shared" si="41"/>
        <v>26348.177192798696</v>
      </c>
      <c r="T100" s="175">
        <f t="shared" si="41"/>
        <v>87580.596638312083</v>
      </c>
      <c r="U100" s="175">
        <f t="shared" si="41"/>
        <v>101924.97600264083</v>
      </c>
      <c r="V100" s="175">
        <f t="shared" si="41"/>
        <v>381691.69360808295</v>
      </c>
      <c r="W100" s="175">
        <f t="shared" si="41"/>
        <v>566343.3286471999</v>
      </c>
      <c r="X100" s="175">
        <f t="shared" si="41"/>
        <v>554607.43656497868</v>
      </c>
      <c r="Y100" s="6"/>
    </row>
    <row r="101" spans="1:25" x14ac:dyDescent="0.35">
      <c r="A101" s="6"/>
      <c r="B101" s="6"/>
      <c r="C101" s="6"/>
      <c r="D101" s="6"/>
      <c r="E101" s="6"/>
      <c r="F101" s="6"/>
      <c r="G101" s="6"/>
      <c r="H101" s="6"/>
      <c r="I101" s="6"/>
      <c r="J101" s="6"/>
      <c r="K101" s="6"/>
      <c r="L101" s="6"/>
      <c r="M101" s="6"/>
      <c r="N101" s="6"/>
      <c r="O101" s="6"/>
      <c r="P101" s="6"/>
      <c r="Q101" s="6"/>
      <c r="R101" s="6"/>
      <c r="S101" s="6"/>
      <c r="T101" s="6"/>
      <c r="U101" s="6"/>
      <c r="V101" s="6"/>
      <c r="W101" s="6"/>
      <c r="X101" s="6"/>
      <c r="Y101" s="6"/>
    </row>
    <row r="102" spans="1:25" ht="12.3" x14ac:dyDescent="0.35">
      <c r="A102" s="6"/>
      <c r="B102" s="6"/>
      <c r="C102" s="6"/>
      <c r="D102" s="73" t="s">
        <v>1542</v>
      </c>
      <c r="E102" s="64" t="s">
        <v>65</v>
      </c>
      <c r="F102" s="64" t="s">
        <v>66</v>
      </c>
      <c r="G102" s="64" t="s">
        <v>67</v>
      </c>
      <c r="H102" s="64" t="s">
        <v>68</v>
      </c>
      <c r="I102" s="64" t="str">
        <f>Capex_Historical!K$10</f>
        <v>RY09</v>
      </c>
      <c r="J102" s="96" t="str">
        <f>Capex_Historical!L$10</f>
        <v>RY10</v>
      </c>
      <c r="K102" s="64" t="str">
        <f>Capex_Historical!M$10</f>
        <v>RY11</v>
      </c>
      <c r="L102" s="64" t="str">
        <f>Capex_Historical!N$10</f>
        <v>RY12</v>
      </c>
      <c r="M102" s="64" t="str">
        <f>Capex_Historical!O$10</f>
        <v>RY13</v>
      </c>
      <c r="N102" s="88" t="str">
        <f>Capex_Historical!P$10</f>
        <v>RY14</v>
      </c>
      <c r="O102" s="96" t="str">
        <f>Capex_Historical!Q$10</f>
        <v>RY15</v>
      </c>
      <c r="P102" s="64" t="str">
        <f>Capex_Historical!R$10</f>
        <v>RY16</v>
      </c>
      <c r="Q102" s="64" t="str">
        <f>Capex_Historical!S$10</f>
        <v>RY17</v>
      </c>
      <c r="R102" s="64" t="str">
        <f>Capex_Historical!T$10</f>
        <v>RY18</v>
      </c>
      <c r="S102" s="88" t="str">
        <f>Capex_Historical!U$10</f>
        <v>RY19</v>
      </c>
      <c r="T102" s="64" t="str">
        <f>Capex_Historical!V$10</f>
        <v>RY20</v>
      </c>
      <c r="U102" s="64" t="str">
        <f>Capex_Historical!W$10</f>
        <v>RY21</v>
      </c>
      <c r="V102" s="64" t="str">
        <f>Capex_Historical!X$10</f>
        <v>RY22</v>
      </c>
      <c r="W102" s="64" t="str">
        <f>Capex_Historical!Y$10</f>
        <v>RY23</v>
      </c>
      <c r="X102" s="88" t="str">
        <f>Capex_Historical!Z$10</f>
        <v>RY24</v>
      </c>
      <c r="Y102" s="6"/>
    </row>
    <row r="103" spans="1:25" x14ac:dyDescent="0.35">
      <c r="A103" s="6"/>
      <c r="B103" s="6"/>
      <c r="C103" s="6"/>
      <c r="J103" s="97"/>
      <c r="K103" s="91"/>
      <c r="L103" s="91"/>
      <c r="M103" s="91"/>
      <c r="N103" s="89"/>
      <c r="O103" s="97"/>
      <c r="P103" s="91"/>
      <c r="Q103" s="91"/>
      <c r="R103" s="91"/>
      <c r="S103" s="89"/>
      <c r="T103" s="91"/>
      <c r="U103" s="91"/>
      <c r="V103" s="91"/>
      <c r="W103" s="91"/>
      <c r="X103" s="89"/>
      <c r="Y103" s="6"/>
    </row>
    <row r="104" spans="1:25" ht="12.3" x14ac:dyDescent="0.35">
      <c r="A104" s="6"/>
      <c r="B104" s="6"/>
      <c r="C104" s="6"/>
      <c r="D104" s="200" t="s">
        <v>462</v>
      </c>
      <c r="E104" s="75" t="s">
        <v>134</v>
      </c>
      <c r="F104" s="75" t="s">
        <v>75</v>
      </c>
      <c r="G104" s="75" t="str">
        <f>Real2019</f>
        <v>Real $2019</v>
      </c>
      <c r="H104" s="75" t="str">
        <f>End_year</f>
        <v>End year</v>
      </c>
      <c r="I104" s="224"/>
      <c r="J104" s="223"/>
      <c r="K104" s="223"/>
      <c r="L104" s="223"/>
      <c r="M104" s="223"/>
      <c r="N104" s="224"/>
      <c r="O104" s="223"/>
      <c r="P104" s="223"/>
      <c r="Q104" s="223"/>
      <c r="R104" s="229">
        <f>R91/R$94*R$86</f>
        <v>5667927.7669000011</v>
      </c>
      <c r="S104" s="230">
        <f t="shared" ref="S104:X104" si="42">S91/S$94*S$86</f>
        <v>406543.8597884198</v>
      </c>
      <c r="T104" s="231">
        <f t="shared" si="42"/>
        <v>569115.0019366768</v>
      </c>
      <c r="U104" s="229">
        <f t="shared" si="42"/>
        <v>572513.01718150056</v>
      </c>
      <c r="V104" s="229">
        <f t="shared" si="42"/>
        <v>10798410.900531143</v>
      </c>
      <c r="W104" s="229">
        <f t="shared" si="42"/>
        <v>11938745.297474762</v>
      </c>
      <c r="X104" s="229">
        <f t="shared" si="42"/>
        <v>10182673.383136185</v>
      </c>
      <c r="Y104" s="6"/>
    </row>
    <row r="105" spans="1:25" ht="12.3" x14ac:dyDescent="0.35">
      <c r="A105" s="6"/>
      <c r="B105" s="6"/>
      <c r="C105" s="6"/>
      <c r="D105" s="200" t="s">
        <v>463</v>
      </c>
      <c r="E105" s="75" t="s">
        <v>134</v>
      </c>
      <c r="F105" s="75" t="s">
        <v>75</v>
      </c>
      <c r="G105" s="75" t="str">
        <f>Real2019</f>
        <v>Real $2019</v>
      </c>
      <c r="H105" s="75" t="str">
        <f>End_year</f>
        <v>End year</v>
      </c>
      <c r="I105" s="224"/>
      <c r="J105" s="223"/>
      <c r="K105" s="223"/>
      <c r="L105" s="223"/>
      <c r="M105" s="223"/>
      <c r="N105" s="224"/>
      <c r="O105" s="223"/>
      <c r="P105" s="223"/>
      <c r="Q105" s="223"/>
      <c r="R105" s="229">
        <f t="shared" ref="R105:X105" si="43">R92/R$94*R$86</f>
        <v>8823777.1749844439</v>
      </c>
      <c r="S105" s="230">
        <f t="shared" si="43"/>
        <v>3625925.5749043794</v>
      </c>
      <c r="T105" s="231">
        <f t="shared" si="43"/>
        <v>6825789.4249551762</v>
      </c>
      <c r="U105" s="229">
        <f t="shared" si="43"/>
        <v>5183470.4015957946</v>
      </c>
      <c r="V105" s="229">
        <f t="shared" si="43"/>
        <v>4657983.6550437724</v>
      </c>
      <c r="W105" s="229">
        <f t="shared" si="43"/>
        <v>5646392.6100260504</v>
      </c>
      <c r="X105" s="229">
        <f t="shared" si="43"/>
        <v>4215297.106597621</v>
      </c>
      <c r="Y105" s="6"/>
    </row>
    <row r="106" spans="1:25" x14ac:dyDescent="0.35">
      <c r="A106" s="6"/>
      <c r="B106" s="6"/>
      <c r="C106" s="6"/>
      <c r="Y106" s="6"/>
    </row>
    <row r="107" spans="1:25" ht="12.3" x14ac:dyDescent="0.35">
      <c r="A107" s="6"/>
      <c r="B107" s="6"/>
      <c r="C107" s="6"/>
      <c r="D107" s="74" t="str">
        <f>"Total "&amp;D102</f>
        <v>Total AUGMENTATION CAPEX (as incurred)</v>
      </c>
      <c r="E107" s="67" t="s">
        <v>134</v>
      </c>
      <c r="F107" s="67" t="str">
        <f>F104</f>
        <v>Dollars</v>
      </c>
      <c r="G107" s="67" t="str">
        <f t="shared" ref="G107:H107" si="44">G104</f>
        <v>Real $2019</v>
      </c>
      <c r="H107" s="67" t="str">
        <f t="shared" si="44"/>
        <v>End year</v>
      </c>
      <c r="I107" s="177">
        <f t="shared" ref="I107:X107" si="45">SUM(I104:I105)</f>
        <v>0</v>
      </c>
      <c r="J107" s="175">
        <f t="shared" si="45"/>
        <v>0</v>
      </c>
      <c r="K107" s="175">
        <f t="shared" si="45"/>
        <v>0</v>
      </c>
      <c r="L107" s="175">
        <f t="shared" si="45"/>
        <v>0</v>
      </c>
      <c r="M107" s="175">
        <f t="shared" si="45"/>
        <v>0</v>
      </c>
      <c r="N107" s="175">
        <f t="shared" si="45"/>
        <v>0</v>
      </c>
      <c r="O107" s="176">
        <f t="shared" si="45"/>
        <v>0</v>
      </c>
      <c r="P107" s="175">
        <f t="shared" si="45"/>
        <v>0</v>
      </c>
      <c r="Q107" s="175">
        <f t="shared" si="45"/>
        <v>0</v>
      </c>
      <c r="R107" s="175">
        <f t="shared" si="45"/>
        <v>14491704.941884445</v>
      </c>
      <c r="S107" s="177">
        <f t="shared" si="45"/>
        <v>4032469.4346927991</v>
      </c>
      <c r="T107" s="175">
        <f t="shared" si="45"/>
        <v>7394904.4268918531</v>
      </c>
      <c r="U107" s="175">
        <f t="shared" si="45"/>
        <v>5755983.4187772954</v>
      </c>
      <c r="V107" s="175">
        <f t="shared" si="45"/>
        <v>15456394.555574916</v>
      </c>
      <c r="W107" s="175">
        <f t="shared" si="45"/>
        <v>17585137.907500811</v>
      </c>
      <c r="X107" s="175">
        <f t="shared" si="45"/>
        <v>14397970.489733806</v>
      </c>
      <c r="Y107" s="6"/>
    </row>
    <row r="108" spans="1:25" x14ac:dyDescent="0.35">
      <c r="A108" s="6"/>
      <c r="B108" s="6"/>
      <c r="C108" s="6"/>
      <c r="D108" s="6"/>
      <c r="E108" s="6"/>
      <c r="F108" s="6"/>
      <c r="G108" s="6"/>
      <c r="H108" s="6"/>
      <c r="I108" s="6"/>
      <c r="J108" s="6"/>
      <c r="K108" s="6"/>
      <c r="L108" s="6"/>
      <c r="M108" s="6"/>
      <c r="N108" s="6"/>
      <c r="O108" s="6"/>
      <c r="P108" s="6"/>
      <c r="Q108" s="6"/>
      <c r="R108" s="6"/>
      <c r="S108" s="6"/>
      <c r="T108" s="6"/>
      <c r="U108" s="6"/>
      <c r="V108" s="6"/>
      <c r="W108" s="6"/>
      <c r="X108" s="6"/>
      <c r="Y108" s="6"/>
    </row>
    <row r="109" spans="1:25" ht="12.3" x14ac:dyDescent="0.35">
      <c r="A109" s="70">
        <f>IF(SUM($I109:$AX109)&gt;0,1,0)</f>
        <v>0</v>
      </c>
      <c r="B109" s="6"/>
      <c r="C109" s="6"/>
      <c r="D109" s="15" t="s">
        <v>139</v>
      </c>
      <c r="E109" s="6"/>
      <c r="F109" s="6"/>
      <c r="G109" s="6"/>
      <c r="H109" s="6"/>
      <c r="I109" s="70">
        <f t="shared" ref="I109:Q109" si="46">IF(OR(ISERROR(I107),ROUND(I107-I86,4)&lt;&gt;0),1,0)</f>
        <v>0</v>
      </c>
      <c r="J109" s="70">
        <f t="shared" si="46"/>
        <v>0</v>
      </c>
      <c r="K109" s="70">
        <f t="shared" si="46"/>
        <v>0</v>
      </c>
      <c r="L109" s="70">
        <f t="shared" si="46"/>
        <v>0</v>
      </c>
      <c r="M109" s="70">
        <f t="shared" si="46"/>
        <v>0</v>
      </c>
      <c r="N109" s="70">
        <f t="shared" si="46"/>
        <v>0</v>
      </c>
      <c r="O109" s="70">
        <f t="shared" si="46"/>
        <v>0</v>
      </c>
      <c r="P109" s="70">
        <f t="shared" si="46"/>
        <v>0</v>
      </c>
      <c r="Q109" s="70">
        <f t="shared" si="46"/>
        <v>0</v>
      </c>
      <c r="R109" s="70">
        <f>IF(OR(ISERROR(R107),ROUND(R107-R86,4)&lt;&gt;0),1,0)</f>
        <v>0</v>
      </c>
      <c r="S109" s="70">
        <f t="shared" ref="S109:X109" si="47">IF(OR(ISERROR(S107),ROUND(S107-S86,4)&lt;&gt;0),1,0)</f>
        <v>0</v>
      </c>
      <c r="T109" s="70">
        <f t="shared" si="47"/>
        <v>0</v>
      </c>
      <c r="U109" s="70">
        <f t="shared" si="47"/>
        <v>0</v>
      </c>
      <c r="V109" s="70">
        <f t="shared" si="47"/>
        <v>0</v>
      </c>
      <c r="W109" s="70">
        <f t="shared" si="47"/>
        <v>0</v>
      </c>
      <c r="X109" s="70">
        <f t="shared" si="47"/>
        <v>0</v>
      </c>
      <c r="Y109" s="6"/>
    </row>
    <row r="111" spans="1:25" s="4" customFormat="1" ht="15" x14ac:dyDescent="0.35">
      <c r="B111" s="4" t="s">
        <v>729</v>
      </c>
    </row>
    <row r="113" spans="3:31" s="13" customFormat="1" ht="14.1" x14ac:dyDescent="0.35">
      <c r="C113" s="13" t="s">
        <v>623</v>
      </c>
    </row>
    <row r="114" spans="3:31" s="6" customFormat="1" ht="11.25" customHeight="1" x14ac:dyDescent="0.35"/>
    <row r="115" spans="3:31" s="6" customFormat="1" ht="11.25" customHeight="1" x14ac:dyDescent="0.35">
      <c r="D115" s="73" t="s">
        <v>626</v>
      </c>
    </row>
    <row r="116" spans="3:31" s="6" customFormat="1" ht="12.3" x14ac:dyDescent="0.35">
      <c r="D116" s="79" t="s">
        <v>628</v>
      </c>
    </row>
    <row r="117" spans="3:31" s="6" customFormat="1" ht="11.25" customHeight="1" x14ac:dyDescent="0.35"/>
    <row r="118" spans="3:31" ht="12.3" x14ac:dyDescent="0.35">
      <c r="C118" s="6"/>
      <c r="D118" s="73" t="s">
        <v>1542</v>
      </c>
      <c r="E118" s="64" t="s">
        <v>65</v>
      </c>
      <c r="F118" s="64" t="s">
        <v>66</v>
      </c>
      <c r="G118" s="64" t="s">
        <v>67</v>
      </c>
      <c r="H118" s="64" t="s">
        <v>68</v>
      </c>
      <c r="I118" s="64" t="str">
        <f>Capex_Historical!K$10</f>
        <v>RY09</v>
      </c>
      <c r="J118" s="96" t="str">
        <f>Capex_Historical!L$10</f>
        <v>RY10</v>
      </c>
      <c r="K118" s="64" t="str">
        <f>Capex_Historical!M$10</f>
        <v>RY11</v>
      </c>
      <c r="L118" s="64" t="str">
        <f>Capex_Historical!N$10</f>
        <v>RY12</v>
      </c>
      <c r="M118" s="64" t="str">
        <f>Capex_Historical!O$10</f>
        <v>RY13</v>
      </c>
      <c r="N118" s="88" t="str">
        <f>Capex_Historical!P$10</f>
        <v>RY14</v>
      </c>
      <c r="O118" s="96" t="str">
        <f>Capex_Historical!Q$10</f>
        <v>RY15</v>
      </c>
      <c r="P118" s="64" t="str">
        <f>Capex_Historical!R$10</f>
        <v>RY16</v>
      </c>
      <c r="Q118" s="64" t="str">
        <f>Capex_Historical!S$10</f>
        <v>RY17</v>
      </c>
      <c r="R118" s="64" t="str">
        <f>Capex_Historical!T$10</f>
        <v>RY18</v>
      </c>
      <c r="S118" s="88" t="str">
        <f>Capex_Historical!U$10</f>
        <v>RY19</v>
      </c>
      <c r="T118" s="64" t="str">
        <f>Capex_Historical!V$10</f>
        <v>RY20</v>
      </c>
      <c r="U118" s="64" t="str">
        <f>Capex_Historical!W$10</f>
        <v>RY21</v>
      </c>
      <c r="V118" s="64" t="str">
        <f>Capex_Historical!X$10</f>
        <v>RY22</v>
      </c>
      <c r="W118" s="64" t="str">
        <f>Capex_Historical!Y$10</f>
        <v>RY23</v>
      </c>
      <c r="X118" s="88" t="str">
        <f>Capex_Historical!Z$10</f>
        <v>RY24</v>
      </c>
      <c r="Z118" s="72" t="str">
        <f t="shared" ref="Z118:AD118" si="48">Z$10</f>
        <v>RY17 %</v>
      </c>
      <c r="AA118" s="72" t="str">
        <f t="shared" si="48"/>
        <v>RY15-RY17 Avg</v>
      </c>
      <c r="AB118" s="72" t="str">
        <f t="shared" si="48"/>
        <v>Custom %</v>
      </c>
      <c r="AD118" s="72" t="str">
        <f t="shared" si="48"/>
        <v>Selected</v>
      </c>
      <c r="AE118" s="6"/>
    </row>
    <row r="119" spans="3:31" x14ac:dyDescent="0.35">
      <c r="C119" s="6"/>
      <c r="J119" s="97"/>
      <c r="K119" s="91"/>
      <c r="L119" s="91"/>
      <c r="M119" s="91"/>
      <c r="N119" s="89"/>
      <c r="O119" s="97"/>
      <c r="P119" s="91"/>
      <c r="Q119" s="91"/>
      <c r="R119" s="91"/>
      <c r="S119" s="89"/>
      <c r="T119" s="91"/>
      <c r="U119" s="91"/>
      <c r="V119" s="91"/>
      <c r="W119" s="91"/>
      <c r="X119" s="89"/>
      <c r="AE119" s="6"/>
    </row>
    <row r="120" spans="3:31" ht="12.75" customHeight="1" x14ac:dyDescent="0.35">
      <c r="C120" s="6"/>
      <c r="D120" s="200" t="s">
        <v>452</v>
      </c>
      <c r="E120" s="75" t="s">
        <v>288</v>
      </c>
      <c r="F120" s="75" t="str">
        <f t="shared" ref="F120:F128" si="49">Dollars</f>
        <v>Dollars</v>
      </c>
      <c r="G120" s="75" t="str">
        <f t="shared" ref="G120:G128" si="50">Nominal</f>
        <v>Nominal</v>
      </c>
      <c r="H120" s="75" t="str">
        <f t="shared" ref="H120:H128" si="51">Mid_year</f>
        <v>Mid year</v>
      </c>
      <c r="I120" s="1727">
        <v>0</v>
      </c>
      <c r="J120" s="1728">
        <v>0</v>
      </c>
      <c r="K120" s="1729">
        <v>0</v>
      </c>
      <c r="L120" s="1729">
        <v>0</v>
      </c>
      <c r="M120" s="1729">
        <v>0</v>
      </c>
      <c r="N120" s="222">
        <v>9410675.8338118009</v>
      </c>
      <c r="O120" s="173">
        <v>3013895.1665346473</v>
      </c>
      <c r="P120" s="174">
        <v>3404594.7063856833</v>
      </c>
      <c r="Q120" s="174">
        <v>3923096.6342155491</v>
      </c>
      <c r="R120" s="103"/>
      <c r="S120" s="104"/>
      <c r="T120" s="103"/>
      <c r="U120" s="103"/>
      <c r="V120" s="103"/>
      <c r="W120" s="103"/>
      <c r="X120" s="104"/>
      <c r="Z120" s="85">
        <f>IF(Q$130=0,0,Q120/Q$130)</f>
        <v>0.94638749239532338</v>
      </c>
      <c r="AA120" s="85">
        <f>IF(AVERAGE(O$130:Q$130)=0,0,
AVERAGE(O120:Q120)/AVERAGE(O$130:Q$130))</f>
        <v>0.4780714641228046</v>
      </c>
      <c r="AB120" s="226">
        <v>0</v>
      </c>
      <c r="AD120" s="85">
        <f t="shared" ref="AD120:AD128" si="52">IFERROR(INDEX(Z120:AB120,,MATCH(D$116,$Z$10:$AB$10,0)),"N/A")</f>
        <v>0.4780714641228046</v>
      </c>
      <c r="AE120" s="6"/>
    </row>
    <row r="121" spans="3:31" ht="12.3" x14ac:dyDescent="0.35">
      <c r="D121" s="200" t="s">
        <v>453</v>
      </c>
      <c r="E121" s="75" t="s">
        <v>288</v>
      </c>
      <c r="F121" s="75" t="str">
        <f t="shared" si="49"/>
        <v>Dollars</v>
      </c>
      <c r="G121" s="75" t="str">
        <f t="shared" si="50"/>
        <v>Nominal</v>
      </c>
      <c r="H121" s="75" t="str">
        <f t="shared" si="51"/>
        <v>Mid year</v>
      </c>
      <c r="I121" s="1727">
        <v>0</v>
      </c>
      <c r="J121" s="1728">
        <v>0</v>
      </c>
      <c r="K121" s="1729">
        <v>0</v>
      </c>
      <c r="L121" s="1729">
        <v>0</v>
      </c>
      <c r="M121" s="1729">
        <v>0</v>
      </c>
      <c r="N121" s="222">
        <v>1250388.7456034953</v>
      </c>
      <c r="O121" s="173">
        <v>300205.50931512081</v>
      </c>
      <c r="P121" s="174">
        <v>622511.21373493015</v>
      </c>
      <c r="Q121" s="174">
        <v>58550.490598549462</v>
      </c>
      <c r="R121" s="103"/>
      <c r="S121" s="104"/>
      <c r="T121" s="103"/>
      <c r="U121" s="103"/>
      <c r="V121" s="103"/>
      <c r="W121" s="103"/>
      <c r="X121" s="104"/>
      <c r="Z121" s="85">
        <f t="shared" ref="Z121:Z128" si="53">IF(Q$130=0,0,Q121/Q$130)</f>
        <v>1.412441679177681E-2</v>
      </c>
      <c r="AA121" s="85">
        <f t="shared" ref="AA121:AA128" si="54">IF(AVERAGE(O$130:Q$130)=0,0,
AVERAGE(O121:Q121)/AVERAGE(O$130:Q$130))</f>
        <v>4.5362077975269366E-2</v>
      </c>
      <c r="AB121" s="226">
        <v>0</v>
      </c>
      <c r="AD121" s="85">
        <f t="shared" si="52"/>
        <v>4.5362077975269366E-2</v>
      </c>
    </row>
    <row r="122" spans="3:31" ht="12.3" x14ac:dyDescent="0.35">
      <c r="D122" s="200" t="s">
        <v>454</v>
      </c>
      <c r="E122" s="75" t="s">
        <v>288</v>
      </c>
      <c r="F122" s="75" t="str">
        <f t="shared" si="49"/>
        <v>Dollars</v>
      </c>
      <c r="G122" s="75" t="str">
        <f t="shared" si="50"/>
        <v>Nominal</v>
      </c>
      <c r="H122" s="75" t="str">
        <f t="shared" si="51"/>
        <v>Mid year</v>
      </c>
      <c r="I122" s="1727">
        <v>0</v>
      </c>
      <c r="J122" s="1728">
        <v>0</v>
      </c>
      <c r="K122" s="1729">
        <v>0</v>
      </c>
      <c r="L122" s="1729">
        <v>0</v>
      </c>
      <c r="M122" s="1729">
        <v>0</v>
      </c>
      <c r="N122" s="222">
        <v>3628359.4152836995</v>
      </c>
      <c r="O122" s="173">
        <v>6565235.8889009021</v>
      </c>
      <c r="P122" s="174">
        <v>2966902.7112011104</v>
      </c>
      <c r="Q122" s="174">
        <v>143346.68145612988</v>
      </c>
      <c r="R122" s="103"/>
      <c r="S122" s="104"/>
      <c r="T122" s="103"/>
      <c r="U122" s="103"/>
      <c r="V122" s="103"/>
      <c r="W122" s="103"/>
      <c r="X122" s="104"/>
      <c r="Z122" s="85">
        <f t="shared" si="53"/>
        <v>3.4580210240878873E-2</v>
      </c>
      <c r="AA122" s="85">
        <f t="shared" si="54"/>
        <v>0.44727889782301972</v>
      </c>
      <c r="AB122" s="226">
        <v>0</v>
      </c>
      <c r="AD122" s="85">
        <f t="shared" si="52"/>
        <v>0.44727889782301972</v>
      </c>
    </row>
    <row r="123" spans="3:31" ht="12.3" x14ac:dyDescent="0.35">
      <c r="D123" s="200" t="s">
        <v>455</v>
      </c>
      <c r="E123" s="75" t="s">
        <v>288</v>
      </c>
      <c r="F123" s="75" t="str">
        <f t="shared" si="49"/>
        <v>Dollars</v>
      </c>
      <c r="G123" s="75" t="str">
        <f t="shared" si="50"/>
        <v>Nominal</v>
      </c>
      <c r="H123" s="75" t="str">
        <f t="shared" si="51"/>
        <v>Mid year</v>
      </c>
      <c r="I123" s="1727">
        <v>0</v>
      </c>
      <c r="J123" s="1728">
        <v>0</v>
      </c>
      <c r="K123" s="1729">
        <v>0</v>
      </c>
      <c r="L123" s="1729">
        <v>0</v>
      </c>
      <c r="M123" s="1729">
        <v>0</v>
      </c>
      <c r="N123" s="222">
        <v>0</v>
      </c>
      <c r="O123" s="173">
        <v>0</v>
      </c>
      <c r="P123" s="174">
        <v>0</v>
      </c>
      <c r="Q123" s="174">
        <v>0</v>
      </c>
      <c r="R123" s="103"/>
      <c r="S123" s="104"/>
      <c r="T123" s="103"/>
      <c r="U123" s="103"/>
      <c r="V123" s="103"/>
      <c r="W123" s="103"/>
      <c r="X123" s="104"/>
      <c r="Z123" s="85">
        <f t="shared" si="53"/>
        <v>0</v>
      </c>
      <c r="AA123" s="85">
        <f t="shared" si="54"/>
        <v>0</v>
      </c>
      <c r="AB123" s="226">
        <v>0</v>
      </c>
      <c r="AD123" s="85">
        <f t="shared" si="52"/>
        <v>0</v>
      </c>
    </row>
    <row r="124" spans="3:31" ht="12.3" x14ac:dyDescent="0.35">
      <c r="D124" s="200" t="s">
        <v>456</v>
      </c>
      <c r="E124" s="75" t="s">
        <v>288</v>
      </c>
      <c r="F124" s="75" t="str">
        <f t="shared" si="49"/>
        <v>Dollars</v>
      </c>
      <c r="G124" s="75" t="str">
        <f t="shared" si="50"/>
        <v>Nominal</v>
      </c>
      <c r="H124" s="75" t="str">
        <f t="shared" si="51"/>
        <v>Mid year</v>
      </c>
      <c r="I124" s="1727">
        <v>0</v>
      </c>
      <c r="J124" s="1728">
        <v>0</v>
      </c>
      <c r="K124" s="1729">
        <v>0</v>
      </c>
      <c r="L124" s="1729">
        <v>0</v>
      </c>
      <c r="M124" s="1729">
        <v>0</v>
      </c>
      <c r="N124" s="222">
        <v>562.60215425304318</v>
      </c>
      <c r="O124" s="173">
        <v>20438.36057749149</v>
      </c>
      <c r="P124" s="174">
        <v>13304.322146977265</v>
      </c>
      <c r="Q124" s="174">
        <v>702.598063072076</v>
      </c>
      <c r="R124" s="103"/>
      <c r="S124" s="104"/>
      <c r="T124" s="103"/>
      <c r="U124" s="103"/>
      <c r="V124" s="103"/>
      <c r="W124" s="103"/>
      <c r="X124" s="104"/>
      <c r="Z124" s="85">
        <f t="shared" si="53"/>
        <v>1.6949111405346526E-4</v>
      </c>
      <c r="AA124" s="85">
        <f t="shared" si="54"/>
        <v>1.5923384489273502E-3</v>
      </c>
      <c r="AB124" s="226">
        <v>0</v>
      </c>
      <c r="AD124" s="85">
        <f t="shared" si="52"/>
        <v>1.5923384489273502E-3</v>
      </c>
    </row>
    <row r="125" spans="3:31" ht="12.3" x14ac:dyDescent="0.35">
      <c r="D125" s="200" t="s">
        <v>457</v>
      </c>
      <c r="E125" s="75" t="s">
        <v>288</v>
      </c>
      <c r="F125" s="75" t="str">
        <f t="shared" si="49"/>
        <v>Dollars</v>
      </c>
      <c r="G125" s="75" t="str">
        <f t="shared" si="50"/>
        <v>Nominal</v>
      </c>
      <c r="H125" s="75" t="str">
        <f t="shared" si="51"/>
        <v>Mid year</v>
      </c>
      <c r="I125" s="1727">
        <v>0</v>
      </c>
      <c r="J125" s="1728">
        <v>0</v>
      </c>
      <c r="K125" s="1729">
        <v>0</v>
      </c>
      <c r="L125" s="1729">
        <v>0</v>
      </c>
      <c r="M125" s="1729">
        <v>0</v>
      </c>
      <c r="N125" s="222">
        <v>0</v>
      </c>
      <c r="O125" s="173">
        <v>0</v>
      </c>
      <c r="P125" s="174">
        <v>0</v>
      </c>
      <c r="Q125" s="174">
        <v>0</v>
      </c>
      <c r="R125" s="103"/>
      <c r="S125" s="104"/>
      <c r="T125" s="103"/>
      <c r="U125" s="103"/>
      <c r="V125" s="103"/>
      <c r="W125" s="103"/>
      <c r="X125" s="104"/>
      <c r="Z125" s="85">
        <f t="shared" si="53"/>
        <v>0</v>
      </c>
      <c r="AA125" s="85">
        <f t="shared" si="54"/>
        <v>0</v>
      </c>
      <c r="AB125" s="226">
        <v>0</v>
      </c>
      <c r="AD125" s="85">
        <f t="shared" si="52"/>
        <v>0</v>
      </c>
    </row>
    <row r="126" spans="3:31" ht="12.3" x14ac:dyDescent="0.35">
      <c r="D126" s="200" t="s">
        <v>458</v>
      </c>
      <c r="E126" s="75" t="s">
        <v>288</v>
      </c>
      <c r="F126" s="75" t="str">
        <f t="shared" si="49"/>
        <v>Dollars</v>
      </c>
      <c r="G126" s="75" t="str">
        <f t="shared" si="50"/>
        <v>Nominal</v>
      </c>
      <c r="H126" s="75" t="str">
        <f t="shared" si="51"/>
        <v>Mid year</v>
      </c>
      <c r="I126" s="1727">
        <v>0</v>
      </c>
      <c r="J126" s="1728">
        <v>0</v>
      </c>
      <c r="K126" s="1729">
        <v>0</v>
      </c>
      <c r="L126" s="1729">
        <v>0</v>
      </c>
      <c r="M126" s="1729">
        <v>0</v>
      </c>
      <c r="N126" s="222">
        <v>0</v>
      </c>
      <c r="O126" s="173">
        <v>0</v>
      </c>
      <c r="P126" s="174">
        <v>0</v>
      </c>
      <c r="Q126" s="174">
        <v>0</v>
      </c>
      <c r="R126" s="103"/>
      <c r="S126" s="104"/>
      <c r="T126" s="103"/>
      <c r="U126" s="103"/>
      <c r="V126" s="103"/>
      <c r="W126" s="103"/>
      <c r="X126" s="104"/>
      <c r="Z126" s="85">
        <f t="shared" si="53"/>
        <v>0</v>
      </c>
      <c r="AA126" s="85">
        <f t="shared" si="54"/>
        <v>0</v>
      </c>
      <c r="AB126" s="226">
        <v>0</v>
      </c>
      <c r="AD126" s="85">
        <f t="shared" si="52"/>
        <v>0</v>
      </c>
    </row>
    <row r="127" spans="3:31" ht="12.3" x14ac:dyDescent="0.35">
      <c r="D127" s="200" t="s">
        <v>459</v>
      </c>
      <c r="E127" s="75" t="s">
        <v>288</v>
      </c>
      <c r="F127" s="75" t="str">
        <f t="shared" si="49"/>
        <v>Dollars</v>
      </c>
      <c r="G127" s="75" t="str">
        <f t="shared" si="50"/>
        <v>Nominal</v>
      </c>
      <c r="H127" s="75" t="str">
        <f t="shared" si="51"/>
        <v>Mid year</v>
      </c>
      <c r="I127" s="1727">
        <v>0</v>
      </c>
      <c r="J127" s="1728">
        <v>0</v>
      </c>
      <c r="K127" s="1729">
        <v>0</v>
      </c>
      <c r="L127" s="1729">
        <v>0</v>
      </c>
      <c r="M127" s="1729">
        <v>0</v>
      </c>
      <c r="N127" s="222">
        <v>0</v>
      </c>
      <c r="O127" s="173">
        <v>0</v>
      </c>
      <c r="P127" s="174">
        <v>0</v>
      </c>
      <c r="Q127" s="174">
        <v>0</v>
      </c>
      <c r="R127" s="103"/>
      <c r="S127" s="104"/>
      <c r="T127" s="103"/>
      <c r="U127" s="103"/>
      <c r="V127" s="103"/>
      <c r="W127" s="103"/>
      <c r="X127" s="104"/>
      <c r="Z127" s="85">
        <f t="shared" si="53"/>
        <v>0</v>
      </c>
      <c r="AA127" s="85">
        <f t="shared" si="54"/>
        <v>0</v>
      </c>
      <c r="AB127" s="226">
        <v>0</v>
      </c>
      <c r="AD127" s="85">
        <f t="shared" si="52"/>
        <v>0</v>
      </c>
    </row>
    <row r="128" spans="3:31" ht="12.3" x14ac:dyDescent="0.35">
      <c r="D128" s="200" t="s">
        <v>460</v>
      </c>
      <c r="E128" s="75" t="s">
        <v>288</v>
      </c>
      <c r="F128" s="75" t="str">
        <f t="shared" si="49"/>
        <v>Dollars</v>
      </c>
      <c r="G128" s="75" t="str">
        <f t="shared" si="50"/>
        <v>Nominal</v>
      </c>
      <c r="H128" s="75" t="str">
        <f t="shared" si="51"/>
        <v>Mid year</v>
      </c>
      <c r="I128" s="1727">
        <v>0</v>
      </c>
      <c r="J128" s="1728">
        <v>0</v>
      </c>
      <c r="K128" s="1729">
        <v>0</v>
      </c>
      <c r="L128" s="1729">
        <v>0</v>
      </c>
      <c r="M128" s="1729">
        <v>0</v>
      </c>
      <c r="N128" s="222">
        <v>685162.09562699345</v>
      </c>
      <c r="O128" s="173">
        <v>410894.14407386101</v>
      </c>
      <c r="P128" s="174">
        <v>168563.45168549209</v>
      </c>
      <c r="Q128" s="174">
        <v>19642.228879319646</v>
      </c>
      <c r="R128" s="103"/>
      <c r="S128" s="104"/>
      <c r="T128" s="103"/>
      <c r="U128" s="103"/>
      <c r="V128" s="103"/>
      <c r="W128" s="103"/>
      <c r="X128" s="104"/>
      <c r="Z128" s="85">
        <f t="shared" si="53"/>
        <v>4.738389457967394E-3</v>
      </c>
      <c r="AA128" s="85">
        <f t="shared" si="54"/>
        <v>2.7695221629978731E-2</v>
      </c>
      <c r="AB128" s="226">
        <v>0</v>
      </c>
      <c r="AD128" s="85">
        <f t="shared" si="52"/>
        <v>2.7695221629978731E-2</v>
      </c>
    </row>
    <row r="130" spans="1:31" ht="12.3" x14ac:dyDescent="0.35">
      <c r="D130" s="74" t="str">
        <f>"Total "&amp;D118</f>
        <v>Total AUGMENTATION CAPEX (as incurred)</v>
      </c>
      <c r="E130" s="67" t="s">
        <v>134</v>
      </c>
      <c r="F130" s="67" t="str">
        <f>F120</f>
        <v>Dollars</v>
      </c>
      <c r="G130" s="67" t="str">
        <f t="shared" ref="G130:H130" si="55">G120</f>
        <v>Nominal</v>
      </c>
      <c r="H130" s="67" t="str">
        <f t="shared" si="55"/>
        <v>Mid year</v>
      </c>
      <c r="I130" s="177">
        <f>SUM(I120:I128)</f>
        <v>0</v>
      </c>
      <c r="J130" s="175">
        <f t="shared" ref="J130:X130" si="56">SUM(J120:J128)</f>
        <v>0</v>
      </c>
      <c r="K130" s="175">
        <f t="shared" si="56"/>
        <v>0</v>
      </c>
      <c r="L130" s="175">
        <f t="shared" si="56"/>
        <v>0</v>
      </c>
      <c r="M130" s="175">
        <f t="shared" si="56"/>
        <v>0</v>
      </c>
      <c r="N130" s="175">
        <f t="shared" si="56"/>
        <v>14975148.69248024</v>
      </c>
      <c r="O130" s="176">
        <f t="shared" si="56"/>
        <v>10310669.069402024</v>
      </c>
      <c r="P130" s="175">
        <f t="shared" si="56"/>
        <v>7175876.4051541938</v>
      </c>
      <c r="Q130" s="175">
        <f t="shared" si="56"/>
        <v>4145338.6332126204</v>
      </c>
      <c r="R130" s="175">
        <f t="shared" si="56"/>
        <v>0</v>
      </c>
      <c r="S130" s="177">
        <f t="shared" si="56"/>
        <v>0</v>
      </c>
      <c r="T130" s="175">
        <f t="shared" si="56"/>
        <v>0</v>
      </c>
      <c r="U130" s="175">
        <f t="shared" si="56"/>
        <v>0</v>
      </c>
      <c r="V130" s="175">
        <f t="shared" si="56"/>
        <v>0</v>
      </c>
      <c r="W130" s="175">
        <f t="shared" si="56"/>
        <v>0</v>
      </c>
      <c r="X130" s="175">
        <f t="shared" si="56"/>
        <v>0</v>
      </c>
      <c r="Z130" s="225">
        <f>SUM(Z120:Z128)</f>
        <v>0.99999999999999989</v>
      </c>
      <c r="AA130" s="225">
        <f t="shared" ref="AA130:AB130" si="57">SUM(AA120:AA128)</f>
        <v>0.99999999999999989</v>
      </c>
      <c r="AB130" s="225">
        <f t="shared" si="57"/>
        <v>0</v>
      </c>
      <c r="AD130" s="225">
        <f t="shared" ref="AD130" si="58">SUM(AD120:AD128)</f>
        <v>0.99999999999999989</v>
      </c>
    </row>
    <row r="131" spans="1:31" x14ac:dyDescent="0.3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row>
    <row r="132" spans="1:31" ht="12.3" x14ac:dyDescent="0.35">
      <c r="A132" s="70">
        <f>IF(SUM($I132:$AD132)&gt;0,1,0)</f>
        <v>0</v>
      </c>
      <c r="B132" s="6"/>
      <c r="C132" s="6"/>
      <c r="D132" s="15" t="s">
        <v>139</v>
      </c>
      <c r="E132" s="6"/>
      <c r="F132" s="6"/>
      <c r="G132" s="6"/>
      <c r="H132" s="6"/>
      <c r="I132" s="70">
        <v>0</v>
      </c>
      <c r="J132" s="70">
        <v>0</v>
      </c>
      <c r="K132" s="70">
        <v>0</v>
      </c>
      <c r="L132" s="70">
        <v>0</v>
      </c>
      <c r="M132" s="70">
        <v>0</v>
      </c>
      <c r="N132" s="70">
        <v>0</v>
      </c>
      <c r="O132" s="70">
        <v>0</v>
      </c>
      <c r="P132" s="70">
        <v>0</v>
      </c>
      <c r="Q132" s="70">
        <v>0</v>
      </c>
      <c r="R132" s="70">
        <v>0</v>
      </c>
      <c r="S132" s="70">
        <v>0</v>
      </c>
      <c r="T132" s="70">
        <v>0</v>
      </c>
      <c r="U132" s="70">
        <v>0</v>
      </c>
      <c r="V132" s="70">
        <v>0</v>
      </c>
      <c r="W132" s="70">
        <v>0</v>
      </c>
      <c r="X132" s="70">
        <v>0</v>
      </c>
      <c r="Y132" s="6"/>
      <c r="Z132" s="70">
        <f>IF(ISERROR(Z130),1,0)</f>
        <v>0</v>
      </c>
      <c r="AA132" s="70">
        <f>IF(ISERROR(AA130),1,0)</f>
        <v>0</v>
      </c>
      <c r="AB132" s="70">
        <f>IF(ISERROR(AB130),1,0)</f>
        <v>0</v>
      </c>
      <c r="AC132" s="6"/>
      <c r="AD132" s="70">
        <f>IF(ISERROR(AD130),1,0)</f>
        <v>0</v>
      </c>
    </row>
    <row r="134" spans="1:31" s="13" customFormat="1" ht="14.1" x14ac:dyDescent="0.35">
      <c r="C134" s="13" t="s">
        <v>63</v>
      </c>
    </row>
    <row r="135" spans="1:31" s="6" customFormat="1" ht="11.25" customHeight="1" x14ac:dyDescent="0.35"/>
    <row r="136" spans="1:31" ht="12.3" x14ac:dyDescent="0.35">
      <c r="D136" s="73" t="s">
        <v>132</v>
      </c>
      <c r="E136" s="64" t="str">
        <f>Lookup!E$20</f>
        <v>Source</v>
      </c>
      <c r="F136" s="64" t="str">
        <f>Lookup!F$20</f>
        <v>Unit</v>
      </c>
      <c r="G136" s="64" t="str">
        <f>Lookup!G$20</f>
        <v>Basis</v>
      </c>
      <c r="H136" s="64" t="str">
        <f>Lookup!H$20</f>
        <v>Timing</v>
      </c>
      <c r="I136" s="88" t="str">
        <f t="shared" ref="I136:X136" si="59">I$10</f>
        <v>RY09</v>
      </c>
      <c r="J136" s="64" t="str">
        <f t="shared" si="59"/>
        <v>RY10</v>
      </c>
      <c r="K136" s="64" t="str">
        <f t="shared" si="59"/>
        <v>RY11</v>
      </c>
      <c r="L136" s="64" t="str">
        <f t="shared" si="59"/>
        <v>RY12</v>
      </c>
      <c r="M136" s="64" t="str">
        <f t="shared" si="59"/>
        <v>RY13</v>
      </c>
      <c r="N136" s="88" t="str">
        <f t="shared" si="59"/>
        <v>RY14</v>
      </c>
      <c r="O136" s="64" t="str">
        <f t="shared" si="59"/>
        <v>RY15</v>
      </c>
      <c r="P136" s="64" t="str">
        <f t="shared" si="59"/>
        <v>RY16</v>
      </c>
      <c r="Q136" s="64" t="str">
        <f t="shared" si="59"/>
        <v>RY17</v>
      </c>
      <c r="R136" s="64" t="str">
        <f t="shared" si="59"/>
        <v>RY18</v>
      </c>
      <c r="S136" s="88" t="str">
        <f t="shared" si="59"/>
        <v>RY19</v>
      </c>
      <c r="T136" s="64" t="str">
        <f t="shared" si="59"/>
        <v>RY20</v>
      </c>
      <c r="U136" s="64" t="str">
        <f t="shared" si="59"/>
        <v>RY21</v>
      </c>
      <c r="V136" s="64" t="str">
        <f t="shared" si="59"/>
        <v>RY22</v>
      </c>
      <c r="W136" s="64" t="str">
        <f t="shared" si="59"/>
        <v>RY23</v>
      </c>
      <c r="X136" s="64" t="str">
        <f t="shared" si="59"/>
        <v>RY24</v>
      </c>
      <c r="Z136" s="70"/>
      <c r="AA136" s="70"/>
    </row>
    <row r="137" spans="1:31" x14ac:dyDescent="0.35">
      <c r="I137" s="93"/>
      <c r="N137" s="89"/>
      <c r="S137" s="89"/>
      <c r="Z137" s="70"/>
      <c r="AA137" s="70"/>
    </row>
    <row r="138" spans="1:31" ht="12.3" x14ac:dyDescent="0.35">
      <c r="D138" s="15" t="s">
        <v>462</v>
      </c>
      <c r="E138" s="75" t="s">
        <v>134</v>
      </c>
      <c r="F138" s="75" t="str">
        <f t="shared" ref="F138" si="60">Dollars</f>
        <v>Dollars</v>
      </c>
      <c r="G138" s="75" t="str">
        <f>Real2019</f>
        <v>Real $2019</v>
      </c>
      <c r="H138" s="75" t="str">
        <f>End_year</f>
        <v>End year</v>
      </c>
      <c r="I138" s="224"/>
      <c r="J138" s="223"/>
      <c r="K138" s="223"/>
      <c r="L138" s="223"/>
      <c r="M138" s="223"/>
      <c r="N138" s="224"/>
      <c r="O138" s="223"/>
      <c r="P138" s="223"/>
      <c r="Q138" s="223"/>
      <c r="R138" s="229">
        <f t="shared" ref="R138:X138" si="61">R91</f>
        <v>5654425</v>
      </c>
      <c r="S138" s="230">
        <f t="shared" si="61"/>
        <v>403887.5</v>
      </c>
      <c r="T138" s="231">
        <f t="shared" si="61"/>
        <v>562375</v>
      </c>
      <c r="U138" s="229">
        <f t="shared" si="61"/>
        <v>562375</v>
      </c>
      <c r="V138" s="229">
        <f t="shared" si="61"/>
        <v>10531750</v>
      </c>
      <c r="W138" s="229">
        <f t="shared" si="61"/>
        <v>11554250</v>
      </c>
      <c r="X138" s="229">
        <f t="shared" si="61"/>
        <v>9790437.5</v>
      </c>
      <c r="Z138" s="70"/>
      <c r="AA138" s="70"/>
    </row>
    <row r="139" spans="1:31" ht="12.3" x14ac:dyDescent="0.35">
      <c r="D139" s="15"/>
      <c r="E139" s="75"/>
      <c r="F139" s="75"/>
      <c r="G139" s="75"/>
      <c r="H139" s="75"/>
      <c r="I139" s="233"/>
      <c r="N139" s="89"/>
      <c r="R139" s="75"/>
      <c r="S139" s="233"/>
      <c r="T139" s="75"/>
      <c r="U139" s="75"/>
      <c r="V139" s="75"/>
      <c r="W139" s="75"/>
      <c r="X139" s="75"/>
      <c r="Y139" s="75"/>
      <c r="Z139" s="70"/>
      <c r="AA139" s="70"/>
      <c r="AB139" s="75"/>
      <c r="AC139" s="75"/>
    </row>
    <row r="140" spans="1:31" ht="12.3" x14ac:dyDescent="0.35">
      <c r="D140" s="74" t="s">
        <v>133</v>
      </c>
      <c r="E140" s="67" t="s">
        <v>134</v>
      </c>
      <c r="F140" s="67" t="str">
        <f>F138</f>
        <v>Dollars</v>
      </c>
      <c r="G140" s="67" t="str">
        <f t="shared" ref="G140:H140" si="62">G138</f>
        <v>Real $2019</v>
      </c>
      <c r="H140" s="67" t="str">
        <f t="shared" si="62"/>
        <v>End year</v>
      </c>
      <c r="I140" s="177">
        <f t="shared" ref="I140:X140" si="63">SUM(I138:I138)</f>
        <v>0</v>
      </c>
      <c r="J140" s="175">
        <f t="shared" si="63"/>
        <v>0</v>
      </c>
      <c r="K140" s="175">
        <f t="shared" si="63"/>
        <v>0</v>
      </c>
      <c r="L140" s="175">
        <f t="shared" si="63"/>
        <v>0</v>
      </c>
      <c r="M140" s="175">
        <f t="shared" si="63"/>
        <v>0</v>
      </c>
      <c r="N140" s="177">
        <f t="shared" si="63"/>
        <v>0</v>
      </c>
      <c r="O140" s="175">
        <f t="shared" si="63"/>
        <v>0</v>
      </c>
      <c r="P140" s="175">
        <f t="shared" si="63"/>
        <v>0</v>
      </c>
      <c r="Q140" s="175">
        <f t="shared" si="63"/>
        <v>0</v>
      </c>
      <c r="R140" s="175">
        <f t="shared" si="63"/>
        <v>5654425</v>
      </c>
      <c r="S140" s="177">
        <f t="shared" si="63"/>
        <v>403887.5</v>
      </c>
      <c r="T140" s="175">
        <f t="shared" si="63"/>
        <v>562375</v>
      </c>
      <c r="U140" s="175">
        <f t="shared" si="63"/>
        <v>562375</v>
      </c>
      <c r="V140" s="175">
        <f t="shared" si="63"/>
        <v>10531750</v>
      </c>
      <c r="W140" s="175">
        <f t="shared" si="63"/>
        <v>11554250</v>
      </c>
      <c r="X140" s="175">
        <f t="shared" si="63"/>
        <v>9790437.5</v>
      </c>
      <c r="Z140" s="70"/>
      <c r="AA140" s="70"/>
    </row>
    <row r="141" spans="1:31" s="6" customFormat="1" ht="11.25" customHeight="1" x14ac:dyDescent="0.35"/>
    <row r="142" spans="1:31" s="6" customFormat="1" ht="11.25" customHeight="1" x14ac:dyDescent="0.35"/>
    <row r="143" spans="1:31" ht="12.3" x14ac:dyDescent="0.35">
      <c r="C143" s="6"/>
      <c r="D143" s="73" t="s">
        <v>1542</v>
      </c>
      <c r="E143" s="64" t="s">
        <v>65</v>
      </c>
      <c r="F143" s="64" t="s">
        <v>66</v>
      </c>
      <c r="G143" s="64" t="s">
        <v>67</v>
      </c>
      <c r="H143" s="64" t="s">
        <v>68</v>
      </c>
      <c r="I143" s="64" t="str">
        <f>Capex_Historical!K$10</f>
        <v>RY09</v>
      </c>
      <c r="J143" s="96" t="str">
        <f>Capex_Historical!L$10</f>
        <v>RY10</v>
      </c>
      <c r="K143" s="64" t="str">
        <f>Capex_Historical!M$10</f>
        <v>RY11</v>
      </c>
      <c r="L143" s="64" t="str">
        <f>Capex_Historical!N$10</f>
        <v>RY12</v>
      </c>
      <c r="M143" s="64" t="str">
        <f>Capex_Historical!O$10</f>
        <v>RY13</v>
      </c>
      <c r="N143" s="88" t="str">
        <f>Capex_Historical!P$10</f>
        <v>RY14</v>
      </c>
      <c r="O143" s="96" t="str">
        <f>Capex_Historical!Q$10</f>
        <v>RY15</v>
      </c>
      <c r="P143" s="64" t="str">
        <f>Capex_Historical!R$10</f>
        <v>RY16</v>
      </c>
      <c r="Q143" s="64" t="str">
        <f>Capex_Historical!S$10</f>
        <v>RY17</v>
      </c>
      <c r="R143" s="64" t="str">
        <f>Capex_Historical!T$10</f>
        <v>RY18</v>
      </c>
      <c r="S143" s="88" t="str">
        <f>Capex_Historical!U$10</f>
        <v>RY19</v>
      </c>
      <c r="T143" s="64" t="str">
        <f>Capex_Historical!V$10</f>
        <v>RY20</v>
      </c>
      <c r="U143" s="64" t="str">
        <f>Capex_Historical!W$10</f>
        <v>RY21</v>
      </c>
      <c r="V143" s="64" t="str">
        <f>Capex_Historical!X$10</f>
        <v>RY22</v>
      </c>
      <c r="W143" s="64" t="str">
        <f>Capex_Historical!Y$10</f>
        <v>RY23</v>
      </c>
      <c r="X143" s="88" t="str">
        <f>Capex_Historical!Z$10</f>
        <v>RY24</v>
      </c>
      <c r="Z143" s="6"/>
      <c r="AA143" s="6"/>
      <c r="AB143" s="6"/>
      <c r="AC143" s="6"/>
      <c r="AD143" s="6"/>
      <c r="AE143" s="6"/>
    </row>
    <row r="144" spans="1:31" x14ac:dyDescent="0.35">
      <c r="C144" s="6"/>
      <c r="J144" s="97"/>
      <c r="K144" s="91"/>
      <c r="L144" s="91"/>
      <c r="M144" s="91"/>
      <c r="N144" s="89"/>
      <c r="O144" s="97"/>
      <c r="P144" s="91"/>
      <c r="Q144" s="91"/>
      <c r="R144" s="91"/>
      <c r="S144" s="89"/>
      <c r="T144" s="91"/>
      <c r="U144" s="91"/>
      <c r="V144" s="91"/>
      <c r="W144" s="91"/>
      <c r="X144" s="89"/>
      <c r="Z144" s="6"/>
      <c r="AA144" s="6"/>
      <c r="AB144" s="6"/>
      <c r="AC144" s="6"/>
      <c r="AD144" s="6"/>
      <c r="AE144" s="6"/>
    </row>
    <row r="145" spans="1:31" ht="12.75" customHeight="1" x14ac:dyDescent="0.35">
      <c r="C145" s="6"/>
      <c r="D145" s="200" t="s">
        <v>452</v>
      </c>
      <c r="E145" s="75" t="s">
        <v>134</v>
      </c>
      <c r="F145" s="75" t="str">
        <f t="shared" ref="F145:F153" si="64">Dollars</f>
        <v>Dollars</v>
      </c>
      <c r="G145" s="75" t="str">
        <f t="shared" ref="G145:G153" si="65">Real2019</f>
        <v>Real $2019</v>
      </c>
      <c r="H145" s="75" t="str">
        <f t="shared" ref="H145:H153" si="66">End_year</f>
        <v>End year</v>
      </c>
      <c r="I145" s="224"/>
      <c r="J145" s="223"/>
      <c r="K145" s="223"/>
      <c r="L145" s="223"/>
      <c r="M145" s="223"/>
      <c r="N145" s="224"/>
      <c r="O145" s="223"/>
      <c r="P145" s="223"/>
      <c r="Q145" s="223"/>
      <c r="R145" s="174">
        <v>0</v>
      </c>
      <c r="S145" s="222">
        <v>0</v>
      </c>
      <c r="T145" s="173">
        <v>0</v>
      </c>
      <c r="U145" s="174">
        <v>0</v>
      </c>
      <c r="V145" s="174">
        <v>8488795</v>
      </c>
      <c r="W145" s="174">
        <v>9431540</v>
      </c>
      <c r="X145" s="222">
        <v>8277137.5</v>
      </c>
      <c r="Z145" s="6"/>
      <c r="AA145" s="6"/>
      <c r="AB145" s="6"/>
      <c r="AC145" s="6"/>
      <c r="AD145" s="6"/>
      <c r="AE145" s="6"/>
    </row>
    <row r="146" spans="1:31" ht="12.3" x14ac:dyDescent="0.35">
      <c r="D146" s="200" t="s">
        <v>453</v>
      </c>
      <c r="E146" s="75" t="s">
        <v>134</v>
      </c>
      <c r="F146" s="75" t="str">
        <f t="shared" si="64"/>
        <v>Dollars</v>
      </c>
      <c r="G146" s="75" t="str">
        <f t="shared" si="65"/>
        <v>Real $2019</v>
      </c>
      <c r="H146" s="75" t="str">
        <f t="shared" si="66"/>
        <v>End year</v>
      </c>
      <c r="I146" s="224"/>
      <c r="J146" s="223"/>
      <c r="K146" s="223"/>
      <c r="L146" s="223"/>
      <c r="M146" s="223"/>
      <c r="N146" s="224"/>
      <c r="O146" s="223"/>
      <c r="P146" s="223"/>
      <c r="Q146" s="223"/>
      <c r="R146" s="174">
        <v>5654425</v>
      </c>
      <c r="S146" s="222">
        <v>0</v>
      </c>
      <c r="T146" s="173">
        <v>0</v>
      </c>
      <c r="U146" s="174">
        <v>0</v>
      </c>
      <c r="V146" s="174">
        <v>0</v>
      </c>
      <c r="W146" s="174">
        <v>0</v>
      </c>
      <c r="X146" s="222">
        <v>0</v>
      </c>
    </row>
    <row r="147" spans="1:31" ht="12.3" x14ac:dyDescent="0.35">
      <c r="D147" s="200" t="s">
        <v>454</v>
      </c>
      <c r="E147" s="75" t="s">
        <v>134</v>
      </c>
      <c r="F147" s="75" t="str">
        <f t="shared" si="64"/>
        <v>Dollars</v>
      </c>
      <c r="G147" s="75" t="str">
        <f t="shared" si="65"/>
        <v>Real $2019</v>
      </c>
      <c r="H147" s="75" t="str">
        <f t="shared" si="66"/>
        <v>End year</v>
      </c>
      <c r="I147" s="224"/>
      <c r="J147" s="223"/>
      <c r="K147" s="223"/>
      <c r="L147" s="223"/>
      <c r="M147" s="223"/>
      <c r="N147" s="224"/>
      <c r="O147" s="223"/>
      <c r="P147" s="223"/>
      <c r="Q147" s="223"/>
      <c r="R147" s="174">
        <v>0</v>
      </c>
      <c r="S147" s="222">
        <v>403887.5</v>
      </c>
      <c r="T147" s="173">
        <v>562375</v>
      </c>
      <c r="U147" s="174">
        <v>562375</v>
      </c>
      <c r="V147" s="174">
        <v>1329250</v>
      </c>
      <c r="W147" s="174">
        <v>1329250</v>
      </c>
      <c r="X147" s="222">
        <v>818000</v>
      </c>
    </row>
    <row r="148" spans="1:31" ht="12.3" x14ac:dyDescent="0.35">
      <c r="D148" s="200" t="s">
        <v>455</v>
      </c>
      <c r="E148" s="75" t="s">
        <v>134</v>
      </c>
      <c r="F148" s="75" t="str">
        <f t="shared" si="64"/>
        <v>Dollars</v>
      </c>
      <c r="G148" s="75" t="str">
        <f t="shared" si="65"/>
        <v>Real $2019</v>
      </c>
      <c r="H148" s="75" t="str">
        <f t="shared" si="66"/>
        <v>End year</v>
      </c>
      <c r="I148" s="224"/>
      <c r="J148" s="223"/>
      <c r="K148" s="223"/>
      <c r="L148" s="223"/>
      <c r="M148" s="223"/>
      <c r="N148" s="224"/>
      <c r="O148" s="223"/>
      <c r="P148" s="223"/>
      <c r="Q148" s="223"/>
      <c r="R148" s="174">
        <v>0</v>
      </c>
      <c r="S148" s="222">
        <v>0</v>
      </c>
      <c r="T148" s="173">
        <v>0</v>
      </c>
      <c r="U148" s="174">
        <v>0</v>
      </c>
      <c r="V148" s="174">
        <v>0</v>
      </c>
      <c r="W148" s="174">
        <v>0</v>
      </c>
      <c r="X148" s="222">
        <v>0</v>
      </c>
    </row>
    <row r="149" spans="1:31" ht="12.3" x14ac:dyDescent="0.35">
      <c r="D149" s="200" t="s">
        <v>456</v>
      </c>
      <c r="E149" s="75" t="s">
        <v>134</v>
      </c>
      <c r="F149" s="75" t="str">
        <f t="shared" si="64"/>
        <v>Dollars</v>
      </c>
      <c r="G149" s="75" t="str">
        <f t="shared" si="65"/>
        <v>Real $2019</v>
      </c>
      <c r="H149" s="75" t="str">
        <f t="shared" si="66"/>
        <v>End year</v>
      </c>
      <c r="I149" s="224"/>
      <c r="J149" s="223"/>
      <c r="K149" s="223"/>
      <c r="L149" s="223"/>
      <c r="M149" s="223"/>
      <c r="N149" s="224"/>
      <c r="O149" s="223"/>
      <c r="P149" s="223"/>
      <c r="Q149" s="223"/>
      <c r="R149" s="174">
        <v>0</v>
      </c>
      <c r="S149" s="222">
        <v>0</v>
      </c>
      <c r="T149" s="173">
        <v>0</v>
      </c>
      <c r="U149" s="174">
        <v>0</v>
      </c>
      <c r="V149" s="174">
        <v>0</v>
      </c>
      <c r="W149" s="174">
        <v>0</v>
      </c>
      <c r="X149" s="222">
        <v>0</v>
      </c>
    </row>
    <row r="150" spans="1:31" ht="12.3" x14ac:dyDescent="0.35">
      <c r="D150" s="200" t="s">
        <v>457</v>
      </c>
      <c r="E150" s="75" t="s">
        <v>134</v>
      </c>
      <c r="F150" s="75" t="str">
        <f t="shared" si="64"/>
        <v>Dollars</v>
      </c>
      <c r="G150" s="75" t="str">
        <f t="shared" si="65"/>
        <v>Real $2019</v>
      </c>
      <c r="H150" s="75" t="str">
        <f t="shared" si="66"/>
        <v>End year</v>
      </c>
      <c r="I150" s="224"/>
      <c r="J150" s="223"/>
      <c r="K150" s="223"/>
      <c r="L150" s="223"/>
      <c r="M150" s="223"/>
      <c r="N150" s="224"/>
      <c r="O150" s="223"/>
      <c r="P150" s="223"/>
      <c r="Q150" s="223"/>
      <c r="R150" s="174">
        <v>0</v>
      </c>
      <c r="S150" s="222">
        <v>0</v>
      </c>
      <c r="T150" s="173">
        <v>0</v>
      </c>
      <c r="U150" s="174">
        <v>0</v>
      </c>
      <c r="V150" s="174">
        <v>0</v>
      </c>
      <c r="W150" s="174">
        <v>0</v>
      </c>
      <c r="X150" s="222">
        <v>0</v>
      </c>
    </row>
    <row r="151" spans="1:31" ht="12.3" x14ac:dyDescent="0.35">
      <c r="D151" s="200" t="s">
        <v>458</v>
      </c>
      <c r="E151" s="75" t="s">
        <v>134</v>
      </c>
      <c r="F151" s="75" t="str">
        <f t="shared" si="64"/>
        <v>Dollars</v>
      </c>
      <c r="G151" s="75" t="str">
        <f t="shared" si="65"/>
        <v>Real $2019</v>
      </c>
      <c r="H151" s="75" t="str">
        <f t="shared" si="66"/>
        <v>End year</v>
      </c>
      <c r="I151" s="224"/>
      <c r="J151" s="223"/>
      <c r="K151" s="223"/>
      <c r="L151" s="223"/>
      <c r="M151" s="223"/>
      <c r="N151" s="224"/>
      <c r="O151" s="223"/>
      <c r="P151" s="223"/>
      <c r="Q151" s="223"/>
      <c r="R151" s="174">
        <v>0</v>
      </c>
      <c r="S151" s="222">
        <v>0</v>
      </c>
      <c r="T151" s="173">
        <v>0</v>
      </c>
      <c r="U151" s="174">
        <v>0</v>
      </c>
      <c r="V151" s="174">
        <v>0</v>
      </c>
      <c r="W151" s="174">
        <v>0</v>
      </c>
      <c r="X151" s="222">
        <v>0</v>
      </c>
    </row>
    <row r="152" spans="1:31" ht="12.3" x14ac:dyDescent="0.35">
      <c r="D152" s="200" t="s">
        <v>459</v>
      </c>
      <c r="E152" s="75" t="s">
        <v>134</v>
      </c>
      <c r="F152" s="75" t="str">
        <f t="shared" si="64"/>
        <v>Dollars</v>
      </c>
      <c r="G152" s="75" t="str">
        <f t="shared" si="65"/>
        <v>Real $2019</v>
      </c>
      <c r="H152" s="75" t="str">
        <f t="shared" si="66"/>
        <v>End year</v>
      </c>
      <c r="I152" s="224"/>
      <c r="J152" s="223"/>
      <c r="K152" s="223"/>
      <c r="L152" s="223"/>
      <c r="M152" s="223"/>
      <c r="N152" s="224"/>
      <c r="O152" s="223"/>
      <c r="P152" s="223"/>
      <c r="Q152" s="223"/>
      <c r="R152" s="174">
        <v>0</v>
      </c>
      <c r="S152" s="222">
        <v>0</v>
      </c>
      <c r="T152" s="173">
        <v>0</v>
      </c>
      <c r="U152" s="174">
        <v>0</v>
      </c>
      <c r="V152" s="174">
        <v>0</v>
      </c>
      <c r="W152" s="174">
        <v>0</v>
      </c>
      <c r="X152" s="222">
        <v>0</v>
      </c>
    </row>
    <row r="153" spans="1:31" ht="12.3" x14ac:dyDescent="0.35">
      <c r="D153" s="200" t="s">
        <v>460</v>
      </c>
      <c r="E153" s="75" t="s">
        <v>134</v>
      </c>
      <c r="F153" s="75" t="str">
        <f t="shared" si="64"/>
        <v>Dollars</v>
      </c>
      <c r="G153" s="75" t="str">
        <f t="shared" si="65"/>
        <v>Real $2019</v>
      </c>
      <c r="H153" s="75" t="str">
        <f t="shared" si="66"/>
        <v>End year</v>
      </c>
      <c r="I153" s="224"/>
      <c r="J153" s="223"/>
      <c r="K153" s="223"/>
      <c r="L153" s="223"/>
      <c r="M153" s="223"/>
      <c r="N153" s="224"/>
      <c r="O153" s="223"/>
      <c r="P153" s="223"/>
      <c r="Q153" s="223"/>
      <c r="R153" s="174">
        <v>0</v>
      </c>
      <c r="S153" s="222">
        <v>0</v>
      </c>
      <c r="T153" s="173">
        <v>0</v>
      </c>
      <c r="U153" s="174">
        <v>0</v>
      </c>
      <c r="V153" s="174">
        <v>713705</v>
      </c>
      <c r="W153" s="174">
        <v>793460</v>
      </c>
      <c r="X153" s="222">
        <v>695300</v>
      </c>
    </row>
    <row r="155" spans="1:31" ht="12.3" x14ac:dyDescent="0.35">
      <c r="D155" s="74" t="str">
        <f>"Total "&amp;D143</f>
        <v>Total AUGMENTATION CAPEX (as incurred)</v>
      </c>
      <c r="E155" s="67" t="s">
        <v>134</v>
      </c>
      <c r="F155" s="67" t="str">
        <f>F145</f>
        <v>Dollars</v>
      </c>
      <c r="G155" s="67" t="str">
        <f t="shared" ref="G155:H155" si="67">G145</f>
        <v>Real $2019</v>
      </c>
      <c r="H155" s="67" t="str">
        <f t="shared" si="67"/>
        <v>End year</v>
      </c>
      <c r="I155" s="177">
        <f>SUM(I145:I153)</f>
        <v>0</v>
      </c>
      <c r="J155" s="175">
        <f t="shared" ref="J155:X155" si="68">SUM(J145:J153)</f>
        <v>0</v>
      </c>
      <c r="K155" s="175">
        <f t="shared" si="68"/>
        <v>0</v>
      </c>
      <c r="L155" s="175">
        <f t="shared" si="68"/>
        <v>0</v>
      </c>
      <c r="M155" s="175">
        <f t="shared" si="68"/>
        <v>0</v>
      </c>
      <c r="N155" s="175">
        <f t="shared" si="68"/>
        <v>0</v>
      </c>
      <c r="O155" s="176">
        <f t="shared" si="68"/>
        <v>0</v>
      </c>
      <c r="P155" s="175">
        <f t="shared" si="68"/>
        <v>0</v>
      </c>
      <c r="Q155" s="175">
        <f t="shared" si="68"/>
        <v>0</v>
      </c>
      <c r="R155" s="175">
        <f t="shared" si="68"/>
        <v>5654425</v>
      </c>
      <c r="S155" s="177">
        <f t="shared" si="68"/>
        <v>403887.5</v>
      </c>
      <c r="T155" s="175">
        <f t="shared" si="68"/>
        <v>562375</v>
      </c>
      <c r="U155" s="175">
        <f t="shared" si="68"/>
        <v>562375</v>
      </c>
      <c r="V155" s="175">
        <f t="shared" si="68"/>
        <v>10531750</v>
      </c>
      <c r="W155" s="175">
        <f t="shared" si="68"/>
        <v>11554250</v>
      </c>
      <c r="X155" s="175">
        <f t="shared" si="68"/>
        <v>9790437.5</v>
      </c>
    </row>
    <row r="156" spans="1:31" x14ac:dyDescent="0.35">
      <c r="A156" s="6"/>
      <c r="B156" s="6"/>
      <c r="C156" s="6"/>
      <c r="D156" s="6"/>
      <c r="E156" s="6"/>
      <c r="F156" s="6"/>
      <c r="G156" s="6"/>
      <c r="H156" s="6"/>
      <c r="I156" s="6"/>
      <c r="J156" s="6"/>
      <c r="K156" s="6"/>
      <c r="L156" s="6"/>
      <c r="M156" s="6"/>
      <c r="N156" s="6"/>
      <c r="O156" s="6"/>
      <c r="P156" s="6"/>
      <c r="Q156" s="6"/>
      <c r="R156" s="6"/>
      <c r="S156" s="6"/>
      <c r="T156" s="6"/>
      <c r="U156" s="6"/>
      <c r="V156" s="6"/>
      <c r="W156" s="6"/>
      <c r="X156" s="6"/>
      <c r="Y156" s="6"/>
    </row>
    <row r="157" spans="1:31" ht="12.3" x14ac:dyDescent="0.35">
      <c r="A157" s="70">
        <f>IF(SUM($I157:$X157)&gt;0,1,0)</f>
        <v>0</v>
      </c>
      <c r="B157" s="6"/>
      <c r="C157" s="6"/>
      <c r="D157" s="15" t="s">
        <v>139</v>
      </c>
      <c r="E157" s="6"/>
      <c r="F157" s="6"/>
      <c r="G157" s="6"/>
      <c r="H157" s="6"/>
      <c r="I157" s="70">
        <f t="shared" ref="I157:Q157" si="69">IF(OR(ISERROR(I155),ROUND(I155-I140,4)&lt;&gt;0),1,0)</f>
        <v>0</v>
      </c>
      <c r="J157" s="70">
        <f t="shared" si="69"/>
        <v>0</v>
      </c>
      <c r="K157" s="70">
        <f t="shared" si="69"/>
        <v>0</v>
      </c>
      <c r="L157" s="70">
        <f t="shared" si="69"/>
        <v>0</v>
      </c>
      <c r="M157" s="70">
        <f t="shared" si="69"/>
        <v>0</v>
      </c>
      <c r="N157" s="70">
        <f t="shared" si="69"/>
        <v>0</v>
      </c>
      <c r="O157" s="70">
        <f t="shared" si="69"/>
        <v>0</v>
      </c>
      <c r="P157" s="70">
        <f t="shared" si="69"/>
        <v>0</v>
      </c>
      <c r="Q157" s="70">
        <f t="shared" si="69"/>
        <v>0</v>
      </c>
      <c r="R157" s="70">
        <f>IF(OR(ISERROR(R155),ROUND(R155-R140,4)&lt;&gt;0),1,0)</f>
        <v>0</v>
      </c>
      <c r="S157" s="70">
        <f t="shared" ref="S157:X157" si="70">IF(OR(ISERROR(S155),ROUND(S155-S140,4)&lt;&gt;0),1,0)</f>
        <v>0</v>
      </c>
      <c r="T157" s="70">
        <f t="shared" si="70"/>
        <v>0</v>
      </c>
      <c r="U157" s="70">
        <f t="shared" si="70"/>
        <v>0</v>
      </c>
      <c r="V157" s="70">
        <f t="shared" si="70"/>
        <v>0</v>
      </c>
      <c r="W157" s="70">
        <f t="shared" si="70"/>
        <v>0</v>
      </c>
      <c r="X157" s="70">
        <f t="shared" si="70"/>
        <v>0</v>
      </c>
      <c r="Y157" s="6"/>
    </row>
    <row r="159" spans="1:31" s="4" customFormat="1" ht="15" x14ac:dyDescent="0.35">
      <c r="B159" s="4" t="s">
        <v>33</v>
      </c>
    </row>
  </sheetData>
  <conditionalFormatting sqref="B2">
    <cfRule type="cellIs" dxfId="874" priority="1" operator="notEqual">
      <formula>"No Errors Found"</formula>
    </cfRule>
  </conditionalFormatting>
  <dataValidations disablePrompts="1" count="1">
    <dataValidation type="list" allowBlank="1" showInputMessage="1" showErrorMessage="1" sqref="D116" xr:uid="{00000000-0002-0000-0B00-000000000000}">
      <formula1>$Z$10:$AC$10</formula1>
    </dataValidation>
  </dataValidations>
  <pageMargins left="0.70866141732283472" right="0.70866141732283472" top="0.74803149606299213" bottom="0.74803149606299213" header="0.31496062992125984" footer="0.31496062992125984"/>
  <pageSetup paperSize="9" scale="44" fitToHeight="1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pageSetUpPr fitToPage="1"/>
  </sheetPr>
  <dimension ref="A1:AE75"/>
  <sheetViews>
    <sheetView showGridLines="0" zoomScaleNormal="100"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33203125" defaultRowHeight="10.199999999999999" outlineLevelRow="1" x14ac:dyDescent="0.35"/>
  <cols>
    <col min="1" max="1" width="3.33203125" style="7" customWidth="1"/>
    <col min="2" max="2" width="2.796875" style="7" customWidth="1"/>
    <col min="3" max="3" width="3.796875" style="7" customWidth="1"/>
    <col min="4" max="4" width="91.46484375" style="7" customWidth="1"/>
    <col min="5" max="5" width="11.796875" style="7" customWidth="1"/>
    <col min="6" max="6" width="9.1328125" style="7" customWidth="1"/>
    <col min="7" max="7" width="12" style="7" customWidth="1"/>
    <col min="8" max="8" width="10" style="7" customWidth="1"/>
    <col min="9" max="24" width="14.796875" style="7" customWidth="1"/>
    <col min="25" max="25" width="9.33203125" style="7"/>
    <col min="26" max="28" width="17.796875" style="7" customWidth="1"/>
    <col min="29" max="29" width="3.796875" style="7" customWidth="1"/>
    <col min="30" max="30" width="16.796875" style="7" customWidth="1"/>
    <col min="31" max="16384" width="9.33203125" style="7"/>
  </cols>
  <sheetData>
    <row r="1" spans="1:30" ht="18.899999999999999" x14ac:dyDescent="0.35">
      <c r="A1" s="70">
        <f>IF(SUM($A11:$A75)&gt;0,1,0)</f>
        <v>0</v>
      </c>
      <c r="B1" s="5" t="s">
        <v>1549</v>
      </c>
    </row>
    <row r="2" spans="1:30" x14ac:dyDescent="0.35">
      <c r="B2" s="18" t="str">
        <f>Title_Msg</f>
        <v>No Errors Found</v>
      </c>
    </row>
    <row r="3" spans="1:30" x14ac:dyDescent="0.35">
      <c r="B3" s="55" t="str">
        <f>TOC!B1</f>
        <v>Table of Contents</v>
      </c>
      <c r="C3" s="49"/>
      <c r="D3" s="49"/>
    </row>
    <row r="4" spans="1:30" ht="12.3" x14ac:dyDescent="0.35">
      <c r="B4" s="46" t="str">
        <f>Model_Name</f>
        <v>Rest RIN Population Model - Power and Water Corporation (PWC)</v>
      </c>
    </row>
    <row r="5" spans="1:30" ht="12.3" hidden="1" outlineLevel="1" x14ac:dyDescent="0.35">
      <c r="B5" s="15" t="str">
        <f>Lookup!B15</f>
        <v>Period Start Date</v>
      </c>
      <c r="O5" s="61">
        <f>Lookup!J15</f>
        <v>41821</v>
      </c>
      <c r="P5" s="61">
        <f>Lookup!K15</f>
        <v>42186</v>
      </c>
      <c r="Q5" s="61">
        <f>Lookup!L15</f>
        <v>42552</v>
      </c>
      <c r="R5" s="61">
        <f>Lookup!M15</f>
        <v>42917</v>
      </c>
      <c r="S5" s="61">
        <f>Lookup!N15</f>
        <v>43282</v>
      </c>
      <c r="T5" s="61">
        <f>Lookup!O15</f>
        <v>43647</v>
      </c>
      <c r="U5" s="61">
        <f>Lookup!P15</f>
        <v>44013</v>
      </c>
      <c r="V5" s="61">
        <f>Lookup!Q15</f>
        <v>44378</v>
      </c>
      <c r="W5" s="61">
        <f>Lookup!R15</f>
        <v>44743</v>
      </c>
      <c r="X5" s="61">
        <f>Lookup!S15</f>
        <v>45108</v>
      </c>
    </row>
    <row r="6" spans="1:30" ht="12.3" hidden="1" outlineLevel="1" x14ac:dyDescent="0.35">
      <c r="B6" s="15" t="str">
        <f>Lookup!B16</f>
        <v>Period End Date</v>
      </c>
      <c r="O6" s="61">
        <f>Lookup!J16</f>
        <v>42185</v>
      </c>
      <c r="P6" s="61">
        <f>Lookup!K16</f>
        <v>42551</v>
      </c>
      <c r="Q6" s="61">
        <f>Lookup!L16</f>
        <v>42916</v>
      </c>
      <c r="R6" s="61">
        <f>Lookup!M16</f>
        <v>43281</v>
      </c>
      <c r="S6" s="61">
        <f>Lookup!N16</f>
        <v>43646</v>
      </c>
      <c r="T6" s="61">
        <f>Lookup!O16</f>
        <v>44012</v>
      </c>
      <c r="U6" s="61">
        <f>Lookup!P16</f>
        <v>44377</v>
      </c>
      <c r="V6" s="61">
        <f>Lookup!Q16</f>
        <v>44742</v>
      </c>
      <c r="W6" s="61">
        <f>Lookup!R16</f>
        <v>45107</v>
      </c>
      <c r="X6" s="61">
        <f>Lookup!S16</f>
        <v>45473</v>
      </c>
    </row>
    <row r="7" spans="1:30" ht="12.3" hidden="1" outlineLevel="1" x14ac:dyDescent="0.35">
      <c r="B7" s="15" t="str">
        <f>Lookup!B17</f>
        <v>Period Counter</v>
      </c>
      <c r="O7" s="62">
        <f>Lookup!J17</f>
        <v>1</v>
      </c>
      <c r="P7" s="62">
        <f>Lookup!K17</f>
        <v>2</v>
      </c>
      <c r="Q7" s="62">
        <f>Lookup!L17</f>
        <v>3</v>
      </c>
      <c r="R7" s="62">
        <f>Lookup!M17</f>
        <v>4</v>
      </c>
      <c r="S7" s="62">
        <f>Lookup!N17</f>
        <v>5</v>
      </c>
      <c r="T7" s="62">
        <f>Lookup!O17</f>
        <v>6</v>
      </c>
      <c r="U7" s="62">
        <f>Lookup!P17</f>
        <v>7</v>
      </c>
      <c r="V7" s="62">
        <f>Lookup!Q17</f>
        <v>8</v>
      </c>
      <c r="W7" s="62">
        <f>Lookup!R17</f>
        <v>9</v>
      </c>
      <c r="X7" s="62">
        <f>Lookup!S17</f>
        <v>10</v>
      </c>
    </row>
    <row r="8" spans="1:30" ht="12.3" hidden="1" outlineLevel="1" x14ac:dyDescent="0.35">
      <c r="B8" s="15" t="str">
        <f>Lookup!B18</f>
        <v>Year</v>
      </c>
      <c r="O8" s="63">
        <f>Lookup!J18</f>
        <v>2015</v>
      </c>
      <c r="P8" s="63">
        <f>Lookup!K18</f>
        <v>2016</v>
      </c>
      <c r="Q8" s="63">
        <f>Lookup!L18</f>
        <v>2017</v>
      </c>
      <c r="R8" s="63">
        <f>Lookup!M18</f>
        <v>2018</v>
      </c>
      <c r="S8" s="63">
        <f>Lookup!N18</f>
        <v>2019</v>
      </c>
      <c r="T8" s="63">
        <f>Lookup!O18</f>
        <v>2020</v>
      </c>
      <c r="U8" s="63">
        <f>Lookup!P18</f>
        <v>2021</v>
      </c>
      <c r="V8" s="63">
        <f>Lookup!Q18</f>
        <v>2022</v>
      </c>
      <c r="W8" s="63">
        <f>Lookup!R18</f>
        <v>2023</v>
      </c>
      <c r="X8" s="63">
        <f>Lookup!S18</f>
        <v>2024</v>
      </c>
    </row>
    <row r="9" spans="1:30" ht="12.3" collapsed="1" x14ac:dyDescent="0.35">
      <c r="B9" s="15" t="str">
        <f>Lookup!B19</f>
        <v>Period Type</v>
      </c>
      <c r="I9" s="63" t="str">
        <f t="shared" ref="I9:N9" si="0">J9</f>
        <v>Actual</v>
      </c>
      <c r="J9" s="63" t="str">
        <f t="shared" si="0"/>
        <v>Actual</v>
      </c>
      <c r="K9" s="63" t="str">
        <f t="shared" si="0"/>
        <v>Actual</v>
      </c>
      <c r="L9" s="63" t="str">
        <f t="shared" si="0"/>
        <v>Actual</v>
      </c>
      <c r="M9" s="63" t="str">
        <f t="shared" si="0"/>
        <v>Actual</v>
      </c>
      <c r="N9" s="63" t="str">
        <f t="shared" si="0"/>
        <v>Actual</v>
      </c>
      <c r="O9" s="63" t="str">
        <f>Lookup!J19</f>
        <v>Actual</v>
      </c>
      <c r="P9" s="63" t="str">
        <f>Lookup!K19</f>
        <v>Actual</v>
      </c>
      <c r="Q9" s="63" t="str">
        <f>Lookup!L19</f>
        <v>Base Year</v>
      </c>
      <c r="R9" s="63" t="str">
        <f>Lookup!M19</f>
        <v>Forecast</v>
      </c>
      <c r="S9" s="63" t="str">
        <f>Lookup!N19</f>
        <v>Forecast</v>
      </c>
      <c r="T9" s="63" t="str">
        <f>Lookup!O19</f>
        <v>Forecast</v>
      </c>
      <c r="U9" s="63" t="str">
        <f>Lookup!P19</f>
        <v>Forecast</v>
      </c>
      <c r="V9" s="63" t="str">
        <f>Lookup!Q19</f>
        <v>Forecast</v>
      </c>
      <c r="W9" s="63" t="str">
        <f>Lookup!R19</f>
        <v>Forecast</v>
      </c>
      <c r="X9" s="63" t="str">
        <f>Lookup!S19</f>
        <v>Forecast</v>
      </c>
    </row>
    <row r="10" spans="1:30" ht="12.3" x14ac:dyDescent="0.35">
      <c r="B10" s="10" t="str">
        <f>Lookup!B20</f>
        <v>Regulatory Year</v>
      </c>
      <c r="E10" s="59" t="str">
        <f>Lookup!E20</f>
        <v>Source</v>
      </c>
      <c r="F10" s="59" t="str">
        <f>Lookup!F20</f>
        <v>Unit</v>
      </c>
      <c r="G10" s="59" t="str">
        <f>Lookup!G20</f>
        <v>Basis</v>
      </c>
      <c r="H10" s="59" t="str">
        <f>Lookup!H20</f>
        <v>Timing</v>
      </c>
      <c r="I10" s="59" t="s">
        <v>217</v>
      </c>
      <c r="J10" s="59" t="s">
        <v>216</v>
      </c>
      <c r="K10" s="59" t="s">
        <v>215</v>
      </c>
      <c r="L10" s="59" t="s">
        <v>214</v>
      </c>
      <c r="M10" s="59" t="s">
        <v>213</v>
      </c>
      <c r="N10" s="59" t="s">
        <v>212</v>
      </c>
      <c r="O10" s="59" t="str">
        <f>Lookup!J20</f>
        <v>RY15</v>
      </c>
      <c r="P10" s="59" t="str">
        <f>Lookup!K20</f>
        <v>RY16</v>
      </c>
      <c r="Q10" s="59" t="str">
        <f>Lookup!L20</f>
        <v>RY17</v>
      </c>
      <c r="R10" s="59" t="str">
        <f>Lookup!M20</f>
        <v>RY18</v>
      </c>
      <c r="S10" s="59" t="str">
        <f>Lookup!N20</f>
        <v>RY19</v>
      </c>
      <c r="T10" s="59" t="str">
        <f>Lookup!O20</f>
        <v>RY20</v>
      </c>
      <c r="U10" s="59" t="str">
        <f>Lookup!P20</f>
        <v>RY21</v>
      </c>
      <c r="V10" s="59" t="str">
        <f>Lookup!Q20</f>
        <v>RY22</v>
      </c>
      <c r="W10" s="59" t="str">
        <f>Lookup!R20</f>
        <v>RY23</v>
      </c>
      <c r="X10" s="59" t="str">
        <f>Lookup!S20</f>
        <v>RY24</v>
      </c>
      <c r="Z10" s="71" t="str">
        <f>Lookup!U20</f>
        <v>RY17 %</v>
      </c>
      <c r="AA10" s="59" t="str">
        <f>Lookup!V20</f>
        <v>RY15-RY17 Avg</v>
      </c>
      <c r="AB10" s="59" t="str">
        <f>Lookup!W20</f>
        <v>Custom %</v>
      </c>
      <c r="AC10" s="20" t="s">
        <v>35</v>
      </c>
      <c r="AD10" s="20" t="s">
        <v>625</v>
      </c>
    </row>
    <row r="11" spans="1:30" x14ac:dyDescent="0.35">
      <c r="B11" s="7" t="s">
        <v>209</v>
      </c>
    </row>
    <row r="12" spans="1:30" s="4" customFormat="1" ht="15" x14ac:dyDescent="0.35">
      <c r="B12" s="4" t="str">
        <f>CPI_Series_Inp!$C$24</f>
        <v>CPI Indexation Calculations</v>
      </c>
    </row>
    <row r="14" spans="1:30" ht="12.3" x14ac:dyDescent="0.35">
      <c r="D14" s="148" t="str">
        <f>CPI_Series_Inp!D32</f>
        <v>Real 2019 to Nominal</v>
      </c>
      <c r="E14" s="149" t="str">
        <f>CPI_Series_Inp!E32</f>
        <v>Calculated</v>
      </c>
      <c r="F14" s="136" t="str">
        <f>CPI_Series_Inp!F32</f>
        <v>Factor</v>
      </c>
      <c r="G14" s="136" t="str">
        <f>CPI_Series_Inp!G32</f>
        <v>N/A</v>
      </c>
      <c r="H14" s="136" t="str">
        <f>CPI_Series_Inp!H32</f>
        <v>N/A</v>
      </c>
      <c r="I14" s="223"/>
      <c r="J14" s="223"/>
      <c r="K14" s="223"/>
      <c r="L14" s="223"/>
      <c r="M14" s="223"/>
      <c r="N14" s="223"/>
      <c r="O14" s="159">
        <f>CPI_Series_Inp!J32</f>
        <v>0.92414709539685991</v>
      </c>
      <c r="P14" s="159">
        <f>CPI_Series_Inp!K32</f>
        <v>0.93585385884076477</v>
      </c>
      <c r="Q14" s="159">
        <f>CPI_Series_Inp!L32</f>
        <v>0.94968070361673007</v>
      </c>
      <c r="R14" s="159">
        <f>CPI_Series_Inp!M32</f>
        <v>0.9683594552339112</v>
      </c>
      <c r="S14" s="158">
        <f>CPI_Series_Inp!N32</f>
        <v>0.98893635286829751</v>
      </c>
      <c r="T14" s="161">
        <f>CPI_Series_Inp!O32</f>
        <v>1.0120517509373701</v>
      </c>
      <c r="U14" s="161">
        <f>CPI_Series_Inp!P32</f>
        <v>1.0365927373670369</v>
      </c>
      <c r="V14" s="161">
        <f>CPI_Series_Inp!Q32</f>
        <v>1.0617288119573469</v>
      </c>
      <c r="W14" s="161">
        <f>CPI_Series_Inp!R32</f>
        <v>1.0874744048502976</v>
      </c>
      <c r="X14" s="161">
        <f>CPI_Series_Inp!S32</f>
        <v>1.1138442961007426</v>
      </c>
    </row>
    <row r="15" spans="1:30" ht="12.3" x14ac:dyDescent="0.35">
      <c r="D15" s="148" t="str">
        <f>'2.1'!D72</f>
        <v>Overall Rate of Change Capex</v>
      </c>
      <c r="E15" s="149"/>
      <c r="F15" s="136"/>
      <c r="G15" s="136"/>
      <c r="H15" s="136"/>
      <c r="I15" s="223"/>
      <c r="J15" s="223"/>
      <c r="K15" s="223"/>
      <c r="L15" s="223"/>
      <c r="M15" s="223"/>
      <c r="N15" s="223"/>
      <c r="O15" s="223"/>
      <c r="P15" s="223"/>
      <c r="Q15" s="158">
        <v>1</v>
      </c>
      <c r="R15" s="158">
        <v>1</v>
      </c>
      <c r="S15" s="159">
        <f>R15*(1+'2.1'!S72)</f>
        <v>1.0128586269349733</v>
      </c>
      <c r="T15" s="161">
        <f>S15*(1+'2.1'!T72)</f>
        <v>1.0250739445759471</v>
      </c>
      <c r="U15" s="161">
        <f>T15*(1+'2.1'!U72)</f>
        <v>1.0391170124732021</v>
      </c>
      <c r="V15" s="161">
        <f>U15*(1+'2.1'!V72)</f>
        <v>1.0550534045871631</v>
      </c>
      <c r="W15" s="161">
        <f>V15*(1+'2.1'!W72)</f>
        <v>1.0679742858827044</v>
      </c>
      <c r="X15" s="161">
        <f>W15*(1+'2.1'!X72)</f>
        <v>1.0796688109270549</v>
      </c>
    </row>
    <row r="17" spans="2:31" s="4" customFormat="1" ht="15" x14ac:dyDescent="0.35">
      <c r="B17" s="4" t="s">
        <v>822</v>
      </c>
    </row>
    <row r="19" spans="2:31" s="13" customFormat="1" ht="14.1" x14ac:dyDescent="0.35">
      <c r="C19" s="13" t="s">
        <v>63</v>
      </c>
    </row>
    <row r="20" spans="2:31" s="6" customFormat="1" ht="11.25" customHeight="1" x14ac:dyDescent="0.35"/>
    <row r="21" spans="2:31" ht="12.3" x14ac:dyDescent="0.35">
      <c r="C21" s="6"/>
      <c r="D21" s="73" t="s">
        <v>1752</v>
      </c>
      <c r="E21" s="64" t="s">
        <v>65</v>
      </c>
      <c r="F21" s="64" t="s">
        <v>66</v>
      </c>
      <c r="G21" s="64" t="s">
        <v>67</v>
      </c>
      <c r="H21" s="64" t="s">
        <v>68</v>
      </c>
      <c r="I21" s="64" t="str">
        <f>Capex_Historical!K$10</f>
        <v>RY09</v>
      </c>
      <c r="J21" s="96" t="str">
        <f>Capex_Historical!L$10</f>
        <v>RY10</v>
      </c>
      <c r="K21" s="64" t="str">
        <f>Capex_Historical!M$10</f>
        <v>RY11</v>
      </c>
      <c r="L21" s="64" t="str">
        <f>Capex_Historical!N$10</f>
        <v>RY12</v>
      </c>
      <c r="M21" s="64" t="str">
        <f>Capex_Historical!O$10</f>
        <v>RY13</v>
      </c>
      <c r="N21" s="88" t="str">
        <f>Capex_Historical!P$10</f>
        <v>RY14</v>
      </c>
      <c r="O21" s="96" t="str">
        <f>Capex_Historical!Q$10</f>
        <v>RY15</v>
      </c>
      <c r="P21" s="64" t="str">
        <f>Capex_Historical!R$10</f>
        <v>RY16</v>
      </c>
      <c r="Q21" s="64" t="str">
        <f>Capex_Historical!S$10</f>
        <v>RY17</v>
      </c>
      <c r="R21" s="64" t="str">
        <f>Capex_Historical!T$10</f>
        <v>RY18</v>
      </c>
      <c r="S21" s="88" t="str">
        <f>Capex_Historical!U$10</f>
        <v>RY19</v>
      </c>
      <c r="T21" s="64" t="str">
        <f>Capex_Historical!V$10</f>
        <v>RY20</v>
      </c>
      <c r="U21" s="64" t="str">
        <f>Capex_Historical!W$10</f>
        <v>RY21</v>
      </c>
      <c r="V21" s="64" t="str">
        <f>Capex_Historical!X$10</f>
        <v>RY22</v>
      </c>
      <c r="W21" s="64" t="str">
        <f>Capex_Historical!Y$10</f>
        <v>RY23</v>
      </c>
      <c r="X21" s="88" t="str">
        <f>Capex_Historical!Z$10</f>
        <v>RY24</v>
      </c>
      <c r="Z21" s="6"/>
      <c r="AA21" s="6"/>
      <c r="AB21" s="6"/>
      <c r="AC21" s="6"/>
      <c r="AD21" s="6"/>
      <c r="AE21" s="6"/>
    </row>
    <row r="22" spans="2:31" x14ac:dyDescent="0.35">
      <c r="C22" s="6"/>
      <c r="J22" s="97"/>
      <c r="K22" s="91"/>
      <c r="L22" s="91"/>
      <c r="M22" s="91"/>
      <c r="N22" s="89"/>
      <c r="O22" s="97"/>
      <c r="P22" s="91"/>
      <c r="Q22" s="91"/>
      <c r="R22" s="91"/>
      <c r="S22" s="89"/>
      <c r="T22" s="91"/>
      <c r="U22" s="91"/>
      <c r="V22" s="91"/>
      <c r="W22" s="91"/>
      <c r="X22" s="89"/>
      <c r="Z22" s="6"/>
      <c r="AA22" s="6"/>
      <c r="AB22" s="6"/>
      <c r="AC22" s="6"/>
      <c r="AD22" s="6"/>
      <c r="AE22" s="6"/>
    </row>
    <row r="23" spans="2:31" ht="12.75" customHeight="1" x14ac:dyDescent="0.35">
      <c r="C23" s="6"/>
      <c r="D23" s="200" t="s">
        <v>832</v>
      </c>
      <c r="E23" s="75" t="s">
        <v>1747</v>
      </c>
      <c r="F23" s="75" t="str">
        <f t="shared" ref="F23:F33" si="1">Dollars</f>
        <v>Dollars</v>
      </c>
      <c r="G23" s="75" t="str">
        <f t="shared" ref="G23:G33" si="2">Real2019</f>
        <v>Real $2019</v>
      </c>
      <c r="H23" s="75" t="str">
        <f t="shared" ref="H23:H33" si="3">End_year</f>
        <v>End year</v>
      </c>
      <c r="I23" s="224"/>
      <c r="J23" s="223"/>
      <c r="K23" s="223"/>
      <c r="L23" s="223"/>
      <c r="M23" s="223"/>
      <c r="N23" s="224"/>
      <c r="O23" s="223"/>
      <c r="P23" s="223"/>
      <c r="Q23" s="174">
        <v>6349183.9548725635</v>
      </c>
      <c r="R23" s="174">
        <v>6125730.6074766358</v>
      </c>
      <c r="S23" s="222">
        <v>0</v>
      </c>
      <c r="T23" s="173">
        <v>838510.48666312476</v>
      </c>
      <c r="U23" s="174">
        <v>849997.71620307933</v>
      </c>
      <c r="V23" s="174">
        <v>863033.68495229946</v>
      </c>
      <c r="W23" s="174">
        <v>873602.96585205221</v>
      </c>
      <c r="X23" s="222">
        <v>883169.08733833092</v>
      </c>
      <c r="Z23" s="6"/>
      <c r="AA23" s="6"/>
      <c r="AB23" s="6"/>
      <c r="AC23" s="6"/>
      <c r="AD23" s="6"/>
      <c r="AE23" s="6"/>
    </row>
    <row r="24" spans="2:31" ht="12.3" x14ac:dyDescent="0.35">
      <c r="D24" s="200" t="s">
        <v>841</v>
      </c>
      <c r="E24" s="75" t="s">
        <v>1747</v>
      </c>
      <c r="F24" s="75" t="str">
        <f t="shared" si="1"/>
        <v>Dollars</v>
      </c>
      <c r="G24" s="75" t="str">
        <f t="shared" si="2"/>
        <v>Real $2019</v>
      </c>
      <c r="H24" s="75" t="str">
        <f t="shared" si="3"/>
        <v>End year</v>
      </c>
      <c r="I24" s="224"/>
      <c r="J24" s="223"/>
      <c r="K24" s="223"/>
      <c r="L24" s="223"/>
      <c r="M24" s="223"/>
      <c r="N24" s="224"/>
      <c r="O24" s="223"/>
      <c r="P24" s="223"/>
      <c r="Q24" s="174">
        <v>5720414.3430711282</v>
      </c>
      <c r="R24" s="174">
        <v>0</v>
      </c>
      <c r="S24" s="222">
        <v>0</v>
      </c>
      <c r="T24" s="173">
        <v>0</v>
      </c>
      <c r="U24" s="174">
        <v>0</v>
      </c>
      <c r="V24" s="174">
        <v>0</v>
      </c>
      <c r="W24" s="174">
        <v>0</v>
      </c>
      <c r="X24" s="222">
        <v>0</v>
      </c>
      <c r="Z24" s="6"/>
      <c r="AA24" s="6"/>
      <c r="AB24" s="6"/>
      <c r="AC24" s="6"/>
      <c r="AD24" s="6"/>
    </row>
    <row r="25" spans="2:31" ht="12.3" x14ac:dyDescent="0.35">
      <c r="D25" s="200" t="s">
        <v>850</v>
      </c>
      <c r="E25" s="75" t="s">
        <v>1747</v>
      </c>
      <c r="F25" s="75" t="str">
        <f t="shared" si="1"/>
        <v>Dollars</v>
      </c>
      <c r="G25" s="75" t="str">
        <f t="shared" si="2"/>
        <v>Real $2019</v>
      </c>
      <c r="H25" s="75" t="str">
        <f t="shared" si="3"/>
        <v>End year</v>
      </c>
      <c r="I25" s="224"/>
      <c r="J25" s="223"/>
      <c r="K25" s="223"/>
      <c r="L25" s="223"/>
      <c r="M25" s="223"/>
      <c r="N25" s="224"/>
      <c r="O25" s="223"/>
      <c r="P25" s="223"/>
      <c r="Q25" s="174">
        <v>34357451.838917978</v>
      </c>
      <c r="R25" s="174">
        <v>2753592.5</v>
      </c>
      <c r="S25" s="222">
        <v>0</v>
      </c>
      <c r="T25" s="173">
        <v>1677020.9733262495</v>
      </c>
      <c r="U25" s="174">
        <v>0</v>
      </c>
      <c r="V25" s="174">
        <v>9709128.955713369</v>
      </c>
      <c r="W25" s="174">
        <v>10920037.073150652</v>
      </c>
      <c r="X25" s="222">
        <v>9687260.9267423172</v>
      </c>
      <c r="Z25" s="6"/>
      <c r="AA25" s="6"/>
      <c r="AB25" s="6"/>
      <c r="AC25" s="6"/>
      <c r="AD25" s="6"/>
    </row>
    <row r="26" spans="2:31" ht="12.3" x14ac:dyDescent="0.35">
      <c r="D26" s="200" t="s">
        <v>859</v>
      </c>
      <c r="E26" s="75" t="s">
        <v>1747</v>
      </c>
      <c r="F26" s="75" t="str">
        <f t="shared" si="1"/>
        <v>Dollars</v>
      </c>
      <c r="G26" s="75" t="str">
        <f t="shared" si="2"/>
        <v>Real $2019</v>
      </c>
      <c r="H26" s="75" t="str">
        <f t="shared" si="3"/>
        <v>End year</v>
      </c>
      <c r="I26" s="224"/>
      <c r="J26" s="223"/>
      <c r="K26" s="223"/>
      <c r="L26" s="223"/>
      <c r="M26" s="223"/>
      <c r="N26" s="224"/>
      <c r="O26" s="223"/>
      <c r="P26" s="223"/>
      <c r="Q26" s="174">
        <v>5198804.251290353</v>
      </c>
      <c r="R26" s="174">
        <v>419806.4708878455</v>
      </c>
      <c r="S26" s="222">
        <v>596466.0904107606</v>
      </c>
      <c r="T26" s="173">
        <v>715554.40769282961</v>
      </c>
      <c r="U26" s="174">
        <v>749476.62673329737</v>
      </c>
      <c r="V26" s="174">
        <v>767214.97500119638</v>
      </c>
      <c r="W26" s="174">
        <v>706313.58035207656</v>
      </c>
      <c r="X26" s="222">
        <v>717376.6697674247</v>
      </c>
      <c r="Z26" s="6"/>
      <c r="AA26" s="6"/>
      <c r="AB26" s="6"/>
      <c r="AC26" s="6"/>
      <c r="AD26" s="6"/>
    </row>
    <row r="27" spans="2:31" ht="12.3" x14ac:dyDescent="0.35">
      <c r="D27" s="200" t="s">
        <v>868</v>
      </c>
      <c r="E27" s="75" t="s">
        <v>1747</v>
      </c>
      <c r="F27" s="75" t="str">
        <f t="shared" si="1"/>
        <v>Dollars</v>
      </c>
      <c r="G27" s="75" t="str">
        <f t="shared" si="2"/>
        <v>Real $2019</v>
      </c>
      <c r="H27" s="75" t="str">
        <f t="shared" si="3"/>
        <v>End year</v>
      </c>
      <c r="I27" s="224"/>
      <c r="J27" s="223"/>
      <c r="K27" s="223"/>
      <c r="L27" s="223"/>
      <c r="M27" s="223"/>
      <c r="N27" s="224"/>
      <c r="O27" s="223"/>
      <c r="P27" s="223"/>
      <c r="Q27" s="174">
        <v>6986030.685510464</v>
      </c>
      <c r="R27" s="174">
        <v>706379.66645328701</v>
      </c>
      <c r="S27" s="222">
        <v>933484.57404181873</v>
      </c>
      <c r="T27" s="173">
        <v>1100414.6272489775</v>
      </c>
      <c r="U27" s="174">
        <v>1158236.5358461896</v>
      </c>
      <c r="V27" s="174">
        <v>1187066.0325302088</v>
      </c>
      <c r="W27" s="174">
        <v>1077016.3594624067</v>
      </c>
      <c r="X27" s="222">
        <v>1094709.5398725043</v>
      </c>
      <c r="Z27" s="6"/>
      <c r="AA27" s="6"/>
      <c r="AB27" s="6"/>
      <c r="AC27" s="6"/>
      <c r="AD27" s="6"/>
    </row>
    <row r="28" spans="2:31" ht="12.3" x14ac:dyDescent="0.35">
      <c r="D28" s="200" t="s">
        <v>877</v>
      </c>
      <c r="E28" s="75" t="s">
        <v>1747</v>
      </c>
      <c r="F28" s="75" t="str">
        <f t="shared" si="1"/>
        <v>Dollars</v>
      </c>
      <c r="G28" s="75" t="str">
        <f t="shared" si="2"/>
        <v>Real $2019</v>
      </c>
      <c r="H28" s="75" t="str">
        <f t="shared" si="3"/>
        <v>End year</v>
      </c>
      <c r="I28" s="224"/>
      <c r="J28" s="223"/>
      <c r="K28" s="223"/>
      <c r="L28" s="223"/>
      <c r="M28" s="223"/>
      <c r="N28" s="224"/>
      <c r="O28" s="223"/>
      <c r="P28" s="223"/>
      <c r="Q28" s="174">
        <v>10296121.685288377</v>
      </c>
      <c r="R28" s="174">
        <v>899854.95200955553</v>
      </c>
      <c r="S28" s="222">
        <v>1244777.0086244619</v>
      </c>
      <c r="T28" s="173">
        <v>1483949.3869490791</v>
      </c>
      <c r="U28" s="174">
        <v>1557019.2457440682</v>
      </c>
      <c r="V28" s="174">
        <v>1594551.8216233135</v>
      </c>
      <c r="W28" s="174">
        <v>1460365.4117180984</v>
      </c>
      <c r="X28" s="222">
        <v>1483635.6073917153</v>
      </c>
      <c r="Z28" s="6"/>
      <c r="AA28" s="6"/>
      <c r="AB28" s="6"/>
      <c r="AC28" s="6"/>
      <c r="AD28" s="6"/>
    </row>
    <row r="29" spans="2:31" ht="12.3" x14ac:dyDescent="0.35">
      <c r="D29" s="200" t="s">
        <v>886</v>
      </c>
      <c r="E29" s="75" t="s">
        <v>1747</v>
      </c>
      <c r="F29" s="75" t="str">
        <f t="shared" si="1"/>
        <v>Dollars</v>
      </c>
      <c r="G29" s="75" t="str">
        <f t="shared" si="2"/>
        <v>Real $2019</v>
      </c>
      <c r="H29" s="75" t="str">
        <f t="shared" si="3"/>
        <v>End year</v>
      </c>
      <c r="I29" s="224"/>
      <c r="J29" s="223"/>
      <c r="K29" s="223"/>
      <c r="L29" s="223"/>
      <c r="M29" s="223"/>
      <c r="N29" s="224"/>
      <c r="O29" s="223"/>
      <c r="P29" s="223"/>
      <c r="Q29" s="174">
        <v>0</v>
      </c>
      <c r="R29" s="174">
        <v>0</v>
      </c>
      <c r="S29" s="222">
        <v>0</v>
      </c>
      <c r="T29" s="173">
        <v>0</v>
      </c>
      <c r="U29" s="174">
        <v>0</v>
      </c>
      <c r="V29" s="174">
        <v>0</v>
      </c>
      <c r="W29" s="174">
        <v>0</v>
      </c>
      <c r="X29" s="222">
        <v>0</v>
      </c>
      <c r="Z29" s="6"/>
      <c r="AA29" s="6"/>
      <c r="AB29" s="6"/>
      <c r="AC29" s="6"/>
      <c r="AD29" s="6"/>
    </row>
    <row r="30" spans="2:31" ht="12.3" x14ac:dyDescent="0.35">
      <c r="D30" s="200" t="s">
        <v>895</v>
      </c>
      <c r="E30" s="75" t="s">
        <v>1747</v>
      </c>
      <c r="F30" s="75" t="str">
        <f t="shared" si="1"/>
        <v>Dollars</v>
      </c>
      <c r="G30" s="75" t="str">
        <f t="shared" si="2"/>
        <v>Real $2019</v>
      </c>
      <c r="H30" s="75" t="str">
        <f t="shared" si="3"/>
        <v>End year</v>
      </c>
      <c r="I30" s="224"/>
      <c r="J30" s="223"/>
      <c r="K30" s="223"/>
      <c r="L30" s="223"/>
      <c r="M30" s="223"/>
      <c r="N30" s="224"/>
      <c r="O30" s="223"/>
      <c r="P30" s="223"/>
      <c r="Q30" s="174">
        <v>3680029.6767572719</v>
      </c>
      <c r="R30" s="174">
        <v>1534177.3299555061</v>
      </c>
      <c r="S30" s="222">
        <v>1625666.5038158703</v>
      </c>
      <c r="T30" s="173">
        <v>1796632.9327121559</v>
      </c>
      <c r="U30" s="174">
        <v>1926472.7505196314</v>
      </c>
      <c r="V30" s="174">
        <v>1983259.0574561406</v>
      </c>
      <c r="W30" s="174">
        <v>1700859.1562153895</v>
      </c>
      <c r="X30" s="222">
        <v>1734006.6520936301</v>
      </c>
      <c r="Z30" s="6"/>
      <c r="AA30" s="6"/>
      <c r="AB30" s="6"/>
      <c r="AC30" s="6"/>
      <c r="AD30" s="6"/>
    </row>
    <row r="31" spans="2:31" ht="12.3" x14ac:dyDescent="0.35">
      <c r="D31" s="200" t="s">
        <v>904</v>
      </c>
      <c r="E31" s="75" t="s">
        <v>1747</v>
      </c>
      <c r="F31" s="75" t="str">
        <f t="shared" si="1"/>
        <v>Dollars</v>
      </c>
      <c r="G31" s="75" t="str">
        <f t="shared" si="2"/>
        <v>Real $2019</v>
      </c>
      <c r="H31" s="75" t="str">
        <f t="shared" si="3"/>
        <v>End year</v>
      </c>
      <c r="I31" s="224"/>
      <c r="J31" s="223"/>
      <c r="K31" s="223"/>
      <c r="L31" s="223"/>
      <c r="M31" s="223"/>
      <c r="N31" s="224"/>
      <c r="O31" s="223"/>
      <c r="P31" s="223"/>
      <c r="Q31" s="174">
        <v>7764487.3463976309</v>
      </c>
      <c r="R31" s="174">
        <v>2912164.3240809366</v>
      </c>
      <c r="S31" s="222">
        <v>3085828.4129405455</v>
      </c>
      <c r="T31" s="173">
        <v>4786727.2834236613</v>
      </c>
      <c r="U31" s="174">
        <v>5036116.3626299892</v>
      </c>
      <c r="V31" s="174">
        <v>4986347.0670717619</v>
      </c>
      <c r="W31" s="174">
        <v>4418069.041576718</v>
      </c>
      <c r="X31" s="222">
        <v>4464071.3806538517</v>
      </c>
      <c r="Z31" s="6"/>
      <c r="AA31" s="6"/>
      <c r="AB31" s="6"/>
      <c r="AC31" s="6"/>
      <c r="AD31" s="6"/>
    </row>
    <row r="32" spans="2:31" ht="12.3" x14ac:dyDescent="0.35">
      <c r="D32" s="200" t="s">
        <v>913</v>
      </c>
      <c r="E32" s="75" t="s">
        <v>1747</v>
      </c>
      <c r="F32" s="75" t="str">
        <f t="shared" si="1"/>
        <v>Dollars</v>
      </c>
      <c r="G32" s="75" t="str">
        <f t="shared" si="2"/>
        <v>Real $2019</v>
      </c>
      <c r="H32" s="75" t="str">
        <f t="shared" si="3"/>
        <v>End year</v>
      </c>
      <c r="I32" s="224"/>
      <c r="J32" s="223"/>
      <c r="K32" s="223"/>
      <c r="L32" s="223"/>
      <c r="M32" s="223"/>
      <c r="N32" s="224"/>
      <c r="O32" s="223"/>
      <c r="P32" s="223"/>
      <c r="Q32" s="174">
        <v>11387330.757912995</v>
      </c>
      <c r="R32" s="174">
        <v>4706144.6404204816</v>
      </c>
      <c r="S32" s="222">
        <v>4986791.0017064596</v>
      </c>
      <c r="T32" s="173">
        <v>5685616.8724482805</v>
      </c>
      <c r="U32" s="174">
        <v>6084276.1999723166</v>
      </c>
      <c r="V32" s="174">
        <v>6238508.0256552929</v>
      </c>
      <c r="W32" s="174">
        <v>5368152.8628604598</v>
      </c>
      <c r="X32" s="222">
        <v>5467690.5746223144</v>
      </c>
      <c r="Z32" s="6"/>
      <c r="AA32" s="6"/>
      <c r="AB32" s="6"/>
      <c r="AC32" s="6"/>
      <c r="AD32" s="6"/>
    </row>
    <row r="33" spans="1:31" ht="12.3" x14ac:dyDescent="0.35">
      <c r="D33" s="200" t="s">
        <v>922</v>
      </c>
      <c r="E33" s="75" t="s">
        <v>1747</v>
      </c>
      <c r="F33" s="75" t="str">
        <f t="shared" si="1"/>
        <v>Dollars</v>
      </c>
      <c r="G33" s="75" t="str">
        <f t="shared" si="2"/>
        <v>Real $2019</v>
      </c>
      <c r="H33" s="75" t="str">
        <f t="shared" si="3"/>
        <v>End year</v>
      </c>
      <c r="I33" s="224"/>
      <c r="J33" s="223"/>
      <c r="K33" s="223"/>
      <c r="L33" s="223"/>
      <c r="M33" s="223"/>
      <c r="N33" s="224"/>
      <c r="O33" s="223"/>
      <c r="P33" s="223"/>
      <c r="Q33" s="174">
        <v>419179.46589450556</v>
      </c>
      <c r="R33" s="174">
        <v>174752.83903821226</v>
      </c>
      <c r="S33" s="222">
        <v>185174.05473550258</v>
      </c>
      <c r="T33" s="173">
        <v>204648.24995823926</v>
      </c>
      <c r="U33" s="174">
        <v>219437.85500521169</v>
      </c>
      <c r="V33" s="174">
        <v>225906.18703038772</v>
      </c>
      <c r="W33" s="174">
        <v>193738.98997803443</v>
      </c>
      <c r="X33" s="222">
        <v>197514.70670818453</v>
      </c>
      <c r="Z33" s="6"/>
      <c r="AA33" s="6"/>
      <c r="AB33" s="6"/>
      <c r="AC33" s="6"/>
      <c r="AD33" s="6"/>
    </row>
    <row r="34" spans="1:31" x14ac:dyDescent="0.35">
      <c r="Z34" s="6"/>
      <c r="AA34" s="6"/>
      <c r="AB34" s="6"/>
      <c r="AC34" s="6"/>
      <c r="AD34" s="6"/>
    </row>
    <row r="35" spans="1:31" ht="12.3" x14ac:dyDescent="0.35">
      <c r="D35" s="74" t="str">
        <f>"Total "&amp;D21</f>
        <v>Total CAPEX AND NET CAPACITY ADDED BY SEGMENT GROUP (In total for all purposes)</v>
      </c>
      <c r="E35" s="67" t="s">
        <v>134</v>
      </c>
      <c r="F35" s="67" t="str">
        <f>F23</f>
        <v>Dollars</v>
      </c>
      <c r="G35" s="67" t="str">
        <f t="shared" ref="G35:H35" si="4">G23</f>
        <v>Real $2019</v>
      </c>
      <c r="H35" s="67" t="str">
        <f t="shared" si="4"/>
        <v>End year</v>
      </c>
      <c r="I35" s="177">
        <f>SUM(I23:I33)</f>
        <v>0</v>
      </c>
      <c r="J35" s="175">
        <f t="shared" ref="J35:X35" si="5">SUM(J23:J33)</f>
        <v>0</v>
      </c>
      <c r="K35" s="175">
        <f t="shared" si="5"/>
        <v>0</v>
      </c>
      <c r="L35" s="175">
        <f t="shared" si="5"/>
        <v>0</v>
      </c>
      <c r="M35" s="175">
        <f t="shared" si="5"/>
        <v>0</v>
      </c>
      <c r="N35" s="175">
        <f t="shared" si="5"/>
        <v>0</v>
      </c>
      <c r="O35" s="176">
        <f t="shared" si="5"/>
        <v>0</v>
      </c>
      <c r="P35" s="175">
        <f t="shared" si="5"/>
        <v>0</v>
      </c>
      <c r="Q35" s="175">
        <f t="shared" si="5"/>
        <v>92159034.005913273</v>
      </c>
      <c r="R35" s="175">
        <f t="shared" si="5"/>
        <v>20232603.330322459</v>
      </c>
      <c r="S35" s="177">
        <f t="shared" si="5"/>
        <v>12658187.646275418</v>
      </c>
      <c r="T35" s="175">
        <f t="shared" si="5"/>
        <v>18289075.220422599</v>
      </c>
      <c r="U35" s="175">
        <f t="shared" si="5"/>
        <v>17581033.292653784</v>
      </c>
      <c r="V35" s="175">
        <f t="shared" si="5"/>
        <v>27555015.807033971</v>
      </c>
      <c r="W35" s="175">
        <f t="shared" si="5"/>
        <v>26718155.441165887</v>
      </c>
      <c r="X35" s="175">
        <f t="shared" si="5"/>
        <v>25729435.145190272</v>
      </c>
      <c r="Z35" s="6"/>
      <c r="AA35" s="6"/>
      <c r="AB35" s="6"/>
      <c r="AC35" s="6"/>
      <c r="AD35" s="6"/>
    </row>
    <row r="36" spans="1:31" x14ac:dyDescent="0.35">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row>
    <row r="37" spans="1:31" ht="12.3" x14ac:dyDescent="0.35">
      <c r="A37" s="6"/>
      <c r="B37" s="6"/>
      <c r="C37" s="6"/>
      <c r="D37" s="200" t="s">
        <v>931</v>
      </c>
      <c r="E37" s="75" t="s">
        <v>1747</v>
      </c>
      <c r="F37" s="75" t="str">
        <f t="shared" ref="F37" si="6">Dollars</f>
        <v>Dollars</v>
      </c>
      <c r="G37" s="75" t="str">
        <f>Real2019</f>
        <v>Real $2019</v>
      </c>
      <c r="H37" s="75" t="str">
        <f>End_year</f>
        <v>End year</v>
      </c>
      <c r="I37" s="224"/>
      <c r="J37" s="223"/>
      <c r="K37" s="223"/>
      <c r="L37" s="223"/>
      <c r="M37" s="223"/>
      <c r="N37" s="224"/>
      <c r="O37" s="223"/>
      <c r="P37" s="223"/>
      <c r="Q37" s="174">
        <v>25803402.939092927</v>
      </c>
      <c r="R37" s="174">
        <v>5295648.1550000003</v>
      </c>
      <c r="S37" s="222">
        <v>3130729.5644997545</v>
      </c>
      <c r="T37" s="173">
        <v>2166501.4699158487</v>
      </c>
      <c r="U37" s="174">
        <v>2196181.5992397061</v>
      </c>
      <c r="V37" s="174">
        <v>2661380.1259716535</v>
      </c>
      <c r="W37" s="174">
        <v>3731376.6678955778</v>
      </c>
      <c r="X37" s="222">
        <v>1729907.4498239558</v>
      </c>
      <c r="Y37" s="6"/>
      <c r="Z37" s="6"/>
      <c r="AA37" s="6"/>
      <c r="AB37" s="6"/>
      <c r="AC37" s="6"/>
      <c r="AD37" s="6"/>
    </row>
    <row r="38" spans="1:31" x14ac:dyDescent="0.35">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row>
    <row r="39" spans="1:31" ht="12.3" x14ac:dyDescent="0.35">
      <c r="C39" s="6"/>
      <c r="D39" s="73" t="s">
        <v>1751</v>
      </c>
      <c r="E39" s="64" t="s">
        <v>65</v>
      </c>
      <c r="F39" s="64" t="s">
        <v>66</v>
      </c>
      <c r="G39" s="64" t="s">
        <v>67</v>
      </c>
      <c r="H39" s="64" t="s">
        <v>68</v>
      </c>
      <c r="I39" s="64" t="str">
        <f>Capex_Historical!K$10</f>
        <v>RY09</v>
      </c>
      <c r="J39" s="96" t="str">
        <f>Capex_Historical!L$10</f>
        <v>RY10</v>
      </c>
      <c r="K39" s="64" t="str">
        <f>Capex_Historical!M$10</f>
        <v>RY11</v>
      </c>
      <c r="L39" s="64" t="str">
        <f>Capex_Historical!N$10</f>
        <v>RY12</v>
      </c>
      <c r="M39" s="64" t="str">
        <f>Capex_Historical!O$10</f>
        <v>RY13</v>
      </c>
      <c r="N39" s="88" t="str">
        <f>Capex_Historical!P$10</f>
        <v>RY14</v>
      </c>
      <c r="O39" s="96" t="str">
        <f>Capex_Historical!Q$10</f>
        <v>RY15</v>
      </c>
      <c r="P39" s="64" t="str">
        <f>Capex_Historical!R$10</f>
        <v>RY16</v>
      </c>
      <c r="Q39" s="64" t="str">
        <f>Capex_Historical!S$10</f>
        <v>RY17</v>
      </c>
      <c r="R39" s="64" t="str">
        <f>Capex_Historical!T$10</f>
        <v>RY18</v>
      </c>
      <c r="S39" s="88" t="str">
        <f>Capex_Historical!U$10</f>
        <v>RY19</v>
      </c>
      <c r="T39" s="64" t="str">
        <f>Capex_Historical!V$10</f>
        <v>RY20</v>
      </c>
      <c r="U39" s="64" t="str">
        <f>Capex_Historical!W$10</f>
        <v>RY21</v>
      </c>
      <c r="V39" s="64" t="str">
        <f>Capex_Historical!X$10</f>
        <v>RY22</v>
      </c>
      <c r="W39" s="64" t="str">
        <f>Capex_Historical!Y$10</f>
        <v>RY23</v>
      </c>
      <c r="X39" s="88" t="str">
        <f>Capex_Historical!Z$10</f>
        <v>RY24</v>
      </c>
      <c r="AE39" s="6"/>
    </row>
    <row r="40" spans="1:31" x14ac:dyDescent="0.35">
      <c r="C40" s="6"/>
      <c r="J40" s="97"/>
      <c r="K40" s="91"/>
      <c r="L40" s="91"/>
      <c r="M40" s="91"/>
      <c r="N40" s="89"/>
      <c r="O40" s="97"/>
      <c r="P40" s="91"/>
      <c r="Q40" s="91"/>
      <c r="R40" s="91"/>
      <c r="S40" s="89"/>
      <c r="T40" s="91"/>
      <c r="U40" s="91"/>
      <c r="V40" s="91"/>
      <c r="W40" s="91"/>
      <c r="X40" s="89"/>
      <c r="AE40" s="6"/>
    </row>
    <row r="41" spans="1:31" ht="12.75" customHeight="1" x14ac:dyDescent="0.35">
      <c r="C41" s="6"/>
      <c r="D41" s="200" t="s">
        <v>832</v>
      </c>
      <c r="E41" s="75" t="s">
        <v>1747</v>
      </c>
      <c r="F41" s="75" t="str">
        <f t="shared" ref="F41:F51" si="7">Dollars</f>
        <v>Dollars</v>
      </c>
      <c r="G41" s="75" t="str">
        <f t="shared" ref="G41:G51" si="8">Real2019</f>
        <v>Real $2019</v>
      </c>
      <c r="H41" s="75" t="str">
        <f t="shared" ref="H41:H51" si="9">End_year</f>
        <v>End year</v>
      </c>
      <c r="I41" s="224"/>
      <c r="J41" s="223"/>
      <c r="K41" s="223"/>
      <c r="L41" s="223"/>
      <c r="M41" s="223"/>
      <c r="N41" s="224"/>
      <c r="O41" s="223"/>
      <c r="P41" s="223"/>
      <c r="Q41" s="174">
        <v>0</v>
      </c>
      <c r="R41" s="174">
        <v>0</v>
      </c>
      <c r="S41" s="222">
        <v>0</v>
      </c>
      <c r="T41" s="173">
        <v>0</v>
      </c>
      <c r="U41" s="174">
        <v>0</v>
      </c>
      <c r="V41" s="174">
        <v>0</v>
      </c>
      <c r="W41" s="174">
        <v>0</v>
      </c>
      <c r="X41" s="222">
        <v>0</v>
      </c>
      <c r="AE41" s="6"/>
    </row>
    <row r="42" spans="1:31" ht="12.3" x14ac:dyDescent="0.35">
      <c r="D42" s="200" t="s">
        <v>841</v>
      </c>
      <c r="E42" s="75" t="s">
        <v>1747</v>
      </c>
      <c r="F42" s="75" t="str">
        <f t="shared" si="7"/>
        <v>Dollars</v>
      </c>
      <c r="G42" s="75" t="str">
        <f t="shared" si="8"/>
        <v>Real $2019</v>
      </c>
      <c r="H42" s="75" t="str">
        <f t="shared" si="9"/>
        <v>End year</v>
      </c>
      <c r="I42" s="224"/>
      <c r="J42" s="223"/>
      <c r="K42" s="223"/>
      <c r="L42" s="223"/>
      <c r="M42" s="223"/>
      <c r="N42" s="224"/>
      <c r="O42" s="223"/>
      <c r="P42" s="223"/>
      <c r="Q42" s="174">
        <v>0</v>
      </c>
      <c r="R42" s="174">
        <v>0</v>
      </c>
      <c r="S42" s="222">
        <v>0</v>
      </c>
      <c r="T42" s="173">
        <v>0</v>
      </c>
      <c r="U42" s="174">
        <v>0</v>
      </c>
      <c r="V42" s="174">
        <v>0</v>
      </c>
      <c r="W42" s="174">
        <v>0</v>
      </c>
      <c r="X42" s="222">
        <v>0</v>
      </c>
    </row>
    <row r="43" spans="1:31" ht="12.3" x14ac:dyDescent="0.35">
      <c r="D43" s="200" t="s">
        <v>850</v>
      </c>
      <c r="E43" s="75" t="s">
        <v>1747</v>
      </c>
      <c r="F43" s="75" t="str">
        <f t="shared" si="7"/>
        <v>Dollars</v>
      </c>
      <c r="G43" s="75" t="str">
        <f t="shared" si="8"/>
        <v>Real $2019</v>
      </c>
      <c r="H43" s="75" t="str">
        <f t="shared" si="9"/>
        <v>End year</v>
      </c>
      <c r="I43" s="224"/>
      <c r="J43" s="223"/>
      <c r="K43" s="223"/>
      <c r="L43" s="223"/>
      <c r="M43" s="223"/>
      <c r="N43" s="224"/>
      <c r="O43" s="223"/>
      <c r="P43" s="223"/>
      <c r="Q43" s="174">
        <v>0</v>
      </c>
      <c r="R43" s="174">
        <v>0</v>
      </c>
      <c r="S43" s="222">
        <v>0</v>
      </c>
      <c r="T43" s="173">
        <v>0</v>
      </c>
      <c r="U43" s="174">
        <v>0</v>
      </c>
      <c r="V43" s="174">
        <v>0</v>
      </c>
      <c r="W43" s="174">
        <v>0</v>
      </c>
      <c r="X43" s="222">
        <v>0</v>
      </c>
    </row>
    <row r="44" spans="1:31" ht="12.3" x14ac:dyDescent="0.35">
      <c r="D44" s="200" t="s">
        <v>859</v>
      </c>
      <c r="E44" s="75" t="s">
        <v>1747</v>
      </c>
      <c r="F44" s="75" t="str">
        <f t="shared" si="7"/>
        <v>Dollars</v>
      </c>
      <c r="G44" s="75" t="str">
        <f t="shared" si="8"/>
        <v>Real $2019</v>
      </c>
      <c r="H44" s="75" t="str">
        <f t="shared" si="9"/>
        <v>End year</v>
      </c>
      <c r="I44" s="224"/>
      <c r="J44" s="223"/>
      <c r="K44" s="223"/>
      <c r="L44" s="223"/>
      <c r="M44" s="223"/>
      <c r="N44" s="224"/>
      <c r="O44" s="223"/>
      <c r="P44" s="223"/>
      <c r="Q44" s="174">
        <v>1165205.0257369704</v>
      </c>
      <c r="R44" s="174">
        <v>351654.85581213917</v>
      </c>
      <c r="S44" s="222">
        <v>372625.45133200078</v>
      </c>
      <c r="T44" s="173">
        <v>411813.34293249983</v>
      </c>
      <c r="U44" s="174">
        <v>441574.44128681225</v>
      </c>
      <c r="V44" s="174">
        <v>454590.65537624975</v>
      </c>
      <c r="W44" s="174">
        <v>389860.65669020539</v>
      </c>
      <c r="X44" s="222">
        <v>397458.52536939789</v>
      </c>
    </row>
    <row r="45" spans="1:31" ht="12.3" x14ac:dyDescent="0.35">
      <c r="D45" s="200" t="s">
        <v>868</v>
      </c>
      <c r="E45" s="75" t="s">
        <v>1747</v>
      </c>
      <c r="F45" s="75" t="str">
        <f t="shared" si="7"/>
        <v>Dollars</v>
      </c>
      <c r="G45" s="75" t="str">
        <f t="shared" si="8"/>
        <v>Real $2019</v>
      </c>
      <c r="H45" s="75" t="str">
        <f t="shared" si="9"/>
        <v>End year</v>
      </c>
      <c r="I45" s="224"/>
      <c r="J45" s="223"/>
      <c r="K45" s="223"/>
      <c r="L45" s="223"/>
      <c r="M45" s="223"/>
      <c r="N45" s="224"/>
      <c r="O45" s="223"/>
      <c r="P45" s="223"/>
      <c r="Q45" s="174">
        <v>2065084.775141903</v>
      </c>
      <c r="R45" s="174">
        <v>623235.45882671035</v>
      </c>
      <c r="S45" s="222">
        <v>660401.49963256356</v>
      </c>
      <c r="T45" s="173">
        <v>729853.92776890576</v>
      </c>
      <c r="U45" s="174">
        <v>782599.3157010593</v>
      </c>
      <c r="V45" s="174">
        <v>805667.86153837561</v>
      </c>
      <c r="W45" s="174">
        <v>690947.33439598721</v>
      </c>
      <c r="X45" s="222">
        <v>704412.98429138155</v>
      </c>
    </row>
    <row r="46" spans="1:31" ht="12.3" x14ac:dyDescent="0.35">
      <c r="D46" s="200" t="s">
        <v>877</v>
      </c>
      <c r="E46" s="75" t="s">
        <v>1747</v>
      </c>
      <c r="F46" s="75" t="str">
        <f t="shared" si="7"/>
        <v>Dollars</v>
      </c>
      <c r="G46" s="75" t="str">
        <f t="shared" si="8"/>
        <v>Real $2019</v>
      </c>
      <c r="H46" s="75" t="str">
        <f t="shared" si="9"/>
        <v>End year</v>
      </c>
      <c r="I46" s="224"/>
      <c r="J46" s="223"/>
      <c r="K46" s="223"/>
      <c r="L46" s="223"/>
      <c r="M46" s="223"/>
      <c r="N46" s="224"/>
      <c r="O46" s="223"/>
      <c r="P46" s="223"/>
      <c r="Q46" s="174">
        <v>2547877.9558413387</v>
      </c>
      <c r="R46" s="174">
        <v>768940.77471183857</v>
      </c>
      <c r="S46" s="222">
        <v>814795.81040577299</v>
      </c>
      <c r="T46" s="173">
        <v>900485.42119479354</v>
      </c>
      <c r="U46" s="174">
        <v>965562.07703106466</v>
      </c>
      <c r="V46" s="174">
        <v>994023.78481164493</v>
      </c>
      <c r="W46" s="174">
        <v>852482.91166831146</v>
      </c>
      <c r="X46" s="222">
        <v>869096.67636336852</v>
      </c>
    </row>
    <row r="47" spans="1:31" ht="12.3" x14ac:dyDescent="0.35">
      <c r="D47" s="200" t="s">
        <v>886</v>
      </c>
      <c r="E47" s="75" t="s">
        <v>1747</v>
      </c>
      <c r="F47" s="75" t="str">
        <f t="shared" si="7"/>
        <v>Dollars</v>
      </c>
      <c r="G47" s="75" t="str">
        <f t="shared" si="8"/>
        <v>Real $2019</v>
      </c>
      <c r="H47" s="75" t="str">
        <f t="shared" si="9"/>
        <v>End year</v>
      </c>
      <c r="I47" s="224"/>
      <c r="J47" s="223"/>
      <c r="K47" s="223"/>
      <c r="L47" s="223"/>
      <c r="M47" s="223"/>
      <c r="N47" s="224"/>
      <c r="O47" s="223"/>
      <c r="P47" s="223"/>
      <c r="Q47" s="174">
        <v>0</v>
      </c>
      <c r="R47" s="174">
        <v>0</v>
      </c>
      <c r="S47" s="222">
        <v>0</v>
      </c>
      <c r="T47" s="173">
        <v>0</v>
      </c>
      <c r="U47" s="174">
        <v>0</v>
      </c>
      <c r="V47" s="174">
        <v>0</v>
      </c>
      <c r="W47" s="174">
        <v>0</v>
      </c>
      <c r="X47" s="222">
        <v>0</v>
      </c>
    </row>
    <row r="48" spans="1:31" ht="12.3" x14ac:dyDescent="0.35">
      <c r="D48" s="200" t="s">
        <v>895</v>
      </c>
      <c r="E48" s="75" t="s">
        <v>1747</v>
      </c>
      <c r="F48" s="75" t="str">
        <f t="shared" si="7"/>
        <v>Dollars</v>
      </c>
      <c r="G48" s="75" t="str">
        <f t="shared" si="8"/>
        <v>Real $2019</v>
      </c>
      <c r="H48" s="75" t="str">
        <f t="shared" si="9"/>
        <v>End year</v>
      </c>
      <c r="I48" s="224"/>
      <c r="J48" s="223"/>
      <c r="K48" s="223"/>
      <c r="L48" s="223"/>
      <c r="M48" s="223"/>
      <c r="N48" s="224"/>
      <c r="O48" s="223"/>
      <c r="P48" s="223"/>
      <c r="Q48" s="174">
        <v>3680029.6767572719</v>
      </c>
      <c r="R48" s="174">
        <v>1534177.3299555061</v>
      </c>
      <c r="S48" s="222">
        <v>1625666.5038158703</v>
      </c>
      <c r="T48" s="173">
        <v>1796632.9327121559</v>
      </c>
      <c r="U48" s="174">
        <v>1926472.7505196314</v>
      </c>
      <c r="V48" s="174">
        <v>1983259.0574561406</v>
      </c>
      <c r="W48" s="174">
        <v>1700859.1562153895</v>
      </c>
      <c r="X48" s="222">
        <v>1734006.6520936301</v>
      </c>
    </row>
    <row r="49" spans="1:31" ht="12.3" x14ac:dyDescent="0.35">
      <c r="D49" s="200" t="s">
        <v>904</v>
      </c>
      <c r="E49" s="75" t="s">
        <v>1747</v>
      </c>
      <c r="F49" s="75" t="str">
        <f t="shared" si="7"/>
        <v>Dollars</v>
      </c>
      <c r="G49" s="75" t="str">
        <f t="shared" si="8"/>
        <v>Real $2019</v>
      </c>
      <c r="H49" s="75" t="str">
        <f t="shared" si="9"/>
        <v>End year</v>
      </c>
      <c r="I49" s="224"/>
      <c r="J49" s="223"/>
      <c r="K49" s="223"/>
      <c r="L49" s="223"/>
      <c r="M49" s="223"/>
      <c r="N49" s="224"/>
      <c r="O49" s="223"/>
      <c r="P49" s="223"/>
      <c r="Q49" s="174">
        <v>6985405.74610266</v>
      </c>
      <c r="R49" s="174">
        <v>2912164.3240809366</v>
      </c>
      <c r="S49" s="222">
        <v>3085828.4129405455</v>
      </c>
      <c r="T49" s="173">
        <v>3410355.6531271297</v>
      </c>
      <c r="U49" s="174">
        <v>3656816.6572635067</v>
      </c>
      <c r="V49" s="174">
        <v>3764608.0148385842</v>
      </c>
      <c r="W49" s="174">
        <v>3228558.5624971483</v>
      </c>
      <c r="X49" s="222">
        <v>3291478.8996996484</v>
      </c>
    </row>
    <row r="50" spans="1:31" ht="12.3" x14ac:dyDescent="0.35">
      <c r="D50" s="200" t="s">
        <v>913</v>
      </c>
      <c r="E50" s="75" t="s">
        <v>1747</v>
      </c>
      <c r="F50" s="75" t="str">
        <f t="shared" si="7"/>
        <v>Dollars</v>
      </c>
      <c r="G50" s="75" t="str">
        <f t="shared" si="8"/>
        <v>Real $2019</v>
      </c>
      <c r="H50" s="75" t="str">
        <f t="shared" si="9"/>
        <v>End year</v>
      </c>
      <c r="I50" s="224"/>
      <c r="J50" s="223"/>
      <c r="K50" s="223"/>
      <c r="L50" s="223"/>
      <c r="M50" s="223"/>
      <c r="N50" s="224"/>
      <c r="O50" s="223"/>
      <c r="P50" s="223"/>
      <c r="Q50" s="174">
        <v>11288624.594890753</v>
      </c>
      <c r="R50" s="174">
        <v>4706144.6404204816</v>
      </c>
      <c r="S50" s="222">
        <v>4986791.0017064596</v>
      </c>
      <c r="T50" s="173">
        <v>5511236.7273289459</v>
      </c>
      <c r="U50" s="174">
        <v>5909525.0808047103</v>
      </c>
      <c r="V50" s="174">
        <v>6083719.138310615</v>
      </c>
      <c r="W50" s="174">
        <v>5217447.1919522509</v>
      </c>
      <c r="X50" s="222">
        <v>5319128.338599924</v>
      </c>
    </row>
    <row r="51" spans="1:31" ht="12.3" x14ac:dyDescent="0.35">
      <c r="D51" s="200" t="s">
        <v>922</v>
      </c>
      <c r="E51" s="75" t="s">
        <v>1747</v>
      </c>
      <c r="F51" s="75" t="str">
        <f t="shared" si="7"/>
        <v>Dollars</v>
      </c>
      <c r="G51" s="75" t="str">
        <f t="shared" si="8"/>
        <v>Real $2019</v>
      </c>
      <c r="H51" s="75" t="str">
        <f t="shared" si="9"/>
        <v>End year</v>
      </c>
      <c r="I51" s="224"/>
      <c r="J51" s="223"/>
      <c r="K51" s="223"/>
      <c r="L51" s="223"/>
      <c r="M51" s="223"/>
      <c r="N51" s="224"/>
      <c r="O51" s="223"/>
      <c r="P51" s="223"/>
      <c r="Q51" s="174">
        <v>419179.46589450556</v>
      </c>
      <c r="R51" s="174">
        <v>174752.83903821226</v>
      </c>
      <c r="S51" s="222">
        <v>185174.05473550258</v>
      </c>
      <c r="T51" s="173">
        <v>204648.24995823926</v>
      </c>
      <c r="U51" s="174">
        <v>219437.85500521169</v>
      </c>
      <c r="V51" s="174">
        <v>225906.18703038772</v>
      </c>
      <c r="W51" s="174">
        <v>193738.98997803443</v>
      </c>
      <c r="X51" s="222">
        <v>197514.70670818453</v>
      </c>
    </row>
    <row r="53" spans="1:31" ht="12.3" x14ac:dyDescent="0.35">
      <c r="D53" s="74" t="str">
        <f>"Total "&amp;D39</f>
        <v>Total CAPEX AND NET CAPACITY ADDED BY SEGMENT GROUP (For customer-initiated &amp; capacity-related augmentation)</v>
      </c>
      <c r="E53" s="67" t="s">
        <v>134</v>
      </c>
      <c r="F53" s="67" t="str">
        <f>F41</f>
        <v>Dollars</v>
      </c>
      <c r="G53" s="67" t="str">
        <f t="shared" ref="G53:H53" si="10">G41</f>
        <v>Real $2019</v>
      </c>
      <c r="H53" s="67" t="str">
        <f t="shared" si="10"/>
        <v>End year</v>
      </c>
      <c r="I53" s="177">
        <f>SUM(I41:I51)</f>
        <v>0</v>
      </c>
      <c r="J53" s="175">
        <f t="shared" ref="J53:X53" si="11">SUM(J41:J51)</f>
        <v>0</v>
      </c>
      <c r="K53" s="175">
        <f t="shared" si="11"/>
        <v>0</v>
      </c>
      <c r="L53" s="175">
        <f t="shared" si="11"/>
        <v>0</v>
      </c>
      <c r="M53" s="175">
        <f t="shared" si="11"/>
        <v>0</v>
      </c>
      <c r="N53" s="175">
        <f t="shared" si="11"/>
        <v>0</v>
      </c>
      <c r="O53" s="176">
        <f t="shared" si="11"/>
        <v>0</v>
      </c>
      <c r="P53" s="175">
        <f t="shared" si="11"/>
        <v>0</v>
      </c>
      <c r="Q53" s="175">
        <f t="shared" si="11"/>
        <v>28151407.240365401</v>
      </c>
      <c r="R53" s="175">
        <f t="shared" si="11"/>
        <v>11071070.222845824</v>
      </c>
      <c r="S53" s="177">
        <f t="shared" si="11"/>
        <v>11731282.734568713</v>
      </c>
      <c r="T53" s="175">
        <f t="shared" si="11"/>
        <v>12965026.255022671</v>
      </c>
      <c r="U53" s="175">
        <f t="shared" si="11"/>
        <v>13901988.177611995</v>
      </c>
      <c r="V53" s="175">
        <f t="shared" si="11"/>
        <v>14311774.699361999</v>
      </c>
      <c r="W53" s="175">
        <f t="shared" si="11"/>
        <v>12273894.803397328</v>
      </c>
      <c r="X53" s="175">
        <f t="shared" si="11"/>
        <v>12513096.783125537</v>
      </c>
    </row>
    <row r="54" spans="1:31" x14ac:dyDescent="0.35">
      <c r="A54" s="6"/>
      <c r="B54" s="6"/>
      <c r="C54" s="6"/>
      <c r="D54" s="6"/>
      <c r="E54" s="6"/>
      <c r="F54" s="6"/>
      <c r="G54" s="6"/>
      <c r="H54" s="6"/>
      <c r="I54" s="6"/>
      <c r="J54" s="6"/>
      <c r="K54" s="6"/>
      <c r="L54" s="6"/>
      <c r="M54" s="6"/>
      <c r="N54" s="6"/>
      <c r="O54" s="6"/>
      <c r="P54" s="6"/>
      <c r="Q54" s="6"/>
      <c r="R54" s="6"/>
      <c r="S54" s="6"/>
      <c r="T54" s="6"/>
      <c r="U54" s="6"/>
      <c r="V54" s="6"/>
      <c r="W54" s="6"/>
      <c r="X54" s="6"/>
      <c r="Y54" s="6"/>
    </row>
    <row r="55" spans="1:31" ht="12.3" x14ac:dyDescent="0.35">
      <c r="A55" s="6"/>
      <c r="B55" s="6"/>
      <c r="C55" s="6"/>
      <c r="D55" s="200" t="s">
        <v>931</v>
      </c>
      <c r="E55" s="75" t="s">
        <v>1747</v>
      </c>
      <c r="F55" s="75" t="str">
        <f t="shared" ref="F55" si="12">Dollars</f>
        <v>Dollars</v>
      </c>
      <c r="G55" s="75" t="str">
        <f>Real2019</f>
        <v>Real $2019</v>
      </c>
      <c r="H55" s="75" t="str">
        <f>End_year</f>
        <v>End year</v>
      </c>
      <c r="I55" s="224"/>
      <c r="J55" s="223"/>
      <c r="K55" s="223"/>
      <c r="L55" s="223"/>
      <c r="M55" s="223"/>
      <c r="N55" s="224"/>
      <c r="O55" s="223"/>
      <c r="P55" s="223"/>
      <c r="Q55" s="174">
        <v>0</v>
      </c>
      <c r="R55" s="174">
        <v>0</v>
      </c>
      <c r="S55" s="222">
        <v>0</v>
      </c>
      <c r="T55" s="173">
        <v>0</v>
      </c>
      <c r="U55" s="174">
        <v>0</v>
      </c>
      <c r="V55" s="174">
        <v>0</v>
      </c>
      <c r="W55" s="174">
        <v>0</v>
      </c>
      <c r="X55" s="222">
        <v>0</v>
      </c>
      <c r="Y55" s="6"/>
    </row>
    <row r="56" spans="1:31" x14ac:dyDescent="0.35">
      <c r="A56" s="6"/>
      <c r="B56" s="6"/>
      <c r="C56" s="6"/>
      <c r="D56" s="6"/>
      <c r="E56" s="6"/>
      <c r="F56" s="6"/>
      <c r="G56" s="6"/>
      <c r="H56" s="6"/>
      <c r="I56" s="6"/>
      <c r="J56" s="6"/>
      <c r="K56" s="6"/>
      <c r="L56" s="6"/>
      <c r="M56" s="6"/>
      <c r="N56" s="6"/>
      <c r="O56" s="6"/>
      <c r="P56" s="6"/>
      <c r="Q56" s="6"/>
      <c r="R56" s="6"/>
      <c r="S56" s="6"/>
      <c r="T56" s="6"/>
      <c r="U56" s="6"/>
      <c r="V56" s="6"/>
      <c r="W56" s="6"/>
      <c r="X56" s="6"/>
      <c r="Y56" s="6"/>
    </row>
    <row r="57" spans="1:31" ht="12.3" x14ac:dyDescent="0.35">
      <c r="C57" s="6"/>
      <c r="D57" s="73" t="s">
        <v>1626</v>
      </c>
      <c r="E57" s="64" t="s">
        <v>65</v>
      </c>
      <c r="F57" s="64" t="s">
        <v>66</v>
      </c>
      <c r="G57" s="64" t="s">
        <v>67</v>
      </c>
      <c r="H57" s="64" t="s">
        <v>68</v>
      </c>
      <c r="I57" s="64" t="str">
        <f>Capex_Historical!K$10</f>
        <v>RY09</v>
      </c>
      <c r="J57" s="96" t="str">
        <f>Capex_Historical!L$10</f>
        <v>RY10</v>
      </c>
      <c r="K57" s="64" t="str">
        <f>Capex_Historical!M$10</f>
        <v>RY11</v>
      </c>
      <c r="L57" s="64" t="str">
        <f>Capex_Historical!N$10</f>
        <v>RY12</v>
      </c>
      <c r="M57" s="64" t="str">
        <f>Capex_Historical!O$10</f>
        <v>RY13</v>
      </c>
      <c r="N57" s="88" t="str">
        <f>Capex_Historical!P$10</f>
        <v>RY14</v>
      </c>
      <c r="O57" s="96" t="str">
        <f>Capex_Historical!Q$10</f>
        <v>RY15</v>
      </c>
      <c r="P57" s="64" t="str">
        <f>Capex_Historical!R$10</f>
        <v>RY16</v>
      </c>
      <c r="Q57" s="64" t="str">
        <f>Capex_Historical!S$10</f>
        <v>RY17</v>
      </c>
      <c r="R57" s="64" t="str">
        <f>Capex_Historical!T$10</f>
        <v>RY18</v>
      </c>
      <c r="S57" s="88" t="str">
        <f>Capex_Historical!U$10</f>
        <v>RY19</v>
      </c>
      <c r="T57" s="64" t="str">
        <f>Capex_Historical!V$10</f>
        <v>RY20</v>
      </c>
      <c r="U57" s="64" t="str">
        <f>Capex_Historical!W$10</f>
        <v>RY21</v>
      </c>
      <c r="V57" s="64" t="str">
        <f>Capex_Historical!X$10</f>
        <v>RY22</v>
      </c>
      <c r="W57" s="64" t="str">
        <f>Capex_Historical!Y$10</f>
        <v>RY23</v>
      </c>
      <c r="X57" s="88" t="str">
        <f>Capex_Historical!Z$10</f>
        <v>RY24</v>
      </c>
      <c r="AE57" s="6"/>
    </row>
    <row r="58" spans="1:31" x14ac:dyDescent="0.35">
      <c r="C58" s="6"/>
      <c r="J58" s="97"/>
      <c r="K58" s="91"/>
      <c r="L58" s="91"/>
      <c r="M58" s="91"/>
      <c r="N58" s="89"/>
      <c r="O58" s="97"/>
      <c r="P58" s="91"/>
      <c r="Q58" s="91"/>
      <c r="R58" s="91"/>
      <c r="S58" s="89"/>
      <c r="T58" s="91"/>
      <c r="U58" s="91"/>
      <c r="V58" s="91"/>
      <c r="W58" s="91"/>
      <c r="X58" s="89"/>
      <c r="AE58" s="6"/>
    </row>
    <row r="59" spans="1:31" ht="12.75" customHeight="1" x14ac:dyDescent="0.35">
      <c r="C59" s="6"/>
      <c r="D59" s="200" t="s">
        <v>832</v>
      </c>
      <c r="E59" s="75" t="s">
        <v>1747</v>
      </c>
      <c r="F59" s="75" t="str">
        <f t="shared" ref="F59:F69" si="13">Dollars</f>
        <v>Dollars</v>
      </c>
      <c r="G59" s="75" t="str">
        <f t="shared" ref="G59:G69" si="14">Real2019</f>
        <v>Real $2019</v>
      </c>
      <c r="H59" s="75" t="str">
        <f t="shared" ref="H59:H69" si="15">End_year</f>
        <v>End year</v>
      </c>
      <c r="I59" s="224"/>
      <c r="J59" s="223"/>
      <c r="K59" s="223"/>
      <c r="L59" s="223"/>
      <c r="M59" s="223"/>
      <c r="N59" s="224"/>
      <c r="O59" s="223"/>
      <c r="P59" s="223"/>
      <c r="Q59" s="174">
        <v>6349183.9548725635</v>
      </c>
      <c r="R59" s="174">
        <v>6125730.6074766358</v>
      </c>
      <c r="S59" s="222">
        <v>0</v>
      </c>
      <c r="T59" s="173">
        <v>838510.48666312476</v>
      </c>
      <c r="U59" s="174">
        <v>849997.71620307933</v>
      </c>
      <c r="V59" s="174">
        <v>863033.68495229946</v>
      </c>
      <c r="W59" s="174">
        <v>873602.96585205221</v>
      </c>
      <c r="X59" s="222">
        <v>883169.08733833092</v>
      </c>
      <c r="AE59" s="6"/>
    </row>
    <row r="60" spans="1:31" ht="12.3" x14ac:dyDescent="0.35">
      <c r="D60" s="200" t="s">
        <v>841</v>
      </c>
      <c r="E60" s="75" t="s">
        <v>1747</v>
      </c>
      <c r="F60" s="75" t="str">
        <f t="shared" si="13"/>
        <v>Dollars</v>
      </c>
      <c r="G60" s="75" t="str">
        <f t="shared" si="14"/>
        <v>Real $2019</v>
      </c>
      <c r="H60" s="75" t="str">
        <f t="shared" si="15"/>
        <v>End year</v>
      </c>
      <c r="I60" s="224"/>
      <c r="J60" s="223"/>
      <c r="K60" s="223"/>
      <c r="L60" s="223"/>
      <c r="M60" s="223"/>
      <c r="N60" s="224"/>
      <c r="O60" s="223"/>
      <c r="P60" s="223"/>
      <c r="Q60" s="174">
        <v>5720414.3430711282</v>
      </c>
      <c r="R60" s="174">
        <v>0</v>
      </c>
      <c r="S60" s="222">
        <v>0</v>
      </c>
      <c r="T60" s="173">
        <v>0</v>
      </c>
      <c r="U60" s="174">
        <v>0</v>
      </c>
      <c r="V60" s="174">
        <v>0</v>
      </c>
      <c r="W60" s="174">
        <v>0</v>
      </c>
      <c r="X60" s="222">
        <v>0</v>
      </c>
    </row>
    <row r="61" spans="1:31" ht="12.3" x14ac:dyDescent="0.35">
      <c r="D61" s="200" t="s">
        <v>850</v>
      </c>
      <c r="E61" s="75" t="s">
        <v>1747</v>
      </c>
      <c r="F61" s="75" t="str">
        <f t="shared" si="13"/>
        <v>Dollars</v>
      </c>
      <c r="G61" s="75" t="str">
        <f t="shared" si="14"/>
        <v>Real $2019</v>
      </c>
      <c r="H61" s="75" t="str">
        <f t="shared" si="15"/>
        <v>End year</v>
      </c>
      <c r="I61" s="224"/>
      <c r="J61" s="223"/>
      <c r="K61" s="223"/>
      <c r="L61" s="223"/>
      <c r="M61" s="223"/>
      <c r="N61" s="224"/>
      <c r="O61" s="223"/>
      <c r="P61" s="223"/>
      <c r="Q61" s="174">
        <v>34357451.838917978</v>
      </c>
      <c r="R61" s="174">
        <v>2753592.5</v>
      </c>
      <c r="S61" s="222">
        <v>0</v>
      </c>
      <c r="T61" s="173">
        <v>1677020.9733262495</v>
      </c>
      <c r="U61" s="174">
        <v>0</v>
      </c>
      <c r="V61" s="174">
        <v>9709128.955713369</v>
      </c>
      <c r="W61" s="174">
        <v>10920037.073150652</v>
      </c>
      <c r="X61" s="222">
        <v>9687260.9267423172</v>
      </c>
    </row>
    <row r="62" spans="1:31" ht="12.3" x14ac:dyDescent="0.35">
      <c r="D62" s="200" t="s">
        <v>859</v>
      </c>
      <c r="E62" s="75" t="s">
        <v>1747</v>
      </c>
      <c r="F62" s="75" t="str">
        <f t="shared" si="13"/>
        <v>Dollars</v>
      </c>
      <c r="G62" s="75" t="str">
        <f t="shared" si="14"/>
        <v>Real $2019</v>
      </c>
      <c r="H62" s="75" t="str">
        <f t="shared" si="15"/>
        <v>End year</v>
      </c>
      <c r="I62" s="224"/>
      <c r="J62" s="223"/>
      <c r="K62" s="223"/>
      <c r="L62" s="223"/>
      <c r="M62" s="223"/>
      <c r="N62" s="224"/>
      <c r="O62" s="223"/>
      <c r="P62" s="223"/>
      <c r="Q62" s="174">
        <v>4033599.2255533822</v>
      </c>
      <c r="R62" s="174">
        <v>68151.615075706301</v>
      </c>
      <c r="S62" s="222">
        <v>223840.63907875988</v>
      </c>
      <c r="T62" s="173">
        <v>303741.06476032973</v>
      </c>
      <c r="U62" s="174">
        <v>307902.18544648506</v>
      </c>
      <c r="V62" s="174">
        <v>312624.3196249468</v>
      </c>
      <c r="W62" s="174">
        <v>316452.92366187123</v>
      </c>
      <c r="X62" s="222">
        <v>319918.14439802681</v>
      </c>
    </row>
    <row r="63" spans="1:31" ht="12.3" x14ac:dyDescent="0.35">
      <c r="D63" s="200" t="s">
        <v>868</v>
      </c>
      <c r="E63" s="75" t="s">
        <v>1747</v>
      </c>
      <c r="F63" s="75" t="str">
        <f t="shared" si="13"/>
        <v>Dollars</v>
      </c>
      <c r="G63" s="75" t="str">
        <f t="shared" si="14"/>
        <v>Real $2019</v>
      </c>
      <c r="H63" s="75" t="str">
        <f t="shared" si="15"/>
        <v>End year</v>
      </c>
      <c r="I63" s="224"/>
      <c r="J63" s="223"/>
      <c r="K63" s="223"/>
      <c r="L63" s="223"/>
      <c r="M63" s="223"/>
      <c r="N63" s="224"/>
      <c r="O63" s="223"/>
      <c r="P63" s="223"/>
      <c r="Q63" s="174">
        <v>4920945.9103685608</v>
      </c>
      <c r="R63" s="174">
        <v>83144.207626576695</v>
      </c>
      <c r="S63" s="222">
        <v>273083.07440925529</v>
      </c>
      <c r="T63" s="173">
        <v>370560.69948007166</v>
      </c>
      <c r="U63" s="174">
        <v>375637.2201451303</v>
      </c>
      <c r="V63" s="174">
        <v>381398.17099183338</v>
      </c>
      <c r="W63" s="174">
        <v>386069.02506641962</v>
      </c>
      <c r="X63" s="222">
        <v>390296.55558112258</v>
      </c>
    </row>
    <row r="64" spans="1:31" ht="12.3" x14ac:dyDescent="0.35">
      <c r="D64" s="200" t="s">
        <v>877</v>
      </c>
      <c r="E64" s="75" t="s">
        <v>1747</v>
      </c>
      <c r="F64" s="75" t="str">
        <f t="shared" si="13"/>
        <v>Dollars</v>
      </c>
      <c r="G64" s="75" t="str">
        <f t="shared" si="14"/>
        <v>Real $2019</v>
      </c>
      <c r="H64" s="75" t="str">
        <f t="shared" si="15"/>
        <v>End year</v>
      </c>
      <c r="I64" s="224"/>
      <c r="J64" s="223"/>
      <c r="K64" s="223"/>
      <c r="L64" s="223"/>
      <c r="M64" s="223"/>
      <c r="N64" s="224"/>
      <c r="O64" s="223"/>
      <c r="P64" s="223"/>
      <c r="Q64" s="174">
        <v>7748243.7294470379</v>
      </c>
      <c r="R64" s="174">
        <v>130914.17729771702</v>
      </c>
      <c r="S64" s="222">
        <v>429981.19821868889</v>
      </c>
      <c r="T64" s="173">
        <v>583463.96575428557</v>
      </c>
      <c r="U64" s="174">
        <v>591457.1687130034</v>
      </c>
      <c r="V64" s="174">
        <v>600528.03681166878</v>
      </c>
      <c r="W64" s="174">
        <v>607882.50004978722</v>
      </c>
      <c r="X64" s="222">
        <v>614538.93102834676</v>
      </c>
    </row>
    <row r="65" spans="1:30" ht="12.3" x14ac:dyDescent="0.35">
      <c r="D65" s="200" t="s">
        <v>886</v>
      </c>
      <c r="E65" s="75" t="s">
        <v>1747</v>
      </c>
      <c r="F65" s="75" t="str">
        <f t="shared" si="13"/>
        <v>Dollars</v>
      </c>
      <c r="G65" s="75" t="str">
        <f t="shared" si="14"/>
        <v>Real $2019</v>
      </c>
      <c r="H65" s="75" t="str">
        <f t="shared" si="15"/>
        <v>End year</v>
      </c>
      <c r="I65" s="224"/>
      <c r="J65" s="223"/>
      <c r="K65" s="223"/>
      <c r="L65" s="223"/>
      <c r="M65" s="223"/>
      <c r="N65" s="224"/>
      <c r="O65" s="223"/>
      <c r="P65" s="223"/>
      <c r="Q65" s="174">
        <v>0</v>
      </c>
      <c r="R65" s="174">
        <v>0</v>
      </c>
      <c r="S65" s="222">
        <v>0</v>
      </c>
      <c r="T65" s="173">
        <v>0</v>
      </c>
      <c r="U65" s="174">
        <v>0</v>
      </c>
      <c r="V65" s="174">
        <v>0</v>
      </c>
      <c r="W65" s="174">
        <v>0</v>
      </c>
      <c r="X65" s="222">
        <v>0</v>
      </c>
    </row>
    <row r="66" spans="1:30" ht="12.3" x14ac:dyDescent="0.35">
      <c r="D66" s="200" t="s">
        <v>895</v>
      </c>
      <c r="E66" s="75" t="s">
        <v>1747</v>
      </c>
      <c r="F66" s="75" t="str">
        <f t="shared" si="13"/>
        <v>Dollars</v>
      </c>
      <c r="G66" s="75" t="str">
        <f t="shared" si="14"/>
        <v>Real $2019</v>
      </c>
      <c r="H66" s="75" t="str">
        <f t="shared" si="15"/>
        <v>End year</v>
      </c>
      <c r="I66" s="224"/>
      <c r="J66" s="223"/>
      <c r="K66" s="223"/>
      <c r="L66" s="223"/>
      <c r="M66" s="223"/>
      <c r="N66" s="224"/>
      <c r="O66" s="223"/>
      <c r="P66" s="223"/>
      <c r="Q66" s="174">
        <v>0</v>
      </c>
      <c r="R66" s="174">
        <v>0</v>
      </c>
      <c r="S66" s="222">
        <v>0</v>
      </c>
      <c r="T66" s="173">
        <v>0</v>
      </c>
      <c r="U66" s="174">
        <v>0</v>
      </c>
      <c r="V66" s="174">
        <v>0</v>
      </c>
      <c r="W66" s="174">
        <v>0</v>
      </c>
      <c r="X66" s="222">
        <v>0</v>
      </c>
    </row>
    <row r="67" spans="1:30" ht="12.3" x14ac:dyDescent="0.35">
      <c r="D67" s="200" t="s">
        <v>904</v>
      </c>
      <c r="E67" s="75" t="s">
        <v>1747</v>
      </c>
      <c r="F67" s="75" t="str">
        <f t="shared" si="13"/>
        <v>Dollars</v>
      </c>
      <c r="G67" s="75" t="str">
        <f t="shared" si="14"/>
        <v>Real $2019</v>
      </c>
      <c r="H67" s="75" t="str">
        <f t="shared" si="15"/>
        <v>End year</v>
      </c>
      <c r="I67" s="224"/>
      <c r="J67" s="223"/>
      <c r="K67" s="223"/>
      <c r="L67" s="223"/>
      <c r="M67" s="223"/>
      <c r="N67" s="224"/>
      <c r="O67" s="223"/>
      <c r="P67" s="223"/>
      <c r="Q67" s="174">
        <v>779081.60029497056</v>
      </c>
      <c r="R67" s="174">
        <v>0</v>
      </c>
      <c r="S67" s="222">
        <v>0</v>
      </c>
      <c r="T67" s="173">
        <v>1376371.6302965314</v>
      </c>
      <c r="U67" s="174">
        <v>1379299.7053664825</v>
      </c>
      <c r="V67" s="174">
        <v>1221739.0522331779</v>
      </c>
      <c r="W67" s="174">
        <v>1189510.4790795699</v>
      </c>
      <c r="X67" s="222">
        <v>1172592.4809542028</v>
      </c>
    </row>
    <row r="68" spans="1:30" ht="12.3" x14ac:dyDescent="0.35">
      <c r="D68" s="200" t="s">
        <v>913</v>
      </c>
      <c r="E68" s="75" t="s">
        <v>1747</v>
      </c>
      <c r="F68" s="75" t="str">
        <f t="shared" si="13"/>
        <v>Dollars</v>
      </c>
      <c r="G68" s="75" t="str">
        <f t="shared" si="14"/>
        <v>Real $2019</v>
      </c>
      <c r="H68" s="75" t="str">
        <f t="shared" si="15"/>
        <v>End year</v>
      </c>
      <c r="I68" s="224"/>
      <c r="J68" s="223"/>
      <c r="K68" s="223"/>
      <c r="L68" s="223"/>
      <c r="M68" s="223"/>
      <c r="N68" s="224"/>
      <c r="O68" s="223"/>
      <c r="P68" s="223"/>
      <c r="Q68" s="174">
        <v>98706.163022243505</v>
      </c>
      <c r="R68" s="174">
        <v>0</v>
      </c>
      <c r="S68" s="222">
        <v>0</v>
      </c>
      <c r="T68" s="173">
        <v>174380.14511933475</v>
      </c>
      <c r="U68" s="174">
        <v>174751.11916760713</v>
      </c>
      <c r="V68" s="174">
        <v>154788.88734467764</v>
      </c>
      <c r="W68" s="174">
        <v>150705.67090820946</v>
      </c>
      <c r="X68" s="222">
        <v>148562.23602238976</v>
      </c>
    </row>
    <row r="69" spans="1:30" ht="12.3" x14ac:dyDescent="0.35">
      <c r="D69" s="200" t="s">
        <v>922</v>
      </c>
      <c r="E69" s="75" t="s">
        <v>1747</v>
      </c>
      <c r="F69" s="75" t="str">
        <f t="shared" si="13"/>
        <v>Dollars</v>
      </c>
      <c r="G69" s="75" t="str">
        <f t="shared" si="14"/>
        <v>Real $2019</v>
      </c>
      <c r="H69" s="75" t="str">
        <f t="shared" si="15"/>
        <v>End year</v>
      </c>
      <c r="I69" s="224"/>
      <c r="J69" s="223"/>
      <c r="K69" s="223"/>
      <c r="L69" s="223"/>
      <c r="M69" s="223"/>
      <c r="N69" s="224"/>
      <c r="O69" s="223"/>
      <c r="P69" s="223"/>
      <c r="Q69" s="174">
        <v>0</v>
      </c>
      <c r="R69" s="174">
        <v>0</v>
      </c>
      <c r="S69" s="222">
        <v>0</v>
      </c>
      <c r="T69" s="173">
        <v>0</v>
      </c>
      <c r="U69" s="174">
        <v>0</v>
      </c>
      <c r="V69" s="174">
        <v>0</v>
      </c>
      <c r="W69" s="174">
        <v>0</v>
      </c>
      <c r="X69" s="222">
        <v>0</v>
      </c>
    </row>
    <row r="71" spans="1:30" ht="12.3" x14ac:dyDescent="0.35">
      <c r="D71" s="74" t="str">
        <f>"Total "&amp;D57</f>
        <v>Total CAPEX - For NSP-initiated &amp; capacity-related augmentation</v>
      </c>
      <c r="E71" s="67" t="s">
        <v>134</v>
      </c>
      <c r="F71" s="67" t="str">
        <f>F59</f>
        <v>Dollars</v>
      </c>
      <c r="G71" s="67" t="str">
        <f t="shared" ref="G71:H71" si="16">G59</f>
        <v>Real $2019</v>
      </c>
      <c r="H71" s="67" t="str">
        <f t="shared" si="16"/>
        <v>End year</v>
      </c>
      <c r="I71" s="177">
        <f>SUM(I59:I69)</f>
        <v>0</v>
      </c>
      <c r="J71" s="175">
        <f t="shared" ref="J71:X71" si="17">SUM(J59:J69)</f>
        <v>0</v>
      </c>
      <c r="K71" s="175">
        <f t="shared" si="17"/>
        <v>0</v>
      </c>
      <c r="L71" s="175">
        <f t="shared" si="17"/>
        <v>0</v>
      </c>
      <c r="M71" s="175">
        <f t="shared" si="17"/>
        <v>0</v>
      </c>
      <c r="N71" s="175">
        <f t="shared" si="17"/>
        <v>0</v>
      </c>
      <c r="O71" s="176">
        <f t="shared" si="17"/>
        <v>0</v>
      </c>
      <c r="P71" s="175">
        <f t="shared" si="17"/>
        <v>0</v>
      </c>
      <c r="Q71" s="175">
        <f t="shared" si="17"/>
        <v>64007626.765547857</v>
      </c>
      <c r="R71" s="175">
        <f t="shared" si="17"/>
        <v>9161533.1074766368</v>
      </c>
      <c r="S71" s="177">
        <f t="shared" si="17"/>
        <v>926904.91170670406</v>
      </c>
      <c r="T71" s="175">
        <f t="shared" si="17"/>
        <v>5324048.9653999275</v>
      </c>
      <c r="U71" s="175">
        <f t="shared" si="17"/>
        <v>3679045.1150417882</v>
      </c>
      <c r="V71" s="175">
        <f t="shared" si="17"/>
        <v>13243241.107671974</v>
      </c>
      <c r="W71" s="175">
        <f t="shared" si="17"/>
        <v>14444260.637768561</v>
      </c>
      <c r="X71" s="175">
        <f t="shared" si="17"/>
        <v>13216338.362064738</v>
      </c>
    </row>
    <row r="72" spans="1:30" x14ac:dyDescent="0.35">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row>
    <row r="73" spans="1:30" ht="12.3" x14ac:dyDescent="0.35">
      <c r="D73" s="200" t="s">
        <v>931</v>
      </c>
      <c r="E73" s="75" t="s">
        <v>1747</v>
      </c>
      <c r="F73" s="75" t="str">
        <f t="shared" ref="F73" si="18">Dollars</f>
        <v>Dollars</v>
      </c>
      <c r="G73" s="75" t="str">
        <f>Real2019</f>
        <v>Real $2019</v>
      </c>
      <c r="H73" s="75" t="str">
        <f>End_year</f>
        <v>End year</v>
      </c>
      <c r="I73" s="224"/>
      <c r="J73" s="223"/>
      <c r="K73" s="223"/>
      <c r="L73" s="223"/>
      <c r="M73" s="223"/>
      <c r="N73" s="224"/>
      <c r="O73" s="223"/>
      <c r="P73" s="223"/>
      <c r="Q73" s="174">
        <v>25803402.939092927</v>
      </c>
      <c r="R73" s="174">
        <v>5295648.1550000003</v>
      </c>
      <c r="S73" s="222">
        <v>3130729.5644997545</v>
      </c>
      <c r="T73" s="173">
        <v>2166501.4699158487</v>
      </c>
      <c r="U73" s="174">
        <v>2196181.5992397061</v>
      </c>
      <c r="V73" s="174">
        <v>2661380.1259716535</v>
      </c>
      <c r="W73" s="174">
        <v>3731376.6678955778</v>
      </c>
      <c r="X73" s="222">
        <v>1729907.4498239558</v>
      </c>
    </row>
    <row r="75" spans="1:30" s="4" customFormat="1" ht="15" x14ac:dyDescent="0.35">
      <c r="B75" s="4" t="s">
        <v>33</v>
      </c>
    </row>
  </sheetData>
  <conditionalFormatting sqref="B2">
    <cfRule type="cellIs" dxfId="873" priority="1" operator="notEqual">
      <formula>"No Errors Found"</formula>
    </cfRule>
  </conditionalFormatting>
  <pageMargins left="0.70866141732283472" right="0.70866141732283472" top="0.74803149606299213" bottom="0.74803149606299213" header="0.31496062992125984" footer="0.31496062992125984"/>
  <pageSetup paperSize="9" scale="44" fitToHeight="1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59999389629810485"/>
    <pageSetUpPr fitToPage="1"/>
  </sheetPr>
  <dimension ref="A1:AE419"/>
  <sheetViews>
    <sheetView showGridLines="0" zoomScaleNormal="100"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33203125" defaultRowHeight="10.199999999999999" outlineLevelRow="1" x14ac:dyDescent="0.35"/>
  <cols>
    <col min="1" max="1" width="3.33203125" style="7" customWidth="1"/>
    <col min="2" max="2" width="2.796875" style="7" customWidth="1"/>
    <col min="3" max="3" width="20.796875" style="7" customWidth="1"/>
    <col min="4" max="4" width="91.46484375" style="7" customWidth="1"/>
    <col min="5" max="5" width="11.796875" style="7" customWidth="1"/>
    <col min="6" max="6" width="16" style="7" customWidth="1"/>
    <col min="7" max="7" width="12" style="7" customWidth="1"/>
    <col min="8" max="8" width="10" style="7" customWidth="1"/>
    <col min="9" max="24" width="14.796875" style="7" customWidth="1"/>
    <col min="25" max="25" width="9.33203125" style="7"/>
    <col min="26" max="28" width="17.796875" style="7" customWidth="1"/>
    <col min="29" max="29" width="3.796875" style="7" customWidth="1"/>
    <col min="30" max="30" width="20.796875" style="7" customWidth="1"/>
    <col min="31" max="16384" width="9.33203125" style="7"/>
  </cols>
  <sheetData>
    <row r="1" spans="1:30" ht="18.899999999999999" x14ac:dyDescent="0.35">
      <c r="A1" s="70">
        <f>IF(SUM($A11:$A519)&gt;0,1,0)</f>
        <v>0</v>
      </c>
      <c r="B1" s="5" t="s">
        <v>1550</v>
      </c>
    </row>
    <row r="2" spans="1:30" x14ac:dyDescent="0.35">
      <c r="B2" s="18" t="str">
        <f>Title_Msg</f>
        <v>No Errors Found</v>
      </c>
    </row>
    <row r="3" spans="1:30" x14ac:dyDescent="0.35">
      <c r="B3" s="55" t="str">
        <f>TOC!B1</f>
        <v>Table of Contents</v>
      </c>
      <c r="C3" s="49"/>
      <c r="D3" s="49"/>
    </row>
    <row r="4" spans="1:30" ht="12.3" x14ac:dyDescent="0.35">
      <c r="B4" s="46" t="str">
        <f>Model_Name</f>
        <v>Rest RIN Population Model - Power and Water Corporation (PWC)</v>
      </c>
    </row>
    <row r="5" spans="1:30" ht="12.3" hidden="1" outlineLevel="1" x14ac:dyDescent="0.35">
      <c r="B5" s="15" t="str">
        <f>Lookup!B15</f>
        <v>Period Start Date</v>
      </c>
      <c r="O5" s="61">
        <f>Lookup!J15</f>
        <v>41821</v>
      </c>
      <c r="P5" s="61">
        <f>Lookup!K15</f>
        <v>42186</v>
      </c>
      <c r="Q5" s="61">
        <f>Lookup!L15</f>
        <v>42552</v>
      </c>
      <c r="R5" s="61">
        <f>Lookup!M15</f>
        <v>42917</v>
      </c>
      <c r="S5" s="61">
        <f>Lookup!N15</f>
        <v>43282</v>
      </c>
      <c r="T5" s="61">
        <f>Lookup!O15</f>
        <v>43647</v>
      </c>
      <c r="U5" s="61">
        <f>Lookup!P15</f>
        <v>44013</v>
      </c>
      <c r="V5" s="61">
        <f>Lookup!Q15</f>
        <v>44378</v>
      </c>
      <c r="W5" s="61">
        <f>Lookup!R15</f>
        <v>44743</v>
      </c>
      <c r="X5" s="61">
        <f>Lookup!S15</f>
        <v>45108</v>
      </c>
    </row>
    <row r="6" spans="1:30" ht="12.3" hidden="1" outlineLevel="1" x14ac:dyDescent="0.35">
      <c r="B6" s="15" t="str">
        <f>Lookup!B16</f>
        <v>Period End Date</v>
      </c>
      <c r="O6" s="61">
        <f>Lookup!J16</f>
        <v>42185</v>
      </c>
      <c r="P6" s="61">
        <f>Lookup!K16</f>
        <v>42551</v>
      </c>
      <c r="Q6" s="61">
        <f>Lookup!L16</f>
        <v>42916</v>
      </c>
      <c r="R6" s="61">
        <f>Lookup!M16</f>
        <v>43281</v>
      </c>
      <c r="S6" s="61">
        <f>Lookup!N16</f>
        <v>43646</v>
      </c>
      <c r="T6" s="61">
        <f>Lookup!O16</f>
        <v>44012</v>
      </c>
      <c r="U6" s="61">
        <f>Lookup!P16</f>
        <v>44377</v>
      </c>
      <c r="V6" s="61">
        <f>Lookup!Q16</f>
        <v>44742</v>
      </c>
      <c r="W6" s="61">
        <f>Lookup!R16</f>
        <v>45107</v>
      </c>
      <c r="X6" s="61">
        <f>Lookup!S16</f>
        <v>45473</v>
      </c>
    </row>
    <row r="7" spans="1:30" ht="12.3" hidden="1" outlineLevel="1" x14ac:dyDescent="0.35">
      <c r="B7" s="15" t="str">
        <f>Lookup!B17</f>
        <v>Period Counter</v>
      </c>
      <c r="O7" s="62">
        <f>Lookup!J17</f>
        <v>1</v>
      </c>
      <c r="P7" s="62">
        <f>Lookup!K17</f>
        <v>2</v>
      </c>
      <c r="Q7" s="62">
        <f>Lookup!L17</f>
        <v>3</v>
      </c>
      <c r="R7" s="62">
        <f>Lookup!M17</f>
        <v>4</v>
      </c>
      <c r="S7" s="62">
        <f>Lookup!N17</f>
        <v>5</v>
      </c>
      <c r="T7" s="62">
        <f>Lookup!O17</f>
        <v>6</v>
      </c>
      <c r="U7" s="62">
        <f>Lookup!P17</f>
        <v>7</v>
      </c>
      <c r="V7" s="62">
        <f>Lookup!Q17</f>
        <v>8</v>
      </c>
      <c r="W7" s="62">
        <f>Lookup!R17</f>
        <v>9</v>
      </c>
      <c r="X7" s="62">
        <f>Lookup!S17</f>
        <v>10</v>
      </c>
    </row>
    <row r="8" spans="1:30" ht="12.3" hidden="1" outlineLevel="1" x14ac:dyDescent="0.35">
      <c r="B8" s="15" t="str">
        <f>Lookup!B18</f>
        <v>Year</v>
      </c>
      <c r="O8" s="63">
        <f>Lookup!J18</f>
        <v>2015</v>
      </c>
      <c r="P8" s="63">
        <f>Lookup!K18</f>
        <v>2016</v>
      </c>
      <c r="Q8" s="63">
        <f>Lookup!L18</f>
        <v>2017</v>
      </c>
      <c r="R8" s="63">
        <f>Lookup!M18</f>
        <v>2018</v>
      </c>
      <c r="S8" s="63">
        <f>Lookup!N18</f>
        <v>2019</v>
      </c>
      <c r="T8" s="63">
        <f>Lookup!O18</f>
        <v>2020</v>
      </c>
      <c r="U8" s="63">
        <f>Lookup!P18</f>
        <v>2021</v>
      </c>
      <c r="V8" s="63">
        <f>Lookup!Q18</f>
        <v>2022</v>
      </c>
      <c r="W8" s="63">
        <f>Lookup!R18</f>
        <v>2023</v>
      </c>
      <c r="X8" s="63">
        <f>Lookup!S18</f>
        <v>2024</v>
      </c>
    </row>
    <row r="9" spans="1:30" ht="12.3" collapsed="1" x14ac:dyDescent="0.35">
      <c r="B9" s="15" t="str">
        <f>Lookup!B19</f>
        <v>Period Type</v>
      </c>
      <c r="I9" s="63" t="str">
        <f t="shared" ref="I9:N9" si="0">J9</f>
        <v>Actual</v>
      </c>
      <c r="J9" s="63" t="str">
        <f t="shared" si="0"/>
        <v>Actual</v>
      </c>
      <c r="K9" s="63" t="str">
        <f t="shared" si="0"/>
        <v>Actual</v>
      </c>
      <c r="L9" s="63" t="str">
        <f t="shared" si="0"/>
        <v>Actual</v>
      </c>
      <c r="M9" s="63" t="str">
        <f t="shared" si="0"/>
        <v>Actual</v>
      </c>
      <c r="N9" s="63" t="str">
        <f t="shared" si="0"/>
        <v>Actual</v>
      </c>
      <c r="O9" s="63" t="str">
        <f>Lookup!J19</f>
        <v>Actual</v>
      </c>
      <c r="P9" s="63" t="str">
        <f>Lookup!K19</f>
        <v>Actual</v>
      </c>
      <c r="Q9" s="63" t="str">
        <f>Lookup!L19</f>
        <v>Base Year</v>
      </c>
      <c r="R9" s="63" t="str">
        <f>Lookup!M19</f>
        <v>Forecast</v>
      </c>
      <c r="S9" s="63" t="str">
        <f>Lookup!N19</f>
        <v>Forecast</v>
      </c>
      <c r="T9" s="63" t="str">
        <f>Lookup!O19</f>
        <v>Forecast</v>
      </c>
      <c r="U9" s="63" t="str">
        <f>Lookup!P19</f>
        <v>Forecast</v>
      </c>
      <c r="V9" s="63" t="str">
        <f>Lookup!Q19</f>
        <v>Forecast</v>
      </c>
      <c r="W9" s="63" t="str">
        <f>Lookup!R19</f>
        <v>Forecast</v>
      </c>
      <c r="X9" s="63" t="str">
        <f>Lookup!S19</f>
        <v>Forecast</v>
      </c>
    </row>
    <row r="10" spans="1:30" ht="12.3" x14ac:dyDescent="0.35">
      <c r="B10" s="10" t="str">
        <f>Lookup!B20</f>
        <v>Regulatory Year</v>
      </c>
      <c r="E10" s="59" t="str">
        <f>Lookup!E20</f>
        <v>Source</v>
      </c>
      <c r="F10" s="59" t="str">
        <f>Lookup!F20</f>
        <v>Unit</v>
      </c>
      <c r="G10" s="59" t="str">
        <f>Lookup!G20</f>
        <v>Basis</v>
      </c>
      <c r="H10" s="59" t="str">
        <f>Lookup!H20</f>
        <v>Timing</v>
      </c>
      <c r="I10" s="59" t="s">
        <v>217</v>
      </c>
      <c r="J10" s="59" t="s">
        <v>216</v>
      </c>
      <c r="K10" s="59" t="s">
        <v>215</v>
      </c>
      <c r="L10" s="59" t="s">
        <v>214</v>
      </c>
      <c r="M10" s="59" t="s">
        <v>213</v>
      </c>
      <c r="N10" s="59" t="s">
        <v>212</v>
      </c>
      <c r="O10" s="59" t="str">
        <f>Lookup!J20</f>
        <v>RY15</v>
      </c>
      <c r="P10" s="59" t="str">
        <f>Lookup!K20</f>
        <v>RY16</v>
      </c>
      <c r="Q10" s="59" t="str">
        <f>Lookup!L20</f>
        <v>RY17</v>
      </c>
      <c r="R10" s="59" t="str">
        <f>Lookup!M20</f>
        <v>RY18</v>
      </c>
      <c r="S10" s="59" t="str">
        <f>Lookup!N20</f>
        <v>RY19</v>
      </c>
      <c r="T10" s="59" t="str">
        <f>Lookup!O20</f>
        <v>RY20</v>
      </c>
      <c r="U10" s="59" t="str">
        <f>Lookup!P20</f>
        <v>RY21</v>
      </c>
      <c r="V10" s="59" t="str">
        <f>Lookup!Q20</f>
        <v>RY22</v>
      </c>
      <c r="W10" s="59" t="str">
        <f>Lookup!R20</f>
        <v>RY23</v>
      </c>
      <c r="X10" s="59" t="str">
        <f>Lookup!S20</f>
        <v>RY24</v>
      </c>
      <c r="Z10" s="71" t="str">
        <f>Lookup!U20</f>
        <v>RY17 %</v>
      </c>
      <c r="AA10" s="59" t="str">
        <f>Lookup!V20</f>
        <v>RY15-RY17 Avg</v>
      </c>
      <c r="AB10" s="59" t="str">
        <f>Lookup!W20</f>
        <v>Custom %</v>
      </c>
      <c r="AC10" s="20" t="s">
        <v>35</v>
      </c>
      <c r="AD10" s="20" t="s">
        <v>625</v>
      </c>
    </row>
    <row r="11" spans="1:30" x14ac:dyDescent="0.35">
      <c r="B11" s="7" t="s">
        <v>209</v>
      </c>
    </row>
    <row r="12" spans="1:30" s="4" customFormat="1" ht="15" x14ac:dyDescent="0.35">
      <c r="B12" s="4" t="str">
        <f>CPI_Series_Inp!$C$24</f>
        <v>CPI Indexation Calculations</v>
      </c>
    </row>
    <row r="14" spans="1:30" ht="12.3" x14ac:dyDescent="0.35">
      <c r="D14" s="148" t="str">
        <f>CPI_Series_Inp!D32</f>
        <v>Real 2019 to Nominal</v>
      </c>
      <c r="E14" s="149" t="str">
        <f>CPI_Series_Inp!E32</f>
        <v>Calculated</v>
      </c>
      <c r="F14" s="136" t="str">
        <f>CPI_Series_Inp!F32</f>
        <v>Factor</v>
      </c>
      <c r="G14" s="136" t="str">
        <f>CPI_Series_Inp!G32</f>
        <v>N/A</v>
      </c>
      <c r="H14" s="136" t="str">
        <f>CPI_Series_Inp!H32</f>
        <v>N/A</v>
      </c>
      <c r="I14" s="223"/>
      <c r="J14" s="223"/>
      <c r="K14" s="223"/>
      <c r="L14" s="223"/>
      <c r="M14" s="223"/>
      <c r="N14" s="223"/>
      <c r="O14" s="159">
        <f>CPI_Series_Inp!J32</f>
        <v>0.92414709539685991</v>
      </c>
      <c r="P14" s="159">
        <f>CPI_Series_Inp!K32</f>
        <v>0.93585385884076477</v>
      </c>
      <c r="Q14" s="159">
        <f>CPI_Series_Inp!L32</f>
        <v>0.94968070361673007</v>
      </c>
      <c r="R14" s="159">
        <f>CPI_Series_Inp!M32</f>
        <v>0.9683594552339112</v>
      </c>
      <c r="S14" s="158">
        <f>CPI_Series_Inp!N32</f>
        <v>0.98893635286829751</v>
      </c>
      <c r="T14" s="161">
        <f>CPI_Series_Inp!O32</f>
        <v>1.0120517509373701</v>
      </c>
      <c r="U14" s="161">
        <f>CPI_Series_Inp!P32</f>
        <v>1.0365927373670369</v>
      </c>
      <c r="V14" s="161">
        <f>CPI_Series_Inp!Q32</f>
        <v>1.0617288119573469</v>
      </c>
      <c r="W14" s="161">
        <f>CPI_Series_Inp!R32</f>
        <v>1.0874744048502976</v>
      </c>
      <c r="X14" s="161">
        <f>CPI_Series_Inp!S32</f>
        <v>1.1138442961007426</v>
      </c>
    </row>
    <row r="16" spans="1:30" s="4" customFormat="1" ht="15" x14ac:dyDescent="0.35">
      <c r="B16" s="4" t="s">
        <v>946</v>
      </c>
    </row>
    <row r="18" spans="3:31" s="13" customFormat="1" ht="14.1" x14ac:dyDescent="0.35">
      <c r="C18" s="13" t="s">
        <v>623</v>
      </c>
    </row>
    <row r="19" spans="3:31" s="6" customFormat="1" ht="11.25" customHeight="1" x14ac:dyDescent="0.35"/>
    <row r="20" spans="3:31" s="6" customFormat="1" ht="11.25" customHeight="1" x14ac:dyDescent="0.35">
      <c r="D20" s="73" t="s">
        <v>626</v>
      </c>
    </row>
    <row r="21" spans="3:31" s="6" customFormat="1" ht="11.25" customHeight="1" x14ac:dyDescent="0.35">
      <c r="D21" s="79" t="s">
        <v>628</v>
      </c>
    </row>
    <row r="22" spans="3:31" s="6" customFormat="1" ht="11.25" customHeight="1" x14ac:dyDescent="0.35"/>
    <row r="23" spans="3:31" ht="12.3" x14ac:dyDescent="0.35">
      <c r="C23" s="6"/>
      <c r="D23" s="73" t="s">
        <v>947</v>
      </c>
      <c r="E23" s="64" t="s">
        <v>65</v>
      </c>
      <c r="F23" s="64" t="s">
        <v>66</v>
      </c>
      <c r="G23" s="64" t="s">
        <v>67</v>
      </c>
      <c r="H23" s="64" t="s">
        <v>68</v>
      </c>
      <c r="I23" s="64" t="str">
        <f>Capex_Historical!K$10</f>
        <v>RY09</v>
      </c>
      <c r="J23" s="96" t="str">
        <f>Capex_Historical!L$10</f>
        <v>RY10</v>
      </c>
      <c r="K23" s="64" t="str">
        <f>Capex_Historical!M$10</f>
        <v>RY11</v>
      </c>
      <c r="L23" s="64" t="str">
        <f>Capex_Historical!N$10</f>
        <v>RY12</v>
      </c>
      <c r="M23" s="64" t="str">
        <f>Capex_Historical!O$10</f>
        <v>RY13</v>
      </c>
      <c r="N23" s="88" t="str">
        <f>Capex_Historical!P$10</f>
        <v>RY14</v>
      </c>
      <c r="O23" s="96" t="str">
        <f>Capex_Historical!Q$10</f>
        <v>RY15</v>
      </c>
      <c r="P23" s="64" t="str">
        <f>Capex_Historical!R$10</f>
        <v>RY16</v>
      </c>
      <c r="Q23" s="64" t="str">
        <f>Capex_Historical!S$10</f>
        <v>RY17</v>
      </c>
      <c r="R23" s="64" t="str">
        <f>Capex_Historical!T$10</f>
        <v>RY18</v>
      </c>
      <c r="S23" s="88" t="str">
        <f>Capex_Historical!U$10</f>
        <v>RY19</v>
      </c>
      <c r="T23" s="64" t="str">
        <f>Capex_Historical!V$10</f>
        <v>RY20</v>
      </c>
      <c r="U23" s="64" t="str">
        <f>Capex_Historical!W$10</f>
        <v>RY21</v>
      </c>
      <c r="V23" s="64" t="str">
        <f>Capex_Historical!X$10</f>
        <v>RY22</v>
      </c>
      <c r="W23" s="64" t="str">
        <f>Capex_Historical!Y$10</f>
        <v>RY23</v>
      </c>
      <c r="X23" s="88" t="str">
        <f>Capex_Historical!Z$10</f>
        <v>RY24</v>
      </c>
      <c r="Z23" s="72" t="str">
        <f t="shared" ref="Z23:AD23" si="1">Z$10</f>
        <v>RY17 %</v>
      </c>
      <c r="AA23" s="72" t="str">
        <f t="shared" si="1"/>
        <v>RY15-RY17 Avg</v>
      </c>
      <c r="AB23" s="72" t="str">
        <f t="shared" si="1"/>
        <v>Custom %</v>
      </c>
      <c r="AD23" s="72" t="str">
        <f t="shared" si="1"/>
        <v>Selected</v>
      </c>
      <c r="AE23" s="6"/>
    </row>
    <row r="24" spans="3:31" x14ac:dyDescent="0.35">
      <c r="C24" s="6"/>
      <c r="J24" s="97"/>
      <c r="K24" s="91"/>
      <c r="L24" s="91"/>
      <c r="M24" s="91"/>
      <c r="N24" s="89"/>
      <c r="O24" s="97"/>
      <c r="P24" s="91"/>
      <c r="Q24" s="91"/>
      <c r="R24" s="91"/>
      <c r="S24" s="89"/>
      <c r="T24" s="91"/>
      <c r="U24" s="91"/>
      <c r="V24" s="91"/>
      <c r="W24" s="91"/>
      <c r="X24" s="89"/>
      <c r="AE24" s="6"/>
    </row>
    <row r="25" spans="3:31" ht="12.75" customHeight="1" x14ac:dyDescent="0.35">
      <c r="C25" s="15" t="s">
        <v>951</v>
      </c>
      <c r="D25" s="15" t="s">
        <v>952</v>
      </c>
      <c r="E25" s="75" t="s">
        <v>288</v>
      </c>
      <c r="F25" s="75" t="s">
        <v>953</v>
      </c>
      <c r="G25" s="75" t="s">
        <v>35</v>
      </c>
      <c r="H25" s="75" t="s">
        <v>35</v>
      </c>
      <c r="I25" s="1724">
        <v>0</v>
      </c>
      <c r="J25" s="1725">
        <v>0</v>
      </c>
      <c r="K25" s="1726">
        <v>0</v>
      </c>
      <c r="L25" s="1726">
        <v>0</v>
      </c>
      <c r="M25" s="1726">
        <v>0</v>
      </c>
      <c r="N25" s="199">
        <v>202</v>
      </c>
      <c r="O25" s="106">
        <v>720</v>
      </c>
      <c r="P25" s="107">
        <v>655</v>
      </c>
      <c r="Q25" s="107">
        <v>356</v>
      </c>
      <c r="R25" s="103"/>
      <c r="S25" s="104"/>
      <c r="T25" s="103"/>
      <c r="U25" s="103"/>
      <c r="V25" s="103"/>
      <c r="W25" s="103"/>
      <c r="X25" s="104"/>
      <c r="AE25" s="6"/>
    </row>
    <row r="26" spans="3:31" ht="12.3" x14ac:dyDescent="0.35">
      <c r="C26" s="15"/>
      <c r="D26" s="15" t="s">
        <v>954</v>
      </c>
      <c r="E26" s="75" t="s">
        <v>288</v>
      </c>
      <c r="F26" s="75" t="s">
        <v>953</v>
      </c>
      <c r="G26" s="75" t="s">
        <v>35</v>
      </c>
      <c r="H26" s="75" t="s">
        <v>35</v>
      </c>
      <c r="I26" s="1724">
        <v>0</v>
      </c>
      <c r="J26" s="1725">
        <v>0</v>
      </c>
      <c r="K26" s="1726">
        <v>0</v>
      </c>
      <c r="L26" s="1726">
        <v>0</v>
      </c>
      <c r="M26" s="1726">
        <v>0</v>
      </c>
      <c r="N26" s="199">
        <v>643</v>
      </c>
      <c r="O26" s="106">
        <v>428</v>
      </c>
      <c r="P26" s="107">
        <v>268</v>
      </c>
      <c r="Q26" s="107">
        <v>223</v>
      </c>
      <c r="R26" s="103"/>
      <c r="S26" s="104"/>
      <c r="T26" s="103"/>
      <c r="U26" s="103"/>
      <c r="V26" s="103"/>
      <c r="W26" s="103"/>
      <c r="X26" s="104"/>
      <c r="AE26" s="6"/>
    </row>
    <row r="27" spans="3:31" ht="12.3" x14ac:dyDescent="0.35">
      <c r="C27" s="15"/>
      <c r="D27" s="15" t="s">
        <v>1551</v>
      </c>
      <c r="E27" s="75" t="s">
        <v>288</v>
      </c>
      <c r="F27" s="75" t="s">
        <v>1407</v>
      </c>
      <c r="G27" s="75" t="s">
        <v>35</v>
      </c>
      <c r="H27" s="75" t="s">
        <v>35</v>
      </c>
      <c r="I27" s="1724">
        <v>0</v>
      </c>
      <c r="J27" s="1725">
        <v>0</v>
      </c>
      <c r="K27" s="1726">
        <v>0</v>
      </c>
      <c r="L27" s="1726">
        <v>0</v>
      </c>
      <c r="M27" s="1726">
        <v>0</v>
      </c>
      <c r="N27" s="199">
        <v>9.0440000000000005</v>
      </c>
      <c r="O27" s="106">
        <v>8.0039999999999978</v>
      </c>
      <c r="P27" s="107">
        <v>6.2660000000000009</v>
      </c>
      <c r="Q27" s="107">
        <v>1.4129999999999998</v>
      </c>
      <c r="R27" s="103"/>
      <c r="S27" s="104"/>
      <c r="T27" s="103"/>
      <c r="U27" s="103"/>
      <c r="V27" s="103"/>
      <c r="W27" s="103"/>
      <c r="X27" s="104"/>
      <c r="AE27" s="6"/>
    </row>
    <row r="28" spans="3:31" ht="12.3" x14ac:dyDescent="0.35">
      <c r="C28" s="15"/>
      <c r="D28" s="15" t="s">
        <v>955</v>
      </c>
      <c r="E28" s="75" t="s">
        <v>288</v>
      </c>
      <c r="F28" s="75" t="s">
        <v>953</v>
      </c>
      <c r="G28" s="75" t="s">
        <v>35</v>
      </c>
      <c r="H28" s="75" t="s">
        <v>35</v>
      </c>
      <c r="I28" s="1724">
        <v>0</v>
      </c>
      <c r="J28" s="1725">
        <v>0</v>
      </c>
      <c r="K28" s="1726">
        <v>0</v>
      </c>
      <c r="L28" s="1726">
        <v>0</v>
      </c>
      <c r="M28" s="1726">
        <v>0</v>
      </c>
      <c r="N28" s="199">
        <v>0</v>
      </c>
      <c r="O28" s="106">
        <v>0</v>
      </c>
      <c r="P28" s="107">
        <v>1</v>
      </c>
      <c r="Q28" s="107">
        <v>0</v>
      </c>
      <c r="R28" s="103"/>
      <c r="S28" s="104"/>
      <c r="T28" s="103"/>
      <c r="U28" s="103"/>
      <c r="V28" s="103"/>
      <c r="W28" s="103"/>
      <c r="X28" s="104"/>
      <c r="AE28" s="6"/>
    </row>
    <row r="29" spans="3:31" ht="12.3" x14ac:dyDescent="0.35">
      <c r="C29" s="15"/>
      <c r="D29" s="15" t="s">
        <v>469</v>
      </c>
      <c r="E29" s="75" t="s">
        <v>288</v>
      </c>
      <c r="F29" s="75" t="s">
        <v>1556</v>
      </c>
      <c r="G29" s="75" t="s">
        <v>35</v>
      </c>
      <c r="H29" s="75" t="s">
        <v>35</v>
      </c>
      <c r="I29" s="1724">
        <v>0</v>
      </c>
      <c r="J29" s="1725">
        <v>0</v>
      </c>
      <c r="K29" s="1726">
        <v>0</v>
      </c>
      <c r="L29" s="1726">
        <v>0</v>
      </c>
      <c r="M29" s="1726">
        <v>0</v>
      </c>
      <c r="N29" s="199">
        <v>2045055.920164078</v>
      </c>
      <c r="O29" s="106">
        <v>2613167.7653005659</v>
      </c>
      <c r="P29" s="107">
        <v>857048.51161070052</v>
      </c>
      <c r="Q29" s="107">
        <v>203741.13</v>
      </c>
      <c r="R29" s="103"/>
      <c r="S29" s="104"/>
      <c r="T29" s="103"/>
      <c r="U29" s="103"/>
      <c r="V29" s="103"/>
      <c r="W29" s="103"/>
      <c r="X29" s="104"/>
      <c r="Z29" s="85">
        <f>IF(Q$67=0,0,
Q29/Q$67)</f>
        <v>6.1503999715300531E-2</v>
      </c>
      <c r="AA29" s="85">
        <f>IF(AVERAGE(O$67:Q$67)=0,0,
AVERAGE(O29:Q29)/AVERAGE(O$67:Q$67))</f>
        <v>0.21305673019223634</v>
      </c>
      <c r="AB29" s="226">
        <v>0</v>
      </c>
      <c r="AD29" s="85">
        <f>IFERROR(INDEX(Z29:AB29,,MATCH(D$21,$Z$10:$AB$10,0)),"N/A")</f>
        <v>0.21305673019223634</v>
      </c>
      <c r="AE29" s="6"/>
    </row>
    <row r="30" spans="3:31" ht="12.3" x14ac:dyDescent="0.35">
      <c r="C30" s="15"/>
      <c r="D30" s="15" t="s">
        <v>1552</v>
      </c>
      <c r="E30" s="75" t="s">
        <v>288</v>
      </c>
      <c r="F30" s="75" t="s">
        <v>1557</v>
      </c>
      <c r="G30" s="75" t="s">
        <v>35</v>
      </c>
      <c r="H30" s="75" t="s">
        <v>35</v>
      </c>
      <c r="I30" s="1724">
        <v>0</v>
      </c>
      <c r="J30" s="1725">
        <v>0</v>
      </c>
      <c r="K30" s="1726">
        <v>0</v>
      </c>
      <c r="L30" s="1726">
        <v>0</v>
      </c>
      <c r="M30" s="1726">
        <v>0</v>
      </c>
      <c r="N30" s="199">
        <v>0.74</v>
      </c>
      <c r="O30" s="106">
        <v>7.4220175790800003</v>
      </c>
      <c r="P30" s="107">
        <v>1.0110000000000001</v>
      </c>
      <c r="Q30" s="107">
        <v>0</v>
      </c>
      <c r="R30" s="103"/>
      <c r="S30" s="104"/>
      <c r="T30" s="103"/>
      <c r="U30" s="103"/>
      <c r="V30" s="103"/>
      <c r="W30" s="103"/>
      <c r="X30" s="104"/>
      <c r="AE30" s="6"/>
    </row>
    <row r="31" spans="3:31" ht="12.3" x14ac:dyDescent="0.35">
      <c r="C31" s="15"/>
      <c r="D31" s="15" t="s">
        <v>471</v>
      </c>
      <c r="E31" s="75" t="s">
        <v>288</v>
      </c>
      <c r="F31" s="75" t="s">
        <v>1556</v>
      </c>
      <c r="G31" s="75" t="s">
        <v>35</v>
      </c>
      <c r="H31" s="75" t="s">
        <v>35</v>
      </c>
      <c r="I31" s="1724">
        <v>0</v>
      </c>
      <c r="J31" s="1725">
        <v>0</v>
      </c>
      <c r="K31" s="1726">
        <v>0</v>
      </c>
      <c r="L31" s="1726">
        <v>0</v>
      </c>
      <c r="M31" s="1726">
        <v>0</v>
      </c>
      <c r="N31" s="199">
        <v>1021247.0158152126</v>
      </c>
      <c r="O31" s="106">
        <v>559929.70935825713</v>
      </c>
      <c r="P31" s="107">
        <v>204950.2837304773</v>
      </c>
      <c r="Q31" s="107">
        <v>0</v>
      </c>
      <c r="R31" s="103"/>
      <c r="S31" s="104"/>
      <c r="T31" s="103"/>
      <c r="U31" s="103"/>
      <c r="V31" s="103"/>
      <c r="W31" s="103"/>
      <c r="X31" s="104"/>
      <c r="Z31" s="85">
        <f>IF(Q$67=0,0,
Q31/Q$67)</f>
        <v>0</v>
      </c>
      <c r="AA31" s="85">
        <f>IF(AVERAGE(O$67:Q$67)=0,0,
AVERAGE(O31:Q31)/AVERAGE(O$67:Q$67))</f>
        <v>4.4356211100974804E-2</v>
      </c>
      <c r="AB31" s="226">
        <v>0</v>
      </c>
      <c r="AD31" s="85">
        <f>IFERROR(INDEX(Z31:AB31,,MATCH(D$21,$Z$10:$AB$10,0)),"N/A")</f>
        <v>4.4356211100974804E-2</v>
      </c>
      <c r="AE31" s="6"/>
    </row>
    <row r="32" spans="3:31" ht="12.3" x14ac:dyDescent="0.35">
      <c r="C32" s="12"/>
      <c r="D32" s="12" t="s">
        <v>1553</v>
      </c>
      <c r="E32" s="75" t="s">
        <v>288</v>
      </c>
      <c r="F32" s="63" t="s">
        <v>1557</v>
      </c>
      <c r="G32" s="75" t="s">
        <v>35</v>
      </c>
      <c r="H32" s="75" t="s">
        <v>35</v>
      </c>
      <c r="I32" s="1724">
        <v>0</v>
      </c>
      <c r="J32" s="1725">
        <v>0</v>
      </c>
      <c r="K32" s="1726">
        <v>0</v>
      </c>
      <c r="L32" s="1726">
        <v>0</v>
      </c>
      <c r="M32" s="1726">
        <v>0</v>
      </c>
      <c r="N32" s="199">
        <v>23.695</v>
      </c>
      <c r="O32" s="106">
        <v>32.127647112440002</v>
      </c>
      <c r="P32" s="107">
        <v>25.103000000000002</v>
      </c>
      <c r="Q32" s="107">
        <v>15.391999999999999</v>
      </c>
      <c r="R32" s="103"/>
      <c r="S32" s="104"/>
      <c r="T32" s="103"/>
      <c r="U32" s="103"/>
      <c r="V32" s="103"/>
      <c r="W32" s="103"/>
      <c r="X32" s="104"/>
    </row>
    <row r="33" spans="3:30" ht="12.3" x14ac:dyDescent="0.35">
      <c r="C33" s="12"/>
      <c r="D33" s="12" t="s">
        <v>472</v>
      </c>
      <c r="E33" s="75" t="s">
        <v>288</v>
      </c>
      <c r="F33" s="63" t="s">
        <v>1556</v>
      </c>
      <c r="G33" s="75" t="s">
        <v>35</v>
      </c>
      <c r="H33" s="75" t="s">
        <v>35</v>
      </c>
      <c r="I33" s="1724">
        <v>0</v>
      </c>
      <c r="J33" s="1725">
        <v>0</v>
      </c>
      <c r="K33" s="1726">
        <v>0</v>
      </c>
      <c r="L33" s="1726">
        <v>0</v>
      </c>
      <c r="M33" s="1726">
        <v>0</v>
      </c>
      <c r="N33" s="199">
        <v>1208955.0625989267</v>
      </c>
      <c r="O33" s="106">
        <v>1086101.0069610174</v>
      </c>
      <c r="P33" s="107">
        <v>853236.22141883743</v>
      </c>
      <c r="Q33" s="107">
        <v>496509.88063220721</v>
      </c>
      <c r="R33" s="103"/>
      <c r="S33" s="104"/>
      <c r="T33" s="103"/>
      <c r="U33" s="103"/>
      <c r="V33" s="103"/>
      <c r="W33" s="103"/>
      <c r="X33" s="104"/>
      <c r="Z33" s="85">
        <f>IF(Q$67=0,0,
Q33/Q$67)</f>
        <v>0.14988305776574015</v>
      </c>
      <c r="AA33" s="85">
        <f>IF(AVERAGE(O$67:Q$67)=0,0,
AVERAGE(O33:Q33)/AVERAGE(O$67:Q$67))</f>
        <v>0.14125738619561962</v>
      </c>
      <c r="AB33" s="226">
        <v>0</v>
      </c>
      <c r="AD33" s="85">
        <f>IFERROR(INDEX(Z33:AB33,,MATCH(D$21,$Z$10:$AB$10,0)),"N/A")</f>
        <v>0.14125738619561962</v>
      </c>
    </row>
    <row r="34" spans="3:30" ht="12.3" x14ac:dyDescent="0.35">
      <c r="C34" s="12"/>
      <c r="D34" s="12" t="s">
        <v>963</v>
      </c>
      <c r="E34" s="75" t="s">
        <v>288</v>
      </c>
      <c r="F34" s="63" t="s">
        <v>953</v>
      </c>
      <c r="G34" s="75" t="s">
        <v>35</v>
      </c>
      <c r="H34" s="75" t="s">
        <v>35</v>
      </c>
      <c r="I34" s="1724">
        <v>0</v>
      </c>
      <c r="J34" s="1725">
        <v>0</v>
      </c>
      <c r="K34" s="1726">
        <v>0</v>
      </c>
      <c r="L34" s="1726">
        <v>0</v>
      </c>
      <c r="M34" s="1726">
        <v>0</v>
      </c>
      <c r="N34" s="199">
        <v>3.9745676500508647</v>
      </c>
      <c r="O34" s="106">
        <v>3.5826848249027239</v>
      </c>
      <c r="P34" s="107">
        <v>2.6788665879574971</v>
      </c>
      <c r="Q34" s="107">
        <v>3.2377300613496933</v>
      </c>
      <c r="R34" s="103"/>
      <c r="S34" s="104"/>
      <c r="T34" s="103"/>
      <c r="U34" s="103"/>
      <c r="V34" s="103"/>
      <c r="W34" s="103"/>
      <c r="X34" s="104"/>
    </row>
    <row r="35" spans="3:30" ht="12.3" x14ac:dyDescent="0.35">
      <c r="C35" s="12"/>
      <c r="D35" s="12" t="s">
        <v>964</v>
      </c>
      <c r="E35" s="75" t="s">
        <v>288</v>
      </c>
      <c r="F35" s="63" t="s">
        <v>953</v>
      </c>
      <c r="G35" s="75" t="s">
        <v>35</v>
      </c>
      <c r="H35" s="75" t="s">
        <v>35</v>
      </c>
      <c r="I35" s="1724">
        <v>0</v>
      </c>
      <c r="J35" s="1725">
        <v>0</v>
      </c>
      <c r="K35" s="1726">
        <v>0</v>
      </c>
      <c r="L35" s="1726">
        <v>0</v>
      </c>
      <c r="M35" s="1726">
        <v>0</v>
      </c>
      <c r="N35" s="199">
        <v>0</v>
      </c>
      <c r="O35" s="106">
        <v>1249</v>
      </c>
      <c r="P35" s="107">
        <v>2041</v>
      </c>
      <c r="Q35" s="107">
        <v>1212</v>
      </c>
      <c r="R35" s="103"/>
      <c r="S35" s="104"/>
      <c r="T35" s="103"/>
      <c r="U35" s="103"/>
      <c r="V35" s="103"/>
      <c r="W35" s="103"/>
      <c r="X35" s="104"/>
    </row>
    <row r="36" spans="3:30" ht="12.3" x14ac:dyDescent="0.35">
      <c r="C36" s="12"/>
      <c r="D36" s="12" t="s">
        <v>965</v>
      </c>
      <c r="E36" s="75" t="s">
        <v>288</v>
      </c>
      <c r="F36" s="63" t="s">
        <v>953</v>
      </c>
      <c r="G36" s="75" t="s">
        <v>35</v>
      </c>
      <c r="H36" s="75" t="s">
        <v>35</v>
      </c>
      <c r="I36" s="1724">
        <v>0</v>
      </c>
      <c r="J36" s="1725">
        <v>0</v>
      </c>
      <c r="K36" s="1726">
        <v>0</v>
      </c>
      <c r="L36" s="1726">
        <v>0</v>
      </c>
      <c r="M36" s="1726">
        <v>0</v>
      </c>
      <c r="N36" s="199">
        <v>0</v>
      </c>
      <c r="O36" s="106">
        <v>3</v>
      </c>
      <c r="P36" s="107">
        <v>7</v>
      </c>
      <c r="Q36" s="107">
        <v>7</v>
      </c>
      <c r="R36" s="103"/>
      <c r="S36" s="104"/>
      <c r="T36" s="103"/>
      <c r="U36" s="103"/>
      <c r="V36" s="103"/>
      <c r="W36" s="103"/>
      <c r="X36" s="104"/>
    </row>
    <row r="37" spans="3:30" ht="12.3" x14ac:dyDescent="0.35">
      <c r="C37" s="12"/>
      <c r="D37" s="12" t="s">
        <v>117</v>
      </c>
      <c r="E37" s="75" t="s">
        <v>288</v>
      </c>
      <c r="F37" s="63" t="s">
        <v>1558</v>
      </c>
      <c r="G37" s="75" t="s">
        <v>35</v>
      </c>
      <c r="H37" s="75" t="s">
        <v>35</v>
      </c>
      <c r="I37" s="1724">
        <v>0</v>
      </c>
      <c r="J37" s="1725">
        <v>0</v>
      </c>
      <c r="K37" s="1726">
        <v>0</v>
      </c>
      <c r="L37" s="1726">
        <v>0</v>
      </c>
      <c r="M37" s="1726">
        <v>0</v>
      </c>
      <c r="N37" s="199">
        <v>0</v>
      </c>
      <c r="O37" s="106">
        <v>117470</v>
      </c>
      <c r="P37" s="107">
        <v>194090</v>
      </c>
      <c r="Q37" s="107">
        <v>117670</v>
      </c>
      <c r="R37" s="103"/>
      <c r="S37" s="104"/>
      <c r="T37" s="103"/>
      <c r="U37" s="103"/>
      <c r="V37" s="103"/>
      <c r="W37" s="103"/>
      <c r="X37" s="104"/>
    </row>
    <row r="38" spans="3:30" ht="12.3" x14ac:dyDescent="0.35">
      <c r="C38" s="12" t="s">
        <v>967</v>
      </c>
      <c r="D38" s="12" t="s">
        <v>952</v>
      </c>
      <c r="E38" s="75" t="s">
        <v>288</v>
      </c>
      <c r="F38" s="63" t="s">
        <v>953</v>
      </c>
      <c r="G38" s="75" t="s">
        <v>35</v>
      </c>
      <c r="H38" s="75" t="s">
        <v>35</v>
      </c>
      <c r="I38" s="1724">
        <v>0</v>
      </c>
      <c r="J38" s="1725">
        <v>0</v>
      </c>
      <c r="K38" s="1726">
        <v>0</v>
      </c>
      <c r="L38" s="1726">
        <v>0</v>
      </c>
      <c r="M38" s="1726">
        <v>0</v>
      </c>
      <c r="N38" s="199">
        <v>32</v>
      </c>
      <c r="O38" s="106">
        <v>194</v>
      </c>
      <c r="P38" s="107">
        <v>173</v>
      </c>
      <c r="Q38" s="107">
        <v>116</v>
      </c>
      <c r="R38" s="103"/>
      <c r="S38" s="104"/>
      <c r="T38" s="103"/>
      <c r="U38" s="103"/>
      <c r="V38" s="103"/>
      <c r="W38" s="103"/>
      <c r="X38" s="104"/>
    </row>
    <row r="39" spans="3:30" ht="12.3" x14ac:dyDescent="0.35">
      <c r="C39" s="12"/>
      <c r="D39" s="12" t="s">
        <v>954</v>
      </c>
      <c r="E39" s="75" t="s">
        <v>288</v>
      </c>
      <c r="F39" s="63" t="s">
        <v>953</v>
      </c>
      <c r="G39" s="75" t="s">
        <v>35</v>
      </c>
      <c r="H39" s="75" t="s">
        <v>35</v>
      </c>
      <c r="I39" s="1724">
        <v>0</v>
      </c>
      <c r="J39" s="1725">
        <v>0</v>
      </c>
      <c r="K39" s="1726">
        <v>0</v>
      </c>
      <c r="L39" s="1726">
        <v>0</v>
      </c>
      <c r="M39" s="1726">
        <v>0</v>
      </c>
      <c r="N39" s="199">
        <v>86</v>
      </c>
      <c r="O39" s="106">
        <v>165</v>
      </c>
      <c r="P39" s="107">
        <v>97</v>
      </c>
      <c r="Q39" s="107">
        <v>52</v>
      </c>
      <c r="R39" s="103"/>
      <c r="S39" s="104"/>
      <c r="T39" s="103"/>
      <c r="U39" s="103"/>
      <c r="V39" s="103"/>
      <c r="W39" s="103"/>
      <c r="X39" s="104"/>
    </row>
    <row r="40" spans="3:30" ht="12.3" x14ac:dyDescent="0.35">
      <c r="C40" s="12"/>
      <c r="D40" s="12" t="s">
        <v>1551</v>
      </c>
      <c r="E40" s="75" t="s">
        <v>288</v>
      </c>
      <c r="F40" s="63" t="s">
        <v>1407</v>
      </c>
      <c r="G40" s="75" t="s">
        <v>35</v>
      </c>
      <c r="H40" s="75" t="s">
        <v>35</v>
      </c>
      <c r="I40" s="1724">
        <v>0</v>
      </c>
      <c r="J40" s="1725">
        <v>0</v>
      </c>
      <c r="K40" s="1726">
        <v>0</v>
      </c>
      <c r="L40" s="1726">
        <v>0</v>
      </c>
      <c r="M40" s="1726">
        <v>0</v>
      </c>
      <c r="N40" s="199">
        <v>16.021000000000001</v>
      </c>
      <c r="O40" s="106">
        <v>10.195999999999996</v>
      </c>
      <c r="P40" s="107">
        <v>13.166999999999996</v>
      </c>
      <c r="Q40" s="107">
        <v>7.0149999999999997</v>
      </c>
      <c r="R40" s="103"/>
      <c r="S40" s="104"/>
      <c r="T40" s="103"/>
      <c r="U40" s="103"/>
      <c r="V40" s="103"/>
      <c r="W40" s="103"/>
      <c r="X40" s="104"/>
    </row>
    <row r="41" spans="3:30" ht="12.3" x14ac:dyDescent="0.35">
      <c r="C41" s="12"/>
      <c r="D41" s="12" t="s">
        <v>1554</v>
      </c>
      <c r="E41" s="75" t="s">
        <v>288</v>
      </c>
      <c r="F41" s="63" t="s">
        <v>953</v>
      </c>
      <c r="G41" s="75" t="s">
        <v>35</v>
      </c>
      <c r="H41" s="75" t="s">
        <v>35</v>
      </c>
      <c r="I41" s="1724">
        <v>0</v>
      </c>
      <c r="J41" s="1725">
        <v>0</v>
      </c>
      <c r="K41" s="1726">
        <v>0</v>
      </c>
      <c r="L41" s="1726">
        <v>0</v>
      </c>
      <c r="M41" s="1726">
        <v>0</v>
      </c>
      <c r="N41" s="199">
        <v>0</v>
      </c>
      <c r="O41" s="106">
        <v>0</v>
      </c>
      <c r="P41" s="107">
        <v>1</v>
      </c>
      <c r="Q41" s="107">
        <v>0</v>
      </c>
      <c r="R41" s="103"/>
      <c r="S41" s="104"/>
      <c r="T41" s="103"/>
      <c r="U41" s="103"/>
      <c r="V41" s="103"/>
      <c r="W41" s="103"/>
      <c r="X41" s="104"/>
    </row>
    <row r="42" spans="3:30" ht="12.3" x14ac:dyDescent="0.35">
      <c r="C42" s="12"/>
      <c r="D42" s="12" t="s">
        <v>474</v>
      </c>
      <c r="E42" s="75" t="s">
        <v>288</v>
      </c>
      <c r="F42" s="63" t="s">
        <v>1556</v>
      </c>
      <c r="G42" s="75" t="s">
        <v>35</v>
      </c>
      <c r="H42" s="75" t="s">
        <v>35</v>
      </c>
      <c r="I42" s="1724">
        <v>0</v>
      </c>
      <c r="J42" s="1725">
        <v>0</v>
      </c>
      <c r="K42" s="1726">
        <v>0</v>
      </c>
      <c r="L42" s="1726">
        <v>0</v>
      </c>
      <c r="M42" s="1726">
        <v>0</v>
      </c>
      <c r="N42" s="199">
        <v>1961044.8234631019</v>
      </c>
      <c r="O42" s="106">
        <v>1625059.7709893158</v>
      </c>
      <c r="P42" s="107">
        <v>1805396.9284905633</v>
      </c>
      <c r="Q42" s="107">
        <v>855584.65825577942</v>
      </c>
      <c r="R42" s="103"/>
      <c r="S42" s="104"/>
      <c r="T42" s="103"/>
      <c r="U42" s="103"/>
      <c r="V42" s="103"/>
      <c r="W42" s="103"/>
      <c r="X42" s="104"/>
      <c r="Z42" s="85">
        <f>IF(Q$67=0,0,
Q42/Q$67)</f>
        <v>0.25827813253896725</v>
      </c>
      <c r="AA42" s="85">
        <f>IF(AVERAGE(O$67:Q$67)=0,0,
AVERAGE(O42:Q42)/AVERAGE(O$67:Q$67))</f>
        <v>0.2485521349349458</v>
      </c>
      <c r="AB42" s="226">
        <v>0</v>
      </c>
      <c r="AD42" s="85">
        <f>IFERROR(INDEX(Z42:AB42,,MATCH(D$21,$Z$10:$AB$10,0)),"N/A")</f>
        <v>0.2485521349349458</v>
      </c>
    </row>
    <row r="43" spans="3:30" ht="12.3" x14ac:dyDescent="0.35">
      <c r="C43" s="12"/>
      <c r="D43" s="12" t="s">
        <v>1552</v>
      </c>
      <c r="E43" s="75" t="s">
        <v>288</v>
      </c>
      <c r="F43" s="63" t="s">
        <v>1557</v>
      </c>
      <c r="G43" s="75" t="s">
        <v>35</v>
      </c>
      <c r="H43" s="75" t="s">
        <v>35</v>
      </c>
      <c r="I43" s="1724">
        <v>0</v>
      </c>
      <c r="J43" s="1725">
        <v>0</v>
      </c>
      <c r="K43" s="1726">
        <v>0</v>
      </c>
      <c r="L43" s="1726">
        <v>0</v>
      </c>
      <c r="M43" s="1726">
        <v>0</v>
      </c>
      <c r="N43" s="199">
        <v>5.1340000000000003</v>
      </c>
      <c r="O43" s="106">
        <v>1.2590000000000001</v>
      </c>
      <c r="P43" s="107">
        <v>3.4250000000000003</v>
      </c>
      <c r="Q43" s="107">
        <v>3.9064999999999999</v>
      </c>
      <c r="R43" s="103"/>
      <c r="S43" s="104"/>
      <c r="T43" s="103"/>
      <c r="U43" s="103"/>
      <c r="V43" s="103"/>
      <c r="W43" s="103"/>
      <c r="X43" s="104"/>
    </row>
    <row r="44" spans="3:30" ht="12.3" x14ac:dyDescent="0.35">
      <c r="C44" s="12"/>
      <c r="D44" s="12" t="s">
        <v>471</v>
      </c>
      <c r="E44" s="75" t="s">
        <v>288</v>
      </c>
      <c r="F44" s="63" t="s">
        <v>1556</v>
      </c>
      <c r="G44" s="75" t="s">
        <v>35</v>
      </c>
      <c r="H44" s="75" t="s">
        <v>35</v>
      </c>
      <c r="I44" s="1724">
        <v>0</v>
      </c>
      <c r="J44" s="1725">
        <v>0</v>
      </c>
      <c r="K44" s="1726">
        <v>0</v>
      </c>
      <c r="L44" s="1726">
        <v>0</v>
      </c>
      <c r="M44" s="1726">
        <v>0</v>
      </c>
      <c r="N44" s="199">
        <v>1129335.1232967668</v>
      </c>
      <c r="O44" s="106">
        <v>413873.55260215345</v>
      </c>
      <c r="P44" s="107">
        <v>675893.63505333907</v>
      </c>
      <c r="Q44" s="107">
        <v>261586.40820031852</v>
      </c>
      <c r="R44" s="103"/>
      <c r="S44" s="104"/>
      <c r="T44" s="103"/>
      <c r="U44" s="103"/>
      <c r="V44" s="103"/>
      <c r="W44" s="103"/>
      <c r="X44" s="104"/>
      <c r="Z44" s="85">
        <f>IF(Q$67=0,0,
Q44/Q$67)</f>
        <v>7.8965942593323596E-2</v>
      </c>
      <c r="AA44" s="85">
        <f>IF(AVERAGE(O$67:Q$67)=0,0,
AVERAGE(O44:Q44)/AVERAGE(O$67:Q$67))</f>
        <v>7.8366444293814772E-2</v>
      </c>
      <c r="AB44" s="226">
        <v>0</v>
      </c>
      <c r="AD44" s="85">
        <f>IFERROR(INDEX(Z44:AB44,,MATCH(D$21,$Z$10:$AB$10,0)),"N/A")</f>
        <v>7.8366444293814772E-2</v>
      </c>
    </row>
    <row r="45" spans="3:30" ht="12.3" x14ac:dyDescent="0.35">
      <c r="C45" s="12"/>
      <c r="D45" s="12" t="s">
        <v>1553</v>
      </c>
      <c r="E45" s="75" t="s">
        <v>288</v>
      </c>
      <c r="F45" s="63" t="s">
        <v>1557</v>
      </c>
      <c r="G45" s="75" t="s">
        <v>35</v>
      </c>
      <c r="H45" s="75" t="s">
        <v>35</v>
      </c>
      <c r="I45" s="1724">
        <v>0</v>
      </c>
      <c r="J45" s="1725">
        <v>0</v>
      </c>
      <c r="K45" s="1726">
        <v>0</v>
      </c>
      <c r="L45" s="1726">
        <v>0</v>
      </c>
      <c r="M45" s="1726">
        <v>0</v>
      </c>
      <c r="N45" s="199">
        <v>3.7269999999999999</v>
      </c>
      <c r="O45" s="106">
        <v>9.1280000000000001</v>
      </c>
      <c r="P45" s="107">
        <v>5.5640000000000001</v>
      </c>
      <c r="Q45" s="107">
        <v>5.0250000000000004</v>
      </c>
      <c r="R45" s="103"/>
      <c r="S45" s="104"/>
      <c r="T45" s="103"/>
      <c r="U45" s="103"/>
      <c r="V45" s="103"/>
      <c r="W45" s="103"/>
      <c r="X45" s="104"/>
    </row>
    <row r="46" spans="3:30" ht="12.3" x14ac:dyDescent="0.35">
      <c r="C46" s="12"/>
      <c r="D46" s="12" t="s">
        <v>472</v>
      </c>
      <c r="E46" s="75" t="s">
        <v>288</v>
      </c>
      <c r="F46" s="63" t="s">
        <v>1556</v>
      </c>
      <c r="G46" s="75" t="s">
        <v>35</v>
      </c>
      <c r="H46" s="75" t="s">
        <v>35</v>
      </c>
      <c r="I46" s="1724">
        <v>0</v>
      </c>
      <c r="J46" s="1725">
        <v>0</v>
      </c>
      <c r="K46" s="1726">
        <v>0</v>
      </c>
      <c r="L46" s="1726">
        <v>0</v>
      </c>
      <c r="M46" s="1726">
        <v>0</v>
      </c>
      <c r="N46" s="199">
        <v>229623.3928917837</v>
      </c>
      <c r="O46" s="106">
        <v>247225.71847297688</v>
      </c>
      <c r="P46" s="107">
        <v>391410.20159323158</v>
      </c>
      <c r="Q46" s="107">
        <v>359043.28418453806</v>
      </c>
      <c r="R46" s="103"/>
      <c r="S46" s="104"/>
      <c r="T46" s="103"/>
      <c r="U46" s="103"/>
      <c r="V46" s="103"/>
      <c r="W46" s="103"/>
      <c r="X46" s="104"/>
      <c r="Z46" s="85">
        <f>IF(Q$67=0,0,
Q46/Q$67)</f>
        <v>0.10838556774602358</v>
      </c>
      <c r="AA46" s="85">
        <f>IF(AVERAGE(O$67:Q$67)=0,0,
AVERAGE(O46:Q46)/AVERAGE(O$67:Q$67))</f>
        <v>5.7856487023664124E-2</v>
      </c>
      <c r="AB46" s="226">
        <v>0</v>
      </c>
      <c r="AD46" s="85">
        <f>IFERROR(INDEX(Z46:AB46,,MATCH(D$21,$Z$10:$AB$10,0)),"N/A")</f>
        <v>5.7856487023664124E-2</v>
      </c>
    </row>
    <row r="47" spans="3:30" ht="12.3" x14ac:dyDescent="0.35">
      <c r="C47" s="12" t="s">
        <v>968</v>
      </c>
      <c r="D47" s="12" t="s">
        <v>952</v>
      </c>
      <c r="E47" s="75" t="s">
        <v>288</v>
      </c>
      <c r="F47" s="63" t="s">
        <v>953</v>
      </c>
      <c r="G47" s="75" t="s">
        <v>35</v>
      </c>
      <c r="H47" s="75" t="s">
        <v>35</v>
      </c>
      <c r="I47" s="1724">
        <v>0</v>
      </c>
      <c r="J47" s="1725">
        <v>0</v>
      </c>
      <c r="K47" s="1726">
        <v>0</v>
      </c>
      <c r="L47" s="1726">
        <v>0</v>
      </c>
      <c r="M47" s="1726">
        <v>0</v>
      </c>
      <c r="N47" s="199">
        <v>700</v>
      </c>
      <c r="O47" s="106">
        <v>1104</v>
      </c>
      <c r="P47" s="107">
        <v>801</v>
      </c>
      <c r="Q47" s="107">
        <v>524</v>
      </c>
      <c r="R47" s="103"/>
      <c r="S47" s="104"/>
      <c r="T47" s="103"/>
      <c r="U47" s="103"/>
      <c r="V47" s="103"/>
      <c r="W47" s="103"/>
      <c r="X47" s="104"/>
    </row>
    <row r="48" spans="3:30" ht="12.3" x14ac:dyDescent="0.35">
      <c r="C48" s="12"/>
      <c r="D48" s="12" t="s">
        <v>954</v>
      </c>
      <c r="E48" s="75" t="s">
        <v>288</v>
      </c>
      <c r="F48" s="63" t="s">
        <v>953</v>
      </c>
      <c r="G48" s="75" t="s">
        <v>35</v>
      </c>
      <c r="H48" s="75" t="s">
        <v>35</v>
      </c>
      <c r="I48" s="1724">
        <v>0</v>
      </c>
      <c r="J48" s="1725">
        <v>0</v>
      </c>
      <c r="K48" s="1726">
        <v>0</v>
      </c>
      <c r="L48" s="1726">
        <v>0</v>
      </c>
      <c r="M48" s="1726">
        <v>0</v>
      </c>
      <c r="N48" s="199">
        <v>29</v>
      </c>
      <c r="O48" s="106">
        <v>106</v>
      </c>
      <c r="P48" s="107">
        <v>19</v>
      </c>
      <c r="Q48" s="107">
        <v>9</v>
      </c>
      <c r="R48" s="103"/>
      <c r="S48" s="104"/>
      <c r="T48" s="103"/>
      <c r="U48" s="103"/>
      <c r="V48" s="103"/>
      <c r="W48" s="103"/>
      <c r="X48" s="104"/>
    </row>
    <row r="49" spans="3:30" ht="12.3" x14ac:dyDescent="0.35">
      <c r="C49" s="12"/>
      <c r="D49" s="12" t="s">
        <v>1551</v>
      </c>
      <c r="E49" s="75" t="s">
        <v>288</v>
      </c>
      <c r="F49" s="63" t="s">
        <v>1407</v>
      </c>
      <c r="G49" s="75" t="s">
        <v>35</v>
      </c>
      <c r="H49" s="75" t="s">
        <v>35</v>
      </c>
      <c r="I49" s="1724">
        <v>0</v>
      </c>
      <c r="J49" s="1725">
        <v>0</v>
      </c>
      <c r="K49" s="1726">
        <v>0</v>
      </c>
      <c r="L49" s="1726">
        <v>0</v>
      </c>
      <c r="M49" s="1726">
        <v>0</v>
      </c>
      <c r="N49" s="199">
        <v>2.3370000000000006</v>
      </c>
      <c r="O49" s="106">
        <v>1.9750000000000001</v>
      </c>
      <c r="P49" s="107">
        <v>1.363</v>
      </c>
      <c r="Q49" s="107">
        <v>2.6999999999999997</v>
      </c>
      <c r="R49" s="103"/>
      <c r="S49" s="104"/>
      <c r="T49" s="103"/>
      <c r="U49" s="103"/>
      <c r="V49" s="103"/>
      <c r="W49" s="103"/>
      <c r="X49" s="104"/>
    </row>
    <row r="50" spans="3:30" ht="12.3" x14ac:dyDescent="0.35">
      <c r="C50" s="12"/>
      <c r="D50" s="12" t="s">
        <v>955</v>
      </c>
      <c r="E50" s="75" t="s">
        <v>288</v>
      </c>
      <c r="F50" s="63" t="s">
        <v>953</v>
      </c>
      <c r="G50" s="75" t="s">
        <v>35</v>
      </c>
      <c r="H50" s="75" t="s">
        <v>35</v>
      </c>
      <c r="I50" s="1724">
        <v>0</v>
      </c>
      <c r="J50" s="1725">
        <v>0</v>
      </c>
      <c r="K50" s="1726">
        <v>0</v>
      </c>
      <c r="L50" s="1726">
        <v>0</v>
      </c>
      <c r="M50" s="1726">
        <v>0</v>
      </c>
      <c r="N50" s="199">
        <v>0</v>
      </c>
      <c r="O50" s="106">
        <v>0</v>
      </c>
      <c r="P50" s="107">
        <v>0</v>
      </c>
      <c r="Q50" s="107">
        <v>2</v>
      </c>
      <c r="R50" s="103"/>
      <c r="S50" s="104"/>
      <c r="T50" s="103"/>
      <c r="U50" s="103"/>
      <c r="V50" s="103"/>
      <c r="W50" s="103"/>
      <c r="X50" s="104"/>
    </row>
    <row r="51" spans="3:30" ht="12.3" x14ac:dyDescent="0.35">
      <c r="C51" s="12"/>
      <c r="D51" s="12" t="s">
        <v>469</v>
      </c>
      <c r="E51" s="75" t="s">
        <v>288</v>
      </c>
      <c r="F51" s="63" t="s">
        <v>1556</v>
      </c>
      <c r="G51" s="75" t="s">
        <v>35</v>
      </c>
      <c r="H51" s="75" t="s">
        <v>35</v>
      </c>
      <c r="I51" s="1724">
        <v>0</v>
      </c>
      <c r="J51" s="1725">
        <v>0</v>
      </c>
      <c r="K51" s="1726">
        <v>0</v>
      </c>
      <c r="L51" s="1726">
        <v>0</v>
      </c>
      <c r="M51" s="1726">
        <v>0</v>
      </c>
      <c r="N51" s="199">
        <v>404208.34076100745</v>
      </c>
      <c r="O51" s="106">
        <v>351713.39090191218</v>
      </c>
      <c r="P51" s="107">
        <v>397888.93381346244</v>
      </c>
      <c r="Q51" s="107">
        <v>360151.17652458942</v>
      </c>
      <c r="R51" s="103"/>
      <c r="S51" s="104"/>
      <c r="T51" s="103"/>
      <c r="U51" s="103"/>
      <c r="V51" s="103"/>
      <c r="W51" s="103"/>
      <c r="X51" s="104"/>
      <c r="Z51" s="85">
        <f>IF(Q$67=0,0,
Q51/Q$67)</f>
        <v>0.10872001082173982</v>
      </c>
      <c r="AA51" s="85">
        <f>IF(AVERAGE(O$67:Q$67)=0,0,
AVERAGE(O51:Q51)/AVERAGE(O$67:Q$67))</f>
        <v>6.4355795701058649E-2</v>
      </c>
      <c r="AB51" s="226">
        <v>0</v>
      </c>
      <c r="AD51" s="85">
        <f>IFERROR(INDEX(Z51:AB51,,MATCH(D$21,$Z$10:$AB$10,0)),"N/A")</f>
        <v>6.4355795701058649E-2</v>
      </c>
    </row>
    <row r="52" spans="3:30" ht="12.3" x14ac:dyDescent="0.35">
      <c r="C52" s="12"/>
      <c r="D52" s="12" t="s">
        <v>1552</v>
      </c>
      <c r="E52" s="75" t="s">
        <v>288</v>
      </c>
      <c r="F52" s="63" t="s">
        <v>1557</v>
      </c>
      <c r="G52" s="75" t="s">
        <v>35</v>
      </c>
      <c r="H52" s="75" t="s">
        <v>35</v>
      </c>
      <c r="I52" s="1724">
        <v>0</v>
      </c>
      <c r="J52" s="1725">
        <v>0</v>
      </c>
      <c r="K52" s="1726">
        <v>0</v>
      </c>
      <c r="L52" s="1726">
        <v>0</v>
      </c>
      <c r="M52" s="1726">
        <v>0</v>
      </c>
      <c r="N52" s="199">
        <v>1.115</v>
      </c>
      <c r="O52" s="106">
        <v>3.056</v>
      </c>
      <c r="P52" s="107">
        <v>0.47709607574000001</v>
      </c>
      <c r="Q52" s="107">
        <v>2.0990000000000002</v>
      </c>
      <c r="R52" s="103"/>
      <c r="S52" s="104"/>
      <c r="T52" s="103"/>
      <c r="U52" s="103"/>
      <c r="V52" s="103"/>
      <c r="W52" s="103"/>
      <c r="X52" s="104"/>
    </row>
    <row r="53" spans="3:30" ht="12.3" x14ac:dyDescent="0.35">
      <c r="C53" s="12"/>
      <c r="D53" s="12" t="s">
        <v>471</v>
      </c>
      <c r="E53" s="75" t="s">
        <v>288</v>
      </c>
      <c r="F53" s="63" t="s">
        <v>1556</v>
      </c>
      <c r="G53" s="75" t="s">
        <v>35</v>
      </c>
      <c r="H53" s="75" t="s">
        <v>35</v>
      </c>
      <c r="I53" s="1724">
        <v>0</v>
      </c>
      <c r="J53" s="1725">
        <v>0</v>
      </c>
      <c r="K53" s="1726">
        <v>0</v>
      </c>
      <c r="L53" s="1726">
        <v>0</v>
      </c>
      <c r="M53" s="1726">
        <v>0</v>
      </c>
      <c r="N53" s="199">
        <v>498528.43579630699</v>
      </c>
      <c r="O53" s="106">
        <v>219705.66221937916</v>
      </c>
      <c r="P53" s="107">
        <v>120071.55214068542</v>
      </c>
      <c r="Q53" s="107">
        <v>260138.69561742226</v>
      </c>
      <c r="R53" s="103"/>
      <c r="S53" s="104"/>
      <c r="T53" s="103"/>
      <c r="U53" s="103"/>
      <c r="V53" s="103"/>
      <c r="W53" s="103"/>
      <c r="X53" s="104"/>
      <c r="Z53" s="85">
        <f>IF(Q$67=0,0,
Q53/Q$67)</f>
        <v>7.8528916872074819E-2</v>
      </c>
      <c r="AA53" s="85">
        <f>IF(AVERAGE(O$67:Q$67)=0,0,
AVERAGE(O53:Q53)/AVERAGE(O$67:Q$67))</f>
        <v>3.4789767004283184E-2</v>
      </c>
      <c r="AB53" s="226">
        <v>0</v>
      </c>
      <c r="AD53" s="85">
        <f>IFERROR(INDEX(Z53:AB53,,MATCH(D$21,$Z$10:$AB$10,0)),"N/A")</f>
        <v>3.4789767004283184E-2</v>
      </c>
    </row>
    <row r="54" spans="3:30" ht="12.3" x14ac:dyDescent="0.35">
      <c r="C54" s="12"/>
      <c r="D54" s="12" t="s">
        <v>1553</v>
      </c>
      <c r="E54" s="75" t="s">
        <v>288</v>
      </c>
      <c r="F54" s="63" t="s">
        <v>1557</v>
      </c>
      <c r="G54" s="75" t="s">
        <v>35</v>
      </c>
      <c r="H54" s="75" t="s">
        <v>35</v>
      </c>
      <c r="I54" s="1724">
        <v>0</v>
      </c>
      <c r="J54" s="1725">
        <v>0</v>
      </c>
      <c r="K54" s="1726">
        <v>0</v>
      </c>
      <c r="L54" s="1726">
        <v>0</v>
      </c>
      <c r="M54" s="1726">
        <v>0</v>
      </c>
      <c r="N54" s="199">
        <v>19.440000000000001</v>
      </c>
      <c r="O54" s="106">
        <v>31.62332</v>
      </c>
      <c r="P54" s="107">
        <v>21.268000000000001</v>
      </c>
      <c r="Q54" s="107">
        <v>14.784000000000001</v>
      </c>
      <c r="R54" s="103"/>
      <c r="S54" s="104"/>
      <c r="T54" s="103"/>
      <c r="U54" s="103"/>
      <c r="V54" s="103"/>
      <c r="W54" s="103"/>
      <c r="X54" s="104"/>
    </row>
    <row r="55" spans="3:30" ht="12.3" x14ac:dyDescent="0.35">
      <c r="C55" s="12"/>
      <c r="D55" s="12" t="s">
        <v>472</v>
      </c>
      <c r="E55" s="75" t="s">
        <v>288</v>
      </c>
      <c r="F55" s="63" t="s">
        <v>1556</v>
      </c>
      <c r="G55" s="75" t="s">
        <v>35</v>
      </c>
      <c r="H55" s="75" t="s">
        <v>35</v>
      </c>
      <c r="I55" s="1724">
        <v>0</v>
      </c>
      <c r="J55" s="1725">
        <v>0</v>
      </c>
      <c r="K55" s="1726">
        <v>0</v>
      </c>
      <c r="L55" s="1726">
        <v>0</v>
      </c>
      <c r="M55" s="1726">
        <v>0</v>
      </c>
      <c r="N55" s="199">
        <v>490464.1049442527</v>
      </c>
      <c r="O55" s="106">
        <v>821578.99621179991</v>
      </c>
      <c r="P55" s="107">
        <v>687133.26423401153</v>
      </c>
      <c r="Q55" s="107">
        <v>515893.22754881013</v>
      </c>
      <c r="R55" s="103"/>
      <c r="S55" s="104"/>
      <c r="T55" s="103"/>
      <c r="U55" s="103"/>
      <c r="V55" s="103"/>
      <c r="W55" s="103"/>
      <c r="X55" s="104"/>
      <c r="Z55" s="85">
        <f>IF(Q$67=0,0,
Q55/Q$67)</f>
        <v>0.15573437194683024</v>
      </c>
      <c r="AA55" s="85">
        <f>IF(AVERAGE(O$67:Q$67)=0,0,
AVERAGE(O55:Q55)/AVERAGE(O$67:Q$67))</f>
        <v>0.11740904355340265</v>
      </c>
      <c r="AB55" s="226">
        <v>0</v>
      </c>
      <c r="AD55" s="85">
        <f>IFERROR(INDEX(Z55:AB55,,MATCH(D$21,$Z$10:$AB$10,0)),"N/A")</f>
        <v>0.11740904355340265</v>
      </c>
    </row>
    <row r="56" spans="3:30" ht="12.3" x14ac:dyDescent="0.35">
      <c r="C56" s="12"/>
      <c r="D56" s="12" t="s">
        <v>1555</v>
      </c>
      <c r="E56" s="75" t="s">
        <v>288</v>
      </c>
      <c r="F56" s="63" t="s">
        <v>1558</v>
      </c>
      <c r="G56" s="75" t="s">
        <v>35</v>
      </c>
      <c r="H56" s="75" t="s">
        <v>35</v>
      </c>
      <c r="I56" s="1724">
        <v>0</v>
      </c>
      <c r="J56" s="1725">
        <v>0</v>
      </c>
      <c r="K56" s="1726">
        <v>0</v>
      </c>
      <c r="L56" s="1726">
        <v>0</v>
      </c>
      <c r="M56" s="1726">
        <v>0</v>
      </c>
      <c r="N56" s="199">
        <v>19622.547626782642</v>
      </c>
      <c r="O56" s="106">
        <v>25327.237260601654</v>
      </c>
      <c r="P56" s="107">
        <v>10856.700452145573</v>
      </c>
      <c r="Q56" s="107">
        <v>8233.2108673247949</v>
      </c>
      <c r="R56" s="103"/>
      <c r="S56" s="104"/>
      <c r="T56" s="103"/>
      <c r="U56" s="103"/>
      <c r="V56" s="103"/>
      <c r="W56" s="103"/>
      <c r="X56" s="104"/>
    </row>
    <row r="57" spans="3:30" ht="12.3" x14ac:dyDescent="0.35">
      <c r="C57" s="12" t="s">
        <v>970</v>
      </c>
      <c r="D57" s="12" t="s">
        <v>952</v>
      </c>
      <c r="E57" s="75" t="s">
        <v>288</v>
      </c>
      <c r="F57" s="63" t="s">
        <v>953</v>
      </c>
      <c r="G57" s="75" t="s">
        <v>35</v>
      </c>
      <c r="H57" s="75" t="s">
        <v>35</v>
      </c>
      <c r="I57" s="1724">
        <v>0</v>
      </c>
      <c r="J57" s="1725">
        <v>0</v>
      </c>
      <c r="K57" s="1726">
        <v>0</v>
      </c>
      <c r="L57" s="1726">
        <v>0</v>
      </c>
      <c r="M57" s="1726">
        <v>0</v>
      </c>
      <c r="N57" s="199">
        <v>414</v>
      </c>
      <c r="O57" s="106">
        <v>463</v>
      </c>
      <c r="P57" s="107">
        <v>461</v>
      </c>
      <c r="Q57" s="107">
        <v>717</v>
      </c>
      <c r="R57" s="103"/>
      <c r="S57" s="104"/>
      <c r="T57" s="103"/>
      <c r="U57" s="103"/>
      <c r="V57" s="103"/>
      <c r="W57" s="103"/>
      <c r="X57" s="104"/>
    </row>
    <row r="58" spans="3:30" ht="12.3" x14ac:dyDescent="0.35">
      <c r="C58" s="12"/>
      <c r="D58" s="12" t="s">
        <v>954</v>
      </c>
      <c r="E58" s="75" t="s">
        <v>288</v>
      </c>
      <c r="F58" s="63" t="s">
        <v>953</v>
      </c>
      <c r="G58" s="75" t="s">
        <v>35</v>
      </c>
      <c r="H58" s="75" t="s">
        <v>35</v>
      </c>
      <c r="I58" s="1724">
        <v>0</v>
      </c>
      <c r="J58" s="1725">
        <v>0</v>
      </c>
      <c r="K58" s="1726">
        <v>0</v>
      </c>
      <c r="L58" s="1726">
        <v>0</v>
      </c>
      <c r="M58" s="1726">
        <v>0</v>
      </c>
      <c r="N58" s="199">
        <v>417</v>
      </c>
      <c r="O58" s="106">
        <v>400</v>
      </c>
      <c r="P58" s="107">
        <v>388</v>
      </c>
      <c r="Q58" s="107">
        <v>885</v>
      </c>
      <c r="R58" s="103"/>
      <c r="S58" s="104"/>
      <c r="T58" s="103"/>
      <c r="U58" s="103"/>
      <c r="V58" s="103"/>
      <c r="W58" s="103"/>
      <c r="X58" s="104"/>
    </row>
    <row r="59" spans="3:30" ht="12.3" x14ac:dyDescent="0.35">
      <c r="C59" s="12"/>
      <c r="D59" s="12" t="s">
        <v>1551</v>
      </c>
      <c r="E59" s="75" t="s">
        <v>288</v>
      </c>
      <c r="F59" s="63" t="s">
        <v>1407</v>
      </c>
      <c r="G59" s="75" t="s">
        <v>35</v>
      </c>
      <c r="H59" s="75" t="s">
        <v>35</v>
      </c>
      <c r="I59" s="1724">
        <v>0</v>
      </c>
      <c r="J59" s="1725">
        <v>0</v>
      </c>
      <c r="K59" s="1726">
        <v>0</v>
      </c>
      <c r="L59" s="1726">
        <v>0</v>
      </c>
      <c r="M59" s="1726">
        <v>0</v>
      </c>
      <c r="N59" s="199">
        <v>0</v>
      </c>
      <c r="O59" s="106">
        <v>0</v>
      </c>
      <c r="P59" s="107">
        <v>0</v>
      </c>
      <c r="Q59" s="107">
        <v>0</v>
      </c>
      <c r="R59" s="103"/>
      <c r="S59" s="104"/>
      <c r="T59" s="103"/>
      <c r="U59" s="103"/>
      <c r="V59" s="103"/>
      <c r="W59" s="103"/>
      <c r="X59" s="104"/>
    </row>
    <row r="60" spans="3:30" ht="12.3" x14ac:dyDescent="0.35">
      <c r="C60" s="12"/>
      <c r="D60" s="12" t="s">
        <v>955</v>
      </c>
      <c r="E60" s="75" t="s">
        <v>288</v>
      </c>
      <c r="F60" s="63" t="s">
        <v>953</v>
      </c>
      <c r="G60" s="75" t="s">
        <v>35</v>
      </c>
      <c r="H60" s="75" t="s">
        <v>35</v>
      </c>
      <c r="I60" s="1724">
        <v>0</v>
      </c>
      <c r="J60" s="1725">
        <v>0</v>
      </c>
      <c r="K60" s="1726">
        <v>0</v>
      </c>
      <c r="L60" s="1726">
        <v>0</v>
      </c>
      <c r="M60" s="1726">
        <v>0</v>
      </c>
      <c r="N60" s="199">
        <v>0</v>
      </c>
      <c r="O60" s="106">
        <v>0</v>
      </c>
      <c r="P60" s="107">
        <v>0</v>
      </c>
      <c r="Q60" s="107">
        <v>0</v>
      </c>
      <c r="R60" s="103"/>
      <c r="S60" s="104"/>
      <c r="T60" s="103"/>
      <c r="U60" s="103"/>
      <c r="V60" s="103"/>
      <c r="W60" s="103"/>
      <c r="X60" s="104"/>
    </row>
    <row r="61" spans="3:30" ht="12.3" x14ac:dyDescent="0.35">
      <c r="C61" s="12"/>
      <c r="D61" s="12" t="s">
        <v>469</v>
      </c>
      <c r="E61" s="75" t="s">
        <v>288</v>
      </c>
      <c r="F61" s="63" t="s">
        <v>1556</v>
      </c>
      <c r="G61" s="75" t="s">
        <v>35</v>
      </c>
      <c r="H61" s="75" t="s">
        <v>35</v>
      </c>
      <c r="I61" s="1724">
        <v>0</v>
      </c>
      <c r="J61" s="1725">
        <v>0</v>
      </c>
      <c r="K61" s="1726">
        <v>0</v>
      </c>
      <c r="L61" s="1726">
        <v>0</v>
      </c>
      <c r="M61" s="1726">
        <v>0</v>
      </c>
      <c r="N61" s="199">
        <v>0</v>
      </c>
      <c r="O61" s="106">
        <v>0</v>
      </c>
      <c r="P61" s="107">
        <v>0</v>
      </c>
      <c r="Q61" s="107">
        <v>0</v>
      </c>
      <c r="R61" s="103"/>
      <c r="S61" s="104"/>
      <c r="T61" s="103"/>
      <c r="U61" s="103"/>
      <c r="V61" s="103"/>
      <c r="W61" s="103"/>
      <c r="X61" s="104"/>
      <c r="Z61" s="85">
        <f>IF(Q$67=0,0,
Q61/Q$67)</f>
        <v>0</v>
      </c>
      <c r="AA61" s="85">
        <f>IF(AVERAGE(O$67:Q$67)=0,0,
AVERAGE(O61:Q61)/AVERAGE(O$67:Q$67))</f>
        <v>0</v>
      </c>
      <c r="AB61" s="226">
        <v>0</v>
      </c>
      <c r="AD61" s="85">
        <f>IFERROR(INDEX(Z61:AB61,,MATCH(D$21,$Z$10:$AB$10,0)),"N/A")</f>
        <v>0</v>
      </c>
    </row>
    <row r="62" spans="3:30" ht="12.3" x14ac:dyDescent="0.35">
      <c r="C62" s="12"/>
      <c r="D62" s="12" t="s">
        <v>1552</v>
      </c>
      <c r="E62" s="75" t="s">
        <v>288</v>
      </c>
      <c r="F62" s="63" t="s">
        <v>1557</v>
      </c>
      <c r="G62" s="75" t="s">
        <v>35</v>
      </c>
      <c r="H62" s="75" t="s">
        <v>35</v>
      </c>
      <c r="I62" s="1724">
        <v>0</v>
      </c>
      <c r="J62" s="1725">
        <v>0</v>
      </c>
      <c r="K62" s="1726">
        <v>0</v>
      </c>
      <c r="L62" s="1726">
        <v>0</v>
      </c>
      <c r="M62" s="1726">
        <v>0</v>
      </c>
      <c r="N62" s="199">
        <v>0</v>
      </c>
      <c r="O62" s="106">
        <v>0</v>
      </c>
      <c r="P62" s="107">
        <v>0</v>
      </c>
      <c r="Q62" s="107">
        <v>0</v>
      </c>
      <c r="R62" s="103"/>
      <c r="S62" s="104"/>
      <c r="T62" s="103"/>
      <c r="U62" s="103"/>
      <c r="V62" s="103"/>
      <c r="W62" s="103"/>
      <c r="X62" s="104"/>
    </row>
    <row r="63" spans="3:30" ht="12.3" x14ac:dyDescent="0.35">
      <c r="C63" s="12"/>
      <c r="D63" s="12" t="s">
        <v>471</v>
      </c>
      <c r="E63" s="75" t="s">
        <v>288</v>
      </c>
      <c r="F63" s="63" t="s">
        <v>1556</v>
      </c>
      <c r="G63" s="75" t="s">
        <v>35</v>
      </c>
      <c r="H63" s="75" t="s">
        <v>35</v>
      </c>
      <c r="I63" s="1724">
        <v>0</v>
      </c>
      <c r="J63" s="1725">
        <v>0</v>
      </c>
      <c r="K63" s="1726">
        <v>0</v>
      </c>
      <c r="L63" s="1726">
        <v>0</v>
      </c>
      <c r="M63" s="1726">
        <v>0</v>
      </c>
      <c r="N63" s="199">
        <v>0</v>
      </c>
      <c r="O63" s="106">
        <v>0</v>
      </c>
      <c r="P63" s="107">
        <v>0</v>
      </c>
      <c r="Q63" s="107">
        <v>0</v>
      </c>
      <c r="R63" s="103"/>
      <c r="S63" s="104"/>
      <c r="T63" s="103"/>
      <c r="U63" s="103"/>
      <c r="V63" s="103"/>
      <c r="W63" s="103"/>
      <c r="X63" s="104"/>
      <c r="Z63" s="85">
        <f>IF(Q$67=0,0,
Q63/Q$67)</f>
        <v>0</v>
      </c>
      <c r="AA63" s="85">
        <f>IF(AVERAGE(O$67:Q$67)=0,0,
AVERAGE(O63:Q63)/AVERAGE(O$67:Q$67))</f>
        <v>0</v>
      </c>
      <c r="AB63" s="226">
        <v>0</v>
      </c>
      <c r="AD63" s="85">
        <f>IFERROR(INDEX(Z63:AB63,,MATCH(D$21,$Z$10:$AB$10,0)),"N/A")</f>
        <v>0</v>
      </c>
    </row>
    <row r="64" spans="3:30" ht="12.3" x14ac:dyDescent="0.35">
      <c r="C64" s="12"/>
      <c r="D64" s="12" t="s">
        <v>1553</v>
      </c>
      <c r="E64" s="75" t="s">
        <v>288</v>
      </c>
      <c r="F64" s="63" t="s">
        <v>1557</v>
      </c>
      <c r="G64" s="75" t="s">
        <v>35</v>
      </c>
      <c r="H64" s="75" t="s">
        <v>35</v>
      </c>
      <c r="I64" s="1724">
        <v>0</v>
      </c>
      <c r="J64" s="1725">
        <v>0</v>
      </c>
      <c r="K64" s="1726">
        <v>0</v>
      </c>
      <c r="L64" s="1726">
        <v>0</v>
      </c>
      <c r="M64" s="1726">
        <v>0</v>
      </c>
      <c r="N64" s="199">
        <v>0</v>
      </c>
      <c r="O64" s="106">
        <v>0</v>
      </c>
      <c r="P64" s="107">
        <v>0</v>
      </c>
      <c r="Q64" s="107">
        <v>0</v>
      </c>
      <c r="R64" s="103"/>
      <c r="S64" s="104"/>
      <c r="T64" s="103"/>
      <c r="U64" s="103"/>
      <c r="V64" s="103"/>
      <c r="W64" s="103"/>
      <c r="X64" s="104"/>
    </row>
    <row r="65" spans="1:31" ht="12.3" x14ac:dyDescent="0.35">
      <c r="C65" s="12"/>
      <c r="D65" s="12" t="s">
        <v>472</v>
      </c>
      <c r="E65" s="75" t="s">
        <v>288</v>
      </c>
      <c r="F65" s="63" t="s">
        <v>1556</v>
      </c>
      <c r="G65" s="75" t="s">
        <v>35</v>
      </c>
      <c r="H65" s="75" t="s">
        <v>35</v>
      </c>
      <c r="I65" s="1724">
        <v>0</v>
      </c>
      <c r="J65" s="1725">
        <v>0</v>
      </c>
      <c r="K65" s="1726">
        <v>0</v>
      </c>
      <c r="L65" s="1726">
        <v>0</v>
      </c>
      <c r="M65" s="1726">
        <v>0</v>
      </c>
      <c r="N65" s="199">
        <v>0</v>
      </c>
      <c r="O65" s="106">
        <v>0</v>
      </c>
      <c r="P65" s="107">
        <v>0</v>
      </c>
      <c r="Q65" s="107">
        <v>0</v>
      </c>
      <c r="R65" s="103"/>
      <c r="S65" s="104"/>
      <c r="T65" s="103"/>
      <c r="U65" s="103"/>
      <c r="V65" s="103"/>
      <c r="W65" s="103"/>
      <c r="X65" s="104"/>
      <c r="Z65" s="85">
        <f>IF(Q$67=0,0,
Q65/Q$67)</f>
        <v>0</v>
      </c>
      <c r="AA65" s="85">
        <f>IF(AVERAGE(O$67:Q$67)=0,0,
AVERAGE(O65:Q65)/AVERAGE(O$67:Q$67))</f>
        <v>0</v>
      </c>
      <c r="AB65" s="226">
        <v>0</v>
      </c>
      <c r="AD65" s="85">
        <f>IFERROR(INDEX(Z65:AB65,,MATCH(D$21,$Z$10:$AB$10,0)),"N/A")</f>
        <v>0</v>
      </c>
    </row>
    <row r="67" spans="1:31" ht="12.3" x14ac:dyDescent="0.35">
      <c r="D67" s="74" t="s">
        <v>1617</v>
      </c>
      <c r="E67" s="67" t="s">
        <v>134</v>
      </c>
      <c r="F67" s="67" t="str">
        <f>F65</f>
        <v>total spend $0s</v>
      </c>
      <c r="G67" s="67" t="str">
        <f t="shared" ref="G67:H67" si="2">G57</f>
        <v>N/A</v>
      </c>
      <c r="H67" s="67" t="str">
        <f t="shared" si="2"/>
        <v>N/A</v>
      </c>
      <c r="I67" s="1722">
        <f>'2.1'!I$26</f>
        <v>9706738.6408649273</v>
      </c>
      <c r="J67" s="1722">
        <f>'2.1'!J$26</f>
        <v>6450804.4190668734</v>
      </c>
      <c r="K67" s="1722">
        <f>'2.1'!K$26</f>
        <v>6128113.0000000028</v>
      </c>
      <c r="L67" s="1722">
        <f>'2.1'!L$26</f>
        <v>5546932.9620853039</v>
      </c>
      <c r="M67" s="1722">
        <f>'2.1'!M$26</f>
        <v>6464612.3981042672</v>
      </c>
      <c r="N67" s="175">
        <f>SUM(N29,N31,N33,N42,N44,N46,N51,N53,N55,N61,N63,N65)</f>
        <v>8988462.219731437</v>
      </c>
      <c r="O67" s="176">
        <f t="shared" ref="O67:X67" si="3">SUM(O29,O31,O33,O42,O44,O46,O51,O53,O55,O61,O63,O65)</f>
        <v>7938355.5730173774</v>
      </c>
      <c r="P67" s="175">
        <f t="shared" si="3"/>
        <v>5993029.5320853088</v>
      </c>
      <c r="Q67" s="175">
        <f t="shared" si="3"/>
        <v>3312648.460963665</v>
      </c>
      <c r="R67" s="175">
        <f t="shared" si="3"/>
        <v>0</v>
      </c>
      <c r="S67" s="177">
        <f t="shared" si="3"/>
        <v>0</v>
      </c>
      <c r="T67" s="175">
        <f t="shared" si="3"/>
        <v>0</v>
      </c>
      <c r="U67" s="175">
        <f t="shared" si="3"/>
        <v>0</v>
      </c>
      <c r="V67" s="175">
        <f t="shared" si="3"/>
        <v>0</v>
      </c>
      <c r="W67" s="175">
        <f t="shared" si="3"/>
        <v>0</v>
      </c>
      <c r="X67" s="175">
        <f t="shared" si="3"/>
        <v>0</v>
      </c>
      <c r="Z67" s="225">
        <f>SUM(Z25:Z65)</f>
        <v>1</v>
      </c>
      <c r="AA67" s="225">
        <f t="shared" ref="AA67:AD67" si="4">SUM(AA25:AA65)</f>
        <v>0.99999999999999989</v>
      </c>
      <c r="AB67" s="225">
        <f t="shared" si="4"/>
        <v>0</v>
      </c>
      <c r="AD67" s="225">
        <f t="shared" si="4"/>
        <v>0.99999999999999989</v>
      </c>
    </row>
    <row r="68" spans="1:31" x14ac:dyDescent="0.35">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row>
    <row r="69" spans="1:31" ht="12.3" x14ac:dyDescent="0.35">
      <c r="A69" s="70">
        <f>IF(SUM($I69:$AD69)&gt;0,1,0)</f>
        <v>0</v>
      </c>
      <c r="B69" s="6"/>
      <c r="C69" s="6"/>
      <c r="D69" s="15" t="s">
        <v>139</v>
      </c>
      <c r="E69" s="6"/>
      <c r="F69" s="6"/>
      <c r="G69" s="6"/>
      <c r="H69" s="6"/>
      <c r="I69" s="70">
        <f>IF(OR(ISERROR(I67),ROUND(I67-'2.1'!I$26,4)&lt;&gt;0),1,0)</f>
        <v>0</v>
      </c>
      <c r="J69" s="70">
        <f>IF(OR(ISERROR(J67),ROUND(J67-'2.1'!J$26,4)&lt;&gt;0),1,0)</f>
        <v>0</v>
      </c>
      <c r="K69" s="70">
        <f>IF(OR(ISERROR(K67),ROUND(K67-'2.1'!K$26,4)&lt;&gt;0),1,0)</f>
        <v>0</v>
      </c>
      <c r="L69" s="70">
        <f>IF(OR(ISERROR(L67),ROUND(L67-'2.1'!L$26,4)&lt;&gt;0),1,0)</f>
        <v>0</v>
      </c>
      <c r="M69" s="70">
        <f>IF(OR(ISERROR(M67),ROUND(M67-'2.1'!M$26,4)&lt;&gt;0),1,0)</f>
        <v>0</v>
      </c>
      <c r="N69" s="70">
        <f>IF(OR(ISERROR(N67),ROUND(N67-'2.1'!N$26,4)&lt;&gt;0),1,0)</f>
        <v>0</v>
      </c>
      <c r="O69" s="70">
        <f>IF(OR(ISERROR(O67),ROUND(O67-'2.1'!O$26,4)&lt;&gt;0),1,0)</f>
        <v>0</v>
      </c>
      <c r="P69" s="70">
        <f>IF(OR(ISERROR(P67),ROUND(P67-'2.1'!P$26,4)&lt;&gt;0),1,0)</f>
        <v>0</v>
      </c>
      <c r="Q69" s="70">
        <f>IF(OR(ISERROR(Q67),ROUND(Q67-'2.1'!Q$26,4)&lt;&gt;0),1,0)</f>
        <v>0</v>
      </c>
      <c r="R69" s="70">
        <f>IF(OR(ISERROR(R67),ROUND(R67-'2.1'!R$26,4)&lt;&gt;0),1,0)</f>
        <v>0</v>
      </c>
      <c r="S69" s="70">
        <f>IF(OR(ISERROR(S67),ROUND(S67-'2.1'!S$26,4)&lt;&gt;0),1,0)</f>
        <v>0</v>
      </c>
      <c r="T69" s="70">
        <f>IF(OR(ISERROR(T67),ROUND(T67-'2.1'!T$26,4)&lt;&gt;0),1,0)</f>
        <v>0</v>
      </c>
      <c r="U69" s="70">
        <f>IF(OR(ISERROR(U67),ROUND(U67-'2.1'!U$26,4)&lt;&gt;0),1,0)</f>
        <v>0</v>
      </c>
      <c r="V69" s="70">
        <f>IF(OR(ISERROR(V67),ROUND(V67-'2.1'!V$26,4)&lt;&gt;0),1,0)</f>
        <v>0</v>
      </c>
      <c r="W69" s="70">
        <f>IF(OR(ISERROR(W67),ROUND(W67-'2.1'!W$26,4)&lt;&gt;0),1,0)</f>
        <v>0</v>
      </c>
      <c r="X69" s="70">
        <f>IF(OR(ISERROR(X67),ROUND(X67-'2.1'!X$26,4)&lt;&gt;0),1,0)</f>
        <v>0</v>
      </c>
      <c r="Y69" s="6"/>
      <c r="Z69" s="70">
        <f>IF(ISERROR(Z67),1,0)</f>
        <v>0</v>
      </c>
      <c r="AA69" s="70">
        <f>IF(ISERROR(AA67),1,0)</f>
        <v>0</v>
      </c>
      <c r="AB69" s="70">
        <f>IF(ISERROR(AB67),1,0)</f>
        <v>0</v>
      </c>
      <c r="AC69" s="6"/>
      <c r="AD69" s="70">
        <f>IF(ISERROR(AD67),1,0)</f>
        <v>0</v>
      </c>
    </row>
    <row r="71" spans="1:31" ht="12.3" x14ac:dyDescent="0.35">
      <c r="C71" s="6"/>
      <c r="D71" s="73" t="s">
        <v>971</v>
      </c>
      <c r="E71" s="64" t="s">
        <v>65</v>
      </c>
      <c r="F71" s="64" t="s">
        <v>66</v>
      </c>
      <c r="G71" s="64" t="s">
        <v>67</v>
      </c>
      <c r="H71" s="64" t="s">
        <v>68</v>
      </c>
      <c r="I71" s="64" t="str">
        <f>Capex_Historical!K$10</f>
        <v>RY09</v>
      </c>
      <c r="J71" s="96" t="str">
        <f>Capex_Historical!L$10</f>
        <v>RY10</v>
      </c>
      <c r="K71" s="64" t="str">
        <f>Capex_Historical!M$10</f>
        <v>RY11</v>
      </c>
      <c r="L71" s="64" t="str">
        <f>Capex_Historical!N$10</f>
        <v>RY12</v>
      </c>
      <c r="M71" s="64" t="str">
        <f>Capex_Historical!O$10</f>
        <v>RY13</v>
      </c>
      <c r="N71" s="88" t="str">
        <f>Capex_Historical!P$10</f>
        <v>RY14</v>
      </c>
      <c r="O71" s="96" t="str">
        <f>Capex_Historical!Q$10</f>
        <v>RY15</v>
      </c>
      <c r="P71" s="64" t="str">
        <f>Capex_Historical!R$10</f>
        <v>RY16</v>
      </c>
      <c r="Q71" s="64" t="str">
        <f>Capex_Historical!S$10</f>
        <v>RY17</v>
      </c>
      <c r="R71" s="64" t="str">
        <f>Capex_Historical!T$10</f>
        <v>RY18</v>
      </c>
      <c r="S71" s="88" t="str">
        <f>Capex_Historical!U$10</f>
        <v>RY19</v>
      </c>
      <c r="T71" s="64" t="str">
        <f>Capex_Historical!V$10</f>
        <v>RY20</v>
      </c>
      <c r="U71" s="64" t="str">
        <f>Capex_Historical!W$10</f>
        <v>RY21</v>
      </c>
      <c r="V71" s="64" t="str">
        <f>Capex_Historical!X$10</f>
        <v>RY22</v>
      </c>
      <c r="W71" s="64" t="str">
        <f>Capex_Historical!Y$10</f>
        <v>RY23</v>
      </c>
      <c r="X71" s="88" t="str">
        <f>Capex_Historical!Z$10</f>
        <v>RY24</v>
      </c>
      <c r="Z71" s="6"/>
      <c r="AA71" s="6"/>
      <c r="AB71" s="6"/>
      <c r="AC71" s="6"/>
      <c r="AD71" s="6"/>
      <c r="AE71" s="6"/>
    </row>
    <row r="72" spans="1:31" x14ac:dyDescent="0.35">
      <c r="C72" s="6"/>
      <c r="J72" s="97"/>
      <c r="K72" s="91"/>
      <c r="L72" s="91"/>
      <c r="M72" s="91"/>
      <c r="N72" s="89"/>
      <c r="O72" s="97"/>
      <c r="P72" s="91"/>
      <c r="Q72" s="91"/>
      <c r="R72" s="91"/>
      <c r="S72" s="89"/>
      <c r="T72" s="91"/>
      <c r="U72" s="91"/>
      <c r="V72" s="91"/>
      <c r="W72" s="91"/>
      <c r="X72" s="89"/>
      <c r="Z72" s="6"/>
      <c r="AA72" s="6"/>
      <c r="AB72" s="6"/>
      <c r="AC72" s="6"/>
      <c r="AD72" s="6"/>
      <c r="AE72" s="6"/>
    </row>
    <row r="73" spans="1:31" ht="12.75" customHeight="1" x14ac:dyDescent="0.35">
      <c r="C73" s="15" t="s">
        <v>951</v>
      </c>
      <c r="D73" s="15" t="s">
        <v>952</v>
      </c>
      <c r="E73" s="75" t="s">
        <v>288</v>
      </c>
      <c r="F73" s="75" t="s">
        <v>953</v>
      </c>
      <c r="G73" s="75" t="s">
        <v>35</v>
      </c>
      <c r="H73" s="75" t="s">
        <v>35</v>
      </c>
      <c r="I73" s="1724">
        <v>0</v>
      </c>
      <c r="J73" s="1725">
        <v>0</v>
      </c>
      <c r="K73" s="1726">
        <v>0</v>
      </c>
      <c r="L73" s="1726">
        <v>0</v>
      </c>
      <c r="M73" s="1726">
        <v>0</v>
      </c>
      <c r="N73" s="199">
        <v>202</v>
      </c>
      <c r="O73" s="106">
        <v>720</v>
      </c>
      <c r="P73" s="107">
        <v>655</v>
      </c>
      <c r="Q73" s="107">
        <v>356</v>
      </c>
      <c r="R73" s="103"/>
      <c r="S73" s="104"/>
      <c r="T73" s="103"/>
      <c r="U73" s="103"/>
      <c r="V73" s="103"/>
      <c r="W73" s="103"/>
      <c r="X73" s="104"/>
      <c r="Z73" s="6"/>
      <c r="AA73" s="6"/>
      <c r="AB73" s="6"/>
      <c r="AC73" s="6"/>
      <c r="AD73" s="6"/>
      <c r="AE73" s="6"/>
    </row>
    <row r="74" spans="1:31" ht="12.3" x14ac:dyDescent="0.35">
      <c r="C74" s="15"/>
      <c r="D74" s="15" t="s">
        <v>954</v>
      </c>
      <c r="E74" s="75" t="s">
        <v>288</v>
      </c>
      <c r="F74" s="75" t="s">
        <v>953</v>
      </c>
      <c r="G74" s="75" t="s">
        <v>35</v>
      </c>
      <c r="H74" s="75" t="s">
        <v>35</v>
      </c>
      <c r="I74" s="1724">
        <v>0</v>
      </c>
      <c r="J74" s="1725">
        <v>0</v>
      </c>
      <c r="K74" s="1726">
        <v>0</v>
      </c>
      <c r="L74" s="1726">
        <v>0</v>
      </c>
      <c r="M74" s="1726">
        <v>0</v>
      </c>
      <c r="N74" s="199">
        <v>643</v>
      </c>
      <c r="O74" s="106">
        <v>428</v>
      </c>
      <c r="P74" s="107">
        <v>268</v>
      </c>
      <c r="Q74" s="107">
        <v>223</v>
      </c>
      <c r="R74" s="103"/>
      <c r="S74" s="104"/>
      <c r="T74" s="103"/>
      <c r="U74" s="103"/>
      <c r="V74" s="103"/>
      <c r="W74" s="103"/>
      <c r="X74" s="104"/>
      <c r="Z74" s="6"/>
      <c r="AA74" s="6"/>
      <c r="AB74" s="6"/>
      <c r="AC74" s="6"/>
      <c r="AD74" s="6"/>
      <c r="AE74" s="6"/>
    </row>
    <row r="75" spans="1:31" ht="12.3" x14ac:dyDescent="0.35">
      <c r="C75" s="15"/>
      <c r="D75" s="15" t="s">
        <v>1551</v>
      </c>
      <c r="E75" s="75" t="s">
        <v>288</v>
      </c>
      <c r="F75" s="75" t="s">
        <v>1407</v>
      </c>
      <c r="G75" s="75" t="s">
        <v>35</v>
      </c>
      <c r="H75" s="75" t="s">
        <v>35</v>
      </c>
      <c r="I75" s="1724">
        <v>0</v>
      </c>
      <c r="J75" s="1725">
        <v>0</v>
      </c>
      <c r="K75" s="1726">
        <v>0</v>
      </c>
      <c r="L75" s="1726">
        <v>0</v>
      </c>
      <c r="M75" s="1726">
        <v>0</v>
      </c>
      <c r="N75" s="199">
        <v>9.0440000000000005</v>
      </c>
      <c r="O75" s="106">
        <v>8.0039999999999978</v>
      </c>
      <c r="P75" s="107">
        <v>6.2660000000000009</v>
      </c>
      <c r="Q75" s="107">
        <v>1.4129999999999998</v>
      </c>
      <c r="R75" s="103"/>
      <c r="S75" s="104"/>
      <c r="T75" s="103"/>
      <c r="U75" s="103"/>
      <c r="V75" s="103"/>
      <c r="W75" s="103"/>
      <c r="X75" s="104"/>
      <c r="Z75" s="6"/>
      <c r="AA75" s="6"/>
      <c r="AB75" s="6"/>
      <c r="AC75" s="6"/>
      <c r="AD75" s="6"/>
      <c r="AE75" s="6"/>
    </row>
    <row r="76" spans="1:31" ht="12.3" x14ac:dyDescent="0.35">
      <c r="C76" s="15"/>
      <c r="D76" s="15" t="s">
        <v>955</v>
      </c>
      <c r="E76" s="75" t="s">
        <v>288</v>
      </c>
      <c r="F76" s="75" t="s">
        <v>953</v>
      </c>
      <c r="G76" s="75" t="s">
        <v>35</v>
      </c>
      <c r="H76" s="75" t="s">
        <v>35</v>
      </c>
      <c r="I76" s="1724">
        <v>0</v>
      </c>
      <c r="J76" s="1725">
        <v>0</v>
      </c>
      <c r="K76" s="1726">
        <v>0</v>
      </c>
      <c r="L76" s="1726">
        <v>0</v>
      </c>
      <c r="M76" s="1726">
        <v>0</v>
      </c>
      <c r="N76" s="199">
        <v>0</v>
      </c>
      <c r="O76" s="106">
        <v>0</v>
      </c>
      <c r="P76" s="107">
        <v>1</v>
      </c>
      <c r="Q76" s="107">
        <v>0</v>
      </c>
      <c r="R76" s="103"/>
      <c r="S76" s="104"/>
      <c r="T76" s="103"/>
      <c r="U76" s="103"/>
      <c r="V76" s="103"/>
      <c r="W76" s="103"/>
      <c r="X76" s="104"/>
      <c r="Z76" s="6"/>
      <c r="AA76" s="6"/>
      <c r="AB76" s="6"/>
      <c r="AC76" s="6"/>
      <c r="AD76" s="6"/>
      <c r="AE76" s="6"/>
    </row>
    <row r="77" spans="1:31" ht="12.3" x14ac:dyDescent="0.35">
      <c r="C77" s="15"/>
      <c r="D77" s="15" t="s">
        <v>469</v>
      </c>
      <c r="E77" s="75" t="s">
        <v>288</v>
      </c>
      <c r="F77" s="75" t="s">
        <v>1556</v>
      </c>
      <c r="G77" s="75" t="s">
        <v>35</v>
      </c>
      <c r="H77" s="75" t="s">
        <v>35</v>
      </c>
      <c r="I77" s="1724">
        <v>0</v>
      </c>
      <c r="J77" s="1725">
        <v>0</v>
      </c>
      <c r="K77" s="1726">
        <v>0</v>
      </c>
      <c r="L77" s="1726">
        <v>0</v>
      </c>
      <c r="M77" s="1726">
        <v>0</v>
      </c>
      <c r="N77" s="199">
        <v>2045055.920164078</v>
      </c>
      <c r="O77" s="106">
        <v>2613167.7653005659</v>
      </c>
      <c r="P77" s="107">
        <v>857048.51161070052</v>
      </c>
      <c r="Q77" s="107">
        <v>203741.13</v>
      </c>
      <c r="R77" s="103"/>
      <c r="S77" s="104"/>
      <c r="T77" s="103"/>
      <c r="U77" s="103"/>
      <c r="V77" s="103"/>
      <c r="W77" s="103"/>
      <c r="X77" s="104"/>
      <c r="Z77" s="85">
        <f>IF(Q$115=0,0,
Q77/Q$115)</f>
        <v>6.1503999715300531E-2</v>
      </c>
      <c r="AA77" s="85">
        <f>IF(AVERAGE(O$115:Q$115)=0,0,
AVERAGE(O77:Q77)/AVERAGE(O$115:Q$115))</f>
        <v>0.21305673019223634</v>
      </c>
      <c r="AB77" s="226">
        <v>0</v>
      </c>
      <c r="AD77" s="85">
        <f>IFERROR(INDEX(Z77:AB77,,MATCH(D$21,$Z$10:$AB$10,0)),"N/A")</f>
        <v>0.21305673019223634</v>
      </c>
      <c r="AE77" s="6"/>
    </row>
    <row r="78" spans="1:31" ht="12.3" x14ac:dyDescent="0.35">
      <c r="C78" s="15"/>
      <c r="D78" s="15" t="s">
        <v>1552</v>
      </c>
      <c r="E78" s="75" t="s">
        <v>288</v>
      </c>
      <c r="F78" s="75" t="s">
        <v>1557</v>
      </c>
      <c r="G78" s="75" t="s">
        <v>35</v>
      </c>
      <c r="H78" s="75" t="s">
        <v>35</v>
      </c>
      <c r="I78" s="1724">
        <v>0</v>
      </c>
      <c r="J78" s="1725">
        <v>0</v>
      </c>
      <c r="K78" s="1726">
        <v>0</v>
      </c>
      <c r="L78" s="1726">
        <v>0</v>
      </c>
      <c r="M78" s="1726">
        <v>0</v>
      </c>
      <c r="N78" s="199">
        <v>0.74</v>
      </c>
      <c r="O78" s="106">
        <v>7.4220175790800003</v>
      </c>
      <c r="P78" s="107">
        <v>1.0110000000000001</v>
      </c>
      <c r="Q78" s="107">
        <v>0</v>
      </c>
      <c r="R78" s="103"/>
      <c r="S78" s="104"/>
      <c r="T78" s="103"/>
      <c r="U78" s="103"/>
      <c r="V78" s="103"/>
      <c r="W78" s="103"/>
      <c r="X78" s="104"/>
      <c r="AE78" s="6"/>
    </row>
    <row r="79" spans="1:31" ht="12.3" x14ac:dyDescent="0.35">
      <c r="C79" s="15"/>
      <c r="D79" s="15" t="s">
        <v>471</v>
      </c>
      <c r="E79" s="75" t="s">
        <v>288</v>
      </c>
      <c r="F79" s="75" t="s">
        <v>1556</v>
      </c>
      <c r="G79" s="75" t="s">
        <v>35</v>
      </c>
      <c r="H79" s="75" t="s">
        <v>35</v>
      </c>
      <c r="I79" s="1724">
        <v>0</v>
      </c>
      <c r="J79" s="1725">
        <v>0</v>
      </c>
      <c r="K79" s="1726">
        <v>0</v>
      </c>
      <c r="L79" s="1726">
        <v>0</v>
      </c>
      <c r="M79" s="1726">
        <v>0</v>
      </c>
      <c r="N79" s="199">
        <v>1021247.0158152126</v>
      </c>
      <c r="O79" s="106">
        <v>559929.70935825713</v>
      </c>
      <c r="P79" s="107">
        <v>204950.2837304773</v>
      </c>
      <c r="Q79" s="107">
        <v>0</v>
      </c>
      <c r="R79" s="103"/>
      <c r="S79" s="104"/>
      <c r="T79" s="103"/>
      <c r="U79" s="103"/>
      <c r="V79" s="103"/>
      <c r="W79" s="103"/>
      <c r="X79" s="104"/>
      <c r="Z79" s="85">
        <f>IF(Q$115=0,0,
Q79/Q$115)</f>
        <v>0</v>
      </c>
      <c r="AA79" s="85">
        <f>IF(AVERAGE(O$115:Q$115)=0,0,
AVERAGE(O79:Q79)/AVERAGE(O$115:Q$115))</f>
        <v>4.4356211100974804E-2</v>
      </c>
      <c r="AB79" s="226">
        <v>0</v>
      </c>
      <c r="AD79" s="85">
        <f>IFERROR(INDEX(Z79:AB79,,MATCH(D$21,$Z$10:$AB$10,0)),"N/A")</f>
        <v>4.4356211100974804E-2</v>
      </c>
      <c r="AE79" s="6"/>
    </row>
    <row r="80" spans="1:31" ht="12.3" x14ac:dyDescent="0.35">
      <c r="C80" s="12"/>
      <c r="D80" s="12" t="s">
        <v>1553</v>
      </c>
      <c r="E80" s="75" t="s">
        <v>288</v>
      </c>
      <c r="F80" s="63" t="s">
        <v>1557</v>
      </c>
      <c r="G80" s="75" t="s">
        <v>35</v>
      </c>
      <c r="H80" s="75" t="s">
        <v>35</v>
      </c>
      <c r="I80" s="1724">
        <v>0</v>
      </c>
      <c r="J80" s="1725">
        <v>0</v>
      </c>
      <c r="K80" s="1726">
        <v>0</v>
      </c>
      <c r="L80" s="1726">
        <v>0</v>
      </c>
      <c r="M80" s="1726">
        <v>0</v>
      </c>
      <c r="N80" s="199">
        <v>23.695</v>
      </c>
      <c r="O80" s="106">
        <v>32.127647112440002</v>
      </c>
      <c r="P80" s="107">
        <v>25.103000000000002</v>
      </c>
      <c r="Q80" s="107">
        <v>15.391999999999999</v>
      </c>
      <c r="R80" s="103"/>
      <c r="S80" s="104"/>
      <c r="T80" s="103"/>
      <c r="U80" s="103"/>
      <c r="V80" s="103"/>
      <c r="W80" s="103"/>
      <c r="X80" s="104"/>
    </row>
    <row r="81" spans="3:30" ht="12.3" x14ac:dyDescent="0.35">
      <c r="C81" s="12"/>
      <c r="D81" s="12" t="s">
        <v>472</v>
      </c>
      <c r="E81" s="75" t="s">
        <v>288</v>
      </c>
      <c r="F81" s="63" t="s">
        <v>1556</v>
      </c>
      <c r="G81" s="75" t="s">
        <v>35</v>
      </c>
      <c r="H81" s="75" t="s">
        <v>35</v>
      </c>
      <c r="I81" s="1724">
        <v>0</v>
      </c>
      <c r="J81" s="1725">
        <v>0</v>
      </c>
      <c r="K81" s="1726">
        <v>0</v>
      </c>
      <c r="L81" s="1726">
        <v>0</v>
      </c>
      <c r="M81" s="1726">
        <v>0</v>
      </c>
      <c r="N81" s="199">
        <v>1208955.0625989267</v>
      </c>
      <c r="O81" s="106">
        <v>1086101.0069610174</v>
      </c>
      <c r="P81" s="107">
        <v>853236.22141883743</v>
      </c>
      <c r="Q81" s="107">
        <v>496509.88063220721</v>
      </c>
      <c r="R81" s="103"/>
      <c r="S81" s="104"/>
      <c r="T81" s="103"/>
      <c r="U81" s="103"/>
      <c r="V81" s="103"/>
      <c r="W81" s="103"/>
      <c r="X81" s="104"/>
      <c r="Z81" s="85">
        <f>IF(Q$115=0,0,
Q81/Q$115)</f>
        <v>0.14988305776574015</v>
      </c>
      <c r="AA81" s="85">
        <f>IF(AVERAGE(O$115:Q$115)=0,0,
AVERAGE(O81:Q81)/AVERAGE(O$115:Q$115))</f>
        <v>0.14125738619561962</v>
      </c>
      <c r="AB81" s="226">
        <v>0</v>
      </c>
      <c r="AD81" s="85">
        <f>IFERROR(INDEX(Z81:AB81,,MATCH(D$21,$Z$10:$AB$10,0)),"N/A")</f>
        <v>0.14125738619561962</v>
      </c>
    </row>
    <row r="82" spans="3:30" ht="12.3" x14ac:dyDescent="0.35">
      <c r="C82" s="12"/>
      <c r="D82" s="12" t="s">
        <v>963</v>
      </c>
      <c r="E82" s="75" t="s">
        <v>288</v>
      </c>
      <c r="F82" s="63" t="s">
        <v>953</v>
      </c>
      <c r="G82" s="75" t="s">
        <v>35</v>
      </c>
      <c r="H82" s="75" t="s">
        <v>35</v>
      </c>
      <c r="I82" s="1724">
        <v>0</v>
      </c>
      <c r="J82" s="1725">
        <v>0</v>
      </c>
      <c r="K82" s="1726">
        <v>0</v>
      </c>
      <c r="L82" s="1726">
        <v>0</v>
      </c>
      <c r="M82" s="1726">
        <v>0</v>
      </c>
      <c r="N82" s="199">
        <v>3.9745676500508647</v>
      </c>
      <c r="O82" s="106">
        <v>3.5826848249027239</v>
      </c>
      <c r="P82" s="107">
        <v>2.6788665879574971</v>
      </c>
      <c r="Q82" s="107">
        <v>3.2377300613496933</v>
      </c>
      <c r="R82" s="103"/>
      <c r="S82" s="104"/>
      <c r="T82" s="103"/>
      <c r="U82" s="103"/>
      <c r="V82" s="103"/>
      <c r="W82" s="103"/>
      <c r="X82" s="104"/>
    </row>
    <row r="83" spans="3:30" ht="12.3" x14ac:dyDescent="0.35">
      <c r="C83" s="12"/>
      <c r="D83" s="12" t="s">
        <v>964</v>
      </c>
      <c r="E83" s="75" t="s">
        <v>288</v>
      </c>
      <c r="F83" s="63" t="s">
        <v>953</v>
      </c>
      <c r="G83" s="75" t="s">
        <v>35</v>
      </c>
      <c r="H83" s="75" t="s">
        <v>35</v>
      </c>
      <c r="I83" s="1724">
        <v>0</v>
      </c>
      <c r="J83" s="1725">
        <v>0</v>
      </c>
      <c r="K83" s="1726">
        <v>0</v>
      </c>
      <c r="L83" s="1726">
        <v>0</v>
      </c>
      <c r="M83" s="1726">
        <v>0</v>
      </c>
      <c r="N83" s="199">
        <v>0</v>
      </c>
      <c r="O83" s="106">
        <v>1249</v>
      </c>
      <c r="P83" s="107">
        <v>2041</v>
      </c>
      <c r="Q83" s="107">
        <v>1212</v>
      </c>
      <c r="R83" s="103"/>
      <c r="S83" s="104"/>
      <c r="T83" s="103"/>
      <c r="U83" s="103"/>
      <c r="V83" s="103"/>
      <c r="W83" s="103"/>
      <c r="X83" s="104"/>
    </row>
    <row r="84" spans="3:30" ht="12.3" x14ac:dyDescent="0.35">
      <c r="C84" s="12"/>
      <c r="D84" s="12" t="s">
        <v>965</v>
      </c>
      <c r="E84" s="75" t="s">
        <v>288</v>
      </c>
      <c r="F84" s="63" t="s">
        <v>953</v>
      </c>
      <c r="G84" s="75" t="s">
        <v>35</v>
      </c>
      <c r="H84" s="75" t="s">
        <v>35</v>
      </c>
      <c r="I84" s="1724">
        <v>0</v>
      </c>
      <c r="J84" s="1725">
        <v>0</v>
      </c>
      <c r="K84" s="1726">
        <v>0</v>
      </c>
      <c r="L84" s="1726">
        <v>0</v>
      </c>
      <c r="M84" s="1726">
        <v>0</v>
      </c>
      <c r="N84" s="199">
        <v>0</v>
      </c>
      <c r="O84" s="106">
        <v>3</v>
      </c>
      <c r="P84" s="107">
        <v>7</v>
      </c>
      <c r="Q84" s="107">
        <v>7</v>
      </c>
      <c r="R84" s="103"/>
      <c r="S84" s="104"/>
      <c r="T84" s="103"/>
      <c r="U84" s="103"/>
      <c r="V84" s="103"/>
      <c r="W84" s="103"/>
      <c r="X84" s="104"/>
    </row>
    <row r="85" spans="3:30" ht="12.3" x14ac:dyDescent="0.35">
      <c r="C85" s="12"/>
      <c r="D85" s="12" t="s">
        <v>117</v>
      </c>
      <c r="E85" s="75" t="s">
        <v>288</v>
      </c>
      <c r="F85" s="63" t="s">
        <v>1558</v>
      </c>
      <c r="G85" s="75" t="s">
        <v>35</v>
      </c>
      <c r="H85" s="75" t="s">
        <v>35</v>
      </c>
      <c r="I85" s="1724">
        <v>0</v>
      </c>
      <c r="J85" s="1725">
        <v>0</v>
      </c>
      <c r="K85" s="1726">
        <v>0</v>
      </c>
      <c r="L85" s="1726">
        <v>0</v>
      </c>
      <c r="M85" s="1726">
        <v>0</v>
      </c>
      <c r="N85" s="199">
        <v>0</v>
      </c>
      <c r="O85" s="106">
        <v>117470</v>
      </c>
      <c r="P85" s="107">
        <v>194090</v>
      </c>
      <c r="Q85" s="107">
        <v>117670</v>
      </c>
      <c r="R85" s="103"/>
      <c r="S85" s="104"/>
      <c r="T85" s="103"/>
      <c r="U85" s="103"/>
      <c r="V85" s="103"/>
      <c r="W85" s="103"/>
      <c r="X85" s="104"/>
    </row>
    <row r="86" spans="3:30" ht="12.3" x14ac:dyDescent="0.35">
      <c r="C86" s="12" t="s">
        <v>967</v>
      </c>
      <c r="D86" s="12" t="s">
        <v>952</v>
      </c>
      <c r="E86" s="75" t="s">
        <v>288</v>
      </c>
      <c r="F86" s="63" t="s">
        <v>953</v>
      </c>
      <c r="G86" s="75" t="s">
        <v>35</v>
      </c>
      <c r="H86" s="75" t="s">
        <v>35</v>
      </c>
      <c r="I86" s="1724">
        <v>0</v>
      </c>
      <c r="J86" s="1725">
        <v>0</v>
      </c>
      <c r="K86" s="1726">
        <v>0</v>
      </c>
      <c r="L86" s="1726">
        <v>0</v>
      </c>
      <c r="M86" s="1726">
        <v>0</v>
      </c>
      <c r="N86" s="199">
        <v>32</v>
      </c>
      <c r="O86" s="106">
        <v>194</v>
      </c>
      <c r="P86" s="107">
        <v>173</v>
      </c>
      <c r="Q86" s="107">
        <v>116</v>
      </c>
      <c r="R86" s="103"/>
      <c r="S86" s="104"/>
      <c r="T86" s="103"/>
      <c r="U86" s="103"/>
      <c r="V86" s="103"/>
      <c r="W86" s="103"/>
      <c r="X86" s="104"/>
    </row>
    <row r="87" spans="3:30" ht="12.3" x14ac:dyDescent="0.35">
      <c r="C87" s="12"/>
      <c r="D87" s="12" t="s">
        <v>954</v>
      </c>
      <c r="E87" s="75" t="s">
        <v>288</v>
      </c>
      <c r="F87" s="63" t="s">
        <v>953</v>
      </c>
      <c r="G87" s="75" t="s">
        <v>35</v>
      </c>
      <c r="H87" s="75" t="s">
        <v>35</v>
      </c>
      <c r="I87" s="1724">
        <v>0</v>
      </c>
      <c r="J87" s="1725">
        <v>0</v>
      </c>
      <c r="K87" s="1726">
        <v>0</v>
      </c>
      <c r="L87" s="1726">
        <v>0</v>
      </c>
      <c r="M87" s="1726">
        <v>0</v>
      </c>
      <c r="N87" s="199">
        <v>86</v>
      </c>
      <c r="O87" s="106">
        <v>165</v>
      </c>
      <c r="P87" s="107">
        <v>97</v>
      </c>
      <c r="Q87" s="107">
        <v>52</v>
      </c>
      <c r="R87" s="103"/>
      <c r="S87" s="104"/>
      <c r="T87" s="103"/>
      <c r="U87" s="103"/>
      <c r="V87" s="103"/>
      <c r="W87" s="103"/>
      <c r="X87" s="104"/>
    </row>
    <row r="88" spans="3:30" ht="12.3" x14ac:dyDescent="0.35">
      <c r="C88" s="12"/>
      <c r="D88" s="12" t="s">
        <v>1551</v>
      </c>
      <c r="E88" s="75" t="s">
        <v>288</v>
      </c>
      <c r="F88" s="63" t="s">
        <v>1407</v>
      </c>
      <c r="G88" s="75" t="s">
        <v>35</v>
      </c>
      <c r="H88" s="75" t="s">
        <v>35</v>
      </c>
      <c r="I88" s="1724">
        <v>0</v>
      </c>
      <c r="J88" s="1725">
        <v>0</v>
      </c>
      <c r="K88" s="1726">
        <v>0</v>
      </c>
      <c r="L88" s="1726">
        <v>0</v>
      </c>
      <c r="M88" s="1726">
        <v>0</v>
      </c>
      <c r="N88" s="199">
        <v>16.021000000000001</v>
      </c>
      <c r="O88" s="106">
        <v>10.195999999999996</v>
      </c>
      <c r="P88" s="107">
        <v>13.166999999999996</v>
      </c>
      <c r="Q88" s="107">
        <v>7.0149999999999997</v>
      </c>
      <c r="R88" s="103"/>
      <c r="S88" s="104"/>
      <c r="T88" s="103"/>
      <c r="U88" s="103"/>
      <c r="V88" s="103"/>
      <c r="W88" s="103"/>
      <c r="X88" s="104"/>
    </row>
    <row r="89" spans="3:30" ht="12.3" x14ac:dyDescent="0.35">
      <c r="C89" s="12"/>
      <c r="D89" s="12" t="s">
        <v>1554</v>
      </c>
      <c r="E89" s="75" t="s">
        <v>288</v>
      </c>
      <c r="F89" s="63" t="s">
        <v>953</v>
      </c>
      <c r="G89" s="75" t="s">
        <v>35</v>
      </c>
      <c r="H89" s="75" t="s">
        <v>35</v>
      </c>
      <c r="I89" s="1724">
        <v>0</v>
      </c>
      <c r="J89" s="1725">
        <v>0</v>
      </c>
      <c r="K89" s="1726">
        <v>0</v>
      </c>
      <c r="L89" s="1726">
        <v>0</v>
      </c>
      <c r="M89" s="1726">
        <v>0</v>
      </c>
      <c r="N89" s="199">
        <v>0</v>
      </c>
      <c r="O89" s="106">
        <v>0</v>
      </c>
      <c r="P89" s="107">
        <v>1</v>
      </c>
      <c r="Q89" s="107">
        <v>0</v>
      </c>
      <c r="R89" s="103"/>
      <c r="S89" s="104"/>
      <c r="T89" s="103"/>
      <c r="U89" s="103"/>
      <c r="V89" s="103"/>
      <c r="W89" s="103"/>
      <c r="X89" s="104"/>
    </row>
    <row r="90" spans="3:30" ht="12.3" x14ac:dyDescent="0.35">
      <c r="C90" s="12"/>
      <c r="D90" s="12" t="s">
        <v>474</v>
      </c>
      <c r="E90" s="75" t="s">
        <v>288</v>
      </c>
      <c r="F90" s="63" t="s">
        <v>1556</v>
      </c>
      <c r="G90" s="75" t="s">
        <v>35</v>
      </c>
      <c r="H90" s="75" t="s">
        <v>35</v>
      </c>
      <c r="I90" s="1724">
        <v>0</v>
      </c>
      <c r="J90" s="1725">
        <v>0</v>
      </c>
      <c r="K90" s="1726">
        <v>0</v>
      </c>
      <c r="L90" s="1726">
        <v>0</v>
      </c>
      <c r="M90" s="1726">
        <v>0</v>
      </c>
      <c r="N90" s="199">
        <v>1961044.8234631019</v>
      </c>
      <c r="O90" s="106">
        <v>1625059.7709893158</v>
      </c>
      <c r="P90" s="107">
        <v>1805396.9284905633</v>
      </c>
      <c r="Q90" s="107">
        <v>855584.65825577942</v>
      </c>
      <c r="R90" s="103"/>
      <c r="S90" s="104"/>
      <c r="T90" s="103"/>
      <c r="U90" s="103"/>
      <c r="V90" s="103"/>
      <c r="W90" s="103"/>
      <c r="X90" s="104"/>
      <c r="Z90" s="85">
        <f>IF(Q$115=0,0,
Q90/Q$115)</f>
        <v>0.25827813253896725</v>
      </c>
      <c r="AA90" s="85">
        <f>IF(AVERAGE(O$115:Q$115)=0,0,
AVERAGE(O90:Q90)/AVERAGE(O$115:Q$115))</f>
        <v>0.2485521349349458</v>
      </c>
      <c r="AB90" s="226">
        <v>0</v>
      </c>
      <c r="AD90" s="85">
        <f>IFERROR(INDEX(Z90:AB90,,MATCH(D$21,$Z$10:$AB$10,0)),"N/A")</f>
        <v>0.2485521349349458</v>
      </c>
    </row>
    <row r="91" spans="3:30" ht="12.3" x14ac:dyDescent="0.35">
      <c r="C91" s="12"/>
      <c r="D91" s="12" t="s">
        <v>1552</v>
      </c>
      <c r="E91" s="75" t="s">
        <v>288</v>
      </c>
      <c r="F91" s="63" t="s">
        <v>1557</v>
      </c>
      <c r="G91" s="75" t="s">
        <v>35</v>
      </c>
      <c r="H91" s="75" t="s">
        <v>35</v>
      </c>
      <c r="I91" s="1724">
        <v>0</v>
      </c>
      <c r="J91" s="1725">
        <v>0</v>
      </c>
      <c r="K91" s="1726">
        <v>0</v>
      </c>
      <c r="L91" s="1726">
        <v>0</v>
      </c>
      <c r="M91" s="1726">
        <v>0</v>
      </c>
      <c r="N91" s="199">
        <v>5.1340000000000003</v>
      </c>
      <c r="O91" s="106">
        <v>1.2590000000000001</v>
      </c>
      <c r="P91" s="107">
        <v>3.4250000000000003</v>
      </c>
      <c r="Q91" s="107">
        <v>3.9064999999999999</v>
      </c>
      <c r="R91" s="103"/>
      <c r="S91" s="104"/>
      <c r="T91" s="103"/>
      <c r="U91" s="103"/>
      <c r="V91" s="103"/>
      <c r="W91" s="103"/>
      <c r="X91" s="104"/>
    </row>
    <row r="92" spans="3:30" ht="12.3" x14ac:dyDescent="0.35">
      <c r="C92" s="12"/>
      <c r="D92" s="12" t="s">
        <v>471</v>
      </c>
      <c r="E92" s="75" t="s">
        <v>288</v>
      </c>
      <c r="F92" s="63" t="s">
        <v>1556</v>
      </c>
      <c r="G92" s="75" t="s">
        <v>35</v>
      </c>
      <c r="H92" s="75" t="s">
        <v>35</v>
      </c>
      <c r="I92" s="1724">
        <v>0</v>
      </c>
      <c r="J92" s="1725">
        <v>0</v>
      </c>
      <c r="K92" s="1726">
        <v>0</v>
      </c>
      <c r="L92" s="1726">
        <v>0</v>
      </c>
      <c r="M92" s="1726">
        <v>0</v>
      </c>
      <c r="N92" s="199">
        <v>1129335.1232967668</v>
      </c>
      <c r="O92" s="106">
        <v>413873.55260215345</v>
      </c>
      <c r="P92" s="107">
        <v>675893.63505333907</v>
      </c>
      <c r="Q92" s="107">
        <v>261586.40820031852</v>
      </c>
      <c r="R92" s="103"/>
      <c r="S92" s="104"/>
      <c r="T92" s="103"/>
      <c r="U92" s="103"/>
      <c r="V92" s="103"/>
      <c r="W92" s="103"/>
      <c r="X92" s="104"/>
      <c r="Z92" s="85">
        <f>IF(Q$115=0,0,
Q92/Q$115)</f>
        <v>7.8965942593323596E-2</v>
      </c>
      <c r="AA92" s="85">
        <f>IF(AVERAGE(O$115:Q$115)=0,0,
AVERAGE(O92:Q92)/AVERAGE(O$115:Q$115))</f>
        <v>7.8366444293814772E-2</v>
      </c>
      <c r="AB92" s="226">
        <v>0</v>
      </c>
      <c r="AD92" s="85">
        <f>IFERROR(INDEX(Z92:AB92,,MATCH(D$21,$Z$10:$AB$10,0)),"N/A")</f>
        <v>7.8366444293814772E-2</v>
      </c>
    </row>
    <row r="93" spans="3:30" ht="12.3" x14ac:dyDescent="0.35">
      <c r="C93" s="12"/>
      <c r="D93" s="12" t="s">
        <v>1553</v>
      </c>
      <c r="E93" s="75" t="s">
        <v>288</v>
      </c>
      <c r="F93" s="63" t="s">
        <v>1557</v>
      </c>
      <c r="G93" s="75" t="s">
        <v>35</v>
      </c>
      <c r="H93" s="75" t="s">
        <v>35</v>
      </c>
      <c r="I93" s="1724">
        <v>0</v>
      </c>
      <c r="J93" s="1725">
        <v>0</v>
      </c>
      <c r="K93" s="1726">
        <v>0</v>
      </c>
      <c r="L93" s="1726">
        <v>0</v>
      </c>
      <c r="M93" s="1726">
        <v>0</v>
      </c>
      <c r="N93" s="199">
        <v>3.7269999999999999</v>
      </c>
      <c r="O93" s="106">
        <v>9.1280000000000001</v>
      </c>
      <c r="P93" s="107">
        <v>5.5640000000000001</v>
      </c>
      <c r="Q93" s="107">
        <v>5.0250000000000004</v>
      </c>
      <c r="R93" s="103"/>
      <c r="S93" s="104"/>
      <c r="T93" s="103"/>
      <c r="U93" s="103"/>
      <c r="V93" s="103"/>
      <c r="W93" s="103"/>
      <c r="X93" s="104"/>
    </row>
    <row r="94" spans="3:30" ht="12.3" x14ac:dyDescent="0.35">
      <c r="C94" s="12"/>
      <c r="D94" s="12" t="s">
        <v>472</v>
      </c>
      <c r="E94" s="75" t="s">
        <v>288</v>
      </c>
      <c r="F94" s="63" t="s">
        <v>1556</v>
      </c>
      <c r="G94" s="75" t="s">
        <v>35</v>
      </c>
      <c r="H94" s="75" t="s">
        <v>35</v>
      </c>
      <c r="I94" s="1724">
        <v>0</v>
      </c>
      <c r="J94" s="1725">
        <v>0</v>
      </c>
      <c r="K94" s="1726">
        <v>0</v>
      </c>
      <c r="L94" s="1726">
        <v>0</v>
      </c>
      <c r="M94" s="1726">
        <v>0</v>
      </c>
      <c r="N94" s="199">
        <v>229623.3928917837</v>
      </c>
      <c r="O94" s="106">
        <v>247225.71847297688</v>
      </c>
      <c r="P94" s="107">
        <v>391410.20159323158</v>
      </c>
      <c r="Q94" s="107">
        <v>359043.28418453806</v>
      </c>
      <c r="R94" s="103"/>
      <c r="S94" s="104"/>
      <c r="T94" s="103"/>
      <c r="U94" s="103"/>
      <c r="V94" s="103"/>
      <c r="W94" s="103"/>
      <c r="X94" s="104"/>
      <c r="Z94" s="85">
        <f>IF(Q$115=0,0,
Q94/Q$115)</f>
        <v>0.10838556774602358</v>
      </c>
      <c r="AA94" s="85">
        <f>IF(AVERAGE(O$115:Q$115)=0,0,
AVERAGE(O94:Q94)/AVERAGE(O$115:Q$115))</f>
        <v>5.7856487023664124E-2</v>
      </c>
      <c r="AB94" s="226">
        <v>0</v>
      </c>
      <c r="AD94" s="85">
        <f>IFERROR(INDEX(Z94:AB94,,MATCH(D$21,$Z$10:$AB$10,0)),"N/A")</f>
        <v>5.7856487023664124E-2</v>
      </c>
    </row>
    <row r="95" spans="3:30" ht="12.3" x14ac:dyDescent="0.35">
      <c r="C95" s="12" t="s">
        <v>968</v>
      </c>
      <c r="D95" s="12" t="s">
        <v>952</v>
      </c>
      <c r="E95" s="75" t="s">
        <v>288</v>
      </c>
      <c r="F95" s="63" t="s">
        <v>953</v>
      </c>
      <c r="G95" s="75" t="s">
        <v>35</v>
      </c>
      <c r="H95" s="75" t="s">
        <v>35</v>
      </c>
      <c r="I95" s="1724">
        <v>0</v>
      </c>
      <c r="J95" s="1725">
        <v>0</v>
      </c>
      <c r="K95" s="1726">
        <v>0</v>
      </c>
      <c r="L95" s="1726">
        <v>0</v>
      </c>
      <c r="M95" s="1726">
        <v>0</v>
      </c>
      <c r="N95" s="199">
        <v>700</v>
      </c>
      <c r="O95" s="106">
        <v>1104</v>
      </c>
      <c r="P95" s="107">
        <v>801</v>
      </c>
      <c r="Q95" s="107">
        <v>524</v>
      </c>
      <c r="R95" s="103"/>
      <c r="S95" s="104"/>
      <c r="T95" s="103"/>
      <c r="U95" s="103"/>
      <c r="V95" s="103"/>
      <c r="W95" s="103"/>
      <c r="X95" s="104"/>
    </row>
    <row r="96" spans="3:30" ht="12.3" x14ac:dyDescent="0.35">
      <c r="C96" s="12"/>
      <c r="D96" s="12" t="s">
        <v>954</v>
      </c>
      <c r="E96" s="75" t="s">
        <v>288</v>
      </c>
      <c r="F96" s="63" t="s">
        <v>953</v>
      </c>
      <c r="G96" s="75" t="s">
        <v>35</v>
      </c>
      <c r="H96" s="75" t="s">
        <v>35</v>
      </c>
      <c r="I96" s="1724">
        <v>0</v>
      </c>
      <c r="J96" s="1725">
        <v>0</v>
      </c>
      <c r="K96" s="1726">
        <v>0</v>
      </c>
      <c r="L96" s="1726">
        <v>0</v>
      </c>
      <c r="M96" s="1726">
        <v>0</v>
      </c>
      <c r="N96" s="199">
        <v>29</v>
      </c>
      <c r="O96" s="106">
        <v>106</v>
      </c>
      <c r="P96" s="107">
        <v>19</v>
      </c>
      <c r="Q96" s="107">
        <v>9</v>
      </c>
      <c r="R96" s="103"/>
      <c r="S96" s="104"/>
      <c r="T96" s="103"/>
      <c r="U96" s="103"/>
      <c r="V96" s="103"/>
      <c r="W96" s="103"/>
      <c r="X96" s="104"/>
    </row>
    <row r="97" spans="3:30" ht="12.3" x14ac:dyDescent="0.35">
      <c r="C97" s="12"/>
      <c r="D97" s="12" t="s">
        <v>1551</v>
      </c>
      <c r="E97" s="75" t="s">
        <v>288</v>
      </c>
      <c r="F97" s="63" t="s">
        <v>1407</v>
      </c>
      <c r="G97" s="75" t="s">
        <v>35</v>
      </c>
      <c r="H97" s="75" t="s">
        <v>35</v>
      </c>
      <c r="I97" s="1724">
        <v>0</v>
      </c>
      <c r="J97" s="1725">
        <v>0</v>
      </c>
      <c r="K97" s="1726">
        <v>0</v>
      </c>
      <c r="L97" s="1726">
        <v>0</v>
      </c>
      <c r="M97" s="1726">
        <v>0</v>
      </c>
      <c r="N97" s="199">
        <v>2.3370000000000006</v>
      </c>
      <c r="O97" s="106">
        <v>1.9750000000000001</v>
      </c>
      <c r="P97" s="107">
        <v>1.363</v>
      </c>
      <c r="Q97" s="107">
        <v>2.6999999999999997</v>
      </c>
      <c r="R97" s="103"/>
      <c r="S97" s="104"/>
      <c r="T97" s="103"/>
      <c r="U97" s="103"/>
      <c r="V97" s="103"/>
      <c r="W97" s="103"/>
      <c r="X97" s="104"/>
    </row>
    <row r="98" spans="3:30" ht="12.3" x14ac:dyDescent="0.35">
      <c r="C98" s="12"/>
      <c r="D98" s="12" t="s">
        <v>955</v>
      </c>
      <c r="E98" s="75" t="s">
        <v>288</v>
      </c>
      <c r="F98" s="63" t="s">
        <v>953</v>
      </c>
      <c r="G98" s="75" t="s">
        <v>35</v>
      </c>
      <c r="H98" s="75" t="s">
        <v>35</v>
      </c>
      <c r="I98" s="1724">
        <v>0</v>
      </c>
      <c r="J98" s="1725">
        <v>0</v>
      </c>
      <c r="K98" s="1726">
        <v>0</v>
      </c>
      <c r="L98" s="1726">
        <v>0</v>
      </c>
      <c r="M98" s="1726">
        <v>0</v>
      </c>
      <c r="N98" s="199">
        <v>0</v>
      </c>
      <c r="O98" s="106">
        <v>0</v>
      </c>
      <c r="P98" s="107">
        <v>0</v>
      </c>
      <c r="Q98" s="107">
        <v>2</v>
      </c>
      <c r="R98" s="103"/>
      <c r="S98" s="104"/>
      <c r="T98" s="103"/>
      <c r="U98" s="103"/>
      <c r="V98" s="103"/>
      <c r="W98" s="103"/>
      <c r="X98" s="104"/>
    </row>
    <row r="99" spans="3:30" ht="12.3" x14ac:dyDescent="0.35">
      <c r="C99" s="12"/>
      <c r="D99" s="12" t="s">
        <v>469</v>
      </c>
      <c r="E99" s="75" t="s">
        <v>288</v>
      </c>
      <c r="F99" s="63" t="s">
        <v>1556</v>
      </c>
      <c r="G99" s="75" t="s">
        <v>35</v>
      </c>
      <c r="H99" s="75" t="s">
        <v>35</v>
      </c>
      <c r="I99" s="1724">
        <v>0</v>
      </c>
      <c r="J99" s="1725">
        <v>0</v>
      </c>
      <c r="K99" s="1726">
        <v>0</v>
      </c>
      <c r="L99" s="1726">
        <v>0</v>
      </c>
      <c r="M99" s="1726">
        <v>0</v>
      </c>
      <c r="N99" s="199">
        <v>404208.34076100745</v>
      </c>
      <c r="O99" s="106">
        <v>351713.39090191218</v>
      </c>
      <c r="P99" s="107">
        <v>397888.93381346244</v>
      </c>
      <c r="Q99" s="107">
        <v>360151.17652458942</v>
      </c>
      <c r="R99" s="103"/>
      <c r="S99" s="104"/>
      <c r="T99" s="103"/>
      <c r="U99" s="103"/>
      <c r="V99" s="103"/>
      <c r="W99" s="103"/>
      <c r="X99" s="104"/>
      <c r="Z99" s="85">
        <f>IF(Q$115=0,0,
Q99/Q$115)</f>
        <v>0.10872001082173982</v>
      </c>
      <c r="AA99" s="85">
        <f>IF(AVERAGE(O$115:Q$115)=0,0,
AVERAGE(O99:Q99)/AVERAGE(O$115:Q$115))</f>
        <v>6.4355795701058649E-2</v>
      </c>
      <c r="AB99" s="226">
        <v>0</v>
      </c>
      <c r="AD99" s="85">
        <f>IFERROR(INDEX(Z99:AB99,,MATCH(D$21,$Z$10:$AB$10,0)),"N/A")</f>
        <v>6.4355795701058649E-2</v>
      </c>
    </row>
    <row r="100" spans="3:30" ht="12.3" x14ac:dyDescent="0.35">
      <c r="C100" s="12"/>
      <c r="D100" s="12" t="s">
        <v>1552</v>
      </c>
      <c r="E100" s="75" t="s">
        <v>288</v>
      </c>
      <c r="F100" s="63" t="s">
        <v>1557</v>
      </c>
      <c r="G100" s="75" t="s">
        <v>35</v>
      </c>
      <c r="H100" s="75" t="s">
        <v>35</v>
      </c>
      <c r="I100" s="1724">
        <v>0</v>
      </c>
      <c r="J100" s="1725">
        <v>0</v>
      </c>
      <c r="K100" s="1726">
        <v>0</v>
      </c>
      <c r="L100" s="1726">
        <v>0</v>
      </c>
      <c r="M100" s="1726">
        <v>0</v>
      </c>
      <c r="N100" s="199">
        <v>1.115</v>
      </c>
      <c r="O100" s="106">
        <v>3.056</v>
      </c>
      <c r="P100" s="107">
        <v>0.47709607574000001</v>
      </c>
      <c r="Q100" s="107">
        <v>2.0990000000000002</v>
      </c>
      <c r="R100" s="103"/>
      <c r="S100" s="104"/>
      <c r="T100" s="103"/>
      <c r="U100" s="103"/>
      <c r="V100" s="103"/>
      <c r="W100" s="103"/>
      <c r="X100" s="104"/>
    </row>
    <row r="101" spans="3:30" ht="12.3" x14ac:dyDescent="0.35">
      <c r="C101" s="12"/>
      <c r="D101" s="12" t="s">
        <v>471</v>
      </c>
      <c r="E101" s="75" t="s">
        <v>288</v>
      </c>
      <c r="F101" s="63" t="s">
        <v>1556</v>
      </c>
      <c r="G101" s="75" t="s">
        <v>35</v>
      </c>
      <c r="H101" s="75" t="s">
        <v>35</v>
      </c>
      <c r="I101" s="1724">
        <v>0</v>
      </c>
      <c r="J101" s="1725">
        <v>0</v>
      </c>
      <c r="K101" s="1726">
        <v>0</v>
      </c>
      <c r="L101" s="1726">
        <v>0</v>
      </c>
      <c r="M101" s="1726">
        <v>0</v>
      </c>
      <c r="N101" s="199">
        <v>498528.43579630699</v>
      </c>
      <c r="O101" s="106">
        <v>219705.66221937916</v>
      </c>
      <c r="P101" s="107">
        <v>120071.55214068542</v>
      </c>
      <c r="Q101" s="107">
        <v>260138.69561742226</v>
      </c>
      <c r="R101" s="103"/>
      <c r="S101" s="104"/>
      <c r="T101" s="103"/>
      <c r="U101" s="103"/>
      <c r="V101" s="103"/>
      <c r="W101" s="103"/>
      <c r="X101" s="104"/>
      <c r="Z101" s="85">
        <f>IF(Q$115=0,0,
Q101/Q$115)</f>
        <v>7.8528916872074819E-2</v>
      </c>
      <c r="AA101" s="85">
        <f>IF(AVERAGE(O$115:Q$115)=0,0,
AVERAGE(O101:Q101)/AVERAGE(O$115:Q$115))</f>
        <v>3.4789767004283184E-2</v>
      </c>
      <c r="AB101" s="226">
        <v>0</v>
      </c>
      <c r="AD101" s="85">
        <f>IFERROR(INDEX(Z101:AB101,,MATCH(D$21,$Z$10:$AB$10,0)),"N/A")</f>
        <v>3.4789767004283184E-2</v>
      </c>
    </row>
    <row r="102" spans="3:30" ht="12.3" x14ac:dyDescent="0.35">
      <c r="C102" s="12"/>
      <c r="D102" s="12" t="s">
        <v>1553</v>
      </c>
      <c r="E102" s="75" t="s">
        <v>288</v>
      </c>
      <c r="F102" s="63" t="s">
        <v>1557</v>
      </c>
      <c r="G102" s="75" t="s">
        <v>35</v>
      </c>
      <c r="H102" s="75" t="s">
        <v>35</v>
      </c>
      <c r="I102" s="1724">
        <v>0</v>
      </c>
      <c r="J102" s="1725">
        <v>0</v>
      </c>
      <c r="K102" s="1726">
        <v>0</v>
      </c>
      <c r="L102" s="1726">
        <v>0</v>
      </c>
      <c r="M102" s="1726">
        <v>0</v>
      </c>
      <c r="N102" s="199">
        <v>19.440000000000001</v>
      </c>
      <c r="O102" s="106">
        <v>31.62332</v>
      </c>
      <c r="P102" s="107">
        <v>21.268000000000001</v>
      </c>
      <c r="Q102" s="107">
        <v>14.784000000000001</v>
      </c>
      <c r="R102" s="103"/>
      <c r="S102" s="104"/>
      <c r="T102" s="103"/>
      <c r="U102" s="103"/>
      <c r="V102" s="103"/>
      <c r="W102" s="103"/>
      <c r="X102" s="104"/>
    </row>
    <row r="103" spans="3:30" ht="12.3" x14ac:dyDescent="0.35">
      <c r="C103" s="12"/>
      <c r="D103" s="12" t="s">
        <v>472</v>
      </c>
      <c r="E103" s="75" t="s">
        <v>288</v>
      </c>
      <c r="F103" s="63" t="s">
        <v>1556</v>
      </c>
      <c r="G103" s="75" t="s">
        <v>35</v>
      </c>
      <c r="H103" s="75" t="s">
        <v>35</v>
      </c>
      <c r="I103" s="1724">
        <v>0</v>
      </c>
      <c r="J103" s="1725">
        <v>0</v>
      </c>
      <c r="K103" s="1726">
        <v>0</v>
      </c>
      <c r="L103" s="1726">
        <v>0</v>
      </c>
      <c r="M103" s="1726">
        <v>0</v>
      </c>
      <c r="N103" s="199">
        <v>490464.1049442527</v>
      </c>
      <c r="O103" s="106">
        <v>821578.99621179991</v>
      </c>
      <c r="P103" s="107">
        <v>687133.26423401153</v>
      </c>
      <c r="Q103" s="107">
        <v>515893.22754881013</v>
      </c>
      <c r="R103" s="103"/>
      <c r="S103" s="104"/>
      <c r="T103" s="103"/>
      <c r="U103" s="103"/>
      <c r="V103" s="103"/>
      <c r="W103" s="103"/>
      <c r="X103" s="104"/>
      <c r="Z103" s="85">
        <f>IF(Q$115=0,0,
Q103/Q$115)</f>
        <v>0.15573437194683024</v>
      </c>
      <c r="AA103" s="85">
        <f>IF(AVERAGE(O$115:Q$115)=0,0,
AVERAGE(O103:Q103)/AVERAGE(O$115:Q$115))</f>
        <v>0.11740904355340265</v>
      </c>
      <c r="AB103" s="226">
        <v>0</v>
      </c>
      <c r="AD103" s="85">
        <f>IFERROR(INDEX(Z103:AB103,,MATCH(D$21,$Z$10:$AB$10,0)),"N/A")</f>
        <v>0.11740904355340265</v>
      </c>
    </row>
    <row r="104" spans="3:30" ht="12.3" x14ac:dyDescent="0.35">
      <c r="C104" s="12"/>
      <c r="D104" s="12" t="s">
        <v>1555</v>
      </c>
      <c r="E104" s="75" t="s">
        <v>288</v>
      </c>
      <c r="F104" s="63" t="s">
        <v>1558</v>
      </c>
      <c r="G104" s="75" t="s">
        <v>35</v>
      </c>
      <c r="H104" s="75" t="s">
        <v>35</v>
      </c>
      <c r="I104" s="1724">
        <v>0</v>
      </c>
      <c r="J104" s="1725">
        <v>0</v>
      </c>
      <c r="K104" s="1726">
        <v>0</v>
      </c>
      <c r="L104" s="1726">
        <v>0</v>
      </c>
      <c r="M104" s="1726">
        <v>0</v>
      </c>
      <c r="N104" s="199">
        <v>19622.547626782642</v>
      </c>
      <c r="O104" s="106">
        <v>25327.237260601654</v>
      </c>
      <c r="P104" s="107">
        <v>10856.700452145573</v>
      </c>
      <c r="Q104" s="107">
        <v>8233.2108673247949</v>
      </c>
      <c r="R104" s="103"/>
      <c r="S104" s="104"/>
      <c r="T104" s="103"/>
      <c r="U104" s="103"/>
      <c r="V104" s="103"/>
      <c r="W104" s="103"/>
      <c r="X104" s="104"/>
    </row>
    <row r="105" spans="3:30" ht="12.3" x14ac:dyDescent="0.35">
      <c r="C105" s="12" t="s">
        <v>970</v>
      </c>
      <c r="D105" s="12" t="s">
        <v>952</v>
      </c>
      <c r="E105" s="75" t="s">
        <v>288</v>
      </c>
      <c r="F105" s="63" t="s">
        <v>953</v>
      </c>
      <c r="G105" s="75" t="s">
        <v>35</v>
      </c>
      <c r="H105" s="75" t="s">
        <v>35</v>
      </c>
      <c r="I105" s="1724">
        <v>0</v>
      </c>
      <c r="J105" s="1725">
        <v>0</v>
      </c>
      <c r="K105" s="1726">
        <v>0</v>
      </c>
      <c r="L105" s="1726">
        <v>0</v>
      </c>
      <c r="M105" s="1726">
        <v>0</v>
      </c>
      <c r="N105" s="199">
        <v>414</v>
      </c>
      <c r="O105" s="106">
        <v>463</v>
      </c>
      <c r="P105" s="107">
        <v>461</v>
      </c>
      <c r="Q105" s="107">
        <v>717</v>
      </c>
      <c r="R105" s="103"/>
      <c r="S105" s="104"/>
      <c r="T105" s="103"/>
      <c r="U105" s="103"/>
      <c r="V105" s="103"/>
      <c r="W105" s="103"/>
      <c r="X105" s="104"/>
    </row>
    <row r="106" spans="3:30" ht="12.3" x14ac:dyDescent="0.35">
      <c r="C106" s="12"/>
      <c r="D106" s="12" t="s">
        <v>954</v>
      </c>
      <c r="E106" s="75" t="s">
        <v>288</v>
      </c>
      <c r="F106" s="63" t="s">
        <v>953</v>
      </c>
      <c r="G106" s="75" t="s">
        <v>35</v>
      </c>
      <c r="H106" s="75" t="s">
        <v>35</v>
      </c>
      <c r="I106" s="1724">
        <v>0</v>
      </c>
      <c r="J106" s="1725">
        <v>0</v>
      </c>
      <c r="K106" s="1726">
        <v>0</v>
      </c>
      <c r="L106" s="1726">
        <v>0</v>
      </c>
      <c r="M106" s="1726">
        <v>0</v>
      </c>
      <c r="N106" s="199">
        <v>417</v>
      </c>
      <c r="O106" s="106">
        <v>400</v>
      </c>
      <c r="P106" s="107">
        <v>388</v>
      </c>
      <c r="Q106" s="107">
        <v>885</v>
      </c>
      <c r="R106" s="103"/>
      <c r="S106" s="104"/>
      <c r="T106" s="103"/>
      <c r="U106" s="103"/>
      <c r="V106" s="103"/>
      <c r="W106" s="103"/>
      <c r="X106" s="104"/>
    </row>
    <row r="107" spans="3:30" ht="12.3" x14ac:dyDescent="0.35">
      <c r="C107" s="12"/>
      <c r="D107" s="12" t="s">
        <v>1551</v>
      </c>
      <c r="E107" s="75" t="s">
        <v>288</v>
      </c>
      <c r="F107" s="63" t="s">
        <v>1407</v>
      </c>
      <c r="G107" s="75" t="s">
        <v>35</v>
      </c>
      <c r="H107" s="75" t="s">
        <v>35</v>
      </c>
      <c r="I107" s="1724">
        <v>0</v>
      </c>
      <c r="J107" s="1725">
        <v>0</v>
      </c>
      <c r="K107" s="1726">
        <v>0</v>
      </c>
      <c r="L107" s="1726">
        <v>0</v>
      </c>
      <c r="M107" s="1726">
        <v>0</v>
      </c>
      <c r="N107" s="199">
        <v>0</v>
      </c>
      <c r="O107" s="106">
        <v>0</v>
      </c>
      <c r="P107" s="107">
        <v>0</v>
      </c>
      <c r="Q107" s="107">
        <v>0</v>
      </c>
      <c r="R107" s="103"/>
      <c r="S107" s="104"/>
      <c r="T107" s="103"/>
      <c r="U107" s="103"/>
      <c r="V107" s="103"/>
      <c r="W107" s="103"/>
      <c r="X107" s="104"/>
    </row>
    <row r="108" spans="3:30" ht="12.3" x14ac:dyDescent="0.35">
      <c r="C108" s="12"/>
      <c r="D108" s="12" t="s">
        <v>955</v>
      </c>
      <c r="E108" s="75" t="s">
        <v>288</v>
      </c>
      <c r="F108" s="63" t="s">
        <v>953</v>
      </c>
      <c r="G108" s="75" t="s">
        <v>35</v>
      </c>
      <c r="H108" s="75" t="s">
        <v>35</v>
      </c>
      <c r="I108" s="1724">
        <v>0</v>
      </c>
      <c r="J108" s="1725">
        <v>0</v>
      </c>
      <c r="K108" s="1726">
        <v>0</v>
      </c>
      <c r="L108" s="1726">
        <v>0</v>
      </c>
      <c r="M108" s="1726">
        <v>0</v>
      </c>
      <c r="N108" s="199">
        <v>0</v>
      </c>
      <c r="O108" s="106">
        <v>0</v>
      </c>
      <c r="P108" s="107">
        <v>0</v>
      </c>
      <c r="Q108" s="107">
        <v>0</v>
      </c>
      <c r="R108" s="103"/>
      <c r="S108" s="104"/>
      <c r="T108" s="103"/>
      <c r="U108" s="103"/>
      <c r="V108" s="103"/>
      <c r="W108" s="103"/>
      <c r="X108" s="104"/>
    </row>
    <row r="109" spans="3:30" ht="12.3" x14ac:dyDescent="0.35">
      <c r="C109" s="12"/>
      <c r="D109" s="12" t="s">
        <v>469</v>
      </c>
      <c r="E109" s="75" t="s">
        <v>288</v>
      </c>
      <c r="F109" s="63" t="s">
        <v>1556</v>
      </c>
      <c r="G109" s="75" t="s">
        <v>35</v>
      </c>
      <c r="H109" s="75" t="s">
        <v>35</v>
      </c>
      <c r="I109" s="1724">
        <v>0</v>
      </c>
      <c r="J109" s="1725">
        <v>0</v>
      </c>
      <c r="K109" s="1726">
        <v>0</v>
      </c>
      <c r="L109" s="1726">
        <v>0</v>
      </c>
      <c r="M109" s="1726">
        <v>0</v>
      </c>
      <c r="N109" s="199">
        <v>0</v>
      </c>
      <c r="O109" s="106">
        <v>0</v>
      </c>
      <c r="P109" s="107">
        <v>0</v>
      </c>
      <c r="Q109" s="107">
        <v>0</v>
      </c>
      <c r="R109" s="103"/>
      <c r="S109" s="104"/>
      <c r="T109" s="103"/>
      <c r="U109" s="103"/>
      <c r="V109" s="103"/>
      <c r="W109" s="103"/>
      <c r="X109" s="104"/>
      <c r="Z109" s="85">
        <f>IF(Q$115=0,0,
Q109/Q$115)</f>
        <v>0</v>
      </c>
      <c r="AA109" s="85">
        <f>IF(AVERAGE(O$115:Q$115)=0,0,
AVERAGE(O109:Q109)/AVERAGE(O$115:Q$115))</f>
        <v>0</v>
      </c>
      <c r="AB109" s="226">
        <v>0</v>
      </c>
      <c r="AD109" s="85">
        <f>IFERROR(INDEX(Z109:AB109,,MATCH(D$21,$Z$10:$AB$10,0)),"N/A")</f>
        <v>0</v>
      </c>
    </row>
    <row r="110" spans="3:30" ht="12.3" x14ac:dyDescent="0.35">
      <c r="C110" s="12"/>
      <c r="D110" s="12" t="s">
        <v>1552</v>
      </c>
      <c r="E110" s="75" t="s">
        <v>288</v>
      </c>
      <c r="F110" s="63" t="s">
        <v>1557</v>
      </c>
      <c r="G110" s="75" t="s">
        <v>35</v>
      </c>
      <c r="H110" s="75" t="s">
        <v>35</v>
      </c>
      <c r="I110" s="1724">
        <v>0</v>
      </c>
      <c r="J110" s="1725">
        <v>0</v>
      </c>
      <c r="K110" s="1726">
        <v>0</v>
      </c>
      <c r="L110" s="1726">
        <v>0</v>
      </c>
      <c r="M110" s="1726">
        <v>0</v>
      </c>
      <c r="N110" s="199">
        <v>0</v>
      </c>
      <c r="O110" s="106">
        <v>0</v>
      </c>
      <c r="P110" s="107">
        <v>0</v>
      </c>
      <c r="Q110" s="107">
        <v>0</v>
      </c>
      <c r="R110" s="103"/>
      <c r="S110" s="104"/>
      <c r="T110" s="103"/>
      <c r="U110" s="103"/>
      <c r="V110" s="103"/>
      <c r="W110" s="103"/>
      <c r="X110" s="104"/>
    </row>
    <row r="111" spans="3:30" ht="12.3" x14ac:dyDescent="0.35">
      <c r="C111" s="12"/>
      <c r="D111" s="12" t="s">
        <v>471</v>
      </c>
      <c r="E111" s="75" t="s">
        <v>288</v>
      </c>
      <c r="F111" s="63" t="s">
        <v>1556</v>
      </c>
      <c r="G111" s="75" t="s">
        <v>35</v>
      </c>
      <c r="H111" s="75" t="s">
        <v>35</v>
      </c>
      <c r="I111" s="1724">
        <v>0</v>
      </c>
      <c r="J111" s="1725">
        <v>0</v>
      </c>
      <c r="K111" s="1726">
        <v>0</v>
      </c>
      <c r="L111" s="1726">
        <v>0</v>
      </c>
      <c r="M111" s="1726">
        <v>0</v>
      </c>
      <c r="N111" s="199">
        <v>0</v>
      </c>
      <c r="O111" s="106">
        <v>0</v>
      </c>
      <c r="P111" s="107">
        <v>0</v>
      </c>
      <c r="Q111" s="107">
        <v>0</v>
      </c>
      <c r="R111" s="103"/>
      <c r="S111" s="104"/>
      <c r="T111" s="103"/>
      <c r="U111" s="103"/>
      <c r="V111" s="103"/>
      <c r="W111" s="103"/>
      <c r="X111" s="104"/>
      <c r="Z111" s="85">
        <f>IF(Q$115=0,0,
Q111/Q$115)</f>
        <v>0</v>
      </c>
      <c r="AA111" s="85">
        <f>IF(AVERAGE(O$115:Q$115)=0,0,
AVERAGE(O111:Q111)/AVERAGE(O$115:Q$115))</f>
        <v>0</v>
      </c>
      <c r="AB111" s="226">
        <v>0</v>
      </c>
      <c r="AD111" s="85">
        <f>IFERROR(INDEX(Z111:AB111,,MATCH(D$21,$Z$10:$AB$10,0)),"N/A")</f>
        <v>0</v>
      </c>
    </row>
    <row r="112" spans="3:30" ht="12.3" x14ac:dyDescent="0.35">
      <c r="C112" s="12"/>
      <c r="D112" s="12" t="s">
        <v>1553</v>
      </c>
      <c r="E112" s="75" t="s">
        <v>288</v>
      </c>
      <c r="F112" s="63" t="s">
        <v>1557</v>
      </c>
      <c r="G112" s="75" t="s">
        <v>35</v>
      </c>
      <c r="H112" s="75" t="s">
        <v>35</v>
      </c>
      <c r="I112" s="1724">
        <v>0</v>
      </c>
      <c r="J112" s="1725">
        <v>0</v>
      </c>
      <c r="K112" s="1726">
        <v>0</v>
      </c>
      <c r="L112" s="1726">
        <v>0</v>
      </c>
      <c r="M112" s="1726">
        <v>0</v>
      </c>
      <c r="N112" s="199">
        <v>0</v>
      </c>
      <c r="O112" s="106">
        <v>0</v>
      </c>
      <c r="P112" s="107">
        <v>0</v>
      </c>
      <c r="Q112" s="107">
        <v>0</v>
      </c>
      <c r="R112" s="103"/>
      <c r="S112" s="104"/>
      <c r="T112" s="103"/>
      <c r="U112" s="103"/>
      <c r="V112" s="103"/>
      <c r="W112" s="103"/>
      <c r="X112" s="104"/>
    </row>
    <row r="113" spans="1:30" ht="12.3" x14ac:dyDescent="0.35">
      <c r="C113" s="12"/>
      <c r="D113" s="12" t="s">
        <v>472</v>
      </c>
      <c r="E113" s="75" t="s">
        <v>288</v>
      </c>
      <c r="F113" s="63" t="s">
        <v>1556</v>
      </c>
      <c r="G113" s="75" t="s">
        <v>35</v>
      </c>
      <c r="H113" s="75" t="s">
        <v>35</v>
      </c>
      <c r="I113" s="1724">
        <v>0</v>
      </c>
      <c r="J113" s="1725">
        <v>0</v>
      </c>
      <c r="K113" s="1726">
        <v>0</v>
      </c>
      <c r="L113" s="1726">
        <v>0</v>
      </c>
      <c r="M113" s="1726">
        <v>0</v>
      </c>
      <c r="N113" s="199">
        <v>0</v>
      </c>
      <c r="O113" s="106">
        <v>0</v>
      </c>
      <c r="P113" s="107">
        <v>0</v>
      </c>
      <c r="Q113" s="107">
        <v>0</v>
      </c>
      <c r="R113" s="103"/>
      <c r="S113" s="104"/>
      <c r="T113" s="103"/>
      <c r="U113" s="103"/>
      <c r="V113" s="103"/>
      <c r="W113" s="103"/>
      <c r="X113" s="104"/>
      <c r="Z113" s="85">
        <f>IF(Q$115=0,0,
Q113/Q$115)</f>
        <v>0</v>
      </c>
      <c r="AA113" s="85">
        <f>IF(AVERAGE(O$115:Q$115)=0,0,
AVERAGE(O113:Q113)/AVERAGE(O$115:Q$115))</f>
        <v>0</v>
      </c>
      <c r="AB113" s="226">
        <v>0</v>
      </c>
      <c r="AD113" s="85">
        <f>IFERROR(INDEX(Z113:AB113,,MATCH(D$21,$Z$10:$AB$10,0)),"N/A")</f>
        <v>0</v>
      </c>
    </row>
    <row r="115" spans="1:30" ht="12.3" x14ac:dyDescent="0.35">
      <c r="D115" s="74" t="s">
        <v>1617</v>
      </c>
      <c r="E115" s="67" t="s">
        <v>134</v>
      </c>
      <c r="F115" s="67" t="str">
        <f>F113</f>
        <v>total spend $0s</v>
      </c>
      <c r="G115" s="67" t="str">
        <f t="shared" ref="G115:H115" si="5">G105</f>
        <v>N/A</v>
      </c>
      <c r="H115" s="67" t="str">
        <f t="shared" si="5"/>
        <v>N/A</v>
      </c>
      <c r="I115" s="1722">
        <f>'2.1'!I$26</f>
        <v>9706738.6408649273</v>
      </c>
      <c r="J115" s="1722">
        <f>'2.1'!J$26</f>
        <v>6450804.4190668734</v>
      </c>
      <c r="K115" s="1722">
        <f>'2.1'!K$26</f>
        <v>6128113.0000000028</v>
      </c>
      <c r="L115" s="1722">
        <f>'2.1'!L$26</f>
        <v>5546932.9620853039</v>
      </c>
      <c r="M115" s="1722">
        <f>'2.1'!M$26</f>
        <v>6464612.3981042672</v>
      </c>
      <c r="N115" s="175">
        <f>SUM(N77,N79,N81,N90,N92,N94,N99,N101,N103,N109,N111,N113)</f>
        <v>8988462.219731437</v>
      </c>
      <c r="O115" s="176">
        <f t="shared" ref="O115:X115" si="6">SUM(O77,O79,O81,O90,O92,O94,O99,O101,O103,O109,O111,O113)</f>
        <v>7938355.5730173774</v>
      </c>
      <c r="P115" s="175">
        <f t="shared" si="6"/>
        <v>5993029.5320853088</v>
      </c>
      <c r="Q115" s="175">
        <f t="shared" si="6"/>
        <v>3312648.460963665</v>
      </c>
      <c r="R115" s="175">
        <f t="shared" si="6"/>
        <v>0</v>
      </c>
      <c r="S115" s="177">
        <f t="shared" si="6"/>
        <v>0</v>
      </c>
      <c r="T115" s="175">
        <f t="shared" si="6"/>
        <v>0</v>
      </c>
      <c r="U115" s="175">
        <f t="shared" si="6"/>
        <v>0</v>
      </c>
      <c r="V115" s="175">
        <f t="shared" si="6"/>
        <v>0</v>
      </c>
      <c r="W115" s="175">
        <f t="shared" si="6"/>
        <v>0</v>
      </c>
      <c r="X115" s="175">
        <f t="shared" si="6"/>
        <v>0</v>
      </c>
      <c r="Z115" s="225">
        <f>SUM(Z73:Z113)</f>
        <v>1</v>
      </c>
      <c r="AA115" s="225">
        <f t="shared" ref="AA115:AB115" si="7">SUM(AA73:AA113)</f>
        <v>0.99999999999999989</v>
      </c>
      <c r="AB115" s="225">
        <f t="shared" si="7"/>
        <v>0</v>
      </c>
      <c r="AD115" s="225">
        <f t="shared" ref="AD115" si="8">SUM(AD73:AD113)</f>
        <v>0.99999999999999989</v>
      </c>
    </row>
    <row r="116" spans="1:30" x14ac:dyDescent="0.3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row>
    <row r="117" spans="1:30" ht="12.3" x14ac:dyDescent="0.35">
      <c r="A117" s="70">
        <f>IF(SUM($I117:$AD117)&gt;0,1,0)</f>
        <v>0</v>
      </c>
      <c r="B117" s="6"/>
      <c r="C117" s="6"/>
      <c r="D117" s="15" t="s">
        <v>139</v>
      </c>
      <c r="E117" s="6"/>
      <c r="F117" s="6"/>
      <c r="G117" s="6"/>
      <c r="H117" s="6"/>
      <c r="I117" s="70">
        <f>IF(OR(ISERROR(I115),ROUND(I115-'2.1'!I$26,4)&lt;&gt;0),1,0)</f>
        <v>0</v>
      </c>
      <c r="J117" s="70">
        <f>IF(OR(ISERROR(J115),ROUND(J115-'2.1'!J$26,4)&lt;&gt;0),1,0)</f>
        <v>0</v>
      </c>
      <c r="K117" s="70">
        <f>IF(OR(ISERROR(K115),ROUND(K115-'2.1'!K$26,4)&lt;&gt;0),1,0)</f>
        <v>0</v>
      </c>
      <c r="L117" s="70">
        <f>IF(OR(ISERROR(L115),ROUND(L115-'2.1'!L$26,4)&lt;&gt;0),1,0)</f>
        <v>0</v>
      </c>
      <c r="M117" s="70">
        <f>IF(OR(ISERROR(M115),ROUND(M115-'2.1'!M$26,4)&lt;&gt;0),1,0)</f>
        <v>0</v>
      </c>
      <c r="N117" s="70">
        <f>IF(OR(ISERROR(N115),ROUND(N115-'2.1'!N$26,4)&lt;&gt;0),1,0)</f>
        <v>0</v>
      </c>
      <c r="O117" s="70">
        <f>IF(OR(ISERROR(O115),ROUND(O115-'2.1'!O$26,4)&lt;&gt;0),1,0)</f>
        <v>0</v>
      </c>
      <c r="P117" s="70">
        <f>IF(OR(ISERROR(P115),ROUND(P115-'2.1'!P$26,4)&lt;&gt;0),1,0)</f>
        <v>0</v>
      </c>
      <c r="Q117" s="70">
        <f>IF(OR(ISERROR(Q115),ROUND(Q115-'2.1'!Q$26,4)&lt;&gt;0),1,0)</f>
        <v>0</v>
      </c>
      <c r="R117" s="70">
        <f>IF(OR(ISERROR(R115),ROUND(R115-'2.1'!R$26,4)&lt;&gt;0),1,0)</f>
        <v>0</v>
      </c>
      <c r="S117" s="70">
        <f>IF(OR(ISERROR(S115),ROUND(S115-'2.1'!S$26,4)&lt;&gt;0),1,0)</f>
        <v>0</v>
      </c>
      <c r="T117" s="70">
        <f>IF(OR(ISERROR(T115),ROUND(T115-'2.1'!T$26,4)&lt;&gt;0),1,0)</f>
        <v>0</v>
      </c>
      <c r="U117" s="70">
        <f>IF(OR(ISERROR(U115),ROUND(U115-'2.1'!U$26,4)&lt;&gt;0),1,0)</f>
        <v>0</v>
      </c>
      <c r="V117" s="70">
        <f>IF(OR(ISERROR(V115),ROUND(V115-'2.1'!V$26,4)&lt;&gt;0),1,0)</f>
        <v>0</v>
      </c>
      <c r="W117" s="70">
        <f>IF(OR(ISERROR(W115),ROUND(W115-'2.1'!W$26,4)&lt;&gt;0),1,0)</f>
        <v>0</v>
      </c>
      <c r="X117" s="70">
        <f>IF(OR(ISERROR(X115),ROUND(X115-'2.1'!X$26,4)&lt;&gt;0),1,0)</f>
        <v>0</v>
      </c>
      <c r="Y117" s="6"/>
      <c r="Z117" s="70">
        <f>IF(ISERROR(Z115),1,0)</f>
        <v>0</v>
      </c>
      <c r="AA117" s="70">
        <f>IF(ISERROR(AA115),1,0)</f>
        <v>0</v>
      </c>
      <c r="AB117" s="70">
        <f>IF(ISERROR(AB115),1,0)</f>
        <v>0</v>
      </c>
      <c r="AC117" s="6"/>
      <c r="AD117" s="70">
        <f>IF(ISERROR(AD115),1,0)</f>
        <v>0</v>
      </c>
    </row>
    <row r="118" spans="1:30" ht="12.3" x14ac:dyDescent="0.35">
      <c r="A118" s="70">
        <f>IF(SUM($I118:$X118)&gt;0,1,0)</f>
        <v>0</v>
      </c>
      <c r="B118" s="6"/>
      <c r="C118" s="6"/>
      <c r="D118" s="15" t="s">
        <v>139</v>
      </c>
      <c r="E118" s="6"/>
      <c r="F118" s="6"/>
      <c r="G118" s="6"/>
      <c r="H118" s="6"/>
      <c r="I118" s="70">
        <v>0</v>
      </c>
      <c r="J118" s="70">
        <v>0</v>
      </c>
      <c r="K118" s="70">
        <v>0</v>
      </c>
      <c r="L118" s="70">
        <v>0</v>
      </c>
      <c r="M118" s="70">
        <v>0</v>
      </c>
      <c r="N118" s="70">
        <v>0</v>
      </c>
      <c r="O118" s="70">
        <v>0</v>
      </c>
      <c r="P118" s="70">
        <v>0</v>
      </c>
      <c r="Q118" s="70">
        <v>0</v>
      </c>
      <c r="R118" s="70">
        <v>0</v>
      </c>
      <c r="S118" s="70">
        <v>0</v>
      </c>
      <c r="T118" s="70">
        <v>0</v>
      </c>
      <c r="U118" s="70">
        <v>0</v>
      </c>
      <c r="V118" s="70">
        <v>0</v>
      </c>
      <c r="W118" s="70">
        <v>0</v>
      </c>
      <c r="X118" s="70">
        <v>0</v>
      </c>
    </row>
    <row r="120" spans="1:30" s="13" customFormat="1" ht="14.1" x14ac:dyDescent="0.35">
      <c r="C120" s="13" t="s">
        <v>63</v>
      </c>
    </row>
    <row r="123" spans="1:30" ht="12.3" x14ac:dyDescent="0.35">
      <c r="D123" s="73" t="s">
        <v>132</v>
      </c>
      <c r="E123" s="64" t="str">
        <f>Lookup!E$20</f>
        <v>Source</v>
      </c>
      <c r="F123" s="64" t="str">
        <f>Lookup!F$20</f>
        <v>Unit</v>
      </c>
      <c r="G123" s="64" t="str">
        <f>Lookup!G$20</f>
        <v>Basis</v>
      </c>
      <c r="H123" s="64" t="str">
        <f>Lookup!H$20</f>
        <v>Timing</v>
      </c>
      <c r="I123" s="88" t="str">
        <f t="shared" ref="I123:X123" si="9">I$10</f>
        <v>RY09</v>
      </c>
      <c r="J123" s="64" t="str">
        <f t="shared" si="9"/>
        <v>RY10</v>
      </c>
      <c r="K123" s="64" t="str">
        <f t="shared" si="9"/>
        <v>RY11</v>
      </c>
      <c r="L123" s="64" t="str">
        <f t="shared" si="9"/>
        <v>RY12</v>
      </c>
      <c r="M123" s="64" t="str">
        <f t="shared" si="9"/>
        <v>RY13</v>
      </c>
      <c r="N123" s="88" t="str">
        <f t="shared" si="9"/>
        <v>RY14</v>
      </c>
      <c r="O123" s="64" t="str">
        <f t="shared" si="9"/>
        <v>RY15</v>
      </c>
      <c r="P123" s="64" t="str">
        <f t="shared" si="9"/>
        <v>RY16</v>
      </c>
      <c r="Q123" s="64" t="str">
        <f t="shared" si="9"/>
        <v>RY17</v>
      </c>
      <c r="R123" s="64" t="str">
        <f t="shared" si="9"/>
        <v>RY18</v>
      </c>
      <c r="S123" s="88" t="str">
        <f t="shared" si="9"/>
        <v>RY19</v>
      </c>
      <c r="T123" s="64" t="str">
        <f t="shared" si="9"/>
        <v>RY20</v>
      </c>
      <c r="U123" s="64" t="str">
        <f t="shared" si="9"/>
        <v>RY21</v>
      </c>
      <c r="V123" s="64" t="str">
        <f t="shared" si="9"/>
        <v>RY22</v>
      </c>
      <c r="W123" s="64" t="str">
        <f t="shared" si="9"/>
        <v>RY23</v>
      </c>
      <c r="X123" s="64" t="str">
        <f t="shared" si="9"/>
        <v>RY24</v>
      </c>
    </row>
    <row r="124" spans="1:30" x14ac:dyDescent="0.35">
      <c r="I124" s="93"/>
      <c r="N124" s="89"/>
      <c r="S124" s="89"/>
    </row>
    <row r="125" spans="1:30" ht="12.3" x14ac:dyDescent="0.35">
      <c r="D125" s="15" t="s">
        <v>1559</v>
      </c>
      <c r="E125" s="75" t="s">
        <v>134</v>
      </c>
      <c r="F125" s="75" t="str">
        <f t="shared" ref="F125" si="10">Dollars</f>
        <v>Dollars</v>
      </c>
      <c r="G125" s="75" t="str">
        <f>Real2019</f>
        <v>Real $2019</v>
      </c>
      <c r="H125" s="75" t="str">
        <f>NA</f>
        <v>N/A</v>
      </c>
      <c r="I125" s="224"/>
      <c r="J125" s="223"/>
      <c r="K125" s="223"/>
      <c r="L125" s="223"/>
      <c r="M125" s="223"/>
      <c r="N125" s="224"/>
      <c r="O125" s="223"/>
      <c r="P125" s="223"/>
      <c r="Q125" s="223"/>
      <c r="R125" s="229">
        <f>'2.1'!R$95</f>
        <v>11071070.222845824</v>
      </c>
      <c r="S125" s="230">
        <f>'2.1'!S$95</f>
        <v>11582349.621752176</v>
      </c>
      <c r="T125" s="231">
        <f>'2.1'!T$95</f>
        <v>12647893.670135226</v>
      </c>
      <c r="U125" s="229">
        <f>'2.1'!U$95</f>
        <v>13378655.156962428</v>
      </c>
      <c r="V125" s="229">
        <f>'2.1'!V$95</f>
        <v>13564976.556766927</v>
      </c>
      <c r="W125" s="229">
        <f>'2.1'!W$95</f>
        <v>11492687.572765559</v>
      </c>
      <c r="X125" s="229">
        <f>'2.1'!X$95</f>
        <v>11589754.799327023</v>
      </c>
    </row>
    <row r="126" spans="1:30" ht="12.3" x14ac:dyDescent="0.35">
      <c r="D126" s="15"/>
      <c r="E126" s="75"/>
      <c r="F126" s="75"/>
      <c r="G126" s="75"/>
      <c r="H126" s="75"/>
      <c r="I126" s="233"/>
      <c r="N126" s="89"/>
      <c r="R126" s="75"/>
      <c r="S126" s="233"/>
      <c r="T126" s="75"/>
      <c r="U126" s="75"/>
      <c r="V126" s="75"/>
      <c r="W126" s="75"/>
      <c r="X126" s="75"/>
    </row>
    <row r="127" spans="1:30" ht="12.3" x14ac:dyDescent="0.35">
      <c r="D127" s="74" t="s">
        <v>133</v>
      </c>
      <c r="E127" s="67" t="s">
        <v>134</v>
      </c>
      <c r="F127" s="67" t="str">
        <f>F125</f>
        <v>Dollars</v>
      </c>
      <c r="G127" s="67" t="str">
        <f t="shared" ref="G127:H127" si="11">G125</f>
        <v>Real $2019</v>
      </c>
      <c r="H127" s="67" t="str">
        <f t="shared" si="11"/>
        <v>N/A</v>
      </c>
      <c r="I127" s="177">
        <f t="shared" ref="I127:X127" si="12">SUM(I125:I125)</f>
        <v>0</v>
      </c>
      <c r="J127" s="175">
        <f t="shared" si="12"/>
        <v>0</v>
      </c>
      <c r="K127" s="175">
        <f t="shared" si="12"/>
        <v>0</v>
      </c>
      <c r="L127" s="175">
        <f t="shared" si="12"/>
        <v>0</v>
      </c>
      <c r="M127" s="175">
        <f t="shared" si="12"/>
        <v>0</v>
      </c>
      <c r="N127" s="177">
        <f t="shared" si="12"/>
        <v>0</v>
      </c>
      <c r="O127" s="175">
        <f t="shared" si="12"/>
        <v>0</v>
      </c>
      <c r="P127" s="175">
        <f t="shared" si="12"/>
        <v>0</v>
      </c>
      <c r="Q127" s="175">
        <f t="shared" si="12"/>
        <v>0</v>
      </c>
      <c r="R127" s="175">
        <f t="shared" si="12"/>
        <v>11071070.222845824</v>
      </c>
      <c r="S127" s="177">
        <f t="shared" si="12"/>
        <v>11582349.621752176</v>
      </c>
      <c r="T127" s="175">
        <f t="shared" si="12"/>
        <v>12647893.670135226</v>
      </c>
      <c r="U127" s="175">
        <f t="shared" si="12"/>
        <v>13378655.156962428</v>
      </c>
      <c r="V127" s="175">
        <f t="shared" si="12"/>
        <v>13564976.556766927</v>
      </c>
      <c r="W127" s="175">
        <f t="shared" si="12"/>
        <v>11492687.572765559</v>
      </c>
      <c r="X127" s="175">
        <f t="shared" si="12"/>
        <v>11589754.799327023</v>
      </c>
    </row>
    <row r="129" spans="3:31" ht="12.3" x14ac:dyDescent="0.35">
      <c r="D129" s="73" t="s">
        <v>132</v>
      </c>
      <c r="E129" s="64" t="str">
        <f>Lookup!E$20</f>
        <v>Source</v>
      </c>
      <c r="F129" s="64" t="str">
        <f>Lookup!F$20</f>
        <v>Unit</v>
      </c>
      <c r="G129" s="64" t="str">
        <f>Lookup!G$20</f>
        <v>Basis</v>
      </c>
      <c r="H129" s="64" t="str">
        <f>Lookup!H$20</f>
        <v>Timing</v>
      </c>
      <c r="I129" s="88" t="str">
        <f t="shared" ref="I129:X129" si="13">I$10</f>
        <v>RY09</v>
      </c>
      <c r="J129" s="64" t="str">
        <f t="shared" si="13"/>
        <v>RY10</v>
      </c>
      <c r="K129" s="64" t="str">
        <f t="shared" si="13"/>
        <v>RY11</v>
      </c>
      <c r="L129" s="64" t="str">
        <f t="shared" si="13"/>
        <v>RY12</v>
      </c>
      <c r="M129" s="64" t="str">
        <f t="shared" si="13"/>
        <v>RY13</v>
      </c>
      <c r="N129" s="88" t="str">
        <f t="shared" si="13"/>
        <v>RY14</v>
      </c>
      <c r="O129" s="64" t="str">
        <f t="shared" si="13"/>
        <v>RY15</v>
      </c>
      <c r="P129" s="64" t="str">
        <f t="shared" si="13"/>
        <v>RY16</v>
      </c>
      <c r="Q129" s="64" t="str">
        <f t="shared" si="13"/>
        <v>RY17</v>
      </c>
      <c r="R129" s="64" t="str">
        <f t="shared" si="13"/>
        <v>RY18</v>
      </c>
      <c r="S129" s="88" t="str">
        <f t="shared" si="13"/>
        <v>RY19</v>
      </c>
      <c r="T129" s="64" t="str">
        <f t="shared" si="13"/>
        <v>RY20</v>
      </c>
      <c r="U129" s="64" t="str">
        <f t="shared" si="13"/>
        <v>RY21</v>
      </c>
      <c r="V129" s="64" t="str">
        <f t="shared" si="13"/>
        <v>RY22</v>
      </c>
      <c r="W129" s="64" t="str">
        <f t="shared" si="13"/>
        <v>RY23</v>
      </c>
      <c r="X129" s="64" t="str">
        <f t="shared" si="13"/>
        <v>RY24</v>
      </c>
    </row>
    <row r="130" spans="3:31" x14ac:dyDescent="0.35">
      <c r="I130" s="93"/>
      <c r="N130" s="89"/>
      <c r="S130" s="89"/>
    </row>
    <row r="131" spans="3:31" ht="12.3" x14ac:dyDescent="0.35">
      <c r="D131" s="15" t="s">
        <v>1753</v>
      </c>
      <c r="E131" s="75" t="s">
        <v>1598</v>
      </c>
      <c r="F131" s="75" t="str">
        <f t="shared" ref="F131" si="14">Dollars</f>
        <v>Dollars</v>
      </c>
      <c r="G131" s="75" t="s">
        <v>1016</v>
      </c>
      <c r="H131" s="75" t="str">
        <f>NA</f>
        <v>N/A</v>
      </c>
      <c r="I131" s="224"/>
      <c r="J131" s="223"/>
      <c r="K131" s="223"/>
      <c r="L131" s="223"/>
      <c r="M131" s="223"/>
      <c r="N131" s="224"/>
      <c r="O131" s="223"/>
      <c r="P131" s="223"/>
      <c r="Q131" s="223"/>
      <c r="R131" s="2003">
        <f>'[9]Net connection capex'!I69</f>
        <v>-0.4464285714285714</v>
      </c>
      <c r="S131" s="2004">
        <f>'[9]Net connection capex'!J69</f>
        <v>0.239247311827957</v>
      </c>
      <c r="T131" s="2005">
        <f>'[9]Net connection capex'!K69</f>
        <v>0.41431670281995658</v>
      </c>
      <c r="U131" s="2003">
        <f>'[9]Net connection capex'!L69</f>
        <v>0.19018404907975461</v>
      </c>
      <c r="V131" s="2003">
        <f>'[9]Net connection capex'!M69</f>
        <v>2.1907216494845283E-2</v>
      </c>
      <c r="W131" s="2003">
        <f>'[9]Net connection capex'!N69</f>
        <v>-0.5119798234552333</v>
      </c>
      <c r="X131" s="2003">
        <f>'[9]Net connection capex'!O69</f>
        <v>1.0335917312661591E-2</v>
      </c>
    </row>
    <row r="132" spans="3:31" ht="12.3" x14ac:dyDescent="0.35">
      <c r="D132" s="15"/>
      <c r="E132" s="75"/>
      <c r="F132" s="75"/>
      <c r="G132" s="75"/>
      <c r="H132" s="75"/>
      <c r="I132" s="233"/>
      <c r="N132" s="89"/>
      <c r="R132" s="75"/>
      <c r="S132" s="233"/>
      <c r="T132" s="75"/>
      <c r="U132" s="75"/>
      <c r="V132" s="75"/>
      <c r="W132" s="75"/>
      <c r="X132" s="75"/>
    </row>
    <row r="133" spans="3:31" ht="12.3" x14ac:dyDescent="0.35">
      <c r="C133" s="6"/>
      <c r="D133" s="73" t="s">
        <v>947</v>
      </c>
      <c r="E133" s="64" t="s">
        <v>65</v>
      </c>
      <c r="F133" s="64" t="s">
        <v>66</v>
      </c>
      <c r="G133" s="64" t="s">
        <v>67</v>
      </c>
      <c r="H133" s="64" t="s">
        <v>68</v>
      </c>
      <c r="I133" s="64" t="str">
        <f>Capex_Historical!K$10</f>
        <v>RY09</v>
      </c>
      <c r="J133" s="96" t="str">
        <f>Capex_Historical!L$10</f>
        <v>RY10</v>
      </c>
      <c r="K133" s="64" t="str">
        <f>Capex_Historical!M$10</f>
        <v>RY11</v>
      </c>
      <c r="L133" s="64" t="str">
        <f>Capex_Historical!N$10</f>
        <v>RY12</v>
      </c>
      <c r="M133" s="64" t="str">
        <f>Capex_Historical!O$10</f>
        <v>RY13</v>
      </c>
      <c r="N133" s="88" t="str">
        <f>Capex_Historical!P$10</f>
        <v>RY14</v>
      </c>
      <c r="O133" s="96" t="str">
        <f>Capex_Historical!Q$10</f>
        <v>RY15</v>
      </c>
      <c r="P133" s="64" t="str">
        <f>Capex_Historical!R$10</f>
        <v>RY16</v>
      </c>
      <c r="Q133" s="64" t="str">
        <f>Capex_Historical!S$10</f>
        <v>RY17</v>
      </c>
      <c r="R133" s="64" t="str">
        <f>Capex_Historical!T$10</f>
        <v>RY18</v>
      </c>
      <c r="S133" s="88" t="str">
        <f>Capex_Historical!U$10</f>
        <v>RY19</v>
      </c>
      <c r="T133" s="64" t="str">
        <f>Capex_Historical!V$10</f>
        <v>RY20</v>
      </c>
      <c r="U133" s="64" t="str">
        <f>Capex_Historical!W$10</f>
        <v>RY21</v>
      </c>
      <c r="V133" s="64" t="str">
        <f>Capex_Historical!X$10</f>
        <v>RY22</v>
      </c>
      <c r="W133" s="64" t="str">
        <f>Capex_Historical!Y$10</f>
        <v>RY23</v>
      </c>
      <c r="X133" s="88" t="str">
        <f>Capex_Historical!Z$10</f>
        <v>RY24</v>
      </c>
      <c r="Z133" s="6"/>
      <c r="AA133" s="6"/>
      <c r="AB133" s="6"/>
      <c r="AC133" s="6"/>
      <c r="AD133" s="6"/>
      <c r="AE133" s="6"/>
    </row>
    <row r="134" spans="3:31" x14ac:dyDescent="0.35">
      <c r="C134" s="6"/>
      <c r="D134" s="6"/>
      <c r="J134" s="97"/>
      <c r="K134" s="91"/>
      <c r="L134" s="91"/>
      <c r="M134" s="91"/>
      <c r="N134" s="89"/>
      <c r="O134" s="97"/>
      <c r="P134" s="91"/>
      <c r="Q134" s="91"/>
      <c r="R134" s="91"/>
      <c r="S134" s="89"/>
      <c r="T134" s="91"/>
      <c r="U134" s="91"/>
      <c r="V134" s="91"/>
      <c r="W134" s="91"/>
      <c r="X134" s="89"/>
      <c r="Z134" s="6"/>
      <c r="AA134" s="6"/>
      <c r="AB134" s="6"/>
      <c r="AC134" s="6"/>
      <c r="AD134" s="6"/>
      <c r="AE134" s="6"/>
    </row>
    <row r="135" spans="3:31" ht="12.75" customHeight="1" x14ac:dyDescent="0.35">
      <c r="C135" s="15" t="s">
        <v>951</v>
      </c>
      <c r="D135" s="15" t="s">
        <v>952</v>
      </c>
      <c r="E135" s="75" t="s">
        <v>134</v>
      </c>
      <c r="F135" s="75" t="s">
        <v>953</v>
      </c>
      <c r="G135" s="75" t="s">
        <v>35</v>
      </c>
      <c r="H135" s="75" t="s">
        <v>35</v>
      </c>
      <c r="I135" s="224"/>
      <c r="J135" s="223"/>
      <c r="K135" s="223"/>
      <c r="L135" s="223"/>
      <c r="M135" s="223"/>
      <c r="N135" s="224"/>
      <c r="O135" s="223"/>
      <c r="P135" s="223"/>
      <c r="Q135" s="223"/>
      <c r="R135" s="174">
        <f>IF(Q135="",Q25,Q135)*(1+R$131)</f>
        <v>197.07142857142858</v>
      </c>
      <c r="S135" s="222">
        <f t="shared" ref="S135:X135" si="15">IF(R135="",R25,R135)*(1+S$131)</f>
        <v>244.2202380952381</v>
      </c>
      <c r="T135" s="173">
        <f t="shared" si="15"/>
        <v>345.40476190476193</v>
      </c>
      <c r="U135" s="174">
        <f t="shared" si="15"/>
        <v>411.09523809523813</v>
      </c>
      <c r="V135" s="174">
        <f t="shared" si="15"/>
        <v>420.10119047619048</v>
      </c>
      <c r="W135" s="174">
        <f t="shared" si="15"/>
        <v>205.01785714285714</v>
      </c>
      <c r="X135" s="222">
        <f t="shared" si="15"/>
        <v>207.13690476190479</v>
      </c>
      <c r="Z135" s="6"/>
      <c r="AA135" s="6"/>
      <c r="AB135" s="6"/>
      <c r="AC135" s="6"/>
      <c r="AD135" s="6"/>
      <c r="AE135" s="6"/>
    </row>
    <row r="136" spans="3:31" ht="12.3" x14ac:dyDescent="0.35">
      <c r="C136" s="15"/>
      <c r="D136" s="15" t="s">
        <v>954</v>
      </c>
      <c r="E136" s="75" t="s">
        <v>134</v>
      </c>
      <c r="F136" s="75" t="s">
        <v>953</v>
      </c>
      <c r="G136" s="75" t="s">
        <v>35</v>
      </c>
      <c r="H136" s="75" t="s">
        <v>35</v>
      </c>
      <c r="I136" s="224"/>
      <c r="J136" s="223"/>
      <c r="K136" s="223"/>
      <c r="L136" s="223"/>
      <c r="M136" s="223"/>
      <c r="N136" s="224"/>
      <c r="O136" s="223"/>
      <c r="P136" s="223"/>
      <c r="Q136" s="223"/>
      <c r="R136" s="174">
        <f t="shared" ref="R136:X136" si="16">IF(Q136="",Q26,Q136)*(1+R$131)</f>
        <v>123.44642857142858</v>
      </c>
      <c r="S136" s="222">
        <f t="shared" si="16"/>
        <v>152.98065476190479</v>
      </c>
      <c r="T136" s="173">
        <f t="shared" si="16"/>
        <v>216.36309523809527</v>
      </c>
      <c r="U136" s="174">
        <f t="shared" si="16"/>
        <v>257.51190476190482</v>
      </c>
      <c r="V136" s="174">
        <f t="shared" si="16"/>
        <v>263.15327380952385</v>
      </c>
      <c r="W136" s="174">
        <f t="shared" si="16"/>
        <v>128.42410714285717</v>
      </c>
      <c r="X136" s="222">
        <f t="shared" si="16"/>
        <v>129.75148809523813</v>
      </c>
      <c r="Z136" s="6"/>
      <c r="AA136" s="6"/>
      <c r="AB136" s="6"/>
      <c r="AC136" s="6"/>
      <c r="AD136" s="6"/>
      <c r="AE136" s="6"/>
    </row>
    <row r="137" spans="3:31" ht="12.3" x14ac:dyDescent="0.35">
      <c r="C137" s="15"/>
      <c r="D137" s="15" t="s">
        <v>1551</v>
      </c>
      <c r="E137" s="75" t="s">
        <v>134</v>
      </c>
      <c r="F137" s="75" t="s">
        <v>1407</v>
      </c>
      <c r="G137" s="75" t="s">
        <v>35</v>
      </c>
      <c r="H137" s="75" t="s">
        <v>35</v>
      </c>
      <c r="I137" s="224"/>
      <c r="J137" s="223"/>
      <c r="K137" s="223"/>
      <c r="L137" s="223"/>
      <c r="M137" s="223"/>
      <c r="N137" s="224"/>
      <c r="O137" s="223"/>
      <c r="P137" s="223"/>
      <c r="Q137" s="223"/>
      <c r="R137" s="174">
        <f t="shared" ref="R137:X137" si="17">IF(Q137="",Q27,Q137)*(1+R$131)</f>
        <v>0.78219642857142846</v>
      </c>
      <c r="S137" s="222">
        <f t="shared" si="17"/>
        <v>0.9693348214285713</v>
      </c>
      <c r="T137" s="173">
        <f t="shared" si="17"/>
        <v>1.3709464285714283</v>
      </c>
      <c r="U137" s="174">
        <f t="shared" si="17"/>
        <v>1.6316785714285711</v>
      </c>
      <c r="V137" s="174">
        <f t="shared" si="17"/>
        <v>1.6674241071428566</v>
      </c>
      <c r="W137" s="174">
        <f t="shared" si="17"/>
        <v>0.81373660714285689</v>
      </c>
      <c r="X137" s="222">
        <f t="shared" si="17"/>
        <v>0.82214732142857128</v>
      </c>
      <c r="Z137" s="6"/>
      <c r="AA137" s="6"/>
      <c r="AB137" s="6"/>
      <c r="AC137" s="6"/>
      <c r="AD137" s="6"/>
      <c r="AE137" s="6"/>
    </row>
    <row r="138" spans="3:31" ht="12.3" x14ac:dyDescent="0.35">
      <c r="C138" s="15"/>
      <c r="D138" s="15" t="s">
        <v>955</v>
      </c>
      <c r="E138" s="75" t="s">
        <v>134</v>
      </c>
      <c r="F138" s="75" t="s">
        <v>953</v>
      </c>
      <c r="G138" s="75" t="s">
        <v>35</v>
      </c>
      <c r="H138" s="75" t="s">
        <v>35</v>
      </c>
      <c r="I138" s="224"/>
      <c r="J138" s="223"/>
      <c r="K138" s="223"/>
      <c r="L138" s="223"/>
      <c r="M138" s="223"/>
      <c r="N138" s="224"/>
      <c r="O138" s="223"/>
      <c r="P138" s="223"/>
      <c r="Q138" s="223"/>
      <c r="R138" s="174">
        <f t="shared" ref="R138:X138" si="18">IF(Q138="",Q28,Q138)*(1+R$131)</f>
        <v>0</v>
      </c>
      <c r="S138" s="222">
        <f t="shared" si="18"/>
        <v>0</v>
      </c>
      <c r="T138" s="173">
        <f t="shared" si="18"/>
        <v>0</v>
      </c>
      <c r="U138" s="174">
        <f t="shared" si="18"/>
        <v>0</v>
      </c>
      <c r="V138" s="174">
        <f t="shared" si="18"/>
        <v>0</v>
      </c>
      <c r="W138" s="174">
        <f t="shared" si="18"/>
        <v>0</v>
      </c>
      <c r="X138" s="222">
        <f t="shared" si="18"/>
        <v>0</v>
      </c>
      <c r="Z138" s="6"/>
      <c r="AA138" s="6"/>
      <c r="AB138" s="6"/>
      <c r="AC138" s="6"/>
      <c r="AD138" s="6"/>
      <c r="AE138" s="6"/>
    </row>
    <row r="139" spans="3:31" ht="12.3" x14ac:dyDescent="0.35">
      <c r="C139" s="15"/>
      <c r="D139" s="15" t="s">
        <v>469</v>
      </c>
      <c r="E139" s="75" t="s">
        <v>134</v>
      </c>
      <c r="F139" s="75" t="s">
        <v>1556</v>
      </c>
      <c r="G139" s="75" t="s">
        <v>35</v>
      </c>
      <c r="H139" s="75" t="s">
        <v>35</v>
      </c>
      <c r="I139" s="224"/>
      <c r="J139" s="223"/>
      <c r="K139" s="223"/>
      <c r="L139" s="223"/>
      <c r="M139" s="223"/>
      <c r="N139" s="224"/>
      <c r="O139" s="223"/>
      <c r="P139" s="223"/>
      <c r="Q139" s="223"/>
      <c r="R139" s="237">
        <f t="shared" ref="R139:X139" si="19">R$127*$AD29</f>
        <v>2358766.0214081649</v>
      </c>
      <c r="S139" s="238">
        <f t="shared" si="19"/>
        <v>2467697.538353804</v>
      </c>
      <c r="T139" s="239">
        <f t="shared" si="19"/>
        <v>2694718.8691780949</v>
      </c>
      <c r="U139" s="237">
        <f t="shared" si="19"/>
        <v>2850412.5221119155</v>
      </c>
      <c r="V139" s="237">
        <f t="shared" si="19"/>
        <v>2890109.5503191021</v>
      </c>
      <c r="W139" s="237">
        <f t="shared" si="19"/>
        <v>2448594.4353743792</v>
      </c>
      <c r="X139" s="238">
        <f t="shared" si="19"/>
        <v>2469275.2612743936</v>
      </c>
      <c r="Z139" s="6"/>
      <c r="AA139" s="6"/>
      <c r="AB139" s="6"/>
      <c r="AC139" s="6"/>
      <c r="AD139" s="6"/>
      <c r="AE139" s="6"/>
    </row>
    <row r="140" spans="3:31" ht="12.3" x14ac:dyDescent="0.35">
      <c r="C140" s="15"/>
      <c r="D140" s="15" t="s">
        <v>1552</v>
      </c>
      <c r="E140" s="75" t="s">
        <v>134</v>
      </c>
      <c r="F140" s="75" t="s">
        <v>1557</v>
      </c>
      <c r="G140" s="75" t="s">
        <v>35</v>
      </c>
      <c r="H140" s="75" t="s">
        <v>35</v>
      </c>
      <c r="I140" s="224"/>
      <c r="J140" s="223"/>
      <c r="K140" s="223"/>
      <c r="L140" s="223"/>
      <c r="M140" s="223"/>
      <c r="N140" s="224"/>
      <c r="O140" s="223"/>
      <c r="P140" s="223"/>
      <c r="Q140" s="223"/>
      <c r="R140" s="174">
        <f t="shared" ref="R140:X140" si="20">IF(Q140="",Q30,Q140)*(1+R$131)</f>
        <v>0</v>
      </c>
      <c r="S140" s="222">
        <f t="shared" si="20"/>
        <v>0</v>
      </c>
      <c r="T140" s="173">
        <f t="shared" si="20"/>
        <v>0</v>
      </c>
      <c r="U140" s="174">
        <f t="shared" si="20"/>
        <v>0</v>
      </c>
      <c r="V140" s="174">
        <f t="shared" si="20"/>
        <v>0</v>
      </c>
      <c r="W140" s="174">
        <f t="shared" si="20"/>
        <v>0</v>
      </c>
      <c r="X140" s="222">
        <f t="shared" si="20"/>
        <v>0</v>
      </c>
      <c r="Z140" s="6"/>
      <c r="AA140" s="6"/>
      <c r="AB140" s="6"/>
      <c r="AC140" s="6"/>
      <c r="AD140" s="6"/>
      <c r="AE140" s="6"/>
    </row>
    <row r="141" spans="3:31" ht="12.3" x14ac:dyDescent="0.35">
      <c r="C141" s="15"/>
      <c r="D141" s="15" t="s">
        <v>471</v>
      </c>
      <c r="E141" s="75" t="s">
        <v>134</v>
      </c>
      <c r="F141" s="75" t="s">
        <v>1556</v>
      </c>
      <c r="G141" s="75" t="s">
        <v>35</v>
      </c>
      <c r="H141" s="75" t="s">
        <v>35</v>
      </c>
      <c r="I141" s="224"/>
      <c r="J141" s="223"/>
      <c r="K141" s="223"/>
      <c r="L141" s="223"/>
      <c r="M141" s="223"/>
      <c r="N141" s="224"/>
      <c r="O141" s="223"/>
      <c r="P141" s="223"/>
      <c r="Q141" s="223"/>
      <c r="R141" s="237">
        <f t="shared" ref="R141:X141" si="21">R$127*$AD31</f>
        <v>491070.72791826556</v>
      </c>
      <c r="S141" s="238">
        <f t="shared" si="21"/>
        <v>513749.14486773522</v>
      </c>
      <c r="T141" s="239">
        <f t="shared" si="21"/>
        <v>561012.64161520102</v>
      </c>
      <c r="U141" s="237">
        <f t="shared" si="21"/>
        <v>593426.45238937065</v>
      </c>
      <c r="V141" s="237">
        <f t="shared" si="21"/>
        <v>601690.96373172814</v>
      </c>
      <c r="W141" s="237">
        <f t="shared" si="21"/>
        <v>509772.07609513885</v>
      </c>
      <c r="X141" s="238">
        <f t="shared" si="21"/>
        <v>514077.6104874853</v>
      </c>
      <c r="Z141" s="6"/>
      <c r="AA141" s="6"/>
      <c r="AB141" s="6"/>
      <c r="AC141" s="6"/>
      <c r="AD141" s="6"/>
      <c r="AE141" s="6"/>
    </row>
    <row r="142" spans="3:31" ht="12.3" x14ac:dyDescent="0.35">
      <c r="C142" s="12"/>
      <c r="D142" s="12" t="s">
        <v>1553</v>
      </c>
      <c r="E142" s="75" t="s">
        <v>134</v>
      </c>
      <c r="F142" s="63" t="s">
        <v>1557</v>
      </c>
      <c r="G142" s="75" t="s">
        <v>35</v>
      </c>
      <c r="H142" s="75" t="s">
        <v>35</v>
      </c>
      <c r="I142" s="224"/>
      <c r="J142" s="223"/>
      <c r="K142" s="223"/>
      <c r="L142" s="223"/>
      <c r="M142" s="223"/>
      <c r="N142" s="224"/>
      <c r="O142" s="223"/>
      <c r="P142" s="223"/>
      <c r="Q142" s="223"/>
      <c r="R142" s="174">
        <f t="shared" ref="R142:X142" si="22">IF(Q142="",Q32,Q142)*(1+R$131)</f>
        <v>8.5205714285714294</v>
      </c>
      <c r="S142" s="222">
        <f t="shared" si="22"/>
        <v>10.559095238095239</v>
      </c>
      <c r="T142" s="173">
        <f t="shared" si="22"/>
        <v>14.933904761904763</v>
      </c>
      <c r="U142" s="174">
        <f t="shared" si="22"/>
        <v>17.774095238095239</v>
      </c>
      <c r="V142" s="174">
        <f t="shared" si="22"/>
        <v>18.163476190476189</v>
      </c>
      <c r="W142" s="174">
        <f t="shared" si="22"/>
        <v>8.8641428571428555</v>
      </c>
      <c r="X142" s="222">
        <f t="shared" si="22"/>
        <v>8.9557619047619035</v>
      </c>
    </row>
    <row r="143" spans="3:31" ht="12.3" x14ac:dyDescent="0.35">
      <c r="C143" s="12"/>
      <c r="D143" s="12" t="s">
        <v>472</v>
      </c>
      <c r="E143" s="75" t="s">
        <v>134</v>
      </c>
      <c r="F143" s="63" t="s">
        <v>1556</v>
      </c>
      <c r="G143" s="75" t="s">
        <v>35</v>
      </c>
      <c r="H143" s="75" t="s">
        <v>35</v>
      </c>
      <c r="I143" s="224"/>
      <c r="J143" s="223"/>
      <c r="K143" s="223"/>
      <c r="L143" s="223"/>
      <c r="M143" s="223"/>
      <c r="N143" s="224"/>
      <c r="O143" s="223"/>
      <c r="P143" s="223"/>
      <c r="Q143" s="223"/>
      <c r="R143" s="237">
        <f t="shared" ref="R143:X143" si="23">R$127*$AD33</f>
        <v>1563870.4420673572</v>
      </c>
      <c r="S143" s="238">
        <f t="shared" si="23"/>
        <v>1636092.4335725359</v>
      </c>
      <c r="T143" s="239">
        <f t="shared" si="23"/>
        <v>1786608.4007234245</v>
      </c>
      <c r="U143" s="237">
        <f t="shared" si="23"/>
        <v>1889833.8582850597</v>
      </c>
      <c r="V143" s="237">
        <f t="shared" si="23"/>
        <v>1916153.1322137523</v>
      </c>
      <c r="W143" s="237">
        <f t="shared" si="23"/>
        <v>1623427.0068917428</v>
      </c>
      <c r="X143" s="238">
        <f t="shared" si="23"/>
        <v>1637138.4696010733</v>
      </c>
    </row>
    <row r="144" spans="3:31" ht="12.3" x14ac:dyDescent="0.35">
      <c r="C144" s="12"/>
      <c r="D144" s="12" t="s">
        <v>963</v>
      </c>
      <c r="E144" s="75" t="s">
        <v>134</v>
      </c>
      <c r="F144" s="63" t="s">
        <v>953</v>
      </c>
      <c r="G144" s="75" t="s">
        <v>35</v>
      </c>
      <c r="H144" s="75" t="s">
        <v>35</v>
      </c>
      <c r="I144" s="224"/>
      <c r="J144" s="223"/>
      <c r="K144" s="223"/>
      <c r="L144" s="223"/>
      <c r="M144" s="223"/>
      <c r="N144" s="224"/>
      <c r="O144" s="223"/>
      <c r="P144" s="223"/>
      <c r="Q144" s="223"/>
      <c r="R144" s="174">
        <f>AVERAGE($O34:$Q34)</f>
        <v>3.1664271580699719</v>
      </c>
      <c r="S144" s="222">
        <f t="shared" ref="S144:X144" si="24">AVERAGE($O34:$Q34)</f>
        <v>3.1664271580699719</v>
      </c>
      <c r="T144" s="173">
        <f t="shared" si="24"/>
        <v>3.1664271580699719</v>
      </c>
      <c r="U144" s="174">
        <f t="shared" si="24"/>
        <v>3.1664271580699719</v>
      </c>
      <c r="V144" s="174">
        <f t="shared" si="24"/>
        <v>3.1664271580699719</v>
      </c>
      <c r="W144" s="174">
        <f t="shared" si="24"/>
        <v>3.1664271580699719</v>
      </c>
      <c r="X144" s="222">
        <f t="shared" si="24"/>
        <v>3.1664271580699719</v>
      </c>
    </row>
    <row r="145" spans="3:24" ht="12.3" x14ac:dyDescent="0.35">
      <c r="C145" s="12"/>
      <c r="D145" s="12" t="s">
        <v>964</v>
      </c>
      <c r="E145" s="75" t="s">
        <v>134</v>
      </c>
      <c r="F145" s="63" t="s">
        <v>953</v>
      </c>
      <c r="G145" s="75" t="s">
        <v>35</v>
      </c>
      <c r="H145" s="75" t="s">
        <v>35</v>
      </c>
      <c r="I145" s="224"/>
      <c r="J145" s="223"/>
      <c r="K145" s="223"/>
      <c r="L145" s="223"/>
      <c r="M145" s="223"/>
      <c r="N145" s="224"/>
      <c r="O145" s="223"/>
      <c r="P145" s="223"/>
      <c r="Q145" s="223"/>
      <c r="R145" s="174">
        <f t="shared" ref="R145:X145" si="25">AVERAGE($O35:$Q35)</f>
        <v>1500.6666666666667</v>
      </c>
      <c r="S145" s="222">
        <f t="shared" si="25"/>
        <v>1500.6666666666667</v>
      </c>
      <c r="T145" s="173">
        <f t="shared" si="25"/>
        <v>1500.6666666666667</v>
      </c>
      <c r="U145" s="174">
        <f t="shared" si="25"/>
        <v>1500.6666666666667</v>
      </c>
      <c r="V145" s="174">
        <f t="shared" si="25"/>
        <v>1500.6666666666667</v>
      </c>
      <c r="W145" s="174">
        <f t="shared" si="25"/>
        <v>1500.6666666666667</v>
      </c>
      <c r="X145" s="222">
        <f t="shared" si="25"/>
        <v>1500.6666666666667</v>
      </c>
    </row>
    <row r="146" spans="3:24" ht="12.3" x14ac:dyDescent="0.35">
      <c r="C146" s="12"/>
      <c r="D146" s="12" t="s">
        <v>965</v>
      </c>
      <c r="E146" s="75" t="s">
        <v>134</v>
      </c>
      <c r="F146" s="63" t="s">
        <v>953</v>
      </c>
      <c r="G146" s="75" t="s">
        <v>35</v>
      </c>
      <c r="H146" s="75" t="s">
        <v>35</v>
      </c>
      <c r="I146" s="224"/>
      <c r="J146" s="223"/>
      <c r="K146" s="223"/>
      <c r="L146" s="223"/>
      <c r="M146" s="223"/>
      <c r="N146" s="224"/>
      <c r="O146" s="223"/>
      <c r="P146" s="223"/>
      <c r="Q146" s="223"/>
      <c r="R146" s="174">
        <f t="shared" ref="R146:X146" si="26">AVERAGE($O36:$Q36)</f>
        <v>5.666666666666667</v>
      </c>
      <c r="S146" s="222">
        <f t="shared" si="26"/>
        <v>5.666666666666667</v>
      </c>
      <c r="T146" s="2006">
        <f t="shared" si="26"/>
        <v>5.666666666666667</v>
      </c>
      <c r="U146" s="2007">
        <f t="shared" si="26"/>
        <v>5.666666666666667</v>
      </c>
      <c r="V146" s="2007">
        <f t="shared" si="26"/>
        <v>5.666666666666667</v>
      </c>
      <c r="W146" s="2007">
        <f t="shared" si="26"/>
        <v>5.666666666666667</v>
      </c>
      <c r="X146" s="2008">
        <f t="shared" si="26"/>
        <v>5.666666666666667</v>
      </c>
    </row>
    <row r="147" spans="3:24" ht="12.3" x14ac:dyDescent="0.35">
      <c r="C147" s="12"/>
      <c r="D147" s="12" t="s">
        <v>117</v>
      </c>
      <c r="E147" s="75" t="s">
        <v>134</v>
      </c>
      <c r="F147" s="63" t="s">
        <v>1558</v>
      </c>
      <c r="G147" s="75" t="s">
        <v>35</v>
      </c>
      <c r="H147" s="75" t="s">
        <v>35</v>
      </c>
      <c r="I147" s="224"/>
      <c r="J147" s="223"/>
      <c r="K147" s="223"/>
      <c r="L147" s="223"/>
      <c r="M147" s="223"/>
      <c r="N147" s="224"/>
      <c r="O147" s="223"/>
      <c r="P147" s="223"/>
      <c r="Q147" s="223"/>
      <c r="R147" s="174">
        <f>IF(Q147="",Q37,Q147)</f>
        <v>117670</v>
      </c>
      <c r="S147" s="222">
        <f t="shared" ref="S147" si="27">IF(R147="",R37,R147)</f>
        <v>117670</v>
      </c>
      <c r="T147" s="2012">
        <f>'[10]Calc|GSLs'!U34*CPI_Series_Inp!O$39</f>
        <v>270842.49427206715</v>
      </c>
      <c r="U147" s="2013">
        <f>'[10]Calc|GSLs'!V34*CPI_Series_Inp!P$39</f>
        <v>270242.31476819137</v>
      </c>
      <c r="V147" s="2013">
        <f>'[10]Calc|GSLs'!W34*CPI_Series_Inp!Q$39</f>
        <v>269017.63435733988</v>
      </c>
      <c r="W147" s="2013">
        <f>'[10]Calc|GSLs'!X34*CPI_Series_Inp!R$39</f>
        <v>268327.7093431002</v>
      </c>
      <c r="X147" s="2014">
        <f>'[10]Calc|GSLs'!Y34*CPI_Series_Inp!S$39</f>
        <v>267815.47510381899</v>
      </c>
    </row>
    <row r="148" spans="3:24" ht="12.3" x14ac:dyDescent="0.35">
      <c r="C148" s="12" t="s">
        <v>967</v>
      </c>
      <c r="D148" s="12" t="s">
        <v>952</v>
      </c>
      <c r="E148" s="75" t="s">
        <v>134</v>
      </c>
      <c r="F148" s="63" t="s">
        <v>953</v>
      </c>
      <c r="G148" s="75" t="s">
        <v>35</v>
      </c>
      <c r="H148" s="75" t="s">
        <v>35</v>
      </c>
      <c r="I148" s="224"/>
      <c r="J148" s="223"/>
      <c r="K148" s="223"/>
      <c r="L148" s="223"/>
      <c r="M148" s="223"/>
      <c r="N148" s="224"/>
      <c r="O148" s="223"/>
      <c r="P148" s="223"/>
      <c r="Q148" s="223"/>
      <c r="R148" s="174">
        <f t="shared" ref="R148:X148" si="28">IF(Q148="",Q38,Q148)*(1+R$131)</f>
        <v>64.214285714285722</v>
      </c>
      <c r="S148" s="222">
        <f t="shared" si="28"/>
        <v>79.577380952380963</v>
      </c>
      <c r="T148" s="2009">
        <f t="shared" si="28"/>
        <v>112.54761904761907</v>
      </c>
      <c r="U148" s="2010">
        <f t="shared" si="28"/>
        <v>133.95238095238096</v>
      </c>
      <c r="V148" s="2010">
        <f t="shared" si="28"/>
        <v>136.88690476190476</v>
      </c>
      <c r="W148" s="2010">
        <f t="shared" si="28"/>
        <v>66.803571428571431</v>
      </c>
      <c r="X148" s="2011">
        <f t="shared" si="28"/>
        <v>67.49404761904762</v>
      </c>
    </row>
    <row r="149" spans="3:24" ht="12.3" x14ac:dyDescent="0.35">
      <c r="C149" s="12"/>
      <c r="D149" s="12" t="s">
        <v>954</v>
      </c>
      <c r="E149" s="75" t="s">
        <v>134</v>
      </c>
      <c r="F149" s="63" t="s">
        <v>953</v>
      </c>
      <c r="G149" s="75" t="s">
        <v>35</v>
      </c>
      <c r="H149" s="75" t="s">
        <v>35</v>
      </c>
      <c r="I149" s="224"/>
      <c r="J149" s="223"/>
      <c r="K149" s="223"/>
      <c r="L149" s="223"/>
      <c r="M149" s="223"/>
      <c r="N149" s="224"/>
      <c r="O149" s="223"/>
      <c r="P149" s="223"/>
      <c r="Q149" s="223"/>
      <c r="R149" s="174">
        <f t="shared" ref="R149:X149" si="29">IF(Q149="",Q39,Q149)*(1+R$131)</f>
        <v>28.785714285714288</v>
      </c>
      <c r="S149" s="222">
        <f t="shared" si="29"/>
        <v>35.672619047619051</v>
      </c>
      <c r="T149" s="173">
        <f t="shared" si="29"/>
        <v>50.452380952380956</v>
      </c>
      <c r="U149" s="174">
        <f t="shared" si="29"/>
        <v>60.047619047619051</v>
      </c>
      <c r="V149" s="174">
        <f t="shared" si="29"/>
        <v>61.363095238095234</v>
      </c>
      <c r="W149" s="174">
        <f t="shared" si="29"/>
        <v>29.946428571428569</v>
      </c>
      <c r="X149" s="222">
        <f t="shared" si="29"/>
        <v>30.255952380952383</v>
      </c>
    </row>
    <row r="150" spans="3:24" ht="12.3" x14ac:dyDescent="0.35">
      <c r="C150" s="12"/>
      <c r="D150" s="12" t="s">
        <v>1551</v>
      </c>
      <c r="E150" s="75" t="s">
        <v>134</v>
      </c>
      <c r="F150" s="63" t="s">
        <v>1407</v>
      </c>
      <c r="G150" s="75" t="s">
        <v>35</v>
      </c>
      <c r="H150" s="75" t="s">
        <v>35</v>
      </c>
      <c r="I150" s="224"/>
      <c r="J150" s="223"/>
      <c r="K150" s="223"/>
      <c r="L150" s="223"/>
      <c r="M150" s="223"/>
      <c r="N150" s="224"/>
      <c r="O150" s="223"/>
      <c r="P150" s="223"/>
      <c r="Q150" s="223"/>
      <c r="R150" s="174">
        <f t="shared" ref="R150:X150" si="30">IF(Q150="",Q40,Q150)*(1+R$131)</f>
        <v>3.8833035714285713</v>
      </c>
      <c r="S150" s="222">
        <f t="shared" si="30"/>
        <v>4.8123735119047621</v>
      </c>
      <c r="T150" s="173">
        <f t="shared" si="30"/>
        <v>6.8062202380952384</v>
      </c>
      <c r="U150" s="174">
        <f t="shared" si="30"/>
        <v>8.100654761904762</v>
      </c>
      <c r="V150" s="174">
        <f t="shared" si="30"/>
        <v>8.2781175595238086</v>
      </c>
      <c r="W150" s="174">
        <f t="shared" si="30"/>
        <v>4.0398883928571427</v>
      </c>
      <c r="X150" s="222">
        <f t="shared" si="30"/>
        <v>4.0816443452380957</v>
      </c>
    </row>
    <row r="151" spans="3:24" ht="12.3" x14ac:dyDescent="0.35">
      <c r="C151" s="12"/>
      <c r="D151" s="12" t="s">
        <v>1554</v>
      </c>
      <c r="E151" s="75" t="s">
        <v>134</v>
      </c>
      <c r="F151" s="63" t="s">
        <v>953</v>
      </c>
      <c r="G151" s="75" t="s">
        <v>35</v>
      </c>
      <c r="H151" s="75" t="s">
        <v>35</v>
      </c>
      <c r="I151" s="224"/>
      <c r="J151" s="223"/>
      <c r="K151" s="223"/>
      <c r="L151" s="223"/>
      <c r="M151" s="223"/>
      <c r="N151" s="224"/>
      <c r="O151" s="223"/>
      <c r="P151" s="223"/>
      <c r="Q151" s="223"/>
      <c r="R151" s="174">
        <f t="shared" ref="R151:X151" si="31">IF(Q151="",Q41,Q151)*(1+R$131)</f>
        <v>0</v>
      </c>
      <c r="S151" s="222">
        <f t="shared" si="31"/>
        <v>0</v>
      </c>
      <c r="T151" s="173">
        <f t="shared" si="31"/>
        <v>0</v>
      </c>
      <c r="U151" s="174">
        <f t="shared" si="31"/>
        <v>0</v>
      </c>
      <c r="V151" s="174">
        <f t="shared" si="31"/>
        <v>0</v>
      </c>
      <c r="W151" s="174">
        <f t="shared" si="31"/>
        <v>0</v>
      </c>
      <c r="X151" s="222">
        <f t="shared" si="31"/>
        <v>0</v>
      </c>
    </row>
    <row r="152" spans="3:24" ht="12.3" x14ac:dyDescent="0.35">
      <c r="C152" s="12"/>
      <c r="D152" s="12" t="s">
        <v>474</v>
      </c>
      <c r="E152" s="75" t="s">
        <v>134</v>
      </c>
      <c r="F152" s="63" t="s">
        <v>1556</v>
      </c>
      <c r="G152" s="75" t="s">
        <v>35</v>
      </c>
      <c r="H152" s="75" t="s">
        <v>35</v>
      </c>
      <c r="I152" s="224"/>
      <c r="J152" s="223"/>
      <c r="K152" s="223"/>
      <c r="L152" s="223"/>
      <c r="M152" s="223"/>
      <c r="N152" s="224"/>
      <c r="O152" s="223"/>
      <c r="P152" s="223"/>
      <c r="Q152" s="223"/>
      <c r="R152" s="237">
        <f t="shared" ref="R152:X152" si="32">R$127*$AD42</f>
        <v>2751738.1399030359</v>
      </c>
      <c r="S152" s="238">
        <f t="shared" si="32"/>
        <v>2878817.7260494651</v>
      </c>
      <c r="T152" s="239">
        <f t="shared" si="32"/>
        <v>3143660.9741422976</v>
      </c>
      <c r="U152" s="237">
        <f t="shared" si="32"/>
        <v>3325293.3018214339</v>
      </c>
      <c r="V152" s="237">
        <f t="shared" si="32"/>
        <v>3371603.8835269096</v>
      </c>
      <c r="W152" s="237">
        <f t="shared" si="32"/>
        <v>2856532.0323512</v>
      </c>
      <c r="X152" s="238">
        <f t="shared" si="32"/>
        <v>2880658.2987452662</v>
      </c>
    </row>
    <row r="153" spans="3:24" ht="12.3" x14ac:dyDescent="0.35">
      <c r="C153" s="12"/>
      <c r="D153" s="12" t="s">
        <v>1552</v>
      </c>
      <c r="E153" s="75" t="s">
        <v>134</v>
      </c>
      <c r="F153" s="63" t="s">
        <v>1557</v>
      </c>
      <c r="G153" s="75" t="s">
        <v>35</v>
      </c>
      <c r="H153" s="75" t="s">
        <v>35</v>
      </c>
      <c r="I153" s="224"/>
      <c r="J153" s="223"/>
      <c r="K153" s="223"/>
      <c r="L153" s="223"/>
      <c r="M153" s="223"/>
      <c r="N153" s="224"/>
      <c r="O153" s="223"/>
      <c r="P153" s="223"/>
      <c r="Q153" s="223"/>
      <c r="R153" s="174">
        <f t="shared" ref="R153:X153" si="33">IF(Q153="",Q43,Q153)*(1+R$131)</f>
        <v>2.1625267857142858</v>
      </c>
      <c r="S153" s="222">
        <f t="shared" si="33"/>
        <v>2.6799055059523811</v>
      </c>
      <c r="T153" s="173">
        <f t="shared" si="33"/>
        <v>3.7902351190476193</v>
      </c>
      <c r="U153" s="174">
        <f t="shared" si="33"/>
        <v>4.511077380952381</v>
      </c>
      <c r="V153" s="174">
        <f t="shared" si="33"/>
        <v>4.6099025297619045</v>
      </c>
      <c r="W153" s="174">
        <f t="shared" si="33"/>
        <v>2.2497254464285712</v>
      </c>
      <c r="X153" s="222">
        <f t="shared" si="33"/>
        <v>2.2729784226190475</v>
      </c>
    </row>
    <row r="154" spans="3:24" ht="12.3" x14ac:dyDescent="0.35">
      <c r="C154" s="12"/>
      <c r="D154" s="12" t="s">
        <v>471</v>
      </c>
      <c r="E154" s="75" t="s">
        <v>134</v>
      </c>
      <c r="F154" s="63" t="s">
        <v>1556</v>
      </c>
      <c r="G154" s="75" t="s">
        <v>35</v>
      </c>
      <c r="H154" s="75" t="s">
        <v>35</v>
      </c>
      <c r="I154" s="224"/>
      <c r="J154" s="223"/>
      <c r="K154" s="223"/>
      <c r="L154" s="223"/>
      <c r="M154" s="223"/>
      <c r="N154" s="224"/>
      <c r="O154" s="223"/>
      <c r="P154" s="223"/>
      <c r="Q154" s="223"/>
      <c r="R154" s="237">
        <f t="shared" ref="R154:X154" si="34">R$127*$AD44</f>
        <v>867600.40789155883</v>
      </c>
      <c r="S154" s="238">
        <f t="shared" si="34"/>
        <v>907667.55642452848</v>
      </c>
      <c r="T154" s="239">
        <f t="shared" si="34"/>
        <v>991170.45473474462</v>
      </c>
      <c r="U154" s="237">
        <f t="shared" si="34"/>
        <v>1048437.6340842538</v>
      </c>
      <c r="V154" s="237">
        <f t="shared" si="34"/>
        <v>1063038.9796827787</v>
      </c>
      <c r="W154" s="237">
        <f t="shared" si="34"/>
        <v>900641.06045734952</v>
      </c>
      <c r="X154" s="238">
        <f t="shared" si="34"/>
        <v>908247.87386043358</v>
      </c>
    </row>
    <row r="155" spans="3:24" ht="12.3" x14ac:dyDescent="0.35">
      <c r="C155" s="12"/>
      <c r="D155" s="12" t="s">
        <v>1553</v>
      </c>
      <c r="E155" s="75" t="s">
        <v>134</v>
      </c>
      <c r="F155" s="63" t="s">
        <v>1557</v>
      </c>
      <c r="G155" s="75" t="s">
        <v>35</v>
      </c>
      <c r="H155" s="75" t="s">
        <v>35</v>
      </c>
      <c r="I155" s="224"/>
      <c r="J155" s="223"/>
      <c r="K155" s="223"/>
      <c r="L155" s="223"/>
      <c r="M155" s="223"/>
      <c r="N155" s="224"/>
      <c r="O155" s="223"/>
      <c r="P155" s="223"/>
      <c r="Q155" s="223"/>
      <c r="R155" s="174">
        <f t="shared" ref="R155:X155" si="35">IF(Q155="",Q45,Q155)*(1+R$131)</f>
        <v>2.7816964285714287</v>
      </c>
      <c r="S155" s="222">
        <f t="shared" si="35"/>
        <v>3.4472098214285718</v>
      </c>
      <c r="T155" s="173">
        <f t="shared" si="35"/>
        <v>4.8754464285714292</v>
      </c>
      <c r="U155" s="174">
        <f t="shared" si="35"/>
        <v>5.8026785714285722</v>
      </c>
      <c r="V155" s="174">
        <f t="shared" si="35"/>
        <v>5.9297991071428573</v>
      </c>
      <c r="W155" s="174">
        <f t="shared" si="35"/>
        <v>2.8938616071428571</v>
      </c>
      <c r="X155" s="222">
        <f t="shared" si="35"/>
        <v>2.9237723214285718</v>
      </c>
    </row>
    <row r="156" spans="3:24" ht="12.3" x14ac:dyDescent="0.35">
      <c r="C156" s="12"/>
      <c r="D156" s="12" t="s">
        <v>472</v>
      </c>
      <c r="E156" s="75" t="s">
        <v>134</v>
      </c>
      <c r="F156" s="63" t="s">
        <v>1556</v>
      </c>
      <c r="G156" s="75" t="s">
        <v>35</v>
      </c>
      <c r="H156" s="75" t="s">
        <v>35</v>
      </c>
      <c r="I156" s="224"/>
      <c r="J156" s="223"/>
      <c r="K156" s="223"/>
      <c r="L156" s="223"/>
      <c r="M156" s="223"/>
      <c r="N156" s="224"/>
      <c r="O156" s="223"/>
      <c r="P156" s="223"/>
      <c r="Q156" s="223"/>
      <c r="R156" s="237">
        <f t="shared" ref="R156:X156" si="36">R$127*$AD46</f>
        <v>640533.23068615375</v>
      </c>
      <c r="S156" s="238">
        <f t="shared" si="36"/>
        <v>670114.06059444591</v>
      </c>
      <c r="T156" s="239">
        <f t="shared" si="36"/>
        <v>731762.6960028623</v>
      </c>
      <c r="U156" s="237">
        <f t="shared" si="36"/>
        <v>774041.98848287389</v>
      </c>
      <c r="V156" s="237">
        <f t="shared" si="36"/>
        <v>784821.89013289381</v>
      </c>
      <c r="W156" s="237">
        <f t="shared" si="36"/>
        <v>664926.52942073648</v>
      </c>
      <c r="X156" s="238">
        <f t="shared" si="36"/>
        <v>670542.49815471296</v>
      </c>
    </row>
    <row r="157" spans="3:24" ht="12.3" x14ac:dyDescent="0.35">
      <c r="C157" s="12" t="s">
        <v>968</v>
      </c>
      <c r="D157" s="12" t="s">
        <v>952</v>
      </c>
      <c r="E157" s="75" t="s">
        <v>134</v>
      </c>
      <c r="F157" s="63" t="s">
        <v>953</v>
      </c>
      <c r="G157" s="75" t="s">
        <v>35</v>
      </c>
      <c r="H157" s="75" t="s">
        <v>35</v>
      </c>
      <c r="I157" s="224"/>
      <c r="J157" s="223"/>
      <c r="K157" s="223"/>
      <c r="L157" s="223"/>
      <c r="M157" s="223"/>
      <c r="N157" s="224"/>
      <c r="O157" s="223"/>
      <c r="P157" s="223"/>
      <c r="Q157" s="223"/>
      <c r="R157" s="174">
        <f t="shared" ref="R157:X157" si="37">IF(Q157="",Q47,Q157)*(1+R$131)</f>
        <v>290.07142857142861</v>
      </c>
      <c r="S157" s="222">
        <f t="shared" si="37"/>
        <v>359.47023809523813</v>
      </c>
      <c r="T157" s="173">
        <f t="shared" si="37"/>
        <v>508.40476190476193</v>
      </c>
      <c r="U157" s="174">
        <f t="shared" si="37"/>
        <v>605.09523809523807</v>
      </c>
      <c r="V157" s="174">
        <f t="shared" si="37"/>
        <v>618.35119047619037</v>
      </c>
      <c r="W157" s="174">
        <f t="shared" si="37"/>
        <v>301.76785714285711</v>
      </c>
      <c r="X157" s="222">
        <f t="shared" si="37"/>
        <v>304.88690476190476</v>
      </c>
    </row>
    <row r="158" spans="3:24" ht="12.3" x14ac:dyDescent="0.35">
      <c r="C158" s="12"/>
      <c r="D158" s="12" t="s">
        <v>954</v>
      </c>
      <c r="E158" s="75" t="s">
        <v>134</v>
      </c>
      <c r="F158" s="63" t="s">
        <v>953</v>
      </c>
      <c r="G158" s="75" t="s">
        <v>35</v>
      </c>
      <c r="H158" s="75" t="s">
        <v>35</v>
      </c>
      <c r="I158" s="224"/>
      <c r="J158" s="223"/>
      <c r="K158" s="223"/>
      <c r="L158" s="223"/>
      <c r="M158" s="223"/>
      <c r="N158" s="224"/>
      <c r="O158" s="223"/>
      <c r="P158" s="223"/>
      <c r="Q158" s="223"/>
      <c r="R158" s="174">
        <f t="shared" ref="R158:X158" si="38">IF(Q158="",Q48,Q158)*(1+R$131)</f>
        <v>4.9821428571428577</v>
      </c>
      <c r="S158" s="222">
        <f t="shared" si="38"/>
        <v>6.1741071428571432</v>
      </c>
      <c r="T158" s="173">
        <f t="shared" si="38"/>
        <v>8.7321428571428577</v>
      </c>
      <c r="U158" s="174">
        <f t="shared" si="38"/>
        <v>10.392857142857144</v>
      </c>
      <c r="V158" s="174">
        <f t="shared" si="38"/>
        <v>10.620535714285715</v>
      </c>
      <c r="W158" s="174">
        <f t="shared" si="38"/>
        <v>5.1830357142857144</v>
      </c>
      <c r="X158" s="222">
        <f t="shared" si="38"/>
        <v>5.2366071428571432</v>
      </c>
    </row>
    <row r="159" spans="3:24" ht="12.3" x14ac:dyDescent="0.35">
      <c r="C159" s="12"/>
      <c r="D159" s="12" t="s">
        <v>1551</v>
      </c>
      <c r="E159" s="75" t="s">
        <v>134</v>
      </c>
      <c r="F159" s="63" t="s">
        <v>1407</v>
      </c>
      <c r="G159" s="75" t="s">
        <v>35</v>
      </c>
      <c r="H159" s="75" t="s">
        <v>35</v>
      </c>
      <c r="I159" s="224"/>
      <c r="J159" s="223"/>
      <c r="K159" s="223"/>
      <c r="L159" s="223"/>
      <c r="M159" s="223"/>
      <c r="N159" s="224"/>
      <c r="O159" s="223"/>
      <c r="P159" s="223"/>
      <c r="Q159" s="223"/>
      <c r="R159" s="174">
        <f t="shared" ref="R159:X159" si="39">IF(Q159="",Q49,Q159)*(1+R$131)</f>
        <v>1.4946428571428572</v>
      </c>
      <c r="S159" s="222">
        <f t="shared" si="39"/>
        <v>1.8522321428571429</v>
      </c>
      <c r="T159" s="173">
        <f t="shared" si="39"/>
        <v>2.6196428571428569</v>
      </c>
      <c r="U159" s="174">
        <f t="shared" si="39"/>
        <v>3.1178571428571424</v>
      </c>
      <c r="V159" s="174">
        <f t="shared" si="39"/>
        <v>3.1861607142857138</v>
      </c>
      <c r="W159" s="174">
        <f t="shared" si="39"/>
        <v>1.5549107142857139</v>
      </c>
      <c r="X159" s="222">
        <f t="shared" si="39"/>
        <v>1.5709821428571427</v>
      </c>
    </row>
    <row r="160" spans="3:24" ht="12.3" x14ac:dyDescent="0.35">
      <c r="C160" s="12"/>
      <c r="D160" s="12" t="s">
        <v>955</v>
      </c>
      <c r="E160" s="75" t="s">
        <v>134</v>
      </c>
      <c r="F160" s="63" t="s">
        <v>953</v>
      </c>
      <c r="G160" s="75" t="s">
        <v>35</v>
      </c>
      <c r="H160" s="75" t="s">
        <v>35</v>
      </c>
      <c r="I160" s="224"/>
      <c r="J160" s="223"/>
      <c r="K160" s="223"/>
      <c r="L160" s="223"/>
      <c r="M160" s="223"/>
      <c r="N160" s="224"/>
      <c r="O160" s="223"/>
      <c r="P160" s="223"/>
      <c r="Q160" s="223"/>
      <c r="R160" s="174">
        <f t="shared" ref="R160:X160" si="40">IF(Q160="",Q50,Q160)*(1+R$131)</f>
        <v>1.1071428571428572</v>
      </c>
      <c r="S160" s="222">
        <f t="shared" si="40"/>
        <v>1.3720238095238095</v>
      </c>
      <c r="T160" s="173">
        <f t="shared" si="40"/>
        <v>1.9404761904761905</v>
      </c>
      <c r="U160" s="174">
        <f t="shared" si="40"/>
        <v>2.3095238095238098</v>
      </c>
      <c r="V160" s="174">
        <f t="shared" si="40"/>
        <v>2.3601190476190479</v>
      </c>
      <c r="W160" s="174">
        <f t="shared" si="40"/>
        <v>1.1517857142857144</v>
      </c>
      <c r="X160" s="222">
        <f t="shared" si="40"/>
        <v>1.1636904761904765</v>
      </c>
    </row>
    <row r="161" spans="3:24" ht="12.3" x14ac:dyDescent="0.35">
      <c r="C161" s="12"/>
      <c r="D161" s="12" t="s">
        <v>469</v>
      </c>
      <c r="E161" s="75" t="s">
        <v>134</v>
      </c>
      <c r="F161" s="63" t="s">
        <v>1556</v>
      </c>
      <c r="G161" s="75" t="s">
        <v>35</v>
      </c>
      <c r="H161" s="75" t="s">
        <v>35</v>
      </c>
      <c r="I161" s="224"/>
      <c r="J161" s="223"/>
      <c r="K161" s="223"/>
      <c r="L161" s="223"/>
      <c r="M161" s="223"/>
      <c r="N161" s="224"/>
      <c r="O161" s="223"/>
      <c r="P161" s="223"/>
      <c r="Q161" s="223"/>
      <c r="R161" s="237">
        <f t="shared" ref="R161:X161" si="41">R$127*$AD51</f>
        <v>712487.53345353971</v>
      </c>
      <c r="S161" s="238">
        <f t="shared" si="41"/>
        <v>745391.32599571696</v>
      </c>
      <c r="T161" s="239">
        <f t="shared" si="41"/>
        <v>813965.2610839355</v>
      </c>
      <c r="U161" s="237">
        <f t="shared" si="41"/>
        <v>860993.99803638877</v>
      </c>
      <c r="V161" s="237">
        <f t="shared" si="41"/>
        <v>872984.85997694242</v>
      </c>
      <c r="W161" s="237">
        <f t="shared" si="41"/>
        <v>739621.05348899588</v>
      </c>
      <c r="X161" s="238">
        <f t="shared" si="41"/>
        <v>745867.89209085389</v>
      </c>
    </row>
    <row r="162" spans="3:24" ht="12.3" x14ac:dyDescent="0.35">
      <c r="C162" s="12"/>
      <c r="D162" s="12" t="s">
        <v>1552</v>
      </c>
      <c r="E162" s="75" t="s">
        <v>134</v>
      </c>
      <c r="F162" s="63" t="s">
        <v>1557</v>
      </c>
      <c r="G162" s="75" t="s">
        <v>35</v>
      </c>
      <c r="H162" s="75" t="s">
        <v>35</v>
      </c>
      <c r="I162" s="224"/>
      <c r="J162" s="223"/>
      <c r="K162" s="223"/>
      <c r="L162" s="223"/>
      <c r="M162" s="223"/>
      <c r="N162" s="224"/>
      <c r="O162" s="223"/>
      <c r="P162" s="223"/>
      <c r="Q162" s="223"/>
      <c r="R162" s="174">
        <f t="shared" ref="R162:X162" si="42">IF(Q162="",Q52,Q162)*(1+R$131)</f>
        <v>1.1619464285714287</v>
      </c>
      <c r="S162" s="222">
        <f t="shared" si="42"/>
        <v>1.4399389880952382</v>
      </c>
      <c r="T162" s="173">
        <f t="shared" si="42"/>
        <v>2.0365297619047622</v>
      </c>
      <c r="U162" s="174">
        <f t="shared" si="42"/>
        <v>2.4238452380952387</v>
      </c>
      <c r="V162" s="174">
        <f t="shared" si="42"/>
        <v>2.4769449404761907</v>
      </c>
      <c r="W162" s="174">
        <f t="shared" si="42"/>
        <v>1.2087991071428572</v>
      </c>
      <c r="X162" s="222">
        <f t="shared" si="42"/>
        <v>1.221293154761905</v>
      </c>
    </row>
    <row r="163" spans="3:24" ht="12.3" x14ac:dyDescent="0.35">
      <c r="C163" s="12"/>
      <c r="D163" s="12" t="s">
        <v>471</v>
      </c>
      <c r="E163" s="75" t="s">
        <v>134</v>
      </c>
      <c r="F163" s="63" t="s">
        <v>1556</v>
      </c>
      <c r="G163" s="75" t="s">
        <v>35</v>
      </c>
      <c r="H163" s="75" t="s">
        <v>35</v>
      </c>
      <c r="I163" s="224"/>
      <c r="J163" s="223"/>
      <c r="K163" s="223"/>
      <c r="L163" s="223"/>
      <c r="M163" s="223"/>
      <c r="N163" s="224"/>
      <c r="O163" s="223"/>
      <c r="P163" s="223"/>
      <c r="Q163" s="223"/>
      <c r="R163" s="237">
        <f t="shared" ref="R163:X163" si="43">R$127*$AD53</f>
        <v>385159.95354086376</v>
      </c>
      <c r="S163" s="238">
        <f t="shared" si="43"/>
        <v>402947.24470290571</v>
      </c>
      <c r="T163" s="239">
        <f t="shared" si="43"/>
        <v>440017.2738789526</v>
      </c>
      <c r="U163" s="237">
        <f t="shared" si="43"/>
        <v>465440.29574137455</v>
      </c>
      <c r="V163" s="237">
        <f t="shared" si="43"/>
        <v>471922.37382848497</v>
      </c>
      <c r="W163" s="237">
        <f t="shared" si="43"/>
        <v>399827.92290953465</v>
      </c>
      <c r="X163" s="238">
        <f t="shared" si="43"/>
        <v>403204.86910535995</v>
      </c>
    </row>
    <row r="164" spans="3:24" ht="12.3" x14ac:dyDescent="0.35">
      <c r="C164" s="12"/>
      <c r="D164" s="12" t="s">
        <v>1553</v>
      </c>
      <c r="E164" s="75" t="s">
        <v>134</v>
      </c>
      <c r="F164" s="63" t="s">
        <v>1557</v>
      </c>
      <c r="G164" s="75" t="s">
        <v>35</v>
      </c>
      <c r="H164" s="75" t="s">
        <v>35</v>
      </c>
      <c r="I164" s="224"/>
      <c r="J164" s="223"/>
      <c r="K164" s="223"/>
      <c r="L164" s="223"/>
      <c r="M164" s="223"/>
      <c r="N164" s="224"/>
      <c r="O164" s="223"/>
      <c r="P164" s="223"/>
      <c r="Q164" s="223"/>
      <c r="R164" s="174">
        <f t="shared" ref="R164:X164" si="44">IF(Q164="",Q54,Q164)*(1+R$131)</f>
        <v>8.1840000000000011</v>
      </c>
      <c r="S164" s="222">
        <f t="shared" si="44"/>
        <v>10.142000000000001</v>
      </c>
      <c r="T164" s="173">
        <f t="shared" si="44"/>
        <v>14.344000000000001</v>
      </c>
      <c r="U164" s="174">
        <f t="shared" si="44"/>
        <v>17.072000000000003</v>
      </c>
      <c r="V164" s="174">
        <f t="shared" si="44"/>
        <v>17.446000000000002</v>
      </c>
      <c r="W164" s="174">
        <f t="shared" si="44"/>
        <v>8.5140000000000011</v>
      </c>
      <c r="X164" s="222">
        <f t="shared" si="44"/>
        <v>8.6020000000000021</v>
      </c>
    </row>
    <row r="165" spans="3:24" ht="12.3" x14ac:dyDescent="0.35">
      <c r="C165" s="12"/>
      <c r="D165" s="12" t="s">
        <v>472</v>
      </c>
      <c r="E165" s="75" t="s">
        <v>134</v>
      </c>
      <c r="F165" s="63" t="s">
        <v>1556</v>
      </c>
      <c r="G165" s="75" t="s">
        <v>35</v>
      </c>
      <c r="H165" s="75" t="s">
        <v>35</v>
      </c>
      <c r="I165" s="224"/>
      <c r="J165" s="223"/>
      <c r="K165" s="223"/>
      <c r="L165" s="223"/>
      <c r="M165" s="223"/>
      <c r="N165" s="224"/>
      <c r="O165" s="223"/>
      <c r="P165" s="223"/>
      <c r="Q165" s="223"/>
      <c r="R165" s="237">
        <f t="shared" ref="R165:X165" si="45">R$127*$AD55</f>
        <v>1299843.7659768846</v>
      </c>
      <c r="S165" s="238">
        <f t="shared" si="45"/>
        <v>1359872.591191038</v>
      </c>
      <c r="T165" s="239">
        <f t="shared" si="45"/>
        <v>1484977.0987757123</v>
      </c>
      <c r="U165" s="237">
        <f t="shared" si="45"/>
        <v>1570775.1060097567</v>
      </c>
      <c r="V165" s="237">
        <f t="shared" si="45"/>
        <v>1592650.923354334</v>
      </c>
      <c r="W165" s="237">
        <f t="shared" si="45"/>
        <v>1349345.455776481</v>
      </c>
      <c r="X165" s="238">
        <f t="shared" si="45"/>
        <v>1360742.0260074439</v>
      </c>
    </row>
    <row r="166" spans="3:24" ht="12.3" x14ac:dyDescent="0.35">
      <c r="C166" s="12"/>
      <c r="D166" s="12" t="s">
        <v>1555</v>
      </c>
      <c r="E166" s="75" t="s">
        <v>134</v>
      </c>
      <c r="F166" s="63" t="s">
        <v>1558</v>
      </c>
      <c r="G166" s="75" t="s">
        <v>35</v>
      </c>
      <c r="H166" s="75" t="s">
        <v>35</v>
      </c>
      <c r="I166" s="224"/>
      <c r="J166" s="223"/>
      <c r="K166" s="223"/>
      <c r="L166" s="223"/>
      <c r="M166" s="223"/>
      <c r="N166" s="224"/>
      <c r="O166" s="223"/>
      <c r="P166" s="223"/>
      <c r="Q166" s="223"/>
      <c r="R166" s="174">
        <f>IF(Q166="",Q56,Q166)</f>
        <v>8233.2108673247949</v>
      </c>
      <c r="S166" s="222">
        <f t="shared" ref="S166:X166" si="46">IF(R166="",R56,R166)</f>
        <v>8233.2108673247949</v>
      </c>
      <c r="T166" s="173">
        <f t="shared" si="46"/>
        <v>8233.2108673247949</v>
      </c>
      <c r="U166" s="174">
        <f t="shared" si="46"/>
        <v>8233.2108673247949</v>
      </c>
      <c r="V166" s="174">
        <f t="shared" si="46"/>
        <v>8233.2108673247949</v>
      </c>
      <c r="W166" s="174">
        <f t="shared" si="46"/>
        <v>8233.2108673247949</v>
      </c>
      <c r="X166" s="222">
        <f t="shared" si="46"/>
        <v>8233.2108673247949</v>
      </c>
    </row>
    <row r="167" spans="3:24" ht="12.3" x14ac:dyDescent="0.35">
      <c r="C167" s="12" t="s">
        <v>970</v>
      </c>
      <c r="D167" s="12" t="s">
        <v>952</v>
      </c>
      <c r="E167" s="75" t="s">
        <v>134</v>
      </c>
      <c r="F167" s="63" t="s">
        <v>953</v>
      </c>
      <c r="G167" s="75" t="s">
        <v>35</v>
      </c>
      <c r="H167" s="75" t="s">
        <v>35</v>
      </c>
      <c r="I167" s="224"/>
      <c r="J167" s="223"/>
      <c r="K167" s="223"/>
      <c r="L167" s="223"/>
      <c r="M167" s="223"/>
      <c r="N167" s="224"/>
      <c r="O167" s="223"/>
      <c r="P167" s="223"/>
      <c r="Q167" s="223"/>
      <c r="R167" s="174">
        <f t="shared" ref="R167:X167" si="47">IF(Q167="",Q57,Q167)*(1+R$131)</f>
        <v>396.91071428571433</v>
      </c>
      <c r="S167" s="222">
        <f t="shared" si="47"/>
        <v>491.87053571428578</v>
      </c>
      <c r="T167" s="173">
        <f t="shared" si="47"/>
        <v>695.66071428571433</v>
      </c>
      <c r="U167" s="174">
        <f t="shared" si="47"/>
        <v>827.96428571428578</v>
      </c>
      <c r="V167" s="174">
        <f t="shared" si="47"/>
        <v>846.10267857142856</v>
      </c>
      <c r="W167" s="174">
        <f t="shared" si="47"/>
        <v>412.91517857142856</v>
      </c>
      <c r="X167" s="222">
        <f t="shared" si="47"/>
        <v>417.18303571428572</v>
      </c>
    </row>
    <row r="168" spans="3:24" ht="12.3" x14ac:dyDescent="0.35">
      <c r="C168" s="12"/>
      <c r="D168" s="12" t="s">
        <v>954</v>
      </c>
      <c r="E168" s="75" t="s">
        <v>134</v>
      </c>
      <c r="F168" s="63" t="s">
        <v>953</v>
      </c>
      <c r="G168" s="75" t="s">
        <v>35</v>
      </c>
      <c r="H168" s="75" t="s">
        <v>35</v>
      </c>
      <c r="I168" s="224"/>
      <c r="J168" s="223"/>
      <c r="K168" s="223"/>
      <c r="L168" s="223"/>
      <c r="M168" s="223"/>
      <c r="N168" s="224"/>
      <c r="O168" s="223"/>
      <c r="P168" s="223"/>
      <c r="Q168" s="223"/>
      <c r="R168" s="174">
        <f t="shared" ref="R168:X168" si="48">IF(Q168="",Q58,Q168)*(1+R$131)</f>
        <v>489.91071428571433</v>
      </c>
      <c r="S168" s="222">
        <f t="shared" si="48"/>
        <v>607.12053571428578</v>
      </c>
      <c r="T168" s="173">
        <f t="shared" si="48"/>
        <v>858.66071428571433</v>
      </c>
      <c r="U168" s="174">
        <f t="shared" si="48"/>
        <v>1021.9642857142858</v>
      </c>
      <c r="V168" s="174">
        <f t="shared" si="48"/>
        <v>1044.3526785714287</v>
      </c>
      <c r="W168" s="174">
        <f t="shared" si="48"/>
        <v>509.66517857142861</v>
      </c>
      <c r="X168" s="222">
        <f t="shared" si="48"/>
        <v>514.93303571428578</v>
      </c>
    </row>
    <row r="169" spans="3:24" ht="12.3" x14ac:dyDescent="0.35">
      <c r="C169" s="12"/>
      <c r="D169" s="12" t="s">
        <v>1551</v>
      </c>
      <c r="E169" s="75" t="s">
        <v>134</v>
      </c>
      <c r="F169" s="63" t="s">
        <v>1407</v>
      </c>
      <c r="G169" s="75" t="s">
        <v>35</v>
      </c>
      <c r="H169" s="75" t="s">
        <v>35</v>
      </c>
      <c r="I169" s="224"/>
      <c r="J169" s="223"/>
      <c r="K169" s="223"/>
      <c r="L169" s="223"/>
      <c r="M169" s="223"/>
      <c r="N169" s="224"/>
      <c r="O169" s="223"/>
      <c r="P169" s="223"/>
      <c r="Q169" s="223"/>
      <c r="R169" s="174">
        <f t="shared" ref="R169:X169" si="49">IF(Q169="",Q59,Q169)*(1+R$131)</f>
        <v>0</v>
      </c>
      <c r="S169" s="222">
        <f t="shared" si="49"/>
        <v>0</v>
      </c>
      <c r="T169" s="173">
        <f t="shared" si="49"/>
        <v>0</v>
      </c>
      <c r="U169" s="174">
        <f t="shared" si="49"/>
        <v>0</v>
      </c>
      <c r="V169" s="174">
        <f t="shared" si="49"/>
        <v>0</v>
      </c>
      <c r="W169" s="174">
        <f t="shared" si="49"/>
        <v>0</v>
      </c>
      <c r="X169" s="222">
        <f t="shared" si="49"/>
        <v>0</v>
      </c>
    </row>
    <row r="170" spans="3:24" ht="12.3" x14ac:dyDescent="0.35">
      <c r="C170" s="12"/>
      <c r="D170" s="12" t="s">
        <v>955</v>
      </c>
      <c r="E170" s="75" t="s">
        <v>134</v>
      </c>
      <c r="F170" s="63" t="s">
        <v>953</v>
      </c>
      <c r="G170" s="75" t="s">
        <v>35</v>
      </c>
      <c r="H170" s="75" t="s">
        <v>35</v>
      </c>
      <c r="I170" s="224"/>
      <c r="J170" s="223"/>
      <c r="K170" s="223"/>
      <c r="L170" s="223"/>
      <c r="M170" s="223"/>
      <c r="N170" s="224"/>
      <c r="O170" s="223"/>
      <c r="P170" s="223"/>
      <c r="Q170" s="223"/>
      <c r="R170" s="174">
        <f t="shared" ref="R170:X170" si="50">IF(Q170="",Q60,Q170)*(1+R$131)</f>
        <v>0</v>
      </c>
      <c r="S170" s="222">
        <f t="shared" si="50"/>
        <v>0</v>
      </c>
      <c r="T170" s="173">
        <f t="shared" si="50"/>
        <v>0</v>
      </c>
      <c r="U170" s="174">
        <f t="shared" si="50"/>
        <v>0</v>
      </c>
      <c r="V170" s="174">
        <f t="shared" si="50"/>
        <v>0</v>
      </c>
      <c r="W170" s="174">
        <f t="shared" si="50"/>
        <v>0</v>
      </c>
      <c r="X170" s="222">
        <f t="shared" si="50"/>
        <v>0</v>
      </c>
    </row>
    <row r="171" spans="3:24" ht="12.3" x14ac:dyDescent="0.35">
      <c r="C171" s="12"/>
      <c r="D171" s="12" t="s">
        <v>469</v>
      </c>
      <c r="E171" s="75" t="s">
        <v>134</v>
      </c>
      <c r="F171" s="63" t="s">
        <v>1556</v>
      </c>
      <c r="G171" s="75" t="s">
        <v>35</v>
      </c>
      <c r="H171" s="75" t="s">
        <v>35</v>
      </c>
      <c r="I171" s="224"/>
      <c r="J171" s="223"/>
      <c r="K171" s="223"/>
      <c r="L171" s="223"/>
      <c r="M171" s="223"/>
      <c r="N171" s="224"/>
      <c r="O171" s="223"/>
      <c r="P171" s="223"/>
      <c r="Q171" s="223"/>
      <c r="R171" s="237">
        <f t="shared" ref="R171:X171" si="51">R$127*$AD61</f>
        <v>0</v>
      </c>
      <c r="S171" s="238">
        <f t="shared" si="51"/>
        <v>0</v>
      </c>
      <c r="T171" s="239">
        <f t="shared" si="51"/>
        <v>0</v>
      </c>
      <c r="U171" s="237">
        <f t="shared" si="51"/>
        <v>0</v>
      </c>
      <c r="V171" s="237">
        <f t="shared" si="51"/>
        <v>0</v>
      </c>
      <c r="W171" s="237">
        <f t="shared" si="51"/>
        <v>0</v>
      </c>
      <c r="X171" s="238">
        <f t="shared" si="51"/>
        <v>0</v>
      </c>
    </row>
    <row r="172" spans="3:24" ht="12.3" x14ac:dyDescent="0.35">
      <c r="C172" s="12"/>
      <c r="D172" s="12" t="s">
        <v>1552</v>
      </c>
      <c r="E172" s="75" t="s">
        <v>134</v>
      </c>
      <c r="F172" s="63" t="s">
        <v>1557</v>
      </c>
      <c r="G172" s="75" t="s">
        <v>35</v>
      </c>
      <c r="H172" s="75" t="s">
        <v>35</v>
      </c>
      <c r="I172" s="224"/>
      <c r="J172" s="223"/>
      <c r="K172" s="223"/>
      <c r="L172" s="223"/>
      <c r="M172" s="223"/>
      <c r="N172" s="224"/>
      <c r="O172" s="223"/>
      <c r="P172" s="223"/>
      <c r="Q172" s="223"/>
      <c r="R172" s="174">
        <f t="shared" ref="R172:X172" si="52">IF(Q172="",Q62,Q172)*(1+R$131)</f>
        <v>0</v>
      </c>
      <c r="S172" s="222">
        <f t="shared" si="52"/>
        <v>0</v>
      </c>
      <c r="T172" s="173">
        <f t="shared" si="52"/>
        <v>0</v>
      </c>
      <c r="U172" s="174">
        <f t="shared" si="52"/>
        <v>0</v>
      </c>
      <c r="V172" s="174">
        <f t="shared" si="52"/>
        <v>0</v>
      </c>
      <c r="W172" s="174">
        <f t="shared" si="52"/>
        <v>0</v>
      </c>
      <c r="X172" s="222">
        <f t="shared" si="52"/>
        <v>0</v>
      </c>
    </row>
    <row r="173" spans="3:24" ht="12.3" x14ac:dyDescent="0.35">
      <c r="C173" s="12"/>
      <c r="D173" s="12" t="s">
        <v>471</v>
      </c>
      <c r="E173" s="75" t="s">
        <v>134</v>
      </c>
      <c r="F173" s="63" t="s">
        <v>1556</v>
      </c>
      <c r="G173" s="75" t="s">
        <v>35</v>
      </c>
      <c r="H173" s="75" t="s">
        <v>35</v>
      </c>
      <c r="I173" s="224"/>
      <c r="J173" s="223"/>
      <c r="K173" s="223"/>
      <c r="L173" s="223"/>
      <c r="M173" s="223"/>
      <c r="N173" s="224"/>
      <c r="O173" s="223"/>
      <c r="P173" s="223"/>
      <c r="Q173" s="223"/>
      <c r="R173" s="237">
        <f t="shared" ref="R173:X173" si="53">R$127*$AD63</f>
        <v>0</v>
      </c>
      <c r="S173" s="238">
        <f t="shared" si="53"/>
        <v>0</v>
      </c>
      <c r="T173" s="239">
        <f t="shared" si="53"/>
        <v>0</v>
      </c>
      <c r="U173" s="237">
        <f t="shared" si="53"/>
        <v>0</v>
      </c>
      <c r="V173" s="237">
        <f t="shared" si="53"/>
        <v>0</v>
      </c>
      <c r="W173" s="237">
        <f t="shared" si="53"/>
        <v>0</v>
      </c>
      <c r="X173" s="238">
        <f t="shared" si="53"/>
        <v>0</v>
      </c>
    </row>
    <row r="174" spans="3:24" ht="12.3" x14ac:dyDescent="0.35">
      <c r="C174" s="12"/>
      <c r="D174" s="12" t="s">
        <v>1553</v>
      </c>
      <c r="E174" s="75" t="s">
        <v>134</v>
      </c>
      <c r="F174" s="63" t="s">
        <v>1557</v>
      </c>
      <c r="G174" s="75" t="s">
        <v>35</v>
      </c>
      <c r="H174" s="75" t="s">
        <v>35</v>
      </c>
      <c r="I174" s="224"/>
      <c r="J174" s="223"/>
      <c r="K174" s="223"/>
      <c r="L174" s="223"/>
      <c r="M174" s="223"/>
      <c r="N174" s="224"/>
      <c r="O174" s="223"/>
      <c r="P174" s="223"/>
      <c r="Q174" s="223"/>
      <c r="R174" s="174">
        <f t="shared" ref="R174:X174" si="54">IF(Q174="",Q64,Q174)*(1+R$131)</f>
        <v>0</v>
      </c>
      <c r="S174" s="222">
        <f t="shared" si="54"/>
        <v>0</v>
      </c>
      <c r="T174" s="173">
        <f t="shared" si="54"/>
        <v>0</v>
      </c>
      <c r="U174" s="174">
        <f t="shared" si="54"/>
        <v>0</v>
      </c>
      <c r="V174" s="174">
        <f t="shared" si="54"/>
        <v>0</v>
      </c>
      <c r="W174" s="174">
        <f t="shared" si="54"/>
        <v>0</v>
      </c>
      <c r="X174" s="222">
        <f t="shared" si="54"/>
        <v>0</v>
      </c>
    </row>
    <row r="175" spans="3:24" ht="12.3" x14ac:dyDescent="0.35">
      <c r="C175" s="12"/>
      <c r="D175" s="12" t="s">
        <v>472</v>
      </c>
      <c r="E175" s="75" t="s">
        <v>134</v>
      </c>
      <c r="F175" s="63" t="s">
        <v>1556</v>
      </c>
      <c r="G175" s="75" t="s">
        <v>35</v>
      </c>
      <c r="H175" s="75" t="s">
        <v>35</v>
      </c>
      <c r="I175" s="224"/>
      <c r="J175" s="223"/>
      <c r="K175" s="223"/>
      <c r="L175" s="223"/>
      <c r="M175" s="223"/>
      <c r="N175" s="224"/>
      <c r="O175" s="223"/>
      <c r="P175" s="223"/>
      <c r="Q175" s="223"/>
      <c r="R175" s="237">
        <f t="shared" ref="R175:X175" si="55">R$127*$AD65</f>
        <v>0</v>
      </c>
      <c r="S175" s="238">
        <f t="shared" si="55"/>
        <v>0</v>
      </c>
      <c r="T175" s="239">
        <f t="shared" si="55"/>
        <v>0</v>
      </c>
      <c r="U175" s="237">
        <f t="shared" si="55"/>
        <v>0</v>
      </c>
      <c r="V175" s="237">
        <f t="shared" si="55"/>
        <v>0</v>
      </c>
      <c r="W175" s="237">
        <f t="shared" si="55"/>
        <v>0</v>
      </c>
      <c r="X175" s="238">
        <f t="shared" si="55"/>
        <v>0</v>
      </c>
    </row>
    <row r="177" spans="1:31" ht="12.3" x14ac:dyDescent="0.35">
      <c r="D177" s="74" t="s">
        <v>1617</v>
      </c>
      <c r="E177" s="67" t="s">
        <v>134</v>
      </c>
      <c r="F177" s="67" t="str">
        <f>F175</f>
        <v>total spend $0s</v>
      </c>
      <c r="G177" s="67" t="str">
        <f t="shared" ref="G177:H177" si="56">G167</f>
        <v>N/A</v>
      </c>
      <c r="H177" s="67" t="str">
        <f t="shared" si="56"/>
        <v>N/A</v>
      </c>
      <c r="I177" s="175">
        <f t="shared" ref="I177:W177" si="57">SUM(I139,I141,I143,I152,I154,I156,I161,I163,I165,I171,I173,I175)</f>
        <v>0</v>
      </c>
      <c r="J177" s="175">
        <f t="shared" si="57"/>
        <v>0</v>
      </c>
      <c r="K177" s="175">
        <f t="shared" si="57"/>
        <v>0</v>
      </c>
      <c r="L177" s="175">
        <f t="shared" si="57"/>
        <v>0</v>
      </c>
      <c r="M177" s="175">
        <f t="shared" si="57"/>
        <v>0</v>
      </c>
      <c r="N177" s="175">
        <f t="shared" si="57"/>
        <v>0</v>
      </c>
      <c r="O177" s="175">
        <f t="shared" si="57"/>
        <v>0</v>
      </c>
      <c r="P177" s="175">
        <f t="shared" si="57"/>
        <v>0</v>
      </c>
      <c r="Q177" s="175">
        <f t="shared" si="57"/>
        <v>0</v>
      </c>
      <c r="R177" s="175">
        <f t="shared" si="57"/>
        <v>11071070.222845823</v>
      </c>
      <c r="S177" s="175">
        <f t="shared" si="57"/>
        <v>11582349.621752176</v>
      </c>
      <c r="T177" s="175">
        <f t="shared" si="57"/>
        <v>12647893.670135226</v>
      </c>
      <c r="U177" s="175">
        <f t="shared" si="57"/>
        <v>13378655.156962428</v>
      </c>
      <c r="V177" s="175">
        <f t="shared" si="57"/>
        <v>13564976.556766927</v>
      </c>
      <c r="W177" s="175">
        <f t="shared" si="57"/>
        <v>11492687.572765559</v>
      </c>
      <c r="X177" s="175">
        <f t="shared" ref="X177" si="58">SUM(X139,X141,X143,X152,X154,X156,X161,X163,X165,X171,X173,X175)</f>
        <v>11589754.799327021</v>
      </c>
    </row>
    <row r="178" spans="1:31" x14ac:dyDescent="0.35">
      <c r="A178" s="6"/>
      <c r="B178" s="6"/>
      <c r="C178" s="6"/>
      <c r="D178" s="6"/>
      <c r="E178" s="6"/>
      <c r="F178" s="6"/>
      <c r="G178" s="6"/>
      <c r="H178" s="6"/>
      <c r="I178" s="6"/>
      <c r="J178" s="6"/>
      <c r="K178" s="6"/>
      <c r="L178" s="6"/>
      <c r="M178" s="6"/>
      <c r="N178" s="6"/>
      <c r="O178" s="6"/>
      <c r="P178" s="6"/>
      <c r="Q178" s="6"/>
      <c r="R178" s="6"/>
      <c r="S178" s="6"/>
      <c r="T178" s="6"/>
      <c r="U178" s="6"/>
      <c r="V178" s="6"/>
      <c r="W178" s="6"/>
      <c r="X178" s="6"/>
      <c r="Y178" s="6"/>
    </row>
    <row r="179" spans="1:31" ht="12.3" x14ac:dyDescent="0.35">
      <c r="A179" s="70">
        <f>IF(SUM($I179:$AD179)&gt;0,1,0)</f>
        <v>0</v>
      </c>
      <c r="B179" s="6"/>
      <c r="C179" s="6"/>
      <c r="D179" s="15" t="s">
        <v>139</v>
      </c>
      <c r="E179" s="6"/>
      <c r="F179" s="6"/>
      <c r="G179" s="6"/>
      <c r="H179" s="6"/>
      <c r="I179" s="70">
        <f>IF(OR(ISERROR(I177),ROUND(I177-'2.1'!I$95,4)&lt;&gt;0),1,0)</f>
        <v>0</v>
      </c>
      <c r="J179" s="70">
        <f>IF(OR(ISERROR(J177),ROUND(J177-'2.1'!J$95,4)&lt;&gt;0),1,0)</f>
        <v>0</v>
      </c>
      <c r="K179" s="70">
        <f>IF(OR(ISERROR(K177),ROUND(K177-'2.1'!K$95,4)&lt;&gt;0),1,0)</f>
        <v>0</v>
      </c>
      <c r="L179" s="70">
        <f>IF(OR(ISERROR(L177),ROUND(L177-'2.1'!L$95,4)&lt;&gt;0),1,0)</f>
        <v>0</v>
      </c>
      <c r="M179" s="70">
        <f>IF(OR(ISERROR(M177),ROUND(M177-'2.1'!M$95,4)&lt;&gt;0),1,0)</f>
        <v>0</v>
      </c>
      <c r="N179" s="70">
        <f>IF(OR(ISERROR(N177),ROUND(N177-'2.1'!N$95,4)&lt;&gt;0),1,0)</f>
        <v>0</v>
      </c>
      <c r="O179" s="70">
        <f>IF(OR(ISERROR(O177),ROUND(O177-'2.1'!O$95,4)&lt;&gt;0),1,0)</f>
        <v>0</v>
      </c>
      <c r="P179" s="70">
        <f>IF(OR(ISERROR(P177),ROUND(P177-'2.1'!P$95,4)&lt;&gt;0),1,0)</f>
        <v>0</v>
      </c>
      <c r="Q179" s="70">
        <f>IF(OR(ISERROR(Q177),ROUND(Q177-'2.1'!Q$95,4)&lt;&gt;0),1,0)</f>
        <v>0</v>
      </c>
      <c r="R179" s="70">
        <f>IF(OR(ISERROR(R177),ROUND(R177-'2.1'!R$95,4)&lt;&gt;0),1,0)</f>
        <v>0</v>
      </c>
      <c r="S179" s="70">
        <f>IF(OR(ISERROR(S177),ROUND(S177-'2.1'!S$95,4)&lt;&gt;0),1,0)</f>
        <v>0</v>
      </c>
      <c r="T179" s="70">
        <f>IF(OR(ISERROR(T177),ROUND(T177-'2.1'!T$95,4)&lt;&gt;0),1,0)</f>
        <v>0</v>
      </c>
      <c r="U179" s="70">
        <f>IF(OR(ISERROR(U177),ROUND(U177-'2.1'!U$95,4)&lt;&gt;0),1,0)</f>
        <v>0</v>
      </c>
      <c r="V179" s="70">
        <f>IF(OR(ISERROR(V177),ROUND(V177-'2.1'!V$95,4)&lt;&gt;0),1,0)</f>
        <v>0</v>
      </c>
      <c r="W179" s="70">
        <f>IF(OR(ISERROR(W177),ROUND(W177-'2.1'!W$95,4)&lt;&gt;0),1,0)</f>
        <v>0</v>
      </c>
      <c r="X179" s="70">
        <f>IF(OR(ISERROR(X177),ROUND(X177-'2.1'!X$95,4)&lt;&gt;0),1,0)</f>
        <v>0</v>
      </c>
      <c r="Y179" s="6"/>
    </row>
    <row r="181" spans="1:31" ht="12.3" x14ac:dyDescent="0.35">
      <c r="C181" s="6"/>
      <c r="D181" s="73" t="s">
        <v>971</v>
      </c>
      <c r="E181" s="64" t="s">
        <v>65</v>
      </c>
      <c r="F181" s="64" t="s">
        <v>66</v>
      </c>
      <c r="G181" s="64" t="s">
        <v>67</v>
      </c>
      <c r="H181" s="64" t="s">
        <v>68</v>
      </c>
      <c r="I181" s="64" t="str">
        <f>Capex_Historical!K$10</f>
        <v>RY09</v>
      </c>
      <c r="J181" s="96" t="str">
        <f>Capex_Historical!L$10</f>
        <v>RY10</v>
      </c>
      <c r="K181" s="64" t="str">
        <f>Capex_Historical!M$10</f>
        <v>RY11</v>
      </c>
      <c r="L181" s="64" t="str">
        <f>Capex_Historical!N$10</f>
        <v>RY12</v>
      </c>
      <c r="M181" s="64" t="str">
        <f>Capex_Historical!O$10</f>
        <v>RY13</v>
      </c>
      <c r="N181" s="88" t="str">
        <f>Capex_Historical!P$10</f>
        <v>RY14</v>
      </c>
      <c r="O181" s="96" t="str">
        <f>Capex_Historical!Q$10</f>
        <v>RY15</v>
      </c>
      <c r="P181" s="64" t="str">
        <f>Capex_Historical!R$10</f>
        <v>RY16</v>
      </c>
      <c r="Q181" s="64" t="str">
        <f>Capex_Historical!S$10</f>
        <v>RY17</v>
      </c>
      <c r="R181" s="64" t="str">
        <f>Capex_Historical!T$10</f>
        <v>RY18</v>
      </c>
      <c r="S181" s="88" t="str">
        <f>Capex_Historical!U$10</f>
        <v>RY19</v>
      </c>
      <c r="T181" s="64" t="str">
        <f>Capex_Historical!V$10</f>
        <v>RY20</v>
      </c>
      <c r="U181" s="64" t="str">
        <f>Capex_Historical!W$10</f>
        <v>RY21</v>
      </c>
      <c r="V181" s="64" t="str">
        <f>Capex_Historical!X$10</f>
        <v>RY22</v>
      </c>
      <c r="W181" s="64" t="str">
        <f>Capex_Historical!Y$10</f>
        <v>RY23</v>
      </c>
      <c r="X181" s="88" t="str">
        <f>Capex_Historical!Z$10</f>
        <v>RY24</v>
      </c>
      <c r="AE181" s="6"/>
    </row>
    <row r="182" spans="1:31" x14ac:dyDescent="0.35">
      <c r="C182" s="6"/>
      <c r="J182" s="97"/>
      <c r="K182" s="91"/>
      <c r="L182" s="91"/>
      <c r="M182" s="91"/>
      <c r="N182" s="89"/>
      <c r="O182" s="97"/>
      <c r="P182" s="91"/>
      <c r="Q182" s="91"/>
      <c r="R182" s="91"/>
      <c r="S182" s="89"/>
      <c r="T182" s="91"/>
      <c r="U182" s="91"/>
      <c r="V182" s="91"/>
      <c r="W182" s="91"/>
      <c r="X182" s="89"/>
      <c r="Z182" s="6"/>
      <c r="AA182" s="6"/>
      <c r="AB182" s="6"/>
      <c r="AC182" s="6"/>
      <c r="AD182" s="6"/>
      <c r="AE182" s="6"/>
    </row>
    <row r="183" spans="1:31" ht="12.75" customHeight="1" x14ac:dyDescent="0.35">
      <c r="C183" s="15" t="s">
        <v>951</v>
      </c>
      <c r="D183" s="15" t="s">
        <v>952</v>
      </c>
      <c r="E183" s="75" t="s">
        <v>134</v>
      </c>
      <c r="F183" s="75" t="s">
        <v>953</v>
      </c>
      <c r="G183" s="75" t="s">
        <v>35</v>
      </c>
      <c r="H183" s="75" t="s">
        <v>35</v>
      </c>
      <c r="I183" s="224"/>
      <c r="J183" s="223"/>
      <c r="K183" s="223"/>
      <c r="L183" s="223"/>
      <c r="M183" s="223"/>
      <c r="N183" s="224"/>
      <c r="O183" s="223"/>
      <c r="P183" s="223"/>
      <c r="Q183" s="223"/>
      <c r="R183" s="174">
        <f t="shared" ref="R183:X183" si="59">IF(Q183="",Q73,Q183)*(1+R$131)</f>
        <v>197.07142857142858</v>
      </c>
      <c r="S183" s="222">
        <f t="shared" si="59"/>
        <v>244.2202380952381</v>
      </c>
      <c r="T183" s="173">
        <f t="shared" si="59"/>
        <v>345.40476190476193</v>
      </c>
      <c r="U183" s="174">
        <f t="shared" si="59"/>
        <v>411.09523809523813</v>
      </c>
      <c r="V183" s="174">
        <f t="shared" si="59"/>
        <v>420.10119047619048</v>
      </c>
      <c r="W183" s="174">
        <f t="shared" si="59"/>
        <v>205.01785714285714</v>
      </c>
      <c r="X183" s="222">
        <f t="shared" si="59"/>
        <v>207.13690476190479</v>
      </c>
      <c r="Z183" s="6"/>
      <c r="AA183" s="6"/>
      <c r="AB183" s="6"/>
      <c r="AC183" s="6"/>
      <c r="AD183" s="6"/>
      <c r="AE183" s="6"/>
    </row>
    <row r="184" spans="1:31" ht="12.3" x14ac:dyDescent="0.35">
      <c r="C184" s="15"/>
      <c r="D184" s="15" t="s">
        <v>954</v>
      </c>
      <c r="E184" s="75" t="s">
        <v>134</v>
      </c>
      <c r="F184" s="75" t="s">
        <v>953</v>
      </c>
      <c r="G184" s="75" t="s">
        <v>35</v>
      </c>
      <c r="H184" s="75" t="s">
        <v>35</v>
      </c>
      <c r="I184" s="224"/>
      <c r="J184" s="223"/>
      <c r="K184" s="223"/>
      <c r="L184" s="223"/>
      <c r="M184" s="223"/>
      <c r="N184" s="224"/>
      <c r="O184" s="223"/>
      <c r="P184" s="223"/>
      <c r="Q184" s="223"/>
      <c r="R184" s="174">
        <f t="shared" ref="R184:X184" si="60">IF(Q184="",Q74,Q184)*(1+R$131)</f>
        <v>123.44642857142858</v>
      </c>
      <c r="S184" s="222">
        <f t="shared" si="60"/>
        <v>152.98065476190479</v>
      </c>
      <c r="T184" s="173">
        <f t="shared" si="60"/>
        <v>216.36309523809527</v>
      </c>
      <c r="U184" s="174">
        <f t="shared" si="60"/>
        <v>257.51190476190482</v>
      </c>
      <c r="V184" s="174">
        <f t="shared" si="60"/>
        <v>263.15327380952385</v>
      </c>
      <c r="W184" s="174">
        <f t="shared" si="60"/>
        <v>128.42410714285717</v>
      </c>
      <c r="X184" s="222">
        <f t="shared" si="60"/>
        <v>129.75148809523813</v>
      </c>
      <c r="Z184" s="6"/>
      <c r="AA184" s="6"/>
      <c r="AB184" s="6"/>
      <c r="AC184" s="6"/>
      <c r="AD184" s="6"/>
      <c r="AE184" s="6"/>
    </row>
    <row r="185" spans="1:31" ht="12.3" x14ac:dyDescent="0.35">
      <c r="C185" s="15"/>
      <c r="D185" s="15" t="s">
        <v>1551</v>
      </c>
      <c r="E185" s="75" t="s">
        <v>134</v>
      </c>
      <c r="F185" s="75" t="s">
        <v>1407</v>
      </c>
      <c r="G185" s="75" t="s">
        <v>35</v>
      </c>
      <c r="H185" s="75" t="s">
        <v>35</v>
      </c>
      <c r="I185" s="224"/>
      <c r="J185" s="223"/>
      <c r="K185" s="223"/>
      <c r="L185" s="223"/>
      <c r="M185" s="223"/>
      <c r="N185" s="224"/>
      <c r="O185" s="223"/>
      <c r="P185" s="223"/>
      <c r="Q185" s="223"/>
      <c r="R185" s="174">
        <f t="shared" ref="R185:X185" si="61">IF(Q185="",Q75,Q185)*(1+R$131)</f>
        <v>0.78219642857142846</v>
      </c>
      <c r="S185" s="222">
        <f t="shared" si="61"/>
        <v>0.9693348214285713</v>
      </c>
      <c r="T185" s="173">
        <f t="shared" si="61"/>
        <v>1.3709464285714283</v>
      </c>
      <c r="U185" s="174">
        <f t="shared" si="61"/>
        <v>1.6316785714285711</v>
      </c>
      <c r="V185" s="174">
        <f t="shared" si="61"/>
        <v>1.6674241071428566</v>
      </c>
      <c r="W185" s="174">
        <f t="shared" si="61"/>
        <v>0.81373660714285689</v>
      </c>
      <c r="X185" s="222">
        <f t="shared" si="61"/>
        <v>0.82214732142857128</v>
      </c>
      <c r="Z185" s="6"/>
      <c r="AA185" s="6"/>
      <c r="AB185" s="6"/>
      <c r="AC185" s="6"/>
      <c r="AD185" s="6"/>
      <c r="AE185" s="6"/>
    </row>
    <row r="186" spans="1:31" ht="12.3" x14ac:dyDescent="0.35">
      <c r="C186" s="15"/>
      <c r="D186" s="15" t="s">
        <v>955</v>
      </c>
      <c r="E186" s="75" t="s">
        <v>134</v>
      </c>
      <c r="F186" s="75" t="s">
        <v>953</v>
      </c>
      <c r="G186" s="75" t="s">
        <v>35</v>
      </c>
      <c r="H186" s="75" t="s">
        <v>35</v>
      </c>
      <c r="I186" s="224"/>
      <c r="J186" s="223"/>
      <c r="K186" s="223"/>
      <c r="L186" s="223"/>
      <c r="M186" s="223"/>
      <c r="N186" s="224"/>
      <c r="O186" s="223"/>
      <c r="P186" s="223"/>
      <c r="Q186" s="223"/>
      <c r="R186" s="174">
        <f t="shared" ref="R186:X186" si="62">IF(Q186="",Q76,Q186)*(1+R$131)</f>
        <v>0</v>
      </c>
      <c r="S186" s="222">
        <f t="shared" si="62"/>
        <v>0</v>
      </c>
      <c r="T186" s="173">
        <f t="shared" si="62"/>
        <v>0</v>
      </c>
      <c r="U186" s="174">
        <f t="shared" si="62"/>
        <v>0</v>
      </c>
      <c r="V186" s="174">
        <f t="shared" si="62"/>
        <v>0</v>
      </c>
      <c r="W186" s="174">
        <f t="shared" si="62"/>
        <v>0</v>
      </c>
      <c r="X186" s="222">
        <f t="shared" si="62"/>
        <v>0</v>
      </c>
      <c r="Z186" s="6"/>
      <c r="AA186" s="6"/>
      <c r="AB186" s="6"/>
      <c r="AC186" s="6"/>
      <c r="AD186" s="6"/>
      <c r="AE186" s="6"/>
    </row>
    <row r="187" spans="1:31" ht="12.3" x14ac:dyDescent="0.35">
      <c r="C187" s="15"/>
      <c r="D187" s="15" t="s">
        <v>469</v>
      </c>
      <c r="E187" s="75" t="s">
        <v>134</v>
      </c>
      <c r="F187" s="75" t="s">
        <v>1556</v>
      </c>
      <c r="G187" s="75" t="s">
        <v>35</v>
      </c>
      <c r="H187" s="75" t="s">
        <v>35</v>
      </c>
      <c r="I187" s="224"/>
      <c r="J187" s="223"/>
      <c r="K187" s="223"/>
      <c r="L187" s="223"/>
      <c r="M187" s="223"/>
      <c r="N187" s="224"/>
      <c r="O187" s="223"/>
      <c r="P187" s="223"/>
      <c r="Q187" s="223"/>
      <c r="R187" s="237">
        <f t="shared" ref="R187:X187" si="63">R$127*$AD77</f>
        <v>2358766.0214081649</v>
      </c>
      <c r="S187" s="238">
        <f t="shared" si="63"/>
        <v>2467697.538353804</v>
      </c>
      <c r="T187" s="239">
        <f t="shared" si="63"/>
        <v>2694718.8691780949</v>
      </c>
      <c r="U187" s="237">
        <f t="shared" si="63"/>
        <v>2850412.5221119155</v>
      </c>
      <c r="V187" s="237">
        <f t="shared" si="63"/>
        <v>2890109.5503191021</v>
      </c>
      <c r="W187" s="237">
        <f t="shared" si="63"/>
        <v>2448594.4353743792</v>
      </c>
      <c r="X187" s="238">
        <f t="shared" si="63"/>
        <v>2469275.2612743936</v>
      </c>
      <c r="Z187" s="6"/>
      <c r="AA187" s="6"/>
      <c r="AB187" s="6"/>
      <c r="AC187" s="6"/>
      <c r="AD187" s="6"/>
      <c r="AE187" s="6"/>
    </row>
    <row r="188" spans="1:31" ht="12.3" x14ac:dyDescent="0.35">
      <c r="C188" s="15"/>
      <c r="D188" s="15" t="s">
        <v>1552</v>
      </c>
      <c r="E188" s="75" t="s">
        <v>134</v>
      </c>
      <c r="F188" s="75" t="s">
        <v>1557</v>
      </c>
      <c r="G188" s="75" t="s">
        <v>35</v>
      </c>
      <c r="H188" s="75" t="s">
        <v>35</v>
      </c>
      <c r="I188" s="224"/>
      <c r="J188" s="223"/>
      <c r="K188" s="223"/>
      <c r="L188" s="223"/>
      <c r="M188" s="223"/>
      <c r="N188" s="224"/>
      <c r="O188" s="223"/>
      <c r="P188" s="223"/>
      <c r="Q188" s="223"/>
      <c r="R188" s="174">
        <f t="shared" ref="R188:X188" si="64">IF(Q188="",Q78,Q188)*(1+R$131)</f>
        <v>0</v>
      </c>
      <c r="S188" s="222">
        <f t="shared" si="64"/>
        <v>0</v>
      </c>
      <c r="T188" s="173">
        <f t="shared" si="64"/>
        <v>0</v>
      </c>
      <c r="U188" s="174">
        <f t="shared" si="64"/>
        <v>0</v>
      </c>
      <c r="V188" s="174">
        <f t="shared" si="64"/>
        <v>0</v>
      </c>
      <c r="W188" s="174">
        <f t="shared" si="64"/>
        <v>0</v>
      </c>
      <c r="X188" s="222">
        <f t="shared" si="64"/>
        <v>0</v>
      </c>
      <c r="Z188" s="6"/>
      <c r="AA188" s="6"/>
      <c r="AB188" s="6"/>
      <c r="AC188" s="6"/>
      <c r="AD188" s="6"/>
      <c r="AE188" s="6"/>
    </row>
    <row r="189" spans="1:31" ht="12.3" x14ac:dyDescent="0.35">
      <c r="C189" s="15"/>
      <c r="D189" s="15" t="s">
        <v>471</v>
      </c>
      <c r="E189" s="75" t="s">
        <v>134</v>
      </c>
      <c r="F189" s="75" t="s">
        <v>1556</v>
      </c>
      <c r="G189" s="75" t="s">
        <v>35</v>
      </c>
      <c r="H189" s="75" t="s">
        <v>35</v>
      </c>
      <c r="I189" s="224"/>
      <c r="J189" s="223"/>
      <c r="K189" s="223"/>
      <c r="L189" s="223"/>
      <c r="M189" s="223"/>
      <c r="N189" s="224"/>
      <c r="O189" s="223"/>
      <c r="P189" s="223"/>
      <c r="Q189" s="223"/>
      <c r="R189" s="237">
        <f t="shared" ref="R189:X189" si="65">R$127*$AD79</f>
        <v>491070.72791826556</v>
      </c>
      <c r="S189" s="238">
        <f t="shared" si="65"/>
        <v>513749.14486773522</v>
      </c>
      <c r="T189" s="239">
        <f t="shared" si="65"/>
        <v>561012.64161520102</v>
      </c>
      <c r="U189" s="237">
        <f t="shared" si="65"/>
        <v>593426.45238937065</v>
      </c>
      <c r="V189" s="237">
        <f t="shared" si="65"/>
        <v>601690.96373172814</v>
      </c>
      <c r="W189" s="237">
        <f t="shared" si="65"/>
        <v>509772.07609513885</v>
      </c>
      <c r="X189" s="238">
        <f t="shared" si="65"/>
        <v>514077.6104874853</v>
      </c>
      <c r="Z189" s="6"/>
      <c r="AA189" s="6"/>
      <c r="AB189" s="6"/>
      <c r="AC189" s="6"/>
      <c r="AD189" s="6"/>
      <c r="AE189" s="6"/>
    </row>
    <row r="190" spans="1:31" ht="12.3" x14ac:dyDescent="0.35">
      <c r="C190" s="12"/>
      <c r="D190" s="12" t="s">
        <v>1553</v>
      </c>
      <c r="E190" s="75" t="s">
        <v>134</v>
      </c>
      <c r="F190" s="63" t="s">
        <v>1557</v>
      </c>
      <c r="G190" s="75" t="s">
        <v>35</v>
      </c>
      <c r="H190" s="75" t="s">
        <v>35</v>
      </c>
      <c r="I190" s="224"/>
      <c r="J190" s="223"/>
      <c r="K190" s="223"/>
      <c r="L190" s="223"/>
      <c r="M190" s="223"/>
      <c r="N190" s="224"/>
      <c r="O190" s="223"/>
      <c r="P190" s="223"/>
      <c r="Q190" s="223"/>
      <c r="R190" s="174">
        <f t="shared" ref="R190:X190" si="66">IF(Q190="",Q80,Q190)*(1+R$131)</f>
        <v>8.5205714285714294</v>
      </c>
      <c r="S190" s="222">
        <f t="shared" si="66"/>
        <v>10.559095238095239</v>
      </c>
      <c r="T190" s="173">
        <f t="shared" si="66"/>
        <v>14.933904761904763</v>
      </c>
      <c r="U190" s="174">
        <f t="shared" si="66"/>
        <v>17.774095238095239</v>
      </c>
      <c r="V190" s="174">
        <f t="shared" si="66"/>
        <v>18.163476190476189</v>
      </c>
      <c r="W190" s="174">
        <f t="shared" si="66"/>
        <v>8.8641428571428555</v>
      </c>
      <c r="X190" s="222">
        <f t="shared" si="66"/>
        <v>8.9557619047619035</v>
      </c>
    </row>
    <row r="191" spans="1:31" ht="12.3" x14ac:dyDescent="0.35">
      <c r="C191" s="12"/>
      <c r="D191" s="12" t="s">
        <v>472</v>
      </c>
      <c r="E191" s="75" t="s">
        <v>134</v>
      </c>
      <c r="F191" s="63" t="s">
        <v>1556</v>
      </c>
      <c r="G191" s="75" t="s">
        <v>35</v>
      </c>
      <c r="H191" s="75" t="s">
        <v>35</v>
      </c>
      <c r="I191" s="224"/>
      <c r="J191" s="223"/>
      <c r="K191" s="223"/>
      <c r="L191" s="223"/>
      <c r="M191" s="223"/>
      <c r="N191" s="224"/>
      <c r="O191" s="223"/>
      <c r="P191" s="223"/>
      <c r="Q191" s="223"/>
      <c r="R191" s="237">
        <f t="shared" ref="R191:X191" si="67">R$127*$AD81</f>
        <v>1563870.4420673572</v>
      </c>
      <c r="S191" s="238">
        <f t="shared" si="67"/>
        <v>1636092.4335725359</v>
      </c>
      <c r="T191" s="239">
        <f t="shared" si="67"/>
        <v>1786608.4007234245</v>
      </c>
      <c r="U191" s="237">
        <f t="shared" si="67"/>
        <v>1889833.8582850597</v>
      </c>
      <c r="V191" s="237">
        <f t="shared" si="67"/>
        <v>1916153.1322137523</v>
      </c>
      <c r="W191" s="237">
        <f t="shared" si="67"/>
        <v>1623427.0068917428</v>
      </c>
      <c r="X191" s="238">
        <f t="shared" si="67"/>
        <v>1637138.4696010733</v>
      </c>
    </row>
    <row r="192" spans="1:31" ht="12.3" x14ac:dyDescent="0.35">
      <c r="C192" s="12"/>
      <c r="D192" s="12" t="s">
        <v>963</v>
      </c>
      <c r="E192" s="75" t="s">
        <v>134</v>
      </c>
      <c r="F192" s="63" t="s">
        <v>953</v>
      </c>
      <c r="G192" s="75" t="s">
        <v>35</v>
      </c>
      <c r="H192" s="75" t="s">
        <v>35</v>
      </c>
      <c r="I192" s="224"/>
      <c r="J192" s="223"/>
      <c r="K192" s="223"/>
      <c r="L192" s="223"/>
      <c r="M192" s="223"/>
      <c r="N192" s="224"/>
      <c r="O192" s="223"/>
      <c r="P192" s="223"/>
      <c r="Q192" s="223"/>
      <c r="R192" s="174">
        <f t="shared" ref="R192:X192" si="68">AVERAGE($N82:$Q82)</f>
        <v>3.3684622810651952</v>
      </c>
      <c r="S192" s="222">
        <f t="shared" si="68"/>
        <v>3.3684622810651952</v>
      </c>
      <c r="T192" s="173">
        <f t="shared" si="68"/>
        <v>3.3684622810651952</v>
      </c>
      <c r="U192" s="174">
        <f t="shared" si="68"/>
        <v>3.3684622810651952</v>
      </c>
      <c r="V192" s="174">
        <f t="shared" si="68"/>
        <v>3.3684622810651952</v>
      </c>
      <c r="W192" s="174">
        <f t="shared" si="68"/>
        <v>3.3684622810651952</v>
      </c>
      <c r="X192" s="222">
        <f t="shared" si="68"/>
        <v>3.3684622810651952</v>
      </c>
    </row>
    <row r="193" spans="3:24" ht="12.3" x14ac:dyDescent="0.35">
      <c r="C193" s="12"/>
      <c r="D193" s="12" t="s">
        <v>964</v>
      </c>
      <c r="E193" s="75" t="s">
        <v>134</v>
      </c>
      <c r="F193" s="63" t="s">
        <v>953</v>
      </c>
      <c r="G193" s="75" t="s">
        <v>35</v>
      </c>
      <c r="H193" s="75" t="s">
        <v>35</v>
      </c>
      <c r="I193" s="224"/>
      <c r="J193" s="223"/>
      <c r="K193" s="223"/>
      <c r="L193" s="223"/>
      <c r="M193" s="223"/>
      <c r="N193" s="224"/>
      <c r="O193" s="223"/>
      <c r="P193" s="223"/>
      <c r="Q193" s="223"/>
      <c r="R193" s="174">
        <f>AVERAGE($N83:$Q83)</f>
        <v>1125.5</v>
      </c>
      <c r="S193" s="222">
        <f t="shared" ref="S193:X193" si="69">AVERAGE($N83:$Q83)</f>
        <v>1125.5</v>
      </c>
      <c r="T193" s="173">
        <f t="shared" si="69"/>
        <v>1125.5</v>
      </c>
      <c r="U193" s="174">
        <f t="shared" si="69"/>
        <v>1125.5</v>
      </c>
      <c r="V193" s="174">
        <f t="shared" si="69"/>
        <v>1125.5</v>
      </c>
      <c r="W193" s="174">
        <f t="shared" si="69"/>
        <v>1125.5</v>
      </c>
      <c r="X193" s="222">
        <f t="shared" si="69"/>
        <v>1125.5</v>
      </c>
    </row>
    <row r="194" spans="3:24" ht="12.3" x14ac:dyDescent="0.35">
      <c r="C194" s="12"/>
      <c r="D194" s="12" t="s">
        <v>965</v>
      </c>
      <c r="E194" s="75" t="s">
        <v>134</v>
      </c>
      <c r="F194" s="63" t="s">
        <v>953</v>
      </c>
      <c r="G194" s="75" t="s">
        <v>35</v>
      </c>
      <c r="H194" s="75" t="s">
        <v>35</v>
      </c>
      <c r="I194" s="224"/>
      <c r="J194" s="223"/>
      <c r="K194" s="223"/>
      <c r="L194" s="223"/>
      <c r="M194" s="223"/>
      <c r="N194" s="224"/>
      <c r="O194" s="223"/>
      <c r="P194" s="223"/>
      <c r="Q194" s="223"/>
      <c r="R194" s="174">
        <f t="shared" ref="R194:X194" si="70">AVERAGE($N84:$Q84)</f>
        <v>4.25</v>
      </c>
      <c r="S194" s="222">
        <f t="shared" si="70"/>
        <v>4.25</v>
      </c>
      <c r="T194" s="2006">
        <f t="shared" si="70"/>
        <v>4.25</v>
      </c>
      <c r="U194" s="2007">
        <f t="shared" si="70"/>
        <v>4.25</v>
      </c>
      <c r="V194" s="2007">
        <f t="shared" si="70"/>
        <v>4.25</v>
      </c>
      <c r="W194" s="2007">
        <f t="shared" si="70"/>
        <v>4.25</v>
      </c>
      <c r="X194" s="2008">
        <f t="shared" si="70"/>
        <v>4.25</v>
      </c>
    </row>
    <row r="195" spans="3:24" ht="12.3" x14ac:dyDescent="0.35">
      <c r="C195" s="12"/>
      <c r="D195" s="12" t="s">
        <v>117</v>
      </c>
      <c r="E195" s="75" t="s">
        <v>134</v>
      </c>
      <c r="F195" s="63" t="s">
        <v>1558</v>
      </c>
      <c r="G195" s="75" t="s">
        <v>35</v>
      </c>
      <c r="H195" s="75" t="s">
        <v>35</v>
      </c>
      <c r="I195" s="224"/>
      <c r="J195" s="223"/>
      <c r="K195" s="223"/>
      <c r="L195" s="223"/>
      <c r="M195" s="223"/>
      <c r="N195" s="224"/>
      <c r="O195" s="223"/>
      <c r="P195" s="223"/>
      <c r="Q195" s="223"/>
      <c r="R195" s="174">
        <f>IF(Q195="",Q85,Q195)</f>
        <v>117670</v>
      </c>
      <c r="S195" s="222">
        <f>IF(R195="",R85,R195)</f>
        <v>117670</v>
      </c>
      <c r="T195" s="2012">
        <f t="shared" ref="T195:X195" si="71">T147</f>
        <v>270842.49427206715</v>
      </c>
      <c r="U195" s="2013">
        <f t="shared" si="71"/>
        <v>270242.31476819137</v>
      </c>
      <c r="V195" s="2013">
        <f t="shared" si="71"/>
        <v>269017.63435733988</v>
      </c>
      <c r="W195" s="2013">
        <f t="shared" si="71"/>
        <v>268327.7093431002</v>
      </c>
      <c r="X195" s="2014">
        <f t="shared" si="71"/>
        <v>267815.47510381899</v>
      </c>
    </row>
    <row r="196" spans="3:24" ht="12.3" x14ac:dyDescent="0.35">
      <c r="C196" s="12" t="s">
        <v>967</v>
      </c>
      <c r="D196" s="12" t="s">
        <v>952</v>
      </c>
      <c r="E196" s="75" t="s">
        <v>134</v>
      </c>
      <c r="F196" s="63" t="s">
        <v>953</v>
      </c>
      <c r="G196" s="75" t="s">
        <v>35</v>
      </c>
      <c r="H196" s="75" t="s">
        <v>35</v>
      </c>
      <c r="I196" s="224"/>
      <c r="J196" s="223"/>
      <c r="K196" s="223"/>
      <c r="L196" s="223"/>
      <c r="M196" s="223"/>
      <c r="N196" s="224"/>
      <c r="O196" s="223"/>
      <c r="P196" s="223"/>
      <c r="Q196" s="223"/>
      <c r="R196" s="174">
        <f t="shared" ref="R196:X196" si="72">IF(Q196="",Q86,Q196)*(1+R$131)</f>
        <v>64.214285714285722</v>
      </c>
      <c r="S196" s="222">
        <f t="shared" si="72"/>
        <v>79.577380952380963</v>
      </c>
      <c r="T196" s="2009">
        <f t="shared" si="72"/>
        <v>112.54761904761907</v>
      </c>
      <c r="U196" s="2010">
        <f t="shared" si="72"/>
        <v>133.95238095238096</v>
      </c>
      <c r="V196" s="2010">
        <f t="shared" si="72"/>
        <v>136.88690476190476</v>
      </c>
      <c r="W196" s="2010">
        <f t="shared" si="72"/>
        <v>66.803571428571431</v>
      </c>
      <c r="X196" s="2011">
        <f t="shared" si="72"/>
        <v>67.49404761904762</v>
      </c>
    </row>
    <row r="197" spans="3:24" ht="12.3" x14ac:dyDescent="0.35">
      <c r="C197" s="12"/>
      <c r="D197" s="12" t="s">
        <v>954</v>
      </c>
      <c r="E197" s="75" t="s">
        <v>134</v>
      </c>
      <c r="F197" s="63" t="s">
        <v>953</v>
      </c>
      <c r="G197" s="75" t="s">
        <v>35</v>
      </c>
      <c r="H197" s="75" t="s">
        <v>35</v>
      </c>
      <c r="I197" s="224"/>
      <c r="J197" s="223"/>
      <c r="K197" s="223"/>
      <c r="L197" s="223"/>
      <c r="M197" s="223"/>
      <c r="N197" s="224"/>
      <c r="O197" s="223"/>
      <c r="P197" s="223"/>
      <c r="Q197" s="223"/>
      <c r="R197" s="174">
        <f t="shared" ref="R197:X197" si="73">IF(Q197="",Q87,Q197)*(1+R$131)</f>
        <v>28.785714285714288</v>
      </c>
      <c r="S197" s="222">
        <f t="shared" si="73"/>
        <v>35.672619047619051</v>
      </c>
      <c r="T197" s="173">
        <f t="shared" si="73"/>
        <v>50.452380952380956</v>
      </c>
      <c r="U197" s="174">
        <f t="shared" si="73"/>
        <v>60.047619047619051</v>
      </c>
      <c r="V197" s="174">
        <f t="shared" si="73"/>
        <v>61.363095238095234</v>
      </c>
      <c r="W197" s="174">
        <f t="shared" si="73"/>
        <v>29.946428571428569</v>
      </c>
      <c r="X197" s="222">
        <f t="shared" si="73"/>
        <v>30.255952380952383</v>
      </c>
    </row>
    <row r="198" spans="3:24" ht="12.3" x14ac:dyDescent="0.35">
      <c r="C198" s="12"/>
      <c r="D198" s="12" t="s">
        <v>1551</v>
      </c>
      <c r="E198" s="75" t="s">
        <v>134</v>
      </c>
      <c r="F198" s="63" t="s">
        <v>1407</v>
      </c>
      <c r="G198" s="75" t="s">
        <v>35</v>
      </c>
      <c r="H198" s="75" t="s">
        <v>35</v>
      </c>
      <c r="I198" s="224"/>
      <c r="J198" s="223"/>
      <c r="K198" s="223"/>
      <c r="L198" s="223"/>
      <c r="M198" s="223"/>
      <c r="N198" s="224"/>
      <c r="O198" s="223"/>
      <c r="P198" s="223"/>
      <c r="Q198" s="223"/>
      <c r="R198" s="174">
        <f t="shared" ref="R198:X198" si="74">IF(Q198="",Q88,Q198)*(1+R$131)</f>
        <v>3.8833035714285713</v>
      </c>
      <c r="S198" s="222">
        <f t="shared" si="74"/>
        <v>4.8123735119047621</v>
      </c>
      <c r="T198" s="173">
        <f t="shared" si="74"/>
        <v>6.8062202380952384</v>
      </c>
      <c r="U198" s="174">
        <f t="shared" si="74"/>
        <v>8.100654761904762</v>
      </c>
      <c r="V198" s="174">
        <f t="shared" si="74"/>
        <v>8.2781175595238086</v>
      </c>
      <c r="W198" s="174">
        <f t="shared" si="74"/>
        <v>4.0398883928571427</v>
      </c>
      <c r="X198" s="222">
        <f t="shared" si="74"/>
        <v>4.0816443452380957</v>
      </c>
    </row>
    <row r="199" spans="3:24" ht="12.3" x14ac:dyDescent="0.35">
      <c r="C199" s="12"/>
      <c r="D199" s="12" t="s">
        <v>1554</v>
      </c>
      <c r="E199" s="75" t="s">
        <v>134</v>
      </c>
      <c r="F199" s="63" t="s">
        <v>953</v>
      </c>
      <c r="G199" s="75" t="s">
        <v>35</v>
      </c>
      <c r="H199" s="75" t="s">
        <v>35</v>
      </c>
      <c r="I199" s="224"/>
      <c r="J199" s="223"/>
      <c r="K199" s="223"/>
      <c r="L199" s="223"/>
      <c r="M199" s="223"/>
      <c r="N199" s="224"/>
      <c r="O199" s="223"/>
      <c r="P199" s="223"/>
      <c r="Q199" s="223"/>
      <c r="R199" s="174">
        <f t="shared" ref="R199:X199" si="75">IF(Q199="",Q89,Q199)*(1+R$131)</f>
        <v>0</v>
      </c>
      <c r="S199" s="222">
        <f t="shared" si="75"/>
        <v>0</v>
      </c>
      <c r="T199" s="173">
        <f t="shared" si="75"/>
        <v>0</v>
      </c>
      <c r="U199" s="174">
        <f t="shared" si="75"/>
        <v>0</v>
      </c>
      <c r="V199" s="174">
        <f t="shared" si="75"/>
        <v>0</v>
      </c>
      <c r="W199" s="174">
        <f t="shared" si="75"/>
        <v>0</v>
      </c>
      <c r="X199" s="222">
        <f t="shared" si="75"/>
        <v>0</v>
      </c>
    </row>
    <row r="200" spans="3:24" ht="12.3" x14ac:dyDescent="0.35">
      <c r="C200" s="12"/>
      <c r="D200" s="12" t="s">
        <v>474</v>
      </c>
      <c r="E200" s="75" t="s">
        <v>134</v>
      </c>
      <c r="F200" s="63" t="s">
        <v>1556</v>
      </c>
      <c r="G200" s="75" t="s">
        <v>35</v>
      </c>
      <c r="H200" s="75" t="s">
        <v>35</v>
      </c>
      <c r="I200" s="224"/>
      <c r="J200" s="223"/>
      <c r="K200" s="223"/>
      <c r="L200" s="223"/>
      <c r="M200" s="223"/>
      <c r="N200" s="224"/>
      <c r="O200" s="223"/>
      <c r="P200" s="223"/>
      <c r="Q200" s="223"/>
      <c r="R200" s="237">
        <f t="shared" ref="R200:X200" si="76">R$127*$AD90</f>
        <v>2751738.1399030359</v>
      </c>
      <c r="S200" s="238">
        <f t="shared" si="76"/>
        <v>2878817.7260494651</v>
      </c>
      <c r="T200" s="239">
        <f t="shared" si="76"/>
        <v>3143660.9741422976</v>
      </c>
      <c r="U200" s="237">
        <f t="shared" si="76"/>
        <v>3325293.3018214339</v>
      </c>
      <c r="V200" s="237">
        <f t="shared" si="76"/>
        <v>3371603.8835269096</v>
      </c>
      <c r="W200" s="237">
        <f t="shared" si="76"/>
        <v>2856532.0323512</v>
      </c>
      <c r="X200" s="238">
        <f t="shared" si="76"/>
        <v>2880658.2987452662</v>
      </c>
    </row>
    <row r="201" spans="3:24" ht="12.3" x14ac:dyDescent="0.35">
      <c r="C201" s="12"/>
      <c r="D201" s="12" t="s">
        <v>1552</v>
      </c>
      <c r="E201" s="75" t="s">
        <v>134</v>
      </c>
      <c r="F201" s="63" t="s">
        <v>1557</v>
      </c>
      <c r="G201" s="75" t="s">
        <v>35</v>
      </c>
      <c r="H201" s="75" t="s">
        <v>35</v>
      </c>
      <c r="I201" s="224"/>
      <c r="J201" s="223"/>
      <c r="K201" s="223"/>
      <c r="L201" s="223"/>
      <c r="M201" s="223"/>
      <c r="N201" s="224"/>
      <c r="O201" s="223"/>
      <c r="P201" s="223"/>
      <c r="Q201" s="223"/>
      <c r="R201" s="174">
        <f t="shared" ref="R201:X201" si="77">IF(Q201="",Q91,Q201)*(1+R$131)</f>
        <v>2.1625267857142858</v>
      </c>
      <c r="S201" s="222">
        <f t="shared" si="77"/>
        <v>2.6799055059523811</v>
      </c>
      <c r="T201" s="173">
        <f t="shared" si="77"/>
        <v>3.7902351190476193</v>
      </c>
      <c r="U201" s="174">
        <f t="shared" si="77"/>
        <v>4.511077380952381</v>
      </c>
      <c r="V201" s="174">
        <f t="shared" si="77"/>
        <v>4.6099025297619045</v>
      </c>
      <c r="W201" s="174">
        <f t="shared" si="77"/>
        <v>2.2497254464285712</v>
      </c>
      <c r="X201" s="222">
        <f t="shared" si="77"/>
        <v>2.2729784226190475</v>
      </c>
    </row>
    <row r="202" spans="3:24" ht="12.3" x14ac:dyDescent="0.35">
      <c r="C202" s="12"/>
      <c r="D202" s="12" t="s">
        <v>471</v>
      </c>
      <c r="E202" s="75" t="s">
        <v>134</v>
      </c>
      <c r="F202" s="63" t="s">
        <v>1556</v>
      </c>
      <c r="G202" s="75" t="s">
        <v>35</v>
      </c>
      <c r="H202" s="75" t="s">
        <v>35</v>
      </c>
      <c r="I202" s="224"/>
      <c r="J202" s="223"/>
      <c r="K202" s="223"/>
      <c r="L202" s="223"/>
      <c r="M202" s="223"/>
      <c r="N202" s="224"/>
      <c r="O202" s="223"/>
      <c r="P202" s="223"/>
      <c r="Q202" s="223"/>
      <c r="R202" s="237">
        <f t="shared" ref="R202:X202" si="78">R$127*$AD92</f>
        <v>867600.40789155883</v>
      </c>
      <c r="S202" s="238">
        <f t="shared" si="78"/>
        <v>907667.55642452848</v>
      </c>
      <c r="T202" s="239">
        <f t="shared" si="78"/>
        <v>991170.45473474462</v>
      </c>
      <c r="U202" s="237">
        <f t="shared" si="78"/>
        <v>1048437.6340842538</v>
      </c>
      <c r="V202" s="237">
        <f t="shared" si="78"/>
        <v>1063038.9796827787</v>
      </c>
      <c r="W202" s="237">
        <f t="shared" si="78"/>
        <v>900641.06045734952</v>
      </c>
      <c r="X202" s="238">
        <f t="shared" si="78"/>
        <v>908247.87386043358</v>
      </c>
    </row>
    <row r="203" spans="3:24" ht="12.3" x14ac:dyDescent="0.35">
      <c r="C203" s="12"/>
      <c r="D203" s="12" t="s">
        <v>1553</v>
      </c>
      <c r="E203" s="75" t="s">
        <v>134</v>
      </c>
      <c r="F203" s="63" t="s">
        <v>1557</v>
      </c>
      <c r="G203" s="75" t="s">
        <v>35</v>
      </c>
      <c r="H203" s="75" t="s">
        <v>35</v>
      </c>
      <c r="I203" s="224"/>
      <c r="J203" s="223"/>
      <c r="K203" s="223"/>
      <c r="L203" s="223"/>
      <c r="M203" s="223"/>
      <c r="N203" s="224"/>
      <c r="O203" s="223"/>
      <c r="P203" s="223"/>
      <c r="Q203" s="223"/>
      <c r="R203" s="174">
        <f t="shared" ref="R203:X203" si="79">IF(Q203="",Q93,Q203)*(1+R$131)</f>
        <v>2.7816964285714287</v>
      </c>
      <c r="S203" s="222">
        <f t="shared" si="79"/>
        <v>3.4472098214285718</v>
      </c>
      <c r="T203" s="173">
        <f t="shared" si="79"/>
        <v>4.8754464285714292</v>
      </c>
      <c r="U203" s="174">
        <f t="shared" si="79"/>
        <v>5.8026785714285722</v>
      </c>
      <c r="V203" s="174">
        <f t="shared" si="79"/>
        <v>5.9297991071428573</v>
      </c>
      <c r="W203" s="174">
        <f t="shared" si="79"/>
        <v>2.8938616071428571</v>
      </c>
      <c r="X203" s="222">
        <f t="shared" si="79"/>
        <v>2.9237723214285718</v>
      </c>
    </row>
    <row r="204" spans="3:24" ht="12.3" x14ac:dyDescent="0.35">
      <c r="C204" s="12"/>
      <c r="D204" s="12" t="s">
        <v>472</v>
      </c>
      <c r="E204" s="75" t="s">
        <v>134</v>
      </c>
      <c r="F204" s="63" t="s">
        <v>1556</v>
      </c>
      <c r="G204" s="75" t="s">
        <v>35</v>
      </c>
      <c r="H204" s="75" t="s">
        <v>35</v>
      </c>
      <c r="I204" s="224"/>
      <c r="J204" s="223"/>
      <c r="K204" s="223"/>
      <c r="L204" s="223"/>
      <c r="M204" s="223"/>
      <c r="N204" s="224"/>
      <c r="O204" s="223"/>
      <c r="P204" s="223"/>
      <c r="Q204" s="223"/>
      <c r="R204" s="237">
        <f t="shared" ref="R204:X204" si="80">R$127*$AD94</f>
        <v>640533.23068615375</v>
      </c>
      <c r="S204" s="238">
        <f t="shared" si="80"/>
        <v>670114.06059444591</v>
      </c>
      <c r="T204" s="239">
        <f t="shared" si="80"/>
        <v>731762.6960028623</v>
      </c>
      <c r="U204" s="237">
        <f t="shared" si="80"/>
        <v>774041.98848287389</v>
      </c>
      <c r="V204" s="237">
        <f t="shared" si="80"/>
        <v>784821.89013289381</v>
      </c>
      <c r="W204" s="237">
        <f t="shared" si="80"/>
        <v>664926.52942073648</v>
      </c>
      <c r="X204" s="238">
        <f t="shared" si="80"/>
        <v>670542.49815471296</v>
      </c>
    </row>
    <row r="205" spans="3:24" ht="12.3" x14ac:dyDescent="0.35">
      <c r="C205" s="12" t="s">
        <v>968</v>
      </c>
      <c r="D205" s="12" t="s">
        <v>952</v>
      </c>
      <c r="E205" s="75" t="s">
        <v>134</v>
      </c>
      <c r="F205" s="63" t="s">
        <v>953</v>
      </c>
      <c r="G205" s="75" t="s">
        <v>35</v>
      </c>
      <c r="H205" s="75" t="s">
        <v>35</v>
      </c>
      <c r="I205" s="224"/>
      <c r="J205" s="223"/>
      <c r="K205" s="223"/>
      <c r="L205" s="223"/>
      <c r="M205" s="223"/>
      <c r="N205" s="224"/>
      <c r="O205" s="223"/>
      <c r="P205" s="223"/>
      <c r="Q205" s="223"/>
      <c r="R205" s="174">
        <f t="shared" ref="R205:X205" si="81">IF(Q205="",Q95,Q205)*(1+R$131)</f>
        <v>290.07142857142861</v>
      </c>
      <c r="S205" s="222">
        <f t="shared" si="81"/>
        <v>359.47023809523813</v>
      </c>
      <c r="T205" s="173">
        <f t="shared" si="81"/>
        <v>508.40476190476193</v>
      </c>
      <c r="U205" s="174">
        <f t="shared" si="81"/>
        <v>605.09523809523807</v>
      </c>
      <c r="V205" s="174">
        <f t="shared" si="81"/>
        <v>618.35119047619037</v>
      </c>
      <c r="W205" s="174">
        <f t="shared" si="81"/>
        <v>301.76785714285711</v>
      </c>
      <c r="X205" s="222">
        <f t="shared" si="81"/>
        <v>304.88690476190476</v>
      </c>
    </row>
    <row r="206" spans="3:24" ht="12.3" x14ac:dyDescent="0.35">
      <c r="C206" s="12"/>
      <c r="D206" s="12" t="s">
        <v>954</v>
      </c>
      <c r="E206" s="75" t="s">
        <v>134</v>
      </c>
      <c r="F206" s="63" t="s">
        <v>953</v>
      </c>
      <c r="G206" s="75" t="s">
        <v>35</v>
      </c>
      <c r="H206" s="75" t="s">
        <v>35</v>
      </c>
      <c r="I206" s="224"/>
      <c r="J206" s="223"/>
      <c r="K206" s="223"/>
      <c r="L206" s="223"/>
      <c r="M206" s="223"/>
      <c r="N206" s="224"/>
      <c r="O206" s="223"/>
      <c r="P206" s="223"/>
      <c r="Q206" s="223"/>
      <c r="R206" s="174">
        <f t="shared" ref="R206:X206" si="82">IF(Q206="",Q96,Q206)*(1+R$131)</f>
        <v>4.9821428571428577</v>
      </c>
      <c r="S206" s="222">
        <f t="shared" si="82"/>
        <v>6.1741071428571432</v>
      </c>
      <c r="T206" s="173">
        <f t="shared" si="82"/>
        <v>8.7321428571428577</v>
      </c>
      <c r="U206" s="174">
        <f t="shared" si="82"/>
        <v>10.392857142857144</v>
      </c>
      <c r="V206" s="174">
        <f t="shared" si="82"/>
        <v>10.620535714285715</v>
      </c>
      <c r="W206" s="174">
        <f t="shared" si="82"/>
        <v>5.1830357142857144</v>
      </c>
      <c r="X206" s="222">
        <f t="shared" si="82"/>
        <v>5.2366071428571432</v>
      </c>
    </row>
    <row r="207" spans="3:24" ht="12.3" x14ac:dyDescent="0.35">
      <c r="C207" s="12"/>
      <c r="D207" s="12" t="s">
        <v>1551</v>
      </c>
      <c r="E207" s="75" t="s">
        <v>134</v>
      </c>
      <c r="F207" s="63" t="s">
        <v>1407</v>
      </c>
      <c r="G207" s="75" t="s">
        <v>35</v>
      </c>
      <c r="H207" s="75" t="s">
        <v>35</v>
      </c>
      <c r="I207" s="224"/>
      <c r="J207" s="223"/>
      <c r="K207" s="223"/>
      <c r="L207" s="223"/>
      <c r="M207" s="223"/>
      <c r="N207" s="224"/>
      <c r="O207" s="223"/>
      <c r="P207" s="223"/>
      <c r="Q207" s="223"/>
      <c r="R207" s="174">
        <f t="shared" ref="R207:X207" si="83">IF(Q207="",Q97,Q207)*(1+R$131)</f>
        <v>1.4946428571428572</v>
      </c>
      <c r="S207" s="222">
        <f t="shared" si="83"/>
        <v>1.8522321428571429</v>
      </c>
      <c r="T207" s="173">
        <f t="shared" si="83"/>
        <v>2.6196428571428569</v>
      </c>
      <c r="U207" s="174">
        <f t="shared" si="83"/>
        <v>3.1178571428571424</v>
      </c>
      <c r="V207" s="174">
        <f t="shared" si="83"/>
        <v>3.1861607142857138</v>
      </c>
      <c r="W207" s="174">
        <f t="shared" si="83"/>
        <v>1.5549107142857139</v>
      </c>
      <c r="X207" s="222">
        <f t="shared" si="83"/>
        <v>1.5709821428571427</v>
      </c>
    </row>
    <row r="208" spans="3:24" ht="12.3" x14ac:dyDescent="0.35">
      <c r="C208" s="12"/>
      <c r="D208" s="12" t="s">
        <v>955</v>
      </c>
      <c r="E208" s="75" t="s">
        <v>134</v>
      </c>
      <c r="F208" s="63" t="s">
        <v>953</v>
      </c>
      <c r="G208" s="75" t="s">
        <v>35</v>
      </c>
      <c r="H208" s="75" t="s">
        <v>35</v>
      </c>
      <c r="I208" s="224"/>
      <c r="J208" s="223"/>
      <c r="K208" s="223"/>
      <c r="L208" s="223"/>
      <c r="M208" s="223"/>
      <c r="N208" s="224"/>
      <c r="O208" s="223"/>
      <c r="P208" s="223"/>
      <c r="Q208" s="223"/>
      <c r="R208" s="174">
        <f t="shared" ref="R208:X208" si="84">IF(Q208="",Q98,Q208)*(1+R$131)</f>
        <v>1.1071428571428572</v>
      </c>
      <c r="S208" s="222">
        <f t="shared" si="84"/>
        <v>1.3720238095238095</v>
      </c>
      <c r="T208" s="173">
        <f t="shared" si="84"/>
        <v>1.9404761904761905</v>
      </c>
      <c r="U208" s="174">
        <f t="shared" si="84"/>
        <v>2.3095238095238098</v>
      </c>
      <c r="V208" s="174">
        <f t="shared" si="84"/>
        <v>2.3601190476190479</v>
      </c>
      <c r="W208" s="174">
        <f t="shared" si="84"/>
        <v>1.1517857142857144</v>
      </c>
      <c r="X208" s="222">
        <f t="shared" si="84"/>
        <v>1.1636904761904765</v>
      </c>
    </row>
    <row r="209" spans="3:24" ht="12.3" x14ac:dyDescent="0.35">
      <c r="C209" s="12"/>
      <c r="D209" s="12" t="s">
        <v>469</v>
      </c>
      <c r="E209" s="75" t="s">
        <v>134</v>
      </c>
      <c r="F209" s="63" t="s">
        <v>1556</v>
      </c>
      <c r="G209" s="75" t="s">
        <v>35</v>
      </c>
      <c r="H209" s="75" t="s">
        <v>35</v>
      </c>
      <c r="I209" s="224"/>
      <c r="J209" s="223"/>
      <c r="K209" s="223"/>
      <c r="L209" s="223"/>
      <c r="M209" s="223"/>
      <c r="N209" s="224"/>
      <c r="O209" s="223"/>
      <c r="P209" s="223"/>
      <c r="Q209" s="223"/>
      <c r="R209" s="237">
        <f t="shared" ref="R209:X209" si="85">R$127*$AD99</f>
        <v>712487.53345353971</v>
      </c>
      <c r="S209" s="238">
        <f t="shared" si="85"/>
        <v>745391.32599571696</v>
      </c>
      <c r="T209" s="239">
        <f t="shared" si="85"/>
        <v>813965.2610839355</v>
      </c>
      <c r="U209" s="237">
        <f t="shared" si="85"/>
        <v>860993.99803638877</v>
      </c>
      <c r="V209" s="237">
        <f t="shared" si="85"/>
        <v>872984.85997694242</v>
      </c>
      <c r="W209" s="237">
        <f t="shared" si="85"/>
        <v>739621.05348899588</v>
      </c>
      <c r="X209" s="238">
        <f t="shared" si="85"/>
        <v>745867.89209085389</v>
      </c>
    </row>
    <row r="210" spans="3:24" ht="12.3" x14ac:dyDescent="0.35">
      <c r="C210" s="12"/>
      <c r="D210" s="12" t="s">
        <v>1552</v>
      </c>
      <c r="E210" s="75" t="s">
        <v>134</v>
      </c>
      <c r="F210" s="63" t="s">
        <v>1557</v>
      </c>
      <c r="G210" s="75" t="s">
        <v>35</v>
      </c>
      <c r="H210" s="75" t="s">
        <v>35</v>
      </c>
      <c r="I210" s="224"/>
      <c r="J210" s="223"/>
      <c r="K210" s="223"/>
      <c r="L210" s="223"/>
      <c r="M210" s="223"/>
      <c r="N210" s="224"/>
      <c r="O210" s="223"/>
      <c r="P210" s="223"/>
      <c r="Q210" s="223"/>
      <c r="R210" s="174">
        <f t="shared" ref="R210:X210" si="86">IF(Q210="",Q100,Q210)*(1+R$131)</f>
        <v>1.1619464285714287</v>
      </c>
      <c r="S210" s="222">
        <f t="shared" si="86"/>
        <v>1.4399389880952382</v>
      </c>
      <c r="T210" s="173">
        <f t="shared" si="86"/>
        <v>2.0365297619047622</v>
      </c>
      <c r="U210" s="174">
        <f t="shared" si="86"/>
        <v>2.4238452380952387</v>
      </c>
      <c r="V210" s="174">
        <f t="shared" si="86"/>
        <v>2.4769449404761907</v>
      </c>
      <c r="W210" s="174">
        <f t="shared" si="86"/>
        <v>1.2087991071428572</v>
      </c>
      <c r="X210" s="222">
        <f t="shared" si="86"/>
        <v>1.221293154761905</v>
      </c>
    </row>
    <row r="211" spans="3:24" ht="12.3" x14ac:dyDescent="0.35">
      <c r="C211" s="12"/>
      <c r="D211" s="12" t="s">
        <v>471</v>
      </c>
      <c r="E211" s="75" t="s">
        <v>134</v>
      </c>
      <c r="F211" s="63" t="s">
        <v>1556</v>
      </c>
      <c r="G211" s="75" t="s">
        <v>35</v>
      </c>
      <c r="H211" s="75" t="s">
        <v>35</v>
      </c>
      <c r="I211" s="224"/>
      <c r="J211" s="223"/>
      <c r="K211" s="223"/>
      <c r="L211" s="223"/>
      <c r="M211" s="223"/>
      <c r="N211" s="224"/>
      <c r="O211" s="223"/>
      <c r="P211" s="223"/>
      <c r="Q211" s="223"/>
      <c r="R211" s="237">
        <f t="shared" ref="R211:X211" si="87">R$127*$AD101</f>
        <v>385159.95354086376</v>
      </c>
      <c r="S211" s="238">
        <f t="shared" si="87"/>
        <v>402947.24470290571</v>
      </c>
      <c r="T211" s="239">
        <f t="shared" si="87"/>
        <v>440017.2738789526</v>
      </c>
      <c r="U211" s="237">
        <f t="shared" si="87"/>
        <v>465440.29574137455</v>
      </c>
      <c r="V211" s="237">
        <f t="shared" si="87"/>
        <v>471922.37382848497</v>
      </c>
      <c r="W211" s="237">
        <f t="shared" si="87"/>
        <v>399827.92290953465</v>
      </c>
      <c r="X211" s="238">
        <f t="shared" si="87"/>
        <v>403204.86910535995</v>
      </c>
    </row>
    <row r="212" spans="3:24" ht="12.3" x14ac:dyDescent="0.35">
      <c r="C212" s="12"/>
      <c r="D212" s="12" t="s">
        <v>1553</v>
      </c>
      <c r="E212" s="75" t="s">
        <v>134</v>
      </c>
      <c r="F212" s="63" t="s">
        <v>1557</v>
      </c>
      <c r="G212" s="75" t="s">
        <v>35</v>
      </c>
      <c r="H212" s="75" t="s">
        <v>35</v>
      </c>
      <c r="I212" s="224"/>
      <c r="J212" s="223"/>
      <c r="K212" s="223"/>
      <c r="L212" s="223"/>
      <c r="M212" s="223"/>
      <c r="N212" s="224"/>
      <c r="O212" s="223"/>
      <c r="P212" s="223"/>
      <c r="Q212" s="223"/>
      <c r="R212" s="174">
        <f t="shared" ref="R212:X212" si="88">IF(Q212="",Q102,Q212)*(1+R$131)</f>
        <v>8.1840000000000011</v>
      </c>
      <c r="S212" s="222">
        <f t="shared" si="88"/>
        <v>10.142000000000001</v>
      </c>
      <c r="T212" s="173">
        <f t="shared" si="88"/>
        <v>14.344000000000001</v>
      </c>
      <c r="U212" s="174">
        <f t="shared" si="88"/>
        <v>17.072000000000003</v>
      </c>
      <c r="V212" s="174">
        <f t="shared" si="88"/>
        <v>17.446000000000002</v>
      </c>
      <c r="W212" s="174">
        <f t="shared" si="88"/>
        <v>8.5140000000000011</v>
      </c>
      <c r="X212" s="222">
        <f t="shared" si="88"/>
        <v>8.6020000000000021</v>
      </c>
    </row>
    <row r="213" spans="3:24" ht="12.3" x14ac:dyDescent="0.35">
      <c r="C213" s="12"/>
      <c r="D213" s="12" t="s">
        <v>472</v>
      </c>
      <c r="E213" s="75" t="s">
        <v>134</v>
      </c>
      <c r="F213" s="63" t="s">
        <v>1556</v>
      </c>
      <c r="G213" s="75" t="s">
        <v>35</v>
      </c>
      <c r="H213" s="75" t="s">
        <v>35</v>
      </c>
      <c r="I213" s="224"/>
      <c r="J213" s="223"/>
      <c r="K213" s="223"/>
      <c r="L213" s="223"/>
      <c r="M213" s="223"/>
      <c r="N213" s="224"/>
      <c r="O213" s="223"/>
      <c r="P213" s="223"/>
      <c r="Q213" s="223"/>
      <c r="R213" s="237">
        <f t="shared" ref="R213:X213" si="89">R$127*$AD103</f>
        <v>1299843.7659768846</v>
      </c>
      <c r="S213" s="238">
        <f t="shared" si="89"/>
        <v>1359872.591191038</v>
      </c>
      <c r="T213" s="239">
        <f t="shared" si="89"/>
        <v>1484977.0987757123</v>
      </c>
      <c r="U213" s="237">
        <f t="shared" si="89"/>
        <v>1570775.1060097567</v>
      </c>
      <c r="V213" s="237">
        <f t="shared" si="89"/>
        <v>1592650.923354334</v>
      </c>
      <c r="W213" s="237">
        <f t="shared" si="89"/>
        <v>1349345.455776481</v>
      </c>
      <c r="X213" s="238">
        <f t="shared" si="89"/>
        <v>1360742.0260074439</v>
      </c>
    </row>
    <row r="214" spans="3:24" ht="12.3" x14ac:dyDescent="0.35">
      <c r="C214" s="12"/>
      <c r="D214" s="12" t="s">
        <v>1555</v>
      </c>
      <c r="E214" s="75" t="s">
        <v>134</v>
      </c>
      <c r="F214" s="63" t="s">
        <v>1558</v>
      </c>
      <c r="G214" s="75" t="s">
        <v>35</v>
      </c>
      <c r="H214" s="75" t="s">
        <v>35</v>
      </c>
      <c r="I214" s="224"/>
      <c r="J214" s="223"/>
      <c r="K214" s="223"/>
      <c r="L214" s="223"/>
      <c r="M214" s="223"/>
      <c r="N214" s="224"/>
      <c r="O214" s="223"/>
      <c r="P214" s="223"/>
      <c r="Q214" s="223"/>
      <c r="R214" s="174">
        <f>IF(Q214="",Q104,Q214)</f>
        <v>8233.2108673247949</v>
      </c>
      <c r="S214" s="222">
        <f t="shared" ref="S214:X214" si="90">IF(R214="",R104,R214)</f>
        <v>8233.2108673247949</v>
      </c>
      <c r="T214" s="173">
        <f t="shared" si="90"/>
        <v>8233.2108673247949</v>
      </c>
      <c r="U214" s="174">
        <f t="shared" si="90"/>
        <v>8233.2108673247949</v>
      </c>
      <c r="V214" s="174">
        <f t="shared" si="90"/>
        <v>8233.2108673247949</v>
      </c>
      <c r="W214" s="174">
        <f t="shared" si="90"/>
        <v>8233.2108673247949</v>
      </c>
      <c r="X214" s="222">
        <f t="shared" si="90"/>
        <v>8233.2108673247949</v>
      </c>
    </row>
    <row r="215" spans="3:24" ht="12.3" x14ac:dyDescent="0.35">
      <c r="C215" s="12" t="s">
        <v>970</v>
      </c>
      <c r="D215" s="12" t="s">
        <v>952</v>
      </c>
      <c r="E215" s="75" t="s">
        <v>134</v>
      </c>
      <c r="F215" s="63" t="s">
        <v>953</v>
      </c>
      <c r="G215" s="75" t="s">
        <v>35</v>
      </c>
      <c r="H215" s="75" t="s">
        <v>35</v>
      </c>
      <c r="I215" s="224"/>
      <c r="J215" s="223"/>
      <c r="K215" s="223"/>
      <c r="L215" s="223"/>
      <c r="M215" s="223"/>
      <c r="N215" s="224"/>
      <c r="O215" s="223"/>
      <c r="P215" s="223"/>
      <c r="Q215" s="223"/>
      <c r="R215" s="174">
        <f t="shared" ref="R215:X215" si="91">IF(Q215="",Q105,Q215)*(1+R$131)</f>
        <v>396.91071428571433</v>
      </c>
      <c r="S215" s="222">
        <f t="shared" si="91"/>
        <v>491.87053571428578</v>
      </c>
      <c r="T215" s="173">
        <f t="shared" si="91"/>
        <v>695.66071428571433</v>
      </c>
      <c r="U215" s="174">
        <f t="shared" si="91"/>
        <v>827.96428571428578</v>
      </c>
      <c r="V215" s="174">
        <f t="shared" si="91"/>
        <v>846.10267857142856</v>
      </c>
      <c r="W215" s="174">
        <f t="shared" si="91"/>
        <v>412.91517857142856</v>
      </c>
      <c r="X215" s="222">
        <f t="shared" si="91"/>
        <v>417.18303571428572</v>
      </c>
    </row>
    <row r="216" spans="3:24" ht="12.3" x14ac:dyDescent="0.35">
      <c r="C216" s="12"/>
      <c r="D216" s="12" t="s">
        <v>954</v>
      </c>
      <c r="E216" s="75" t="s">
        <v>134</v>
      </c>
      <c r="F216" s="63" t="s">
        <v>953</v>
      </c>
      <c r="G216" s="75" t="s">
        <v>35</v>
      </c>
      <c r="H216" s="75" t="s">
        <v>35</v>
      </c>
      <c r="I216" s="224"/>
      <c r="J216" s="223"/>
      <c r="K216" s="223"/>
      <c r="L216" s="223"/>
      <c r="M216" s="223"/>
      <c r="N216" s="224"/>
      <c r="O216" s="223"/>
      <c r="P216" s="223"/>
      <c r="Q216" s="223"/>
      <c r="R216" s="174">
        <f t="shared" ref="R216:X216" si="92">IF(Q216="",Q106,Q216)*(1+R$131)</f>
        <v>489.91071428571433</v>
      </c>
      <c r="S216" s="222">
        <f t="shared" si="92"/>
        <v>607.12053571428578</v>
      </c>
      <c r="T216" s="173">
        <f t="shared" si="92"/>
        <v>858.66071428571433</v>
      </c>
      <c r="U216" s="174">
        <f t="shared" si="92"/>
        <v>1021.9642857142858</v>
      </c>
      <c r="V216" s="174">
        <f t="shared" si="92"/>
        <v>1044.3526785714287</v>
      </c>
      <c r="W216" s="174">
        <f t="shared" si="92"/>
        <v>509.66517857142861</v>
      </c>
      <c r="X216" s="222">
        <f t="shared" si="92"/>
        <v>514.93303571428578</v>
      </c>
    </row>
    <row r="217" spans="3:24" ht="12.3" x14ac:dyDescent="0.35">
      <c r="C217" s="12"/>
      <c r="D217" s="12" t="s">
        <v>1551</v>
      </c>
      <c r="E217" s="75" t="s">
        <v>134</v>
      </c>
      <c r="F217" s="63" t="s">
        <v>1407</v>
      </c>
      <c r="G217" s="75" t="s">
        <v>35</v>
      </c>
      <c r="H217" s="75" t="s">
        <v>35</v>
      </c>
      <c r="I217" s="224"/>
      <c r="J217" s="223"/>
      <c r="K217" s="223"/>
      <c r="L217" s="223"/>
      <c r="M217" s="223"/>
      <c r="N217" s="224"/>
      <c r="O217" s="223"/>
      <c r="P217" s="223"/>
      <c r="Q217" s="223"/>
      <c r="R217" s="174">
        <f t="shared" ref="R217:X217" si="93">IF(Q217="",Q107,Q217)*(1+R$131)</f>
        <v>0</v>
      </c>
      <c r="S217" s="222">
        <f t="shared" si="93"/>
        <v>0</v>
      </c>
      <c r="T217" s="173">
        <f t="shared" si="93"/>
        <v>0</v>
      </c>
      <c r="U217" s="174">
        <f t="shared" si="93"/>
        <v>0</v>
      </c>
      <c r="V217" s="174">
        <f t="shared" si="93"/>
        <v>0</v>
      </c>
      <c r="W217" s="174">
        <f t="shared" si="93"/>
        <v>0</v>
      </c>
      <c r="X217" s="222">
        <f t="shared" si="93"/>
        <v>0</v>
      </c>
    </row>
    <row r="218" spans="3:24" ht="12.3" x14ac:dyDescent="0.35">
      <c r="C218" s="12"/>
      <c r="D218" s="12" t="s">
        <v>955</v>
      </c>
      <c r="E218" s="75" t="s">
        <v>134</v>
      </c>
      <c r="F218" s="63" t="s">
        <v>953</v>
      </c>
      <c r="G218" s="75" t="s">
        <v>35</v>
      </c>
      <c r="H218" s="75" t="s">
        <v>35</v>
      </c>
      <c r="I218" s="224"/>
      <c r="J218" s="223"/>
      <c r="K218" s="223"/>
      <c r="L218" s="223"/>
      <c r="M218" s="223"/>
      <c r="N218" s="224"/>
      <c r="O218" s="223"/>
      <c r="P218" s="223"/>
      <c r="Q218" s="223"/>
      <c r="R218" s="174">
        <f t="shared" ref="R218:X218" si="94">IF(Q218="",Q108,Q218)*(1+R$131)</f>
        <v>0</v>
      </c>
      <c r="S218" s="222">
        <f t="shared" si="94"/>
        <v>0</v>
      </c>
      <c r="T218" s="173">
        <f t="shared" si="94"/>
        <v>0</v>
      </c>
      <c r="U218" s="174">
        <f t="shared" si="94"/>
        <v>0</v>
      </c>
      <c r="V218" s="174">
        <f t="shared" si="94"/>
        <v>0</v>
      </c>
      <c r="W218" s="174">
        <f t="shared" si="94"/>
        <v>0</v>
      </c>
      <c r="X218" s="222">
        <f t="shared" si="94"/>
        <v>0</v>
      </c>
    </row>
    <row r="219" spans="3:24" ht="12.3" x14ac:dyDescent="0.35">
      <c r="C219" s="12"/>
      <c r="D219" s="12" t="s">
        <v>469</v>
      </c>
      <c r="E219" s="75" t="s">
        <v>134</v>
      </c>
      <c r="F219" s="63" t="s">
        <v>1556</v>
      </c>
      <c r="G219" s="75" t="s">
        <v>35</v>
      </c>
      <c r="H219" s="75" t="s">
        <v>35</v>
      </c>
      <c r="I219" s="224"/>
      <c r="J219" s="223"/>
      <c r="K219" s="223"/>
      <c r="L219" s="223"/>
      <c r="M219" s="223"/>
      <c r="N219" s="224"/>
      <c r="O219" s="223"/>
      <c r="P219" s="223"/>
      <c r="Q219" s="223"/>
      <c r="R219" s="237">
        <f t="shared" ref="R219:X219" si="95">R$127*$AD109</f>
        <v>0</v>
      </c>
      <c r="S219" s="238">
        <f t="shared" si="95"/>
        <v>0</v>
      </c>
      <c r="T219" s="239">
        <f t="shared" si="95"/>
        <v>0</v>
      </c>
      <c r="U219" s="237">
        <f t="shared" si="95"/>
        <v>0</v>
      </c>
      <c r="V219" s="237">
        <f t="shared" si="95"/>
        <v>0</v>
      </c>
      <c r="W219" s="237">
        <f t="shared" si="95"/>
        <v>0</v>
      </c>
      <c r="X219" s="238">
        <f t="shared" si="95"/>
        <v>0</v>
      </c>
    </row>
    <row r="220" spans="3:24" ht="12.3" x14ac:dyDescent="0.35">
      <c r="C220" s="12"/>
      <c r="D220" s="12" t="s">
        <v>1552</v>
      </c>
      <c r="E220" s="75" t="s">
        <v>134</v>
      </c>
      <c r="F220" s="63" t="s">
        <v>1557</v>
      </c>
      <c r="G220" s="75" t="s">
        <v>35</v>
      </c>
      <c r="H220" s="75" t="s">
        <v>35</v>
      </c>
      <c r="I220" s="224"/>
      <c r="J220" s="223"/>
      <c r="K220" s="223"/>
      <c r="L220" s="223"/>
      <c r="M220" s="223"/>
      <c r="N220" s="224"/>
      <c r="O220" s="223"/>
      <c r="P220" s="223"/>
      <c r="Q220" s="223"/>
      <c r="R220" s="174">
        <f t="shared" ref="R220:X220" si="96">IF(Q220="",Q110,Q220)*(1+R$131)</f>
        <v>0</v>
      </c>
      <c r="S220" s="222">
        <f t="shared" si="96"/>
        <v>0</v>
      </c>
      <c r="T220" s="173">
        <f t="shared" si="96"/>
        <v>0</v>
      </c>
      <c r="U220" s="174">
        <f t="shared" si="96"/>
        <v>0</v>
      </c>
      <c r="V220" s="174">
        <f t="shared" si="96"/>
        <v>0</v>
      </c>
      <c r="W220" s="174">
        <f t="shared" si="96"/>
        <v>0</v>
      </c>
      <c r="X220" s="222">
        <f t="shared" si="96"/>
        <v>0</v>
      </c>
    </row>
    <row r="221" spans="3:24" ht="12.3" x14ac:dyDescent="0.35">
      <c r="C221" s="12"/>
      <c r="D221" s="12" t="s">
        <v>471</v>
      </c>
      <c r="E221" s="75" t="s">
        <v>134</v>
      </c>
      <c r="F221" s="63" t="s">
        <v>1556</v>
      </c>
      <c r="G221" s="75" t="s">
        <v>35</v>
      </c>
      <c r="H221" s="75" t="s">
        <v>35</v>
      </c>
      <c r="I221" s="224"/>
      <c r="J221" s="223"/>
      <c r="K221" s="223"/>
      <c r="L221" s="223"/>
      <c r="M221" s="223"/>
      <c r="N221" s="224"/>
      <c r="O221" s="223"/>
      <c r="P221" s="223"/>
      <c r="Q221" s="223"/>
      <c r="R221" s="237">
        <f t="shared" ref="R221:X221" si="97">R$127*$AD111</f>
        <v>0</v>
      </c>
      <c r="S221" s="238">
        <f t="shared" si="97"/>
        <v>0</v>
      </c>
      <c r="T221" s="239">
        <f t="shared" si="97"/>
        <v>0</v>
      </c>
      <c r="U221" s="237">
        <f t="shared" si="97"/>
        <v>0</v>
      </c>
      <c r="V221" s="237">
        <f t="shared" si="97"/>
        <v>0</v>
      </c>
      <c r="W221" s="237">
        <f t="shared" si="97"/>
        <v>0</v>
      </c>
      <c r="X221" s="238">
        <f t="shared" si="97"/>
        <v>0</v>
      </c>
    </row>
    <row r="222" spans="3:24" ht="12.3" x14ac:dyDescent="0.35">
      <c r="C222" s="12"/>
      <c r="D222" s="12" t="s">
        <v>1553</v>
      </c>
      <c r="E222" s="75" t="s">
        <v>134</v>
      </c>
      <c r="F222" s="63" t="s">
        <v>1557</v>
      </c>
      <c r="G222" s="75" t="s">
        <v>35</v>
      </c>
      <c r="H222" s="75" t="s">
        <v>35</v>
      </c>
      <c r="I222" s="224"/>
      <c r="J222" s="223"/>
      <c r="K222" s="223"/>
      <c r="L222" s="223"/>
      <c r="M222" s="223"/>
      <c r="N222" s="224"/>
      <c r="O222" s="223"/>
      <c r="P222" s="223"/>
      <c r="Q222" s="223"/>
      <c r="R222" s="174">
        <f t="shared" ref="R222:X222" si="98">IF(Q222="",Q112,Q222)*(1+R$131)</f>
        <v>0</v>
      </c>
      <c r="S222" s="222">
        <f t="shared" si="98"/>
        <v>0</v>
      </c>
      <c r="T222" s="173">
        <f t="shared" si="98"/>
        <v>0</v>
      </c>
      <c r="U222" s="174">
        <f t="shared" si="98"/>
        <v>0</v>
      </c>
      <c r="V222" s="174">
        <f t="shared" si="98"/>
        <v>0</v>
      </c>
      <c r="W222" s="174">
        <f t="shared" si="98"/>
        <v>0</v>
      </c>
      <c r="X222" s="222">
        <f t="shared" si="98"/>
        <v>0</v>
      </c>
    </row>
    <row r="223" spans="3:24" ht="12.3" x14ac:dyDescent="0.35">
      <c r="C223" s="12"/>
      <c r="D223" s="12" t="s">
        <v>472</v>
      </c>
      <c r="E223" s="75" t="s">
        <v>134</v>
      </c>
      <c r="F223" s="63" t="s">
        <v>1556</v>
      </c>
      <c r="G223" s="75" t="s">
        <v>35</v>
      </c>
      <c r="H223" s="75" t="s">
        <v>35</v>
      </c>
      <c r="I223" s="224"/>
      <c r="J223" s="223"/>
      <c r="K223" s="223"/>
      <c r="L223" s="223"/>
      <c r="M223" s="223"/>
      <c r="N223" s="224"/>
      <c r="O223" s="223"/>
      <c r="P223" s="223"/>
      <c r="Q223" s="223"/>
      <c r="R223" s="237">
        <f t="shared" ref="R223:X223" si="99">R$127*$AD113</f>
        <v>0</v>
      </c>
      <c r="S223" s="238">
        <f t="shared" si="99"/>
        <v>0</v>
      </c>
      <c r="T223" s="239">
        <f t="shared" si="99"/>
        <v>0</v>
      </c>
      <c r="U223" s="237">
        <f t="shared" si="99"/>
        <v>0</v>
      </c>
      <c r="V223" s="237">
        <f t="shared" si="99"/>
        <v>0</v>
      </c>
      <c r="W223" s="237">
        <f t="shared" si="99"/>
        <v>0</v>
      </c>
      <c r="X223" s="238">
        <f t="shared" si="99"/>
        <v>0</v>
      </c>
    </row>
    <row r="225" spans="1:31" ht="12.3" x14ac:dyDescent="0.35">
      <c r="D225" s="74" t="s">
        <v>1617</v>
      </c>
      <c r="E225" s="67" t="s">
        <v>134</v>
      </c>
      <c r="F225" s="67" t="str">
        <f>F223</f>
        <v>total spend $0s</v>
      </c>
      <c r="G225" s="67" t="str">
        <f t="shared" ref="G225:H225" si="100">G215</f>
        <v>N/A</v>
      </c>
      <c r="H225" s="67" t="str">
        <f t="shared" si="100"/>
        <v>N/A</v>
      </c>
      <c r="I225" s="175">
        <f t="shared" ref="I225:X225" si="101">SUM(I187,I189,I191,I200,I202,I204,I209,I211,I213,I219,I221,I223)</f>
        <v>0</v>
      </c>
      <c r="J225" s="175">
        <f t="shared" si="101"/>
        <v>0</v>
      </c>
      <c r="K225" s="175">
        <f t="shared" si="101"/>
        <v>0</v>
      </c>
      <c r="L225" s="175">
        <f t="shared" si="101"/>
        <v>0</v>
      </c>
      <c r="M225" s="175">
        <f t="shared" si="101"/>
        <v>0</v>
      </c>
      <c r="N225" s="175">
        <f t="shared" si="101"/>
        <v>0</v>
      </c>
      <c r="O225" s="175">
        <f t="shared" si="101"/>
        <v>0</v>
      </c>
      <c r="P225" s="175">
        <f t="shared" si="101"/>
        <v>0</v>
      </c>
      <c r="Q225" s="175">
        <f t="shared" si="101"/>
        <v>0</v>
      </c>
      <c r="R225" s="175">
        <f t="shared" si="101"/>
        <v>11071070.222845823</v>
      </c>
      <c r="S225" s="175">
        <f t="shared" si="101"/>
        <v>11582349.621752176</v>
      </c>
      <c r="T225" s="175">
        <f t="shared" si="101"/>
        <v>12647893.670135226</v>
      </c>
      <c r="U225" s="175">
        <f t="shared" si="101"/>
        <v>13378655.156962428</v>
      </c>
      <c r="V225" s="175">
        <f t="shared" si="101"/>
        <v>13564976.556766927</v>
      </c>
      <c r="W225" s="175">
        <f t="shared" si="101"/>
        <v>11492687.572765559</v>
      </c>
      <c r="X225" s="175">
        <f t="shared" si="101"/>
        <v>11589754.799327021</v>
      </c>
    </row>
    <row r="226" spans="1:31" x14ac:dyDescent="0.35">
      <c r="A226" s="6"/>
      <c r="B226" s="6"/>
      <c r="C226" s="6"/>
      <c r="D226" s="6"/>
      <c r="E226" s="6"/>
      <c r="F226" s="6"/>
      <c r="G226" s="6"/>
      <c r="H226" s="6"/>
      <c r="I226" s="6"/>
      <c r="J226" s="6"/>
      <c r="K226" s="6"/>
      <c r="L226" s="6"/>
      <c r="M226" s="6"/>
      <c r="N226" s="6"/>
      <c r="O226" s="6"/>
      <c r="P226" s="6"/>
      <c r="Q226" s="6"/>
      <c r="R226" s="6"/>
      <c r="S226" s="6"/>
      <c r="T226" s="6"/>
      <c r="U226" s="6"/>
      <c r="V226" s="6"/>
      <c r="W226" s="6"/>
      <c r="X226" s="6"/>
      <c r="Y226" s="6"/>
    </row>
    <row r="227" spans="1:31" ht="12.3" x14ac:dyDescent="0.35">
      <c r="A227" s="70">
        <f>IF(SUM($I227:$AD227)&gt;0,1,0)</f>
        <v>0</v>
      </c>
      <c r="B227" s="6"/>
      <c r="C227" s="6"/>
      <c r="D227" s="15" t="s">
        <v>139</v>
      </c>
      <c r="E227" s="6"/>
      <c r="F227" s="6"/>
      <c r="G227" s="6"/>
      <c r="H227" s="6"/>
      <c r="I227" s="70">
        <f>IF(OR(ISERROR(I225),ROUND(I225-'2.1'!I$95,4)&lt;&gt;0),1,0)</f>
        <v>0</v>
      </c>
      <c r="J227" s="70">
        <f>IF(OR(ISERROR(J225),ROUND(J225-'2.1'!J$95,4)&lt;&gt;0),1,0)</f>
        <v>0</v>
      </c>
      <c r="K227" s="70">
        <f>IF(OR(ISERROR(K225),ROUND(K225-'2.1'!K$95,4)&lt;&gt;0),1,0)</f>
        <v>0</v>
      </c>
      <c r="L227" s="70">
        <f>IF(OR(ISERROR(L225),ROUND(L225-'2.1'!L$95,4)&lt;&gt;0),1,0)</f>
        <v>0</v>
      </c>
      <c r="M227" s="70">
        <f>IF(OR(ISERROR(M225),ROUND(M225-'2.1'!M$95,4)&lt;&gt;0),1,0)</f>
        <v>0</v>
      </c>
      <c r="N227" s="70">
        <f>IF(OR(ISERROR(N225),ROUND(N225-'2.1'!N$95,4)&lt;&gt;0),1,0)</f>
        <v>0</v>
      </c>
      <c r="O227" s="70">
        <f>IF(OR(ISERROR(O225),ROUND(O225-'2.1'!O$95,4)&lt;&gt;0),1,0)</f>
        <v>0</v>
      </c>
      <c r="P227" s="70">
        <f>IF(OR(ISERROR(P225),ROUND(P225-'2.1'!P$95,4)&lt;&gt;0),1,0)</f>
        <v>0</v>
      </c>
      <c r="Q227" s="70">
        <f>IF(OR(ISERROR(Q225),ROUND(Q225-'2.1'!Q$95,4)&lt;&gt;0),1,0)</f>
        <v>0</v>
      </c>
      <c r="R227" s="70">
        <f>IF(OR(ISERROR(R225),ROUND(R225-'2.1'!R$95,4)&lt;&gt;0),1,0)</f>
        <v>0</v>
      </c>
      <c r="S227" s="70">
        <f>IF(OR(ISERROR(S225),ROUND(S225-'2.1'!S$95,4)&lt;&gt;0),1,0)</f>
        <v>0</v>
      </c>
      <c r="T227" s="70">
        <f>IF(OR(ISERROR(T225),ROUND(T225-'2.1'!T$95,4)&lt;&gt;0),1,0)</f>
        <v>0</v>
      </c>
      <c r="U227" s="70">
        <f>IF(OR(ISERROR(U225),ROUND(U225-'2.1'!U$95,4)&lt;&gt;0),1,0)</f>
        <v>0</v>
      </c>
      <c r="V227" s="70">
        <f>IF(OR(ISERROR(V225),ROUND(V225-'2.1'!V$95,4)&lt;&gt;0),1,0)</f>
        <v>0</v>
      </c>
      <c r="W227" s="70">
        <f>IF(OR(ISERROR(W225),ROUND(W225-'2.1'!W$95,4)&lt;&gt;0),1,0)</f>
        <v>0</v>
      </c>
      <c r="X227" s="70">
        <f>IF(OR(ISERROR(X225),ROUND(X225-'2.1'!X$95,4)&lt;&gt;0),1,0)</f>
        <v>0</v>
      </c>
      <c r="Y227" s="6"/>
    </row>
    <row r="229" spans="1:31" s="4" customFormat="1" ht="15" x14ac:dyDescent="0.35">
      <c r="B229" s="4" t="s">
        <v>972</v>
      </c>
    </row>
    <row r="231" spans="1:31" s="13" customFormat="1" ht="14.1" x14ac:dyDescent="0.35">
      <c r="C231" s="13" t="s">
        <v>623</v>
      </c>
    </row>
    <row r="232" spans="1:31" s="6" customFormat="1" ht="11.25" customHeight="1" x14ac:dyDescent="0.35"/>
    <row r="233" spans="1:31" s="6" customFormat="1" ht="11.25" customHeight="1" x14ac:dyDescent="0.35">
      <c r="D233" s="73" t="s">
        <v>626</v>
      </c>
    </row>
    <row r="234" spans="1:31" s="6" customFormat="1" ht="12.3" x14ac:dyDescent="0.35">
      <c r="D234" s="79" t="s">
        <v>628</v>
      </c>
    </row>
    <row r="235" spans="1:31" s="6" customFormat="1" ht="11.25" customHeight="1" x14ac:dyDescent="0.35"/>
    <row r="236" spans="1:31" ht="12.3" x14ac:dyDescent="0.35">
      <c r="C236" s="6"/>
      <c r="D236" s="73" t="s">
        <v>973</v>
      </c>
      <c r="E236" s="64" t="s">
        <v>65</v>
      </c>
      <c r="F236" s="64" t="s">
        <v>66</v>
      </c>
      <c r="G236" s="64" t="s">
        <v>67</v>
      </c>
      <c r="H236" s="64" t="s">
        <v>68</v>
      </c>
      <c r="I236" s="64" t="str">
        <f>Capex_Historical!K$10</f>
        <v>RY09</v>
      </c>
      <c r="J236" s="96" t="str">
        <f>Capex_Historical!L$10</f>
        <v>RY10</v>
      </c>
      <c r="K236" s="64" t="str">
        <f>Capex_Historical!M$10</f>
        <v>RY11</v>
      </c>
      <c r="L236" s="64" t="str">
        <f>Capex_Historical!N$10</f>
        <v>RY12</v>
      </c>
      <c r="M236" s="64" t="str">
        <f>Capex_Historical!O$10</f>
        <v>RY13</v>
      </c>
      <c r="N236" s="88" t="str">
        <f>Capex_Historical!P$10</f>
        <v>RY14</v>
      </c>
      <c r="O236" s="96" t="str">
        <f>Capex_Historical!Q$10</f>
        <v>RY15</v>
      </c>
      <c r="P236" s="64" t="str">
        <f>Capex_Historical!R$10</f>
        <v>RY16</v>
      </c>
      <c r="Q236" s="64" t="str">
        <f>Capex_Historical!S$10</f>
        <v>RY17</v>
      </c>
      <c r="R236" s="64" t="str">
        <f>Capex_Historical!T$10</f>
        <v>RY18</v>
      </c>
      <c r="S236" s="88" t="str">
        <f>Capex_Historical!U$10</f>
        <v>RY19</v>
      </c>
      <c r="T236" s="64" t="str">
        <f>Capex_Historical!V$10</f>
        <v>RY20</v>
      </c>
      <c r="U236" s="64" t="str">
        <f>Capex_Historical!W$10</f>
        <v>RY21</v>
      </c>
      <c r="V236" s="64" t="str">
        <f>Capex_Historical!X$10</f>
        <v>RY22</v>
      </c>
      <c r="W236" s="64" t="str">
        <f>Capex_Historical!Y$10</f>
        <v>RY23</v>
      </c>
      <c r="X236" s="88" t="str">
        <f>Capex_Historical!Z$10</f>
        <v>RY24</v>
      </c>
      <c r="Z236" s="72" t="str">
        <f t="shared" ref="Z236:AD236" si="102">Z$10</f>
        <v>RY17 %</v>
      </c>
      <c r="AA236" s="72" t="str">
        <f t="shared" si="102"/>
        <v>RY15-RY17 Avg</v>
      </c>
      <c r="AB236" s="72" t="str">
        <f t="shared" si="102"/>
        <v>Custom %</v>
      </c>
      <c r="AD236" s="72" t="str">
        <f t="shared" si="102"/>
        <v>Selected</v>
      </c>
      <c r="AE236" s="6"/>
    </row>
    <row r="237" spans="1:31" x14ac:dyDescent="0.35">
      <c r="C237" s="6"/>
      <c r="J237" s="97"/>
      <c r="K237" s="91"/>
      <c r="L237" s="91"/>
      <c r="M237" s="91"/>
      <c r="N237" s="89"/>
      <c r="O237" s="97"/>
      <c r="P237" s="91"/>
      <c r="Q237" s="91"/>
      <c r="R237" s="91"/>
      <c r="S237" s="89"/>
      <c r="T237" s="91"/>
      <c r="U237" s="91"/>
      <c r="V237" s="91"/>
      <c r="W237" s="91"/>
      <c r="X237" s="89"/>
      <c r="AE237" s="6"/>
    </row>
    <row r="238" spans="1:31" ht="12.75" customHeight="1" x14ac:dyDescent="0.35">
      <c r="C238" s="15" t="s">
        <v>951</v>
      </c>
      <c r="D238" s="15" t="s">
        <v>481</v>
      </c>
      <c r="E238" s="75" t="s">
        <v>288</v>
      </c>
      <c r="F238" s="75" t="str">
        <f t="shared" ref="F238:F251" si="103">Dollars</f>
        <v>Dollars</v>
      </c>
      <c r="G238" s="75" t="s">
        <v>70</v>
      </c>
      <c r="H238" s="75" t="str">
        <f t="shared" ref="H238:H251" si="104">Mid_year</f>
        <v>Mid year</v>
      </c>
      <c r="I238" s="1727">
        <v>0</v>
      </c>
      <c r="J238" s="1728">
        <v>0</v>
      </c>
      <c r="K238" s="1729">
        <v>0</v>
      </c>
      <c r="L238" s="1729">
        <v>0</v>
      </c>
      <c r="M238" s="1729">
        <v>0</v>
      </c>
      <c r="N238" s="222">
        <v>830015.21857821778</v>
      </c>
      <c r="O238" s="173">
        <v>882781.81828650658</v>
      </c>
      <c r="P238" s="174">
        <v>803279.87009334832</v>
      </c>
      <c r="Q238" s="174">
        <v>496397.44063220714</v>
      </c>
      <c r="R238" s="103"/>
      <c r="S238" s="104"/>
      <c r="T238" s="103"/>
      <c r="U238" s="103"/>
      <c r="V238" s="103"/>
      <c r="W238" s="103"/>
      <c r="X238" s="104"/>
      <c r="Z238" s="85">
        <f>IF(Q$253=0,0,Q238/Q$253)</f>
        <v>0.14984911513605123</v>
      </c>
      <c r="AA238" s="85">
        <f>IF(AVERAGE(O$253:Q$253)=0,0,
AVERAGE(O238:Q238)/AVERAGE(O$253:Q$253))</f>
        <v>0.12656314548742306</v>
      </c>
      <c r="AB238" s="226">
        <v>0</v>
      </c>
      <c r="AD238" s="85">
        <f t="shared" ref="AD238:AD251" si="105">IFERROR(INDEX(Z238:AB238,,MATCH(D$234,$Z$10:$AB$10,0)),"N/A")</f>
        <v>0.12656314548742306</v>
      </c>
      <c r="AE238" s="6"/>
    </row>
    <row r="239" spans="1:31" ht="12.3" x14ac:dyDescent="0.35">
      <c r="C239" s="12"/>
      <c r="D239" s="12" t="s">
        <v>482</v>
      </c>
      <c r="E239" s="75" t="s">
        <v>288</v>
      </c>
      <c r="F239" s="75" t="str">
        <f t="shared" si="103"/>
        <v>Dollars</v>
      </c>
      <c r="G239" s="75" t="s">
        <v>70</v>
      </c>
      <c r="H239" s="75" t="str">
        <f t="shared" si="104"/>
        <v>Mid year</v>
      </c>
      <c r="I239" s="1727">
        <v>0</v>
      </c>
      <c r="J239" s="1728">
        <v>0</v>
      </c>
      <c r="K239" s="1729">
        <v>0</v>
      </c>
      <c r="L239" s="1729">
        <v>0</v>
      </c>
      <c r="M239" s="1729">
        <v>0</v>
      </c>
      <c r="N239" s="222">
        <v>261520.74000000002</v>
      </c>
      <c r="O239" s="173">
        <v>159153.61333333331</v>
      </c>
      <c r="P239" s="174">
        <v>27471.126666666667</v>
      </c>
      <c r="Q239" s="174">
        <v>112.44</v>
      </c>
      <c r="R239" s="103"/>
      <c r="S239" s="104"/>
      <c r="T239" s="103"/>
      <c r="U239" s="103"/>
      <c r="V239" s="103"/>
      <c r="W239" s="103"/>
      <c r="X239" s="104"/>
      <c r="Z239" s="85">
        <f t="shared" ref="Z239:Z251" si="106">IF(Q$253=0,0,Q239/Q$253)</f>
        <v>3.3942629688901751E-5</v>
      </c>
      <c r="AA239" s="85">
        <f t="shared" ref="AA239:AA251" si="107">IF(AVERAGE(O$253:Q$253)=0,0,
AVERAGE(O239:Q239)/AVERAGE(O$253:Q$253))</f>
        <v>1.0829089336004918E-2</v>
      </c>
      <c r="AB239" s="226">
        <v>0</v>
      </c>
      <c r="AD239" s="85">
        <f t="shared" si="105"/>
        <v>1.0829089336004918E-2</v>
      </c>
    </row>
    <row r="240" spans="1:31" ht="12.3" x14ac:dyDescent="0.35">
      <c r="C240" s="12"/>
      <c r="D240" s="12" t="s">
        <v>483</v>
      </c>
      <c r="E240" s="75" t="s">
        <v>288</v>
      </c>
      <c r="F240" s="75" t="str">
        <f t="shared" si="103"/>
        <v>Dollars</v>
      </c>
      <c r="G240" s="75" t="s">
        <v>70</v>
      </c>
      <c r="H240" s="75" t="str">
        <f t="shared" si="104"/>
        <v>Mid year</v>
      </c>
      <c r="I240" s="1727">
        <v>0</v>
      </c>
      <c r="J240" s="1728">
        <v>0</v>
      </c>
      <c r="K240" s="1729">
        <v>0</v>
      </c>
      <c r="L240" s="1729">
        <v>0</v>
      </c>
      <c r="M240" s="1729">
        <v>0</v>
      </c>
      <c r="N240" s="222">
        <v>3183722.0399999982</v>
      </c>
      <c r="O240" s="173">
        <v>3217263.05</v>
      </c>
      <c r="P240" s="174">
        <v>1084484.0200000003</v>
      </c>
      <c r="Q240" s="174">
        <v>203741.13</v>
      </c>
      <c r="R240" s="103"/>
      <c r="S240" s="104"/>
      <c r="T240" s="103"/>
      <c r="U240" s="103"/>
      <c r="V240" s="103"/>
      <c r="W240" s="103"/>
      <c r="X240" s="104"/>
      <c r="Z240" s="85">
        <f t="shared" si="106"/>
        <v>6.1503999715300531E-2</v>
      </c>
      <c r="AA240" s="85">
        <f t="shared" si="107"/>
        <v>0.26127809266540281</v>
      </c>
      <c r="AB240" s="226">
        <v>0</v>
      </c>
      <c r="AD240" s="85">
        <f t="shared" si="105"/>
        <v>0.26127809266540281</v>
      </c>
    </row>
    <row r="241" spans="1:30" ht="12.3" x14ac:dyDescent="0.35">
      <c r="C241" s="12" t="s">
        <v>967</v>
      </c>
      <c r="D241" s="12" t="s">
        <v>481</v>
      </c>
      <c r="E241" s="75" t="s">
        <v>288</v>
      </c>
      <c r="F241" s="75" t="str">
        <f t="shared" si="103"/>
        <v>Dollars</v>
      </c>
      <c r="G241" s="75" t="s">
        <v>70</v>
      </c>
      <c r="H241" s="75" t="str">
        <f t="shared" si="104"/>
        <v>Mid year</v>
      </c>
      <c r="I241" s="1727">
        <v>0</v>
      </c>
      <c r="J241" s="1728">
        <v>0</v>
      </c>
      <c r="K241" s="1729">
        <v>0</v>
      </c>
      <c r="L241" s="1729">
        <v>0</v>
      </c>
      <c r="M241" s="1729">
        <v>0</v>
      </c>
      <c r="N241" s="222">
        <v>101927.14965165267</v>
      </c>
      <c r="O241" s="173">
        <v>242524.33206444583</v>
      </c>
      <c r="P241" s="174">
        <v>378990.91760865058</v>
      </c>
      <c r="Q241" s="174">
        <v>319837.808169119</v>
      </c>
      <c r="R241" s="103"/>
      <c r="S241" s="104"/>
      <c r="T241" s="103"/>
      <c r="U241" s="103"/>
      <c r="V241" s="103"/>
      <c r="W241" s="103"/>
      <c r="X241" s="104"/>
      <c r="Z241" s="85">
        <f t="shared" si="106"/>
        <v>9.6550482774763455E-2</v>
      </c>
      <c r="AA241" s="85">
        <f t="shared" si="107"/>
        <v>5.459007338600036E-2</v>
      </c>
      <c r="AB241" s="226">
        <v>0</v>
      </c>
      <c r="AD241" s="85">
        <f t="shared" si="105"/>
        <v>5.459007338600036E-2</v>
      </c>
    </row>
    <row r="242" spans="1:30" ht="12.3" x14ac:dyDescent="0.35">
      <c r="C242" s="12"/>
      <c r="D242" s="12" t="s">
        <v>484</v>
      </c>
      <c r="E242" s="75" t="s">
        <v>288</v>
      </c>
      <c r="F242" s="75" t="str">
        <f t="shared" si="103"/>
        <v>Dollars</v>
      </c>
      <c r="G242" s="75" t="s">
        <v>70</v>
      </c>
      <c r="H242" s="75" t="str">
        <f t="shared" si="104"/>
        <v>Mid year</v>
      </c>
      <c r="I242" s="1727">
        <v>0</v>
      </c>
      <c r="J242" s="1728">
        <v>0</v>
      </c>
      <c r="K242" s="1729">
        <v>0</v>
      </c>
      <c r="L242" s="1729">
        <v>0</v>
      </c>
      <c r="M242" s="1729">
        <v>0</v>
      </c>
      <c r="N242" s="222">
        <v>2775536.22</v>
      </c>
      <c r="O242" s="173">
        <v>1735295.5600000003</v>
      </c>
      <c r="P242" s="174">
        <v>2270909.3175284825</v>
      </c>
      <c r="Q242" s="174">
        <v>1045197.7424715172</v>
      </c>
      <c r="R242" s="103"/>
      <c r="S242" s="104"/>
      <c r="T242" s="103"/>
      <c r="U242" s="103"/>
      <c r="V242" s="103"/>
      <c r="W242" s="103"/>
      <c r="X242" s="104"/>
      <c r="Z242" s="85">
        <f t="shared" si="106"/>
        <v>0.31551725297391325</v>
      </c>
      <c r="AA242" s="85">
        <f t="shared" si="107"/>
        <v>0.2929362553515551</v>
      </c>
      <c r="AB242" s="226">
        <v>0</v>
      </c>
      <c r="AD242" s="85">
        <f t="shared" si="105"/>
        <v>0.2929362553515551</v>
      </c>
    </row>
    <row r="243" spans="1:30" ht="12.3" x14ac:dyDescent="0.35">
      <c r="C243" s="12"/>
      <c r="D243" s="12" t="s">
        <v>485</v>
      </c>
      <c r="E243" s="75" t="s">
        <v>288</v>
      </c>
      <c r="F243" s="75" t="str">
        <f t="shared" si="103"/>
        <v>Dollars</v>
      </c>
      <c r="G243" s="75" t="s">
        <v>70</v>
      </c>
      <c r="H243" s="75" t="str">
        <f t="shared" si="104"/>
        <v>Mid year</v>
      </c>
      <c r="I243" s="1727">
        <v>0</v>
      </c>
      <c r="J243" s="1728">
        <v>0</v>
      </c>
      <c r="K243" s="1729">
        <v>0</v>
      </c>
      <c r="L243" s="1729">
        <v>0</v>
      </c>
      <c r="M243" s="1729">
        <v>0</v>
      </c>
      <c r="N243" s="222">
        <v>0</v>
      </c>
      <c r="O243" s="173">
        <v>0</v>
      </c>
      <c r="P243" s="174">
        <v>0</v>
      </c>
      <c r="Q243" s="174">
        <v>0</v>
      </c>
      <c r="R243" s="103"/>
      <c r="S243" s="104"/>
      <c r="T243" s="103"/>
      <c r="U243" s="103"/>
      <c r="V243" s="103"/>
      <c r="W243" s="103"/>
      <c r="X243" s="104"/>
      <c r="Z243" s="85">
        <f t="shared" si="106"/>
        <v>0</v>
      </c>
      <c r="AA243" s="85">
        <f t="shared" si="107"/>
        <v>0</v>
      </c>
      <c r="AB243" s="226">
        <v>0</v>
      </c>
      <c r="AD243" s="85">
        <f t="shared" si="105"/>
        <v>0</v>
      </c>
    </row>
    <row r="244" spans="1:30" ht="12.3" x14ac:dyDescent="0.35">
      <c r="C244" s="12"/>
      <c r="D244" s="12" t="s">
        <v>486</v>
      </c>
      <c r="E244" s="75" t="s">
        <v>288</v>
      </c>
      <c r="F244" s="75" t="str">
        <f t="shared" si="103"/>
        <v>Dollars</v>
      </c>
      <c r="G244" s="75" t="s">
        <v>70</v>
      </c>
      <c r="H244" s="75" t="str">
        <f t="shared" si="104"/>
        <v>Mid year</v>
      </c>
      <c r="I244" s="1727">
        <v>0</v>
      </c>
      <c r="J244" s="1728">
        <v>0</v>
      </c>
      <c r="K244" s="1729">
        <v>0</v>
      </c>
      <c r="L244" s="1729">
        <v>0</v>
      </c>
      <c r="M244" s="1729">
        <v>0</v>
      </c>
      <c r="N244" s="222">
        <v>442539.97000000003</v>
      </c>
      <c r="O244" s="173">
        <v>308339.15000000002</v>
      </c>
      <c r="P244" s="174">
        <v>222800.53000000003</v>
      </c>
      <c r="Q244" s="174">
        <v>111178.79999999999</v>
      </c>
      <c r="R244" s="103"/>
      <c r="S244" s="104"/>
      <c r="T244" s="103"/>
      <c r="U244" s="103"/>
      <c r="V244" s="103"/>
      <c r="W244" s="103"/>
      <c r="X244" s="104"/>
      <c r="Z244" s="85">
        <f t="shared" si="106"/>
        <v>3.3561907129637761E-2</v>
      </c>
      <c r="AA244" s="85">
        <f t="shared" si="107"/>
        <v>3.7248737514869235E-2</v>
      </c>
      <c r="AB244" s="226">
        <v>0</v>
      </c>
      <c r="AD244" s="85">
        <f t="shared" si="105"/>
        <v>3.7248737514869235E-2</v>
      </c>
    </row>
    <row r="245" spans="1:30" ht="12.3" x14ac:dyDescent="0.35">
      <c r="C245" s="12"/>
      <c r="D245" s="12" t="s">
        <v>487</v>
      </c>
      <c r="E245" s="75" t="s">
        <v>288</v>
      </c>
      <c r="F245" s="75" t="str">
        <f t="shared" si="103"/>
        <v>Dollars</v>
      </c>
      <c r="G245" s="75" t="s">
        <v>70</v>
      </c>
      <c r="H245" s="75" t="str">
        <f t="shared" si="104"/>
        <v>Mid year</v>
      </c>
      <c r="I245" s="1727">
        <v>0</v>
      </c>
      <c r="J245" s="1728">
        <v>0</v>
      </c>
      <c r="K245" s="1729">
        <v>0</v>
      </c>
      <c r="L245" s="1729">
        <v>0</v>
      </c>
      <c r="M245" s="1729">
        <v>0</v>
      </c>
      <c r="N245" s="222">
        <v>0</v>
      </c>
      <c r="O245" s="173">
        <v>0</v>
      </c>
      <c r="P245" s="174">
        <v>0</v>
      </c>
      <c r="Q245" s="174">
        <v>0</v>
      </c>
      <c r="R245" s="103"/>
      <c r="S245" s="104"/>
      <c r="T245" s="103"/>
      <c r="U245" s="103"/>
      <c r="V245" s="103"/>
      <c r="W245" s="103"/>
      <c r="X245" s="104"/>
      <c r="Z245" s="85">
        <f t="shared" si="106"/>
        <v>0</v>
      </c>
      <c r="AA245" s="85">
        <f t="shared" si="107"/>
        <v>0</v>
      </c>
      <c r="AB245" s="226">
        <v>0</v>
      </c>
      <c r="AD245" s="85">
        <f t="shared" si="105"/>
        <v>0</v>
      </c>
    </row>
    <row r="246" spans="1:30" ht="12.3" x14ac:dyDescent="0.35">
      <c r="C246" s="12" t="s">
        <v>968</v>
      </c>
      <c r="D246" s="12" t="s">
        <v>482</v>
      </c>
      <c r="E246" s="75" t="s">
        <v>288</v>
      </c>
      <c r="F246" s="75" t="str">
        <f t="shared" si="103"/>
        <v>Dollars</v>
      </c>
      <c r="G246" s="75" t="s">
        <v>70</v>
      </c>
      <c r="H246" s="75" t="str">
        <f t="shared" si="104"/>
        <v>Mid year</v>
      </c>
      <c r="I246" s="1727">
        <v>0</v>
      </c>
      <c r="J246" s="1728">
        <v>0</v>
      </c>
      <c r="K246" s="1729">
        <v>0</v>
      </c>
      <c r="L246" s="1729">
        <v>0</v>
      </c>
      <c r="M246" s="1729">
        <v>0</v>
      </c>
      <c r="N246" s="222">
        <v>438422.81150156714</v>
      </c>
      <c r="O246" s="173">
        <v>760897.34933309117</v>
      </c>
      <c r="P246" s="174">
        <v>663170.85018815938</v>
      </c>
      <c r="Q246" s="174">
        <v>426307.04969082173</v>
      </c>
      <c r="R246" s="103"/>
      <c r="S246" s="104"/>
      <c r="T246" s="103"/>
      <c r="U246" s="103"/>
      <c r="V246" s="103"/>
      <c r="W246" s="103"/>
      <c r="X246" s="104"/>
      <c r="Z246" s="85">
        <f t="shared" si="106"/>
        <v>0.12869070011938635</v>
      </c>
      <c r="AA246" s="85">
        <f t="shared" si="107"/>
        <v>0.10730524515176836</v>
      </c>
      <c r="AB246" s="226">
        <v>0</v>
      </c>
      <c r="AD246" s="85">
        <f t="shared" si="105"/>
        <v>0.10730524515176836</v>
      </c>
    </row>
    <row r="247" spans="1:30" ht="12.3" x14ac:dyDescent="0.35">
      <c r="C247" s="12"/>
      <c r="D247" s="12" t="s">
        <v>488</v>
      </c>
      <c r="E247" s="75" t="s">
        <v>288</v>
      </c>
      <c r="F247" s="75" t="str">
        <f t="shared" si="103"/>
        <v>Dollars</v>
      </c>
      <c r="G247" s="75" t="s">
        <v>70</v>
      </c>
      <c r="H247" s="75" t="str">
        <f t="shared" si="104"/>
        <v>Mid year</v>
      </c>
      <c r="I247" s="1727">
        <v>0</v>
      </c>
      <c r="J247" s="1728">
        <v>0</v>
      </c>
      <c r="K247" s="1729">
        <v>0</v>
      </c>
      <c r="L247" s="1729">
        <v>0</v>
      </c>
      <c r="M247" s="1729">
        <v>0</v>
      </c>
      <c r="N247" s="222">
        <v>699176.48000000021</v>
      </c>
      <c r="O247" s="173">
        <v>622216.30999999982</v>
      </c>
      <c r="P247" s="174">
        <v>485067.08000000025</v>
      </c>
      <c r="Q247" s="174">
        <v>709876.05000000016</v>
      </c>
      <c r="R247" s="103"/>
      <c r="S247" s="104"/>
      <c r="T247" s="103"/>
      <c r="U247" s="103"/>
      <c r="V247" s="103"/>
      <c r="W247" s="103"/>
      <c r="X247" s="104"/>
      <c r="Z247" s="85">
        <f t="shared" si="106"/>
        <v>0.21429259952125856</v>
      </c>
      <c r="AA247" s="85">
        <f t="shared" si="107"/>
        <v>0.10537902475299603</v>
      </c>
      <c r="AB247" s="226">
        <v>0</v>
      </c>
      <c r="AD247" s="85">
        <f t="shared" si="105"/>
        <v>0.10537902475299603</v>
      </c>
    </row>
    <row r="248" spans="1:30" ht="12.3" x14ac:dyDescent="0.35">
      <c r="C248" s="12"/>
      <c r="D248" s="12" t="s">
        <v>489</v>
      </c>
      <c r="E248" s="75" t="s">
        <v>288</v>
      </c>
      <c r="F248" s="75" t="str">
        <f t="shared" si="103"/>
        <v>Dollars</v>
      </c>
      <c r="G248" s="75" t="s">
        <v>70</v>
      </c>
      <c r="H248" s="75" t="str">
        <f t="shared" si="104"/>
        <v>Mid year</v>
      </c>
      <c r="I248" s="1727">
        <v>0</v>
      </c>
      <c r="J248" s="1728">
        <v>0</v>
      </c>
      <c r="K248" s="1729">
        <v>0</v>
      </c>
      <c r="L248" s="1729">
        <v>0</v>
      </c>
      <c r="M248" s="1729">
        <v>0</v>
      </c>
      <c r="N248" s="222">
        <v>255601.59</v>
      </c>
      <c r="O248" s="173">
        <v>9884.39</v>
      </c>
      <c r="P248" s="174">
        <v>56855.820000000007</v>
      </c>
      <c r="Q248" s="174">
        <v>0</v>
      </c>
      <c r="R248" s="103"/>
      <c r="S248" s="104"/>
      <c r="T248" s="103"/>
      <c r="U248" s="103"/>
      <c r="V248" s="103"/>
      <c r="W248" s="103"/>
      <c r="X248" s="104"/>
      <c r="Z248" s="85">
        <f t="shared" si="106"/>
        <v>0</v>
      </c>
      <c r="AA248" s="85">
        <f t="shared" si="107"/>
        <v>3.8703363539801172E-3</v>
      </c>
      <c r="AB248" s="226">
        <v>0</v>
      </c>
      <c r="AD248" s="85">
        <f t="shared" si="105"/>
        <v>3.8703363539801172E-3</v>
      </c>
    </row>
    <row r="249" spans="1:30" ht="12.3" x14ac:dyDescent="0.35">
      <c r="C249" s="12" t="s">
        <v>970</v>
      </c>
      <c r="D249" s="12" t="s">
        <v>481</v>
      </c>
      <c r="E249" s="75" t="s">
        <v>288</v>
      </c>
      <c r="F249" s="75" t="str">
        <f t="shared" si="103"/>
        <v>Dollars</v>
      </c>
      <c r="G249" s="75" t="s">
        <v>70</v>
      </c>
      <c r="H249" s="75" t="str">
        <f t="shared" si="104"/>
        <v>Mid year</v>
      </c>
      <c r="I249" s="1727">
        <v>0</v>
      </c>
      <c r="J249" s="1728">
        <v>0</v>
      </c>
      <c r="K249" s="1729">
        <v>0</v>
      </c>
      <c r="L249" s="1729">
        <v>0</v>
      </c>
      <c r="M249" s="1729">
        <v>0</v>
      </c>
      <c r="N249" s="222">
        <v>0</v>
      </c>
      <c r="O249" s="173">
        <v>0</v>
      </c>
      <c r="P249" s="174">
        <v>0</v>
      </c>
      <c r="Q249" s="174">
        <v>0</v>
      </c>
      <c r="R249" s="103"/>
      <c r="S249" s="104"/>
      <c r="T249" s="103"/>
      <c r="U249" s="103"/>
      <c r="V249" s="103"/>
      <c r="W249" s="103"/>
      <c r="X249" s="104"/>
      <c r="Z249" s="85">
        <f t="shared" si="106"/>
        <v>0</v>
      </c>
      <c r="AA249" s="85">
        <f t="shared" si="107"/>
        <v>0</v>
      </c>
      <c r="AB249" s="226">
        <v>0</v>
      </c>
      <c r="AD249" s="85">
        <f t="shared" si="105"/>
        <v>0</v>
      </c>
    </row>
    <row r="250" spans="1:30" ht="12.3" x14ac:dyDescent="0.35">
      <c r="C250" s="12"/>
      <c r="D250" s="12" t="s">
        <v>490</v>
      </c>
      <c r="E250" s="75" t="s">
        <v>288</v>
      </c>
      <c r="F250" s="75" t="str">
        <f t="shared" si="103"/>
        <v>Dollars</v>
      </c>
      <c r="G250" s="75" t="s">
        <v>70</v>
      </c>
      <c r="H250" s="75" t="str">
        <f t="shared" si="104"/>
        <v>Mid year</v>
      </c>
      <c r="I250" s="1727">
        <v>0</v>
      </c>
      <c r="J250" s="1728">
        <v>0</v>
      </c>
      <c r="K250" s="1729">
        <v>0</v>
      </c>
      <c r="L250" s="1729">
        <v>0</v>
      </c>
      <c r="M250" s="1729">
        <v>0</v>
      </c>
      <c r="N250" s="222">
        <v>0</v>
      </c>
      <c r="O250" s="173">
        <v>0</v>
      </c>
      <c r="P250" s="174">
        <v>0</v>
      </c>
      <c r="Q250" s="174">
        <v>0</v>
      </c>
      <c r="R250" s="103"/>
      <c r="S250" s="104"/>
      <c r="T250" s="103"/>
      <c r="U250" s="103"/>
      <c r="V250" s="103"/>
      <c r="W250" s="103"/>
      <c r="X250" s="104"/>
      <c r="Z250" s="85">
        <f t="shared" si="106"/>
        <v>0</v>
      </c>
      <c r="AA250" s="85">
        <f t="shared" si="107"/>
        <v>0</v>
      </c>
      <c r="AB250" s="226">
        <v>0</v>
      </c>
      <c r="AD250" s="85">
        <f t="shared" si="105"/>
        <v>0</v>
      </c>
    </row>
    <row r="251" spans="1:30" ht="12.3" x14ac:dyDescent="0.35">
      <c r="C251" s="12"/>
      <c r="D251" s="12" t="s">
        <v>491</v>
      </c>
      <c r="E251" s="75" t="s">
        <v>288</v>
      </c>
      <c r="F251" s="75" t="str">
        <f t="shared" si="103"/>
        <v>Dollars</v>
      </c>
      <c r="G251" s="75" t="s">
        <v>70</v>
      </c>
      <c r="H251" s="75" t="str">
        <f t="shared" si="104"/>
        <v>Mid year</v>
      </c>
      <c r="I251" s="1727">
        <v>0</v>
      </c>
      <c r="J251" s="1728">
        <v>0</v>
      </c>
      <c r="K251" s="1729">
        <v>0</v>
      </c>
      <c r="L251" s="1729">
        <v>0</v>
      </c>
      <c r="M251" s="1729">
        <v>0</v>
      </c>
      <c r="N251" s="222">
        <v>0</v>
      </c>
      <c r="O251" s="173">
        <v>0</v>
      </c>
      <c r="P251" s="174">
        <v>0</v>
      </c>
      <c r="Q251" s="174">
        <v>0</v>
      </c>
      <c r="R251" s="103"/>
      <c r="S251" s="104"/>
      <c r="T251" s="103"/>
      <c r="U251" s="103"/>
      <c r="V251" s="103"/>
      <c r="W251" s="103"/>
      <c r="X251" s="104"/>
      <c r="Z251" s="85">
        <f t="shared" si="106"/>
        <v>0</v>
      </c>
      <c r="AA251" s="85">
        <f t="shared" si="107"/>
        <v>0</v>
      </c>
      <c r="AB251" s="226">
        <v>0</v>
      </c>
      <c r="AD251" s="85">
        <f t="shared" si="105"/>
        <v>0</v>
      </c>
    </row>
    <row r="253" spans="1:30" ht="12.3" x14ac:dyDescent="0.35">
      <c r="D253" s="74" t="str">
        <f>"Total "&amp;D236</f>
        <v>Total EXPENDITURE - ALL</v>
      </c>
      <c r="E253" s="67" t="s">
        <v>134</v>
      </c>
      <c r="F253" s="67" t="str">
        <f>F238</f>
        <v>Dollars</v>
      </c>
      <c r="G253" s="67" t="str">
        <f t="shared" ref="G253:H253" si="108">G238</f>
        <v>Nominal</v>
      </c>
      <c r="H253" s="67" t="str">
        <f t="shared" si="108"/>
        <v>Mid year</v>
      </c>
      <c r="I253" s="177">
        <f>SUM(I238:I251)</f>
        <v>0</v>
      </c>
      <c r="J253" s="175">
        <f t="shared" ref="J253:AD253" si="109">SUM(J238:J251)</f>
        <v>0</v>
      </c>
      <c r="K253" s="175">
        <f t="shared" si="109"/>
        <v>0</v>
      </c>
      <c r="L253" s="175">
        <f t="shared" si="109"/>
        <v>0</v>
      </c>
      <c r="M253" s="175">
        <f t="shared" si="109"/>
        <v>0</v>
      </c>
      <c r="N253" s="175">
        <f t="shared" si="109"/>
        <v>8988462.219731437</v>
      </c>
      <c r="O253" s="176">
        <f t="shared" si="109"/>
        <v>7938355.5730173774</v>
      </c>
      <c r="P253" s="175">
        <f t="shared" si="109"/>
        <v>5993029.5320853088</v>
      </c>
      <c r="Q253" s="175">
        <f t="shared" si="109"/>
        <v>3312648.460963665</v>
      </c>
      <c r="R253" s="175">
        <f t="shared" si="109"/>
        <v>0</v>
      </c>
      <c r="S253" s="177">
        <f t="shared" si="109"/>
        <v>0</v>
      </c>
      <c r="T253" s="175">
        <f t="shared" si="109"/>
        <v>0</v>
      </c>
      <c r="U253" s="175">
        <f t="shared" si="109"/>
        <v>0</v>
      </c>
      <c r="V253" s="175">
        <f t="shared" si="109"/>
        <v>0</v>
      </c>
      <c r="W253" s="175">
        <f t="shared" si="109"/>
        <v>0</v>
      </c>
      <c r="X253" s="175">
        <f t="shared" si="109"/>
        <v>0</v>
      </c>
      <c r="Z253" s="225">
        <f t="shared" si="109"/>
        <v>1</v>
      </c>
      <c r="AA253" s="225">
        <f t="shared" si="109"/>
        <v>0.99999999999999989</v>
      </c>
      <c r="AB253" s="225">
        <f t="shared" si="109"/>
        <v>0</v>
      </c>
      <c r="AD253" s="225">
        <f t="shared" si="109"/>
        <v>0.99999999999999989</v>
      </c>
    </row>
    <row r="254" spans="1:30" x14ac:dyDescent="0.3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row>
    <row r="255" spans="1:30" ht="12.3" x14ac:dyDescent="0.35">
      <c r="A255" s="70">
        <f>IF(SUM($I255:$AD255)&gt;0,1,0)</f>
        <v>0</v>
      </c>
      <c r="B255" s="6"/>
      <c r="C255" s="6"/>
      <c r="D255" s="15" t="s">
        <v>139</v>
      </c>
      <c r="E255" s="6"/>
      <c r="F255" s="6"/>
      <c r="G255" s="6"/>
      <c r="H255" s="6"/>
      <c r="I255" s="70">
        <v>0</v>
      </c>
      <c r="J255" s="70">
        <v>0</v>
      </c>
      <c r="K255" s="70">
        <v>0</v>
      </c>
      <c r="L255" s="70">
        <v>0</v>
      </c>
      <c r="M255" s="70">
        <v>0</v>
      </c>
      <c r="N255" s="70">
        <v>0</v>
      </c>
      <c r="O255" s="70">
        <v>0</v>
      </c>
      <c r="P255" s="70">
        <v>0</v>
      </c>
      <c r="Q255" s="70">
        <v>0</v>
      </c>
      <c r="R255" s="70">
        <v>0</v>
      </c>
      <c r="S255" s="70">
        <v>0</v>
      </c>
      <c r="T255" s="70">
        <v>0</v>
      </c>
      <c r="U255" s="70">
        <v>0</v>
      </c>
      <c r="V255" s="70">
        <v>0</v>
      </c>
      <c r="W255" s="70">
        <v>0</v>
      </c>
      <c r="X255" s="70">
        <v>0</v>
      </c>
      <c r="Y255" s="6"/>
      <c r="Z255" s="70">
        <f>IF(ISERROR(Z253),1,0)</f>
        <v>0</v>
      </c>
      <c r="AA255" s="70">
        <f>IF(ISERROR(AA253),1,0)</f>
        <v>0</v>
      </c>
      <c r="AB255" s="70">
        <f>IF(ISERROR(AB253),1,0)</f>
        <v>0</v>
      </c>
      <c r="AC255" s="6"/>
      <c r="AD255" s="70">
        <f>IF(ISERROR(AD253),1,0)</f>
        <v>0</v>
      </c>
    </row>
    <row r="257" spans="3:31" ht="12.3" x14ac:dyDescent="0.35">
      <c r="C257" s="6"/>
      <c r="D257" s="73" t="s">
        <v>975</v>
      </c>
      <c r="E257" s="64" t="s">
        <v>65</v>
      </c>
      <c r="F257" s="64" t="s">
        <v>66</v>
      </c>
      <c r="G257" s="64" t="s">
        <v>67</v>
      </c>
      <c r="H257" s="64" t="s">
        <v>68</v>
      </c>
      <c r="I257" s="64" t="str">
        <f>Capex_Historical!K$10</f>
        <v>RY09</v>
      </c>
      <c r="J257" s="96" t="str">
        <f>Capex_Historical!L$10</f>
        <v>RY10</v>
      </c>
      <c r="K257" s="64" t="str">
        <f>Capex_Historical!M$10</f>
        <v>RY11</v>
      </c>
      <c r="L257" s="64" t="str">
        <f>Capex_Historical!N$10</f>
        <v>RY12</v>
      </c>
      <c r="M257" s="64" t="str">
        <f>Capex_Historical!O$10</f>
        <v>RY13</v>
      </c>
      <c r="N257" s="88" t="str">
        <f>Capex_Historical!P$10</f>
        <v>RY14</v>
      </c>
      <c r="O257" s="96" t="str">
        <f>Capex_Historical!Q$10</f>
        <v>RY15</v>
      </c>
      <c r="P257" s="64" t="str">
        <f>Capex_Historical!R$10</f>
        <v>RY16</v>
      </c>
      <c r="Q257" s="64" t="str">
        <f>Capex_Historical!S$10</f>
        <v>RY17</v>
      </c>
      <c r="R257" s="64" t="str">
        <f>Capex_Historical!T$10</f>
        <v>RY18</v>
      </c>
      <c r="S257" s="88" t="str">
        <f>Capex_Historical!U$10</f>
        <v>RY19</v>
      </c>
      <c r="T257" s="64" t="str">
        <f>Capex_Historical!V$10</f>
        <v>RY20</v>
      </c>
      <c r="U257" s="64" t="str">
        <f>Capex_Historical!W$10</f>
        <v>RY21</v>
      </c>
      <c r="V257" s="64" t="str">
        <f>Capex_Historical!X$10</f>
        <v>RY22</v>
      </c>
      <c r="W257" s="64" t="str">
        <f>Capex_Historical!Y$10</f>
        <v>RY23</v>
      </c>
      <c r="X257" s="88" t="str">
        <f>Capex_Historical!Z$10</f>
        <v>RY24</v>
      </c>
      <c r="Z257" s="72" t="str">
        <f t="shared" ref="Z257:AD257" si="110">Z$10</f>
        <v>RY17 %</v>
      </c>
      <c r="AA257" s="72" t="str">
        <f t="shared" si="110"/>
        <v>RY15-RY17 Avg</v>
      </c>
      <c r="AB257" s="72" t="str">
        <f t="shared" si="110"/>
        <v>Custom %</v>
      </c>
      <c r="AD257" s="72" t="str">
        <f t="shared" si="110"/>
        <v>Selected</v>
      </c>
      <c r="AE257" s="6"/>
    </row>
    <row r="258" spans="3:31" x14ac:dyDescent="0.35">
      <c r="C258" s="6"/>
      <c r="J258" s="97"/>
      <c r="K258" s="91"/>
      <c r="L258" s="91"/>
      <c r="M258" s="91"/>
      <c r="N258" s="89"/>
      <c r="O258" s="97"/>
      <c r="P258" s="91"/>
      <c r="Q258" s="91"/>
      <c r="R258" s="91"/>
      <c r="S258" s="89"/>
      <c r="T258" s="91"/>
      <c r="U258" s="91"/>
      <c r="V258" s="91"/>
      <c r="W258" s="91"/>
      <c r="X258" s="89"/>
      <c r="AE258" s="6"/>
    </row>
    <row r="259" spans="3:31" ht="12.75" customHeight="1" x14ac:dyDescent="0.35">
      <c r="C259" s="15" t="s">
        <v>951</v>
      </c>
      <c r="D259" s="15" t="s">
        <v>481</v>
      </c>
      <c r="E259" s="75" t="s">
        <v>288</v>
      </c>
      <c r="F259" s="75" t="str">
        <f t="shared" ref="F259:F272" si="111">Dollars</f>
        <v>Dollars</v>
      </c>
      <c r="G259" s="75" t="s">
        <v>70</v>
      </c>
      <c r="H259" s="75" t="str">
        <f t="shared" ref="H259:H272" si="112">Mid_year</f>
        <v>Mid year</v>
      </c>
      <c r="I259" s="1727">
        <v>0</v>
      </c>
      <c r="J259" s="1728">
        <v>0</v>
      </c>
      <c r="K259" s="1729">
        <v>0</v>
      </c>
      <c r="L259" s="1729">
        <v>0</v>
      </c>
      <c r="M259" s="1729">
        <v>0</v>
      </c>
      <c r="N259" s="222">
        <v>830015.21857821778</v>
      </c>
      <c r="O259" s="173">
        <v>882781.81828650658</v>
      </c>
      <c r="P259" s="174">
        <v>803279.87009334832</v>
      </c>
      <c r="Q259" s="174">
        <v>496397.44063220714</v>
      </c>
      <c r="R259" s="103"/>
      <c r="S259" s="104"/>
      <c r="T259" s="103"/>
      <c r="U259" s="103"/>
      <c r="V259" s="103"/>
      <c r="W259" s="103"/>
      <c r="X259" s="104"/>
      <c r="Z259" s="85">
        <f>IF(Q$274=0,0,Q259/Q$274)</f>
        <v>0.14984911513605123</v>
      </c>
      <c r="AA259" s="85">
        <f>IF(AVERAGE(O$274:Q$274)=0,0,
AVERAGE(O259:Q259)/AVERAGE(O$274:Q$274))</f>
        <v>0.12656314548742306</v>
      </c>
      <c r="AB259" s="226">
        <v>0</v>
      </c>
      <c r="AD259" s="85">
        <f t="shared" ref="AD259:AD272" si="113">IFERROR(INDEX(Z259:AB259,,MATCH(D$234,$Z$10:$AB$10,0)),"N/A")</f>
        <v>0.12656314548742306</v>
      </c>
      <c r="AE259" s="6"/>
    </row>
    <row r="260" spans="3:31" ht="12.3" x14ac:dyDescent="0.35">
      <c r="C260" s="12"/>
      <c r="D260" s="12" t="s">
        <v>482</v>
      </c>
      <c r="E260" s="75" t="s">
        <v>288</v>
      </c>
      <c r="F260" s="75" t="str">
        <f t="shared" si="111"/>
        <v>Dollars</v>
      </c>
      <c r="G260" s="75" t="s">
        <v>70</v>
      </c>
      <c r="H260" s="75" t="str">
        <f t="shared" si="112"/>
        <v>Mid year</v>
      </c>
      <c r="I260" s="1727">
        <v>0</v>
      </c>
      <c r="J260" s="1728">
        <v>0</v>
      </c>
      <c r="K260" s="1729">
        <v>0</v>
      </c>
      <c r="L260" s="1729">
        <v>0</v>
      </c>
      <c r="M260" s="1729">
        <v>0</v>
      </c>
      <c r="N260" s="222">
        <v>261520.74000000002</v>
      </c>
      <c r="O260" s="173">
        <v>159153.61333333331</v>
      </c>
      <c r="P260" s="174">
        <v>27471.126666666667</v>
      </c>
      <c r="Q260" s="174">
        <v>112.44</v>
      </c>
      <c r="R260" s="103"/>
      <c r="S260" s="104"/>
      <c r="T260" s="103"/>
      <c r="U260" s="103"/>
      <c r="V260" s="103"/>
      <c r="W260" s="103"/>
      <c r="X260" s="104"/>
      <c r="Z260" s="85">
        <f t="shared" ref="Z260:Z272" si="114">IF(Q$274=0,0,Q260/Q$274)</f>
        <v>3.3942629688901751E-5</v>
      </c>
      <c r="AA260" s="85">
        <f t="shared" ref="AA260:AA272" si="115">IF(AVERAGE(O$274:Q$274)=0,0,
AVERAGE(O260:Q260)/AVERAGE(O$274:Q$274))</f>
        <v>1.0829089336004918E-2</v>
      </c>
      <c r="AB260" s="226">
        <v>0</v>
      </c>
      <c r="AD260" s="85">
        <f t="shared" si="113"/>
        <v>1.0829089336004918E-2</v>
      </c>
    </row>
    <row r="261" spans="3:31" ht="12.3" x14ac:dyDescent="0.35">
      <c r="C261" s="12"/>
      <c r="D261" s="12" t="s">
        <v>483</v>
      </c>
      <c r="E261" s="75" t="s">
        <v>288</v>
      </c>
      <c r="F261" s="75" t="str">
        <f t="shared" si="111"/>
        <v>Dollars</v>
      </c>
      <c r="G261" s="75" t="s">
        <v>70</v>
      </c>
      <c r="H261" s="75" t="str">
        <f t="shared" si="112"/>
        <v>Mid year</v>
      </c>
      <c r="I261" s="1727">
        <v>0</v>
      </c>
      <c r="J261" s="1728">
        <v>0</v>
      </c>
      <c r="K261" s="1729">
        <v>0</v>
      </c>
      <c r="L261" s="1729">
        <v>0</v>
      </c>
      <c r="M261" s="1729">
        <v>0</v>
      </c>
      <c r="N261" s="222">
        <v>3183722.0399999982</v>
      </c>
      <c r="O261" s="173">
        <v>3217263.05</v>
      </c>
      <c r="P261" s="174">
        <v>1084484.0200000003</v>
      </c>
      <c r="Q261" s="174">
        <v>203741.13</v>
      </c>
      <c r="R261" s="103"/>
      <c r="S261" s="104"/>
      <c r="T261" s="103"/>
      <c r="U261" s="103"/>
      <c r="V261" s="103"/>
      <c r="W261" s="103"/>
      <c r="X261" s="104"/>
      <c r="Z261" s="85">
        <f t="shared" si="114"/>
        <v>6.1503999715300531E-2</v>
      </c>
      <c r="AA261" s="85">
        <f t="shared" si="115"/>
        <v>0.26127809266540281</v>
      </c>
      <c r="AB261" s="226">
        <v>0</v>
      </c>
      <c r="AD261" s="85">
        <f t="shared" si="113"/>
        <v>0.26127809266540281</v>
      </c>
    </row>
    <row r="262" spans="3:31" ht="12.3" x14ac:dyDescent="0.35">
      <c r="C262" s="12" t="s">
        <v>967</v>
      </c>
      <c r="D262" s="12" t="s">
        <v>481</v>
      </c>
      <c r="E262" s="75" t="s">
        <v>288</v>
      </c>
      <c r="F262" s="75" t="str">
        <f t="shared" si="111"/>
        <v>Dollars</v>
      </c>
      <c r="G262" s="75" t="s">
        <v>70</v>
      </c>
      <c r="H262" s="75" t="str">
        <f t="shared" si="112"/>
        <v>Mid year</v>
      </c>
      <c r="I262" s="1727">
        <v>0</v>
      </c>
      <c r="J262" s="1728">
        <v>0</v>
      </c>
      <c r="K262" s="1729">
        <v>0</v>
      </c>
      <c r="L262" s="1729">
        <v>0</v>
      </c>
      <c r="M262" s="1729">
        <v>0</v>
      </c>
      <c r="N262" s="222">
        <v>101927.14965165267</v>
      </c>
      <c r="O262" s="173">
        <v>242524.33206444583</v>
      </c>
      <c r="P262" s="174">
        <v>378990.91760865058</v>
      </c>
      <c r="Q262" s="174">
        <v>319837.808169119</v>
      </c>
      <c r="R262" s="103"/>
      <c r="S262" s="104"/>
      <c r="T262" s="103"/>
      <c r="U262" s="103"/>
      <c r="V262" s="103"/>
      <c r="W262" s="103"/>
      <c r="X262" s="104"/>
      <c r="Z262" s="85">
        <f t="shared" si="114"/>
        <v>9.6550482774763455E-2</v>
      </c>
      <c r="AA262" s="85">
        <f t="shared" si="115"/>
        <v>5.459007338600036E-2</v>
      </c>
      <c r="AB262" s="226">
        <v>0</v>
      </c>
      <c r="AD262" s="85">
        <f t="shared" si="113"/>
        <v>5.459007338600036E-2</v>
      </c>
    </row>
    <row r="263" spans="3:31" ht="12.3" x14ac:dyDescent="0.35">
      <c r="C263" s="12"/>
      <c r="D263" s="12" t="s">
        <v>484</v>
      </c>
      <c r="E263" s="75" t="s">
        <v>288</v>
      </c>
      <c r="F263" s="75" t="str">
        <f t="shared" si="111"/>
        <v>Dollars</v>
      </c>
      <c r="G263" s="75" t="s">
        <v>70</v>
      </c>
      <c r="H263" s="75" t="str">
        <f t="shared" si="112"/>
        <v>Mid year</v>
      </c>
      <c r="I263" s="1727">
        <v>0</v>
      </c>
      <c r="J263" s="1728">
        <v>0</v>
      </c>
      <c r="K263" s="1729">
        <v>0</v>
      </c>
      <c r="L263" s="1729">
        <v>0</v>
      </c>
      <c r="M263" s="1729">
        <v>0</v>
      </c>
      <c r="N263" s="222">
        <v>2775536.22</v>
      </c>
      <c r="O263" s="173">
        <v>1735295.5600000003</v>
      </c>
      <c r="P263" s="174">
        <v>2270909.3175284825</v>
      </c>
      <c r="Q263" s="174">
        <v>1045197.7424715172</v>
      </c>
      <c r="R263" s="103"/>
      <c r="S263" s="104"/>
      <c r="T263" s="103"/>
      <c r="U263" s="103"/>
      <c r="V263" s="103"/>
      <c r="W263" s="103"/>
      <c r="X263" s="104"/>
      <c r="Z263" s="85">
        <f t="shared" si="114"/>
        <v>0.31551725297391325</v>
      </c>
      <c r="AA263" s="85">
        <f t="shared" si="115"/>
        <v>0.2929362553515551</v>
      </c>
      <c r="AB263" s="226">
        <v>0</v>
      </c>
      <c r="AD263" s="85">
        <f t="shared" si="113"/>
        <v>0.2929362553515551</v>
      </c>
    </row>
    <row r="264" spans="3:31" ht="12.3" x14ac:dyDescent="0.35">
      <c r="C264" s="12"/>
      <c r="D264" s="12" t="s">
        <v>485</v>
      </c>
      <c r="E264" s="75" t="s">
        <v>288</v>
      </c>
      <c r="F264" s="75" t="str">
        <f t="shared" si="111"/>
        <v>Dollars</v>
      </c>
      <c r="G264" s="75" t="s">
        <v>70</v>
      </c>
      <c r="H264" s="75" t="str">
        <f t="shared" si="112"/>
        <v>Mid year</v>
      </c>
      <c r="I264" s="1727">
        <v>0</v>
      </c>
      <c r="J264" s="1728">
        <v>0</v>
      </c>
      <c r="K264" s="1729">
        <v>0</v>
      </c>
      <c r="L264" s="1729">
        <v>0</v>
      </c>
      <c r="M264" s="1729">
        <v>0</v>
      </c>
      <c r="N264" s="222">
        <v>0</v>
      </c>
      <c r="O264" s="173">
        <v>0</v>
      </c>
      <c r="P264" s="174">
        <v>0</v>
      </c>
      <c r="Q264" s="174">
        <v>0</v>
      </c>
      <c r="R264" s="103"/>
      <c r="S264" s="104"/>
      <c r="T264" s="103"/>
      <c r="U264" s="103"/>
      <c r="V264" s="103"/>
      <c r="W264" s="103"/>
      <c r="X264" s="104"/>
      <c r="Z264" s="85">
        <f t="shared" si="114"/>
        <v>0</v>
      </c>
      <c r="AA264" s="85">
        <f t="shared" si="115"/>
        <v>0</v>
      </c>
      <c r="AB264" s="226">
        <v>0</v>
      </c>
      <c r="AD264" s="85">
        <f t="shared" si="113"/>
        <v>0</v>
      </c>
    </row>
    <row r="265" spans="3:31" ht="12.3" x14ac:dyDescent="0.35">
      <c r="C265" s="12"/>
      <c r="D265" s="12" t="s">
        <v>486</v>
      </c>
      <c r="E265" s="75" t="s">
        <v>288</v>
      </c>
      <c r="F265" s="75" t="str">
        <f t="shared" si="111"/>
        <v>Dollars</v>
      </c>
      <c r="G265" s="75" t="s">
        <v>70</v>
      </c>
      <c r="H265" s="75" t="str">
        <f t="shared" si="112"/>
        <v>Mid year</v>
      </c>
      <c r="I265" s="1727">
        <v>0</v>
      </c>
      <c r="J265" s="1728">
        <v>0</v>
      </c>
      <c r="K265" s="1729">
        <v>0</v>
      </c>
      <c r="L265" s="1729">
        <v>0</v>
      </c>
      <c r="M265" s="1729">
        <v>0</v>
      </c>
      <c r="N265" s="222">
        <v>442539.97000000003</v>
      </c>
      <c r="O265" s="173">
        <v>308339.15000000002</v>
      </c>
      <c r="P265" s="174">
        <v>222800.53000000003</v>
      </c>
      <c r="Q265" s="174">
        <v>111178.79999999999</v>
      </c>
      <c r="R265" s="103"/>
      <c r="S265" s="104"/>
      <c r="T265" s="103"/>
      <c r="U265" s="103"/>
      <c r="V265" s="103"/>
      <c r="W265" s="103"/>
      <c r="X265" s="104"/>
      <c r="Z265" s="85">
        <f t="shared" si="114"/>
        <v>3.3561907129637761E-2</v>
      </c>
      <c r="AA265" s="85">
        <f t="shared" si="115"/>
        <v>3.7248737514869235E-2</v>
      </c>
      <c r="AB265" s="226">
        <v>0</v>
      </c>
      <c r="AD265" s="85">
        <f t="shared" si="113"/>
        <v>3.7248737514869235E-2</v>
      </c>
    </row>
    <row r="266" spans="3:31" ht="12.3" x14ac:dyDescent="0.35">
      <c r="C266" s="12"/>
      <c r="D266" s="12" t="s">
        <v>487</v>
      </c>
      <c r="E266" s="75" t="s">
        <v>288</v>
      </c>
      <c r="F266" s="75" t="str">
        <f t="shared" si="111"/>
        <v>Dollars</v>
      </c>
      <c r="G266" s="75" t="s">
        <v>70</v>
      </c>
      <c r="H266" s="75" t="str">
        <f t="shared" si="112"/>
        <v>Mid year</v>
      </c>
      <c r="I266" s="1727">
        <v>0</v>
      </c>
      <c r="J266" s="1728">
        <v>0</v>
      </c>
      <c r="K266" s="1729">
        <v>0</v>
      </c>
      <c r="L266" s="1729">
        <v>0</v>
      </c>
      <c r="M266" s="1729">
        <v>0</v>
      </c>
      <c r="N266" s="222">
        <v>0</v>
      </c>
      <c r="O266" s="173">
        <v>0</v>
      </c>
      <c r="P266" s="174">
        <v>0</v>
      </c>
      <c r="Q266" s="174">
        <v>0</v>
      </c>
      <c r="R266" s="103"/>
      <c r="S266" s="104"/>
      <c r="T266" s="103"/>
      <c r="U266" s="103"/>
      <c r="V266" s="103"/>
      <c r="W266" s="103"/>
      <c r="X266" s="104"/>
      <c r="Z266" s="85">
        <f t="shared" si="114"/>
        <v>0</v>
      </c>
      <c r="AA266" s="85">
        <f t="shared" si="115"/>
        <v>0</v>
      </c>
      <c r="AB266" s="226">
        <v>0</v>
      </c>
      <c r="AD266" s="85">
        <f t="shared" si="113"/>
        <v>0</v>
      </c>
    </row>
    <row r="267" spans="3:31" ht="12.3" x14ac:dyDescent="0.35">
      <c r="C267" s="12" t="s">
        <v>968</v>
      </c>
      <c r="D267" s="12" t="s">
        <v>482</v>
      </c>
      <c r="E267" s="75" t="s">
        <v>288</v>
      </c>
      <c r="F267" s="75" t="str">
        <f t="shared" si="111"/>
        <v>Dollars</v>
      </c>
      <c r="G267" s="75" t="s">
        <v>70</v>
      </c>
      <c r="H267" s="75" t="str">
        <f t="shared" si="112"/>
        <v>Mid year</v>
      </c>
      <c r="I267" s="1727">
        <v>0</v>
      </c>
      <c r="J267" s="1728">
        <v>0</v>
      </c>
      <c r="K267" s="1729">
        <v>0</v>
      </c>
      <c r="L267" s="1729">
        <v>0</v>
      </c>
      <c r="M267" s="1729">
        <v>0</v>
      </c>
      <c r="N267" s="222">
        <v>438422.81150156714</v>
      </c>
      <c r="O267" s="173">
        <v>760897.34933309117</v>
      </c>
      <c r="P267" s="174">
        <v>663170.85018815938</v>
      </c>
      <c r="Q267" s="174">
        <v>426307.04969082173</v>
      </c>
      <c r="R267" s="103"/>
      <c r="S267" s="104"/>
      <c r="T267" s="103"/>
      <c r="U267" s="103"/>
      <c r="V267" s="103"/>
      <c r="W267" s="103"/>
      <c r="X267" s="104"/>
      <c r="Z267" s="85">
        <f t="shared" si="114"/>
        <v>0.12869070011938635</v>
      </c>
      <c r="AA267" s="85">
        <f t="shared" si="115"/>
        <v>0.10730524515176836</v>
      </c>
      <c r="AB267" s="226">
        <v>0</v>
      </c>
      <c r="AD267" s="85">
        <f t="shared" si="113"/>
        <v>0.10730524515176836</v>
      </c>
    </row>
    <row r="268" spans="3:31" ht="12.3" x14ac:dyDescent="0.35">
      <c r="C268" s="12"/>
      <c r="D268" s="12" t="s">
        <v>488</v>
      </c>
      <c r="E268" s="75" t="s">
        <v>288</v>
      </c>
      <c r="F268" s="75" t="str">
        <f t="shared" si="111"/>
        <v>Dollars</v>
      </c>
      <c r="G268" s="75" t="s">
        <v>70</v>
      </c>
      <c r="H268" s="75" t="str">
        <f t="shared" si="112"/>
        <v>Mid year</v>
      </c>
      <c r="I268" s="1727">
        <v>0</v>
      </c>
      <c r="J268" s="1728">
        <v>0</v>
      </c>
      <c r="K268" s="1729">
        <v>0</v>
      </c>
      <c r="L268" s="1729">
        <v>0</v>
      </c>
      <c r="M268" s="1729">
        <v>0</v>
      </c>
      <c r="N268" s="222">
        <v>699176.48000000021</v>
      </c>
      <c r="O268" s="173">
        <v>622216.30999999982</v>
      </c>
      <c r="P268" s="174">
        <v>485067.08000000025</v>
      </c>
      <c r="Q268" s="174">
        <v>709876.05000000016</v>
      </c>
      <c r="R268" s="103"/>
      <c r="S268" s="104"/>
      <c r="T268" s="103"/>
      <c r="U268" s="103"/>
      <c r="V268" s="103"/>
      <c r="W268" s="103"/>
      <c r="X268" s="104"/>
      <c r="Z268" s="85">
        <f t="shared" si="114"/>
        <v>0.21429259952125856</v>
      </c>
      <c r="AA268" s="85">
        <f t="shared" si="115"/>
        <v>0.10537902475299603</v>
      </c>
      <c r="AB268" s="226">
        <v>0</v>
      </c>
      <c r="AD268" s="85">
        <f t="shared" si="113"/>
        <v>0.10537902475299603</v>
      </c>
    </row>
    <row r="269" spans="3:31" ht="12.3" x14ac:dyDescent="0.35">
      <c r="C269" s="12"/>
      <c r="D269" s="12" t="s">
        <v>489</v>
      </c>
      <c r="E269" s="75" t="s">
        <v>288</v>
      </c>
      <c r="F269" s="75" t="str">
        <f t="shared" si="111"/>
        <v>Dollars</v>
      </c>
      <c r="G269" s="75" t="s">
        <v>70</v>
      </c>
      <c r="H269" s="75" t="str">
        <f t="shared" si="112"/>
        <v>Mid year</v>
      </c>
      <c r="I269" s="1727">
        <v>0</v>
      </c>
      <c r="J269" s="1728">
        <v>0</v>
      </c>
      <c r="K269" s="1729">
        <v>0</v>
      </c>
      <c r="L269" s="1729">
        <v>0</v>
      </c>
      <c r="M269" s="1729">
        <v>0</v>
      </c>
      <c r="N269" s="222">
        <v>255601.59</v>
      </c>
      <c r="O269" s="173">
        <v>9884.39</v>
      </c>
      <c r="P269" s="174">
        <v>56855.820000000007</v>
      </c>
      <c r="Q269" s="174">
        <v>0</v>
      </c>
      <c r="R269" s="103"/>
      <c r="S269" s="104"/>
      <c r="T269" s="103"/>
      <c r="U269" s="103"/>
      <c r="V269" s="103"/>
      <c r="W269" s="103"/>
      <c r="X269" s="104"/>
      <c r="Z269" s="85">
        <f t="shared" si="114"/>
        <v>0</v>
      </c>
      <c r="AA269" s="85">
        <f t="shared" si="115"/>
        <v>3.8703363539801172E-3</v>
      </c>
      <c r="AB269" s="226">
        <v>0</v>
      </c>
      <c r="AD269" s="85">
        <f t="shared" si="113"/>
        <v>3.8703363539801172E-3</v>
      </c>
    </row>
    <row r="270" spans="3:31" ht="12.3" x14ac:dyDescent="0.35">
      <c r="C270" s="12" t="s">
        <v>970</v>
      </c>
      <c r="D270" s="12" t="s">
        <v>481</v>
      </c>
      <c r="E270" s="75" t="s">
        <v>288</v>
      </c>
      <c r="F270" s="75" t="str">
        <f t="shared" si="111"/>
        <v>Dollars</v>
      </c>
      <c r="G270" s="75" t="s">
        <v>70</v>
      </c>
      <c r="H270" s="75" t="str">
        <f t="shared" si="112"/>
        <v>Mid year</v>
      </c>
      <c r="I270" s="1727">
        <v>0</v>
      </c>
      <c r="J270" s="1728">
        <v>0</v>
      </c>
      <c r="K270" s="1729">
        <v>0</v>
      </c>
      <c r="L270" s="1729">
        <v>0</v>
      </c>
      <c r="M270" s="1729">
        <v>0</v>
      </c>
      <c r="N270" s="222">
        <v>0</v>
      </c>
      <c r="O270" s="173">
        <v>0</v>
      </c>
      <c r="P270" s="174">
        <v>0</v>
      </c>
      <c r="Q270" s="174">
        <v>0</v>
      </c>
      <c r="R270" s="103"/>
      <c r="S270" s="104"/>
      <c r="T270" s="103"/>
      <c r="U270" s="103"/>
      <c r="V270" s="103"/>
      <c r="W270" s="103"/>
      <c r="X270" s="104"/>
      <c r="Z270" s="85">
        <f t="shared" si="114"/>
        <v>0</v>
      </c>
      <c r="AA270" s="85">
        <f t="shared" si="115"/>
        <v>0</v>
      </c>
      <c r="AB270" s="226">
        <v>0</v>
      </c>
      <c r="AD270" s="85">
        <f t="shared" si="113"/>
        <v>0</v>
      </c>
    </row>
    <row r="271" spans="3:31" ht="12.3" x14ac:dyDescent="0.35">
      <c r="C271" s="12"/>
      <c r="D271" s="12" t="s">
        <v>490</v>
      </c>
      <c r="E271" s="75" t="s">
        <v>288</v>
      </c>
      <c r="F271" s="75" t="str">
        <f t="shared" si="111"/>
        <v>Dollars</v>
      </c>
      <c r="G271" s="75" t="s">
        <v>70</v>
      </c>
      <c r="H271" s="75" t="str">
        <f t="shared" si="112"/>
        <v>Mid year</v>
      </c>
      <c r="I271" s="1727">
        <v>0</v>
      </c>
      <c r="J271" s="1728">
        <v>0</v>
      </c>
      <c r="K271" s="1729">
        <v>0</v>
      </c>
      <c r="L271" s="1729">
        <v>0</v>
      </c>
      <c r="M271" s="1729">
        <v>0</v>
      </c>
      <c r="N271" s="222">
        <v>0</v>
      </c>
      <c r="O271" s="173">
        <v>0</v>
      </c>
      <c r="P271" s="174">
        <v>0</v>
      </c>
      <c r="Q271" s="174">
        <v>0</v>
      </c>
      <c r="R271" s="103"/>
      <c r="S271" s="104"/>
      <c r="T271" s="103"/>
      <c r="U271" s="103"/>
      <c r="V271" s="103"/>
      <c r="W271" s="103"/>
      <c r="X271" s="104"/>
      <c r="Z271" s="85">
        <f t="shared" si="114"/>
        <v>0</v>
      </c>
      <c r="AA271" s="85">
        <f t="shared" si="115"/>
        <v>0</v>
      </c>
      <c r="AB271" s="226">
        <v>0</v>
      </c>
      <c r="AD271" s="85">
        <f t="shared" si="113"/>
        <v>0</v>
      </c>
    </row>
    <row r="272" spans="3:31" ht="12.3" x14ac:dyDescent="0.35">
      <c r="C272" s="12"/>
      <c r="D272" s="12" t="s">
        <v>491</v>
      </c>
      <c r="E272" s="75" t="s">
        <v>288</v>
      </c>
      <c r="F272" s="75" t="str">
        <f t="shared" si="111"/>
        <v>Dollars</v>
      </c>
      <c r="G272" s="75" t="s">
        <v>70</v>
      </c>
      <c r="H272" s="75" t="str">
        <f t="shared" si="112"/>
        <v>Mid year</v>
      </c>
      <c r="I272" s="1727">
        <v>0</v>
      </c>
      <c r="J272" s="1728">
        <v>0</v>
      </c>
      <c r="K272" s="1729">
        <v>0</v>
      </c>
      <c r="L272" s="1729">
        <v>0</v>
      </c>
      <c r="M272" s="1729">
        <v>0</v>
      </c>
      <c r="N272" s="222">
        <v>0</v>
      </c>
      <c r="O272" s="173">
        <v>0</v>
      </c>
      <c r="P272" s="174">
        <v>0</v>
      </c>
      <c r="Q272" s="174">
        <v>0</v>
      </c>
      <c r="R272" s="103"/>
      <c r="S272" s="104"/>
      <c r="T272" s="103"/>
      <c r="U272" s="103"/>
      <c r="V272" s="103"/>
      <c r="W272" s="103"/>
      <c r="X272" s="104"/>
      <c r="Z272" s="85">
        <f t="shared" si="114"/>
        <v>0</v>
      </c>
      <c r="AA272" s="85">
        <f t="shared" si="115"/>
        <v>0</v>
      </c>
      <c r="AB272" s="226">
        <v>0</v>
      </c>
      <c r="AD272" s="85">
        <f t="shared" si="113"/>
        <v>0</v>
      </c>
    </row>
    <row r="274" spans="1:31" ht="12.3" x14ac:dyDescent="0.35">
      <c r="D274" s="74" t="str">
        <f>"Total "&amp;D257</f>
        <v>Total EXPENDITURE - STANDARD CONTROL SERVICES</v>
      </c>
      <c r="E274" s="67" t="s">
        <v>134</v>
      </c>
      <c r="F274" s="67" t="str">
        <f>F259</f>
        <v>Dollars</v>
      </c>
      <c r="G274" s="67" t="str">
        <f t="shared" ref="G274:H274" si="116">G259</f>
        <v>Nominal</v>
      </c>
      <c r="H274" s="67" t="str">
        <f t="shared" si="116"/>
        <v>Mid year</v>
      </c>
      <c r="I274" s="177">
        <f>SUM(I259:I272)</f>
        <v>0</v>
      </c>
      <c r="J274" s="175">
        <f t="shared" ref="J274:X274" si="117">SUM(J259:J272)</f>
        <v>0</v>
      </c>
      <c r="K274" s="175">
        <f t="shared" si="117"/>
        <v>0</v>
      </c>
      <c r="L274" s="175">
        <f t="shared" si="117"/>
        <v>0</v>
      </c>
      <c r="M274" s="175">
        <f t="shared" si="117"/>
        <v>0</v>
      </c>
      <c r="N274" s="175">
        <f t="shared" si="117"/>
        <v>8988462.219731437</v>
      </c>
      <c r="O274" s="176">
        <f t="shared" si="117"/>
        <v>7938355.5730173774</v>
      </c>
      <c r="P274" s="175">
        <f t="shared" si="117"/>
        <v>5993029.5320853088</v>
      </c>
      <c r="Q274" s="175">
        <f t="shared" si="117"/>
        <v>3312648.460963665</v>
      </c>
      <c r="R274" s="175">
        <f t="shared" si="117"/>
        <v>0</v>
      </c>
      <c r="S274" s="177">
        <f t="shared" si="117"/>
        <v>0</v>
      </c>
      <c r="T274" s="175">
        <f t="shared" si="117"/>
        <v>0</v>
      </c>
      <c r="U274" s="175">
        <f t="shared" si="117"/>
        <v>0</v>
      </c>
      <c r="V274" s="175">
        <f t="shared" si="117"/>
        <v>0</v>
      </c>
      <c r="W274" s="175">
        <f t="shared" si="117"/>
        <v>0</v>
      </c>
      <c r="X274" s="175">
        <f t="shared" si="117"/>
        <v>0</v>
      </c>
      <c r="Z274" s="225">
        <f t="shared" ref="Z274:AB274" si="118">SUM(Z259:Z272)</f>
        <v>1</v>
      </c>
      <c r="AA274" s="225">
        <f t="shared" si="118"/>
        <v>0.99999999999999989</v>
      </c>
      <c r="AB274" s="225">
        <f t="shared" si="118"/>
        <v>0</v>
      </c>
      <c r="AD274" s="225">
        <f t="shared" ref="AD274" si="119">SUM(AD259:AD272)</f>
        <v>0.99999999999999989</v>
      </c>
    </row>
    <row r="275" spans="1:31" x14ac:dyDescent="0.3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row>
    <row r="276" spans="1:31" ht="12.3" x14ac:dyDescent="0.35">
      <c r="A276" s="70">
        <f>IF(SUM($I276:$AD276)&gt;0,1,0)</f>
        <v>0</v>
      </c>
      <c r="B276" s="6"/>
      <c r="C276" s="6"/>
      <c r="D276" s="15" t="s">
        <v>1618</v>
      </c>
      <c r="E276" s="6"/>
      <c r="F276" s="6"/>
      <c r="G276" s="6"/>
      <c r="H276" s="6"/>
      <c r="I276" s="70">
        <v>0</v>
      </c>
      <c r="J276" s="70">
        <v>0</v>
      </c>
      <c r="K276" s="70">
        <v>0</v>
      </c>
      <c r="L276" s="70">
        <v>0</v>
      </c>
      <c r="M276" s="70">
        <v>0</v>
      </c>
      <c r="N276" s="70">
        <v>0</v>
      </c>
      <c r="O276" s="70">
        <v>0</v>
      </c>
      <c r="P276" s="70">
        <v>0</v>
      </c>
      <c r="Q276" s="70">
        <v>0</v>
      </c>
      <c r="R276" s="70">
        <v>0</v>
      </c>
      <c r="S276" s="70">
        <v>0</v>
      </c>
      <c r="T276" s="70">
        <v>0</v>
      </c>
      <c r="U276" s="70">
        <v>0</v>
      </c>
      <c r="V276" s="70">
        <v>0</v>
      </c>
      <c r="W276" s="70">
        <v>0</v>
      </c>
      <c r="X276" s="70">
        <v>0</v>
      </c>
      <c r="Y276" s="6"/>
      <c r="Z276" s="70">
        <f>IF(ISERROR(Z274),1,0)</f>
        <v>0</v>
      </c>
      <c r="AA276" s="70">
        <f>IF(ISERROR(AA274),1,0)</f>
        <v>0</v>
      </c>
      <c r="AB276" s="70">
        <f>IF(ISERROR(AB274),1,0)</f>
        <v>0</v>
      </c>
      <c r="AC276" s="6"/>
      <c r="AD276" s="70">
        <f>IF(ISERROR(AD274),1,0)</f>
        <v>0</v>
      </c>
    </row>
    <row r="278" spans="1:31" ht="12.3" x14ac:dyDescent="0.35">
      <c r="C278" s="6"/>
      <c r="D278" s="73" t="s">
        <v>976</v>
      </c>
      <c r="E278" s="64" t="s">
        <v>65</v>
      </c>
      <c r="F278" s="64" t="s">
        <v>66</v>
      </c>
      <c r="G278" s="64" t="s">
        <v>67</v>
      </c>
      <c r="H278" s="64" t="s">
        <v>68</v>
      </c>
      <c r="I278" s="64" t="str">
        <f>Capex_Historical!K$10</f>
        <v>RY09</v>
      </c>
      <c r="J278" s="96" t="str">
        <f>Capex_Historical!L$10</f>
        <v>RY10</v>
      </c>
      <c r="K278" s="64" t="str">
        <f>Capex_Historical!M$10</f>
        <v>RY11</v>
      </c>
      <c r="L278" s="64" t="str">
        <f>Capex_Historical!N$10</f>
        <v>RY12</v>
      </c>
      <c r="M278" s="64" t="str">
        <f>Capex_Historical!O$10</f>
        <v>RY13</v>
      </c>
      <c r="N278" s="88" t="str">
        <f>Capex_Historical!P$10</f>
        <v>RY14</v>
      </c>
      <c r="O278" s="96" t="str">
        <f>Capex_Historical!Q$10</f>
        <v>RY15</v>
      </c>
      <c r="P278" s="64" t="str">
        <f>Capex_Historical!R$10</f>
        <v>RY16</v>
      </c>
      <c r="Q278" s="64" t="str">
        <f>Capex_Historical!S$10</f>
        <v>RY17</v>
      </c>
      <c r="R278" s="64" t="str">
        <f>Capex_Historical!T$10</f>
        <v>RY18</v>
      </c>
      <c r="S278" s="88" t="str">
        <f>Capex_Historical!U$10</f>
        <v>RY19</v>
      </c>
      <c r="T278" s="64" t="str">
        <f>Capex_Historical!V$10</f>
        <v>RY20</v>
      </c>
      <c r="U278" s="64" t="str">
        <f>Capex_Historical!W$10</f>
        <v>RY21</v>
      </c>
      <c r="V278" s="64" t="str">
        <f>Capex_Historical!X$10</f>
        <v>RY22</v>
      </c>
      <c r="W278" s="64" t="str">
        <f>Capex_Historical!Y$10</f>
        <v>RY23</v>
      </c>
      <c r="X278" s="88" t="str">
        <f>Capex_Historical!Z$10</f>
        <v>RY24</v>
      </c>
      <c r="Z278" s="72" t="str">
        <f t="shared" ref="Z278:AD278" si="120">Z$10</f>
        <v>RY17 %</v>
      </c>
      <c r="AA278" s="72" t="str">
        <f t="shared" si="120"/>
        <v>RY15-RY17 Avg</v>
      </c>
      <c r="AB278" s="72" t="str">
        <f t="shared" si="120"/>
        <v>Custom %</v>
      </c>
      <c r="AD278" s="72" t="str">
        <f t="shared" si="120"/>
        <v>Selected</v>
      </c>
      <c r="AE278" s="6"/>
    </row>
    <row r="279" spans="1:31" x14ac:dyDescent="0.35">
      <c r="C279" s="6"/>
      <c r="J279" s="97"/>
      <c r="K279" s="91"/>
      <c r="L279" s="91"/>
      <c r="M279" s="91"/>
      <c r="N279" s="89"/>
      <c r="O279" s="97"/>
      <c r="P279" s="91"/>
      <c r="Q279" s="91"/>
      <c r="R279" s="91"/>
      <c r="S279" s="89"/>
      <c r="T279" s="91"/>
      <c r="U279" s="91"/>
      <c r="V279" s="91"/>
      <c r="W279" s="91"/>
      <c r="X279" s="89"/>
      <c r="AE279" s="6"/>
    </row>
    <row r="280" spans="1:31" ht="12.75" customHeight="1" x14ac:dyDescent="0.35">
      <c r="C280" s="15" t="s">
        <v>951</v>
      </c>
      <c r="D280" s="15" t="s">
        <v>481</v>
      </c>
      <c r="E280" s="75" t="s">
        <v>288</v>
      </c>
      <c r="F280" s="75" t="str">
        <f t="shared" ref="F280:F293" si="121">Dollars</f>
        <v>Dollars</v>
      </c>
      <c r="G280" s="75" t="s">
        <v>70</v>
      </c>
      <c r="H280" s="75" t="str">
        <f t="shared" ref="H280:H293" si="122">Mid_year</f>
        <v>Mid year</v>
      </c>
      <c r="I280" s="1727">
        <v>0</v>
      </c>
      <c r="J280" s="1728">
        <v>0</v>
      </c>
      <c r="K280" s="1729">
        <v>0</v>
      </c>
      <c r="L280" s="1729">
        <v>0</v>
      </c>
      <c r="M280" s="1729">
        <v>0</v>
      </c>
      <c r="N280" s="222">
        <v>80181.27</v>
      </c>
      <c r="O280" s="173">
        <v>11904</v>
      </c>
      <c r="P280" s="174">
        <v>17870</v>
      </c>
      <c r="Q280" s="174">
        <v>0</v>
      </c>
      <c r="R280" s="103"/>
      <c r="S280" s="104"/>
      <c r="T280" s="103"/>
      <c r="U280" s="103"/>
      <c r="V280" s="103"/>
      <c r="W280" s="103"/>
      <c r="X280" s="104"/>
      <c r="Z280" s="85">
        <f>IF(Q$295=0,0,Q280/Q$295)</f>
        <v>0</v>
      </c>
      <c r="AA280" s="85">
        <f>IF(AVERAGE(O$295:Q$295)=0,0,
AVERAGE(O280:Q280)/AVERAGE(O$295:Q$295))</f>
        <v>1.079510793162209E-3</v>
      </c>
      <c r="AB280" s="226">
        <v>0</v>
      </c>
      <c r="AD280" s="85">
        <f t="shared" ref="AD280:AD293" si="123">IFERROR(INDEX(Z280:AB280,,MATCH(D$234,$Z$10:$AB$10,0)),"N/A")</f>
        <v>1.079510793162209E-3</v>
      </c>
      <c r="AE280" s="6"/>
    </row>
    <row r="281" spans="1:31" ht="12.3" x14ac:dyDescent="0.35">
      <c r="C281" s="12"/>
      <c r="D281" s="12" t="s">
        <v>482</v>
      </c>
      <c r="E281" s="75" t="s">
        <v>288</v>
      </c>
      <c r="F281" s="75" t="str">
        <f t="shared" si="121"/>
        <v>Dollars</v>
      </c>
      <c r="G281" s="75" t="s">
        <v>70</v>
      </c>
      <c r="H281" s="75" t="str">
        <f t="shared" si="122"/>
        <v>Mid year</v>
      </c>
      <c r="I281" s="1727">
        <v>0</v>
      </c>
      <c r="J281" s="1728">
        <v>0</v>
      </c>
      <c r="K281" s="1729">
        <v>0</v>
      </c>
      <c r="L281" s="1729">
        <v>0</v>
      </c>
      <c r="M281" s="1729">
        <v>0</v>
      </c>
      <c r="N281" s="222">
        <v>41162.362545079763</v>
      </c>
      <c r="O281" s="173">
        <v>24535.08500180082</v>
      </c>
      <c r="P281" s="174">
        <v>93511.259079213036</v>
      </c>
      <c r="Q281" s="174">
        <v>1542.405428119743</v>
      </c>
      <c r="R281" s="103"/>
      <c r="S281" s="104"/>
      <c r="T281" s="103"/>
      <c r="U281" s="103"/>
      <c r="V281" s="103"/>
      <c r="W281" s="103"/>
      <c r="X281" s="104"/>
      <c r="Z281" s="85">
        <f t="shared" ref="Z281:Z293" si="124">IF(Q$295=0,0,Q281/Q$295)</f>
        <v>1.6497078703966032E-4</v>
      </c>
      <c r="AA281" s="85">
        <f t="shared" ref="AA281:AA293" si="125">IF(AVERAGE(O$295:Q$295)=0,0,
AVERAGE(O281:Q281)/AVERAGE(O$295:Q$295))</f>
        <v>4.335908706787182E-3</v>
      </c>
      <c r="AB281" s="226">
        <v>0</v>
      </c>
      <c r="AD281" s="85">
        <f t="shared" si="123"/>
        <v>4.335908706787182E-3</v>
      </c>
    </row>
    <row r="282" spans="1:31" ht="12.3" x14ac:dyDescent="0.35">
      <c r="C282" s="12"/>
      <c r="D282" s="12" t="s">
        <v>483</v>
      </c>
      <c r="E282" s="75" t="s">
        <v>288</v>
      </c>
      <c r="F282" s="75" t="str">
        <f t="shared" si="121"/>
        <v>Dollars</v>
      </c>
      <c r="G282" s="75" t="s">
        <v>70</v>
      </c>
      <c r="H282" s="75" t="str">
        <f t="shared" si="122"/>
        <v>Mid year</v>
      </c>
      <c r="I282" s="1727">
        <v>0</v>
      </c>
      <c r="J282" s="1728">
        <v>0</v>
      </c>
      <c r="K282" s="1729">
        <v>0</v>
      </c>
      <c r="L282" s="1729">
        <v>0</v>
      </c>
      <c r="M282" s="1729">
        <v>0</v>
      </c>
      <c r="N282" s="222">
        <v>1374362.8921900566</v>
      </c>
      <c r="O282" s="173">
        <v>929943.6623056425</v>
      </c>
      <c r="P282" s="174">
        <v>1914096.4570188827</v>
      </c>
      <c r="Q282" s="174">
        <v>398746.93270545197</v>
      </c>
      <c r="R282" s="103"/>
      <c r="S282" s="104"/>
      <c r="T282" s="103"/>
      <c r="U282" s="103"/>
      <c r="V282" s="103"/>
      <c r="W282" s="103"/>
      <c r="X282" s="104"/>
      <c r="Z282" s="85">
        <f t="shared" si="124"/>
        <v>4.2648705793430337E-2</v>
      </c>
      <c r="AA282" s="85">
        <f t="shared" si="125"/>
        <v>0.11757317198203206</v>
      </c>
      <c r="AB282" s="226">
        <v>0</v>
      </c>
      <c r="AD282" s="85">
        <f t="shared" si="123"/>
        <v>0.11757317198203206</v>
      </c>
    </row>
    <row r="283" spans="1:31" ht="12.3" x14ac:dyDescent="0.35">
      <c r="C283" s="12" t="s">
        <v>967</v>
      </c>
      <c r="D283" s="12" t="s">
        <v>481</v>
      </c>
      <c r="E283" s="75" t="s">
        <v>288</v>
      </c>
      <c r="F283" s="75" t="str">
        <f t="shared" si="121"/>
        <v>Dollars</v>
      </c>
      <c r="G283" s="75" t="s">
        <v>70</v>
      </c>
      <c r="H283" s="75" t="str">
        <f t="shared" si="122"/>
        <v>Mid year</v>
      </c>
      <c r="I283" s="1727">
        <v>0</v>
      </c>
      <c r="J283" s="1728">
        <v>0</v>
      </c>
      <c r="K283" s="1729">
        <v>0</v>
      </c>
      <c r="L283" s="1729">
        <v>0</v>
      </c>
      <c r="M283" s="1729">
        <v>0</v>
      </c>
      <c r="N283" s="222">
        <v>20280.750029460258</v>
      </c>
      <c r="O283" s="173">
        <v>0</v>
      </c>
      <c r="P283" s="174">
        <v>55285.229999999996</v>
      </c>
      <c r="Q283" s="174">
        <v>107182.48</v>
      </c>
      <c r="R283" s="103"/>
      <c r="S283" s="104"/>
      <c r="T283" s="103"/>
      <c r="U283" s="103"/>
      <c r="V283" s="103"/>
      <c r="W283" s="103"/>
      <c r="X283" s="104"/>
      <c r="Z283" s="85">
        <f t="shared" si="124"/>
        <v>1.146389772760183E-2</v>
      </c>
      <c r="AA283" s="85">
        <f t="shared" si="125"/>
        <v>5.8905637967806724E-3</v>
      </c>
      <c r="AB283" s="226">
        <v>0</v>
      </c>
      <c r="AD283" s="85">
        <f t="shared" si="123"/>
        <v>5.8905637967806724E-3</v>
      </c>
    </row>
    <row r="284" spans="1:31" ht="12.3" x14ac:dyDescent="0.35">
      <c r="C284" s="12"/>
      <c r="D284" s="12" t="s">
        <v>484</v>
      </c>
      <c r="E284" s="75" t="s">
        <v>288</v>
      </c>
      <c r="F284" s="75" t="str">
        <f t="shared" si="121"/>
        <v>Dollars</v>
      </c>
      <c r="G284" s="75" t="s">
        <v>70</v>
      </c>
      <c r="H284" s="75" t="str">
        <f t="shared" si="122"/>
        <v>Mid year</v>
      </c>
      <c r="I284" s="1727">
        <v>0</v>
      </c>
      <c r="J284" s="1728">
        <v>0</v>
      </c>
      <c r="K284" s="1729">
        <v>0</v>
      </c>
      <c r="L284" s="1729">
        <v>0</v>
      </c>
      <c r="M284" s="1729">
        <v>0</v>
      </c>
      <c r="N284" s="222">
        <v>1030442.2521015031</v>
      </c>
      <c r="O284" s="173">
        <v>898742.44701505802</v>
      </c>
      <c r="P284" s="174">
        <v>1077720.8385528435</v>
      </c>
      <c r="Q284" s="174">
        <v>1303790.6913256689</v>
      </c>
      <c r="R284" s="103"/>
      <c r="S284" s="104"/>
      <c r="T284" s="103"/>
      <c r="U284" s="103"/>
      <c r="V284" s="103"/>
      <c r="W284" s="103"/>
      <c r="X284" s="104"/>
      <c r="Z284" s="85">
        <f t="shared" si="124"/>
        <v>0.13944931245812522</v>
      </c>
      <c r="AA284" s="85">
        <f t="shared" si="125"/>
        <v>0.11893160382783195</v>
      </c>
      <c r="AB284" s="226">
        <v>0</v>
      </c>
      <c r="AD284" s="85">
        <f t="shared" si="123"/>
        <v>0.11893160382783195</v>
      </c>
    </row>
    <row r="285" spans="1:31" ht="12.3" x14ac:dyDescent="0.35">
      <c r="C285" s="12"/>
      <c r="D285" s="12" t="s">
        <v>485</v>
      </c>
      <c r="E285" s="75" t="s">
        <v>288</v>
      </c>
      <c r="F285" s="75" t="str">
        <f t="shared" si="121"/>
        <v>Dollars</v>
      </c>
      <c r="G285" s="75" t="s">
        <v>70</v>
      </c>
      <c r="H285" s="75" t="str">
        <f t="shared" si="122"/>
        <v>Mid year</v>
      </c>
      <c r="I285" s="1727">
        <v>0</v>
      </c>
      <c r="J285" s="1728">
        <v>0</v>
      </c>
      <c r="K285" s="1729">
        <v>0</v>
      </c>
      <c r="L285" s="1729">
        <v>0</v>
      </c>
      <c r="M285" s="1729">
        <v>0</v>
      </c>
      <c r="N285" s="222">
        <v>0</v>
      </c>
      <c r="O285" s="173">
        <v>188337.26552334084</v>
      </c>
      <c r="P285" s="174">
        <v>329626.69870843861</v>
      </c>
      <c r="Q285" s="174">
        <v>2447078.0144580971</v>
      </c>
      <c r="R285" s="103"/>
      <c r="S285" s="104"/>
      <c r="T285" s="103"/>
      <c r="U285" s="103"/>
      <c r="V285" s="103"/>
      <c r="W285" s="103"/>
      <c r="X285" s="104"/>
      <c r="Z285" s="85">
        <f t="shared" si="124"/>
        <v>0.26173169429565896</v>
      </c>
      <c r="AA285" s="85">
        <f t="shared" si="125"/>
        <v>0.10750301666469921</v>
      </c>
      <c r="AB285" s="226">
        <v>0</v>
      </c>
      <c r="AD285" s="85">
        <f t="shared" si="123"/>
        <v>0.10750301666469921</v>
      </c>
    </row>
    <row r="286" spans="1:31" ht="12.3" x14ac:dyDescent="0.35">
      <c r="C286" s="12"/>
      <c r="D286" s="12" t="s">
        <v>486</v>
      </c>
      <c r="E286" s="75" t="s">
        <v>288</v>
      </c>
      <c r="F286" s="75" t="str">
        <f t="shared" si="121"/>
        <v>Dollars</v>
      </c>
      <c r="G286" s="75" t="s">
        <v>70</v>
      </c>
      <c r="H286" s="75" t="str">
        <f t="shared" si="122"/>
        <v>Mid year</v>
      </c>
      <c r="I286" s="1727">
        <v>0</v>
      </c>
      <c r="J286" s="1728">
        <v>0</v>
      </c>
      <c r="K286" s="1729">
        <v>0</v>
      </c>
      <c r="L286" s="1729">
        <v>0</v>
      </c>
      <c r="M286" s="1729">
        <v>0</v>
      </c>
      <c r="N286" s="222">
        <v>380000</v>
      </c>
      <c r="O286" s="173">
        <v>226975</v>
      </c>
      <c r="P286" s="174">
        <v>215268.27070936273</v>
      </c>
      <c r="Q286" s="174">
        <v>0</v>
      </c>
      <c r="R286" s="103"/>
      <c r="S286" s="104"/>
      <c r="T286" s="103"/>
      <c r="U286" s="103"/>
      <c r="V286" s="103"/>
      <c r="W286" s="103"/>
      <c r="X286" s="104"/>
      <c r="Z286" s="85">
        <f t="shared" si="124"/>
        <v>0</v>
      </c>
      <c r="AA286" s="85">
        <f t="shared" si="125"/>
        <v>1.6034338145164022E-2</v>
      </c>
      <c r="AB286" s="226">
        <v>0</v>
      </c>
      <c r="AD286" s="85">
        <f t="shared" si="123"/>
        <v>1.6034338145164022E-2</v>
      </c>
    </row>
    <row r="287" spans="1:31" ht="12.3" x14ac:dyDescent="0.35">
      <c r="C287" s="12"/>
      <c r="D287" s="12" t="s">
        <v>487</v>
      </c>
      <c r="E287" s="75" t="s">
        <v>288</v>
      </c>
      <c r="F287" s="75" t="str">
        <f t="shared" si="121"/>
        <v>Dollars</v>
      </c>
      <c r="G287" s="75" t="s">
        <v>70</v>
      </c>
      <c r="H287" s="75" t="str">
        <f t="shared" si="122"/>
        <v>Mid year</v>
      </c>
      <c r="I287" s="1727">
        <v>0</v>
      </c>
      <c r="J287" s="1728">
        <v>0</v>
      </c>
      <c r="K287" s="1729">
        <v>0</v>
      </c>
      <c r="L287" s="1729">
        <v>0</v>
      </c>
      <c r="M287" s="1729">
        <v>0</v>
      </c>
      <c r="N287" s="222">
        <v>0</v>
      </c>
      <c r="O287" s="173">
        <v>0</v>
      </c>
      <c r="P287" s="174">
        <v>0</v>
      </c>
      <c r="Q287" s="174">
        <v>0</v>
      </c>
      <c r="R287" s="103"/>
      <c r="S287" s="104"/>
      <c r="T287" s="103"/>
      <c r="U287" s="103"/>
      <c r="V287" s="103"/>
      <c r="W287" s="103"/>
      <c r="X287" s="104"/>
      <c r="Z287" s="85">
        <f t="shared" si="124"/>
        <v>0</v>
      </c>
      <c r="AA287" s="85">
        <f t="shared" si="125"/>
        <v>0</v>
      </c>
      <c r="AB287" s="226">
        <v>0</v>
      </c>
      <c r="AD287" s="85">
        <f t="shared" si="123"/>
        <v>0</v>
      </c>
    </row>
    <row r="288" spans="1:31" ht="12.3" x14ac:dyDescent="0.35">
      <c r="C288" s="12" t="s">
        <v>968</v>
      </c>
      <c r="D288" s="12" t="s">
        <v>482</v>
      </c>
      <c r="E288" s="75" t="s">
        <v>288</v>
      </c>
      <c r="F288" s="75" t="str">
        <f t="shared" si="121"/>
        <v>Dollars</v>
      </c>
      <c r="G288" s="75" t="s">
        <v>70</v>
      </c>
      <c r="H288" s="75" t="str">
        <f t="shared" si="122"/>
        <v>Mid year</v>
      </c>
      <c r="I288" s="1727">
        <v>0</v>
      </c>
      <c r="J288" s="1728">
        <v>0</v>
      </c>
      <c r="K288" s="1729">
        <v>0</v>
      </c>
      <c r="L288" s="1729">
        <v>0</v>
      </c>
      <c r="M288" s="1729">
        <v>0</v>
      </c>
      <c r="N288" s="222">
        <v>301499.23826890904</v>
      </c>
      <c r="O288" s="173">
        <v>230683.37401075655</v>
      </c>
      <c r="P288" s="174">
        <v>408787.5755228565</v>
      </c>
      <c r="Q288" s="174">
        <v>7744.1029556021731</v>
      </c>
      <c r="R288" s="103"/>
      <c r="S288" s="104"/>
      <c r="T288" s="103"/>
      <c r="U288" s="103"/>
      <c r="V288" s="103"/>
      <c r="W288" s="103"/>
      <c r="X288" s="104"/>
      <c r="Z288" s="85">
        <f t="shared" si="124"/>
        <v>8.2828466252173277E-4</v>
      </c>
      <c r="AA288" s="85">
        <f t="shared" si="125"/>
        <v>2.3465964756470527E-2</v>
      </c>
      <c r="AB288" s="226">
        <v>0</v>
      </c>
      <c r="AD288" s="85">
        <f t="shared" si="123"/>
        <v>2.3465964756470527E-2</v>
      </c>
    </row>
    <row r="289" spans="1:30" ht="12.3" x14ac:dyDescent="0.35">
      <c r="C289" s="12"/>
      <c r="D289" s="12" t="s">
        <v>488</v>
      </c>
      <c r="E289" s="75" t="s">
        <v>288</v>
      </c>
      <c r="F289" s="75" t="str">
        <f t="shared" si="121"/>
        <v>Dollars</v>
      </c>
      <c r="G289" s="75" t="s">
        <v>70</v>
      </c>
      <c r="H289" s="75" t="str">
        <f t="shared" si="122"/>
        <v>Mid year</v>
      </c>
      <c r="I289" s="1727">
        <v>0</v>
      </c>
      <c r="J289" s="1728">
        <v>0</v>
      </c>
      <c r="K289" s="1729">
        <v>0</v>
      </c>
      <c r="L289" s="1729">
        <v>0</v>
      </c>
      <c r="M289" s="1729">
        <v>0</v>
      </c>
      <c r="N289" s="222">
        <v>1412396.8959047454</v>
      </c>
      <c r="O289" s="173">
        <v>1114738.2570930636</v>
      </c>
      <c r="P289" s="174">
        <v>1192381.3852904453</v>
      </c>
      <c r="Q289" s="174">
        <v>1988349.4320533827</v>
      </c>
      <c r="R289" s="103"/>
      <c r="S289" s="104"/>
      <c r="T289" s="103"/>
      <c r="U289" s="103"/>
      <c r="V289" s="103"/>
      <c r="W289" s="103"/>
      <c r="X289" s="104"/>
      <c r="Z289" s="85">
        <f t="shared" si="124"/>
        <v>0.21266754170826394</v>
      </c>
      <c r="AA289" s="85">
        <f t="shared" si="125"/>
        <v>0.15574008287596924</v>
      </c>
      <c r="AB289" s="226">
        <v>0</v>
      </c>
      <c r="AD289" s="85">
        <f t="shared" si="123"/>
        <v>0.15574008287596924</v>
      </c>
    </row>
    <row r="290" spans="1:30" ht="12.3" x14ac:dyDescent="0.35">
      <c r="C290" s="12"/>
      <c r="D290" s="12" t="s">
        <v>489</v>
      </c>
      <c r="E290" s="75" t="s">
        <v>288</v>
      </c>
      <c r="F290" s="75" t="str">
        <f t="shared" si="121"/>
        <v>Dollars</v>
      </c>
      <c r="G290" s="75" t="s">
        <v>70</v>
      </c>
      <c r="H290" s="75" t="str">
        <f t="shared" si="122"/>
        <v>Mid year</v>
      </c>
      <c r="I290" s="1727">
        <v>0</v>
      </c>
      <c r="J290" s="1728">
        <v>0</v>
      </c>
      <c r="K290" s="1729">
        <v>0</v>
      </c>
      <c r="L290" s="1729">
        <v>0</v>
      </c>
      <c r="M290" s="1729">
        <v>0</v>
      </c>
      <c r="N290" s="222">
        <v>2337089.828960245</v>
      </c>
      <c r="O290" s="173">
        <v>5463082.0390503416</v>
      </c>
      <c r="P290" s="174">
        <v>3837956.0151179582</v>
      </c>
      <c r="Q290" s="174">
        <v>3095132.9510736736</v>
      </c>
      <c r="R290" s="103"/>
      <c r="S290" s="104"/>
      <c r="T290" s="103"/>
      <c r="U290" s="103"/>
      <c r="V290" s="103"/>
      <c r="W290" s="103"/>
      <c r="X290" s="104"/>
      <c r="Z290" s="85">
        <f t="shared" si="124"/>
        <v>0.33104559256735833</v>
      </c>
      <c r="AA290" s="85">
        <f t="shared" si="125"/>
        <v>0.44944583845110292</v>
      </c>
      <c r="AB290" s="226">
        <v>0</v>
      </c>
      <c r="AD290" s="85">
        <f t="shared" si="123"/>
        <v>0.44944583845110292</v>
      </c>
    </row>
    <row r="291" spans="1:30" ht="12.3" x14ac:dyDescent="0.35">
      <c r="C291" s="12" t="s">
        <v>970</v>
      </c>
      <c r="D291" s="12" t="s">
        <v>481</v>
      </c>
      <c r="E291" s="75" t="s">
        <v>288</v>
      </c>
      <c r="F291" s="75" t="str">
        <f t="shared" si="121"/>
        <v>Dollars</v>
      </c>
      <c r="G291" s="75" t="s">
        <v>70</v>
      </c>
      <c r="H291" s="75" t="str">
        <f t="shared" si="122"/>
        <v>Mid year</v>
      </c>
      <c r="I291" s="1727">
        <v>0</v>
      </c>
      <c r="J291" s="1728">
        <v>0</v>
      </c>
      <c r="K291" s="1729">
        <v>0</v>
      </c>
      <c r="L291" s="1729">
        <v>0</v>
      </c>
      <c r="M291" s="1729">
        <v>0</v>
      </c>
      <c r="N291" s="222">
        <v>0</v>
      </c>
      <c r="O291" s="173">
        <v>0</v>
      </c>
      <c r="P291" s="174">
        <v>0</v>
      </c>
      <c r="Q291" s="174">
        <v>0</v>
      </c>
      <c r="R291" s="103"/>
      <c r="S291" s="104"/>
      <c r="T291" s="103"/>
      <c r="U291" s="103"/>
      <c r="V291" s="103"/>
      <c r="W291" s="103"/>
      <c r="X291" s="104"/>
      <c r="Z291" s="85">
        <f t="shared" si="124"/>
        <v>0</v>
      </c>
      <c r="AA291" s="85">
        <f t="shared" si="125"/>
        <v>0</v>
      </c>
      <c r="AB291" s="226">
        <v>0</v>
      </c>
      <c r="AD291" s="85">
        <f t="shared" si="123"/>
        <v>0</v>
      </c>
    </row>
    <row r="292" spans="1:30" ht="12.3" x14ac:dyDescent="0.35">
      <c r="C292" s="12"/>
      <c r="D292" s="12" t="s">
        <v>490</v>
      </c>
      <c r="E292" s="75" t="s">
        <v>288</v>
      </c>
      <c r="F292" s="75" t="str">
        <f t="shared" si="121"/>
        <v>Dollars</v>
      </c>
      <c r="G292" s="75" t="s">
        <v>70</v>
      </c>
      <c r="H292" s="75" t="str">
        <f t="shared" si="122"/>
        <v>Mid year</v>
      </c>
      <c r="I292" s="1727">
        <v>0</v>
      </c>
      <c r="J292" s="1728">
        <v>0</v>
      </c>
      <c r="K292" s="1729">
        <v>0</v>
      </c>
      <c r="L292" s="1729">
        <v>0</v>
      </c>
      <c r="M292" s="1729">
        <v>0</v>
      </c>
      <c r="N292" s="222">
        <v>0</v>
      </c>
      <c r="O292" s="173">
        <v>0</v>
      </c>
      <c r="P292" s="174">
        <v>0</v>
      </c>
      <c r="Q292" s="174">
        <v>0</v>
      </c>
      <c r="R292" s="103"/>
      <c r="S292" s="104"/>
      <c r="T292" s="103"/>
      <c r="U292" s="103"/>
      <c r="V292" s="103"/>
      <c r="W292" s="103"/>
      <c r="X292" s="104"/>
      <c r="Z292" s="85">
        <f t="shared" si="124"/>
        <v>0</v>
      </c>
      <c r="AA292" s="85">
        <f t="shared" si="125"/>
        <v>0</v>
      </c>
      <c r="AB292" s="226">
        <v>0</v>
      </c>
      <c r="AD292" s="85">
        <f t="shared" si="123"/>
        <v>0</v>
      </c>
    </row>
    <row r="293" spans="1:30" ht="12.3" x14ac:dyDescent="0.35">
      <c r="C293" s="12"/>
      <c r="D293" s="12" t="s">
        <v>491</v>
      </c>
      <c r="E293" s="75" t="s">
        <v>288</v>
      </c>
      <c r="F293" s="75" t="str">
        <f t="shared" si="121"/>
        <v>Dollars</v>
      </c>
      <c r="G293" s="75" t="s">
        <v>70</v>
      </c>
      <c r="H293" s="75" t="str">
        <f t="shared" si="122"/>
        <v>Mid year</v>
      </c>
      <c r="I293" s="1727">
        <v>0</v>
      </c>
      <c r="J293" s="1728">
        <v>0</v>
      </c>
      <c r="K293" s="1729">
        <v>0</v>
      </c>
      <c r="L293" s="1729">
        <v>0</v>
      </c>
      <c r="M293" s="1729">
        <v>0</v>
      </c>
      <c r="N293" s="222">
        <v>0</v>
      </c>
      <c r="O293" s="173">
        <v>0</v>
      </c>
      <c r="P293" s="174">
        <v>0</v>
      </c>
      <c r="Q293" s="174">
        <v>0</v>
      </c>
      <c r="R293" s="103"/>
      <c r="S293" s="104"/>
      <c r="T293" s="103"/>
      <c r="U293" s="103"/>
      <c r="V293" s="103"/>
      <c r="W293" s="103"/>
      <c r="X293" s="104"/>
      <c r="Z293" s="85">
        <f t="shared" si="124"/>
        <v>0</v>
      </c>
      <c r="AA293" s="85">
        <f t="shared" si="125"/>
        <v>0</v>
      </c>
      <c r="AB293" s="226">
        <v>0</v>
      </c>
      <c r="AD293" s="85">
        <f t="shared" si="123"/>
        <v>0</v>
      </c>
    </row>
    <row r="295" spans="1:30" ht="12.3" x14ac:dyDescent="0.35">
      <c r="D295" s="74" t="str">
        <f>"Total "&amp;D278</f>
        <v>Total EXPENDITURE - STANDARD CONTROL SERVICES - CAPITAL CONTRIBUTIONS</v>
      </c>
      <c r="E295" s="67" t="s">
        <v>134</v>
      </c>
      <c r="F295" s="67" t="str">
        <f>F280</f>
        <v>Dollars</v>
      </c>
      <c r="G295" s="67" t="str">
        <f t="shared" ref="G295:H295" si="126">G280</f>
        <v>Nominal</v>
      </c>
      <c r="H295" s="67" t="str">
        <f t="shared" si="126"/>
        <v>Mid year</v>
      </c>
      <c r="I295" s="177">
        <f>SUM(I280:I293)</f>
        <v>0</v>
      </c>
      <c r="J295" s="175">
        <f t="shared" ref="J295:X295" si="127">SUM(J280:J293)</f>
        <v>0</v>
      </c>
      <c r="K295" s="175">
        <f t="shared" si="127"/>
        <v>0</v>
      </c>
      <c r="L295" s="175">
        <f t="shared" si="127"/>
        <v>0</v>
      </c>
      <c r="M295" s="175">
        <f t="shared" si="127"/>
        <v>0</v>
      </c>
      <c r="N295" s="175">
        <f t="shared" si="127"/>
        <v>6977415.4900000002</v>
      </c>
      <c r="O295" s="176">
        <f t="shared" si="127"/>
        <v>9088941.1300000027</v>
      </c>
      <c r="P295" s="175">
        <f t="shared" si="127"/>
        <v>9142503.7300000004</v>
      </c>
      <c r="Q295" s="175">
        <f t="shared" si="127"/>
        <v>9349567.0099999961</v>
      </c>
      <c r="R295" s="175">
        <f t="shared" si="127"/>
        <v>0</v>
      </c>
      <c r="S295" s="177">
        <f t="shared" si="127"/>
        <v>0</v>
      </c>
      <c r="T295" s="175">
        <f t="shared" si="127"/>
        <v>0</v>
      </c>
      <c r="U295" s="175">
        <f t="shared" si="127"/>
        <v>0</v>
      </c>
      <c r="V295" s="175">
        <f t="shared" si="127"/>
        <v>0</v>
      </c>
      <c r="W295" s="175">
        <f t="shared" si="127"/>
        <v>0</v>
      </c>
      <c r="X295" s="175">
        <f t="shared" si="127"/>
        <v>0</v>
      </c>
      <c r="Z295" s="225">
        <f t="shared" ref="Z295:AB295" si="128">SUM(Z280:Z293)</f>
        <v>1</v>
      </c>
      <c r="AA295" s="225">
        <f t="shared" si="128"/>
        <v>1</v>
      </c>
      <c r="AB295" s="225">
        <f t="shared" si="128"/>
        <v>0</v>
      </c>
      <c r="AD295" s="225">
        <f t="shared" ref="AD295" si="129">SUM(AD280:AD293)</f>
        <v>1</v>
      </c>
    </row>
    <row r="296" spans="1:30" x14ac:dyDescent="0.3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row>
    <row r="297" spans="1:30" ht="12.3" x14ac:dyDescent="0.35">
      <c r="A297" s="70">
        <f>IF(SUM($I297:$AD297)&gt;0,1,0)</f>
        <v>0</v>
      </c>
      <c r="B297" s="6"/>
      <c r="C297" s="6"/>
      <c r="D297" s="15" t="s">
        <v>1618</v>
      </c>
      <c r="E297" s="6"/>
      <c r="F297" s="6"/>
      <c r="G297" s="6"/>
      <c r="H297" s="6"/>
      <c r="I297" s="70">
        <v>0</v>
      </c>
      <c r="J297" s="70">
        <v>0</v>
      </c>
      <c r="K297" s="70">
        <v>0</v>
      </c>
      <c r="L297" s="70">
        <v>0</v>
      </c>
      <c r="M297" s="70">
        <v>0</v>
      </c>
      <c r="N297" s="70">
        <v>0</v>
      </c>
      <c r="O297" s="70">
        <v>0</v>
      </c>
      <c r="P297" s="70">
        <v>0</v>
      </c>
      <c r="Q297" s="70">
        <v>0</v>
      </c>
      <c r="R297" s="70">
        <v>0</v>
      </c>
      <c r="S297" s="70">
        <v>0</v>
      </c>
      <c r="T297" s="70">
        <v>0</v>
      </c>
      <c r="U297" s="70">
        <v>0</v>
      </c>
      <c r="V297" s="70">
        <v>0</v>
      </c>
      <c r="W297" s="70">
        <v>0</v>
      </c>
      <c r="X297" s="70">
        <v>0</v>
      </c>
      <c r="Y297" s="6"/>
      <c r="Z297" s="70">
        <f>IF(ISERROR(Z295),1,0)</f>
        <v>0</v>
      </c>
      <c r="AA297" s="70">
        <f>IF(ISERROR(AA295),1,0)</f>
        <v>0</v>
      </c>
      <c r="AB297" s="70">
        <f>IF(ISERROR(AB295),1,0)</f>
        <v>0</v>
      </c>
      <c r="AC297" s="6"/>
      <c r="AD297" s="70">
        <f>IF(ISERROR(AD295),1,0)</f>
        <v>0</v>
      </c>
    </row>
    <row r="299" spans="1:30" s="13" customFormat="1" ht="14.1" x14ac:dyDescent="0.35">
      <c r="C299" s="13" t="s">
        <v>63</v>
      </c>
    </row>
    <row r="300" spans="1:30" s="6" customFormat="1" ht="11.25" customHeight="1" x14ac:dyDescent="0.35"/>
    <row r="301" spans="1:30" s="6" customFormat="1" ht="11.25" customHeight="1" x14ac:dyDescent="0.35">
      <c r="D301" s="1862" t="s">
        <v>1651</v>
      </c>
    </row>
    <row r="302" spans="1:30" s="6" customFormat="1" ht="11.25" customHeight="1" x14ac:dyDescent="0.35">
      <c r="D302" s="1861" t="s">
        <v>1669</v>
      </c>
    </row>
    <row r="303" spans="1:30" s="6" customFormat="1" ht="11.25" customHeight="1" x14ac:dyDescent="0.35">
      <c r="D303" s="1861" t="s">
        <v>1670</v>
      </c>
    </row>
    <row r="304" spans="1:30" s="6" customFormat="1" ht="11.25" customHeight="1" x14ac:dyDescent="0.35">
      <c r="D304" s="1861" t="s">
        <v>1671</v>
      </c>
    </row>
    <row r="305" spans="3:30" s="6" customFormat="1" ht="11.25" customHeight="1" x14ac:dyDescent="0.35"/>
    <row r="306" spans="3:30" ht="12.3" x14ac:dyDescent="0.35">
      <c r="D306" s="73" t="s">
        <v>973</v>
      </c>
      <c r="E306" s="64" t="str">
        <f>Lookup!E$20</f>
        <v>Source</v>
      </c>
      <c r="F306" s="64" t="str">
        <f>Lookup!F$20</f>
        <v>Unit</v>
      </c>
      <c r="G306" s="64" t="str">
        <f>Lookup!G$20</f>
        <v>Basis</v>
      </c>
      <c r="H306" s="64" t="str">
        <f>Lookup!H$20</f>
        <v>Timing</v>
      </c>
      <c r="I306" s="88" t="str">
        <f t="shared" ref="I306:X306" si="130">I$10</f>
        <v>RY09</v>
      </c>
      <c r="J306" s="64" t="str">
        <f t="shared" si="130"/>
        <v>RY10</v>
      </c>
      <c r="K306" s="64" t="str">
        <f t="shared" si="130"/>
        <v>RY11</v>
      </c>
      <c r="L306" s="64" t="str">
        <f t="shared" si="130"/>
        <v>RY12</v>
      </c>
      <c r="M306" s="64" t="str">
        <f t="shared" si="130"/>
        <v>RY13</v>
      </c>
      <c r="N306" s="88" t="str">
        <f t="shared" si="130"/>
        <v>RY14</v>
      </c>
      <c r="O306" s="64" t="str">
        <f t="shared" si="130"/>
        <v>RY15</v>
      </c>
      <c r="P306" s="64" t="str">
        <f t="shared" si="130"/>
        <v>RY16</v>
      </c>
      <c r="Q306" s="64" t="str">
        <f t="shared" si="130"/>
        <v>RY17</v>
      </c>
      <c r="R306" s="64" t="str">
        <f t="shared" si="130"/>
        <v>RY18</v>
      </c>
      <c r="S306" s="88" t="str">
        <f t="shared" si="130"/>
        <v>RY19</v>
      </c>
      <c r="T306" s="64" t="str">
        <f t="shared" si="130"/>
        <v>RY20</v>
      </c>
      <c r="U306" s="64" t="str">
        <f t="shared" si="130"/>
        <v>RY21</v>
      </c>
      <c r="V306" s="64" t="str">
        <f t="shared" si="130"/>
        <v>RY22</v>
      </c>
      <c r="W306" s="64" t="str">
        <f t="shared" si="130"/>
        <v>RY23</v>
      </c>
      <c r="X306" s="64" t="str">
        <f t="shared" si="130"/>
        <v>RY24</v>
      </c>
      <c r="Z306" s="70"/>
      <c r="AA306" s="70"/>
      <c r="AD306" s="8" t="s">
        <v>1639</v>
      </c>
    </row>
    <row r="307" spans="3:30" x14ac:dyDescent="0.35">
      <c r="I307" s="93"/>
      <c r="N307" s="89"/>
      <c r="S307" s="89"/>
      <c r="Z307" s="70"/>
      <c r="AA307" s="70"/>
    </row>
    <row r="308" spans="3:30" ht="12.3" x14ac:dyDescent="0.35">
      <c r="C308" s="12" t="s">
        <v>951</v>
      </c>
      <c r="D308" s="15" t="s">
        <v>481</v>
      </c>
      <c r="E308" s="75" t="s">
        <v>1638</v>
      </c>
      <c r="F308" s="75" t="str">
        <f t="shared" ref="F308:F321" si="131">Dollars</f>
        <v>Dollars</v>
      </c>
      <c r="G308" s="75" t="str">
        <f t="shared" ref="G308:G321" si="132">Real2019</f>
        <v>Real $2019</v>
      </c>
      <c r="H308" s="75" t="str">
        <f t="shared" ref="H308:H321" si="133">End_year</f>
        <v>End year</v>
      </c>
      <c r="I308" s="224"/>
      <c r="J308" s="223"/>
      <c r="K308" s="223"/>
      <c r="L308" s="223"/>
      <c r="M308" s="223"/>
      <c r="N308" s="224"/>
      <c r="O308" s="223"/>
      <c r="P308" s="223"/>
      <c r="Q308" s="223"/>
      <c r="R308" s="229">
        <f>'[9]Net connection capex'!I50
*(1+CPI_Series_Inp!$N$18)*([3]Escalation!H$52)</f>
        <v>290042.37030459038</v>
      </c>
      <c r="S308" s="230">
        <f>'[9]Net connection capex'!J50
*(1+CPI_Series_Inp!$N$18)*([3]Escalation!I$52)</f>
        <v>360936.3033537984</v>
      </c>
      <c r="T308" s="231">
        <f>'[9]Net connection capex'!K50
*(1+CPI_Series_Inp!$N$18)*([3]Escalation!J$52)</f>
        <v>513221.0420842524</v>
      </c>
      <c r="U308" s="229">
        <f>'[9]Net connection capex'!L50
*(1+CPI_Series_Inp!$N$18)*([3]Escalation!K$52)</f>
        <v>614474.138103473</v>
      </c>
      <c r="V308" s="229">
        <f>'[9]Net connection capex'!M50
*(1+CPI_Series_Inp!$N$18)*([3]Escalation!L$52)</f>
        <v>632434.08640112774</v>
      </c>
      <c r="W308" s="229">
        <f>'[9]Net connection capex'!N50
*(1+CPI_Series_Inp!$N$18)*([3]Escalation!M$52)</f>
        <v>311035.95415230864</v>
      </c>
      <c r="X308" s="229">
        <f>'[9]Net connection capex'!O50
*(1+CPI_Series_Inp!$N$18)*([3]Escalation!N$52)</f>
        <v>316314.4810333894</v>
      </c>
      <c r="Z308" s="70"/>
      <c r="AA308" s="70"/>
      <c r="AD308" s="12" t="str">
        <f>C$308&amp;" - "&amp;D308</f>
        <v>RESIDENTIAL - Simple connection LV</v>
      </c>
    </row>
    <row r="309" spans="3:30" ht="12.3" x14ac:dyDescent="0.35">
      <c r="C309" s="12"/>
      <c r="D309" s="15" t="s">
        <v>482</v>
      </c>
      <c r="E309" s="75" t="s">
        <v>1638</v>
      </c>
      <c r="F309" s="75" t="str">
        <f t="shared" si="131"/>
        <v>Dollars</v>
      </c>
      <c r="G309" s="75" t="str">
        <f t="shared" si="132"/>
        <v>Real $2019</v>
      </c>
      <c r="H309" s="75" t="str">
        <f t="shared" si="133"/>
        <v>End year</v>
      </c>
      <c r="I309" s="224"/>
      <c r="J309" s="223"/>
      <c r="K309" s="223"/>
      <c r="L309" s="223"/>
      <c r="M309" s="223"/>
      <c r="N309" s="224"/>
      <c r="O309" s="223"/>
      <c r="P309" s="223"/>
      <c r="Q309" s="223"/>
      <c r="R309" s="178">
        <f>'[9]Net connection capex'!I51
*(1+CPI_Series_Inp!$N$18)*([3]Escalation!H$52)</f>
        <v>65.698090778859253</v>
      </c>
      <c r="S309" s="183">
        <f>'[9]Net connection capex'!J51
*(1+CPI_Series_Inp!$N$18)*([3]Escalation!I$52)</f>
        <v>81.75642061613793</v>
      </c>
      <c r="T309" s="178">
        <f>'[9]Net connection capex'!K51
*(1+CPI_Series_Inp!$N$18)*([3]Escalation!J$52)</f>
        <v>116.2507483891512</v>
      </c>
      <c r="U309" s="178">
        <f>'[9]Net connection capex'!L51
*(1+CPI_Series_Inp!$N$18)*([3]Escalation!K$52)</f>
        <v>139.1857943513171</v>
      </c>
      <c r="V309" s="178">
        <f>'[9]Net connection capex'!M51
*(1+CPI_Series_Inp!$N$18)*([3]Escalation!L$52)</f>
        <v>143.25393898964634</v>
      </c>
      <c r="W309" s="178">
        <f>'[9]Net connection capex'!N51
*(1+CPI_Series_Inp!$N$18)*([3]Escalation!M$52)</f>
        <v>70.45339041302158</v>
      </c>
      <c r="X309" s="178">
        <f>'[9]Net connection capex'!O51
*(1+CPI_Series_Inp!$N$18)*([3]Escalation!N$52)</f>
        <v>71.64904033771262</v>
      </c>
      <c r="Z309" s="70"/>
      <c r="AA309" s="70"/>
      <c r="AD309" s="12" t="str">
        <f t="shared" ref="AD309:AD310" si="134">C$308&amp;" - "&amp;D309</f>
        <v>RESIDENTIAL - Complex connection LV</v>
      </c>
    </row>
    <row r="310" spans="3:30" ht="12.3" x14ac:dyDescent="0.35">
      <c r="C310" s="12"/>
      <c r="D310" s="15" t="s">
        <v>483</v>
      </c>
      <c r="E310" s="75" t="s">
        <v>1638</v>
      </c>
      <c r="F310" s="75" t="str">
        <f t="shared" si="131"/>
        <v>Dollars</v>
      </c>
      <c r="G310" s="75" t="str">
        <f t="shared" si="132"/>
        <v>Real $2019</v>
      </c>
      <c r="H310" s="75" t="str">
        <f t="shared" si="133"/>
        <v>End year</v>
      </c>
      <c r="I310" s="224"/>
      <c r="J310" s="223"/>
      <c r="K310" s="223"/>
      <c r="L310" s="223"/>
      <c r="M310" s="223"/>
      <c r="N310" s="224"/>
      <c r="O310" s="223"/>
      <c r="P310" s="223"/>
      <c r="Q310" s="223"/>
      <c r="R310" s="178">
        <f>'[9]Net connection capex'!I52
*(1+CPI_Series_Inp!$N$18)*([3]Escalation!H$52)</f>
        <v>119044.85284709503</v>
      </c>
      <c r="S310" s="183">
        <f>'[9]Net connection capex'!J52
*(1+CPI_Series_Inp!$N$18)*([3]Escalation!I$52)</f>
        <v>148142.52508971223</v>
      </c>
      <c r="T310" s="178">
        <f>'[9]Net connection capex'!K52
*(1+CPI_Series_Inp!$N$18)*([3]Escalation!J$52)</f>
        <v>210646.20099743287</v>
      </c>
      <c r="U310" s="178">
        <f>'[9]Net connection capex'!L52
*(1+CPI_Series_Inp!$N$18)*([3]Escalation!K$52)</f>
        <v>252204.47368449808</v>
      </c>
      <c r="V310" s="178">
        <f>'[9]Net connection capex'!M52
*(1+CPI_Series_Inp!$N$18)*([3]Escalation!L$52)</f>
        <v>259575.9463420634</v>
      </c>
      <c r="W310" s="178">
        <f>'[9]Net connection capex'!N52
*(1+CPI_Series_Inp!$N$18)*([3]Escalation!M$52)</f>
        <v>127661.44944041428</v>
      </c>
      <c r="X310" s="178">
        <f>'[9]Net connection capex'!O52
*(1+CPI_Series_Inp!$N$18)*([3]Escalation!N$52)</f>
        <v>129827.96550890387</v>
      </c>
      <c r="Z310" s="70"/>
      <c r="AA310" s="70"/>
      <c r="AD310" s="12" t="str">
        <f t="shared" si="134"/>
        <v>RESIDENTIAL - Complex connection HV</v>
      </c>
    </row>
    <row r="311" spans="3:30" ht="12.3" x14ac:dyDescent="0.35">
      <c r="C311" s="12" t="s">
        <v>967</v>
      </c>
      <c r="D311" s="15" t="s">
        <v>481</v>
      </c>
      <c r="E311" s="75" t="s">
        <v>1638</v>
      </c>
      <c r="F311" s="75" t="str">
        <f t="shared" si="131"/>
        <v>Dollars</v>
      </c>
      <c r="G311" s="75" t="str">
        <f t="shared" si="132"/>
        <v>Real $2019</v>
      </c>
      <c r="H311" s="75" t="str">
        <f t="shared" si="133"/>
        <v>End year</v>
      </c>
      <c r="I311" s="224"/>
      <c r="J311" s="223"/>
      <c r="K311" s="223"/>
      <c r="L311" s="223"/>
      <c r="M311" s="223"/>
      <c r="N311" s="224"/>
      <c r="O311" s="223"/>
      <c r="P311" s="223"/>
      <c r="Q311" s="223"/>
      <c r="R311" s="178">
        <f>'[9]Net connection capex'!I53
*(1+CPI_Series_Inp!$N$18)*([3]Escalation!H$52)</f>
        <v>186879.52112776728</v>
      </c>
      <c r="S311" s="183">
        <f>'[9]Net connection capex'!J53
*(1+CPI_Series_Inp!$N$18)*([3]Escalation!I$52)</f>
        <v>232557.75857006523</v>
      </c>
      <c r="T311" s="178">
        <f>'[9]Net connection capex'!K53
*(1+CPI_Series_Inp!$N$18)*([3]Escalation!J$52)</f>
        <v>330677.5574778181</v>
      </c>
      <c r="U311" s="178">
        <f>'[9]Net connection capex'!L53
*(1+CPI_Series_Inp!$N$18)*([3]Escalation!K$52)</f>
        <v>395916.75020991644</v>
      </c>
      <c r="V311" s="178">
        <f>'[9]Net connection capex'!M53
*(1+CPI_Series_Inp!$N$18)*([3]Escalation!L$52)</f>
        <v>407488.66825009952</v>
      </c>
      <c r="W311" s="178">
        <f>'[9]Net connection capex'!N53
*(1+CPI_Series_Inp!$N$18)*([3]Escalation!M$52)</f>
        <v>200406.06517061582</v>
      </c>
      <c r="X311" s="178">
        <f>'[9]Net connection capex'!O53
*(1+CPI_Series_Inp!$N$18)*([3]Escalation!N$52)</f>
        <v>203807.11507501599</v>
      </c>
      <c r="Z311" s="70"/>
      <c r="AA311" s="70"/>
      <c r="AD311" s="12" t="str">
        <f>C$311&amp;" - "&amp;D311</f>
        <v>COMMERCIAL/INDUSTRIAL - Simple connection LV</v>
      </c>
    </row>
    <row r="312" spans="3:30" ht="12.3" x14ac:dyDescent="0.35">
      <c r="C312" s="12"/>
      <c r="D312" s="15" t="s">
        <v>484</v>
      </c>
      <c r="E312" s="75" t="s">
        <v>1638</v>
      </c>
      <c r="F312" s="75" t="str">
        <f t="shared" si="131"/>
        <v>Dollars</v>
      </c>
      <c r="G312" s="75" t="str">
        <f t="shared" si="132"/>
        <v>Real $2019</v>
      </c>
      <c r="H312" s="75" t="str">
        <f t="shared" si="133"/>
        <v>End year</v>
      </c>
      <c r="I312" s="224"/>
      <c r="J312" s="223"/>
      <c r="K312" s="223"/>
      <c r="L312" s="223"/>
      <c r="M312" s="223"/>
      <c r="N312" s="224"/>
      <c r="O312" s="223"/>
      <c r="P312" s="223"/>
      <c r="Q312" s="223"/>
      <c r="R312" s="178">
        <f>'[9]Net connection capex'!I54
*(1+CPI_Series_Inp!$N$18)*([3]Escalation!H$52)</f>
        <v>610703.45221231307</v>
      </c>
      <c r="S312" s="183">
        <f>'[9]Net connection capex'!J54
*(1+CPI_Series_Inp!$N$18)*([3]Escalation!I$52)</f>
        <v>759975.33138152945</v>
      </c>
      <c r="T312" s="178">
        <f>'[9]Net connection capex'!K54
*(1+CPI_Series_Inp!$N$18)*([3]Escalation!J$52)</f>
        <v>1080620.9514137779</v>
      </c>
      <c r="U312" s="178">
        <f>'[9]Net connection capex'!L54
*(1+CPI_Series_Inp!$N$18)*([3]Escalation!K$52)</f>
        <v>1293816.0622563276</v>
      </c>
      <c r="V312" s="178">
        <f>'[9]Net connection capex'!M54
*(1+CPI_Series_Inp!$N$18)*([3]Escalation!L$52)</f>
        <v>1331631.924867759</v>
      </c>
      <c r="W312" s="178">
        <f>'[9]Net connection capex'!N54
*(1+CPI_Series_Inp!$N$18)*([3]Escalation!M$52)</f>
        <v>654906.83572709525</v>
      </c>
      <c r="X312" s="178">
        <f>'[9]Net connection capex'!O54
*(1+CPI_Series_Inp!$N$18)*([3]Escalation!N$52)</f>
        <v>666021.12425496185</v>
      </c>
      <c r="Z312" s="70"/>
      <c r="AA312" s="70"/>
      <c r="AD312" s="12" t="str">
        <f t="shared" ref="AD312:AD315" si="135">C$311&amp;" - "&amp;D312</f>
        <v>COMMERCIAL/INDUSTRIAL - Complex connection HV (customer connected at LV, minor HV works)</v>
      </c>
    </row>
    <row r="313" spans="3:30" ht="12.3" x14ac:dyDescent="0.35">
      <c r="C313" s="12"/>
      <c r="D313" s="15" t="s">
        <v>485</v>
      </c>
      <c r="E313" s="75" t="s">
        <v>1638</v>
      </c>
      <c r="F313" s="75" t="str">
        <f t="shared" si="131"/>
        <v>Dollars</v>
      </c>
      <c r="G313" s="75" t="str">
        <f t="shared" si="132"/>
        <v>Real $2019</v>
      </c>
      <c r="H313" s="75" t="str">
        <f t="shared" si="133"/>
        <v>End year</v>
      </c>
      <c r="I313" s="224"/>
      <c r="J313" s="223"/>
      <c r="K313" s="223"/>
      <c r="L313" s="223"/>
      <c r="M313" s="223"/>
      <c r="N313" s="224"/>
      <c r="O313" s="223"/>
      <c r="P313" s="223"/>
      <c r="Q313" s="223"/>
      <c r="R313" s="178">
        <f>'[9]Net connection capex'!I55
*(1+CPI_Series_Inp!$N$18)*([3]Escalation!H$52)</f>
        <v>0</v>
      </c>
      <c r="S313" s="183">
        <f>'[9]Net connection capex'!J55
*(1+CPI_Series_Inp!$N$18)*([3]Escalation!I$52)</f>
        <v>0</v>
      </c>
      <c r="T313" s="178">
        <f>'[9]Net connection capex'!K55
*(1+CPI_Series_Inp!$N$18)*([3]Escalation!J$52)</f>
        <v>0</v>
      </c>
      <c r="U313" s="178">
        <f>'[9]Net connection capex'!L55
*(1+CPI_Series_Inp!$N$18)*([3]Escalation!K$52)</f>
        <v>0</v>
      </c>
      <c r="V313" s="178">
        <f>'[9]Net connection capex'!M55
*(1+CPI_Series_Inp!$N$18)*([3]Escalation!L$52)</f>
        <v>0</v>
      </c>
      <c r="W313" s="178">
        <f>'[9]Net connection capex'!N55
*(1+CPI_Series_Inp!$N$18)*([3]Escalation!M$52)</f>
        <v>0</v>
      </c>
      <c r="X313" s="178">
        <f>'[9]Net connection capex'!O55
*(1+CPI_Series_Inp!$N$18)*([3]Escalation!N$52)</f>
        <v>0</v>
      </c>
      <c r="Z313" s="70"/>
      <c r="AA313" s="70"/>
      <c r="AD313" s="12" t="str">
        <f t="shared" si="135"/>
        <v>COMMERCIAL/INDUSTRIAL - Complex connection HV (customer connected at LV, upstream asset works)</v>
      </c>
    </row>
    <row r="314" spans="3:30" ht="12.3" x14ac:dyDescent="0.35">
      <c r="C314" s="12"/>
      <c r="D314" s="15" t="s">
        <v>486</v>
      </c>
      <c r="E314" s="75" t="s">
        <v>1638</v>
      </c>
      <c r="F314" s="75" t="str">
        <f t="shared" si="131"/>
        <v>Dollars</v>
      </c>
      <c r="G314" s="75" t="str">
        <f t="shared" si="132"/>
        <v>Real $2019</v>
      </c>
      <c r="H314" s="75" t="str">
        <f t="shared" si="133"/>
        <v>End year</v>
      </c>
      <c r="I314" s="224"/>
      <c r="J314" s="223"/>
      <c r="K314" s="223"/>
      <c r="L314" s="223"/>
      <c r="M314" s="223"/>
      <c r="N314" s="224"/>
      <c r="O314" s="223"/>
      <c r="P314" s="223"/>
      <c r="Q314" s="223"/>
      <c r="R314" s="178">
        <f>'[9]Net connection capex'!I56
*(1+CPI_Series_Inp!$N$18)*([3]Escalation!H$52)</f>
        <v>64961.178362545666</v>
      </c>
      <c r="S314" s="183">
        <f>'[9]Net connection capex'!J56
*(1+CPI_Series_Inp!$N$18)*([3]Escalation!I$52)</f>
        <v>80839.38755244996</v>
      </c>
      <c r="T314" s="178">
        <f>'[9]Net connection capex'!K56
*(1+CPI_Series_Inp!$N$18)*([3]Escalation!J$52)</f>
        <v>114946.80456250232</v>
      </c>
      <c r="U314" s="178">
        <f>'[9]Net connection capex'!L56
*(1+CPI_Series_Inp!$N$18)*([3]Escalation!K$52)</f>
        <v>137624.59616707763</v>
      </c>
      <c r="V314" s="178">
        <f>'[9]Net connection capex'!M56
*(1+CPI_Series_Inp!$N$18)*([3]Escalation!L$52)</f>
        <v>141647.10985540814</v>
      </c>
      <c r="W314" s="178">
        <f>'[9]Net connection capex'!N56
*(1+CPI_Series_Inp!$N$18)*([3]Escalation!M$52)</f>
        <v>69663.139470395239</v>
      </c>
      <c r="X314" s="178">
        <f>'[9]Net connection capex'!O56
*(1+CPI_Series_Inp!$N$18)*([3]Escalation!N$52)</f>
        <v>70845.378209698363</v>
      </c>
      <c r="Z314" s="70"/>
      <c r="AA314" s="70"/>
      <c r="AD314" s="12" t="str">
        <f t="shared" si="135"/>
        <v>COMMERCIAL/INDUSTRIAL - Complex connection HV (customer connected at HV)</v>
      </c>
    </row>
    <row r="315" spans="3:30" ht="12.3" x14ac:dyDescent="0.35">
      <c r="C315" s="12"/>
      <c r="D315" s="15" t="s">
        <v>487</v>
      </c>
      <c r="E315" s="75" t="s">
        <v>1638</v>
      </c>
      <c r="F315" s="75" t="str">
        <f t="shared" si="131"/>
        <v>Dollars</v>
      </c>
      <c r="G315" s="75" t="str">
        <f t="shared" si="132"/>
        <v>Real $2019</v>
      </c>
      <c r="H315" s="75" t="str">
        <f t="shared" si="133"/>
        <v>End year</v>
      </c>
      <c r="I315" s="224"/>
      <c r="J315" s="223"/>
      <c r="K315" s="223"/>
      <c r="L315" s="223"/>
      <c r="M315" s="223"/>
      <c r="N315" s="224"/>
      <c r="O315" s="223"/>
      <c r="P315" s="223"/>
      <c r="Q315" s="223"/>
      <c r="R315" s="178">
        <f>'[9]Net connection capex'!I57
*(1+CPI_Series_Inp!$N$18)*([3]Escalation!H$52)</f>
        <v>0</v>
      </c>
      <c r="S315" s="183">
        <f>'[9]Net connection capex'!J57
*(1+CPI_Series_Inp!$N$18)*([3]Escalation!I$52)</f>
        <v>0</v>
      </c>
      <c r="T315" s="178">
        <f>'[9]Net connection capex'!K57
*(1+CPI_Series_Inp!$N$18)*([3]Escalation!J$52)</f>
        <v>0</v>
      </c>
      <c r="U315" s="178">
        <f>'[9]Net connection capex'!L57
*(1+CPI_Series_Inp!$N$18)*([3]Escalation!K$52)</f>
        <v>0</v>
      </c>
      <c r="V315" s="178">
        <f>'[9]Net connection capex'!M57
*(1+CPI_Series_Inp!$N$18)*([3]Escalation!L$52)</f>
        <v>0</v>
      </c>
      <c r="W315" s="178">
        <f>'[9]Net connection capex'!N57
*(1+CPI_Series_Inp!$N$18)*([3]Escalation!M$52)</f>
        <v>0</v>
      </c>
      <c r="X315" s="178">
        <f>'[9]Net connection capex'!O57
*(1+CPI_Series_Inp!$N$18)*([3]Escalation!N$52)</f>
        <v>0</v>
      </c>
      <c r="Z315" s="70"/>
      <c r="AA315" s="70"/>
      <c r="AD315" s="12" t="str">
        <f t="shared" si="135"/>
        <v>COMMERCIAL/INDUSTRIAL - Complex connection sub-transmission</v>
      </c>
    </row>
    <row r="316" spans="3:30" ht="12.3" x14ac:dyDescent="0.35">
      <c r="C316" s="12" t="s">
        <v>968</v>
      </c>
      <c r="D316" s="15" t="s">
        <v>482</v>
      </c>
      <c r="E316" s="75" t="s">
        <v>1638</v>
      </c>
      <c r="F316" s="75" t="str">
        <f t="shared" si="131"/>
        <v>Dollars</v>
      </c>
      <c r="G316" s="75" t="str">
        <f t="shared" si="132"/>
        <v>Real $2019</v>
      </c>
      <c r="H316" s="75" t="str">
        <f t="shared" si="133"/>
        <v>End year</v>
      </c>
      <c r="I316" s="224"/>
      <c r="J316" s="223"/>
      <c r="K316" s="223"/>
      <c r="L316" s="223"/>
      <c r="M316" s="223"/>
      <c r="N316" s="224"/>
      <c r="O316" s="223"/>
      <c r="P316" s="223"/>
      <c r="Q316" s="223"/>
      <c r="R316" s="178">
        <f>'[9]Net connection capex'!I58
*(1+CPI_Series_Inp!$N$18)*([3]Escalation!H$52)</f>
        <v>249088.92965363988</v>
      </c>
      <c r="S316" s="183">
        <f>'[9]Net connection capex'!J58
*(1+CPI_Series_Inp!$N$18)*([3]Escalation!I$52)</f>
        <v>309972.77184407361</v>
      </c>
      <c r="T316" s="178">
        <f>'[9]Net connection capex'!K58
*(1+CPI_Series_Inp!$N$18)*([3]Escalation!J$52)</f>
        <v>440755.19005806738</v>
      </c>
      <c r="U316" s="178">
        <f>'[9]Net connection capex'!L58
*(1+CPI_Series_Inp!$N$18)*([3]Escalation!K$52)</f>
        <v>527711.53814286215</v>
      </c>
      <c r="V316" s="178">
        <f>'[9]Net connection capex'!M58
*(1+CPI_Series_Inp!$N$18)*([3]Escalation!L$52)</f>
        <v>543135.57530474127</v>
      </c>
      <c r="W316" s="178">
        <f>'[9]Net connection capex'!N58
*(1+CPI_Series_Inp!$N$18)*([3]Escalation!M$52)</f>
        <v>267118.25869522273</v>
      </c>
      <c r="X316" s="178">
        <f>'[9]Net connection capex'!O58
*(1+CPI_Series_Inp!$N$18)*([3]Escalation!N$52)</f>
        <v>271651.46744529466</v>
      </c>
      <c r="Z316" s="70"/>
      <c r="AA316" s="70"/>
      <c r="AD316" s="12" t="str">
        <f>C$316&amp;" - "&amp;D316</f>
        <v>SUBDIVISION - Complex connection LV</v>
      </c>
    </row>
    <row r="317" spans="3:30" ht="12.3" x14ac:dyDescent="0.35">
      <c r="C317" s="12"/>
      <c r="D317" s="15" t="s">
        <v>488</v>
      </c>
      <c r="E317" s="75" t="s">
        <v>1638</v>
      </c>
      <c r="F317" s="75" t="str">
        <f t="shared" si="131"/>
        <v>Dollars</v>
      </c>
      <c r="G317" s="75" t="str">
        <f t="shared" si="132"/>
        <v>Real $2019</v>
      </c>
      <c r="H317" s="75" t="str">
        <f t="shared" si="133"/>
        <v>End year</v>
      </c>
      <c r="I317" s="224"/>
      <c r="J317" s="223"/>
      <c r="K317" s="223"/>
      <c r="L317" s="223"/>
      <c r="M317" s="223"/>
      <c r="N317" s="224"/>
      <c r="O317" s="223"/>
      <c r="P317" s="223"/>
      <c r="Q317" s="223"/>
      <c r="R317" s="178">
        <f>'[9]Net connection capex'!I59
*(1+CPI_Series_Inp!$N$18)*([3]Escalation!H$52)</f>
        <v>414776.78027959832</v>
      </c>
      <c r="S317" s="183">
        <f>'[9]Net connection capex'!J59
*(1+CPI_Series_Inp!$N$18)*([3]Escalation!I$52)</f>
        <v>516159.06198081264</v>
      </c>
      <c r="T317" s="178">
        <f>'[9]Net connection capex'!K59
*(1+CPI_Series_Inp!$N$18)*([3]Escalation!J$52)</f>
        <v>733934.73920343758</v>
      </c>
      <c r="U317" s="178">
        <f>'[9]Net connection capex'!L59
*(1+CPI_Series_Inp!$N$18)*([3]Escalation!K$52)</f>
        <v>878732.31866084388</v>
      </c>
      <c r="V317" s="178">
        <f>'[9]Net connection capex'!M59
*(1+CPI_Series_Inp!$N$18)*([3]Escalation!L$52)</f>
        <v>904416.0472866518</v>
      </c>
      <c r="W317" s="178">
        <f>'[9]Net connection capex'!N59
*(1+CPI_Series_Inp!$N$18)*([3]Escalation!M$52)</f>
        <v>444798.7770855889</v>
      </c>
      <c r="X317" s="178">
        <f>'[9]Net connection capex'!O59
*(1+CPI_Series_Inp!$N$18)*([3]Escalation!N$52)</f>
        <v>452347.36518344091</v>
      </c>
      <c r="Z317" s="70"/>
      <c r="AA317" s="70"/>
      <c r="AD317" s="12" t="str">
        <f t="shared" ref="AD317:AD318" si="136">C$316&amp;" - "&amp;D317</f>
        <v>SUBDIVISION - Complex connection HV (no upstream asset works)</v>
      </c>
    </row>
    <row r="318" spans="3:30" ht="12.3" x14ac:dyDescent="0.35">
      <c r="C318" s="12"/>
      <c r="D318" s="15" t="s">
        <v>489</v>
      </c>
      <c r="E318" s="75" t="s">
        <v>1638</v>
      </c>
      <c r="F318" s="75" t="str">
        <f t="shared" si="131"/>
        <v>Dollars</v>
      </c>
      <c r="G318" s="75" t="str">
        <f t="shared" si="132"/>
        <v>Real $2019</v>
      </c>
      <c r="H318" s="75" t="str">
        <f t="shared" si="133"/>
        <v>End year</v>
      </c>
      <c r="I318" s="224"/>
      <c r="J318" s="223"/>
      <c r="K318" s="223"/>
      <c r="L318" s="223"/>
      <c r="M318" s="223"/>
      <c r="N318" s="224"/>
      <c r="O318" s="223"/>
      <c r="P318" s="223"/>
      <c r="Q318" s="223"/>
      <c r="R318" s="178">
        <f>'[9]Net connection capex'!I60
*(1+CPI_Series_Inp!$N$18)*([3]Escalation!H$52)</f>
        <v>0</v>
      </c>
      <c r="S318" s="183">
        <f>'[9]Net connection capex'!J60
*(1+CPI_Series_Inp!$N$18)*([3]Escalation!I$52)</f>
        <v>0</v>
      </c>
      <c r="T318" s="178">
        <f>'[9]Net connection capex'!K60
*(1+CPI_Series_Inp!$N$18)*([3]Escalation!J$52)</f>
        <v>0</v>
      </c>
      <c r="U318" s="178">
        <f>'[9]Net connection capex'!L60
*(1+CPI_Series_Inp!$N$18)*([3]Escalation!K$52)</f>
        <v>0</v>
      </c>
      <c r="V318" s="178">
        <f>'[9]Net connection capex'!M60
*(1+CPI_Series_Inp!$N$18)*([3]Escalation!L$52)</f>
        <v>0</v>
      </c>
      <c r="W318" s="178">
        <f>'[9]Net connection capex'!N60
*(1+CPI_Series_Inp!$N$18)*([3]Escalation!M$52)</f>
        <v>0</v>
      </c>
      <c r="X318" s="178">
        <f>'[9]Net connection capex'!O60
*(1+CPI_Series_Inp!$N$18)*([3]Escalation!N$52)</f>
        <v>0</v>
      </c>
      <c r="Z318" s="70"/>
      <c r="AA318" s="70"/>
      <c r="AD318" s="12" t="str">
        <f t="shared" si="136"/>
        <v>SUBDIVISION - Complex connection HV (with upstream asset works)</v>
      </c>
    </row>
    <row r="319" spans="3:30" ht="12.3" x14ac:dyDescent="0.35">
      <c r="C319" s="12" t="s">
        <v>970</v>
      </c>
      <c r="D319" s="15" t="s">
        <v>481</v>
      </c>
      <c r="E319" s="75" t="s">
        <v>1638</v>
      </c>
      <c r="F319" s="75" t="str">
        <f t="shared" si="131"/>
        <v>Dollars</v>
      </c>
      <c r="G319" s="75" t="str">
        <f t="shared" si="132"/>
        <v>Real $2019</v>
      </c>
      <c r="H319" s="75" t="str">
        <f t="shared" si="133"/>
        <v>End year</v>
      </c>
      <c r="I319" s="224"/>
      <c r="J319" s="223"/>
      <c r="K319" s="223"/>
      <c r="L319" s="223"/>
      <c r="M319" s="223"/>
      <c r="N319" s="224"/>
      <c r="O319" s="223"/>
      <c r="P319" s="223"/>
      <c r="Q319" s="223"/>
      <c r="R319" s="178">
        <f>'[9]Net connection capex'!I61
*(1+CPI_Series_Inp!$N$18)*([3]Escalation!H$52)</f>
        <v>0</v>
      </c>
      <c r="S319" s="183">
        <f>'[9]Net connection capex'!J61
*(1+CPI_Series_Inp!$N$18)*([3]Escalation!I$52)</f>
        <v>0</v>
      </c>
      <c r="T319" s="178">
        <f>'[9]Net connection capex'!K61
*(1+CPI_Series_Inp!$N$18)*([3]Escalation!J$52)</f>
        <v>0</v>
      </c>
      <c r="U319" s="178">
        <f>'[9]Net connection capex'!L61
*(1+CPI_Series_Inp!$N$18)*([3]Escalation!K$52)</f>
        <v>0</v>
      </c>
      <c r="V319" s="178">
        <f>'[9]Net connection capex'!M61
*(1+CPI_Series_Inp!$N$18)*([3]Escalation!L$52)</f>
        <v>0</v>
      </c>
      <c r="W319" s="178">
        <f>'[9]Net connection capex'!N61
*(1+CPI_Series_Inp!$N$18)*([3]Escalation!M$52)</f>
        <v>0</v>
      </c>
      <c r="X319" s="178">
        <f>'[9]Net connection capex'!O61
*(1+CPI_Series_Inp!$N$18)*([3]Escalation!N$52)</f>
        <v>0</v>
      </c>
      <c r="Z319" s="70"/>
      <c r="AA319" s="70"/>
      <c r="AD319" s="12" t="str">
        <f>C$319&amp;" - "&amp;D319</f>
        <v>EMBEDDED GENERATION - Simple connection LV</v>
      </c>
    </row>
    <row r="320" spans="3:30" ht="12.3" x14ac:dyDescent="0.35">
      <c r="D320" s="15" t="s">
        <v>490</v>
      </c>
      <c r="E320" s="75" t="s">
        <v>1638</v>
      </c>
      <c r="F320" s="75" t="str">
        <f t="shared" si="131"/>
        <v>Dollars</v>
      </c>
      <c r="G320" s="75" t="str">
        <f t="shared" si="132"/>
        <v>Real $2019</v>
      </c>
      <c r="H320" s="75" t="str">
        <f t="shared" si="133"/>
        <v>End year</v>
      </c>
      <c r="I320" s="224"/>
      <c r="J320" s="223"/>
      <c r="K320" s="223"/>
      <c r="L320" s="223"/>
      <c r="M320" s="223"/>
      <c r="N320" s="224"/>
      <c r="O320" s="223"/>
      <c r="P320" s="223"/>
      <c r="Q320" s="223"/>
      <c r="R320" s="178">
        <f>'[9]Net connection capex'!I62
*(1+CPI_Series_Inp!$N$18)*([3]Escalation!H$52)</f>
        <v>0</v>
      </c>
      <c r="S320" s="183">
        <f>'[9]Net connection capex'!J62
*(1+CPI_Series_Inp!$N$18)*([3]Escalation!I$52)</f>
        <v>0</v>
      </c>
      <c r="T320" s="178">
        <f>'[9]Net connection capex'!K62
*(1+CPI_Series_Inp!$N$18)*([3]Escalation!J$52)</f>
        <v>0</v>
      </c>
      <c r="U320" s="178">
        <f>'[9]Net connection capex'!L62
*(1+CPI_Series_Inp!$N$18)*([3]Escalation!K$52)</f>
        <v>0</v>
      </c>
      <c r="V320" s="178">
        <f>'[9]Net connection capex'!M62
*(1+CPI_Series_Inp!$N$18)*([3]Escalation!L$52)</f>
        <v>0</v>
      </c>
      <c r="W320" s="178">
        <f>'[9]Net connection capex'!N62
*(1+CPI_Series_Inp!$N$18)*([3]Escalation!M$52)</f>
        <v>0</v>
      </c>
      <c r="X320" s="178">
        <f>'[9]Net connection capex'!O62
*(1+CPI_Series_Inp!$N$18)*([3]Escalation!N$52)</f>
        <v>0</v>
      </c>
      <c r="Z320" s="70"/>
      <c r="AA320" s="70"/>
      <c r="AD320" s="12" t="str">
        <f t="shared" ref="AD320:AD321" si="137">C$319&amp;" - "&amp;D320</f>
        <v>EMBEDDED GENERATION - Complex connection HV (small capacity)</v>
      </c>
    </row>
    <row r="321" spans="3:31" ht="12.3" x14ac:dyDescent="0.35">
      <c r="D321" s="15" t="s">
        <v>491</v>
      </c>
      <c r="E321" s="75" t="s">
        <v>1638</v>
      </c>
      <c r="F321" s="75" t="str">
        <f t="shared" si="131"/>
        <v>Dollars</v>
      </c>
      <c r="G321" s="75" t="str">
        <f t="shared" si="132"/>
        <v>Real $2019</v>
      </c>
      <c r="H321" s="75" t="str">
        <f t="shared" si="133"/>
        <v>End year</v>
      </c>
      <c r="I321" s="224"/>
      <c r="J321" s="223"/>
      <c r="K321" s="223"/>
      <c r="L321" s="223"/>
      <c r="M321" s="223"/>
      <c r="N321" s="224"/>
      <c r="O321" s="223"/>
      <c r="P321" s="223"/>
      <c r="Q321" s="223"/>
      <c r="R321" s="178">
        <f>'[9]Net connection capex'!I63
*(1+CPI_Series_Inp!$N$18)*([3]Escalation!H$52)</f>
        <v>0</v>
      </c>
      <c r="S321" s="183">
        <f>'[9]Net connection capex'!J63
*(1+CPI_Series_Inp!$N$18)*([3]Escalation!I$52)</f>
        <v>0</v>
      </c>
      <c r="T321" s="178">
        <f>'[9]Net connection capex'!K63
*(1+CPI_Series_Inp!$N$18)*([3]Escalation!J$52)</f>
        <v>0</v>
      </c>
      <c r="U321" s="178">
        <f>'[9]Net connection capex'!L63
*(1+CPI_Series_Inp!$N$18)*([3]Escalation!K$52)</f>
        <v>0</v>
      </c>
      <c r="V321" s="178">
        <f>'[9]Net connection capex'!M63
*(1+CPI_Series_Inp!$N$18)*([3]Escalation!L$52)</f>
        <v>0</v>
      </c>
      <c r="W321" s="178">
        <f>'[9]Net connection capex'!N63
*(1+CPI_Series_Inp!$N$18)*([3]Escalation!M$52)</f>
        <v>0</v>
      </c>
      <c r="X321" s="178">
        <f>'[9]Net connection capex'!O63
*(1+CPI_Series_Inp!$N$18)*([3]Escalation!N$52)</f>
        <v>0</v>
      </c>
      <c r="Z321" s="70"/>
      <c r="AA321" s="70"/>
      <c r="AD321" s="12" t="str">
        <f t="shared" si="137"/>
        <v>EMBEDDED GENERATION - Complex connection HV (large capacity)</v>
      </c>
    </row>
    <row r="322" spans="3:31" ht="12.3" x14ac:dyDescent="0.35">
      <c r="D322" s="15"/>
      <c r="E322" s="75"/>
      <c r="F322" s="75"/>
      <c r="G322" s="75"/>
      <c r="H322" s="75"/>
      <c r="I322" s="233"/>
      <c r="N322" s="89"/>
      <c r="R322" s="75"/>
      <c r="S322" s="233"/>
      <c r="T322" s="75"/>
      <c r="U322" s="75"/>
      <c r="V322" s="75"/>
      <c r="W322" s="75"/>
      <c r="X322" s="75"/>
      <c r="Y322" s="75"/>
      <c r="Z322" s="70"/>
      <c r="AA322" s="70"/>
      <c r="AB322" s="75"/>
      <c r="AC322" s="75"/>
    </row>
    <row r="323" spans="3:31" ht="12.3" x14ac:dyDescent="0.35">
      <c r="D323" s="74" t="s">
        <v>133</v>
      </c>
      <c r="E323" s="67" t="s">
        <v>134</v>
      </c>
      <c r="F323" s="67" t="str">
        <f t="shared" ref="F323" si="138">Dollars</f>
        <v>Dollars</v>
      </c>
      <c r="G323" s="67" t="str">
        <f t="shared" ref="G323" si="139">Real2019</f>
        <v>Real $2019</v>
      </c>
      <c r="H323" s="67" t="str">
        <f t="shared" ref="H323" si="140">Mid_year</f>
        <v>Mid year</v>
      </c>
      <c r="I323" s="177">
        <f t="shared" ref="I323:Q323" si="141">SUM(I308:I321)</f>
        <v>0</v>
      </c>
      <c r="J323" s="175">
        <f t="shared" si="141"/>
        <v>0</v>
      </c>
      <c r="K323" s="175">
        <f t="shared" si="141"/>
        <v>0</v>
      </c>
      <c r="L323" s="175">
        <f t="shared" si="141"/>
        <v>0</v>
      </c>
      <c r="M323" s="175">
        <f t="shared" si="141"/>
        <v>0</v>
      </c>
      <c r="N323" s="177">
        <f t="shared" si="141"/>
        <v>0</v>
      </c>
      <c r="O323" s="175">
        <f t="shared" si="141"/>
        <v>0</v>
      </c>
      <c r="P323" s="175">
        <f t="shared" si="141"/>
        <v>0</v>
      </c>
      <c r="Q323" s="175">
        <f t="shared" si="141"/>
        <v>0</v>
      </c>
      <c r="R323" s="175">
        <f>SUM(R308:R321)</f>
        <v>1935562.7828783281</v>
      </c>
      <c r="S323" s="177">
        <f t="shared" ref="S323:X323" si="142">SUM(S308:S321)</f>
        <v>2408664.8961930578</v>
      </c>
      <c r="T323" s="175">
        <f t="shared" si="142"/>
        <v>3424918.7365456778</v>
      </c>
      <c r="U323" s="175">
        <f t="shared" si="142"/>
        <v>4100619.0630193502</v>
      </c>
      <c r="V323" s="175">
        <f t="shared" si="142"/>
        <v>4220472.6122468412</v>
      </c>
      <c r="W323" s="175">
        <f t="shared" si="142"/>
        <v>2075660.9331320538</v>
      </c>
      <c r="X323" s="175">
        <f t="shared" si="142"/>
        <v>2110886.5457510427</v>
      </c>
      <c r="Z323" s="70"/>
      <c r="AA323" s="70"/>
    </row>
    <row r="324" spans="3:31" s="6" customFormat="1" ht="11.25" customHeight="1" x14ac:dyDescent="0.35"/>
    <row r="325" spans="3:31" ht="12.3" x14ac:dyDescent="0.35">
      <c r="C325" s="6"/>
      <c r="D325" s="73" t="s">
        <v>975</v>
      </c>
      <c r="E325" s="64" t="s">
        <v>65</v>
      </c>
      <c r="F325" s="64" t="s">
        <v>66</v>
      </c>
      <c r="G325" s="64" t="s">
        <v>67</v>
      </c>
      <c r="H325" s="64" t="s">
        <v>68</v>
      </c>
      <c r="I325" s="64" t="str">
        <f>Capex_Historical!K$10</f>
        <v>RY09</v>
      </c>
      <c r="J325" s="96" t="str">
        <f>Capex_Historical!L$10</f>
        <v>RY10</v>
      </c>
      <c r="K325" s="64" t="str">
        <f>Capex_Historical!M$10</f>
        <v>RY11</v>
      </c>
      <c r="L325" s="64" t="str">
        <f>Capex_Historical!N$10</f>
        <v>RY12</v>
      </c>
      <c r="M325" s="64" t="str">
        <f>Capex_Historical!O$10</f>
        <v>RY13</v>
      </c>
      <c r="N325" s="88" t="str">
        <f>Capex_Historical!P$10</f>
        <v>RY14</v>
      </c>
      <c r="O325" s="96" t="str">
        <f>Capex_Historical!Q$10</f>
        <v>RY15</v>
      </c>
      <c r="P325" s="64" t="str">
        <f>Capex_Historical!R$10</f>
        <v>RY16</v>
      </c>
      <c r="Q325" s="64" t="str">
        <f>Capex_Historical!S$10</f>
        <v>RY17</v>
      </c>
      <c r="R325" s="64" t="str">
        <f>Capex_Historical!T$10</f>
        <v>RY18</v>
      </c>
      <c r="S325" s="88" t="str">
        <f>Capex_Historical!U$10</f>
        <v>RY19</v>
      </c>
      <c r="T325" s="64" t="str">
        <f>Capex_Historical!V$10</f>
        <v>RY20</v>
      </c>
      <c r="U325" s="64" t="str">
        <f>Capex_Historical!W$10</f>
        <v>RY21</v>
      </c>
      <c r="V325" s="64" t="str">
        <f>Capex_Historical!X$10</f>
        <v>RY22</v>
      </c>
      <c r="W325" s="64" t="str">
        <f>Capex_Historical!Y$10</f>
        <v>RY23</v>
      </c>
      <c r="X325" s="88" t="str">
        <f>Capex_Historical!Z$10</f>
        <v>RY24</v>
      </c>
      <c r="Z325" s="6"/>
      <c r="AA325" s="6"/>
      <c r="AB325" s="6"/>
      <c r="AC325" s="6"/>
      <c r="AD325" s="6"/>
      <c r="AE325" s="6"/>
    </row>
    <row r="326" spans="3:31" x14ac:dyDescent="0.35">
      <c r="C326" s="6"/>
      <c r="J326" s="97"/>
      <c r="K326" s="91"/>
      <c r="L326" s="91"/>
      <c r="M326" s="91"/>
      <c r="N326" s="89"/>
      <c r="O326" s="97"/>
      <c r="P326" s="91"/>
      <c r="Q326" s="91"/>
      <c r="R326" s="91"/>
      <c r="S326" s="89"/>
      <c r="T326" s="91"/>
      <c r="U326" s="91"/>
      <c r="V326" s="91"/>
      <c r="W326" s="91"/>
      <c r="X326" s="89"/>
      <c r="Z326" s="6"/>
      <c r="AA326" s="6"/>
      <c r="AB326" s="6"/>
      <c r="AC326" s="6"/>
      <c r="AD326" s="6"/>
      <c r="AE326" s="6"/>
    </row>
    <row r="327" spans="3:31" ht="12.75" customHeight="1" x14ac:dyDescent="0.35">
      <c r="C327" s="15" t="s">
        <v>951</v>
      </c>
      <c r="D327" s="15" t="s">
        <v>481</v>
      </c>
      <c r="E327" s="75" t="s">
        <v>134</v>
      </c>
      <c r="F327" s="75" t="str">
        <f t="shared" ref="F327:F340" si="143">Dollars</f>
        <v>Dollars</v>
      </c>
      <c r="G327" s="75" t="str">
        <f t="shared" ref="G327:G340" si="144">Real2019</f>
        <v>Real $2019</v>
      </c>
      <c r="H327" s="75" t="str">
        <f t="shared" ref="H327:H340" si="145">End_year</f>
        <v>End year</v>
      </c>
      <c r="I327" s="224"/>
      <c r="J327" s="223"/>
      <c r="K327" s="223"/>
      <c r="L327" s="223"/>
      <c r="M327" s="223"/>
      <c r="N327" s="224"/>
      <c r="O327" s="223"/>
      <c r="P327" s="223"/>
      <c r="Q327" s="223"/>
      <c r="R327" s="229">
        <f>R308</f>
        <v>290042.37030459038</v>
      </c>
      <c r="S327" s="230">
        <f t="shared" ref="S327:X327" si="146">S308</f>
        <v>360936.3033537984</v>
      </c>
      <c r="T327" s="231">
        <f t="shared" si="146"/>
        <v>513221.0420842524</v>
      </c>
      <c r="U327" s="229">
        <f t="shared" si="146"/>
        <v>614474.138103473</v>
      </c>
      <c r="V327" s="229">
        <f t="shared" si="146"/>
        <v>632434.08640112774</v>
      </c>
      <c r="W327" s="229">
        <f t="shared" si="146"/>
        <v>311035.95415230864</v>
      </c>
      <c r="X327" s="230">
        <f t="shared" si="146"/>
        <v>316314.4810333894</v>
      </c>
      <c r="Z327" s="6"/>
      <c r="AA327" s="6"/>
      <c r="AB327" s="6"/>
      <c r="AC327" s="6"/>
      <c r="AD327" s="6"/>
      <c r="AE327" s="6"/>
    </row>
    <row r="328" spans="3:31" ht="12.3" x14ac:dyDescent="0.35">
      <c r="C328" s="12"/>
      <c r="D328" s="12" t="s">
        <v>482</v>
      </c>
      <c r="E328" s="75" t="s">
        <v>134</v>
      </c>
      <c r="F328" s="75" t="str">
        <f t="shared" si="143"/>
        <v>Dollars</v>
      </c>
      <c r="G328" s="75" t="str">
        <f t="shared" si="144"/>
        <v>Real $2019</v>
      </c>
      <c r="H328" s="75" t="str">
        <f t="shared" si="145"/>
        <v>End year</v>
      </c>
      <c r="I328" s="224"/>
      <c r="J328" s="223"/>
      <c r="K328" s="223"/>
      <c r="L328" s="223"/>
      <c r="M328" s="223"/>
      <c r="N328" s="224"/>
      <c r="O328" s="223"/>
      <c r="P328" s="223"/>
      <c r="Q328" s="223"/>
      <c r="R328" s="229">
        <f t="shared" ref="R328:X328" si="147">R309</f>
        <v>65.698090778859253</v>
      </c>
      <c r="S328" s="230">
        <f t="shared" si="147"/>
        <v>81.75642061613793</v>
      </c>
      <c r="T328" s="231">
        <f t="shared" si="147"/>
        <v>116.2507483891512</v>
      </c>
      <c r="U328" s="229">
        <f t="shared" si="147"/>
        <v>139.1857943513171</v>
      </c>
      <c r="V328" s="229">
        <f t="shared" si="147"/>
        <v>143.25393898964634</v>
      </c>
      <c r="W328" s="229">
        <f t="shared" si="147"/>
        <v>70.45339041302158</v>
      </c>
      <c r="X328" s="230">
        <f t="shared" si="147"/>
        <v>71.64904033771262</v>
      </c>
    </row>
    <row r="329" spans="3:31" ht="12.3" x14ac:dyDescent="0.35">
      <c r="C329" s="12"/>
      <c r="D329" s="12" t="s">
        <v>483</v>
      </c>
      <c r="E329" s="75" t="s">
        <v>134</v>
      </c>
      <c r="F329" s="75" t="str">
        <f t="shared" si="143"/>
        <v>Dollars</v>
      </c>
      <c r="G329" s="75" t="str">
        <f t="shared" si="144"/>
        <v>Real $2019</v>
      </c>
      <c r="H329" s="75" t="str">
        <f t="shared" si="145"/>
        <v>End year</v>
      </c>
      <c r="I329" s="224"/>
      <c r="J329" s="223"/>
      <c r="K329" s="223"/>
      <c r="L329" s="223"/>
      <c r="M329" s="223"/>
      <c r="N329" s="224"/>
      <c r="O329" s="223"/>
      <c r="P329" s="223"/>
      <c r="Q329" s="223"/>
      <c r="R329" s="229">
        <f t="shared" ref="R329:X329" si="148">R310</f>
        <v>119044.85284709503</v>
      </c>
      <c r="S329" s="230">
        <f t="shared" si="148"/>
        <v>148142.52508971223</v>
      </c>
      <c r="T329" s="231">
        <f t="shared" si="148"/>
        <v>210646.20099743287</v>
      </c>
      <c r="U329" s="229">
        <f t="shared" si="148"/>
        <v>252204.47368449808</v>
      </c>
      <c r="V329" s="229">
        <f t="shared" si="148"/>
        <v>259575.9463420634</v>
      </c>
      <c r="W329" s="229">
        <f t="shared" si="148"/>
        <v>127661.44944041428</v>
      </c>
      <c r="X329" s="230">
        <f t="shared" si="148"/>
        <v>129827.96550890387</v>
      </c>
    </row>
    <row r="330" spans="3:31" ht="12.3" x14ac:dyDescent="0.35">
      <c r="C330" s="12" t="s">
        <v>967</v>
      </c>
      <c r="D330" s="12" t="s">
        <v>481</v>
      </c>
      <c r="E330" s="75" t="s">
        <v>134</v>
      </c>
      <c r="F330" s="75" t="str">
        <f t="shared" si="143"/>
        <v>Dollars</v>
      </c>
      <c r="G330" s="75" t="str">
        <f t="shared" si="144"/>
        <v>Real $2019</v>
      </c>
      <c r="H330" s="75" t="str">
        <f t="shared" si="145"/>
        <v>End year</v>
      </c>
      <c r="I330" s="224"/>
      <c r="J330" s="223"/>
      <c r="K330" s="223"/>
      <c r="L330" s="223"/>
      <c r="M330" s="223"/>
      <c r="N330" s="224"/>
      <c r="O330" s="223"/>
      <c r="P330" s="223"/>
      <c r="Q330" s="223"/>
      <c r="R330" s="229">
        <f t="shared" ref="R330:X330" si="149">R311</f>
        <v>186879.52112776728</v>
      </c>
      <c r="S330" s="230">
        <f t="shared" si="149"/>
        <v>232557.75857006523</v>
      </c>
      <c r="T330" s="231">
        <f t="shared" si="149"/>
        <v>330677.5574778181</v>
      </c>
      <c r="U330" s="229">
        <f t="shared" si="149"/>
        <v>395916.75020991644</v>
      </c>
      <c r="V330" s="229">
        <f t="shared" si="149"/>
        <v>407488.66825009952</v>
      </c>
      <c r="W330" s="229">
        <f t="shared" si="149"/>
        <v>200406.06517061582</v>
      </c>
      <c r="X330" s="230">
        <f t="shared" si="149"/>
        <v>203807.11507501599</v>
      </c>
    </row>
    <row r="331" spans="3:31" ht="12.3" x14ac:dyDescent="0.35">
      <c r="C331" s="12"/>
      <c r="D331" s="12" t="s">
        <v>484</v>
      </c>
      <c r="E331" s="75" t="s">
        <v>134</v>
      </c>
      <c r="F331" s="75" t="str">
        <f t="shared" si="143"/>
        <v>Dollars</v>
      </c>
      <c r="G331" s="75" t="str">
        <f t="shared" si="144"/>
        <v>Real $2019</v>
      </c>
      <c r="H331" s="75" t="str">
        <f t="shared" si="145"/>
        <v>End year</v>
      </c>
      <c r="I331" s="224"/>
      <c r="J331" s="223"/>
      <c r="K331" s="223"/>
      <c r="L331" s="223"/>
      <c r="M331" s="223"/>
      <c r="N331" s="224"/>
      <c r="O331" s="223"/>
      <c r="P331" s="223"/>
      <c r="Q331" s="223"/>
      <c r="R331" s="229">
        <f t="shared" ref="R331:X331" si="150">R312</f>
        <v>610703.45221231307</v>
      </c>
      <c r="S331" s="230">
        <f t="shared" si="150"/>
        <v>759975.33138152945</v>
      </c>
      <c r="T331" s="231">
        <f t="shared" si="150"/>
        <v>1080620.9514137779</v>
      </c>
      <c r="U331" s="229">
        <f t="shared" si="150"/>
        <v>1293816.0622563276</v>
      </c>
      <c r="V331" s="229">
        <f t="shared" si="150"/>
        <v>1331631.924867759</v>
      </c>
      <c r="W331" s="229">
        <f t="shared" si="150"/>
        <v>654906.83572709525</v>
      </c>
      <c r="X331" s="230">
        <f t="shared" si="150"/>
        <v>666021.12425496185</v>
      </c>
    </row>
    <row r="332" spans="3:31" ht="12.3" x14ac:dyDescent="0.35">
      <c r="C332" s="12"/>
      <c r="D332" s="12" t="s">
        <v>485</v>
      </c>
      <c r="E332" s="75" t="s">
        <v>134</v>
      </c>
      <c r="F332" s="75" t="str">
        <f t="shared" si="143"/>
        <v>Dollars</v>
      </c>
      <c r="G332" s="75" t="str">
        <f t="shared" si="144"/>
        <v>Real $2019</v>
      </c>
      <c r="H332" s="75" t="str">
        <f t="shared" si="145"/>
        <v>End year</v>
      </c>
      <c r="I332" s="224"/>
      <c r="J332" s="223"/>
      <c r="K332" s="223"/>
      <c r="L332" s="223"/>
      <c r="M332" s="223"/>
      <c r="N332" s="224"/>
      <c r="O332" s="223"/>
      <c r="P332" s="223"/>
      <c r="Q332" s="223"/>
      <c r="R332" s="229">
        <f t="shared" ref="R332:X332" si="151">R313</f>
        <v>0</v>
      </c>
      <c r="S332" s="230">
        <f t="shared" si="151"/>
        <v>0</v>
      </c>
      <c r="T332" s="231">
        <f t="shared" si="151"/>
        <v>0</v>
      </c>
      <c r="U332" s="229">
        <f t="shared" si="151"/>
        <v>0</v>
      </c>
      <c r="V332" s="229">
        <f t="shared" si="151"/>
        <v>0</v>
      </c>
      <c r="W332" s="229">
        <f t="shared" si="151"/>
        <v>0</v>
      </c>
      <c r="X332" s="230">
        <f t="shared" si="151"/>
        <v>0</v>
      </c>
    </row>
    <row r="333" spans="3:31" ht="12.3" x14ac:dyDescent="0.35">
      <c r="C333" s="12"/>
      <c r="D333" s="12" t="s">
        <v>486</v>
      </c>
      <c r="E333" s="75" t="s">
        <v>134</v>
      </c>
      <c r="F333" s="75" t="str">
        <f t="shared" si="143"/>
        <v>Dollars</v>
      </c>
      <c r="G333" s="75" t="str">
        <f t="shared" si="144"/>
        <v>Real $2019</v>
      </c>
      <c r="H333" s="75" t="str">
        <f t="shared" si="145"/>
        <v>End year</v>
      </c>
      <c r="I333" s="224"/>
      <c r="J333" s="223"/>
      <c r="K333" s="223"/>
      <c r="L333" s="223"/>
      <c r="M333" s="223"/>
      <c r="N333" s="224"/>
      <c r="O333" s="223"/>
      <c r="P333" s="223"/>
      <c r="Q333" s="223"/>
      <c r="R333" s="229">
        <f t="shared" ref="R333:X333" si="152">R314</f>
        <v>64961.178362545666</v>
      </c>
      <c r="S333" s="230">
        <f t="shared" si="152"/>
        <v>80839.38755244996</v>
      </c>
      <c r="T333" s="231">
        <f t="shared" si="152"/>
        <v>114946.80456250232</v>
      </c>
      <c r="U333" s="229">
        <f t="shared" si="152"/>
        <v>137624.59616707763</v>
      </c>
      <c r="V333" s="229">
        <f t="shared" si="152"/>
        <v>141647.10985540814</v>
      </c>
      <c r="W333" s="229">
        <f t="shared" si="152"/>
        <v>69663.139470395239</v>
      </c>
      <c r="X333" s="230">
        <f t="shared" si="152"/>
        <v>70845.378209698363</v>
      </c>
    </row>
    <row r="334" spans="3:31" ht="12.3" x14ac:dyDescent="0.35">
      <c r="C334" s="12"/>
      <c r="D334" s="12" t="s">
        <v>487</v>
      </c>
      <c r="E334" s="75" t="s">
        <v>134</v>
      </c>
      <c r="F334" s="75" t="str">
        <f t="shared" si="143"/>
        <v>Dollars</v>
      </c>
      <c r="G334" s="75" t="str">
        <f t="shared" si="144"/>
        <v>Real $2019</v>
      </c>
      <c r="H334" s="75" t="str">
        <f t="shared" si="145"/>
        <v>End year</v>
      </c>
      <c r="I334" s="224"/>
      <c r="J334" s="223"/>
      <c r="K334" s="223"/>
      <c r="L334" s="223"/>
      <c r="M334" s="223"/>
      <c r="N334" s="224"/>
      <c r="O334" s="223"/>
      <c r="P334" s="223"/>
      <c r="Q334" s="223"/>
      <c r="R334" s="229">
        <f t="shared" ref="R334:X334" si="153">R315</f>
        <v>0</v>
      </c>
      <c r="S334" s="230">
        <f t="shared" si="153"/>
        <v>0</v>
      </c>
      <c r="T334" s="231">
        <f t="shared" si="153"/>
        <v>0</v>
      </c>
      <c r="U334" s="229">
        <f t="shared" si="153"/>
        <v>0</v>
      </c>
      <c r="V334" s="229">
        <f t="shared" si="153"/>
        <v>0</v>
      </c>
      <c r="W334" s="229">
        <f t="shared" si="153"/>
        <v>0</v>
      </c>
      <c r="X334" s="230">
        <f t="shared" si="153"/>
        <v>0</v>
      </c>
    </row>
    <row r="335" spans="3:31" ht="12.3" x14ac:dyDescent="0.35">
      <c r="C335" s="12" t="s">
        <v>968</v>
      </c>
      <c r="D335" s="12" t="s">
        <v>482</v>
      </c>
      <c r="E335" s="75" t="s">
        <v>134</v>
      </c>
      <c r="F335" s="75" t="str">
        <f t="shared" si="143"/>
        <v>Dollars</v>
      </c>
      <c r="G335" s="75" t="str">
        <f t="shared" si="144"/>
        <v>Real $2019</v>
      </c>
      <c r="H335" s="75" t="str">
        <f t="shared" si="145"/>
        <v>End year</v>
      </c>
      <c r="I335" s="224"/>
      <c r="J335" s="223"/>
      <c r="K335" s="223"/>
      <c r="L335" s="223"/>
      <c r="M335" s="223"/>
      <c r="N335" s="224"/>
      <c r="O335" s="223"/>
      <c r="P335" s="223"/>
      <c r="Q335" s="223"/>
      <c r="R335" s="229">
        <f t="shared" ref="R335:X335" si="154">R316</f>
        <v>249088.92965363988</v>
      </c>
      <c r="S335" s="230">
        <f t="shared" si="154"/>
        <v>309972.77184407361</v>
      </c>
      <c r="T335" s="231">
        <f t="shared" si="154"/>
        <v>440755.19005806738</v>
      </c>
      <c r="U335" s="229">
        <f t="shared" si="154"/>
        <v>527711.53814286215</v>
      </c>
      <c r="V335" s="229">
        <f t="shared" si="154"/>
        <v>543135.57530474127</v>
      </c>
      <c r="W335" s="229">
        <f t="shared" si="154"/>
        <v>267118.25869522273</v>
      </c>
      <c r="X335" s="230">
        <f t="shared" si="154"/>
        <v>271651.46744529466</v>
      </c>
    </row>
    <row r="336" spans="3:31" ht="12.3" x14ac:dyDescent="0.35">
      <c r="C336" s="12"/>
      <c r="D336" s="12" t="s">
        <v>488</v>
      </c>
      <c r="E336" s="75" t="s">
        <v>134</v>
      </c>
      <c r="F336" s="75" t="str">
        <f t="shared" si="143"/>
        <v>Dollars</v>
      </c>
      <c r="G336" s="75" t="str">
        <f t="shared" si="144"/>
        <v>Real $2019</v>
      </c>
      <c r="H336" s="75" t="str">
        <f t="shared" si="145"/>
        <v>End year</v>
      </c>
      <c r="I336" s="224"/>
      <c r="J336" s="223"/>
      <c r="K336" s="223"/>
      <c r="L336" s="223"/>
      <c r="M336" s="223"/>
      <c r="N336" s="224"/>
      <c r="O336" s="223"/>
      <c r="P336" s="223"/>
      <c r="Q336" s="223"/>
      <c r="R336" s="229">
        <f t="shared" ref="R336:X336" si="155">R317</f>
        <v>414776.78027959832</v>
      </c>
      <c r="S336" s="230">
        <f t="shared" si="155"/>
        <v>516159.06198081264</v>
      </c>
      <c r="T336" s="231">
        <f t="shared" si="155"/>
        <v>733934.73920343758</v>
      </c>
      <c r="U336" s="229">
        <f t="shared" si="155"/>
        <v>878732.31866084388</v>
      </c>
      <c r="V336" s="229">
        <f t="shared" si="155"/>
        <v>904416.0472866518</v>
      </c>
      <c r="W336" s="229">
        <f t="shared" si="155"/>
        <v>444798.7770855889</v>
      </c>
      <c r="X336" s="230">
        <f t="shared" si="155"/>
        <v>452347.36518344091</v>
      </c>
    </row>
    <row r="337" spans="1:31" ht="12.3" x14ac:dyDescent="0.35">
      <c r="C337" s="12"/>
      <c r="D337" s="12" t="s">
        <v>489</v>
      </c>
      <c r="E337" s="75" t="s">
        <v>134</v>
      </c>
      <c r="F337" s="75" t="str">
        <f t="shared" si="143"/>
        <v>Dollars</v>
      </c>
      <c r="G337" s="75" t="str">
        <f t="shared" si="144"/>
        <v>Real $2019</v>
      </c>
      <c r="H337" s="75" t="str">
        <f t="shared" si="145"/>
        <v>End year</v>
      </c>
      <c r="I337" s="224"/>
      <c r="J337" s="223"/>
      <c r="K337" s="223"/>
      <c r="L337" s="223"/>
      <c r="M337" s="223"/>
      <c r="N337" s="224"/>
      <c r="O337" s="223"/>
      <c r="P337" s="223"/>
      <c r="Q337" s="223"/>
      <c r="R337" s="229">
        <f t="shared" ref="R337:X337" si="156">R318</f>
        <v>0</v>
      </c>
      <c r="S337" s="230">
        <f t="shared" si="156"/>
        <v>0</v>
      </c>
      <c r="T337" s="231">
        <f t="shared" si="156"/>
        <v>0</v>
      </c>
      <c r="U337" s="229">
        <f t="shared" si="156"/>
        <v>0</v>
      </c>
      <c r="V337" s="229">
        <f t="shared" si="156"/>
        <v>0</v>
      </c>
      <c r="W337" s="229">
        <f t="shared" si="156"/>
        <v>0</v>
      </c>
      <c r="X337" s="230">
        <f t="shared" si="156"/>
        <v>0</v>
      </c>
    </row>
    <row r="338" spans="1:31" ht="12.3" x14ac:dyDescent="0.35">
      <c r="C338" s="12" t="s">
        <v>970</v>
      </c>
      <c r="D338" s="12" t="s">
        <v>481</v>
      </c>
      <c r="E338" s="75" t="s">
        <v>134</v>
      </c>
      <c r="F338" s="75" t="str">
        <f t="shared" si="143"/>
        <v>Dollars</v>
      </c>
      <c r="G338" s="75" t="str">
        <f t="shared" si="144"/>
        <v>Real $2019</v>
      </c>
      <c r="H338" s="75" t="str">
        <f t="shared" si="145"/>
        <v>End year</v>
      </c>
      <c r="I338" s="224"/>
      <c r="J338" s="223"/>
      <c r="K338" s="223"/>
      <c r="L338" s="223"/>
      <c r="M338" s="223"/>
      <c r="N338" s="224"/>
      <c r="O338" s="223"/>
      <c r="P338" s="223"/>
      <c r="Q338" s="223"/>
      <c r="R338" s="229">
        <f t="shared" ref="R338:X338" si="157">R319</f>
        <v>0</v>
      </c>
      <c r="S338" s="230">
        <f t="shared" si="157"/>
        <v>0</v>
      </c>
      <c r="T338" s="231">
        <f t="shared" si="157"/>
        <v>0</v>
      </c>
      <c r="U338" s="229">
        <f t="shared" si="157"/>
        <v>0</v>
      </c>
      <c r="V338" s="229">
        <f t="shared" si="157"/>
        <v>0</v>
      </c>
      <c r="W338" s="229">
        <f t="shared" si="157"/>
        <v>0</v>
      </c>
      <c r="X338" s="230">
        <f t="shared" si="157"/>
        <v>0</v>
      </c>
    </row>
    <row r="339" spans="1:31" ht="12.3" x14ac:dyDescent="0.35">
      <c r="C339" s="12"/>
      <c r="D339" s="12" t="s">
        <v>490</v>
      </c>
      <c r="E339" s="75" t="s">
        <v>134</v>
      </c>
      <c r="F339" s="75" t="str">
        <f t="shared" si="143"/>
        <v>Dollars</v>
      </c>
      <c r="G339" s="75" t="str">
        <f t="shared" si="144"/>
        <v>Real $2019</v>
      </c>
      <c r="H339" s="75" t="str">
        <f t="shared" si="145"/>
        <v>End year</v>
      </c>
      <c r="I339" s="224"/>
      <c r="J339" s="223"/>
      <c r="K339" s="223"/>
      <c r="L339" s="223"/>
      <c r="M339" s="223"/>
      <c r="N339" s="224"/>
      <c r="O339" s="223"/>
      <c r="P339" s="223"/>
      <c r="Q339" s="223"/>
      <c r="R339" s="229">
        <f t="shared" ref="R339:X339" si="158">R320</f>
        <v>0</v>
      </c>
      <c r="S339" s="230">
        <f t="shared" si="158"/>
        <v>0</v>
      </c>
      <c r="T339" s="231">
        <f t="shared" si="158"/>
        <v>0</v>
      </c>
      <c r="U339" s="229">
        <f t="shared" si="158"/>
        <v>0</v>
      </c>
      <c r="V339" s="229">
        <f t="shared" si="158"/>
        <v>0</v>
      </c>
      <c r="W339" s="229">
        <f t="shared" si="158"/>
        <v>0</v>
      </c>
      <c r="X339" s="230">
        <f t="shared" si="158"/>
        <v>0</v>
      </c>
    </row>
    <row r="340" spans="1:31" ht="12.3" x14ac:dyDescent="0.35">
      <c r="C340" s="12"/>
      <c r="D340" s="12" t="s">
        <v>491</v>
      </c>
      <c r="E340" s="75" t="s">
        <v>134</v>
      </c>
      <c r="F340" s="75" t="str">
        <f t="shared" si="143"/>
        <v>Dollars</v>
      </c>
      <c r="G340" s="75" t="str">
        <f t="shared" si="144"/>
        <v>Real $2019</v>
      </c>
      <c r="H340" s="75" t="str">
        <f t="shared" si="145"/>
        <v>End year</v>
      </c>
      <c r="I340" s="224"/>
      <c r="J340" s="223"/>
      <c r="K340" s="223"/>
      <c r="L340" s="223"/>
      <c r="M340" s="223"/>
      <c r="N340" s="224"/>
      <c r="O340" s="223"/>
      <c r="P340" s="223"/>
      <c r="Q340" s="223"/>
      <c r="R340" s="229">
        <f t="shared" ref="R340:X340" si="159">R321</f>
        <v>0</v>
      </c>
      <c r="S340" s="230">
        <f t="shared" si="159"/>
        <v>0</v>
      </c>
      <c r="T340" s="231">
        <f t="shared" si="159"/>
        <v>0</v>
      </c>
      <c r="U340" s="229">
        <f t="shared" si="159"/>
        <v>0</v>
      </c>
      <c r="V340" s="229">
        <f t="shared" si="159"/>
        <v>0</v>
      </c>
      <c r="W340" s="229">
        <f t="shared" si="159"/>
        <v>0</v>
      </c>
      <c r="X340" s="230">
        <f t="shared" si="159"/>
        <v>0</v>
      </c>
    </row>
    <row r="342" spans="1:31" ht="12.3" x14ac:dyDescent="0.35">
      <c r="D342" s="74" t="str">
        <f>"Total "&amp;D325</f>
        <v>Total EXPENDITURE - STANDARD CONTROL SERVICES</v>
      </c>
      <c r="E342" s="67" t="s">
        <v>134</v>
      </c>
      <c r="F342" s="67" t="str">
        <f>F327</f>
        <v>Dollars</v>
      </c>
      <c r="G342" s="67" t="str">
        <f t="shared" ref="G342:H342" si="160">G327</f>
        <v>Real $2019</v>
      </c>
      <c r="H342" s="67" t="str">
        <f t="shared" si="160"/>
        <v>End year</v>
      </c>
      <c r="I342" s="177">
        <f>SUM(I327:I340)</f>
        <v>0</v>
      </c>
      <c r="J342" s="175">
        <f t="shared" ref="J342:X342" si="161">SUM(J327:J340)</f>
        <v>0</v>
      </c>
      <c r="K342" s="175">
        <f t="shared" si="161"/>
        <v>0</v>
      </c>
      <c r="L342" s="175">
        <f t="shared" si="161"/>
        <v>0</v>
      </c>
      <c r="M342" s="175">
        <f t="shared" si="161"/>
        <v>0</v>
      </c>
      <c r="N342" s="175">
        <f t="shared" si="161"/>
        <v>0</v>
      </c>
      <c r="O342" s="176">
        <f t="shared" si="161"/>
        <v>0</v>
      </c>
      <c r="P342" s="175">
        <f t="shared" si="161"/>
        <v>0</v>
      </c>
      <c r="Q342" s="175">
        <f t="shared" si="161"/>
        <v>0</v>
      </c>
      <c r="R342" s="175">
        <f t="shared" si="161"/>
        <v>1935562.7828783281</v>
      </c>
      <c r="S342" s="177">
        <f t="shared" si="161"/>
        <v>2408664.8961930578</v>
      </c>
      <c r="T342" s="175">
        <f t="shared" si="161"/>
        <v>3424918.7365456778</v>
      </c>
      <c r="U342" s="175">
        <f t="shared" si="161"/>
        <v>4100619.0630193502</v>
      </c>
      <c r="V342" s="175">
        <f t="shared" si="161"/>
        <v>4220472.6122468412</v>
      </c>
      <c r="W342" s="175">
        <f t="shared" si="161"/>
        <v>2075660.9331320538</v>
      </c>
      <c r="X342" s="175">
        <f t="shared" si="161"/>
        <v>2110886.5457510427</v>
      </c>
    </row>
    <row r="343" spans="1:31" x14ac:dyDescent="0.35">
      <c r="C343" s="6"/>
      <c r="D343" s="6"/>
      <c r="E343" s="6"/>
      <c r="F343" s="6"/>
      <c r="G343" s="6"/>
      <c r="H343" s="6"/>
      <c r="I343" s="6"/>
      <c r="J343" s="6"/>
      <c r="K343" s="6"/>
      <c r="L343" s="6"/>
      <c r="M343" s="6"/>
      <c r="N343" s="6"/>
      <c r="O343" s="6"/>
      <c r="P343" s="6"/>
      <c r="Q343" s="6"/>
      <c r="R343" s="6"/>
      <c r="S343" s="6"/>
      <c r="T343" s="6"/>
      <c r="U343" s="6"/>
      <c r="V343" s="6"/>
      <c r="W343" s="6"/>
      <c r="X343" s="6"/>
    </row>
    <row r="344" spans="1:31" s="6" customFormat="1" ht="12.3" x14ac:dyDescent="0.35">
      <c r="A344" s="76">
        <f>IF(SUM($I344:$X344)&gt;0,1,0)</f>
        <v>0</v>
      </c>
      <c r="D344" s="15" t="s">
        <v>139</v>
      </c>
      <c r="I344" s="76">
        <f>IF(OR(ISERROR(I342),ROUND(I342+I349-'2.1'!I95,0)&lt;&gt;0),1,0)</f>
        <v>0</v>
      </c>
      <c r="J344" s="76">
        <f>IF(OR(ISERROR(J342),ROUND(J342+J349-'2.1'!J95,0)&lt;&gt;0),1,0)</f>
        <v>0</v>
      </c>
      <c r="K344" s="76">
        <f>IF(OR(ISERROR(K342),ROUND(K342+K349-'2.1'!K95,0)&lt;&gt;0),1,0)</f>
        <v>0</v>
      </c>
      <c r="L344" s="76">
        <f>IF(OR(ISERROR(L342),ROUND(L342+L349-'2.1'!L95,0)&lt;&gt;0),1,0)</f>
        <v>0</v>
      </c>
      <c r="M344" s="76">
        <f>IF(OR(ISERROR(M342),ROUND(M342+M349-'2.1'!M95,0)&lt;&gt;0),1,0)</f>
        <v>0</v>
      </c>
      <c r="N344" s="76">
        <f>IF(OR(ISERROR(N342),ROUND(N342+N349-'2.1'!N95,0)&lt;&gt;0),1,0)</f>
        <v>0</v>
      </c>
      <c r="O344" s="76">
        <f>IF(OR(ISERROR(O342),ROUND(O342+O349-'2.1'!O95,0)&lt;&gt;0),1,0)</f>
        <v>0</v>
      </c>
      <c r="P344" s="76">
        <f>IF(OR(ISERROR(P342),ROUND(P342+P349-'2.1'!P95,0)&lt;&gt;0),1,0)</f>
        <v>0</v>
      </c>
      <c r="Q344" s="76">
        <f>IF(OR(ISERROR(Q342),ROUND(Q342+Q349-'2.1'!Q95,0)&lt;&gt;0),1,0)</f>
        <v>0</v>
      </c>
      <c r="R344" s="76">
        <f>IF(OR(ISERROR(R342),ROUND(R342+R349-'2.1'!R95,0)&lt;&gt;0),1,0)</f>
        <v>0</v>
      </c>
      <c r="S344" s="76">
        <f>IF(OR(ISERROR(S342),ROUND(S342+S349-'2.1'!S95,0)&lt;&gt;0),1,0)</f>
        <v>0</v>
      </c>
      <c r="T344" s="76">
        <f>IF(OR(ISERROR(T342),ROUND(T342+T349-'2.1'!T95,0)&lt;&gt;0),1,0)</f>
        <v>0</v>
      </c>
      <c r="U344" s="76">
        <f>IF(OR(ISERROR(U342),ROUND(U342+U349-'2.1'!U95,0)&lt;&gt;0),1,0)</f>
        <v>0</v>
      </c>
      <c r="V344" s="76">
        <f>IF(OR(ISERROR(V342),ROUND(V342+V349-'2.1'!V95,0)&lt;&gt;0),1,0)</f>
        <v>0</v>
      </c>
      <c r="W344" s="76">
        <f>IF(OR(ISERROR(W342),ROUND(W342+W349-'2.1'!W95,0)&lt;&gt;0),1,0)</f>
        <v>0</v>
      </c>
      <c r="X344" s="76">
        <f>IF(OR(ISERROR(X342),ROUND(X342+X349-'2.1'!X95,0)&lt;&gt;0),1,0)</f>
        <v>0</v>
      </c>
    </row>
    <row r="345" spans="1:31" x14ac:dyDescent="0.35">
      <c r="R345" s="1860"/>
    </row>
    <row r="346" spans="1:31" ht="12.3" x14ac:dyDescent="0.35">
      <c r="D346" s="73" t="s">
        <v>132</v>
      </c>
      <c r="E346" s="64" t="str">
        <f>Lookup!E$20</f>
        <v>Source</v>
      </c>
      <c r="F346" s="64" t="str">
        <f>Lookup!F$20</f>
        <v>Unit</v>
      </c>
      <c r="G346" s="64" t="str">
        <f>Lookup!G$20</f>
        <v>Basis</v>
      </c>
      <c r="H346" s="64" t="str">
        <f>Lookup!H$20</f>
        <v>Timing</v>
      </c>
      <c r="I346" s="88" t="str">
        <f t="shared" ref="I346:X346" si="162">I$10</f>
        <v>RY09</v>
      </c>
      <c r="J346" s="64" t="str">
        <f t="shared" si="162"/>
        <v>RY10</v>
      </c>
      <c r="K346" s="64" t="str">
        <f t="shared" si="162"/>
        <v>RY11</v>
      </c>
      <c r="L346" s="64" t="str">
        <f t="shared" si="162"/>
        <v>RY12</v>
      </c>
      <c r="M346" s="64" t="str">
        <f t="shared" si="162"/>
        <v>RY13</v>
      </c>
      <c r="N346" s="88" t="str">
        <f t="shared" si="162"/>
        <v>RY14</v>
      </c>
      <c r="O346" s="64" t="str">
        <f t="shared" si="162"/>
        <v>RY15</v>
      </c>
      <c r="P346" s="64" t="str">
        <f t="shared" si="162"/>
        <v>RY16</v>
      </c>
      <c r="Q346" s="64" t="str">
        <f t="shared" si="162"/>
        <v>RY17</v>
      </c>
      <c r="R346" s="64" t="str">
        <f t="shared" si="162"/>
        <v>RY18</v>
      </c>
      <c r="S346" s="88" t="str">
        <f t="shared" si="162"/>
        <v>RY19</v>
      </c>
      <c r="T346" s="64" t="str">
        <f t="shared" si="162"/>
        <v>RY20</v>
      </c>
      <c r="U346" s="64" t="str">
        <f t="shared" si="162"/>
        <v>RY21</v>
      </c>
      <c r="V346" s="64" t="str">
        <f t="shared" si="162"/>
        <v>RY22</v>
      </c>
      <c r="W346" s="64" t="str">
        <f t="shared" si="162"/>
        <v>RY23</v>
      </c>
      <c r="X346" s="64" t="str">
        <f t="shared" si="162"/>
        <v>RY24</v>
      </c>
      <c r="Z346" s="70"/>
      <c r="AA346" s="70"/>
    </row>
    <row r="347" spans="1:31" x14ac:dyDescent="0.35">
      <c r="I347" s="93"/>
      <c r="N347" s="89"/>
      <c r="S347" s="89"/>
      <c r="Z347" s="70"/>
      <c r="AA347" s="70"/>
    </row>
    <row r="348" spans="1:31" ht="12.3" x14ac:dyDescent="0.35">
      <c r="D348" s="15" t="s">
        <v>1768</v>
      </c>
      <c r="E348" s="75" t="s">
        <v>134</v>
      </c>
      <c r="F348" s="75" t="str">
        <f t="shared" ref="F348:F349" si="163">Dollars</f>
        <v>Dollars</v>
      </c>
      <c r="G348" s="75" t="str">
        <f t="shared" ref="G348:G349" si="164">Real2019</f>
        <v>Real $2019</v>
      </c>
      <c r="H348" s="75" t="str">
        <f t="shared" ref="H348:H349" si="165">Mid_year</f>
        <v>Mid year</v>
      </c>
      <c r="I348" s="224"/>
      <c r="J348" s="223"/>
      <c r="K348" s="223"/>
      <c r="L348" s="223"/>
      <c r="M348" s="223"/>
      <c r="N348" s="224"/>
      <c r="O348" s="223"/>
      <c r="P348" s="223"/>
      <c r="Q348" s="223"/>
      <c r="R348" s="227">
        <f>R342</f>
        <v>1935562.7828783281</v>
      </c>
      <c r="S348" s="228">
        <f t="shared" ref="S348:X348" si="166">S342</f>
        <v>2408664.8961930578</v>
      </c>
      <c r="T348" s="241">
        <f t="shared" si="166"/>
        <v>3424918.7365456778</v>
      </c>
      <c r="U348" s="227">
        <f t="shared" si="166"/>
        <v>4100619.0630193502</v>
      </c>
      <c r="V348" s="227">
        <f t="shared" si="166"/>
        <v>4220472.6122468412</v>
      </c>
      <c r="W348" s="227">
        <f t="shared" si="166"/>
        <v>2075660.9331320538</v>
      </c>
      <c r="X348" s="228">
        <f t="shared" si="166"/>
        <v>2110886.5457510427</v>
      </c>
      <c r="Z348" s="70"/>
      <c r="AA348" s="70"/>
    </row>
    <row r="349" spans="1:31" ht="12.3" x14ac:dyDescent="0.35">
      <c r="D349" s="15" t="s">
        <v>1765</v>
      </c>
      <c r="E349" s="75" t="s">
        <v>1766</v>
      </c>
      <c r="F349" s="75" t="str">
        <f t="shared" si="163"/>
        <v>Dollars</v>
      </c>
      <c r="G349" s="75" t="str">
        <f t="shared" si="164"/>
        <v>Real $2019</v>
      </c>
      <c r="H349" s="75" t="str">
        <f t="shared" si="165"/>
        <v>Mid year</v>
      </c>
      <c r="I349" s="224"/>
      <c r="J349" s="223"/>
      <c r="K349" s="223"/>
      <c r="L349" s="223"/>
      <c r="M349" s="223"/>
      <c r="N349" s="224"/>
      <c r="O349" s="223"/>
      <c r="P349" s="223"/>
      <c r="Q349" s="223"/>
      <c r="R349" s="227">
        <f>'[9]Gross connection capex'!I26*10^6*(1+CPI_Series_Inp!$N$18)*[3]Escalation!H$52</f>
        <v>9135507.4399674945</v>
      </c>
      <c r="S349" s="228">
        <f>'[9]Gross connection capex'!J26*10^6*(1+CPI_Series_Inp!$N$18)*[3]Escalation!I$52</f>
        <v>9173684.7255591191</v>
      </c>
      <c r="T349" s="241">
        <f>'[9]Gross connection capex'!K26*10^6*(1+CPI_Series_Inp!$N$18)*[3]Escalation!J$52</f>
        <v>9222974.9335895479</v>
      </c>
      <c r="U349" s="227">
        <f>'[9]Gross connection capex'!L26*10^6*(1+CPI_Series_Inp!$N$18)*[3]Escalation!K$52</f>
        <v>9278036.0939430781</v>
      </c>
      <c r="V349" s="227">
        <f>'[9]Gross connection capex'!M26*10^6*(1+CPI_Series_Inp!$N$18)*[3]Escalation!L$52</f>
        <v>9344503.9445200861</v>
      </c>
      <c r="W349" s="227">
        <f>'[9]Gross connection capex'!N26*10^6*(1+CPI_Series_Inp!$N$18)*[3]Escalation!M$52</f>
        <v>9417026.6396335047</v>
      </c>
      <c r="X349" s="228">
        <f>'[9]Gross connection capex'!O26*10^6*(1+CPI_Series_Inp!$N$18)*[3]Escalation!N$52</f>
        <v>9478868.2535759788</v>
      </c>
      <c r="Z349" s="70"/>
      <c r="AA349" s="70"/>
    </row>
    <row r="350" spans="1:31" ht="12.3" x14ac:dyDescent="0.35">
      <c r="D350" s="15" t="s">
        <v>1767</v>
      </c>
      <c r="E350" s="75" t="s">
        <v>134</v>
      </c>
      <c r="F350" s="75" t="str">
        <f>Dollars</f>
        <v>Dollars</v>
      </c>
      <c r="G350" s="75" t="str">
        <f>Real2019</f>
        <v>Real $2019</v>
      </c>
      <c r="H350" s="75" t="str">
        <f>End_year</f>
        <v>End year</v>
      </c>
      <c r="I350" s="224"/>
      <c r="J350" s="223"/>
      <c r="K350" s="223"/>
      <c r="L350" s="223"/>
      <c r="M350" s="223"/>
      <c r="N350" s="224"/>
      <c r="O350" s="223"/>
      <c r="P350" s="223"/>
      <c r="Q350" s="223"/>
      <c r="R350" s="227">
        <f>SUM(R348:R349)</f>
        <v>11071070.222845823</v>
      </c>
      <c r="S350" s="228">
        <f t="shared" ref="S350:X350" si="167">SUM(S348:S349)</f>
        <v>11582349.621752176</v>
      </c>
      <c r="T350" s="227">
        <f t="shared" si="167"/>
        <v>12647893.670135226</v>
      </c>
      <c r="U350" s="227">
        <f t="shared" si="167"/>
        <v>13378655.156962428</v>
      </c>
      <c r="V350" s="227">
        <f t="shared" si="167"/>
        <v>13564976.556766927</v>
      </c>
      <c r="W350" s="227">
        <f t="shared" si="167"/>
        <v>11492687.572765559</v>
      </c>
      <c r="X350" s="227">
        <f t="shared" si="167"/>
        <v>11589754.799327021</v>
      </c>
      <c r="Z350" s="70"/>
      <c r="AA350" s="70"/>
    </row>
    <row r="351" spans="1:31" s="6" customFormat="1" ht="11.25" customHeight="1" x14ac:dyDescent="0.35"/>
    <row r="352" spans="1:31" ht="12.3" x14ac:dyDescent="0.35">
      <c r="A352" s="6"/>
      <c r="C352" s="6"/>
      <c r="D352" s="73" t="s">
        <v>976</v>
      </c>
      <c r="E352" s="64" t="s">
        <v>65</v>
      </c>
      <c r="F352" s="64" t="s">
        <v>66</v>
      </c>
      <c r="G352" s="64" t="s">
        <v>67</v>
      </c>
      <c r="H352" s="64" t="s">
        <v>68</v>
      </c>
      <c r="I352" s="64" t="str">
        <f>Capex_Historical!K$10</f>
        <v>RY09</v>
      </c>
      <c r="J352" s="96" t="str">
        <f>Capex_Historical!L$10</f>
        <v>RY10</v>
      </c>
      <c r="K352" s="64" t="str">
        <f>Capex_Historical!M$10</f>
        <v>RY11</v>
      </c>
      <c r="L352" s="64" t="str">
        <f>Capex_Historical!N$10</f>
        <v>RY12</v>
      </c>
      <c r="M352" s="64" t="str">
        <f>Capex_Historical!O$10</f>
        <v>RY13</v>
      </c>
      <c r="N352" s="88" t="str">
        <f>Capex_Historical!P$10</f>
        <v>RY14</v>
      </c>
      <c r="O352" s="96" t="str">
        <f>Capex_Historical!Q$10</f>
        <v>RY15</v>
      </c>
      <c r="P352" s="64" t="str">
        <f>Capex_Historical!R$10</f>
        <v>RY16</v>
      </c>
      <c r="Q352" s="64" t="str">
        <f>Capex_Historical!S$10</f>
        <v>RY17</v>
      </c>
      <c r="R352" s="64" t="str">
        <f>Capex_Historical!T$10</f>
        <v>RY18</v>
      </c>
      <c r="S352" s="88" t="str">
        <f>Capex_Historical!U$10</f>
        <v>RY19</v>
      </c>
      <c r="T352" s="64" t="str">
        <f>Capex_Historical!V$10</f>
        <v>RY20</v>
      </c>
      <c r="U352" s="64" t="str">
        <f>Capex_Historical!W$10</f>
        <v>RY21</v>
      </c>
      <c r="V352" s="64" t="str">
        <f>Capex_Historical!X$10</f>
        <v>RY22</v>
      </c>
      <c r="W352" s="64" t="str">
        <f>Capex_Historical!Y$10</f>
        <v>RY23</v>
      </c>
      <c r="X352" s="88" t="str">
        <f>Capex_Historical!Z$10</f>
        <v>RY24</v>
      </c>
      <c r="Z352" s="6"/>
      <c r="AA352" s="6"/>
      <c r="AB352" s="6"/>
      <c r="AC352" s="6"/>
      <c r="AD352" s="6"/>
      <c r="AE352" s="6"/>
    </row>
    <row r="353" spans="3:31" x14ac:dyDescent="0.35">
      <c r="C353" s="6"/>
      <c r="J353" s="97"/>
      <c r="K353" s="91"/>
      <c r="L353" s="91"/>
      <c r="M353" s="91"/>
      <c r="N353" s="89"/>
      <c r="O353" s="97"/>
      <c r="P353" s="91"/>
      <c r="Q353" s="91"/>
      <c r="R353" s="91"/>
      <c r="S353" s="89"/>
      <c r="T353" s="91"/>
      <c r="U353" s="91"/>
      <c r="V353" s="91"/>
      <c r="W353" s="91"/>
      <c r="X353" s="89"/>
      <c r="Z353" s="6"/>
      <c r="AA353" s="6"/>
      <c r="AB353" s="6"/>
      <c r="AC353" s="6"/>
      <c r="AD353" s="6"/>
      <c r="AE353" s="6"/>
    </row>
    <row r="354" spans="3:31" ht="12.75" customHeight="1" x14ac:dyDescent="0.35">
      <c r="C354" s="15" t="s">
        <v>951</v>
      </c>
      <c r="D354" s="15" t="s">
        <v>481</v>
      </c>
      <c r="E354" s="75" t="s">
        <v>134</v>
      </c>
      <c r="F354" s="75" t="str">
        <f t="shared" ref="F354:F367" si="168">Dollars</f>
        <v>Dollars</v>
      </c>
      <c r="G354" s="75" t="str">
        <f t="shared" ref="G354:G367" si="169">Real2019</f>
        <v>Real $2019</v>
      </c>
      <c r="H354" s="75" t="str">
        <f t="shared" ref="H354:H367" si="170">End_year</f>
        <v>End year</v>
      </c>
      <c r="I354" s="224"/>
      <c r="J354" s="223"/>
      <c r="K354" s="223"/>
      <c r="L354" s="223"/>
      <c r="M354" s="223"/>
      <c r="N354" s="224"/>
      <c r="O354" s="223"/>
      <c r="P354" s="223"/>
      <c r="Q354" s="223"/>
      <c r="R354" s="229">
        <f t="shared" ref="R354:X367" si="171">R327*(1+R$349/R$342)</f>
        <v>1658990.0765025322</v>
      </c>
      <c r="S354" s="230">
        <f t="shared" si="171"/>
        <v>1735604.8420159412</v>
      </c>
      <c r="T354" s="231">
        <f t="shared" si="171"/>
        <v>1895275.6748046272</v>
      </c>
      <c r="U354" s="229">
        <f t="shared" si="171"/>
        <v>2004779.6369811881</v>
      </c>
      <c r="V354" s="229">
        <f t="shared" si="171"/>
        <v>2032699.7338728029</v>
      </c>
      <c r="W354" s="229">
        <f t="shared" si="171"/>
        <v>1722169.0633140111</v>
      </c>
      <c r="X354" s="230">
        <f t="shared" si="171"/>
        <v>1736714.5013229568</v>
      </c>
      <c r="Z354" s="6"/>
      <c r="AA354" s="6"/>
      <c r="AB354" s="6"/>
      <c r="AC354" s="6"/>
      <c r="AD354" s="6"/>
      <c r="AE354" s="6"/>
    </row>
    <row r="355" spans="3:31" ht="12.3" x14ac:dyDescent="0.35">
      <c r="C355" s="12"/>
      <c r="D355" s="12" t="s">
        <v>482</v>
      </c>
      <c r="E355" s="75" t="s">
        <v>134</v>
      </c>
      <c r="F355" s="75" t="str">
        <f t="shared" si="168"/>
        <v>Dollars</v>
      </c>
      <c r="G355" s="75" t="str">
        <f t="shared" si="169"/>
        <v>Real $2019</v>
      </c>
      <c r="H355" s="75" t="str">
        <f t="shared" si="170"/>
        <v>End year</v>
      </c>
      <c r="I355" s="224"/>
      <c r="J355" s="223"/>
      <c r="K355" s="223"/>
      <c r="L355" s="223"/>
      <c r="M355" s="223"/>
      <c r="N355" s="224"/>
      <c r="O355" s="223"/>
      <c r="P355" s="223"/>
      <c r="Q355" s="223"/>
      <c r="R355" s="229">
        <f t="shared" si="171"/>
        <v>375.78123683388282</v>
      </c>
      <c r="S355" s="230">
        <f t="shared" si="171"/>
        <v>393.13540413852536</v>
      </c>
      <c r="T355" s="231">
        <f t="shared" si="171"/>
        <v>429.30277119000442</v>
      </c>
      <c r="U355" s="229">
        <f t="shared" si="171"/>
        <v>454.10673772829148</v>
      </c>
      <c r="V355" s="229">
        <f t="shared" si="171"/>
        <v>460.43097600497333</v>
      </c>
      <c r="W355" s="229">
        <f t="shared" si="171"/>
        <v>390.09203841262456</v>
      </c>
      <c r="X355" s="230">
        <f t="shared" si="171"/>
        <v>393.38675533872896</v>
      </c>
    </row>
    <row r="356" spans="3:31" ht="12.3" x14ac:dyDescent="0.35">
      <c r="C356" s="12"/>
      <c r="D356" s="12" t="s">
        <v>483</v>
      </c>
      <c r="E356" s="75" t="s">
        <v>134</v>
      </c>
      <c r="F356" s="75" t="str">
        <f t="shared" si="168"/>
        <v>Dollars</v>
      </c>
      <c r="G356" s="75" t="str">
        <f t="shared" si="169"/>
        <v>Real $2019</v>
      </c>
      <c r="H356" s="75" t="str">
        <f t="shared" si="170"/>
        <v>End year</v>
      </c>
      <c r="I356" s="224"/>
      <c r="J356" s="223"/>
      <c r="K356" s="223"/>
      <c r="L356" s="223"/>
      <c r="M356" s="223"/>
      <c r="N356" s="224"/>
      <c r="O356" s="223"/>
      <c r="P356" s="223"/>
      <c r="Q356" s="223"/>
      <c r="R356" s="229">
        <f t="shared" si="171"/>
        <v>680915.09983398183</v>
      </c>
      <c r="S356" s="230">
        <f t="shared" si="171"/>
        <v>712360.82783875719</v>
      </c>
      <c r="T356" s="231">
        <f t="shared" si="171"/>
        <v>777896.04868714849</v>
      </c>
      <c r="U356" s="229">
        <f t="shared" si="171"/>
        <v>822840.80296492123</v>
      </c>
      <c r="V356" s="229">
        <f t="shared" si="171"/>
        <v>834300.31428545143</v>
      </c>
      <c r="W356" s="229">
        <f t="shared" si="171"/>
        <v>706846.25320341089</v>
      </c>
      <c r="X356" s="230">
        <f t="shared" si="171"/>
        <v>712816.27587821218</v>
      </c>
    </row>
    <row r="357" spans="3:31" ht="12.3" x14ac:dyDescent="0.35">
      <c r="C357" s="12" t="s">
        <v>967</v>
      </c>
      <c r="D357" s="12" t="s">
        <v>481</v>
      </c>
      <c r="E357" s="75" t="s">
        <v>134</v>
      </c>
      <c r="F357" s="75" t="str">
        <f t="shared" si="168"/>
        <v>Dollars</v>
      </c>
      <c r="G357" s="75" t="str">
        <f t="shared" si="169"/>
        <v>Real $2019</v>
      </c>
      <c r="H357" s="75" t="str">
        <f t="shared" si="170"/>
        <v>End year</v>
      </c>
      <c r="I357" s="224"/>
      <c r="J357" s="223"/>
      <c r="K357" s="223"/>
      <c r="L357" s="223"/>
      <c r="M357" s="223"/>
      <c r="N357" s="224"/>
      <c r="O357" s="223"/>
      <c r="P357" s="223"/>
      <c r="Q357" s="223"/>
      <c r="R357" s="229">
        <f t="shared" si="171"/>
        <v>1068917.1748490725</v>
      </c>
      <c r="S357" s="230">
        <f t="shared" si="171"/>
        <v>1118281.4476462714</v>
      </c>
      <c r="T357" s="231">
        <f t="shared" si="171"/>
        <v>1221160.2399354309</v>
      </c>
      <c r="U357" s="229">
        <f t="shared" si="171"/>
        <v>1291715.6142818013</v>
      </c>
      <c r="V357" s="229">
        <f t="shared" si="171"/>
        <v>1309705.0353841952</v>
      </c>
      <c r="W357" s="229">
        <f t="shared" si="171"/>
        <v>1109624.5335300392</v>
      </c>
      <c r="X357" s="230">
        <f t="shared" si="171"/>
        <v>1118996.4211161556</v>
      </c>
    </row>
    <row r="358" spans="3:31" ht="12.3" x14ac:dyDescent="0.35">
      <c r="C358" s="12"/>
      <c r="D358" s="12" t="s">
        <v>484</v>
      </c>
      <c r="E358" s="75" t="s">
        <v>134</v>
      </c>
      <c r="F358" s="75" t="str">
        <f t="shared" si="168"/>
        <v>Dollars</v>
      </c>
      <c r="G358" s="75" t="str">
        <f t="shared" si="169"/>
        <v>Real $2019</v>
      </c>
      <c r="H358" s="75" t="str">
        <f t="shared" si="170"/>
        <v>End year</v>
      </c>
      <c r="I358" s="224"/>
      <c r="J358" s="223"/>
      <c r="K358" s="223"/>
      <c r="L358" s="223"/>
      <c r="M358" s="223"/>
      <c r="N358" s="224"/>
      <c r="O358" s="223"/>
      <c r="P358" s="223"/>
      <c r="Q358" s="223"/>
      <c r="R358" s="229">
        <f t="shared" si="171"/>
        <v>3493113.6641936041</v>
      </c>
      <c r="S358" s="230">
        <f t="shared" si="171"/>
        <v>3654431.1356386896</v>
      </c>
      <c r="T358" s="231">
        <f t="shared" si="171"/>
        <v>3990628.6667072116</v>
      </c>
      <c r="U358" s="229">
        <f t="shared" si="171"/>
        <v>4221196.5236100638</v>
      </c>
      <c r="V358" s="229">
        <f t="shared" si="171"/>
        <v>4279984.1398466332</v>
      </c>
      <c r="W358" s="229">
        <f t="shared" si="171"/>
        <v>3626141.2122464208</v>
      </c>
      <c r="X358" s="230">
        <f t="shared" si="171"/>
        <v>3656767.5969248898</v>
      </c>
    </row>
    <row r="359" spans="3:31" ht="12.3" x14ac:dyDescent="0.35">
      <c r="C359" s="12"/>
      <c r="D359" s="12" t="s">
        <v>485</v>
      </c>
      <c r="E359" s="75" t="s">
        <v>134</v>
      </c>
      <c r="F359" s="75" t="str">
        <f t="shared" si="168"/>
        <v>Dollars</v>
      </c>
      <c r="G359" s="75" t="str">
        <f t="shared" si="169"/>
        <v>Real $2019</v>
      </c>
      <c r="H359" s="75" t="str">
        <f t="shared" si="170"/>
        <v>End year</v>
      </c>
      <c r="I359" s="224"/>
      <c r="J359" s="223"/>
      <c r="K359" s="223"/>
      <c r="L359" s="223"/>
      <c r="M359" s="223"/>
      <c r="N359" s="224"/>
      <c r="O359" s="223"/>
      <c r="P359" s="223"/>
      <c r="Q359" s="223"/>
      <c r="R359" s="229">
        <f t="shared" si="171"/>
        <v>0</v>
      </c>
      <c r="S359" s="230">
        <f t="shared" si="171"/>
        <v>0</v>
      </c>
      <c r="T359" s="231">
        <f t="shared" si="171"/>
        <v>0</v>
      </c>
      <c r="U359" s="229">
        <f t="shared" si="171"/>
        <v>0</v>
      </c>
      <c r="V359" s="229">
        <f t="shared" si="171"/>
        <v>0</v>
      </c>
      <c r="W359" s="229">
        <f t="shared" si="171"/>
        <v>0</v>
      </c>
      <c r="X359" s="230">
        <f t="shared" si="171"/>
        <v>0</v>
      </c>
    </row>
    <row r="360" spans="3:31" ht="12.3" x14ac:dyDescent="0.35">
      <c r="C360" s="12"/>
      <c r="D360" s="12" t="s">
        <v>486</v>
      </c>
      <c r="E360" s="75" t="s">
        <v>134</v>
      </c>
      <c r="F360" s="75" t="str">
        <f t="shared" si="168"/>
        <v>Dollars</v>
      </c>
      <c r="G360" s="75" t="str">
        <f t="shared" si="169"/>
        <v>Real $2019</v>
      </c>
      <c r="H360" s="75" t="str">
        <f t="shared" si="170"/>
        <v>End year</v>
      </c>
      <c r="I360" s="224"/>
      <c r="J360" s="223"/>
      <c r="K360" s="223"/>
      <c r="L360" s="223"/>
      <c r="M360" s="223"/>
      <c r="N360" s="224"/>
      <c r="O360" s="223"/>
      <c r="P360" s="223"/>
      <c r="Q360" s="223"/>
      <c r="R360" s="229">
        <f t="shared" si="171"/>
        <v>371566.23064484954</v>
      </c>
      <c r="S360" s="230">
        <f t="shared" si="171"/>
        <v>388725.74234824145</v>
      </c>
      <c r="T360" s="231">
        <f t="shared" si="171"/>
        <v>424487.43274261168</v>
      </c>
      <c r="U360" s="229">
        <f t="shared" si="171"/>
        <v>449013.18189742224</v>
      </c>
      <c r="V360" s="229">
        <f t="shared" si="171"/>
        <v>455266.48341392499</v>
      </c>
      <c r="W360" s="229">
        <f t="shared" si="171"/>
        <v>385716.51298709965</v>
      </c>
      <c r="X360" s="230">
        <f t="shared" si="171"/>
        <v>388974.27423028712</v>
      </c>
    </row>
    <row r="361" spans="3:31" ht="12.3" x14ac:dyDescent="0.35">
      <c r="C361" s="12"/>
      <c r="D361" s="12" t="s">
        <v>487</v>
      </c>
      <c r="E361" s="75" t="s">
        <v>134</v>
      </c>
      <c r="F361" s="75" t="str">
        <f t="shared" si="168"/>
        <v>Dollars</v>
      </c>
      <c r="G361" s="75" t="str">
        <f t="shared" si="169"/>
        <v>Real $2019</v>
      </c>
      <c r="H361" s="75" t="str">
        <f t="shared" si="170"/>
        <v>End year</v>
      </c>
      <c r="I361" s="224"/>
      <c r="J361" s="223"/>
      <c r="K361" s="223"/>
      <c r="L361" s="223"/>
      <c r="M361" s="223"/>
      <c r="N361" s="224"/>
      <c r="O361" s="223"/>
      <c r="P361" s="223"/>
      <c r="Q361" s="223"/>
      <c r="R361" s="229">
        <f t="shared" si="171"/>
        <v>0</v>
      </c>
      <c r="S361" s="230">
        <f t="shared" si="171"/>
        <v>0</v>
      </c>
      <c r="T361" s="231">
        <f t="shared" si="171"/>
        <v>0</v>
      </c>
      <c r="U361" s="229">
        <f t="shared" si="171"/>
        <v>0</v>
      </c>
      <c r="V361" s="229">
        <f t="shared" si="171"/>
        <v>0</v>
      </c>
      <c r="W361" s="229">
        <f t="shared" si="171"/>
        <v>0</v>
      </c>
      <c r="X361" s="230">
        <f t="shared" si="171"/>
        <v>0</v>
      </c>
    </row>
    <row r="362" spans="3:31" ht="12.3" x14ac:dyDescent="0.35">
      <c r="C362" s="12" t="s">
        <v>968</v>
      </c>
      <c r="D362" s="12" t="s">
        <v>482</v>
      </c>
      <c r="E362" s="75" t="s">
        <v>134</v>
      </c>
      <c r="F362" s="75" t="str">
        <f t="shared" si="168"/>
        <v>Dollars</v>
      </c>
      <c r="G362" s="75" t="str">
        <f t="shared" si="169"/>
        <v>Real $2019</v>
      </c>
      <c r="H362" s="75" t="str">
        <f t="shared" si="170"/>
        <v>End year</v>
      </c>
      <c r="I362" s="224"/>
      <c r="J362" s="223"/>
      <c r="K362" s="223"/>
      <c r="L362" s="223"/>
      <c r="M362" s="223"/>
      <c r="N362" s="224"/>
      <c r="O362" s="223"/>
      <c r="P362" s="223"/>
      <c r="Q362" s="223"/>
      <c r="R362" s="229">
        <f t="shared" si="171"/>
        <v>1424743.7780489197</v>
      </c>
      <c r="S362" s="230">
        <f t="shared" si="171"/>
        <v>1490540.681850797</v>
      </c>
      <c r="T362" s="231">
        <f t="shared" si="171"/>
        <v>1627666.2914452571</v>
      </c>
      <c r="U362" s="229">
        <f t="shared" si="171"/>
        <v>1721708.4988053332</v>
      </c>
      <c r="V362" s="229">
        <f t="shared" si="171"/>
        <v>1745686.3301933983</v>
      </c>
      <c r="W362" s="229">
        <f t="shared" si="171"/>
        <v>1479002.0099925704</v>
      </c>
      <c r="X362" s="230">
        <f t="shared" si="171"/>
        <v>1491493.6593374119</v>
      </c>
    </row>
    <row r="363" spans="3:31" ht="12.3" x14ac:dyDescent="0.35">
      <c r="C363" s="12"/>
      <c r="D363" s="12" t="s">
        <v>488</v>
      </c>
      <c r="E363" s="75" t="s">
        <v>134</v>
      </c>
      <c r="F363" s="75" t="str">
        <f t="shared" si="168"/>
        <v>Dollars</v>
      </c>
      <c r="G363" s="75" t="str">
        <f t="shared" si="169"/>
        <v>Real $2019</v>
      </c>
      <c r="H363" s="75" t="str">
        <f t="shared" si="170"/>
        <v>End year</v>
      </c>
      <c r="I363" s="224"/>
      <c r="J363" s="223"/>
      <c r="K363" s="223"/>
      <c r="L363" s="223"/>
      <c r="M363" s="223"/>
      <c r="N363" s="224"/>
      <c r="O363" s="223"/>
      <c r="P363" s="223"/>
      <c r="Q363" s="223"/>
      <c r="R363" s="229">
        <f t="shared" si="171"/>
        <v>2372448.4175360305</v>
      </c>
      <c r="S363" s="230">
        <f t="shared" si="171"/>
        <v>2482011.8090093392</v>
      </c>
      <c r="T363" s="231">
        <f t="shared" si="171"/>
        <v>2710350.0130417482</v>
      </c>
      <c r="U363" s="229">
        <f t="shared" si="171"/>
        <v>2866946.7916839691</v>
      </c>
      <c r="V363" s="229">
        <f t="shared" si="171"/>
        <v>2906874.0887945145</v>
      </c>
      <c r="W363" s="229">
        <f t="shared" si="171"/>
        <v>2462797.8954535942</v>
      </c>
      <c r="X363" s="230">
        <f t="shared" si="171"/>
        <v>2483598.683761769</v>
      </c>
    </row>
    <row r="364" spans="3:31" ht="12.3" x14ac:dyDescent="0.35">
      <c r="C364" s="12"/>
      <c r="D364" s="12" t="s">
        <v>489</v>
      </c>
      <c r="E364" s="75" t="s">
        <v>134</v>
      </c>
      <c r="F364" s="75" t="str">
        <f t="shared" si="168"/>
        <v>Dollars</v>
      </c>
      <c r="G364" s="75" t="str">
        <f t="shared" si="169"/>
        <v>Real $2019</v>
      </c>
      <c r="H364" s="75" t="str">
        <f t="shared" si="170"/>
        <v>End year</v>
      </c>
      <c r="I364" s="224"/>
      <c r="J364" s="223"/>
      <c r="K364" s="223"/>
      <c r="L364" s="223"/>
      <c r="M364" s="223"/>
      <c r="N364" s="224"/>
      <c r="O364" s="223"/>
      <c r="P364" s="223"/>
      <c r="Q364" s="223"/>
      <c r="R364" s="229">
        <f t="shared" si="171"/>
        <v>0</v>
      </c>
      <c r="S364" s="230">
        <f t="shared" si="171"/>
        <v>0</v>
      </c>
      <c r="T364" s="231">
        <f t="shared" si="171"/>
        <v>0</v>
      </c>
      <c r="U364" s="229">
        <f t="shared" si="171"/>
        <v>0</v>
      </c>
      <c r="V364" s="229">
        <f t="shared" si="171"/>
        <v>0</v>
      </c>
      <c r="W364" s="229">
        <f t="shared" si="171"/>
        <v>0</v>
      </c>
      <c r="X364" s="230">
        <f t="shared" si="171"/>
        <v>0</v>
      </c>
    </row>
    <row r="365" spans="3:31" ht="12.3" x14ac:dyDescent="0.35">
      <c r="C365" s="12" t="s">
        <v>970</v>
      </c>
      <c r="D365" s="12" t="s">
        <v>481</v>
      </c>
      <c r="E365" s="75" t="s">
        <v>134</v>
      </c>
      <c r="F365" s="75" t="str">
        <f t="shared" si="168"/>
        <v>Dollars</v>
      </c>
      <c r="G365" s="75" t="str">
        <f t="shared" si="169"/>
        <v>Real $2019</v>
      </c>
      <c r="H365" s="75" t="str">
        <f t="shared" si="170"/>
        <v>End year</v>
      </c>
      <c r="I365" s="224"/>
      <c r="J365" s="223"/>
      <c r="K365" s="223"/>
      <c r="L365" s="223"/>
      <c r="M365" s="223"/>
      <c r="N365" s="224"/>
      <c r="O365" s="223"/>
      <c r="P365" s="223"/>
      <c r="Q365" s="223"/>
      <c r="R365" s="229">
        <f t="shared" si="171"/>
        <v>0</v>
      </c>
      <c r="S365" s="230">
        <f t="shared" si="171"/>
        <v>0</v>
      </c>
      <c r="T365" s="231">
        <f t="shared" si="171"/>
        <v>0</v>
      </c>
      <c r="U365" s="229">
        <f t="shared" si="171"/>
        <v>0</v>
      </c>
      <c r="V365" s="229">
        <f t="shared" si="171"/>
        <v>0</v>
      </c>
      <c r="W365" s="229">
        <f t="shared" si="171"/>
        <v>0</v>
      </c>
      <c r="X365" s="230">
        <f t="shared" si="171"/>
        <v>0</v>
      </c>
    </row>
    <row r="366" spans="3:31" ht="12.3" x14ac:dyDescent="0.35">
      <c r="C366" s="12"/>
      <c r="D366" s="12" t="s">
        <v>490</v>
      </c>
      <c r="E366" s="75" t="s">
        <v>134</v>
      </c>
      <c r="F366" s="75" t="str">
        <f t="shared" si="168"/>
        <v>Dollars</v>
      </c>
      <c r="G366" s="75" t="str">
        <f t="shared" si="169"/>
        <v>Real $2019</v>
      </c>
      <c r="H366" s="75" t="str">
        <f t="shared" si="170"/>
        <v>End year</v>
      </c>
      <c r="I366" s="224"/>
      <c r="J366" s="223"/>
      <c r="K366" s="223"/>
      <c r="L366" s="223"/>
      <c r="M366" s="223"/>
      <c r="N366" s="224"/>
      <c r="O366" s="223"/>
      <c r="P366" s="223"/>
      <c r="Q366" s="223"/>
      <c r="R366" s="229">
        <f t="shared" si="171"/>
        <v>0</v>
      </c>
      <c r="S366" s="230">
        <f t="shared" si="171"/>
        <v>0</v>
      </c>
      <c r="T366" s="231">
        <f t="shared" si="171"/>
        <v>0</v>
      </c>
      <c r="U366" s="229">
        <f t="shared" si="171"/>
        <v>0</v>
      </c>
      <c r="V366" s="229">
        <f t="shared" si="171"/>
        <v>0</v>
      </c>
      <c r="W366" s="229">
        <f t="shared" si="171"/>
        <v>0</v>
      </c>
      <c r="X366" s="230">
        <f t="shared" si="171"/>
        <v>0</v>
      </c>
    </row>
    <row r="367" spans="3:31" ht="12.3" x14ac:dyDescent="0.35">
      <c r="C367" s="12"/>
      <c r="D367" s="12" t="s">
        <v>491</v>
      </c>
      <c r="E367" s="75" t="s">
        <v>134</v>
      </c>
      <c r="F367" s="75" t="str">
        <f t="shared" si="168"/>
        <v>Dollars</v>
      </c>
      <c r="G367" s="75" t="str">
        <f t="shared" si="169"/>
        <v>Real $2019</v>
      </c>
      <c r="H367" s="75" t="str">
        <f t="shared" si="170"/>
        <v>End year</v>
      </c>
      <c r="I367" s="224"/>
      <c r="J367" s="223"/>
      <c r="K367" s="223"/>
      <c r="L367" s="223"/>
      <c r="M367" s="223"/>
      <c r="N367" s="224"/>
      <c r="O367" s="223"/>
      <c r="P367" s="223"/>
      <c r="Q367" s="223"/>
      <c r="R367" s="229">
        <f t="shared" si="171"/>
        <v>0</v>
      </c>
      <c r="S367" s="230">
        <f t="shared" si="171"/>
        <v>0</v>
      </c>
      <c r="T367" s="231">
        <f t="shared" si="171"/>
        <v>0</v>
      </c>
      <c r="U367" s="229">
        <f t="shared" si="171"/>
        <v>0</v>
      </c>
      <c r="V367" s="229">
        <f t="shared" si="171"/>
        <v>0</v>
      </c>
      <c r="W367" s="229">
        <f t="shared" si="171"/>
        <v>0</v>
      </c>
      <c r="X367" s="230">
        <f t="shared" si="171"/>
        <v>0</v>
      </c>
    </row>
    <row r="369" spans="1:31" ht="12.3" x14ac:dyDescent="0.35">
      <c r="D369" s="74" t="str">
        <f>"Total "&amp;D352</f>
        <v>Total EXPENDITURE - STANDARD CONTROL SERVICES - CAPITAL CONTRIBUTIONS</v>
      </c>
      <c r="E369" s="67" t="s">
        <v>134</v>
      </c>
      <c r="F369" s="67" t="str">
        <f>F354</f>
        <v>Dollars</v>
      </c>
      <c r="G369" s="67" t="str">
        <f t="shared" ref="G369:H369" si="172">G354</f>
        <v>Real $2019</v>
      </c>
      <c r="H369" s="67" t="str">
        <f t="shared" si="172"/>
        <v>End year</v>
      </c>
      <c r="I369" s="177">
        <f>SUM(I354:I367)</f>
        <v>0</v>
      </c>
      <c r="J369" s="175">
        <f t="shared" ref="J369:X369" si="173">SUM(J354:J367)</f>
        <v>0</v>
      </c>
      <c r="K369" s="175">
        <f t="shared" si="173"/>
        <v>0</v>
      </c>
      <c r="L369" s="175">
        <f t="shared" si="173"/>
        <v>0</v>
      </c>
      <c r="M369" s="175">
        <f t="shared" si="173"/>
        <v>0</v>
      </c>
      <c r="N369" s="175">
        <f t="shared" si="173"/>
        <v>0</v>
      </c>
      <c r="O369" s="176">
        <f t="shared" si="173"/>
        <v>0</v>
      </c>
      <c r="P369" s="175">
        <f t="shared" si="173"/>
        <v>0</v>
      </c>
      <c r="Q369" s="175">
        <f t="shared" si="173"/>
        <v>0</v>
      </c>
      <c r="R369" s="175">
        <f t="shared" si="173"/>
        <v>11071070.222845823</v>
      </c>
      <c r="S369" s="177">
        <f t="shared" si="173"/>
        <v>11582349.621752176</v>
      </c>
      <c r="T369" s="175">
        <f t="shared" si="173"/>
        <v>12647893.670135224</v>
      </c>
      <c r="U369" s="175">
        <f t="shared" si="173"/>
        <v>13378655.156962428</v>
      </c>
      <c r="V369" s="175">
        <f t="shared" si="173"/>
        <v>13564976.556766927</v>
      </c>
      <c r="W369" s="175">
        <f t="shared" si="173"/>
        <v>11492687.572765559</v>
      </c>
      <c r="X369" s="175">
        <f t="shared" si="173"/>
        <v>11589754.79932702</v>
      </c>
    </row>
    <row r="370" spans="1:31" x14ac:dyDescent="0.35">
      <c r="C370" s="6"/>
      <c r="D370" s="6"/>
      <c r="E370" s="6"/>
      <c r="F370" s="6"/>
      <c r="G370" s="6"/>
      <c r="H370" s="6"/>
      <c r="I370" s="6"/>
      <c r="J370" s="6"/>
      <c r="K370" s="6"/>
      <c r="L370" s="6"/>
      <c r="M370" s="6"/>
      <c r="N370" s="6"/>
      <c r="O370" s="6"/>
      <c r="P370" s="6"/>
      <c r="Q370" s="6"/>
      <c r="R370" s="6"/>
      <c r="S370" s="6"/>
      <c r="T370" s="6"/>
      <c r="U370" s="6"/>
      <c r="V370" s="6"/>
      <c r="W370" s="6"/>
      <c r="X370" s="6"/>
    </row>
    <row r="371" spans="1:31" s="6" customFormat="1" ht="12.3" x14ac:dyDescent="0.35">
      <c r="A371" s="76">
        <f>IF(SUM($I371:$X371)&gt;0,1,0)</f>
        <v>0</v>
      </c>
      <c r="D371" s="15" t="s">
        <v>139</v>
      </c>
      <c r="I371" s="76">
        <f>IF(OR(ISERROR(I369),ROUND(I369-'2.1'!I$321,4)&lt;&gt;0),1,0)</f>
        <v>0</v>
      </c>
      <c r="J371" s="76">
        <f>IF(OR(ISERROR(J369),ROUND(J369-'2.1'!J$321,4)&lt;&gt;0),1,0)</f>
        <v>0</v>
      </c>
      <c r="K371" s="76">
        <f>IF(OR(ISERROR(K369),ROUND(K369-'2.1'!K$321,4)&lt;&gt;0),1,0)</f>
        <v>0</v>
      </c>
      <c r="L371" s="76">
        <f>IF(OR(ISERROR(L369),ROUND(L369-'2.1'!L$321,4)&lt;&gt;0),1,0)</f>
        <v>0</v>
      </c>
      <c r="M371" s="76">
        <f>IF(OR(ISERROR(M369),ROUND(M369-'2.1'!M$321,4)&lt;&gt;0),1,0)</f>
        <v>0</v>
      </c>
      <c r="N371" s="76">
        <f>IF(OR(ISERROR(N369),ROUND(N369-'2.1'!N$321,4)&lt;&gt;0),1,0)</f>
        <v>0</v>
      </c>
      <c r="O371" s="76">
        <f>IF(OR(ISERROR(O369),ROUND(O369-'2.1'!O$321,4)&lt;&gt;0),1,0)</f>
        <v>0</v>
      </c>
      <c r="P371" s="76">
        <f>IF(OR(ISERROR(P369),ROUND(P369-'2.1'!P$321,4)&lt;&gt;0),1,0)</f>
        <v>0</v>
      </c>
      <c r="Q371" s="76">
        <f>IF(OR(ISERROR(Q369),ROUND(Q369-'2.1'!Q$321,4)&lt;&gt;0),1,0)</f>
        <v>0</v>
      </c>
      <c r="R371" s="76">
        <f>IF(OR(ISERROR(R369),ROUND(R369-'2.1'!R$321,4)&lt;&gt;0),1,0)</f>
        <v>0</v>
      </c>
      <c r="S371" s="76">
        <f>IF(OR(ISERROR(S369),ROUND(S369-'2.1'!S$321,4)&lt;&gt;0),1,0)</f>
        <v>0</v>
      </c>
      <c r="T371" s="76">
        <f>IF(OR(ISERROR(T369),ROUND(T369-'2.1'!T$321,4)&lt;&gt;0),1,0)</f>
        <v>0</v>
      </c>
      <c r="U371" s="76">
        <f>IF(OR(ISERROR(U369),ROUND(U369-'2.1'!U$321,4)&lt;&gt;0),1,0)</f>
        <v>0</v>
      </c>
      <c r="V371" s="76">
        <f>IF(OR(ISERROR(V369),ROUND(V369-'2.1'!V$321,4)&lt;&gt;0),1,0)</f>
        <v>0</v>
      </c>
      <c r="W371" s="76">
        <f>IF(OR(ISERROR(W369),ROUND(W369-'2.1'!W$321,4)&lt;&gt;0),1,0)</f>
        <v>0</v>
      </c>
      <c r="X371" s="76">
        <f>IF(OR(ISERROR(X369),ROUND(X369-'2.1'!X$321,4)&lt;&gt;0),1,0)</f>
        <v>0</v>
      </c>
    </row>
    <row r="373" spans="1:31" s="4" customFormat="1" ht="15" x14ac:dyDescent="0.35">
      <c r="B373" s="4" t="s">
        <v>977</v>
      </c>
    </row>
    <row r="375" spans="1:31" s="13" customFormat="1" ht="14.1" x14ac:dyDescent="0.35">
      <c r="C375" s="13" t="s">
        <v>63</v>
      </c>
    </row>
    <row r="377" spans="1:31" ht="12.3" x14ac:dyDescent="0.35">
      <c r="C377" s="6"/>
      <c r="D377" s="73" t="s">
        <v>978</v>
      </c>
      <c r="E377" s="64" t="s">
        <v>65</v>
      </c>
      <c r="F377" s="64" t="s">
        <v>66</v>
      </c>
      <c r="G377" s="64" t="s">
        <v>67</v>
      </c>
      <c r="H377" s="64" t="s">
        <v>68</v>
      </c>
      <c r="I377" s="64" t="str">
        <f>Capex_Historical!K$10</f>
        <v>RY09</v>
      </c>
      <c r="J377" s="96" t="str">
        <f>Capex_Historical!L$10</f>
        <v>RY10</v>
      </c>
      <c r="K377" s="64" t="str">
        <f>Capex_Historical!M$10</f>
        <v>RY11</v>
      </c>
      <c r="L377" s="64" t="str">
        <f>Capex_Historical!N$10</f>
        <v>RY12</v>
      </c>
      <c r="M377" s="64" t="str">
        <f>Capex_Historical!O$10</f>
        <v>RY13</v>
      </c>
      <c r="N377" s="88" t="str">
        <f>Capex_Historical!P$10</f>
        <v>RY14</v>
      </c>
      <c r="O377" s="96" t="str">
        <f>Capex_Historical!Q$10</f>
        <v>RY15</v>
      </c>
      <c r="P377" s="64" t="str">
        <f>Capex_Historical!R$10</f>
        <v>RY16</v>
      </c>
      <c r="Q377" s="64" t="str">
        <f>Capex_Historical!S$10</f>
        <v>RY17</v>
      </c>
      <c r="R377" s="64" t="str">
        <f>Capex_Historical!T$10</f>
        <v>RY18</v>
      </c>
      <c r="S377" s="88" t="str">
        <f>Capex_Historical!U$10</f>
        <v>RY19</v>
      </c>
      <c r="T377" s="64" t="str">
        <f>Capex_Historical!V$10</f>
        <v>RY20</v>
      </c>
      <c r="U377" s="64" t="str">
        <f>Capex_Historical!W$10</f>
        <v>RY21</v>
      </c>
      <c r="V377" s="64" t="str">
        <f>Capex_Historical!X$10</f>
        <v>RY22</v>
      </c>
      <c r="W377" s="64" t="str">
        <f>Capex_Historical!Y$10</f>
        <v>RY23</v>
      </c>
      <c r="X377" s="88" t="str">
        <f>Capex_Historical!Z$10</f>
        <v>RY24</v>
      </c>
      <c r="Z377" s="6"/>
      <c r="AA377" s="6"/>
      <c r="AB377" s="6"/>
      <c r="AC377" s="6"/>
      <c r="AD377" s="6"/>
      <c r="AE377" s="6"/>
    </row>
    <row r="378" spans="1:31" x14ac:dyDescent="0.35">
      <c r="C378" s="6"/>
      <c r="J378" s="97"/>
      <c r="K378" s="91"/>
      <c r="L378" s="91"/>
      <c r="M378" s="91"/>
      <c r="N378" s="89"/>
      <c r="O378" s="97"/>
      <c r="P378" s="91"/>
      <c r="Q378" s="91"/>
      <c r="R378" s="91"/>
      <c r="S378" s="89"/>
      <c r="T378" s="91"/>
      <c r="U378" s="91"/>
      <c r="V378" s="91"/>
      <c r="W378" s="91"/>
      <c r="X378" s="89"/>
      <c r="Z378" s="6"/>
      <c r="AA378" s="6"/>
      <c r="AB378" s="6"/>
      <c r="AC378" s="6"/>
      <c r="AD378" s="6"/>
      <c r="AE378" s="6"/>
    </row>
    <row r="379" spans="1:31" ht="12.75" customHeight="1" x14ac:dyDescent="0.35">
      <c r="C379" s="15" t="s">
        <v>951</v>
      </c>
      <c r="D379" s="15" t="s">
        <v>481</v>
      </c>
      <c r="E379" s="75" t="s">
        <v>134</v>
      </c>
      <c r="F379" s="75" t="str">
        <f t="shared" ref="F379:F392" si="174">Dollars</f>
        <v>Dollars</v>
      </c>
      <c r="G379" s="75" t="s">
        <v>1619</v>
      </c>
      <c r="H379" s="75" t="str">
        <f t="shared" ref="H379:H392" si="175">NA</f>
        <v>N/A</v>
      </c>
      <c r="I379" s="224"/>
      <c r="J379" s="223"/>
      <c r="K379" s="223"/>
      <c r="L379" s="223"/>
      <c r="M379" s="223"/>
      <c r="N379" s="224"/>
      <c r="O379" s="223"/>
      <c r="P379" s="223"/>
      <c r="Q379" s="223"/>
      <c r="R379" s="229">
        <f>'[9]Net connection capex'!I72</f>
        <v>316.64285714285717</v>
      </c>
      <c r="S379" s="230">
        <f>'[9]Net connection capex'!J72</f>
        <v>392.39880952380958</v>
      </c>
      <c r="T379" s="231">
        <f>'[9]Net connection capex'!K72</f>
        <v>554.97619047619048</v>
      </c>
      <c r="U379" s="229">
        <f>'[9]Net connection capex'!L72</f>
        <v>660.52380952380952</v>
      </c>
      <c r="V379" s="229">
        <f>'[9]Net connection capex'!M72</f>
        <v>674.99404761904759</v>
      </c>
      <c r="W379" s="229">
        <f>'[9]Net connection capex'!N72</f>
        <v>329.41071428571428</v>
      </c>
      <c r="X379" s="230">
        <f>'[9]Net connection capex'!O72</f>
        <v>332.8154761904762</v>
      </c>
      <c r="Z379" s="6"/>
      <c r="AA379" s="6"/>
      <c r="AB379" s="6"/>
      <c r="AC379" s="6"/>
      <c r="AD379" s="6"/>
      <c r="AE379" s="6"/>
    </row>
    <row r="380" spans="1:31" ht="12.3" x14ac:dyDescent="0.35">
      <c r="C380" s="12"/>
      <c r="D380" s="12" t="s">
        <v>482</v>
      </c>
      <c r="E380" s="75" t="s">
        <v>134</v>
      </c>
      <c r="F380" s="75" t="str">
        <f t="shared" si="174"/>
        <v>Dollars</v>
      </c>
      <c r="G380" s="75" t="s">
        <v>1619</v>
      </c>
      <c r="H380" s="75" t="str">
        <f t="shared" si="175"/>
        <v>N/A</v>
      </c>
      <c r="I380" s="224"/>
      <c r="J380" s="223"/>
      <c r="K380" s="223"/>
      <c r="L380" s="223"/>
      <c r="M380" s="223"/>
      <c r="N380" s="224"/>
      <c r="O380" s="223"/>
      <c r="P380" s="223"/>
      <c r="Q380" s="223"/>
      <c r="R380" s="229">
        <f>'[9]Net connection capex'!I73</f>
        <v>0.5535714285714286</v>
      </c>
      <c r="S380" s="230">
        <f>'[9]Net connection capex'!J73</f>
        <v>0.68601190476190477</v>
      </c>
      <c r="T380" s="231">
        <f>'[9]Net connection capex'!K73</f>
        <v>0.97023809523809523</v>
      </c>
      <c r="U380" s="229">
        <f>'[9]Net connection capex'!L73</f>
        <v>1.1547619047619049</v>
      </c>
      <c r="V380" s="229">
        <f>'[9]Net connection capex'!M73</f>
        <v>1.1800595238095239</v>
      </c>
      <c r="W380" s="229">
        <f>'[9]Net connection capex'!N73</f>
        <v>0.57589285714285721</v>
      </c>
      <c r="X380" s="230">
        <f>'[9]Net connection capex'!O73</f>
        <v>0.58184523809523825</v>
      </c>
    </row>
    <row r="381" spans="1:31" ht="12.3" x14ac:dyDescent="0.35">
      <c r="C381" s="12"/>
      <c r="D381" s="12" t="s">
        <v>483</v>
      </c>
      <c r="E381" s="75" t="s">
        <v>134</v>
      </c>
      <c r="F381" s="75" t="str">
        <f t="shared" si="174"/>
        <v>Dollars</v>
      </c>
      <c r="G381" s="75" t="s">
        <v>1619</v>
      </c>
      <c r="H381" s="75" t="str">
        <f t="shared" si="175"/>
        <v>N/A</v>
      </c>
      <c r="I381" s="224"/>
      <c r="J381" s="223"/>
      <c r="K381" s="223"/>
      <c r="L381" s="223"/>
      <c r="M381" s="223"/>
      <c r="N381" s="224"/>
      <c r="O381" s="223"/>
      <c r="P381" s="223"/>
      <c r="Q381" s="223"/>
      <c r="R381" s="229">
        <f>'[9]Net connection capex'!I74</f>
        <v>3.3214285714285716</v>
      </c>
      <c r="S381" s="230">
        <f>'[9]Net connection capex'!J74</f>
        <v>4.1160714285714288</v>
      </c>
      <c r="T381" s="231">
        <f>'[9]Net connection capex'!K74</f>
        <v>5.8214285714285721</v>
      </c>
      <c r="U381" s="229">
        <f>'[9]Net connection capex'!L74</f>
        <v>6.9285714285714297</v>
      </c>
      <c r="V381" s="229">
        <f>'[9]Net connection capex'!M74</f>
        <v>7.0803571428571432</v>
      </c>
      <c r="W381" s="229">
        <f>'[9]Net connection capex'!N74</f>
        <v>3.4553571428571428</v>
      </c>
      <c r="X381" s="230">
        <f>'[9]Net connection capex'!O74</f>
        <v>3.4910714285714288</v>
      </c>
    </row>
    <row r="382" spans="1:31" ht="12.3" x14ac:dyDescent="0.35">
      <c r="C382" s="12" t="s">
        <v>967</v>
      </c>
      <c r="D382" s="12" t="s">
        <v>481</v>
      </c>
      <c r="E382" s="75" t="s">
        <v>134</v>
      </c>
      <c r="F382" s="75" t="str">
        <f t="shared" si="174"/>
        <v>Dollars</v>
      </c>
      <c r="G382" s="75" t="s">
        <v>1619</v>
      </c>
      <c r="H382" s="75" t="str">
        <f t="shared" si="175"/>
        <v>N/A</v>
      </c>
      <c r="I382" s="224"/>
      <c r="J382" s="223"/>
      <c r="K382" s="223"/>
      <c r="L382" s="223"/>
      <c r="M382" s="223"/>
      <c r="N382" s="224"/>
      <c r="O382" s="223"/>
      <c r="P382" s="223"/>
      <c r="Q382" s="223"/>
      <c r="R382" s="229">
        <f>'[9]Net connection capex'!I75</f>
        <v>83.589285714285722</v>
      </c>
      <c r="S382" s="230">
        <f>'[9]Net connection capex'!J75</f>
        <v>103.58779761904763</v>
      </c>
      <c r="T382" s="231">
        <f>'[9]Net connection capex'!K75</f>
        <v>146.50595238095241</v>
      </c>
      <c r="U382" s="229">
        <f>'[9]Net connection capex'!L75</f>
        <v>174.36904761904765</v>
      </c>
      <c r="V382" s="229">
        <f>'[9]Net connection capex'!M75</f>
        <v>178.1889880952381</v>
      </c>
      <c r="W382" s="229">
        <f>'[9]Net connection capex'!N75</f>
        <v>86.959821428571431</v>
      </c>
      <c r="X382" s="230">
        <f>'[9]Net connection capex'!O75</f>
        <v>87.858630952380963</v>
      </c>
    </row>
    <row r="383" spans="1:31" ht="12.3" x14ac:dyDescent="0.35">
      <c r="C383" s="12"/>
      <c r="D383" s="12" t="s">
        <v>484</v>
      </c>
      <c r="E383" s="75" t="s">
        <v>134</v>
      </c>
      <c r="F383" s="75" t="str">
        <f t="shared" si="174"/>
        <v>Dollars</v>
      </c>
      <c r="G383" s="75" t="s">
        <v>1619</v>
      </c>
      <c r="H383" s="75" t="str">
        <f t="shared" si="175"/>
        <v>N/A</v>
      </c>
      <c r="I383" s="224"/>
      <c r="J383" s="223"/>
      <c r="K383" s="223"/>
      <c r="L383" s="223"/>
      <c r="M383" s="223"/>
      <c r="N383" s="224"/>
      <c r="O383" s="223"/>
      <c r="P383" s="223"/>
      <c r="Q383" s="223"/>
      <c r="R383" s="229">
        <f>'[9]Net connection capex'!I76</f>
        <v>8.8571428571428577</v>
      </c>
      <c r="S383" s="230">
        <f>'[9]Net connection capex'!J76</f>
        <v>10.976190476190476</v>
      </c>
      <c r="T383" s="231">
        <f>'[9]Net connection capex'!K76</f>
        <v>15.523809523809524</v>
      </c>
      <c r="U383" s="229">
        <f>'[9]Net connection capex'!L76</f>
        <v>18.476190476190478</v>
      </c>
      <c r="V383" s="229">
        <f>'[9]Net connection capex'!M76</f>
        <v>18.880952380952383</v>
      </c>
      <c r="W383" s="229">
        <f>'[9]Net connection capex'!N76</f>
        <v>9.2142857142857153</v>
      </c>
      <c r="X383" s="230">
        <f>'[9]Net connection capex'!O76</f>
        <v>9.309523809523812</v>
      </c>
    </row>
    <row r="384" spans="1:31" ht="12.3" x14ac:dyDescent="0.35">
      <c r="C384" s="12"/>
      <c r="D384" s="12" t="s">
        <v>485</v>
      </c>
      <c r="E384" s="75" t="s">
        <v>134</v>
      </c>
      <c r="F384" s="75" t="str">
        <f t="shared" si="174"/>
        <v>Dollars</v>
      </c>
      <c r="G384" s="75" t="s">
        <v>1619</v>
      </c>
      <c r="H384" s="75" t="str">
        <f t="shared" si="175"/>
        <v>N/A</v>
      </c>
      <c r="I384" s="224"/>
      <c r="J384" s="223"/>
      <c r="K384" s="223"/>
      <c r="L384" s="223"/>
      <c r="M384" s="223"/>
      <c r="N384" s="224"/>
      <c r="O384" s="223"/>
      <c r="P384" s="223"/>
      <c r="Q384" s="223"/>
      <c r="R384" s="229">
        <f>'[9]Net connection capex'!I77</f>
        <v>0</v>
      </c>
      <c r="S384" s="230">
        <f>'[9]Net connection capex'!J77</f>
        <v>0</v>
      </c>
      <c r="T384" s="231">
        <f>'[9]Net connection capex'!K77</f>
        <v>0</v>
      </c>
      <c r="U384" s="229">
        <f>'[9]Net connection capex'!L77</f>
        <v>0</v>
      </c>
      <c r="V384" s="229">
        <f>'[9]Net connection capex'!M77</f>
        <v>0</v>
      </c>
      <c r="W384" s="229">
        <f>'[9]Net connection capex'!N77</f>
        <v>0</v>
      </c>
      <c r="X384" s="230">
        <f>'[9]Net connection capex'!O77</f>
        <v>0</v>
      </c>
    </row>
    <row r="385" spans="1:31" ht="12.3" x14ac:dyDescent="0.35">
      <c r="C385" s="12"/>
      <c r="D385" s="12" t="s">
        <v>486</v>
      </c>
      <c r="E385" s="75" t="s">
        <v>134</v>
      </c>
      <c r="F385" s="75" t="str">
        <f t="shared" si="174"/>
        <v>Dollars</v>
      </c>
      <c r="G385" s="75" t="s">
        <v>1619</v>
      </c>
      <c r="H385" s="75" t="str">
        <f t="shared" si="175"/>
        <v>N/A</v>
      </c>
      <c r="I385" s="224"/>
      <c r="J385" s="223"/>
      <c r="K385" s="223"/>
      <c r="L385" s="223"/>
      <c r="M385" s="223"/>
      <c r="N385" s="224"/>
      <c r="O385" s="223"/>
      <c r="P385" s="223"/>
      <c r="Q385" s="223"/>
      <c r="R385" s="229">
        <f>'[9]Net connection capex'!I78</f>
        <v>0.5535714285714286</v>
      </c>
      <c r="S385" s="230">
        <f>'[9]Net connection capex'!J78</f>
        <v>0.68601190476190477</v>
      </c>
      <c r="T385" s="231">
        <f>'[9]Net connection capex'!K78</f>
        <v>0.97023809523809523</v>
      </c>
      <c r="U385" s="229">
        <f>'[9]Net connection capex'!L78</f>
        <v>1.1547619047619049</v>
      </c>
      <c r="V385" s="229">
        <f>'[9]Net connection capex'!M78</f>
        <v>1.1800595238095239</v>
      </c>
      <c r="W385" s="229">
        <f>'[9]Net connection capex'!N78</f>
        <v>0.57589285714285721</v>
      </c>
      <c r="X385" s="230">
        <f>'[9]Net connection capex'!O78</f>
        <v>0.58184523809523825</v>
      </c>
    </row>
    <row r="386" spans="1:31" ht="12.3" x14ac:dyDescent="0.35">
      <c r="C386" s="12"/>
      <c r="D386" s="12" t="s">
        <v>487</v>
      </c>
      <c r="E386" s="75" t="s">
        <v>134</v>
      </c>
      <c r="F386" s="75" t="str">
        <f t="shared" si="174"/>
        <v>Dollars</v>
      </c>
      <c r="G386" s="75" t="s">
        <v>1619</v>
      </c>
      <c r="H386" s="75" t="str">
        <f t="shared" si="175"/>
        <v>N/A</v>
      </c>
      <c r="I386" s="224"/>
      <c r="J386" s="223"/>
      <c r="K386" s="223"/>
      <c r="L386" s="223"/>
      <c r="M386" s="223"/>
      <c r="N386" s="224"/>
      <c r="O386" s="223"/>
      <c r="P386" s="223"/>
      <c r="Q386" s="223"/>
      <c r="R386" s="229">
        <f>'[9]Net connection capex'!I79</f>
        <v>0</v>
      </c>
      <c r="S386" s="230">
        <f>'[9]Net connection capex'!J79</f>
        <v>0</v>
      </c>
      <c r="T386" s="231">
        <f>'[9]Net connection capex'!K79</f>
        <v>0</v>
      </c>
      <c r="U386" s="229">
        <f>'[9]Net connection capex'!L79</f>
        <v>0</v>
      </c>
      <c r="V386" s="229">
        <f>'[9]Net connection capex'!M79</f>
        <v>0</v>
      </c>
      <c r="W386" s="229">
        <f>'[9]Net connection capex'!N79</f>
        <v>0</v>
      </c>
      <c r="X386" s="230">
        <f>'[9]Net connection capex'!O79</f>
        <v>0</v>
      </c>
    </row>
    <row r="387" spans="1:31" ht="12.3" x14ac:dyDescent="0.35">
      <c r="C387" s="12" t="s">
        <v>968</v>
      </c>
      <c r="D387" s="12" t="s">
        <v>482</v>
      </c>
      <c r="E387" s="75" t="s">
        <v>134</v>
      </c>
      <c r="F387" s="75" t="str">
        <f t="shared" si="174"/>
        <v>Dollars</v>
      </c>
      <c r="G387" s="75" t="s">
        <v>1619</v>
      </c>
      <c r="H387" s="75" t="str">
        <f t="shared" si="175"/>
        <v>N/A</v>
      </c>
      <c r="I387" s="224"/>
      <c r="J387" s="223"/>
      <c r="K387" s="223"/>
      <c r="L387" s="223"/>
      <c r="M387" s="223"/>
      <c r="N387" s="224"/>
      <c r="O387" s="223"/>
      <c r="P387" s="223"/>
      <c r="Q387" s="223"/>
      <c r="R387" s="229">
        <f>'[9]Net connection capex'!I80</f>
        <v>289.51785714285717</v>
      </c>
      <c r="S387" s="230">
        <f>'[9]Net connection capex'!J80</f>
        <v>358.7842261904762</v>
      </c>
      <c r="T387" s="231">
        <f>'[9]Net connection capex'!K80</f>
        <v>507.4345238095238</v>
      </c>
      <c r="U387" s="229">
        <f>'[9]Net connection capex'!L80</f>
        <v>603.94047619047615</v>
      </c>
      <c r="V387" s="229">
        <f>'[9]Net connection capex'!M80</f>
        <v>617.17113095238085</v>
      </c>
      <c r="W387" s="229">
        <f>'[9]Net connection capex'!N80</f>
        <v>301.19196428571422</v>
      </c>
      <c r="X387" s="230">
        <f>'[9]Net connection capex'!O80</f>
        <v>304.30505952380946</v>
      </c>
    </row>
    <row r="388" spans="1:31" ht="12.3" x14ac:dyDescent="0.35">
      <c r="C388" s="12"/>
      <c r="D388" s="12" t="s">
        <v>488</v>
      </c>
      <c r="E388" s="75" t="s">
        <v>134</v>
      </c>
      <c r="F388" s="75" t="str">
        <f t="shared" si="174"/>
        <v>Dollars</v>
      </c>
      <c r="G388" s="75" t="s">
        <v>1619</v>
      </c>
      <c r="H388" s="75" t="str">
        <f t="shared" si="175"/>
        <v>N/A</v>
      </c>
      <c r="I388" s="224"/>
      <c r="J388" s="223"/>
      <c r="K388" s="223"/>
      <c r="L388" s="223"/>
      <c r="M388" s="223"/>
      <c r="N388" s="224"/>
      <c r="O388" s="223"/>
      <c r="P388" s="223"/>
      <c r="Q388" s="223"/>
      <c r="R388" s="229">
        <f>'[9]Net connection capex'!I81</f>
        <v>5.5357142857142865</v>
      </c>
      <c r="S388" s="230">
        <f>'[9]Net connection capex'!J81</f>
        <v>6.8601190476190483</v>
      </c>
      <c r="T388" s="231">
        <f>'[9]Net connection capex'!K81</f>
        <v>9.7023809523809526</v>
      </c>
      <c r="U388" s="229">
        <f>'[9]Net connection capex'!L81</f>
        <v>11.547619047619047</v>
      </c>
      <c r="V388" s="229">
        <f>'[9]Net connection capex'!M81</f>
        <v>11.800595238095237</v>
      </c>
      <c r="W388" s="229">
        <f>'[9]Net connection capex'!N81</f>
        <v>5.7589285714285712</v>
      </c>
      <c r="X388" s="230">
        <f>'[9]Net connection capex'!O81</f>
        <v>5.8184523809523814</v>
      </c>
    </row>
    <row r="389" spans="1:31" ht="12.3" x14ac:dyDescent="0.35">
      <c r="C389" s="12"/>
      <c r="D389" s="12" t="s">
        <v>489</v>
      </c>
      <c r="E389" s="75" t="s">
        <v>134</v>
      </c>
      <c r="F389" s="75" t="str">
        <f t="shared" si="174"/>
        <v>Dollars</v>
      </c>
      <c r="G389" s="75" t="s">
        <v>1619</v>
      </c>
      <c r="H389" s="75" t="str">
        <f t="shared" si="175"/>
        <v>N/A</v>
      </c>
      <c r="I389" s="224"/>
      <c r="J389" s="223"/>
      <c r="K389" s="223"/>
      <c r="L389" s="223"/>
      <c r="M389" s="223"/>
      <c r="N389" s="224"/>
      <c r="O389" s="223"/>
      <c r="P389" s="223"/>
      <c r="Q389" s="223"/>
      <c r="R389" s="229">
        <f>'[9]Net connection capex'!I82</f>
        <v>0</v>
      </c>
      <c r="S389" s="230">
        <f>'[9]Net connection capex'!J82</f>
        <v>0</v>
      </c>
      <c r="T389" s="231">
        <f>'[9]Net connection capex'!K82</f>
        <v>0</v>
      </c>
      <c r="U389" s="229">
        <f>'[9]Net connection capex'!L82</f>
        <v>0</v>
      </c>
      <c r="V389" s="229">
        <f>'[9]Net connection capex'!M82</f>
        <v>0</v>
      </c>
      <c r="W389" s="229">
        <f>'[9]Net connection capex'!N82</f>
        <v>0</v>
      </c>
      <c r="X389" s="230">
        <f>'[9]Net connection capex'!O82</f>
        <v>0</v>
      </c>
    </row>
    <row r="390" spans="1:31" ht="12.3" x14ac:dyDescent="0.35">
      <c r="C390" s="12" t="s">
        <v>970</v>
      </c>
      <c r="D390" s="12" t="s">
        <v>481</v>
      </c>
      <c r="E390" s="75" t="s">
        <v>134</v>
      </c>
      <c r="F390" s="75" t="str">
        <f t="shared" si="174"/>
        <v>Dollars</v>
      </c>
      <c r="G390" s="75" t="s">
        <v>1619</v>
      </c>
      <c r="H390" s="75" t="str">
        <f t="shared" si="175"/>
        <v>N/A</v>
      </c>
      <c r="I390" s="224"/>
      <c r="J390" s="223"/>
      <c r="K390" s="223"/>
      <c r="L390" s="223"/>
      <c r="M390" s="223"/>
      <c r="N390" s="224"/>
      <c r="O390" s="223"/>
      <c r="P390" s="223"/>
      <c r="Q390" s="223"/>
      <c r="R390" s="229">
        <f>'[9]Net connection capex'!I83</f>
        <v>886.82142857142867</v>
      </c>
      <c r="S390" s="230">
        <f>'[9]Net connection capex'!J83</f>
        <v>1098.9910714285716</v>
      </c>
      <c r="T390" s="231">
        <f>'[9]Net connection capex'!K83</f>
        <v>1554.3214285714287</v>
      </c>
      <c r="U390" s="229">
        <f>'[9]Net connection capex'!L83</f>
        <v>1849.9285714285716</v>
      </c>
      <c r="V390" s="229">
        <f>'[9]Net connection capex'!M83</f>
        <v>1890.4553571428571</v>
      </c>
      <c r="W390" s="229">
        <f>'[9]Net connection capex'!N83</f>
        <v>922.58035714285711</v>
      </c>
      <c r="X390" s="230">
        <f>'[9]Net connection capex'!O83</f>
        <v>932.11607142857144</v>
      </c>
    </row>
    <row r="391" spans="1:31" ht="12.3" x14ac:dyDescent="0.35">
      <c r="C391" s="12"/>
      <c r="D391" s="12" t="s">
        <v>490</v>
      </c>
      <c r="E391" s="75" t="s">
        <v>134</v>
      </c>
      <c r="F391" s="75" t="str">
        <f t="shared" si="174"/>
        <v>Dollars</v>
      </c>
      <c r="G391" s="75" t="s">
        <v>1619</v>
      </c>
      <c r="H391" s="75" t="str">
        <f t="shared" si="175"/>
        <v>N/A</v>
      </c>
      <c r="I391" s="224"/>
      <c r="J391" s="223"/>
      <c r="K391" s="223"/>
      <c r="L391" s="223"/>
      <c r="M391" s="223"/>
      <c r="N391" s="224"/>
      <c r="O391" s="223"/>
      <c r="P391" s="223"/>
      <c r="Q391" s="223"/>
      <c r="R391" s="229">
        <f>'[9]Net connection capex'!I84</f>
        <v>0</v>
      </c>
      <c r="S391" s="230">
        <f>'[9]Net connection capex'!J84</f>
        <v>0</v>
      </c>
      <c r="T391" s="231">
        <f>'[9]Net connection capex'!K84</f>
        <v>0</v>
      </c>
      <c r="U391" s="229">
        <f>'[9]Net connection capex'!L84</f>
        <v>0</v>
      </c>
      <c r="V391" s="229">
        <f>'[9]Net connection capex'!M84</f>
        <v>0</v>
      </c>
      <c r="W391" s="229">
        <f>'[9]Net connection capex'!N84</f>
        <v>0</v>
      </c>
      <c r="X391" s="230">
        <f>'[9]Net connection capex'!O84</f>
        <v>0</v>
      </c>
    </row>
    <row r="392" spans="1:31" ht="12.3" x14ac:dyDescent="0.35">
      <c r="C392" s="12"/>
      <c r="D392" s="12" t="s">
        <v>491</v>
      </c>
      <c r="E392" s="75" t="s">
        <v>134</v>
      </c>
      <c r="F392" s="75" t="str">
        <f t="shared" si="174"/>
        <v>Dollars</v>
      </c>
      <c r="G392" s="75" t="s">
        <v>1619</v>
      </c>
      <c r="H392" s="75" t="str">
        <f t="shared" si="175"/>
        <v>N/A</v>
      </c>
      <c r="I392" s="224"/>
      <c r="J392" s="223"/>
      <c r="K392" s="223"/>
      <c r="L392" s="223"/>
      <c r="M392" s="223"/>
      <c r="N392" s="224"/>
      <c r="O392" s="223"/>
      <c r="P392" s="223"/>
      <c r="Q392" s="223"/>
      <c r="R392" s="229">
        <f>'[9]Net connection capex'!I85</f>
        <v>0</v>
      </c>
      <c r="S392" s="230">
        <f>'[9]Net connection capex'!J85</f>
        <v>0</v>
      </c>
      <c r="T392" s="231">
        <f>'[9]Net connection capex'!K85</f>
        <v>0</v>
      </c>
      <c r="U392" s="229">
        <f>'[9]Net connection capex'!L85</f>
        <v>0</v>
      </c>
      <c r="V392" s="229">
        <f>'[9]Net connection capex'!M85</f>
        <v>0</v>
      </c>
      <c r="W392" s="229">
        <f>'[9]Net connection capex'!N85</f>
        <v>0</v>
      </c>
      <c r="X392" s="230">
        <f>'[9]Net connection capex'!O85</f>
        <v>0</v>
      </c>
    </row>
    <row r="394" spans="1:31" ht="12.3" x14ac:dyDescent="0.35">
      <c r="D394" s="74" t="str">
        <f>"Total "&amp;D377</f>
        <v>Total NEW CONNECTIONS - ALL</v>
      </c>
      <c r="E394" s="67" t="s">
        <v>134</v>
      </c>
      <c r="F394" s="67" t="str">
        <f>F379</f>
        <v>Dollars</v>
      </c>
      <c r="G394" s="67" t="str">
        <f t="shared" ref="G394:H394" si="176">G379</f>
        <v>#</v>
      </c>
      <c r="H394" s="67" t="str">
        <f t="shared" si="176"/>
        <v>N/A</v>
      </c>
      <c r="I394" s="177">
        <f>SUM(I379:I392)</f>
        <v>0</v>
      </c>
      <c r="J394" s="175">
        <f t="shared" ref="J394:X394" si="177">SUM(J379:J392)</f>
        <v>0</v>
      </c>
      <c r="K394" s="175">
        <f t="shared" si="177"/>
        <v>0</v>
      </c>
      <c r="L394" s="175">
        <f t="shared" si="177"/>
        <v>0</v>
      </c>
      <c r="M394" s="175">
        <f t="shared" si="177"/>
        <v>0</v>
      </c>
      <c r="N394" s="175">
        <f t="shared" si="177"/>
        <v>0</v>
      </c>
      <c r="O394" s="176">
        <f t="shared" si="177"/>
        <v>0</v>
      </c>
      <c r="P394" s="175">
        <f t="shared" si="177"/>
        <v>0</v>
      </c>
      <c r="Q394" s="175">
        <f t="shared" si="177"/>
        <v>0</v>
      </c>
      <c r="R394" s="175">
        <f t="shared" si="177"/>
        <v>1595.3928571428573</v>
      </c>
      <c r="S394" s="177">
        <f t="shared" si="177"/>
        <v>1977.0863095238099</v>
      </c>
      <c r="T394" s="175">
        <f t="shared" si="177"/>
        <v>2796.2261904761908</v>
      </c>
      <c r="U394" s="175">
        <f t="shared" si="177"/>
        <v>3328.0238095238101</v>
      </c>
      <c r="V394" s="175">
        <f t="shared" si="177"/>
        <v>3400.9315476190473</v>
      </c>
      <c r="W394" s="175">
        <f t="shared" si="177"/>
        <v>1659.7232142857142</v>
      </c>
      <c r="X394" s="175">
        <f t="shared" si="177"/>
        <v>1676.8779761904761</v>
      </c>
    </row>
    <row r="395" spans="1:31" x14ac:dyDescent="0.35">
      <c r="C395" s="6"/>
      <c r="D395" s="6"/>
      <c r="E395" s="6"/>
      <c r="F395" s="6"/>
      <c r="G395" s="6"/>
      <c r="H395" s="6"/>
      <c r="I395" s="6"/>
      <c r="J395" s="6"/>
      <c r="K395" s="6"/>
      <c r="L395" s="6"/>
      <c r="M395" s="6"/>
      <c r="N395" s="6"/>
      <c r="O395" s="6"/>
      <c r="P395" s="6"/>
      <c r="Q395" s="6"/>
      <c r="R395" s="6"/>
      <c r="S395" s="6"/>
      <c r="T395" s="6"/>
      <c r="U395" s="6"/>
      <c r="V395" s="6"/>
      <c r="W395" s="6"/>
      <c r="X395" s="6"/>
    </row>
    <row r="396" spans="1:31" ht="12.3" x14ac:dyDescent="0.35">
      <c r="A396" s="70">
        <f>IF(SUM($I396:$X396)&gt;0,1,0)</f>
        <v>0</v>
      </c>
      <c r="C396" s="6"/>
      <c r="D396" s="15" t="s">
        <v>139</v>
      </c>
      <c r="E396" s="6"/>
      <c r="F396" s="6"/>
      <c r="G396" s="6"/>
      <c r="H396" s="6"/>
      <c r="I396" s="70" t="str">
        <f t="shared" ref="I396:Q396" si="178">NA</f>
        <v>N/A</v>
      </c>
      <c r="J396" s="70" t="str">
        <f t="shared" si="178"/>
        <v>N/A</v>
      </c>
      <c r="K396" s="70" t="str">
        <f t="shared" si="178"/>
        <v>N/A</v>
      </c>
      <c r="L396" s="70" t="str">
        <f t="shared" si="178"/>
        <v>N/A</v>
      </c>
      <c r="M396" s="70" t="str">
        <f t="shared" si="178"/>
        <v>N/A</v>
      </c>
      <c r="N396" s="70" t="str">
        <f t="shared" si="178"/>
        <v>N/A</v>
      </c>
      <c r="O396" s="70" t="str">
        <f t="shared" si="178"/>
        <v>N/A</v>
      </c>
      <c r="P396" s="70" t="str">
        <f t="shared" si="178"/>
        <v>N/A</v>
      </c>
      <c r="Q396" s="70" t="str">
        <f t="shared" si="178"/>
        <v>N/A</v>
      </c>
      <c r="R396" s="70">
        <f>IF(OR(ISERROR(R394),ROUND(R394-'[9]Net connection capex'!I$87,4)&lt;&gt;0),1,0)</f>
        <v>0</v>
      </c>
      <c r="S396" s="70">
        <f>IF(OR(ISERROR(S394),ROUND(S394-'[9]Net connection capex'!J$87,4)&lt;&gt;0),1,0)</f>
        <v>0</v>
      </c>
      <c r="T396" s="70">
        <f>IF(OR(ISERROR(T394),ROUND(T394-'[9]Net connection capex'!K$87,4)&lt;&gt;0),1,0)</f>
        <v>0</v>
      </c>
      <c r="U396" s="70">
        <f>IF(OR(ISERROR(U394),ROUND(U394-'[9]Net connection capex'!L$87,4)&lt;&gt;0),1,0)</f>
        <v>0</v>
      </c>
      <c r="V396" s="70">
        <f>IF(OR(ISERROR(V394),ROUND(V394-'[9]Net connection capex'!M$87,4)&lt;&gt;0),1,0)</f>
        <v>0</v>
      </c>
      <c r="W396" s="70">
        <f>IF(OR(ISERROR(W394),ROUND(W394-'[9]Net connection capex'!N$87,4)&lt;&gt;0),1,0)</f>
        <v>0</v>
      </c>
      <c r="X396" s="70">
        <f>IF(OR(ISERROR(X394),ROUND(X394-'[9]Net connection capex'!O$87,4)&lt;&gt;0),1,0)</f>
        <v>0</v>
      </c>
    </row>
    <row r="398" spans="1:31" ht="12.3" x14ac:dyDescent="0.35">
      <c r="C398" s="6"/>
      <c r="D398" s="73" t="s">
        <v>980</v>
      </c>
      <c r="E398" s="64" t="s">
        <v>65</v>
      </c>
      <c r="F398" s="64" t="s">
        <v>66</v>
      </c>
      <c r="G398" s="64" t="s">
        <v>67</v>
      </c>
      <c r="H398" s="64" t="s">
        <v>68</v>
      </c>
      <c r="I398" s="64" t="str">
        <f>Capex_Historical!K$10</f>
        <v>RY09</v>
      </c>
      <c r="J398" s="96" t="str">
        <f>Capex_Historical!L$10</f>
        <v>RY10</v>
      </c>
      <c r="K398" s="64" t="str">
        <f>Capex_Historical!M$10</f>
        <v>RY11</v>
      </c>
      <c r="L398" s="64" t="str">
        <f>Capex_Historical!N$10</f>
        <v>RY12</v>
      </c>
      <c r="M398" s="64" t="str">
        <f>Capex_Historical!O$10</f>
        <v>RY13</v>
      </c>
      <c r="N398" s="88" t="str">
        <f>Capex_Historical!P$10</f>
        <v>RY14</v>
      </c>
      <c r="O398" s="96" t="str">
        <f>Capex_Historical!Q$10</f>
        <v>RY15</v>
      </c>
      <c r="P398" s="64" t="str">
        <f>Capex_Historical!R$10</f>
        <v>RY16</v>
      </c>
      <c r="Q398" s="64" t="str">
        <f>Capex_Historical!S$10</f>
        <v>RY17</v>
      </c>
      <c r="R398" s="64" t="str">
        <f>Capex_Historical!T$10</f>
        <v>RY18</v>
      </c>
      <c r="S398" s="88" t="str">
        <f>Capex_Historical!U$10</f>
        <v>RY19</v>
      </c>
      <c r="T398" s="64" t="str">
        <f>Capex_Historical!V$10</f>
        <v>RY20</v>
      </c>
      <c r="U398" s="64" t="str">
        <f>Capex_Historical!W$10</f>
        <v>RY21</v>
      </c>
      <c r="V398" s="64" t="str">
        <f>Capex_Historical!X$10</f>
        <v>RY22</v>
      </c>
      <c r="W398" s="64" t="str">
        <f>Capex_Historical!Y$10</f>
        <v>RY23</v>
      </c>
      <c r="X398" s="88" t="str">
        <f>Capex_Historical!Z$10</f>
        <v>RY24</v>
      </c>
      <c r="Z398" s="6"/>
      <c r="AA398" s="6"/>
      <c r="AB398" s="6"/>
      <c r="AC398" s="6"/>
      <c r="AD398" s="6"/>
      <c r="AE398" s="6"/>
    </row>
    <row r="399" spans="1:31" x14ac:dyDescent="0.35">
      <c r="C399" s="6"/>
      <c r="J399" s="97"/>
      <c r="K399" s="91"/>
      <c r="L399" s="91"/>
      <c r="M399" s="91"/>
      <c r="N399" s="89"/>
      <c r="O399" s="97"/>
      <c r="P399" s="91"/>
      <c r="Q399" s="91"/>
      <c r="R399" s="91"/>
      <c r="S399" s="89"/>
      <c r="T399" s="91"/>
      <c r="U399" s="91"/>
      <c r="V399" s="91"/>
      <c r="W399" s="91"/>
      <c r="X399" s="89"/>
      <c r="Z399" s="6"/>
      <c r="AA399" s="6"/>
      <c r="AB399" s="6"/>
      <c r="AC399" s="6"/>
      <c r="AD399" s="6"/>
      <c r="AE399" s="6"/>
    </row>
    <row r="400" spans="1:31" ht="12.75" customHeight="1" x14ac:dyDescent="0.35">
      <c r="C400" s="15" t="s">
        <v>951</v>
      </c>
      <c r="D400" s="15" t="s">
        <v>481</v>
      </c>
      <c r="E400" s="75" t="s">
        <v>134</v>
      </c>
      <c r="F400" s="75" t="str">
        <f t="shared" ref="F400:F413" si="179">Dollars</f>
        <v>Dollars</v>
      </c>
      <c r="G400" s="75" t="s">
        <v>1619</v>
      </c>
      <c r="H400" s="75" t="str">
        <f t="shared" ref="H400:H413" si="180">NA</f>
        <v>N/A</v>
      </c>
      <c r="I400" s="224"/>
      <c r="J400" s="223"/>
      <c r="K400" s="223"/>
      <c r="L400" s="223"/>
      <c r="M400" s="223"/>
      <c r="N400" s="224"/>
      <c r="O400" s="223"/>
      <c r="P400" s="223"/>
      <c r="Q400" s="223"/>
      <c r="R400" s="229">
        <f>R379</f>
        <v>316.64285714285717</v>
      </c>
      <c r="S400" s="230">
        <f t="shared" ref="S400:X400" si="181">S379</f>
        <v>392.39880952380958</v>
      </c>
      <c r="T400" s="231">
        <f t="shared" si="181"/>
        <v>554.97619047619048</v>
      </c>
      <c r="U400" s="229">
        <f t="shared" si="181"/>
        <v>660.52380952380952</v>
      </c>
      <c r="V400" s="229">
        <f t="shared" si="181"/>
        <v>674.99404761904759</v>
      </c>
      <c r="W400" s="229">
        <f t="shared" si="181"/>
        <v>329.41071428571428</v>
      </c>
      <c r="X400" s="230">
        <f t="shared" si="181"/>
        <v>332.8154761904762</v>
      </c>
      <c r="Z400" s="6"/>
      <c r="AA400" s="6"/>
      <c r="AB400" s="6"/>
      <c r="AC400" s="6"/>
      <c r="AD400" s="6"/>
      <c r="AE400" s="6"/>
    </row>
    <row r="401" spans="3:24" ht="12.3" x14ac:dyDescent="0.35">
      <c r="C401" s="12"/>
      <c r="D401" s="12" t="s">
        <v>482</v>
      </c>
      <c r="E401" s="75" t="s">
        <v>134</v>
      </c>
      <c r="F401" s="75" t="str">
        <f t="shared" si="179"/>
        <v>Dollars</v>
      </c>
      <c r="G401" s="75" t="s">
        <v>1619</v>
      </c>
      <c r="H401" s="75" t="str">
        <f t="shared" si="180"/>
        <v>N/A</v>
      </c>
      <c r="I401" s="224"/>
      <c r="J401" s="223"/>
      <c r="K401" s="223"/>
      <c r="L401" s="223"/>
      <c r="M401" s="223"/>
      <c r="N401" s="224"/>
      <c r="O401" s="223"/>
      <c r="P401" s="223"/>
      <c r="Q401" s="223"/>
      <c r="R401" s="229">
        <f t="shared" ref="R401:X401" si="182">R380</f>
        <v>0.5535714285714286</v>
      </c>
      <c r="S401" s="230">
        <f t="shared" si="182"/>
        <v>0.68601190476190477</v>
      </c>
      <c r="T401" s="231">
        <f t="shared" si="182"/>
        <v>0.97023809523809523</v>
      </c>
      <c r="U401" s="229">
        <f t="shared" si="182"/>
        <v>1.1547619047619049</v>
      </c>
      <c r="V401" s="229">
        <f t="shared" si="182"/>
        <v>1.1800595238095239</v>
      </c>
      <c r="W401" s="229">
        <f t="shared" si="182"/>
        <v>0.57589285714285721</v>
      </c>
      <c r="X401" s="230">
        <f t="shared" si="182"/>
        <v>0.58184523809523825</v>
      </c>
    </row>
    <row r="402" spans="3:24" ht="12.3" x14ac:dyDescent="0.35">
      <c r="C402" s="12"/>
      <c r="D402" s="12" t="s">
        <v>483</v>
      </c>
      <c r="E402" s="75" t="s">
        <v>134</v>
      </c>
      <c r="F402" s="75" t="str">
        <f t="shared" si="179"/>
        <v>Dollars</v>
      </c>
      <c r="G402" s="75" t="s">
        <v>1619</v>
      </c>
      <c r="H402" s="75" t="str">
        <f t="shared" si="180"/>
        <v>N/A</v>
      </c>
      <c r="I402" s="224"/>
      <c r="J402" s="223"/>
      <c r="K402" s="223"/>
      <c r="L402" s="223"/>
      <c r="M402" s="223"/>
      <c r="N402" s="224"/>
      <c r="O402" s="223"/>
      <c r="P402" s="223"/>
      <c r="Q402" s="223"/>
      <c r="R402" s="229">
        <f t="shared" ref="R402:X402" si="183">R381</f>
        <v>3.3214285714285716</v>
      </c>
      <c r="S402" s="230">
        <f t="shared" si="183"/>
        <v>4.1160714285714288</v>
      </c>
      <c r="T402" s="231">
        <f t="shared" si="183"/>
        <v>5.8214285714285721</v>
      </c>
      <c r="U402" s="229">
        <f t="shared" si="183"/>
        <v>6.9285714285714297</v>
      </c>
      <c r="V402" s="229">
        <f t="shared" si="183"/>
        <v>7.0803571428571432</v>
      </c>
      <c r="W402" s="229">
        <f t="shared" si="183"/>
        <v>3.4553571428571428</v>
      </c>
      <c r="X402" s="230">
        <f t="shared" si="183"/>
        <v>3.4910714285714288</v>
      </c>
    </row>
    <row r="403" spans="3:24" ht="12.3" x14ac:dyDescent="0.35">
      <c r="C403" s="12" t="s">
        <v>967</v>
      </c>
      <c r="D403" s="12" t="s">
        <v>481</v>
      </c>
      <c r="E403" s="75" t="s">
        <v>134</v>
      </c>
      <c r="F403" s="75" t="str">
        <f t="shared" si="179"/>
        <v>Dollars</v>
      </c>
      <c r="G403" s="75" t="s">
        <v>1619</v>
      </c>
      <c r="H403" s="75" t="str">
        <f t="shared" si="180"/>
        <v>N/A</v>
      </c>
      <c r="I403" s="224"/>
      <c r="J403" s="223"/>
      <c r="K403" s="223"/>
      <c r="L403" s="223"/>
      <c r="M403" s="223"/>
      <c r="N403" s="224"/>
      <c r="O403" s="223"/>
      <c r="P403" s="223"/>
      <c r="Q403" s="223"/>
      <c r="R403" s="229">
        <f t="shared" ref="R403:X403" si="184">R382</f>
        <v>83.589285714285722</v>
      </c>
      <c r="S403" s="230">
        <f t="shared" si="184"/>
        <v>103.58779761904763</v>
      </c>
      <c r="T403" s="231">
        <f t="shared" si="184"/>
        <v>146.50595238095241</v>
      </c>
      <c r="U403" s="229">
        <f t="shared" si="184"/>
        <v>174.36904761904765</v>
      </c>
      <c r="V403" s="229">
        <f t="shared" si="184"/>
        <v>178.1889880952381</v>
      </c>
      <c r="W403" s="229">
        <f t="shared" si="184"/>
        <v>86.959821428571431</v>
      </c>
      <c r="X403" s="230">
        <f t="shared" si="184"/>
        <v>87.858630952380963</v>
      </c>
    </row>
    <row r="404" spans="3:24" ht="12.3" x14ac:dyDescent="0.35">
      <c r="C404" s="12"/>
      <c r="D404" s="12" t="s">
        <v>484</v>
      </c>
      <c r="E404" s="75" t="s">
        <v>134</v>
      </c>
      <c r="F404" s="75" t="str">
        <f t="shared" si="179"/>
        <v>Dollars</v>
      </c>
      <c r="G404" s="75" t="s">
        <v>1619</v>
      </c>
      <c r="H404" s="75" t="str">
        <f t="shared" si="180"/>
        <v>N/A</v>
      </c>
      <c r="I404" s="224"/>
      <c r="J404" s="223"/>
      <c r="K404" s="223"/>
      <c r="L404" s="223"/>
      <c r="M404" s="223"/>
      <c r="N404" s="224"/>
      <c r="O404" s="223"/>
      <c r="P404" s="223"/>
      <c r="Q404" s="223"/>
      <c r="R404" s="229">
        <f t="shared" ref="R404:X404" si="185">R383</f>
        <v>8.8571428571428577</v>
      </c>
      <c r="S404" s="230">
        <f t="shared" si="185"/>
        <v>10.976190476190476</v>
      </c>
      <c r="T404" s="231">
        <f t="shared" si="185"/>
        <v>15.523809523809524</v>
      </c>
      <c r="U404" s="229">
        <f t="shared" si="185"/>
        <v>18.476190476190478</v>
      </c>
      <c r="V404" s="229">
        <f t="shared" si="185"/>
        <v>18.880952380952383</v>
      </c>
      <c r="W404" s="229">
        <f t="shared" si="185"/>
        <v>9.2142857142857153</v>
      </c>
      <c r="X404" s="230">
        <f t="shared" si="185"/>
        <v>9.309523809523812</v>
      </c>
    </row>
    <row r="405" spans="3:24" ht="12.3" x14ac:dyDescent="0.35">
      <c r="C405" s="12"/>
      <c r="D405" s="12" t="s">
        <v>485</v>
      </c>
      <c r="E405" s="75" t="s">
        <v>134</v>
      </c>
      <c r="F405" s="75" t="str">
        <f t="shared" si="179"/>
        <v>Dollars</v>
      </c>
      <c r="G405" s="75" t="s">
        <v>1619</v>
      </c>
      <c r="H405" s="75" t="str">
        <f t="shared" si="180"/>
        <v>N/A</v>
      </c>
      <c r="I405" s="224"/>
      <c r="J405" s="223"/>
      <c r="K405" s="223"/>
      <c r="L405" s="223"/>
      <c r="M405" s="223"/>
      <c r="N405" s="224"/>
      <c r="O405" s="223"/>
      <c r="P405" s="223"/>
      <c r="Q405" s="223"/>
      <c r="R405" s="229">
        <f t="shared" ref="R405:X405" si="186">R384</f>
        <v>0</v>
      </c>
      <c r="S405" s="230">
        <f t="shared" si="186"/>
        <v>0</v>
      </c>
      <c r="T405" s="231">
        <f t="shared" si="186"/>
        <v>0</v>
      </c>
      <c r="U405" s="229">
        <f t="shared" si="186"/>
        <v>0</v>
      </c>
      <c r="V405" s="229">
        <f t="shared" si="186"/>
        <v>0</v>
      </c>
      <c r="W405" s="229">
        <f t="shared" si="186"/>
        <v>0</v>
      </c>
      <c r="X405" s="230">
        <f t="shared" si="186"/>
        <v>0</v>
      </c>
    </row>
    <row r="406" spans="3:24" ht="12.3" x14ac:dyDescent="0.35">
      <c r="C406" s="12"/>
      <c r="D406" s="12" t="s">
        <v>486</v>
      </c>
      <c r="E406" s="75" t="s">
        <v>134</v>
      </c>
      <c r="F406" s="75" t="str">
        <f t="shared" si="179"/>
        <v>Dollars</v>
      </c>
      <c r="G406" s="75" t="s">
        <v>1619</v>
      </c>
      <c r="H406" s="75" t="str">
        <f t="shared" si="180"/>
        <v>N/A</v>
      </c>
      <c r="I406" s="224"/>
      <c r="J406" s="223"/>
      <c r="K406" s="223"/>
      <c r="L406" s="223"/>
      <c r="M406" s="223"/>
      <c r="N406" s="224"/>
      <c r="O406" s="223"/>
      <c r="P406" s="223"/>
      <c r="Q406" s="223"/>
      <c r="R406" s="229">
        <f t="shared" ref="R406:X406" si="187">R385</f>
        <v>0.5535714285714286</v>
      </c>
      <c r="S406" s="230">
        <f t="shared" si="187"/>
        <v>0.68601190476190477</v>
      </c>
      <c r="T406" s="231">
        <f t="shared" si="187"/>
        <v>0.97023809523809523</v>
      </c>
      <c r="U406" s="229">
        <f t="shared" si="187"/>
        <v>1.1547619047619049</v>
      </c>
      <c r="V406" s="229">
        <f t="shared" si="187"/>
        <v>1.1800595238095239</v>
      </c>
      <c r="W406" s="229">
        <f t="shared" si="187"/>
        <v>0.57589285714285721</v>
      </c>
      <c r="X406" s="230">
        <f t="shared" si="187"/>
        <v>0.58184523809523825</v>
      </c>
    </row>
    <row r="407" spans="3:24" ht="12.3" x14ac:dyDescent="0.35">
      <c r="C407" s="12"/>
      <c r="D407" s="12" t="s">
        <v>487</v>
      </c>
      <c r="E407" s="75" t="s">
        <v>134</v>
      </c>
      <c r="F407" s="75" t="str">
        <f t="shared" si="179"/>
        <v>Dollars</v>
      </c>
      <c r="G407" s="75" t="s">
        <v>1619</v>
      </c>
      <c r="H407" s="75" t="str">
        <f t="shared" si="180"/>
        <v>N/A</v>
      </c>
      <c r="I407" s="224"/>
      <c r="J407" s="223"/>
      <c r="K407" s="223"/>
      <c r="L407" s="223"/>
      <c r="M407" s="223"/>
      <c r="N407" s="224"/>
      <c r="O407" s="223"/>
      <c r="P407" s="223"/>
      <c r="Q407" s="223"/>
      <c r="R407" s="229">
        <f t="shared" ref="R407:X407" si="188">R386</f>
        <v>0</v>
      </c>
      <c r="S407" s="230">
        <f t="shared" si="188"/>
        <v>0</v>
      </c>
      <c r="T407" s="231">
        <f t="shared" si="188"/>
        <v>0</v>
      </c>
      <c r="U407" s="229">
        <f t="shared" si="188"/>
        <v>0</v>
      </c>
      <c r="V407" s="229">
        <f t="shared" si="188"/>
        <v>0</v>
      </c>
      <c r="W407" s="229">
        <f t="shared" si="188"/>
        <v>0</v>
      </c>
      <c r="X407" s="230">
        <f t="shared" si="188"/>
        <v>0</v>
      </c>
    </row>
    <row r="408" spans="3:24" ht="12.3" x14ac:dyDescent="0.35">
      <c r="C408" s="12" t="s">
        <v>968</v>
      </c>
      <c r="D408" s="12" t="s">
        <v>482</v>
      </c>
      <c r="E408" s="75" t="s">
        <v>134</v>
      </c>
      <c r="F408" s="75" t="str">
        <f t="shared" si="179"/>
        <v>Dollars</v>
      </c>
      <c r="G408" s="75" t="s">
        <v>1619</v>
      </c>
      <c r="H408" s="75" t="str">
        <f t="shared" si="180"/>
        <v>N/A</v>
      </c>
      <c r="I408" s="224"/>
      <c r="J408" s="223"/>
      <c r="K408" s="223"/>
      <c r="L408" s="223"/>
      <c r="M408" s="223"/>
      <c r="N408" s="224"/>
      <c r="O408" s="223"/>
      <c r="P408" s="223"/>
      <c r="Q408" s="223"/>
      <c r="R408" s="229">
        <f t="shared" ref="R408:X408" si="189">R387</f>
        <v>289.51785714285717</v>
      </c>
      <c r="S408" s="230">
        <f t="shared" si="189"/>
        <v>358.7842261904762</v>
      </c>
      <c r="T408" s="231">
        <f t="shared" si="189"/>
        <v>507.4345238095238</v>
      </c>
      <c r="U408" s="229">
        <f t="shared" si="189"/>
        <v>603.94047619047615</v>
      </c>
      <c r="V408" s="229">
        <f t="shared" si="189"/>
        <v>617.17113095238085</v>
      </c>
      <c r="W408" s="229">
        <f t="shared" si="189"/>
        <v>301.19196428571422</v>
      </c>
      <c r="X408" s="230">
        <f t="shared" si="189"/>
        <v>304.30505952380946</v>
      </c>
    </row>
    <row r="409" spans="3:24" ht="12.3" x14ac:dyDescent="0.35">
      <c r="C409" s="12"/>
      <c r="D409" s="12" t="s">
        <v>488</v>
      </c>
      <c r="E409" s="75" t="s">
        <v>134</v>
      </c>
      <c r="F409" s="75" t="str">
        <f t="shared" si="179"/>
        <v>Dollars</v>
      </c>
      <c r="G409" s="75" t="s">
        <v>1619</v>
      </c>
      <c r="H409" s="75" t="str">
        <f t="shared" si="180"/>
        <v>N/A</v>
      </c>
      <c r="I409" s="224"/>
      <c r="J409" s="223"/>
      <c r="K409" s="223"/>
      <c r="L409" s="223"/>
      <c r="M409" s="223"/>
      <c r="N409" s="224"/>
      <c r="O409" s="223"/>
      <c r="P409" s="223"/>
      <c r="Q409" s="223"/>
      <c r="R409" s="229">
        <f t="shared" ref="R409:X409" si="190">R388</f>
        <v>5.5357142857142865</v>
      </c>
      <c r="S409" s="230">
        <f t="shared" si="190"/>
        <v>6.8601190476190483</v>
      </c>
      <c r="T409" s="231">
        <f t="shared" si="190"/>
        <v>9.7023809523809526</v>
      </c>
      <c r="U409" s="229">
        <f t="shared" si="190"/>
        <v>11.547619047619047</v>
      </c>
      <c r="V409" s="229">
        <f t="shared" si="190"/>
        <v>11.800595238095237</v>
      </c>
      <c r="W409" s="229">
        <f t="shared" si="190"/>
        <v>5.7589285714285712</v>
      </c>
      <c r="X409" s="230">
        <f t="shared" si="190"/>
        <v>5.8184523809523814</v>
      </c>
    </row>
    <row r="410" spans="3:24" ht="12.3" x14ac:dyDescent="0.35">
      <c r="C410" s="12"/>
      <c r="D410" s="12" t="s">
        <v>489</v>
      </c>
      <c r="E410" s="75" t="s">
        <v>134</v>
      </c>
      <c r="F410" s="75" t="str">
        <f t="shared" si="179"/>
        <v>Dollars</v>
      </c>
      <c r="G410" s="75" t="s">
        <v>1619</v>
      </c>
      <c r="H410" s="75" t="str">
        <f t="shared" si="180"/>
        <v>N/A</v>
      </c>
      <c r="I410" s="224"/>
      <c r="J410" s="223"/>
      <c r="K410" s="223"/>
      <c r="L410" s="223"/>
      <c r="M410" s="223"/>
      <c r="N410" s="224"/>
      <c r="O410" s="223"/>
      <c r="P410" s="223"/>
      <c r="Q410" s="223"/>
      <c r="R410" s="229">
        <f t="shared" ref="R410:X410" si="191">R389</f>
        <v>0</v>
      </c>
      <c r="S410" s="230">
        <f t="shared" si="191"/>
        <v>0</v>
      </c>
      <c r="T410" s="231">
        <f t="shared" si="191"/>
        <v>0</v>
      </c>
      <c r="U410" s="229">
        <f t="shared" si="191"/>
        <v>0</v>
      </c>
      <c r="V410" s="229">
        <f t="shared" si="191"/>
        <v>0</v>
      </c>
      <c r="W410" s="229">
        <f t="shared" si="191"/>
        <v>0</v>
      </c>
      <c r="X410" s="230">
        <f t="shared" si="191"/>
        <v>0</v>
      </c>
    </row>
    <row r="411" spans="3:24" ht="12.3" x14ac:dyDescent="0.35">
      <c r="C411" s="12" t="s">
        <v>970</v>
      </c>
      <c r="D411" s="12" t="s">
        <v>481</v>
      </c>
      <c r="E411" s="75" t="s">
        <v>134</v>
      </c>
      <c r="F411" s="75" t="str">
        <f t="shared" si="179"/>
        <v>Dollars</v>
      </c>
      <c r="G411" s="75" t="s">
        <v>1619</v>
      </c>
      <c r="H411" s="75" t="str">
        <f t="shared" si="180"/>
        <v>N/A</v>
      </c>
      <c r="I411" s="224"/>
      <c r="J411" s="223"/>
      <c r="K411" s="223"/>
      <c r="L411" s="223"/>
      <c r="M411" s="223"/>
      <c r="N411" s="224"/>
      <c r="O411" s="223"/>
      <c r="P411" s="223"/>
      <c r="Q411" s="223"/>
      <c r="R411" s="229">
        <f t="shared" ref="R411:X411" si="192">R390</f>
        <v>886.82142857142867</v>
      </c>
      <c r="S411" s="230">
        <f t="shared" si="192"/>
        <v>1098.9910714285716</v>
      </c>
      <c r="T411" s="231">
        <f t="shared" si="192"/>
        <v>1554.3214285714287</v>
      </c>
      <c r="U411" s="229">
        <f t="shared" si="192"/>
        <v>1849.9285714285716</v>
      </c>
      <c r="V411" s="229">
        <f t="shared" si="192"/>
        <v>1890.4553571428571</v>
      </c>
      <c r="W411" s="229">
        <f t="shared" si="192"/>
        <v>922.58035714285711</v>
      </c>
      <c r="X411" s="230">
        <f t="shared" si="192"/>
        <v>932.11607142857144</v>
      </c>
    </row>
    <row r="412" spans="3:24" ht="12.3" x14ac:dyDescent="0.35">
      <c r="C412" s="12"/>
      <c r="D412" s="12" t="s">
        <v>490</v>
      </c>
      <c r="E412" s="75" t="s">
        <v>134</v>
      </c>
      <c r="F412" s="75" t="str">
        <f t="shared" si="179"/>
        <v>Dollars</v>
      </c>
      <c r="G412" s="75" t="s">
        <v>1619</v>
      </c>
      <c r="H412" s="75" t="str">
        <f t="shared" si="180"/>
        <v>N/A</v>
      </c>
      <c r="I412" s="224"/>
      <c r="J412" s="223"/>
      <c r="K412" s="223"/>
      <c r="L412" s="223"/>
      <c r="M412" s="223"/>
      <c r="N412" s="224"/>
      <c r="O412" s="223"/>
      <c r="P412" s="223"/>
      <c r="Q412" s="223"/>
      <c r="R412" s="229">
        <f t="shared" ref="R412:X412" si="193">R391</f>
        <v>0</v>
      </c>
      <c r="S412" s="230">
        <f t="shared" si="193"/>
        <v>0</v>
      </c>
      <c r="T412" s="231">
        <f t="shared" si="193"/>
        <v>0</v>
      </c>
      <c r="U412" s="229">
        <f t="shared" si="193"/>
        <v>0</v>
      </c>
      <c r="V412" s="229">
        <f t="shared" si="193"/>
        <v>0</v>
      </c>
      <c r="W412" s="229">
        <f t="shared" si="193"/>
        <v>0</v>
      </c>
      <c r="X412" s="230">
        <f t="shared" si="193"/>
        <v>0</v>
      </c>
    </row>
    <row r="413" spans="3:24" ht="12.3" x14ac:dyDescent="0.35">
      <c r="C413" s="12"/>
      <c r="D413" s="12" t="s">
        <v>491</v>
      </c>
      <c r="E413" s="75" t="s">
        <v>134</v>
      </c>
      <c r="F413" s="75" t="str">
        <f t="shared" si="179"/>
        <v>Dollars</v>
      </c>
      <c r="G413" s="75" t="s">
        <v>1619</v>
      </c>
      <c r="H413" s="75" t="str">
        <f t="shared" si="180"/>
        <v>N/A</v>
      </c>
      <c r="I413" s="224"/>
      <c r="J413" s="223"/>
      <c r="K413" s="223"/>
      <c r="L413" s="223"/>
      <c r="M413" s="223"/>
      <c r="N413" s="224"/>
      <c r="O413" s="223"/>
      <c r="P413" s="223"/>
      <c r="Q413" s="223"/>
      <c r="R413" s="229">
        <f t="shared" ref="R413:X413" si="194">R392</f>
        <v>0</v>
      </c>
      <c r="S413" s="230">
        <f t="shared" si="194"/>
        <v>0</v>
      </c>
      <c r="T413" s="231">
        <f t="shared" si="194"/>
        <v>0</v>
      </c>
      <c r="U413" s="229">
        <f t="shared" si="194"/>
        <v>0</v>
      </c>
      <c r="V413" s="229">
        <f t="shared" si="194"/>
        <v>0</v>
      </c>
      <c r="W413" s="229">
        <f t="shared" si="194"/>
        <v>0</v>
      </c>
      <c r="X413" s="230">
        <f t="shared" si="194"/>
        <v>0</v>
      </c>
    </row>
    <row r="415" spans="3:24" ht="12.3" x14ac:dyDescent="0.35">
      <c r="D415" s="74" t="str">
        <f>"Total "&amp;D398</f>
        <v>Total NEW CONNECTIONS - STANDARD CONTROL SERVICES</v>
      </c>
      <c r="E415" s="67" t="s">
        <v>134</v>
      </c>
      <c r="F415" s="67" t="str">
        <f>F400</f>
        <v>Dollars</v>
      </c>
      <c r="G415" s="67" t="str">
        <f t="shared" ref="G415:H415" si="195">G400</f>
        <v>#</v>
      </c>
      <c r="H415" s="67" t="str">
        <f t="shared" si="195"/>
        <v>N/A</v>
      </c>
      <c r="I415" s="177">
        <f>SUM(I400:I413)</f>
        <v>0</v>
      </c>
      <c r="J415" s="175">
        <f t="shared" ref="J415:X415" si="196">SUM(J400:J413)</f>
        <v>0</v>
      </c>
      <c r="K415" s="175">
        <f t="shared" si="196"/>
        <v>0</v>
      </c>
      <c r="L415" s="175">
        <f t="shared" si="196"/>
        <v>0</v>
      </c>
      <c r="M415" s="175">
        <f t="shared" si="196"/>
        <v>0</v>
      </c>
      <c r="N415" s="175">
        <f t="shared" si="196"/>
        <v>0</v>
      </c>
      <c r="O415" s="176">
        <f t="shared" si="196"/>
        <v>0</v>
      </c>
      <c r="P415" s="175">
        <f t="shared" si="196"/>
        <v>0</v>
      </c>
      <c r="Q415" s="175">
        <f t="shared" si="196"/>
        <v>0</v>
      </c>
      <c r="R415" s="175">
        <f t="shared" si="196"/>
        <v>1595.3928571428573</v>
      </c>
      <c r="S415" s="177">
        <f t="shared" si="196"/>
        <v>1977.0863095238099</v>
      </c>
      <c r="T415" s="175">
        <f t="shared" si="196"/>
        <v>2796.2261904761908</v>
      </c>
      <c r="U415" s="175">
        <f t="shared" si="196"/>
        <v>3328.0238095238101</v>
      </c>
      <c r="V415" s="175">
        <f t="shared" si="196"/>
        <v>3400.9315476190473</v>
      </c>
      <c r="W415" s="175">
        <f t="shared" si="196"/>
        <v>1659.7232142857142</v>
      </c>
      <c r="X415" s="175">
        <f t="shared" si="196"/>
        <v>1676.8779761904761</v>
      </c>
    </row>
    <row r="416" spans="3:24" x14ac:dyDescent="0.35">
      <c r="C416" s="6"/>
      <c r="D416" s="6"/>
      <c r="E416" s="6"/>
      <c r="F416" s="6"/>
      <c r="G416" s="6"/>
      <c r="H416" s="6"/>
      <c r="I416" s="6"/>
      <c r="J416" s="6"/>
      <c r="K416" s="6"/>
      <c r="L416" s="6"/>
      <c r="M416" s="6"/>
      <c r="N416" s="6"/>
      <c r="O416" s="6"/>
      <c r="P416" s="6"/>
      <c r="Q416" s="6"/>
      <c r="R416" s="6"/>
      <c r="S416" s="6"/>
      <c r="T416" s="6"/>
      <c r="U416" s="6"/>
      <c r="V416" s="6"/>
      <c r="W416" s="6"/>
      <c r="X416" s="6"/>
    </row>
    <row r="417" spans="1:24" ht="12.3" x14ac:dyDescent="0.35">
      <c r="A417" s="70">
        <f>IF(SUM($I417:$X417)&gt;0,1,0)</f>
        <v>0</v>
      </c>
      <c r="C417" s="6"/>
      <c r="D417" s="15" t="s">
        <v>139</v>
      </c>
      <c r="E417" s="6"/>
      <c r="F417" s="6"/>
      <c r="G417" s="6"/>
      <c r="H417" s="6"/>
      <c r="I417" s="70" t="str">
        <f t="shared" ref="I417:Q417" si="197">NA</f>
        <v>N/A</v>
      </c>
      <c r="J417" s="70" t="str">
        <f t="shared" si="197"/>
        <v>N/A</v>
      </c>
      <c r="K417" s="70" t="str">
        <f t="shared" si="197"/>
        <v>N/A</v>
      </c>
      <c r="L417" s="70" t="str">
        <f t="shared" si="197"/>
        <v>N/A</v>
      </c>
      <c r="M417" s="70" t="str">
        <f t="shared" si="197"/>
        <v>N/A</v>
      </c>
      <c r="N417" s="70" t="str">
        <f t="shared" si="197"/>
        <v>N/A</v>
      </c>
      <c r="O417" s="70" t="str">
        <f t="shared" si="197"/>
        <v>N/A</v>
      </c>
      <c r="P417" s="70" t="str">
        <f t="shared" si="197"/>
        <v>N/A</v>
      </c>
      <c r="Q417" s="70" t="str">
        <f t="shared" si="197"/>
        <v>N/A</v>
      </c>
      <c r="R417" s="70">
        <f>IF(OR(ISERROR(R415),ROUND(R415-'[9]Net connection capex'!I$87,4)&lt;&gt;0),1,0)</f>
        <v>0</v>
      </c>
      <c r="S417" s="70">
        <f>IF(OR(ISERROR(S415),ROUND(S415-'[9]Net connection capex'!J$87,4)&lt;&gt;0),1,0)</f>
        <v>0</v>
      </c>
      <c r="T417" s="70">
        <f>IF(OR(ISERROR(T415),ROUND(T415-'[9]Net connection capex'!K$87,4)&lt;&gt;0),1,0)</f>
        <v>0</v>
      </c>
      <c r="U417" s="70">
        <f>IF(OR(ISERROR(U415),ROUND(U415-'[9]Net connection capex'!L$87,4)&lt;&gt;0),1,0)</f>
        <v>0</v>
      </c>
      <c r="V417" s="70">
        <f>IF(OR(ISERROR(V415),ROUND(V415-'[9]Net connection capex'!M$87,4)&lt;&gt;0),1,0)</f>
        <v>0</v>
      </c>
      <c r="W417" s="70">
        <f>IF(OR(ISERROR(W415),ROUND(W415-'[9]Net connection capex'!N$87,4)&lt;&gt;0),1,0)</f>
        <v>0</v>
      </c>
      <c r="X417" s="70">
        <f>IF(OR(ISERROR(X415),ROUND(X415-'[9]Net connection capex'!O$87,4)&lt;&gt;0),1,0)</f>
        <v>0</v>
      </c>
    </row>
    <row r="419" spans="1:24" s="4" customFormat="1" ht="15" x14ac:dyDescent="0.35">
      <c r="B419" s="4" t="s">
        <v>33</v>
      </c>
    </row>
  </sheetData>
  <conditionalFormatting sqref="B2">
    <cfRule type="cellIs" dxfId="872" priority="1" operator="notEqual">
      <formula>"No Errors Found"</formula>
    </cfRule>
  </conditionalFormatting>
  <dataValidations disablePrompts="1" count="1">
    <dataValidation type="list" allowBlank="1" showInputMessage="1" showErrorMessage="1" sqref="D234 D21" xr:uid="{00000000-0002-0000-0D00-000000000000}">
      <formula1>$Z$10:$AC$10</formula1>
    </dataValidation>
  </dataValidations>
  <pageMargins left="0.70866141732283472" right="0.70866141732283472" top="0.74803149606299213" bottom="0.74803149606299213" header="0.31496062992125984" footer="0.31496062992125984"/>
  <pageSetup paperSize="9" scale="44" fitToHeight="1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59999389629810485"/>
    <pageSetUpPr fitToPage="1"/>
  </sheetPr>
  <dimension ref="A1:AE213"/>
  <sheetViews>
    <sheetView showGridLines="0" zoomScaleNormal="100"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33203125" defaultRowHeight="10.199999999999999" outlineLevelRow="1" x14ac:dyDescent="0.35"/>
  <cols>
    <col min="1" max="1" width="3.33203125" style="7" customWidth="1"/>
    <col min="2" max="2" width="2.796875" style="7" customWidth="1"/>
    <col min="3" max="3" width="20.796875" style="7" customWidth="1"/>
    <col min="4" max="4" width="91.46484375" style="7" customWidth="1"/>
    <col min="5" max="5" width="11.796875" style="7" customWidth="1"/>
    <col min="6" max="6" width="9.1328125" style="7" customWidth="1"/>
    <col min="7" max="7" width="12" style="7" customWidth="1"/>
    <col min="8" max="8" width="10" style="7" customWidth="1"/>
    <col min="9" max="24" width="14.796875" style="7" customWidth="1"/>
    <col min="25" max="25" width="9.33203125" style="7"/>
    <col min="26" max="28" width="17.796875" style="7" customWidth="1"/>
    <col min="29" max="29" width="3.796875" style="7" customWidth="1"/>
    <col min="30" max="30" width="16.796875" style="7" customWidth="1"/>
    <col min="31" max="16384" width="9.33203125" style="7"/>
  </cols>
  <sheetData>
    <row r="1" spans="1:30" ht="18.899999999999999" x14ac:dyDescent="0.35">
      <c r="A1" s="70">
        <f>IF(SUM($A11:$A213)&gt;0,1,0)</f>
        <v>0</v>
      </c>
      <c r="B1" s="5" t="s">
        <v>1560</v>
      </c>
    </row>
    <row r="2" spans="1:30" x14ac:dyDescent="0.35">
      <c r="B2" s="18" t="str">
        <f>Title_Msg</f>
        <v>No Errors Found</v>
      </c>
    </row>
    <row r="3" spans="1:30" x14ac:dyDescent="0.35">
      <c r="B3" s="55" t="str">
        <f>TOC!B1</f>
        <v>Table of Contents</v>
      </c>
      <c r="C3" s="49"/>
      <c r="D3" s="49"/>
    </row>
    <row r="4" spans="1:30" ht="12.3" x14ac:dyDescent="0.35">
      <c r="B4" s="46" t="str">
        <f>Model_Name</f>
        <v>Rest RIN Population Model - Power and Water Corporation (PWC)</v>
      </c>
    </row>
    <row r="5" spans="1:30" ht="12.3" hidden="1" outlineLevel="1" x14ac:dyDescent="0.35">
      <c r="B5" s="15" t="str">
        <f>Lookup!B15</f>
        <v>Period Start Date</v>
      </c>
      <c r="O5" s="61">
        <f>Lookup!J15</f>
        <v>41821</v>
      </c>
      <c r="P5" s="61">
        <f>Lookup!K15</f>
        <v>42186</v>
      </c>
      <c r="Q5" s="61">
        <f>Lookup!L15</f>
        <v>42552</v>
      </c>
      <c r="R5" s="61">
        <f>Lookup!M15</f>
        <v>42917</v>
      </c>
      <c r="S5" s="61">
        <f>Lookup!N15</f>
        <v>43282</v>
      </c>
      <c r="T5" s="61">
        <f>Lookup!O15</f>
        <v>43647</v>
      </c>
      <c r="U5" s="61">
        <f>Lookup!P15</f>
        <v>44013</v>
      </c>
      <c r="V5" s="61">
        <f>Lookup!Q15</f>
        <v>44378</v>
      </c>
      <c r="W5" s="61">
        <f>Lookup!R15</f>
        <v>44743</v>
      </c>
      <c r="X5" s="61">
        <f>Lookup!S15</f>
        <v>45108</v>
      </c>
    </row>
    <row r="6" spans="1:30" ht="12.3" hidden="1" outlineLevel="1" x14ac:dyDescent="0.35">
      <c r="B6" s="15" t="str">
        <f>Lookup!B16</f>
        <v>Period End Date</v>
      </c>
      <c r="O6" s="61">
        <f>Lookup!J16</f>
        <v>42185</v>
      </c>
      <c r="P6" s="61">
        <f>Lookup!K16</f>
        <v>42551</v>
      </c>
      <c r="Q6" s="61">
        <f>Lookup!L16</f>
        <v>42916</v>
      </c>
      <c r="R6" s="61">
        <f>Lookup!M16</f>
        <v>43281</v>
      </c>
      <c r="S6" s="61">
        <f>Lookup!N16</f>
        <v>43646</v>
      </c>
      <c r="T6" s="61">
        <f>Lookup!O16</f>
        <v>44012</v>
      </c>
      <c r="U6" s="61">
        <f>Lookup!P16</f>
        <v>44377</v>
      </c>
      <c r="V6" s="61">
        <f>Lookup!Q16</f>
        <v>44742</v>
      </c>
      <c r="W6" s="61">
        <f>Lookup!R16</f>
        <v>45107</v>
      </c>
      <c r="X6" s="61">
        <f>Lookup!S16</f>
        <v>45473</v>
      </c>
    </row>
    <row r="7" spans="1:30" ht="12.3" hidden="1" outlineLevel="1" x14ac:dyDescent="0.35">
      <c r="B7" s="15" t="str">
        <f>Lookup!B17</f>
        <v>Period Counter</v>
      </c>
      <c r="O7" s="62">
        <f>Lookup!J17</f>
        <v>1</v>
      </c>
      <c r="P7" s="62">
        <f>Lookup!K17</f>
        <v>2</v>
      </c>
      <c r="Q7" s="62">
        <f>Lookup!L17</f>
        <v>3</v>
      </c>
      <c r="R7" s="62">
        <f>Lookup!M17</f>
        <v>4</v>
      </c>
      <c r="S7" s="62">
        <f>Lookup!N17</f>
        <v>5</v>
      </c>
      <c r="T7" s="62">
        <f>Lookup!O17</f>
        <v>6</v>
      </c>
      <c r="U7" s="62">
        <f>Lookup!P17</f>
        <v>7</v>
      </c>
      <c r="V7" s="62">
        <f>Lookup!Q17</f>
        <v>8</v>
      </c>
      <c r="W7" s="62">
        <f>Lookup!R17</f>
        <v>9</v>
      </c>
      <c r="X7" s="62">
        <f>Lookup!S17</f>
        <v>10</v>
      </c>
    </row>
    <row r="8" spans="1:30" ht="12.3" hidden="1" outlineLevel="1" x14ac:dyDescent="0.35">
      <c r="B8" s="15" t="str">
        <f>Lookup!B18</f>
        <v>Year</v>
      </c>
      <c r="O8" s="63">
        <f>Lookup!J18</f>
        <v>2015</v>
      </c>
      <c r="P8" s="63">
        <f>Lookup!K18</f>
        <v>2016</v>
      </c>
      <c r="Q8" s="63">
        <f>Lookup!L18</f>
        <v>2017</v>
      </c>
      <c r="R8" s="63">
        <f>Lookup!M18</f>
        <v>2018</v>
      </c>
      <c r="S8" s="63">
        <f>Lookup!N18</f>
        <v>2019</v>
      </c>
      <c r="T8" s="63">
        <f>Lookup!O18</f>
        <v>2020</v>
      </c>
      <c r="U8" s="63">
        <f>Lookup!P18</f>
        <v>2021</v>
      </c>
      <c r="V8" s="63">
        <f>Lookup!Q18</f>
        <v>2022</v>
      </c>
      <c r="W8" s="63">
        <f>Lookup!R18</f>
        <v>2023</v>
      </c>
      <c r="X8" s="63">
        <f>Lookup!S18</f>
        <v>2024</v>
      </c>
    </row>
    <row r="9" spans="1:30" ht="12.3" collapsed="1" x14ac:dyDescent="0.35">
      <c r="B9" s="15" t="str">
        <f>Lookup!B19</f>
        <v>Period Type</v>
      </c>
      <c r="I9" s="63" t="str">
        <f t="shared" ref="I9:N9" si="0">J9</f>
        <v>Actual</v>
      </c>
      <c r="J9" s="63" t="str">
        <f t="shared" si="0"/>
        <v>Actual</v>
      </c>
      <c r="K9" s="63" t="str">
        <f t="shared" si="0"/>
        <v>Actual</v>
      </c>
      <c r="L9" s="63" t="str">
        <f t="shared" si="0"/>
        <v>Actual</v>
      </c>
      <c r="M9" s="63" t="str">
        <f t="shared" si="0"/>
        <v>Actual</v>
      </c>
      <c r="N9" s="63" t="str">
        <f t="shared" si="0"/>
        <v>Actual</v>
      </c>
      <c r="O9" s="63" t="str">
        <f>Lookup!J19</f>
        <v>Actual</v>
      </c>
      <c r="P9" s="63" t="str">
        <f>Lookup!K19</f>
        <v>Actual</v>
      </c>
      <c r="Q9" s="63" t="str">
        <f>Lookup!L19</f>
        <v>Base Year</v>
      </c>
      <c r="R9" s="63" t="str">
        <f>Lookup!M19</f>
        <v>Forecast</v>
      </c>
      <c r="S9" s="63" t="str">
        <f>Lookup!N19</f>
        <v>Forecast</v>
      </c>
      <c r="T9" s="63" t="str">
        <f>Lookup!O19</f>
        <v>Forecast</v>
      </c>
      <c r="U9" s="63" t="str">
        <f>Lookup!P19</f>
        <v>Forecast</v>
      </c>
      <c r="V9" s="63" t="str">
        <f>Lookup!Q19</f>
        <v>Forecast</v>
      </c>
      <c r="W9" s="63" t="str">
        <f>Lookup!R19</f>
        <v>Forecast</v>
      </c>
      <c r="X9" s="63" t="str">
        <f>Lookup!S19</f>
        <v>Forecast</v>
      </c>
    </row>
    <row r="10" spans="1:30" ht="12.3" x14ac:dyDescent="0.35">
      <c r="B10" s="10" t="str">
        <f>Lookup!B20</f>
        <v>Regulatory Year</v>
      </c>
      <c r="E10" s="59" t="str">
        <f>Lookup!E20</f>
        <v>Source</v>
      </c>
      <c r="F10" s="59" t="str">
        <f>Lookup!F20</f>
        <v>Unit</v>
      </c>
      <c r="G10" s="59" t="str">
        <f>Lookup!G20</f>
        <v>Basis</v>
      </c>
      <c r="H10" s="59" t="str">
        <f>Lookup!H20</f>
        <v>Timing</v>
      </c>
      <c r="I10" s="59" t="s">
        <v>217</v>
      </c>
      <c r="J10" s="59" t="s">
        <v>216</v>
      </c>
      <c r="K10" s="59" t="s">
        <v>215</v>
      </c>
      <c r="L10" s="59" t="s">
        <v>214</v>
      </c>
      <c r="M10" s="59" t="s">
        <v>213</v>
      </c>
      <c r="N10" s="59" t="s">
        <v>212</v>
      </c>
      <c r="O10" s="59" t="str">
        <f>Lookup!J20</f>
        <v>RY15</v>
      </c>
      <c r="P10" s="59" t="str">
        <f>Lookup!K20</f>
        <v>RY16</v>
      </c>
      <c r="Q10" s="59" t="str">
        <f>Lookup!L20</f>
        <v>RY17</v>
      </c>
      <c r="R10" s="59" t="str">
        <f>Lookup!M20</f>
        <v>RY18</v>
      </c>
      <c r="S10" s="59" t="str">
        <f>Lookup!N20</f>
        <v>RY19</v>
      </c>
      <c r="T10" s="59" t="str">
        <f>Lookup!O20</f>
        <v>RY20</v>
      </c>
      <c r="U10" s="59" t="str">
        <f>Lookup!P20</f>
        <v>RY21</v>
      </c>
      <c r="V10" s="59" t="str">
        <f>Lookup!Q20</f>
        <v>RY22</v>
      </c>
      <c r="W10" s="59" t="str">
        <f>Lookup!R20</f>
        <v>RY23</v>
      </c>
      <c r="X10" s="59" t="str">
        <f>Lookup!S20</f>
        <v>RY24</v>
      </c>
      <c r="Z10" s="71" t="str">
        <f>Lookup!U20</f>
        <v>RY17 %</v>
      </c>
      <c r="AA10" s="59" t="str">
        <f>Lookup!V20</f>
        <v>RY15-RY17 Avg</v>
      </c>
      <c r="AB10" s="59" t="str">
        <f>Lookup!W20</f>
        <v>Custom %</v>
      </c>
      <c r="AC10" s="20" t="s">
        <v>35</v>
      </c>
      <c r="AD10" s="20" t="s">
        <v>625</v>
      </c>
    </row>
    <row r="11" spans="1:30" x14ac:dyDescent="0.35">
      <c r="B11" s="7" t="s">
        <v>209</v>
      </c>
    </row>
    <row r="12" spans="1:30" s="4" customFormat="1" ht="15" x14ac:dyDescent="0.35">
      <c r="B12" s="4" t="str">
        <f>CPI_Series_Inp!$C$24</f>
        <v>CPI Indexation Calculations</v>
      </c>
    </row>
    <row r="14" spans="1:30" ht="12.3" x14ac:dyDescent="0.35">
      <c r="D14" s="148" t="str">
        <f>CPI_Series_Inp!D32</f>
        <v>Real 2019 to Nominal</v>
      </c>
      <c r="E14" s="149" t="str">
        <f>CPI_Series_Inp!E32</f>
        <v>Calculated</v>
      </c>
      <c r="F14" s="136" t="str">
        <f>CPI_Series_Inp!F32</f>
        <v>Factor</v>
      </c>
      <c r="G14" s="136" t="str">
        <f>CPI_Series_Inp!G32</f>
        <v>N/A</v>
      </c>
      <c r="H14" s="136" t="str">
        <f>CPI_Series_Inp!H32</f>
        <v>N/A</v>
      </c>
      <c r="I14" s="223"/>
      <c r="J14" s="223"/>
      <c r="K14" s="223"/>
      <c r="L14" s="223"/>
      <c r="M14" s="223"/>
      <c r="N14" s="223"/>
      <c r="O14" s="159">
        <f>CPI_Series_Inp!J32</f>
        <v>0.92414709539685991</v>
      </c>
      <c r="P14" s="159">
        <f>CPI_Series_Inp!K32</f>
        <v>0.93585385884076477</v>
      </c>
      <c r="Q14" s="159">
        <f>CPI_Series_Inp!L32</f>
        <v>0.94968070361673007</v>
      </c>
      <c r="R14" s="159">
        <f>CPI_Series_Inp!M32</f>
        <v>0.9683594552339112</v>
      </c>
      <c r="S14" s="158">
        <f>CPI_Series_Inp!N32</f>
        <v>0.98893635286829751</v>
      </c>
      <c r="T14" s="161">
        <f>CPI_Series_Inp!O32</f>
        <v>1.0120517509373701</v>
      </c>
      <c r="U14" s="161">
        <f>CPI_Series_Inp!P32</f>
        <v>1.0365927373670369</v>
      </c>
      <c r="V14" s="161">
        <f>CPI_Series_Inp!Q32</f>
        <v>1.0617288119573469</v>
      </c>
      <c r="W14" s="161">
        <f>CPI_Series_Inp!R32</f>
        <v>1.0874744048502976</v>
      </c>
      <c r="X14" s="161">
        <f>CPI_Series_Inp!S32</f>
        <v>1.1138442961007426</v>
      </c>
    </row>
    <row r="16" spans="1:30" s="4" customFormat="1" ht="15" x14ac:dyDescent="0.35">
      <c r="B16" s="4" t="s">
        <v>229</v>
      </c>
    </row>
    <row r="18" spans="3:31" s="13" customFormat="1" ht="14.1" x14ac:dyDescent="0.35">
      <c r="C18" s="13" t="s">
        <v>623</v>
      </c>
    </row>
    <row r="19" spans="3:31" s="6" customFormat="1" ht="11.25" customHeight="1" x14ac:dyDescent="0.35"/>
    <row r="20" spans="3:31" s="6" customFormat="1" ht="11.25" customHeight="1" x14ac:dyDescent="0.35">
      <c r="D20" s="73" t="s">
        <v>626</v>
      </c>
    </row>
    <row r="21" spans="3:31" s="6" customFormat="1" ht="12.3" x14ac:dyDescent="0.35">
      <c r="D21" s="79" t="s">
        <v>627</v>
      </c>
    </row>
    <row r="22" spans="3:31" s="6" customFormat="1" ht="11.25" customHeight="1" x14ac:dyDescent="0.35"/>
    <row r="23" spans="3:31" ht="12.3" x14ac:dyDescent="0.35">
      <c r="C23" s="6"/>
      <c r="D23" s="73" t="s">
        <v>987</v>
      </c>
      <c r="E23" s="64" t="s">
        <v>65</v>
      </c>
      <c r="F23" s="64" t="s">
        <v>66</v>
      </c>
      <c r="G23" s="64" t="s">
        <v>67</v>
      </c>
      <c r="H23" s="64" t="s">
        <v>68</v>
      </c>
      <c r="I23" s="64" t="str">
        <f>Capex_Historical!K$10</f>
        <v>RY09</v>
      </c>
      <c r="J23" s="96" t="str">
        <f>Capex_Historical!L$10</f>
        <v>RY10</v>
      </c>
      <c r="K23" s="64" t="str">
        <f>Capex_Historical!M$10</f>
        <v>RY11</v>
      </c>
      <c r="L23" s="64" t="str">
        <f>Capex_Historical!N$10</f>
        <v>RY12</v>
      </c>
      <c r="M23" s="64" t="str">
        <f>Capex_Historical!O$10</f>
        <v>RY13</v>
      </c>
      <c r="N23" s="88" t="str">
        <f>Capex_Historical!P$10</f>
        <v>RY14</v>
      </c>
      <c r="O23" s="96" t="str">
        <f>Capex_Historical!Q$10</f>
        <v>RY15</v>
      </c>
      <c r="P23" s="64" t="str">
        <f>Capex_Historical!R$10</f>
        <v>RY16</v>
      </c>
      <c r="Q23" s="64" t="str">
        <f>Capex_Historical!S$10</f>
        <v>RY17</v>
      </c>
      <c r="R23" s="64" t="str">
        <f>Capex_Historical!T$10</f>
        <v>RY18</v>
      </c>
      <c r="S23" s="88" t="str">
        <f>Capex_Historical!U$10</f>
        <v>RY19</v>
      </c>
      <c r="T23" s="64" t="str">
        <f>Capex_Historical!V$10</f>
        <v>RY20</v>
      </c>
      <c r="U23" s="64" t="str">
        <f>Capex_Historical!W$10</f>
        <v>RY21</v>
      </c>
      <c r="V23" s="64" t="str">
        <f>Capex_Historical!X$10</f>
        <v>RY22</v>
      </c>
      <c r="W23" s="64" t="str">
        <f>Capex_Historical!Y$10</f>
        <v>RY23</v>
      </c>
      <c r="X23" s="88" t="str">
        <f>Capex_Historical!Z$10</f>
        <v>RY24</v>
      </c>
      <c r="Z23" s="72" t="str">
        <f t="shared" ref="Z23:AD23" si="1">Z$10</f>
        <v>RY17 %</v>
      </c>
      <c r="AA23" s="72" t="str">
        <f t="shared" si="1"/>
        <v>RY15-RY17 Avg</v>
      </c>
      <c r="AB23" s="72" t="str">
        <f t="shared" si="1"/>
        <v>Custom %</v>
      </c>
      <c r="AD23" s="72" t="str">
        <f t="shared" si="1"/>
        <v>Selected</v>
      </c>
      <c r="AE23" s="6"/>
    </row>
    <row r="24" spans="3:31" x14ac:dyDescent="0.35">
      <c r="C24" s="6"/>
      <c r="J24" s="97"/>
      <c r="K24" s="91"/>
      <c r="L24" s="91"/>
      <c r="M24" s="91"/>
      <c r="N24" s="89"/>
      <c r="O24" s="97"/>
      <c r="P24" s="91"/>
      <c r="Q24" s="91"/>
      <c r="R24" s="91"/>
      <c r="S24" s="89"/>
      <c r="T24" s="91"/>
      <c r="U24" s="91"/>
      <c r="V24" s="91"/>
      <c r="W24" s="91"/>
      <c r="X24" s="89"/>
      <c r="AE24" s="6"/>
    </row>
    <row r="25" spans="3:31" ht="12.75" customHeight="1" x14ac:dyDescent="0.35">
      <c r="C25" s="15" t="s">
        <v>988</v>
      </c>
      <c r="D25" s="15" t="s">
        <v>989</v>
      </c>
      <c r="E25" s="75" t="s">
        <v>288</v>
      </c>
      <c r="F25" s="75" t="str">
        <f t="shared" ref="F25:F43" si="2">Dollars</f>
        <v>Dollars</v>
      </c>
      <c r="G25" s="75" t="str">
        <f t="shared" ref="G25:G43" si="3">Nominal</f>
        <v>Nominal</v>
      </c>
      <c r="H25" s="75" t="str">
        <f t="shared" ref="H25:H43" si="4">Mid_year</f>
        <v>Mid year</v>
      </c>
      <c r="I25" s="1724">
        <v>0</v>
      </c>
      <c r="J25" s="1725">
        <v>0</v>
      </c>
      <c r="K25" s="1726">
        <v>0</v>
      </c>
      <c r="L25" s="1726">
        <v>0</v>
      </c>
      <c r="M25" s="1726">
        <v>0</v>
      </c>
      <c r="N25" s="199">
        <v>1482877.2693783545</v>
      </c>
      <c r="O25" s="106">
        <v>1804418.8134808429</v>
      </c>
      <c r="P25" s="107">
        <v>1891104.7998231705</v>
      </c>
      <c r="Q25" s="107">
        <v>1850255.8153148717</v>
      </c>
      <c r="R25" s="103"/>
      <c r="S25" s="104"/>
      <c r="T25" s="103"/>
      <c r="U25" s="103"/>
      <c r="V25" s="103"/>
      <c r="W25" s="103"/>
      <c r="X25" s="104"/>
      <c r="Z25" s="85">
        <f>IF(Q$45=0,0,Q25/Q$45)</f>
        <v>0.52390334251196236</v>
      </c>
      <c r="AA25" s="85">
        <f>IF(AVERAGE(O$45:Q$45)=0,0,
AVERAGE(O25:Q25)/AVERAGE(O$45:Q$45))</f>
        <v>0.30020567409388571</v>
      </c>
      <c r="AB25" s="226">
        <v>0</v>
      </c>
      <c r="AD25" s="85">
        <f>IFERROR(INDEX(Z25:AB25,,MATCH(D$21,$Z$10:$AB$10,0)),"N/A")</f>
        <v>0.52390334251196236</v>
      </c>
      <c r="AE25" s="6"/>
    </row>
    <row r="26" spans="3:31" ht="12.3" x14ac:dyDescent="0.35">
      <c r="C26" s="15" t="s">
        <v>990</v>
      </c>
      <c r="D26" s="15" t="s">
        <v>499</v>
      </c>
      <c r="E26" s="75" t="s">
        <v>288</v>
      </c>
      <c r="F26" s="75" t="str">
        <f t="shared" si="2"/>
        <v>Dollars</v>
      </c>
      <c r="G26" s="75" t="str">
        <f t="shared" si="3"/>
        <v>Nominal</v>
      </c>
      <c r="H26" s="75" t="str">
        <f t="shared" si="4"/>
        <v>Mid year</v>
      </c>
      <c r="I26" s="1724">
        <v>0</v>
      </c>
      <c r="J26" s="1725">
        <v>0</v>
      </c>
      <c r="K26" s="1726">
        <v>0</v>
      </c>
      <c r="L26" s="1726">
        <v>0</v>
      </c>
      <c r="M26" s="1726">
        <v>0</v>
      </c>
      <c r="N26" s="199">
        <v>672482.62858287408</v>
      </c>
      <c r="O26" s="106">
        <v>614740.66017684899</v>
      </c>
      <c r="P26" s="107">
        <v>615336.61551119515</v>
      </c>
      <c r="Q26" s="107">
        <v>144136.41523615443</v>
      </c>
      <c r="R26" s="103"/>
      <c r="S26" s="104"/>
      <c r="T26" s="103"/>
      <c r="U26" s="103"/>
      <c r="V26" s="103"/>
      <c r="W26" s="103"/>
      <c r="X26" s="104"/>
      <c r="Z26" s="85">
        <f t="shared" ref="Z26:Z43" si="5">IF(Q$45=0,0,Q26/Q$45)</f>
        <v>4.0812491491649623E-2</v>
      </c>
      <c r="AA26" s="85">
        <f t="shared" ref="AA26:AA43" si="6">IF(AVERAGE(O$45:Q$45)=0,0,
AVERAGE(O26:Q26)/AVERAGE(O$45:Q$45))</f>
        <v>7.4389317632072849E-2</v>
      </c>
      <c r="AB26" s="226">
        <v>0</v>
      </c>
      <c r="AD26" s="85">
        <f t="shared" ref="AD26:AD43" si="7">IFERROR(INDEX(Z26:AB26,,MATCH(D$21,$Z$10:$AB$10,0)),"N/A")</f>
        <v>4.0812491491649623E-2</v>
      </c>
      <c r="AE26" s="6"/>
    </row>
    <row r="27" spans="3:31" ht="12.3" x14ac:dyDescent="0.35">
      <c r="C27" s="15"/>
      <c r="D27" s="15" t="s">
        <v>500</v>
      </c>
      <c r="E27" s="75" t="s">
        <v>288</v>
      </c>
      <c r="F27" s="75" t="str">
        <f t="shared" si="2"/>
        <v>Dollars</v>
      </c>
      <c r="G27" s="75" t="str">
        <f t="shared" si="3"/>
        <v>Nominal</v>
      </c>
      <c r="H27" s="75" t="str">
        <f t="shared" si="4"/>
        <v>Mid year</v>
      </c>
      <c r="I27" s="1724">
        <v>0</v>
      </c>
      <c r="J27" s="1725">
        <v>0</v>
      </c>
      <c r="K27" s="1726">
        <v>0</v>
      </c>
      <c r="L27" s="1726">
        <v>0</v>
      </c>
      <c r="M27" s="1726">
        <v>0</v>
      </c>
      <c r="N27" s="199">
        <v>1777186.5975794974</v>
      </c>
      <c r="O27" s="106">
        <v>1792716.3300920387</v>
      </c>
      <c r="P27" s="107">
        <v>1771740.6165213378</v>
      </c>
      <c r="Q27" s="107">
        <v>424597.56721817999</v>
      </c>
      <c r="R27" s="103"/>
      <c r="S27" s="104"/>
      <c r="T27" s="103"/>
      <c r="U27" s="103"/>
      <c r="V27" s="103"/>
      <c r="W27" s="103"/>
      <c r="X27" s="104"/>
      <c r="Z27" s="85">
        <f t="shared" si="5"/>
        <v>0.12022558332032399</v>
      </c>
      <c r="AA27" s="85">
        <f t="shared" si="6"/>
        <v>0.2159366081424362</v>
      </c>
      <c r="AB27" s="226">
        <v>0</v>
      </c>
      <c r="AC27" s="6"/>
      <c r="AD27" s="85">
        <f t="shared" si="7"/>
        <v>0.12022558332032399</v>
      </c>
      <c r="AE27" s="6"/>
    </row>
    <row r="28" spans="3:31" ht="12.3" x14ac:dyDescent="0.35">
      <c r="C28" s="15"/>
      <c r="D28" s="15" t="s">
        <v>501</v>
      </c>
      <c r="E28" s="75" t="s">
        <v>288</v>
      </c>
      <c r="F28" s="75" t="str">
        <f t="shared" si="2"/>
        <v>Dollars</v>
      </c>
      <c r="G28" s="75" t="str">
        <f t="shared" si="3"/>
        <v>Nominal</v>
      </c>
      <c r="H28" s="75" t="str">
        <f t="shared" si="4"/>
        <v>Mid year</v>
      </c>
      <c r="I28" s="1724">
        <v>0</v>
      </c>
      <c r="J28" s="1725">
        <v>0</v>
      </c>
      <c r="K28" s="1726">
        <v>0</v>
      </c>
      <c r="L28" s="1726">
        <v>0</v>
      </c>
      <c r="M28" s="1726">
        <v>0</v>
      </c>
      <c r="N28" s="199">
        <v>0</v>
      </c>
      <c r="O28" s="106">
        <v>0</v>
      </c>
      <c r="P28" s="107">
        <v>0</v>
      </c>
      <c r="Q28" s="107">
        <v>0</v>
      </c>
      <c r="R28" s="103"/>
      <c r="S28" s="104"/>
      <c r="T28" s="103"/>
      <c r="U28" s="103"/>
      <c r="V28" s="103"/>
      <c r="W28" s="103"/>
      <c r="X28" s="104"/>
      <c r="Z28" s="85">
        <f t="shared" si="5"/>
        <v>0</v>
      </c>
      <c r="AA28" s="85">
        <f t="shared" si="6"/>
        <v>0</v>
      </c>
      <c r="AB28" s="226">
        <v>0</v>
      </c>
      <c r="AC28" s="6"/>
      <c r="AD28" s="85">
        <f t="shared" si="7"/>
        <v>0</v>
      </c>
      <c r="AE28" s="6"/>
    </row>
    <row r="29" spans="3:31" ht="12.3" x14ac:dyDescent="0.35">
      <c r="C29" s="15"/>
      <c r="D29" s="15" t="s">
        <v>502</v>
      </c>
      <c r="E29" s="75" t="s">
        <v>288</v>
      </c>
      <c r="F29" s="75" t="str">
        <f t="shared" si="2"/>
        <v>Dollars</v>
      </c>
      <c r="G29" s="75" t="str">
        <f t="shared" si="3"/>
        <v>Nominal</v>
      </c>
      <c r="H29" s="75" t="str">
        <f t="shared" si="4"/>
        <v>Mid year</v>
      </c>
      <c r="I29" s="1724">
        <v>0</v>
      </c>
      <c r="J29" s="1725">
        <v>0</v>
      </c>
      <c r="K29" s="1726">
        <v>0</v>
      </c>
      <c r="L29" s="1726">
        <v>0</v>
      </c>
      <c r="M29" s="1726">
        <v>0</v>
      </c>
      <c r="N29" s="199">
        <v>978621.878233867</v>
      </c>
      <c r="O29" s="106">
        <v>965673.21248468698</v>
      </c>
      <c r="P29" s="107">
        <v>896615.24594243127</v>
      </c>
      <c r="Q29" s="107">
        <v>198700.43180881793</v>
      </c>
      <c r="R29" s="103"/>
      <c r="S29" s="104"/>
      <c r="T29" s="103"/>
      <c r="U29" s="103"/>
      <c r="V29" s="103"/>
      <c r="W29" s="103"/>
      <c r="X29" s="104"/>
      <c r="Z29" s="85">
        <f t="shared" si="5"/>
        <v>5.6262393298028644E-2</v>
      </c>
      <c r="AA29" s="85">
        <f t="shared" si="6"/>
        <v>0.1115660236864801</v>
      </c>
      <c r="AB29" s="226">
        <v>0</v>
      </c>
      <c r="AC29" s="6"/>
      <c r="AD29" s="85">
        <f t="shared" si="7"/>
        <v>5.6262393298028644E-2</v>
      </c>
      <c r="AE29" s="6"/>
    </row>
    <row r="30" spans="3:31" ht="12.3" x14ac:dyDescent="0.35">
      <c r="C30" s="15"/>
      <c r="D30" s="15" t="s">
        <v>503</v>
      </c>
      <c r="E30" s="75" t="s">
        <v>288</v>
      </c>
      <c r="F30" s="75" t="str">
        <f t="shared" si="2"/>
        <v>Dollars</v>
      </c>
      <c r="G30" s="75" t="str">
        <f t="shared" si="3"/>
        <v>Nominal</v>
      </c>
      <c r="H30" s="75" t="str">
        <f t="shared" si="4"/>
        <v>Mid year</v>
      </c>
      <c r="I30" s="1724">
        <v>0</v>
      </c>
      <c r="J30" s="1725">
        <v>0</v>
      </c>
      <c r="K30" s="1726">
        <v>0</v>
      </c>
      <c r="L30" s="1726">
        <v>0</v>
      </c>
      <c r="M30" s="1726">
        <v>0</v>
      </c>
      <c r="N30" s="199">
        <v>879376.77437954058</v>
      </c>
      <c r="O30" s="106">
        <v>887817.44728505705</v>
      </c>
      <c r="P30" s="107">
        <v>842943.07607584656</v>
      </c>
      <c r="Q30" s="107">
        <v>199649.11079628146</v>
      </c>
      <c r="R30" s="103"/>
      <c r="S30" s="104"/>
      <c r="T30" s="103"/>
      <c r="U30" s="103"/>
      <c r="V30" s="103"/>
      <c r="W30" s="103"/>
      <c r="X30" s="104"/>
      <c r="Z30" s="85">
        <f t="shared" si="5"/>
        <v>5.6531013500915793E-2</v>
      </c>
      <c r="AA30" s="85">
        <f t="shared" si="6"/>
        <v>0.10449747108745217</v>
      </c>
      <c r="AB30" s="226">
        <v>0</v>
      </c>
      <c r="AC30" s="6"/>
      <c r="AD30" s="85">
        <f t="shared" si="7"/>
        <v>5.6531013500915793E-2</v>
      </c>
      <c r="AE30" s="6"/>
    </row>
    <row r="31" spans="3:31" ht="12.3" x14ac:dyDescent="0.35">
      <c r="C31" s="15" t="s">
        <v>991</v>
      </c>
      <c r="D31" s="15" t="s">
        <v>504</v>
      </c>
      <c r="E31" s="75" t="s">
        <v>288</v>
      </c>
      <c r="F31" s="75" t="str">
        <f t="shared" si="2"/>
        <v>Dollars</v>
      </c>
      <c r="G31" s="75" t="str">
        <f t="shared" si="3"/>
        <v>Nominal</v>
      </c>
      <c r="H31" s="75" t="str">
        <f t="shared" si="4"/>
        <v>Mid year</v>
      </c>
      <c r="I31" s="1724">
        <v>0</v>
      </c>
      <c r="J31" s="1725">
        <v>0</v>
      </c>
      <c r="K31" s="1726">
        <v>0</v>
      </c>
      <c r="L31" s="1726">
        <v>0</v>
      </c>
      <c r="M31" s="1726">
        <v>0</v>
      </c>
      <c r="N31" s="199">
        <v>1401468.0366114688</v>
      </c>
      <c r="O31" s="106">
        <v>1462289.0362834479</v>
      </c>
      <c r="P31" s="107">
        <v>1396196.6632927849</v>
      </c>
      <c r="Q31" s="107">
        <v>714334.66354298091</v>
      </c>
      <c r="R31" s="103"/>
      <c r="S31" s="104"/>
      <c r="T31" s="103"/>
      <c r="U31" s="103"/>
      <c r="V31" s="103"/>
      <c r="W31" s="103"/>
      <c r="X31" s="104"/>
      <c r="Z31" s="85">
        <f t="shared" si="5"/>
        <v>0.20226517587711954</v>
      </c>
      <c r="AA31" s="85">
        <f t="shared" si="6"/>
        <v>0.19340490535767291</v>
      </c>
      <c r="AB31" s="226">
        <v>0</v>
      </c>
      <c r="AC31" s="6"/>
      <c r="AD31" s="85">
        <f t="shared" si="7"/>
        <v>0.20226517587711954</v>
      </c>
      <c r="AE31" s="6"/>
    </row>
    <row r="32" spans="3:31" ht="12.3" x14ac:dyDescent="0.35">
      <c r="C32" s="12" t="s">
        <v>992</v>
      </c>
      <c r="D32" s="12" t="s">
        <v>505</v>
      </c>
      <c r="E32" s="75" t="s">
        <v>288</v>
      </c>
      <c r="F32" s="75" t="str">
        <f t="shared" si="2"/>
        <v>Dollars</v>
      </c>
      <c r="G32" s="75" t="str">
        <f t="shared" si="3"/>
        <v>Nominal</v>
      </c>
      <c r="H32" s="75" t="str">
        <f t="shared" si="4"/>
        <v>Mid year</v>
      </c>
      <c r="I32" s="1724">
        <v>0</v>
      </c>
      <c r="J32" s="1725">
        <v>0</v>
      </c>
      <c r="K32" s="1726">
        <v>0</v>
      </c>
      <c r="L32" s="1726">
        <v>0</v>
      </c>
      <c r="M32" s="1726">
        <v>0</v>
      </c>
      <c r="N32" s="199">
        <v>0</v>
      </c>
      <c r="O32" s="106">
        <v>0</v>
      </c>
      <c r="P32" s="107">
        <v>0</v>
      </c>
      <c r="Q32" s="107">
        <v>0</v>
      </c>
      <c r="R32" s="103"/>
      <c r="S32" s="104"/>
      <c r="T32" s="103"/>
      <c r="U32" s="103"/>
      <c r="V32" s="103"/>
      <c r="W32" s="103"/>
      <c r="X32" s="104"/>
      <c r="Z32" s="85">
        <f t="shared" si="5"/>
        <v>0</v>
      </c>
      <c r="AA32" s="85">
        <f t="shared" si="6"/>
        <v>0</v>
      </c>
      <c r="AB32" s="226">
        <v>0</v>
      </c>
      <c r="AD32" s="85">
        <f t="shared" si="7"/>
        <v>0</v>
      </c>
    </row>
    <row r="33" spans="1:30" ht="12.3" x14ac:dyDescent="0.35">
      <c r="C33" s="12" t="s">
        <v>1561</v>
      </c>
      <c r="D33" s="12" t="s">
        <v>994</v>
      </c>
      <c r="E33" s="75" t="s">
        <v>288</v>
      </c>
      <c r="F33" s="75" t="str">
        <f t="shared" si="2"/>
        <v>Dollars</v>
      </c>
      <c r="G33" s="75" t="str">
        <f t="shared" si="3"/>
        <v>Nominal</v>
      </c>
      <c r="H33" s="75" t="str">
        <f t="shared" si="4"/>
        <v>Mid year</v>
      </c>
      <c r="I33" s="1724">
        <v>0</v>
      </c>
      <c r="J33" s="1725">
        <v>0</v>
      </c>
      <c r="K33" s="1726">
        <v>0</v>
      </c>
      <c r="L33" s="1726">
        <v>0</v>
      </c>
      <c r="M33" s="1726">
        <v>0</v>
      </c>
      <c r="N33" s="199">
        <v>0</v>
      </c>
      <c r="O33" s="106">
        <v>0</v>
      </c>
      <c r="P33" s="107">
        <v>0</v>
      </c>
      <c r="Q33" s="107">
        <v>0</v>
      </c>
      <c r="R33" s="103"/>
      <c r="S33" s="104"/>
      <c r="T33" s="103"/>
      <c r="U33" s="103"/>
      <c r="V33" s="103"/>
      <c r="W33" s="103"/>
      <c r="X33" s="104"/>
      <c r="Z33" s="85">
        <f t="shared" si="5"/>
        <v>0</v>
      </c>
      <c r="AA33" s="85">
        <f t="shared" si="6"/>
        <v>0</v>
      </c>
      <c r="AB33" s="226">
        <v>0</v>
      </c>
      <c r="AD33" s="85">
        <f t="shared" si="7"/>
        <v>0</v>
      </c>
    </row>
    <row r="34" spans="1:30" ht="12.3" x14ac:dyDescent="0.35">
      <c r="C34" s="12"/>
      <c r="D34" s="12" t="s">
        <v>995</v>
      </c>
      <c r="E34" s="75" t="s">
        <v>288</v>
      </c>
      <c r="F34" s="75" t="str">
        <f t="shared" si="2"/>
        <v>Dollars</v>
      </c>
      <c r="G34" s="75" t="str">
        <f t="shared" si="3"/>
        <v>Nominal</v>
      </c>
      <c r="H34" s="75" t="str">
        <f t="shared" si="4"/>
        <v>Mid year</v>
      </c>
      <c r="I34" s="1724">
        <v>0</v>
      </c>
      <c r="J34" s="1725">
        <v>0</v>
      </c>
      <c r="K34" s="1726">
        <v>0</v>
      </c>
      <c r="L34" s="1726">
        <v>0</v>
      </c>
      <c r="M34" s="1726">
        <v>0</v>
      </c>
      <c r="N34" s="199">
        <v>0</v>
      </c>
      <c r="O34" s="106">
        <v>0</v>
      </c>
      <c r="P34" s="107">
        <v>0</v>
      </c>
      <c r="Q34" s="107">
        <v>0</v>
      </c>
      <c r="R34" s="103"/>
      <c r="S34" s="104"/>
      <c r="T34" s="103"/>
      <c r="U34" s="103"/>
      <c r="V34" s="103"/>
      <c r="W34" s="103"/>
      <c r="X34" s="104"/>
      <c r="Z34" s="85">
        <f t="shared" si="5"/>
        <v>0</v>
      </c>
      <c r="AA34" s="85">
        <f t="shared" si="6"/>
        <v>0</v>
      </c>
      <c r="AB34" s="226">
        <v>0</v>
      </c>
      <c r="AD34" s="85">
        <f t="shared" si="7"/>
        <v>0</v>
      </c>
    </row>
    <row r="35" spans="1:30" ht="12.3" x14ac:dyDescent="0.35">
      <c r="C35" s="12"/>
      <c r="D35" s="12" t="s">
        <v>996</v>
      </c>
      <c r="E35" s="75" t="s">
        <v>288</v>
      </c>
      <c r="F35" s="75" t="str">
        <f t="shared" si="2"/>
        <v>Dollars</v>
      </c>
      <c r="G35" s="75" t="str">
        <f t="shared" si="3"/>
        <v>Nominal</v>
      </c>
      <c r="H35" s="75" t="str">
        <f t="shared" si="4"/>
        <v>Mid year</v>
      </c>
      <c r="I35" s="1724">
        <v>0</v>
      </c>
      <c r="J35" s="1725">
        <v>0</v>
      </c>
      <c r="K35" s="1726">
        <v>0</v>
      </c>
      <c r="L35" s="1726">
        <v>0</v>
      </c>
      <c r="M35" s="1726">
        <v>0</v>
      </c>
      <c r="N35" s="199">
        <v>0</v>
      </c>
      <c r="O35" s="106">
        <v>0</v>
      </c>
      <c r="P35" s="107">
        <v>0</v>
      </c>
      <c r="Q35" s="107">
        <v>0</v>
      </c>
      <c r="R35" s="103"/>
      <c r="S35" s="104"/>
      <c r="T35" s="103"/>
      <c r="U35" s="103"/>
      <c r="V35" s="103"/>
      <c r="W35" s="103"/>
      <c r="X35" s="104"/>
      <c r="Z35" s="85">
        <f t="shared" si="5"/>
        <v>0</v>
      </c>
      <c r="AA35" s="85">
        <f t="shared" si="6"/>
        <v>0</v>
      </c>
      <c r="AB35" s="226">
        <v>0</v>
      </c>
      <c r="AD35" s="85">
        <f t="shared" si="7"/>
        <v>0</v>
      </c>
    </row>
    <row r="36" spans="1:30" ht="12.3" x14ac:dyDescent="0.35">
      <c r="C36" s="12"/>
      <c r="D36" s="12" t="s">
        <v>997</v>
      </c>
      <c r="E36" s="75" t="s">
        <v>288</v>
      </c>
      <c r="F36" s="75" t="str">
        <f t="shared" si="2"/>
        <v>Dollars</v>
      </c>
      <c r="G36" s="75" t="str">
        <f t="shared" si="3"/>
        <v>Nominal</v>
      </c>
      <c r="H36" s="75" t="str">
        <f t="shared" si="4"/>
        <v>Mid year</v>
      </c>
      <c r="I36" s="1724">
        <v>0</v>
      </c>
      <c r="J36" s="1725">
        <v>0</v>
      </c>
      <c r="K36" s="1726">
        <v>0</v>
      </c>
      <c r="L36" s="1726">
        <v>0</v>
      </c>
      <c r="M36" s="1726">
        <v>0</v>
      </c>
      <c r="N36" s="199">
        <v>0</v>
      </c>
      <c r="O36" s="106">
        <v>0</v>
      </c>
      <c r="P36" s="107">
        <v>0</v>
      </c>
      <c r="Q36" s="107">
        <v>0</v>
      </c>
      <c r="R36" s="103"/>
      <c r="S36" s="104"/>
      <c r="T36" s="103"/>
      <c r="U36" s="103"/>
      <c r="V36" s="103"/>
      <c r="W36" s="103"/>
      <c r="X36" s="104"/>
      <c r="Z36" s="85">
        <f t="shared" si="5"/>
        <v>0</v>
      </c>
      <c r="AA36" s="85">
        <f t="shared" si="6"/>
        <v>0</v>
      </c>
      <c r="AB36" s="226">
        <v>0</v>
      </c>
      <c r="AD36" s="85">
        <f t="shared" si="7"/>
        <v>0</v>
      </c>
    </row>
    <row r="37" spans="1:30" ht="12.3" x14ac:dyDescent="0.35">
      <c r="C37" s="12"/>
      <c r="D37" s="12" t="s">
        <v>998</v>
      </c>
      <c r="E37" s="75" t="s">
        <v>288</v>
      </c>
      <c r="F37" s="75" t="str">
        <f t="shared" si="2"/>
        <v>Dollars</v>
      </c>
      <c r="G37" s="75" t="str">
        <f t="shared" si="3"/>
        <v>Nominal</v>
      </c>
      <c r="H37" s="75" t="str">
        <f t="shared" si="4"/>
        <v>Mid year</v>
      </c>
      <c r="I37" s="1724">
        <v>0</v>
      </c>
      <c r="J37" s="1725">
        <v>0</v>
      </c>
      <c r="K37" s="1726">
        <v>0</v>
      </c>
      <c r="L37" s="1726">
        <v>0</v>
      </c>
      <c r="M37" s="1726">
        <v>0</v>
      </c>
      <c r="N37" s="199">
        <v>0</v>
      </c>
      <c r="O37" s="106">
        <v>0</v>
      </c>
      <c r="P37" s="107">
        <v>0</v>
      </c>
      <c r="Q37" s="107">
        <v>0</v>
      </c>
      <c r="R37" s="103"/>
      <c r="S37" s="104"/>
      <c r="T37" s="103"/>
      <c r="U37" s="103"/>
      <c r="V37" s="103"/>
      <c r="W37" s="103"/>
      <c r="X37" s="104"/>
      <c r="Z37" s="85">
        <f t="shared" si="5"/>
        <v>0</v>
      </c>
      <c r="AA37" s="85">
        <f t="shared" si="6"/>
        <v>0</v>
      </c>
      <c r="AB37" s="226">
        <v>0</v>
      </c>
      <c r="AD37" s="85">
        <f t="shared" si="7"/>
        <v>0</v>
      </c>
    </row>
    <row r="38" spans="1:30" ht="12.3" x14ac:dyDescent="0.35">
      <c r="C38" s="12"/>
      <c r="D38" s="12" t="s">
        <v>999</v>
      </c>
      <c r="E38" s="75" t="s">
        <v>288</v>
      </c>
      <c r="F38" s="75" t="str">
        <f t="shared" si="2"/>
        <v>Dollars</v>
      </c>
      <c r="G38" s="75" t="str">
        <f t="shared" si="3"/>
        <v>Nominal</v>
      </c>
      <c r="H38" s="75" t="str">
        <f t="shared" si="4"/>
        <v>Mid year</v>
      </c>
      <c r="I38" s="1724">
        <v>0</v>
      </c>
      <c r="J38" s="1725">
        <v>0</v>
      </c>
      <c r="K38" s="1726">
        <v>0</v>
      </c>
      <c r="L38" s="1726">
        <v>0</v>
      </c>
      <c r="M38" s="1726">
        <v>0</v>
      </c>
      <c r="N38" s="199">
        <v>0</v>
      </c>
      <c r="O38" s="106">
        <v>0</v>
      </c>
      <c r="P38" s="107">
        <v>0</v>
      </c>
      <c r="Q38" s="107">
        <v>0</v>
      </c>
      <c r="R38" s="103"/>
      <c r="S38" s="104"/>
      <c r="T38" s="103"/>
      <c r="U38" s="103"/>
      <c r="V38" s="103"/>
      <c r="W38" s="103"/>
      <c r="X38" s="104"/>
      <c r="Z38" s="85">
        <f t="shared" si="5"/>
        <v>0</v>
      </c>
      <c r="AA38" s="85">
        <f t="shared" si="6"/>
        <v>0</v>
      </c>
      <c r="AB38" s="226">
        <v>0</v>
      </c>
      <c r="AD38" s="85">
        <f t="shared" si="7"/>
        <v>0</v>
      </c>
    </row>
    <row r="39" spans="1:30" ht="12.3" x14ac:dyDescent="0.35">
      <c r="C39" s="12"/>
      <c r="D39" s="12" t="s">
        <v>1000</v>
      </c>
      <c r="E39" s="75" t="s">
        <v>288</v>
      </c>
      <c r="F39" s="75" t="str">
        <f t="shared" si="2"/>
        <v>Dollars</v>
      </c>
      <c r="G39" s="75" t="str">
        <f t="shared" si="3"/>
        <v>Nominal</v>
      </c>
      <c r="H39" s="75" t="str">
        <f t="shared" si="4"/>
        <v>Mid year</v>
      </c>
      <c r="I39" s="1724">
        <v>0</v>
      </c>
      <c r="J39" s="1725">
        <v>0</v>
      </c>
      <c r="K39" s="1726">
        <v>0</v>
      </c>
      <c r="L39" s="1726">
        <v>0</v>
      </c>
      <c r="M39" s="1726">
        <v>0</v>
      </c>
      <c r="N39" s="199">
        <v>0</v>
      </c>
      <c r="O39" s="106">
        <v>0</v>
      </c>
      <c r="P39" s="107">
        <v>0</v>
      </c>
      <c r="Q39" s="107">
        <v>0</v>
      </c>
      <c r="R39" s="103"/>
      <c r="S39" s="104"/>
      <c r="T39" s="103"/>
      <c r="U39" s="103"/>
      <c r="V39" s="103"/>
      <c r="W39" s="103"/>
      <c r="X39" s="104"/>
      <c r="Z39" s="85">
        <f t="shared" si="5"/>
        <v>0</v>
      </c>
      <c r="AA39" s="85">
        <f t="shared" si="6"/>
        <v>0</v>
      </c>
      <c r="AB39" s="226">
        <v>0</v>
      </c>
      <c r="AD39" s="85">
        <f t="shared" si="7"/>
        <v>0</v>
      </c>
    </row>
    <row r="40" spans="1:30" ht="12.3" x14ac:dyDescent="0.35">
      <c r="C40" s="12"/>
      <c r="D40" s="12" t="s">
        <v>1001</v>
      </c>
      <c r="E40" s="75" t="s">
        <v>288</v>
      </c>
      <c r="F40" s="75" t="str">
        <f t="shared" si="2"/>
        <v>Dollars</v>
      </c>
      <c r="G40" s="75" t="str">
        <f t="shared" si="3"/>
        <v>Nominal</v>
      </c>
      <c r="H40" s="75" t="str">
        <f t="shared" si="4"/>
        <v>Mid year</v>
      </c>
      <c r="I40" s="1724">
        <v>0</v>
      </c>
      <c r="J40" s="1725">
        <v>0</v>
      </c>
      <c r="K40" s="1726">
        <v>0</v>
      </c>
      <c r="L40" s="1726">
        <v>0</v>
      </c>
      <c r="M40" s="1726">
        <v>0</v>
      </c>
      <c r="N40" s="199">
        <v>0</v>
      </c>
      <c r="O40" s="106">
        <v>0</v>
      </c>
      <c r="P40" s="107">
        <v>0</v>
      </c>
      <c r="Q40" s="107">
        <v>0</v>
      </c>
      <c r="R40" s="103"/>
      <c r="S40" s="104"/>
      <c r="T40" s="103"/>
      <c r="U40" s="103"/>
      <c r="V40" s="103"/>
      <c r="W40" s="103"/>
      <c r="X40" s="104"/>
      <c r="Z40" s="85">
        <f t="shared" si="5"/>
        <v>0</v>
      </c>
      <c r="AA40" s="85">
        <f t="shared" si="6"/>
        <v>0</v>
      </c>
      <c r="AB40" s="226">
        <v>0</v>
      </c>
      <c r="AD40" s="85">
        <f t="shared" si="7"/>
        <v>0</v>
      </c>
    </row>
    <row r="41" spans="1:30" ht="12.3" x14ac:dyDescent="0.35">
      <c r="C41" s="12"/>
      <c r="D41" s="12" t="s">
        <v>124</v>
      </c>
      <c r="E41" s="75" t="s">
        <v>288</v>
      </c>
      <c r="F41" s="75" t="str">
        <f t="shared" si="2"/>
        <v>Dollars</v>
      </c>
      <c r="G41" s="75" t="str">
        <f t="shared" si="3"/>
        <v>Nominal</v>
      </c>
      <c r="H41" s="75" t="str">
        <f t="shared" si="4"/>
        <v>Mid year</v>
      </c>
      <c r="I41" s="1724">
        <v>0</v>
      </c>
      <c r="J41" s="1725">
        <v>0</v>
      </c>
      <c r="K41" s="1726">
        <v>0</v>
      </c>
      <c r="L41" s="1726">
        <v>0</v>
      </c>
      <c r="M41" s="1726">
        <v>0</v>
      </c>
      <c r="N41" s="199">
        <v>0</v>
      </c>
      <c r="O41" s="106">
        <v>0</v>
      </c>
      <c r="P41" s="107">
        <v>0</v>
      </c>
      <c r="Q41" s="107">
        <v>0</v>
      </c>
      <c r="R41" s="103"/>
      <c r="S41" s="104"/>
      <c r="T41" s="103"/>
      <c r="U41" s="103"/>
      <c r="V41" s="103"/>
      <c r="W41" s="103"/>
      <c r="X41" s="104"/>
      <c r="Z41" s="85">
        <f t="shared" si="5"/>
        <v>0</v>
      </c>
      <c r="AA41" s="85">
        <f t="shared" si="6"/>
        <v>0</v>
      </c>
      <c r="AB41" s="226">
        <v>0</v>
      </c>
      <c r="AD41" s="85">
        <f t="shared" si="7"/>
        <v>0</v>
      </c>
    </row>
    <row r="42" spans="1:30" ht="12.3" x14ac:dyDescent="0.35">
      <c r="C42" s="12"/>
      <c r="D42" s="12" t="s">
        <v>124</v>
      </c>
      <c r="E42" s="75" t="s">
        <v>288</v>
      </c>
      <c r="F42" s="75" t="str">
        <f t="shared" si="2"/>
        <v>Dollars</v>
      </c>
      <c r="G42" s="75" t="str">
        <f t="shared" si="3"/>
        <v>Nominal</v>
      </c>
      <c r="H42" s="75" t="str">
        <f t="shared" si="4"/>
        <v>Mid year</v>
      </c>
      <c r="I42" s="1724">
        <v>0</v>
      </c>
      <c r="J42" s="1725">
        <v>0</v>
      </c>
      <c r="K42" s="1726">
        <v>0</v>
      </c>
      <c r="L42" s="1726">
        <v>0</v>
      </c>
      <c r="M42" s="1726">
        <v>0</v>
      </c>
      <c r="N42" s="199">
        <v>0</v>
      </c>
      <c r="O42" s="106">
        <v>0</v>
      </c>
      <c r="P42" s="107">
        <v>0</v>
      </c>
      <c r="Q42" s="107">
        <v>0</v>
      </c>
      <c r="R42" s="103"/>
      <c r="S42" s="104"/>
      <c r="T42" s="103"/>
      <c r="U42" s="103"/>
      <c r="V42" s="103"/>
      <c r="W42" s="103"/>
      <c r="X42" s="104"/>
      <c r="Z42" s="85">
        <f t="shared" si="5"/>
        <v>0</v>
      </c>
      <c r="AA42" s="85">
        <f t="shared" si="6"/>
        <v>0</v>
      </c>
      <c r="AB42" s="226">
        <v>0</v>
      </c>
      <c r="AD42" s="85">
        <f t="shared" si="7"/>
        <v>0</v>
      </c>
    </row>
    <row r="43" spans="1:30" ht="12.3" x14ac:dyDescent="0.35">
      <c r="C43" s="12"/>
      <c r="D43" s="12" t="s">
        <v>124</v>
      </c>
      <c r="E43" s="75" t="s">
        <v>288</v>
      </c>
      <c r="F43" s="75" t="str">
        <f t="shared" si="2"/>
        <v>Dollars</v>
      </c>
      <c r="G43" s="75" t="str">
        <f t="shared" si="3"/>
        <v>Nominal</v>
      </c>
      <c r="H43" s="75" t="str">
        <f t="shared" si="4"/>
        <v>Mid year</v>
      </c>
      <c r="I43" s="1724">
        <v>0</v>
      </c>
      <c r="J43" s="1725">
        <v>0</v>
      </c>
      <c r="K43" s="1726">
        <v>0</v>
      </c>
      <c r="L43" s="1726">
        <v>0</v>
      </c>
      <c r="M43" s="1726">
        <v>0</v>
      </c>
      <c r="N43" s="199">
        <v>0</v>
      </c>
      <c r="O43" s="106">
        <v>0</v>
      </c>
      <c r="P43" s="107">
        <v>0</v>
      </c>
      <c r="Q43" s="107">
        <v>0</v>
      </c>
      <c r="R43" s="103"/>
      <c r="S43" s="104"/>
      <c r="T43" s="103"/>
      <c r="U43" s="103"/>
      <c r="V43" s="103"/>
      <c r="W43" s="103"/>
      <c r="X43" s="104"/>
      <c r="Z43" s="85">
        <f t="shared" si="5"/>
        <v>0</v>
      </c>
      <c r="AA43" s="85">
        <f t="shared" si="6"/>
        <v>0</v>
      </c>
      <c r="AB43" s="226">
        <v>0</v>
      </c>
      <c r="AD43" s="85">
        <f t="shared" si="7"/>
        <v>0</v>
      </c>
    </row>
    <row r="45" spans="1:30" ht="12.3" x14ac:dyDescent="0.35">
      <c r="D45" s="74" t="str">
        <f>"Total "&amp;D23</f>
        <v>Total OPEX</v>
      </c>
      <c r="E45" s="67" t="s">
        <v>134</v>
      </c>
      <c r="F45" s="67" t="str">
        <f>F25</f>
        <v>Dollars</v>
      </c>
      <c r="G45" s="67" t="str">
        <f t="shared" ref="G45:H45" si="8">G25</f>
        <v>Nominal</v>
      </c>
      <c r="H45" s="67" t="str">
        <f t="shared" si="8"/>
        <v>Mid year</v>
      </c>
      <c r="I45" s="177">
        <f>SUM(I25:I43)</f>
        <v>0</v>
      </c>
      <c r="J45" s="175">
        <f t="shared" ref="J45:AD45" si="9">SUM(J25:J43)</f>
        <v>0</v>
      </c>
      <c r="K45" s="175">
        <f t="shared" si="9"/>
        <v>0</v>
      </c>
      <c r="L45" s="175">
        <f t="shared" si="9"/>
        <v>0</v>
      </c>
      <c r="M45" s="175">
        <f t="shared" si="9"/>
        <v>0</v>
      </c>
      <c r="N45" s="175">
        <f t="shared" si="9"/>
        <v>7192013.1847656015</v>
      </c>
      <c r="O45" s="176">
        <f t="shared" si="9"/>
        <v>7527655.4998029228</v>
      </c>
      <c r="P45" s="175">
        <f t="shared" si="9"/>
        <v>7413937.0171667663</v>
      </c>
      <c r="Q45" s="175">
        <f t="shared" si="9"/>
        <v>3531674.0039172866</v>
      </c>
      <c r="R45" s="175">
        <f t="shared" si="9"/>
        <v>0</v>
      </c>
      <c r="S45" s="177">
        <f t="shared" si="9"/>
        <v>0</v>
      </c>
      <c r="T45" s="175">
        <f t="shared" si="9"/>
        <v>0</v>
      </c>
      <c r="U45" s="175">
        <f t="shared" si="9"/>
        <v>0</v>
      </c>
      <c r="V45" s="175">
        <f t="shared" si="9"/>
        <v>0</v>
      </c>
      <c r="W45" s="175">
        <f t="shared" si="9"/>
        <v>0</v>
      </c>
      <c r="X45" s="175">
        <f t="shared" si="9"/>
        <v>0</v>
      </c>
      <c r="Z45" s="225">
        <f t="shared" si="9"/>
        <v>1</v>
      </c>
      <c r="AA45" s="225">
        <f t="shared" si="9"/>
        <v>1</v>
      </c>
      <c r="AB45" s="225">
        <f t="shared" si="9"/>
        <v>0</v>
      </c>
      <c r="AD45" s="225">
        <f t="shared" si="9"/>
        <v>1</v>
      </c>
    </row>
    <row r="46" spans="1:30" x14ac:dyDescent="0.35">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row>
    <row r="47" spans="1:30" ht="12.3" x14ac:dyDescent="0.35">
      <c r="A47" s="70">
        <f>IF(SUM($I47:$AD47)&gt;0,1,0)</f>
        <v>0</v>
      </c>
      <c r="B47" s="6"/>
      <c r="C47" s="6"/>
      <c r="D47" s="15" t="s">
        <v>139</v>
      </c>
      <c r="E47" s="6"/>
      <c r="F47" s="6"/>
      <c r="G47" s="6"/>
      <c r="H47" s="6"/>
      <c r="I47" s="70">
        <v>0</v>
      </c>
      <c r="J47" s="70">
        <v>0</v>
      </c>
      <c r="K47" s="70">
        <v>0</v>
      </c>
      <c r="L47" s="70">
        <v>0</v>
      </c>
      <c r="M47" s="70">
        <v>0</v>
      </c>
      <c r="N47" s="70">
        <v>0</v>
      </c>
      <c r="O47" s="70">
        <v>0</v>
      </c>
      <c r="P47" s="70">
        <v>0</v>
      </c>
      <c r="Q47" s="70">
        <v>0</v>
      </c>
      <c r="R47" s="70">
        <v>0</v>
      </c>
      <c r="S47" s="70">
        <v>0</v>
      </c>
      <c r="T47" s="70">
        <v>0</v>
      </c>
      <c r="U47" s="70">
        <v>0</v>
      </c>
      <c r="V47" s="70">
        <v>0</v>
      </c>
      <c r="W47" s="70">
        <v>0</v>
      </c>
      <c r="X47" s="70">
        <v>0</v>
      </c>
      <c r="Y47" s="6"/>
      <c r="Z47" s="70">
        <f>IF(ISERROR(Z45),1,0)</f>
        <v>0</v>
      </c>
      <c r="AA47" s="70">
        <f>IF(ISERROR(AA45),1,0)</f>
        <v>0</v>
      </c>
      <c r="AB47" s="70">
        <f>IF(ISERROR(AB45),1,0)</f>
        <v>0</v>
      </c>
      <c r="AC47" s="6"/>
      <c r="AD47" s="70">
        <f>IF(ISERROR(AD45),1,0)</f>
        <v>0</v>
      </c>
    </row>
    <row r="49" spans="3:30" ht="12.3" x14ac:dyDescent="0.35">
      <c r="D49" s="73" t="s">
        <v>626</v>
      </c>
    </row>
    <row r="50" spans="3:30" ht="12.3" x14ac:dyDescent="0.35">
      <c r="D50" s="79" t="s">
        <v>628</v>
      </c>
    </row>
    <row r="52" spans="3:30" ht="12.3" x14ac:dyDescent="0.35">
      <c r="C52" s="6"/>
      <c r="D52" s="73" t="s">
        <v>1002</v>
      </c>
      <c r="E52" s="64" t="s">
        <v>65</v>
      </c>
      <c r="F52" s="64" t="s">
        <v>66</v>
      </c>
      <c r="G52" s="64" t="s">
        <v>67</v>
      </c>
      <c r="H52" s="64" t="s">
        <v>68</v>
      </c>
      <c r="I52" s="64" t="str">
        <f>Capex_Historical!K$10</f>
        <v>RY09</v>
      </c>
      <c r="J52" s="96" t="str">
        <f>Capex_Historical!L$10</f>
        <v>RY10</v>
      </c>
      <c r="K52" s="64" t="str">
        <f>Capex_Historical!M$10</f>
        <v>RY11</v>
      </c>
      <c r="L52" s="64" t="str">
        <f>Capex_Historical!N$10</f>
        <v>RY12</v>
      </c>
      <c r="M52" s="64" t="str">
        <f>Capex_Historical!O$10</f>
        <v>RY13</v>
      </c>
      <c r="N52" s="88" t="str">
        <f>Capex_Historical!P$10</f>
        <v>RY14</v>
      </c>
      <c r="O52" s="96" t="str">
        <f>Capex_Historical!Q$10</f>
        <v>RY15</v>
      </c>
      <c r="P52" s="64" t="str">
        <f>Capex_Historical!R$10</f>
        <v>RY16</v>
      </c>
      <c r="Q52" s="64" t="str">
        <f>Capex_Historical!S$10</f>
        <v>RY17</v>
      </c>
      <c r="R52" s="64" t="str">
        <f>Capex_Historical!T$10</f>
        <v>RY18</v>
      </c>
      <c r="S52" s="88" t="str">
        <f>Capex_Historical!U$10</f>
        <v>RY19</v>
      </c>
      <c r="T52" s="64" t="str">
        <f>Capex_Historical!V$10</f>
        <v>RY20</v>
      </c>
      <c r="U52" s="64" t="str">
        <f>Capex_Historical!W$10</f>
        <v>RY21</v>
      </c>
      <c r="V52" s="64" t="str">
        <f>Capex_Historical!X$10</f>
        <v>RY22</v>
      </c>
      <c r="W52" s="64" t="str">
        <f>Capex_Historical!Y$10</f>
        <v>RY23</v>
      </c>
      <c r="X52" s="88" t="str">
        <f>Capex_Historical!Z$10</f>
        <v>RY24</v>
      </c>
      <c r="Z52" s="72" t="str">
        <f t="shared" ref="Z52:AD52" si="10">Z$10</f>
        <v>RY17 %</v>
      </c>
      <c r="AA52" s="72" t="str">
        <f t="shared" si="10"/>
        <v>RY15-RY17 Avg</v>
      </c>
      <c r="AB52" s="72" t="str">
        <f t="shared" si="10"/>
        <v>Custom %</v>
      </c>
      <c r="AD52" s="72" t="str">
        <f t="shared" si="10"/>
        <v>Selected</v>
      </c>
    </row>
    <row r="53" spans="3:30" x14ac:dyDescent="0.35">
      <c r="C53" s="6"/>
      <c r="J53" s="97"/>
      <c r="K53" s="91"/>
      <c r="L53" s="91"/>
      <c r="M53" s="91"/>
      <c r="N53" s="89"/>
      <c r="O53" s="97"/>
      <c r="P53" s="91"/>
      <c r="Q53" s="91"/>
      <c r="R53" s="91"/>
      <c r="S53" s="89"/>
      <c r="T53" s="91"/>
      <c r="U53" s="91"/>
      <c r="V53" s="91"/>
      <c r="W53" s="91"/>
      <c r="X53" s="89"/>
    </row>
    <row r="54" spans="3:30" ht="12.75" customHeight="1" x14ac:dyDescent="0.35">
      <c r="C54" s="15" t="s">
        <v>988</v>
      </c>
      <c r="D54" s="15" t="s">
        <v>133</v>
      </c>
      <c r="E54" s="75" t="s">
        <v>288</v>
      </c>
      <c r="F54" s="75" t="str">
        <f t="shared" ref="F54:F72" si="11">Dollars</f>
        <v>Dollars</v>
      </c>
      <c r="G54" s="75" t="str">
        <f t="shared" ref="G54:G72" si="12">Nominal</f>
        <v>Nominal</v>
      </c>
      <c r="H54" s="75" t="str">
        <f t="shared" ref="H54:H72" si="13">Mid_year</f>
        <v>Mid year</v>
      </c>
      <c r="I54" s="1724">
        <v>0</v>
      </c>
      <c r="J54" s="1725">
        <v>0</v>
      </c>
      <c r="K54" s="1726">
        <v>0</v>
      </c>
      <c r="L54" s="1726">
        <v>0</v>
      </c>
      <c r="M54" s="1726">
        <v>0</v>
      </c>
      <c r="N54" s="199">
        <v>606936.14693983202</v>
      </c>
      <c r="O54" s="106">
        <v>419953.91153095209</v>
      </c>
      <c r="P54" s="107">
        <v>894928.49489630398</v>
      </c>
      <c r="Q54" s="107">
        <v>2736704.4091650485</v>
      </c>
      <c r="R54" s="103"/>
      <c r="S54" s="104"/>
      <c r="T54" s="103"/>
      <c r="U54" s="103"/>
      <c r="V54" s="103"/>
      <c r="W54" s="103"/>
      <c r="X54" s="104"/>
      <c r="Z54" s="85">
        <f>IF(Q$74=0,0,Q54/Q$74)</f>
        <v>0.35596511671629016</v>
      </c>
      <c r="AA54" s="85">
        <f>IF(AVERAGE(O$74:Q$74)=0,0,
AVERAGE(O54:Q54)/AVERAGE(O$74:Q$74))</f>
        <v>0.39780698352268173</v>
      </c>
      <c r="AB54" s="226">
        <v>0</v>
      </c>
      <c r="AD54" s="85">
        <f>IFERROR(INDEX(Z54:AB54,,MATCH(D$50,$Z$10:$AB$10,0)),"N/A")</f>
        <v>0.39780698352268173</v>
      </c>
    </row>
    <row r="55" spans="3:30" ht="12.3" x14ac:dyDescent="0.35">
      <c r="C55" s="15" t="s">
        <v>990</v>
      </c>
      <c r="D55" s="15" t="s">
        <v>499</v>
      </c>
      <c r="E55" s="75" t="s">
        <v>288</v>
      </c>
      <c r="F55" s="75" t="str">
        <f t="shared" si="11"/>
        <v>Dollars</v>
      </c>
      <c r="G55" s="75" t="str">
        <f t="shared" si="12"/>
        <v>Nominal</v>
      </c>
      <c r="H55" s="75" t="str">
        <f t="shared" si="13"/>
        <v>Mid year</v>
      </c>
      <c r="I55" s="1724">
        <v>0</v>
      </c>
      <c r="J55" s="1725">
        <v>0</v>
      </c>
      <c r="K55" s="1726">
        <v>0</v>
      </c>
      <c r="L55" s="1726">
        <v>0</v>
      </c>
      <c r="M55" s="1726">
        <v>0</v>
      </c>
      <c r="N55" s="199">
        <v>0</v>
      </c>
      <c r="O55" s="106">
        <v>0</v>
      </c>
      <c r="P55" s="107">
        <v>0</v>
      </c>
      <c r="Q55" s="107">
        <v>546717.23393702018</v>
      </c>
      <c r="R55" s="103"/>
      <c r="S55" s="104"/>
      <c r="T55" s="103"/>
      <c r="U55" s="103"/>
      <c r="V55" s="103"/>
      <c r="W55" s="103"/>
      <c r="X55" s="104"/>
      <c r="Z55" s="85">
        <f t="shared" ref="Z55:Z72" si="14">IF(Q$74=0,0,Q55/Q$74)</f>
        <v>7.1111905011536733E-2</v>
      </c>
      <c r="AA55" s="85">
        <f t="shared" ref="AA55:AA72" si="15">IF(AVERAGE(O$74:Q$74)=0,0,
AVERAGE(O55:Q55)/AVERAGE(O$74:Q$74))</f>
        <v>5.3679692320885285E-2</v>
      </c>
      <c r="AB55" s="226">
        <v>0</v>
      </c>
      <c r="AD55" s="85">
        <f t="shared" ref="AD55:AD72" si="16">IFERROR(INDEX(Z55:AB55,,MATCH(D$50,$Z$10:$AB$10,0)),"N/A")</f>
        <v>5.3679692320885285E-2</v>
      </c>
    </row>
    <row r="56" spans="3:30" ht="12.3" x14ac:dyDescent="0.35">
      <c r="C56" s="15"/>
      <c r="D56" s="15" t="s">
        <v>500</v>
      </c>
      <c r="E56" s="75" t="s">
        <v>288</v>
      </c>
      <c r="F56" s="75" t="str">
        <f t="shared" si="11"/>
        <v>Dollars</v>
      </c>
      <c r="G56" s="75" t="str">
        <f t="shared" si="12"/>
        <v>Nominal</v>
      </c>
      <c r="H56" s="75" t="str">
        <f t="shared" si="13"/>
        <v>Mid year</v>
      </c>
      <c r="I56" s="1724">
        <v>0</v>
      </c>
      <c r="J56" s="1725">
        <v>0</v>
      </c>
      <c r="K56" s="1726">
        <v>0</v>
      </c>
      <c r="L56" s="1726">
        <v>0</v>
      </c>
      <c r="M56" s="1726">
        <v>0</v>
      </c>
      <c r="N56" s="199">
        <v>39285.680498592003</v>
      </c>
      <c r="O56" s="106">
        <v>55178.634620112003</v>
      </c>
      <c r="P56" s="107">
        <v>5311.8854655360001</v>
      </c>
      <c r="Q56" s="107">
        <v>1444823.2556818658</v>
      </c>
      <c r="R56" s="103"/>
      <c r="S56" s="104"/>
      <c r="T56" s="103"/>
      <c r="U56" s="103"/>
      <c r="V56" s="103"/>
      <c r="W56" s="103"/>
      <c r="X56" s="104"/>
      <c r="Z56" s="85">
        <f t="shared" si="14"/>
        <v>0.18792920313966879</v>
      </c>
      <c r="AA56" s="85">
        <f t="shared" si="15"/>
        <v>0.14779995089545442</v>
      </c>
      <c r="AB56" s="226">
        <v>0</v>
      </c>
      <c r="AC56" s="6"/>
      <c r="AD56" s="85">
        <f t="shared" si="16"/>
        <v>0.14779995089545442</v>
      </c>
    </row>
    <row r="57" spans="3:30" ht="12.3" x14ac:dyDescent="0.35">
      <c r="C57" s="15"/>
      <c r="D57" s="15" t="s">
        <v>501</v>
      </c>
      <c r="E57" s="75" t="s">
        <v>288</v>
      </c>
      <c r="F57" s="75" t="str">
        <f t="shared" si="11"/>
        <v>Dollars</v>
      </c>
      <c r="G57" s="75" t="str">
        <f t="shared" si="12"/>
        <v>Nominal</v>
      </c>
      <c r="H57" s="75" t="str">
        <f t="shared" si="13"/>
        <v>Mid year</v>
      </c>
      <c r="I57" s="1724">
        <v>0</v>
      </c>
      <c r="J57" s="1725">
        <v>0</v>
      </c>
      <c r="K57" s="1726">
        <v>0</v>
      </c>
      <c r="L57" s="1726">
        <v>0</v>
      </c>
      <c r="M57" s="1726">
        <v>0</v>
      </c>
      <c r="N57" s="199">
        <v>0</v>
      </c>
      <c r="O57" s="106">
        <v>0</v>
      </c>
      <c r="P57" s="107">
        <v>0</v>
      </c>
      <c r="Q57" s="107">
        <v>0</v>
      </c>
      <c r="R57" s="103"/>
      <c r="S57" s="104"/>
      <c r="T57" s="103"/>
      <c r="U57" s="103"/>
      <c r="V57" s="103"/>
      <c r="W57" s="103"/>
      <c r="X57" s="104"/>
      <c r="Z57" s="85">
        <f t="shared" si="14"/>
        <v>0</v>
      </c>
      <c r="AA57" s="85">
        <f t="shared" si="15"/>
        <v>0</v>
      </c>
      <c r="AB57" s="226">
        <v>0</v>
      </c>
      <c r="AC57" s="6"/>
      <c r="AD57" s="85">
        <f t="shared" si="16"/>
        <v>0</v>
      </c>
    </row>
    <row r="58" spans="3:30" ht="12.3" x14ac:dyDescent="0.35">
      <c r="C58" s="15"/>
      <c r="D58" s="15" t="s">
        <v>502</v>
      </c>
      <c r="E58" s="75" t="s">
        <v>288</v>
      </c>
      <c r="F58" s="75" t="str">
        <f t="shared" si="11"/>
        <v>Dollars</v>
      </c>
      <c r="G58" s="75" t="str">
        <f t="shared" si="12"/>
        <v>Nominal</v>
      </c>
      <c r="H58" s="75" t="str">
        <f t="shared" si="13"/>
        <v>Mid year</v>
      </c>
      <c r="I58" s="1724">
        <v>0</v>
      </c>
      <c r="J58" s="1725">
        <v>0</v>
      </c>
      <c r="K58" s="1726">
        <v>0</v>
      </c>
      <c r="L58" s="1726">
        <v>0</v>
      </c>
      <c r="M58" s="1726">
        <v>0</v>
      </c>
      <c r="N58" s="199">
        <v>0</v>
      </c>
      <c r="O58" s="106">
        <v>0</v>
      </c>
      <c r="P58" s="107">
        <v>0</v>
      </c>
      <c r="Q58" s="107">
        <v>795603.37114691176</v>
      </c>
      <c r="R58" s="103"/>
      <c r="S58" s="104"/>
      <c r="T58" s="103"/>
      <c r="U58" s="103"/>
      <c r="V58" s="103"/>
      <c r="W58" s="103"/>
      <c r="X58" s="104"/>
      <c r="Z58" s="85">
        <f t="shared" si="14"/>
        <v>0.10348470442103357</v>
      </c>
      <c r="AA58" s="85">
        <f t="shared" si="15"/>
        <v>7.811669638631713E-2</v>
      </c>
      <c r="AB58" s="226">
        <v>0</v>
      </c>
      <c r="AC58" s="6"/>
      <c r="AD58" s="85">
        <f t="shared" si="16"/>
        <v>7.811669638631713E-2</v>
      </c>
    </row>
    <row r="59" spans="3:30" ht="12.3" x14ac:dyDescent="0.35">
      <c r="C59" s="15"/>
      <c r="D59" s="15" t="s">
        <v>503</v>
      </c>
      <c r="E59" s="75" t="s">
        <v>288</v>
      </c>
      <c r="F59" s="75" t="str">
        <f t="shared" si="11"/>
        <v>Dollars</v>
      </c>
      <c r="G59" s="75" t="str">
        <f t="shared" si="12"/>
        <v>Nominal</v>
      </c>
      <c r="H59" s="75" t="str">
        <f t="shared" si="13"/>
        <v>Mid year</v>
      </c>
      <c r="I59" s="1724">
        <v>0</v>
      </c>
      <c r="J59" s="1725">
        <v>0</v>
      </c>
      <c r="K59" s="1726">
        <v>0</v>
      </c>
      <c r="L59" s="1726">
        <v>0</v>
      </c>
      <c r="M59" s="1726">
        <v>0</v>
      </c>
      <c r="N59" s="199">
        <v>128327.40680092803</v>
      </c>
      <c r="O59" s="106">
        <v>16501.241185032002</v>
      </c>
      <c r="P59" s="107">
        <v>4041.6568769280002</v>
      </c>
      <c r="Q59" s="107">
        <v>714918.74621411623</v>
      </c>
      <c r="R59" s="103"/>
      <c r="S59" s="104"/>
      <c r="T59" s="103"/>
      <c r="U59" s="103"/>
      <c r="V59" s="103"/>
      <c r="W59" s="103"/>
      <c r="X59" s="104"/>
      <c r="Z59" s="85">
        <f t="shared" si="14"/>
        <v>9.2989997051385553E-2</v>
      </c>
      <c r="AA59" s="85">
        <f t="shared" si="15"/>
        <v>7.2211652254408412E-2</v>
      </c>
      <c r="AB59" s="226">
        <v>0</v>
      </c>
      <c r="AC59" s="6"/>
      <c r="AD59" s="85">
        <f t="shared" si="16"/>
        <v>7.2211652254408412E-2</v>
      </c>
    </row>
    <row r="60" spans="3:30" ht="12.3" x14ac:dyDescent="0.35">
      <c r="C60" s="15" t="s">
        <v>991</v>
      </c>
      <c r="D60" s="15" t="s">
        <v>504</v>
      </c>
      <c r="E60" s="75" t="s">
        <v>288</v>
      </c>
      <c r="F60" s="75" t="str">
        <f t="shared" si="11"/>
        <v>Dollars</v>
      </c>
      <c r="G60" s="75" t="str">
        <f t="shared" si="12"/>
        <v>Nominal</v>
      </c>
      <c r="H60" s="75" t="str">
        <f t="shared" si="13"/>
        <v>Mid year</v>
      </c>
      <c r="I60" s="1724">
        <v>0</v>
      </c>
      <c r="J60" s="1725">
        <v>0</v>
      </c>
      <c r="K60" s="1726">
        <v>0</v>
      </c>
      <c r="L60" s="1726">
        <v>0</v>
      </c>
      <c r="M60" s="1726">
        <v>0</v>
      </c>
      <c r="N60" s="199">
        <v>7079.032008912005</v>
      </c>
      <c r="O60" s="106">
        <v>10257.3602808</v>
      </c>
      <c r="P60" s="107">
        <v>42061.422148032005</v>
      </c>
      <c r="Q60" s="107">
        <v>807346.97168177599</v>
      </c>
      <c r="R60" s="103"/>
      <c r="S60" s="104"/>
      <c r="T60" s="103"/>
      <c r="U60" s="103"/>
      <c r="V60" s="103"/>
      <c r="W60" s="103"/>
      <c r="X60" s="104"/>
      <c r="Z60" s="85">
        <f t="shared" si="14"/>
        <v>0.10501220301425497</v>
      </c>
      <c r="AA60" s="85">
        <f t="shared" si="15"/>
        <v>8.4406692006301715E-2</v>
      </c>
      <c r="AB60" s="226">
        <v>0</v>
      </c>
      <c r="AC60" s="6"/>
      <c r="AD60" s="85">
        <f t="shared" si="16"/>
        <v>8.4406692006301715E-2</v>
      </c>
    </row>
    <row r="61" spans="3:30" ht="12.3" x14ac:dyDescent="0.35">
      <c r="C61" s="12" t="s">
        <v>992</v>
      </c>
      <c r="D61" s="12" t="s">
        <v>505</v>
      </c>
      <c r="E61" s="75" t="s">
        <v>288</v>
      </c>
      <c r="F61" s="75" t="str">
        <f t="shared" si="11"/>
        <v>Dollars</v>
      </c>
      <c r="G61" s="75" t="str">
        <f t="shared" si="12"/>
        <v>Nominal</v>
      </c>
      <c r="H61" s="75" t="str">
        <f t="shared" si="13"/>
        <v>Mid year</v>
      </c>
      <c r="I61" s="1724">
        <v>0</v>
      </c>
      <c r="J61" s="1725">
        <v>0</v>
      </c>
      <c r="K61" s="1726">
        <v>0</v>
      </c>
      <c r="L61" s="1726">
        <v>0</v>
      </c>
      <c r="M61" s="1726">
        <v>0</v>
      </c>
      <c r="N61" s="199">
        <v>79784</v>
      </c>
      <c r="O61" s="106">
        <v>64461</v>
      </c>
      <c r="P61" s="107">
        <v>73690</v>
      </c>
      <c r="Q61" s="107">
        <v>188987</v>
      </c>
      <c r="R61" s="103"/>
      <c r="S61" s="104"/>
      <c r="T61" s="103"/>
      <c r="U61" s="103"/>
      <c r="V61" s="103"/>
      <c r="W61" s="103"/>
      <c r="X61" s="104"/>
      <c r="Z61" s="85">
        <f t="shared" si="14"/>
        <v>2.4581675422295984E-2</v>
      </c>
      <c r="AA61" s="85">
        <f t="shared" si="15"/>
        <v>3.2120200528547256E-2</v>
      </c>
      <c r="AB61" s="226">
        <v>0</v>
      </c>
      <c r="AD61" s="85">
        <f t="shared" si="16"/>
        <v>3.2120200528547256E-2</v>
      </c>
    </row>
    <row r="62" spans="3:30" ht="12.3" x14ac:dyDescent="0.35">
      <c r="C62" s="12" t="s">
        <v>1561</v>
      </c>
      <c r="D62" s="12" t="s">
        <v>1562</v>
      </c>
      <c r="E62" s="75" t="s">
        <v>288</v>
      </c>
      <c r="F62" s="75" t="str">
        <f t="shared" si="11"/>
        <v>Dollars</v>
      </c>
      <c r="G62" s="75" t="str">
        <f t="shared" si="12"/>
        <v>Nominal</v>
      </c>
      <c r="H62" s="75" t="str">
        <f t="shared" si="13"/>
        <v>Mid year</v>
      </c>
      <c r="I62" s="1724">
        <v>0</v>
      </c>
      <c r="J62" s="1725">
        <v>0</v>
      </c>
      <c r="K62" s="1726">
        <v>0</v>
      </c>
      <c r="L62" s="1726">
        <v>0</v>
      </c>
      <c r="M62" s="1726">
        <v>0</v>
      </c>
      <c r="N62" s="199">
        <v>467880.67026057601</v>
      </c>
      <c r="O62" s="106">
        <v>421138.51052445598</v>
      </c>
      <c r="P62" s="107">
        <v>195490.49024803203</v>
      </c>
      <c r="Q62" s="107">
        <v>331189.59060986398</v>
      </c>
      <c r="R62" s="103"/>
      <c r="S62" s="104"/>
      <c r="T62" s="103"/>
      <c r="U62" s="103"/>
      <c r="V62" s="103"/>
      <c r="W62" s="103"/>
      <c r="X62" s="104"/>
      <c r="Z62" s="85">
        <f t="shared" si="14"/>
        <v>4.3078068965668341E-2</v>
      </c>
      <c r="AA62" s="85">
        <f t="shared" si="15"/>
        <v>9.3062020370260692E-2</v>
      </c>
      <c r="AB62" s="226">
        <v>0</v>
      </c>
      <c r="AD62" s="85">
        <f t="shared" si="16"/>
        <v>9.3062020370260692E-2</v>
      </c>
    </row>
    <row r="63" spans="3:30" ht="12.3" x14ac:dyDescent="0.35">
      <c r="C63" s="12"/>
      <c r="D63" s="12" t="s">
        <v>1563</v>
      </c>
      <c r="E63" s="75" t="s">
        <v>288</v>
      </c>
      <c r="F63" s="75" t="str">
        <f t="shared" si="11"/>
        <v>Dollars</v>
      </c>
      <c r="G63" s="75" t="str">
        <f t="shared" si="12"/>
        <v>Nominal</v>
      </c>
      <c r="H63" s="75" t="str">
        <f t="shared" si="13"/>
        <v>Mid year</v>
      </c>
      <c r="I63" s="1724">
        <v>0</v>
      </c>
      <c r="J63" s="1725">
        <v>0</v>
      </c>
      <c r="K63" s="1726">
        <v>0</v>
      </c>
      <c r="L63" s="1726">
        <v>0</v>
      </c>
      <c r="M63" s="1726">
        <v>0</v>
      </c>
      <c r="N63" s="199">
        <v>38656.436126160006</v>
      </c>
      <c r="O63" s="106">
        <v>15629.370249600002</v>
      </c>
      <c r="P63" s="107">
        <v>10419.580166400001</v>
      </c>
      <c r="Q63" s="107">
        <v>76612.307391456008</v>
      </c>
      <c r="R63" s="103"/>
      <c r="S63" s="104"/>
      <c r="T63" s="103"/>
      <c r="U63" s="103"/>
      <c r="V63" s="103"/>
      <c r="W63" s="103"/>
      <c r="X63" s="104"/>
      <c r="Z63" s="85">
        <f t="shared" si="14"/>
        <v>9.9650180893391567E-3</v>
      </c>
      <c r="AA63" s="85">
        <f t="shared" si="15"/>
        <v>1.0079844552722017E-2</v>
      </c>
      <c r="AB63" s="226">
        <v>0</v>
      </c>
      <c r="AD63" s="85">
        <f t="shared" si="16"/>
        <v>1.0079844552722017E-2</v>
      </c>
    </row>
    <row r="64" spans="3:30" ht="12.3" x14ac:dyDescent="0.35">
      <c r="C64" s="12"/>
      <c r="D64" s="12" t="s">
        <v>1564</v>
      </c>
      <c r="E64" s="75" t="s">
        <v>288</v>
      </c>
      <c r="F64" s="75" t="str">
        <f t="shared" si="11"/>
        <v>Dollars</v>
      </c>
      <c r="G64" s="75" t="str">
        <f t="shared" si="12"/>
        <v>Nominal</v>
      </c>
      <c r="H64" s="75" t="str">
        <f t="shared" si="13"/>
        <v>Mid year</v>
      </c>
      <c r="I64" s="1724">
        <v>0</v>
      </c>
      <c r="J64" s="1725">
        <v>0</v>
      </c>
      <c r="K64" s="1726">
        <v>0</v>
      </c>
      <c r="L64" s="1726">
        <v>0</v>
      </c>
      <c r="M64" s="1726">
        <v>0</v>
      </c>
      <c r="N64" s="199">
        <v>24951.303156552003</v>
      </c>
      <c r="O64" s="106">
        <v>67259.31828444</v>
      </c>
      <c r="P64" s="107">
        <v>54428.05352400001</v>
      </c>
      <c r="Q64" s="107">
        <v>35095.362692975999</v>
      </c>
      <c r="R64" s="103"/>
      <c r="S64" s="104"/>
      <c r="T64" s="103"/>
      <c r="U64" s="103"/>
      <c r="V64" s="103"/>
      <c r="W64" s="103"/>
      <c r="X64" s="104"/>
      <c r="Z64" s="85">
        <f t="shared" si="14"/>
        <v>4.5648791427267037E-3</v>
      </c>
      <c r="AA64" s="85">
        <f t="shared" si="15"/>
        <v>1.5393787550206539E-2</v>
      </c>
      <c r="AB64" s="226">
        <v>0</v>
      </c>
      <c r="AD64" s="85">
        <f t="shared" si="16"/>
        <v>1.5393787550206539E-2</v>
      </c>
    </row>
    <row r="65" spans="1:30" ht="12.3" x14ac:dyDescent="0.35">
      <c r="C65" s="12"/>
      <c r="D65" s="12" t="s">
        <v>115</v>
      </c>
      <c r="E65" s="75" t="s">
        <v>288</v>
      </c>
      <c r="F65" s="75" t="str">
        <f t="shared" si="11"/>
        <v>Dollars</v>
      </c>
      <c r="G65" s="75" t="str">
        <f t="shared" si="12"/>
        <v>Nominal</v>
      </c>
      <c r="H65" s="75" t="str">
        <f t="shared" si="13"/>
        <v>Mid year</v>
      </c>
      <c r="I65" s="1724">
        <v>0</v>
      </c>
      <c r="J65" s="1725">
        <v>0</v>
      </c>
      <c r="K65" s="1726">
        <v>0</v>
      </c>
      <c r="L65" s="1726">
        <v>0</v>
      </c>
      <c r="M65" s="1726">
        <v>0</v>
      </c>
      <c r="N65" s="199">
        <v>48965.734900968004</v>
      </c>
      <c r="O65" s="106">
        <v>94569.992466144016</v>
      </c>
      <c r="P65" s="107">
        <v>51359.462785128002</v>
      </c>
      <c r="Q65" s="107">
        <v>10127.021760000001</v>
      </c>
      <c r="R65" s="103"/>
      <c r="S65" s="104"/>
      <c r="T65" s="103"/>
      <c r="U65" s="103"/>
      <c r="V65" s="103"/>
      <c r="W65" s="103"/>
      <c r="X65" s="104"/>
      <c r="Z65" s="85">
        <f t="shared" si="14"/>
        <v>1.3172290257999156E-3</v>
      </c>
      <c r="AA65" s="85">
        <f t="shared" si="15"/>
        <v>1.532247961221467E-2</v>
      </c>
      <c r="AB65" s="226">
        <v>0</v>
      </c>
      <c r="AD65" s="85">
        <f t="shared" si="16"/>
        <v>1.532247961221467E-2</v>
      </c>
    </row>
    <row r="66" spans="1:30" ht="12.3" x14ac:dyDescent="0.35">
      <c r="C66" s="12"/>
      <c r="D66" s="12" t="s">
        <v>124</v>
      </c>
      <c r="E66" s="75" t="s">
        <v>288</v>
      </c>
      <c r="F66" s="75" t="str">
        <f t="shared" si="11"/>
        <v>Dollars</v>
      </c>
      <c r="G66" s="75" t="str">
        <f t="shared" si="12"/>
        <v>Nominal</v>
      </c>
      <c r="H66" s="75" t="str">
        <f t="shared" si="13"/>
        <v>Mid year</v>
      </c>
      <c r="I66" s="1724">
        <v>0</v>
      </c>
      <c r="J66" s="1725">
        <v>0</v>
      </c>
      <c r="K66" s="1726">
        <v>0</v>
      </c>
      <c r="L66" s="1726">
        <v>0</v>
      </c>
      <c r="M66" s="1726">
        <v>0</v>
      </c>
      <c r="N66" s="199">
        <v>0</v>
      </c>
      <c r="O66" s="106">
        <v>0</v>
      </c>
      <c r="P66" s="107">
        <v>0</v>
      </c>
      <c r="Q66" s="107">
        <v>0</v>
      </c>
      <c r="R66" s="103"/>
      <c r="S66" s="104"/>
      <c r="T66" s="103"/>
      <c r="U66" s="103"/>
      <c r="V66" s="103"/>
      <c r="W66" s="103"/>
      <c r="X66" s="104"/>
      <c r="Z66" s="85">
        <f t="shared" si="14"/>
        <v>0</v>
      </c>
      <c r="AA66" s="85">
        <f>IF(AVERAGE(O$74:Q$74)=0,0,
AVERAGE(O66:Q66)/AVERAGE(O$74:Q$74))</f>
        <v>0</v>
      </c>
      <c r="AB66" s="226">
        <v>0</v>
      </c>
      <c r="AD66" s="85">
        <f t="shared" si="16"/>
        <v>0</v>
      </c>
    </row>
    <row r="67" spans="1:30" ht="12.3" x14ac:dyDescent="0.35">
      <c r="C67" s="12"/>
      <c r="D67" s="12" t="s">
        <v>124</v>
      </c>
      <c r="E67" s="75" t="s">
        <v>288</v>
      </c>
      <c r="F67" s="75" t="str">
        <f t="shared" si="11"/>
        <v>Dollars</v>
      </c>
      <c r="G67" s="75" t="str">
        <f t="shared" si="12"/>
        <v>Nominal</v>
      </c>
      <c r="H67" s="75" t="str">
        <f t="shared" si="13"/>
        <v>Mid year</v>
      </c>
      <c r="I67" s="1724">
        <v>0</v>
      </c>
      <c r="J67" s="1725">
        <v>0</v>
      </c>
      <c r="K67" s="1726">
        <v>0</v>
      </c>
      <c r="L67" s="1726">
        <v>0</v>
      </c>
      <c r="M67" s="1726">
        <v>0</v>
      </c>
      <c r="N67" s="199">
        <v>0</v>
      </c>
      <c r="O67" s="106">
        <v>0</v>
      </c>
      <c r="P67" s="107">
        <v>0</v>
      </c>
      <c r="Q67" s="107">
        <v>0</v>
      </c>
      <c r="R67" s="103"/>
      <c r="S67" s="104"/>
      <c r="T67" s="103"/>
      <c r="U67" s="103"/>
      <c r="V67" s="103"/>
      <c r="W67" s="103"/>
      <c r="X67" s="104"/>
      <c r="Z67" s="85">
        <f t="shared" si="14"/>
        <v>0</v>
      </c>
      <c r="AA67" s="85">
        <f t="shared" si="15"/>
        <v>0</v>
      </c>
      <c r="AB67" s="226">
        <v>0</v>
      </c>
      <c r="AD67" s="85">
        <f t="shared" si="16"/>
        <v>0</v>
      </c>
    </row>
    <row r="68" spans="1:30" ht="12.3" x14ac:dyDescent="0.35">
      <c r="C68" s="12"/>
      <c r="D68" s="12" t="s">
        <v>124</v>
      </c>
      <c r="E68" s="75" t="s">
        <v>288</v>
      </c>
      <c r="F68" s="75" t="str">
        <f t="shared" si="11"/>
        <v>Dollars</v>
      </c>
      <c r="G68" s="75" t="str">
        <f t="shared" si="12"/>
        <v>Nominal</v>
      </c>
      <c r="H68" s="75" t="str">
        <f t="shared" si="13"/>
        <v>Mid year</v>
      </c>
      <c r="I68" s="1724">
        <v>0</v>
      </c>
      <c r="J68" s="1725">
        <v>0</v>
      </c>
      <c r="K68" s="1726">
        <v>0</v>
      </c>
      <c r="L68" s="1726">
        <v>0</v>
      </c>
      <c r="M68" s="1726">
        <v>0</v>
      </c>
      <c r="N68" s="199">
        <v>0</v>
      </c>
      <c r="O68" s="106">
        <v>0</v>
      </c>
      <c r="P68" s="107">
        <v>0</v>
      </c>
      <c r="Q68" s="107">
        <v>0</v>
      </c>
      <c r="R68" s="103"/>
      <c r="S68" s="104"/>
      <c r="T68" s="103"/>
      <c r="U68" s="103"/>
      <c r="V68" s="103"/>
      <c r="W68" s="103"/>
      <c r="X68" s="104"/>
      <c r="Z68" s="85">
        <f t="shared" si="14"/>
        <v>0</v>
      </c>
      <c r="AA68" s="85">
        <f t="shared" si="15"/>
        <v>0</v>
      </c>
      <c r="AB68" s="226">
        <v>0</v>
      </c>
      <c r="AD68" s="85">
        <f t="shared" si="16"/>
        <v>0</v>
      </c>
    </row>
    <row r="69" spans="1:30" ht="12.3" x14ac:dyDescent="0.35">
      <c r="C69" s="12"/>
      <c r="D69" s="12" t="s">
        <v>124</v>
      </c>
      <c r="E69" s="75" t="s">
        <v>288</v>
      </c>
      <c r="F69" s="75" t="str">
        <f t="shared" si="11"/>
        <v>Dollars</v>
      </c>
      <c r="G69" s="75" t="str">
        <f t="shared" si="12"/>
        <v>Nominal</v>
      </c>
      <c r="H69" s="75" t="str">
        <f t="shared" si="13"/>
        <v>Mid year</v>
      </c>
      <c r="I69" s="1724">
        <v>0</v>
      </c>
      <c r="J69" s="1725">
        <v>0</v>
      </c>
      <c r="K69" s="1726">
        <v>0</v>
      </c>
      <c r="L69" s="1726">
        <v>0</v>
      </c>
      <c r="M69" s="1726">
        <v>0</v>
      </c>
      <c r="N69" s="199">
        <v>0</v>
      </c>
      <c r="O69" s="106">
        <v>0</v>
      </c>
      <c r="P69" s="107">
        <v>0</v>
      </c>
      <c r="Q69" s="107">
        <v>0</v>
      </c>
      <c r="R69" s="103"/>
      <c r="S69" s="104"/>
      <c r="T69" s="103"/>
      <c r="U69" s="103"/>
      <c r="V69" s="103"/>
      <c r="W69" s="103"/>
      <c r="X69" s="104"/>
      <c r="Z69" s="85">
        <f t="shared" si="14"/>
        <v>0</v>
      </c>
      <c r="AA69" s="85">
        <f t="shared" si="15"/>
        <v>0</v>
      </c>
      <c r="AB69" s="226">
        <v>0</v>
      </c>
      <c r="AD69" s="85">
        <f t="shared" si="16"/>
        <v>0</v>
      </c>
    </row>
    <row r="70" spans="1:30" ht="12.3" x14ac:dyDescent="0.35">
      <c r="C70" s="12"/>
      <c r="D70" s="12" t="s">
        <v>124</v>
      </c>
      <c r="E70" s="75" t="s">
        <v>288</v>
      </c>
      <c r="F70" s="75" t="str">
        <f t="shared" si="11"/>
        <v>Dollars</v>
      </c>
      <c r="G70" s="75" t="str">
        <f t="shared" si="12"/>
        <v>Nominal</v>
      </c>
      <c r="H70" s="75" t="str">
        <f t="shared" si="13"/>
        <v>Mid year</v>
      </c>
      <c r="I70" s="1724">
        <v>0</v>
      </c>
      <c r="J70" s="1725">
        <v>0</v>
      </c>
      <c r="K70" s="1726">
        <v>0</v>
      </c>
      <c r="L70" s="1726">
        <v>0</v>
      </c>
      <c r="M70" s="1726">
        <v>0</v>
      </c>
      <c r="N70" s="199">
        <v>0</v>
      </c>
      <c r="O70" s="106">
        <v>0</v>
      </c>
      <c r="P70" s="107">
        <v>0</v>
      </c>
      <c r="Q70" s="107">
        <v>0</v>
      </c>
      <c r="R70" s="103"/>
      <c r="S70" s="104"/>
      <c r="T70" s="103"/>
      <c r="U70" s="103"/>
      <c r="V70" s="103"/>
      <c r="W70" s="103"/>
      <c r="X70" s="104"/>
      <c r="Z70" s="85">
        <f t="shared" si="14"/>
        <v>0</v>
      </c>
      <c r="AA70" s="85">
        <f t="shared" si="15"/>
        <v>0</v>
      </c>
      <c r="AB70" s="226">
        <v>0</v>
      </c>
      <c r="AD70" s="85">
        <f t="shared" si="16"/>
        <v>0</v>
      </c>
    </row>
    <row r="71" spans="1:30" ht="12.3" x14ac:dyDescent="0.35">
      <c r="C71" s="12"/>
      <c r="D71" s="12" t="s">
        <v>124</v>
      </c>
      <c r="E71" s="75" t="s">
        <v>288</v>
      </c>
      <c r="F71" s="75" t="str">
        <f t="shared" si="11"/>
        <v>Dollars</v>
      </c>
      <c r="G71" s="75" t="str">
        <f t="shared" si="12"/>
        <v>Nominal</v>
      </c>
      <c r="H71" s="75" t="str">
        <f t="shared" si="13"/>
        <v>Mid year</v>
      </c>
      <c r="I71" s="1724">
        <v>0</v>
      </c>
      <c r="J71" s="1725">
        <v>0</v>
      </c>
      <c r="K71" s="1726">
        <v>0</v>
      </c>
      <c r="L71" s="1726">
        <v>0</v>
      </c>
      <c r="M71" s="1726">
        <v>0</v>
      </c>
      <c r="N71" s="199">
        <v>0</v>
      </c>
      <c r="O71" s="106">
        <v>0</v>
      </c>
      <c r="P71" s="107">
        <v>0</v>
      </c>
      <c r="Q71" s="107">
        <v>0</v>
      </c>
      <c r="R71" s="103"/>
      <c r="S71" s="104"/>
      <c r="T71" s="103"/>
      <c r="U71" s="103"/>
      <c r="V71" s="103"/>
      <c r="W71" s="103"/>
      <c r="X71" s="104"/>
      <c r="Z71" s="85">
        <f t="shared" si="14"/>
        <v>0</v>
      </c>
      <c r="AA71" s="85">
        <f t="shared" si="15"/>
        <v>0</v>
      </c>
      <c r="AB71" s="226">
        <v>0</v>
      </c>
      <c r="AD71" s="85">
        <f t="shared" si="16"/>
        <v>0</v>
      </c>
    </row>
    <row r="72" spans="1:30" ht="12.3" x14ac:dyDescent="0.35">
      <c r="C72" s="12"/>
      <c r="D72" s="12" t="s">
        <v>124</v>
      </c>
      <c r="E72" s="75" t="s">
        <v>288</v>
      </c>
      <c r="F72" s="75" t="str">
        <f t="shared" si="11"/>
        <v>Dollars</v>
      </c>
      <c r="G72" s="75" t="str">
        <f t="shared" si="12"/>
        <v>Nominal</v>
      </c>
      <c r="H72" s="75" t="str">
        <f t="shared" si="13"/>
        <v>Mid year</v>
      </c>
      <c r="I72" s="1724">
        <v>0</v>
      </c>
      <c r="J72" s="1725">
        <v>0</v>
      </c>
      <c r="K72" s="1726">
        <v>0</v>
      </c>
      <c r="L72" s="1726">
        <v>0</v>
      </c>
      <c r="M72" s="1726">
        <v>0</v>
      </c>
      <c r="N72" s="199">
        <v>0</v>
      </c>
      <c r="O72" s="106">
        <v>0</v>
      </c>
      <c r="P72" s="107">
        <v>0</v>
      </c>
      <c r="Q72" s="107">
        <v>0</v>
      </c>
      <c r="R72" s="103"/>
      <c r="S72" s="104"/>
      <c r="T72" s="103"/>
      <c r="U72" s="103"/>
      <c r="V72" s="103"/>
      <c r="W72" s="103"/>
      <c r="X72" s="104"/>
      <c r="Z72" s="85">
        <f t="shared" si="14"/>
        <v>0</v>
      </c>
      <c r="AA72" s="85">
        <f t="shared" si="15"/>
        <v>0</v>
      </c>
      <c r="AB72" s="226">
        <v>0</v>
      </c>
      <c r="AD72" s="85">
        <f t="shared" si="16"/>
        <v>0</v>
      </c>
    </row>
    <row r="74" spans="1:30" ht="12.3" x14ac:dyDescent="0.35">
      <c r="D74" s="74" t="str">
        <f>"Total "&amp;D52</f>
        <v>Total CAPEX</v>
      </c>
      <c r="E74" s="67" t="s">
        <v>134</v>
      </c>
      <c r="F74" s="67" t="str">
        <f>F54</f>
        <v>Dollars</v>
      </c>
      <c r="G74" s="67" t="str">
        <f t="shared" ref="G74:H74" si="17">G54</f>
        <v>Nominal</v>
      </c>
      <c r="H74" s="67" t="str">
        <f t="shared" si="17"/>
        <v>Mid year</v>
      </c>
      <c r="I74" s="177">
        <f>SUM(I54:I72)</f>
        <v>0</v>
      </c>
      <c r="J74" s="175">
        <f t="shared" ref="J74:X74" si="18">SUM(J54:J72)</f>
        <v>0</v>
      </c>
      <c r="K74" s="175">
        <f t="shared" si="18"/>
        <v>0</v>
      </c>
      <c r="L74" s="175">
        <f t="shared" si="18"/>
        <v>0</v>
      </c>
      <c r="M74" s="175">
        <f t="shared" si="18"/>
        <v>0</v>
      </c>
      <c r="N74" s="175">
        <f t="shared" si="18"/>
        <v>1441866.4106925197</v>
      </c>
      <c r="O74" s="176">
        <f t="shared" si="18"/>
        <v>1164949.339141536</v>
      </c>
      <c r="P74" s="175">
        <f t="shared" si="18"/>
        <v>1331731.0461103602</v>
      </c>
      <c r="Q74" s="175">
        <f t="shared" si="18"/>
        <v>7688125.2702810355</v>
      </c>
      <c r="R74" s="175">
        <f t="shared" si="18"/>
        <v>0</v>
      </c>
      <c r="S74" s="177">
        <f t="shared" si="18"/>
        <v>0</v>
      </c>
      <c r="T74" s="175">
        <f t="shared" si="18"/>
        <v>0</v>
      </c>
      <c r="U74" s="175">
        <f t="shared" si="18"/>
        <v>0</v>
      </c>
      <c r="V74" s="175">
        <f t="shared" si="18"/>
        <v>0</v>
      </c>
      <c r="W74" s="175">
        <f t="shared" si="18"/>
        <v>0</v>
      </c>
      <c r="X74" s="175">
        <f t="shared" si="18"/>
        <v>0</v>
      </c>
      <c r="Z74" s="225">
        <f t="shared" ref="Z74:AB74" si="19">SUM(Z54:Z72)</f>
        <v>0.99999999999999978</v>
      </c>
      <c r="AA74" s="225">
        <f t="shared" si="19"/>
        <v>0.99999999999999978</v>
      </c>
      <c r="AB74" s="225">
        <f t="shared" si="19"/>
        <v>0</v>
      </c>
      <c r="AD74" s="225">
        <f t="shared" ref="AD74" si="20">SUM(AD54:AD72)</f>
        <v>0.99999999999999978</v>
      </c>
    </row>
    <row r="75" spans="1:30" x14ac:dyDescent="0.35">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row>
    <row r="76" spans="1:30" ht="12.3" x14ac:dyDescent="0.35">
      <c r="A76" s="70">
        <f>IF(SUM($I76:$AD76)&gt;0,1,0)</f>
        <v>0</v>
      </c>
      <c r="B76" s="6"/>
      <c r="C76" s="6"/>
      <c r="D76" s="15" t="s">
        <v>139</v>
      </c>
      <c r="E76" s="6"/>
      <c r="F76" s="6"/>
      <c r="G76" s="6"/>
      <c r="H76" s="6"/>
      <c r="I76" s="70">
        <v>0</v>
      </c>
      <c r="J76" s="70">
        <v>0</v>
      </c>
      <c r="K76" s="70">
        <v>0</v>
      </c>
      <c r="L76" s="70">
        <v>0</v>
      </c>
      <c r="M76" s="70">
        <v>0</v>
      </c>
      <c r="N76" s="70">
        <v>0</v>
      </c>
      <c r="O76" s="70">
        <v>0</v>
      </c>
      <c r="P76" s="70">
        <v>0</v>
      </c>
      <c r="Q76" s="70">
        <v>0</v>
      </c>
      <c r="R76" s="70">
        <v>0</v>
      </c>
      <c r="S76" s="70">
        <v>0</v>
      </c>
      <c r="T76" s="70">
        <v>0</v>
      </c>
      <c r="U76" s="70">
        <v>0</v>
      </c>
      <c r="V76" s="70">
        <v>0</v>
      </c>
      <c r="W76" s="70">
        <v>0</v>
      </c>
      <c r="X76" s="70">
        <v>0</v>
      </c>
      <c r="Y76" s="6"/>
      <c r="Z76" s="70">
        <f>IF(ISERROR(Z74),1,0)</f>
        <v>0</v>
      </c>
      <c r="AA76" s="70">
        <f>IF(ISERROR(AA74),1,0)</f>
        <v>0</v>
      </c>
      <c r="AB76" s="70">
        <f>IF(ISERROR(AB74),1,0)</f>
        <v>0</v>
      </c>
      <c r="AC76" s="6"/>
      <c r="AD76" s="70">
        <f>IF(ISERROR(AD74),1,0)</f>
        <v>0</v>
      </c>
    </row>
    <row r="78" spans="1:30" s="13" customFormat="1" ht="14.1" x14ac:dyDescent="0.35">
      <c r="C78" s="13" t="s">
        <v>63</v>
      </c>
    </row>
    <row r="80" spans="1:30" ht="12.3" x14ac:dyDescent="0.35">
      <c r="D80" s="1862" t="s">
        <v>1651</v>
      </c>
    </row>
    <row r="81" spans="3:31" ht="12.6" x14ac:dyDescent="0.35">
      <c r="D81" s="1861" t="s">
        <v>1649</v>
      </c>
    </row>
    <row r="82" spans="3:31" ht="12.6" x14ac:dyDescent="0.35">
      <c r="D82" s="1861" t="s">
        <v>1650</v>
      </c>
    </row>
    <row r="84" spans="3:31" ht="12.3" x14ac:dyDescent="0.35">
      <c r="D84" s="73" t="s">
        <v>132</v>
      </c>
      <c r="E84" s="64" t="str">
        <f>Lookup!E$20</f>
        <v>Source</v>
      </c>
      <c r="F84" s="64" t="str">
        <f>Lookup!F$20</f>
        <v>Unit</v>
      </c>
      <c r="G84" s="64" t="str">
        <f>Lookup!G$20</f>
        <v>Basis</v>
      </c>
      <c r="H84" s="64" t="str">
        <f>Lookup!H$20</f>
        <v>Timing</v>
      </c>
      <c r="I84" s="88" t="str">
        <f t="shared" ref="I84:X84" si="21">I$10</f>
        <v>RY09</v>
      </c>
      <c r="J84" s="64" t="str">
        <f t="shared" si="21"/>
        <v>RY10</v>
      </c>
      <c r="K84" s="64" t="str">
        <f t="shared" si="21"/>
        <v>RY11</v>
      </c>
      <c r="L84" s="64" t="str">
        <f t="shared" si="21"/>
        <v>RY12</v>
      </c>
      <c r="M84" s="64" t="str">
        <f t="shared" si="21"/>
        <v>RY13</v>
      </c>
      <c r="N84" s="88" t="str">
        <f t="shared" si="21"/>
        <v>RY14</v>
      </c>
      <c r="O84" s="64" t="str">
        <f t="shared" si="21"/>
        <v>RY15</v>
      </c>
      <c r="P84" s="64" t="str">
        <f t="shared" si="21"/>
        <v>RY16</v>
      </c>
      <c r="Q84" s="64" t="str">
        <f t="shared" si="21"/>
        <v>RY17</v>
      </c>
      <c r="R84" s="64" t="str">
        <f t="shared" si="21"/>
        <v>RY18</v>
      </c>
      <c r="S84" s="88" t="str">
        <f t="shared" si="21"/>
        <v>RY19</v>
      </c>
      <c r="T84" s="64" t="str">
        <f t="shared" si="21"/>
        <v>RY20</v>
      </c>
      <c r="U84" s="64" t="str">
        <f t="shared" si="21"/>
        <v>RY21</v>
      </c>
      <c r="V84" s="64" t="str">
        <f t="shared" si="21"/>
        <v>RY22</v>
      </c>
      <c r="W84" s="64" t="str">
        <f t="shared" si="21"/>
        <v>RY23</v>
      </c>
      <c r="X84" s="64" t="str">
        <f t="shared" si="21"/>
        <v>RY24</v>
      </c>
    </row>
    <row r="85" spans="3:31" x14ac:dyDescent="0.35">
      <c r="I85" s="93"/>
      <c r="N85" s="89"/>
      <c r="S85" s="89"/>
    </row>
    <row r="86" spans="3:31" ht="12.3" x14ac:dyDescent="0.35">
      <c r="D86" s="15" t="s">
        <v>1565</v>
      </c>
      <c r="E86" s="75" t="s">
        <v>134</v>
      </c>
      <c r="F86" s="75" t="str">
        <f t="shared" ref="F86" si="22">Dollars</f>
        <v>Dollars</v>
      </c>
      <c r="G86" s="75" t="str">
        <f>Real2019</f>
        <v>Real $2019</v>
      </c>
      <c r="H86" s="75" t="str">
        <f>End_year</f>
        <v>End year</v>
      </c>
      <c r="I86" s="224"/>
      <c r="J86" s="223"/>
      <c r="K86" s="223"/>
      <c r="L86" s="223"/>
      <c r="M86" s="223"/>
      <c r="N86" s="224"/>
      <c r="O86" s="223"/>
      <c r="P86" s="223"/>
      <c r="Q86" s="223"/>
      <c r="R86" s="227">
        <f>'2.1'!R$165</f>
        <v>3533646.7650310057</v>
      </c>
      <c r="S86" s="228">
        <f>'2.1'!S$165</f>
        <v>3533646.7650310057</v>
      </c>
      <c r="T86" s="241">
        <f>'2.1'!T$165</f>
        <v>3079191.0000996506</v>
      </c>
      <c r="U86" s="227">
        <f>'2.1'!U$165</f>
        <v>3121294.0411185226</v>
      </c>
      <c r="V86" s="227">
        <f>'2.1'!V$165</f>
        <v>3168192.7413865882</v>
      </c>
      <c r="W86" s="227">
        <f>'2.1'!W$165</f>
        <v>3206837.7231382118</v>
      </c>
      <c r="X86" s="228">
        <f>'2.1'!X$165</f>
        <v>3241047.7700393833</v>
      </c>
    </row>
    <row r="87" spans="3:31" ht="12.3" x14ac:dyDescent="0.35">
      <c r="D87" s="15"/>
      <c r="E87" s="75"/>
      <c r="F87" s="75"/>
      <c r="G87" s="75"/>
      <c r="H87" s="75"/>
      <c r="I87" s="233"/>
      <c r="N87" s="89"/>
      <c r="R87" s="75"/>
      <c r="S87" s="233"/>
      <c r="T87" s="75"/>
      <c r="U87" s="75"/>
      <c r="V87" s="75"/>
      <c r="W87" s="75"/>
      <c r="X87" s="75"/>
    </row>
    <row r="88" spans="3:31" ht="12.3" x14ac:dyDescent="0.35">
      <c r="D88" s="74" t="s">
        <v>133</v>
      </c>
      <c r="E88" s="67" t="s">
        <v>134</v>
      </c>
      <c r="F88" s="67" t="str">
        <f>F86</f>
        <v>Dollars</v>
      </c>
      <c r="G88" s="67" t="str">
        <f t="shared" ref="G88:H88" si="23">G86</f>
        <v>Real $2019</v>
      </c>
      <c r="H88" s="67" t="str">
        <f t="shared" si="23"/>
        <v>End year</v>
      </c>
      <c r="I88" s="177">
        <f t="shared" ref="I88:X88" si="24">SUM(I86:I86)</f>
        <v>0</v>
      </c>
      <c r="J88" s="175">
        <f t="shared" si="24"/>
        <v>0</v>
      </c>
      <c r="K88" s="175">
        <f t="shared" si="24"/>
        <v>0</v>
      </c>
      <c r="L88" s="175">
        <f t="shared" si="24"/>
        <v>0</v>
      </c>
      <c r="M88" s="175">
        <f t="shared" si="24"/>
        <v>0</v>
      </c>
      <c r="N88" s="177">
        <f t="shared" si="24"/>
        <v>0</v>
      </c>
      <c r="O88" s="175">
        <f t="shared" si="24"/>
        <v>0</v>
      </c>
      <c r="P88" s="175">
        <f t="shared" si="24"/>
        <v>0</v>
      </c>
      <c r="Q88" s="175">
        <f t="shared" si="24"/>
        <v>0</v>
      </c>
      <c r="R88" s="175">
        <f t="shared" si="24"/>
        <v>3533646.7650310057</v>
      </c>
      <c r="S88" s="177">
        <f t="shared" si="24"/>
        <v>3533646.7650310057</v>
      </c>
      <c r="T88" s="175">
        <f t="shared" si="24"/>
        <v>3079191.0000996506</v>
      </c>
      <c r="U88" s="175">
        <f t="shared" si="24"/>
        <v>3121294.0411185226</v>
      </c>
      <c r="V88" s="175">
        <f t="shared" si="24"/>
        <v>3168192.7413865882</v>
      </c>
      <c r="W88" s="175">
        <f t="shared" si="24"/>
        <v>3206837.7231382118</v>
      </c>
      <c r="X88" s="175">
        <f t="shared" si="24"/>
        <v>3241047.7700393833</v>
      </c>
    </row>
    <row r="90" spans="3:31" ht="12.3" x14ac:dyDescent="0.35">
      <c r="C90" s="6"/>
      <c r="D90" s="73" t="s">
        <v>987</v>
      </c>
      <c r="E90" s="64" t="s">
        <v>65</v>
      </c>
      <c r="F90" s="64" t="s">
        <v>66</v>
      </c>
      <c r="G90" s="64" t="s">
        <v>67</v>
      </c>
      <c r="H90" s="64" t="s">
        <v>68</v>
      </c>
      <c r="I90" s="64" t="str">
        <f>Capex_Historical!K$10</f>
        <v>RY09</v>
      </c>
      <c r="J90" s="96" t="str">
        <f>Capex_Historical!L$10</f>
        <v>RY10</v>
      </c>
      <c r="K90" s="64" t="str">
        <f>Capex_Historical!M$10</f>
        <v>RY11</v>
      </c>
      <c r="L90" s="64" t="str">
        <f>Capex_Historical!N$10</f>
        <v>RY12</v>
      </c>
      <c r="M90" s="64" t="str">
        <f>Capex_Historical!O$10</f>
        <v>RY13</v>
      </c>
      <c r="N90" s="88" t="str">
        <f>Capex_Historical!P$10</f>
        <v>RY14</v>
      </c>
      <c r="O90" s="96" t="str">
        <f>Capex_Historical!Q$10</f>
        <v>RY15</v>
      </c>
      <c r="P90" s="64" t="str">
        <f>Capex_Historical!R$10</f>
        <v>RY16</v>
      </c>
      <c r="Q90" s="64" t="str">
        <f>Capex_Historical!S$10</f>
        <v>RY17</v>
      </c>
      <c r="R90" s="64" t="str">
        <f>Capex_Historical!T$10</f>
        <v>RY18</v>
      </c>
      <c r="S90" s="88" t="str">
        <f>Capex_Historical!U$10</f>
        <v>RY19</v>
      </c>
      <c r="T90" s="64" t="str">
        <f>Capex_Historical!V$10</f>
        <v>RY20</v>
      </c>
      <c r="U90" s="64" t="str">
        <f>Capex_Historical!W$10</f>
        <v>RY21</v>
      </c>
      <c r="V90" s="64" t="str">
        <f>Capex_Historical!X$10</f>
        <v>RY22</v>
      </c>
      <c r="W90" s="64" t="str">
        <f>Capex_Historical!Y$10</f>
        <v>RY23</v>
      </c>
      <c r="X90" s="88" t="str">
        <f>Capex_Historical!Z$10</f>
        <v>RY24</v>
      </c>
      <c r="Z90" s="6"/>
      <c r="AA90" s="6"/>
      <c r="AB90" s="6"/>
      <c r="AC90" s="6"/>
      <c r="AD90" s="6"/>
      <c r="AE90" s="6"/>
    </row>
    <row r="91" spans="3:31" x14ac:dyDescent="0.35">
      <c r="C91" s="6"/>
      <c r="J91" s="97"/>
      <c r="K91" s="91"/>
      <c r="L91" s="91"/>
      <c r="M91" s="91"/>
      <c r="N91" s="89"/>
      <c r="O91" s="97"/>
      <c r="P91" s="91"/>
      <c r="Q91" s="91"/>
      <c r="R91" s="91"/>
      <c r="S91" s="89"/>
      <c r="T91" s="91"/>
      <c r="U91" s="91"/>
      <c r="V91" s="91"/>
      <c r="W91" s="91"/>
      <c r="X91" s="89"/>
      <c r="Z91" s="6"/>
      <c r="AA91" s="6"/>
      <c r="AB91" s="6"/>
      <c r="AC91" s="6"/>
      <c r="AD91" s="6"/>
      <c r="AE91" s="6"/>
    </row>
    <row r="92" spans="3:31" ht="12.75" customHeight="1" x14ac:dyDescent="0.35">
      <c r="C92" s="15" t="s">
        <v>988</v>
      </c>
      <c r="D92" s="15" t="s">
        <v>989</v>
      </c>
      <c r="E92" s="75" t="s">
        <v>134</v>
      </c>
      <c r="F92" s="75" t="str">
        <f t="shared" ref="F92:F110" si="25">Dollars</f>
        <v>Dollars</v>
      </c>
      <c r="G92" s="75" t="str">
        <f t="shared" ref="G92:G110" si="26">Real2019</f>
        <v>Real $2019</v>
      </c>
      <c r="H92" s="75" t="str">
        <f t="shared" ref="H92:H110" si="27">End_year</f>
        <v>End year</v>
      </c>
      <c r="I92" s="224"/>
      <c r="J92" s="223"/>
      <c r="K92" s="223"/>
      <c r="L92" s="223"/>
      <c r="M92" s="223"/>
      <c r="N92" s="224"/>
      <c r="O92" s="223"/>
      <c r="P92" s="223"/>
      <c r="Q92" s="223"/>
      <c r="R92" s="229">
        <f t="shared" ref="R92:X101" si="28">R$88*$AD25</f>
        <v>1851289.3514563267</v>
      </c>
      <c r="S92" s="230">
        <f t="shared" si="28"/>
        <v>1851289.3514563267</v>
      </c>
      <c r="T92" s="231">
        <f t="shared" si="28"/>
        <v>1613198.4571849592</v>
      </c>
      <c r="U92" s="229">
        <f t="shared" si="28"/>
        <v>1635256.3811046644</v>
      </c>
      <c r="V92" s="229">
        <f t="shared" si="28"/>
        <v>1659826.7669345706</v>
      </c>
      <c r="W92" s="229">
        <f t="shared" si="28"/>
        <v>1680073.0020455602</v>
      </c>
      <c r="X92" s="230">
        <f t="shared" si="28"/>
        <v>1697995.7599645748</v>
      </c>
      <c r="Z92" s="6"/>
      <c r="AA92" s="6"/>
      <c r="AB92" s="6"/>
      <c r="AC92" s="6"/>
      <c r="AD92" s="6"/>
      <c r="AE92" s="6"/>
    </row>
    <row r="93" spans="3:31" ht="12.3" x14ac:dyDescent="0.35">
      <c r="C93" s="15" t="s">
        <v>990</v>
      </c>
      <c r="D93" s="15" t="s">
        <v>499</v>
      </c>
      <c r="E93" s="75" t="s">
        <v>134</v>
      </c>
      <c r="F93" s="75" t="str">
        <f t="shared" si="25"/>
        <v>Dollars</v>
      </c>
      <c r="G93" s="75" t="str">
        <f t="shared" si="26"/>
        <v>Real $2019</v>
      </c>
      <c r="H93" s="75" t="str">
        <f t="shared" si="27"/>
        <v>End year</v>
      </c>
      <c r="I93" s="224"/>
      <c r="J93" s="223"/>
      <c r="K93" s="223"/>
      <c r="L93" s="223"/>
      <c r="M93" s="223"/>
      <c r="N93" s="224"/>
      <c r="O93" s="223"/>
      <c r="P93" s="223"/>
      <c r="Q93" s="223"/>
      <c r="R93" s="229">
        <f t="shared" si="28"/>
        <v>144216.92853232313</v>
      </c>
      <c r="S93" s="230">
        <f t="shared" si="28"/>
        <v>144216.92853232313</v>
      </c>
      <c r="T93" s="231">
        <f t="shared" si="28"/>
        <v>125669.45649273109</v>
      </c>
      <c r="U93" s="229">
        <f t="shared" si="28"/>
        <v>127387.78649608638</v>
      </c>
      <c r="V93" s="229">
        <f t="shared" si="28"/>
        <v>129301.83930174622</v>
      </c>
      <c r="W93" s="229">
        <f t="shared" si="28"/>
        <v>130879.03729067932</v>
      </c>
      <c r="X93" s="230">
        <f t="shared" si="28"/>
        <v>132275.23453876231</v>
      </c>
      <c r="Z93" s="6"/>
      <c r="AA93" s="6"/>
      <c r="AB93" s="6"/>
      <c r="AC93" s="6"/>
      <c r="AD93" s="6"/>
      <c r="AE93" s="6"/>
    </row>
    <row r="94" spans="3:31" ht="12.3" x14ac:dyDescent="0.35">
      <c r="C94" s="15"/>
      <c r="D94" s="15" t="s">
        <v>500</v>
      </c>
      <c r="E94" s="75" t="s">
        <v>134</v>
      </c>
      <c r="F94" s="75" t="str">
        <f t="shared" si="25"/>
        <v>Dollars</v>
      </c>
      <c r="G94" s="75" t="str">
        <f t="shared" si="26"/>
        <v>Real $2019</v>
      </c>
      <c r="H94" s="75" t="str">
        <f t="shared" si="27"/>
        <v>End year</v>
      </c>
      <c r="I94" s="224"/>
      <c r="J94" s="223"/>
      <c r="K94" s="223"/>
      <c r="L94" s="223"/>
      <c r="M94" s="223"/>
      <c r="N94" s="224"/>
      <c r="O94" s="223"/>
      <c r="P94" s="223"/>
      <c r="Q94" s="223"/>
      <c r="R94" s="229">
        <f t="shared" si="28"/>
        <v>424834.74357382848</v>
      </c>
      <c r="S94" s="230">
        <f t="shared" si="28"/>
        <v>424834.74357382848</v>
      </c>
      <c r="T94" s="231">
        <f t="shared" si="28"/>
        <v>370197.53414167231</v>
      </c>
      <c r="U94" s="229">
        <f t="shared" si="28"/>
        <v>375259.39680772572</v>
      </c>
      <c r="V94" s="229">
        <f t="shared" si="28"/>
        <v>380897.82040441892</v>
      </c>
      <c r="W94" s="229">
        <f t="shared" si="28"/>
        <v>385543.93587791116</v>
      </c>
      <c r="X94" s="230">
        <f t="shared" si="28"/>
        <v>389656.85872202012</v>
      </c>
      <c r="Z94" s="6"/>
      <c r="AA94" s="6"/>
      <c r="AB94" s="6"/>
      <c r="AC94" s="6"/>
      <c r="AD94" s="6"/>
      <c r="AE94" s="6"/>
    </row>
    <row r="95" spans="3:31" ht="12.3" x14ac:dyDescent="0.35">
      <c r="C95" s="15"/>
      <c r="D95" s="15" t="s">
        <v>501</v>
      </c>
      <c r="E95" s="75" t="s">
        <v>134</v>
      </c>
      <c r="F95" s="75" t="str">
        <f t="shared" si="25"/>
        <v>Dollars</v>
      </c>
      <c r="G95" s="75" t="str">
        <f t="shared" si="26"/>
        <v>Real $2019</v>
      </c>
      <c r="H95" s="75" t="str">
        <f t="shared" si="27"/>
        <v>End year</v>
      </c>
      <c r="I95" s="224"/>
      <c r="J95" s="223"/>
      <c r="K95" s="223"/>
      <c r="L95" s="223"/>
      <c r="M95" s="223"/>
      <c r="N95" s="224"/>
      <c r="O95" s="223"/>
      <c r="P95" s="223"/>
      <c r="Q95" s="223"/>
      <c r="R95" s="229">
        <f t="shared" si="28"/>
        <v>0</v>
      </c>
      <c r="S95" s="230">
        <f t="shared" si="28"/>
        <v>0</v>
      </c>
      <c r="T95" s="231">
        <f t="shared" si="28"/>
        <v>0</v>
      </c>
      <c r="U95" s="229">
        <f t="shared" si="28"/>
        <v>0</v>
      </c>
      <c r="V95" s="229">
        <f t="shared" si="28"/>
        <v>0</v>
      </c>
      <c r="W95" s="229">
        <f t="shared" si="28"/>
        <v>0</v>
      </c>
      <c r="X95" s="230">
        <f t="shared" si="28"/>
        <v>0</v>
      </c>
      <c r="Z95" s="6"/>
      <c r="AA95" s="6"/>
      <c r="AB95" s="6"/>
      <c r="AC95" s="6"/>
      <c r="AD95" s="6"/>
      <c r="AE95" s="6"/>
    </row>
    <row r="96" spans="3:31" ht="12.3" x14ac:dyDescent="0.35">
      <c r="C96" s="15"/>
      <c r="D96" s="15" t="s">
        <v>502</v>
      </c>
      <c r="E96" s="75" t="s">
        <v>134</v>
      </c>
      <c r="F96" s="75" t="str">
        <f t="shared" si="25"/>
        <v>Dollars</v>
      </c>
      <c r="G96" s="75" t="str">
        <f t="shared" si="26"/>
        <v>Real $2019</v>
      </c>
      <c r="H96" s="75" t="str">
        <f t="shared" si="27"/>
        <v>End year</v>
      </c>
      <c r="I96" s="224"/>
      <c r="J96" s="223"/>
      <c r="K96" s="223"/>
      <c r="L96" s="223"/>
      <c r="M96" s="223"/>
      <c r="N96" s="224"/>
      <c r="O96" s="223"/>
      <c r="P96" s="223"/>
      <c r="Q96" s="223"/>
      <c r="R96" s="229">
        <f t="shared" si="28"/>
        <v>198811.42407048107</v>
      </c>
      <c r="S96" s="230">
        <f t="shared" si="28"/>
        <v>198811.42407048107</v>
      </c>
      <c r="T96" s="231">
        <f t="shared" si="28"/>
        <v>173242.65508735669</v>
      </c>
      <c r="U96" s="229">
        <f t="shared" si="28"/>
        <v>175611.4729402035</v>
      </c>
      <c r="V96" s="229">
        <f t="shared" si="28"/>
        <v>178250.10605985177</v>
      </c>
      <c r="W96" s="229">
        <f t="shared" si="28"/>
        <v>180424.36522215678</v>
      </c>
      <c r="X96" s="230">
        <f t="shared" si="28"/>
        <v>182349.10433565447</v>
      </c>
      <c r="Z96" s="6"/>
      <c r="AA96" s="6"/>
      <c r="AB96" s="6"/>
      <c r="AC96" s="6"/>
      <c r="AD96" s="6"/>
      <c r="AE96" s="6"/>
    </row>
    <row r="97" spans="3:31" ht="12.3" x14ac:dyDescent="0.35">
      <c r="C97" s="15"/>
      <c r="D97" s="15" t="s">
        <v>503</v>
      </c>
      <c r="E97" s="75" t="s">
        <v>134</v>
      </c>
      <c r="F97" s="75" t="str">
        <f t="shared" si="25"/>
        <v>Dollars</v>
      </c>
      <c r="G97" s="75" t="str">
        <f t="shared" si="26"/>
        <v>Real $2019</v>
      </c>
      <c r="H97" s="75" t="str">
        <f t="shared" si="27"/>
        <v>End year</v>
      </c>
      <c r="I97" s="224"/>
      <c r="J97" s="223"/>
      <c r="K97" s="223"/>
      <c r="L97" s="223"/>
      <c r="M97" s="223"/>
      <c r="N97" s="224"/>
      <c r="O97" s="223"/>
      <c r="P97" s="223"/>
      <c r="Q97" s="223"/>
      <c r="R97" s="229">
        <f t="shared" si="28"/>
        <v>199760.63298143519</v>
      </c>
      <c r="S97" s="230">
        <f t="shared" si="28"/>
        <v>199760.63298143519</v>
      </c>
      <c r="T97" s="231">
        <f t="shared" si="28"/>
        <v>174069.78799853174</v>
      </c>
      <c r="U97" s="229">
        <f t="shared" si="28"/>
        <v>176449.91557879921</v>
      </c>
      <c r="V97" s="229">
        <f t="shared" si="28"/>
        <v>179101.14663682863</v>
      </c>
      <c r="W97" s="229">
        <f t="shared" si="28"/>
        <v>181285.78662197231</v>
      </c>
      <c r="X97" s="230">
        <f t="shared" si="28"/>
        <v>183219.7152452094</v>
      </c>
      <c r="Z97" s="6"/>
      <c r="AA97" s="6"/>
      <c r="AB97" s="6"/>
      <c r="AC97" s="6"/>
      <c r="AD97" s="6"/>
      <c r="AE97" s="6"/>
    </row>
    <row r="98" spans="3:31" ht="12.3" x14ac:dyDescent="0.35">
      <c r="C98" s="15" t="s">
        <v>991</v>
      </c>
      <c r="D98" s="15" t="s">
        <v>504</v>
      </c>
      <c r="E98" s="75" t="s">
        <v>134</v>
      </c>
      <c r="F98" s="75" t="str">
        <f t="shared" si="25"/>
        <v>Dollars</v>
      </c>
      <c r="G98" s="75" t="str">
        <f t="shared" si="26"/>
        <v>Real $2019</v>
      </c>
      <c r="H98" s="75" t="str">
        <f t="shared" si="27"/>
        <v>End year</v>
      </c>
      <c r="I98" s="224"/>
      <c r="J98" s="223"/>
      <c r="K98" s="223"/>
      <c r="L98" s="223"/>
      <c r="M98" s="223"/>
      <c r="N98" s="224"/>
      <c r="O98" s="223"/>
      <c r="P98" s="223"/>
      <c r="Q98" s="223"/>
      <c r="R98" s="229">
        <f t="shared" si="28"/>
        <v>714733.68441661086</v>
      </c>
      <c r="S98" s="230">
        <f t="shared" si="28"/>
        <v>714733.68441661086</v>
      </c>
      <c r="T98" s="231">
        <f t="shared" si="28"/>
        <v>622813.10919439944</v>
      </c>
      <c r="U98" s="229">
        <f t="shared" si="28"/>
        <v>631329.08819104312</v>
      </c>
      <c r="V98" s="229">
        <f t="shared" si="28"/>
        <v>640815.06204917177</v>
      </c>
      <c r="W98" s="229">
        <f t="shared" si="28"/>
        <v>648631.59607993194</v>
      </c>
      <c r="X98" s="230">
        <f t="shared" si="28"/>
        <v>655551.09723316191</v>
      </c>
      <c r="Z98" s="6"/>
      <c r="AA98" s="6"/>
      <c r="AB98" s="6"/>
      <c r="AC98" s="6"/>
      <c r="AD98" s="6"/>
      <c r="AE98" s="6"/>
    </row>
    <row r="99" spans="3:31" ht="12.3" x14ac:dyDescent="0.35">
      <c r="C99" s="12" t="s">
        <v>992</v>
      </c>
      <c r="D99" s="12" t="s">
        <v>505</v>
      </c>
      <c r="E99" s="75" t="s">
        <v>134</v>
      </c>
      <c r="F99" s="75" t="str">
        <f t="shared" si="25"/>
        <v>Dollars</v>
      </c>
      <c r="G99" s="75" t="str">
        <f t="shared" si="26"/>
        <v>Real $2019</v>
      </c>
      <c r="H99" s="75" t="str">
        <f t="shared" si="27"/>
        <v>End year</v>
      </c>
      <c r="I99" s="224"/>
      <c r="J99" s="223"/>
      <c r="K99" s="223"/>
      <c r="L99" s="223"/>
      <c r="M99" s="223"/>
      <c r="N99" s="224"/>
      <c r="O99" s="223"/>
      <c r="P99" s="223"/>
      <c r="Q99" s="223"/>
      <c r="R99" s="229">
        <f t="shared" si="28"/>
        <v>0</v>
      </c>
      <c r="S99" s="230">
        <f t="shared" si="28"/>
        <v>0</v>
      </c>
      <c r="T99" s="231">
        <f t="shared" si="28"/>
        <v>0</v>
      </c>
      <c r="U99" s="229">
        <f t="shared" si="28"/>
        <v>0</v>
      </c>
      <c r="V99" s="229">
        <f t="shared" si="28"/>
        <v>0</v>
      </c>
      <c r="W99" s="229">
        <f t="shared" si="28"/>
        <v>0</v>
      </c>
      <c r="X99" s="230">
        <f t="shared" si="28"/>
        <v>0</v>
      </c>
    </row>
    <row r="100" spans="3:31" ht="12.3" x14ac:dyDescent="0.35">
      <c r="C100" s="12" t="s">
        <v>1561</v>
      </c>
      <c r="D100" s="12" t="s">
        <v>994</v>
      </c>
      <c r="E100" s="75" t="s">
        <v>134</v>
      </c>
      <c r="F100" s="75" t="str">
        <f t="shared" si="25"/>
        <v>Dollars</v>
      </c>
      <c r="G100" s="75" t="str">
        <f t="shared" si="26"/>
        <v>Real $2019</v>
      </c>
      <c r="H100" s="75" t="str">
        <f t="shared" si="27"/>
        <v>End year</v>
      </c>
      <c r="I100" s="224"/>
      <c r="J100" s="223"/>
      <c r="K100" s="223"/>
      <c r="L100" s="223"/>
      <c r="M100" s="223"/>
      <c r="N100" s="224"/>
      <c r="O100" s="223"/>
      <c r="P100" s="223"/>
      <c r="Q100" s="223"/>
      <c r="R100" s="229">
        <f t="shared" si="28"/>
        <v>0</v>
      </c>
      <c r="S100" s="230">
        <f t="shared" si="28"/>
        <v>0</v>
      </c>
      <c r="T100" s="231">
        <f t="shared" si="28"/>
        <v>0</v>
      </c>
      <c r="U100" s="229">
        <f t="shared" si="28"/>
        <v>0</v>
      </c>
      <c r="V100" s="229">
        <f t="shared" si="28"/>
        <v>0</v>
      </c>
      <c r="W100" s="229">
        <f t="shared" si="28"/>
        <v>0</v>
      </c>
      <c r="X100" s="230">
        <f t="shared" si="28"/>
        <v>0</v>
      </c>
    </row>
    <row r="101" spans="3:31" ht="12.3" x14ac:dyDescent="0.35">
      <c r="C101" s="12"/>
      <c r="D101" s="12" t="s">
        <v>995</v>
      </c>
      <c r="E101" s="75" t="s">
        <v>134</v>
      </c>
      <c r="F101" s="75" t="str">
        <f t="shared" si="25"/>
        <v>Dollars</v>
      </c>
      <c r="G101" s="75" t="str">
        <f t="shared" si="26"/>
        <v>Real $2019</v>
      </c>
      <c r="H101" s="75" t="str">
        <f t="shared" si="27"/>
        <v>End year</v>
      </c>
      <c r="I101" s="224"/>
      <c r="J101" s="223"/>
      <c r="K101" s="223"/>
      <c r="L101" s="223"/>
      <c r="M101" s="223"/>
      <c r="N101" s="224"/>
      <c r="O101" s="223"/>
      <c r="P101" s="223"/>
      <c r="Q101" s="223"/>
      <c r="R101" s="229">
        <f t="shared" si="28"/>
        <v>0</v>
      </c>
      <c r="S101" s="230">
        <f t="shared" si="28"/>
        <v>0</v>
      </c>
      <c r="T101" s="231">
        <f t="shared" si="28"/>
        <v>0</v>
      </c>
      <c r="U101" s="229">
        <f t="shared" si="28"/>
        <v>0</v>
      </c>
      <c r="V101" s="229">
        <f t="shared" si="28"/>
        <v>0</v>
      </c>
      <c r="W101" s="229">
        <f t="shared" si="28"/>
        <v>0</v>
      </c>
      <c r="X101" s="230">
        <f t="shared" si="28"/>
        <v>0</v>
      </c>
    </row>
    <row r="102" spans="3:31" ht="12.3" x14ac:dyDescent="0.35">
      <c r="C102" s="12"/>
      <c r="D102" s="12" t="s">
        <v>996</v>
      </c>
      <c r="E102" s="75" t="s">
        <v>134</v>
      </c>
      <c r="F102" s="75" t="str">
        <f t="shared" si="25"/>
        <v>Dollars</v>
      </c>
      <c r="G102" s="75" t="str">
        <f t="shared" si="26"/>
        <v>Real $2019</v>
      </c>
      <c r="H102" s="75" t="str">
        <f t="shared" si="27"/>
        <v>End year</v>
      </c>
      <c r="I102" s="224"/>
      <c r="J102" s="223"/>
      <c r="K102" s="223"/>
      <c r="L102" s="223"/>
      <c r="M102" s="223"/>
      <c r="N102" s="224"/>
      <c r="O102" s="223"/>
      <c r="P102" s="223"/>
      <c r="Q102" s="223"/>
      <c r="R102" s="229">
        <f t="shared" ref="R102:X110" si="29">R$88*$AD35</f>
        <v>0</v>
      </c>
      <c r="S102" s="230">
        <f t="shared" si="29"/>
        <v>0</v>
      </c>
      <c r="T102" s="231">
        <f t="shared" si="29"/>
        <v>0</v>
      </c>
      <c r="U102" s="229">
        <f t="shared" si="29"/>
        <v>0</v>
      </c>
      <c r="V102" s="229">
        <f t="shared" si="29"/>
        <v>0</v>
      </c>
      <c r="W102" s="229">
        <f t="shared" si="29"/>
        <v>0</v>
      </c>
      <c r="X102" s="230">
        <f t="shared" si="29"/>
        <v>0</v>
      </c>
    </row>
    <row r="103" spans="3:31" ht="12.3" x14ac:dyDescent="0.35">
      <c r="C103" s="12"/>
      <c r="D103" s="12" t="s">
        <v>997</v>
      </c>
      <c r="E103" s="75" t="s">
        <v>134</v>
      </c>
      <c r="F103" s="75" t="str">
        <f t="shared" si="25"/>
        <v>Dollars</v>
      </c>
      <c r="G103" s="75" t="str">
        <f t="shared" si="26"/>
        <v>Real $2019</v>
      </c>
      <c r="H103" s="75" t="str">
        <f t="shared" si="27"/>
        <v>End year</v>
      </c>
      <c r="I103" s="224"/>
      <c r="J103" s="223"/>
      <c r="K103" s="223"/>
      <c r="L103" s="223"/>
      <c r="M103" s="223"/>
      <c r="N103" s="224"/>
      <c r="O103" s="223"/>
      <c r="P103" s="223"/>
      <c r="Q103" s="223"/>
      <c r="R103" s="229">
        <f t="shared" si="29"/>
        <v>0</v>
      </c>
      <c r="S103" s="230">
        <f t="shared" si="29"/>
        <v>0</v>
      </c>
      <c r="T103" s="231">
        <f t="shared" si="29"/>
        <v>0</v>
      </c>
      <c r="U103" s="229">
        <f t="shared" si="29"/>
        <v>0</v>
      </c>
      <c r="V103" s="229">
        <f t="shared" si="29"/>
        <v>0</v>
      </c>
      <c r="W103" s="229">
        <f t="shared" si="29"/>
        <v>0</v>
      </c>
      <c r="X103" s="230">
        <f t="shared" si="29"/>
        <v>0</v>
      </c>
    </row>
    <row r="104" spans="3:31" ht="12.3" x14ac:dyDescent="0.35">
      <c r="C104" s="12"/>
      <c r="D104" s="12" t="s">
        <v>998</v>
      </c>
      <c r="E104" s="75" t="s">
        <v>134</v>
      </c>
      <c r="F104" s="75" t="str">
        <f t="shared" si="25"/>
        <v>Dollars</v>
      </c>
      <c r="G104" s="75" t="str">
        <f t="shared" si="26"/>
        <v>Real $2019</v>
      </c>
      <c r="H104" s="75" t="str">
        <f t="shared" si="27"/>
        <v>End year</v>
      </c>
      <c r="I104" s="224"/>
      <c r="J104" s="223"/>
      <c r="K104" s="223"/>
      <c r="L104" s="223"/>
      <c r="M104" s="223"/>
      <c r="N104" s="224"/>
      <c r="O104" s="223"/>
      <c r="P104" s="223"/>
      <c r="Q104" s="223"/>
      <c r="R104" s="229">
        <f t="shared" si="29"/>
        <v>0</v>
      </c>
      <c r="S104" s="230">
        <f t="shared" si="29"/>
        <v>0</v>
      </c>
      <c r="T104" s="231">
        <f t="shared" si="29"/>
        <v>0</v>
      </c>
      <c r="U104" s="229">
        <f t="shared" si="29"/>
        <v>0</v>
      </c>
      <c r="V104" s="229">
        <f t="shared" si="29"/>
        <v>0</v>
      </c>
      <c r="W104" s="229">
        <f t="shared" si="29"/>
        <v>0</v>
      </c>
      <c r="X104" s="230">
        <f t="shared" si="29"/>
        <v>0</v>
      </c>
    </row>
    <row r="105" spans="3:31" ht="12.3" x14ac:dyDescent="0.35">
      <c r="C105" s="12"/>
      <c r="D105" s="12" t="s">
        <v>999</v>
      </c>
      <c r="E105" s="75" t="s">
        <v>134</v>
      </c>
      <c r="F105" s="75" t="str">
        <f t="shared" si="25"/>
        <v>Dollars</v>
      </c>
      <c r="G105" s="75" t="str">
        <f t="shared" si="26"/>
        <v>Real $2019</v>
      </c>
      <c r="H105" s="75" t="str">
        <f t="shared" si="27"/>
        <v>End year</v>
      </c>
      <c r="I105" s="224"/>
      <c r="J105" s="223"/>
      <c r="K105" s="223"/>
      <c r="L105" s="223"/>
      <c r="M105" s="223"/>
      <c r="N105" s="224"/>
      <c r="O105" s="223"/>
      <c r="P105" s="223"/>
      <c r="Q105" s="223"/>
      <c r="R105" s="229">
        <f t="shared" si="29"/>
        <v>0</v>
      </c>
      <c r="S105" s="230">
        <f t="shared" si="29"/>
        <v>0</v>
      </c>
      <c r="T105" s="231">
        <f t="shared" si="29"/>
        <v>0</v>
      </c>
      <c r="U105" s="229">
        <f t="shared" si="29"/>
        <v>0</v>
      </c>
      <c r="V105" s="229">
        <f t="shared" si="29"/>
        <v>0</v>
      </c>
      <c r="W105" s="229">
        <f t="shared" si="29"/>
        <v>0</v>
      </c>
      <c r="X105" s="230">
        <f t="shared" si="29"/>
        <v>0</v>
      </c>
    </row>
    <row r="106" spans="3:31" ht="12.3" x14ac:dyDescent="0.35">
      <c r="C106" s="12"/>
      <c r="D106" s="12" t="s">
        <v>1000</v>
      </c>
      <c r="E106" s="75" t="s">
        <v>134</v>
      </c>
      <c r="F106" s="75" t="str">
        <f t="shared" si="25"/>
        <v>Dollars</v>
      </c>
      <c r="G106" s="75" t="str">
        <f t="shared" si="26"/>
        <v>Real $2019</v>
      </c>
      <c r="H106" s="75" t="str">
        <f t="shared" si="27"/>
        <v>End year</v>
      </c>
      <c r="I106" s="224"/>
      <c r="J106" s="223"/>
      <c r="K106" s="223"/>
      <c r="L106" s="223"/>
      <c r="M106" s="223"/>
      <c r="N106" s="224"/>
      <c r="O106" s="223"/>
      <c r="P106" s="223"/>
      <c r="Q106" s="223"/>
      <c r="R106" s="229">
        <f t="shared" si="29"/>
        <v>0</v>
      </c>
      <c r="S106" s="230">
        <f t="shared" si="29"/>
        <v>0</v>
      </c>
      <c r="T106" s="231">
        <f t="shared" si="29"/>
        <v>0</v>
      </c>
      <c r="U106" s="229">
        <f t="shared" si="29"/>
        <v>0</v>
      </c>
      <c r="V106" s="229">
        <f t="shared" si="29"/>
        <v>0</v>
      </c>
      <c r="W106" s="229">
        <f t="shared" si="29"/>
        <v>0</v>
      </c>
      <c r="X106" s="230">
        <f t="shared" si="29"/>
        <v>0</v>
      </c>
    </row>
    <row r="107" spans="3:31" ht="12.3" x14ac:dyDescent="0.35">
      <c r="C107" s="12"/>
      <c r="D107" s="12" t="s">
        <v>1001</v>
      </c>
      <c r="E107" s="75" t="s">
        <v>134</v>
      </c>
      <c r="F107" s="75" t="str">
        <f t="shared" si="25"/>
        <v>Dollars</v>
      </c>
      <c r="G107" s="75" t="str">
        <f t="shared" si="26"/>
        <v>Real $2019</v>
      </c>
      <c r="H107" s="75" t="str">
        <f t="shared" si="27"/>
        <v>End year</v>
      </c>
      <c r="I107" s="224"/>
      <c r="J107" s="223"/>
      <c r="K107" s="223"/>
      <c r="L107" s="223"/>
      <c r="M107" s="223"/>
      <c r="N107" s="224"/>
      <c r="O107" s="223"/>
      <c r="P107" s="223"/>
      <c r="Q107" s="223"/>
      <c r="R107" s="229">
        <f t="shared" si="29"/>
        <v>0</v>
      </c>
      <c r="S107" s="230">
        <f t="shared" si="29"/>
        <v>0</v>
      </c>
      <c r="T107" s="231">
        <f t="shared" si="29"/>
        <v>0</v>
      </c>
      <c r="U107" s="229">
        <f t="shared" si="29"/>
        <v>0</v>
      </c>
      <c r="V107" s="229">
        <f t="shared" si="29"/>
        <v>0</v>
      </c>
      <c r="W107" s="229">
        <f t="shared" si="29"/>
        <v>0</v>
      </c>
      <c r="X107" s="230">
        <f t="shared" si="29"/>
        <v>0</v>
      </c>
    </row>
    <row r="108" spans="3:31" ht="12.3" x14ac:dyDescent="0.35">
      <c r="C108" s="12"/>
      <c r="D108" s="12" t="s">
        <v>124</v>
      </c>
      <c r="E108" s="75" t="s">
        <v>134</v>
      </c>
      <c r="F108" s="75" t="str">
        <f t="shared" si="25"/>
        <v>Dollars</v>
      </c>
      <c r="G108" s="75" t="str">
        <f t="shared" si="26"/>
        <v>Real $2019</v>
      </c>
      <c r="H108" s="75" t="str">
        <f t="shared" si="27"/>
        <v>End year</v>
      </c>
      <c r="I108" s="224"/>
      <c r="J108" s="223"/>
      <c r="K108" s="223"/>
      <c r="L108" s="223"/>
      <c r="M108" s="223"/>
      <c r="N108" s="224"/>
      <c r="O108" s="223"/>
      <c r="P108" s="223"/>
      <c r="Q108" s="223"/>
      <c r="R108" s="229">
        <f t="shared" si="29"/>
        <v>0</v>
      </c>
      <c r="S108" s="230">
        <f t="shared" si="29"/>
        <v>0</v>
      </c>
      <c r="T108" s="231">
        <f t="shared" si="29"/>
        <v>0</v>
      </c>
      <c r="U108" s="229">
        <f t="shared" si="29"/>
        <v>0</v>
      </c>
      <c r="V108" s="229">
        <f t="shared" si="29"/>
        <v>0</v>
      </c>
      <c r="W108" s="229">
        <f t="shared" si="29"/>
        <v>0</v>
      </c>
      <c r="X108" s="230">
        <f t="shared" si="29"/>
        <v>0</v>
      </c>
    </row>
    <row r="109" spans="3:31" ht="12.3" x14ac:dyDescent="0.35">
      <c r="C109" s="12"/>
      <c r="D109" s="12" t="s">
        <v>124</v>
      </c>
      <c r="E109" s="75" t="s">
        <v>134</v>
      </c>
      <c r="F109" s="75" t="str">
        <f t="shared" si="25"/>
        <v>Dollars</v>
      </c>
      <c r="G109" s="75" t="str">
        <f t="shared" si="26"/>
        <v>Real $2019</v>
      </c>
      <c r="H109" s="75" t="str">
        <f t="shared" si="27"/>
        <v>End year</v>
      </c>
      <c r="I109" s="224"/>
      <c r="J109" s="223"/>
      <c r="K109" s="223"/>
      <c r="L109" s="223"/>
      <c r="M109" s="223"/>
      <c r="N109" s="224"/>
      <c r="O109" s="223"/>
      <c r="P109" s="223"/>
      <c r="Q109" s="223"/>
      <c r="R109" s="229">
        <f t="shared" si="29"/>
        <v>0</v>
      </c>
      <c r="S109" s="230">
        <f t="shared" si="29"/>
        <v>0</v>
      </c>
      <c r="T109" s="231">
        <f t="shared" si="29"/>
        <v>0</v>
      </c>
      <c r="U109" s="229">
        <f t="shared" si="29"/>
        <v>0</v>
      </c>
      <c r="V109" s="229">
        <f t="shared" si="29"/>
        <v>0</v>
      </c>
      <c r="W109" s="229">
        <f t="shared" si="29"/>
        <v>0</v>
      </c>
      <c r="X109" s="230">
        <f t="shared" si="29"/>
        <v>0</v>
      </c>
    </row>
    <row r="110" spans="3:31" ht="12.3" x14ac:dyDescent="0.35">
      <c r="C110" s="12"/>
      <c r="D110" s="12" t="s">
        <v>124</v>
      </c>
      <c r="E110" s="75" t="s">
        <v>134</v>
      </c>
      <c r="F110" s="75" t="str">
        <f t="shared" si="25"/>
        <v>Dollars</v>
      </c>
      <c r="G110" s="75" t="str">
        <f t="shared" si="26"/>
        <v>Real $2019</v>
      </c>
      <c r="H110" s="75" t="str">
        <f t="shared" si="27"/>
        <v>End year</v>
      </c>
      <c r="I110" s="224"/>
      <c r="J110" s="223"/>
      <c r="K110" s="223"/>
      <c r="L110" s="223"/>
      <c r="M110" s="223"/>
      <c r="N110" s="224"/>
      <c r="O110" s="223"/>
      <c r="P110" s="223"/>
      <c r="Q110" s="223"/>
      <c r="R110" s="229">
        <f t="shared" si="29"/>
        <v>0</v>
      </c>
      <c r="S110" s="230">
        <f t="shared" si="29"/>
        <v>0</v>
      </c>
      <c r="T110" s="231">
        <f t="shared" si="29"/>
        <v>0</v>
      </c>
      <c r="U110" s="229">
        <f t="shared" si="29"/>
        <v>0</v>
      </c>
      <c r="V110" s="229">
        <f t="shared" si="29"/>
        <v>0</v>
      </c>
      <c r="W110" s="229">
        <f t="shared" si="29"/>
        <v>0</v>
      </c>
      <c r="X110" s="230">
        <f t="shared" si="29"/>
        <v>0</v>
      </c>
    </row>
    <row r="112" spans="3:31" ht="12.3" x14ac:dyDescent="0.35">
      <c r="D112" s="74" t="str">
        <f>"Total "&amp;D90</f>
        <v>Total OPEX</v>
      </c>
      <c r="E112" s="67" t="s">
        <v>134</v>
      </c>
      <c r="F112" s="67" t="str">
        <f>F92</f>
        <v>Dollars</v>
      </c>
      <c r="G112" s="67" t="str">
        <f t="shared" ref="G112:H112" si="30">G92</f>
        <v>Real $2019</v>
      </c>
      <c r="H112" s="67" t="str">
        <f t="shared" si="30"/>
        <v>End year</v>
      </c>
      <c r="I112" s="177">
        <f>SUM(I92:I110)</f>
        <v>0</v>
      </c>
      <c r="J112" s="175">
        <f t="shared" ref="J112:X112" si="31">SUM(J92:J110)</f>
        <v>0</v>
      </c>
      <c r="K112" s="175">
        <f t="shared" si="31"/>
        <v>0</v>
      </c>
      <c r="L112" s="175">
        <f t="shared" si="31"/>
        <v>0</v>
      </c>
      <c r="M112" s="175">
        <f t="shared" si="31"/>
        <v>0</v>
      </c>
      <c r="N112" s="175">
        <f t="shared" si="31"/>
        <v>0</v>
      </c>
      <c r="O112" s="176">
        <f t="shared" si="31"/>
        <v>0</v>
      </c>
      <c r="P112" s="175">
        <f t="shared" si="31"/>
        <v>0</v>
      </c>
      <c r="Q112" s="175">
        <f t="shared" si="31"/>
        <v>0</v>
      </c>
      <c r="R112" s="175">
        <f t="shared" si="31"/>
        <v>3533646.7650310057</v>
      </c>
      <c r="S112" s="177">
        <f t="shared" si="31"/>
        <v>3533646.7650310057</v>
      </c>
      <c r="T112" s="175">
        <f t="shared" si="31"/>
        <v>3079191.0000996501</v>
      </c>
      <c r="U112" s="175">
        <f t="shared" si="31"/>
        <v>3121294.0411185226</v>
      </c>
      <c r="V112" s="175">
        <f t="shared" si="31"/>
        <v>3168192.7413865877</v>
      </c>
      <c r="W112" s="175">
        <f t="shared" si="31"/>
        <v>3206837.7231382122</v>
      </c>
      <c r="X112" s="175">
        <f t="shared" si="31"/>
        <v>3241047.7700393829</v>
      </c>
    </row>
    <row r="113" spans="1:24" x14ac:dyDescent="0.35">
      <c r="A113" s="6"/>
      <c r="B113" s="6"/>
      <c r="C113" s="6"/>
      <c r="D113" s="6"/>
      <c r="E113" s="6"/>
      <c r="F113" s="6"/>
      <c r="G113" s="6"/>
      <c r="H113" s="6"/>
      <c r="I113" s="6"/>
      <c r="J113" s="6"/>
      <c r="K113" s="6"/>
      <c r="L113" s="6"/>
      <c r="M113" s="6"/>
      <c r="N113" s="6"/>
      <c r="O113" s="6"/>
      <c r="P113" s="6"/>
      <c r="Q113" s="6"/>
      <c r="R113" s="6"/>
      <c r="S113" s="6"/>
      <c r="T113" s="6"/>
      <c r="U113" s="6"/>
      <c r="V113" s="6"/>
      <c r="W113" s="6"/>
      <c r="X113" s="6"/>
    </row>
    <row r="114" spans="1:24" ht="12.3" x14ac:dyDescent="0.35">
      <c r="A114" s="70">
        <f>IF(SUM($I114:$X114)&gt;0,1,0)</f>
        <v>0</v>
      </c>
      <c r="B114" s="6"/>
      <c r="C114" s="6"/>
      <c r="D114" s="15" t="s">
        <v>139</v>
      </c>
      <c r="E114" s="6"/>
      <c r="F114" s="6"/>
      <c r="G114" s="6"/>
      <c r="H114" s="6"/>
      <c r="I114" s="70">
        <f t="shared" ref="I114:Q114" si="32">IF(OR(ISERROR(I112),ROUND(I112-I88,4)&lt;&gt;0),1,0)</f>
        <v>0</v>
      </c>
      <c r="J114" s="70">
        <f t="shared" si="32"/>
        <v>0</v>
      </c>
      <c r="K114" s="70">
        <f t="shared" si="32"/>
        <v>0</v>
      </c>
      <c r="L114" s="70">
        <f t="shared" si="32"/>
        <v>0</v>
      </c>
      <c r="M114" s="70">
        <f t="shared" si="32"/>
        <v>0</v>
      </c>
      <c r="N114" s="70">
        <f t="shared" si="32"/>
        <v>0</v>
      </c>
      <c r="O114" s="70">
        <f t="shared" si="32"/>
        <v>0</v>
      </c>
      <c r="P114" s="70">
        <f t="shared" si="32"/>
        <v>0</v>
      </c>
      <c r="Q114" s="70">
        <f t="shared" si="32"/>
        <v>0</v>
      </c>
      <c r="R114" s="70">
        <f>IF(OR(ISERROR(R112),ROUND(R112-R88,4)&lt;&gt;0),1,0)</f>
        <v>0</v>
      </c>
      <c r="S114" s="70">
        <f t="shared" ref="S114:X114" si="33">IF(OR(ISERROR(S112),ROUND(S112-S88,4)&lt;&gt;0),1,0)</f>
        <v>0</v>
      </c>
      <c r="T114" s="70">
        <f t="shared" si="33"/>
        <v>0</v>
      </c>
      <c r="U114" s="70">
        <f t="shared" si="33"/>
        <v>0</v>
      </c>
      <c r="V114" s="70">
        <f t="shared" si="33"/>
        <v>0</v>
      </c>
      <c r="W114" s="70">
        <f t="shared" si="33"/>
        <v>0</v>
      </c>
      <c r="X114" s="70">
        <f t="shared" si="33"/>
        <v>0</v>
      </c>
    </row>
    <row r="116" spans="1:24" ht="12.3" x14ac:dyDescent="0.35">
      <c r="D116" s="1862" t="s">
        <v>1651</v>
      </c>
    </row>
    <row r="117" spans="1:24" ht="12.6" x14ac:dyDescent="0.35">
      <c r="D117" s="1861" t="s">
        <v>1672</v>
      </c>
    </row>
    <row r="119" spans="1:24" ht="12.3" x14ac:dyDescent="0.35">
      <c r="C119" s="6"/>
      <c r="D119" s="73" t="s">
        <v>1640</v>
      </c>
      <c r="E119" s="64" t="s">
        <v>65</v>
      </c>
      <c r="F119" s="64" t="s">
        <v>66</v>
      </c>
      <c r="G119" s="64" t="s">
        <v>67</v>
      </c>
      <c r="H119" s="64" t="s">
        <v>68</v>
      </c>
      <c r="I119" s="64" t="str">
        <f>Capex_Historical!K$10</f>
        <v>RY09</v>
      </c>
      <c r="J119" s="96" t="str">
        <f>Capex_Historical!L$10</f>
        <v>RY10</v>
      </c>
      <c r="K119" s="64" t="str">
        <f>Capex_Historical!M$10</f>
        <v>RY11</v>
      </c>
      <c r="L119" s="64" t="str">
        <f>Capex_Historical!N$10</f>
        <v>RY12</v>
      </c>
      <c r="M119" s="64" t="str">
        <f>Capex_Historical!O$10</f>
        <v>RY13</v>
      </c>
      <c r="N119" s="88" t="str">
        <f>Capex_Historical!P$10</f>
        <v>RY14</v>
      </c>
      <c r="O119" s="96" t="str">
        <f>Capex_Historical!Q$10</f>
        <v>RY15</v>
      </c>
      <c r="P119" s="64" t="str">
        <f>Capex_Historical!R$10</f>
        <v>RY16</v>
      </c>
      <c r="Q119" s="64" t="str">
        <f>Capex_Historical!S$10</f>
        <v>RY17</v>
      </c>
      <c r="R119" s="64" t="str">
        <f>Capex_Historical!T$10</f>
        <v>RY18</v>
      </c>
      <c r="S119" s="88" t="str">
        <f>Capex_Historical!U$10</f>
        <v>RY19</v>
      </c>
      <c r="T119" s="64" t="str">
        <f>Capex_Historical!V$10</f>
        <v>RY20</v>
      </c>
      <c r="U119" s="64" t="str">
        <f>Capex_Historical!W$10</f>
        <v>RY21</v>
      </c>
      <c r="V119" s="64" t="str">
        <f>Capex_Historical!X$10</f>
        <v>RY22</v>
      </c>
      <c r="W119" s="64" t="str">
        <f>Capex_Historical!Y$10</f>
        <v>RY23</v>
      </c>
      <c r="X119" s="88" t="str">
        <f>Capex_Historical!Z$10</f>
        <v>RY24</v>
      </c>
    </row>
    <row r="120" spans="1:24" x14ac:dyDescent="0.35">
      <c r="C120" s="6"/>
      <c r="J120" s="97"/>
      <c r="K120" s="91"/>
      <c r="L120" s="91"/>
      <c r="M120" s="91"/>
      <c r="N120" s="89"/>
      <c r="O120" s="97"/>
      <c r="P120" s="91"/>
      <c r="Q120" s="91"/>
      <c r="R120" s="91"/>
      <c r="S120" s="89"/>
      <c r="T120" s="91"/>
      <c r="U120" s="91"/>
      <c r="V120" s="91"/>
      <c r="W120" s="91"/>
      <c r="X120" s="89"/>
    </row>
    <row r="121" spans="1:24" ht="12.3" x14ac:dyDescent="0.35">
      <c r="C121" s="15"/>
      <c r="D121" s="15" t="s">
        <v>1627</v>
      </c>
      <c r="E121" s="75" t="s">
        <v>1652</v>
      </c>
      <c r="F121" s="75" t="str">
        <f t="shared" ref="F121:F136" si="34">Dollars</f>
        <v>Dollars</v>
      </c>
      <c r="G121" s="75" t="str">
        <f t="shared" ref="G121:G136" si="35">Real2019</f>
        <v>Real $2019</v>
      </c>
      <c r="H121" s="75" t="str">
        <f t="shared" ref="H121:H136" si="36">End_year</f>
        <v>End year</v>
      </c>
      <c r="I121" s="224"/>
      <c r="J121" s="223"/>
      <c r="K121" s="223"/>
      <c r="L121" s="223"/>
      <c r="M121" s="223"/>
      <c r="N121" s="224"/>
      <c r="O121" s="223"/>
      <c r="P121" s="223"/>
      <c r="Q121" s="223"/>
      <c r="R121" s="174">
        <f>('[3]Non-Network'!H8
+[3]IT!H8)
*10^6*(1+CPI_Series_Inp!$N$18)</f>
        <v>0</v>
      </c>
      <c r="S121" s="222">
        <f>('[3]Non-Network'!I8
+[3]IT!I8)
*10^6*(1+CPI_Series_Inp!$N$18)</f>
        <v>0</v>
      </c>
      <c r="T121" s="173">
        <f>('[3]Non-Network'!J8
+[3]IT!J8)
*10^6*(1+CPI_Series_Inp!$N$18)</f>
        <v>0</v>
      </c>
      <c r="U121" s="174">
        <f>('[3]Non-Network'!K8
+[3]IT!K8)
*10^6*(1+CPI_Series_Inp!$N$18)</f>
        <v>0</v>
      </c>
      <c r="V121" s="174">
        <f>('[3]Non-Network'!L8
+[3]IT!L8)
*10^6*(1+CPI_Series_Inp!$N$18)</f>
        <v>0</v>
      </c>
      <c r="W121" s="174">
        <f>('[3]Non-Network'!M8
+[3]IT!M8)
*10^6*(1+CPI_Series_Inp!$N$18)</f>
        <v>0</v>
      </c>
      <c r="X121" s="222">
        <f>('[3]Non-Network'!N8
+[3]IT!N8)
*10^6*(1+CPI_Series_Inp!$N$18)</f>
        <v>0</v>
      </c>
    </row>
    <row r="122" spans="1:24" ht="12.3" x14ac:dyDescent="0.35">
      <c r="C122" s="15"/>
      <c r="D122" s="15" t="s">
        <v>1628</v>
      </c>
      <c r="E122" s="75" t="s">
        <v>1652</v>
      </c>
      <c r="F122" s="75" t="str">
        <f t="shared" si="34"/>
        <v>Dollars</v>
      </c>
      <c r="G122" s="75" t="str">
        <f t="shared" si="35"/>
        <v>Real $2019</v>
      </c>
      <c r="H122" s="75" t="str">
        <f t="shared" si="36"/>
        <v>End year</v>
      </c>
      <c r="I122" s="224"/>
      <c r="J122" s="223"/>
      <c r="K122" s="223"/>
      <c r="L122" s="223"/>
      <c r="M122" s="223"/>
      <c r="N122" s="224"/>
      <c r="O122" s="223"/>
      <c r="P122" s="223"/>
      <c r="Q122" s="223"/>
      <c r="R122" s="174">
        <f>('[3]Non-Network'!H9
+[3]IT!H9)
*10^6*(1+CPI_Series_Inp!$N$18)</f>
        <v>0</v>
      </c>
      <c r="S122" s="222">
        <f>('[3]Non-Network'!I9
+[3]IT!I9)
*10^6*(1+CPI_Series_Inp!$N$18)</f>
        <v>0</v>
      </c>
      <c r="T122" s="173">
        <f>('[3]Non-Network'!J9
+[3]IT!J9)
*10^6*(1+CPI_Series_Inp!$N$18)</f>
        <v>0</v>
      </c>
      <c r="U122" s="174">
        <f>('[3]Non-Network'!K9
+[3]IT!K9)
*10^6*(1+CPI_Series_Inp!$N$18)</f>
        <v>0</v>
      </c>
      <c r="V122" s="174">
        <f>('[3]Non-Network'!L9
+[3]IT!L9)
*10^6*(1+CPI_Series_Inp!$N$18)</f>
        <v>0</v>
      </c>
      <c r="W122" s="174">
        <f>('[3]Non-Network'!M9
+[3]IT!M9)
*10^6*(1+CPI_Series_Inp!$N$18)</f>
        <v>0</v>
      </c>
      <c r="X122" s="222">
        <f>('[3]Non-Network'!N9
+[3]IT!N9)
*10^6*(1+CPI_Series_Inp!$N$18)</f>
        <v>0</v>
      </c>
    </row>
    <row r="123" spans="1:24" ht="12.3" x14ac:dyDescent="0.35">
      <c r="C123" s="15"/>
      <c r="D123" s="15" t="s">
        <v>1629</v>
      </c>
      <c r="E123" s="75" t="s">
        <v>1652</v>
      </c>
      <c r="F123" s="75" t="str">
        <f t="shared" si="34"/>
        <v>Dollars</v>
      </c>
      <c r="G123" s="75" t="str">
        <f t="shared" si="35"/>
        <v>Real $2019</v>
      </c>
      <c r="H123" s="75" t="str">
        <f t="shared" si="36"/>
        <v>End year</v>
      </c>
      <c r="I123" s="224"/>
      <c r="J123" s="223"/>
      <c r="K123" s="223"/>
      <c r="L123" s="223"/>
      <c r="M123" s="223"/>
      <c r="N123" s="224"/>
      <c r="O123" s="223"/>
      <c r="P123" s="223"/>
      <c r="Q123" s="223"/>
      <c r="R123" s="174">
        <f>('[3]Non-Network'!H10
+[3]IT!H10)
*10^6*(1+CPI_Series_Inp!$N$18)</f>
        <v>0</v>
      </c>
      <c r="S123" s="222">
        <f>('[3]Non-Network'!I10
+[3]IT!I10)
*10^6*(1+CPI_Series_Inp!$N$18)</f>
        <v>0</v>
      </c>
      <c r="T123" s="173">
        <f>('[3]Non-Network'!J10
+[3]IT!J10)
*10^6*(1+CPI_Series_Inp!$N$18)</f>
        <v>0</v>
      </c>
      <c r="U123" s="174">
        <f>('[3]Non-Network'!K10
+[3]IT!K10)
*10^6*(1+CPI_Series_Inp!$N$18)</f>
        <v>0</v>
      </c>
      <c r="V123" s="174">
        <f>('[3]Non-Network'!L10
+[3]IT!L10)
*10^6*(1+CPI_Series_Inp!$N$18)</f>
        <v>0</v>
      </c>
      <c r="W123" s="174">
        <f>('[3]Non-Network'!M10
+[3]IT!M10)
*10^6*(1+CPI_Series_Inp!$N$18)</f>
        <v>0</v>
      </c>
      <c r="X123" s="222">
        <f>('[3]Non-Network'!N10
+[3]IT!N10)
*10^6*(1+CPI_Series_Inp!$N$18)</f>
        <v>0</v>
      </c>
    </row>
    <row r="124" spans="1:24" ht="12.3" x14ac:dyDescent="0.35">
      <c r="C124" s="15"/>
      <c r="D124" s="15" t="s">
        <v>1630</v>
      </c>
      <c r="E124" s="75" t="s">
        <v>1652</v>
      </c>
      <c r="F124" s="75" t="str">
        <f t="shared" si="34"/>
        <v>Dollars</v>
      </c>
      <c r="G124" s="75" t="str">
        <f t="shared" si="35"/>
        <v>Real $2019</v>
      </c>
      <c r="H124" s="75" t="str">
        <f t="shared" si="36"/>
        <v>End year</v>
      </c>
      <c r="I124" s="224"/>
      <c r="J124" s="223"/>
      <c r="K124" s="223"/>
      <c r="L124" s="223"/>
      <c r="M124" s="223"/>
      <c r="N124" s="224"/>
      <c r="O124" s="223"/>
      <c r="P124" s="223"/>
      <c r="Q124" s="223"/>
      <c r="R124" s="174">
        <f>('[3]Non-Network'!H11
+[3]IT!H11)
*10^6*(1+CPI_Series_Inp!$N$18)</f>
        <v>0</v>
      </c>
      <c r="S124" s="222">
        <f>('[3]Non-Network'!I11
+[3]IT!I11)
*10^6*(1+CPI_Series_Inp!$N$18)</f>
        <v>0</v>
      </c>
      <c r="T124" s="173">
        <f>('[3]Non-Network'!J11
+[3]IT!J11)
*10^6*(1+CPI_Series_Inp!$N$18)</f>
        <v>0</v>
      </c>
      <c r="U124" s="174">
        <f>('[3]Non-Network'!K11
+[3]IT!K11)
*10^6*(1+CPI_Series_Inp!$N$18)</f>
        <v>0</v>
      </c>
      <c r="V124" s="174">
        <f>('[3]Non-Network'!L11
+[3]IT!L11)
*10^6*(1+CPI_Series_Inp!$N$18)</f>
        <v>0</v>
      </c>
      <c r="W124" s="174">
        <f>('[3]Non-Network'!M11
+[3]IT!M11)
*10^6*(1+CPI_Series_Inp!$N$18)</f>
        <v>0</v>
      </c>
      <c r="X124" s="222">
        <f>('[3]Non-Network'!N11
+[3]IT!N11)
*10^6*(1+CPI_Series_Inp!$N$18)</f>
        <v>0</v>
      </c>
    </row>
    <row r="125" spans="1:24" ht="12.3" x14ac:dyDescent="0.35">
      <c r="C125" s="15"/>
      <c r="D125" s="15" t="s">
        <v>456</v>
      </c>
      <c r="E125" s="75" t="s">
        <v>1652</v>
      </c>
      <c r="F125" s="75" t="str">
        <f t="shared" si="34"/>
        <v>Dollars</v>
      </c>
      <c r="G125" s="75" t="str">
        <f t="shared" si="35"/>
        <v>Real $2019</v>
      </c>
      <c r="H125" s="75" t="str">
        <f t="shared" si="36"/>
        <v>End year</v>
      </c>
      <c r="I125" s="224"/>
      <c r="J125" s="223"/>
      <c r="K125" s="223"/>
      <c r="L125" s="223"/>
      <c r="M125" s="223"/>
      <c r="N125" s="224"/>
      <c r="O125" s="223"/>
      <c r="P125" s="223"/>
      <c r="Q125" s="223"/>
      <c r="R125" s="174">
        <f>('[3]Non-Network'!H12
+[3]IT!H12)
*10^6*(1+CPI_Series_Inp!$N$18)</f>
        <v>0</v>
      </c>
      <c r="S125" s="222">
        <f>('[3]Non-Network'!I12
+[3]IT!I12)
*10^6*(1+CPI_Series_Inp!$N$18)</f>
        <v>0</v>
      </c>
      <c r="T125" s="173">
        <f>('[3]Non-Network'!J12
+[3]IT!J12)
*10^6*(1+CPI_Series_Inp!$N$18)</f>
        <v>0</v>
      </c>
      <c r="U125" s="174">
        <f>('[3]Non-Network'!K12
+[3]IT!K12)
*10^6*(1+CPI_Series_Inp!$N$18)</f>
        <v>0</v>
      </c>
      <c r="V125" s="174">
        <f>('[3]Non-Network'!L12
+[3]IT!L12)
*10^6*(1+CPI_Series_Inp!$N$18)</f>
        <v>0</v>
      </c>
      <c r="W125" s="174">
        <f>('[3]Non-Network'!M12
+[3]IT!M12)
*10^6*(1+CPI_Series_Inp!$N$18)</f>
        <v>0</v>
      </c>
      <c r="X125" s="222">
        <f>('[3]Non-Network'!N12
+[3]IT!N12)
*10^6*(1+CPI_Series_Inp!$N$18)</f>
        <v>0</v>
      </c>
    </row>
    <row r="126" spans="1:24" ht="12.3" x14ac:dyDescent="0.35">
      <c r="C126" s="15"/>
      <c r="D126" s="15" t="s">
        <v>1631</v>
      </c>
      <c r="E126" s="75" t="s">
        <v>1652</v>
      </c>
      <c r="F126" s="75" t="str">
        <f t="shared" si="34"/>
        <v>Dollars</v>
      </c>
      <c r="G126" s="75" t="str">
        <f t="shared" si="35"/>
        <v>Real $2019</v>
      </c>
      <c r="H126" s="75" t="str">
        <f t="shared" si="36"/>
        <v>End year</v>
      </c>
      <c r="I126" s="224"/>
      <c r="J126" s="223"/>
      <c r="K126" s="223"/>
      <c r="L126" s="223"/>
      <c r="M126" s="223"/>
      <c r="N126" s="224"/>
      <c r="O126" s="223"/>
      <c r="P126" s="223"/>
      <c r="Q126" s="223"/>
      <c r="R126" s="174">
        <f>('[3]Non-Network'!H13
+[3]IT!H13)
*10^6*(1+CPI_Series_Inp!$N$18)</f>
        <v>0</v>
      </c>
      <c r="S126" s="222">
        <f>('[3]Non-Network'!I13
+[3]IT!I13)
*10^6*(1+CPI_Series_Inp!$N$18)</f>
        <v>0</v>
      </c>
      <c r="T126" s="173">
        <f>('[3]Non-Network'!J13
+[3]IT!J13)
*10^6*(1+CPI_Series_Inp!$N$18)</f>
        <v>0</v>
      </c>
      <c r="U126" s="174">
        <f>('[3]Non-Network'!K13
+[3]IT!K13)
*10^6*(1+CPI_Series_Inp!$N$18)</f>
        <v>0</v>
      </c>
      <c r="V126" s="174">
        <f>('[3]Non-Network'!L13
+[3]IT!L13)
*10^6*(1+CPI_Series_Inp!$N$18)</f>
        <v>0</v>
      </c>
      <c r="W126" s="174">
        <f>('[3]Non-Network'!M13
+[3]IT!M13)
*10^6*(1+CPI_Series_Inp!$N$18)</f>
        <v>0</v>
      </c>
      <c r="X126" s="222">
        <f>('[3]Non-Network'!N13
+[3]IT!N13)
*10^6*(1+CPI_Series_Inp!$N$18)</f>
        <v>0</v>
      </c>
    </row>
    <row r="127" spans="1:24" ht="12.3" x14ac:dyDescent="0.35">
      <c r="C127" s="15"/>
      <c r="D127" s="15" t="s">
        <v>1632</v>
      </c>
      <c r="E127" s="75" t="s">
        <v>1652</v>
      </c>
      <c r="F127" s="75" t="str">
        <f t="shared" si="34"/>
        <v>Dollars</v>
      </c>
      <c r="G127" s="75" t="str">
        <f t="shared" si="35"/>
        <v>Real $2019</v>
      </c>
      <c r="H127" s="75" t="str">
        <f t="shared" si="36"/>
        <v>End year</v>
      </c>
      <c r="I127" s="224"/>
      <c r="J127" s="223"/>
      <c r="K127" s="223"/>
      <c r="L127" s="223"/>
      <c r="M127" s="223"/>
      <c r="N127" s="224"/>
      <c r="O127" s="223"/>
      <c r="P127" s="223"/>
      <c r="Q127" s="223"/>
      <c r="R127" s="174">
        <f>('[3]Non-Network'!H14
+[3]IT!H14)
*10^6*(1+CPI_Series_Inp!$N$18)</f>
        <v>0</v>
      </c>
      <c r="S127" s="222">
        <f>('[3]Non-Network'!I14
+[3]IT!I14)
*10^6*(1+CPI_Series_Inp!$N$18)</f>
        <v>0</v>
      </c>
      <c r="T127" s="173">
        <f>('[3]Non-Network'!J14
+[3]IT!J14)
*10^6*(1+CPI_Series_Inp!$N$18)</f>
        <v>0</v>
      </c>
      <c r="U127" s="174">
        <f>('[3]Non-Network'!K14
+[3]IT!K14)
*10^6*(1+CPI_Series_Inp!$N$18)</f>
        <v>0</v>
      </c>
      <c r="V127" s="174">
        <f>('[3]Non-Network'!L14
+[3]IT!L14)
*10^6*(1+CPI_Series_Inp!$N$18)</f>
        <v>0</v>
      </c>
      <c r="W127" s="174">
        <f>('[3]Non-Network'!M14
+[3]IT!M14)
*10^6*(1+CPI_Series_Inp!$N$18)</f>
        <v>0</v>
      </c>
      <c r="X127" s="222">
        <f>('[3]Non-Network'!N14
+[3]IT!N14)
*10^6*(1+CPI_Series_Inp!$N$18)</f>
        <v>0</v>
      </c>
    </row>
    <row r="128" spans="1:24" ht="12.3" x14ac:dyDescent="0.35">
      <c r="C128" s="12"/>
      <c r="D128" s="12" t="s">
        <v>1633</v>
      </c>
      <c r="E128" s="75" t="s">
        <v>1652</v>
      </c>
      <c r="F128" s="75" t="str">
        <f t="shared" si="34"/>
        <v>Dollars</v>
      </c>
      <c r="G128" s="75" t="str">
        <f t="shared" si="35"/>
        <v>Real $2019</v>
      </c>
      <c r="H128" s="75" t="str">
        <f t="shared" si="36"/>
        <v>End year</v>
      </c>
      <c r="I128" s="224"/>
      <c r="J128" s="223"/>
      <c r="K128" s="223"/>
      <c r="L128" s="223"/>
      <c r="M128" s="223"/>
      <c r="N128" s="224"/>
      <c r="O128" s="223"/>
      <c r="P128" s="223"/>
      <c r="Q128" s="223"/>
      <c r="R128" s="174">
        <f>('[3]Non-Network'!H15
+[3]IT!H15)
*10^6*(1+CPI_Series_Inp!$N$18)</f>
        <v>0</v>
      </c>
      <c r="S128" s="222">
        <f>('[3]Non-Network'!I15
+[3]IT!I15)
*10^6*(1+CPI_Series_Inp!$N$18)</f>
        <v>0</v>
      </c>
      <c r="T128" s="173">
        <f>('[3]Non-Network'!J15
+[3]IT!J15)
*10^6*(1+CPI_Series_Inp!$N$18)</f>
        <v>0</v>
      </c>
      <c r="U128" s="174">
        <f>('[3]Non-Network'!K15
+[3]IT!K15)
*10^6*(1+CPI_Series_Inp!$N$18)</f>
        <v>0</v>
      </c>
      <c r="V128" s="174">
        <f>('[3]Non-Network'!L15
+[3]IT!L15)
*10^6*(1+CPI_Series_Inp!$N$18)</f>
        <v>0</v>
      </c>
      <c r="W128" s="174">
        <f>('[3]Non-Network'!M15
+[3]IT!M15)
*10^6*(1+CPI_Series_Inp!$N$18)</f>
        <v>0</v>
      </c>
      <c r="X128" s="222">
        <f>('[3]Non-Network'!N15
+[3]IT!N15)
*10^6*(1+CPI_Series_Inp!$N$18)</f>
        <v>0</v>
      </c>
    </row>
    <row r="129" spans="3:24" ht="12.3" x14ac:dyDescent="0.35">
      <c r="C129" s="12"/>
      <c r="D129" s="12" t="s">
        <v>1634</v>
      </c>
      <c r="E129" s="75" t="s">
        <v>1652</v>
      </c>
      <c r="F129" s="75" t="str">
        <f t="shared" si="34"/>
        <v>Dollars</v>
      </c>
      <c r="G129" s="75" t="str">
        <f t="shared" si="35"/>
        <v>Real $2019</v>
      </c>
      <c r="H129" s="75" t="str">
        <f t="shared" si="36"/>
        <v>End year</v>
      </c>
      <c r="I129" s="224"/>
      <c r="J129" s="223"/>
      <c r="K129" s="223"/>
      <c r="L129" s="223"/>
      <c r="M129" s="223"/>
      <c r="N129" s="224"/>
      <c r="O129" s="223"/>
      <c r="P129" s="223"/>
      <c r="Q129" s="223"/>
      <c r="R129" s="174">
        <f>('[3]Non-Network'!H16
+[3]IT!H16)
*10^6*(1+CPI_Series_Inp!$N$18)</f>
        <v>0</v>
      </c>
      <c r="S129" s="222">
        <f>('[3]Non-Network'!I16
+[3]IT!I16)
*10^6*(1+CPI_Series_Inp!$N$18)</f>
        <v>0</v>
      </c>
      <c r="T129" s="173">
        <f>('[3]Non-Network'!J16
+[3]IT!J16)
*10^6*(1+CPI_Series_Inp!$N$18)</f>
        <v>0</v>
      </c>
      <c r="U129" s="174">
        <f>('[3]Non-Network'!K16
+[3]IT!K16)
*10^6*(1+CPI_Series_Inp!$N$18)</f>
        <v>0</v>
      </c>
      <c r="V129" s="174">
        <f>('[3]Non-Network'!L16
+[3]IT!L16)
*10^6*(1+CPI_Series_Inp!$N$18)</f>
        <v>0</v>
      </c>
      <c r="W129" s="174">
        <f>('[3]Non-Network'!M16
+[3]IT!M16)
*10^6*(1+CPI_Series_Inp!$N$18)</f>
        <v>0</v>
      </c>
      <c r="X129" s="222">
        <f>('[3]Non-Network'!N16
+[3]IT!N16)
*10^6*(1+CPI_Series_Inp!$N$18)</f>
        <v>0</v>
      </c>
    </row>
    <row r="130" spans="3:24" ht="12.3" x14ac:dyDescent="0.35">
      <c r="C130" s="12"/>
      <c r="D130" s="12" t="s">
        <v>1635</v>
      </c>
      <c r="E130" s="75" t="s">
        <v>1652</v>
      </c>
      <c r="F130" s="75" t="str">
        <f t="shared" si="34"/>
        <v>Dollars</v>
      </c>
      <c r="G130" s="75" t="str">
        <f t="shared" si="35"/>
        <v>Real $2019</v>
      </c>
      <c r="H130" s="75" t="str">
        <f t="shared" si="36"/>
        <v>End year</v>
      </c>
      <c r="I130" s="224"/>
      <c r="J130" s="223"/>
      <c r="K130" s="223"/>
      <c r="L130" s="223"/>
      <c r="M130" s="223"/>
      <c r="N130" s="224"/>
      <c r="O130" s="223"/>
      <c r="P130" s="223"/>
      <c r="Q130" s="223"/>
      <c r="R130" s="174">
        <f>('[3]Non-Network'!H17
+[3]IT!H17)
*10^6*(1+CPI_Series_Inp!$N$18)</f>
        <v>0</v>
      </c>
      <c r="S130" s="222">
        <f>('[3]Non-Network'!I17
+[3]IT!I17)
*10^6*(1+CPI_Series_Inp!$N$18)</f>
        <v>0</v>
      </c>
      <c r="T130" s="173">
        <f>('[3]Non-Network'!J17
+[3]IT!J17)
*10^6*(1+CPI_Series_Inp!$N$18)</f>
        <v>0</v>
      </c>
      <c r="U130" s="174">
        <f>('[3]Non-Network'!K17
+[3]IT!K17)
*10^6*(1+CPI_Series_Inp!$N$18)</f>
        <v>0</v>
      </c>
      <c r="V130" s="174">
        <f>('[3]Non-Network'!L17
+[3]IT!L17)
*10^6*(1+CPI_Series_Inp!$N$18)</f>
        <v>0</v>
      </c>
      <c r="W130" s="174">
        <f>('[3]Non-Network'!M17
+[3]IT!M17)
*10^6*(1+CPI_Series_Inp!$N$18)</f>
        <v>0</v>
      </c>
      <c r="X130" s="222">
        <f>('[3]Non-Network'!N17
+[3]IT!N17)
*10^6*(1+CPI_Series_Inp!$N$18)</f>
        <v>0</v>
      </c>
    </row>
    <row r="131" spans="3:24" ht="12.3" x14ac:dyDescent="0.35">
      <c r="C131" s="12"/>
      <c r="D131" s="12" t="s">
        <v>1636</v>
      </c>
      <c r="E131" s="75" t="s">
        <v>1652</v>
      </c>
      <c r="F131" s="75" t="str">
        <f t="shared" si="34"/>
        <v>Dollars</v>
      </c>
      <c r="G131" s="75" t="str">
        <f t="shared" si="35"/>
        <v>Real $2019</v>
      </c>
      <c r="H131" s="75" t="str">
        <f t="shared" si="36"/>
        <v>End year</v>
      </c>
      <c r="I131" s="224"/>
      <c r="J131" s="223"/>
      <c r="K131" s="223"/>
      <c r="L131" s="223"/>
      <c r="M131" s="223"/>
      <c r="N131" s="224"/>
      <c r="O131" s="223"/>
      <c r="P131" s="223"/>
      <c r="Q131" s="223"/>
      <c r="R131" s="174">
        <f>('[3]Non-Network'!H18
+[3]IT!H18)
*10^6*(1+CPI_Series_Inp!$N$18)</f>
        <v>0</v>
      </c>
      <c r="S131" s="222">
        <f>('[3]Non-Network'!I18
+[3]IT!I18)
*10^6*(1+CPI_Series_Inp!$N$18)</f>
        <v>0</v>
      </c>
      <c r="T131" s="173">
        <f>('[3]Non-Network'!J18
+[3]IT!J18)
*10^6*(1+CPI_Series_Inp!$N$18)</f>
        <v>7342572.5</v>
      </c>
      <c r="U131" s="174">
        <f>('[3]Non-Network'!K18
+[3]IT!K18)
*10^6*(1+CPI_Series_Inp!$N$18)</f>
        <v>696322.5</v>
      </c>
      <c r="V131" s="174">
        <f>('[3]Non-Network'!L18
+[3]IT!L18)
*10^6*(1+CPI_Series_Inp!$N$18)</f>
        <v>696322.5</v>
      </c>
      <c r="W131" s="174">
        <f>('[3]Non-Network'!M18
+[3]IT!M18)
*10^6*(1+CPI_Series_Inp!$N$18)</f>
        <v>696322.5</v>
      </c>
      <c r="X131" s="222">
        <f>('[3]Non-Network'!N18
+[3]IT!N18)
*10^6*(1+CPI_Series_Inp!$N$18)</f>
        <v>696322.5</v>
      </c>
    </row>
    <row r="132" spans="3:24" ht="12.3" x14ac:dyDescent="0.35">
      <c r="C132" s="12"/>
      <c r="D132" s="12" t="s">
        <v>128</v>
      </c>
      <c r="E132" s="75" t="s">
        <v>1652</v>
      </c>
      <c r="F132" s="75" t="str">
        <f t="shared" si="34"/>
        <v>Dollars</v>
      </c>
      <c r="G132" s="75" t="str">
        <f t="shared" si="35"/>
        <v>Real $2019</v>
      </c>
      <c r="H132" s="75" t="str">
        <f t="shared" si="36"/>
        <v>End year</v>
      </c>
      <c r="I132" s="224"/>
      <c r="J132" s="223"/>
      <c r="K132" s="223"/>
      <c r="L132" s="223"/>
      <c r="M132" s="223"/>
      <c r="N132" s="224"/>
      <c r="O132" s="223"/>
      <c r="P132" s="223"/>
      <c r="Q132" s="223"/>
      <c r="R132" s="174">
        <f>('[3]Non-Network'!H19
+[3]IT!H19)
*10^6*(1+CPI_Series_Inp!$N$18)</f>
        <v>4586947.5209097695</v>
      </c>
      <c r="S132" s="222">
        <f>('[3]Non-Network'!I19
+[3]IT!I19)
*10^6*(1+CPI_Series_Inp!$N$18)</f>
        <v>4781306.3659097692</v>
      </c>
      <c r="T132" s="173">
        <f>('[3]Non-Network'!J19
+[3]IT!J19)
*10^6*(1+CPI_Series_Inp!$N$18)</f>
        <v>10634000</v>
      </c>
      <c r="U132" s="174">
        <f>('[3]Non-Network'!K19
+[3]IT!K19)
*10^6*(1+CPI_Series_Inp!$N$18)</f>
        <v>9263850</v>
      </c>
      <c r="V132" s="174">
        <f>('[3]Non-Network'!L19
+[3]IT!L19)
*10^6*(1+CPI_Series_Inp!$N$18)</f>
        <v>7177950</v>
      </c>
      <c r="W132" s="174">
        <f>('[3]Non-Network'!M19
+[3]IT!M19)
*10^6*(1+CPI_Series_Inp!$N$18)</f>
        <v>4734175</v>
      </c>
      <c r="X132" s="222">
        <f>('[3]Non-Network'!N19
+[3]IT!N19)
*10^6*(1+CPI_Series_Inp!$N$18)</f>
        <v>4856875</v>
      </c>
    </row>
    <row r="133" spans="3:24" ht="12.3" x14ac:dyDescent="0.35">
      <c r="C133" s="12"/>
      <c r="D133" s="12" t="s">
        <v>129</v>
      </c>
      <c r="E133" s="75" t="s">
        <v>1652</v>
      </c>
      <c r="F133" s="75" t="str">
        <f t="shared" si="34"/>
        <v>Dollars</v>
      </c>
      <c r="G133" s="75" t="str">
        <f t="shared" si="35"/>
        <v>Real $2019</v>
      </c>
      <c r="H133" s="75" t="str">
        <f t="shared" si="36"/>
        <v>End year</v>
      </c>
      <c r="I133" s="224"/>
      <c r="J133" s="223"/>
      <c r="K133" s="223"/>
      <c r="L133" s="223"/>
      <c r="M133" s="223"/>
      <c r="N133" s="224"/>
      <c r="O133" s="223"/>
      <c r="P133" s="223"/>
      <c r="Q133" s="223"/>
      <c r="R133" s="174">
        <f>('[3]Non-Network'!H20
+[3]IT!H20)
*10^6*(1+CPI_Series_Inp!$N$18)</f>
        <v>0</v>
      </c>
      <c r="S133" s="222">
        <f>('[3]Non-Network'!I20
+[3]IT!I20)
*10^6*(1+CPI_Series_Inp!$N$18)</f>
        <v>0</v>
      </c>
      <c r="T133" s="173">
        <f>('[3]Non-Network'!J20
+[3]IT!J20)
*10^6*(1+CPI_Series_Inp!$N$18)</f>
        <v>0</v>
      </c>
      <c r="U133" s="174">
        <f>('[3]Non-Network'!K20
+[3]IT!K20)
*10^6*(1+CPI_Series_Inp!$N$18)</f>
        <v>0</v>
      </c>
      <c r="V133" s="174">
        <f>('[3]Non-Network'!L20
+[3]IT!L20)
*10^6*(1+CPI_Series_Inp!$N$18)</f>
        <v>0</v>
      </c>
      <c r="W133" s="174">
        <f>('[3]Non-Network'!M20
+[3]IT!M20)
*10^6*(1+CPI_Series_Inp!$N$18)</f>
        <v>0</v>
      </c>
      <c r="X133" s="222">
        <f>('[3]Non-Network'!N20
+[3]IT!N20)
*10^6*(1+CPI_Series_Inp!$N$18)</f>
        <v>0</v>
      </c>
    </row>
    <row r="134" spans="3:24" ht="12.3" x14ac:dyDescent="0.35">
      <c r="C134" s="12"/>
      <c r="D134" s="12" t="s">
        <v>1637</v>
      </c>
      <c r="E134" s="75" t="s">
        <v>1652</v>
      </c>
      <c r="F134" s="75" t="str">
        <f t="shared" si="34"/>
        <v>Dollars</v>
      </c>
      <c r="G134" s="75" t="str">
        <f t="shared" si="35"/>
        <v>Real $2019</v>
      </c>
      <c r="H134" s="75" t="str">
        <f t="shared" si="36"/>
        <v>End year</v>
      </c>
      <c r="I134" s="224"/>
      <c r="J134" s="223"/>
      <c r="K134" s="223"/>
      <c r="L134" s="223"/>
      <c r="M134" s="223"/>
      <c r="N134" s="224"/>
      <c r="O134" s="223"/>
      <c r="P134" s="223"/>
      <c r="Q134" s="223"/>
      <c r="R134" s="174">
        <f>('[3]Non-Network'!H21
+[3]IT!H21)
*10^6*(1+CPI_Series_Inp!$N$18)</f>
        <v>556240</v>
      </c>
      <c r="S134" s="222">
        <f>('[3]Non-Network'!I21
+[3]IT!I21)
*10^6*(1+CPI_Series_Inp!$N$18)</f>
        <v>556240</v>
      </c>
      <c r="T134" s="173">
        <f>('[3]Non-Network'!J21
+[3]IT!J21)
*10^6*(1+CPI_Series_Inp!$N$18)</f>
        <v>1041927.5000000001</v>
      </c>
      <c r="U134" s="174">
        <f>('[3]Non-Network'!K21
+[3]IT!K21)
*10^6*(1+CPI_Series_Inp!$N$18)</f>
        <v>1041927.5000000001</v>
      </c>
      <c r="V134" s="174">
        <f>('[3]Non-Network'!L21
+[3]IT!L21)
*10^6*(1+CPI_Series_Inp!$N$18)</f>
        <v>1041927.5000000001</v>
      </c>
      <c r="W134" s="174">
        <f>('[3]Non-Network'!M21
+[3]IT!M21)
*10^6*(1+CPI_Series_Inp!$N$18)</f>
        <v>1041927.5000000001</v>
      </c>
      <c r="X134" s="222">
        <f>('[3]Non-Network'!N21
+[3]IT!N21)
*10^6*(1+CPI_Series_Inp!$N$18)</f>
        <v>1041927.5000000001</v>
      </c>
    </row>
    <row r="135" spans="3:24" ht="12.3" x14ac:dyDescent="0.35">
      <c r="C135" s="12"/>
      <c r="D135" s="12" t="s">
        <v>1807</v>
      </c>
      <c r="E135" s="75" t="s">
        <v>1652</v>
      </c>
      <c r="F135" s="75" t="str">
        <f t="shared" si="34"/>
        <v>Dollars</v>
      </c>
      <c r="G135" s="75" t="str">
        <f t="shared" si="35"/>
        <v>Real $2019</v>
      </c>
      <c r="H135" s="75" t="str">
        <f t="shared" si="36"/>
        <v>End year</v>
      </c>
      <c r="I135" s="224"/>
      <c r="J135" s="223"/>
      <c r="K135" s="223"/>
      <c r="L135" s="223"/>
      <c r="M135" s="223"/>
      <c r="N135" s="224"/>
      <c r="O135" s="223"/>
      <c r="P135" s="223"/>
      <c r="Q135" s="223"/>
      <c r="R135" s="174">
        <f>('[3]Non-Network'!H22
+[3]IT!H22)
*10^6*(1+CPI_Series_Inp!$N$18)</f>
        <v>0</v>
      </c>
      <c r="S135" s="222">
        <f>('[3]Non-Network'!I22
+[3]IT!I22)
*10^6*(1+CPI_Series_Inp!$N$18)</f>
        <v>0</v>
      </c>
      <c r="T135" s="173">
        <f>('[3]Non-Network'!J22
+[3]IT!J22)
*10^6*(1+CPI_Series_Inp!$N$18)</f>
        <v>4694297.5</v>
      </c>
      <c r="U135" s="174">
        <f>('[3]Non-Network'!K22
+[3]IT!K22)
*10^6*(1+CPI_Series_Inp!$N$18)</f>
        <v>0</v>
      </c>
      <c r="V135" s="174">
        <f>('[3]Non-Network'!L22
+[3]IT!L22)
*10^6*(1+CPI_Series_Inp!$N$18)</f>
        <v>19245495</v>
      </c>
      <c r="W135" s="174">
        <f>('[3]Non-Network'!M22
+[3]IT!M22)
*10^6*(1+CPI_Series_Inp!$N$18)</f>
        <v>0</v>
      </c>
      <c r="X135" s="222">
        <f>('[3]Non-Network'!N22
+[3]IT!N22)
*10^6*(1+CPI_Series_Inp!$N$18)</f>
        <v>439675</v>
      </c>
    </row>
    <row r="136" spans="3:24" ht="12.3" x14ac:dyDescent="0.35">
      <c r="C136" s="12"/>
      <c r="D136" s="12" t="s">
        <v>1808</v>
      </c>
      <c r="E136" s="75" t="s">
        <v>1652</v>
      </c>
      <c r="F136" s="75" t="str">
        <f t="shared" si="34"/>
        <v>Dollars</v>
      </c>
      <c r="G136" s="75" t="str">
        <f t="shared" si="35"/>
        <v>Real $2019</v>
      </c>
      <c r="H136" s="75" t="str">
        <f t="shared" si="36"/>
        <v>End year</v>
      </c>
      <c r="I136" s="224"/>
      <c r="J136" s="223"/>
      <c r="K136" s="223"/>
      <c r="L136" s="223"/>
      <c r="M136" s="223"/>
      <c r="N136" s="224"/>
      <c r="O136" s="223"/>
      <c r="P136" s="223"/>
      <c r="Q136" s="223"/>
      <c r="R136" s="174">
        <f>('[3]Non-Network'!H23
+[3]IT!H23)
*10^6*(1+CPI_Series_Inp!$N$18)</f>
        <v>0</v>
      </c>
      <c r="S136" s="222">
        <f>('[3]Non-Network'!I23
+[3]IT!I23)
*10^6*(1+CPI_Series_Inp!$N$18)</f>
        <v>0</v>
      </c>
      <c r="T136" s="173">
        <f>('[3]Non-Network'!J23
+[3]IT!J23)
*10^6*(1+CPI_Series_Inp!$N$18)</f>
        <v>14480136.817499999</v>
      </c>
      <c r="U136" s="174">
        <f>('[3]Non-Network'!K23
+[3]IT!K23)
*10^6*(1+CPI_Series_Inp!$N$18)</f>
        <v>3730046.2574999998</v>
      </c>
      <c r="V136" s="174">
        <f>('[3]Non-Network'!L23
+[3]IT!L23)
*10^6*(1+CPI_Series_Inp!$N$18)</f>
        <v>3361606.7875000001</v>
      </c>
      <c r="W136" s="174">
        <f>('[3]Non-Network'!M23
+[3]IT!M23)
*10^6*(1+CPI_Series_Inp!$N$18)</f>
        <v>3739221.15</v>
      </c>
      <c r="X136" s="222">
        <f>('[3]Non-Network'!N23
+[3]IT!N23)
*10^6*(1+CPI_Series_Inp!$N$18)</f>
        <v>2965124.2324999999</v>
      </c>
    </row>
    <row r="138" spans="3:24" ht="12.3" x14ac:dyDescent="0.35">
      <c r="D138" s="74" t="str">
        <f>"Total "&amp;D111</f>
        <v xml:space="preserve">Total </v>
      </c>
      <c r="E138" s="67" t="s">
        <v>134</v>
      </c>
      <c r="F138" s="67" t="str">
        <f>F121</f>
        <v>Dollars</v>
      </c>
      <c r="G138" s="67" t="str">
        <f t="shared" ref="G138:H138" si="37">G121</f>
        <v>Real $2019</v>
      </c>
      <c r="H138" s="67" t="str">
        <f t="shared" si="37"/>
        <v>End year</v>
      </c>
      <c r="I138" s="177">
        <f t="shared" ref="I138:W138" si="38">SUM(I121:I136)</f>
        <v>0</v>
      </c>
      <c r="J138" s="175">
        <f t="shared" si="38"/>
        <v>0</v>
      </c>
      <c r="K138" s="175">
        <f t="shared" si="38"/>
        <v>0</v>
      </c>
      <c r="L138" s="175">
        <f t="shared" si="38"/>
        <v>0</v>
      </c>
      <c r="M138" s="175">
        <f t="shared" si="38"/>
        <v>0</v>
      </c>
      <c r="N138" s="175">
        <f t="shared" si="38"/>
        <v>0</v>
      </c>
      <c r="O138" s="176">
        <f t="shared" si="38"/>
        <v>0</v>
      </c>
      <c r="P138" s="175">
        <f t="shared" si="38"/>
        <v>0</v>
      </c>
      <c r="Q138" s="175">
        <f t="shared" si="38"/>
        <v>0</v>
      </c>
      <c r="R138" s="175">
        <f t="shared" si="38"/>
        <v>5143187.5209097695</v>
      </c>
      <c r="S138" s="177">
        <f t="shared" si="38"/>
        <v>5337546.3659097692</v>
      </c>
      <c r="T138" s="175">
        <f t="shared" si="38"/>
        <v>38192934.317499995</v>
      </c>
      <c r="U138" s="175">
        <f t="shared" si="38"/>
        <v>14732146.2575</v>
      </c>
      <c r="V138" s="175">
        <f t="shared" si="38"/>
        <v>31523301.787500001</v>
      </c>
      <c r="W138" s="175">
        <f t="shared" si="38"/>
        <v>10211646.15</v>
      </c>
      <c r="X138" s="175">
        <f>SUM(X121:X136)</f>
        <v>9999924.2324999999</v>
      </c>
    </row>
    <row r="140" spans="3:24" ht="12.3" x14ac:dyDescent="0.35">
      <c r="C140" s="6"/>
      <c r="D140" s="73" t="s">
        <v>1641</v>
      </c>
      <c r="E140" s="64" t="s">
        <v>65</v>
      </c>
      <c r="F140" s="64" t="s">
        <v>66</v>
      </c>
      <c r="G140" s="64" t="s">
        <v>67</v>
      </c>
      <c r="H140" s="64" t="s">
        <v>68</v>
      </c>
      <c r="I140" s="64" t="str">
        <f>Capex_Historical!K$10</f>
        <v>RY09</v>
      </c>
      <c r="J140" s="96" t="str">
        <f>Capex_Historical!L$10</f>
        <v>RY10</v>
      </c>
      <c r="K140" s="64" t="str">
        <f>Capex_Historical!M$10</f>
        <v>RY11</v>
      </c>
      <c r="L140" s="64" t="str">
        <f>Capex_Historical!N$10</f>
        <v>RY12</v>
      </c>
      <c r="M140" s="64" t="str">
        <f>Capex_Historical!O$10</f>
        <v>RY13</v>
      </c>
      <c r="N140" s="88" t="str">
        <f>Capex_Historical!P$10</f>
        <v>RY14</v>
      </c>
      <c r="O140" s="96" t="str">
        <f>Capex_Historical!Q$10</f>
        <v>RY15</v>
      </c>
      <c r="P140" s="64" t="str">
        <f>Capex_Historical!R$10</f>
        <v>RY16</v>
      </c>
      <c r="Q140" s="64" t="str">
        <f>Capex_Historical!S$10</f>
        <v>RY17</v>
      </c>
      <c r="R140" s="64" t="str">
        <f>Capex_Historical!T$10</f>
        <v>RY18</v>
      </c>
      <c r="S140" s="88" t="str">
        <f>Capex_Historical!U$10</f>
        <v>RY19</v>
      </c>
      <c r="T140" s="64" t="str">
        <f>Capex_Historical!V$10</f>
        <v>RY20</v>
      </c>
      <c r="U140" s="64" t="str">
        <f>Capex_Historical!W$10</f>
        <v>RY21</v>
      </c>
      <c r="V140" s="64" t="str">
        <f>Capex_Historical!X$10</f>
        <v>RY22</v>
      </c>
      <c r="W140" s="64" t="str">
        <f>Capex_Historical!Y$10</f>
        <v>RY23</v>
      </c>
      <c r="X140" s="88" t="str">
        <f>Capex_Historical!Z$10</f>
        <v>RY24</v>
      </c>
    </row>
    <row r="141" spans="3:24" x14ac:dyDescent="0.35">
      <c r="C141" s="6"/>
      <c r="J141" s="97"/>
      <c r="K141" s="91"/>
      <c r="L141" s="91"/>
      <c r="M141" s="91"/>
      <c r="N141" s="89"/>
      <c r="O141" s="97"/>
      <c r="P141" s="91"/>
      <c r="Q141" s="91"/>
      <c r="R141" s="91"/>
      <c r="S141" s="89"/>
      <c r="T141" s="91"/>
      <c r="U141" s="91"/>
      <c r="V141" s="91"/>
      <c r="W141" s="91"/>
      <c r="X141" s="89"/>
    </row>
    <row r="142" spans="3:24" ht="12.3" x14ac:dyDescent="0.35">
      <c r="C142" s="15"/>
      <c r="D142" s="15" t="s">
        <v>1642</v>
      </c>
      <c r="E142" s="75" t="s">
        <v>1652</v>
      </c>
      <c r="F142" s="75" t="str">
        <f t="shared" ref="F142" si="39">Dollars</f>
        <v>Dollars</v>
      </c>
      <c r="G142" s="75" t="str">
        <f t="shared" ref="G142" si="40">Real2019</f>
        <v>Real $2019</v>
      </c>
      <c r="H142" s="75" t="str">
        <f>End_year</f>
        <v>End year</v>
      </c>
      <c r="I142" s="224"/>
      <c r="J142" s="223"/>
      <c r="K142" s="223"/>
      <c r="L142" s="223"/>
      <c r="M142" s="223"/>
      <c r="N142" s="224"/>
      <c r="O142" s="223"/>
      <c r="P142" s="223"/>
      <c r="Q142" s="223"/>
      <c r="R142" s="174">
        <f>(SUM('[3]Total by category'!S28:S29)
-SUM('[3]Total by category'!H28:H29))*10^6</f>
        <v>12281.931799932976</v>
      </c>
      <c r="S142" s="222">
        <f>(SUM('[3]Total by category'!T28:T29)
-SUM('[3]Total by category'!I28:I29))*10^6</f>
        <v>35104.932772687112</v>
      </c>
      <c r="T142" s="173">
        <f>(SUM('[3]Total by category'!U28:U29)
-SUM('[3]Total by category'!J28:J29))*10^6</f>
        <v>457754.44644259266</v>
      </c>
      <c r="U142" s="174">
        <f>(SUM('[3]Total by category'!V28:V29)
-SUM('[3]Total by category'!K28:K29))*10^6</f>
        <v>265574.48405612935</v>
      </c>
      <c r="V142" s="174">
        <f>(SUM('[3]Total by category'!W28:W29)
-SUM('[3]Total by category'!L28:L29))*10^6</f>
        <v>798170.45533590298</v>
      </c>
      <c r="W142" s="174">
        <f>(SUM('[3]Total by category'!X28:X29)
-SUM('[3]Total by category'!M28:M29))*10^6</f>
        <v>339818.28999477415</v>
      </c>
      <c r="X142" s="222">
        <f>(SUM('[3]Total by category'!Y28:Y29)
-SUM('[3]Total by category'!N28:N29))*10^6</f>
        <v>400627.52982277062</v>
      </c>
    </row>
    <row r="144" spans="3:24" ht="12.3" x14ac:dyDescent="0.35">
      <c r="D144" s="74" t="s">
        <v>133</v>
      </c>
      <c r="E144" s="67" t="s">
        <v>134</v>
      </c>
      <c r="F144" s="67" t="str">
        <f>F142</f>
        <v>Dollars</v>
      </c>
      <c r="G144" s="67" t="str">
        <f t="shared" ref="G144:H144" si="41">G142</f>
        <v>Real $2019</v>
      </c>
      <c r="H144" s="67" t="str">
        <f t="shared" si="41"/>
        <v>End year</v>
      </c>
      <c r="I144" s="177">
        <f t="shared" ref="I144:X144" si="42">SUM(I142:I142)</f>
        <v>0</v>
      </c>
      <c r="J144" s="175">
        <f t="shared" si="42"/>
        <v>0</v>
      </c>
      <c r="K144" s="175">
        <f t="shared" si="42"/>
        <v>0</v>
      </c>
      <c r="L144" s="175">
        <f t="shared" si="42"/>
        <v>0</v>
      </c>
      <c r="M144" s="175">
        <f t="shared" si="42"/>
        <v>0</v>
      </c>
      <c r="N144" s="177">
        <f t="shared" si="42"/>
        <v>0</v>
      </c>
      <c r="O144" s="175">
        <f t="shared" si="42"/>
        <v>0</v>
      </c>
      <c r="P144" s="175">
        <f t="shared" si="42"/>
        <v>0</v>
      </c>
      <c r="Q144" s="175">
        <f t="shared" si="42"/>
        <v>0</v>
      </c>
      <c r="R144" s="175">
        <f t="shared" si="42"/>
        <v>12281.931799932976</v>
      </c>
      <c r="S144" s="177">
        <f t="shared" si="42"/>
        <v>35104.932772687112</v>
      </c>
      <c r="T144" s="175">
        <f t="shared" si="42"/>
        <v>457754.44644259266</v>
      </c>
      <c r="U144" s="175">
        <f t="shared" si="42"/>
        <v>265574.48405612935</v>
      </c>
      <c r="V144" s="175">
        <f t="shared" si="42"/>
        <v>798170.45533590298</v>
      </c>
      <c r="W144" s="175">
        <f t="shared" si="42"/>
        <v>339818.28999477415</v>
      </c>
      <c r="X144" s="175">
        <f t="shared" si="42"/>
        <v>400627.52982277062</v>
      </c>
    </row>
    <row r="146" spans="3:30" ht="12.3" x14ac:dyDescent="0.35">
      <c r="C146" s="6"/>
      <c r="D146" s="73" t="s">
        <v>1643</v>
      </c>
      <c r="E146" s="64" t="s">
        <v>65</v>
      </c>
      <c r="F146" s="64" t="s">
        <v>66</v>
      </c>
      <c r="G146" s="64" t="s">
        <v>67</v>
      </c>
      <c r="H146" s="64" t="s">
        <v>68</v>
      </c>
      <c r="I146" s="64" t="str">
        <f>Capex_Historical!K$10</f>
        <v>RY09</v>
      </c>
      <c r="J146" s="96" t="str">
        <f>Capex_Historical!L$10</f>
        <v>RY10</v>
      </c>
      <c r="K146" s="64" t="str">
        <f>Capex_Historical!M$10</f>
        <v>RY11</v>
      </c>
      <c r="L146" s="64" t="str">
        <f>Capex_Historical!N$10</f>
        <v>RY12</v>
      </c>
      <c r="M146" s="64" t="str">
        <f>Capex_Historical!O$10</f>
        <v>RY13</v>
      </c>
      <c r="N146" s="88" t="str">
        <f>Capex_Historical!P$10</f>
        <v>RY14</v>
      </c>
      <c r="O146" s="96" t="str">
        <f>Capex_Historical!Q$10</f>
        <v>RY15</v>
      </c>
      <c r="P146" s="64" t="str">
        <f>Capex_Historical!R$10</f>
        <v>RY16</v>
      </c>
      <c r="Q146" s="64" t="str">
        <f>Capex_Historical!S$10</f>
        <v>RY17</v>
      </c>
      <c r="R146" s="64" t="str">
        <f>Capex_Historical!T$10</f>
        <v>RY18</v>
      </c>
      <c r="S146" s="88" t="str">
        <f>Capex_Historical!U$10</f>
        <v>RY19</v>
      </c>
      <c r="T146" s="64" t="str">
        <f>Capex_Historical!V$10</f>
        <v>RY20</v>
      </c>
      <c r="U146" s="64" t="str">
        <f>Capex_Historical!W$10</f>
        <v>RY21</v>
      </c>
      <c r="V146" s="64" t="str">
        <f>Capex_Historical!X$10</f>
        <v>RY22</v>
      </c>
      <c r="W146" s="64" t="str">
        <f>Capex_Historical!Y$10</f>
        <v>RY23</v>
      </c>
      <c r="X146" s="88" t="str">
        <f>Capex_Historical!Z$10</f>
        <v>RY24</v>
      </c>
      <c r="AD146" s="8" t="s">
        <v>675</v>
      </c>
    </row>
    <row r="147" spans="3:30" x14ac:dyDescent="0.35">
      <c r="C147" s="6"/>
      <c r="J147" s="97"/>
      <c r="K147" s="91"/>
      <c r="L147" s="91"/>
      <c r="M147" s="91"/>
      <c r="N147" s="89"/>
      <c r="O147" s="97"/>
      <c r="P147" s="91"/>
      <c r="Q147" s="91"/>
      <c r="R147" s="91"/>
      <c r="S147" s="89"/>
      <c r="T147" s="91"/>
      <c r="U147" s="91"/>
      <c r="V147" s="91"/>
      <c r="W147" s="91"/>
      <c r="X147" s="89"/>
    </row>
    <row r="148" spans="3:30" ht="12.3" x14ac:dyDescent="0.35">
      <c r="C148" s="15"/>
      <c r="D148" s="15" t="s">
        <v>1627</v>
      </c>
      <c r="E148" s="75" t="s">
        <v>134</v>
      </c>
      <c r="F148" s="75" t="str">
        <f t="shared" ref="F148:F163" si="43">Dollars</f>
        <v>Dollars</v>
      </c>
      <c r="G148" s="75" t="str">
        <f t="shared" ref="G148:G163" si="44">Real2019</f>
        <v>Real $2019</v>
      </c>
      <c r="H148" s="75" t="str">
        <f t="shared" ref="H148:H163" si="45">End_year</f>
        <v>End year</v>
      </c>
      <c r="I148" s="224"/>
      <c r="J148" s="223"/>
      <c r="K148" s="223"/>
      <c r="L148" s="223"/>
      <c r="M148" s="223"/>
      <c r="N148" s="224"/>
      <c r="O148" s="223"/>
      <c r="P148" s="223"/>
      <c r="Q148" s="223"/>
      <c r="R148" s="229">
        <f>R121
+R$144*(R121/R$138)</f>
        <v>0</v>
      </c>
      <c r="S148" s="230">
        <f t="shared" ref="S148:X148" si="46">S121
+S$144*(S121/S$138)</f>
        <v>0</v>
      </c>
      <c r="T148" s="231">
        <f t="shared" si="46"/>
        <v>0</v>
      </c>
      <c r="U148" s="229">
        <f t="shared" si="46"/>
        <v>0</v>
      </c>
      <c r="V148" s="229">
        <f t="shared" si="46"/>
        <v>0</v>
      </c>
      <c r="W148" s="229">
        <f t="shared" si="46"/>
        <v>0</v>
      </c>
      <c r="X148" s="230">
        <f t="shared" si="46"/>
        <v>0</v>
      </c>
      <c r="AD148" s="79" t="s">
        <v>1646</v>
      </c>
    </row>
    <row r="149" spans="3:30" ht="12.3" x14ac:dyDescent="0.35">
      <c r="C149" s="15"/>
      <c r="D149" s="15" t="s">
        <v>1628</v>
      </c>
      <c r="E149" s="75" t="s">
        <v>134</v>
      </c>
      <c r="F149" s="75" t="str">
        <f t="shared" si="43"/>
        <v>Dollars</v>
      </c>
      <c r="G149" s="75" t="str">
        <f t="shared" si="44"/>
        <v>Real $2019</v>
      </c>
      <c r="H149" s="75" t="str">
        <f t="shared" si="45"/>
        <v>End year</v>
      </c>
      <c r="I149" s="224"/>
      <c r="J149" s="223"/>
      <c r="K149" s="223"/>
      <c r="L149" s="223"/>
      <c r="M149" s="223"/>
      <c r="N149" s="224"/>
      <c r="O149" s="223"/>
      <c r="P149" s="223"/>
      <c r="Q149" s="223"/>
      <c r="R149" s="229">
        <f t="shared" ref="R149:X149" si="47">R122
+R$144*(R122/R$138)</f>
        <v>0</v>
      </c>
      <c r="S149" s="230">
        <f t="shared" si="47"/>
        <v>0</v>
      </c>
      <c r="T149" s="231">
        <f t="shared" si="47"/>
        <v>0</v>
      </c>
      <c r="U149" s="229">
        <f t="shared" si="47"/>
        <v>0</v>
      </c>
      <c r="V149" s="229">
        <f t="shared" si="47"/>
        <v>0</v>
      </c>
      <c r="W149" s="229">
        <f t="shared" si="47"/>
        <v>0</v>
      </c>
      <c r="X149" s="230">
        <f t="shared" si="47"/>
        <v>0</v>
      </c>
      <c r="AD149" s="79" t="s">
        <v>1646</v>
      </c>
    </row>
    <row r="150" spans="3:30" ht="12.3" x14ac:dyDescent="0.35">
      <c r="C150" s="15"/>
      <c r="D150" s="15" t="s">
        <v>1629</v>
      </c>
      <c r="E150" s="75" t="s">
        <v>134</v>
      </c>
      <c r="F150" s="75" t="str">
        <f t="shared" si="43"/>
        <v>Dollars</v>
      </c>
      <c r="G150" s="75" t="str">
        <f t="shared" si="44"/>
        <v>Real $2019</v>
      </c>
      <c r="H150" s="75" t="str">
        <f t="shared" si="45"/>
        <v>End year</v>
      </c>
      <c r="I150" s="224"/>
      <c r="J150" s="223"/>
      <c r="K150" s="223"/>
      <c r="L150" s="223"/>
      <c r="M150" s="223"/>
      <c r="N150" s="224"/>
      <c r="O150" s="223"/>
      <c r="P150" s="223"/>
      <c r="Q150" s="223"/>
      <c r="R150" s="229">
        <f t="shared" ref="R150:X150" si="48">R123
+R$144*(R123/R$138)</f>
        <v>0</v>
      </c>
      <c r="S150" s="230">
        <f t="shared" si="48"/>
        <v>0</v>
      </c>
      <c r="T150" s="231">
        <f t="shared" si="48"/>
        <v>0</v>
      </c>
      <c r="U150" s="229">
        <f t="shared" si="48"/>
        <v>0</v>
      </c>
      <c r="V150" s="229">
        <f t="shared" si="48"/>
        <v>0</v>
      </c>
      <c r="W150" s="229">
        <f t="shared" si="48"/>
        <v>0</v>
      </c>
      <c r="X150" s="230">
        <f t="shared" si="48"/>
        <v>0</v>
      </c>
      <c r="AD150" s="79" t="s">
        <v>1646</v>
      </c>
    </row>
    <row r="151" spans="3:30" ht="12.3" x14ac:dyDescent="0.35">
      <c r="C151" s="15"/>
      <c r="D151" s="15" t="s">
        <v>1630</v>
      </c>
      <c r="E151" s="75" t="s">
        <v>134</v>
      </c>
      <c r="F151" s="75" t="str">
        <f t="shared" si="43"/>
        <v>Dollars</v>
      </c>
      <c r="G151" s="75" t="str">
        <f t="shared" si="44"/>
        <v>Real $2019</v>
      </c>
      <c r="H151" s="75" t="str">
        <f t="shared" si="45"/>
        <v>End year</v>
      </c>
      <c r="I151" s="224"/>
      <c r="J151" s="223"/>
      <c r="K151" s="223"/>
      <c r="L151" s="223"/>
      <c r="M151" s="223"/>
      <c r="N151" s="224"/>
      <c r="O151" s="223"/>
      <c r="P151" s="223"/>
      <c r="Q151" s="223"/>
      <c r="R151" s="229">
        <f t="shared" ref="R151:X151" si="49">R124
+R$144*(R124/R$138)</f>
        <v>0</v>
      </c>
      <c r="S151" s="230">
        <f t="shared" si="49"/>
        <v>0</v>
      </c>
      <c r="T151" s="231">
        <f t="shared" si="49"/>
        <v>0</v>
      </c>
      <c r="U151" s="229">
        <f t="shared" si="49"/>
        <v>0</v>
      </c>
      <c r="V151" s="229">
        <f t="shared" si="49"/>
        <v>0</v>
      </c>
      <c r="W151" s="229">
        <f t="shared" si="49"/>
        <v>0</v>
      </c>
      <c r="X151" s="230">
        <f t="shared" si="49"/>
        <v>0</v>
      </c>
      <c r="AD151" s="79" t="s">
        <v>1646</v>
      </c>
    </row>
    <row r="152" spans="3:30" ht="12.3" x14ac:dyDescent="0.35">
      <c r="C152" s="15"/>
      <c r="D152" s="15" t="s">
        <v>456</v>
      </c>
      <c r="E152" s="75" t="s">
        <v>134</v>
      </c>
      <c r="F152" s="75" t="str">
        <f t="shared" si="43"/>
        <v>Dollars</v>
      </c>
      <c r="G152" s="75" t="str">
        <f t="shared" si="44"/>
        <v>Real $2019</v>
      </c>
      <c r="H152" s="75" t="str">
        <f t="shared" si="45"/>
        <v>End year</v>
      </c>
      <c r="I152" s="224"/>
      <c r="J152" s="223"/>
      <c r="K152" s="223"/>
      <c r="L152" s="223"/>
      <c r="M152" s="223"/>
      <c r="N152" s="224"/>
      <c r="O152" s="223"/>
      <c r="P152" s="223"/>
      <c r="Q152" s="223"/>
      <c r="R152" s="229">
        <f t="shared" ref="R152:X152" si="50">R125
+R$144*(R125/R$138)</f>
        <v>0</v>
      </c>
      <c r="S152" s="230">
        <f t="shared" si="50"/>
        <v>0</v>
      </c>
      <c r="T152" s="231">
        <f t="shared" si="50"/>
        <v>0</v>
      </c>
      <c r="U152" s="229">
        <f t="shared" si="50"/>
        <v>0</v>
      </c>
      <c r="V152" s="229">
        <f t="shared" si="50"/>
        <v>0</v>
      </c>
      <c r="W152" s="229">
        <f t="shared" si="50"/>
        <v>0</v>
      </c>
      <c r="X152" s="230">
        <f t="shared" si="50"/>
        <v>0</v>
      </c>
      <c r="AD152" s="79" t="s">
        <v>1646</v>
      </c>
    </row>
    <row r="153" spans="3:30" ht="12.3" x14ac:dyDescent="0.35">
      <c r="C153" s="15"/>
      <c r="D153" s="15" t="s">
        <v>1631</v>
      </c>
      <c r="E153" s="75" t="s">
        <v>134</v>
      </c>
      <c r="F153" s="75" t="str">
        <f t="shared" si="43"/>
        <v>Dollars</v>
      </c>
      <c r="G153" s="75" t="str">
        <f t="shared" si="44"/>
        <v>Real $2019</v>
      </c>
      <c r="H153" s="75" t="str">
        <f t="shared" si="45"/>
        <v>End year</v>
      </c>
      <c r="I153" s="224"/>
      <c r="J153" s="223"/>
      <c r="K153" s="223"/>
      <c r="L153" s="223"/>
      <c r="M153" s="223"/>
      <c r="N153" s="224"/>
      <c r="O153" s="223"/>
      <c r="P153" s="223"/>
      <c r="Q153" s="223"/>
      <c r="R153" s="229">
        <f t="shared" ref="R153:X153" si="51">R126
+R$144*(R126/R$138)</f>
        <v>0</v>
      </c>
      <c r="S153" s="230">
        <f t="shared" si="51"/>
        <v>0</v>
      </c>
      <c r="T153" s="231">
        <f t="shared" si="51"/>
        <v>0</v>
      </c>
      <c r="U153" s="229">
        <f t="shared" si="51"/>
        <v>0</v>
      </c>
      <c r="V153" s="229">
        <f t="shared" si="51"/>
        <v>0</v>
      </c>
      <c r="W153" s="229">
        <f t="shared" si="51"/>
        <v>0</v>
      </c>
      <c r="X153" s="230">
        <f t="shared" si="51"/>
        <v>0</v>
      </c>
      <c r="AD153" s="79" t="s">
        <v>1646</v>
      </c>
    </row>
    <row r="154" spans="3:30" ht="12.3" x14ac:dyDescent="0.35">
      <c r="C154" s="15"/>
      <c r="D154" s="15" t="s">
        <v>1632</v>
      </c>
      <c r="E154" s="75" t="s">
        <v>134</v>
      </c>
      <c r="F154" s="75" t="str">
        <f t="shared" si="43"/>
        <v>Dollars</v>
      </c>
      <c r="G154" s="75" t="str">
        <f t="shared" si="44"/>
        <v>Real $2019</v>
      </c>
      <c r="H154" s="75" t="str">
        <f t="shared" si="45"/>
        <v>End year</v>
      </c>
      <c r="I154" s="224"/>
      <c r="J154" s="223"/>
      <c r="K154" s="223"/>
      <c r="L154" s="223"/>
      <c r="M154" s="223"/>
      <c r="N154" s="224"/>
      <c r="O154" s="223"/>
      <c r="P154" s="223"/>
      <c r="Q154" s="223"/>
      <c r="R154" s="229">
        <f t="shared" ref="R154:X154" si="52">R127
+R$144*(R127/R$138)</f>
        <v>0</v>
      </c>
      <c r="S154" s="230">
        <f t="shared" si="52"/>
        <v>0</v>
      </c>
      <c r="T154" s="231">
        <f t="shared" si="52"/>
        <v>0</v>
      </c>
      <c r="U154" s="229">
        <f t="shared" si="52"/>
        <v>0</v>
      </c>
      <c r="V154" s="229">
        <f t="shared" si="52"/>
        <v>0</v>
      </c>
      <c r="W154" s="229">
        <f t="shared" si="52"/>
        <v>0</v>
      </c>
      <c r="X154" s="230">
        <f t="shared" si="52"/>
        <v>0</v>
      </c>
      <c r="AD154" s="79" t="s">
        <v>1646</v>
      </c>
    </row>
    <row r="155" spans="3:30" ht="12.3" x14ac:dyDescent="0.35">
      <c r="C155" s="12"/>
      <c r="D155" s="12" t="s">
        <v>1633</v>
      </c>
      <c r="E155" s="75" t="s">
        <v>134</v>
      </c>
      <c r="F155" s="75" t="str">
        <f t="shared" si="43"/>
        <v>Dollars</v>
      </c>
      <c r="G155" s="75" t="str">
        <f t="shared" si="44"/>
        <v>Real $2019</v>
      </c>
      <c r="H155" s="75" t="str">
        <f t="shared" si="45"/>
        <v>End year</v>
      </c>
      <c r="I155" s="224"/>
      <c r="J155" s="223"/>
      <c r="K155" s="223"/>
      <c r="L155" s="223"/>
      <c r="M155" s="223"/>
      <c r="N155" s="224"/>
      <c r="O155" s="223"/>
      <c r="P155" s="223"/>
      <c r="Q155" s="223"/>
      <c r="R155" s="229">
        <f t="shared" ref="R155:X155" si="53">R128
+R$144*(R128/R$138)</f>
        <v>0</v>
      </c>
      <c r="S155" s="230">
        <f t="shared" si="53"/>
        <v>0</v>
      </c>
      <c r="T155" s="231">
        <f t="shared" si="53"/>
        <v>0</v>
      </c>
      <c r="U155" s="229">
        <f t="shared" si="53"/>
        <v>0</v>
      </c>
      <c r="V155" s="229">
        <f t="shared" si="53"/>
        <v>0</v>
      </c>
      <c r="W155" s="229">
        <f t="shared" si="53"/>
        <v>0</v>
      </c>
      <c r="X155" s="230">
        <f t="shared" si="53"/>
        <v>0</v>
      </c>
      <c r="AD155" s="79" t="s">
        <v>1646</v>
      </c>
    </row>
    <row r="156" spans="3:30" ht="12.3" x14ac:dyDescent="0.35">
      <c r="C156" s="12"/>
      <c r="D156" s="12" t="s">
        <v>1634</v>
      </c>
      <c r="E156" s="75" t="s">
        <v>134</v>
      </c>
      <c r="F156" s="75" t="str">
        <f t="shared" si="43"/>
        <v>Dollars</v>
      </c>
      <c r="G156" s="75" t="str">
        <f t="shared" si="44"/>
        <v>Real $2019</v>
      </c>
      <c r="H156" s="75" t="str">
        <f t="shared" si="45"/>
        <v>End year</v>
      </c>
      <c r="I156" s="224"/>
      <c r="J156" s="223"/>
      <c r="K156" s="223"/>
      <c r="L156" s="223"/>
      <c r="M156" s="223"/>
      <c r="N156" s="224"/>
      <c r="O156" s="223"/>
      <c r="P156" s="223"/>
      <c r="Q156" s="223"/>
      <c r="R156" s="229">
        <f t="shared" ref="R156:X156" si="54">R129
+R$144*(R129/R$138)</f>
        <v>0</v>
      </c>
      <c r="S156" s="230">
        <f t="shared" si="54"/>
        <v>0</v>
      </c>
      <c r="T156" s="231">
        <f t="shared" si="54"/>
        <v>0</v>
      </c>
      <c r="U156" s="229">
        <f t="shared" si="54"/>
        <v>0</v>
      </c>
      <c r="V156" s="229">
        <f t="shared" si="54"/>
        <v>0</v>
      </c>
      <c r="W156" s="229">
        <f t="shared" si="54"/>
        <v>0</v>
      </c>
      <c r="X156" s="230">
        <f t="shared" si="54"/>
        <v>0</v>
      </c>
      <c r="AD156" s="79" t="s">
        <v>1647</v>
      </c>
    </row>
    <row r="157" spans="3:30" ht="12.3" x14ac:dyDescent="0.35">
      <c r="C157" s="12"/>
      <c r="D157" s="12" t="s">
        <v>1635</v>
      </c>
      <c r="E157" s="75" t="s">
        <v>134</v>
      </c>
      <c r="F157" s="75" t="str">
        <f t="shared" si="43"/>
        <v>Dollars</v>
      </c>
      <c r="G157" s="75" t="str">
        <f t="shared" si="44"/>
        <v>Real $2019</v>
      </c>
      <c r="H157" s="75" t="str">
        <f t="shared" si="45"/>
        <v>End year</v>
      </c>
      <c r="I157" s="224"/>
      <c r="J157" s="223"/>
      <c r="K157" s="223"/>
      <c r="L157" s="223"/>
      <c r="M157" s="223"/>
      <c r="N157" s="224"/>
      <c r="O157" s="223"/>
      <c r="P157" s="223"/>
      <c r="Q157" s="223"/>
      <c r="R157" s="229">
        <f t="shared" ref="R157:X157" si="55">R130
+R$144*(R130/R$138)</f>
        <v>0</v>
      </c>
      <c r="S157" s="230">
        <f t="shared" si="55"/>
        <v>0</v>
      </c>
      <c r="T157" s="231">
        <f t="shared" si="55"/>
        <v>0</v>
      </c>
      <c r="U157" s="229">
        <f t="shared" si="55"/>
        <v>0</v>
      </c>
      <c r="V157" s="229">
        <f t="shared" si="55"/>
        <v>0</v>
      </c>
      <c r="W157" s="229">
        <f t="shared" si="55"/>
        <v>0</v>
      </c>
      <c r="X157" s="230">
        <f t="shared" si="55"/>
        <v>0</v>
      </c>
      <c r="AD157" s="79" t="s">
        <v>1645</v>
      </c>
    </row>
    <row r="158" spans="3:30" ht="12.3" x14ac:dyDescent="0.35">
      <c r="C158" s="12"/>
      <c r="D158" s="12" t="s">
        <v>1636</v>
      </c>
      <c r="E158" s="75" t="s">
        <v>134</v>
      </c>
      <c r="F158" s="75" t="str">
        <f t="shared" si="43"/>
        <v>Dollars</v>
      </c>
      <c r="G158" s="75" t="str">
        <f t="shared" si="44"/>
        <v>Real $2019</v>
      </c>
      <c r="H158" s="75" t="str">
        <f t="shared" si="45"/>
        <v>End year</v>
      </c>
      <c r="I158" s="224"/>
      <c r="J158" s="223"/>
      <c r="K158" s="223"/>
      <c r="L158" s="223"/>
      <c r="M158" s="223"/>
      <c r="N158" s="224"/>
      <c r="O158" s="223"/>
      <c r="P158" s="223"/>
      <c r="Q158" s="223"/>
      <c r="R158" s="229">
        <f t="shared" ref="R158:X158" si="56">R131
+R$144*(R131/R$138)</f>
        <v>0</v>
      </c>
      <c r="S158" s="230">
        <f t="shared" si="56"/>
        <v>0</v>
      </c>
      <c r="T158" s="231">
        <f t="shared" si="56"/>
        <v>7430575.5631388817</v>
      </c>
      <c r="U158" s="229">
        <f t="shared" si="56"/>
        <v>708875.01512182283</v>
      </c>
      <c r="V158" s="229">
        <f t="shared" si="56"/>
        <v>713953.3957301554</v>
      </c>
      <c r="W158" s="229">
        <f t="shared" si="56"/>
        <v>719494.38803441706</v>
      </c>
      <c r="X158" s="230">
        <f t="shared" si="56"/>
        <v>724219.30768063921</v>
      </c>
      <c r="AD158" s="79" t="s">
        <v>1645</v>
      </c>
    </row>
    <row r="159" spans="3:30" ht="12.3" x14ac:dyDescent="0.35">
      <c r="C159" s="12"/>
      <c r="D159" s="12" t="s">
        <v>128</v>
      </c>
      <c r="E159" s="75" t="s">
        <v>134</v>
      </c>
      <c r="F159" s="75" t="str">
        <f t="shared" si="43"/>
        <v>Dollars</v>
      </c>
      <c r="G159" s="75" t="str">
        <f t="shared" si="44"/>
        <v>Real $2019</v>
      </c>
      <c r="H159" s="75" t="str">
        <f t="shared" si="45"/>
        <v>End year</v>
      </c>
      <c r="I159" s="224"/>
      <c r="J159" s="223"/>
      <c r="K159" s="223"/>
      <c r="L159" s="223"/>
      <c r="M159" s="223"/>
      <c r="N159" s="224"/>
      <c r="O159" s="223"/>
      <c r="P159" s="223"/>
      <c r="Q159" s="223"/>
      <c r="R159" s="229">
        <f t="shared" ref="R159:X159" si="57">R132
+R$144*(R132/R$138)</f>
        <v>4597901.1515897028</v>
      </c>
      <c r="S159" s="230">
        <f t="shared" si="57"/>
        <v>4812752.9196320754</v>
      </c>
      <c r="T159" s="231">
        <f t="shared" si="57"/>
        <v>10761451.866960641</v>
      </c>
      <c r="U159" s="229">
        <f t="shared" si="57"/>
        <v>9430848.2188013438</v>
      </c>
      <c r="V159" s="229">
        <f t="shared" si="57"/>
        <v>7359695.7973945532</v>
      </c>
      <c r="W159" s="229">
        <f t="shared" si="57"/>
        <v>4891716.6176201925</v>
      </c>
      <c r="X159" s="230">
        <f t="shared" si="57"/>
        <v>5051456.2576843407</v>
      </c>
      <c r="AD159" s="79" t="s">
        <v>1647</v>
      </c>
    </row>
    <row r="160" spans="3:30" ht="12.3" x14ac:dyDescent="0.35">
      <c r="C160" s="12"/>
      <c r="D160" s="12" t="s">
        <v>129</v>
      </c>
      <c r="E160" s="75" t="s">
        <v>134</v>
      </c>
      <c r="F160" s="75" t="str">
        <f t="shared" si="43"/>
        <v>Dollars</v>
      </c>
      <c r="G160" s="75" t="str">
        <f t="shared" si="44"/>
        <v>Real $2019</v>
      </c>
      <c r="H160" s="75" t="str">
        <f t="shared" si="45"/>
        <v>End year</v>
      </c>
      <c r="I160" s="224"/>
      <c r="J160" s="223"/>
      <c r="K160" s="223"/>
      <c r="L160" s="223"/>
      <c r="M160" s="223"/>
      <c r="N160" s="224"/>
      <c r="O160" s="223"/>
      <c r="P160" s="223"/>
      <c r="Q160" s="223"/>
      <c r="R160" s="229">
        <f t="shared" ref="R160:X160" si="58">R133
+R$144*(R133/R$138)</f>
        <v>0</v>
      </c>
      <c r="S160" s="230">
        <f t="shared" si="58"/>
        <v>0</v>
      </c>
      <c r="T160" s="231">
        <f t="shared" si="58"/>
        <v>0</v>
      </c>
      <c r="U160" s="229">
        <f t="shared" si="58"/>
        <v>0</v>
      </c>
      <c r="V160" s="229">
        <f t="shared" si="58"/>
        <v>0</v>
      </c>
      <c r="W160" s="229">
        <f t="shared" si="58"/>
        <v>0</v>
      </c>
      <c r="X160" s="230">
        <f t="shared" si="58"/>
        <v>0</v>
      </c>
      <c r="AD160" s="79" t="s">
        <v>1644</v>
      </c>
    </row>
    <row r="161" spans="1:31" ht="12.3" x14ac:dyDescent="0.35">
      <c r="C161" s="12"/>
      <c r="D161" s="12" t="s">
        <v>1637</v>
      </c>
      <c r="E161" s="75" t="s">
        <v>134</v>
      </c>
      <c r="F161" s="75" t="str">
        <f t="shared" si="43"/>
        <v>Dollars</v>
      </c>
      <c r="G161" s="75" t="str">
        <f t="shared" si="44"/>
        <v>Real $2019</v>
      </c>
      <c r="H161" s="75" t="str">
        <f t="shared" si="45"/>
        <v>End year</v>
      </c>
      <c r="I161" s="224"/>
      <c r="J161" s="223"/>
      <c r="K161" s="223"/>
      <c r="L161" s="223"/>
      <c r="M161" s="223"/>
      <c r="N161" s="224"/>
      <c r="O161" s="223"/>
      <c r="P161" s="223"/>
      <c r="Q161" s="223"/>
      <c r="R161" s="229">
        <f t="shared" ref="R161:X161" si="59">R134
+R$144*(R134/R$138)</f>
        <v>557568.30112000008</v>
      </c>
      <c r="S161" s="230">
        <f t="shared" si="59"/>
        <v>559898.37905038067</v>
      </c>
      <c r="T161" s="231">
        <f t="shared" si="59"/>
        <v>1054415.3319647014</v>
      </c>
      <c r="U161" s="229">
        <f t="shared" si="59"/>
        <v>1060710.1914965308</v>
      </c>
      <c r="V161" s="229">
        <f t="shared" si="59"/>
        <v>1068309.1193084118</v>
      </c>
      <c r="W161" s="229">
        <f t="shared" si="59"/>
        <v>1076600.2663833643</v>
      </c>
      <c r="X161" s="230">
        <f t="shared" si="59"/>
        <v>1083670.3003327041</v>
      </c>
      <c r="AD161" s="79" t="s">
        <v>1648</v>
      </c>
    </row>
    <row r="162" spans="1:31" ht="12.3" x14ac:dyDescent="0.35">
      <c r="C162" s="12"/>
      <c r="D162" s="12" t="s">
        <v>1807</v>
      </c>
      <c r="E162" s="75" t="s">
        <v>134</v>
      </c>
      <c r="F162" s="75" t="str">
        <f t="shared" si="43"/>
        <v>Dollars</v>
      </c>
      <c r="G162" s="75" t="str">
        <f t="shared" si="44"/>
        <v>Real $2019</v>
      </c>
      <c r="H162" s="75" t="str">
        <f t="shared" si="45"/>
        <v>End year</v>
      </c>
      <c r="I162" s="224"/>
      <c r="J162" s="223"/>
      <c r="K162" s="223"/>
      <c r="L162" s="223"/>
      <c r="M162" s="223"/>
      <c r="N162" s="224"/>
      <c r="O162" s="223"/>
      <c r="P162" s="223"/>
      <c r="Q162" s="223"/>
      <c r="R162" s="229">
        <f t="shared" ref="R162:X162" si="60">R135
+R$144*(R135/R$138)</f>
        <v>0</v>
      </c>
      <c r="S162" s="230">
        <f t="shared" si="60"/>
        <v>0</v>
      </c>
      <c r="T162" s="231">
        <f t="shared" si="60"/>
        <v>4750560.1462707985</v>
      </c>
      <c r="U162" s="229">
        <f t="shared" si="60"/>
        <v>0</v>
      </c>
      <c r="V162" s="229">
        <f t="shared" si="60"/>
        <v>19732791.210621122</v>
      </c>
      <c r="W162" s="229">
        <f t="shared" si="60"/>
        <v>0</v>
      </c>
      <c r="X162" s="230">
        <f t="shared" si="60"/>
        <v>457289.7243798456</v>
      </c>
      <c r="AD162" s="79" t="s">
        <v>1646</v>
      </c>
    </row>
    <row r="163" spans="1:31" ht="12.3" x14ac:dyDescent="0.35">
      <c r="C163" s="12"/>
      <c r="D163" s="12" t="s">
        <v>1808</v>
      </c>
      <c r="E163" s="75" t="s">
        <v>134</v>
      </c>
      <c r="F163" s="75" t="str">
        <f t="shared" si="43"/>
        <v>Dollars</v>
      </c>
      <c r="G163" s="75" t="str">
        <f t="shared" si="44"/>
        <v>Real $2019</v>
      </c>
      <c r="H163" s="75" t="str">
        <f t="shared" si="45"/>
        <v>End year</v>
      </c>
      <c r="I163" s="224"/>
      <c r="J163" s="223"/>
      <c r="K163" s="223"/>
      <c r="L163" s="223"/>
      <c r="M163" s="223"/>
      <c r="N163" s="224"/>
      <c r="O163" s="223"/>
      <c r="P163" s="223"/>
      <c r="Q163" s="223"/>
      <c r="R163" s="229">
        <f t="shared" ref="R163:X163" si="61">R136
+R$144*(R136/R$138)</f>
        <v>0</v>
      </c>
      <c r="S163" s="230">
        <f t="shared" si="61"/>
        <v>0</v>
      </c>
      <c r="T163" s="231">
        <f t="shared" si="61"/>
        <v>14653685.855607569</v>
      </c>
      <c r="U163" s="229">
        <f t="shared" si="61"/>
        <v>3797287.3161364323</v>
      </c>
      <c r="V163" s="229">
        <f t="shared" si="61"/>
        <v>3446722.7197816586</v>
      </c>
      <c r="W163" s="229">
        <f t="shared" si="61"/>
        <v>3863653.1679568002</v>
      </c>
      <c r="X163" s="230">
        <f t="shared" si="61"/>
        <v>3083916.1722452408</v>
      </c>
      <c r="AD163" s="79" t="s">
        <v>1646</v>
      </c>
    </row>
    <row r="165" spans="1:31" ht="12.3" x14ac:dyDescent="0.35">
      <c r="D165" s="74" t="str">
        <f>"Total "&amp;D141</f>
        <v xml:space="preserve">Total </v>
      </c>
      <c r="E165" s="67" t="s">
        <v>134</v>
      </c>
      <c r="F165" s="67" t="str">
        <f>F148</f>
        <v>Dollars</v>
      </c>
      <c r="G165" s="67" t="str">
        <f t="shared" ref="G165:H165" si="62">G148</f>
        <v>Real $2019</v>
      </c>
      <c r="H165" s="67" t="str">
        <f t="shared" si="62"/>
        <v>End year</v>
      </c>
      <c r="I165" s="177">
        <f>SUM(I148:I163)</f>
        <v>0</v>
      </c>
      <c r="J165" s="175">
        <f t="shared" ref="J165:X165" si="63">SUM(J148:J163)</f>
        <v>0</v>
      </c>
      <c r="K165" s="175">
        <f t="shared" si="63"/>
        <v>0</v>
      </c>
      <c r="L165" s="175">
        <f t="shared" si="63"/>
        <v>0</v>
      </c>
      <c r="M165" s="175">
        <f t="shared" si="63"/>
        <v>0</v>
      </c>
      <c r="N165" s="175">
        <f t="shared" si="63"/>
        <v>0</v>
      </c>
      <c r="O165" s="176">
        <f t="shared" si="63"/>
        <v>0</v>
      </c>
      <c r="P165" s="175">
        <f t="shared" si="63"/>
        <v>0</v>
      </c>
      <c r="Q165" s="175">
        <f t="shared" si="63"/>
        <v>0</v>
      </c>
      <c r="R165" s="175">
        <f t="shared" si="63"/>
        <v>5155469.4527097028</v>
      </c>
      <c r="S165" s="177">
        <f t="shared" si="63"/>
        <v>5372651.2986824559</v>
      </c>
      <c r="T165" s="175">
        <f t="shared" si="63"/>
        <v>38650688.763942592</v>
      </c>
      <c r="U165" s="175">
        <f t="shared" si="63"/>
        <v>14997720.74155613</v>
      </c>
      <c r="V165" s="175">
        <f t="shared" si="63"/>
        <v>32321472.242835902</v>
      </c>
      <c r="W165" s="175">
        <f t="shared" si="63"/>
        <v>10551464.439994775</v>
      </c>
      <c r="X165" s="175">
        <f t="shared" si="63"/>
        <v>10400551.76232277</v>
      </c>
    </row>
    <row r="167" spans="1:31" ht="12.3" x14ac:dyDescent="0.35">
      <c r="A167" s="70">
        <f>IF(SUM($I167:$X167)&gt;0,1,0)</f>
        <v>0</v>
      </c>
      <c r="B167" s="6"/>
      <c r="C167" s="6"/>
      <c r="D167" s="15" t="s">
        <v>139</v>
      </c>
      <c r="E167" s="6"/>
      <c r="F167" s="6"/>
      <c r="G167" s="6"/>
      <c r="H167" s="6"/>
      <c r="I167" s="70">
        <f>IF(OR(ISERROR(I165),ROUND(I165-'2.1'!I$110,4)&lt;&gt;0),1,0)</f>
        <v>0</v>
      </c>
      <c r="J167" s="70">
        <f>IF(OR(ISERROR(J165),ROUND(J165-'2.1'!J$110,4)&lt;&gt;0),1,0)</f>
        <v>0</v>
      </c>
      <c r="K167" s="70">
        <f>IF(OR(ISERROR(K165),ROUND(K165-'2.1'!K$110,4)&lt;&gt;0),1,0)</f>
        <v>0</v>
      </c>
      <c r="L167" s="70">
        <f>IF(OR(ISERROR(L165),ROUND(L165-'2.1'!L$110,4)&lt;&gt;0),1,0)</f>
        <v>0</v>
      </c>
      <c r="M167" s="70">
        <f>IF(OR(ISERROR(M165),ROUND(M165-'2.1'!M$110,4)&lt;&gt;0),1,0)</f>
        <v>0</v>
      </c>
      <c r="N167" s="70">
        <f>IF(OR(ISERROR(N165),ROUND(N165-'2.1'!N$110,4)&lt;&gt;0),1,0)</f>
        <v>0</v>
      </c>
      <c r="O167" s="70">
        <f>IF(OR(ISERROR(O165),ROUND(O165-'2.1'!O$110,4)&lt;&gt;0),1,0)</f>
        <v>0</v>
      </c>
      <c r="P167" s="70">
        <f>IF(OR(ISERROR(P165),ROUND(P165-'2.1'!P$110,4)&lt;&gt;0),1,0)</f>
        <v>0</v>
      </c>
      <c r="Q167" s="70">
        <f>IF(OR(ISERROR(Q165),ROUND(Q165-'2.1'!Q$110,4)&lt;&gt;0),1,0)</f>
        <v>0</v>
      </c>
      <c r="R167" s="70">
        <f>IF(OR(ISERROR(R165),ROUND(R165-'2.1'!R$110,4)&lt;&gt;0),1,0)</f>
        <v>0</v>
      </c>
      <c r="S167" s="70">
        <f>IF(OR(ISERROR(S165),ROUND(S165-'2.1'!S$110,4)&lt;&gt;0),1,0)</f>
        <v>0</v>
      </c>
      <c r="T167" s="70">
        <f>IF(OR(ISERROR(T165),ROUND(T165-'2.1'!T$110,4)&lt;&gt;0),1,0)</f>
        <v>0</v>
      </c>
      <c r="U167" s="70">
        <f>IF(OR(ISERROR(U165),ROUND(U165-'2.1'!U$110,4)&lt;&gt;0),1,0)</f>
        <v>0</v>
      </c>
      <c r="V167" s="70">
        <f>IF(OR(ISERROR(V165),ROUND(V165-'2.1'!V$110,4)&lt;&gt;0),1,0)</f>
        <v>0</v>
      </c>
      <c r="W167" s="70">
        <f>IF(OR(ISERROR(W165),ROUND(W165-'2.1'!W$110,4)&lt;&gt;0),1,0)</f>
        <v>0</v>
      </c>
      <c r="X167" s="70">
        <f>IF(OR(ISERROR(X165),ROUND(X165-'2.1'!X$110,4)&lt;&gt;0),1,0)</f>
        <v>0</v>
      </c>
    </row>
    <row r="169" spans="1:31" ht="12.3" x14ac:dyDescent="0.35">
      <c r="C169" s="6"/>
      <c r="D169" s="73" t="s">
        <v>1002</v>
      </c>
      <c r="E169" s="64" t="s">
        <v>65</v>
      </c>
      <c r="F169" s="64" t="s">
        <v>66</v>
      </c>
      <c r="G169" s="64" t="s">
        <v>67</v>
      </c>
      <c r="H169" s="64" t="s">
        <v>68</v>
      </c>
      <c r="I169" s="64" t="str">
        <f>Capex_Historical!K$10</f>
        <v>RY09</v>
      </c>
      <c r="J169" s="96" t="str">
        <f>Capex_Historical!L$10</f>
        <v>RY10</v>
      </c>
      <c r="K169" s="64" t="str">
        <f>Capex_Historical!M$10</f>
        <v>RY11</v>
      </c>
      <c r="L169" s="64" t="str">
        <f>Capex_Historical!N$10</f>
        <v>RY12</v>
      </c>
      <c r="M169" s="64" t="str">
        <f>Capex_Historical!O$10</f>
        <v>RY13</v>
      </c>
      <c r="N169" s="88" t="str">
        <f>Capex_Historical!P$10</f>
        <v>RY14</v>
      </c>
      <c r="O169" s="96" t="str">
        <f>Capex_Historical!Q$10</f>
        <v>RY15</v>
      </c>
      <c r="P169" s="64" t="str">
        <f>Capex_Historical!R$10</f>
        <v>RY16</v>
      </c>
      <c r="Q169" s="64" t="str">
        <f>Capex_Historical!S$10</f>
        <v>RY17</v>
      </c>
      <c r="R169" s="64" t="str">
        <f>Capex_Historical!T$10</f>
        <v>RY18</v>
      </c>
      <c r="S169" s="88" t="str">
        <f>Capex_Historical!U$10</f>
        <v>RY19</v>
      </c>
      <c r="T169" s="64" t="str">
        <f>Capex_Historical!V$10</f>
        <v>RY20</v>
      </c>
      <c r="U169" s="64" t="str">
        <f>Capex_Historical!W$10</f>
        <v>RY21</v>
      </c>
      <c r="V169" s="64" t="str">
        <f>Capex_Historical!X$10</f>
        <v>RY22</v>
      </c>
      <c r="W169" s="64" t="str">
        <f>Capex_Historical!Y$10</f>
        <v>RY23</v>
      </c>
      <c r="X169" s="88" t="str">
        <f>Capex_Historical!Z$10</f>
        <v>RY24</v>
      </c>
      <c r="Z169" s="6"/>
      <c r="AA169" s="6"/>
      <c r="AB169" s="6"/>
      <c r="AC169" s="6"/>
      <c r="AD169" s="6"/>
      <c r="AE169" s="8" t="s">
        <v>1639</v>
      </c>
    </row>
    <row r="170" spans="1:31" x14ac:dyDescent="0.35">
      <c r="C170" s="6"/>
      <c r="J170" s="97"/>
      <c r="K170" s="91"/>
      <c r="L170" s="91"/>
      <c r="M170" s="91"/>
      <c r="N170" s="89"/>
      <c r="O170" s="97"/>
      <c r="P170" s="91"/>
      <c r="Q170" s="91"/>
      <c r="R170" s="91"/>
      <c r="S170" s="89"/>
      <c r="T170" s="91"/>
      <c r="U170" s="91"/>
      <c r="V170" s="91"/>
      <c r="W170" s="91"/>
      <c r="X170" s="89"/>
      <c r="Z170" s="6"/>
      <c r="AA170" s="6"/>
      <c r="AB170" s="6"/>
      <c r="AC170" s="6"/>
      <c r="AD170" s="6"/>
    </row>
    <row r="171" spans="1:31" ht="12.75" customHeight="1" x14ac:dyDescent="0.35">
      <c r="C171" s="15" t="s">
        <v>988</v>
      </c>
      <c r="D171" s="15" t="s">
        <v>989</v>
      </c>
      <c r="E171" s="75" t="s">
        <v>134</v>
      </c>
      <c r="F171" s="75" t="str">
        <f t="shared" ref="F171:F189" si="64">Dollars</f>
        <v>Dollars</v>
      </c>
      <c r="G171" s="75" t="str">
        <f t="shared" ref="G171:G189" si="65">Real2019</f>
        <v>Real $2019</v>
      </c>
      <c r="H171" s="75" t="str">
        <f t="shared" ref="H171:H189" si="66">End_year</f>
        <v>End year</v>
      </c>
      <c r="I171" s="224"/>
      <c r="J171" s="223"/>
      <c r="K171" s="223"/>
      <c r="L171" s="223"/>
      <c r="M171" s="223"/>
      <c r="N171" s="224"/>
      <c r="O171" s="223"/>
      <c r="P171" s="223"/>
      <c r="Q171" s="223"/>
      <c r="R171" s="229">
        <f t="shared" ref="R171:X186" si="67">SUMIF($AD$148:$AD$163,$AE171,R$148:R$163)</f>
        <v>4597901.1515897028</v>
      </c>
      <c r="S171" s="230">
        <f t="shared" si="67"/>
        <v>4812752.9196320754</v>
      </c>
      <c r="T171" s="231">
        <f t="shared" si="67"/>
        <v>10761451.866960641</v>
      </c>
      <c r="U171" s="229">
        <f t="shared" si="67"/>
        <v>9430848.2188013438</v>
      </c>
      <c r="V171" s="229">
        <f t="shared" si="67"/>
        <v>7359695.7973945532</v>
      </c>
      <c r="W171" s="229">
        <f t="shared" si="67"/>
        <v>4891716.6176201925</v>
      </c>
      <c r="X171" s="230">
        <f t="shared" si="67"/>
        <v>5051456.2576843407</v>
      </c>
      <c r="Z171" s="6"/>
      <c r="AA171" s="6"/>
      <c r="AB171" s="6"/>
      <c r="AC171" s="6"/>
      <c r="AD171" s="6"/>
      <c r="AE171" s="12" t="str">
        <f>C171&amp;" - "&amp;D171</f>
        <v xml:space="preserve">IT &amp; COMMUNICATIONS - Total </v>
      </c>
    </row>
    <row r="172" spans="1:31" ht="12.3" x14ac:dyDescent="0.35">
      <c r="C172" s="15" t="s">
        <v>990</v>
      </c>
      <c r="D172" s="15" t="s">
        <v>499</v>
      </c>
      <c r="E172" s="75" t="s">
        <v>134</v>
      </c>
      <c r="F172" s="75" t="str">
        <f t="shared" si="64"/>
        <v>Dollars</v>
      </c>
      <c r="G172" s="75" t="str">
        <f t="shared" si="65"/>
        <v>Real $2019</v>
      </c>
      <c r="H172" s="75" t="str">
        <f t="shared" si="66"/>
        <v>End year</v>
      </c>
      <c r="I172" s="224"/>
      <c r="J172" s="223"/>
      <c r="K172" s="223"/>
      <c r="L172" s="223"/>
      <c r="M172" s="223"/>
      <c r="N172" s="224"/>
      <c r="O172" s="223"/>
      <c r="P172" s="223"/>
      <c r="Q172" s="223"/>
      <c r="R172" s="229">
        <f t="shared" si="67"/>
        <v>0</v>
      </c>
      <c r="S172" s="230">
        <f t="shared" si="67"/>
        <v>0</v>
      </c>
      <c r="T172" s="231">
        <f t="shared" si="67"/>
        <v>0</v>
      </c>
      <c r="U172" s="229">
        <f t="shared" si="67"/>
        <v>0</v>
      </c>
      <c r="V172" s="229">
        <f t="shared" si="67"/>
        <v>0</v>
      </c>
      <c r="W172" s="229">
        <f t="shared" si="67"/>
        <v>0</v>
      </c>
      <c r="X172" s="230">
        <f t="shared" si="67"/>
        <v>0</v>
      </c>
      <c r="Z172" s="6"/>
      <c r="AA172" s="6"/>
      <c r="AB172" s="6"/>
      <c r="AC172" s="6"/>
      <c r="AD172" s="6"/>
      <c r="AE172" s="12" t="str">
        <f>C$172&amp;" - "&amp;D172</f>
        <v>MOTOR VEHICLES - Car</v>
      </c>
    </row>
    <row r="173" spans="1:31" ht="12.3" x14ac:dyDescent="0.35">
      <c r="C173" s="15"/>
      <c r="D173" s="15" t="s">
        <v>500</v>
      </c>
      <c r="E173" s="75" t="s">
        <v>134</v>
      </c>
      <c r="F173" s="75" t="str">
        <f t="shared" si="64"/>
        <v>Dollars</v>
      </c>
      <c r="G173" s="75" t="str">
        <f t="shared" si="65"/>
        <v>Real $2019</v>
      </c>
      <c r="H173" s="75" t="str">
        <f t="shared" si="66"/>
        <v>End year</v>
      </c>
      <c r="I173" s="224"/>
      <c r="J173" s="223"/>
      <c r="K173" s="223"/>
      <c r="L173" s="223"/>
      <c r="M173" s="223"/>
      <c r="N173" s="224"/>
      <c r="O173" s="223"/>
      <c r="P173" s="223"/>
      <c r="Q173" s="223"/>
      <c r="R173" s="229">
        <f t="shared" si="67"/>
        <v>0</v>
      </c>
      <c r="S173" s="230">
        <f t="shared" si="67"/>
        <v>0</v>
      </c>
      <c r="T173" s="231">
        <f t="shared" si="67"/>
        <v>0</v>
      </c>
      <c r="U173" s="229">
        <f t="shared" si="67"/>
        <v>0</v>
      </c>
      <c r="V173" s="229">
        <f t="shared" si="67"/>
        <v>0</v>
      </c>
      <c r="W173" s="229">
        <f t="shared" si="67"/>
        <v>0</v>
      </c>
      <c r="X173" s="230">
        <f t="shared" si="67"/>
        <v>0</v>
      </c>
      <c r="Z173" s="6"/>
      <c r="AA173" s="6"/>
      <c r="AB173" s="6"/>
      <c r="AC173" s="6"/>
      <c r="AD173" s="6"/>
      <c r="AE173" s="12" t="str">
        <f t="shared" ref="AE173:AE176" si="68">C$172&amp;" - "&amp;D173</f>
        <v>MOTOR VEHICLES - Light commercial vehicle</v>
      </c>
    </row>
    <row r="174" spans="1:31" ht="12.3" x14ac:dyDescent="0.35">
      <c r="C174" s="15"/>
      <c r="D174" s="15" t="s">
        <v>501</v>
      </c>
      <c r="E174" s="75" t="s">
        <v>134</v>
      </c>
      <c r="F174" s="75" t="str">
        <f t="shared" si="64"/>
        <v>Dollars</v>
      </c>
      <c r="G174" s="75" t="str">
        <f t="shared" si="65"/>
        <v>Real $2019</v>
      </c>
      <c r="H174" s="75" t="str">
        <f t="shared" si="66"/>
        <v>End year</v>
      </c>
      <c r="I174" s="224"/>
      <c r="J174" s="223"/>
      <c r="K174" s="223"/>
      <c r="L174" s="223"/>
      <c r="M174" s="223"/>
      <c r="N174" s="224"/>
      <c r="O174" s="223"/>
      <c r="P174" s="223"/>
      <c r="Q174" s="223"/>
      <c r="R174" s="229">
        <f t="shared" si="67"/>
        <v>0</v>
      </c>
      <c r="S174" s="230">
        <f t="shared" si="67"/>
        <v>0</v>
      </c>
      <c r="T174" s="231">
        <f t="shared" si="67"/>
        <v>0</v>
      </c>
      <c r="U174" s="229">
        <f t="shared" si="67"/>
        <v>0</v>
      </c>
      <c r="V174" s="229">
        <f t="shared" si="67"/>
        <v>0</v>
      </c>
      <c r="W174" s="229">
        <f t="shared" si="67"/>
        <v>0</v>
      </c>
      <c r="X174" s="230">
        <f t="shared" si="67"/>
        <v>0</v>
      </c>
      <c r="Z174" s="6"/>
      <c r="AA174" s="6"/>
      <c r="AB174" s="6"/>
      <c r="AC174" s="6"/>
      <c r="AD174" s="6"/>
      <c r="AE174" s="12" t="str">
        <f t="shared" si="68"/>
        <v xml:space="preserve">MOTOR VEHICLES - Elevated work platform (LCV)  </v>
      </c>
    </row>
    <row r="175" spans="1:31" ht="12.3" x14ac:dyDescent="0.35">
      <c r="C175" s="15"/>
      <c r="D175" s="15" t="s">
        <v>502</v>
      </c>
      <c r="E175" s="75" t="s">
        <v>134</v>
      </c>
      <c r="F175" s="75" t="str">
        <f t="shared" si="64"/>
        <v>Dollars</v>
      </c>
      <c r="G175" s="75" t="str">
        <f t="shared" si="65"/>
        <v>Real $2019</v>
      </c>
      <c r="H175" s="75" t="str">
        <f t="shared" si="66"/>
        <v>End year</v>
      </c>
      <c r="I175" s="224"/>
      <c r="J175" s="223"/>
      <c r="K175" s="223"/>
      <c r="L175" s="223"/>
      <c r="M175" s="223"/>
      <c r="N175" s="224"/>
      <c r="O175" s="223"/>
      <c r="P175" s="223"/>
      <c r="Q175" s="223"/>
      <c r="R175" s="229">
        <f t="shared" si="67"/>
        <v>0</v>
      </c>
      <c r="S175" s="230">
        <f t="shared" si="67"/>
        <v>0</v>
      </c>
      <c r="T175" s="231">
        <f t="shared" si="67"/>
        <v>0</v>
      </c>
      <c r="U175" s="229">
        <f t="shared" si="67"/>
        <v>0</v>
      </c>
      <c r="V175" s="229">
        <f t="shared" si="67"/>
        <v>0</v>
      </c>
      <c r="W175" s="229">
        <f t="shared" si="67"/>
        <v>0</v>
      </c>
      <c r="X175" s="230">
        <f t="shared" si="67"/>
        <v>0</v>
      </c>
      <c r="Z175" s="6"/>
      <c r="AA175" s="6"/>
      <c r="AB175" s="6"/>
      <c r="AC175" s="6"/>
      <c r="AD175" s="6"/>
      <c r="AE175" s="12" t="str">
        <f t="shared" si="68"/>
        <v>MOTOR VEHICLES - Elevated work platform (HCV)</v>
      </c>
    </row>
    <row r="176" spans="1:31" ht="12.3" x14ac:dyDescent="0.35">
      <c r="C176" s="15"/>
      <c r="D176" s="15" t="s">
        <v>503</v>
      </c>
      <c r="E176" s="75" t="s">
        <v>134</v>
      </c>
      <c r="F176" s="75" t="str">
        <f t="shared" si="64"/>
        <v>Dollars</v>
      </c>
      <c r="G176" s="75" t="str">
        <f t="shared" si="65"/>
        <v>Real $2019</v>
      </c>
      <c r="H176" s="75" t="str">
        <f t="shared" si="66"/>
        <v>End year</v>
      </c>
      <c r="I176" s="224"/>
      <c r="J176" s="223"/>
      <c r="K176" s="223"/>
      <c r="L176" s="223"/>
      <c r="M176" s="223"/>
      <c r="N176" s="224"/>
      <c r="O176" s="223"/>
      <c r="P176" s="223"/>
      <c r="Q176" s="223"/>
      <c r="R176" s="229">
        <f t="shared" si="67"/>
        <v>0</v>
      </c>
      <c r="S176" s="230">
        <f t="shared" si="67"/>
        <v>0</v>
      </c>
      <c r="T176" s="231">
        <f t="shared" si="67"/>
        <v>0</v>
      </c>
      <c r="U176" s="229">
        <f t="shared" si="67"/>
        <v>0</v>
      </c>
      <c r="V176" s="229">
        <f t="shared" si="67"/>
        <v>0</v>
      </c>
      <c r="W176" s="229">
        <f t="shared" si="67"/>
        <v>0</v>
      </c>
      <c r="X176" s="230">
        <f t="shared" si="67"/>
        <v>0</v>
      </c>
      <c r="Z176" s="6"/>
      <c r="AA176" s="6"/>
      <c r="AB176" s="6"/>
      <c r="AC176" s="6"/>
      <c r="AD176" s="6"/>
      <c r="AE176" s="12" t="str">
        <f t="shared" si="68"/>
        <v>MOTOR VEHICLES - Heavy commercial vehicle</v>
      </c>
    </row>
    <row r="177" spans="1:31" ht="12.3" x14ac:dyDescent="0.35">
      <c r="C177" s="15" t="s">
        <v>991</v>
      </c>
      <c r="D177" s="15" t="s">
        <v>504</v>
      </c>
      <c r="E177" s="75" t="s">
        <v>134</v>
      </c>
      <c r="F177" s="75" t="str">
        <f t="shared" si="64"/>
        <v>Dollars</v>
      </c>
      <c r="G177" s="75" t="str">
        <f t="shared" si="65"/>
        <v>Real $2019</v>
      </c>
      <c r="H177" s="75" t="str">
        <f t="shared" si="66"/>
        <v>End year</v>
      </c>
      <c r="I177" s="224"/>
      <c r="J177" s="223"/>
      <c r="K177" s="223"/>
      <c r="L177" s="223"/>
      <c r="M177" s="223"/>
      <c r="N177" s="224"/>
      <c r="O177" s="223"/>
      <c r="P177" s="223"/>
      <c r="Q177" s="223"/>
      <c r="R177" s="229">
        <f t="shared" si="67"/>
        <v>0</v>
      </c>
      <c r="S177" s="230">
        <f t="shared" si="67"/>
        <v>0</v>
      </c>
      <c r="T177" s="231">
        <f t="shared" si="67"/>
        <v>7430575.5631388817</v>
      </c>
      <c r="U177" s="229">
        <f t="shared" si="67"/>
        <v>708875.01512182283</v>
      </c>
      <c r="V177" s="229">
        <f t="shared" si="67"/>
        <v>713953.3957301554</v>
      </c>
      <c r="W177" s="229">
        <f t="shared" si="67"/>
        <v>719494.38803441706</v>
      </c>
      <c r="X177" s="230">
        <f t="shared" si="67"/>
        <v>724219.30768063921</v>
      </c>
      <c r="Z177" s="6"/>
      <c r="AA177" s="6"/>
      <c r="AB177" s="6"/>
      <c r="AC177" s="6"/>
      <c r="AD177" s="6"/>
      <c r="AE177" s="12" t="str">
        <f>C177&amp;" - "&amp;D177</f>
        <v>BUILDINGS AND PROPERTY - Total buildings and property expenditure</v>
      </c>
    </row>
    <row r="178" spans="1:31" ht="12.3" x14ac:dyDescent="0.35">
      <c r="C178" s="12" t="s">
        <v>992</v>
      </c>
      <c r="D178" s="12" t="s">
        <v>505</v>
      </c>
      <c r="E178" s="75" t="s">
        <v>134</v>
      </c>
      <c r="F178" s="75" t="str">
        <f t="shared" si="64"/>
        <v>Dollars</v>
      </c>
      <c r="G178" s="75" t="str">
        <f t="shared" si="65"/>
        <v>Real $2019</v>
      </c>
      <c r="H178" s="75" t="str">
        <f t="shared" si="66"/>
        <v>End year</v>
      </c>
      <c r="I178" s="224"/>
      <c r="J178" s="223"/>
      <c r="K178" s="223"/>
      <c r="L178" s="223"/>
      <c r="M178" s="223"/>
      <c r="N178" s="224"/>
      <c r="O178" s="223"/>
      <c r="P178" s="223"/>
      <c r="Q178" s="223"/>
      <c r="R178" s="229">
        <f t="shared" si="67"/>
        <v>0</v>
      </c>
      <c r="S178" s="230">
        <f t="shared" si="67"/>
        <v>0</v>
      </c>
      <c r="T178" s="231">
        <f t="shared" si="67"/>
        <v>19404246.001878366</v>
      </c>
      <c r="U178" s="229">
        <f t="shared" si="67"/>
        <v>3797287.3161364323</v>
      </c>
      <c r="V178" s="229">
        <f t="shared" si="67"/>
        <v>23179513.930402782</v>
      </c>
      <c r="W178" s="229">
        <f t="shared" si="67"/>
        <v>3863653.1679568002</v>
      </c>
      <c r="X178" s="230">
        <f>SUMIF($AD$148:$AD$163,$AE178,X$148:X$163)</f>
        <v>3541205.8966250862</v>
      </c>
      <c r="AE178" s="12" t="str">
        <f t="shared" ref="AE178" si="69">C178&amp;" - "&amp;D178</f>
        <v>OTHER - Other expenditure</v>
      </c>
    </row>
    <row r="179" spans="1:31" ht="12.3" x14ac:dyDescent="0.35">
      <c r="C179" s="12" t="s">
        <v>1561</v>
      </c>
      <c r="D179" s="12" t="s">
        <v>994</v>
      </c>
      <c r="E179" s="75" t="s">
        <v>134</v>
      </c>
      <c r="F179" s="75" t="str">
        <f t="shared" si="64"/>
        <v>Dollars</v>
      </c>
      <c r="G179" s="75" t="str">
        <f t="shared" si="65"/>
        <v>Real $2019</v>
      </c>
      <c r="H179" s="75" t="str">
        <f t="shared" si="66"/>
        <v>End year</v>
      </c>
      <c r="I179" s="224"/>
      <c r="J179" s="223"/>
      <c r="K179" s="223"/>
      <c r="L179" s="223"/>
      <c r="M179" s="223"/>
      <c r="N179" s="224"/>
      <c r="O179" s="223"/>
      <c r="P179" s="223"/>
      <c r="Q179" s="223"/>
      <c r="R179" s="229">
        <f t="shared" si="67"/>
        <v>0</v>
      </c>
      <c r="S179" s="230">
        <f t="shared" si="67"/>
        <v>0</v>
      </c>
      <c r="T179" s="231">
        <f t="shared" si="67"/>
        <v>0</v>
      </c>
      <c r="U179" s="229">
        <f t="shared" si="67"/>
        <v>0</v>
      </c>
      <c r="V179" s="229">
        <f t="shared" si="67"/>
        <v>0</v>
      </c>
      <c r="W179" s="229">
        <f t="shared" si="67"/>
        <v>0</v>
      </c>
      <c r="X179" s="230">
        <f t="shared" si="67"/>
        <v>0</v>
      </c>
      <c r="AE179" s="12" t="str">
        <f>C$179&amp;" - "&amp;D179</f>
        <v>OTHER - DNSP nominated - Office furniture and equipment</v>
      </c>
    </row>
    <row r="180" spans="1:31" ht="12.3" x14ac:dyDescent="0.35">
      <c r="C180" s="12"/>
      <c r="D180" s="12" t="s">
        <v>995</v>
      </c>
      <c r="E180" s="75" t="s">
        <v>134</v>
      </c>
      <c r="F180" s="75" t="str">
        <f t="shared" si="64"/>
        <v>Dollars</v>
      </c>
      <c r="G180" s="75" t="str">
        <f t="shared" si="65"/>
        <v>Real $2019</v>
      </c>
      <c r="H180" s="75" t="str">
        <f t="shared" si="66"/>
        <v>End year</v>
      </c>
      <c r="I180" s="224"/>
      <c r="J180" s="223"/>
      <c r="K180" s="223"/>
      <c r="L180" s="223"/>
      <c r="M180" s="223"/>
      <c r="N180" s="224"/>
      <c r="O180" s="223"/>
      <c r="P180" s="223"/>
      <c r="Q180" s="223"/>
      <c r="R180" s="229">
        <f t="shared" si="67"/>
        <v>557568.30112000008</v>
      </c>
      <c r="S180" s="230">
        <f t="shared" si="67"/>
        <v>559898.37905038067</v>
      </c>
      <c r="T180" s="231">
        <f t="shared" si="67"/>
        <v>1054415.3319647014</v>
      </c>
      <c r="U180" s="229">
        <f t="shared" si="67"/>
        <v>1060710.1914965308</v>
      </c>
      <c r="V180" s="229">
        <f t="shared" si="67"/>
        <v>1068309.1193084118</v>
      </c>
      <c r="W180" s="229">
        <f t="shared" si="67"/>
        <v>1076600.2663833643</v>
      </c>
      <c r="X180" s="230">
        <f t="shared" si="67"/>
        <v>1083670.3003327041</v>
      </c>
      <c r="AE180" s="12" t="str">
        <f t="shared" ref="AE180:AE189" si="70">C$179&amp;" - "&amp;D180</f>
        <v>OTHER - DNSP nominated - Plant and equipment</v>
      </c>
    </row>
    <row r="181" spans="1:31" ht="12.3" x14ac:dyDescent="0.35">
      <c r="C181" s="12"/>
      <c r="D181" s="12" t="s">
        <v>996</v>
      </c>
      <c r="E181" s="75" t="s">
        <v>134</v>
      </c>
      <c r="F181" s="75" t="str">
        <f t="shared" si="64"/>
        <v>Dollars</v>
      </c>
      <c r="G181" s="75" t="str">
        <f t="shared" si="65"/>
        <v>Real $2019</v>
      </c>
      <c r="H181" s="75" t="str">
        <f t="shared" si="66"/>
        <v>End year</v>
      </c>
      <c r="I181" s="224"/>
      <c r="J181" s="223"/>
      <c r="K181" s="223"/>
      <c r="L181" s="223"/>
      <c r="M181" s="223"/>
      <c r="N181" s="224"/>
      <c r="O181" s="223"/>
      <c r="P181" s="223"/>
      <c r="Q181" s="223"/>
      <c r="R181" s="229">
        <f t="shared" si="67"/>
        <v>0</v>
      </c>
      <c r="S181" s="230">
        <f t="shared" si="67"/>
        <v>0</v>
      </c>
      <c r="T181" s="231">
        <f t="shared" si="67"/>
        <v>0</v>
      </c>
      <c r="U181" s="229">
        <f t="shared" si="67"/>
        <v>0</v>
      </c>
      <c r="V181" s="229">
        <f t="shared" si="67"/>
        <v>0</v>
      </c>
      <c r="W181" s="229">
        <f t="shared" si="67"/>
        <v>0</v>
      </c>
      <c r="X181" s="230">
        <f t="shared" si="67"/>
        <v>0</v>
      </c>
      <c r="AE181" s="12" t="str">
        <f t="shared" si="70"/>
        <v>OTHER - DNSP nominated - Crane borer plant HCV</v>
      </c>
    </row>
    <row r="182" spans="1:31" ht="12.3" x14ac:dyDescent="0.35">
      <c r="C182" s="12"/>
      <c r="D182" s="12" t="s">
        <v>997</v>
      </c>
      <c r="E182" s="75" t="s">
        <v>134</v>
      </c>
      <c r="F182" s="75" t="str">
        <f t="shared" si="64"/>
        <v>Dollars</v>
      </c>
      <c r="G182" s="75" t="str">
        <f t="shared" si="65"/>
        <v>Real $2019</v>
      </c>
      <c r="H182" s="75" t="str">
        <f t="shared" si="66"/>
        <v>End year</v>
      </c>
      <c r="I182" s="224"/>
      <c r="J182" s="223"/>
      <c r="K182" s="223"/>
      <c r="L182" s="223"/>
      <c r="M182" s="223"/>
      <c r="N182" s="224"/>
      <c r="O182" s="223"/>
      <c r="P182" s="223"/>
      <c r="Q182" s="223"/>
      <c r="R182" s="229">
        <f t="shared" si="67"/>
        <v>0</v>
      </c>
      <c r="S182" s="230">
        <f t="shared" si="67"/>
        <v>0</v>
      </c>
      <c r="T182" s="231">
        <f t="shared" si="67"/>
        <v>0</v>
      </c>
      <c r="U182" s="229">
        <f t="shared" si="67"/>
        <v>0</v>
      </c>
      <c r="V182" s="229">
        <f t="shared" si="67"/>
        <v>0</v>
      </c>
      <c r="W182" s="229">
        <f t="shared" si="67"/>
        <v>0</v>
      </c>
      <c r="X182" s="230">
        <f t="shared" si="67"/>
        <v>0</v>
      </c>
      <c r="AE182" s="12" t="str">
        <f t="shared" si="70"/>
        <v>OTHER - DNSP nominated - Other fleet assets</v>
      </c>
    </row>
    <row r="183" spans="1:31" ht="12.3" x14ac:dyDescent="0.35">
      <c r="C183" s="12"/>
      <c r="D183" s="12" t="s">
        <v>998</v>
      </c>
      <c r="E183" s="75" t="s">
        <v>134</v>
      </c>
      <c r="F183" s="75" t="str">
        <f t="shared" si="64"/>
        <v>Dollars</v>
      </c>
      <c r="G183" s="75" t="str">
        <f t="shared" si="65"/>
        <v>Real $2019</v>
      </c>
      <c r="H183" s="75" t="str">
        <f t="shared" si="66"/>
        <v>End year</v>
      </c>
      <c r="I183" s="224"/>
      <c r="J183" s="223"/>
      <c r="K183" s="223"/>
      <c r="L183" s="223"/>
      <c r="M183" s="223"/>
      <c r="N183" s="224"/>
      <c r="O183" s="223"/>
      <c r="P183" s="223"/>
      <c r="Q183" s="223"/>
      <c r="R183" s="229">
        <f t="shared" si="67"/>
        <v>0</v>
      </c>
      <c r="S183" s="230">
        <f t="shared" si="67"/>
        <v>0</v>
      </c>
      <c r="T183" s="231">
        <f t="shared" si="67"/>
        <v>0</v>
      </c>
      <c r="U183" s="229">
        <f t="shared" si="67"/>
        <v>0</v>
      </c>
      <c r="V183" s="229">
        <f t="shared" si="67"/>
        <v>0</v>
      </c>
      <c r="W183" s="229">
        <f t="shared" si="67"/>
        <v>0</v>
      </c>
      <c r="X183" s="230">
        <f t="shared" si="67"/>
        <v>0</v>
      </c>
      <c r="AE183" s="12" t="str">
        <f t="shared" si="70"/>
        <v>OTHER - DNSP nominated - EWP Hired</v>
      </c>
    </row>
    <row r="184" spans="1:31" ht="12.3" x14ac:dyDescent="0.35">
      <c r="C184" s="12"/>
      <c r="D184" s="12" t="s">
        <v>999</v>
      </c>
      <c r="E184" s="75" t="s">
        <v>134</v>
      </c>
      <c r="F184" s="75" t="str">
        <f t="shared" si="64"/>
        <v>Dollars</v>
      </c>
      <c r="G184" s="75" t="str">
        <f t="shared" si="65"/>
        <v>Real $2019</v>
      </c>
      <c r="H184" s="75" t="str">
        <f t="shared" si="66"/>
        <v>End year</v>
      </c>
      <c r="I184" s="224"/>
      <c r="J184" s="223"/>
      <c r="K184" s="223"/>
      <c r="L184" s="223"/>
      <c r="M184" s="223"/>
      <c r="N184" s="224"/>
      <c r="O184" s="223"/>
      <c r="P184" s="223"/>
      <c r="Q184" s="223"/>
      <c r="R184" s="229">
        <f t="shared" si="67"/>
        <v>0</v>
      </c>
      <c r="S184" s="230">
        <f t="shared" si="67"/>
        <v>0</v>
      </c>
      <c r="T184" s="231">
        <f t="shared" si="67"/>
        <v>0</v>
      </c>
      <c r="U184" s="229">
        <f t="shared" si="67"/>
        <v>0</v>
      </c>
      <c r="V184" s="229">
        <f t="shared" si="67"/>
        <v>0</v>
      </c>
      <c r="W184" s="229">
        <f t="shared" si="67"/>
        <v>0</v>
      </c>
      <c r="X184" s="230">
        <f t="shared" si="67"/>
        <v>0</v>
      </c>
      <c r="AE184" s="12" t="str">
        <f t="shared" si="70"/>
        <v>OTHER - DNSP nominated - Car Hired</v>
      </c>
    </row>
    <row r="185" spans="1:31" ht="12.3" x14ac:dyDescent="0.35">
      <c r="C185" s="12"/>
      <c r="D185" s="12" t="s">
        <v>1000</v>
      </c>
      <c r="E185" s="75" t="s">
        <v>134</v>
      </c>
      <c r="F185" s="75" t="str">
        <f t="shared" si="64"/>
        <v>Dollars</v>
      </c>
      <c r="G185" s="75" t="str">
        <f t="shared" si="65"/>
        <v>Real $2019</v>
      </c>
      <c r="H185" s="75" t="str">
        <f t="shared" si="66"/>
        <v>End year</v>
      </c>
      <c r="I185" s="224"/>
      <c r="J185" s="223"/>
      <c r="K185" s="223"/>
      <c r="L185" s="223"/>
      <c r="M185" s="223"/>
      <c r="N185" s="224"/>
      <c r="O185" s="223"/>
      <c r="P185" s="223"/>
      <c r="Q185" s="223"/>
      <c r="R185" s="229">
        <f t="shared" si="67"/>
        <v>0</v>
      </c>
      <c r="S185" s="230">
        <f t="shared" si="67"/>
        <v>0</v>
      </c>
      <c r="T185" s="231">
        <f t="shared" si="67"/>
        <v>0</v>
      </c>
      <c r="U185" s="229">
        <f t="shared" si="67"/>
        <v>0</v>
      </c>
      <c r="V185" s="229">
        <f t="shared" si="67"/>
        <v>0</v>
      </c>
      <c r="W185" s="229">
        <f t="shared" si="67"/>
        <v>0</v>
      </c>
      <c r="X185" s="230">
        <f t="shared" si="67"/>
        <v>0</v>
      </c>
      <c r="AE185" s="12" t="str">
        <f t="shared" si="70"/>
        <v>OTHER - DNSP nominated - LCV Hired</v>
      </c>
    </row>
    <row r="186" spans="1:31" ht="12.3" x14ac:dyDescent="0.35">
      <c r="C186" s="12"/>
      <c r="D186" s="12" t="s">
        <v>1001</v>
      </c>
      <c r="E186" s="75" t="s">
        <v>134</v>
      </c>
      <c r="F186" s="75" t="str">
        <f t="shared" si="64"/>
        <v>Dollars</v>
      </c>
      <c r="G186" s="75" t="str">
        <f t="shared" si="65"/>
        <v>Real $2019</v>
      </c>
      <c r="H186" s="75" t="str">
        <f t="shared" si="66"/>
        <v>End year</v>
      </c>
      <c r="I186" s="224"/>
      <c r="J186" s="223"/>
      <c r="K186" s="223"/>
      <c r="L186" s="223"/>
      <c r="M186" s="223"/>
      <c r="N186" s="224"/>
      <c r="O186" s="223"/>
      <c r="P186" s="223"/>
      <c r="Q186" s="223"/>
      <c r="R186" s="229">
        <f t="shared" si="67"/>
        <v>0</v>
      </c>
      <c r="S186" s="230">
        <f t="shared" si="67"/>
        <v>0</v>
      </c>
      <c r="T186" s="231">
        <f t="shared" si="67"/>
        <v>0</v>
      </c>
      <c r="U186" s="229">
        <f t="shared" si="67"/>
        <v>0</v>
      </c>
      <c r="V186" s="229">
        <f t="shared" si="67"/>
        <v>0</v>
      </c>
      <c r="W186" s="229">
        <f t="shared" si="67"/>
        <v>0</v>
      </c>
      <c r="X186" s="230">
        <f t="shared" si="67"/>
        <v>0</v>
      </c>
      <c r="AE186" s="12" t="str">
        <f t="shared" si="70"/>
        <v>OTHER - DNSP nominated - Other Hire</v>
      </c>
    </row>
    <row r="187" spans="1:31" ht="12.3" x14ac:dyDescent="0.35">
      <c r="C187" s="12"/>
      <c r="D187" s="12" t="s">
        <v>124</v>
      </c>
      <c r="E187" s="75" t="s">
        <v>134</v>
      </c>
      <c r="F187" s="75" t="str">
        <f t="shared" si="64"/>
        <v>Dollars</v>
      </c>
      <c r="G187" s="75" t="str">
        <f t="shared" si="65"/>
        <v>Real $2019</v>
      </c>
      <c r="H187" s="75" t="str">
        <f t="shared" si="66"/>
        <v>End year</v>
      </c>
      <c r="I187" s="224"/>
      <c r="J187" s="223"/>
      <c r="K187" s="223"/>
      <c r="L187" s="223"/>
      <c r="M187" s="223"/>
      <c r="N187" s="224"/>
      <c r="O187" s="223"/>
      <c r="P187" s="223"/>
      <c r="Q187" s="223"/>
      <c r="R187" s="229">
        <f t="shared" ref="R187:X189" si="71">SUMIF($AD$148:$AD$163,$AE187,R$148:R$163)</f>
        <v>0</v>
      </c>
      <c r="S187" s="230">
        <f t="shared" si="71"/>
        <v>0</v>
      </c>
      <c r="T187" s="231">
        <f t="shared" si="71"/>
        <v>0</v>
      </c>
      <c r="U187" s="229">
        <f t="shared" si="71"/>
        <v>0</v>
      </c>
      <c r="V187" s="229">
        <f t="shared" si="71"/>
        <v>0</v>
      </c>
      <c r="W187" s="229">
        <f t="shared" si="71"/>
        <v>0</v>
      </c>
      <c r="X187" s="230">
        <f t="shared" si="71"/>
        <v>0</v>
      </c>
      <c r="AE187" s="12" t="str">
        <f t="shared" si="70"/>
        <v>OTHER - DNSP nominated - [Spare]</v>
      </c>
    </row>
    <row r="188" spans="1:31" ht="12.3" x14ac:dyDescent="0.35">
      <c r="C188" s="12"/>
      <c r="D188" s="12" t="s">
        <v>124</v>
      </c>
      <c r="E188" s="75" t="s">
        <v>134</v>
      </c>
      <c r="F188" s="75" t="str">
        <f t="shared" si="64"/>
        <v>Dollars</v>
      </c>
      <c r="G188" s="75" t="str">
        <f t="shared" si="65"/>
        <v>Real $2019</v>
      </c>
      <c r="H188" s="75" t="str">
        <f t="shared" si="66"/>
        <v>End year</v>
      </c>
      <c r="I188" s="224"/>
      <c r="J188" s="223"/>
      <c r="K188" s="223"/>
      <c r="L188" s="223"/>
      <c r="M188" s="223"/>
      <c r="N188" s="224"/>
      <c r="O188" s="223"/>
      <c r="P188" s="223"/>
      <c r="Q188" s="223"/>
      <c r="R188" s="229">
        <f t="shared" si="71"/>
        <v>0</v>
      </c>
      <c r="S188" s="230">
        <f t="shared" si="71"/>
        <v>0</v>
      </c>
      <c r="T188" s="231">
        <f t="shared" si="71"/>
        <v>0</v>
      </c>
      <c r="U188" s="229">
        <f t="shared" si="71"/>
        <v>0</v>
      </c>
      <c r="V188" s="229">
        <f t="shared" si="71"/>
        <v>0</v>
      </c>
      <c r="W188" s="229">
        <f t="shared" si="71"/>
        <v>0</v>
      </c>
      <c r="X188" s="230">
        <f t="shared" si="71"/>
        <v>0</v>
      </c>
      <c r="AE188" s="12" t="str">
        <f t="shared" si="70"/>
        <v>OTHER - DNSP nominated - [Spare]</v>
      </c>
    </row>
    <row r="189" spans="1:31" ht="12.3" x14ac:dyDescent="0.35">
      <c r="C189" s="12"/>
      <c r="D189" s="12" t="s">
        <v>124</v>
      </c>
      <c r="E189" s="75" t="s">
        <v>134</v>
      </c>
      <c r="F189" s="75" t="str">
        <f t="shared" si="64"/>
        <v>Dollars</v>
      </c>
      <c r="G189" s="75" t="str">
        <f t="shared" si="65"/>
        <v>Real $2019</v>
      </c>
      <c r="H189" s="75" t="str">
        <f t="shared" si="66"/>
        <v>End year</v>
      </c>
      <c r="I189" s="224"/>
      <c r="J189" s="223"/>
      <c r="K189" s="223"/>
      <c r="L189" s="223"/>
      <c r="M189" s="223"/>
      <c r="N189" s="224"/>
      <c r="O189" s="223"/>
      <c r="P189" s="223"/>
      <c r="Q189" s="223"/>
      <c r="R189" s="229">
        <f t="shared" si="71"/>
        <v>0</v>
      </c>
      <c r="S189" s="230">
        <f t="shared" si="71"/>
        <v>0</v>
      </c>
      <c r="T189" s="231">
        <f t="shared" si="71"/>
        <v>0</v>
      </c>
      <c r="U189" s="229">
        <f t="shared" si="71"/>
        <v>0</v>
      </c>
      <c r="V189" s="229">
        <f t="shared" si="71"/>
        <v>0</v>
      </c>
      <c r="W189" s="229">
        <f t="shared" si="71"/>
        <v>0</v>
      </c>
      <c r="X189" s="230">
        <f t="shared" si="71"/>
        <v>0</v>
      </c>
      <c r="AE189" s="12" t="str">
        <f t="shared" si="70"/>
        <v>OTHER - DNSP nominated - [Spare]</v>
      </c>
    </row>
    <row r="191" spans="1:31" ht="12.3" x14ac:dyDescent="0.35">
      <c r="D191" s="74" t="str">
        <f>"Total "&amp;D169</f>
        <v>Total CAPEX</v>
      </c>
      <c r="E191" s="67" t="s">
        <v>134</v>
      </c>
      <c r="F191" s="67" t="str">
        <f>F171</f>
        <v>Dollars</v>
      </c>
      <c r="G191" s="67" t="str">
        <f t="shared" ref="G191:H191" si="72">G171</f>
        <v>Real $2019</v>
      </c>
      <c r="H191" s="67" t="str">
        <f t="shared" si="72"/>
        <v>End year</v>
      </c>
      <c r="I191" s="177">
        <f>SUM(I171:I189)</f>
        <v>0</v>
      </c>
      <c r="J191" s="175">
        <f t="shared" ref="J191:X191" si="73">SUM(J171:J189)</f>
        <v>0</v>
      </c>
      <c r="K191" s="175">
        <f t="shared" si="73"/>
        <v>0</v>
      </c>
      <c r="L191" s="175">
        <f t="shared" si="73"/>
        <v>0</v>
      </c>
      <c r="M191" s="175">
        <f t="shared" si="73"/>
        <v>0</v>
      </c>
      <c r="N191" s="175">
        <f t="shared" si="73"/>
        <v>0</v>
      </c>
      <c r="O191" s="176">
        <f t="shared" si="73"/>
        <v>0</v>
      </c>
      <c r="P191" s="175">
        <f t="shared" si="73"/>
        <v>0</v>
      </c>
      <c r="Q191" s="175">
        <f t="shared" si="73"/>
        <v>0</v>
      </c>
      <c r="R191" s="175">
        <f t="shared" si="73"/>
        <v>5155469.4527097028</v>
      </c>
      <c r="S191" s="177">
        <f t="shared" si="73"/>
        <v>5372651.2986824559</v>
      </c>
      <c r="T191" s="175">
        <f t="shared" si="73"/>
        <v>38650688.763942592</v>
      </c>
      <c r="U191" s="175">
        <f t="shared" si="73"/>
        <v>14997720.74155613</v>
      </c>
      <c r="V191" s="175">
        <f t="shared" si="73"/>
        <v>32321472.242835902</v>
      </c>
      <c r="W191" s="175">
        <f t="shared" si="73"/>
        <v>10551464.439994775</v>
      </c>
      <c r="X191" s="175">
        <f t="shared" si="73"/>
        <v>10400551.76232277</v>
      </c>
    </row>
    <row r="192" spans="1:31" x14ac:dyDescent="0.35">
      <c r="A192" s="6"/>
      <c r="B192" s="6"/>
      <c r="C192" s="6"/>
      <c r="D192" s="6"/>
      <c r="E192" s="6"/>
      <c r="F192" s="6"/>
      <c r="G192" s="6"/>
      <c r="H192" s="6"/>
      <c r="I192" s="6"/>
      <c r="J192" s="6"/>
      <c r="K192" s="6"/>
      <c r="L192" s="6"/>
      <c r="M192" s="6"/>
      <c r="N192" s="6"/>
      <c r="O192" s="6"/>
      <c r="P192" s="6"/>
      <c r="Q192" s="6"/>
      <c r="R192" s="6"/>
      <c r="S192" s="6"/>
      <c r="T192" s="6"/>
      <c r="U192" s="6"/>
      <c r="V192" s="6"/>
      <c r="W192" s="6"/>
      <c r="X192" s="6"/>
    </row>
    <row r="193" spans="1:24" ht="12.3" x14ac:dyDescent="0.35">
      <c r="A193" s="70">
        <f>IF(SUM($I193:$AD193)&gt;0,1,0)</f>
        <v>0</v>
      </c>
      <c r="B193" s="6"/>
      <c r="C193" s="6"/>
      <c r="D193" s="15" t="s">
        <v>139</v>
      </c>
      <c r="E193" s="6"/>
      <c r="F193" s="6"/>
      <c r="G193" s="6"/>
      <c r="H193" s="6"/>
      <c r="I193" s="70">
        <f>IF(OR(ISERROR(I191),ROUND(I191-'2.1'!I$110,4)&lt;&gt;0),1,0)</f>
        <v>0</v>
      </c>
      <c r="J193" s="70">
        <f>IF(OR(ISERROR(J191),ROUND(J191-'2.1'!J$110,4)&lt;&gt;0),1,0)</f>
        <v>0</v>
      </c>
      <c r="K193" s="70">
        <f>IF(OR(ISERROR(K191),ROUND(K191-'2.1'!K$110,4)&lt;&gt;0),1,0)</f>
        <v>0</v>
      </c>
      <c r="L193" s="70">
        <f>IF(OR(ISERROR(L191),ROUND(L191-'2.1'!L$110,4)&lt;&gt;0),1,0)</f>
        <v>0</v>
      </c>
      <c r="M193" s="70">
        <f>IF(OR(ISERROR(M191),ROUND(M191-'2.1'!M$110,4)&lt;&gt;0),1,0)</f>
        <v>0</v>
      </c>
      <c r="N193" s="70">
        <f>IF(OR(ISERROR(N191),ROUND(N191-'2.1'!N$110,4)&lt;&gt;0),1,0)</f>
        <v>0</v>
      </c>
      <c r="O193" s="70">
        <f>IF(OR(ISERROR(O191),ROUND(O191-'2.1'!O$110,4)&lt;&gt;0),1,0)</f>
        <v>0</v>
      </c>
      <c r="P193" s="70">
        <f>IF(OR(ISERROR(P191),ROUND(P191-'2.1'!P$110,4)&lt;&gt;0),1,0)</f>
        <v>0</v>
      </c>
      <c r="Q193" s="70">
        <f>IF(OR(ISERROR(Q191),ROUND(Q191-'2.1'!Q$110,4)&lt;&gt;0),1,0)</f>
        <v>0</v>
      </c>
      <c r="R193" s="70">
        <f>IF(OR(ISERROR(R191),ROUND(R191-'2.1'!R$110,4)&lt;&gt;0),1,0)</f>
        <v>0</v>
      </c>
      <c r="S193" s="70">
        <f>IF(OR(ISERROR(S191),ROUND(S191-'2.1'!S$110,4)&lt;&gt;0),1,0)</f>
        <v>0</v>
      </c>
      <c r="T193" s="70">
        <f>IF(OR(ISERROR(T191),ROUND(T191-'2.1'!T$110,4)&lt;&gt;0),1,0)</f>
        <v>0</v>
      </c>
      <c r="U193" s="70">
        <f>IF(OR(ISERROR(U191),ROUND(U191-'2.1'!U$110,4)&lt;&gt;0),1,0)</f>
        <v>0</v>
      </c>
      <c r="V193" s="70">
        <f>IF(OR(ISERROR(V191),ROUND(V191-'2.1'!V$110,4)&lt;&gt;0),1,0)</f>
        <v>0</v>
      </c>
      <c r="W193" s="70">
        <f>IF(OR(ISERROR(W191),ROUND(W191-'2.1'!W$110,4)&lt;&gt;0),1,0)</f>
        <v>0</v>
      </c>
      <c r="X193" s="70">
        <f>IF(OR(ISERROR(X191),ROUND(X191-'2.1'!X$110,4)&lt;&gt;0),1,0)</f>
        <v>0</v>
      </c>
    </row>
    <row r="195" spans="1:24" s="4" customFormat="1" ht="15" x14ac:dyDescent="0.35">
      <c r="B195" s="4" t="s">
        <v>507</v>
      </c>
    </row>
    <row r="197" spans="1:24" s="13" customFormat="1" ht="14.1" x14ac:dyDescent="0.35">
      <c r="C197" s="13" t="s">
        <v>63</v>
      </c>
    </row>
    <row r="199" spans="1:24" ht="12.3" x14ac:dyDescent="0.35">
      <c r="D199" s="8" t="s">
        <v>1696</v>
      </c>
      <c r="T199" s="20" t="s">
        <v>1697</v>
      </c>
      <c r="U199" s="20" t="s">
        <v>1698</v>
      </c>
      <c r="V199" s="20" t="s">
        <v>1699</v>
      </c>
      <c r="W199" s="20" t="s">
        <v>1700</v>
      </c>
      <c r="X199" s="20" t="s">
        <v>1701</v>
      </c>
    </row>
    <row r="200" spans="1:24" ht="12.3" x14ac:dyDescent="0.35">
      <c r="D200" s="11" t="s">
        <v>511</v>
      </c>
      <c r="E200" s="75" t="s">
        <v>1704</v>
      </c>
      <c r="F200" s="75" t="str">
        <f>Thousands</f>
        <v>$000's</v>
      </c>
      <c r="G200" s="75" t="str">
        <f>Real2018</f>
        <v>Real $2018</v>
      </c>
      <c r="H200" s="75" t="str">
        <f t="shared" ref="H200:H203" si="74">NA</f>
        <v>N/A</v>
      </c>
      <c r="T200" s="174">
        <v>1539</v>
      </c>
      <c r="U200" s="174">
        <v>950</v>
      </c>
      <c r="V200" s="174">
        <v>225</v>
      </c>
      <c r="W200" s="174">
        <v>0</v>
      </c>
      <c r="X200" s="174">
        <v>0</v>
      </c>
    </row>
    <row r="201" spans="1:24" ht="12.3" x14ac:dyDescent="0.35">
      <c r="D201" s="11" t="s">
        <v>1702</v>
      </c>
      <c r="E201" s="75" t="s">
        <v>1704</v>
      </c>
      <c r="F201" s="75" t="str">
        <f>Thousands</f>
        <v>$000's</v>
      </c>
      <c r="G201" s="75" t="str">
        <f>Real2018</f>
        <v>Real $2018</v>
      </c>
      <c r="H201" s="75" t="str">
        <f t="shared" si="74"/>
        <v>N/A</v>
      </c>
      <c r="T201" s="174">
        <v>0</v>
      </c>
      <c r="U201" s="174">
        <v>0</v>
      </c>
      <c r="V201" s="174">
        <v>0</v>
      </c>
      <c r="W201" s="174">
        <v>0</v>
      </c>
      <c r="X201" s="174">
        <v>0</v>
      </c>
    </row>
    <row r="202" spans="1:24" ht="12.3" x14ac:dyDescent="0.35">
      <c r="D202" s="11" t="s">
        <v>513</v>
      </c>
      <c r="E202" s="75" t="s">
        <v>1704</v>
      </c>
      <c r="F202" s="75" t="str">
        <f>Thousands</f>
        <v>$000's</v>
      </c>
      <c r="G202" s="75" t="str">
        <f>Real2018</f>
        <v>Real $2018</v>
      </c>
      <c r="H202" s="75" t="str">
        <f t="shared" si="74"/>
        <v>N/A</v>
      </c>
      <c r="T202" s="174">
        <v>5204</v>
      </c>
      <c r="U202" s="174">
        <v>6792</v>
      </c>
      <c r="V202" s="174">
        <v>3930</v>
      </c>
      <c r="W202" s="174">
        <v>1554</v>
      </c>
      <c r="X202" s="174">
        <v>2009</v>
      </c>
    </row>
    <row r="203" spans="1:24" ht="12.3" x14ac:dyDescent="0.35">
      <c r="D203" s="11" t="s">
        <v>509</v>
      </c>
      <c r="E203" s="75" t="s">
        <v>1704</v>
      </c>
      <c r="F203" s="75" t="str">
        <f>Thousands</f>
        <v>$000's</v>
      </c>
      <c r="G203" s="75" t="str">
        <f>Real2018</f>
        <v>Real $2018</v>
      </c>
      <c r="H203" s="75" t="str">
        <f t="shared" si="74"/>
        <v>N/A</v>
      </c>
      <c r="T203" s="174">
        <v>2489</v>
      </c>
      <c r="U203" s="174">
        <v>0</v>
      </c>
      <c r="V203" s="174">
        <v>2103</v>
      </c>
      <c r="W203" s="174">
        <v>3074</v>
      </c>
      <c r="X203" s="174">
        <v>2736</v>
      </c>
    </row>
    <row r="204" spans="1:24" ht="12.3" x14ac:dyDescent="0.4">
      <c r="D204" s="1885" t="s">
        <v>1703</v>
      </c>
      <c r="E204" s="1886"/>
      <c r="F204" s="1886"/>
      <c r="G204" s="1886"/>
      <c r="H204" s="1886"/>
      <c r="I204" s="1886"/>
      <c r="J204" s="1886"/>
      <c r="K204" s="1886"/>
      <c r="L204" s="1886"/>
      <c r="M204" s="1886"/>
      <c r="N204" s="1886"/>
      <c r="O204" s="1886"/>
      <c r="P204" s="1886"/>
      <c r="Q204" s="1886"/>
      <c r="R204" s="1886"/>
      <c r="S204" s="1886"/>
      <c r="T204" s="1888">
        <f>SUM(T200:T203)</f>
        <v>9232</v>
      </c>
      <c r="U204" s="1888">
        <f t="shared" ref="U204:X204" si="75">SUM(U200:U203)</f>
        <v>7742</v>
      </c>
      <c r="V204" s="1888">
        <f t="shared" si="75"/>
        <v>6258</v>
      </c>
      <c r="W204" s="1888">
        <f t="shared" si="75"/>
        <v>4628</v>
      </c>
      <c r="X204" s="1888">
        <f t="shared" si="75"/>
        <v>4745</v>
      </c>
    </row>
    <row r="206" spans="1:24" ht="12.3" x14ac:dyDescent="0.35">
      <c r="D206" s="1887" t="s">
        <v>1705</v>
      </c>
    </row>
    <row r="207" spans="1:24" ht="12.3" x14ac:dyDescent="0.35">
      <c r="D207" s="11" t="s">
        <v>1022</v>
      </c>
      <c r="E207" s="75" t="s">
        <v>134</v>
      </c>
      <c r="F207" s="75" t="str">
        <f t="shared" ref="F207:F210" si="76">Dollars</f>
        <v>Dollars</v>
      </c>
      <c r="G207" s="75" t="str">
        <f>Real2019</f>
        <v>Real $2019</v>
      </c>
      <c r="H207" s="75" t="str">
        <f t="shared" ref="H207:H210" si="77">NA</f>
        <v>N/A</v>
      </c>
      <c r="T207" s="62">
        <f>T203*10^3*(1+CPI_Series_Inp!$N$18)</f>
        <v>2545002.5</v>
      </c>
      <c r="U207" s="62">
        <f>U203*10^3*(1+CPI_Series_Inp!$N$18)</f>
        <v>0</v>
      </c>
      <c r="V207" s="62">
        <f>V203*10^3*(1+CPI_Series_Inp!$N$18)</f>
        <v>2150317.5</v>
      </c>
      <c r="W207" s="62">
        <f>W203*10^3*(1+CPI_Series_Inp!$N$18)</f>
        <v>3143165</v>
      </c>
      <c r="X207" s="62">
        <f>X203*10^3*(1+CPI_Series_Inp!$N$18)</f>
        <v>2797560</v>
      </c>
    </row>
    <row r="208" spans="1:24" ht="12.3" x14ac:dyDescent="0.35">
      <c r="D208" s="11" t="s">
        <v>1023</v>
      </c>
      <c r="E208" s="75" t="s">
        <v>134</v>
      </c>
      <c r="F208" s="75" t="str">
        <f t="shared" si="76"/>
        <v>Dollars</v>
      </c>
      <c r="G208" s="75" t="str">
        <f>Real2019</f>
        <v>Real $2019</v>
      </c>
      <c r="H208" s="75" t="str">
        <f t="shared" si="77"/>
        <v>N/A</v>
      </c>
      <c r="T208" s="62">
        <f>T200*10^3*(1+CPI_Series_Inp!$N$18)</f>
        <v>1573627.5</v>
      </c>
      <c r="U208" s="62">
        <f>U200*10^3*(1+CPI_Series_Inp!$N$18)</f>
        <v>971375</v>
      </c>
      <c r="V208" s="62">
        <f>V200*10^3*(1+CPI_Series_Inp!$N$18)</f>
        <v>230062.5</v>
      </c>
      <c r="W208" s="62">
        <f>W200*10^3*(1+CPI_Series_Inp!$N$18)</f>
        <v>0</v>
      </c>
      <c r="X208" s="62">
        <f>X200*10^3*(1+CPI_Series_Inp!$N$18)</f>
        <v>0</v>
      </c>
    </row>
    <row r="209" spans="2:24" ht="12.3" x14ac:dyDescent="0.35">
      <c r="D209" s="11" t="s">
        <v>1024</v>
      </c>
      <c r="E209" s="75" t="s">
        <v>134</v>
      </c>
      <c r="F209" s="75" t="str">
        <f t="shared" si="76"/>
        <v>Dollars</v>
      </c>
      <c r="G209" s="75" t="str">
        <f>Real2019</f>
        <v>Real $2019</v>
      </c>
      <c r="H209" s="75" t="str">
        <f t="shared" si="77"/>
        <v>N/A</v>
      </c>
      <c r="T209" s="62">
        <f>T201*10^3*(1+CPI_Series_Inp!$N$18)</f>
        <v>0</v>
      </c>
      <c r="U209" s="62">
        <f>U201*10^3*(1+CPI_Series_Inp!$N$18)</f>
        <v>0</v>
      </c>
      <c r="V209" s="62">
        <f>V201*10^3*(1+CPI_Series_Inp!$N$18)</f>
        <v>0</v>
      </c>
      <c r="W209" s="62">
        <f>W201*10^3*(1+CPI_Series_Inp!$N$18)</f>
        <v>0</v>
      </c>
      <c r="X209" s="62">
        <f>X201*10^3*(1+CPI_Series_Inp!$N$18)</f>
        <v>0</v>
      </c>
    </row>
    <row r="210" spans="2:24" ht="12.3" x14ac:dyDescent="0.35">
      <c r="D210" s="11" t="s">
        <v>1025</v>
      </c>
      <c r="E210" s="75" t="s">
        <v>134</v>
      </c>
      <c r="F210" s="75" t="str">
        <f t="shared" si="76"/>
        <v>Dollars</v>
      </c>
      <c r="G210" s="75" t="str">
        <f>Real2019</f>
        <v>Real $2019</v>
      </c>
      <c r="H210" s="75" t="str">
        <f t="shared" si="77"/>
        <v>N/A</v>
      </c>
      <c r="T210" s="62">
        <f>T202*10^3*(1+CPI_Series_Inp!$N$18)</f>
        <v>5321090</v>
      </c>
      <c r="U210" s="62">
        <f>U202*10^3*(1+CPI_Series_Inp!$N$18)</f>
        <v>6944820</v>
      </c>
      <c r="V210" s="62">
        <f>V202*10^3*(1+CPI_Series_Inp!$N$18)</f>
        <v>4018425</v>
      </c>
      <c r="W210" s="62">
        <f>W202*10^3*(1+CPI_Series_Inp!$N$18)</f>
        <v>1588965</v>
      </c>
      <c r="X210" s="62">
        <f>X202*10^3*(1+CPI_Series_Inp!$N$18)</f>
        <v>2054202.5</v>
      </c>
    </row>
    <row r="211" spans="2:24" ht="12.3" x14ac:dyDescent="0.4">
      <c r="D211" s="1885" t="s">
        <v>1703</v>
      </c>
      <c r="E211" s="1886"/>
      <c r="F211" s="1886"/>
      <c r="G211" s="1886"/>
      <c r="H211" s="1886"/>
      <c r="I211" s="1886"/>
      <c r="J211" s="1886"/>
      <c r="K211" s="1886"/>
      <c r="L211" s="1886"/>
      <c r="M211" s="1886"/>
      <c r="N211" s="1886"/>
      <c r="O211" s="1886"/>
      <c r="P211" s="1886"/>
      <c r="Q211" s="1886"/>
      <c r="R211" s="1886"/>
      <c r="S211" s="1886"/>
      <c r="T211" s="1888">
        <f>SUM(T207:T210)</f>
        <v>9439720</v>
      </c>
      <c r="U211" s="1888">
        <f t="shared" ref="U211" si="78">SUM(U207:U210)</f>
        <v>7916195</v>
      </c>
      <c r="V211" s="1888">
        <f t="shared" ref="V211" si="79">SUM(V207:V210)</f>
        <v>6398805</v>
      </c>
      <c r="W211" s="1888">
        <f t="shared" ref="W211" si="80">SUM(W207:W210)</f>
        <v>4732130</v>
      </c>
      <c r="X211" s="1888">
        <f t="shared" ref="X211" si="81">SUM(X207:X210)</f>
        <v>4851762.5</v>
      </c>
    </row>
    <row r="213" spans="2:24" s="4" customFormat="1" ht="15" x14ac:dyDescent="0.35">
      <c r="B213" s="4" t="s">
        <v>33</v>
      </c>
    </row>
  </sheetData>
  <conditionalFormatting sqref="B2">
    <cfRule type="cellIs" dxfId="871" priority="1" operator="notEqual">
      <formula>"No Errors Found"</formula>
    </cfRule>
  </conditionalFormatting>
  <dataValidations count="2">
    <dataValidation type="list" allowBlank="1" showInputMessage="1" showErrorMessage="1" sqref="D21 D50" xr:uid="{00000000-0002-0000-0E00-000000000000}">
      <formula1>$Z$10:$AC$10</formula1>
    </dataValidation>
    <dataValidation type="list" allowBlank="1" showInputMessage="1" showErrorMessage="1" sqref="AD148:AD163" xr:uid="{00000000-0002-0000-0E00-000001000000}">
      <formula1>$AE$171:$AE$189</formula1>
    </dataValidation>
  </dataValidations>
  <pageMargins left="0.70866141732283472" right="0.70866141732283472" top="0.74803149606299213" bottom="0.74803149606299213" header="0.31496062992125984" footer="0.31496062992125984"/>
  <pageSetup paperSize="9" scale="44" fitToHeight="1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59999389629810485"/>
    <pageSetUpPr fitToPage="1"/>
  </sheetPr>
  <dimension ref="A1:AE154"/>
  <sheetViews>
    <sheetView showGridLines="0" zoomScaleNormal="100"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33203125" defaultRowHeight="10.199999999999999" outlineLevelRow="1" x14ac:dyDescent="0.35"/>
  <cols>
    <col min="1" max="1" width="3.33203125" style="7" customWidth="1"/>
    <col min="2" max="2" width="2.796875" style="7" customWidth="1"/>
    <col min="3" max="3" width="3.796875" style="7" customWidth="1"/>
    <col min="4" max="4" width="91.46484375" style="7" customWidth="1"/>
    <col min="5" max="5" width="11.796875" style="7" customWidth="1"/>
    <col min="6" max="6" width="9.1328125" style="7" customWidth="1"/>
    <col min="7" max="7" width="12" style="7" customWidth="1"/>
    <col min="8" max="8" width="10" style="7" customWidth="1"/>
    <col min="9" max="24" width="14.796875" style="7" customWidth="1"/>
    <col min="25" max="25" width="9.33203125" style="7"/>
    <col min="26" max="28" width="17.796875" style="7" customWidth="1"/>
    <col min="29" max="29" width="3.796875" style="7" customWidth="1"/>
    <col min="30" max="30" width="16.796875" style="7" customWidth="1"/>
    <col min="31" max="16384" width="9.33203125" style="7"/>
  </cols>
  <sheetData>
    <row r="1" spans="1:30" ht="18.899999999999999" x14ac:dyDescent="0.35">
      <c r="A1" s="70">
        <f>IF(SUM($A11:$A154)&gt;0,1,0)</f>
        <v>0</v>
      </c>
      <c r="B1" s="5" t="s">
        <v>1566</v>
      </c>
    </row>
    <row r="2" spans="1:30" x14ac:dyDescent="0.35">
      <c r="B2" s="18" t="str">
        <f>Title_Msg</f>
        <v>No Errors Found</v>
      </c>
    </row>
    <row r="3" spans="1:30" x14ac:dyDescent="0.35">
      <c r="B3" s="55" t="str">
        <f>TOC!B1</f>
        <v>Table of Contents</v>
      </c>
      <c r="C3" s="49"/>
      <c r="D3" s="49"/>
    </row>
    <row r="4" spans="1:30" ht="12.3" x14ac:dyDescent="0.35">
      <c r="B4" s="46" t="str">
        <f>Model_Name</f>
        <v>Rest RIN Population Model - Power and Water Corporation (PWC)</v>
      </c>
    </row>
    <row r="5" spans="1:30" ht="12.3" hidden="1" outlineLevel="1" x14ac:dyDescent="0.35">
      <c r="B5" s="15" t="str">
        <f>Lookup!B15</f>
        <v>Period Start Date</v>
      </c>
      <c r="O5" s="61">
        <f>Lookup!J15</f>
        <v>41821</v>
      </c>
      <c r="P5" s="61">
        <f>Lookup!K15</f>
        <v>42186</v>
      </c>
      <c r="Q5" s="61">
        <f>Lookup!L15</f>
        <v>42552</v>
      </c>
      <c r="R5" s="61">
        <f>Lookup!M15</f>
        <v>42917</v>
      </c>
      <c r="S5" s="61">
        <f>Lookup!N15</f>
        <v>43282</v>
      </c>
      <c r="T5" s="61">
        <f>Lookup!O15</f>
        <v>43647</v>
      </c>
      <c r="U5" s="61">
        <f>Lookup!P15</f>
        <v>44013</v>
      </c>
      <c r="V5" s="61">
        <f>Lookup!Q15</f>
        <v>44378</v>
      </c>
      <c r="W5" s="61">
        <f>Lookup!R15</f>
        <v>44743</v>
      </c>
      <c r="X5" s="61">
        <f>Lookup!S15</f>
        <v>45108</v>
      </c>
    </row>
    <row r="6" spans="1:30" ht="12.3" hidden="1" outlineLevel="1" x14ac:dyDescent="0.35">
      <c r="B6" s="15" t="str">
        <f>Lookup!B16</f>
        <v>Period End Date</v>
      </c>
      <c r="O6" s="61">
        <f>Lookup!J16</f>
        <v>42185</v>
      </c>
      <c r="P6" s="61">
        <f>Lookup!K16</f>
        <v>42551</v>
      </c>
      <c r="Q6" s="61">
        <f>Lookup!L16</f>
        <v>42916</v>
      </c>
      <c r="R6" s="61">
        <f>Lookup!M16</f>
        <v>43281</v>
      </c>
      <c r="S6" s="61">
        <f>Lookup!N16</f>
        <v>43646</v>
      </c>
      <c r="T6" s="61">
        <f>Lookup!O16</f>
        <v>44012</v>
      </c>
      <c r="U6" s="61">
        <f>Lookup!P16</f>
        <v>44377</v>
      </c>
      <c r="V6" s="61">
        <f>Lookup!Q16</f>
        <v>44742</v>
      </c>
      <c r="W6" s="61">
        <f>Lookup!R16</f>
        <v>45107</v>
      </c>
      <c r="X6" s="61">
        <f>Lookup!S16</f>
        <v>45473</v>
      </c>
    </row>
    <row r="7" spans="1:30" ht="12.3" hidden="1" outlineLevel="1" x14ac:dyDescent="0.35">
      <c r="B7" s="15" t="str">
        <f>Lookup!B17</f>
        <v>Period Counter</v>
      </c>
      <c r="O7" s="62">
        <f>Lookup!J17</f>
        <v>1</v>
      </c>
      <c r="P7" s="62">
        <f>Lookup!K17</f>
        <v>2</v>
      </c>
      <c r="Q7" s="62">
        <f>Lookup!L17</f>
        <v>3</v>
      </c>
      <c r="R7" s="62">
        <f>Lookup!M17</f>
        <v>4</v>
      </c>
      <c r="S7" s="62">
        <f>Lookup!N17</f>
        <v>5</v>
      </c>
      <c r="T7" s="62">
        <f>Lookup!O17</f>
        <v>6</v>
      </c>
      <c r="U7" s="62">
        <f>Lookup!P17</f>
        <v>7</v>
      </c>
      <c r="V7" s="62">
        <f>Lookup!Q17</f>
        <v>8</v>
      </c>
      <c r="W7" s="62">
        <f>Lookup!R17</f>
        <v>9</v>
      </c>
      <c r="X7" s="62">
        <f>Lookup!S17</f>
        <v>10</v>
      </c>
    </row>
    <row r="8" spans="1:30" ht="12.3" hidden="1" outlineLevel="1" x14ac:dyDescent="0.35">
      <c r="B8" s="15" t="str">
        <f>Lookup!B18</f>
        <v>Year</v>
      </c>
      <c r="O8" s="63">
        <f>Lookup!J18</f>
        <v>2015</v>
      </c>
      <c r="P8" s="63">
        <f>Lookup!K18</f>
        <v>2016</v>
      </c>
      <c r="Q8" s="63">
        <f>Lookup!L18</f>
        <v>2017</v>
      </c>
      <c r="R8" s="63">
        <f>Lookup!M18</f>
        <v>2018</v>
      </c>
      <c r="S8" s="63">
        <f>Lookup!N18</f>
        <v>2019</v>
      </c>
      <c r="T8" s="63">
        <f>Lookup!O18</f>
        <v>2020</v>
      </c>
      <c r="U8" s="63">
        <f>Lookup!P18</f>
        <v>2021</v>
      </c>
      <c r="V8" s="63">
        <f>Lookup!Q18</f>
        <v>2022</v>
      </c>
      <c r="W8" s="63">
        <f>Lookup!R18</f>
        <v>2023</v>
      </c>
      <c r="X8" s="63">
        <f>Lookup!S18</f>
        <v>2024</v>
      </c>
    </row>
    <row r="9" spans="1:30" ht="12.3" collapsed="1" x14ac:dyDescent="0.35">
      <c r="B9" s="15" t="str">
        <f>Lookup!B19</f>
        <v>Period Type</v>
      </c>
      <c r="I9" s="63" t="str">
        <f t="shared" ref="I9:N9" si="0">J9</f>
        <v>Actual</v>
      </c>
      <c r="J9" s="63" t="str">
        <f t="shared" si="0"/>
        <v>Actual</v>
      </c>
      <c r="K9" s="63" t="str">
        <f t="shared" si="0"/>
        <v>Actual</v>
      </c>
      <c r="L9" s="63" t="str">
        <f t="shared" si="0"/>
        <v>Actual</v>
      </c>
      <c r="M9" s="63" t="str">
        <f t="shared" si="0"/>
        <v>Actual</v>
      </c>
      <c r="N9" s="63" t="str">
        <f t="shared" si="0"/>
        <v>Actual</v>
      </c>
      <c r="O9" s="63" t="str">
        <f>Lookup!J19</f>
        <v>Actual</v>
      </c>
      <c r="P9" s="63" t="str">
        <f>Lookup!K19</f>
        <v>Actual</v>
      </c>
      <c r="Q9" s="63" t="str">
        <f>Lookup!L19</f>
        <v>Base Year</v>
      </c>
      <c r="R9" s="63" t="str">
        <f>Lookup!M19</f>
        <v>Forecast</v>
      </c>
      <c r="S9" s="63" t="str">
        <f>Lookup!N19</f>
        <v>Forecast</v>
      </c>
      <c r="T9" s="63" t="str">
        <f>Lookup!O19</f>
        <v>Forecast</v>
      </c>
      <c r="U9" s="63" t="str">
        <f>Lookup!P19</f>
        <v>Forecast</v>
      </c>
      <c r="V9" s="63" t="str">
        <f>Lookup!Q19</f>
        <v>Forecast</v>
      </c>
      <c r="W9" s="63" t="str">
        <f>Lookup!R19</f>
        <v>Forecast</v>
      </c>
      <c r="X9" s="63" t="str">
        <f>Lookup!S19</f>
        <v>Forecast</v>
      </c>
    </row>
    <row r="10" spans="1:30" ht="12.3" x14ac:dyDescent="0.35">
      <c r="B10" s="10" t="str">
        <f>Lookup!B20</f>
        <v>Regulatory Year</v>
      </c>
      <c r="E10" s="59" t="str">
        <f>Lookup!E20</f>
        <v>Source</v>
      </c>
      <c r="F10" s="59" t="str">
        <f>Lookup!F20</f>
        <v>Unit</v>
      </c>
      <c r="G10" s="59" t="str">
        <f>Lookup!G20</f>
        <v>Basis</v>
      </c>
      <c r="H10" s="59" t="str">
        <f>Lookup!H20</f>
        <v>Timing</v>
      </c>
      <c r="I10" s="59" t="s">
        <v>217</v>
      </c>
      <c r="J10" s="59" t="s">
        <v>216</v>
      </c>
      <c r="K10" s="59" t="s">
        <v>215</v>
      </c>
      <c r="L10" s="59" t="s">
        <v>214</v>
      </c>
      <c r="M10" s="59" t="s">
        <v>213</v>
      </c>
      <c r="N10" s="59" t="s">
        <v>212</v>
      </c>
      <c r="O10" s="59" t="str">
        <f>Lookup!J20</f>
        <v>RY15</v>
      </c>
      <c r="P10" s="59" t="str">
        <f>Lookup!K20</f>
        <v>RY16</v>
      </c>
      <c r="Q10" s="59" t="str">
        <f>Lookup!L20</f>
        <v>RY17</v>
      </c>
      <c r="R10" s="59" t="str">
        <f>Lookup!M20</f>
        <v>RY18</v>
      </c>
      <c r="S10" s="59" t="str">
        <f>Lookup!N20</f>
        <v>RY19</v>
      </c>
      <c r="T10" s="59" t="str">
        <f>Lookup!O20</f>
        <v>RY20</v>
      </c>
      <c r="U10" s="59" t="str">
        <f>Lookup!P20</f>
        <v>RY21</v>
      </c>
      <c r="V10" s="59" t="str">
        <f>Lookup!Q20</f>
        <v>RY22</v>
      </c>
      <c r="W10" s="59" t="str">
        <f>Lookup!R20</f>
        <v>RY23</v>
      </c>
      <c r="X10" s="59" t="str">
        <f>Lookup!S20</f>
        <v>RY24</v>
      </c>
      <c r="Z10" s="71" t="str">
        <f>Lookup!U20</f>
        <v>RY17 %</v>
      </c>
      <c r="AA10" s="59" t="str">
        <f>Lookup!V20</f>
        <v>RY15-RY17 Avg</v>
      </c>
      <c r="AB10" s="59" t="str">
        <f>Lookup!W20</f>
        <v>Custom %</v>
      </c>
      <c r="AC10" s="20" t="s">
        <v>35</v>
      </c>
      <c r="AD10" s="20" t="s">
        <v>625</v>
      </c>
    </row>
    <row r="11" spans="1:30" x14ac:dyDescent="0.35">
      <c r="B11" s="7" t="s">
        <v>209</v>
      </c>
    </row>
    <row r="12" spans="1:30" s="4" customFormat="1" ht="15" x14ac:dyDescent="0.35">
      <c r="B12" s="4" t="str">
        <f>CPI_Series_Inp!$C$24</f>
        <v>CPI Indexation Calculations</v>
      </c>
    </row>
    <row r="14" spans="1:30" ht="12.3" x14ac:dyDescent="0.35">
      <c r="D14" s="148" t="str">
        <f>CPI_Series_Inp!D32</f>
        <v>Real 2019 to Nominal</v>
      </c>
      <c r="E14" s="149" t="str">
        <f>CPI_Series_Inp!E32</f>
        <v>Calculated</v>
      </c>
      <c r="F14" s="136" t="str">
        <f>CPI_Series_Inp!F32</f>
        <v>Factor</v>
      </c>
      <c r="G14" s="136" t="str">
        <f>CPI_Series_Inp!G32</f>
        <v>N/A</v>
      </c>
      <c r="H14" s="136" t="str">
        <f>CPI_Series_Inp!H32</f>
        <v>N/A</v>
      </c>
      <c r="I14" s="223"/>
      <c r="J14" s="223"/>
      <c r="K14" s="223"/>
      <c r="L14" s="223"/>
      <c r="M14" s="223"/>
      <c r="N14" s="223"/>
      <c r="O14" s="159">
        <f>CPI_Series_Inp!J32</f>
        <v>0.92414709539685991</v>
      </c>
      <c r="P14" s="159">
        <f>CPI_Series_Inp!K32</f>
        <v>0.93585385884076477</v>
      </c>
      <c r="Q14" s="159">
        <f>CPI_Series_Inp!L32</f>
        <v>0.94968070361673007</v>
      </c>
      <c r="R14" s="159">
        <f>CPI_Series_Inp!M32</f>
        <v>0.9683594552339112</v>
      </c>
      <c r="S14" s="158">
        <f>CPI_Series_Inp!N32</f>
        <v>0.98893635286829751</v>
      </c>
      <c r="T14" s="161">
        <f>CPI_Series_Inp!O32</f>
        <v>1.0120517509373701</v>
      </c>
      <c r="U14" s="161">
        <f>CPI_Series_Inp!P32</f>
        <v>1.0365927373670369</v>
      </c>
      <c r="V14" s="161">
        <f>CPI_Series_Inp!Q32</f>
        <v>1.0617288119573469</v>
      </c>
      <c r="W14" s="161">
        <f>CPI_Series_Inp!R32</f>
        <v>1.0874744048502976</v>
      </c>
      <c r="X14" s="161">
        <f>CPI_Series_Inp!S32</f>
        <v>1.1138442961007426</v>
      </c>
    </row>
    <row r="16" spans="1:30" s="4" customFormat="1" ht="15" x14ac:dyDescent="0.35">
      <c r="B16" s="4" t="s">
        <v>248</v>
      </c>
    </row>
    <row r="18" spans="1:31" s="13" customFormat="1" ht="14.1" x14ac:dyDescent="0.35">
      <c r="C18" s="13" t="s">
        <v>623</v>
      </c>
    </row>
    <row r="19" spans="1:31" s="6" customFormat="1" ht="11.25" customHeight="1" x14ac:dyDescent="0.35"/>
    <row r="20" spans="1:31" s="6" customFormat="1" ht="11.25" customHeight="1" x14ac:dyDescent="0.35">
      <c r="D20" s="73" t="s">
        <v>626</v>
      </c>
    </row>
    <row r="21" spans="1:31" s="6" customFormat="1" ht="12.3" x14ac:dyDescent="0.35">
      <c r="D21" s="79" t="s">
        <v>35</v>
      </c>
    </row>
    <row r="22" spans="1:31" s="6" customFormat="1" ht="11.25" customHeight="1" x14ac:dyDescent="0.35"/>
    <row r="23" spans="1:31" ht="12.3" x14ac:dyDescent="0.35">
      <c r="C23" s="6"/>
      <c r="D23" s="73" t="s">
        <v>987</v>
      </c>
      <c r="E23" s="64" t="s">
        <v>65</v>
      </c>
      <c r="F23" s="64" t="s">
        <v>66</v>
      </c>
      <c r="G23" s="64" t="s">
        <v>67</v>
      </c>
      <c r="H23" s="64" t="s">
        <v>68</v>
      </c>
      <c r="I23" s="64" t="str">
        <f>Capex_Historical!K$10</f>
        <v>RY09</v>
      </c>
      <c r="J23" s="96" t="str">
        <f>Capex_Historical!L$10</f>
        <v>RY10</v>
      </c>
      <c r="K23" s="64" t="str">
        <f>Capex_Historical!M$10</f>
        <v>RY11</v>
      </c>
      <c r="L23" s="64" t="str">
        <f>Capex_Historical!N$10</f>
        <v>RY12</v>
      </c>
      <c r="M23" s="64" t="str">
        <f>Capex_Historical!O$10</f>
        <v>RY13</v>
      </c>
      <c r="N23" s="88" t="str">
        <f>Capex_Historical!P$10</f>
        <v>RY14</v>
      </c>
      <c r="O23" s="96" t="str">
        <f>Capex_Historical!Q$10</f>
        <v>RY15</v>
      </c>
      <c r="P23" s="64" t="str">
        <f>Capex_Historical!R$10</f>
        <v>RY16</v>
      </c>
      <c r="Q23" s="64" t="str">
        <f>Capex_Historical!S$10</f>
        <v>RY17</v>
      </c>
      <c r="R23" s="64" t="str">
        <f>Capex_Historical!T$10</f>
        <v>RY18</v>
      </c>
      <c r="S23" s="88" t="str">
        <f>Capex_Historical!U$10</f>
        <v>RY19</v>
      </c>
      <c r="T23" s="64" t="str">
        <f>Capex_Historical!V$10</f>
        <v>RY20</v>
      </c>
      <c r="U23" s="64" t="str">
        <f>Capex_Historical!W$10</f>
        <v>RY21</v>
      </c>
      <c r="V23" s="64" t="str">
        <f>Capex_Historical!X$10</f>
        <v>RY22</v>
      </c>
      <c r="W23" s="64" t="str">
        <f>Capex_Historical!Y$10</f>
        <v>RY23</v>
      </c>
      <c r="X23" s="88" t="str">
        <f>Capex_Historical!Z$10</f>
        <v>RY24</v>
      </c>
      <c r="Z23" s="72" t="str">
        <f t="shared" ref="Z23:AD23" si="1">Z$10</f>
        <v>RY17 %</v>
      </c>
      <c r="AA23" s="72" t="str">
        <f t="shared" si="1"/>
        <v>RY15-RY17 Avg</v>
      </c>
      <c r="AB23" s="72" t="str">
        <f t="shared" si="1"/>
        <v>Custom %</v>
      </c>
      <c r="AD23" s="72" t="str">
        <f t="shared" si="1"/>
        <v>Selected</v>
      </c>
      <c r="AE23" s="6"/>
    </row>
    <row r="24" spans="1:31" x14ac:dyDescent="0.35">
      <c r="C24" s="6"/>
      <c r="J24" s="97"/>
      <c r="K24" s="91"/>
      <c r="L24" s="91"/>
      <c r="M24" s="91"/>
      <c r="N24" s="89"/>
      <c r="O24" s="97"/>
      <c r="P24" s="91"/>
      <c r="Q24" s="91"/>
      <c r="R24" s="91"/>
      <c r="S24" s="89"/>
      <c r="T24" s="91"/>
      <c r="U24" s="91"/>
      <c r="V24" s="91"/>
      <c r="W24" s="91"/>
      <c r="X24" s="89"/>
      <c r="AE24" s="6"/>
    </row>
    <row r="25" spans="1:31" ht="12.75" customHeight="1" x14ac:dyDescent="0.35">
      <c r="C25" s="6"/>
      <c r="D25" s="15" t="s">
        <v>517</v>
      </c>
      <c r="E25" s="75" t="s">
        <v>288</v>
      </c>
      <c r="F25" s="75" t="str">
        <f>Dollars</f>
        <v>Dollars</v>
      </c>
      <c r="G25" s="75" t="str">
        <f>Nominal</f>
        <v>Nominal</v>
      </c>
      <c r="H25" s="75" t="str">
        <f>Mid_year</f>
        <v>Mid year</v>
      </c>
      <c r="I25" s="172">
        <v>34263908</v>
      </c>
      <c r="J25" s="173">
        <v>28672835</v>
      </c>
      <c r="K25" s="174">
        <v>34991552</v>
      </c>
      <c r="L25" s="174">
        <v>31326768</v>
      </c>
      <c r="M25" s="174">
        <v>28112518</v>
      </c>
      <c r="N25" s="222">
        <v>30626396</v>
      </c>
      <c r="O25" s="173">
        <v>24797901</v>
      </c>
      <c r="P25" s="174">
        <v>29035025</v>
      </c>
      <c r="Q25" s="174">
        <v>29098269</v>
      </c>
      <c r="R25" s="103"/>
      <c r="S25" s="104"/>
      <c r="T25" s="103"/>
      <c r="U25" s="103"/>
      <c r="V25" s="103"/>
      <c r="W25" s="103"/>
      <c r="X25" s="104"/>
      <c r="Z25" s="85">
        <f>IF(Q$28=0,0,Q25/Q$28)</f>
        <v>0.92022563756929854</v>
      </c>
      <c r="AA25" s="85">
        <f>IF(AVERAGE(O$28:Q$28)=0,0,
AVERAGE(O25:Q25)/AVERAGE(O$28:Q$28))</f>
        <v>0.9155679246279752</v>
      </c>
      <c r="AB25" s="226">
        <v>0</v>
      </c>
      <c r="AD25" s="85" t="str">
        <f>IFERROR(INDEX(Z25:AB25,,MATCH(D$21,$Z$10:$AB$10,0)),"N/A")</f>
        <v>N/A</v>
      </c>
      <c r="AE25" s="6"/>
    </row>
    <row r="26" spans="1:31" ht="12.3" x14ac:dyDescent="0.35">
      <c r="C26" s="6"/>
      <c r="D26" s="15" t="s">
        <v>519</v>
      </c>
      <c r="E26" s="75" t="s">
        <v>288</v>
      </c>
      <c r="F26" s="75" t="str">
        <f>Dollars</f>
        <v>Dollars</v>
      </c>
      <c r="G26" s="75" t="str">
        <f>Nominal</f>
        <v>Nominal</v>
      </c>
      <c r="H26" s="75" t="str">
        <f>Mid_year</f>
        <v>Mid year</v>
      </c>
      <c r="I26" s="172">
        <v>49419</v>
      </c>
      <c r="J26" s="173">
        <v>55470</v>
      </c>
      <c r="K26" s="174">
        <v>87775</v>
      </c>
      <c r="L26" s="174">
        <v>206061</v>
      </c>
      <c r="M26" s="174">
        <v>203546</v>
      </c>
      <c r="N26" s="222">
        <v>2105137</v>
      </c>
      <c r="O26" s="173">
        <v>2446436</v>
      </c>
      <c r="P26" s="174">
        <v>2678805</v>
      </c>
      <c r="Q26" s="174">
        <v>2522529</v>
      </c>
      <c r="R26" s="103"/>
      <c r="S26" s="104"/>
      <c r="T26" s="103"/>
      <c r="U26" s="103"/>
      <c r="V26" s="103"/>
      <c r="W26" s="103"/>
      <c r="X26" s="104"/>
      <c r="Z26" s="85">
        <f>IF(Q$28=0,0,Q26/Q$28)</f>
        <v>7.9774362430701462E-2</v>
      </c>
      <c r="AA26" s="85">
        <f>IF(AVERAGE(O$28:Q$28)=0,0,
AVERAGE(O26:Q26)/AVERAGE(O$28:Q$28))</f>
        <v>8.4432075372024837E-2</v>
      </c>
      <c r="AB26" s="226">
        <v>0</v>
      </c>
      <c r="AD26" s="85" t="str">
        <f t="shared" ref="AD26" si="2">IFERROR(INDEX(Z26:AB26,,MATCH(D$21,$Z$10:$AB$10,0)),"N/A")</f>
        <v>N/A</v>
      </c>
      <c r="AE26" s="6"/>
    </row>
    <row r="27" spans="1:31" x14ac:dyDescent="0.35">
      <c r="C27" s="6"/>
    </row>
    <row r="28" spans="1:31" ht="12.3" x14ac:dyDescent="0.35">
      <c r="C28" s="6"/>
      <c r="D28" s="74" t="str">
        <f>"Total "&amp;D23</f>
        <v>Total OPEX</v>
      </c>
      <c r="E28" s="67" t="s">
        <v>134</v>
      </c>
      <c r="F28" s="67" t="str">
        <f>F25</f>
        <v>Dollars</v>
      </c>
      <c r="G28" s="67" t="str">
        <f t="shared" ref="G28:H28" si="3">G25</f>
        <v>Nominal</v>
      </c>
      <c r="H28" s="67" t="str">
        <f t="shared" si="3"/>
        <v>Mid year</v>
      </c>
      <c r="I28" s="177">
        <f t="shared" ref="I28:X28" si="4">SUM(I25:I26)</f>
        <v>34313327</v>
      </c>
      <c r="J28" s="175">
        <f t="shared" si="4"/>
        <v>28728305</v>
      </c>
      <c r="K28" s="175">
        <f t="shared" si="4"/>
        <v>35079327</v>
      </c>
      <c r="L28" s="175">
        <f t="shared" si="4"/>
        <v>31532829</v>
      </c>
      <c r="M28" s="175">
        <f t="shared" si="4"/>
        <v>28316064</v>
      </c>
      <c r="N28" s="175">
        <f t="shared" si="4"/>
        <v>32731533</v>
      </c>
      <c r="O28" s="176">
        <f t="shared" si="4"/>
        <v>27244337</v>
      </c>
      <c r="P28" s="175">
        <f t="shared" si="4"/>
        <v>31713830</v>
      </c>
      <c r="Q28" s="175">
        <f t="shared" si="4"/>
        <v>31620798</v>
      </c>
      <c r="R28" s="175">
        <f t="shared" si="4"/>
        <v>0</v>
      </c>
      <c r="S28" s="177">
        <f t="shared" si="4"/>
        <v>0</v>
      </c>
      <c r="T28" s="175">
        <f t="shared" si="4"/>
        <v>0</v>
      </c>
      <c r="U28" s="175">
        <f t="shared" si="4"/>
        <v>0</v>
      </c>
      <c r="V28" s="175">
        <f t="shared" si="4"/>
        <v>0</v>
      </c>
      <c r="W28" s="175">
        <f t="shared" si="4"/>
        <v>0</v>
      </c>
      <c r="X28" s="175">
        <f t="shared" si="4"/>
        <v>0</v>
      </c>
      <c r="Z28" s="225">
        <f>SUM(Z25:Z26)</f>
        <v>1</v>
      </c>
      <c r="AA28" s="225">
        <f>SUM(AA25:AA26)</f>
        <v>1</v>
      </c>
      <c r="AB28" s="225">
        <f>SUM(AB25:AB26)</f>
        <v>0</v>
      </c>
      <c r="AD28" s="225">
        <f>SUM(AD25:AD26)</f>
        <v>0</v>
      </c>
    </row>
    <row r="29" spans="1:31" x14ac:dyDescent="0.35">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row>
    <row r="30" spans="1:31" ht="12.3" x14ac:dyDescent="0.35">
      <c r="A30" s="70">
        <f>IF(SUM($I30:$AD30)&gt;0,1,0)</f>
        <v>0</v>
      </c>
      <c r="B30" s="6"/>
      <c r="C30" s="6"/>
      <c r="D30" s="15" t="s">
        <v>139</v>
      </c>
      <c r="E30" s="6"/>
      <c r="F30" s="6"/>
      <c r="G30" s="6"/>
      <c r="H30" s="6"/>
      <c r="I30" s="70">
        <v>0</v>
      </c>
      <c r="J30" s="70">
        <v>0</v>
      </c>
      <c r="K30" s="70">
        <v>0</v>
      </c>
      <c r="L30" s="70">
        <v>0</v>
      </c>
      <c r="M30" s="70">
        <v>0</v>
      </c>
      <c r="N30" s="70">
        <v>0</v>
      </c>
      <c r="O30" s="70">
        <v>0</v>
      </c>
      <c r="P30" s="70">
        <v>0</v>
      </c>
      <c r="Q30" s="70">
        <v>0</v>
      </c>
      <c r="R30" s="70">
        <v>0</v>
      </c>
      <c r="S30" s="70">
        <v>0</v>
      </c>
      <c r="T30" s="70">
        <v>0</v>
      </c>
      <c r="U30" s="70">
        <v>0</v>
      </c>
      <c r="V30" s="70">
        <v>0</v>
      </c>
      <c r="W30" s="70">
        <v>0</v>
      </c>
      <c r="X30" s="70">
        <v>0</v>
      </c>
      <c r="Y30" s="6"/>
      <c r="Z30" s="70">
        <f>IF(ISERROR(Z28),1,0)</f>
        <v>0</v>
      </c>
      <c r="AA30" s="70">
        <f>IF(ISERROR(AA28),1,0)</f>
        <v>0</v>
      </c>
      <c r="AB30" s="70">
        <f>IF(ISERROR(AB28),1,0)</f>
        <v>0</v>
      </c>
      <c r="AC30" s="6"/>
      <c r="AD30" s="70">
        <f>IF(ISERROR(AD28),1,0)</f>
        <v>0</v>
      </c>
    </row>
    <row r="31" spans="1:31" x14ac:dyDescent="0.35">
      <c r="C31" s="6"/>
    </row>
    <row r="32" spans="1:31" ht="12.3" x14ac:dyDescent="0.35">
      <c r="C32" s="6"/>
      <c r="D32" s="73" t="s">
        <v>626</v>
      </c>
    </row>
    <row r="33" spans="1:31" ht="12.3" x14ac:dyDescent="0.35">
      <c r="C33" s="6"/>
      <c r="D33" s="79" t="s">
        <v>35</v>
      </c>
    </row>
    <row r="34" spans="1:31" x14ac:dyDescent="0.35">
      <c r="C34" s="6"/>
    </row>
    <row r="35" spans="1:31" ht="12.3" x14ac:dyDescent="0.35">
      <c r="C35" s="6"/>
      <c r="D35" s="73" t="s">
        <v>1002</v>
      </c>
      <c r="E35" s="64" t="s">
        <v>65</v>
      </c>
      <c r="F35" s="64" t="s">
        <v>66</v>
      </c>
      <c r="G35" s="64" t="s">
        <v>67</v>
      </c>
      <c r="H35" s="64" t="s">
        <v>68</v>
      </c>
      <c r="I35" s="64" t="str">
        <f>Capex_Historical!K$10</f>
        <v>RY09</v>
      </c>
      <c r="J35" s="96" t="str">
        <f>Capex_Historical!L$10</f>
        <v>RY10</v>
      </c>
      <c r="K35" s="64" t="str">
        <f>Capex_Historical!M$10</f>
        <v>RY11</v>
      </c>
      <c r="L35" s="64" t="str">
        <f>Capex_Historical!N$10</f>
        <v>RY12</v>
      </c>
      <c r="M35" s="64" t="str">
        <f>Capex_Historical!O$10</f>
        <v>RY13</v>
      </c>
      <c r="N35" s="88" t="str">
        <f>Capex_Historical!P$10</f>
        <v>RY14</v>
      </c>
      <c r="O35" s="96" t="str">
        <f>Capex_Historical!Q$10</f>
        <v>RY15</v>
      </c>
      <c r="P35" s="64" t="str">
        <f>Capex_Historical!R$10</f>
        <v>RY16</v>
      </c>
      <c r="Q35" s="64" t="str">
        <f>Capex_Historical!S$10</f>
        <v>RY17</v>
      </c>
      <c r="R35" s="64" t="str">
        <f>Capex_Historical!T$10</f>
        <v>RY18</v>
      </c>
      <c r="S35" s="88" t="str">
        <f>Capex_Historical!U$10</f>
        <v>RY19</v>
      </c>
      <c r="T35" s="64" t="str">
        <f>Capex_Historical!V$10</f>
        <v>RY20</v>
      </c>
      <c r="U35" s="64" t="str">
        <f>Capex_Historical!W$10</f>
        <v>RY21</v>
      </c>
      <c r="V35" s="64" t="str">
        <f>Capex_Historical!X$10</f>
        <v>RY22</v>
      </c>
      <c r="W35" s="64" t="str">
        <f>Capex_Historical!Y$10</f>
        <v>RY23</v>
      </c>
      <c r="X35" s="88" t="str">
        <f>Capex_Historical!Z$10</f>
        <v>RY24</v>
      </c>
      <c r="Z35" s="72" t="str">
        <f t="shared" ref="Z35:AD35" si="5">Z$10</f>
        <v>RY17 %</v>
      </c>
      <c r="AA35" s="72" t="str">
        <f t="shared" si="5"/>
        <v>RY15-RY17 Avg</v>
      </c>
      <c r="AB35" s="72" t="str">
        <f t="shared" si="5"/>
        <v>Custom %</v>
      </c>
      <c r="AD35" s="72" t="str">
        <f t="shared" si="5"/>
        <v>Selected</v>
      </c>
      <c r="AE35" s="6"/>
    </row>
    <row r="36" spans="1:31" x14ac:dyDescent="0.35">
      <c r="C36" s="6"/>
      <c r="J36" s="97"/>
      <c r="K36" s="91"/>
      <c r="L36" s="91"/>
      <c r="M36" s="91"/>
      <c r="N36" s="89"/>
      <c r="O36" s="97"/>
      <c r="P36" s="91"/>
      <c r="Q36" s="91"/>
      <c r="R36" s="91"/>
      <c r="S36" s="89"/>
      <c r="T36" s="91"/>
      <c r="U36" s="91"/>
      <c r="V36" s="91"/>
      <c r="W36" s="91"/>
      <c r="X36" s="89"/>
      <c r="AE36" s="6"/>
    </row>
    <row r="37" spans="1:31" ht="12.75" customHeight="1" x14ac:dyDescent="0.35">
      <c r="C37" s="6"/>
      <c r="D37" s="15" t="s">
        <v>517</v>
      </c>
      <c r="E37" s="75" t="s">
        <v>288</v>
      </c>
      <c r="F37" s="75" t="str">
        <f>Dollars</f>
        <v>Dollars</v>
      </c>
      <c r="G37" s="75" t="str">
        <f>Nominal</f>
        <v>Nominal</v>
      </c>
      <c r="H37" s="75" t="str">
        <f>Mid_year</f>
        <v>Mid year</v>
      </c>
      <c r="I37" s="172">
        <v>0</v>
      </c>
      <c r="J37" s="173">
        <v>356444.91071040015</v>
      </c>
      <c r="K37" s="174">
        <v>378769.3675680001</v>
      </c>
      <c r="L37" s="174">
        <v>291913.27760640008</v>
      </c>
      <c r="M37" s="174">
        <v>1652330.4964848002</v>
      </c>
      <c r="N37" s="222">
        <v>1174807.4668472882</v>
      </c>
      <c r="O37" s="173">
        <v>191869.36732656002</v>
      </c>
      <c r="P37" s="174">
        <v>134830.04248800006</v>
      </c>
      <c r="Q37" s="174">
        <v>7552576</v>
      </c>
      <c r="R37" s="103"/>
      <c r="S37" s="104"/>
      <c r="T37" s="103"/>
      <c r="U37" s="103"/>
      <c r="V37" s="103"/>
      <c r="W37" s="103"/>
      <c r="X37" s="104"/>
      <c r="Z37" s="85">
        <f>IF(Q$40=0,0,Q37/Q$40)</f>
        <v>0.95286708227780947</v>
      </c>
      <c r="AA37" s="85">
        <f>IF(AVERAGE(O$40:Q$40)=0,0,
AVERAGE(O37:Q37)/AVERAGE(O$40:Q$40))</f>
        <v>0.95252422776753876</v>
      </c>
      <c r="AB37" s="226">
        <v>0</v>
      </c>
      <c r="AD37" s="85" t="str">
        <f>IFERROR(INDEX(Z37:AB37,,MATCH(D$33,$Z$10:$AB$10,0)),"N/A")</f>
        <v>N/A</v>
      </c>
      <c r="AE37" s="6"/>
    </row>
    <row r="38" spans="1:31" ht="12.3" x14ac:dyDescent="0.35">
      <c r="C38" s="6"/>
      <c r="D38" s="15" t="s">
        <v>519</v>
      </c>
      <c r="E38" s="75" t="s">
        <v>288</v>
      </c>
      <c r="F38" s="75" t="str">
        <f>Dollars</f>
        <v>Dollars</v>
      </c>
      <c r="G38" s="75" t="str">
        <f>Nominal</f>
        <v>Nominal</v>
      </c>
      <c r="H38" s="75" t="str">
        <f>Mid_year</f>
        <v>Mid year</v>
      </c>
      <c r="I38" s="172">
        <v>0</v>
      </c>
      <c r="J38" s="173">
        <v>20878.674073599996</v>
      </c>
      <c r="K38" s="174">
        <v>22186.323712000005</v>
      </c>
      <c r="L38" s="174">
        <v>17098.749337599998</v>
      </c>
      <c r="M38" s="174">
        <v>96784.857523200015</v>
      </c>
      <c r="N38" s="222">
        <v>68814.062040191988</v>
      </c>
      <c r="O38" s="173">
        <v>11238.701591039999</v>
      </c>
      <c r="P38" s="174">
        <v>7897.6369919999997</v>
      </c>
      <c r="Q38" s="174">
        <v>373583</v>
      </c>
      <c r="R38" s="103"/>
      <c r="S38" s="104"/>
      <c r="T38" s="103"/>
      <c r="U38" s="103"/>
      <c r="V38" s="103"/>
      <c r="W38" s="103"/>
      <c r="X38" s="104"/>
      <c r="Z38" s="85">
        <f>IF(Q$40=0,0,Q38/Q$40)</f>
        <v>4.7132917722190533E-2</v>
      </c>
      <c r="AA38" s="85">
        <f>IF(AVERAGE(O$40:Q$40)=0,0,
AVERAGE(O38:Q38)/AVERAGE(O$40:Q$40))</f>
        <v>4.7475772232461237E-2</v>
      </c>
      <c r="AB38" s="226">
        <v>0</v>
      </c>
      <c r="AD38" s="85" t="str">
        <f>IFERROR(INDEX(Z38:AB38,,MATCH(D$33,$Z$10:$AB$10,0)),"N/A")</f>
        <v>N/A</v>
      </c>
      <c r="AE38" s="6"/>
    </row>
    <row r="39" spans="1:31" x14ac:dyDescent="0.35">
      <c r="C39" s="6"/>
    </row>
    <row r="40" spans="1:31" ht="12.3" x14ac:dyDescent="0.35">
      <c r="C40" s="6"/>
      <c r="D40" s="74" t="str">
        <f>"Total "&amp;D35</f>
        <v>Total CAPEX</v>
      </c>
      <c r="E40" s="67" t="s">
        <v>134</v>
      </c>
      <c r="F40" s="67" t="str">
        <f>F37</f>
        <v>Dollars</v>
      </c>
      <c r="G40" s="67" t="str">
        <f t="shared" ref="G40:H40" si="6">G37</f>
        <v>Nominal</v>
      </c>
      <c r="H40" s="67" t="str">
        <f t="shared" si="6"/>
        <v>Mid year</v>
      </c>
      <c r="I40" s="177">
        <f t="shared" ref="I40:X40" si="7">SUM(I37:I38)</f>
        <v>0</v>
      </c>
      <c r="J40" s="175">
        <f t="shared" si="7"/>
        <v>377323.58478400012</v>
      </c>
      <c r="K40" s="175">
        <f t="shared" si="7"/>
        <v>400955.69128000009</v>
      </c>
      <c r="L40" s="175">
        <f t="shared" si="7"/>
        <v>309012.0269440001</v>
      </c>
      <c r="M40" s="175">
        <f t="shared" si="7"/>
        <v>1749115.3540080003</v>
      </c>
      <c r="N40" s="175">
        <f t="shared" si="7"/>
        <v>1243621.5288874803</v>
      </c>
      <c r="O40" s="176">
        <f t="shared" si="7"/>
        <v>203108.06891760003</v>
      </c>
      <c r="P40" s="175">
        <f t="shared" si="7"/>
        <v>142727.67948000005</v>
      </c>
      <c r="Q40" s="175">
        <f t="shared" si="7"/>
        <v>7926159</v>
      </c>
      <c r="R40" s="175">
        <f t="shared" si="7"/>
        <v>0</v>
      </c>
      <c r="S40" s="177">
        <f t="shared" si="7"/>
        <v>0</v>
      </c>
      <c r="T40" s="175">
        <f t="shared" si="7"/>
        <v>0</v>
      </c>
      <c r="U40" s="175">
        <f t="shared" si="7"/>
        <v>0</v>
      </c>
      <c r="V40" s="175">
        <f t="shared" si="7"/>
        <v>0</v>
      </c>
      <c r="W40" s="175">
        <f t="shared" si="7"/>
        <v>0</v>
      </c>
      <c r="X40" s="175">
        <f t="shared" si="7"/>
        <v>0</v>
      </c>
      <c r="Z40" s="225">
        <f>SUM(Z37:Z38)</f>
        <v>1</v>
      </c>
      <c r="AA40" s="225">
        <f>SUM(AA37:AA38)</f>
        <v>1</v>
      </c>
      <c r="AB40" s="225">
        <f>SUM(AB37:AB38)</f>
        <v>0</v>
      </c>
      <c r="AD40" s="225">
        <f>SUM(AD37:AD38)</f>
        <v>0</v>
      </c>
    </row>
    <row r="41" spans="1:31" x14ac:dyDescent="0.35">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row>
    <row r="42" spans="1:31" ht="12.3" x14ac:dyDescent="0.35">
      <c r="A42" s="70">
        <f>IF(SUM($I42:$AD42)&gt;0,1,0)</f>
        <v>0</v>
      </c>
      <c r="B42" s="6"/>
      <c r="C42" s="6"/>
      <c r="D42" s="15" t="s">
        <v>139</v>
      </c>
      <c r="E42" s="6"/>
      <c r="F42" s="6"/>
      <c r="G42" s="6"/>
      <c r="H42" s="6"/>
      <c r="I42" s="70">
        <v>0</v>
      </c>
      <c r="J42" s="70">
        <v>0</v>
      </c>
      <c r="K42" s="70">
        <v>0</v>
      </c>
      <c r="L42" s="70">
        <v>0</v>
      </c>
      <c r="M42" s="70">
        <v>0</v>
      </c>
      <c r="N42" s="70">
        <v>0</v>
      </c>
      <c r="O42" s="70">
        <v>0</v>
      </c>
      <c r="P42" s="70">
        <v>0</v>
      </c>
      <c r="Q42" s="70">
        <v>0</v>
      </c>
      <c r="R42" s="70">
        <v>0</v>
      </c>
      <c r="S42" s="70">
        <v>0</v>
      </c>
      <c r="T42" s="70">
        <v>0</v>
      </c>
      <c r="U42" s="70">
        <v>0</v>
      </c>
      <c r="V42" s="70">
        <v>0</v>
      </c>
      <c r="W42" s="70">
        <v>0</v>
      </c>
      <c r="X42" s="70">
        <v>0</v>
      </c>
      <c r="Y42" s="6"/>
      <c r="Z42" s="70">
        <f>IF(ISERROR(Z40),1,0)</f>
        <v>0</v>
      </c>
      <c r="AA42" s="70">
        <f>IF(ISERROR(AA40),1,0)</f>
        <v>0</v>
      </c>
      <c r="AB42" s="70">
        <f>IF(ISERROR(AB40),1,0)</f>
        <v>0</v>
      </c>
      <c r="AC42" s="6"/>
      <c r="AD42" s="70">
        <f>IF(ISERROR(AD40),1,0)</f>
        <v>0</v>
      </c>
    </row>
    <row r="44" spans="1:31" ht="12.3" x14ac:dyDescent="0.35">
      <c r="D44" s="73" t="s">
        <v>626</v>
      </c>
    </row>
    <row r="45" spans="1:31" ht="12.3" x14ac:dyDescent="0.35">
      <c r="D45" s="79" t="s">
        <v>35</v>
      </c>
    </row>
    <row r="47" spans="1:31" ht="12.3" x14ac:dyDescent="0.35">
      <c r="C47" s="6"/>
      <c r="D47" s="73" t="s">
        <v>1031</v>
      </c>
      <c r="E47" s="64" t="s">
        <v>65</v>
      </c>
      <c r="F47" s="64" t="s">
        <v>66</v>
      </c>
      <c r="G47" s="64" t="s">
        <v>67</v>
      </c>
      <c r="H47" s="64" t="s">
        <v>68</v>
      </c>
      <c r="I47" s="64" t="str">
        <f>Capex_Historical!K$10</f>
        <v>RY09</v>
      </c>
      <c r="J47" s="96" t="str">
        <f>Capex_Historical!L$10</f>
        <v>RY10</v>
      </c>
      <c r="K47" s="64" t="str">
        <f>Capex_Historical!M$10</f>
        <v>RY11</v>
      </c>
      <c r="L47" s="64" t="str">
        <f>Capex_Historical!N$10</f>
        <v>RY12</v>
      </c>
      <c r="M47" s="64" t="str">
        <f>Capex_Historical!O$10</f>
        <v>RY13</v>
      </c>
      <c r="N47" s="88" t="str">
        <f>Capex_Historical!P$10</f>
        <v>RY14</v>
      </c>
      <c r="O47" s="96" t="str">
        <f>Capex_Historical!Q$10</f>
        <v>RY15</v>
      </c>
      <c r="P47" s="64" t="str">
        <f>Capex_Historical!R$10</f>
        <v>RY16</v>
      </c>
      <c r="Q47" s="64" t="str">
        <f>Capex_Historical!S$10</f>
        <v>RY17</v>
      </c>
      <c r="R47" s="64" t="str">
        <f>Capex_Historical!T$10</f>
        <v>RY18</v>
      </c>
      <c r="S47" s="88" t="str">
        <f>Capex_Historical!U$10</f>
        <v>RY19</v>
      </c>
      <c r="T47" s="64" t="str">
        <f>Capex_Historical!V$10</f>
        <v>RY20</v>
      </c>
      <c r="U47" s="64" t="str">
        <f>Capex_Historical!W$10</f>
        <v>RY21</v>
      </c>
      <c r="V47" s="64" t="str">
        <f>Capex_Historical!X$10</f>
        <v>RY22</v>
      </c>
      <c r="W47" s="64" t="str">
        <f>Capex_Historical!Y$10</f>
        <v>RY23</v>
      </c>
      <c r="X47" s="88" t="str">
        <f>Capex_Historical!Z$10</f>
        <v>RY24</v>
      </c>
      <c r="Z47" s="72" t="str">
        <f t="shared" ref="Z47:AD47" si="8">Z$10</f>
        <v>RY17 %</v>
      </c>
      <c r="AA47" s="72" t="str">
        <f t="shared" si="8"/>
        <v>RY15-RY17 Avg</v>
      </c>
      <c r="AB47" s="72" t="str">
        <f t="shared" si="8"/>
        <v>Custom %</v>
      </c>
      <c r="AD47" s="72" t="str">
        <f t="shared" si="8"/>
        <v>Selected</v>
      </c>
      <c r="AE47" s="6"/>
    </row>
    <row r="48" spans="1:31" x14ac:dyDescent="0.35">
      <c r="C48" s="6"/>
      <c r="J48" s="97"/>
      <c r="K48" s="91"/>
      <c r="L48" s="91"/>
      <c r="M48" s="91"/>
      <c r="N48" s="89"/>
      <c r="O48" s="97"/>
      <c r="P48" s="91"/>
      <c r="Q48" s="91"/>
      <c r="R48" s="91"/>
      <c r="S48" s="89"/>
      <c r="T48" s="91"/>
      <c r="U48" s="91"/>
      <c r="V48" s="91"/>
      <c r="W48" s="91"/>
      <c r="X48" s="89"/>
      <c r="AE48" s="6"/>
    </row>
    <row r="49" spans="1:31" ht="12.75" customHeight="1" x14ac:dyDescent="0.35">
      <c r="C49" s="6"/>
      <c r="D49" s="15" t="s">
        <v>517</v>
      </c>
      <c r="E49" s="75" t="s">
        <v>288</v>
      </c>
      <c r="F49" s="75" t="str">
        <f>Dollars</f>
        <v>Dollars</v>
      </c>
      <c r="G49" s="75" t="str">
        <f>Nominal</f>
        <v>Nominal</v>
      </c>
      <c r="H49" s="75" t="str">
        <f>Mid_year</f>
        <v>Mid year</v>
      </c>
      <c r="I49" s="172">
        <v>0</v>
      </c>
      <c r="J49" s="173">
        <v>0</v>
      </c>
      <c r="K49" s="174">
        <v>0</v>
      </c>
      <c r="L49" s="174">
        <v>0</v>
      </c>
      <c r="M49" s="174">
        <v>0</v>
      </c>
      <c r="N49" s="222">
        <v>0</v>
      </c>
      <c r="O49" s="173">
        <v>0</v>
      </c>
      <c r="P49" s="174">
        <v>0</v>
      </c>
      <c r="Q49" s="174">
        <v>0</v>
      </c>
      <c r="R49" s="103"/>
      <c r="S49" s="104"/>
      <c r="T49" s="103"/>
      <c r="U49" s="103"/>
      <c r="V49" s="103"/>
      <c r="W49" s="103"/>
      <c r="X49" s="104"/>
      <c r="Z49" s="85">
        <f>IF(Q$52=0,0,Q49/Q$52)</f>
        <v>0</v>
      </c>
      <c r="AA49" s="85">
        <f>IF(AVERAGE(O$52:Q$52)=0,0,
AVERAGE(O49:Q49)/AVERAGE(O$52:Q$52))</f>
        <v>0</v>
      </c>
      <c r="AB49" s="226">
        <v>0</v>
      </c>
      <c r="AD49" s="85" t="str">
        <f>IFERROR(INDEX(Z49:AB49,,MATCH(D$45,$Z$10:$AB$10,0)),"N/A")</f>
        <v>N/A</v>
      </c>
      <c r="AE49" s="6"/>
    </row>
    <row r="50" spans="1:31" ht="12.3" x14ac:dyDescent="0.35">
      <c r="C50" s="6"/>
      <c r="D50" s="15" t="s">
        <v>519</v>
      </c>
      <c r="E50" s="75" t="s">
        <v>288</v>
      </c>
      <c r="F50" s="75" t="str">
        <f>Dollars</f>
        <v>Dollars</v>
      </c>
      <c r="G50" s="75" t="str">
        <f>Nominal</f>
        <v>Nominal</v>
      </c>
      <c r="H50" s="75" t="str">
        <f>Mid_year</f>
        <v>Mid year</v>
      </c>
      <c r="I50" s="172">
        <v>1263872</v>
      </c>
      <c r="J50" s="173">
        <v>1368098</v>
      </c>
      <c r="K50" s="174">
        <v>1518959</v>
      </c>
      <c r="L50" s="174">
        <v>1306909</v>
      </c>
      <c r="M50" s="174">
        <v>1371989</v>
      </c>
      <c r="N50" s="222">
        <v>1454035</v>
      </c>
      <c r="O50" s="173">
        <v>1731857</v>
      </c>
      <c r="P50" s="174">
        <v>1367352</v>
      </c>
      <c r="Q50" s="174">
        <v>996924</v>
      </c>
      <c r="R50" s="103"/>
      <c r="S50" s="104"/>
      <c r="T50" s="103"/>
      <c r="U50" s="103"/>
      <c r="V50" s="103"/>
      <c r="W50" s="103"/>
      <c r="X50" s="104"/>
      <c r="Z50" s="85">
        <f>IF(Q$52=0,0,Q50/Q$52)</f>
        <v>1</v>
      </c>
      <c r="AA50" s="85">
        <f>IF(AVERAGE(O$52:Q$52)=0,0,
AVERAGE(O50:Q50)/AVERAGE(O$52:Q$52))</f>
        <v>1</v>
      </c>
      <c r="AB50" s="226">
        <v>0</v>
      </c>
      <c r="AD50" s="85" t="str">
        <f>IFERROR(INDEX(Z50:AB50,,MATCH(D$45,$Z$10:$AB$10,0)),"N/A")</f>
        <v>N/A</v>
      </c>
      <c r="AE50" s="6"/>
    </row>
    <row r="51" spans="1:31" x14ac:dyDescent="0.35">
      <c r="C51" s="6"/>
    </row>
    <row r="52" spans="1:31" ht="12.3" x14ac:dyDescent="0.35">
      <c r="C52" s="6"/>
      <c r="D52" s="74" t="str">
        <f>"Total "&amp;D47</f>
        <v>Total OTHER DISTRIBUTION SERVICES</v>
      </c>
      <c r="E52" s="67" t="s">
        <v>134</v>
      </c>
      <c r="F52" s="67" t="str">
        <f>F49</f>
        <v>Dollars</v>
      </c>
      <c r="G52" s="67" t="str">
        <f t="shared" ref="G52:H52" si="9">G49</f>
        <v>Nominal</v>
      </c>
      <c r="H52" s="67" t="str">
        <f t="shared" si="9"/>
        <v>Mid year</v>
      </c>
      <c r="I52" s="177">
        <f t="shared" ref="I52:X52" si="10">SUM(I49:I50)</f>
        <v>1263872</v>
      </c>
      <c r="J52" s="175">
        <f t="shared" si="10"/>
        <v>1368098</v>
      </c>
      <c r="K52" s="175">
        <f t="shared" si="10"/>
        <v>1518959</v>
      </c>
      <c r="L52" s="175">
        <f t="shared" si="10"/>
        <v>1306909</v>
      </c>
      <c r="M52" s="175">
        <f t="shared" si="10"/>
        <v>1371989</v>
      </c>
      <c r="N52" s="175">
        <f t="shared" si="10"/>
        <v>1454035</v>
      </c>
      <c r="O52" s="176">
        <f t="shared" si="10"/>
        <v>1731857</v>
      </c>
      <c r="P52" s="175">
        <f t="shared" si="10"/>
        <v>1367352</v>
      </c>
      <c r="Q52" s="175">
        <f t="shared" si="10"/>
        <v>996924</v>
      </c>
      <c r="R52" s="175">
        <f t="shared" si="10"/>
        <v>0</v>
      </c>
      <c r="S52" s="177">
        <f t="shared" si="10"/>
        <v>0</v>
      </c>
      <c r="T52" s="175">
        <f t="shared" si="10"/>
        <v>0</v>
      </c>
      <c r="U52" s="175">
        <f t="shared" si="10"/>
        <v>0</v>
      </c>
      <c r="V52" s="175">
        <f t="shared" si="10"/>
        <v>0</v>
      </c>
      <c r="W52" s="175">
        <f t="shared" si="10"/>
        <v>0</v>
      </c>
      <c r="X52" s="175">
        <f t="shared" si="10"/>
        <v>0</v>
      </c>
      <c r="Z52" s="225">
        <f>SUM(Z49:Z50)</f>
        <v>1</v>
      </c>
      <c r="AA52" s="225">
        <f>SUM(AA49:AA50)</f>
        <v>1</v>
      </c>
      <c r="AB52" s="225">
        <f>SUM(AB49:AB50)</f>
        <v>0</v>
      </c>
      <c r="AD52" s="225">
        <f>SUM(AD49:AD50)</f>
        <v>0</v>
      </c>
    </row>
    <row r="53" spans="1:31" x14ac:dyDescent="0.35">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row>
    <row r="54" spans="1:31" ht="12.3" x14ac:dyDescent="0.35">
      <c r="A54" s="70">
        <f>IF(SUM($I54:$AD54)&gt;0,1,0)</f>
        <v>0</v>
      </c>
      <c r="B54" s="6"/>
      <c r="C54" s="6"/>
      <c r="D54" s="15" t="s">
        <v>139</v>
      </c>
      <c r="E54" s="6"/>
      <c r="F54" s="6"/>
      <c r="G54" s="6"/>
      <c r="H54" s="6"/>
      <c r="I54" s="70">
        <v>0</v>
      </c>
      <c r="J54" s="70">
        <v>0</v>
      </c>
      <c r="K54" s="70">
        <v>0</v>
      </c>
      <c r="L54" s="70">
        <v>0</v>
      </c>
      <c r="M54" s="70">
        <v>0</v>
      </c>
      <c r="N54" s="70">
        <v>0</v>
      </c>
      <c r="O54" s="70">
        <v>0</v>
      </c>
      <c r="P54" s="70">
        <v>0</v>
      </c>
      <c r="Q54" s="70">
        <v>0</v>
      </c>
      <c r="R54" s="70">
        <v>0</v>
      </c>
      <c r="S54" s="70">
        <v>0</v>
      </c>
      <c r="T54" s="70">
        <v>0</v>
      </c>
      <c r="U54" s="70">
        <v>0</v>
      </c>
      <c r="V54" s="70">
        <v>0</v>
      </c>
      <c r="W54" s="70">
        <v>0</v>
      </c>
      <c r="X54" s="70">
        <v>0</v>
      </c>
      <c r="Y54" s="6"/>
      <c r="Z54" s="70">
        <f>IF(ISERROR(Z52),1,0)</f>
        <v>0</v>
      </c>
      <c r="AA54" s="70">
        <f>IF(ISERROR(AA52),1,0)</f>
        <v>0</v>
      </c>
      <c r="AB54" s="70">
        <f>IF(ISERROR(AB52),1,0)</f>
        <v>0</v>
      </c>
      <c r="AC54" s="6"/>
      <c r="AD54" s="70">
        <f>IF(ISERROR(AD52),1,0)</f>
        <v>0</v>
      </c>
    </row>
    <row r="56" spans="1:31" s="13" customFormat="1" ht="14.1" x14ac:dyDescent="0.35">
      <c r="C56" s="13" t="s">
        <v>63</v>
      </c>
    </row>
    <row r="58" spans="1:31" ht="12.3" x14ac:dyDescent="0.35">
      <c r="C58" s="6"/>
      <c r="D58" s="73" t="s">
        <v>987</v>
      </c>
      <c r="E58" s="64" t="s">
        <v>65</v>
      </c>
      <c r="F58" s="64" t="s">
        <v>66</v>
      </c>
      <c r="G58" s="64" t="s">
        <v>67</v>
      </c>
      <c r="H58" s="64" t="s">
        <v>68</v>
      </c>
      <c r="I58" s="64" t="str">
        <f>Capex_Historical!K$10</f>
        <v>RY09</v>
      </c>
      <c r="J58" s="96" t="str">
        <f>Capex_Historical!L$10</f>
        <v>RY10</v>
      </c>
      <c r="K58" s="64" t="str">
        <f>Capex_Historical!M$10</f>
        <v>RY11</v>
      </c>
      <c r="L58" s="64" t="str">
        <f>Capex_Historical!N$10</f>
        <v>RY12</v>
      </c>
      <c r="M58" s="64" t="str">
        <f>Capex_Historical!O$10</f>
        <v>RY13</v>
      </c>
      <c r="N58" s="88" t="str">
        <f>Capex_Historical!P$10</f>
        <v>RY14</v>
      </c>
      <c r="O58" s="96" t="str">
        <f>Capex_Historical!Q$10</f>
        <v>RY15</v>
      </c>
      <c r="P58" s="64" t="str">
        <f>Capex_Historical!R$10</f>
        <v>RY16</v>
      </c>
      <c r="Q58" s="64" t="str">
        <f>Capex_Historical!S$10</f>
        <v>RY17</v>
      </c>
      <c r="R58" s="64" t="str">
        <f>Capex_Historical!T$10</f>
        <v>RY18</v>
      </c>
      <c r="S58" s="88" t="str">
        <f>Capex_Historical!U$10</f>
        <v>RY19</v>
      </c>
      <c r="T58" s="64" t="str">
        <f>Capex_Historical!V$10</f>
        <v>RY20</v>
      </c>
      <c r="U58" s="64" t="str">
        <f>Capex_Historical!W$10</f>
        <v>RY21</v>
      </c>
      <c r="V58" s="64" t="str">
        <f>Capex_Historical!X$10</f>
        <v>RY22</v>
      </c>
      <c r="W58" s="64" t="str">
        <f>Capex_Historical!Y$10</f>
        <v>RY23</v>
      </c>
      <c r="X58" s="88" t="str">
        <f>Capex_Historical!Z$10</f>
        <v>RY24</v>
      </c>
      <c r="Z58" s="6"/>
      <c r="AA58" s="6"/>
      <c r="AB58" s="6"/>
      <c r="AC58" s="6"/>
      <c r="AD58" s="6"/>
      <c r="AE58" s="6"/>
    </row>
    <row r="59" spans="1:31" x14ac:dyDescent="0.35">
      <c r="C59" s="6"/>
      <c r="J59" s="97"/>
      <c r="K59" s="91"/>
      <c r="L59" s="91"/>
      <c r="M59" s="91"/>
      <c r="N59" s="89"/>
      <c r="O59" s="97"/>
      <c r="P59" s="91"/>
      <c r="Q59" s="91"/>
      <c r="R59" s="91"/>
      <c r="S59" s="89"/>
      <c r="T59" s="91"/>
      <c r="U59" s="91"/>
      <c r="V59" s="91"/>
      <c r="W59" s="91"/>
      <c r="X59" s="89"/>
      <c r="Z59" s="6"/>
      <c r="AA59" s="6"/>
      <c r="AB59" s="6"/>
      <c r="AC59" s="6"/>
      <c r="AD59" s="6"/>
      <c r="AE59" s="6"/>
    </row>
    <row r="60" spans="1:31" ht="12.75" customHeight="1" x14ac:dyDescent="0.35">
      <c r="C60" s="6"/>
      <c r="D60" s="15" t="s">
        <v>517</v>
      </c>
      <c r="E60" s="75" t="s">
        <v>134</v>
      </c>
      <c r="F60" s="75" t="str">
        <f>Dollars</f>
        <v>Dollars</v>
      </c>
      <c r="G60" s="75" t="str">
        <f>Real2019</f>
        <v>Real $2019</v>
      </c>
      <c r="H60" s="75" t="str">
        <f>End_year</f>
        <v>End year</v>
      </c>
      <c r="I60" s="224"/>
      <c r="J60" s="223"/>
      <c r="K60" s="223"/>
      <c r="L60" s="223"/>
      <c r="M60" s="223"/>
      <c r="N60" s="224"/>
      <c r="O60" s="223"/>
      <c r="P60" s="223"/>
      <c r="Q60" s="223"/>
      <c r="R60" s="229">
        <f>'2.1'!R166</f>
        <v>32444704.446961466</v>
      </c>
      <c r="S60" s="230">
        <f>'2.1'!S166</f>
        <v>32444704.446961466</v>
      </c>
      <c r="T60" s="231">
        <f>'2.1'!T166</f>
        <v>28272051.106698625</v>
      </c>
      <c r="U60" s="229">
        <f>'2.1'!U166</f>
        <v>28658626.453078389</v>
      </c>
      <c r="V60" s="229">
        <f>'2.1'!V166</f>
        <v>29089233.859625623</v>
      </c>
      <c r="W60" s="229">
        <f>'2.1'!W166</f>
        <v>29444058.519435287</v>
      </c>
      <c r="X60" s="230">
        <f>'2.1'!X166</f>
        <v>29758163.163908847</v>
      </c>
      <c r="Z60" s="6"/>
      <c r="AA60" s="6"/>
      <c r="AB60" s="6"/>
      <c r="AC60" s="6"/>
      <c r="AD60" s="6"/>
      <c r="AE60" s="6"/>
    </row>
    <row r="61" spans="1:31" ht="12.3" x14ac:dyDescent="0.35">
      <c r="C61" s="6"/>
      <c r="D61" s="15" t="s">
        <v>519</v>
      </c>
      <c r="E61" s="75" t="s">
        <v>134</v>
      </c>
      <c r="F61" s="75" t="str">
        <f>Dollars</f>
        <v>Dollars</v>
      </c>
      <c r="G61" s="75" t="str">
        <f>Real2019</f>
        <v>Real $2019</v>
      </c>
      <c r="H61" s="75" t="str">
        <f>End_year</f>
        <v>End year</v>
      </c>
      <c r="I61" s="224"/>
      <c r="J61" s="223"/>
      <c r="K61" s="223"/>
      <c r="L61" s="223"/>
      <c r="M61" s="223"/>
      <c r="N61" s="224"/>
      <c r="O61" s="223"/>
      <c r="P61" s="223"/>
      <c r="Q61" s="223"/>
      <c r="R61" s="229">
        <f>'2.1'!R81</f>
        <v>1272854.6946093254</v>
      </c>
      <c r="S61" s="230">
        <f>'2.1'!S81</f>
        <v>1272854.6946093254</v>
      </c>
      <c r="T61" s="231">
        <f>'2.1'!T81</f>
        <v>1288205.6271007715</v>
      </c>
      <c r="U61" s="229">
        <f>'2.1'!U81</f>
        <v>1305853.4847823808</v>
      </c>
      <c r="V61" s="229">
        <f>'2.1'!V81</f>
        <v>1325880.674143224</v>
      </c>
      <c r="W61" s="229">
        <f>'2.1'!W81</f>
        <v>1342118.2851761559</v>
      </c>
      <c r="X61" s="230">
        <f>'2.1'!X81</f>
        <v>1356814.7400495997</v>
      </c>
      <c r="Z61" s="6"/>
      <c r="AA61" s="6"/>
      <c r="AB61" s="6"/>
      <c r="AC61" s="6"/>
      <c r="AD61" s="6"/>
      <c r="AE61" s="6"/>
    </row>
    <row r="62" spans="1:31" x14ac:dyDescent="0.35">
      <c r="C62" s="6"/>
      <c r="D62" s="6"/>
      <c r="R62" s="6"/>
      <c r="S62" s="6"/>
      <c r="T62" s="6"/>
      <c r="U62" s="6"/>
      <c r="V62" s="6"/>
      <c r="W62" s="6"/>
      <c r="X62" s="6"/>
    </row>
    <row r="63" spans="1:31" ht="12.3" x14ac:dyDescent="0.35">
      <c r="C63" s="6"/>
      <c r="D63" s="74" t="str">
        <f>"Total "&amp;D58</f>
        <v>Total OPEX</v>
      </c>
      <c r="E63" s="67" t="s">
        <v>134</v>
      </c>
      <c r="F63" s="67" t="str">
        <f>F60</f>
        <v>Dollars</v>
      </c>
      <c r="G63" s="67" t="str">
        <f t="shared" ref="G63:H63" si="11">G60</f>
        <v>Real $2019</v>
      </c>
      <c r="H63" s="67" t="str">
        <f t="shared" si="11"/>
        <v>End year</v>
      </c>
      <c r="I63" s="177">
        <f t="shared" ref="I63:X63" si="12">SUM(I60:I61)</f>
        <v>0</v>
      </c>
      <c r="J63" s="175">
        <f t="shared" si="12"/>
        <v>0</v>
      </c>
      <c r="K63" s="175">
        <f t="shared" si="12"/>
        <v>0</v>
      </c>
      <c r="L63" s="175">
        <f t="shared" si="12"/>
        <v>0</v>
      </c>
      <c r="M63" s="175">
        <f t="shared" si="12"/>
        <v>0</v>
      </c>
      <c r="N63" s="175">
        <f t="shared" si="12"/>
        <v>0</v>
      </c>
      <c r="O63" s="176">
        <f t="shared" si="12"/>
        <v>0</v>
      </c>
      <c r="P63" s="175">
        <f t="shared" si="12"/>
        <v>0</v>
      </c>
      <c r="Q63" s="175">
        <f t="shared" si="12"/>
        <v>0</v>
      </c>
      <c r="R63" s="175">
        <f t="shared" si="12"/>
        <v>33717559.141570792</v>
      </c>
      <c r="S63" s="177">
        <f t="shared" si="12"/>
        <v>33717559.141570792</v>
      </c>
      <c r="T63" s="175">
        <f t="shared" si="12"/>
        <v>29560256.733799398</v>
      </c>
      <c r="U63" s="175">
        <f t="shared" si="12"/>
        <v>29964479.937860768</v>
      </c>
      <c r="V63" s="175">
        <f t="shared" si="12"/>
        <v>30415114.533768848</v>
      </c>
      <c r="W63" s="175">
        <f t="shared" si="12"/>
        <v>30786176.804611441</v>
      </c>
      <c r="X63" s="175">
        <f t="shared" si="12"/>
        <v>31114977.903958447</v>
      </c>
    </row>
    <row r="64" spans="1:31" x14ac:dyDescent="0.35">
      <c r="A64" s="6"/>
      <c r="B64" s="6"/>
      <c r="C64" s="6"/>
      <c r="D64" s="6"/>
      <c r="E64" s="6"/>
      <c r="F64" s="6"/>
      <c r="G64" s="6"/>
      <c r="H64" s="6"/>
      <c r="I64" s="6"/>
      <c r="J64" s="6"/>
      <c r="K64" s="6"/>
      <c r="L64" s="6"/>
      <c r="M64" s="6"/>
      <c r="N64" s="6"/>
      <c r="O64" s="6"/>
      <c r="P64" s="6"/>
      <c r="Q64" s="6"/>
      <c r="R64" s="6"/>
      <c r="S64" s="6"/>
      <c r="T64" s="6"/>
      <c r="U64" s="6"/>
      <c r="V64" s="6"/>
      <c r="W64" s="6"/>
      <c r="X64" s="6"/>
    </row>
    <row r="65" spans="1:31" ht="12.3" x14ac:dyDescent="0.35">
      <c r="A65" s="70">
        <f>IF(SUM($I65:$X65)&gt;0,1,0)</f>
        <v>0</v>
      </c>
      <c r="B65" s="6"/>
      <c r="C65" s="6"/>
      <c r="D65" s="15" t="s">
        <v>1590</v>
      </c>
      <c r="E65" s="6"/>
      <c r="F65" s="6"/>
      <c r="G65" s="6"/>
      <c r="H65" s="6"/>
      <c r="I65" s="70">
        <f>IF(ISERROR(I63),1,0)</f>
        <v>0</v>
      </c>
      <c r="J65" s="70">
        <f t="shared" ref="J65:X65" si="13">IF(ISERROR(J63),1,0)</f>
        <v>0</v>
      </c>
      <c r="K65" s="70">
        <f t="shared" si="13"/>
        <v>0</v>
      </c>
      <c r="L65" s="70">
        <f t="shared" si="13"/>
        <v>0</v>
      </c>
      <c r="M65" s="70">
        <f t="shared" si="13"/>
        <v>0</v>
      </c>
      <c r="N65" s="70">
        <f t="shared" si="13"/>
        <v>0</v>
      </c>
      <c r="O65" s="70">
        <f t="shared" si="13"/>
        <v>0</v>
      </c>
      <c r="P65" s="70">
        <f t="shared" si="13"/>
        <v>0</v>
      </c>
      <c r="Q65" s="70">
        <f t="shared" si="13"/>
        <v>0</v>
      </c>
      <c r="R65" s="76">
        <f t="shared" si="13"/>
        <v>0</v>
      </c>
      <c r="S65" s="76">
        <f t="shared" si="13"/>
        <v>0</v>
      </c>
      <c r="T65" s="76">
        <f t="shared" si="13"/>
        <v>0</v>
      </c>
      <c r="U65" s="76">
        <f t="shared" si="13"/>
        <v>0</v>
      </c>
      <c r="V65" s="76">
        <f t="shared" si="13"/>
        <v>0</v>
      </c>
      <c r="W65" s="76">
        <f t="shared" si="13"/>
        <v>0</v>
      </c>
      <c r="X65" s="76">
        <f t="shared" si="13"/>
        <v>0</v>
      </c>
    </row>
    <row r="66" spans="1:31" x14ac:dyDescent="0.35">
      <c r="C66" s="6"/>
      <c r="R66" s="6"/>
      <c r="S66" s="6"/>
      <c r="T66" s="6"/>
      <c r="U66" s="6"/>
      <c r="V66" s="6"/>
      <c r="W66" s="6"/>
      <c r="X66" s="6"/>
    </row>
    <row r="67" spans="1:31" ht="12.3" x14ac:dyDescent="0.35">
      <c r="C67" s="6"/>
      <c r="D67" s="73" t="s">
        <v>1002</v>
      </c>
      <c r="E67" s="64" t="s">
        <v>65</v>
      </c>
      <c r="F67" s="64" t="s">
        <v>66</v>
      </c>
      <c r="G67" s="64" t="s">
        <v>67</v>
      </c>
      <c r="H67" s="64" t="s">
        <v>68</v>
      </c>
      <c r="I67" s="64" t="str">
        <f>Capex_Historical!K$10</f>
        <v>RY09</v>
      </c>
      <c r="J67" s="96" t="str">
        <f>Capex_Historical!L$10</f>
        <v>RY10</v>
      </c>
      <c r="K67" s="64" t="str">
        <f>Capex_Historical!M$10</f>
        <v>RY11</v>
      </c>
      <c r="L67" s="64" t="str">
        <f>Capex_Historical!N$10</f>
        <v>RY12</v>
      </c>
      <c r="M67" s="64" t="str">
        <f>Capex_Historical!O$10</f>
        <v>RY13</v>
      </c>
      <c r="N67" s="88" t="str">
        <f>Capex_Historical!P$10</f>
        <v>RY14</v>
      </c>
      <c r="O67" s="96" t="str">
        <f>Capex_Historical!Q$10</f>
        <v>RY15</v>
      </c>
      <c r="P67" s="64" t="str">
        <f>Capex_Historical!R$10</f>
        <v>RY16</v>
      </c>
      <c r="Q67" s="64" t="str">
        <f>Capex_Historical!S$10</f>
        <v>RY17</v>
      </c>
      <c r="R67" s="1757" t="str">
        <f>Capex_Historical!T$10</f>
        <v>RY18</v>
      </c>
      <c r="S67" s="1758" t="str">
        <f>Capex_Historical!U$10</f>
        <v>RY19</v>
      </c>
      <c r="T67" s="1757" t="str">
        <f>Capex_Historical!V$10</f>
        <v>RY20</v>
      </c>
      <c r="U67" s="1757" t="str">
        <f>Capex_Historical!W$10</f>
        <v>RY21</v>
      </c>
      <c r="V67" s="1757" t="str">
        <f>Capex_Historical!X$10</f>
        <v>RY22</v>
      </c>
      <c r="W67" s="1757" t="str">
        <f>Capex_Historical!Y$10</f>
        <v>RY23</v>
      </c>
      <c r="X67" s="1758" t="str">
        <f>Capex_Historical!Z$10</f>
        <v>RY24</v>
      </c>
      <c r="Z67" s="6"/>
      <c r="AA67" s="6"/>
      <c r="AB67" s="6"/>
      <c r="AC67" s="6"/>
      <c r="AD67" s="6"/>
      <c r="AE67" s="6"/>
    </row>
    <row r="68" spans="1:31" x14ac:dyDescent="0.35">
      <c r="C68" s="6"/>
      <c r="J68" s="97"/>
      <c r="K68" s="91"/>
      <c r="L68" s="91"/>
      <c r="M68" s="91"/>
      <c r="N68" s="89"/>
      <c r="O68" s="97"/>
      <c r="P68" s="91"/>
      <c r="Q68" s="91"/>
      <c r="R68" s="92"/>
      <c r="S68" s="93"/>
      <c r="T68" s="92"/>
      <c r="U68" s="92"/>
      <c r="V68" s="92"/>
      <c r="W68" s="92"/>
      <c r="X68" s="93"/>
      <c r="Z68" s="6"/>
      <c r="AA68" s="6"/>
      <c r="AB68" s="6"/>
      <c r="AC68" s="6"/>
      <c r="AD68" s="6"/>
      <c r="AE68" s="6"/>
    </row>
    <row r="69" spans="1:31" ht="12.75" customHeight="1" x14ac:dyDescent="0.35">
      <c r="C69" s="6"/>
      <c r="D69" s="15" t="s">
        <v>517</v>
      </c>
      <c r="E69" s="75" t="s">
        <v>134</v>
      </c>
      <c r="F69" s="75" t="str">
        <f>Dollars</f>
        <v>Dollars</v>
      </c>
      <c r="G69" s="75" t="str">
        <f>Real2019</f>
        <v>Real $2019</v>
      </c>
      <c r="H69" s="75" t="str">
        <f>End_year</f>
        <v>End year</v>
      </c>
      <c r="I69" s="224"/>
      <c r="J69" s="223"/>
      <c r="K69" s="223"/>
      <c r="L69" s="223"/>
      <c r="M69" s="223"/>
      <c r="N69" s="224"/>
      <c r="O69" s="223"/>
      <c r="P69" s="223"/>
      <c r="Q69" s="223"/>
      <c r="R69" s="229">
        <f>'2.1'!R111</f>
        <v>9131184.3834000248</v>
      </c>
      <c r="S69" s="230">
        <f>'2.1'!S111</f>
        <v>9248602.7476208471</v>
      </c>
      <c r="T69" s="231">
        <f>'2.1'!T111</f>
        <v>9360146.4156662319</v>
      </c>
      <c r="U69" s="229">
        <f>'2.1'!U111</f>
        <v>9488379.5052423105</v>
      </c>
      <c r="V69" s="229">
        <f>'2.1'!V111</f>
        <v>9633902.5627971403</v>
      </c>
      <c r="W69" s="229">
        <f>'2.1'!W111</f>
        <v>9751890.4479141124</v>
      </c>
      <c r="X69" s="230">
        <f>'2.1'!X111</f>
        <v>9858679.7410364822</v>
      </c>
      <c r="Z69" s="6"/>
      <c r="AA69" s="6"/>
      <c r="AB69" s="6"/>
      <c r="AC69" s="6"/>
      <c r="AD69" s="6"/>
      <c r="AE69" s="6"/>
    </row>
    <row r="70" spans="1:31" ht="12.3" x14ac:dyDescent="0.35">
      <c r="C70" s="6"/>
      <c r="D70" s="15" t="s">
        <v>519</v>
      </c>
      <c r="E70" s="75" t="s">
        <v>134</v>
      </c>
      <c r="F70" s="75" t="str">
        <f>Dollars</f>
        <v>Dollars</v>
      </c>
      <c r="G70" s="75" t="str">
        <f>Real2019</f>
        <v>Real $2019</v>
      </c>
      <c r="H70" s="75" t="str">
        <f>End_year</f>
        <v>End year</v>
      </c>
      <c r="I70" s="224"/>
      <c r="J70" s="223"/>
      <c r="K70" s="223"/>
      <c r="L70" s="223"/>
      <c r="M70" s="223"/>
      <c r="N70" s="224"/>
      <c r="O70" s="223"/>
      <c r="P70" s="223"/>
      <c r="Q70" s="223"/>
      <c r="R70" s="229">
        <f>'2.1'!R83</f>
        <v>491372.33023921063</v>
      </c>
      <c r="S70" s="230">
        <f>'2.1'!S83</f>
        <v>497690.70371992514</v>
      </c>
      <c r="T70" s="231">
        <f>'2.1'!T83</f>
        <v>503692.97281378257</v>
      </c>
      <c r="U70" s="229">
        <f>'2.1'!U83</f>
        <v>510593.34781016427</v>
      </c>
      <c r="V70" s="229">
        <f>'2.1'!V83</f>
        <v>518424.04993880715</v>
      </c>
      <c r="W70" s="229">
        <f>'2.1'!W83</f>
        <v>524773.01348974148</v>
      </c>
      <c r="X70" s="230">
        <f>'2.1'!X83</f>
        <v>530519.37951182481</v>
      </c>
      <c r="Z70" s="6"/>
      <c r="AA70" s="6"/>
      <c r="AB70" s="6"/>
      <c r="AC70" s="6"/>
      <c r="AD70" s="6"/>
      <c r="AE70" s="6"/>
    </row>
    <row r="71" spans="1:31" x14ac:dyDescent="0.35">
      <c r="C71" s="6"/>
      <c r="D71" s="6"/>
      <c r="R71" s="6"/>
      <c r="S71" s="6"/>
      <c r="T71" s="6"/>
      <c r="U71" s="6"/>
      <c r="V71" s="6"/>
      <c r="W71" s="6"/>
      <c r="X71" s="6"/>
    </row>
    <row r="72" spans="1:31" ht="12.3" x14ac:dyDescent="0.35">
      <c r="C72" s="6"/>
      <c r="D72" s="74" t="str">
        <f>"Total "&amp;D67</f>
        <v>Total CAPEX</v>
      </c>
      <c r="E72" s="67" t="s">
        <v>134</v>
      </c>
      <c r="F72" s="67" t="str">
        <f>F69</f>
        <v>Dollars</v>
      </c>
      <c r="G72" s="67" t="str">
        <f t="shared" ref="G72:H72" si="14">G69</f>
        <v>Real $2019</v>
      </c>
      <c r="H72" s="67" t="str">
        <f t="shared" si="14"/>
        <v>End year</v>
      </c>
      <c r="I72" s="177">
        <f t="shared" ref="I72:X72" si="15">SUM(I69:I70)</f>
        <v>0</v>
      </c>
      <c r="J72" s="175">
        <f t="shared" si="15"/>
        <v>0</v>
      </c>
      <c r="K72" s="175">
        <f t="shared" si="15"/>
        <v>0</v>
      </c>
      <c r="L72" s="175">
        <f t="shared" si="15"/>
        <v>0</v>
      </c>
      <c r="M72" s="175">
        <f t="shared" si="15"/>
        <v>0</v>
      </c>
      <c r="N72" s="175">
        <f t="shared" si="15"/>
        <v>0</v>
      </c>
      <c r="O72" s="176">
        <f t="shared" si="15"/>
        <v>0</v>
      </c>
      <c r="P72" s="175">
        <f t="shared" si="15"/>
        <v>0</v>
      </c>
      <c r="Q72" s="175">
        <f t="shared" si="15"/>
        <v>0</v>
      </c>
      <c r="R72" s="175">
        <f t="shared" si="15"/>
        <v>9622556.7136392351</v>
      </c>
      <c r="S72" s="177">
        <f t="shared" si="15"/>
        <v>9746293.4513407722</v>
      </c>
      <c r="T72" s="175">
        <f t="shared" si="15"/>
        <v>9863839.3884800151</v>
      </c>
      <c r="U72" s="175">
        <f t="shared" si="15"/>
        <v>9998972.8530524746</v>
      </c>
      <c r="V72" s="175">
        <f t="shared" si="15"/>
        <v>10152326.612735948</v>
      </c>
      <c r="W72" s="175">
        <f t="shared" si="15"/>
        <v>10276663.461403854</v>
      </c>
      <c r="X72" s="175">
        <f t="shared" si="15"/>
        <v>10389199.120548308</v>
      </c>
    </row>
    <row r="73" spans="1:31" x14ac:dyDescent="0.35">
      <c r="A73" s="6"/>
      <c r="B73" s="6"/>
      <c r="C73" s="6"/>
      <c r="D73" s="6"/>
      <c r="E73" s="6"/>
      <c r="F73" s="6"/>
      <c r="G73" s="6"/>
      <c r="H73" s="6"/>
      <c r="I73" s="6"/>
      <c r="J73" s="6"/>
      <c r="K73" s="6"/>
      <c r="L73" s="6"/>
      <c r="M73" s="6"/>
      <c r="N73" s="6"/>
      <c r="O73" s="6"/>
      <c r="P73" s="6"/>
      <c r="Q73" s="6"/>
      <c r="R73" s="6"/>
      <c r="S73" s="6"/>
      <c r="T73" s="6"/>
      <c r="U73" s="6"/>
      <c r="V73" s="6"/>
      <c r="W73" s="6"/>
      <c r="X73" s="6"/>
    </row>
    <row r="74" spans="1:31" ht="12.3" x14ac:dyDescent="0.35">
      <c r="A74" s="70">
        <f>IF(SUM($I74:$X74)&gt;0,1,0)</f>
        <v>0</v>
      </c>
      <c r="B74" s="6"/>
      <c r="C74" s="6"/>
      <c r="D74" s="15" t="s">
        <v>1590</v>
      </c>
      <c r="E74" s="6"/>
      <c r="F74" s="6"/>
      <c r="G74" s="6"/>
      <c r="H74" s="6"/>
      <c r="I74" s="70">
        <f>IF(ISERROR(I72),1,0)</f>
        <v>0</v>
      </c>
      <c r="J74" s="70">
        <f t="shared" ref="J74:X74" si="16">IF(ISERROR(J72),1,0)</f>
        <v>0</v>
      </c>
      <c r="K74" s="70">
        <f t="shared" si="16"/>
        <v>0</v>
      </c>
      <c r="L74" s="70">
        <f t="shared" si="16"/>
        <v>0</v>
      </c>
      <c r="M74" s="70">
        <f t="shared" si="16"/>
        <v>0</v>
      </c>
      <c r="N74" s="70">
        <f t="shared" si="16"/>
        <v>0</v>
      </c>
      <c r="O74" s="70">
        <f t="shared" si="16"/>
        <v>0</v>
      </c>
      <c r="P74" s="70">
        <f t="shared" si="16"/>
        <v>0</v>
      </c>
      <c r="Q74" s="70">
        <f t="shared" si="16"/>
        <v>0</v>
      </c>
      <c r="R74" s="76">
        <f t="shared" si="16"/>
        <v>0</v>
      </c>
      <c r="S74" s="76">
        <f t="shared" si="16"/>
        <v>0</v>
      </c>
      <c r="T74" s="76">
        <f t="shared" si="16"/>
        <v>0</v>
      </c>
      <c r="U74" s="76">
        <f t="shared" si="16"/>
        <v>0</v>
      </c>
      <c r="V74" s="76">
        <f t="shared" si="16"/>
        <v>0</v>
      </c>
      <c r="W74" s="76">
        <f t="shared" si="16"/>
        <v>0</v>
      </c>
      <c r="X74" s="76">
        <f t="shared" si="16"/>
        <v>0</v>
      </c>
    </row>
    <row r="75" spans="1:31" x14ac:dyDescent="0.35">
      <c r="R75" s="6"/>
      <c r="S75" s="6"/>
      <c r="T75" s="6"/>
      <c r="U75" s="6"/>
      <c r="V75" s="6"/>
      <c r="W75" s="6"/>
      <c r="X75" s="6"/>
    </row>
    <row r="76" spans="1:31" ht="12.3" x14ac:dyDescent="0.35">
      <c r="C76" s="6"/>
      <c r="D76" s="73" t="s">
        <v>1031</v>
      </c>
      <c r="E76" s="64" t="s">
        <v>65</v>
      </c>
      <c r="F76" s="64" t="s">
        <v>66</v>
      </c>
      <c r="G76" s="64" t="s">
        <v>67</v>
      </c>
      <c r="H76" s="64" t="s">
        <v>68</v>
      </c>
      <c r="I76" s="64" t="str">
        <f>Capex_Historical!K$10</f>
        <v>RY09</v>
      </c>
      <c r="J76" s="96" t="str">
        <f>Capex_Historical!L$10</f>
        <v>RY10</v>
      </c>
      <c r="K76" s="64" t="str">
        <f>Capex_Historical!M$10</f>
        <v>RY11</v>
      </c>
      <c r="L76" s="64" t="str">
        <f>Capex_Historical!N$10</f>
        <v>RY12</v>
      </c>
      <c r="M76" s="64" t="str">
        <f>Capex_Historical!O$10</f>
        <v>RY13</v>
      </c>
      <c r="N76" s="88" t="str">
        <f>Capex_Historical!P$10</f>
        <v>RY14</v>
      </c>
      <c r="O76" s="96" t="str">
        <f>Capex_Historical!Q$10</f>
        <v>RY15</v>
      </c>
      <c r="P76" s="64" t="str">
        <f>Capex_Historical!R$10</f>
        <v>RY16</v>
      </c>
      <c r="Q76" s="64" t="str">
        <f>Capex_Historical!S$10</f>
        <v>RY17</v>
      </c>
      <c r="R76" s="1757" t="str">
        <f>Capex_Historical!T$10</f>
        <v>RY18</v>
      </c>
      <c r="S76" s="1758" t="str">
        <f>Capex_Historical!U$10</f>
        <v>RY19</v>
      </c>
      <c r="T76" s="1757" t="str">
        <f>Capex_Historical!V$10</f>
        <v>RY20</v>
      </c>
      <c r="U76" s="1757" t="str">
        <f>Capex_Historical!W$10</f>
        <v>RY21</v>
      </c>
      <c r="V76" s="1757" t="str">
        <f>Capex_Historical!X$10</f>
        <v>RY22</v>
      </c>
      <c r="W76" s="1757" t="str">
        <f>Capex_Historical!Y$10</f>
        <v>RY23</v>
      </c>
      <c r="X76" s="1758" t="str">
        <f>Capex_Historical!Z$10</f>
        <v>RY24</v>
      </c>
      <c r="Z76" s="6"/>
      <c r="AA76" s="6"/>
      <c r="AB76" s="6"/>
      <c r="AC76" s="6"/>
      <c r="AD76" s="6"/>
      <c r="AE76" s="6"/>
    </row>
    <row r="77" spans="1:31" x14ac:dyDescent="0.35">
      <c r="C77" s="6"/>
      <c r="D77" s="6"/>
      <c r="J77" s="97"/>
      <c r="K77" s="91"/>
      <c r="L77" s="91"/>
      <c r="M77" s="91"/>
      <c r="N77" s="89"/>
      <c r="O77" s="97"/>
      <c r="P77" s="91"/>
      <c r="Q77" s="91"/>
      <c r="R77" s="92"/>
      <c r="S77" s="93"/>
      <c r="T77" s="92"/>
      <c r="U77" s="92"/>
      <c r="V77" s="92"/>
      <c r="W77" s="92"/>
      <c r="X77" s="93"/>
      <c r="Z77" s="6"/>
      <c r="AA77" s="6"/>
      <c r="AB77" s="6"/>
      <c r="AC77" s="6"/>
      <c r="AD77" s="6"/>
      <c r="AE77" s="6"/>
    </row>
    <row r="78" spans="1:31" ht="12.75" customHeight="1" x14ac:dyDescent="0.35">
      <c r="C78" s="6"/>
      <c r="D78" s="15" t="s">
        <v>517</v>
      </c>
      <c r="E78" s="75" t="s">
        <v>134</v>
      </c>
      <c r="F78" s="75" t="str">
        <f>Dollars</f>
        <v>Dollars</v>
      </c>
      <c r="G78" s="75" t="str">
        <f>Real2019</f>
        <v>Real $2019</v>
      </c>
      <c r="H78" s="75" t="str">
        <f>End_year</f>
        <v>End year</v>
      </c>
      <c r="I78" s="224"/>
      <c r="J78" s="223"/>
      <c r="K78" s="223"/>
      <c r="L78" s="223"/>
      <c r="M78" s="223"/>
      <c r="N78" s="224"/>
      <c r="O78" s="223"/>
      <c r="P78" s="223"/>
      <c r="Q78" s="223"/>
      <c r="R78" s="229">
        <v>0</v>
      </c>
      <c r="S78" s="230">
        <v>0</v>
      </c>
      <c r="T78" s="231">
        <v>0</v>
      </c>
      <c r="U78" s="229">
        <v>0</v>
      </c>
      <c r="V78" s="229">
        <v>0</v>
      </c>
      <c r="W78" s="229">
        <v>0</v>
      </c>
      <c r="X78" s="230">
        <v>0</v>
      </c>
      <c r="Z78" s="6"/>
      <c r="AA78" s="6"/>
      <c r="AB78" s="6"/>
      <c r="AC78" s="6"/>
      <c r="AD78" s="6"/>
      <c r="AE78" s="6"/>
    </row>
    <row r="79" spans="1:31" ht="12.3" x14ac:dyDescent="0.35">
      <c r="C79" s="6"/>
      <c r="D79" s="15" t="s">
        <v>519</v>
      </c>
      <c r="E79" s="75" t="s">
        <v>134</v>
      </c>
      <c r="F79" s="75" t="str">
        <f>Dollars</f>
        <v>Dollars</v>
      </c>
      <c r="G79" s="75" t="str">
        <f>Real2019</f>
        <v>Real $2019</v>
      </c>
      <c r="H79" s="75" t="str">
        <f>End_year</f>
        <v>End year</v>
      </c>
      <c r="I79" s="224"/>
      <c r="J79" s="223"/>
      <c r="K79" s="223"/>
      <c r="L79" s="223"/>
      <c r="M79" s="223"/>
      <c r="N79" s="224"/>
      <c r="O79" s="223"/>
      <c r="P79" s="223"/>
      <c r="Q79" s="223"/>
      <c r="R79" s="229">
        <v>0</v>
      </c>
      <c r="S79" s="230">
        <v>0</v>
      </c>
      <c r="T79" s="231">
        <v>0</v>
      </c>
      <c r="U79" s="229">
        <v>0</v>
      </c>
      <c r="V79" s="229">
        <v>0</v>
      </c>
      <c r="W79" s="229">
        <v>0</v>
      </c>
      <c r="X79" s="230">
        <v>0</v>
      </c>
      <c r="Z79" s="6"/>
      <c r="AA79" s="6"/>
      <c r="AB79" s="6"/>
      <c r="AC79" s="6"/>
      <c r="AD79" s="6"/>
      <c r="AE79" s="6"/>
    </row>
    <row r="80" spans="1:31" x14ac:dyDescent="0.35">
      <c r="C80" s="6"/>
    </row>
    <row r="81" spans="1:31" ht="12.3" x14ac:dyDescent="0.35">
      <c r="C81" s="6"/>
      <c r="D81" s="74" t="str">
        <f>"Total "&amp;D76</f>
        <v>Total OTHER DISTRIBUTION SERVICES</v>
      </c>
      <c r="E81" s="67" t="s">
        <v>134</v>
      </c>
      <c r="F81" s="67" t="str">
        <f>F78</f>
        <v>Dollars</v>
      </c>
      <c r="G81" s="67" t="str">
        <f t="shared" ref="G81:H81" si="17">G78</f>
        <v>Real $2019</v>
      </c>
      <c r="H81" s="67" t="str">
        <f t="shared" si="17"/>
        <v>End year</v>
      </c>
      <c r="I81" s="177">
        <f t="shared" ref="I81:X81" si="18">SUM(I78:I79)</f>
        <v>0</v>
      </c>
      <c r="J81" s="175">
        <f t="shared" si="18"/>
        <v>0</v>
      </c>
      <c r="K81" s="175">
        <f t="shared" si="18"/>
        <v>0</v>
      </c>
      <c r="L81" s="175">
        <f t="shared" si="18"/>
        <v>0</v>
      </c>
      <c r="M81" s="175">
        <f t="shared" si="18"/>
        <v>0</v>
      </c>
      <c r="N81" s="175">
        <f t="shared" si="18"/>
        <v>0</v>
      </c>
      <c r="O81" s="176">
        <f t="shared" si="18"/>
        <v>0</v>
      </c>
      <c r="P81" s="175">
        <f t="shared" si="18"/>
        <v>0</v>
      </c>
      <c r="Q81" s="175">
        <f t="shared" si="18"/>
        <v>0</v>
      </c>
      <c r="R81" s="175">
        <f t="shared" si="18"/>
        <v>0</v>
      </c>
      <c r="S81" s="177">
        <f t="shared" si="18"/>
        <v>0</v>
      </c>
      <c r="T81" s="175">
        <f t="shared" si="18"/>
        <v>0</v>
      </c>
      <c r="U81" s="175">
        <f t="shared" si="18"/>
        <v>0</v>
      </c>
      <c r="V81" s="175">
        <f t="shared" si="18"/>
        <v>0</v>
      </c>
      <c r="W81" s="175">
        <f t="shared" si="18"/>
        <v>0</v>
      </c>
      <c r="X81" s="175">
        <f t="shared" si="18"/>
        <v>0</v>
      </c>
    </row>
    <row r="82" spans="1:31" x14ac:dyDescent="0.35">
      <c r="A82" s="6"/>
      <c r="B82" s="6"/>
      <c r="C82" s="6"/>
      <c r="D82" s="6"/>
      <c r="E82" s="6"/>
      <c r="F82" s="6"/>
      <c r="G82" s="6"/>
      <c r="H82" s="6"/>
      <c r="I82" s="6"/>
      <c r="J82" s="6"/>
      <c r="K82" s="6"/>
      <c r="L82" s="6"/>
      <c r="M82" s="6"/>
      <c r="N82" s="6"/>
      <c r="O82" s="6"/>
      <c r="P82" s="6"/>
      <c r="Q82" s="6"/>
      <c r="R82" s="6"/>
      <c r="S82" s="6"/>
      <c r="T82" s="6"/>
      <c r="U82" s="6"/>
      <c r="V82" s="6"/>
      <c r="W82" s="6"/>
      <c r="X82" s="6"/>
    </row>
    <row r="83" spans="1:31" ht="12.3" x14ac:dyDescent="0.35">
      <c r="A83" s="70">
        <f>IF(SUM($I83:$X83)&gt;0,1,0)</f>
        <v>0</v>
      </c>
      <c r="B83" s="6"/>
      <c r="C83" s="6"/>
      <c r="D83" s="15" t="s">
        <v>139</v>
      </c>
      <c r="E83" s="6"/>
      <c r="F83" s="6"/>
      <c r="G83" s="6"/>
      <c r="H83" s="6"/>
      <c r="I83" s="70">
        <f>IF(ISERROR(I81),1,0)</f>
        <v>0</v>
      </c>
      <c r="J83" s="70">
        <f t="shared" ref="J83:X83" si="19">IF(ISERROR(J81),1,0)</f>
        <v>0</v>
      </c>
      <c r="K83" s="70">
        <f t="shared" si="19"/>
        <v>0</v>
      </c>
      <c r="L83" s="70">
        <f t="shared" si="19"/>
        <v>0</v>
      </c>
      <c r="M83" s="70">
        <f t="shared" si="19"/>
        <v>0</v>
      </c>
      <c r="N83" s="70">
        <f t="shared" si="19"/>
        <v>0</v>
      </c>
      <c r="O83" s="70">
        <f t="shared" si="19"/>
        <v>0</v>
      </c>
      <c r="P83" s="70">
        <f t="shared" si="19"/>
        <v>0</v>
      </c>
      <c r="Q83" s="70">
        <f t="shared" si="19"/>
        <v>0</v>
      </c>
      <c r="R83" s="70">
        <f t="shared" si="19"/>
        <v>0</v>
      </c>
      <c r="S83" s="70">
        <f t="shared" si="19"/>
        <v>0</v>
      </c>
      <c r="T83" s="70">
        <f t="shared" si="19"/>
        <v>0</v>
      </c>
      <c r="U83" s="70">
        <f t="shared" si="19"/>
        <v>0</v>
      </c>
      <c r="V83" s="70">
        <f t="shared" si="19"/>
        <v>0</v>
      </c>
      <c r="W83" s="70">
        <f t="shared" si="19"/>
        <v>0</v>
      </c>
      <c r="X83" s="70">
        <f t="shared" si="19"/>
        <v>0</v>
      </c>
    </row>
    <row r="85" spans="1:31" s="4" customFormat="1" ht="15" x14ac:dyDescent="0.35">
      <c r="B85" s="4" t="s">
        <v>249</v>
      </c>
    </row>
    <row r="87" spans="1:31" s="13" customFormat="1" ht="14.1" x14ac:dyDescent="0.35">
      <c r="C87" s="13" t="s">
        <v>623</v>
      </c>
    </row>
    <row r="88" spans="1:31" s="6" customFormat="1" ht="11.25" customHeight="1" x14ac:dyDescent="0.35"/>
    <row r="89" spans="1:31" s="6" customFormat="1" ht="11.25" customHeight="1" x14ac:dyDescent="0.35">
      <c r="D89" s="73" t="s">
        <v>626</v>
      </c>
    </row>
    <row r="90" spans="1:31" s="6" customFormat="1" ht="12.3" x14ac:dyDescent="0.35">
      <c r="D90" s="79" t="s">
        <v>35</v>
      </c>
    </row>
    <row r="91" spans="1:31" s="6" customFormat="1" ht="11.25" customHeight="1" x14ac:dyDescent="0.35"/>
    <row r="92" spans="1:31" ht="12.3" x14ac:dyDescent="0.35">
      <c r="C92" s="6"/>
      <c r="D92" s="73" t="s">
        <v>987</v>
      </c>
      <c r="E92" s="64" t="s">
        <v>65</v>
      </c>
      <c r="F92" s="64" t="s">
        <v>66</v>
      </c>
      <c r="G92" s="64" t="s">
        <v>67</v>
      </c>
      <c r="H92" s="64" t="s">
        <v>68</v>
      </c>
      <c r="I92" s="64" t="str">
        <f>Capex_Historical!K$10</f>
        <v>RY09</v>
      </c>
      <c r="J92" s="96" t="str">
        <f>Capex_Historical!L$10</f>
        <v>RY10</v>
      </c>
      <c r="K92" s="64" t="str">
        <f>Capex_Historical!M$10</f>
        <v>RY11</v>
      </c>
      <c r="L92" s="64" t="str">
        <f>Capex_Historical!N$10</f>
        <v>RY12</v>
      </c>
      <c r="M92" s="64" t="str">
        <f>Capex_Historical!O$10</f>
        <v>RY13</v>
      </c>
      <c r="N92" s="88" t="str">
        <f>Capex_Historical!P$10</f>
        <v>RY14</v>
      </c>
      <c r="O92" s="96" t="str">
        <f>Capex_Historical!Q$10</f>
        <v>RY15</v>
      </c>
      <c r="P92" s="64" t="str">
        <f>Capex_Historical!R$10</f>
        <v>RY16</v>
      </c>
      <c r="Q92" s="64" t="str">
        <f>Capex_Historical!S$10</f>
        <v>RY17</v>
      </c>
      <c r="R92" s="64" t="str">
        <f>Capex_Historical!T$10</f>
        <v>RY18</v>
      </c>
      <c r="S92" s="88" t="str">
        <f>Capex_Historical!U$10</f>
        <v>RY19</v>
      </c>
      <c r="T92" s="64" t="str">
        <f>Capex_Historical!V$10</f>
        <v>RY20</v>
      </c>
      <c r="U92" s="64" t="str">
        <f>Capex_Historical!W$10</f>
        <v>RY21</v>
      </c>
      <c r="V92" s="64" t="str">
        <f>Capex_Historical!X$10</f>
        <v>RY22</v>
      </c>
      <c r="W92" s="64" t="str">
        <f>Capex_Historical!Y$10</f>
        <v>RY23</v>
      </c>
      <c r="X92" s="88" t="str">
        <f>Capex_Historical!Z$10</f>
        <v>RY24</v>
      </c>
      <c r="Z92" s="72" t="str">
        <f t="shared" ref="Z92:AD92" si="20">Z$10</f>
        <v>RY17 %</v>
      </c>
      <c r="AA92" s="72" t="str">
        <f t="shared" si="20"/>
        <v>RY15-RY17 Avg</v>
      </c>
      <c r="AB92" s="72" t="str">
        <f t="shared" si="20"/>
        <v>Custom %</v>
      </c>
      <c r="AD92" s="72" t="str">
        <f t="shared" si="20"/>
        <v>Selected</v>
      </c>
      <c r="AE92" s="6"/>
    </row>
    <row r="93" spans="1:31" x14ac:dyDescent="0.35">
      <c r="C93" s="6"/>
      <c r="D93" s="6"/>
      <c r="J93" s="97"/>
      <c r="K93" s="91"/>
      <c r="L93" s="91"/>
      <c r="M93" s="91"/>
      <c r="N93" s="89"/>
      <c r="O93" s="97"/>
      <c r="P93" s="91"/>
      <c r="Q93" s="91"/>
      <c r="R93" s="91"/>
      <c r="S93" s="89"/>
      <c r="T93" s="91"/>
      <c r="U93" s="91"/>
      <c r="V93" s="91"/>
      <c r="W93" s="91"/>
      <c r="X93" s="89"/>
      <c r="AE93" s="6"/>
    </row>
    <row r="94" spans="1:31" ht="12.75" customHeight="1" x14ac:dyDescent="0.35">
      <c r="C94" s="6"/>
      <c r="D94" s="15" t="s">
        <v>517</v>
      </c>
      <c r="E94" s="75" t="s">
        <v>288</v>
      </c>
      <c r="F94" s="75" t="str">
        <f>Dollars</f>
        <v>Dollars</v>
      </c>
      <c r="G94" s="75" t="str">
        <f>Nominal</f>
        <v>Nominal</v>
      </c>
      <c r="H94" s="75" t="str">
        <f>Mid_year</f>
        <v>Mid year</v>
      </c>
      <c r="I94" s="172">
        <v>15653132</v>
      </c>
      <c r="J94" s="173">
        <v>12759328</v>
      </c>
      <c r="K94" s="174">
        <v>17695483</v>
      </c>
      <c r="L94" s="174">
        <v>18412244</v>
      </c>
      <c r="M94" s="174">
        <v>20390656</v>
      </c>
      <c r="N94" s="222">
        <v>13824769</v>
      </c>
      <c r="O94" s="173">
        <v>9895790</v>
      </c>
      <c r="P94" s="174">
        <v>16734104</v>
      </c>
      <c r="Q94" s="174">
        <v>7751708</v>
      </c>
      <c r="R94" s="103"/>
      <c r="S94" s="104"/>
      <c r="T94" s="103"/>
      <c r="U94" s="103"/>
      <c r="V94" s="103"/>
      <c r="W94" s="103"/>
      <c r="X94" s="104"/>
      <c r="Z94" s="85">
        <f>IF(Q$97=0,0,Q94/Q$97)</f>
        <v>0.88813876476463149</v>
      </c>
      <c r="AA94" s="85">
        <f>IF(AVERAGE(O$97:Q$97)=0,0,
AVERAGE(O94:Q94)/AVERAGE(O$97:Q$97))</f>
        <v>0.87955534332602858</v>
      </c>
      <c r="AB94" s="226">
        <v>0</v>
      </c>
      <c r="AD94" s="85" t="str">
        <f>IFERROR(INDEX(Z94:AB94,,MATCH(D$90,$Z$10:$AB$10,0)),"N/A")</f>
        <v>N/A</v>
      </c>
      <c r="AE94" s="6"/>
    </row>
    <row r="95" spans="1:31" ht="12.3" x14ac:dyDescent="0.35">
      <c r="C95" s="6"/>
      <c r="D95" s="15" t="s">
        <v>519</v>
      </c>
      <c r="E95" s="75" t="s">
        <v>288</v>
      </c>
      <c r="F95" s="75" t="str">
        <f>Dollars</f>
        <v>Dollars</v>
      </c>
      <c r="G95" s="75" t="str">
        <f>Nominal</f>
        <v>Nominal</v>
      </c>
      <c r="H95" s="75" t="str">
        <f>Mid_year</f>
        <v>Mid year</v>
      </c>
      <c r="I95" s="172">
        <v>660830</v>
      </c>
      <c r="J95" s="173">
        <v>604037</v>
      </c>
      <c r="K95" s="174">
        <v>844031</v>
      </c>
      <c r="L95" s="174">
        <v>911247</v>
      </c>
      <c r="M95" s="174">
        <v>777854</v>
      </c>
      <c r="N95" s="222">
        <v>1280336</v>
      </c>
      <c r="O95" s="173">
        <v>1456837</v>
      </c>
      <c r="P95" s="174">
        <v>2274986</v>
      </c>
      <c r="Q95" s="174">
        <v>976329</v>
      </c>
      <c r="R95" s="103"/>
      <c r="S95" s="104"/>
      <c r="T95" s="103"/>
      <c r="U95" s="103"/>
      <c r="V95" s="103"/>
      <c r="W95" s="103"/>
      <c r="X95" s="104"/>
      <c r="Z95" s="85">
        <f>IF(Q$97=0,0,Q95/Q$97)</f>
        <v>0.11186123523536851</v>
      </c>
      <c r="AA95" s="85">
        <f>IF(AVERAGE(O$97:Q$97)=0,0,
AVERAGE(O95:Q95)/AVERAGE(O$97:Q$97))</f>
        <v>0.12044465667397139</v>
      </c>
      <c r="AB95" s="226">
        <v>0</v>
      </c>
      <c r="AD95" s="85" t="str">
        <f>IFERROR(INDEX(Z95:AB95,,MATCH(D$90,$Z$10:$AB$10,0)),"N/A")</f>
        <v>N/A</v>
      </c>
      <c r="AE95" s="6"/>
    </row>
    <row r="96" spans="1:31" x14ac:dyDescent="0.35">
      <c r="C96" s="6"/>
    </row>
    <row r="97" spans="1:31" ht="12.3" x14ac:dyDescent="0.35">
      <c r="C97" s="6"/>
      <c r="D97" s="74" t="str">
        <f>"Total "&amp;D92</f>
        <v>Total OPEX</v>
      </c>
      <c r="E97" s="67" t="s">
        <v>134</v>
      </c>
      <c r="F97" s="67" t="str">
        <f>F94</f>
        <v>Dollars</v>
      </c>
      <c r="G97" s="67" t="str">
        <f t="shared" ref="G97:H97" si="21">G94</f>
        <v>Nominal</v>
      </c>
      <c r="H97" s="67" t="str">
        <f t="shared" si="21"/>
        <v>Mid year</v>
      </c>
      <c r="I97" s="177">
        <f t="shared" ref="I97:X97" si="22">SUM(I94:I95)</f>
        <v>16313962</v>
      </c>
      <c r="J97" s="175">
        <f t="shared" si="22"/>
        <v>13363365</v>
      </c>
      <c r="K97" s="175">
        <f t="shared" si="22"/>
        <v>18539514</v>
      </c>
      <c r="L97" s="175">
        <f t="shared" si="22"/>
        <v>19323491</v>
      </c>
      <c r="M97" s="175">
        <f t="shared" si="22"/>
        <v>21168510</v>
      </c>
      <c r="N97" s="175">
        <f t="shared" si="22"/>
        <v>15105105</v>
      </c>
      <c r="O97" s="176">
        <f t="shared" si="22"/>
        <v>11352627</v>
      </c>
      <c r="P97" s="175">
        <f t="shared" si="22"/>
        <v>19009090</v>
      </c>
      <c r="Q97" s="175">
        <f t="shared" si="22"/>
        <v>8728037</v>
      </c>
      <c r="R97" s="175">
        <f t="shared" si="22"/>
        <v>0</v>
      </c>
      <c r="S97" s="177">
        <f t="shared" si="22"/>
        <v>0</v>
      </c>
      <c r="T97" s="175">
        <f t="shared" si="22"/>
        <v>0</v>
      </c>
      <c r="U97" s="175">
        <f t="shared" si="22"/>
        <v>0</v>
      </c>
      <c r="V97" s="175">
        <f t="shared" si="22"/>
        <v>0</v>
      </c>
      <c r="W97" s="175">
        <f t="shared" si="22"/>
        <v>0</v>
      </c>
      <c r="X97" s="175">
        <f t="shared" si="22"/>
        <v>0</v>
      </c>
      <c r="Z97" s="225">
        <f>SUM(Z94:Z95)</f>
        <v>1</v>
      </c>
      <c r="AA97" s="225">
        <f>SUM(AA94:AA95)</f>
        <v>1</v>
      </c>
      <c r="AB97" s="225">
        <f>SUM(AB94:AB95)</f>
        <v>0</v>
      </c>
      <c r="AD97" s="225">
        <f>SUM(AD94:AD95)</f>
        <v>0</v>
      </c>
    </row>
    <row r="98" spans="1:31" x14ac:dyDescent="0.3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row>
    <row r="99" spans="1:31" ht="12.3" x14ac:dyDescent="0.35">
      <c r="A99" s="70">
        <f>IF(SUM($I99:$AD99)&gt;0,1,0)</f>
        <v>0</v>
      </c>
      <c r="B99" s="6"/>
      <c r="C99" s="6"/>
      <c r="D99" s="15" t="s">
        <v>139</v>
      </c>
      <c r="E99" s="6"/>
      <c r="F99" s="6"/>
      <c r="G99" s="6"/>
      <c r="H99" s="6"/>
      <c r="I99" s="70">
        <v>0</v>
      </c>
      <c r="J99" s="70">
        <v>0</v>
      </c>
      <c r="K99" s="70">
        <v>0</v>
      </c>
      <c r="L99" s="70">
        <v>0</v>
      </c>
      <c r="M99" s="70">
        <v>0</v>
      </c>
      <c r="N99" s="70">
        <v>0</v>
      </c>
      <c r="O99" s="70">
        <v>0</v>
      </c>
      <c r="P99" s="70">
        <v>0</v>
      </c>
      <c r="Q99" s="70">
        <v>0</v>
      </c>
      <c r="R99" s="70">
        <v>0</v>
      </c>
      <c r="S99" s="70">
        <v>0</v>
      </c>
      <c r="T99" s="70">
        <v>0</v>
      </c>
      <c r="U99" s="70">
        <v>0</v>
      </c>
      <c r="V99" s="70">
        <v>0</v>
      </c>
      <c r="W99" s="70">
        <v>0</v>
      </c>
      <c r="X99" s="70">
        <v>0</v>
      </c>
      <c r="Y99" s="6"/>
      <c r="Z99" s="70">
        <f>IF(ISERROR(Z97),1,0)</f>
        <v>0</v>
      </c>
      <c r="AA99" s="70">
        <f>IF(ISERROR(AA97),1,0)</f>
        <v>0</v>
      </c>
      <c r="AB99" s="70">
        <f>IF(ISERROR(AB97),1,0)</f>
        <v>0</v>
      </c>
      <c r="AC99" s="6"/>
      <c r="AD99" s="70">
        <f>IF(ISERROR(AD97),1,0)</f>
        <v>0</v>
      </c>
    </row>
    <row r="100" spans="1:31" x14ac:dyDescent="0.35">
      <c r="C100" s="6"/>
    </row>
    <row r="101" spans="1:31" ht="12.3" x14ac:dyDescent="0.35">
      <c r="C101" s="6"/>
      <c r="D101" s="73" t="s">
        <v>626</v>
      </c>
    </row>
    <row r="102" spans="1:31" ht="12.3" x14ac:dyDescent="0.35">
      <c r="C102" s="6"/>
      <c r="D102" s="79" t="s">
        <v>35</v>
      </c>
    </row>
    <row r="103" spans="1:31" x14ac:dyDescent="0.35">
      <c r="C103" s="6"/>
    </row>
    <row r="104" spans="1:31" ht="12.3" x14ac:dyDescent="0.35">
      <c r="C104" s="6"/>
      <c r="D104" s="73" t="s">
        <v>1002</v>
      </c>
      <c r="E104" s="64" t="s">
        <v>65</v>
      </c>
      <c r="F104" s="64" t="s">
        <v>66</v>
      </c>
      <c r="G104" s="64" t="s">
        <v>67</v>
      </c>
      <c r="H104" s="64" t="s">
        <v>68</v>
      </c>
      <c r="I104" s="64" t="str">
        <f>Capex_Historical!K$10</f>
        <v>RY09</v>
      </c>
      <c r="J104" s="96" t="str">
        <f>Capex_Historical!L$10</f>
        <v>RY10</v>
      </c>
      <c r="K104" s="64" t="str">
        <f>Capex_Historical!M$10</f>
        <v>RY11</v>
      </c>
      <c r="L104" s="64" t="str">
        <f>Capex_Historical!N$10</f>
        <v>RY12</v>
      </c>
      <c r="M104" s="64" t="str">
        <f>Capex_Historical!O$10</f>
        <v>RY13</v>
      </c>
      <c r="N104" s="88" t="str">
        <f>Capex_Historical!P$10</f>
        <v>RY14</v>
      </c>
      <c r="O104" s="96" t="str">
        <f>Capex_Historical!Q$10</f>
        <v>RY15</v>
      </c>
      <c r="P104" s="64" t="str">
        <f>Capex_Historical!R$10</f>
        <v>RY16</v>
      </c>
      <c r="Q104" s="64" t="str">
        <f>Capex_Historical!S$10</f>
        <v>RY17</v>
      </c>
      <c r="R104" s="64" t="str">
        <f>Capex_Historical!T$10</f>
        <v>RY18</v>
      </c>
      <c r="S104" s="88" t="str">
        <f>Capex_Historical!U$10</f>
        <v>RY19</v>
      </c>
      <c r="T104" s="64" t="str">
        <f>Capex_Historical!V$10</f>
        <v>RY20</v>
      </c>
      <c r="U104" s="64" t="str">
        <f>Capex_Historical!W$10</f>
        <v>RY21</v>
      </c>
      <c r="V104" s="64" t="str">
        <f>Capex_Historical!X$10</f>
        <v>RY22</v>
      </c>
      <c r="W104" s="64" t="str">
        <f>Capex_Historical!Y$10</f>
        <v>RY23</v>
      </c>
      <c r="X104" s="88" t="str">
        <f>Capex_Historical!Z$10</f>
        <v>RY24</v>
      </c>
      <c r="Z104" s="72" t="str">
        <f t="shared" ref="Z104:AD104" si="23">Z$10</f>
        <v>RY17 %</v>
      </c>
      <c r="AA104" s="72" t="str">
        <f t="shared" si="23"/>
        <v>RY15-RY17 Avg</v>
      </c>
      <c r="AB104" s="72" t="str">
        <f t="shared" si="23"/>
        <v>Custom %</v>
      </c>
      <c r="AD104" s="72" t="str">
        <f t="shared" si="23"/>
        <v>Selected</v>
      </c>
      <c r="AE104" s="6"/>
    </row>
    <row r="105" spans="1:31" x14ac:dyDescent="0.35">
      <c r="C105" s="6"/>
      <c r="J105" s="97"/>
      <c r="K105" s="91"/>
      <c r="L105" s="91"/>
      <c r="M105" s="91"/>
      <c r="N105" s="89"/>
      <c r="O105" s="97"/>
      <c r="P105" s="91"/>
      <c r="Q105" s="91"/>
      <c r="R105" s="91"/>
      <c r="S105" s="89"/>
      <c r="T105" s="91"/>
      <c r="U105" s="91"/>
      <c r="V105" s="91"/>
      <c r="W105" s="91"/>
      <c r="X105" s="89"/>
      <c r="AE105" s="6"/>
    </row>
    <row r="106" spans="1:31" ht="12.75" customHeight="1" x14ac:dyDescent="0.35">
      <c r="C106" s="6"/>
      <c r="D106" s="15" t="s">
        <v>517</v>
      </c>
      <c r="E106" s="75" t="s">
        <v>288</v>
      </c>
      <c r="F106" s="75" t="str">
        <f>Dollars</f>
        <v>Dollars</v>
      </c>
      <c r="G106" s="75" t="str">
        <f>Nominal</f>
        <v>Nominal</v>
      </c>
      <c r="H106" s="75" t="str">
        <f>Mid_year</f>
        <v>Mid year</v>
      </c>
      <c r="I106" s="172">
        <v>0</v>
      </c>
      <c r="J106" s="173">
        <v>0</v>
      </c>
      <c r="K106" s="174">
        <v>0</v>
      </c>
      <c r="L106" s="174">
        <v>0</v>
      </c>
      <c r="M106" s="174">
        <v>0</v>
      </c>
      <c r="N106" s="222">
        <v>0</v>
      </c>
      <c r="O106" s="173">
        <v>0</v>
      </c>
      <c r="P106" s="174">
        <v>0</v>
      </c>
      <c r="Q106" s="174">
        <v>3074825</v>
      </c>
      <c r="R106" s="103"/>
      <c r="S106" s="104"/>
      <c r="T106" s="103"/>
      <c r="U106" s="103"/>
      <c r="V106" s="103"/>
      <c r="W106" s="103"/>
      <c r="X106" s="104"/>
      <c r="Z106" s="85">
        <f>IF(Q$109=0,0,Q106/Q$109)</f>
        <v>0.88813870194390687</v>
      </c>
      <c r="AA106" s="85">
        <f>IF(AVERAGE(O$109:Q$109)=0,0,
AVERAGE(O106:Q106)/AVERAGE(O$109:Q$109))</f>
        <v>0.88813870194390687</v>
      </c>
      <c r="AB106" s="226">
        <v>0</v>
      </c>
      <c r="AD106" s="85" t="str">
        <f>IFERROR(INDEX(Z106:AB106,,MATCH(D$102,$Z$10:$AB$10,0)),"N/A")</f>
        <v>N/A</v>
      </c>
      <c r="AE106" s="6"/>
    </row>
    <row r="107" spans="1:31" ht="12.3" x14ac:dyDescent="0.35">
      <c r="C107" s="6"/>
      <c r="D107" s="15" t="s">
        <v>519</v>
      </c>
      <c r="E107" s="75" t="s">
        <v>288</v>
      </c>
      <c r="F107" s="75" t="str">
        <f>Dollars</f>
        <v>Dollars</v>
      </c>
      <c r="G107" s="75" t="str">
        <f>Nominal</f>
        <v>Nominal</v>
      </c>
      <c r="H107" s="75" t="str">
        <f>Mid_year</f>
        <v>Mid year</v>
      </c>
      <c r="I107" s="172">
        <v>0</v>
      </c>
      <c r="J107" s="173">
        <v>0</v>
      </c>
      <c r="K107" s="174">
        <v>0</v>
      </c>
      <c r="L107" s="174">
        <v>0</v>
      </c>
      <c r="M107" s="174">
        <v>0</v>
      </c>
      <c r="N107" s="222">
        <v>0</v>
      </c>
      <c r="O107" s="173">
        <v>0</v>
      </c>
      <c r="P107" s="174">
        <v>0</v>
      </c>
      <c r="Q107" s="174">
        <v>387275</v>
      </c>
      <c r="R107" s="103"/>
      <c r="S107" s="104"/>
      <c r="T107" s="103"/>
      <c r="U107" s="103"/>
      <c r="V107" s="103"/>
      <c r="W107" s="103"/>
      <c r="X107" s="104"/>
      <c r="Z107" s="85">
        <f>IF(Q$109=0,0,Q107/Q$109)</f>
        <v>0.11186129805609313</v>
      </c>
      <c r="AA107" s="85">
        <f>IF(AVERAGE(O$109:Q$109)=0,0,
AVERAGE(O107:Q107)/AVERAGE(O$109:Q$109))</f>
        <v>0.11186129805609313</v>
      </c>
      <c r="AB107" s="226">
        <v>0</v>
      </c>
      <c r="AD107" s="85" t="str">
        <f>IFERROR(INDEX(Z107:AB107,,MATCH(D$102,$Z$10:$AB$10,0)),"N/A")</f>
        <v>N/A</v>
      </c>
      <c r="AE107" s="6"/>
    </row>
    <row r="108" spans="1:31" x14ac:dyDescent="0.35">
      <c r="C108" s="6"/>
    </row>
    <row r="109" spans="1:31" ht="12.3" x14ac:dyDescent="0.35">
      <c r="C109" s="6"/>
      <c r="D109" s="74" t="str">
        <f>"Total "&amp;D104</f>
        <v>Total CAPEX</v>
      </c>
      <c r="E109" s="67" t="s">
        <v>134</v>
      </c>
      <c r="F109" s="67" t="str">
        <f>F106</f>
        <v>Dollars</v>
      </c>
      <c r="G109" s="67" t="str">
        <f t="shared" ref="G109:H109" si="24">G106</f>
        <v>Nominal</v>
      </c>
      <c r="H109" s="67" t="str">
        <f t="shared" si="24"/>
        <v>Mid year</v>
      </c>
      <c r="I109" s="177">
        <f t="shared" ref="I109:X109" si="25">SUM(I106:I107)</f>
        <v>0</v>
      </c>
      <c r="J109" s="175">
        <f t="shared" si="25"/>
        <v>0</v>
      </c>
      <c r="K109" s="175">
        <f t="shared" si="25"/>
        <v>0</v>
      </c>
      <c r="L109" s="175">
        <f t="shared" si="25"/>
        <v>0</v>
      </c>
      <c r="M109" s="175">
        <f t="shared" si="25"/>
        <v>0</v>
      </c>
      <c r="N109" s="175">
        <f t="shared" si="25"/>
        <v>0</v>
      </c>
      <c r="O109" s="176">
        <f t="shared" si="25"/>
        <v>0</v>
      </c>
      <c r="P109" s="175">
        <f t="shared" si="25"/>
        <v>0</v>
      </c>
      <c r="Q109" s="175">
        <f t="shared" si="25"/>
        <v>3462100</v>
      </c>
      <c r="R109" s="175">
        <f t="shared" si="25"/>
        <v>0</v>
      </c>
      <c r="S109" s="177">
        <f t="shared" si="25"/>
        <v>0</v>
      </c>
      <c r="T109" s="175">
        <f t="shared" si="25"/>
        <v>0</v>
      </c>
      <c r="U109" s="175">
        <f t="shared" si="25"/>
        <v>0</v>
      </c>
      <c r="V109" s="175">
        <f t="shared" si="25"/>
        <v>0</v>
      </c>
      <c r="W109" s="175">
        <f t="shared" si="25"/>
        <v>0</v>
      </c>
      <c r="X109" s="175">
        <f t="shared" si="25"/>
        <v>0</v>
      </c>
      <c r="Z109" s="225">
        <f>SUM(Z106:Z107)</f>
        <v>1</v>
      </c>
      <c r="AA109" s="225">
        <f>SUM(AA106:AA107)</f>
        <v>1</v>
      </c>
      <c r="AB109" s="225">
        <f>SUM(AB106:AB107)</f>
        <v>0</v>
      </c>
      <c r="AD109" s="225">
        <f>SUM(AD106:AD107)</f>
        <v>0</v>
      </c>
    </row>
    <row r="110" spans="1:31" x14ac:dyDescent="0.3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row>
    <row r="111" spans="1:31" ht="12.3" x14ac:dyDescent="0.35">
      <c r="A111" s="70">
        <f>IF(SUM($I111:$AD111)&gt;0,1,0)</f>
        <v>0</v>
      </c>
      <c r="B111" s="6"/>
      <c r="C111" s="6"/>
      <c r="D111" s="15" t="s">
        <v>139</v>
      </c>
      <c r="E111" s="6"/>
      <c r="F111" s="6"/>
      <c r="G111" s="6"/>
      <c r="H111" s="6"/>
      <c r="I111" s="70">
        <v>0</v>
      </c>
      <c r="J111" s="70">
        <v>0</v>
      </c>
      <c r="K111" s="70">
        <v>0</v>
      </c>
      <c r="L111" s="70">
        <v>0</v>
      </c>
      <c r="M111" s="70">
        <v>0</v>
      </c>
      <c r="N111" s="70">
        <v>0</v>
      </c>
      <c r="O111" s="70">
        <v>0</v>
      </c>
      <c r="P111" s="70">
        <v>0</v>
      </c>
      <c r="Q111" s="70">
        <v>0</v>
      </c>
      <c r="R111" s="70">
        <v>0</v>
      </c>
      <c r="S111" s="70">
        <v>0</v>
      </c>
      <c r="T111" s="70">
        <v>0</v>
      </c>
      <c r="U111" s="70">
        <v>0</v>
      </c>
      <c r="V111" s="70">
        <v>0</v>
      </c>
      <c r="W111" s="70">
        <v>0</v>
      </c>
      <c r="X111" s="70">
        <v>0</v>
      </c>
      <c r="Y111" s="6"/>
      <c r="Z111" s="70">
        <f>IF(ISERROR(Z109),1,0)</f>
        <v>0</v>
      </c>
      <c r="AA111" s="70">
        <f>IF(ISERROR(AA109),1,0)</f>
        <v>0</v>
      </c>
      <c r="AB111" s="70">
        <f>IF(ISERROR(AB109),1,0)</f>
        <v>0</v>
      </c>
      <c r="AC111" s="6"/>
      <c r="AD111" s="70">
        <f>IF(ISERROR(AD109),1,0)</f>
        <v>0</v>
      </c>
    </row>
    <row r="113" spans="1:31" ht="12.3" x14ac:dyDescent="0.35">
      <c r="D113" s="73" t="s">
        <v>626</v>
      </c>
    </row>
    <row r="114" spans="1:31" ht="12.3" x14ac:dyDescent="0.35">
      <c r="D114" s="79" t="s">
        <v>35</v>
      </c>
    </row>
    <row r="116" spans="1:31" ht="12.3" x14ac:dyDescent="0.35">
      <c r="C116" s="6"/>
      <c r="D116" s="73" t="s">
        <v>1031</v>
      </c>
      <c r="E116" s="64" t="s">
        <v>65</v>
      </c>
      <c r="F116" s="64" t="s">
        <v>66</v>
      </c>
      <c r="G116" s="64" t="s">
        <v>67</v>
      </c>
      <c r="H116" s="64" t="s">
        <v>68</v>
      </c>
      <c r="I116" s="64" t="str">
        <f>Capex_Historical!K$10</f>
        <v>RY09</v>
      </c>
      <c r="J116" s="96" t="str">
        <f>Capex_Historical!L$10</f>
        <v>RY10</v>
      </c>
      <c r="K116" s="64" t="str">
        <f>Capex_Historical!M$10</f>
        <v>RY11</v>
      </c>
      <c r="L116" s="64" t="str">
        <f>Capex_Historical!N$10</f>
        <v>RY12</v>
      </c>
      <c r="M116" s="64" t="str">
        <f>Capex_Historical!O$10</f>
        <v>RY13</v>
      </c>
      <c r="N116" s="88" t="str">
        <f>Capex_Historical!P$10</f>
        <v>RY14</v>
      </c>
      <c r="O116" s="96" t="str">
        <f>Capex_Historical!Q$10</f>
        <v>RY15</v>
      </c>
      <c r="P116" s="64" t="str">
        <f>Capex_Historical!R$10</f>
        <v>RY16</v>
      </c>
      <c r="Q116" s="64" t="str">
        <f>Capex_Historical!S$10</f>
        <v>RY17</v>
      </c>
      <c r="R116" s="64" t="str">
        <f>Capex_Historical!T$10</f>
        <v>RY18</v>
      </c>
      <c r="S116" s="88" t="str">
        <f>Capex_Historical!U$10</f>
        <v>RY19</v>
      </c>
      <c r="T116" s="64" t="str">
        <f>Capex_Historical!V$10</f>
        <v>RY20</v>
      </c>
      <c r="U116" s="64" t="str">
        <f>Capex_Historical!W$10</f>
        <v>RY21</v>
      </c>
      <c r="V116" s="64" t="str">
        <f>Capex_Historical!X$10</f>
        <v>RY22</v>
      </c>
      <c r="W116" s="64" t="str">
        <f>Capex_Historical!Y$10</f>
        <v>RY23</v>
      </c>
      <c r="X116" s="88" t="str">
        <f>Capex_Historical!Z$10</f>
        <v>RY24</v>
      </c>
      <c r="Z116" s="72" t="str">
        <f t="shared" ref="Z116:AD116" si="26">Z$10</f>
        <v>RY17 %</v>
      </c>
      <c r="AA116" s="72" t="str">
        <f t="shared" si="26"/>
        <v>RY15-RY17 Avg</v>
      </c>
      <c r="AB116" s="72" t="str">
        <f t="shared" si="26"/>
        <v>Custom %</v>
      </c>
      <c r="AD116" s="72" t="str">
        <f t="shared" si="26"/>
        <v>Selected</v>
      </c>
      <c r="AE116" s="6"/>
    </row>
    <row r="117" spans="1:31" x14ac:dyDescent="0.35">
      <c r="C117" s="6"/>
      <c r="J117" s="97"/>
      <c r="K117" s="91"/>
      <c r="L117" s="91"/>
      <c r="M117" s="91"/>
      <c r="N117" s="89"/>
      <c r="O117" s="97"/>
      <c r="P117" s="91"/>
      <c r="Q117" s="91"/>
      <c r="R117" s="91"/>
      <c r="S117" s="89"/>
      <c r="T117" s="91"/>
      <c r="U117" s="91"/>
      <c r="V117" s="91"/>
      <c r="W117" s="91"/>
      <c r="X117" s="89"/>
      <c r="AE117" s="6"/>
    </row>
    <row r="118" spans="1:31" ht="12.75" customHeight="1" x14ac:dyDescent="0.35">
      <c r="C118" s="6"/>
      <c r="D118" s="15" t="s">
        <v>517</v>
      </c>
      <c r="E118" s="75" t="s">
        <v>288</v>
      </c>
      <c r="F118" s="75" t="str">
        <f>Dollars</f>
        <v>Dollars</v>
      </c>
      <c r="G118" s="75" t="str">
        <f>Nominal</f>
        <v>Nominal</v>
      </c>
      <c r="H118" s="75" t="str">
        <f>Mid_year</f>
        <v>Mid year</v>
      </c>
      <c r="I118" s="172">
        <v>0</v>
      </c>
      <c r="J118" s="173">
        <v>0</v>
      </c>
      <c r="K118" s="174">
        <v>0</v>
      </c>
      <c r="L118" s="174">
        <v>0</v>
      </c>
      <c r="M118" s="174">
        <v>0</v>
      </c>
      <c r="N118" s="222">
        <v>0</v>
      </c>
      <c r="O118" s="173">
        <v>0</v>
      </c>
      <c r="P118" s="174">
        <v>0</v>
      </c>
      <c r="Q118" s="174">
        <v>0</v>
      </c>
      <c r="R118" s="103"/>
      <c r="S118" s="104"/>
      <c r="T118" s="103"/>
      <c r="U118" s="103"/>
      <c r="V118" s="103"/>
      <c r="W118" s="103"/>
      <c r="X118" s="104"/>
      <c r="Z118" s="85">
        <f>IF(Q$121=0,0,Q118/Q$121)</f>
        <v>0</v>
      </c>
      <c r="AA118" s="85">
        <f>IF(AVERAGE(O$121:Q$121)=0,0,
AVERAGE(O118:Q118)/AVERAGE(O$121:Q$121))</f>
        <v>0</v>
      </c>
      <c r="AB118" s="226">
        <v>0</v>
      </c>
      <c r="AD118" s="85" t="str">
        <f>IFERROR(INDEX(Z118:AB118,,MATCH(D$114,$Z$10:$AB$10,0)),"N/A")</f>
        <v>N/A</v>
      </c>
      <c r="AE118" s="6"/>
    </row>
    <row r="119" spans="1:31" ht="12.3" x14ac:dyDescent="0.35">
      <c r="C119" s="6"/>
      <c r="D119" s="15" t="s">
        <v>519</v>
      </c>
      <c r="E119" s="75" t="s">
        <v>288</v>
      </c>
      <c r="F119" s="75" t="str">
        <f>Dollars</f>
        <v>Dollars</v>
      </c>
      <c r="G119" s="75" t="str">
        <f>Nominal</f>
        <v>Nominal</v>
      </c>
      <c r="H119" s="75" t="str">
        <f>Mid_year</f>
        <v>Mid year</v>
      </c>
      <c r="I119" s="172">
        <v>1105612</v>
      </c>
      <c r="J119" s="173">
        <v>943818</v>
      </c>
      <c r="K119" s="174">
        <v>959035</v>
      </c>
      <c r="L119" s="174">
        <v>1078102</v>
      </c>
      <c r="M119" s="174">
        <v>1270848</v>
      </c>
      <c r="N119" s="222">
        <v>988652</v>
      </c>
      <c r="O119" s="173">
        <v>917048</v>
      </c>
      <c r="P119" s="174">
        <v>1631998</v>
      </c>
      <c r="Q119" s="174">
        <v>777754</v>
      </c>
      <c r="R119" s="103"/>
      <c r="S119" s="104"/>
      <c r="T119" s="103"/>
      <c r="U119" s="103"/>
      <c r="V119" s="103"/>
      <c r="W119" s="103"/>
      <c r="X119" s="104"/>
      <c r="Z119" s="85">
        <f>IF(Q$121=0,0,Q119/Q$121)</f>
        <v>1</v>
      </c>
      <c r="AA119" s="85">
        <f>IF(AVERAGE(O$121:Q$121)=0,0,
AVERAGE(O119:Q119)/AVERAGE(O$121:Q$121))</f>
        <v>1</v>
      </c>
      <c r="AB119" s="226">
        <v>0</v>
      </c>
      <c r="AD119" s="85" t="str">
        <f>IFERROR(INDEX(Z119:AB119,,MATCH(D$114,$Z$10:$AB$10,0)),"N/A")</f>
        <v>N/A</v>
      </c>
      <c r="AE119" s="6"/>
    </row>
    <row r="120" spans="1:31" x14ac:dyDescent="0.35">
      <c r="C120" s="6"/>
    </row>
    <row r="121" spans="1:31" ht="12.3" x14ac:dyDescent="0.35">
      <c r="C121" s="6"/>
      <c r="D121" s="74" t="str">
        <f>"Total "&amp;D116</f>
        <v>Total OTHER DISTRIBUTION SERVICES</v>
      </c>
      <c r="E121" s="67" t="s">
        <v>134</v>
      </c>
      <c r="F121" s="67" t="str">
        <f>F118</f>
        <v>Dollars</v>
      </c>
      <c r="G121" s="67" t="str">
        <f t="shared" ref="G121:H121" si="27">G118</f>
        <v>Nominal</v>
      </c>
      <c r="H121" s="67" t="str">
        <f t="shared" si="27"/>
        <v>Mid year</v>
      </c>
      <c r="I121" s="177">
        <f t="shared" ref="I121:X121" si="28">SUM(I118:I119)</f>
        <v>1105612</v>
      </c>
      <c r="J121" s="175">
        <f t="shared" si="28"/>
        <v>943818</v>
      </c>
      <c r="K121" s="175">
        <f t="shared" si="28"/>
        <v>959035</v>
      </c>
      <c r="L121" s="175">
        <f t="shared" si="28"/>
        <v>1078102</v>
      </c>
      <c r="M121" s="175">
        <f t="shared" si="28"/>
        <v>1270848</v>
      </c>
      <c r="N121" s="175">
        <f t="shared" si="28"/>
        <v>988652</v>
      </c>
      <c r="O121" s="176">
        <f t="shared" si="28"/>
        <v>917048</v>
      </c>
      <c r="P121" s="175">
        <f t="shared" si="28"/>
        <v>1631998</v>
      </c>
      <c r="Q121" s="175">
        <f t="shared" si="28"/>
        <v>777754</v>
      </c>
      <c r="R121" s="175">
        <f t="shared" si="28"/>
        <v>0</v>
      </c>
      <c r="S121" s="177">
        <f t="shared" si="28"/>
        <v>0</v>
      </c>
      <c r="T121" s="175">
        <f t="shared" si="28"/>
        <v>0</v>
      </c>
      <c r="U121" s="175">
        <f t="shared" si="28"/>
        <v>0</v>
      </c>
      <c r="V121" s="175">
        <f t="shared" si="28"/>
        <v>0</v>
      </c>
      <c r="W121" s="175">
        <f t="shared" si="28"/>
        <v>0</v>
      </c>
      <c r="X121" s="175">
        <f t="shared" si="28"/>
        <v>0</v>
      </c>
      <c r="Z121" s="225">
        <f>SUM(Z118:Z119)</f>
        <v>1</v>
      </c>
      <c r="AA121" s="225">
        <f>SUM(AA118:AA119)</f>
        <v>1</v>
      </c>
      <c r="AB121" s="225">
        <f>SUM(AB118:AB119)</f>
        <v>0</v>
      </c>
      <c r="AD121" s="225">
        <f>SUM(AD118:AD119)</f>
        <v>0</v>
      </c>
    </row>
    <row r="122" spans="1:31" x14ac:dyDescent="0.3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row>
    <row r="123" spans="1:31" ht="12.3" x14ac:dyDescent="0.35">
      <c r="A123" s="70">
        <f>IF(SUM($I123:$AD123)&gt;0,1,0)</f>
        <v>0</v>
      </c>
      <c r="B123" s="6"/>
      <c r="C123" s="6"/>
      <c r="D123" s="15" t="s">
        <v>139</v>
      </c>
      <c r="E123" s="6"/>
      <c r="F123" s="6"/>
      <c r="G123" s="6"/>
      <c r="H123" s="6"/>
      <c r="I123" s="70">
        <v>0</v>
      </c>
      <c r="J123" s="70">
        <v>0</v>
      </c>
      <c r="K123" s="70">
        <v>0</v>
      </c>
      <c r="L123" s="70">
        <v>0</v>
      </c>
      <c r="M123" s="70">
        <v>0</v>
      </c>
      <c r="N123" s="70">
        <v>0</v>
      </c>
      <c r="O123" s="70">
        <v>0</v>
      </c>
      <c r="P123" s="70">
        <v>0</v>
      </c>
      <c r="Q123" s="70">
        <v>0</v>
      </c>
      <c r="R123" s="70">
        <v>0</v>
      </c>
      <c r="S123" s="70">
        <v>0</v>
      </c>
      <c r="T123" s="70">
        <v>0</v>
      </c>
      <c r="U123" s="70">
        <v>0</v>
      </c>
      <c r="V123" s="70">
        <v>0</v>
      </c>
      <c r="W123" s="70">
        <v>0</v>
      </c>
      <c r="X123" s="70">
        <v>0</v>
      </c>
      <c r="Y123" s="6"/>
      <c r="Z123" s="70">
        <f>IF(ISERROR(Z121),1,0)</f>
        <v>0</v>
      </c>
      <c r="AA123" s="70">
        <f>IF(ISERROR(AA121),1,0)</f>
        <v>0</v>
      </c>
      <c r="AB123" s="70">
        <f>IF(ISERROR(AB121),1,0)</f>
        <v>0</v>
      </c>
      <c r="AC123" s="6"/>
      <c r="AD123" s="70">
        <f>IF(ISERROR(AD121),1,0)</f>
        <v>0</v>
      </c>
    </row>
    <row r="125" spans="1:31" s="13" customFormat="1" ht="14.1" x14ac:dyDescent="0.35">
      <c r="C125" s="13" t="s">
        <v>63</v>
      </c>
    </row>
    <row r="127" spans="1:31" ht="12.3" x14ac:dyDescent="0.35">
      <c r="C127" s="6"/>
      <c r="D127" s="73" t="s">
        <v>987</v>
      </c>
      <c r="E127" s="64" t="s">
        <v>65</v>
      </c>
      <c r="F127" s="64" t="s">
        <v>66</v>
      </c>
      <c r="G127" s="64" t="s">
        <v>67</v>
      </c>
      <c r="H127" s="64" t="s">
        <v>68</v>
      </c>
      <c r="I127" s="64" t="str">
        <f>Capex_Historical!K$10</f>
        <v>RY09</v>
      </c>
      <c r="J127" s="96" t="str">
        <f>Capex_Historical!L$10</f>
        <v>RY10</v>
      </c>
      <c r="K127" s="64" t="str">
        <f>Capex_Historical!M$10</f>
        <v>RY11</v>
      </c>
      <c r="L127" s="64" t="str">
        <f>Capex_Historical!N$10</f>
        <v>RY12</v>
      </c>
      <c r="M127" s="64" t="str">
        <f>Capex_Historical!O$10</f>
        <v>RY13</v>
      </c>
      <c r="N127" s="88" t="str">
        <f>Capex_Historical!P$10</f>
        <v>RY14</v>
      </c>
      <c r="O127" s="96" t="str">
        <f>Capex_Historical!Q$10</f>
        <v>RY15</v>
      </c>
      <c r="P127" s="64" t="str">
        <f>Capex_Historical!R$10</f>
        <v>RY16</v>
      </c>
      <c r="Q127" s="64" t="str">
        <f>Capex_Historical!S$10</f>
        <v>RY17</v>
      </c>
      <c r="R127" s="64" t="str">
        <f>Capex_Historical!T$10</f>
        <v>RY18</v>
      </c>
      <c r="S127" s="88" t="str">
        <f>Capex_Historical!U$10</f>
        <v>RY19</v>
      </c>
      <c r="T127" s="64" t="str">
        <f>Capex_Historical!V$10</f>
        <v>RY20</v>
      </c>
      <c r="U127" s="64" t="str">
        <f>Capex_Historical!W$10</f>
        <v>RY21</v>
      </c>
      <c r="V127" s="64" t="str">
        <f>Capex_Historical!X$10</f>
        <v>RY22</v>
      </c>
      <c r="W127" s="64" t="str">
        <f>Capex_Historical!Y$10</f>
        <v>RY23</v>
      </c>
      <c r="X127" s="88" t="str">
        <f>Capex_Historical!Z$10</f>
        <v>RY24</v>
      </c>
      <c r="Z127" s="6"/>
      <c r="AA127" s="6"/>
      <c r="AB127" s="6"/>
      <c r="AC127" s="6"/>
      <c r="AD127" s="6"/>
      <c r="AE127" s="6"/>
    </row>
    <row r="128" spans="1:31" x14ac:dyDescent="0.35">
      <c r="C128" s="6"/>
      <c r="J128" s="97"/>
      <c r="K128" s="91"/>
      <c r="L128" s="91"/>
      <c r="M128" s="91"/>
      <c r="N128" s="89"/>
      <c r="O128" s="97"/>
      <c r="P128" s="91"/>
      <c r="Q128" s="91"/>
      <c r="R128" s="91"/>
      <c r="S128" s="89"/>
      <c r="T128" s="91"/>
      <c r="U128" s="91"/>
      <c r="V128" s="91"/>
      <c r="W128" s="91"/>
      <c r="X128" s="89"/>
      <c r="Z128" s="6"/>
      <c r="AA128" s="6"/>
      <c r="AB128" s="6"/>
      <c r="AC128" s="6"/>
      <c r="AD128" s="6"/>
      <c r="AE128" s="6"/>
    </row>
    <row r="129" spans="1:31" ht="12.75" customHeight="1" x14ac:dyDescent="0.35">
      <c r="C129" s="6"/>
      <c r="D129" s="15" t="s">
        <v>517</v>
      </c>
      <c r="E129" s="75" t="s">
        <v>134</v>
      </c>
      <c r="F129" s="75" t="str">
        <f>Dollars</f>
        <v>Dollars</v>
      </c>
      <c r="G129" s="75" t="str">
        <f>Real2019</f>
        <v>Real $2019</v>
      </c>
      <c r="H129" s="75" t="str">
        <f>End_year</f>
        <v>End year</v>
      </c>
      <c r="I129" s="224"/>
      <c r="J129" s="223"/>
      <c r="K129" s="223"/>
      <c r="L129" s="223"/>
      <c r="M129" s="223"/>
      <c r="N129" s="224"/>
      <c r="O129" s="223"/>
      <c r="P129" s="223"/>
      <c r="Q129" s="223"/>
      <c r="R129" s="229">
        <f>'2.1'!R167</f>
        <v>8643189.8328492995</v>
      </c>
      <c r="S129" s="230">
        <f>'2.1'!S167</f>
        <v>8643189.8328492995</v>
      </c>
      <c r="T129" s="231">
        <f>'2.1'!T167</f>
        <v>7531605.1985826734</v>
      </c>
      <c r="U129" s="229">
        <f>'2.1'!U167</f>
        <v>7634587.9244361892</v>
      </c>
      <c r="V129" s="229">
        <f>'2.1'!V167</f>
        <v>7749300.6833180841</v>
      </c>
      <c r="W129" s="229">
        <f>'2.1'!W167</f>
        <v>7843825.1040020371</v>
      </c>
      <c r="X129" s="230">
        <f>'2.1'!X167</f>
        <v>7927501.8122920664</v>
      </c>
      <c r="Z129" s="6"/>
      <c r="AA129" s="6"/>
      <c r="AB129" s="6"/>
      <c r="AC129" s="6"/>
      <c r="AD129" s="6"/>
      <c r="AE129" s="6"/>
    </row>
    <row r="130" spans="1:31" ht="12.3" x14ac:dyDescent="0.35">
      <c r="C130" s="6"/>
      <c r="D130" s="15" t="s">
        <v>519</v>
      </c>
      <c r="E130" s="75" t="s">
        <v>134</v>
      </c>
      <c r="F130" s="75" t="str">
        <f>Dollars</f>
        <v>Dollars</v>
      </c>
      <c r="G130" s="75" t="str">
        <f>Real2019</f>
        <v>Real $2019</v>
      </c>
      <c r="H130" s="75" t="str">
        <f>End_year</f>
        <v>End year</v>
      </c>
      <c r="I130" s="224"/>
      <c r="J130" s="223"/>
      <c r="K130" s="223"/>
      <c r="L130" s="223"/>
      <c r="M130" s="223"/>
      <c r="N130" s="224"/>
      <c r="O130" s="223"/>
      <c r="P130" s="223"/>
      <c r="Q130" s="223"/>
      <c r="R130" s="229">
        <f>'2.1'!R80</f>
        <v>0</v>
      </c>
      <c r="S130" s="230">
        <f>'2.1'!S80</f>
        <v>0</v>
      </c>
      <c r="T130" s="231">
        <f>'2.1'!T80</f>
        <v>0</v>
      </c>
      <c r="U130" s="229">
        <f>'2.1'!U80</f>
        <v>0</v>
      </c>
      <c r="V130" s="229">
        <f>'2.1'!V80</f>
        <v>0</v>
      </c>
      <c r="W130" s="229">
        <f>'2.1'!W80</f>
        <v>0</v>
      </c>
      <c r="X130" s="230">
        <f>'2.1'!X80</f>
        <v>0</v>
      </c>
      <c r="Z130" s="6"/>
      <c r="AA130" s="6"/>
      <c r="AB130" s="6"/>
      <c r="AC130" s="6"/>
      <c r="AD130" s="6"/>
      <c r="AE130" s="6"/>
    </row>
    <row r="131" spans="1:31" x14ac:dyDescent="0.35">
      <c r="C131" s="6"/>
      <c r="R131" s="6"/>
      <c r="S131" s="6"/>
      <c r="T131" s="6"/>
      <c r="U131" s="6"/>
      <c r="V131" s="6"/>
      <c r="W131" s="6"/>
      <c r="X131" s="6"/>
    </row>
    <row r="132" spans="1:31" ht="12.3" x14ac:dyDescent="0.35">
      <c r="C132" s="6"/>
      <c r="D132" s="74" t="str">
        <f>"Total "&amp;D127</f>
        <v>Total OPEX</v>
      </c>
      <c r="E132" s="67" t="s">
        <v>134</v>
      </c>
      <c r="F132" s="67" t="str">
        <f>F129</f>
        <v>Dollars</v>
      </c>
      <c r="G132" s="67" t="str">
        <f t="shared" ref="G132:H132" si="29">G129</f>
        <v>Real $2019</v>
      </c>
      <c r="H132" s="67" t="str">
        <f t="shared" si="29"/>
        <v>End year</v>
      </c>
      <c r="I132" s="177">
        <f t="shared" ref="I132:X132" si="30">SUM(I129:I130)</f>
        <v>0</v>
      </c>
      <c r="J132" s="175">
        <f t="shared" si="30"/>
        <v>0</v>
      </c>
      <c r="K132" s="175">
        <f t="shared" si="30"/>
        <v>0</v>
      </c>
      <c r="L132" s="175">
        <f t="shared" si="30"/>
        <v>0</v>
      </c>
      <c r="M132" s="175">
        <f t="shared" si="30"/>
        <v>0</v>
      </c>
      <c r="N132" s="175">
        <f t="shared" si="30"/>
        <v>0</v>
      </c>
      <c r="O132" s="176">
        <f t="shared" si="30"/>
        <v>0</v>
      </c>
      <c r="P132" s="175">
        <f t="shared" si="30"/>
        <v>0</v>
      </c>
      <c r="Q132" s="175">
        <f t="shared" si="30"/>
        <v>0</v>
      </c>
      <c r="R132" s="175">
        <f t="shared" si="30"/>
        <v>8643189.8328492995</v>
      </c>
      <c r="S132" s="177">
        <f t="shared" si="30"/>
        <v>8643189.8328492995</v>
      </c>
      <c r="T132" s="175">
        <f t="shared" si="30"/>
        <v>7531605.1985826734</v>
      </c>
      <c r="U132" s="175">
        <f t="shared" si="30"/>
        <v>7634587.9244361892</v>
      </c>
      <c r="V132" s="175">
        <f t="shared" si="30"/>
        <v>7749300.6833180841</v>
      </c>
      <c r="W132" s="175">
        <f t="shared" si="30"/>
        <v>7843825.1040020371</v>
      </c>
      <c r="X132" s="175">
        <f t="shared" si="30"/>
        <v>7927501.8122920664</v>
      </c>
    </row>
    <row r="133" spans="1:31" x14ac:dyDescent="0.35">
      <c r="A133" s="6"/>
      <c r="B133" s="6"/>
      <c r="C133" s="6"/>
      <c r="D133" s="6"/>
      <c r="E133" s="6"/>
      <c r="F133" s="6"/>
      <c r="G133" s="6"/>
      <c r="H133" s="6"/>
      <c r="I133" s="6"/>
      <c r="J133" s="6"/>
      <c r="K133" s="6"/>
      <c r="L133" s="6"/>
      <c r="M133" s="6"/>
      <c r="N133" s="6"/>
      <c r="O133" s="6"/>
      <c r="P133" s="6"/>
      <c r="Q133" s="6"/>
      <c r="R133" s="6"/>
      <c r="S133" s="6"/>
      <c r="T133" s="6"/>
      <c r="U133" s="6"/>
      <c r="V133" s="6"/>
      <c r="W133" s="6"/>
      <c r="X133" s="6"/>
    </row>
    <row r="134" spans="1:31" ht="12.3" x14ac:dyDescent="0.35">
      <c r="A134" s="70">
        <f>IF(SUM($I134:$AD134)&gt;0,1,0)</f>
        <v>0</v>
      </c>
      <c r="B134" s="6"/>
      <c r="C134" s="6"/>
      <c r="D134" s="15" t="s">
        <v>139</v>
      </c>
      <c r="E134" s="6"/>
      <c r="F134" s="6"/>
      <c r="G134" s="6"/>
      <c r="H134" s="6"/>
      <c r="I134" s="70">
        <f>IF(ISERROR(I132),1,0)</f>
        <v>0</v>
      </c>
      <c r="J134" s="70">
        <f t="shared" ref="J134:X134" si="31">IF(ISERROR(J132),1,0)</f>
        <v>0</v>
      </c>
      <c r="K134" s="70">
        <f t="shared" si="31"/>
        <v>0</v>
      </c>
      <c r="L134" s="70">
        <f t="shared" si="31"/>
        <v>0</v>
      </c>
      <c r="M134" s="70">
        <f t="shared" si="31"/>
        <v>0</v>
      </c>
      <c r="N134" s="70">
        <f t="shared" si="31"/>
        <v>0</v>
      </c>
      <c r="O134" s="70">
        <f t="shared" si="31"/>
        <v>0</v>
      </c>
      <c r="P134" s="70">
        <f t="shared" si="31"/>
        <v>0</v>
      </c>
      <c r="Q134" s="70">
        <f t="shared" si="31"/>
        <v>0</v>
      </c>
      <c r="R134" s="76">
        <f t="shared" si="31"/>
        <v>0</v>
      </c>
      <c r="S134" s="76">
        <f t="shared" si="31"/>
        <v>0</v>
      </c>
      <c r="T134" s="76">
        <f t="shared" si="31"/>
        <v>0</v>
      </c>
      <c r="U134" s="76">
        <f t="shared" si="31"/>
        <v>0</v>
      </c>
      <c r="V134" s="76">
        <f t="shared" si="31"/>
        <v>0</v>
      </c>
      <c r="W134" s="76">
        <f t="shared" si="31"/>
        <v>0</v>
      </c>
      <c r="X134" s="76">
        <f t="shared" si="31"/>
        <v>0</v>
      </c>
    </row>
    <row r="135" spans="1:31" x14ac:dyDescent="0.35">
      <c r="C135" s="6"/>
      <c r="R135" s="6"/>
      <c r="S135" s="6"/>
      <c r="T135" s="6"/>
      <c r="U135" s="6"/>
      <c r="V135" s="6"/>
      <c r="W135" s="6"/>
      <c r="X135" s="6"/>
    </row>
    <row r="136" spans="1:31" ht="12.3" x14ac:dyDescent="0.35">
      <c r="C136" s="6"/>
      <c r="D136" s="73" t="s">
        <v>1002</v>
      </c>
      <c r="E136" s="64" t="s">
        <v>65</v>
      </c>
      <c r="F136" s="64" t="s">
        <v>66</v>
      </c>
      <c r="G136" s="64" t="s">
        <v>67</v>
      </c>
      <c r="H136" s="64" t="s">
        <v>68</v>
      </c>
      <c r="I136" s="64" t="str">
        <f>Capex_Historical!K$10</f>
        <v>RY09</v>
      </c>
      <c r="J136" s="96" t="str">
        <f>Capex_Historical!L$10</f>
        <v>RY10</v>
      </c>
      <c r="K136" s="64" t="str">
        <f>Capex_Historical!M$10</f>
        <v>RY11</v>
      </c>
      <c r="L136" s="64" t="str">
        <f>Capex_Historical!N$10</f>
        <v>RY12</v>
      </c>
      <c r="M136" s="64" t="str">
        <f>Capex_Historical!O$10</f>
        <v>RY13</v>
      </c>
      <c r="N136" s="88" t="str">
        <f>Capex_Historical!P$10</f>
        <v>RY14</v>
      </c>
      <c r="O136" s="96" t="str">
        <f>Capex_Historical!Q$10</f>
        <v>RY15</v>
      </c>
      <c r="P136" s="64" t="str">
        <f>Capex_Historical!R$10</f>
        <v>RY16</v>
      </c>
      <c r="Q136" s="64" t="str">
        <f>Capex_Historical!S$10</f>
        <v>RY17</v>
      </c>
      <c r="R136" s="1757" t="str">
        <f>Capex_Historical!T$10</f>
        <v>RY18</v>
      </c>
      <c r="S136" s="1758" t="str">
        <f>Capex_Historical!U$10</f>
        <v>RY19</v>
      </c>
      <c r="T136" s="1757" t="str">
        <f>Capex_Historical!V$10</f>
        <v>RY20</v>
      </c>
      <c r="U136" s="1757" t="str">
        <f>Capex_Historical!W$10</f>
        <v>RY21</v>
      </c>
      <c r="V136" s="1757" t="str">
        <f>Capex_Historical!X$10</f>
        <v>RY22</v>
      </c>
      <c r="W136" s="1757" t="str">
        <f>Capex_Historical!Y$10</f>
        <v>RY23</v>
      </c>
      <c r="X136" s="1758" t="str">
        <f>Capex_Historical!Z$10</f>
        <v>RY24</v>
      </c>
      <c r="Z136" s="6"/>
      <c r="AA136" s="6"/>
      <c r="AB136" s="6"/>
      <c r="AC136" s="6"/>
      <c r="AD136" s="6"/>
      <c r="AE136" s="6"/>
    </row>
    <row r="137" spans="1:31" x14ac:dyDescent="0.35">
      <c r="C137" s="6"/>
      <c r="J137" s="97"/>
      <c r="K137" s="91"/>
      <c r="L137" s="91"/>
      <c r="M137" s="91"/>
      <c r="N137" s="89"/>
      <c r="O137" s="97"/>
      <c r="P137" s="91"/>
      <c r="Q137" s="91"/>
      <c r="R137" s="92"/>
      <c r="S137" s="93"/>
      <c r="T137" s="92"/>
      <c r="U137" s="92"/>
      <c r="V137" s="92"/>
      <c r="W137" s="92"/>
      <c r="X137" s="93"/>
      <c r="Z137" s="6"/>
      <c r="AA137" s="6"/>
      <c r="AB137" s="6"/>
      <c r="AC137" s="6"/>
      <c r="AD137" s="6"/>
      <c r="AE137" s="6"/>
    </row>
    <row r="138" spans="1:31" ht="12.75" customHeight="1" x14ac:dyDescent="0.35">
      <c r="C138" s="6"/>
      <c r="D138" s="15" t="s">
        <v>517</v>
      </c>
      <c r="E138" s="75" t="s">
        <v>134</v>
      </c>
      <c r="F138" s="75" t="str">
        <f>Dollars</f>
        <v>Dollars</v>
      </c>
      <c r="G138" s="75" t="str">
        <f>Real2019</f>
        <v>Real $2019</v>
      </c>
      <c r="H138" s="75" t="str">
        <f>End_year</f>
        <v>End year</v>
      </c>
      <c r="I138" s="224"/>
      <c r="J138" s="223"/>
      <c r="K138" s="223"/>
      <c r="L138" s="223"/>
      <c r="M138" s="223"/>
      <c r="N138" s="224"/>
      <c r="O138" s="223"/>
      <c r="P138" s="223"/>
      <c r="Q138" s="223"/>
      <c r="R138" s="229">
        <f>'2.1'!R112</f>
        <v>3563372.4823983922</v>
      </c>
      <c r="S138" s="230">
        <f>'2.1'!S112</f>
        <v>3609194.0703134662</v>
      </c>
      <c r="T138" s="231">
        <f>'2.1'!T112</f>
        <v>3652723.1045120619</v>
      </c>
      <c r="U138" s="229">
        <f>'2.1'!U112</f>
        <v>3702765.053457811</v>
      </c>
      <c r="V138" s="229">
        <f>'2.1'!V112</f>
        <v>3759554.2756520379</v>
      </c>
      <c r="W138" s="229">
        <f>'2.1'!W112</f>
        <v>3805598.1145922006</v>
      </c>
      <c r="X138" s="230">
        <f>'2.1'!X112</f>
        <v>3847271.7915818812</v>
      </c>
      <c r="Z138" s="6"/>
      <c r="AA138" s="6"/>
      <c r="AB138" s="6"/>
      <c r="AC138" s="6"/>
      <c r="AD138" s="6"/>
      <c r="AE138" s="6"/>
    </row>
    <row r="139" spans="1:31" ht="12.3" x14ac:dyDescent="0.35">
      <c r="C139" s="6"/>
      <c r="D139" s="15" t="s">
        <v>519</v>
      </c>
      <c r="E139" s="75" t="s">
        <v>134</v>
      </c>
      <c r="F139" s="75" t="str">
        <f>Dollars</f>
        <v>Dollars</v>
      </c>
      <c r="G139" s="75" t="str">
        <f>Real2019</f>
        <v>Real $2019</v>
      </c>
      <c r="H139" s="75" t="str">
        <f>End_year</f>
        <v>End year</v>
      </c>
      <c r="I139" s="224"/>
      <c r="J139" s="223"/>
      <c r="K139" s="223"/>
      <c r="L139" s="223"/>
      <c r="M139" s="223"/>
      <c r="N139" s="224"/>
      <c r="O139" s="223"/>
      <c r="P139" s="223"/>
      <c r="Q139" s="223"/>
      <c r="R139" s="229">
        <f>'2.1'!R82</f>
        <v>493529.16181005165</v>
      </c>
      <c r="S139" s="230">
        <f>'2.1'!S82</f>
        <v>499875.26918329718</v>
      </c>
      <c r="T139" s="231">
        <f>'2.1'!T82</f>
        <v>505903.88465989055</v>
      </c>
      <c r="U139" s="229">
        <f>'2.1'!U82</f>
        <v>512834.54818846448</v>
      </c>
      <c r="V139" s="229">
        <f>'2.1'!V82</f>
        <v>520699.62243074406</v>
      </c>
      <c r="W139" s="229">
        <f>'2.1'!W82</f>
        <v>527076.45414637972</v>
      </c>
      <c r="X139" s="230">
        <f>'2.1'!X82</f>
        <v>532848.0432892848</v>
      </c>
      <c r="Z139" s="6"/>
      <c r="AA139" s="6"/>
      <c r="AB139" s="6"/>
      <c r="AC139" s="6"/>
      <c r="AD139" s="6"/>
      <c r="AE139" s="6"/>
    </row>
    <row r="140" spans="1:31" x14ac:dyDescent="0.35">
      <c r="C140" s="6"/>
      <c r="R140" s="6"/>
      <c r="S140" s="6"/>
      <c r="T140" s="6"/>
      <c r="U140" s="6"/>
      <c r="V140" s="6"/>
      <c r="W140" s="6"/>
      <c r="X140" s="6"/>
    </row>
    <row r="141" spans="1:31" ht="12.3" x14ac:dyDescent="0.35">
      <c r="C141" s="6"/>
      <c r="D141" s="74" t="str">
        <f>"Total "&amp;D136</f>
        <v>Total CAPEX</v>
      </c>
      <c r="E141" s="67" t="s">
        <v>134</v>
      </c>
      <c r="F141" s="67" t="str">
        <f>F138</f>
        <v>Dollars</v>
      </c>
      <c r="G141" s="67" t="str">
        <f t="shared" ref="G141:H141" si="32">G138</f>
        <v>Real $2019</v>
      </c>
      <c r="H141" s="67" t="str">
        <f t="shared" si="32"/>
        <v>End year</v>
      </c>
      <c r="I141" s="177">
        <f t="shared" ref="I141:X141" si="33">SUM(I138:I139)</f>
        <v>0</v>
      </c>
      <c r="J141" s="175">
        <f t="shared" si="33"/>
        <v>0</v>
      </c>
      <c r="K141" s="175">
        <f t="shared" si="33"/>
        <v>0</v>
      </c>
      <c r="L141" s="175">
        <f t="shared" si="33"/>
        <v>0</v>
      </c>
      <c r="M141" s="175">
        <f t="shared" si="33"/>
        <v>0</v>
      </c>
      <c r="N141" s="175">
        <f t="shared" si="33"/>
        <v>0</v>
      </c>
      <c r="O141" s="176">
        <f t="shared" si="33"/>
        <v>0</v>
      </c>
      <c r="P141" s="175">
        <f t="shared" si="33"/>
        <v>0</v>
      </c>
      <c r="Q141" s="175">
        <f t="shared" si="33"/>
        <v>0</v>
      </c>
      <c r="R141" s="175">
        <f t="shared" si="33"/>
        <v>4056901.6442084438</v>
      </c>
      <c r="S141" s="177">
        <f t="shared" si="33"/>
        <v>4109069.3394967634</v>
      </c>
      <c r="T141" s="175">
        <f t="shared" si="33"/>
        <v>4158626.9891719525</v>
      </c>
      <c r="U141" s="175">
        <f t="shared" si="33"/>
        <v>4215599.6016462753</v>
      </c>
      <c r="V141" s="175">
        <f t="shared" si="33"/>
        <v>4280253.8980827816</v>
      </c>
      <c r="W141" s="175">
        <f t="shared" si="33"/>
        <v>4332674.5687385807</v>
      </c>
      <c r="X141" s="175">
        <f t="shared" si="33"/>
        <v>4380119.8348711664</v>
      </c>
    </row>
    <row r="142" spans="1:31" x14ac:dyDescent="0.35">
      <c r="A142" s="6"/>
      <c r="B142" s="6"/>
      <c r="C142" s="6"/>
      <c r="D142" s="6"/>
      <c r="E142" s="6"/>
      <c r="F142" s="6"/>
      <c r="G142" s="6"/>
      <c r="H142" s="6"/>
      <c r="I142" s="6"/>
      <c r="J142" s="6"/>
      <c r="K142" s="6"/>
      <c r="L142" s="6"/>
      <c r="M142" s="6"/>
      <c r="N142" s="6"/>
      <c r="O142" s="6"/>
      <c r="P142" s="6"/>
      <c r="Q142" s="6"/>
      <c r="R142" s="6"/>
      <c r="S142" s="6"/>
      <c r="T142" s="6"/>
      <c r="U142" s="6"/>
      <c r="V142" s="6"/>
      <c r="W142" s="6"/>
      <c r="X142" s="6"/>
    </row>
    <row r="143" spans="1:31" ht="12.3" x14ac:dyDescent="0.35">
      <c r="A143" s="70">
        <f>IF(SUM($I143:$AD143)&gt;0,1,0)</f>
        <v>0</v>
      </c>
      <c r="B143" s="6"/>
      <c r="C143" s="6"/>
      <c r="D143" s="15" t="s">
        <v>139</v>
      </c>
      <c r="E143" s="6"/>
      <c r="F143" s="6"/>
      <c r="G143" s="6"/>
      <c r="H143" s="6"/>
      <c r="I143" s="70">
        <f>IF(ISERROR(I141),1,0)</f>
        <v>0</v>
      </c>
      <c r="J143" s="70">
        <f t="shared" ref="J143:X143" si="34">IF(ISERROR(J141),1,0)</f>
        <v>0</v>
      </c>
      <c r="K143" s="70">
        <f t="shared" si="34"/>
        <v>0</v>
      </c>
      <c r="L143" s="70">
        <f t="shared" si="34"/>
        <v>0</v>
      </c>
      <c r="M143" s="70">
        <f t="shared" si="34"/>
        <v>0</v>
      </c>
      <c r="N143" s="70">
        <f t="shared" si="34"/>
        <v>0</v>
      </c>
      <c r="O143" s="70">
        <f t="shared" si="34"/>
        <v>0</v>
      </c>
      <c r="P143" s="70">
        <f t="shared" si="34"/>
        <v>0</v>
      </c>
      <c r="Q143" s="70">
        <f t="shared" si="34"/>
        <v>0</v>
      </c>
      <c r="R143" s="76">
        <f t="shared" si="34"/>
        <v>0</v>
      </c>
      <c r="S143" s="76">
        <f t="shared" si="34"/>
        <v>0</v>
      </c>
      <c r="T143" s="76">
        <f t="shared" si="34"/>
        <v>0</v>
      </c>
      <c r="U143" s="76">
        <f t="shared" si="34"/>
        <v>0</v>
      </c>
      <c r="V143" s="76">
        <f t="shared" si="34"/>
        <v>0</v>
      </c>
      <c r="W143" s="76">
        <f t="shared" si="34"/>
        <v>0</v>
      </c>
      <c r="X143" s="76">
        <f t="shared" si="34"/>
        <v>0</v>
      </c>
    </row>
    <row r="144" spans="1:31" x14ac:dyDescent="0.35">
      <c r="R144" s="6"/>
      <c r="S144" s="6"/>
      <c r="T144" s="6"/>
      <c r="U144" s="6"/>
      <c r="V144" s="6"/>
      <c r="W144" s="6"/>
      <c r="X144" s="6"/>
    </row>
    <row r="145" spans="1:31" ht="12.3" x14ac:dyDescent="0.35">
      <c r="C145" s="6"/>
      <c r="D145" s="73" t="s">
        <v>1031</v>
      </c>
      <c r="E145" s="64" t="s">
        <v>65</v>
      </c>
      <c r="F145" s="64" t="s">
        <v>66</v>
      </c>
      <c r="G145" s="64" t="s">
        <v>67</v>
      </c>
      <c r="H145" s="64" t="s">
        <v>68</v>
      </c>
      <c r="I145" s="64" t="str">
        <f>Capex_Historical!K$10</f>
        <v>RY09</v>
      </c>
      <c r="J145" s="96" t="str">
        <f>Capex_Historical!L$10</f>
        <v>RY10</v>
      </c>
      <c r="K145" s="64" t="str">
        <f>Capex_Historical!M$10</f>
        <v>RY11</v>
      </c>
      <c r="L145" s="64" t="str">
        <f>Capex_Historical!N$10</f>
        <v>RY12</v>
      </c>
      <c r="M145" s="64" t="str">
        <f>Capex_Historical!O$10</f>
        <v>RY13</v>
      </c>
      <c r="N145" s="88" t="str">
        <f>Capex_Historical!P$10</f>
        <v>RY14</v>
      </c>
      <c r="O145" s="96" t="str">
        <f>Capex_Historical!Q$10</f>
        <v>RY15</v>
      </c>
      <c r="P145" s="64" t="str">
        <f>Capex_Historical!R$10</f>
        <v>RY16</v>
      </c>
      <c r="Q145" s="64" t="str">
        <f>Capex_Historical!S$10</f>
        <v>RY17</v>
      </c>
      <c r="R145" s="1757" t="str">
        <f>Capex_Historical!T$10</f>
        <v>RY18</v>
      </c>
      <c r="S145" s="1758" t="str">
        <f>Capex_Historical!U$10</f>
        <v>RY19</v>
      </c>
      <c r="T145" s="1757" t="str">
        <f>Capex_Historical!V$10</f>
        <v>RY20</v>
      </c>
      <c r="U145" s="1757" t="str">
        <f>Capex_Historical!W$10</f>
        <v>RY21</v>
      </c>
      <c r="V145" s="1757" t="str">
        <f>Capex_Historical!X$10</f>
        <v>RY22</v>
      </c>
      <c r="W145" s="1757" t="str">
        <f>Capex_Historical!Y$10</f>
        <v>RY23</v>
      </c>
      <c r="X145" s="1758" t="str">
        <f>Capex_Historical!Z$10</f>
        <v>RY24</v>
      </c>
      <c r="Z145" s="6"/>
      <c r="AA145" s="6"/>
      <c r="AB145" s="6"/>
      <c r="AC145" s="6"/>
      <c r="AD145" s="6"/>
      <c r="AE145" s="6"/>
    </row>
    <row r="146" spans="1:31" x14ac:dyDescent="0.35">
      <c r="C146" s="6"/>
      <c r="J146" s="97"/>
      <c r="K146" s="91"/>
      <c r="L146" s="91"/>
      <c r="M146" s="91"/>
      <c r="N146" s="89"/>
      <c r="O146" s="97"/>
      <c r="P146" s="91"/>
      <c r="Q146" s="91"/>
      <c r="R146" s="92"/>
      <c r="S146" s="93"/>
      <c r="T146" s="92"/>
      <c r="U146" s="92"/>
      <c r="V146" s="92"/>
      <c r="W146" s="92"/>
      <c r="X146" s="93"/>
      <c r="Z146" s="6"/>
      <c r="AA146" s="6"/>
      <c r="AB146" s="6"/>
      <c r="AC146" s="6"/>
      <c r="AD146" s="6"/>
      <c r="AE146" s="6"/>
    </row>
    <row r="147" spans="1:31" ht="12.75" customHeight="1" x14ac:dyDescent="0.35">
      <c r="C147" s="6"/>
      <c r="D147" s="15" t="s">
        <v>517</v>
      </c>
      <c r="E147" s="75" t="s">
        <v>134</v>
      </c>
      <c r="F147" s="75" t="str">
        <f>Dollars</f>
        <v>Dollars</v>
      </c>
      <c r="G147" s="75" t="str">
        <f>Real2019</f>
        <v>Real $2019</v>
      </c>
      <c r="H147" s="75" t="str">
        <f>End_year</f>
        <v>End year</v>
      </c>
      <c r="I147" s="224"/>
      <c r="J147" s="223"/>
      <c r="K147" s="223"/>
      <c r="L147" s="223"/>
      <c r="M147" s="223"/>
      <c r="N147" s="224"/>
      <c r="O147" s="223"/>
      <c r="P147" s="223"/>
      <c r="Q147" s="223"/>
      <c r="R147" s="229">
        <v>0</v>
      </c>
      <c r="S147" s="230">
        <v>0</v>
      </c>
      <c r="T147" s="231">
        <v>0</v>
      </c>
      <c r="U147" s="229">
        <v>0</v>
      </c>
      <c r="V147" s="229">
        <v>0</v>
      </c>
      <c r="W147" s="229">
        <v>0</v>
      </c>
      <c r="X147" s="230">
        <v>0</v>
      </c>
      <c r="Z147" s="6"/>
      <c r="AA147" s="6"/>
      <c r="AB147" s="6"/>
      <c r="AC147" s="6"/>
      <c r="AD147" s="6"/>
      <c r="AE147" s="6"/>
    </row>
    <row r="148" spans="1:31" ht="12.3" x14ac:dyDescent="0.35">
      <c r="C148" s="6"/>
      <c r="D148" s="15" t="s">
        <v>519</v>
      </c>
      <c r="E148" s="75" t="s">
        <v>134</v>
      </c>
      <c r="F148" s="75" t="str">
        <f>Dollars</f>
        <v>Dollars</v>
      </c>
      <c r="G148" s="75" t="str">
        <f>Real2019</f>
        <v>Real $2019</v>
      </c>
      <c r="H148" s="75" t="str">
        <f>End_year</f>
        <v>End year</v>
      </c>
      <c r="I148" s="224"/>
      <c r="J148" s="223"/>
      <c r="K148" s="223"/>
      <c r="L148" s="223"/>
      <c r="M148" s="223"/>
      <c r="N148" s="224"/>
      <c r="O148" s="223"/>
      <c r="P148" s="223"/>
      <c r="Q148" s="223"/>
      <c r="R148" s="229">
        <v>0</v>
      </c>
      <c r="S148" s="230">
        <v>0</v>
      </c>
      <c r="T148" s="231">
        <v>0</v>
      </c>
      <c r="U148" s="229">
        <v>0</v>
      </c>
      <c r="V148" s="229">
        <v>0</v>
      </c>
      <c r="W148" s="229">
        <v>0</v>
      </c>
      <c r="X148" s="230">
        <v>0</v>
      </c>
      <c r="Z148" s="6"/>
      <c r="AA148" s="6"/>
      <c r="AB148" s="6"/>
      <c r="AC148" s="6"/>
      <c r="AD148" s="6"/>
      <c r="AE148" s="6"/>
    </row>
    <row r="149" spans="1:31" x14ac:dyDescent="0.35">
      <c r="C149" s="6"/>
    </row>
    <row r="150" spans="1:31" ht="12.3" x14ac:dyDescent="0.35">
      <c r="C150" s="6"/>
      <c r="D150" s="74" t="str">
        <f>"Total "&amp;D145</f>
        <v>Total OTHER DISTRIBUTION SERVICES</v>
      </c>
      <c r="E150" s="67" t="s">
        <v>134</v>
      </c>
      <c r="F150" s="67" t="str">
        <f>F147</f>
        <v>Dollars</v>
      </c>
      <c r="G150" s="67" t="str">
        <f t="shared" ref="G150:H150" si="35">G147</f>
        <v>Real $2019</v>
      </c>
      <c r="H150" s="67" t="str">
        <f t="shared" si="35"/>
        <v>End year</v>
      </c>
      <c r="I150" s="177">
        <f t="shared" ref="I150:X150" si="36">SUM(I147:I148)</f>
        <v>0</v>
      </c>
      <c r="J150" s="175">
        <f t="shared" si="36"/>
        <v>0</v>
      </c>
      <c r="K150" s="175">
        <f t="shared" si="36"/>
        <v>0</v>
      </c>
      <c r="L150" s="175">
        <f t="shared" si="36"/>
        <v>0</v>
      </c>
      <c r="M150" s="175">
        <f t="shared" si="36"/>
        <v>0</v>
      </c>
      <c r="N150" s="175">
        <f t="shared" si="36"/>
        <v>0</v>
      </c>
      <c r="O150" s="176">
        <f t="shared" si="36"/>
        <v>0</v>
      </c>
      <c r="P150" s="175">
        <f t="shared" si="36"/>
        <v>0</v>
      </c>
      <c r="Q150" s="175">
        <f t="shared" si="36"/>
        <v>0</v>
      </c>
      <c r="R150" s="175">
        <f t="shared" si="36"/>
        <v>0</v>
      </c>
      <c r="S150" s="177">
        <f t="shared" si="36"/>
        <v>0</v>
      </c>
      <c r="T150" s="175">
        <f t="shared" si="36"/>
        <v>0</v>
      </c>
      <c r="U150" s="175">
        <f t="shared" si="36"/>
        <v>0</v>
      </c>
      <c r="V150" s="175">
        <f t="shared" si="36"/>
        <v>0</v>
      </c>
      <c r="W150" s="175">
        <f t="shared" si="36"/>
        <v>0</v>
      </c>
      <c r="X150" s="175">
        <f t="shared" si="36"/>
        <v>0</v>
      </c>
    </row>
    <row r="151" spans="1:31" x14ac:dyDescent="0.35">
      <c r="A151" s="6"/>
      <c r="B151" s="6"/>
      <c r="C151" s="6"/>
      <c r="D151" s="6"/>
      <c r="E151" s="6"/>
      <c r="F151" s="6"/>
      <c r="G151" s="6"/>
      <c r="H151" s="6"/>
      <c r="I151" s="6"/>
      <c r="J151" s="6"/>
      <c r="K151" s="6"/>
      <c r="L151" s="6"/>
      <c r="M151" s="6"/>
      <c r="N151" s="6"/>
      <c r="O151" s="6"/>
      <c r="P151" s="6"/>
      <c r="Q151" s="6"/>
      <c r="R151" s="6"/>
      <c r="S151" s="6"/>
      <c r="T151" s="6"/>
      <c r="U151" s="6"/>
      <c r="V151" s="6"/>
      <c r="W151" s="6"/>
      <c r="X151" s="6"/>
    </row>
    <row r="152" spans="1:31" ht="12.3" x14ac:dyDescent="0.35">
      <c r="A152" s="70">
        <f>IF(SUM($I152:$AD152)&gt;0,1,0)</f>
        <v>0</v>
      </c>
      <c r="B152" s="6"/>
      <c r="C152" s="6"/>
      <c r="D152" s="15" t="s">
        <v>139</v>
      </c>
      <c r="E152" s="6"/>
      <c r="F152" s="6"/>
      <c r="G152" s="6"/>
      <c r="H152" s="6"/>
      <c r="I152" s="70">
        <f>IF(ISERROR(I150),1,0)</f>
        <v>0</v>
      </c>
      <c r="J152" s="70">
        <f t="shared" ref="J152:X152" si="37">IF(ISERROR(J150),1,0)</f>
        <v>0</v>
      </c>
      <c r="K152" s="70">
        <f t="shared" si="37"/>
        <v>0</v>
      </c>
      <c r="L152" s="70">
        <f t="shared" si="37"/>
        <v>0</v>
      </c>
      <c r="M152" s="70">
        <f t="shared" si="37"/>
        <v>0</v>
      </c>
      <c r="N152" s="70">
        <f t="shared" si="37"/>
        <v>0</v>
      </c>
      <c r="O152" s="70">
        <f t="shared" si="37"/>
        <v>0</v>
      </c>
      <c r="P152" s="70">
        <f t="shared" si="37"/>
        <v>0</v>
      </c>
      <c r="Q152" s="70">
        <f t="shared" si="37"/>
        <v>0</v>
      </c>
      <c r="R152" s="70">
        <f t="shared" si="37"/>
        <v>0</v>
      </c>
      <c r="S152" s="70">
        <f t="shared" si="37"/>
        <v>0</v>
      </c>
      <c r="T152" s="70">
        <f t="shared" si="37"/>
        <v>0</v>
      </c>
      <c r="U152" s="70">
        <f t="shared" si="37"/>
        <v>0</v>
      </c>
      <c r="V152" s="70">
        <f t="shared" si="37"/>
        <v>0</v>
      </c>
      <c r="W152" s="70">
        <f t="shared" si="37"/>
        <v>0</v>
      </c>
      <c r="X152" s="70">
        <f t="shared" si="37"/>
        <v>0</v>
      </c>
    </row>
    <row r="154" spans="1:31" s="4" customFormat="1" ht="15" x14ac:dyDescent="0.35">
      <c r="B154" s="4" t="s">
        <v>33</v>
      </c>
    </row>
  </sheetData>
  <conditionalFormatting sqref="B2">
    <cfRule type="cellIs" dxfId="870" priority="1" operator="notEqual">
      <formula>"No Errors Found"</formula>
    </cfRule>
  </conditionalFormatting>
  <dataValidations disablePrompts="1" count="1">
    <dataValidation type="list" allowBlank="1" showInputMessage="1" showErrorMessage="1" sqref="D21 D90 D33 D45 D102 D114" xr:uid="{00000000-0002-0000-0F00-000000000000}">
      <formula1>$Z$10:$AC$10</formula1>
    </dataValidation>
  </dataValidations>
  <pageMargins left="0.70866141732283472" right="0.70866141732283472" top="0.74803149606299213" bottom="0.74803149606299213" header="0.31496062992125984" footer="0.31496062992125984"/>
  <pageSetup paperSize="9" scale="44" fitToHeight="1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59999389629810485"/>
    <pageSetUpPr fitToPage="1"/>
  </sheetPr>
  <dimension ref="A1:AE96"/>
  <sheetViews>
    <sheetView showGridLines="0" zoomScaleNormal="100"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33203125" defaultRowHeight="10.199999999999999" outlineLevelRow="1" x14ac:dyDescent="0.35"/>
  <cols>
    <col min="1" max="1" width="3.33203125" style="7" customWidth="1"/>
    <col min="2" max="2" width="2.796875" style="7" customWidth="1"/>
    <col min="3" max="3" width="3.796875" style="7" customWidth="1"/>
    <col min="4" max="4" width="91.46484375" style="7" customWidth="1"/>
    <col min="5" max="5" width="11.796875" style="7" customWidth="1"/>
    <col min="6" max="6" width="9.1328125" style="7" customWidth="1"/>
    <col min="7" max="7" width="12" style="7" customWidth="1"/>
    <col min="8" max="8" width="10" style="7" customWidth="1"/>
    <col min="9" max="24" width="14.796875" style="7" customWidth="1"/>
    <col min="25" max="25" width="9.33203125" style="7"/>
    <col min="26" max="28" width="17.796875" style="7" customWidth="1"/>
    <col min="29" max="29" width="3.796875" style="7" customWidth="1"/>
    <col min="30" max="30" width="16.796875" style="7" customWidth="1"/>
    <col min="31" max="16384" width="9.33203125" style="7"/>
  </cols>
  <sheetData>
    <row r="1" spans="1:30" ht="18.899999999999999" x14ac:dyDescent="0.35">
      <c r="A1" s="70">
        <f>IF(SUM($A11:$A96)&gt;0,1,0)</f>
        <v>0</v>
      </c>
      <c r="B1" s="5" t="s">
        <v>1567</v>
      </c>
    </row>
    <row r="2" spans="1:30" x14ac:dyDescent="0.35">
      <c r="B2" s="18" t="str">
        <f>Title_Msg</f>
        <v>No Errors Found</v>
      </c>
    </row>
    <row r="3" spans="1:30" x14ac:dyDescent="0.35">
      <c r="B3" s="55" t="str">
        <f>TOC!B1</f>
        <v>Table of Contents</v>
      </c>
      <c r="C3" s="49"/>
      <c r="D3" s="49"/>
    </row>
    <row r="4" spans="1:30" ht="12.3" x14ac:dyDescent="0.35">
      <c r="B4" s="46" t="str">
        <f>Model_Name</f>
        <v>Rest RIN Population Model - Power and Water Corporation (PWC)</v>
      </c>
    </row>
    <row r="5" spans="1:30" ht="12.3" hidden="1" outlineLevel="1" x14ac:dyDescent="0.35">
      <c r="B5" s="15" t="str">
        <f>Lookup!B15</f>
        <v>Period Start Date</v>
      </c>
      <c r="O5" s="61">
        <f>Lookup!J15</f>
        <v>41821</v>
      </c>
      <c r="P5" s="61">
        <f>Lookup!K15</f>
        <v>42186</v>
      </c>
      <c r="Q5" s="61">
        <f>Lookup!L15</f>
        <v>42552</v>
      </c>
      <c r="R5" s="61">
        <f>Lookup!M15</f>
        <v>42917</v>
      </c>
      <c r="S5" s="61">
        <f>Lookup!N15</f>
        <v>43282</v>
      </c>
      <c r="T5" s="61">
        <f>Lookup!O15</f>
        <v>43647</v>
      </c>
      <c r="U5" s="61">
        <f>Lookup!P15</f>
        <v>44013</v>
      </c>
      <c r="V5" s="61">
        <f>Lookup!Q15</f>
        <v>44378</v>
      </c>
      <c r="W5" s="61">
        <f>Lookup!R15</f>
        <v>44743</v>
      </c>
      <c r="X5" s="61">
        <f>Lookup!S15</f>
        <v>45108</v>
      </c>
    </row>
    <row r="6" spans="1:30" ht="12.3" hidden="1" outlineLevel="1" x14ac:dyDescent="0.35">
      <c r="B6" s="15" t="str">
        <f>Lookup!B16</f>
        <v>Period End Date</v>
      </c>
      <c r="O6" s="61">
        <f>Lookup!J16</f>
        <v>42185</v>
      </c>
      <c r="P6" s="61">
        <f>Lookup!K16</f>
        <v>42551</v>
      </c>
      <c r="Q6" s="61">
        <f>Lookup!L16</f>
        <v>42916</v>
      </c>
      <c r="R6" s="61">
        <f>Lookup!M16</f>
        <v>43281</v>
      </c>
      <c r="S6" s="61">
        <f>Lookup!N16</f>
        <v>43646</v>
      </c>
      <c r="T6" s="61">
        <f>Lookup!O16</f>
        <v>44012</v>
      </c>
      <c r="U6" s="61">
        <f>Lookup!P16</f>
        <v>44377</v>
      </c>
      <c r="V6" s="61">
        <f>Lookup!Q16</f>
        <v>44742</v>
      </c>
      <c r="W6" s="61">
        <f>Lookup!R16</f>
        <v>45107</v>
      </c>
      <c r="X6" s="61">
        <f>Lookup!S16</f>
        <v>45473</v>
      </c>
    </row>
    <row r="7" spans="1:30" ht="12.3" hidden="1" outlineLevel="1" x14ac:dyDescent="0.35">
      <c r="B7" s="15" t="str">
        <f>Lookup!B17</f>
        <v>Period Counter</v>
      </c>
      <c r="O7" s="62">
        <f>Lookup!J17</f>
        <v>1</v>
      </c>
      <c r="P7" s="62">
        <f>Lookup!K17</f>
        <v>2</v>
      </c>
      <c r="Q7" s="62">
        <f>Lookup!L17</f>
        <v>3</v>
      </c>
      <c r="R7" s="62">
        <f>Lookup!M17</f>
        <v>4</v>
      </c>
      <c r="S7" s="62">
        <f>Lookup!N17</f>
        <v>5</v>
      </c>
      <c r="T7" s="62">
        <f>Lookup!O17</f>
        <v>6</v>
      </c>
      <c r="U7" s="62">
        <f>Lookup!P17</f>
        <v>7</v>
      </c>
      <c r="V7" s="62">
        <f>Lookup!Q17</f>
        <v>8</v>
      </c>
      <c r="W7" s="62">
        <f>Lookup!R17</f>
        <v>9</v>
      </c>
      <c r="X7" s="62">
        <f>Lookup!S17</f>
        <v>10</v>
      </c>
    </row>
    <row r="8" spans="1:30" ht="12.3" hidden="1" outlineLevel="1" x14ac:dyDescent="0.35">
      <c r="B8" s="15" t="str">
        <f>Lookup!B18</f>
        <v>Year</v>
      </c>
      <c r="O8" s="63">
        <f>Lookup!J18</f>
        <v>2015</v>
      </c>
      <c r="P8" s="63">
        <f>Lookup!K18</f>
        <v>2016</v>
      </c>
      <c r="Q8" s="63">
        <f>Lookup!L18</f>
        <v>2017</v>
      </c>
      <c r="R8" s="63">
        <f>Lookup!M18</f>
        <v>2018</v>
      </c>
      <c r="S8" s="63">
        <f>Lookup!N18</f>
        <v>2019</v>
      </c>
      <c r="T8" s="63">
        <f>Lookup!O18</f>
        <v>2020</v>
      </c>
      <c r="U8" s="63">
        <f>Lookup!P18</f>
        <v>2021</v>
      </c>
      <c r="V8" s="63">
        <f>Lookup!Q18</f>
        <v>2022</v>
      </c>
      <c r="W8" s="63">
        <f>Lookup!R18</f>
        <v>2023</v>
      </c>
      <c r="X8" s="63">
        <f>Lookup!S18</f>
        <v>2024</v>
      </c>
    </row>
    <row r="9" spans="1:30" ht="12.3" collapsed="1" x14ac:dyDescent="0.35">
      <c r="B9" s="15" t="str">
        <f>Lookup!B19</f>
        <v>Period Type</v>
      </c>
      <c r="I9" s="63" t="str">
        <f t="shared" ref="I9:N9" si="0">J9</f>
        <v>Actual</v>
      </c>
      <c r="J9" s="63" t="str">
        <f t="shared" si="0"/>
        <v>Actual</v>
      </c>
      <c r="K9" s="63" t="str">
        <f t="shared" si="0"/>
        <v>Actual</v>
      </c>
      <c r="L9" s="63" t="str">
        <f t="shared" si="0"/>
        <v>Actual</v>
      </c>
      <c r="M9" s="63" t="str">
        <f t="shared" si="0"/>
        <v>Actual</v>
      </c>
      <c r="N9" s="63" t="str">
        <f t="shared" si="0"/>
        <v>Actual</v>
      </c>
      <c r="O9" s="63" t="str">
        <f>Lookup!J19</f>
        <v>Actual</v>
      </c>
      <c r="P9" s="63" t="str">
        <f>Lookup!K19</f>
        <v>Actual</v>
      </c>
      <c r="Q9" s="63" t="str">
        <f>Lookup!L19</f>
        <v>Base Year</v>
      </c>
      <c r="R9" s="63" t="str">
        <f>Lookup!M19</f>
        <v>Forecast</v>
      </c>
      <c r="S9" s="63" t="str">
        <f>Lookup!N19</f>
        <v>Forecast</v>
      </c>
      <c r="T9" s="63" t="str">
        <f>Lookup!O19</f>
        <v>Forecast</v>
      </c>
      <c r="U9" s="63" t="str">
        <f>Lookup!P19</f>
        <v>Forecast</v>
      </c>
      <c r="V9" s="63" t="str">
        <f>Lookup!Q19</f>
        <v>Forecast</v>
      </c>
      <c r="W9" s="63" t="str">
        <f>Lookup!R19</f>
        <v>Forecast</v>
      </c>
      <c r="X9" s="63" t="str">
        <f>Lookup!S19</f>
        <v>Forecast</v>
      </c>
    </row>
    <row r="10" spans="1:30" ht="12.3" x14ac:dyDescent="0.35">
      <c r="B10" s="10" t="str">
        <f>Lookup!B20</f>
        <v>Regulatory Year</v>
      </c>
      <c r="E10" s="59" t="str">
        <f>Lookup!E20</f>
        <v>Source</v>
      </c>
      <c r="F10" s="59" t="str">
        <f>Lookup!F20</f>
        <v>Unit</v>
      </c>
      <c r="G10" s="59" t="str">
        <f>Lookup!G20</f>
        <v>Basis</v>
      </c>
      <c r="H10" s="59" t="str">
        <f>Lookup!H20</f>
        <v>Timing</v>
      </c>
      <c r="I10" s="59" t="s">
        <v>217</v>
      </c>
      <c r="J10" s="59" t="s">
        <v>216</v>
      </c>
      <c r="K10" s="59" t="s">
        <v>215</v>
      </c>
      <c r="L10" s="59" t="s">
        <v>214</v>
      </c>
      <c r="M10" s="59" t="s">
        <v>213</v>
      </c>
      <c r="N10" s="59" t="s">
        <v>212</v>
      </c>
      <c r="O10" s="59" t="str">
        <f>Lookup!J20</f>
        <v>RY15</v>
      </c>
      <c r="P10" s="59" t="str">
        <f>Lookup!K20</f>
        <v>RY16</v>
      </c>
      <c r="Q10" s="59" t="str">
        <f>Lookup!L20</f>
        <v>RY17</v>
      </c>
      <c r="R10" s="59" t="str">
        <f>Lookup!M20</f>
        <v>RY18</v>
      </c>
      <c r="S10" s="59" t="str">
        <f>Lookup!N20</f>
        <v>RY19</v>
      </c>
      <c r="T10" s="59" t="str">
        <f>Lookup!O20</f>
        <v>RY20</v>
      </c>
      <c r="U10" s="59" t="str">
        <f>Lookup!P20</f>
        <v>RY21</v>
      </c>
      <c r="V10" s="59" t="str">
        <f>Lookup!Q20</f>
        <v>RY22</v>
      </c>
      <c r="W10" s="59" t="str">
        <f>Lookup!R20</f>
        <v>RY23</v>
      </c>
      <c r="X10" s="59" t="str">
        <f>Lookup!S20</f>
        <v>RY24</v>
      </c>
      <c r="Z10" s="71" t="str">
        <f>Lookup!U20</f>
        <v>RY17 %</v>
      </c>
      <c r="AA10" s="59" t="str">
        <f>Lookup!V20</f>
        <v>RY15-RY17 Avg</v>
      </c>
      <c r="AB10" s="59" t="str">
        <f>Lookup!W20</f>
        <v>Custom %</v>
      </c>
      <c r="AC10" s="20" t="s">
        <v>35</v>
      </c>
      <c r="AD10" s="20" t="s">
        <v>625</v>
      </c>
    </row>
    <row r="11" spans="1:30" x14ac:dyDescent="0.35">
      <c r="B11" s="7" t="s">
        <v>209</v>
      </c>
    </row>
    <row r="12" spans="1:30" s="4" customFormat="1" ht="15" x14ac:dyDescent="0.35">
      <c r="B12" s="4" t="str">
        <f>CPI_Series_Inp!$C$24</f>
        <v>CPI Indexation Calculations</v>
      </c>
    </row>
    <row r="14" spans="1:30" ht="12.3" x14ac:dyDescent="0.35">
      <c r="D14" s="148" t="str">
        <f>CPI_Series_Inp!D32</f>
        <v>Real 2019 to Nominal</v>
      </c>
      <c r="E14" s="149" t="str">
        <f>CPI_Series_Inp!E32</f>
        <v>Calculated</v>
      </c>
      <c r="F14" s="136" t="str">
        <f>CPI_Series_Inp!F32</f>
        <v>Factor</v>
      </c>
      <c r="G14" s="136" t="str">
        <f>CPI_Series_Inp!G32</f>
        <v>N/A</v>
      </c>
      <c r="H14" s="136" t="str">
        <f>CPI_Series_Inp!H32</f>
        <v>N/A</v>
      </c>
      <c r="I14" s="223"/>
      <c r="J14" s="223"/>
      <c r="K14" s="223"/>
      <c r="L14" s="223"/>
      <c r="M14" s="223"/>
      <c r="N14" s="223"/>
      <c r="O14" s="159">
        <f>CPI_Series_Inp!J32</f>
        <v>0.92414709539685991</v>
      </c>
      <c r="P14" s="159">
        <f>CPI_Series_Inp!K32</f>
        <v>0.93585385884076477</v>
      </c>
      <c r="Q14" s="159">
        <f>CPI_Series_Inp!L32</f>
        <v>0.94968070361673007</v>
      </c>
      <c r="R14" s="159">
        <f>CPI_Series_Inp!M32</f>
        <v>0.9683594552339112</v>
      </c>
      <c r="S14" s="158">
        <f>CPI_Series_Inp!N32</f>
        <v>0.98893635286829751</v>
      </c>
      <c r="T14" s="161">
        <f>CPI_Series_Inp!O32</f>
        <v>1.0120517509373701</v>
      </c>
      <c r="U14" s="161">
        <f>CPI_Series_Inp!P32</f>
        <v>1.0365927373670369</v>
      </c>
      <c r="V14" s="161">
        <f>CPI_Series_Inp!Q32</f>
        <v>1.0617288119573469</v>
      </c>
      <c r="W14" s="161">
        <f>CPI_Series_Inp!R32</f>
        <v>1.0874744048502976</v>
      </c>
      <c r="X14" s="161">
        <f>CPI_Series_Inp!S32</f>
        <v>1.1138442961007426</v>
      </c>
    </row>
    <row r="16" spans="1:30" s="4" customFormat="1" ht="15" x14ac:dyDescent="0.35">
      <c r="B16" s="4" t="s">
        <v>1036</v>
      </c>
    </row>
    <row r="18" spans="1:31" s="13" customFormat="1" ht="14.1" x14ac:dyDescent="0.35">
      <c r="C18" s="13" t="s">
        <v>623</v>
      </c>
    </row>
    <row r="19" spans="1:31" s="6" customFormat="1" ht="11.25" customHeight="1" x14ac:dyDescent="0.35"/>
    <row r="20" spans="1:31" s="6" customFormat="1" ht="11.25" customHeight="1" x14ac:dyDescent="0.35">
      <c r="D20" s="73" t="s">
        <v>626</v>
      </c>
    </row>
    <row r="21" spans="1:31" s="6" customFormat="1" ht="12.3" x14ac:dyDescent="0.35">
      <c r="D21" s="79" t="s">
        <v>627</v>
      </c>
    </row>
    <row r="22" spans="1:31" s="6" customFormat="1" ht="11.25" customHeight="1" x14ac:dyDescent="0.35"/>
    <row r="23" spans="1:31" ht="12.3" x14ac:dyDescent="0.35">
      <c r="C23" s="6"/>
      <c r="D23" s="73" t="s">
        <v>987</v>
      </c>
      <c r="E23" s="64" t="s">
        <v>65</v>
      </c>
      <c r="F23" s="64" t="s">
        <v>66</v>
      </c>
      <c r="G23" s="64" t="s">
        <v>67</v>
      </c>
      <c r="H23" s="64" t="s">
        <v>68</v>
      </c>
      <c r="I23" s="64" t="str">
        <f>Capex_Historical!K$10</f>
        <v>RY09</v>
      </c>
      <c r="J23" s="96" t="str">
        <f>Capex_Historical!L$10</f>
        <v>RY10</v>
      </c>
      <c r="K23" s="64" t="str">
        <f>Capex_Historical!M$10</f>
        <v>RY11</v>
      </c>
      <c r="L23" s="64" t="str">
        <f>Capex_Historical!N$10</f>
        <v>RY12</v>
      </c>
      <c r="M23" s="64" t="str">
        <f>Capex_Historical!O$10</f>
        <v>RY13</v>
      </c>
      <c r="N23" s="88" t="str">
        <f>Capex_Historical!P$10</f>
        <v>RY14</v>
      </c>
      <c r="O23" s="96" t="str">
        <f>Capex_Historical!Q$10</f>
        <v>RY15</v>
      </c>
      <c r="P23" s="64" t="str">
        <f>Capex_Historical!R$10</f>
        <v>RY16</v>
      </c>
      <c r="Q23" s="64" t="str">
        <f>Capex_Historical!S$10</f>
        <v>RY17</v>
      </c>
      <c r="R23" s="64" t="str">
        <f>Capex_Historical!T$10</f>
        <v>RY18</v>
      </c>
      <c r="S23" s="88" t="str">
        <f>Capex_Historical!U$10</f>
        <v>RY19</v>
      </c>
      <c r="T23" s="64" t="str">
        <f>Capex_Historical!V$10</f>
        <v>RY20</v>
      </c>
      <c r="U23" s="64" t="str">
        <f>Capex_Historical!W$10</f>
        <v>RY21</v>
      </c>
      <c r="V23" s="64" t="str">
        <f>Capex_Historical!X$10</f>
        <v>RY22</v>
      </c>
      <c r="W23" s="64" t="str">
        <f>Capex_Historical!Y$10</f>
        <v>RY23</v>
      </c>
      <c r="X23" s="88" t="str">
        <f>Capex_Historical!Z$10</f>
        <v>RY24</v>
      </c>
      <c r="Z23" s="72" t="str">
        <f t="shared" ref="Z23:AD23" si="1">Z$10</f>
        <v>RY17 %</v>
      </c>
      <c r="AA23" s="72" t="str">
        <f t="shared" si="1"/>
        <v>RY15-RY17 Avg</v>
      </c>
      <c r="AB23" s="72" t="str">
        <f t="shared" si="1"/>
        <v>Custom %</v>
      </c>
      <c r="AD23" s="72" t="str">
        <f t="shared" si="1"/>
        <v>Selected</v>
      </c>
      <c r="AE23" s="6"/>
    </row>
    <row r="24" spans="1:31" x14ac:dyDescent="0.35">
      <c r="C24" s="6"/>
      <c r="J24" s="97"/>
      <c r="K24" s="91"/>
      <c r="L24" s="91"/>
      <c r="M24" s="91"/>
      <c r="N24" s="89"/>
      <c r="O24" s="97"/>
      <c r="P24" s="91"/>
      <c r="Q24" s="91"/>
      <c r="R24" s="91"/>
      <c r="S24" s="89"/>
      <c r="T24" s="91"/>
      <c r="U24" s="91"/>
      <c r="V24" s="91"/>
      <c r="W24" s="91"/>
      <c r="X24" s="89"/>
      <c r="AE24" s="6"/>
    </row>
    <row r="25" spans="1:31" ht="12.75" customHeight="1" x14ac:dyDescent="0.35">
      <c r="C25" s="6"/>
      <c r="D25" s="15" t="s">
        <v>1040</v>
      </c>
      <c r="E25" s="75" t="s">
        <v>288</v>
      </c>
      <c r="F25" s="75" t="str">
        <f>Dollars</f>
        <v>Dollars</v>
      </c>
      <c r="G25" s="75" t="str">
        <f>Nominal</f>
        <v>Nominal</v>
      </c>
      <c r="H25" s="75" t="str">
        <f>Mid_year</f>
        <v>Mid year</v>
      </c>
      <c r="I25" s="223"/>
      <c r="J25" s="223"/>
      <c r="K25" s="223"/>
      <c r="L25" s="223"/>
      <c r="M25" s="223"/>
      <c r="N25" s="222">
        <v>61973217.869576193</v>
      </c>
      <c r="O25" s="173">
        <v>63904229.09611062</v>
      </c>
      <c r="P25" s="174">
        <v>73305484.491351098</v>
      </c>
      <c r="Q25" s="174">
        <v>65708097.248837955</v>
      </c>
      <c r="R25" s="103"/>
      <c r="S25" s="104"/>
      <c r="T25" s="103"/>
      <c r="U25" s="103"/>
      <c r="V25" s="103"/>
      <c r="W25" s="103"/>
      <c r="X25" s="104"/>
      <c r="Z25" s="85">
        <f>IF(Q$31=0,0,Q25/Q$31)</f>
        <v>0.59017983450620282</v>
      </c>
      <c r="AA25" s="85">
        <f>IF(AVERAGE(O$31:Q$31)=0,0,
AVERAGE(O25:Q25)/AVERAGE(O$31:Q$31))</f>
        <v>0.52766743394894788</v>
      </c>
      <c r="AB25" s="226">
        <v>0</v>
      </c>
      <c r="AD25" s="85">
        <f>IFERROR(INDEX(Z25:AB25,,MATCH(D$21,$Z$10:$AB$10,0)),"N/A")</f>
        <v>0.59017983450620282</v>
      </c>
      <c r="AE25" s="6"/>
    </row>
    <row r="26" spans="1:31" ht="12.75" customHeight="1" x14ac:dyDescent="0.35">
      <c r="C26" s="6"/>
      <c r="D26" s="15" t="s">
        <v>1041</v>
      </c>
      <c r="E26" s="75" t="s">
        <v>288</v>
      </c>
      <c r="F26" s="75" t="str">
        <f>Dollars</f>
        <v>Dollars</v>
      </c>
      <c r="G26" s="75" t="str">
        <f>Nominal</f>
        <v>Nominal</v>
      </c>
      <c r="H26" s="75" t="str">
        <f>Mid_year</f>
        <v>Mid year</v>
      </c>
      <c r="I26" s="223"/>
      <c r="J26" s="223"/>
      <c r="K26" s="223"/>
      <c r="L26" s="223"/>
      <c r="M26" s="223"/>
      <c r="N26" s="222">
        <v>0</v>
      </c>
      <c r="O26" s="173">
        <v>0</v>
      </c>
      <c r="P26" s="174">
        <v>0</v>
      </c>
      <c r="Q26" s="174">
        <v>0</v>
      </c>
      <c r="R26" s="103"/>
      <c r="S26" s="104"/>
      <c r="T26" s="103"/>
      <c r="U26" s="103"/>
      <c r="V26" s="103"/>
      <c r="W26" s="103"/>
      <c r="X26" s="104"/>
      <c r="Z26" s="85">
        <f t="shared" ref="Z26:Z29" si="2">IF(Q$31=0,0,Q26/Q$31)</f>
        <v>0</v>
      </c>
      <c r="AA26" s="85">
        <f t="shared" ref="AA26:AA29" si="3">IF(AVERAGE(O$31:Q$31)=0,0,
AVERAGE(O26:Q26)/AVERAGE(O$31:Q$31))</f>
        <v>0</v>
      </c>
      <c r="AB26" s="226">
        <v>0</v>
      </c>
      <c r="AD26" s="85">
        <f t="shared" ref="AD26:AD29" si="4">IFERROR(INDEX(Z26:AB26,,MATCH(D$21,$Z$10:$AB$10,0)),"N/A")</f>
        <v>0</v>
      </c>
      <c r="AE26" s="6"/>
    </row>
    <row r="27" spans="1:31" ht="12.75" customHeight="1" x14ac:dyDescent="0.35">
      <c r="C27" s="6"/>
      <c r="D27" s="15" t="s">
        <v>1042</v>
      </c>
      <c r="E27" s="75" t="s">
        <v>288</v>
      </c>
      <c r="F27" s="75" t="str">
        <f>Dollars</f>
        <v>Dollars</v>
      </c>
      <c r="G27" s="75" t="str">
        <f>Nominal</f>
        <v>Nominal</v>
      </c>
      <c r="H27" s="75" t="str">
        <f>Mid_year</f>
        <v>Mid year</v>
      </c>
      <c r="I27" s="223"/>
      <c r="J27" s="223"/>
      <c r="K27" s="223"/>
      <c r="L27" s="223"/>
      <c r="M27" s="223"/>
      <c r="N27" s="222">
        <v>49041729.307431564</v>
      </c>
      <c r="O27" s="173">
        <v>45579780.390135318</v>
      </c>
      <c r="P27" s="174">
        <v>41159926.569141358</v>
      </c>
      <c r="Q27" s="174">
        <v>26139933.135915816</v>
      </c>
      <c r="R27" s="103"/>
      <c r="S27" s="104"/>
      <c r="T27" s="103"/>
      <c r="U27" s="103"/>
      <c r="V27" s="103"/>
      <c r="W27" s="103"/>
      <c r="X27" s="104"/>
      <c r="Z27" s="85">
        <f t="shared" si="2"/>
        <v>0.23478478388644611</v>
      </c>
      <c r="AA27" s="85">
        <f t="shared" si="3"/>
        <v>0.29353219310138479</v>
      </c>
      <c r="AB27" s="226">
        <v>0</v>
      </c>
      <c r="AD27" s="85">
        <f t="shared" si="4"/>
        <v>0.23478478388644611</v>
      </c>
      <c r="AE27" s="6"/>
    </row>
    <row r="28" spans="1:31" ht="12.75" customHeight="1" x14ac:dyDescent="0.35">
      <c r="C28" s="6"/>
      <c r="D28" s="15" t="s">
        <v>1043</v>
      </c>
      <c r="E28" s="75" t="s">
        <v>288</v>
      </c>
      <c r="F28" s="75" t="str">
        <f>Dollars</f>
        <v>Dollars</v>
      </c>
      <c r="G28" s="75" t="str">
        <f>Nominal</f>
        <v>Nominal</v>
      </c>
      <c r="H28" s="75" t="str">
        <f>Mid_year</f>
        <v>Mid year</v>
      </c>
      <c r="I28" s="223"/>
      <c r="J28" s="223"/>
      <c r="K28" s="223"/>
      <c r="L28" s="223"/>
      <c r="M28" s="223"/>
      <c r="N28" s="222">
        <v>12610775.304706661</v>
      </c>
      <c r="O28" s="173">
        <v>14738073.306122728</v>
      </c>
      <c r="P28" s="174">
        <v>13315976.116975637</v>
      </c>
      <c r="Q28" s="174">
        <v>11235343.358963415</v>
      </c>
      <c r="R28" s="103"/>
      <c r="S28" s="104"/>
      <c r="T28" s="103"/>
      <c r="U28" s="103"/>
      <c r="V28" s="103"/>
      <c r="W28" s="103"/>
      <c r="X28" s="104"/>
      <c r="Z28" s="85">
        <f t="shared" si="2"/>
        <v>0.10091409372428084</v>
      </c>
      <c r="AA28" s="85">
        <f t="shared" si="3"/>
        <v>0.10216812898424085</v>
      </c>
      <c r="AB28" s="226">
        <v>0</v>
      </c>
      <c r="AD28" s="85">
        <f t="shared" si="4"/>
        <v>0.10091409372428084</v>
      </c>
      <c r="AE28" s="6"/>
    </row>
    <row r="29" spans="1:31" ht="12.75" customHeight="1" x14ac:dyDescent="0.35">
      <c r="C29" s="6"/>
      <c r="D29" s="15" t="s">
        <v>1044</v>
      </c>
      <c r="E29" s="75" t="s">
        <v>288</v>
      </c>
      <c r="F29" s="75" t="str">
        <f>Dollars</f>
        <v>Dollars</v>
      </c>
      <c r="G29" s="75" t="str">
        <f>Nominal</f>
        <v>Nominal</v>
      </c>
      <c r="H29" s="75" t="str">
        <f>Mid_year</f>
        <v>Mid year</v>
      </c>
      <c r="I29" s="223"/>
      <c r="J29" s="223"/>
      <c r="K29" s="223"/>
      <c r="L29" s="223"/>
      <c r="M29" s="223"/>
      <c r="N29" s="222">
        <v>12718442.594498821</v>
      </c>
      <c r="O29" s="173">
        <v>9127800.9836921487</v>
      </c>
      <c r="P29" s="174">
        <v>12089260.547897879</v>
      </c>
      <c r="Q29" s="174">
        <v>8252347.0096278116</v>
      </c>
      <c r="R29" s="103"/>
      <c r="S29" s="104"/>
      <c r="T29" s="103"/>
      <c r="U29" s="103"/>
      <c r="V29" s="103"/>
      <c r="W29" s="103"/>
      <c r="X29" s="104"/>
      <c r="Z29" s="85">
        <f t="shared" si="2"/>
        <v>7.4121287883070333E-2</v>
      </c>
      <c r="AA29" s="85">
        <f t="shared" si="3"/>
        <v>7.66322439654267E-2</v>
      </c>
      <c r="AB29" s="226">
        <v>0</v>
      </c>
      <c r="AD29" s="85">
        <f t="shared" si="4"/>
        <v>7.4121287883070333E-2</v>
      </c>
      <c r="AE29" s="6"/>
    </row>
    <row r="30" spans="1:31" x14ac:dyDescent="0.35">
      <c r="C30" s="6"/>
    </row>
    <row r="31" spans="1:31" ht="12.3" x14ac:dyDescent="0.35">
      <c r="C31" s="6"/>
      <c r="D31" s="74" t="str">
        <f>"Total "&amp;D23</f>
        <v>Total OPEX</v>
      </c>
      <c r="E31" s="67" t="s">
        <v>134</v>
      </c>
      <c r="F31" s="67" t="str">
        <f>F25</f>
        <v>Dollars</v>
      </c>
      <c r="G31" s="67" t="str">
        <f>G25</f>
        <v>Nominal</v>
      </c>
      <c r="H31" s="67" t="str">
        <f>H25</f>
        <v>Mid year</v>
      </c>
      <c r="I31" s="177">
        <f t="shared" ref="I31:X31" si="5">SUM(I25:I29)</f>
        <v>0</v>
      </c>
      <c r="J31" s="175">
        <f t="shared" si="5"/>
        <v>0</v>
      </c>
      <c r="K31" s="175">
        <f t="shared" si="5"/>
        <v>0</v>
      </c>
      <c r="L31" s="175">
        <f t="shared" si="5"/>
        <v>0</v>
      </c>
      <c r="M31" s="175">
        <f t="shared" si="5"/>
        <v>0</v>
      </c>
      <c r="N31" s="175">
        <f t="shared" si="5"/>
        <v>136344165.07621324</v>
      </c>
      <c r="O31" s="176">
        <f t="shared" si="5"/>
        <v>133349883.7760608</v>
      </c>
      <c r="P31" s="175">
        <f t="shared" si="5"/>
        <v>139870647.72536597</v>
      </c>
      <c r="Q31" s="175">
        <f t="shared" si="5"/>
        <v>111335720.75334498</v>
      </c>
      <c r="R31" s="175">
        <f t="shared" si="5"/>
        <v>0</v>
      </c>
      <c r="S31" s="177">
        <f t="shared" si="5"/>
        <v>0</v>
      </c>
      <c r="T31" s="175">
        <f t="shared" si="5"/>
        <v>0</v>
      </c>
      <c r="U31" s="175">
        <f t="shared" si="5"/>
        <v>0</v>
      </c>
      <c r="V31" s="175">
        <f t="shared" si="5"/>
        <v>0</v>
      </c>
      <c r="W31" s="175">
        <f t="shared" si="5"/>
        <v>0</v>
      </c>
      <c r="X31" s="175">
        <f t="shared" si="5"/>
        <v>0</v>
      </c>
      <c r="Z31" s="225">
        <f>SUM(Z25:Z29)</f>
        <v>1</v>
      </c>
      <c r="AA31" s="225">
        <f>SUM(AA25:AA29)</f>
        <v>1.0000000000000002</v>
      </c>
      <c r="AB31" s="225">
        <f>SUM(AB25:AB29)</f>
        <v>0</v>
      </c>
      <c r="AD31" s="225">
        <f>SUM(AD25:AD29)</f>
        <v>1</v>
      </c>
    </row>
    <row r="32" spans="1:31" x14ac:dyDescent="0.35">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row>
    <row r="33" spans="1:31" ht="12.3" x14ac:dyDescent="0.35">
      <c r="C33" s="6"/>
      <c r="D33" s="73" t="s">
        <v>626</v>
      </c>
    </row>
    <row r="34" spans="1:31" ht="12.3" x14ac:dyDescent="0.35">
      <c r="C34" s="6"/>
      <c r="D34" s="79" t="s">
        <v>628</v>
      </c>
    </row>
    <row r="35" spans="1:31" x14ac:dyDescent="0.35">
      <c r="C35" s="6"/>
    </row>
    <row r="36" spans="1:31" ht="12.3" x14ac:dyDescent="0.35">
      <c r="C36" s="6"/>
      <c r="D36" s="73" t="s">
        <v>1002</v>
      </c>
      <c r="E36" s="64" t="s">
        <v>65</v>
      </c>
      <c r="F36" s="64" t="s">
        <v>66</v>
      </c>
      <c r="G36" s="64" t="s">
        <v>67</v>
      </c>
      <c r="H36" s="64" t="s">
        <v>68</v>
      </c>
      <c r="I36" s="64" t="str">
        <f>Capex_Historical!K$10</f>
        <v>RY09</v>
      </c>
      <c r="J36" s="96" t="str">
        <f>Capex_Historical!L$10</f>
        <v>RY10</v>
      </c>
      <c r="K36" s="64" t="str">
        <f>Capex_Historical!M$10</f>
        <v>RY11</v>
      </c>
      <c r="L36" s="64" t="str">
        <f>Capex_Historical!N$10</f>
        <v>RY12</v>
      </c>
      <c r="M36" s="64" t="str">
        <f>Capex_Historical!O$10</f>
        <v>RY13</v>
      </c>
      <c r="N36" s="88" t="str">
        <f>Capex_Historical!P$10</f>
        <v>RY14</v>
      </c>
      <c r="O36" s="96" t="str">
        <f>Capex_Historical!Q$10</f>
        <v>RY15</v>
      </c>
      <c r="P36" s="64" t="str">
        <f>Capex_Historical!R$10</f>
        <v>RY16</v>
      </c>
      <c r="Q36" s="64" t="str">
        <f>Capex_Historical!S$10</f>
        <v>RY17</v>
      </c>
      <c r="R36" s="64" t="str">
        <f>Capex_Historical!T$10</f>
        <v>RY18</v>
      </c>
      <c r="S36" s="88" t="str">
        <f>Capex_Historical!U$10</f>
        <v>RY19</v>
      </c>
      <c r="T36" s="64" t="str">
        <f>Capex_Historical!V$10</f>
        <v>RY20</v>
      </c>
      <c r="U36" s="64" t="str">
        <f>Capex_Historical!W$10</f>
        <v>RY21</v>
      </c>
      <c r="V36" s="64" t="str">
        <f>Capex_Historical!X$10</f>
        <v>RY22</v>
      </c>
      <c r="W36" s="64" t="str">
        <f>Capex_Historical!Y$10</f>
        <v>RY23</v>
      </c>
      <c r="X36" s="88" t="str">
        <f>Capex_Historical!Z$10</f>
        <v>RY24</v>
      </c>
      <c r="Z36" s="72" t="str">
        <f t="shared" ref="Z36:AD36" si="6">Z$10</f>
        <v>RY17 %</v>
      </c>
      <c r="AA36" s="72" t="str">
        <f t="shared" si="6"/>
        <v>RY15-RY17 Avg</v>
      </c>
      <c r="AB36" s="72" t="str">
        <f t="shared" si="6"/>
        <v>Custom %</v>
      </c>
      <c r="AD36" s="72" t="str">
        <f t="shared" si="6"/>
        <v>Selected</v>
      </c>
      <c r="AE36" s="6"/>
    </row>
    <row r="37" spans="1:31" x14ac:dyDescent="0.35">
      <c r="C37" s="6"/>
      <c r="J37" s="97"/>
      <c r="K37" s="91"/>
      <c r="L37" s="91"/>
      <c r="M37" s="91"/>
      <c r="N37" s="89"/>
      <c r="O37" s="97"/>
      <c r="P37" s="91"/>
      <c r="Q37" s="91"/>
      <c r="R37" s="91"/>
      <c r="S37" s="89"/>
      <c r="T37" s="91"/>
      <c r="U37" s="91"/>
      <c r="V37" s="91"/>
      <c r="W37" s="91"/>
      <c r="X37" s="89"/>
      <c r="AE37" s="6"/>
    </row>
    <row r="38" spans="1:31" ht="12.75" customHeight="1" x14ac:dyDescent="0.35">
      <c r="C38" s="6"/>
      <c r="D38" s="15" t="s">
        <v>1040</v>
      </c>
      <c r="E38" s="75" t="s">
        <v>288</v>
      </c>
      <c r="F38" s="75" t="str">
        <f>Dollars</f>
        <v>Dollars</v>
      </c>
      <c r="G38" s="75" t="str">
        <f>Nominal</f>
        <v>Nominal</v>
      </c>
      <c r="H38" s="75" t="str">
        <f>Mid_year</f>
        <v>Mid year</v>
      </c>
      <c r="I38" s="223"/>
      <c r="J38" s="223"/>
      <c r="K38" s="223"/>
      <c r="L38" s="223"/>
      <c r="M38" s="223"/>
      <c r="N38" s="222">
        <v>4547031.223262826</v>
      </c>
      <c r="O38" s="173">
        <v>4962207.6544966167</v>
      </c>
      <c r="P38" s="174">
        <v>4625313.1127325399</v>
      </c>
      <c r="Q38" s="174">
        <v>13535157.354811717</v>
      </c>
      <c r="R38" s="103"/>
      <c r="S38" s="104"/>
      <c r="T38" s="103"/>
      <c r="U38" s="103"/>
      <c r="V38" s="103"/>
      <c r="W38" s="103"/>
      <c r="X38" s="104"/>
      <c r="Z38" s="85">
        <f>IF(Q$44=0,0,Q38/Q$44)</f>
        <v>0.49143728083336974</v>
      </c>
      <c r="AA38" s="85">
        <f>IF(AVERAGE(O$44:Q$44)=0,0,
AVERAGE(O38:Q38)/AVERAGE(O$44:Q$44))</f>
        <v>0.32123865314686867</v>
      </c>
      <c r="AB38" s="226">
        <v>0</v>
      </c>
      <c r="AD38" s="85">
        <f>IFERROR(INDEX(Z38:AB38,,MATCH(D$34,$Z$10:$AB$10,0)),"N/A")</f>
        <v>0.32123865314686867</v>
      </c>
      <c r="AE38" s="6"/>
    </row>
    <row r="39" spans="1:31" ht="12.75" customHeight="1" x14ac:dyDescent="0.35">
      <c r="C39" s="6"/>
      <c r="D39" s="15" t="s">
        <v>1041</v>
      </c>
      <c r="E39" s="75" t="s">
        <v>288</v>
      </c>
      <c r="F39" s="75" t="str">
        <f>Dollars</f>
        <v>Dollars</v>
      </c>
      <c r="G39" s="75" t="str">
        <f>Nominal</f>
        <v>Nominal</v>
      </c>
      <c r="H39" s="75" t="str">
        <f>Mid_year</f>
        <v>Mid year</v>
      </c>
      <c r="I39" s="223"/>
      <c r="J39" s="223"/>
      <c r="K39" s="223"/>
      <c r="L39" s="223"/>
      <c r="M39" s="223"/>
      <c r="N39" s="222">
        <v>0</v>
      </c>
      <c r="O39" s="173">
        <v>0</v>
      </c>
      <c r="P39" s="174">
        <v>0</v>
      </c>
      <c r="Q39" s="174">
        <v>0</v>
      </c>
      <c r="R39" s="103"/>
      <c r="S39" s="104"/>
      <c r="T39" s="103"/>
      <c r="U39" s="103"/>
      <c r="V39" s="103"/>
      <c r="W39" s="103"/>
      <c r="X39" s="104"/>
      <c r="Z39" s="85">
        <f t="shared" ref="Z39:Z42" si="7">IF(Q$44=0,0,Q39/Q$44)</f>
        <v>0</v>
      </c>
      <c r="AA39" s="85">
        <f t="shared" ref="AA39:AA42" si="8">IF(AVERAGE(O$44:Q$44)=0,0,
AVERAGE(O39:Q39)/AVERAGE(O$44:Q$44))</f>
        <v>0</v>
      </c>
      <c r="AB39" s="226">
        <v>0</v>
      </c>
      <c r="AD39" s="85">
        <f>IFERROR(INDEX(Z39:AB39,,MATCH(D$34,$Z$10:$AB$10,0)),"N/A")</f>
        <v>0</v>
      </c>
      <c r="AE39" s="6"/>
    </row>
    <row r="40" spans="1:31" ht="12.75" customHeight="1" x14ac:dyDescent="0.35">
      <c r="C40" s="6"/>
      <c r="D40" s="15" t="s">
        <v>1042</v>
      </c>
      <c r="E40" s="75" t="s">
        <v>288</v>
      </c>
      <c r="F40" s="75" t="str">
        <f>Dollars</f>
        <v>Dollars</v>
      </c>
      <c r="G40" s="75" t="str">
        <f>Nominal</f>
        <v>Nominal</v>
      </c>
      <c r="H40" s="75" t="str">
        <f>Mid_year</f>
        <v>Mid year</v>
      </c>
      <c r="I40" s="223"/>
      <c r="J40" s="223"/>
      <c r="K40" s="223"/>
      <c r="L40" s="223"/>
      <c r="M40" s="223"/>
      <c r="N40" s="222">
        <v>22540652.204969794</v>
      </c>
      <c r="O40" s="173">
        <v>16435313.941194568</v>
      </c>
      <c r="P40" s="174">
        <v>12245178.580535198</v>
      </c>
      <c r="Q40" s="174">
        <v>11351540.237443702</v>
      </c>
      <c r="R40" s="103"/>
      <c r="S40" s="104"/>
      <c r="T40" s="103"/>
      <c r="U40" s="103"/>
      <c r="V40" s="103"/>
      <c r="W40" s="103"/>
      <c r="X40" s="104"/>
      <c r="Z40" s="85">
        <f t="shared" si="7"/>
        <v>0.4121540608153143</v>
      </c>
      <c r="AA40" s="85">
        <f t="shared" si="8"/>
        <v>0.55615686982339751</v>
      </c>
      <c r="AB40" s="226">
        <v>0</v>
      </c>
      <c r="AD40" s="85">
        <f>IFERROR(INDEX(Z40:AB40,,MATCH(D$34,$Z$10:$AB$10,0)),"N/A")</f>
        <v>0.55615686982339751</v>
      </c>
      <c r="AE40" s="6"/>
    </row>
    <row r="41" spans="1:31" ht="12.75" customHeight="1" x14ac:dyDescent="0.35">
      <c r="C41" s="6"/>
      <c r="D41" s="15" t="s">
        <v>1043</v>
      </c>
      <c r="E41" s="75" t="s">
        <v>288</v>
      </c>
      <c r="F41" s="75" t="str">
        <f>Dollars</f>
        <v>Dollars</v>
      </c>
      <c r="G41" s="75" t="str">
        <f>Nominal</f>
        <v>Nominal</v>
      </c>
      <c r="H41" s="75" t="str">
        <f>Mid_year</f>
        <v>Mid year</v>
      </c>
      <c r="I41" s="223"/>
      <c r="J41" s="223"/>
      <c r="K41" s="223"/>
      <c r="L41" s="223"/>
      <c r="M41" s="223"/>
      <c r="N41" s="222">
        <v>5176255.5238687405</v>
      </c>
      <c r="O41" s="173">
        <v>3574585.4450308438</v>
      </c>
      <c r="P41" s="174">
        <v>2595168.5754489014</v>
      </c>
      <c r="Q41" s="174">
        <v>1598345.7976984656</v>
      </c>
      <c r="R41" s="103"/>
      <c r="S41" s="104"/>
      <c r="T41" s="103"/>
      <c r="U41" s="103"/>
      <c r="V41" s="103"/>
      <c r="W41" s="103"/>
      <c r="X41" s="104"/>
      <c r="Z41" s="85">
        <f t="shared" si="7"/>
        <v>5.8033068405602135E-2</v>
      </c>
      <c r="AA41" s="85">
        <f t="shared" si="8"/>
        <v>0.10792062709740091</v>
      </c>
      <c r="AB41" s="226">
        <v>0</v>
      </c>
      <c r="AD41" s="85">
        <f>IFERROR(INDEX(Z41:AB41,,MATCH(D$34,$Z$10:$AB$10,0)),"N/A")</f>
        <v>0.10792062709740091</v>
      </c>
      <c r="AE41" s="6"/>
    </row>
    <row r="42" spans="1:31" ht="12.3" x14ac:dyDescent="0.35">
      <c r="C42" s="6"/>
      <c r="D42" s="15" t="s">
        <v>1044</v>
      </c>
      <c r="E42" s="75" t="s">
        <v>288</v>
      </c>
      <c r="F42" s="75" t="str">
        <f>Dollars</f>
        <v>Dollars</v>
      </c>
      <c r="G42" s="75" t="str">
        <f>Nominal</f>
        <v>Nominal</v>
      </c>
      <c r="H42" s="75" t="str">
        <f>Mid_year</f>
        <v>Mid year</v>
      </c>
      <c r="I42" s="223"/>
      <c r="J42" s="223"/>
      <c r="K42" s="223"/>
      <c r="L42" s="223"/>
      <c r="M42" s="223"/>
      <c r="N42" s="222">
        <v>0</v>
      </c>
      <c r="O42" s="173">
        <v>0</v>
      </c>
      <c r="P42" s="174">
        <v>0</v>
      </c>
      <c r="Q42" s="174">
        <v>1056939.8553120461</v>
      </c>
      <c r="R42" s="103"/>
      <c r="S42" s="104"/>
      <c r="T42" s="103"/>
      <c r="U42" s="103"/>
      <c r="V42" s="103"/>
      <c r="W42" s="103"/>
      <c r="X42" s="104"/>
      <c r="Z42" s="85">
        <f t="shared" si="7"/>
        <v>3.8375589945713835E-2</v>
      </c>
      <c r="AA42" s="85">
        <f t="shared" si="8"/>
        <v>1.4683849932333012E-2</v>
      </c>
      <c r="AB42" s="226">
        <v>0</v>
      </c>
      <c r="AD42" s="85">
        <f>IFERROR(INDEX(Z42:AB42,,MATCH(D$34,$Z$10:$AB$10,0)),"N/A")</f>
        <v>1.4683849932333012E-2</v>
      </c>
      <c r="AE42" s="6"/>
    </row>
    <row r="43" spans="1:31" x14ac:dyDescent="0.35">
      <c r="C43" s="6"/>
    </row>
    <row r="44" spans="1:31" ht="12.3" x14ac:dyDescent="0.35">
      <c r="C44" s="6"/>
      <c r="D44" s="74" t="str">
        <f>"Total "&amp;D36</f>
        <v>Total CAPEX</v>
      </c>
      <c r="E44" s="67" t="s">
        <v>134</v>
      </c>
      <c r="F44" s="67" t="str">
        <f>F38</f>
        <v>Dollars</v>
      </c>
      <c r="G44" s="67" t="str">
        <f>G38</f>
        <v>Nominal</v>
      </c>
      <c r="H44" s="67" t="str">
        <f>H38</f>
        <v>Mid year</v>
      </c>
      <c r="I44" s="177">
        <f t="shared" ref="I44:X44" si="9">SUM(I38:I42)</f>
        <v>0</v>
      </c>
      <c r="J44" s="175">
        <f t="shared" si="9"/>
        <v>0</v>
      </c>
      <c r="K44" s="175">
        <f t="shared" si="9"/>
        <v>0</v>
      </c>
      <c r="L44" s="175">
        <f t="shared" si="9"/>
        <v>0</v>
      </c>
      <c r="M44" s="175">
        <f t="shared" si="9"/>
        <v>0</v>
      </c>
      <c r="N44" s="175">
        <f t="shared" si="9"/>
        <v>32263938.952101357</v>
      </c>
      <c r="O44" s="176">
        <f t="shared" si="9"/>
        <v>24972107.040722027</v>
      </c>
      <c r="P44" s="175">
        <f t="shared" si="9"/>
        <v>19465660.268716637</v>
      </c>
      <c r="Q44" s="175">
        <f t="shared" si="9"/>
        <v>27541983.245265931</v>
      </c>
      <c r="R44" s="175">
        <f t="shared" si="9"/>
        <v>0</v>
      </c>
      <c r="S44" s="177">
        <f t="shared" si="9"/>
        <v>0</v>
      </c>
      <c r="T44" s="175">
        <f t="shared" si="9"/>
        <v>0</v>
      </c>
      <c r="U44" s="175">
        <f t="shared" si="9"/>
        <v>0</v>
      </c>
      <c r="V44" s="175">
        <f t="shared" si="9"/>
        <v>0</v>
      </c>
      <c r="W44" s="175">
        <f t="shared" si="9"/>
        <v>0</v>
      </c>
      <c r="X44" s="175">
        <f t="shared" si="9"/>
        <v>0</v>
      </c>
      <c r="Z44" s="225">
        <f>SUM(Z38:Z42)</f>
        <v>1</v>
      </c>
      <c r="AA44" s="225">
        <f>SUM(AA38:AA42)</f>
        <v>1</v>
      </c>
      <c r="AB44" s="225">
        <f>SUM(AB38:AB42)</f>
        <v>0</v>
      </c>
      <c r="AD44" s="225">
        <f>SUM(AD38:AD42)</f>
        <v>1</v>
      </c>
    </row>
    <row r="45" spans="1:31" x14ac:dyDescent="0.35">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row>
    <row r="46" spans="1:31" ht="12.3" x14ac:dyDescent="0.35">
      <c r="A46" s="70">
        <f>IF(SUM($I46:$AD46)&gt;0,1,0)</f>
        <v>0</v>
      </c>
      <c r="B46" s="6"/>
      <c r="C46" s="6"/>
      <c r="D46" s="15" t="s">
        <v>139</v>
      </c>
      <c r="E46" s="6"/>
      <c r="F46" s="6"/>
      <c r="G46" s="6"/>
      <c r="H46" s="6"/>
      <c r="I46" s="70">
        <f>IF(ISERROR(I44),1,0)</f>
        <v>0</v>
      </c>
      <c r="J46" s="70">
        <f t="shared" ref="J46:X46" si="10">IF(ISERROR(J44),1,0)</f>
        <v>0</v>
      </c>
      <c r="K46" s="70">
        <f t="shared" si="10"/>
        <v>0</v>
      </c>
      <c r="L46" s="70">
        <f t="shared" si="10"/>
        <v>0</v>
      </c>
      <c r="M46" s="70">
        <f t="shared" si="10"/>
        <v>0</v>
      </c>
      <c r="N46" s="70">
        <v>0</v>
      </c>
      <c r="O46" s="70">
        <v>0</v>
      </c>
      <c r="P46" s="70">
        <v>0</v>
      </c>
      <c r="Q46" s="70">
        <v>0</v>
      </c>
      <c r="R46" s="70">
        <f t="shared" si="10"/>
        <v>0</v>
      </c>
      <c r="S46" s="70">
        <f t="shared" si="10"/>
        <v>0</v>
      </c>
      <c r="T46" s="70">
        <f t="shared" si="10"/>
        <v>0</v>
      </c>
      <c r="U46" s="70">
        <f t="shared" si="10"/>
        <v>0</v>
      </c>
      <c r="V46" s="70">
        <f t="shared" si="10"/>
        <v>0</v>
      </c>
      <c r="W46" s="70">
        <f t="shared" si="10"/>
        <v>0</v>
      </c>
      <c r="X46" s="70">
        <f t="shared" si="10"/>
        <v>0</v>
      </c>
      <c r="Y46" s="6"/>
      <c r="Z46" s="70">
        <f>IF(ISERROR(Z44),1,0)</f>
        <v>0</v>
      </c>
      <c r="AA46" s="70">
        <f>IF(ISERROR(AA44),1,0)</f>
        <v>0</v>
      </c>
      <c r="AB46" s="70">
        <f>IF(ISERROR(AB44),1,0)</f>
        <v>0</v>
      </c>
      <c r="AC46" s="6"/>
      <c r="AD46" s="70">
        <f>IF(ISERROR(AD44),1,0)</f>
        <v>0</v>
      </c>
    </row>
    <row r="48" spans="1:31" s="13" customFormat="1" ht="14.1" x14ac:dyDescent="0.35">
      <c r="C48" s="13" t="s">
        <v>63</v>
      </c>
    </row>
    <row r="50" spans="4:24" ht="12.3" x14ac:dyDescent="0.35">
      <c r="D50" s="1862" t="s">
        <v>1651</v>
      </c>
    </row>
    <row r="51" spans="4:24" ht="12.6" x14ac:dyDescent="0.35">
      <c r="D51" s="1861" t="s">
        <v>1673</v>
      </c>
    </row>
    <row r="52" spans="4:24" ht="12.6" x14ac:dyDescent="0.35">
      <c r="D52" s="1861" t="s">
        <v>1674</v>
      </c>
    </row>
    <row r="53" spans="4:24" ht="12.6" x14ac:dyDescent="0.35">
      <c r="D53" s="1861" t="s">
        <v>1675</v>
      </c>
    </row>
    <row r="54" spans="4:24" ht="12.6" x14ac:dyDescent="0.35">
      <c r="D54" s="1861" t="s">
        <v>1676</v>
      </c>
    </row>
    <row r="55" spans="4:24" ht="12.6" x14ac:dyDescent="0.35">
      <c r="D55" s="1861" t="s">
        <v>1676</v>
      </c>
    </row>
    <row r="56" spans="4:24" ht="12.6" x14ac:dyDescent="0.35">
      <c r="D56" s="1861" t="s">
        <v>1677</v>
      </c>
    </row>
    <row r="57" spans="4:24" ht="12.6" x14ac:dyDescent="0.35">
      <c r="D57" s="1861" t="s">
        <v>1678</v>
      </c>
    </row>
    <row r="58" spans="4:24" ht="12.6" x14ac:dyDescent="0.35">
      <c r="D58" s="1861" t="s">
        <v>1679</v>
      </c>
    </row>
    <row r="60" spans="4:24" ht="12.3" x14ac:dyDescent="0.35">
      <c r="D60" s="73" t="s">
        <v>132</v>
      </c>
      <c r="E60" s="64" t="str">
        <f>Lookup!E$20</f>
        <v>Source</v>
      </c>
      <c r="F60" s="64" t="str">
        <f>Lookup!F$20</f>
        <v>Unit</v>
      </c>
      <c r="G60" s="64" t="str">
        <f>Lookup!G$20</f>
        <v>Basis</v>
      </c>
      <c r="H60" s="64" t="str">
        <f>Lookup!H$20</f>
        <v>Timing</v>
      </c>
      <c r="I60" s="88" t="str">
        <f t="shared" ref="I60:X60" si="11">I$10</f>
        <v>RY09</v>
      </c>
      <c r="J60" s="64" t="str">
        <f t="shared" si="11"/>
        <v>RY10</v>
      </c>
      <c r="K60" s="64" t="str">
        <f t="shared" si="11"/>
        <v>RY11</v>
      </c>
      <c r="L60" s="64" t="str">
        <f t="shared" si="11"/>
        <v>RY12</v>
      </c>
      <c r="M60" s="64" t="str">
        <f t="shared" si="11"/>
        <v>RY13</v>
      </c>
      <c r="N60" s="88" t="str">
        <f t="shared" si="11"/>
        <v>RY14</v>
      </c>
      <c r="O60" s="64" t="str">
        <f t="shared" si="11"/>
        <v>RY15</v>
      </c>
      <c r="P60" s="64" t="str">
        <f t="shared" si="11"/>
        <v>RY16</v>
      </c>
      <c r="Q60" s="64" t="str">
        <f t="shared" si="11"/>
        <v>RY17</v>
      </c>
      <c r="R60" s="64" t="str">
        <f t="shared" si="11"/>
        <v>RY18</v>
      </c>
      <c r="S60" s="88" t="str">
        <f t="shared" si="11"/>
        <v>RY19</v>
      </c>
      <c r="T60" s="64" t="str">
        <f t="shared" si="11"/>
        <v>RY20</v>
      </c>
      <c r="U60" s="64" t="str">
        <f t="shared" si="11"/>
        <v>RY21</v>
      </c>
      <c r="V60" s="64" t="str">
        <f t="shared" si="11"/>
        <v>RY22</v>
      </c>
      <c r="W60" s="64" t="str">
        <f t="shared" si="11"/>
        <v>RY23</v>
      </c>
      <c r="X60" s="64" t="str">
        <f t="shared" si="11"/>
        <v>RY24</v>
      </c>
    </row>
    <row r="61" spans="4:24" x14ac:dyDescent="0.35">
      <c r="I61" s="93"/>
      <c r="N61" s="89"/>
      <c r="S61" s="89"/>
    </row>
    <row r="62" spans="4:24" ht="12.3" x14ac:dyDescent="0.35">
      <c r="D62" s="15" t="s">
        <v>1591</v>
      </c>
      <c r="E62" s="75" t="s">
        <v>134</v>
      </c>
      <c r="F62" s="75" t="str">
        <f>Dollars</f>
        <v>Dollars</v>
      </c>
      <c r="G62" s="75" t="str">
        <f>Real2019</f>
        <v>Real $2019</v>
      </c>
      <c r="H62" s="75" t="str">
        <f>End_year</f>
        <v>End year</v>
      </c>
      <c r="I62" s="224"/>
      <c r="J62" s="223"/>
      <c r="K62" s="223"/>
      <c r="L62" s="223"/>
      <c r="M62" s="223"/>
      <c r="N62" s="224" t="s">
        <v>1543</v>
      </c>
      <c r="O62" s="223" t="s">
        <v>209</v>
      </c>
      <c r="P62" s="223"/>
      <c r="Q62" s="223" t="s">
        <v>1544</v>
      </c>
      <c r="R62" s="229">
        <f>'2.1'!R158</f>
        <v>75793555.074662954</v>
      </c>
      <c r="S62" s="230">
        <f>'2.1'!S158</f>
        <v>75793555.074662954</v>
      </c>
      <c r="T62" s="231">
        <f>'2.1'!T158</f>
        <v>66045886.352030881</v>
      </c>
      <c r="U62" s="229">
        <f>'2.1'!U158</f>
        <v>66948958.835068576</v>
      </c>
      <c r="V62" s="229">
        <f>'2.1'!V158</f>
        <v>67954893.909528837</v>
      </c>
      <c r="W62" s="229">
        <f>'2.1'!W158</f>
        <v>68783794.121552527</v>
      </c>
      <c r="X62" s="229">
        <f>'2.1'!X158</f>
        <v>69517568.957104892</v>
      </c>
    </row>
    <row r="63" spans="4:24" ht="12.3" x14ac:dyDescent="0.35">
      <c r="D63" s="15"/>
      <c r="E63" s="75"/>
      <c r="F63" s="75"/>
      <c r="G63" s="75"/>
      <c r="H63" s="75"/>
      <c r="I63" s="233"/>
      <c r="N63" s="89"/>
      <c r="R63" s="75"/>
      <c r="S63" s="233"/>
      <c r="T63" s="75"/>
      <c r="U63" s="75"/>
      <c r="V63" s="75"/>
      <c r="W63" s="75"/>
      <c r="X63" s="75"/>
    </row>
    <row r="64" spans="4:24" ht="12.3" x14ac:dyDescent="0.35">
      <c r="D64" s="74" t="s">
        <v>133</v>
      </c>
      <c r="E64" s="67" t="s">
        <v>134</v>
      </c>
      <c r="F64" s="67" t="str">
        <f t="shared" ref="F64" si="12">Dollars</f>
        <v>Dollars</v>
      </c>
      <c r="G64" s="67" t="str">
        <f t="shared" ref="G64" si="13">Real2019</f>
        <v>Real $2019</v>
      </c>
      <c r="H64" s="67" t="str">
        <f t="shared" ref="H64" si="14">Mid_year</f>
        <v>Mid year</v>
      </c>
      <c r="I64" s="177">
        <f t="shared" ref="I64:X64" si="15">SUM(I62:I62)</f>
        <v>0</v>
      </c>
      <c r="J64" s="175">
        <f t="shared" si="15"/>
        <v>0</v>
      </c>
      <c r="K64" s="175">
        <f t="shared" si="15"/>
        <v>0</v>
      </c>
      <c r="L64" s="175">
        <f t="shared" si="15"/>
        <v>0</v>
      </c>
      <c r="M64" s="175">
        <f t="shared" si="15"/>
        <v>0</v>
      </c>
      <c r="N64" s="177">
        <f t="shared" si="15"/>
        <v>0</v>
      </c>
      <c r="O64" s="175">
        <f t="shared" si="15"/>
        <v>0</v>
      </c>
      <c r="P64" s="175">
        <f t="shared" si="15"/>
        <v>0</v>
      </c>
      <c r="Q64" s="175">
        <f t="shared" si="15"/>
        <v>0</v>
      </c>
      <c r="R64" s="175">
        <f t="shared" si="15"/>
        <v>75793555.074662954</v>
      </c>
      <c r="S64" s="177">
        <f t="shared" si="15"/>
        <v>75793555.074662954</v>
      </c>
      <c r="T64" s="175">
        <f t="shared" si="15"/>
        <v>66045886.352030881</v>
      </c>
      <c r="U64" s="175">
        <f t="shared" si="15"/>
        <v>66948958.835068576</v>
      </c>
      <c r="V64" s="175">
        <f t="shared" si="15"/>
        <v>67954893.909528837</v>
      </c>
      <c r="W64" s="175">
        <f t="shared" si="15"/>
        <v>68783794.121552527</v>
      </c>
      <c r="X64" s="175">
        <f t="shared" si="15"/>
        <v>69517568.957104892</v>
      </c>
    </row>
    <row r="66" spans="1:31" ht="12.3" x14ac:dyDescent="0.35">
      <c r="C66" s="6"/>
      <c r="D66" s="73" t="s">
        <v>987</v>
      </c>
      <c r="E66" s="64" t="s">
        <v>65</v>
      </c>
      <c r="F66" s="64" t="s">
        <v>66</v>
      </c>
      <c r="G66" s="64" t="s">
        <v>67</v>
      </c>
      <c r="H66" s="64" t="s">
        <v>68</v>
      </c>
      <c r="I66" s="64" t="str">
        <f>Capex_Historical!K$10</f>
        <v>RY09</v>
      </c>
      <c r="J66" s="96" t="str">
        <f>Capex_Historical!L$10</f>
        <v>RY10</v>
      </c>
      <c r="K66" s="64" t="str">
        <f>Capex_Historical!M$10</f>
        <v>RY11</v>
      </c>
      <c r="L66" s="64" t="str">
        <f>Capex_Historical!N$10</f>
        <v>RY12</v>
      </c>
      <c r="M66" s="64" t="str">
        <f>Capex_Historical!O$10</f>
        <v>RY13</v>
      </c>
      <c r="N66" s="88" t="str">
        <f>Capex_Historical!P$10</f>
        <v>RY14</v>
      </c>
      <c r="O66" s="96" t="str">
        <f>Capex_Historical!Q$10</f>
        <v>RY15</v>
      </c>
      <c r="P66" s="64" t="str">
        <f>Capex_Historical!R$10</f>
        <v>RY16</v>
      </c>
      <c r="Q66" s="64" t="str">
        <f>Capex_Historical!S$10</f>
        <v>RY17</v>
      </c>
      <c r="R66" s="64" t="str">
        <f>Capex_Historical!T$10</f>
        <v>RY18</v>
      </c>
      <c r="S66" s="88" t="str">
        <f>Capex_Historical!U$10</f>
        <v>RY19</v>
      </c>
      <c r="T66" s="64" t="str">
        <f>Capex_Historical!V$10</f>
        <v>RY20</v>
      </c>
      <c r="U66" s="64" t="str">
        <f>Capex_Historical!W$10</f>
        <v>RY21</v>
      </c>
      <c r="V66" s="64" t="str">
        <f>Capex_Historical!X$10</f>
        <v>RY22</v>
      </c>
      <c r="W66" s="64" t="str">
        <f>Capex_Historical!Y$10</f>
        <v>RY23</v>
      </c>
      <c r="X66" s="88" t="str">
        <f>Capex_Historical!Z$10</f>
        <v>RY24</v>
      </c>
      <c r="Z66" s="6"/>
      <c r="AA66" s="6"/>
      <c r="AB66" s="6"/>
      <c r="AC66" s="6"/>
      <c r="AD66" s="6"/>
      <c r="AE66" s="6"/>
    </row>
    <row r="67" spans="1:31" x14ac:dyDescent="0.35">
      <c r="C67" s="6"/>
      <c r="J67" s="97"/>
      <c r="K67" s="91"/>
      <c r="L67" s="91"/>
      <c r="M67" s="91"/>
      <c r="N67" s="89"/>
      <c r="O67" s="97"/>
      <c r="P67" s="91"/>
      <c r="Q67" s="91"/>
      <c r="R67" s="91"/>
      <c r="S67" s="89"/>
      <c r="T67" s="91"/>
      <c r="U67" s="91"/>
      <c r="V67" s="91"/>
      <c r="W67" s="91"/>
      <c r="X67" s="89"/>
      <c r="Z67" s="6"/>
      <c r="AA67" s="6"/>
      <c r="AB67" s="6"/>
      <c r="AC67" s="6"/>
      <c r="AD67" s="6"/>
      <c r="AE67" s="6"/>
    </row>
    <row r="68" spans="1:31" ht="12.75" customHeight="1" x14ac:dyDescent="0.35">
      <c r="C68" s="6"/>
      <c r="D68" s="15" t="s">
        <v>1040</v>
      </c>
      <c r="E68" s="75" t="s">
        <v>134</v>
      </c>
      <c r="F68" s="75" t="str">
        <f>Dollars</f>
        <v>Dollars</v>
      </c>
      <c r="G68" s="75" t="str">
        <f>Real2019</f>
        <v>Real $2019</v>
      </c>
      <c r="H68" s="75" t="str">
        <f>End_year</f>
        <v>End year</v>
      </c>
      <c r="I68" s="224"/>
      <c r="J68" s="223"/>
      <c r="K68" s="223"/>
      <c r="L68" s="223"/>
      <c r="M68" s="223"/>
      <c r="N68" s="224"/>
      <c r="O68" s="223"/>
      <c r="P68" s="223"/>
      <c r="Q68" s="223"/>
      <c r="R68" s="229">
        <f>R$64*$AD25</f>
        <v>44731827.79060135</v>
      </c>
      <c r="S68" s="230">
        <f t="shared" ref="S68:X68" si="16">S$64*$AD25</f>
        <v>44731827.79060135</v>
      </c>
      <c r="T68" s="231">
        <f t="shared" si="16"/>
        <v>38978950.277057067</v>
      </c>
      <c r="U68" s="229">
        <f t="shared" si="16"/>
        <v>39511925.445643358</v>
      </c>
      <c r="V68" s="229">
        <f t="shared" si="16"/>
        <v>40105608.041412301</v>
      </c>
      <c r="W68" s="229">
        <f t="shared" si="16"/>
        <v>40594808.231366597</v>
      </c>
      <c r="X68" s="230">
        <f t="shared" si="16"/>
        <v>41027867.342377707</v>
      </c>
      <c r="Z68" s="6"/>
      <c r="AA68" s="6"/>
      <c r="AB68" s="6"/>
      <c r="AC68" s="6"/>
      <c r="AD68" s="6"/>
      <c r="AE68" s="6"/>
    </row>
    <row r="69" spans="1:31" ht="12.75" customHeight="1" x14ac:dyDescent="0.35">
      <c r="C69" s="6"/>
      <c r="D69" s="15" t="s">
        <v>1041</v>
      </c>
      <c r="E69" s="75" t="s">
        <v>134</v>
      </c>
      <c r="F69" s="75" t="str">
        <f>Dollars</f>
        <v>Dollars</v>
      </c>
      <c r="G69" s="75" t="str">
        <f>Real2019</f>
        <v>Real $2019</v>
      </c>
      <c r="H69" s="75" t="str">
        <f>End_year</f>
        <v>End year</v>
      </c>
      <c r="I69" s="224"/>
      <c r="J69" s="223"/>
      <c r="K69" s="223"/>
      <c r="L69" s="223"/>
      <c r="M69" s="223"/>
      <c r="N69" s="224"/>
      <c r="O69" s="223"/>
      <c r="P69" s="223"/>
      <c r="Q69" s="223"/>
      <c r="R69" s="229">
        <f t="shared" ref="R69:X69" si="17">R$64*$AD26</f>
        <v>0</v>
      </c>
      <c r="S69" s="230">
        <f t="shared" si="17"/>
        <v>0</v>
      </c>
      <c r="T69" s="231">
        <f t="shared" si="17"/>
        <v>0</v>
      </c>
      <c r="U69" s="229">
        <f t="shared" si="17"/>
        <v>0</v>
      </c>
      <c r="V69" s="229">
        <f t="shared" si="17"/>
        <v>0</v>
      </c>
      <c r="W69" s="229">
        <f t="shared" si="17"/>
        <v>0</v>
      </c>
      <c r="X69" s="230">
        <f t="shared" si="17"/>
        <v>0</v>
      </c>
      <c r="Z69" s="6"/>
      <c r="AA69" s="6"/>
      <c r="AB69" s="6"/>
      <c r="AC69" s="6"/>
      <c r="AD69" s="6"/>
      <c r="AE69" s="6"/>
    </row>
    <row r="70" spans="1:31" ht="12.75" customHeight="1" x14ac:dyDescent="0.35">
      <c r="C70" s="6"/>
      <c r="D70" s="15" t="s">
        <v>1042</v>
      </c>
      <c r="E70" s="75" t="s">
        <v>134</v>
      </c>
      <c r="F70" s="75" t="str">
        <f>Dollars</f>
        <v>Dollars</v>
      </c>
      <c r="G70" s="75" t="str">
        <f>Real2019</f>
        <v>Real $2019</v>
      </c>
      <c r="H70" s="75" t="str">
        <f>End_year</f>
        <v>End year</v>
      </c>
      <c r="I70" s="224"/>
      <c r="J70" s="223"/>
      <c r="K70" s="223"/>
      <c r="L70" s="223"/>
      <c r="M70" s="223"/>
      <c r="N70" s="224"/>
      <c r="O70" s="223"/>
      <c r="P70" s="223"/>
      <c r="Q70" s="223"/>
      <c r="R70" s="229">
        <f t="shared" ref="R70:X70" si="18">R$64*$AD27</f>
        <v>17795173.448190194</v>
      </c>
      <c r="S70" s="230">
        <f t="shared" si="18"/>
        <v>17795173.448190194</v>
      </c>
      <c r="T70" s="231">
        <f t="shared" si="18"/>
        <v>15506569.153750351</v>
      </c>
      <c r="U70" s="229">
        <f t="shared" si="18"/>
        <v>15718596.831514152</v>
      </c>
      <c r="V70" s="229">
        <f t="shared" si="18"/>
        <v>15954775.080575101</v>
      </c>
      <c r="W70" s="229">
        <f t="shared" si="18"/>
        <v>16149388.237718511</v>
      </c>
      <c r="X70" s="230">
        <f t="shared" si="18"/>
        <v>16321667.403904987</v>
      </c>
      <c r="Z70" s="6"/>
      <c r="AA70" s="6"/>
      <c r="AB70" s="6"/>
      <c r="AC70" s="6"/>
      <c r="AD70" s="6"/>
      <c r="AE70" s="6"/>
    </row>
    <row r="71" spans="1:31" ht="12.75" customHeight="1" x14ac:dyDescent="0.35">
      <c r="C71" s="6"/>
      <c r="D71" s="15" t="s">
        <v>1043</v>
      </c>
      <c r="E71" s="75" t="s">
        <v>134</v>
      </c>
      <c r="F71" s="75" t="str">
        <f>Dollars</f>
        <v>Dollars</v>
      </c>
      <c r="G71" s="75" t="str">
        <f>Real2019</f>
        <v>Real $2019</v>
      </c>
      <c r="H71" s="75" t="str">
        <f>End_year</f>
        <v>End year</v>
      </c>
      <c r="I71" s="224"/>
      <c r="J71" s="223"/>
      <c r="K71" s="223"/>
      <c r="L71" s="223"/>
      <c r="M71" s="223"/>
      <c r="N71" s="224"/>
      <c r="O71" s="223"/>
      <c r="P71" s="223"/>
      <c r="Q71" s="223"/>
      <c r="R71" s="229">
        <f t="shared" ref="R71:X71" si="19">R$64*$AD28</f>
        <v>7648637.9205009788</v>
      </c>
      <c r="S71" s="230">
        <f t="shared" si="19"/>
        <v>7648637.9205009788</v>
      </c>
      <c r="T71" s="231">
        <f t="shared" si="19"/>
        <v>6664960.7654320449</v>
      </c>
      <c r="U71" s="229">
        <f t="shared" si="19"/>
        <v>6756093.5066251298</v>
      </c>
      <c r="V71" s="229">
        <f t="shared" si="19"/>
        <v>6857606.5330097545</v>
      </c>
      <c r="W71" s="229">
        <f t="shared" si="19"/>
        <v>6941254.2466939893</v>
      </c>
      <c r="X71" s="230">
        <f t="shared" si="19"/>
        <v>7015302.4692214392</v>
      </c>
      <c r="Z71" s="6"/>
      <c r="AA71" s="6"/>
      <c r="AB71" s="6"/>
      <c r="AC71" s="6"/>
      <c r="AD71" s="6"/>
      <c r="AE71" s="6"/>
    </row>
    <row r="72" spans="1:31" ht="12.3" x14ac:dyDescent="0.35">
      <c r="C72" s="6"/>
      <c r="D72" s="15" t="s">
        <v>1044</v>
      </c>
      <c r="E72" s="75" t="s">
        <v>134</v>
      </c>
      <c r="F72" s="75" t="str">
        <f>Dollars</f>
        <v>Dollars</v>
      </c>
      <c r="G72" s="75" t="str">
        <f>Real2019</f>
        <v>Real $2019</v>
      </c>
      <c r="H72" s="75" t="str">
        <f>End_year</f>
        <v>End year</v>
      </c>
      <c r="I72" s="224"/>
      <c r="J72" s="223"/>
      <c r="K72" s="223"/>
      <c r="L72" s="223"/>
      <c r="M72" s="223"/>
      <c r="N72" s="224"/>
      <c r="O72" s="223"/>
      <c r="P72" s="223"/>
      <c r="Q72" s="223"/>
      <c r="R72" s="229">
        <f t="shared" ref="R72:X72" si="20">R$64*$AD29</f>
        <v>5617915.9153704392</v>
      </c>
      <c r="S72" s="230">
        <f t="shared" si="20"/>
        <v>5617915.9153704392</v>
      </c>
      <c r="T72" s="231">
        <f t="shared" si="20"/>
        <v>4895406.155791427</v>
      </c>
      <c r="U72" s="229">
        <f t="shared" si="20"/>
        <v>4962343.051285943</v>
      </c>
      <c r="V72" s="229">
        <f t="shared" si="20"/>
        <v>5036904.2545316899</v>
      </c>
      <c r="W72" s="229">
        <f t="shared" si="20"/>
        <v>5098343.4057734357</v>
      </c>
      <c r="X72" s="230">
        <f t="shared" si="20"/>
        <v>5152731.7416007649</v>
      </c>
      <c r="Z72" s="6"/>
      <c r="AA72" s="6"/>
      <c r="AB72" s="6"/>
      <c r="AC72" s="6"/>
      <c r="AD72" s="6"/>
      <c r="AE72" s="6"/>
    </row>
    <row r="73" spans="1:31" x14ac:dyDescent="0.35">
      <c r="C73" s="6"/>
      <c r="R73" s="6"/>
      <c r="S73" s="6"/>
      <c r="T73" s="6"/>
      <c r="U73" s="6"/>
      <c r="V73" s="6"/>
      <c r="W73" s="6"/>
      <c r="X73" s="6"/>
    </row>
    <row r="74" spans="1:31" ht="12.3" x14ac:dyDescent="0.35">
      <c r="C74" s="6"/>
      <c r="D74" s="74" t="str">
        <f>"Total "&amp;D66</f>
        <v>Total OPEX</v>
      </c>
      <c r="E74" s="67" t="s">
        <v>134</v>
      </c>
      <c r="F74" s="67" t="str">
        <f>F68</f>
        <v>Dollars</v>
      </c>
      <c r="G74" s="67" t="str">
        <f t="shared" ref="G74:H74" si="21">G68</f>
        <v>Real $2019</v>
      </c>
      <c r="H74" s="67" t="str">
        <f t="shared" si="21"/>
        <v>End year</v>
      </c>
      <c r="I74" s="177">
        <f t="shared" ref="I74:X74" si="22">SUM(I68:I72)</f>
        <v>0</v>
      </c>
      <c r="J74" s="175">
        <f t="shared" si="22"/>
        <v>0</v>
      </c>
      <c r="K74" s="175">
        <f t="shared" si="22"/>
        <v>0</v>
      </c>
      <c r="L74" s="175">
        <f t="shared" si="22"/>
        <v>0</v>
      </c>
      <c r="M74" s="175">
        <f t="shared" si="22"/>
        <v>0</v>
      </c>
      <c r="N74" s="175">
        <f t="shared" si="22"/>
        <v>0</v>
      </c>
      <c r="O74" s="176">
        <f t="shared" si="22"/>
        <v>0</v>
      </c>
      <c r="P74" s="175">
        <f t="shared" si="22"/>
        <v>0</v>
      </c>
      <c r="Q74" s="175">
        <f t="shared" si="22"/>
        <v>0</v>
      </c>
      <c r="R74" s="175">
        <f t="shared" si="22"/>
        <v>75793555.074662954</v>
      </c>
      <c r="S74" s="177">
        <f t="shared" si="22"/>
        <v>75793555.074662954</v>
      </c>
      <c r="T74" s="175">
        <f t="shared" si="22"/>
        <v>66045886.352030888</v>
      </c>
      <c r="U74" s="175">
        <f t="shared" si="22"/>
        <v>66948958.835068583</v>
      </c>
      <c r="V74" s="175">
        <f t="shared" si="22"/>
        <v>67954893.909528852</v>
      </c>
      <c r="W74" s="175">
        <f t="shared" si="22"/>
        <v>68783794.121552542</v>
      </c>
      <c r="X74" s="175">
        <f t="shared" si="22"/>
        <v>69517568.957104906</v>
      </c>
    </row>
    <row r="75" spans="1:31" x14ac:dyDescent="0.35">
      <c r="A75" s="6"/>
      <c r="B75" s="6"/>
      <c r="C75" s="6"/>
      <c r="D75" s="6"/>
      <c r="E75" s="6"/>
      <c r="F75" s="6"/>
      <c r="G75" s="6"/>
      <c r="H75" s="6"/>
      <c r="I75" s="6"/>
      <c r="J75" s="6"/>
      <c r="K75" s="6"/>
      <c r="L75" s="6"/>
      <c r="M75" s="6"/>
      <c r="N75" s="6"/>
      <c r="O75" s="6"/>
      <c r="P75" s="6"/>
      <c r="Q75" s="6"/>
      <c r="R75" s="6"/>
      <c r="S75" s="6"/>
      <c r="T75" s="6"/>
      <c r="U75" s="6"/>
      <c r="V75" s="6"/>
      <c r="W75" s="6"/>
      <c r="X75" s="6"/>
    </row>
    <row r="76" spans="1:31" ht="12.3" x14ac:dyDescent="0.35">
      <c r="A76" s="70">
        <f>IF(SUM($I76:$X76)&gt;0,1,0)</f>
        <v>0</v>
      </c>
      <c r="B76" s="6"/>
      <c r="C76" s="6"/>
      <c r="D76" s="15" t="s">
        <v>139</v>
      </c>
      <c r="E76" s="6"/>
      <c r="F76" s="6"/>
      <c r="G76" s="6"/>
      <c r="H76" s="6"/>
      <c r="I76" s="70">
        <f>IF(OR(ISERROR(I74),ROUND(I74-I64,4)&lt;&gt;0),1,0)</f>
        <v>0</v>
      </c>
      <c r="J76" s="70">
        <f t="shared" ref="J76:X76" si="23">IF(OR(ISERROR(J74),ROUND(J74-J64,4)&lt;&gt;0),1,0)</f>
        <v>0</v>
      </c>
      <c r="K76" s="70">
        <f t="shared" si="23"/>
        <v>0</v>
      </c>
      <c r="L76" s="70">
        <f t="shared" si="23"/>
        <v>0</v>
      </c>
      <c r="M76" s="70">
        <f t="shared" si="23"/>
        <v>0</v>
      </c>
      <c r="N76" s="70">
        <f t="shared" si="23"/>
        <v>0</v>
      </c>
      <c r="O76" s="70">
        <f t="shared" si="23"/>
        <v>0</v>
      </c>
      <c r="P76" s="70">
        <f t="shared" si="23"/>
        <v>0</v>
      </c>
      <c r="Q76" s="70">
        <f t="shared" si="23"/>
        <v>0</v>
      </c>
      <c r="R76" s="76">
        <f t="shared" si="23"/>
        <v>0</v>
      </c>
      <c r="S76" s="76">
        <f t="shared" si="23"/>
        <v>0</v>
      </c>
      <c r="T76" s="76">
        <f t="shared" si="23"/>
        <v>0</v>
      </c>
      <c r="U76" s="76">
        <f t="shared" si="23"/>
        <v>0</v>
      </c>
      <c r="V76" s="76">
        <f t="shared" si="23"/>
        <v>0</v>
      </c>
      <c r="W76" s="76">
        <f t="shared" si="23"/>
        <v>0</v>
      </c>
      <c r="X76" s="76">
        <f t="shared" si="23"/>
        <v>0</v>
      </c>
    </row>
    <row r="77" spans="1:31" x14ac:dyDescent="0.35">
      <c r="C77" s="6"/>
      <c r="D77" s="6"/>
      <c r="R77" s="6"/>
      <c r="S77" s="6"/>
      <c r="T77" s="6"/>
      <c r="U77" s="6"/>
      <c r="V77" s="6"/>
      <c r="W77" s="6"/>
      <c r="X77" s="6"/>
    </row>
    <row r="78" spans="1:31" ht="12.3" x14ac:dyDescent="0.35">
      <c r="C78" s="6"/>
      <c r="D78" s="73" t="s">
        <v>132</v>
      </c>
      <c r="E78" s="64" t="str">
        <f>Lookup!E$20</f>
        <v>Source</v>
      </c>
      <c r="F78" s="64" t="str">
        <f>Lookup!F$20</f>
        <v>Unit</v>
      </c>
      <c r="G78" s="64" t="str">
        <f>Lookup!G$20</f>
        <v>Basis</v>
      </c>
      <c r="H78" s="64" t="str">
        <f>Lookup!H$20</f>
        <v>Timing</v>
      </c>
      <c r="I78" s="88" t="str">
        <f t="shared" ref="I78:X78" si="24">I$10</f>
        <v>RY09</v>
      </c>
      <c r="J78" s="64" t="str">
        <f t="shared" si="24"/>
        <v>RY10</v>
      </c>
      <c r="K78" s="64" t="str">
        <f t="shared" si="24"/>
        <v>RY11</v>
      </c>
      <c r="L78" s="64" t="str">
        <f t="shared" si="24"/>
        <v>RY12</v>
      </c>
      <c r="M78" s="64" t="str">
        <f t="shared" si="24"/>
        <v>RY13</v>
      </c>
      <c r="N78" s="88" t="str">
        <f t="shared" si="24"/>
        <v>RY14</v>
      </c>
      <c r="O78" s="64" t="str">
        <f t="shared" si="24"/>
        <v>RY15</v>
      </c>
      <c r="P78" s="64" t="str">
        <f t="shared" si="24"/>
        <v>RY16</v>
      </c>
      <c r="Q78" s="64" t="str">
        <f t="shared" si="24"/>
        <v>RY17</v>
      </c>
      <c r="R78" s="64" t="str">
        <f t="shared" si="24"/>
        <v>RY18</v>
      </c>
      <c r="S78" s="88" t="str">
        <f t="shared" si="24"/>
        <v>RY19</v>
      </c>
      <c r="T78" s="64" t="str">
        <f t="shared" si="24"/>
        <v>RY20</v>
      </c>
      <c r="U78" s="64" t="str">
        <f t="shared" si="24"/>
        <v>RY21</v>
      </c>
      <c r="V78" s="64" t="str">
        <f t="shared" si="24"/>
        <v>RY22</v>
      </c>
      <c r="W78" s="64" t="str">
        <f t="shared" si="24"/>
        <v>RY23</v>
      </c>
      <c r="X78" s="64" t="str">
        <f t="shared" si="24"/>
        <v>RY24</v>
      </c>
    </row>
    <row r="79" spans="1:31" x14ac:dyDescent="0.35">
      <c r="C79" s="6"/>
      <c r="I79" s="93"/>
      <c r="N79" s="89"/>
      <c r="S79" s="89"/>
    </row>
    <row r="80" spans="1:31" ht="12.3" x14ac:dyDescent="0.35">
      <c r="C80" s="6"/>
      <c r="D80" s="15" t="s">
        <v>1620</v>
      </c>
      <c r="E80" s="75" t="s">
        <v>134</v>
      </c>
      <c r="F80" s="75" t="str">
        <f>Dollars</f>
        <v>Dollars</v>
      </c>
      <c r="G80" s="75" t="str">
        <f>Real2019</f>
        <v>Real $2019</v>
      </c>
      <c r="H80" s="75" t="str">
        <f>End_year</f>
        <v>End year</v>
      </c>
      <c r="I80" s="224"/>
      <c r="J80" s="223"/>
      <c r="K80" s="223"/>
      <c r="L80" s="223"/>
      <c r="M80" s="223"/>
      <c r="N80" s="224" t="s">
        <v>1543</v>
      </c>
      <c r="O80" s="223" t="s">
        <v>209</v>
      </c>
      <c r="P80" s="223"/>
      <c r="Q80" s="223" t="s">
        <v>1544</v>
      </c>
      <c r="R80" s="229">
        <f>'2.1'!R101</f>
        <v>64678879.883050203</v>
      </c>
      <c r="S80" s="230">
        <f>'2.1'!S101</f>
        <v>64884588.77595301</v>
      </c>
      <c r="T80" s="231">
        <f>'2.1'!T101</f>
        <v>106628474.38601433</v>
      </c>
      <c r="U80" s="229">
        <f>'2.1'!U101</f>
        <v>85838024.351250857</v>
      </c>
      <c r="V80" s="229">
        <f>'2.1'!V101</f>
        <v>108180314.17197174</v>
      </c>
      <c r="W80" s="229">
        <f>'2.1'!W101</f>
        <v>75193635.822841033</v>
      </c>
      <c r="X80" s="229">
        <f>'2.1'!X101</f>
        <v>69804533.180258051</v>
      </c>
    </row>
    <row r="81" spans="1:31" ht="12.3" x14ac:dyDescent="0.35">
      <c r="C81" s="6"/>
      <c r="D81" s="15"/>
      <c r="E81" s="75"/>
      <c r="F81" s="75"/>
      <c r="G81" s="75"/>
      <c r="H81" s="75"/>
      <c r="I81" s="233"/>
      <c r="N81" s="89"/>
      <c r="R81" s="75"/>
      <c r="S81" s="233"/>
      <c r="T81" s="75"/>
      <c r="U81" s="75"/>
      <c r="V81" s="75"/>
      <c r="W81" s="75"/>
      <c r="X81" s="75"/>
    </row>
    <row r="82" spans="1:31" ht="12.3" x14ac:dyDescent="0.35">
      <c r="C82" s="6"/>
      <c r="D82" s="74" t="s">
        <v>133</v>
      </c>
      <c r="E82" s="67" t="s">
        <v>134</v>
      </c>
      <c r="F82" s="67" t="str">
        <f t="shared" ref="F82" si="25">Dollars</f>
        <v>Dollars</v>
      </c>
      <c r="G82" s="67" t="str">
        <f t="shared" ref="G82" si="26">Real2019</f>
        <v>Real $2019</v>
      </c>
      <c r="H82" s="67" t="str">
        <f t="shared" ref="H82" si="27">Mid_year</f>
        <v>Mid year</v>
      </c>
      <c r="I82" s="177">
        <f t="shared" ref="I82:X82" si="28">SUM(I80:I80)</f>
        <v>0</v>
      </c>
      <c r="J82" s="175">
        <f t="shared" si="28"/>
        <v>0</v>
      </c>
      <c r="K82" s="175">
        <f t="shared" si="28"/>
        <v>0</v>
      </c>
      <c r="L82" s="175">
        <f t="shared" si="28"/>
        <v>0</v>
      </c>
      <c r="M82" s="175">
        <f t="shared" si="28"/>
        <v>0</v>
      </c>
      <c r="N82" s="177">
        <f t="shared" si="28"/>
        <v>0</v>
      </c>
      <c r="O82" s="175">
        <f t="shared" si="28"/>
        <v>0</v>
      </c>
      <c r="P82" s="175">
        <f t="shared" si="28"/>
        <v>0</v>
      </c>
      <c r="Q82" s="175">
        <f t="shared" si="28"/>
        <v>0</v>
      </c>
      <c r="R82" s="175">
        <f t="shared" si="28"/>
        <v>64678879.883050203</v>
      </c>
      <c r="S82" s="177">
        <f t="shared" si="28"/>
        <v>64884588.77595301</v>
      </c>
      <c r="T82" s="175">
        <f t="shared" si="28"/>
        <v>106628474.38601433</v>
      </c>
      <c r="U82" s="175">
        <f t="shared" si="28"/>
        <v>85838024.351250857</v>
      </c>
      <c r="V82" s="175">
        <f t="shared" si="28"/>
        <v>108180314.17197174</v>
      </c>
      <c r="W82" s="175">
        <f t="shared" si="28"/>
        <v>75193635.822841033</v>
      </c>
      <c r="X82" s="175">
        <f t="shared" si="28"/>
        <v>69804533.180258051</v>
      </c>
    </row>
    <row r="83" spans="1:31" x14ac:dyDescent="0.35">
      <c r="C83" s="6"/>
      <c r="D83" s="6"/>
      <c r="R83" s="6"/>
      <c r="S83" s="6"/>
      <c r="T83" s="6"/>
      <c r="U83" s="6"/>
      <c r="V83" s="6"/>
      <c r="W83" s="6"/>
      <c r="X83" s="6"/>
    </row>
    <row r="84" spans="1:31" ht="12.3" x14ac:dyDescent="0.35">
      <c r="C84" s="6"/>
      <c r="D84" s="73" t="s">
        <v>1002</v>
      </c>
      <c r="E84" s="64" t="s">
        <v>65</v>
      </c>
      <c r="F84" s="64" t="s">
        <v>66</v>
      </c>
      <c r="G84" s="64" t="s">
        <v>67</v>
      </c>
      <c r="H84" s="64" t="s">
        <v>68</v>
      </c>
      <c r="I84" s="64" t="str">
        <f>Capex_Historical!K$10</f>
        <v>RY09</v>
      </c>
      <c r="J84" s="96" t="str">
        <f>Capex_Historical!L$10</f>
        <v>RY10</v>
      </c>
      <c r="K84" s="64" t="str">
        <f>Capex_Historical!M$10</f>
        <v>RY11</v>
      </c>
      <c r="L84" s="64" t="str">
        <f>Capex_Historical!N$10</f>
        <v>RY12</v>
      </c>
      <c r="M84" s="64" t="str">
        <f>Capex_Historical!O$10</f>
        <v>RY13</v>
      </c>
      <c r="N84" s="88" t="str">
        <f>Capex_Historical!P$10</f>
        <v>RY14</v>
      </c>
      <c r="O84" s="96" t="str">
        <f>Capex_Historical!Q$10</f>
        <v>RY15</v>
      </c>
      <c r="P84" s="64" t="str">
        <f>Capex_Historical!R$10</f>
        <v>RY16</v>
      </c>
      <c r="Q84" s="64" t="str">
        <f>Capex_Historical!S$10</f>
        <v>RY17</v>
      </c>
      <c r="R84" s="1757" t="str">
        <f>Capex_Historical!T$10</f>
        <v>RY18</v>
      </c>
      <c r="S84" s="1758" t="str">
        <f>Capex_Historical!U$10</f>
        <v>RY19</v>
      </c>
      <c r="T84" s="1757" t="str">
        <f>Capex_Historical!V$10</f>
        <v>RY20</v>
      </c>
      <c r="U84" s="1757" t="str">
        <f>Capex_Historical!W$10</f>
        <v>RY21</v>
      </c>
      <c r="V84" s="1757" t="str">
        <f>Capex_Historical!X$10</f>
        <v>RY22</v>
      </c>
      <c r="W84" s="1757" t="str">
        <f>Capex_Historical!Y$10</f>
        <v>RY23</v>
      </c>
      <c r="X84" s="1758" t="str">
        <f>Capex_Historical!Z$10</f>
        <v>RY24</v>
      </c>
      <c r="Z84" s="6"/>
      <c r="AA84" s="6"/>
      <c r="AB84" s="6"/>
      <c r="AC84" s="6"/>
      <c r="AD84" s="6"/>
      <c r="AE84" s="6"/>
    </row>
    <row r="85" spans="1:31" x14ac:dyDescent="0.35">
      <c r="C85" s="6"/>
      <c r="J85" s="97"/>
      <c r="K85" s="91"/>
      <c r="L85" s="91"/>
      <c r="M85" s="91"/>
      <c r="N85" s="89"/>
      <c r="O85" s="97"/>
      <c r="P85" s="91"/>
      <c r="Q85" s="91"/>
      <c r="R85" s="92"/>
      <c r="S85" s="93"/>
      <c r="T85" s="92"/>
      <c r="U85" s="92"/>
      <c r="V85" s="92"/>
      <c r="W85" s="92"/>
      <c r="X85" s="93"/>
      <c r="Z85" s="6"/>
      <c r="AA85" s="6"/>
      <c r="AB85" s="6"/>
      <c r="AC85" s="6"/>
      <c r="AD85" s="6"/>
      <c r="AE85" s="6"/>
    </row>
    <row r="86" spans="1:31" ht="12.75" customHeight="1" x14ac:dyDescent="0.35">
      <c r="C86" s="6"/>
      <c r="D86" s="15" t="s">
        <v>1040</v>
      </c>
      <c r="E86" s="75" t="s">
        <v>134</v>
      </c>
      <c r="F86" s="75" t="str">
        <f>Dollars</f>
        <v>Dollars</v>
      </c>
      <c r="G86" s="75" t="str">
        <f>Real2019</f>
        <v>Real $2019</v>
      </c>
      <c r="H86" s="75" t="str">
        <f>End_year</f>
        <v>End year</v>
      </c>
      <c r="I86" s="224"/>
      <c r="J86" s="223"/>
      <c r="K86" s="223"/>
      <c r="L86" s="223"/>
      <c r="M86" s="223"/>
      <c r="N86" s="224"/>
      <c r="O86" s="223"/>
      <c r="P86" s="223"/>
      <c r="Q86" s="223"/>
      <c r="R86" s="229">
        <f>R$82*$AD38</f>
        <v>20777356.260679144</v>
      </c>
      <c r="S86" s="230">
        <f t="shared" ref="S86:X86" si="29">S$82*$AD38</f>
        <v>20843437.908375576</v>
      </c>
      <c r="T86" s="231">
        <f t="shared" si="29"/>
        <v>34253187.498868629</v>
      </c>
      <c r="U86" s="229">
        <f t="shared" si="29"/>
        <v>27574491.33138394</v>
      </c>
      <c r="V86" s="229">
        <f t="shared" si="29"/>
        <v>34751698.421609312</v>
      </c>
      <c r="W86" s="229">
        <f t="shared" si="29"/>
        <v>24155102.296945591</v>
      </c>
      <c r="X86" s="230">
        <f t="shared" si="29"/>
        <v>22423914.222372003</v>
      </c>
      <c r="Z86" s="6"/>
      <c r="AA86" s="6"/>
      <c r="AB86" s="6"/>
      <c r="AC86" s="6"/>
      <c r="AD86" s="6"/>
      <c r="AE86" s="6"/>
    </row>
    <row r="87" spans="1:31" ht="12.75" customHeight="1" x14ac:dyDescent="0.35">
      <c r="C87" s="6"/>
      <c r="D87" s="15" t="s">
        <v>1041</v>
      </c>
      <c r="E87" s="75" t="s">
        <v>134</v>
      </c>
      <c r="F87" s="75" t="str">
        <f>Dollars</f>
        <v>Dollars</v>
      </c>
      <c r="G87" s="75" t="str">
        <f>Real2019</f>
        <v>Real $2019</v>
      </c>
      <c r="H87" s="75" t="str">
        <f>End_year</f>
        <v>End year</v>
      </c>
      <c r="I87" s="224"/>
      <c r="J87" s="223"/>
      <c r="K87" s="223"/>
      <c r="L87" s="223"/>
      <c r="M87" s="223"/>
      <c r="N87" s="224"/>
      <c r="O87" s="223"/>
      <c r="P87" s="223"/>
      <c r="Q87" s="223"/>
      <c r="R87" s="229">
        <f t="shared" ref="R87:X87" si="30">R$82*$AD39</f>
        <v>0</v>
      </c>
      <c r="S87" s="230">
        <f t="shared" si="30"/>
        <v>0</v>
      </c>
      <c r="T87" s="231">
        <f t="shared" si="30"/>
        <v>0</v>
      </c>
      <c r="U87" s="229">
        <f t="shared" si="30"/>
        <v>0</v>
      </c>
      <c r="V87" s="229">
        <f t="shared" si="30"/>
        <v>0</v>
      </c>
      <c r="W87" s="229">
        <f t="shared" si="30"/>
        <v>0</v>
      </c>
      <c r="X87" s="230">
        <f t="shared" si="30"/>
        <v>0</v>
      </c>
      <c r="Z87" s="6"/>
      <c r="AA87" s="6"/>
      <c r="AB87" s="6"/>
      <c r="AC87" s="6"/>
      <c r="AD87" s="6"/>
      <c r="AE87" s="6"/>
    </row>
    <row r="88" spans="1:31" ht="12.75" customHeight="1" x14ac:dyDescent="0.35">
      <c r="C88" s="6"/>
      <c r="D88" s="15" t="s">
        <v>1042</v>
      </c>
      <c r="E88" s="75" t="s">
        <v>134</v>
      </c>
      <c r="F88" s="75" t="str">
        <f>Dollars</f>
        <v>Dollars</v>
      </c>
      <c r="G88" s="75" t="str">
        <f>Real2019</f>
        <v>Real $2019</v>
      </c>
      <c r="H88" s="75" t="str">
        <f>End_year</f>
        <v>End year</v>
      </c>
      <c r="I88" s="224"/>
      <c r="J88" s="223"/>
      <c r="K88" s="223"/>
      <c r="L88" s="223"/>
      <c r="M88" s="223"/>
      <c r="N88" s="224"/>
      <c r="O88" s="223"/>
      <c r="P88" s="223"/>
      <c r="Q88" s="223"/>
      <c r="R88" s="229">
        <f t="shared" ref="R88:X88" si="31">R$82*$AD40</f>
        <v>35971603.379440717</v>
      </c>
      <c r="S88" s="230">
        <f t="shared" si="31"/>
        <v>36086009.79341238</v>
      </c>
      <c r="T88" s="231">
        <f t="shared" si="31"/>
        <v>59302158.548570044</v>
      </c>
      <c r="U88" s="229">
        <f t="shared" si="31"/>
        <v>47739406.935016252</v>
      </c>
      <c r="V88" s="229">
        <f t="shared" si="31"/>
        <v>60165224.906395532</v>
      </c>
      <c r="W88" s="229">
        <f t="shared" si="31"/>
        <v>41819457.129871763</v>
      </c>
      <c r="X88" s="230">
        <f t="shared" si="31"/>
        <v>38822270.673015811</v>
      </c>
      <c r="Z88" s="6"/>
      <c r="AA88" s="6"/>
      <c r="AB88" s="6"/>
      <c r="AC88" s="6"/>
      <c r="AD88" s="6"/>
      <c r="AE88" s="6"/>
    </row>
    <row r="89" spans="1:31" ht="12.75" customHeight="1" x14ac:dyDescent="0.35">
      <c r="C89" s="6"/>
      <c r="D89" s="15" t="s">
        <v>1043</v>
      </c>
      <c r="E89" s="75" t="s">
        <v>134</v>
      </c>
      <c r="F89" s="75" t="str">
        <f>Dollars</f>
        <v>Dollars</v>
      </c>
      <c r="G89" s="75" t="str">
        <f>Real2019</f>
        <v>Real $2019</v>
      </c>
      <c r="H89" s="75" t="str">
        <f>End_year</f>
        <v>End year</v>
      </c>
      <c r="I89" s="224"/>
      <c r="J89" s="223"/>
      <c r="K89" s="223"/>
      <c r="L89" s="223"/>
      <c r="M89" s="223"/>
      <c r="N89" s="224"/>
      <c r="O89" s="223"/>
      <c r="P89" s="223"/>
      <c r="Q89" s="223"/>
      <c r="R89" s="229">
        <f t="shared" ref="R89:X89" si="32">R$82*$AD41</f>
        <v>6980185.2769362461</v>
      </c>
      <c r="S89" s="230">
        <f t="shared" si="32"/>
        <v>7002385.5096578291</v>
      </c>
      <c r="T89" s="231">
        <f t="shared" si="32"/>
        <v>11507411.822177816</v>
      </c>
      <c r="U89" s="229">
        <f t="shared" si="32"/>
        <v>9263693.4167889617</v>
      </c>
      <c r="V89" s="229">
        <f t="shared" si="32"/>
        <v>11674887.345033037</v>
      </c>
      <c r="W89" s="229">
        <f t="shared" si="32"/>
        <v>8114944.331734594</v>
      </c>
      <c r="X89" s="230">
        <f t="shared" si="32"/>
        <v>7533348.9950547777</v>
      </c>
      <c r="Z89" s="6"/>
      <c r="AA89" s="6"/>
      <c r="AB89" s="6"/>
      <c r="AC89" s="6"/>
      <c r="AD89" s="6"/>
      <c r="AE89" s="6"/>
    </row>
    <row r="90" spans="1:31" ht="12.3" x14ac:dyDescent="0.35">
      <c r="C90" s="6"/>
      <c r="D90" s="15" t="s">
        <v>1044</v>
      </c>
      <c r="E90" s="75" t="s">
        <v>134</v>
      </c>
      <c r="F90" s="75" t="str">
        <f>Dollars</f>
        <v>Dollars</v>
      </c>
      <c r="G90" s="75" t="str">
        <f>Real2019</f>
        <v>Real $2019</v>
      </c>
      <c r="H90" s="75" t="str">
        <f>End_year</f>
        <v>End year</v>
      </c>
      <c r="I90" s="224"/>
      <c r="J90" s="223"/>
      <c r="K90" s="223"/>
      <c r="L90" s="223"/>
      <c r="M90" s="223"/>
      <c r="N90" s="224"/>
      <c r="O90" s="223"/>
      <c r="P90" s="223"/>
      <c r="Q90" s="223"/>
      <c r="R90" s="229">
        <f t="shared" ref="R90:X90" si="33">R$82*$AD42</f>
        <v>949734.96599410172</v>
      </c>
      <c r="S90" s="230">
        <f t="shared" si="33"/>
        <v>952755.56450723286</v>
      </c>
      <c r="T90" s="231">
        <f t="shared" si="33"/>
        <v>1565716.5163978487</v>
      </c>
      <c r="U90" s="229">
        <f t="shared" si="33"/>
        <v>1260432.6680617144</v>
      </c>
      <c r="V90" s="229">
        <f t="shared" si="33"/>
        <v>1588503.498933871</v>
      </c>
      <c r="W90" s="229">
        <f t="shared" si="33"/>
        <v>1104132.0642890974</v>
      </c>
      <c r="X90" s="230">
        <f t="shared" si="33"/>
        <v>1024999.2898154696</v>
      </c>
      <c r="Z90" s="6"/>
      <c r="AA90" s="6"/>
      <c r="AB90" s="6"/>
      <c r="AC90" s="6"/>
      <c r="AD90" s="6"/>
      <c r="AE90" s="6"/>
    </row>
    <row r="91" spans="1:31" x14ac:dyDescent="0.35">
      <c r="C91" s="6"/>
    </row>
    <row r="92" spans="1:31" ht="12.3" x14ac:dyDescent="0.35">
      <c r="C92" s="6"/>
      <c r="D92" s="74" t="str">
        <f>"Total "&amp;D84</f>
        <v>Total CAPEX</v>
      </c>
      <c r="E92" s="67" t="s">
        <v>134</v>
      </c>
      <c r="F92" s="67" t="str">
        <f>F86</f>
        <v>Dollars</v>
      </c>
      <c r="G92" s="67" t="str">
        <f t="shared" ref="G92:H92" si="34">G86</f>
        <v>Real $2019</v>
      </c>
      <c r="H92" s="67" t="str">
        <f t="shared" si="34"/>
        <v>End year</v>
      </c>
      <c r="I92" s="177">
        <f t="shared" ref="I92:X92" si="35">SUM(I86:I90)</f>
        <v>0</v>
      </c>
      <c r="J92" s="175">
        <f t="shared" si="35"/>
        <v>0</v>
      </c>
      <c r="K92" s="175">
        <f t="shared" si="35"/>
        <v>0</v>
      </c>
      <c r="L92" s="175">
        <f t="shared" si="35"/>
        <v>0</v>
      </c>
      <c r="M92" s="175">
        <f t="shared" si="35"/>
        <v>0</v>
      </c>
      <c r="N92" s="175">
        <f t="shared" si="35"/>
        <v>0</v>
      </c>
      <c r="O92" s="176">
        <f t="shared" si="35"/>
        <v>0</v>
      </c>
      <c r="P92" s="175">
        <f t="shared" si="35"/>
        <v>0</v>
      </c>
      <c r="Q92" s="175">
        <f t="shared" si="35"/>
        <v>0</v>
      </c>
      <c r="R92" s="175">
        <f t="shared" si="35"/>
        <v>64678879.883050218</v>
      </c>
      <c r="S92" s="177">
        <f t="shared" si="35"/>
        <v>64884588.775953017</v>
      </c>
      <c r="T92" s="175">
        <f t="shared" si="35"/>
        <v>106628474.38601434</v>
      </c>
      <c r="U92" s="175">
        <f t="shared" si="35"/>
        <v>85838024.351250872</v>
      </c>
      <c r="V92" s="175">
        <f t="shared" si="35"/>
        <v>108180314.17197174</v>
      </c>
      <c r="W92" s="175">
        <f t="shared" si="35"/>
        <v>75193635.822841048</v>
      </c>
      <c r="X92" s="175">
        <f t="shared" si="35"/>
        <v>69804533.180258065</v>
      </c>
    </row>
    <row r="93" spans="1:31" x14ac:dyDescent="0.35">
      <c r="A93" s="6"/>
      <c r="B93" s="6"/>
      <c r="C93" s="6"/>
      <c r="D93" s="6"/>
      <c r="E93" s="6"/>
      <c r="F93" s="6"/>
      <c r="G93" s="6"/>
      <c r="H93" s="6"/>
      <c r="I93" s="6"/>
      <c r="J93" s="6"/>
      <c r="K93" s="6"/>
      <c r="L93" s="6"/>
      <c r="M93" s="6"/>
      <c r="N93" s="6"/>
      <c r="O93" s="6"/>
      <c r="P93" s="6"/>
      <c r="Q93" s="6"/>
      <c r="R93" s="6"/>
      <c r="S93" s="6"/>
      <c r="T93" s="6"/>
      <c r="U93" s="6"/>
      <c r="V93" s="6"/>
      <c r="W93" s="6"/>
      <c r="X93" s="6"/>
    </row>
    <row r="94" spans="1:31" ht="12.3" x14ac:dyDescent="0.35">
      <c r="A94" s="70">
        <f>IF(SUM($I94:$X94)&gt;0,1,0)</f>
        <v>0</v>
      </c>
      <c r="B94" s="6"/>
      <c r="C94" s="6"/>
      <c r="D94" s="15" t="s">
        <v>139</v>
      </c>
      <c r="E94" s="6"/>
      <c r="F94" s="6"/>
      <c r="G94" s="6"/>
      <c r="H94" s="6"/>
      <c r="I94" s="70">
        <f>IF(OR(ISERROR(I92),ROUND(I92-I82,4)&lt;&gt;0),1,0)</f>
        <v>0</v>
      </c>
      <c r="J94" s="70">
        <f t="shared" ref="J94:X94" si="36">IF(OR(ISERROR(J92),ROUND(J92-J82,4)&lt;&gt;0),1,0)</f>
        <v>0</v>
      </c>
      <c r="K94" s="70">
        <f t="shared" si="36"/>
        <v>0</v>
      </c>
      <c r="L94" s="70">
        <f t="shared" si="36"/>
        <v>0</v>
      </c>
      <c r="M94" s="70">
        <f t="shared" si="36"/>
        <v>0</v>
      </c>
      <c r="N94" s="70">
        <f t="shared" si="36"/>
        <v>0</v>
      </c>
      <c r="O94" s="70">
        <f t="shared" si="36"/>
        <v>0</v>
      </c>
      <c r="P94" s="70">
        <f t="shared" si="36"/>
        <v>0</v>
      </c>
      <c r="Q94" s="70">
        <f t="shared" si="36"/>
        <v>0</v>
      </c>
      <c r="R94" s="70">
        <f t="shared" si="36"/>
        <v>0</v>
      </c>
      <c r="S94" s="70">
        <f t="shared" si="36"/>
        <v>0</v>
      </c>
      <c r="T94" s="70">
        <f t="shared" si="36"/>
        <v>0</v>
      </c>
      <c r="U94" s="70">
        <f t="shared" si="36"/>
        <v>0</v>
      </c>
      <c r="V94" s="70">
        <f t="shared" si="36"/>
        <v>0</v>
      </c>
      <c r="W94" s="70">
        <f t="shared" si="36"/>
        <v>0</v>
      </c>
      <c r="X94" s="70">
        <f t="shared" si="36"/>
        <v>0</v>
      </c>
    </row>
    <row r="96" spans="1:31" s="4" customFormat="1" ht="15" x14ac:dyDescent="0.35">
      <c r="B96" s="4" t="s">
        <v>33</v>
      </c>
    </row>
  </sheetData>
  <conditionalFormatting sqref="B2">
    <cfRule type="cellIs" dxfId="869" priority="1" operator="notEqual">
      <formula>"No Errors Found"</formula>
    </cfRule>
  </conditionalFormatting>
  <dataValidations disablePrompts="1" count="1">
    <dataValidation type="list" allowBlank="1" showInputMessage="1" showErrorMessage="1" sqref="D21 D34" xr:uid="{00000000-0002-0000-1000-000000000000}">
      <formula1>$Z$10:$AC$10</formula1>
    </dataValidation>
  </dataValidations>
  <pageMargins left="0.70866141732283472" right="0.70866141732283472" top="0.74803149606299213" bottom="0.74803149606299213" header="0.31496062992125984" footer="0.31496062992125984"/>
  <pageSetup paperSize="9" scale="44" fitToHeight="1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59999389629810485"/>
    <pageSetUpPr fitToPage="1"/>
  </sheetPr>
  <dimension ref="A1:AE33"/>
  <sheetViews>
    <sheetView showGridLines="0" zoomScaleNormal="100"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33203125" defaultRowHeight="10.199999999999999" outlineLevelRow="1" x14ac:dyDescent="0.35"/>
  <cols>
    <col min="1" max="1" width="3.33203125" style="7" customWidth="1"/>
    <col min="2" max="2" width="2.796875" style="7" customWidth="1"/>
    <col min="3" max="3" width="3.796875" style="7" customWidth="1"/>
    <col min="4" max="4" width="91.46484375" style="7" customWidth="1"/>
    <col min="5" max="5" width="11.796875" style="7" customWidth="1"/>
    <col min="6" max="6" width="9.1328125" style="7" customWidth="1"/>
    <col min="7" max="7" width="12" style="7" customWidth="1"/>
    <col min="8" max="8" width="10" style="7" customWidth="1"/>
    <col min="9" max="24" width="14.796875" style="7" customWidth="1"/>
    <col min="25" max="25" width="9.33203125" style="7"/>
    <col min="26" max="28" width="17.796875" style="7" customWidth="1"/>
    <col min="29" max="29" width="3.796875" style="7" customWidth="1"/>
    <col min="30" max="30" width="16.796875" style="7" customWidth="1"/>
    <col min="31" max="16384" width="9.33203125" style="7"/>
  </cols>
  <sheetData>
    <row r="1" spans="1:30" ht="18.899999999999999" x14ac:dyDescent="0.35">
      <c r="A1" s="70">
        <f>IF(SUM($A11:$A33)&gt;0,1,0)</f>
        <v>0</v>
      </c>
      <c r="B1" s="5" t="s">
        <v>1680</v>
      </c>
    </row>
    <row r="2" spans="1:30" x14ac:dyDescent="0.35">
      <c r="B2" s="18" t="str">
        <f>Title_Msg</f>
        <v>No Errors Found</v>
      </c>
    </row>
    <row r="3" spans="1:30" x14ac:dyDescent="0.35">
      <c r="B3" s="55" t="str">
        <f>TOC!B1</f>
        <v>Table of Contents</v>
      </c>
      <c r="C3" s="49"/>
      <c r="D3" s="49"/>
    </row>
    <row r="4" spans="1:30" ht="12.3" x14ac:dyDescent="0.35">
      <c r="B4" s="46" t="str">
        <f>Model_Name</f>
        <v>Rest RIN Population Model - Power and Water Corporation (PWC)</v>
      </c>
    </row>
    <row r="5" spans="1:30" ht="12.3" hidden="1" outlineLevel="1" x14ac:dyDescent="0.35">
      <c r="B5" s="15" t="str">
        <f>Lookup!B15</f>
        <v>Period Start Date</v>
      </c>
      <c r="O5" s="61">
        <f>Lookup!J15</f>
        <v>41821</v>
      </c>
      <c r="P5" s="61">
        <f>Lookup!K15</f>
        <v>42186</v>
      </c>
      <c r="Q5" s="61">
        <f>Lookup!L15</f>
        <v>42552</v>
      </c>
      <c r="R5" s="61">
        <f>Lookup!M15</f>
        <v>42917</v>
      </c>
      <c r="S5" s="61">
        <f>Lookup!N15</f>
        <v>43282</v>
      </c>
      <c r="T5" s="61">
        <f>Lookup!O15</f>
        <v>43647</v>
      </c>
      <c r="U5" s="61">
        <f>Lookup!P15</f>
        <v>44013</v>
      </c>
      <c r="V5" s="61">
        <f>Lookup!Q15</f>
        <v>44378</v>
      </c>
      <c r="W5" s="61">
        <f>Lookup!R15</f>
        <v>44743</v>
      </c>
      <c r="X5" s="61">
        <f>Lookup!S15</f>
        <v>45108</v>
      </c>
    </row>
    <row r="6" spans="1:30" ht="12.3" hidden="1" outlineLevel="1" x14ac:dyDescent="0.35">
      <c r="B6" s="15" t="str">
        <f>Lookup!B16</f>
        <v>Period End Date</v>
      </c>
      <c r="O6" s="61">
        <f>Lookup!J16</f>
        <v>42185</v>
      </c>
      <c r="P6" s="61">
        <f>Lookup!K16</f>
        <v>42551</v>
      </c>
      <c r="Q6" s="61">
        <f>Lookup!L16</f>
        <v>42916</v>
      </c>
      <c r="R6" s="61">
        <f>Lookup!M16</f>
        <v>43281</v>
      </c>
      <c r="S6" s="61">
        <f>Lookup!N16</f>
        <v>43646</v>
      </c>
      <c r="T6" s="61">
        <f>Lookup!O16</f>
        <v>44012</v>
      </c>
      <c r="U6" s="61">
        <f>Lookup!P16</f>
        <v>44377</v>
      </c>
      <c r="V6" s="61">
        <f>Lookup!Q16</f>
        <v>44742</v>
      </c>
      <c r="W6" s="61">
        <f>Lookup!R16</f>
        <v>45107</v>
      </c>
      <c r="X6" s="61">
        <f>Lookup!S16</f>
        <v>45473</v>
      </c>
    </row>
    <row r="7" spans="1:30" ht="12.3" hidden="1" outlineLevel="1" x14ac:dyDescent="0.35">
      <c r="B7" s="15" t="str">
        <f>Lookup!B17</f>
        <v>Period Counter</v>
      </c>
      <c r="O7" s="62">
        <f>Lookup!J17</f>
        <v>1</v>
      </c>
      <c r="P7" s="62">
        <f>Lookup!K17</f>
        <v>2</v>
      </c>
      <c r="Q7" s="62">
        <f>Lookup!L17</f>
        <v>3</v>
      </c>
      <c r="R7" s="62">
        <f>Lookup!M17</f>
        <v>4</v>
      </c>
      <c r="S7" s="62">
        <f>Lookup!N17</f>
        <v>5</v>
      </c>
      <c r="T7" s="62">
        <f>Lookup!O17</f>
        <v>6</v>
      </c>
      <c r="U7" s="62">
        <f>Lookup!P17</f>
        <v>7</v>
      </c>
      <c r="V7" s="62">
        <f>Lookup!Q17</f>
        <v>8</v>
      </c>
      <c r="W7" s="62">
        <f>Lookup!R17</f>
        <v>9</v>
      </c>
      <c r="X7" s="62">
        <f>Lookup!S17</f>
        <v>10</v>
      </c>
    </row>
    <row r="8" spans="1:30" ht="12.3" hidden="1" outlineLevel="1" x14ac:dyDescent="0.35">
      <c r="B8" s="15" t="str">
        <f>Lookup!B18</f>
        <v>Year</v>
      </c>
      <c r="O8" s="63">
        <f>Lookup!J18</f>
        <v>2015</v>
      </c>
      <c r="P8" s="63">
        <f>Lookup!K18</f>
        <v>2016</v>
      </c>
      <c r="Q8" s="63">
        <f>Lookup!L18</f>
        <v>2017</v>
      </c>
      <c r="R8" s="63">
        <f>Lookup!M18</f>
        <v>2018</v>
      </c>
      <c r="S8" s="63">
        <f>Lookup!N18</f>
        <v>2019</v>
      </c>
      <c r="T8" s="63">
        <f>Lookup!O18</f>
        <v>2020</v>
      </c>
      <c r="U8" s="63">
        <f>Lookup!P18</f>
        <v>2021</v>
      </c>
      <c r="V8" s="63">
        <f>Lookup!Q18</f>
        <v>2022</v>
      </c>
      <c r="W8" s="63">
        <f>Lookup!R18</f>
        <v>2023</v>
      </c>
      <c r="X8" s="63">
        <f>Lookup!S18</f>
        <v>2024</v>
      </c>
    </row>
    <row r="9" spans="1:30" ht="12.3" collapsed="1" x14ac:dyDescent="0.35">
      <c r="B9" s="15" t="str">
        <f>Lookup!B19</f>
        <v>Period Type</v>
      </c>
      <c r="I9" s="63" t="str">
        <f t="shared" ref="I9:N9" si="0">J9</f>
        <v>Actual</v>
      </c>
      <c r="J9" s="63" t="str">
        <f t="shared" si="0"/>
        <v>Actual</v>
      </c>
      <c r="K9" s="63" t="str">
        <f t="shared" si="0"/>
        <v>Actual</v>
      </c>
      <c r="L9" s="63" t="str">
        <f t="shared" si="0"/>
        <v>Actual</v>
      </c>
      <c r="M9" s="63" t="str">
        <f t="shared" si="0"/>
        <v>Actual</v>
      </c>
      <c r="N9" s="63" t="str">
        <f t="shared" si="0"/>
        <v>Actual</v>
      </c>
      <c r="O9" s="63" t="str">
        <f>Lookup!J19</f>
        <v>Actual</v>
      </c>
      <c r="P9" s="63" t="str">
        <f>Lookup!K19</f>
        <v>Actual</v>
      </c>
      <c r="Q9" s="63" t="str">
        <f>Lookup!L19</f>
        <v>Base Year</v>
      </c>
      <c r="R9" s="63" t="str">
        <f>Lookup!M19</f>
        <v>Forecast</v>
      </c>
      <c r="S9" s="63" t="str">
        <f>Lookup!N19</f>
        <v>Forecast</v>
      </c>
      <c r="T9" s="63" t="str">
        <f>Lookup!O19</f>
        <v>Forecast</v>
      </c>
      <c r="U9" s="63" t="str">
        <f>Lookup!P19</f>
        <v>Forecast</v>
      </c>
      <c r="V9" s="63" t="str">
        <f>Lookup!Q19</f>
        <v>Forecast</v>
      </c>
      <c r="W9" s="63" t="str">
        <f>Lookup!R19</f>
        <v>Forecast</v>
      </c>
      <c r="X9" s="63" t="str">
        <f>Lookup!S19</f>
        <v>Forecast</v>
      </c>
    </row>
    <row r="10" spans="1:30" ht="12.3" x14ac:dyDescent="0.35">
      <c r="B10" s="10" t="str">
        <f>Lookup!B20</f>
        <v>Regulatory Year</v>
      </c>
      <c r="E10" s="59" t="str">
        <f>Lookup!E20</f>
        <v>Source</v>
      </c>
      <c r="F10" s="59" t="str">
        <f>Lookup!F20</f>
        <v>Unit</v>
      </c>
      <c r="G10" s="59" t="str">
        <f>Lookup!G20</f>
        <v>Basis</v>
      </c>
      <c r="H10" s="59" t="str">
        <f>Lookup!H20</f>
        <v>Timing</v>
      </c>
      <c r="I10" s="59" t="s">
        <v>217</v>
      </c>
      <c r="J10" s="59" t="s">
        <v>216</v>
      </c>
      <c r="K10" s="59" t="s">
        <v>215</v>
      </c>
      <c r="L10" s="59" t="s">
        <v>214</v>
      </c>
      <c r="M10" s="59" t="s">
        <v>213</v>
      </c>
      <c r="N10" s="59" t="s">
        <v>212</v>
      </c>
      <c r="O10" s="59" t="str">
        <f>Lookup!J20</f>
        <v>RY15</v>
      </c>
      <c r="P10" s="59" t="str">
        <f>Lookup!K20</f>
        <v>RY16</v>
      </c>
      <c r="Q10" s="59" t="str">
        <f>Lookup!L20</f>
        <v>RY17</v>
      </c>
      <c r="R10" s="59" t="str">
        <f>Lookup!M20</f>
        <v>RY18</v>
      </c>
      <c r="S10" s="59" t="str">
        <f>Lookup!N20</f>
        <v>RY19</v>
      </c>
      <c r="T10" s="59" t="str">
        <f>Lookup!O20</f>
        <v>RY20</v>
      </c>
      <c r="U10" s="59" t="str">
        <f>Lookup!P20</f>
        <v>RY21</v>
      </c>
      <c r="V10" s="59" t="str">
        <f>Lookup!Q20</f>
        <v>RY22</v>
      </c>
      <c r="W10" s="59" t="str">
        <f>Lookup!R20</f>
        <v>RY23</v>
      </c>
      <c r="X10" s="59" t="str">
        <f>Lookup!S20</f>
        <v>RY24</v>
      </c>
      <c r="Z10" s="71" t="str">
        <f>Lookup!U20</f>
        <v>RY17 %</v>
      </c>
      <c r="AA10" s="59" t="str">
        <f>Lookup!V20</f>
        <v>RY15-RY17 Avg</v>
      </c>
      <c r="AB10" s="59" t="str">
        <f>Lookup!W20</f>
        <v>Custom %</v>
      </c>
      <c r="AC10" s="20" t="s">
        <v>35</v>
      </c>
      <c r="AD10" s="20" t="s">
        <v>625</v>
      </c>
    </row>
    <row r="11" spans="1:30" x14ac:dyDescent="0.35">
      <c r="B11" s="7" t="s">
        <v>209</v>
      </c>
    </row>
    <row r="12" spans="1:30" s="4" customFormat="1" ht="15" x14ac:dyDescent="0.35">
      <c r="B12" s="4" t="str">
        <f>CPI_Series_Inp!$C$24</f>
        <v>CPI Indexation Calculations</v>
      </c>
    </row>
    <row r="14" spans="1:30" ht="12.3" x14ac:dyDescent="0.35">
      <c r="D14" s="148" t="str">
        <f>CPI_Series_Inp!D32</f>
        <v>Real 2019 to Nominal</v>
      </c>
      <c r="E14" s="149" t="str">
        <f>CPI_Series_Inp!E32</f>
        <v>Calculated</v>
      </c>
      <c r="F14" s="136" t="str">
        <f>CPI_Series_Inp!F32</f>
        <v>Factor</v>
      </c>
      <c r="G14" s="136" t="str">
        <f>CPI_Series_Inp!G32</f>
        <v>N/A</v>
      </c>
      <c r="H14" s="136" t="str">
        <f>CPI_Series_Inp!H32</f>
        <v>N/A</v>
      </c>
      <c r="I14" s="223"/>
      <c r="J14" s="223"/>
      <c r="K14" s="223"/>
      <c r="L14" s="223"/>
      <c r="M14" s="223"/>
      <c r="N14" s="223"/>
      <c r="O14" s="159">
        <f>CPI_Series_Inp!J32</f>
        <v>0.92414709539685991</v>
      </c>
      <c r="P14" s="159">
        <f>CPI_Series_Inp!K32</f>
        <v>0.93585385884076477</v>
      </c>
      <c r="Q14" s="159">
        <f>CPI_Series_Inp!L32</f>
        <v>0.94968070361673007</v>
      </c>
      <c r="R14" s="159">
        <f>CPI_Series_Inp!M32</f>
        <v>0.9683594552339112</v>
      </c>
      <c r="S14" s="158">
        <f>CPI_Series_Inp!N32</f>
        <v>0.98893635286829751</v>
      </c>
      <c r="T14" s="161">
        <f>CPI_Series_Inp!O32</f>
        <v>1.0120517509373701</v>
      </c>
      <c r="U14" s="161">
        <f>CPI_Series_Inp!P32</f>
        <v>1.0365927373670369</v>
      </c>
      <c r="V14" s="161">
        <f>CPI_Series_Inp!Q32</f>
        <v>1.0617288119573469</v>
      </c>
      <c r="W14" s="161">
        <f>CPI_Series_Inp!R32</f>
        <v>1.0874744048502976</v>
      </c>
      <c r="X14" s="161">
        <f>CPI_Series_Inp!S32</f>
        <v>1.1138442961007426</v>
      </c>
    </row>
    <row r="16" spans="1:30" s="4" customFormat="1" ht="15" x14ac:dyDescent="0.35">
      <c r="B16" s="4" t="s">
        <v>1051</v>
      </c>
    </row>
    <row r="18" spans="3:31" s="13" customFormat="1" ht="14.1" x14ac:dyDescent="0.35">
      <c r="C18" s="13" t="s">
        <v>63</v>
      </c>
    </row>
    <row r="20" spans="3:31" ht="12.3" x14ac:dyDescent="0.35">
      <c r="D20" s="1862" t="s">
        <v>1651</v>
      </c>
    </row>
    <row r="21" spans="3:31" ht="12.6" x14ac:dyDescent="0.35">
      <c r="D21" s="1861" t="s">
        <v>1741</v>
      </c>
    </row>
    <row r="23" spans="3:31" ht="12.3" x14ac:dyDescent="0.35">
      <c r="D23" s="73" t="s">
        <v>555</v>
      </c>
      <c r="E23" s="64" t="str">
        <f>Lookup!E$20</f>
        <v>Source</v>
      </c>
      <c r="F23" s="64" t="str">
        <f>Lookup!F$20</f>
        <v>Unit</v>
      </c>
      <c r="G23" s="64" t="str">
        <f>Lookup!G$20</f>
        <v>Basis</v>
      </c>
      <c r="H23" s="64" t="str">
        <f>Lookup!H$20</f>
        <v>Timing</v>
      </c>
      <c r="I23" s="88" t="str">
        <f t="shared" ref="I23:X23" si="1">I$10</f>
        <v>RY09</v>
      </c>
      <c r="J23" s="64" t="str">
        <f t="shared" si="1"/>
        <v>RY10</v>
      </c>
      <c r="K23" s="64" t="str">
        <f t="shared" si="1"/>
        <v>RY11</v>
      </c>
      <c r="L23" s="64" t="str">
        <f t="shared" si="1"/>
        <v>RY12</v>
      </c>
      <c r="M23" s="64" t="str">
        <f t="shared" si="1"/>
        <v>RY13</v>
      </c>
      <c r="N23" s="88" t="str">
        <f t="shared" si="1"/>
        <v>RY14</v>
      </c>
      <c r="O23" s="64" t="str">
        <f t="shared" si="1"/>
        <v>RY15</v>
      </c>
      <c r="P23" s="64" t="str">
        <f t="shared" si="1"/>
        <v>RY16</v>
      </c>
      <c r="Q23" s="64" t="str">
        <f t="shared" si="1"/>
        <v>RY17</v>
      </c>
      <c r="R23" s="96" t="str">
        <f t="shared" si="1"/>
        <v>RY18</v>
      </c>
      <c r="S23" s="88" t="str">
        <f t="shared" si="1"/>
        <v>RY19</v>
      </c>
      <c r="T23" s="64" t="str">
        <f t="shared" si="1"/>
        <v>RY20</v>
      </c>
      <c r="U23" s="64" t="str">
        <f t="shared" si="1"/>
        <v>RY21</v>
      </c>
      <c r="V23" s="64" t="str">
        <f t="shared" si="1"/>
        <v>RY22</v>
      </c>
      <c r="W23" s="64" t="str">
        <f t="shared" si="1"/>
        <v>RY23</v>
      </c>
      <c r="X23" s="64" t="str">
        <f t="shared" si="1"/>
        <v>RY24</v>
      </c>
    </row>
    <row r="24" spans="3:31" x14ac:dyDescent="0.35">
      <c r="I24" s="93"/>
      <c r="N24" s="89"/>
      <c r="R24" s="97"/>
      <c r="S24" s="89"/>
    </row>
    <row r="25" spans="3:31" ht="12.3" x14ac:dyDescent="0.35">
      <c r="D25" s="15" t="s">
        <v>1736</v>
      </c>
      <c r="E25" s="75" t="s">
        <v>1739</v>
      </c>
      <c r="F25" s="75" t="str">
        <f>Percent</f>
        <v>Percent</v>
      </c>
      <c r="G25" s="75" t="s">
        <v>70</v>
      </c>
      <c r="H25" s="75" t="str">
        <f>NA</f>
        <v>N/A</v>
      </c>
      <c r="I25" s="224"/>
      <c r="J25" s="223"/>
      <c r="K25" s="223"/>
      <c r="L25" s="223"/>
      <c r="M25" s="223"/>
      <c r="N25" s="224"/>
      <c r="O25" s="223"/>
      <c r="P25" s="223"/>
      <c r="Q25" s="223"/>
      <c r="R25" s="1902">
        <f>[4]Input_Data!M$19</f>
        <v>0.02</v>
      </c>
      <c r="S25" s="152">
        <f>[4]Input_Data!N$19</f>
        <v>2.2499999999999999E-2</v>
      </c>
      <c r="T25" s="152">
        <f>[4]Output_PTRM!$O$18</f>
        <v>2.4248746575396662E-2</v>
      </c>
      <c r="U25" s="152">
        <f>T25</f>
        <v>2.4248746575396662E-2</v>
      </c>
      <c r="V25" s="152">
        <f t="shared" ref="V25:X25" si="2">U25</f>
        <v>2.4248746575396662E-2</v>
      </c>
      <c r="W25" s="152">
        <f t="shared" si="2"/>
        <v>2.4248746575396662E-2</v>
      </c>
      <c r="X25" s="152">
        <f t="shared" si="2"/>
        <v>2.4248746575396662E-2</v>
      </c>
    </row>
    <row r="26" spans="3:31" ht="12.3" x14ac:dyDescent="0.35">
      <c r="D26" s="15" t="s">
        <v>1740</v>
      </c>
      <c r="E26" s="75" t="s">
        <v>1738</v>
      </c>
      <c r="F26" s="75" t="str">
        <f>Percent</f>
        <v>Percent</v>
      </c>
      <c r="G26" s="75" t="s">
        <v>1494</v>
      </c>
      <c r="H26" s="75" t="str">
        <f>NA</f>
        <v>N/A</v>
      </c>
      <c r="I26" s="224"/>
      <c r="J26" s="223"/>
      <c r="K26" s="223"/>
      <c r="L26" s="223"/>
      <c r="M26" s="223"/>
      <c r="N26" s="224"/>
      <c r="O26" s="223"/>
      <c r="P26" s="223"/>
      <c r="Q26" s="223"/>
      <c r="R26" s="1902">
        <f>'[5]Input|Rate of change'!N38</f>
        <v>0</v>
      </c>
      <c r="S26" s="152">
        <f>'[5]Input|Rate of change'!O38</f>
        <v>0</v>
      </c>
      <c r="T26" s="152">
        <f>'[5]Input|Rate of change'!P38</f>
        <v>9.0000000000000011E-3</v>
      </c>
      <c r="U26" s="152">
        <f>'[5]Input|Rate of change'!Q38</f>
        <v>9.9999999999999985E-3</v>
      </c>
      <c r="V26" s="152">
        <f>'[5]Input|Rate of change'!R38</f>
        <v>1.2E-2</v>
      </c>
      <c r="W26" s="152">
        <f>'[5]Input|Rate of change'!S38</f>
        <v>1.3000000000000001E-2</v>
      </c>
      <c r="X26" s="152">
        <f>'[5]Input|Rate of change'!T38</f>
        <v>1.0999999999999999E-2</v>
      </c>
    </row>
    <row r="28" spans="3:31" ht="12.3" x14ac:dyDescent="0.35">
      <c r="C28" s="6"/>
      <c r="D28" s="73" t="s">
        <v>556</v>
      </c>
      <c r="E28" s="64" t="s">
        <v>65</v>
      </c>
      <c r="F28" s="64" t="s">
        <v>66</v>
      </c>
      <c r="G28" s="64" t="s">
        <v>67</v>
      </c>
      <c r="H28" s="64" t="s">
        <v>68</v>
      </c>
      <c r="I28" s="64" t="str">
        <f>Capex_Historical!K$10</f>
        <v>RY09</v>
      </c>
      <c r="J28" s="96" t="str">
        <f>Capex_Historical!L$10</f>
        <v>RY10</v>
      </c>
      <c r="K28" s="64" t="str">
        <f>Capex_Historical!M$10</f>
        <v>RY11</v>
      </c>
      <c r="L28" s="64" t="str">
        <f>Capex_Historical!N$10</f>
        <v>RY12</v>
      </c>
      <c r="M28" s="64" t="str">
        <f>Capex_Historical!O$10</f>
        <v>RY13</v>
      </c>
      <c r="N28" s="88" t="str">
        <f>Capex_Historical!P$10</f>
        <v>RY14</v>
      </c>
      <c r="O28" s="96" t="str">
        <f>Capex_Historical!Q$10</f>
        <v>RY15</v>
      </c>
      <c r="P28" s="64" t="str">
        <f>Capex_Historical!R$10</f>
        <v>RY16</v>
      </c>
      <c r="Q28" s="64" t="str">
        <f>Capex_Historical!S$10</f>
        <v>RY17</v>
      </c>
      <c r="R28" s="96" t="str">
        <f t="shared" ref="R28" si="3">R$10</f>
        <v>RY18</v>
      </c>
      <c r="S28" s="1758" t="str">
        <f>Capex_Historical!U$10</f>
        <v>RY19</v>
      </c>
      <c r="T28" s="1757" t="str">
        <f>Capex_Historical!V$10</f>
        <v>RY20</v>
      </c>
      <c r="U28" s="1757" t="str">
        <f>Capex_Historical!W$10</f>
        <v>RY21</v>
      </c>
      <c r="V28" s="1757" t="str">
        <f>Capex_Historical!X$10</f>
        <v>RY22</v>
      </c>
      <c r="W28" s="1757" t="str">
        <f>Capex_Historical!Y$10</f>
        <v>RY23</v>
      </c>
      <c r="X28" s="1758" t="str">
        <f>Capex_Historical!Z$10</f>
        <v>RY24</v>
      </c>
      <c r="Z28" s="6"/>
      <c r="AA28" s="6"/>
      <c r="AB28" s="6"/>
      <c r="AC28" s="6"/>
      <c r="AD28" s="6"/>
      <c r="AE28" s="6"/>
    </row>
    <row r="29" spans="3:31" x14ac:dyDescent="0.35">
      <c r="C29" s="6"/>
      <c r="J29" s="97"/>
      <c r="K29" s="91"/>
      <c r="L29" s="91"/>
      <c r="M29" s="91"/>
      <c r="N29" s="89"/>
      <c r="O29" s="97"/>
      <c r="P29" s="91"/>
      <c r="Q29" s="91"/>
      <c r="R29" s="97"/>
      <c r="S29" s="93"/>
      <c r="T29" s="92"/>
      <c r="U29" s="92"/>
      <c r="V29" s="92"/>
      <c r="W29" s="92"/>
      <c r="X29" s="93"/>
      <c r="Z29" s="6"/>
      <c r="AA29" s="6"/>
      <c r="AB29" s="6"/>
      <c r="AC29" s="6"/>
      <c r="AD29" s="6"/>
      <c r="AE29" s="6"/>
    </row>
    <row r="30" spans="3:31" ht="12.3" x14ac:dyDescent="0.35">
      <c r="D30" s="15" t="s">
        <v>1736</v>
      </c>
      <c r="E30" s="75" t="str">
        <f>E25</f>
        <v>ROR Model</v>
      </c>
      <c r="F30" s="75" t="str">
        <f t="shared" ref="F30:H30" si="4">F25</f>
        <v>Percent</v>
      </c>
      <c r="G30" s="75" t="str">
        <f t="shared" si="4"/>
        <v>Nominal</v>
      </c>
      <c r="H30" s="75" t="str">
        <f t="shared" si="4"/>
        <v>N/A</v>
      </c>
      <c r="I30" s="224"/>
      <c r="J30" s="223"/>
      <c r="K30" s="223"/>
      <c r="L30" s="223"/>
      <c r="M30" s="223"/>
      <c r="N30" s="224"/>
      <c r="O30" s="223"/>
      <c r="P30" s="223"/>
      <c r="Q30" s="223"/>
      <c r="R30" s="1902">
        <f>R25</f>
        <v>0.02</v>
      </c>
      <c r="S30" s="152">
        <f t="shared" ref="S30" si="5">S25</f>
        <v>2.2499999999999999E-2</v>
      </c>
      <c r="T30" s="152">
        <f>T25</f>
        <v>2.4248746575396662E-2</v>
      </c>
      <c r="U30" s="152">
        <f t="shared" ref="U30:X30" si="6">U25</f>
        <v>2.4248746575396662E-2</v>
      </c>
      <c r="V30" s="152">
        <f t="shared" si="6"/>
        <v>2.4248746575396662E-2</v>
      </c>
      <c r="W30" s="152">
        <f t="shared" si="6"/>
        <v>2.4248746575396662E-2</v>
      </c>
      <c r="X30" s="152">
        <f t="shared" si="6"/>
        <v>2.4248746575396662E-2</v>
      </c>
    </row>
    <row r="31" spans="3:31" ht="12.3" x14ac:dyDescent="0.35">
      <c r="D31" s="15" t="s">
        <v>1737</v>
      </c>
      <c r="E31" s="75" t="str">
        <f t="shared" ref="E31:H31" si="7">E26</f>
        <v>SCS Opex Model</v>
      </c>
      <c r="F31" s="75" t="str">
        <f t="shared" si="7"/>
        <v>Percent</v>
      </c>
      <c r="G31" s="75" t="str">
        <f t="shared" si="7"/>
        <v>Real</v>
      </c>
      <c r="H31" s="75" t="str">
        <f t="shared" si="7"/>
        <v>N/A</v>
      </c>
      <c r="I31" s="224"/>
      <c r="J31" s="223"/>
      <c r="K31" s="223"/>
      <c r="L31" s="223"/>
      <c r="M31" s="223"/>
      <c r="N31" s="224"/>
      <c r="O31" s="223"/>
      <c r="P31" s="223"/>
      <c r="Q31" s="223"/>
      <c r="R31" s="152">
        <f>[3]Escalation!H51</f>
        <v>4.0000000000000001E-3</v>
      </c>
      <c r="S31" s="152">
        <f>[3]Escalation!I51</f>
        <v>7.0000000000000001E-3</v>
      </c>
      <c r="T31" s="152">
        <f>[3]Escalation!J51</f>
        <v>9.0000000000000011E-3</v>
      </c>
      <c r="U31" s="152">
        <f>[3]Escalation!K51</f>
        <v>9.9999999999999985E-3</v>
      </c>
      <c r="V31" s="152">
        <f>[3]Escalation!L51</f>
        <v>1.2E-2</v>
      </c>
      <c r="W31" s="152">
        <f>[3]Escalation!M51</f>
        <v>1.3000000000000001E-2</v>
      </c>
      <c r="X31" s="152">
        <f>[3]Escalation!N51</f>
        <v>1.0999999999999999E-2</v>
      </c>
    </row>
    <row r="33" spans="2:2" s="4" customFormat="1" ht="15" x14ac:dyDescent="0.35">
      <c r="B33" s="4" t="s">
        <v>33</v>
      </c>
    </row>
  </sheetData>
  <conditionalFormatting sqref="B2">
    <cfRule type="cellIs" dxfId="868" priority="1" operator="notEqual">
      <formula>"No Errors Found"</formula>
    </cfRule>
  </conditionalFormatting>
  <pageMargins left="0.70866141732283472" right="0.70866141732283472" top="0.74803149606299213" bottom="0.74803149606299213" header="0.31496062992125984" footer="0.31496062992125984"/>
  <pageSetup paperSize="9" scale="44" fitToHeight="1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59999389629810485"/>
    <pageSetUpPr fitToPage="1"/>
  </sheetPr>
  <dimension ref="A1:AE69"/>
  <sheetViews>
    <sheetView showGridLines="0" zoomScaleNormal="100" workbookViewId="0"/>
  </sheetViews>
  <sheetFormatPr defaultColWidth="9.33203125" defaultRowHeight="10.199999999999999" outlineLevelRow="1" x14ac:dyDescent="0.35"/>
  <cols>
    <col min="1" max="1" width="3.33203125" style="7" customWidth="1"/>
    <col min="2" max="2" width="2.796875" style="7" customWidth="1"/>
    <col min="3" max="3" width="3.796875" style="7" customWidth="1"/>
    <col min="4" max="4" width="91.46484375" style="7" customWidth="1"/>
    <col min="5" max="5" width="11.796875" style="7" customWidth="1"/>
    <col min="6" max="6" width="9.1328125" style="7" customWidth="1"/>
    <col min="7" max="7" width="12" style="7" customWidth="1"/>
    <col min="8" max="8" width="10" style="7" customWidth="1"/>
    <col min="9" max="24" width="14.796875" style="7" customWidth="1"/>
    <col min="25" max="25" width="9.33203125" style="7"/>
    <col min="26" max="28" width="17.796875" style="7" customWidth="1"/>
    <col min="29" max="29" width="3.796875" style="7" customWidth="1"/>
    <col min="30" max="30" width="16.796875" style="7" customWidth="1"/>
    <col min="31" max="16384" width="9.33203125" style="7"/>
  </cols>
  <sheetData>
    <row r="1" spans="1:30" ht="18.899999999999999" x14ac:dyDescent="0.35">
      <c r="A1" s="70">
        <f>IF(SUM($A11:$A69)&gt;0,1,0)</f>
        <v>0</v>
      </c>
      <c r="B1" s="5" t="s">
        <v>1690</v>
      </c>
    </row>
    <row r="2" spans="1:30" x14ac:dyDescent="0.35">
      <c r="B2" s="18" t="str">
        <f>Title_Msg</f>
        <v>No Errors Found</v>
      </c>
    </row>
    <row r="3" spans="1:30" x14ac:dyDescent="0.35">
      <c r="B3" s="55" t="str">
        <f>TOC!B1</f>
        <v>Table of Contents</v>
      </c>
      <c r="C3" s="49"/>
      <c r="D3" s="49"/>
    </row>
    <row r="4" spans="1:30" ht="12.3" x14ac:dyDescent="0.35">
      <c r="B4" s="46" t="str">
        <f>Model_Name</f>
        <v>Rest RIN Population Model - Power and Water Corporation (PWC)</v>
      </c>
    </row>
    <row r="5" spans="1:30" ht="12.3" hidden="1" outlineLevel="1" x14ac:dyDescent="0.35">
      <c r="B5" s="15" t="str">
        <f>Lookup!B15</f>
        <v>Period Start Date</v>
      </c>
      <c r="O5" s="61">
        <f>Lookup!J15</f>
        <v>41821</v>
      </c>
      <c r="P5" s="61">
        <f>Lookup!K15</f>
        <v>42186</v>
      </c>
      <c r="Q5" s="61">
        <f>Lookup!L15</f>
        <v>42552</v>
      </c>
      <c r="R5" s="61">
        <f>Lookup!M15</f>
        <v>42917</v>
      </c>
      <c r="S5" s="61">
        <f>Lookup!N15</f>
        <v>43282</v>
      </c>
      <c r="T5" s="61">
        <f>Lookup!O15</f>
        <v>43647</v>
      </c>
      <c r="U5" s="61">
        <f>Lookup!P15</f>
        <v>44013</v>
      </c>
      <c r="V5" s="61">
        <f>Lookup!Q15</f>
        <v>44378</v>
      </c>
      <c r="W5" s="61">
        <f>Lookup!R15</f>
        <v>44743</v>
      </c>
      <c r="X5" s="61">
        <f>Lookup!S15</f>
        <v>45108</v>
      </c>
    </row>
    <row r="6" spans="1:30" ht="12.3" hidden="1" outlineLevel="1" x14ac:dyDescent="0.35">
      <c r="B6" s="15" t="str">
        <f>Lookup!B16</f>
        <v>Period End Date</v>
      </c>
      <c r="O6" s="61">
        <f>Lookup!J16</f>
        <v>42185</v>
      </c>
      <c r="P6" s="61">
        <f>Lookup!K16</f>
        <v>42551</v>
      </c>
      <c r="Q6" s="61">
        <f>Lookup!L16</f>
        <v>42916</v>
      </c>
      <c r="R6" s="61">
        <f>Lookup!M16</f>
        <v>43281</v>
      </c>
      <c r="S6" s="61">
        <f>Lookup!N16</f>
        <v>43646</v>
      </c>
      <c r="T6" s="61">
        <f>Lookup!O16</f>
        <v>44012</v>
      </c>
      <c r="U6" s="61">
        <f>Lookup!P16</f>
        <v>44377</v>
      </c>
      <c r="V6" s="61">
        <f>Lookup!Q16</f>
        <v>44742</v>
      </c>
      <c r="W6" s="61">
        <f>Lookup!R16</f>
        <v>45107</v>
      </c>
      <c r="X6" s="61">
        <f>Lookup!S16</f>
        <v>45473</v>
      </c>
    </row>
    <row r="7" spans="1:30" ht="12.3" hidden="1" outlineLevel="1" x14ac:dyDescent="0.35">
      <c r="B7" s="15" t="str">
        <f>Lookup!B17</f>
        <v>Period Counter</v>
      </c>
      <c r="O7" s="62">
        <f>Lookup!J17</f>
        <v>1</v>
      </c>
      <c r="P7" s="62">
        <f>Lookup!K17</f>
        <v>2</v>
      </c>
      <c r="Q7" s="62">
        <f>Lookup!L17</f>
        <v>3</v>
      </c>
      <c r="R7" s="62">
        <f>Lookup!M17</f>
        <v>4</v>
      </c>
      <c r="S7" s="62">
        <f>Lookup!N17</f>
        <v>5</v>
      </c>
      <c r="T7" s="62">
        <f>Lookup!O17</f>
        <v>6</v>
      </c>
      <c r="U7" s="62">
        <f>Lookup!P17</f>
        <v>7</v>
      </c>
      <c r="V7" s="62">
        <f>Lookup!Q17</f>
        <v>8</v>
      </c>
      <c r="W7" s="62">
        <f>Lookup!R17</f>
        <v>9</v>
      </c>
      <c r="X7" s="62">
        <f>Lookup!S17</f>
        <v>10</v>
      </c>
    </row>
    <row r="8" spans="1:30" ht="12.3" hidden="1" outlineLevel="1" x14ac:dyDescent="0.35">
      <c r="B8" s="15" t="str">
        <f>Lookup!B18</f>
        <v>Year</v>
      </c>
      <c r="O8" s="63">
        <f>Lookup!J18</f>
        <v>2015</v>
      </c>
      <c r="P8" s="63">
        <f>Lookup!K18</f>
        <v>2016</v>
      </c>
      <c r="Q8" s="63">
        <f>Lookup!L18</f>
        <v>2017</v>
      </c>
      <c r="R8" s="63">
        <f>Lookup!M18</f>
        <v>2018</v>
      </c>
      <c r="S8" s="63">
        <f>Lookup!N18</f>
        <v>2019</v>
      </c>
      <c r="T8" s="63">
        <f>Lookup!O18</f>
        <v>2020</v>
      </c>
      <c r="U8" s="63">
        <f>Lookup!P18</f>
        <v>2021</v>
      </c>
      <c r="V8" s="63">
        <f>Lookup!Q18</f>
        <v>2022</v>
      </c>
      <c r="W8" s="63">
        <f>Lookup!R18</f>
        <v>2023</v>
      </c>
      <c r="X8" s="63">
        <f>Lookup!S18</f>
        <v>2024</v>
      </c>
    </row>
    <row r="9" spans="1:30" ht="12.3" collapsed="1" x14ac:dyDescent="0.35">
      <c r="B9" s="15" t="str">
        <f>Lookup!B19</f>
        <v>Period Type</v>
      </c>
      <c r="I9" s="63" t="str">
        <f t="shared" ref="I9:N9" si="0">J9</f>
        <v>Actual</v>
      </c>
      <c r="J9" s="63" t="str">
        <f t="shared" si="0"/>
        <v>Actual</v>
      </c>
      <c r="K9" s="63" t="str">
        <f t="shared" si="0"/>
        <v>Actual</v>
      </c>
      <c r="L9" s="63" t="str">
        <f t="shared" si="0"/>
        <v>Actual</v>
      </c>
      <c r="M9" s="63" t="str">
        <f t="shared" si="0"/>
        <v>Actual</v>
      </c>
      <c r="N9" s="63" t="str">
        <f t="shared" si="0"/>
        <v>Actual</v>
      </c>
      <c r="O9" s="63" t="str">
        <f>Lookup!J19</f>
        <v>Actual</v>
      </c>
      <c r="P9" s="63" t="str">
        <f>Lookup!K19</f>
        <v>Actual</v>
      </c>
      <c r="Q9" s="63" t="str">
        <f>Lookup!L19</f>
        <v>Base Year</v>
      </c>
      <c r="R9" s="63" t="str">
        <f>Lookup!M19</f>
        <v>Forecast</v>
      </c>
      <c r="S9" s="63" t="str">
        <f>Lookup!N19</f>
        <v>Forecast</v>
      </c>
      <c r="T9" s="63" t="str">
        <f>Lookup!O19</f>
        <v>Forecast</v>
      </c>
      <c r="U9" s="63" t="str">
        <f>Lookup!P19</f>
        <v>Forecast</v>
      </c>
      <c r="V9" s="63" t="str">
        <f>Lookup!Q19</f>
        <v>Forecast</v>
      </c>
      <c r="W9" s="63" t="str">
        <f>Lookup!R19</f>
        <v>Forecast</v>
      </c>
      <c r="X9" s="63" t="str">
        <f>Lookup!S19</f>
        <v>Forecast</v>
      </c>
    </row>
    <row r="10" spans="1:30" ht="12.3" x14ac:dyDescent="0.35">
      <c r="B10" s="10" t="str">
        <f>Lookup!B20</f>
        <v>Regulatory Year</v>
      </c>
      <c r="E10" s="59" t="str">
        <f>Lookup!E20</f>
        <v>Source</v>
      </c>
      <c r="F10" s="59" t="str">
        <f>Lookup!F20</f>
        <v>Unit</v>
      </c>
      <c r="G10" s="59" t="str">
        <f>Lookup!G20</f>
        <v>Basis</v>
      </c>
      <c r="H10" s="59" t="str">
        <f>Lookup!H20</f>
        <v>Timing</v>
      </c>
      <c r="I10" s="59" t="s">
        <v>217</v>
      </c>
      <c r="J10" s="59" t="s">
        <v>216</v>
      </c>
      <c r="K10" s="59" t="s">
        <v>215</v>
      </c>
      <c r="L10" s="59" t="s">
        <v>214</v>
      </c>
      <c r="M10" s="59" t="s">
        <v>213</v>
      </c>
      <c r="N10" s="59" t="s">
        <v>212</v>
      </c>
      <c r="O10" s="59" t="str">
        <f>Lookup!J20</f>
        <v>RY15</v>
      </c>
      <c r="P10" s="59" t="str">
        <f>Lookup!K20</f>
        <v>RY16</v>
      </c>
      <c r="Q10" s="59" t="str">
        <f>Lookup!L20</f>
        <v>RY17</v>
      </c>
      <c r="R10" s="59" t="str">
        <f>Lookup!M20</f>
        <v>RY18</v>
      </c>
      <c r="S10" s="59" t="str">
        <f>Lookup!N20</f>
        <v>RY19</v>
      </c>
      <c r="T10" s="59" t="str">
        <f>Lookup!O20</f>
        <v>RY20</v>
      </c>
      <c r="U10" s="59" t="str">
        <f>Lookup!P20</f>
        <v>RY21</v>
      </c>
      <c r="V10" s="59" t="str">
        <f>Lookup!Q20</f>
        <v>RY22</v>
      </c>
      <c r="W10" s="59" t="str">
        <f>Lookup!R20</f>
        <v>RY23</v>
      </c>
      <c r="X10" s="59" t="str">
        <f>Lookup!S20</f>
        <v>RY24</v>
      </c>
      <c r="Z10" s="71" t="str">
        <f>Lookup!U20</f>
        <v>RY17 %</v>
      </c>
      <c r="AA10" s="59" t="str">
        <f>Lookup!V20</f>
        <v>RY15-RY17 Avg</v>
      </c>
      <c r="AB10" s="59" t="str">
        <f>Lookup!W20</f>
        <v>Custom %</v>
      </c>
      <c r="AC10" s="20" t="s">
        <v>35</v>
      </c>
      <c r="AD10" s="20" t="s">
        <v>625</v>
      </c>
    </row>
    <row r="11" spans="1:30" x14ac:dyDescent="0.35">
      <c r="B11" s="7" t="s">
        <v>209</v>
      </c>
    </row>
    <row r="12" spans="1:30" s="4" customFormat="1" ht="15" x14ac:dyDescent="0.35">
      <c r="B12" s="4" t="str">
        <f>CPI_Series_Inp!$C$24</f>
        <v>CPI Indexation Calculations</v>
      </c>
    </row>
    <row r="14" spans="1:30" ht="12.3" x14ac:dyDescent="0.35">
      <c r="D14" s="148" t="str">
        <f>CPI_Series_Inp!D32</f>
        <v>Real 2019 to Nominal</v>
      </c>
      <c r="E14" s="149" t="str">
        <f>CPI_Series_Inp!E32</f>
        <v>Calculated</v>
      </c>
      <c r="F14" s="136" t="str">
        <f>CPI_Series_Inp!F32</f>
        <v>Factor</v>
      </c>
      <c r="G14" s="136" t="str">
        <f>CPI_Series_Inp!G32</f>
        <v>N/A</v>
      </c>
      <c r="H14" s="136" t="str">
        <f>CPI_Series_Inp!H32</f>
        <v>N/A</v>
      </c>
      <c r="I14" s="223"/>
      <c r="J14" s="223"/>
      <c r="K14" s="223"/>
      <c r="L14" s="223"/>
      <c r="M14" s="223"/>
      <c r="N14" s="223"/>
      <c r="O14" s="159">
        <f>CPI_Series_Inp!J32</f>
        <v>0.92414709539685991</v>
      </c>
      <c r="P14" s="159">
        <f>CPI_Series_Inp!K32</f>
        <v>0.93585385884076477</v>
      </c>
      <c r="Q14" s="159">
        <f>CPI_Series_Inp!L32</f>
        <v>0.94968070361673007</v>
      </c>
      <c r="R14" s="159">
        <f>CPI_Series_Inp!M32</f>
        <v>0.9683594552339112</v>
      </c>
      <c r="S14" s="158">
        <f>CPI_Series_Inp!N32</f>
        <v>0.98893635286829751</v>
      </c>
      <c r="T14" s="161">
        <f>CPI_Series_Inp!O32</f>
        <v>1.0120517509373701</v>
      </c>
      <c r="U14" s="161">
        <f>CPI_Series_Inp!P32</f>
        <v>1.0365927373670369</v>
      </c>
      <c r="V14" s="161">
        <f>CPI_Series_Inp!Q32</f>
        <v>1.0617288119573469</v>
      </c>
      <c r="W14" s="161">
        <f>CPI_Series_Inp!R32</f>
        <v>1.0874744048502976</v>
      </c>
      <c r="X14" s="161">
        <f>CPI_Series_Inp!S32</f>
        <v>1.1138442961007426</v>
      </c>
    </row>
    <row r="16" spans="1:30" s="4" customFormat="1" ht="15" x14ac:dyDescent="0.35">
      <c r="B16" s="4" t="s">
        <v>1057</v>
      </c>
    </row>
    <row r="18" spans="3:24" s="13" customFormat="1" ht="14.1" x14ac:dyDescent="0.35">
      <c r="C18" s="13" t="s">
        <v>63</v>
      </c>
    </row>
    <row r="20" spans="3:24" ht="12.3" x14ac:dyDescent="0.35">
      <c r="D20" s="1862" t="s">
        <v>1651</v>
      </c>
    </row>
    <row r="21" spans="3:24" ht="12.6" x14ac:dyDescent="0.35">
      <c r="D21" s="1861" t="s">
        <v>1689</v>
      </c>
    </row>
    <row r="23" spans="3:24" ht="12.3" x14ac:dyDescent="0.35">
      <c r="D23" s="73" t="s">
        <v>555</v>
      </c>
      <c r="E23" s="64" t="str">
        <f>Lookup!E$20</f>
        <v>Source</v>
      </c>
      <c r="F23" s="64" t="str">
        <f>Lookup!F$20</f>
        <v>Unit</v>
      </c>
      <c r="G23" s="64" t="str">
        <f>Lookup!G$20</f>
        <v>Basis</v>
      </c>
      <c r="H23" s="64" t="str">
        <f>Lookup!H$20</f>
        <v>Timing</v>
      </c>
      <c r="I23" s="88" t="str">
        <f t="shared" ref="I23:X23" si="1">I$10</f>
        <v>RY09</v>
      </c>
      <c r="J23" s="64" t="str">
        <f t="shared" si="1"/>
        <v>RY10</v>
      </c>
      <c r="K23" s="64" t="str">
        <f t="shared" si="1"/>
        <v>RY11</v>
      </c>
      <c r="L23" s="64" t="str">
        <f t="shared" si="1"/>
        <v>RY12</v>
      </c>
      <c r="M23" s="64" t="str">
        <f t="shared" si="1"/>
        <v>RY13</v>
      </c>
      <c r="N23" s="88" t="str">
        <f t="shared" si="1"/>
        <v>RY14</v>
      </c>
      <c r="O23" s="64" t="str">
        <f t="shared" si="1"/>
        <v>RY15</v>
      </c>
      <c r="P23" s="64" t="str">
        <f t="shared" si="1"/>
        <v>RY16</v>
      </c>
      <c r="Q23" s="64" t="str">
        <f t="shared" si="1"/>
        <v>RY17</v>
      </c>
      <c r="R23" s="64" t="str">
        <f t="shared" si="1"/>
        <v>RY18</v>
      </c>
      <c r="S23" s="88" t="str">
        <f t="shared" si="1"/>
        <v>RY19</v>
      </c>
      <c r="T23" s="64" t="str">
        <f t="shared" si="1"/>
        <v>RY20</v>
      </c>
      <c r="U23" s="64" t="str">
        <f t="shared" si="1"/>
        <v>RY21</v>
      </c>
      <c r="V23" s="64" t="str">
        <f t="shared" si="1"/>
        <v>RY22</v>
      </c>
      <c r="W23" s="64" t="str">
        <f t="shared" si="1"/>
        <v>RY23</v>
      </c>
      <c r="X23" s="64" t="str">
        <f t="shared" si="1"/>
        <v>RY24</v>
      </c>
    </row>
    <row r="24" spans="3:24" x14ac:dyDescent="0.35">
      <c r="I24" s="93"/>
      <c r="N24" s="89"/>
      <c r="S24" s="89"/>
    </row>
    <row r="25" spans="3:24" ht="12.3" x14ac:dyDescent="0.35">
      <c r="D25" s="15" t="s">
        <v>1681</v>
      </c>
      <c r="E25" s="75" t="s">
        <v>134</v>
      </c>
      <c r="F25" s="75" t="str">
        <f t="shared" ref="F25:F31" si="2">Dollars</f>
        <v>Dollars</v>
      </c>
      <c r="G25" s="75" t="str">
        <f t="shared" ref="G25:G31" si="3">Real2019</f>
        <v>Real $2019</v>
      </c>
      <c r="H25" s="75" t="str">
        <f t="shared" ref="H25:H31" si="4">End_year</f>
        <v>End year</v>
      </c>
      <c r="I25" s="224"/>
      <c r="J25" s="223"/>
      <c r="K25" s="223"/>
      <c r="L25" s="223"/>
      <c r="M25" s="223"/>
      <c r="N25" s="224"/>
      <c r="O25" s="223"/>
      <c r="P25" s="223"/>
      <c r="Q25" s="223"/>
      <c r="R25" s="223"/>
      <c r="S25" s="223"/>
      <c r="T25" s="231">
        <f>'[5]Calc|Opex forecast'!$N$15*10^6</f>
        <v>75793555.074662954</v>
      </c>
      <c r="U25" s="231">
        <f>'[5]Calc|Opex forecast'!$N$15*10^6</f>
        <v>75793555.074662954</v>
      </c>
      <c r="V25" s="231">
        <f>'[5]Calc|Opex forecast'!$N$15*10^6</f>
        <v>75793555.074662954</v>
      </c>
      <c r="W25" s="231">
        <f>'[5]Calc|Opex forecast'!$N$15*10^6</f>
        <v>75793555.074662954</v>
      </c>
      <c r="X25" s="231">
        <f>'[5]Calc|Opex forecast'!$N$15*10^6</f>
        <v>75793555.074662954</v>
      </c>
    </row>
    <row r="26" spans="3:24" ht="12.3" x14ac:dyDescent="0.35">
      <c r="D26" s="15" t="s">
        <v>1682</v>
      </c>
      <c r="E26" s="75" t="s">
        <v>134</v>
      </c>
      <c r="F26" s="75" t="str">
        <f t="shared" si="2"/>
        <v>Dollars</v>
      </c>
      <c r="G26" s="75" t="str">
        <f t="shared" si="3"/>
        <v>Real $2019</v>
      </c>
      <c r="H26" s="75" t="str">
        <f t="shared" si="4"/>
        <v>End year</v>
      </c>
      <c r="I26" s="224"/>
      <c r="J26" s="223"/>
      <c r="K26" s="223"/>
      <c r="L26" s="223"/>
      <c r="M26" s="223"/>
      <c r="N26" s="224"/>
      <c r="O26" s="223"/>
      <c r="P26" s="223"/>
      <c r="Q26" s="223"/>
      <c r="R26" s="223"/>
      <c r="S26" s="223"/>
      <c r="T26" s="178">
        <f>('[5]Calc|Opex forecast'!$N$32+'[5]Calc|Opex forecast'!$N$21)*10^6</f>
        <v>-12500933.997168072</v>
      </c>
      <c r="U26" s="178">
        <f>('[5]Calc|Opex forecast'!$N$32+'[5]Calc|Opex forecast'!$N$21)*10^6</f>
        <v>-12500933.997168072</v>
      </c>
      <c r="V26" s="178">
        <f>('[5]Calc|Opex forecast'!$N$32+'[5]Calc|Opex forecast'!$N$21)*10^6</f>
        <v>-12500933.997168072</v>
      </c>
      <c r="W26" s="178">
        <f>('[5]Calc|Opex forecast'!$N$32+'[5]Calc|Opex forecast'!$N$21)*10^6</f>
        <v>-12500933.997168072</v>
      </c>
      <c r="X26" s="178">
        <f>('[5]Calc|Opex forecast'!$N$32+'[5]Calc|Opex forecast'!$N$21)*10^6</f>
        <v>-12500933.997168072</v>
      </c>
    </row>
    <row r="27" spans="3:24" ht="12.3" x14ac:dyDescent="0.35">
      <c r="D27" s="15" t="s">
        <v>1683</v>
      </c>
      <c r="E27" s="75" t="s">
        <v>134</v>
      </c>
      <c r="F27" s="75" t="str">
        <f t="shared" si="2"/>
        <v>Dollars</v>
      </c>
      <c r="G27" s="75" t="str">
        <f t="shared" si="3"/>
        <v>Real $2019</v>
      </c>
      <c r="H27" s="75" t="str">
        <f t="shared" si="4"/>
        <v>End year</v>
      </c>
      <c r="I27" s="224"/>
      <c r="J27" s="223"/>
      <c r="K27" s="223"/>
      <c r="L27" s="223"/>
      <c r="M27" s="223"/>
      <c r="N27" s="224"/>
      <c r="O27" s="223"/>
      <c r="P27" s="223"/>
      <c r="Q27" s="223"/>
      <c r="R27" s="223"/>
      <c r="S27" s="223"/>
      <c r="T27" s="178">
        <f>'[5]Calc|Opex forecast'!O63*10^6</f>
        <v>1481952.3350621709</v>
      </c>
      <c r="U27" s="178">
        <f>'[5]Calc|Opex forecast'!P63*10^6</f>
        <v>1481358.7957325415</v>
      </c>
      <c r="V27" s="178">
        <f>'[5]Calc|Opex forecast'!Q63*10^6</f>
        <v>1480147.6647536049</v>
      </c>
      <c r="W27" s="178">
        <f>'[5]Calc|Opex forecast'!R63*10^6</f>
        <v>1479465.3728262701</v>
      </c>
      <c r="X27" s="178">
        <f>'[5]Calc|Opex forecast'!S63*10^6</f>
        <v>1478958.8057658612</v>
      </c>
    </row>
    <row r="28" spans="3:24" ht="12.3" x14ac:dyDescent="0.35">
      <c r="D28" s="15" t="s">
        <v>1684</v>
      </c>
      <c r="E28" s="75" t="s">
        <v>134</v>
      </c>
      <c r="F28" s="75" t="str">
        <f t="shared" si="2"/>
        <v>Dollars</v>
      </c>
      <c r="G28" s="75" t="str">
        <f t="shared" si="3"/>
        <v>Real $2019</v>
      </c>
      <c r="H28" s="75" t="str">
        <f t="shared" si="4"/>
        <v>End year</v>
      </c>
      <c r="I28" s="224"/>
      <c r="J28" s="223"/>
      <c r="K28" s="223"/>
      <c r="L28" s="223"/>
      <c r="M28" s="223"/>
      <c r="N28" s="224"/>
      <c r="O28" s="223"/>
      <c r="P28" s="223"/>
      <c r="Q28" s="223"/>
      <c r="R28" s="223"/>
      <c r="S28" s="223"/>
      <c r="T28" s="178">
        <f>T$40*T41/SUM(T$41:T$43)</f>
        <v>422242.17722512741</v>
      </c>
      <c r="U28" s="178">
        <f t="shared" ref="U28:X28" si="5">U$40*U41/SUM(U$41:U$43)</f>
        <v>916330.94912223576</v>
      </c>
      <c r="V28" s="178">
        <f t="shared" si="5"/>
        <v>1446132.9557320985</v>
      </c>
      <c r="W28" s="178">
        <f t="shared" si="5"/>
        <v>1742688.4230243715</v>
      </c>
      <c r="X28" s="178">
        <f t="shared" si="5"/>
        <v>2035188.3662395743</v>
      </c>
    </row>
    <row r="29" spans="3:24" ht="12.3" x14ac:dyDescent="0.35">
      <c r="D29" s="15" t="s">
        <v>1685</v>
      </c>
      <c r="E29" s="75" t="s">
        <v>134</v>
      </c>
      <c r="F29" s="75" t="str">
        <f t="shared" si="2"/>
        <v>Dollars</v>
      </c>
      <c r="G29" s="75" t="str">
        <f t="shared" si="3"/>
        <v>Real $2019</v>
      </c>
      <c r="H29" s="75" t="str">
        <f t="shared" si="4"/>
        <v>End year</v>
      </c>
      <c r="I29" s="224"/>
      <c r="J29" s="223"/>
      <c r="K29" s="223"/>
      <c r="L29" s="223"/>
      <c r="M29" s="223"/>
      <c r="N29" s="224"/>
      <c r="O29" s="223"/>
      <c r="P29" s="223"/>
      <c r="Q29" s="223"/>
      <c r="R29" s="223"/>
      <c r="S29" s="223"/>
      <c r="T29" s="178">
        <f t="shared" ref="T29:X30" si="6">T$40*T42/SUM(T$41:T$43)</f>
        <v>341081.99283304351</v>
      </c>
      <c r="U29" s="178">
        <f t="shared" si="6"/>
        <v>724531.8542160627</v>
      </c>
      <c r="V29" s="178">
        <f t="shared" si="6"/>
        <v>1190580.6016878753</v>
      </c>
      <c r="W29" s="178">
        <f t="shared" si="6"/>
        <v>1701439.3401675718</v>
      </c>
      <c r="X29" s="178">
        <f t="shared" si="6"/>
        <v>2139719.7078761412</v>
      </c>
    </row>
    <row r="30" spans="3:24" ht="12.3" x14ac:dyDescent="0.35">
      <c r="D30" s="15" t="s">
        <v>1686</v>
      </c>
      <c r="E30" s="75" t="s">
        <v>134</v>
      </c>
      <c r="F30" s="75" t="str">
        <f t="shared" si="2"/>
        <v>Dollars</v>
      </c>
      <c r="G30" s="75" t="str">
        <f t="shared" si="3"/>
        <v>Real $2019</v>
      </c>
      <c r="H30" s="75" t="str">
        <f t="shared" si="4"/>
        <v>End year</v>
      </c>
      <c r="I30" s="224"/>
      <c r="J30" s="223"/>
      <c r="K30" s="223"/>
      <c r="L30" s="223"/>
      <c r="M30" s="223"/>
      <c r="N30" s="224"/>
      <c r="O30" s="223"/>
      <c r="P30" s="223"/>
      <c r="Q30" s="223"/>
      <c r="R30" s="223"/>
      <c r="S30" s="223"/>
      <c r="T30" s="178">
        <f t="shared" si="6"/>
        <v>0</v>
      </c>
      <c r="U30" s="178">
        <f t="shared" si="6"/>
        <v>0</v>
      </c>
      <c r="V30" s="178">
        <f t="shared" si="6"/>
        <v>0</v>
      </c>
      <c r="W30" s="178">
        <f t="shared" si="6"/>
        <v>0</v>
      </c>
      <c r="X30" s="178">
        <f t="shared" si="6"/>
        <v>0</v>
      </c>
    </row>
    <row r="31" spans="3:24" ht="12.3" x14ac:dyDescent="0.35">
      <c r="D31" s="15" t="s">
        <v>120</v>
      </c>
      <c r="E31" s="75" t="s">
        <v>134</v>
      </c>
      <c r="F31" s="75" t="str">
        <f t="shared" si="2"/>
        <v>Dollars</v>
      </c>
      <c r="G31" s="75" t="str">
        <f t="shared" si="3"/>
        <v>Real $2019</v>
      </c>
      <c r="H31" s="75" t="str">
        <f t="shared" si="4"/>
        <v>End year</v>
      </c>
      <c r="I31" s="224"/>
      <c r="J31" s="223"/>
      <c r="K31" s="223"/>
      <c r="L31" s="223"/>
      <c r="M31" s="223"/>
      <c r="N31" s="224"/>
      <c r="O31" s="223"/>
      <c r="P31" s="223"/>
      <c r="Q31" s="223"/>
      <c r="R31" s="223"/>
      <c r="S31" s="223"/>
      <c r="T31" s="178">
        <f>'[6]PTRM input'!G186*10^6</f>
        <v>507988.76941566163</v>
      </c>
      <c r="U31" s="178">
        <f>'[6]PTRM input'!H186*10^6</f>
        <v>534116.15850286093</v>
      </c>
      <c r="V31" s="178">
        <f>'[6]PTRM input'!I186*10^6</f>
        <v>545411.60986038123</v>
      </c>
      <c r="W31" s="178">
        <f>'[6]PTRM input'!J186*10^6</f>
        <v>567579.90803944704</v>
      </c>
      <c r="X31" s="178">
        <f>'[6]PTRM input'!K186*10^6</f>
        <v>571080.99972844415</v>
      </c>
    </row>
    <row r="32" spans="3:24" ht="12.3" x14ac:dyDescent="0.35">
      <c r="D32" s="15"/>
      <c r="E32" s="75"/>
      <c r="F32" s="75"/>
      <c r="G32" s="75"/>
      <c r="H32" s="75"/>
      <c r="I32" s="233"/>
      <c r="N32" s="89"/>
      <c r="R32" s="75"/>
      <c r="S32" s="233"/>
      <c r="T32" s="75"/>
      <c r="U32" s="75"/>
      <c r="V32" s="75"/>
      <c r="W32" s="75"/>
      <c r="X32" s="75"/>
    </row>
    <row r="33" spans="1:31" ht="12.3" x14ac:dyDescent="0.35">
      <c r="D33" s="74" t="s">
        <v>133</v>
      </c>
      <c r="E33" s="67" t="s">
        <v>134</v>
      </c>
      <c r="F33" s="67" t="str">
        <f t="shared" ref="F33" si="7">Dollars</f>
        <v>Dollars</v>
      </c>
      <c r="G33" s="67" t="str">
        <f t="shared" ref="G33" si="8">Real2019</f>
        <v>Real $2019</v>
      </c>
      <c r="H33" s="67" t="str">
        <f t="shared" ref="H33" si="9">Mid_year</f>
        <v>Mid year</v>
      </c>
      <c r="I33" s="177">
        <f t="shared" ref="I33:S33" si="10">SUM(I25:I25)</f>
        <v>0</v>
      </c>
      <c r="J33" s="175">
        <f t="shared" si="10"/>
        <v>0</v>
      </c>
      <c r="K33" s="175">
        <f t="shared" si="10"/>
        <v>0</v>
      </c>
      <c r="L33" s="175">
        <f t="shared" si="10"/>
        <v>0</v>
      </c>
      <c r="M33" s="175">
        <f t="shared" si="10"/>
        <v>0</v>
      </c>
      <c r="N33" s="177">
        <f t="shared" si="10"/>
        <v>0</v>
      </c>
      <c r="O33" s="175">
        <f t="shared" si="10"/>
        <v>0</v>
      </c>
      <c r="P33" s="175">
        <f t="shared" si="10"/>
        <v>0</v>
      </c>
      <c r="Q33" s="175">
        <f t="shared" si="10"/>
        <v>0</v>
      </c>
      <c r="R33" s="175">
        <f t="shared" si="10"/>
        <v>0</v>
      </c>
      <c r="S33" s="177">
        <f t="shared" si="10"/>
        <v>0</v>
      </c>
      <c r="T33" s="175">
        <f>SUM(T25:T31)</f>
        <v>66045886.352030881</v>
      </c>
      <c r="U33" s="175">
        <f t="shared" ref="U33:X33" si="11">SUM(U25:U31)</f>
        <v>66948958.835068583</v>
      </c>
      <c r="V33" s="175">
        <f t="shared" si="11"/>
        <v>67954893.909528837</v>
      </c>
      <c r="W33" s="175">
        <f t="shared" si="11"/>
        <v>68783794.121552542</v>
      </c>
      <c r="X33" s="175">
        <f t="shared" si="11"/>
        <v>69517568.957104906</v>
      </c>
    </row>
    <row r="34" spans="1:31" ht="12.3" x14ac:dyDescent="0.35">
      <c r="A34" s="70">
        <f>IF(SUM($I34:$X34)&gt;0,1,0)</f>
        <v>0</v>
      </c>
      <c r="B34" s="6"/>
      <c r="C34" s="6"/>
      <c r="D34" s="15" t="s">
        <v>139</v>
      </c>
      <c r="T34" s="70">
        <f>IF(ROUND('[5]Calc|Opex forecast'!O70*10^6-T33,3)=0,0,1)</f>
        <v>0</v>
      </c>
      <c r="U34" s="70">
        <f>IF(ROUND('[5]Calc|Opex forecast'!P70*10^6-U33,3)=0,0,1)</f>
        <v>0</v>
      </c>
      <c r="V34" s="70">
        <f>IF(ROUND('[5]Calc|Opex forecast'!Q70*10^6-V33,3)=0,0,1)</f>
        <v>0</v>
      </c>
      <c r="W34" s="70">
        <f>IF(ROUND('[5]Calc|Opex forecast'!R70*10^6-W33,3)=0,0,1)</f>
        <v>0</v>
      </c>
      <c r="X34" s="70">
        <f>IF(ROUND('[5]Calc|Opex forecast'!S70*10^6-X33,3)=0,0,1)</f>
        <v>0</v>
      </c>
    </row>
    <row r="35" spans="1:31" ht="12.3" x14ac:dyDescent="0.35">
      <c r="D35" s="12" t="s">
        <v>1687</v>
      </c>
      <c r="T35" s="1863">
        <f>'[5]Calc|Opex forecast'!O47</f>
        <v>1.2060239520236715E-2</v>
      </c>
      <c r="U35" s="1863">
        <f>'[5]Calc|Opex forecast'!P47</f>
        <v>1.3699565745049158E-2</v>
      </c>
      <c r="V35" s="1863">
        <f>'[5]Calc|Opex forecast'!Q47</f>
        <v>1.5336475028958407E-2</v>
      </c>
      <c r="W35" s="1863">
        <f>'[5]Calc|Opex forecast'!R47</f>
        <v>1.2246660917223595E-2</v>
      </c>
      <c r="X35" s="1863">
        <f>'[5]Calc|Opex forecast'!S47</f>
        <v>1.095019346339865E-2</v>
      </c>
    </row>
    <row r="36" spans="1:31" ht="12.3" x14ac:dyDescent="0.35">
      <c r="D36" s="12" t="s">
        <v>1684</v>
      </c>
      <c r="T36" s="1863">
        <f>'[5]Calc|Opex forecast'!O41</f>
        <v>6.6515010053349293E-3</v>
      </c>
      <c r="U36" s="1863">
        <f>'[5]Calc|Opex forecast'!P41</f>
        <v>7.6836940913239645E-3</v>
      </c>
      <c r="V36" s="1863">
        <f>'[5]Calc|Opex forecast'!Q41</f>
        <v>8.1143438694775173E-3</v>
      </c>
      <c r="W36" s="1863">
        <f>'[5]Calc|Opex forecast'!R41</f>
        <v>4.4511158074421325E-3</v>
      </c>
      <c r="X36" s="1863">
        <f>'[5]Calc|Opex forecast'!S41</f>
        <v>4.3545968260421406E-3</v>
      </c>
    </row>
    <row r="37" spans="1:31" ht="12.3" x14ac:dyDescent="0.35">
      <c r="D37" s="12" t="s">
        <v>1685</v>
      </c>
      <c r="T37" s="1863">
        <f>'[5]Calc|Opex forecast'!O43</f>
        <v>5.3730000000000002E-3</v>
      </c>
      <c r="U37" s="1863">
        <f>'[5]Calc|Opex forecast'!P43</f>
        <v>5.9699999999999987E-3</v>
      </c>
      <c r="V37" s="1863">
        <f>'[5]Calc|Opex forecast'!Q43</f>
        <v>7.1640000000000002E-3</v>
      </c>
      <c r="W37" s="1863">
        <f>'[5]Calc|Opex forecast'!R43</f>
        <v>7.7610000000000005E-3</v>
      </c>
      <c r="X37" s="1863">
        <f>'[5]Calc|Opex forecast'!S43</f>
        <v>6.5669999999999991E-3</v>
      </c>
    </row>
    <row r="38" spans="1:31" ht="12.3" x14ac:dyDescent="0.35">
      <c r="D38" s="12" t="s">
        <v>1686</v>
      </c>
      <c r="T38" s="1863">
        <f>'[5]Calc|Opex forecast'!O45</f>
        <v>0</v>
      </c>
      <c r="U38" s="1863">
        <f>'[5]Calc|Opex forecast'!P45</f>
        <v>0</v>
      </c>
      <c r="V38" s="1863">
        <f>'[5]Calc|Opex forecast'!Q45</f>
        <v>0</v>
      </c>
      <c r="W38" s="1863">
        <f>'[5]Calc|Opex forecast'!R45</f>
        <v>0</v>
      </c>
      <c r="X38" s="1863">
        <f>'[5]Calc|Opex forecast'!S45</f>
        <v>0</v>
      </c>
    </row>
    <row r="39" spans="1:31" ht="12.3" x14ac:dyDescent="0.35">
      <c r="T39" s="1863"/>
      <c r="U39" s="1863"/>
      <c r="V39" s="1863"/>
      <c r="W39" s="1863"/>
      <c r="X39" s="1863"/>
    </row>
    <row r="40" spans="1:31" ht="12.3" x14ac:dyDescent="0.35">
      <c r="D40" s="12" t="s">
        <v>1687</v>
      </c>
      <c r="T40" s="62">
        <f t="array" ref="T40">(PRODUCT(1+$T35:T35)-1)*SUM(T$25:T$26)</f>
        <v>763324.17005817103</v>
      </c>
      <c r="U40" s="62">
        <f t="array" ref="U40">(PRODUCT(1+$T35:U35)-1)*SUM(U$25:U$26)</f>
        <v>1640862.8033382983</v>
      </c>
      <c r="V40" s="62">
        <f t="array" ref="V40">(PRODUCT(1+$T35:V35)-1)*SUM(V$25:V$26)</f>
        <v>2636713.5574199739</v>
      </c>
      <c r="W40" s="62">
        <f t="array" ref="W40">(PRODUCT(1+$T35:W35)-1)*SUM(W$25:W$26)</f>
        <v>3444127.7631919431</v>
      </c>
      <c r="X40" s="62">
        <f t="array" ref="X40">(PRODUCT(1+$T35:X35)-1)*SUM(X$25:X$26)</f>
        <v>4174908.0741157155</v>
      </c>
    </row>
    <row r="41" spans="1:31" ht="12.3" x14ac:dyDescent="0.35">
      <c r="D41" s="12" t="s">
        <v>1684</v>
      </c>
      <c r="T41" s="62">
        <f t="array" ref="T41">(PRODUCT(1+$T36:T36)-1)*SUM(T$25:T$26)</f>
        <v>420990.93272724183</v>
      </c>
      <c r="U41" s="62">
        <f t="array" ref="U41">(PRODUCT(1+$T36:U36)-1)*SUM(U$25:U$26)</f>
        <v>910546.83686708636</v>
      </c>
      <c r="V41" s="62">
        <f t="array" ref="V41">(PRODUCT(1+$T36:V36)-1)*SUM(V$25:V$26)</f>
        <v>1431513.4188340292</v>
      </c>
      <c r="W41" s="62">
        <f t="array" ref="W41">(PRODUCT(1+$T36:W36)-1)*SUM(W$25:W$26)</f>
        <v>1719608.0370136437</v>
      </c>
      <c r="X41" s="62">
        <f t="array" ref="X41">(PRODUCT(1+$T36:X36)-1)*SUM(X$25:X$26)</f>
        <v>2002710.083569604</v>
      </c>
    </row>
    <row r="42" spans="1:31" ht="12.3" x14ac:dyDescent="0.35">
      <c r="D42" s="12" t="s">
        <v>1685</v>
      </c>
      <c r="T42" s="62">
        <f t="array" ref="T42">(PRODUCT(1+$T37:T37)-1)*SUM(T$25:T$26)</f>
        <v>340071.25304938457</v>
      </c>
      <c r="U42" s="62">
        <f t="array" ref="U42">(PRODUCT(1+$T37:U37)-1)*SUM(U$25:U$26)</f>
        <v>719958.42626273248</v>
      </c>
      <c r="V42" s="62">
        <f t="array" ref="V42">(PRODUCT(1+$T37:V37)-1)*SUM(V$25:V$26)</f>
        <v>1178544.5458276519</v>
      </c>
      <c r="W42" s="62">
        <f t="array" ref="W42">(PRODUCT(1+$T37:W37)-1)*SUM(W$25:W$26)</f>
        <v>1678905.2622302463</v>
      </c>
      <c r="X42" s="62">
        <f t="array" ref="X42">(PRODUCT(1+$T37:X37)-1)*SUM(X$25:X$26)</f>
        <v>2105573.2757032253</v>
      </c>
    </row>
    <row r="43" spans="1:31" ht="12.3" x14ac:dyDescent="0.35">
      <c r="D43" s="12" t="s">
        <v>1686</v>
      </c>
      <c r="T43" s="62">
        <f t="array" ref="T43">(PRODUCT(1+$T38:T38)-1)*SUM(T$25:T$26)</f>
        <v>0</v>
      </c>
      <c r="U43" s="62">
        <f t="array" ref="U43">(PRODUCT(1+$T38:U38)-1)*SUM(U$25:U$26)</f>
        <v>0</v>
      </c>
      <c r="V43" s="62">
        <f t="array" ref="V43">(PRODUCT(1+$T38:V38)-1)*SUM(V$25:V$26)</f>
        <v>0</v>
      </c>
      <c r="W43" s="62">
        <f t="array" ref="W43">(PRODUCT(1+$T38:W38)-1)*SUM(W$25:W$26)</f>
        <v>0</v>
      </c>
      <c r="X43" s="62">
        <f t="array" ref="X43">(PRODUCT(1+$T38:X38)-1)*SUM(X$25:X$26)</f>
        <v>0</v>
      </c>
    </row>
    <row r="44" spans="1:31" ht="12.3" x14ac:dyDescent="0.35">
      <c r="D44" s="12" t="s">
        <v>1688</v>
      </c>
      <c r="T44" s="62">
        <f t="shared" ref="T44:X44" si="12">T40-SUM(T41:T42)</f>
        <v>2261.9842815445736</v>
      </c>
      <c r="U44" s="62">
        <f t="shared" si="12"/>
        <v>10357.540208479622</v>
      </c>
      <c r="V44" s="62">
        <f t="shared" si="12"/>
        <v>26655.592758292798</v>
      </c>
      <c r="W44" s="62">
        <f t="shared" si="12"/>
        <v>45614.463948053308</v>
      </c>
      <c r="X44" s="62">
        <f t="shared" si="12"/>
        <v>66624.714842886198</v>
      </c>
    </row>
    <row r="46" spans="1:31" ht="12.3" x14ac:dyDescent="0.35">
      <c r="C46" s="6"/>
      <c r="D46" s="73" t="s">
        <v>1002</v>
      </c>
      <c r="E46" s="64" t="s">
        <v>65</v>
      </c>
      <c r="F46" s="64" t="s">
        <v>66</v>
      </c>
      <c r="G46" s="64" t="s">
        <v>67</v>
      </c>
      <c r="H46" s="64" t="s">
        <v>68</v>
      </c>
      <c r="I46" s="64" t="str">
        <f>Capex_Historical!K$10</f>
        <v>RY09</v>
      </c>
      <c r="J46" s="96" t="str">
        <f>Capex_Historical!L$10</f>
        <v>RY10</v>
      </c>
      <c r="K46" s="64" t="str">
        <f>Capex_Historical!M$10</f>
        <v>RY11</v>
      </c>
      <c r="L46" s="64" t="str">
        <f>Capex_Historical!N$10</f>
        <v>RY12</v>
      </c>
      <c r="M46" s="64" t="str">
        <f>Capex_Historical!O$10</f>
        <v>RY13</v>
      </c>
      <c r="N46" s="88" t="str">
        <f>Capex_Historical!P$10</f>
        <v>RY14</v>
      </c>
      <c r="O46" s="96" t="str">
        <f>Capex_Historical!Q$10</f>
        <v>RY15</v>
      </c>
      <c r="P46" s="64" t="str">
        <f>Capex_Historical!R$10</f>
        <v>RY16</v>
      </c>
      <c r="Q46" s="64" t="str">
        <f>Capex_Historical!S$10</f>
        <v>RY17</v>
      </c>
      <c r="R46" s="1757" t="str">
        <f>Capex_Historical!T$10</f>
        <v>RY18</v>
      </c>
      <c r="S46" s="1758" t="str">
        <f>Capex_Historical!U$10</f>
        <v>RY19</v>
      </c>
      <c r="T46" s="1757" t="str">
        <f>Capex_Historical!V$10</f>
        <v>RY20</v>
      </c>
      <c r="U46" s="1757" t="str">
        <f>Capex_Historical!W$10</f>
        <v>RY21</v>
      </c>
      <c r="V46" s="1757" t="str">
        <f>Capex_Historical!X$10</f>
        <v>RY22</v>
      </c>
      <c r="W46" s="1757" t="str">
        <f>Capex_Historical!Y$10</f>
        <v>RY23</v>
      </c>
      <c r="X46" s="1758" t="str">
        <f>Capex_Historical!Z$10</f>
        <v>RY24</v>
      </c>
      <c r="Z46" s="6"/>
      <c r="AA46" s="6"/>
      <c r="AB46" s="6"/>
      <c r="AC46" s="6"/>
      <c r="AD46" s="6"/>
      <c r="AE46" s="6"/>
    </row>
    <row r="47" spans="1:31" x14ac:dyDescent="0.35">
      <c r="C47" s="6"/>
      <c r="J47" s="97"/>
      <c r="K47" s="91"/>
      <c r="L47" s="91"/>
      <c r="M47" s="91"/>
      <c r="N47" s="89"/>
      <c r="O47" s="97"/>
      <c r="P47" s="91"/>
      <c r="Q47" s="91"/>
      <c r="R47" s="92"/>
      <c r="S47" s="93"/>
      <c r="T47" s="92"/>
      <c r="U47" s="92"/>
      <c r="V47" s="92"/>
      <c r="W47" s="92"/>
      <c r="X47" s="93"/>
      <c r="Z47" s="6"/>
      <c r="AA47" s="6"/>
      <c r="AB47" s="6"/>
      <c r="AC47" s="6"/>
      <c r="AD47" s="6"/>
      <c r="AE47" s="6"/>
    </row>
    <row r="48" spans="1:31" ht="12.75" customHeight="1" x14ac:dyDescent="0.35">
      <c r="C48" s="6"/>
      <c r="D48" s="15" t="str">
        <f>[3]Escalation!D8</f>
        <v>Substations</v>
      </c>
      <c r="E48" s="75" t="s">
        <v>1652</v>
      </c>
      <c r="F48" s="75" t="str">
        <f t="shared" ref="F48:F63" si="13">Dollars</f>
        <v>Dollars</v>
      </c>
      <c r="G48" s="75" t="str">
        <f t="shared" ref="G48:G63" si="14">Real2019</f>
        <v>Real $2019</v>
      </c>
      <c r="H48" s="75" t="str">
        <f t="shared" ref="H48:H63" si="15">End_year</f>
        <v>End year</v>
      </c>
      <c r="I48" s="224"/>
      <c r="J48" s="223"/>
      <c r="K48" s="223"/>
      <c r="L48" s="223"/>
      <c r="M48" s="223"/>
      <c r="N48" s="224"/>
      <c r="O48" s="223"/>
      <c r="P48" s="223"/>
      <c r="Q48" s="223"/>
      <c r="R48" s="229">
        <f>[3]Escalation!H8
*(1+CPI_Series_Inp!$N$18)
*10^6</f>
        <v>19301.245067522676</v>
      </c>
      <c r="S48" s="230">
        <f>[3]Escalation!I8
*(1+CPI_Series_Inp!$N$18)
*10^6</f>
        <v>86496.898527595869</v>
      </c>
      <c r="T48" s="231">
        <f>[3]Escalation!J8
*(1+CPI_Series_Inp!$N$18)
*10^6</f>
        <v>125307.24419928485</v>
      </c>
      <c r="U48" s="229">
        <f>[3]Escalation!K8
*(1+CPI_Series_Inp!$N$18)
*10^6</f>
        <v>160602.15015630232</v>
      </c>
      <c r="V48" s="229">
        <f>[3]Escalation!L8
*(1+CPI_Series_Inp!$N$18)
*10^6</f>
        <v>328359.25190244103</v>
      </c>
      <c r="W48" s="229">
        <f>[3]Escalation!M8
*(1+CPI_Series_Inp!$N$18)
*10^6</f>
        <v>408213.12885301333</v>
      </c>
      <c r="X48" s="230">
        <f>[3]Escalation!N8
*(1+CPI_Series_Inp!$N$18)
*10^6</f>
        <v>303833.51331468573</v>
      </c>
      <c r="Z48" s="6"/>
      <c r="AA48" s="6"/>
      <c r="AB48" s="6"/>
      <c r="AC48" s="6"/>
      <c r="AD48" s="6"/>
      <c r="AE48" s="6"/>
    </row>
    <row r="49" spans="3:31" ht="12.75" customHeight="1" x14ac:dyDescent="0.35">
      <c r="C49" s="6"/>
      <c r="D49" s="15" t="str">
        <f>[3]Escalation!D9</f>
        <v>Distribution Lines</v>
      </c>
      <c r="E49" s="75" t="s">
        <v>1652</v>
      </c>
      <c r="F49" s="75" t="str">
        <f t="shared" si="13"/>
        <v>Dollars</v>
      </c>
      <c r="G49" s="75" t="str">
        <f t="shared" si="14"/>
        <v>Real $2019</v>
      </c>
      <c r="H49" s="75" t="str">
        <f t="shared" si="15"/>
        <v>End year</v>
      </c>
      <c r="I49" s="224"/>
      <c r="J49" s="223"/>
      <c r="K49" s="223"/>
      <c r="L49" s="223"/>
      <c r="M49" s="223"/>
      <c r="N49" s="224"/>
      <c r="O49" s="223"/>
      <c r="P49" s="223"/>
      <c r="Q49" s="223"/>
      <c r="R49" s="229">
        <f>[3]Escalation!H9
*(1+CPI_Series_Inp!$N$18)
*10^6</f>
        <v>31621.128013324123</v>
      </c>
      <c r="S49" s="230">
        <f>[3]Escalation!I9
*(1+CPI_Series_Inp!$N$18)
*10^6</f>
        <v>107650.99148109248</v>
      </c>
      <c r="T49" s="231">
        <f>[3]Escalation!J9
*(1+CPI_Series_Inp!$N$18)
*10^6</f>
        <v>274623.34968284704</v>
      </c>
      <c r="U49" s="229">
        <f>[3]Escalation!K9
*(1+CPI_Series_Inp!$N$18)
*10^6</f>
        <v>454584.68443388044</v>
      </c>
      <c r="V49" s="229">
        <f>[3]Escalation!L9
*(1+CPI_Series_Inp!$N$18)
*10^6</f>
        <v>541376.87693514896</v>
      </c>
      <c r="W49" s="229">
        <f>[3]Escalation!M9
*(1+CPI_Series_Inp!$N$18)
*10^6</f>
        <v>575865.99638493755</v>
      </c>
      <c r="X49" s="230">
        <f>[3]Escalation!N9
*(1+CPI_Series_Inp!$N$18)
*10^6</f>
        <v>731650.23798906337</v>
      </c>
      <c r="Z49" s="6"/>
      <c r="AA49" s="6"/>
      <c r="AB49" s="6"/>
      <c r="AC49" s="6"/>
      <c r="AD49" s="6"/>
      <c r="AE49" s="6"/>
    </row>
    <row r="50" spans="3:31" ht="12.75" customHeight="1" x14ac:dyDescent="0.35">
      <c r="C50" s="6"/>
      <c r="D50" s="15" t="str">
        <f>[3]Escalation!D10</f>
        <v>Transmission Lines</v>
      </c>
      <c r="E50" s="75" t="s">
        <v>1652</v>
      </c>
      <c r="F50" s="75" t="str">
        <f t="shared" si="13"/>
        <v>Dollars</v>
      </c>
      <c r="G50" s="75" t="str">
        <f t="shared" si="14"/>
        <v>Real $2019</v>
      </c>
      <c r="H50" s="75" t="str">
        <f t="shared" si="15"/>
        <v>End year</v>
      </c>
      <c r="I50" s="224"/>
      <c r="J50" s="223"/>
      <c r="K50" s="223"/>
      <c r="L50" s="223"/>
      <c r="M50" s="223"/>
      <c r="N50" s="224"/>
      <c r="O50" s="223"/>
      <c r="P50" s="223"/>
      <c r="Q50" s="223"/>
      <c r="R50" s="229">
        <f>[3]Escalation!H10
*(1+CPI_Series_Inp!$N$18)
*10^6</f>
        <v>20389.506625654605</v>
      </c>
      <c r="S50" s="230">
        <f>[3]Escalation!I10
*(1+CPI_Series_Inp!$N$18)
*10^6</f>
        <v>1546.7411426241249</v>
      </c>
      <c r="T50" s="231">
        <f>[3]Escalation!J10
*(1+CPI_Series_Inp!$N$18)
*10^6</f>
        <v>30024.718658997441</v>
      </c>
      <c r="U50" s="229">
        <f>[3]Escalation!K10
*(1+CPI_Series_Inp!$N$18)
*10^6</f>
        <v>41804.852123780103</v>
      </c>
      <c r="V50" s="229">
        <f>[3]Escalation!L10
*(1+CPI_Series_Inp!$N$18)
*10^6</f>
        <v>58717.873004394474</v>
      </c>
      <c r="W50" s="229">
        <f>[3]Escalation!M10
*(1+CPI_Series_Inp!$N$18)
*10^6</f>
        <v>77171.574246781165</v>
      </c>
      <c r="X50" s="230">
        <f>[3]Escalation!N10
*(1+CPI_Series_Inp!$N$18)
*10^6</f>
        <v>91719.460201103197</v>
      </c>
      <c r="Z50" s="6"/>
      <c r="AA50" s="6"/>
      <c r="AB50" s="6"/>
      <c r="AC50" s="6"/>
      <c r="AD50" s="6"/>
      <c r="AE50" s="6"/>
    </row>
    <row r="51" spans="3:31" ht="12.75" customHeight="1" x14ac:dyDescent="0.35">
      <c r="C51" s="6"/>
      <c r="D51" s="15" t="str">
        <f>[3]Escalation!D11</f>
        <v>LV Services</v>
      </c>
      <c r="E51" s="75" t="s">
        <v>1652</v>
      </c>
      <c r="F51" s="75" t="str">
        <f t="shared" si="13"/>
        <v>Dollars</v>
      </c>
      <c r="G51" s="75" t="str">
        <f t="shared" si="14"/>
        <v>Real $2019</v>
      </c>
      <c r="H51" s="75" t="str">
        <f t="shared" si="15"/>
        <v>End year</v>
      </c>
      <c r="I51" s="224"/>
      <c r="J51" s="223"/>
      <c r="K51" s="223"/>
      <c r="L51" s="223"/>
      <c r="M51" s="223"/>
      <c r="N51" s="224"/>
      <c r="O51" s="223"/>
      <c r="P51" s="223"/>
      <c r="Q51" s="223"/>
      <c r="R51" s="229">
        <f>[3]Escalation!H11
*(1+CPI_Series_Inp!$N$18)
*10^6</f>
        <v>1780.9174722429743</v>
      </c>
      <c r="S51" s="230">
        <f>[3]Escalation!I11
*(1+CPI_Series_Inp!$N$18)
*10^6</f>
        <v>6299.1896897700162</v>
      </c>
      <c r="T51" s="231">
        <f>[3]Escalation!J11
*(1+CPI_Series_Inp!$N$18)
*10^6</f>
        <v>16147.387265747953</v>
      </c>
      <c r="U51" s="229">
        <f>[3]Escalation!K11
*(1+CPI_Series_Inp!$N$18)
*10^6</f>
        <v>28639.521824499607</v>
      </c>
      <c r="V51" s="229">
        <f>[3]Escalation!L11
*(1+CPI_Series_Inp!$N$18)
*10^6</f>
        <v>41064.374791721057</v>
      </c>
      <c r="W51" s="229">
        <f>[3]Escalation!M11
*(1+CPI_Series_Inp!$N$18)
*10^6</f>
        <v>27662.417241300282</v>
      </c>
      <c r="X51" s="230">
        <f>[3]Escalation!N11
*(1+CPI_Series_Inp!$N$18)
*10^6</f>
        <v>33615.027190833694</v>
      </c>
      <c r="Z51" s="6"/>
      <c r="AA51" s="6"/>
      <c r="AB51" s="6"/>
      <c r="AC51" s="6"/>
      <c r="AD51" s="6"/>
      <c r="AE51" s="6"/>
    </row>
    <row r="52" spans="3:31" ht="12.75" customHeight="1" x14ac:dyDescent="0.35">
      <c r="C52" s="6"/>
      <c r="D52" s="15" t="str">
        <f>[3]Escalation!D12</f>
        <v>Distribution Substations</v>
      </c>
      <c r="E52" s="75" t="s">
        <v>1652</v>
      </c>
      <c r="F52" s="75" t="str">
        <f t="shared" si="13"/>
        <v>Dollars</v>
      </c>
      <c r="G52" s="75" t="str">
        <f t="shared" si="14"/>
        <v>Real $2019</v>
      </c>
      <c r="H52" s="75" t="str">
        <f t="shared" si="15"/>
        <v>End year</v>
      </c>
      <c r="I52" s="224"/>
      <c r="J52" s="223"/>
      <c r="K52" s="223"/>
      <c r="L52" s="223"/>
      <c r="M52" s="223"/>
      <c r="N52" s="224"/>
      <c r="O52" s="223"/>
      <c r="P52" s="223"/>
      <c r="Q52" s="223"/>
      <c r="R52" s="229">
        <f>[3]Escalation!H12
*(1+CPI_Series_Inp!$N$18)
*10^6</f>
        <v>10014.033649281311</v>
      </c>
      <c r="S52" s="230">
        <f>[3]Escalation!I12
*(1+CPI_Series_Inp!$N$18)
*10^6</f>
        <v>39702.121516088177</v>
      </c>
      <c r="T52" s="231">
        <f>[3]Escalation!J12
*(1+CPI_Series_Inp!$N$18)
*10^6</f>
        <v>67490.004935464574</v>
      </c>
      <c r="U52" s="229">
        <f>[3]Escalation!K12
*(1+CPI_Series_Inp!$N$18)
*10^6</f>
        <v>105989.42114529015</v>
      </c>
      <c r="V52" s="229">
        <f>[3]Escalation!L12
*(1+CPI_Series_Inp!$N$18)
*10^6</f>
        <v>154772.49698414776</v>
      </c>
      <c r="W52" s="229">
        <f>[3]Escalation!M12
*(1+CPI_Series_Inp!$N$18)
*10^6</f>
        <v>209402.62003214456</v>
      </c>
      <c r="X52" s="230">
        <f>[3]Escalation!N12
*(1+CPI_Series_Inp!$N$18)
*10^6</f>
        <v>255214.66580286683</v>
      </c>
      <c r="Z52" s="6"/>
      <c r="AA52" s="6"/>
      <c r="AB52" s="6"/>
      <c r="AC52" s="6"/>
      <c r="AD52" s="6"/>
      <c r="AE52" s="6"/>
    </row>
    <row r="53" spans="3:31" ht="12.75" customHeight="1" x14ac:dyDescent="0.35">
      <c r="C53" s="6"/>
      <c r="D53" s="15" t="str">
        <f>[3]Escalation!D13</f>
        <v>Distribution Switchgear</v>
      </c>
      <c r="E53" s="75" t="s">
        <v>1652</v>
      </c>
      <c r="F53" s="75" t="str">
        <f t="shared" si="13"/>
        <v>Dollars</v>
      </c>
      <c r="G53" s="75" t="str">
        <f t="shared" si="14"/>
        <v>Real $2019</v>
      </c>
      <c r="H53" s="75" t="str">
        <f t="shared" si="15"/>
        <v>End year</v>
      </c>
      <c r="I53" s="224"/>
      <c r="J53" s="223"/>
      <c r="K53" s="223"/>
      <c r="L53" s="223"/>
      <c r="M53" s="223"/>
      <c r="N53" s="224"/>
      <c r="O53" s="223"/>
      <c r="P53" s="223"/>
      <c r="Q53" s="223"/>
      <c r="R53" s="229">
        <f>[3]Escalation!H13
*(1+CPI_Series_Inp!$N$18)
*10^6</f>
        <v>12362.835675770957</v>
      </c>
      <c r="S53" s="230">
        <f>[3]Escalation!I13
*(1+CPI_Series_Inp!$N$18)
*10^6</f>
        <v>26880.357465093624</v>
      </c>
      <c r="T53" s="231">
        <f>[3]Escalation!J13
*(1+CPI_Series_Inp!$N$18)
*10^6</f>
        <v>58179.333814240177</v>
      </c>
      <c r="U53" s="229">
        <f>[3]Escalation!K13
*(1+CPI_Series_Inp!$N$18)
*10^6</f>
        <v>88356.345698249701</v>
      </c>
      <c r="V53" s="229">
        <f>[3]Escalation!L13
*(1+CPI_Series_Inp!$N$18)
*10^6</f>
        <v>121030.77435462248</v>
      </c>
      <c r="W53" s="229">
        <f>[3]Escalation!M13
*(1+CPI_Series_Inp!$N$18)
*10^6</f>
        <v>159793.18740936936</v>
      </c>
      <c r="X53" s="230">
        <f>[3]Escalation!N13
*(1+CPI_Series_Inp!$N$18)
*10^6</f>
        <v>193991.98430263897</v>
      </c>
      <c r="Z53" s="6"/>
      <c r="AA53" s="6"/>
      <c r="AB53" s="6"/>
      <c r="AC53" s="6"/>
      <c r="AD53" s="6"/>
      <c r="AE53" s="6"/>
    </row>
    <row r="54" spans="3:31" ht="12.75" customHeight="1" x14ac:dyDescent="0.35">
      <c r="C54" s="6"/>
      <c r="D54" s="15" t="str">
        <f>[3]Escalation!D14</f>
        <v>Protection</v>
      </c>
      <c r="E54" s="75" t="s">
        <v>1652</v>
      </c>
      <c r="F54" s="75" t="str">
        <f t="shared" si="13"/>
        <v>Dollars</v>
      </c>
      <c r="G54" s="75" t="str">
        <f t="shared" si="14"/>
        <v>Real $2019</v>
      </c>
      <c r="H54" s="75" t="str">
        <f t="shared" si="15"/>
        <v>End year</v>
      </c>
      <c r="I54" s="224"/>
      <c r="J54" s="223"/>
      <c r="K54" s="223"/>
      <c r="L54" s="223"/>
      <c r="M54" s="223"/>
      <c r="N54" s="224"/>
      <c r="O54" s="223"/>
      <c r="P54" s="223"/>
      <c r="Q54" s="223"/>
      <c r="R54" s="229">
        <f>[3]Escalation!H14
*(1+CPI_Series_Inp!$N$18)
*10^6</f>
        <v>2389.8536148525122</v>
      </c>
      <c r="S54" s="230">
        <f>[3]Escalation!I14
*(1+CPI_Series_Inp!$N$18)
*10^6</f>
        <v>16472.234997143023</v>
      </c>
      <c r="T54" s="231">
        <f>[3]Escalation!J14
*(1+CPI_Series_Inp!$N$18)
*10^6</f>
        <v>39166.939115982001</v>
      </c>
      <c r="U54" s="229">
        <f>[3]Escalation!K14
*(1+CPI_Series_Inp!$N$18)
*10^6</f>
        <v>62357.061170523673</v>
      </c>
      <c r="V54" s="229">
        <f>[3]Escalation!L14
*(1+CPI_Series_Inp!$N$18)
*10^6</f>
        <v>54860.305509837694</v>
      </c>
      <c r="W54" s="229">
        <f>[3]Escalation!M14
*(1+CPI_Series_Inp!$N$18)
*10^6</f>
        <v>68835.138757159832</v>
      </c>
      <c r="X54" s="230">
        <f>[3]Escalation!N14
*(1+CPI_Series_Inp!$N$18)
*10^6</f>
        <v>65051.58677952279</v>
      </c>
      <c r="Z54" s="6"/>
      <c r="AA54" s="6"/>
      <c r="AB54" s="6"/>
      <c r="AC54" s="6"/>
      <c r="AD54" s="6"/>
      <c r="AE54" s="6"/>
    </row>
    <row r="55" spans="3:31" ht="12.75" customHeight="1" x14ac:dyDescent="0.35">
      <c r="C55" s="6"/>
      <c r="D55" s="15" t="str">
        <f>[3]Escalation!D15</f>
        <v>SCADA</v>
      </c>
      <c r="E55" s="75" t="s">
        <v>1652</v>
      </c>
      <c r="F55" s="75" t="str">
        <f t="shared" si="13"/>
        <v>Dollars</v>
      </c>
      <c r="G55" s="75" t="str">
        <f t="shared" si="14"/>
        <v>Real $2019</v>
      </c>
      <c r="H55" s="75" t="str">
        <f t="shared" si="15"/>
        <v>End year</v>
      </c>
      <c r="I55" s="224"/>
      <c r="J55" s="223"/>
      <c r="K55" s="223"/>
      <c r="L55" s="223"/>
      <c r="M55" s="223"/>
      <c r="N55" s="224"/>
      <c r="O55" s="223"/>
      <c r="P55" s="223"/>
      <c r="Q55" s="223"/>
      <c r="R55" s="229">
        <f>[3]Escalation!H15
*(1+CPI_Series_Inp!$N$18)
*10^6</f>
        <v>1139.2233157200028</v>
      </c>
      <c r="S55" s="230">
        <f>[3]Escalation!I15
*(1+CPI_Series_Inp!$N$18)
*10^6</f>
        <v>7781.1301415456901</v>
      </c>
      <c r="T55" s="231">
        <f>[3]Escalation!J15
*(1+CPI_Series_Inp!$N$18)
*10^6</f>
        <v>10796.643730031339</v>
      </c>
      <c r="U55" s="229">
        <f>[3]Escalation!K15
*(1+CPI_Series_Inp!$N$18)
*10^6</f>
        <v>19409.39562889779</v>
      </c>
      <c r="V55" s="229">
        <f>[3]Escalation!L15
*(1+CPI_Series_Inp!$N$18)
*10^6</f>
        <v>24621.11870686918</v>
      </c>
      <c r="W55" s="229">
        <f>[3]Escalation!M15
*(1+CPI_Series_Inp!$N$18)
*10^6</f>
        <v>23103.835499807941</v>
      </c>
      <c r="X55" s="230">
        <f>[3]Escalation!N15
*(1+CPI_Series_Inp!$N$18)
*10^6</f>
        <v>21014.775829908784</v>
      </c>
      <c r="Z55" s="6"/>
      <c r="AA55" s="6"/>
      <c r="AB55" s="6"/>
      <c r="AC55" s="6"/>
      <c r="AD55" s="6"/>
      <c r="AE55" s="6"/>
    </row>
    <row r="56" spans="3:31" ht="12.75" customHeight="1" x14ac:dyDescent="0.35">
      <c r="C56" s="6"/>
      <c r="D56" s="15" t="str">
        <f>[3]Escalation!D16</f>
        <v>Communications</v>
      </c>
      <c r="E56" s="75" t="s">
        <v>1652</v>
      </c>
      <c r="F56" s="75" t="str">
        <f t="shared" si="13"/>
        <v>Dollars</v>
      </c>
      <c r="G56" s="75" t="str">
        <f t="shared" si="14"/>
        <v>Real $2019</v>
      </c>
      <c r="H56" s="75" t="str">
        <f t="shared" si="15"/>
        <v>End year</v>
      </c>
      <c r="I56" s="224"/>
      <c r="J56" s="223"/>
      <c r="K56" s="223"/>
      <c r="L56" s="223"/>
      <c r="M56" s="223"/>
      <c r="N56" s="224"/>
      <c r="O56" s="223"/>
      <c r="P56" s="223"/>
      <c r="Q56" s="223"/>
      <c r="R56" s="229">
        <f>[3]Escalation!H16
*(1+CPI_Series_Inp!$N$18)
*10^6</f>
        <v>12562.151460750625</v>
      </c>
      <c r="S56" s="230">
        <f>[3]Escalation!I16
*(1+CPI_Series_Inp!$N$18)
*10^6</f>
        <v>12008.743557219434</v>
      </c>
      <c r="T56" s="231">
        <f>[3]Escalation!J16
*(1+CPI_Series_Inp!$N$18)
*10^6</f>
        <v>28934.024797507613</v>
      </c>
      <c r="U56" s="229">
        <f>[3]Escalation!K16
*(1+CPI_Series_Inp!$N$18)
*10^6</f>
        <v>45528.211969019751</v>
      </c>
      <c r="V56" s="229">
        <f>[3]Escalation!L16
*(1+CPI_Series_Inp!$N$18)
*10^6</f>
        <v>60763.160467951566</v>
      </c>
      <c r="W56" s="229">
        <f>[3]Escalation!M16
*(1+CPI_Series_Inp!$N$18)
*10^6</f>
        <v>66521.3525804487</v>
      </c>
      <c r="X56" s="230">
        <f>[3]Escalation!N16
*(1+CPI_Series_Inp!$N$18)
*10^6</f>
        <v>63126.2564403305</v>
      </c>
      <c r="Z56" s="6"/>
      <c r="AA56" s="6"/>
      <c r="AB56" s="6"/>
      <c r="AC56" s="6"/>
      <c r="AD56" s="6"/>
      <c r="AE56" s="6"/>
    </row>
    <row r="57" spans="3:31" ht="12.75" customHeight="1" x14ac:dyDescent="0.35">
      <c r="C57" s="6"/>
      <c r="D57" s="15" t="str">
        <f>[3]Escalation!D17</f>
        <v>Land and Easements</v>
      </c>
      <c r="E57" s="75" t="s">
        <v>1652</v>
      </c>
      <c r="F57" s="75" t="str">
        <f t="shared" si="13"/>
        <v>Dollars</v>
      </c>
      <c r="G57" s="75" t="str">
        <f t="shared" si="14"/>
        <v>Real $2019</v>
      </c>
      <c r="H57" s="75" t="str">
        <f t="shared" si="15"/>
        <v>End year</v>
      </c>
      <c r="I57" s="224"/>
      <c r="J57" s="223"/>
      <c r="K57" s="223"/>
      <c r="L57" s="223"/>
      <c r="M57" s="223"/>
      <c r="N57" s="224"/>
      <c r="O57" s="223"/>
      <c r="P57" s="223"/>
      <c r="Q57" s="223"/>
      <c r="R57" s="229">
        <f>[3]Escalation!H17
*(1+CPI_Series_Inp!$N$18)
*10^6</f>
        <v>0</v>
      </c>
      <c r="S57" s="230">
        <f>[3]Escalation!I17
*(1+CPI_Series_Inp!$N$18)
*10^6</f>
        <v>0</v>
      </c>
      <c r="T57" s="231">
        <f>[3]Escalation!J17
*(1+CPI_Series_Inp!$N$18)
*10^6</f>
        <v>0</v>
      </c>
      <c r="U57" s="229">
        <f>[3]Escalation!K17
*(1+CPI_Series_Inp!$N$18)
*10^6</f>
        <v>0</v>
      </c>
      <c r="V57" s="229">
        <f>[3]Escalation!L17
*(1+CPI_Series_Inp!$N$18)
*10^6</f>
        <v>0</v>
      </c>
      <c r="W57" s="229">
        <f>[3]Escalation!M17
*(1+CPI_Series_Inp!$N$18)
*10^6</f>
        <v>0</v>
      </c>
      <c r="X57" s="230">
        <f>[3]Escalation!N17
*(1+CPI_Series_Inp!$N$18)
*10^6</f>
        <v>0</v>
      </c>
      <c r="Z57" s="6"/>
      <c r="AA57" s="6"/>
      <c r="AB57" s="6"/>
      <c r="AC57" s="6"/>
      <c r="AD57" s="6"/>
      <c r="AE57" s="6"/>
    </row>
    <row r="58" spans="3:31" ht="12.75" customHeight="1" x14ac:dyDescent="0.35">
      <c r="C58" s="6"/>
      <c r="D58" s="15" t="str">
        <f>[3]Escalation!D18</f>
        <v>Property</v>
      </c>
      <c r="E58" s="75" t="s">
        <v>1652</v>
      </c>
      <c r="F58" s="75" t="str">
        <f t="shared" si="13"/>
        <v>Dollars</v>
      </c>
      <c r="G58" s="75" t="str">
        <f t="shared" si="14"/>
        <v>Real $2019</v>
      </c>
      <c r="H58" s="75" t="str">
        <f t="shared" si="15"/>
        <v>End year</v>
      </c>
      <c r="I58" s="224"/>
      <c r="J58" s="223"/>
      <c r="K58" s="223"/>
      <c r="L58" s="223"/>
      <c r="M58" s="223"/>
      <c r="N58" s="224"/>
      <c r="O58" s="223"/>
      <c r="P58" s="223"/>
      <c r="Q58" s="223"/>
      <c r="R58" s="229">
        <f>[3]Escalation!H18
*(1+CPI_Series_Inp!$N$18)
*10^6</f>
        <v>0</v>
      </c>
      <c r="S58" s="230">
        <f>[3]Escalation!I18
*(1+CPI_Series_Inp!$N$18)
*10^6</f>
        <v>0</v>
      </c>
      <c r="T58" s="231">
        <f>[3]Escalation!J18
*(1+CPI_Series_Inp!$N$18)
*10^6</f>
        <v>88303.310325472063</v>
      </c>
      <c r="U58" s="229">
        <f>[3]Escalation!K18
*(1+CPI_Series_Inp!$N$18)
*10^6</f>
        <v>15052.880285222676</v>
      </c>
      <c r="V58" s="229">
        <f>[3]Escalation!L18
*(1+CPI_Series_Inp!$N$18)
*10^6</f>
        <v>21881.986888586569</v>
      </c>
      <c r="W58" s="229">
        <f>[3]Escalation!M18
*(1+CPI_Series_Inp!$N$18)
*10^6</f>
        <v>24604.393887939896</v>
      </c>
      <c r="X58" s="230">
        <f>[3]Escalation!N18
*(1+CPI_Series_Inp!$N$18)
*10^6</f>
        <v>28959.835814725255</v>
      </c>
      <c r="Z58" s="6"/>
      <c r="AA58" s="6"/>
      <c r="AB58" s="6"/>
      <c r="AC58" s="6"/>
      <c r="AD58" s="6"/>
      <c r="AE58" s="6"/>
    </row>
    <row r="59" spans="3:31" ht="12.75" customHeight="1" x14ac:dyDescent="0.35">
      <c r="C59" s="6"/>
      <c r="D59" s="15" t="str">
        <f>[3]Escalation!D19</f>
        <v>IT and Communications</v>
      </c>
      <c r="E59" s="75" t="s">
        <v>1652</v>
      </c>
      <c r="F59" s="75" t="str">
        <f t="shared" si="13"/>
        <v>Dollars</v>
      </c>
      <c r="G59" s="75" t="str">
        <f t="shared" si="14"/>
        <v>Real $2019</v>
      </c>
      <c r="H59" s="75" t="str">
        <f t="shared" si="15"/>
        <v>End year</v>
      </c>
      <c r="I59" s="224"/>
      <c r="J59" s="223"/>
      <c r="K59" s="223"/>
      <c r="L59" s="223"/>
      <c r="M59" s="223"/>
      <c r="N59" s="224"/>
      <c r="O59" s="223"/>
      <c r="P59" s="223"/>
      <c r="Q59" s="223"/>
      <c r="R59" s="229">
        <f>[3]Escalation!H19
*(1+CPI_Series_Inp!$N$18)
*10^6</f>
        <v>10953.630679932874</v>
      </c>
      <c r="S59" s="230">
        <f>[3]Escalation!I19
*(1+CPI_Series_Inp!$N$18)
*10^6</f>
        <v>31446.553722305369</v>
      </c>
      <c r="T59" s="231">
        <f>[3]Escalation!J19
*(1+CPI_Series_Inp!$N$18)
*10^6</f>
        <v>127451.86696064273</v>
      </c>
      <c r="U59" s="229">
        <f>[3]Escalation!K19
*(1+CPI_Series_Inp!$N$18)
*10^6</f>
        <v>178057.7034901744</v>
      </c>
      <c r="V59" s="229">
        <f>[3]Escalation!L19
*(1+CPI_Series_Inp!$N$18)
*10^6</f>
        <v>334495.11429311271</v>
      </c>
      <c r="W59" s="229">
        <f>[3]Escalation!M19
*(1+CPI_Series_Inp!$N$18)
*10^6</f>
        <v>184762.63146385434</v>
      </c>
      <c r="X59" s="230">
        <f>[3]Escalation!N19
*(1+CPI_Series_Inp!$N$18)
*10^6</f>
        <v>194581.25768434131</v>
      </c>
      <c r="Z59" s="6"/>
      <c r="AA59" s="6"/>
      <c r="AB59" s="6"/>
      <c r="AC59" s="6"/>
      <c r="AD59" s="6"/>
      <c r="AE59" s="6"/>
    </row>
    <row r="60" spans="3:31" ht="12.3" x14ac:dyDescent="0.35">
      <c r="C60" s="6"/>
      <c r="D60" s="15" t="str">
        <f>[3]Escalation!D20</f>
        <v>Motor Vehicles</v>
      </c>
      <c r="E60" s="75" t="s">
        <v>1652</v>
      </c>
      <c r="F60" s="75" t="str">
        <f t="shared" si="13"/>
        <v>Dollars</v>
      </c>
      <c r="G60" s="75" t="str">
        <f t="shared" si="14"/>
        <v>Real $2019</v>
      </c>
      <c r="H60" s="75" t="str">
        <f t="shared" si="15"/>
        <v>End year</v>
      </c>
      <c r="I60" s="224"/>
      <c r="J60" s="223"/>
      <c r="K60" s="223"/>
      <c r="L60" s="223"/>
      <c r="M60" s="223"/>
      <c r="N60" s="224"/>
      <c r="O60" s="223"/>
      <c r="P60" s="223"/>
      <c r="Q60" s="223"/>
      <c r="R60" s="229">
        <f>[3]Escalation!H20
*(1+CPI_Series_Inp!$N$18)
*10^6</f>
        <v>0</v>
      </c>
      <c r="S60" s="230">
        <f>[3]Escalation!I20
*(1+CPI_Series_Inp!$N$18)
*10^6</f>
        <v>0</v>
      </c>
      <c r="T60" s="231">
        <f>[3]Escalation!J20
*(1+CPI_Series_Inp!$N$18)
*10^6</f>
        <v>0</v>
      </c>
      <c r="U60" s="229">
        <f>[3]Escalation!K20
*(1+CPI_Series_Inp!$N$18)
*10^6</f>
        <v>0</v>
      </c>
      <c r="V60" s="229">
        <f>[3]Escalation!L20
*(1+CPI_Series_Inp!$N$18)
*10^6</f>
        <v>0</v>
      </c>
      <c r="W60" s="229">
        <f>[3]Escalation!M20
*(1+CPI_Series_Inp!$N$18)
*10^6</f>
        <v>0</v>
      </c>
      <c r="X60" s="230">
        <f>[3]Escalation!N20
*(1+CPI_Series_Inp!$N$18)
*10^6</f>
        <v>0</v>
      </c>
      <c r="Z60" s="6"/>
      <c r="AA60" s="6"/>
      <c r="AB60" s="6"/>
      <c r="AC60" s="6"/>
      <c r="AD60" s="6"/>
      <c r="AE60" s="6"/>
    </row>
    <row r="61" spans="3:31" ht="12.3" x14ac:dyDescent="0.35">
      <c r="C61" s="6"/>
      <c r="D61" s="15" t="str">
        <f>[3]Escalation!D21</f>
        <v>Plant and Equipment</v>
      </c>
      <c r="E61" s="75" t="s">
        <v>1652</v>
      </c>
      <c r="F61" s="75" t="str">
        <f t="shared" si="13"/>
        <v>Dollars</v>
      </c>
      <c r="G61" s="75" t="str">
        <f t="shared" si="14"/>
        <v>Real $2019</v>
      </c>
      <c r="H61" s="75" t="str">
        <f t="shared" si="15"/>
        <v>End year</v>
      </c>
      <c r="I61" s="223"/>
      <c r="J61" s="223"/>
      <c r="K61" s="223"/>
      <c r="L61" s="223"/>
      <c r="M61" s="223"/>
      <c r="N61" s="223"/>
      <c r="O61" s="223"/>
      <c r="P61" s="223"/>
      <c r="Q61" s="223"/>
      <c r="R61" s="178">
        <f>[3]Escalation!H21
*(1+CPI_Series_Inp!$N$18)
*10^6</f>
        <v>1328.3011200000124</v>
      </c>
      <c r="S61" s="178">
        <f>[3]Escalation!I21
*(1+CPI_Series_Inp!$N$18)
*10^6</f>
        <v>3658.379050380518</v>
      </c>
      <c r="T61" s="178">
        <f>[3]Escalation!J21
*(1+CPI_Series_Inp!$N$18)
*10^6</f>
        <v>12487.831964701501</v>
      </c>
      <c r="U61" s="178">
        <f>[3]Escalation!K21
*(1+CPI_Series_Inp!$N$18)
*10^6</f>
        <v>18782.691496530744</v>
      </c>
      <c r="V61" s="178">
        <f>[3]Escalation!L21
*(1+CPI_Series_Inp!$N$18)
*10^6</f>
        <v>26381.619308411955</v>
      </c>
      <c r="W61" s="178">
        <f>[3]Escalation!M21
*(1+CPI_Series_Inp!$N$18)
*10^6</f>
        <v>34672.766383364156</v>
      </c>
      <c r="X61" s="178">
        <f>[3]Escalation!N21
*(1+CPI_Series_Inp!$N$18)
*10^6</f>
        <v>41742.800332703824</v>
      </c>
      <c r="Z61" s="6"/>
      <c r="AA61" s="6"/>
      <c r="AB61" s="6"/>
      <c r="AC61" s="6"/>
      <c r="AD61" s="6"/>
      <c r="AE61" s="6"/>
    </row>
    <row r="62" spans="3:31" ht="12.3" x14ac:dyDescent="0.35">
      <c r="C62" s="6"/>
      <c r="D62" s="15" t="str">
        <f>[3]Escalation!D22</f>
        <v>Property Leases</v>
      </c>
      <c r="E62" s="75" t="s">
        <v>1652</v>
      </c>
      <c r="F62" s="75" t="str">
        <f t="shared" si="13"/>
        <v>Dollars</v>
      </c>
      <c r="G62" s="75" t="str">
        <f t="shared" si="14"/>
        <v>Real $2019</v>
      </c>
      <c r="H62" s="75" t="str">
        <f t="shared" si="15"/>
        <v>End year</v>
      </c>
      <c r="I62" s="223"/>
      <c r="J62" s="223"/>
      <c r="K62" s="223"/>
      <c r="L62" s="223"/>
      <c r="M62" s="223"/>
      <c r="N62" s="223"/>
      <c r="O62" s="223"/>
      <c r="P62" s="223"/>
      <c r="Q62" s="223"/>
      <c r="R62" s="178">
        <f>[3]Escalation!H22
*(1+CPI_Series_Inp!$N$18)
*10^6</f>
        <v>0</v>
      </c>
      <c r="S62" s="178">
        <f>[3]Escalation!I22
*(1+CPI_Series_Inp!$N$18)
*10^6</f>
        <v>0</v>
      </c>
      <c r="T62" s="178">
        <f>[3]Escalation!J22
*(1+CPI_Series_Inp!$N$18)
*10^6</f>
        <v>56262.646270799392</v>
      </c>
      <c r="U62" s="178">
        <f>[3]Escalation!K22
*(1+CPI_Series_Inp!$N$18)
*10^6</f>
        <v>0</v>
      </c>
      <c r="V62" s="178">
        <f>[3]Escalation!L22
*(1+CPI_Series_Inp!$N$18)
*10^6</f>
        <v>487296.21062112553</v>
      </c>
      <c r="W62" s="178">
        <f>[3]Escalation!M22
*(1+CPI_Series_Inp!$N$18)
*10^6</f>
        <v>0</v>
      </c>
      <c r="X62" s="178">
        <f>[3]Escalation!N22
*(1+CPI_Series_Inp!$N$18)
*10^6</f>
        <v>17614.724379845597</v>
      </c>
      <c r="Z62" s="6"/>
      <c r="AA62" s="6"/>
      <c r="AB62" s="6"/>
      <c r="AC62" s="6"/>
      <c r="AD62" s="6"/>
      <c r="AE62" s="6"/>
    </row>
    <row r="63" spans="3:31" ht="12.3" x14ac:dyDescent="0.35">
      <c r="C63" s="6"/>
      <c r="D63" s="15" t="str">
        <f>[3]Escalation!D23</f>
        <v>Fleet Leases</v>
      </c>
      <c r="E63" s="75" t="s">
        <v>1652</v>
      </c>
      <c r="F63" s="75" t="str">
        <f t="shared" si="13"/>
        <v>Dollars</v>
      </c>
      <c r="G63" s="75" t="str">
        <f t="shared" si="14"/>
        <v>Real $2019</v>
      </c>
      <c r="H63" s="75" t="str">
        <f t="shared" si="15"/>
        <v>End year</v>
      </c>
      <c r="I63" s="223"/>
      <c r="J63" s="223"/>
      <c r="K63" s="223"/>
      <c r="L63" s="223"/>
      <c r="M63" s="223"/>
      <c r="N63" s="223"/>
      <c r="O63" s="223"/>
      <c r="P63" s="223"/>
      <c r="Q63" s="223"/>
      <c r="R63" s="178">
        <f>[3]Escalation!H23
*(1+CPI_Series_Inp!$N$18)
*10^6</f>
        <v>0</v>
      </c>
      <c r="S63" s="178">
        <f>[3]Escalation!I23
*(1+CPI_Series_Inp!$N$18)
*10^6</f>
        <v>0</v>
      </c>
      <c r="T63" s="178">
        <f>[3]Escalation!J23
*(1+CPI_Series_Inp!$N$18)
*10^6</f>
        <v>173549.03810757116</v>
      </c>
      <c r="U63" s="178">
        <f>[3]Escalation!K23
*(1+CPI_Series_Inp!$N$18)
*10^6</f>
        <v>67241.05863643295</v>
      </c>
      <c r="V63" s="178">
        <f>[3]Escalation!L23
*(1+CPI_Series_Inp!$N$18)
*10^6</f>
        <v>85115.932281659188</v>
      </c>
      <c r="W63" s="178">
        <f>[3]Escalation!M23
*(1+CPI_Series_Inp!$N$18)
*10^6</f>
        <v>124432.01795680074</v>
      </c>
      <c r="X63" s="178">
        <f>[3]Escalation!N23
*(1+CPI_Series_Inp!$N$18)
*10^6</f>
        <v>118791.93974524076</v>
      </c>
      <c r="Z63" s="6"/>
      <c r="AA63" s="6"/>
      <c r="AB63" s="6"/>
      <c r="AC63" s="6"/>
      <c r="AD63" s="6"/>
      <c r="AE63" s="6"/>
    </row>
    <row r="64" spans="3:31" x14ac:dyDescent="0.35">
      <c r="C64" s="6"/>
    </row>
    <row r="65" spans="1:24" ht="12.3" x14ac:dyDescent="0.35">
      <c r="C65" s="6"/>
      <c r="D65" s="74" t="str">
        <f>"Total "&amp;D46</f>
        <v>Total CAPEX</v>
      </c>
      <c r="E65" s="67" t="s">
        <v>134</v>
      </c>
      <c r="F65" s="67" t="str">
        <f>F48</f>
        <v>Dollars</v>
      </c>
      <c r="G65" s="67" t="str">
        <f t="shared" ref="G65:H65" si="16">G48</f>
        <v>Real $2019</v>
      </c>
      <c r="H65" s="67" t="str">
        <f t="shared" si="16"/>
        <v>End year</v>
      </c>
      <c r="I65" s="177">
        <f t="shared" ref="I65:Q65" si="17">SUM(I48:I60)</f>
        <v>0</v>
      </c>
      <c r="J65" s="175">
        <f t="shared" si="17"/>
        <v>0</v>
      </c>
      <c r="K65" s="175">
        <f t="shared" si="17"/>
        <v>0</v>
      </c>
      <c r="L65" s="175">
        <f t="shared" si="17"/>
        <v>0</v>
      </c>
      <c r="M65" s="175">
        <f t="shared" si="17"/>
        <v>0</v>
      </c>
      <c r="N65" s="175">
        <f t="shared" si="17"/>
        <v>0</v>
      </c>
      <c r="O65" s="176">
        <f t="shared" si="17"/>
        <v>0</v>
      </c>
      <c r="P65" s="175">
        <f t="shared" si="17"/>
        <v>0</v>
      </c>
      <c r="Q65" s="175">
        <f t="shared" si="17"/>
        <v>0</v>
      </c>
      <c r="R65" s="175">
        <f>SUM(R48:R63)</f>
        <v>123842.82669505269</v>
      </c>
      <c r="S65" s="177">
        <f t="shared" ref="S65:X65" si="18">SUM(S48:S63)</f>
        <v>339943.34129085828</v>
      </c>
      <c r="T65" s="175">
        <f t="shared" si="18"/>
        <v>1108724.3398292898</v>
      </c>
      <c r="U65" s="175">
        <f t="shared" si="18"/>
        <v>1286405.9780588043</v>
      </c>
      <c r="V65" s="175">
        <f t="shared" si="18"/>
        <v>2340737.0960500296</v>
      </c>
      <c r="W65" s="175">
        <f t="shared" si="18"/>
        <v>1985041.0606969215</v>
      </c>
      <c r="X65" s="175">
        <f t="shared" si="18"/>
        <v>2160908.0658078105</v>
      </c>
    </row>
    <row r="66" spans="1:24" x14ac:dyDescent="0.35">
      <c r="A66" s="6"/>
      <c r="B66" s="6"/>
      <c r="C66" s="6"/>
      <c r="D66" s="6"/>
      <c r="E66" s="6"/>
      <c r="F66" s="6"/>
      <c r="G66" s="6"/>
      <c r="H66" s="6"/>
      <c r="I66" s="6"/>
      <c r="J66" s="6"/>
      <c r="K66" s="6"/>
      <c r="L66" s="6"/>
      <c r="M66" s="6"/>
      <c r="N66" s="6"/>
      <c r="O66" s="6"/>
      <c r="P66" s="6"/>
      <c r="Q66" s="6"/>
      <c r="R66" s="6"/>
      <c r="S66" s="6"/>
      <c r="T66" s="6"/>
      <c r="U66" s="6"/>
      <c r="V66" s="6"/>
      <c r="W66" s="6"/>
      <c r="X66" s="6"/>
    </row>
    <row r="67" spans="1:24" ht="12.3" x14ac:dyDescent="0.35">
      <c r="A67" s="70">
        <f>IF(SUM($I67:$X67)&gt;0,1,0)</f>
        <v>0</v>
      </c>
      <c r="B67" s="6"/>
      <c r="C67" s="6"/>
      <c r="D67" s="15" t="s">
        <v>139</v>
      </c>
      <c r="E67" s="6"/>
      <c r="F67" s="6"/>
      <c r="G67" s="6"/>
      <c r="H67" s="6"/>
      <c r="I67" s="1766">
        <v>0</v>
      </c>
      <c r="J67" s="1787">
        <v>0</v>
      </c>
      <c r="K67" s="1787">
        <v>0</v>
      </c>
      <c r="L67" s="1787">
        <v>0</v>
      </c>
      <c r="M67" s="1787">
        <v>0</v>
      </c>
      <c r="N67" s="1787">
        <v>0</v>
      </c>
      <c r="O67" s="1787">
        <v>0</v>
      </c>
      <c r="P67" s="1787">
        <v>0</v>
      </c>
      <c r="Q67" s="1767">
        <v>0</v>
      </c>
      <c r="R67" s="70">
        <f>IF(OR(ISERROR(R65),ROUND(R65-[3]Escalation!H25*(1+'[3]Total by category'!$I$22)*10^6,4)&lt;&gt;0),1,0)</f>
        <v>0</v>
      </c>
      <c r="S67" s="70">
        <f>IF(OR(ISERROR(S65),ROUND(S65-[3]Escalation!I25*(1+'[3]Total by category'!$I$22)*10^6,4)&lt;&gt;0),1,0)</f>
        <v>0</v>
      </c>
      <c r="T67" s="70">
        <f>IF(OR(ISERROR(T65),ROUND(T65-[3]Escalation!J25*(1+'[3]Total by category'!$I$22)*10^6,4)&lt;&gt;0),1,0)</f>
        <v>0</v>
      </c>
      <c r="U67" s="70">
        <f>IF(OR(ISERROR(U65),ROUND(U65-[3]Escalation!K25*(1+'[3]Total by category'!$I$22)*10^6,4)&lt;&gt;0),1,0)</f>
        <v>0</v>
      </c>
      <c r="V67" s="70">
        <f>IF(OR(ISERROR(V65),ROUND(V65-[3]Escalation!L25*(1+'[3]Total by category'!$I$22)*10^6,4)&lt;&gt;0),1,0)</f>
        <v>0</v>
      </c>
      <c r="W67" s="70">
        <f>IF(OR(ISERROR(W65),ROUND(W65-[3]Escalation!M25*(1+'[3]Total by category'!$I$22)*10^6,4)&lt;&gt;0),1,0)</f>
        <v>0</v>
      </c>
      <c r="X67" s="70">
        <f>IF(OR(ISERROR(X65),ROUND(X65-[3]Escalation!N25*(1+'[3]Total by category'!$I$22)*10^6,4)&lt;&gt;0),1,0)</f>
        <v>0</v>
      </c>
    </row>
    <row r="69" spans="1:24" s="4" customFormat="1" ht="15" x14ac:dyDescent="0.35">
      <c r="B69" s="4" t="s">
        <v>33</v>
      </c>
    </row>
  </sheetData>
  <conditionalFormatting sqref="B2">
    <cfRule type="cellIs" dxfId="867" priority="1" operator="notEqual">
      <formula>"No Errors Found"</formula>
    </cfRule>
  </conditionalFormatting>
  <pageMargins left="0.70866141732283472" right="0.70866141732283472" top="0.74803149606299213" bottom="0.74803149606299213" header="0.31496062992125984" footer="0.31496062992125984"/>
  <pageSetup paperSize="9" scale="44" fitToHeight="1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AC794"/>
  <sheetViews>
    <sheetView showGridLines="0" zoomScaleNormal="100" workbookViewId="0">
      <pane xSplit="1" ySplit="10" topLeftCell="B765" activePane="bottomRight" state="frozen"/>
      <selection activeCell="E31" sqref="E31"/>
      <selection pane="topRight" activeCell="E31" sqref="E31"/>
      <selection pane="bottomLeft" activeCell="E31" sqref="E31"/>
      <selection pane="bottomRight" activeCell="P549" sqref="A548:P549"/>
    </sheetView>
  </sheetViews>
  <sheetFormatPr defaultColWidth="9.33203125" defaultRowHeight="10.199999999999999" outlineLevelRow="1" outlineLevelCol="1" x14ac:dyDescent="0.35"/>
  <cols>
    <col min="1" max="1" width="3.33203125" style="7" customWidth="1"/>
    <col min="2" max="3" width="2.796875" style="7" customWidth="1"/>
    <col min="4" max="4" width="36.6640625" style="7" customWidth="1"/>
    <col min="5" max="5" width="102.1328125" style="7" customWidth="1" outlineLevel="1"/>
    <col min="6" max="6" width="11.796875" style="7" customWidth="1"/>
    <col min="7" max="7" width="9.1328125" style="7" customWidth="1"/>
    <col min="8" max="8" width="12" style="7" customWidth="1"/>
    <col min="9" max="9" width="10" style="7" customWidth="1"/>
    <col min="10" max="10" width="4" style="7" customWidth="1"/>
    <col min="11" max="26" width="15.6640625" style="7" customWidth="1"/>
    <col min="27" max="27" width="2.1328125" style="7" customWidth="1"/>
    <col min="28" max="29" width="15.6640625" style="7" customWidth="1"/>
    <col min="30" max="31" width="10.796875" style="7" customWidth="1"/>
    <col min="32" max="16384" width="9.33203125" style="7"/>
  </cols>
  <sheetData>
    <row r="1" spans="1:29" ht="18.899999999999999" x14ac:dyDescent="0.35">
      <c r="A1" s="70" t="e">
        <f>IF(SUM($A11:$A794)&gt;0,1,0)</f>
        <v>#REF!</v>
      </c>
      <c r="B1" s="5" t="s">
        <v>293</v>
      </c>
    </row>
    <row r="2" spans="1:29" x14ac:dyDescent="0.35">
      <c r="B2" s="18" t="str">
        <f>Title_Msg</f>
        <v>No Errors Found</v>
      </c>
    </row>
    <row r="3" spans="1:29" x14ac:dyDescent="0.35">
      <c r="B3" s="55" t="s">
        <v>50</v>
      </c>
      <c r="C3" s="49"/>
      <c r="D3" s="49"/>
      <c r="E3" s="49"/>
      <c r="F3" s="49"/>
    </row>
    <row r="4" spans="1:29" ht="12.3" x14ac:dyDescent="0.35">
      <c r="B4" s="46" t="str">
        <f>Model_Name</f>
        <v>Rest RIN Population Model - Power and Water Corporation (PWC)</v>
      </c>
    </row>
    <row r="5" spans="1:29" ht="12.3" hidden="1" outlineLevel="1" x14ac:dyDescent="0.35">
      <c r="B5" s="15" t="s">
        <v>54</v>
      </c>
      <c r="Q5" s="61">
        <v>41821</v>
      </c>
      <c r="R5" s="61">
        <v>42186</v>
      </c>
      <c r="S5" s="61">
        <v>42552</v>
      </c>
      <c r="T5" s="61">
        <v>42917</v>
      </c>
      <c r="U5" s="61">
        <v>43282</v>
      </c>
      <c r="V5" s="61">
        <v>43647</v>
      </c>
      <c r="W5" s="61">
        <v>44013</v>
      </c>
      <c r="X5" s="61">
        <v>44378</v>
      </c>
      <c r="Y5" s="61">
        <v>44743</v>
      </c>
      <c r="Z5" s="61">
        <v>45108</v>
      </c>
    </row>
    <row r="6" spans="1:29" ht="12.3" hidden="1" outlineLevel="1" x14ac:dyDescent="0.35">
      <c r="B6" s="15" t="s">
        <v>55</v>
      </c>
      <c r="Q6" s="61">
        <v>42185</v>
      </c>
      <c r="R6" s="61">
        <v>42551</v>
      </c>
      <c r="S6" s="61">
        <v>42916</v>
      </c>
      <c r="T6" s="61">
        <v>43281</v>
      </c>
      <c r="U6" s="61">
        <v>43646</v>
      </c>
      <c r="V6" s="61">
        <v>44012</v>
      </c>
      <c r="W6" s="61">
        <v>44377</v>
      </c>
      <c r="X6" s="61">
        <v>44742</v>
      </c>
      <c r="Y6" s="61">
        <v>45107</v>
      </c>
      <c r="Z6" s="61">
        <v>45473</v>
      </c>
    </row>
    <row r="7" spans="1:29" ht="12.3" hidden="1" outlineLevel="1" x14ac:dyDescent="0.35">
      <c r="B7" s="15" t="s">
        <v>53</v>
      </c>
      <c r="Q7" s="62">
        <v>1</v>
      </c>
      <c r="R7" s="62">
        <v>2</v>
      </c>
      <c r="S7" s="62">
        <v>3</v>
      </c>
      <c r="T7" s="62">
        <v>4</v>
      </c>
      <c r="U7" s="62">
        <v>5</v>
      </c>
      <c r="V7" s="62">
        <v>6</v>
      </c>
      <c r="W7" s="62">
        <v>7</v>
      </c>
      <c r="X7" s="62">
        <v>8</v>
      </c>
      <c r="Y7" s="62">
        <v>9</v>
      </c>
      <c r="Z7" s="62">
        <v>10</v>
      </c>
    </row>
    <row r="8" spans="1:29" ht="12.3" hidden="1" outlineLevel="1" x14ac:dyDescent="0.35">
      <c r="B8" s="15" t="s">
        <v>60</v>
      </c>
      <c r="Q8" s="63">
        <v>2015</v>
      </c>
      <c r="R8" s="63">
        <v>2016</v>
      </c>
      <c r="S8" s="63">
        <v>2017</v>
      </c>
      <c r="T8" s="63">
        <v>2018</v>
      </c>
      <c r="U8" s="63">
        <v>2019</v>
      </c>
      <c r="V8" s="63">
        <v>2020</v>
      </c>
      <c r="W8" s="63">
        <v>2021</v>
      </c>
      <c r="X8" s="63">
        <v>2022</v>
      </c>
      <c r="Y8" s="63">
        <v>2023</v>
      </c>
      <c r="Z8" s="63">
        <v>2024</v>
      </c>
    </row>
    <row r="9" spans="1:29" ht="12.3" hidden="1" outlineLevel="1" x14ac:dyDescent="0.35">
      <c r="B9" s="15" t="s">
        <v>61</v>
      </c>
      <c r="Q9" s="63" t="s">
        <v>62</v>
      </c>
      <c r="R9" s="63" t="s">
        <v>62</v>
      </c>
      <c r="S9" s="63" t="s">
        <v>62</v>
      </c>
      <c r="T9" s="63" t="s">
        <v>59</v>
      </c>
      <c r="U9" s="63" t="s">
        <v>63</v>
      </c>
      <c r="V9" s="63" t="s">
        <v>63</v>
      </c>
      <c r="W9" s="63" t="s">
        <v>63</v>
      </c>
      <c r="X9" s="63" t="s">
        <v>63</v>
      </c>
      <c r="Y9" s="63" t="s">
        <v>63</v>
      </c>
      <c r="Z9" s="63" t="s">
        <v>63</v>
      </c>
    </row>
    <row r="10" spans="1:29" ht="12.3" collapsed="1" x14ac:dyDescent="0.35">
      <c r="B10" s="10" t="s">
        <v>64</v>
      </c>
      <c r="F10" s="59" t="s">
        <v>65</v>
      </c>
      <c r="G10" s="59" t="s">
        <v>66</v>
      </c>
      <c r="H10" s="59" t="s">
        <v>67</v>
      </c>
      <c r="I10" s="59" t="s">
        <v>68</v>
      </c>
      <c r="J10" s="59"/>
      <c r="K10" s="59" t="s">
        <v>217</v>
      </c>
      <c r="L10" s="59" t="s">
        <v>216</v>
      </c>
      <c r="M10" s="59" t="s">
        <v>215</v>
      </c>
      <c r="N10" s="59" t="s">
        <v>214</v>
      </c>
      <c r="O10" s="59" t="s">
        <v>213</v>
      </c>
      <c r="P10" s="59" t="s">
        <v>212</v>
      </c>
      <c r="Q10" s="59" t="s">
        <v>1771</v>
      </c>
      <c r="R10" s="59" t="s">
        <v>1772</v>
      </c>
      <c r="S10" s="59" t="s">
        <v>618</v>
      </c>
      <c r="T10" s="59" t="s">
        <v>602</v>
      </c>
      <c r="U10" s="59" t="s">
        <v>603</v>
      </c>
      <c r="V10" s="59" t="s">
        <v>604</v>
      </c>
      <c r="W10" s="59" t="s">
        <v>605</v>
      </c>
      <c r="X10" s="59" t="s">
        <v>606</v>
      </c>
      <c r="Y10" s="59" t="s">
        <v>607</v>
      </c>
      <c r="Z10" s="59" t="s">
        <v>608</v>
      </c>
      <c r="AB10" s="71" t="s">
        <v>1773</v>
      </c>
      <c r="AC10" s="71" t="s">
        <v>1774</v>
      </c>
    </row>
    <row r="12" spans="1:29" s="4" customFormat="1" ht="15" x14ac:dyDescent="0.35">
      <c r="B12" s="4" t="s">
        <v>294</v>
      </c>
    </row>
    <row r="13" spans="1:29" s="6" customFormat="1" ht="4.5" customHeight="1" x14ac:dyDescent="0.35"/>
    <row r="47" spans="1:29" s="6" customFormat="1" ht="11.25" customHeight="1" x14ac:dyDescent="0.35">
      <c r="A47" s="70"/>
      <c r="D47" s="15"/>
      <c r="E47" s="15"/>
      <c r="K47" s="70"/>
      <c r="L47" s="70"/>
      <c r="M47" s="70"/>
      <c r="N47" s="70"/>
      <c r="O47" s="70"/>
      <c r="P47" s="70"/>
      <c r="Q47" s="70"/>
      <c r="R47" s="70"/>
      <c r="S47" s="70"/>
      <c r="T47" s="70"/>
      <c r="U47" s="70"/>
      <c r="V47" s="70"/>
      <c r="W47" s="70"/>
      <c r="X47" s="70"/>
      <c r="Y47" s="70"/>
      <c r="Z47" s="70"/>
      <c r="AB47" s="70"/>
      <c r="AC47" s="70"/>
    </row>
    <row r="48" spans="1:29" s="13" customFormat="1" ht="14.1" x14ac:dyDescent="0.35">
      <c r="C48" s="13" t="s">
        <v>308</v>
      </c>
    </row>
    <row r="49" spans="1:29" s="6" customFormat="1" ht="11.25" customHeight="1" x14ac:dyDescent="0.35"/>
    <row r="50" spans="1:29" ht="12.3" x14ac:dyDescent="0.35">
      <c r="D50" s="73" t="s">
        <v>309</v>
      </c>
      <c r="E50" s="73"/>
      <c r="F50" s="64" t="s">
        <v>65</v>
      </c>
      <c r="G50" s="64" t="s">
        <v>66</v>
      </c>
      <c r="H50" s="64" t="s">
        <v>67</v>
      </c>
      <c r="I50" s="64" t="s">
        <v>68</v>
      </c>
      <c r="J50" s="6"/>
      <c r="K50" s="64" t="str">
        <f t="shared" ref="K50:Z50" si="0">K$10</f>
        <v>RY09</v>
      </c>
      <c r="L50" s="96" t="str">
        <f t="shared" si="0"/>
        <v>RY10</v>
      </c>
      <c r="M50" s="64" t="str">
        <f t="shared" si="0"/>
        <v>RY11</v>
      </c>
      <c r="N50" s="64" t="str">
        <f t="shared" si="0"/>
        <v>RY12</v>
      </c>
      <c r="O50" s="64" t="str">
        <f t="shared" si="0"/>
        <v>RY13</v>
      </c>
      <c r="P50" s="88" t="str">
        <f t="shared" si="0"/>
        <v>RY14</v>
      </c>
      <c r="Q50" s="96" t="str">
        <f t="shared" si="0"/>
        <v>RY15</v>
      </c>
      <c r="R50" s="64" t="str">
        <f t="shared" si="0"/>
        <v>RY16</v>
      </c>
      <c r="S50" s="64" t="str">
        <f t="shared" si="0"/>
        <v>RY17</v>
      </c>
      <c r="T50" s="64" t="str">
        <f t="shared" si="0"/>
        <v>RY18</v>
      </c>
      <c r="U50" s="88" t="str">
        <f t="shared" si="0"/>
        <v>RY19</v>
      </c>
      <c r="V50" s="64" t="str">
        <f t="shared" si="0"/>
        <v>RY20</v>
      </c>
      <c r="W50" s="64" t="str">
        <f t="shared" si="0"/>
        <v>RY21</v>
      </c>
      <c r="X50" s="64" t="str">
        <f t="shared" si="0"/>
        <v>RY22</v>
      </c>
      <c r="Y50" s="64" t="str">
        <f t="shared" si="0"/>
        <v>RY23</v>
      </c>
      <c r="Z50" s="88" t="str">
        <f t="shared" si="0"/>
        <v>RY24</v>
      </c>
      <c r="AB50" s="72" t="str">
        <f>AB$10</f>
        <v>RY15-RY19</v>
      </c>
      <c r="AC50" s="72" t="str">
        <f>AC$10</f>
        <v>RY20-RY24</v>
      </c>
    </row>
    <row r="51" spans="1:29" x14ac:dyDescent="0.35">
      <c r="J51" s="6"/>
      <c r="L51" s="97"/>
      <c r="M51" s="91"/>
      <c r="N51" s="91"/>
      <c r="O51" s="91"/>
      <c r="P51" s="89"/>
      <c r="Q51" s="97"/>
      <c r="R51" s="91"/>
      <c r="S51" s="91"/>
      <c r="T51" s="91"/>
      <c r="U51" s="89"/>
      <c r="V51" s="91"/>
      <c r="W51" s="91"/>
      <c r="X51" s="91"/>
      <c r="Y51" s="91"/>
      <c r="Z51" s="89"/>
    </row>
    <row r="52" spans="1:29" ht="12.3" x14ac:dyDescent="0.35">
      <c r="D52" s="15" t="s">
        <v>297</v>
      </c>
      <c r="E52" s="15"/>
      <c r="F52" s="75" t="s">
        <v>288</v>
      </c>
      <c r="G52" s="75" t="str">
        <f t="shared" ref="G52:G57" si="1">Dollars</f>
        <v>Dollars</v>
      </c>
      <c r="H52" s="75" t="str">
        <f t="shared" ref="H52:H57" si="2">Nominal</f>
        <v>Nominal</v>
      </c>
      <c r="I52" s="75" t="str">
        <f t="shared" ref="I52:I57" si="3">Mid_year</f>
        <v>Mid year</v>
      </c>
      <c r="J52" s="6"/>
      <c r="K52" s="105">
        <v>0</v>
      </c>
      <c r="L52" s="106">
        <v>0</v>
      </c>
      <c r="M52" s="107">
        <v>0</v>
      </c>
      <c r="N52" s="107">
        <v>0</v>
      </c>
      <c r="O52" s="107">
        <v>0</v>
      </c>
      <c r="P52" s="199">
        <v>0</v>
      </c>
      <c r="Q52" s="106">
        <v>0</v>
      </c>
      <c r="R52" s="107">
        <v>0</v>
      </c>
      <c r="S52" s="107">
        <v>0</v>
      </c>
      <c r="T52" s="103"/>
      <c r="U52" s="104"/>
      <c r="V52" s="103"/>
      <c r="W52" s="103"/>
      <c r="X52" s="103"/>
      <c r="Y52" s="103"/>
      <c r="Z52" s="104"/>
      <c r="AB52" s="101"/>
      <c r="AC52" s="101"/>
    </row>
    <row r="53" spans="1:29" ht="12.3" x14ac:dyDescent="0.35">
      <c r="D53" s="15" t="s">
        <v>125</v>
      </c>
      <c r="E53" s="15"/>
      <c r="F53" s="75" t="s">
        <v>288</v>
      </c>
      <c r="G53" s="75" t="str">
        <f t="shared" si="1"/>
        <v>Dollars</v>
      </c>
      <c r="H53" s="75" t="str">
        <f t="shared" si="2"/>
        <v>Nominal</v>
      </c>
      <c r="I53" s="75" t="str">
        <f t="shared" si="3"/>
        <v>Mid year</v>
      </c>
      <c r="J53" s="6"/>
      <c r="K53" s="105">
        <v>0</v>
      </c>
      <c r="L53" s="106">
        <v>0</v>
      </c>
      <c r="M53" s="107">
        <v>0</v>
      </c>
      <c r="N53" s="107">
        <v>0</v>
      </c>
      <c r="O53" s="107">
        <v>0</v>
      </c>
      <c r="P53" s="199">
        <v>0</v>
      </c>
      <c r="Q53" s="106">
        <v>0</v>
      </c>
      <c r="R53" s="107">
        <v>0</v>
      </c>
      <c r="S53" s="107">
        <v>0</v>
      </c>
      <c r="T53" s="103"/>
      <c r="U53" s="104"/>
      <c r="V53" s="103"/>
      <c r="W53" s="103"/>
      <c r="X53" s="103"/>
      <c r="Y53" s="103"/>
      <c r="Z53" s="104"/>
      <c r="AB53" s="101"/>
      <c r="AC53" s="101"/>
    </row>
    <row r="54" spans="1:29" ht="12.3" x14ac:dyDescent="0.35">
      <c r="D54" s="15" t="s">
        <v>298</v>
      </c>
      <c r="E54" s="15"/>
      <c r="F54" s="75" t="s">
        <v>288</v>
      </c>
      <c r="G54" s="75" t="str">
        <f t="shared" si="1"/>
        <v>Dollars</v>
      </c>
      <c r="H54" s="75" t="str">
        <f t="shared" si="2"/>
        <v>Nominal</v>
      </c>
      <c r="I54" s="75" t="str">
        <f t="shared" si="3"/>
        <v>Mid year</v>
      </c>
      <c r="J54" s="6"/>
      <c r="K54" s="105">
        <v>0</v>
      </c>
      <c r="L54" s="106">
        <v>0</v>
      </c>
      <c r="M54" s="107">
        <v>0</v>
      </c>
      <c r="N54" s="107">
        <v>0</v>
      </c>
      <c r="O54" s="107">
        <v>0</v>
      </c>
      <c r="P54" s="199">
        <v>0</v>
      </c>
      <c r="Q54" s="106">
        <v>0</v>
      </c>
      <c r="R54" s="107">
        <v>0</v>
      </c>
      <c r="S54" s="107">
        <v>0</v>
      </c>
      <c r="T54" s="103"/>
      <c r="U54" s="104"/>
      <c r="V54" s="103"/>
      <c r="W54" s="103"/>
      <c r="X54" s="103"/>
      <c r="Y54" s="103"/>
      <c r="Z54" s="104"/>
      <c r="AB54" s="101"/>
      <c r="AC54" s="101"/>
    </row>
    <row r="55" spans="1:29" ht="12.3" x14ac:dyDescent="0.35">
      <c r="D55" s="15" t="s">
        <v>111</v>
      </c>
      <c r="E55" s="15"/>
      <c r="F55" s="75" t="s">
        <v>288</v>
      </c>
      <c r="G55" s="75" t="str">
        <f t="shared" si="1"/>
        <v>Dollars</v>
      </c>
      <c r="H55" s="75" t="str">
        <f t="shared" si="2"/>
        <v>Nominal</v>
      </c>
      <c r="I55" s="75" t="str">
        <f t="shared" si="3"/>
        <v>Mid year</v>
      </c>
      <c r="J55" s="6"/>
      <c r="K55" s="105">
        <v>0</v>
      </c>
      <c r="L55" s="106">
        <v>0</v>
      </c>
      <c r="M55" s="107">
        <v>0</v>
      </c>
      <c r="N55" s="107">
        <v>0</v>
      </c>
      <c r="O55" s="107">
        <v>0</v>
      </c>
      <c r="P55" s="199">
        <v>0</v>
      </c>
      <c r="Q55" s="106">
        <v>0</v>
      </c>
      <c r="R55" s="107">
        <v>0</v>
      </c>
      <c r="S55" s="107">
        <v>0</v>
      </c>
      <c r="T55" s="103"/>
      <c r="U55" s="104"/>
      <c r="V55" s="103"/>
      <c r="W55" s="103"/>
      <c r="X55" s="103"/>
      <c r="Y55" s="103"/>
      <c r="Z55" s="104"/>
      <c r="AB55" s="101"/>
      <c r="AC55" s="101"/>
    </row>
    <row r="56" spans="1:29" ht="12.3" x14ac:dyDescent="0.35">
      <c r="D56" s="15" t="s">
        <v>299</v>
      </c>
      <c r="E56" s="15"/>
      <c r="F56" s="75" t="s">
        <v>288</v>
      </c>
      <c r="G56" s="75" t="str">
        <f t="shared" si="1"/>
        <v>Dollars</v>
      </c>
      <c r="H56" s="75" t="str">
        <f t="shared" si="2"/>
        <v>Nominal</v>
      </c>
      <c r="I56" s="75" t="str">
        <f t="shared" si="3"/>
        <v>Mid year</v>
      </c>
      <c r="J56" s="6"/>
      <c r="K56" s="105">
        <v>0</v>
      </c>
      <c r="L56" s="106">
        <v>0</v>
      </c>
      <c r="M56" s="107">
        <v>0</v>
      </c>
      <c r="N56" s="107">
        <v>0</v>
      </c>
      <c r="O56" s="107">
        <v>0</v>
      </c>
      <c r="P56" s="199">
        <v>0</v>
      </c>
      <c r="Q56" s="106">
        <v>0</v>
      </c>
      <c r="R56" s="107">
        <v>0</v>
      </c>
      <c r="S56" s="107">
        <v>0</v>
      </c>
      <c r="T56" s="103"/>
      <c r="U56" s="104"/>
      <c r="V56" s="103"/>
      <c r="W56" s="103"/>
      <c r="X56" s="103"/>
      <c r="Y56" s="103"/>
      <c r="Z56" s="104"/>
      <c r="AB56" s="101"/>
      <c r="AC56" s="101"/>
    </row>
    <row r="57" spans="1:29" ht="12.3" x14ac:dyDescent="0.35">
      <c r="D57" s="15" t="s">
        <v>300</v>
      </c>
      <c r="E57" s="15"/>
      <c r="F57" s="75" t="s">
        <v>288</v>
      </c>
      <c r="G57" s="75" t="str">
        <f t="shared" si="1"/>
        <v>Dollars</v>
      </c>
      <c r="H57" s="75" t="str">
        <f t="shared" si="2"/>
        <v>Nominal</v>
      </c>
      <c r="I57" s="75" t="str">
        <f t="shared" si="3"/>
        <v>Mid year</v>
      </c>
      <c r="J57" s="6"/>
      <c r="K57" s="105">
        <v>0</v>
      </c>
      <c r="L57" s="106">
        <v>0</v>
      </c>
      <c r="M57" s="107">
        <v>0</v>
      </c>
      <c r="N57" s="107">
        <v>0</v>
      </c>
      <c r="O57" s="107">
        <v>0</v>
      </c>
      <c r="P57" s="199">
        <v>0</v>
      </c>
      <c r="Q57" s="106">
        <v>0</v>
      </c>
      <c r="R57" s="107">
        <v>0</v>
      </c>
      <c r="S57" s="107">
        <v>0</v>
      </c>
      <c r="T57" s="103"/>
      <c r="U57" s="104"/>
      <c r="V57" s="103"/>
      <c r="W57" s="103"/>
      <c r="X57" s="103"/>
      <c r="Y57" s="103"/>
      <c r="Z57" s="104"/>
      <c r="AB57" s="101"/>
      <c r="AC57" s="101"/>
    </row>
    <row r="58" spans="1:29" s="6" customFormat="1" ht="11.25" customHeight="1" x14ac:dyDescent="0.35"/>
    <row r="59" spans="1:29" ht="12.3" x14ac:dyDescent="0.35">
      <c r="D59" s="15" t="s">
        <v>301</v>
      </c>
      <c r="E59" s="15"/>
      <c r="F59" s="75" t="s">
        <v>288</v>
      </c>
      <c r="G59" s="75" t="str">
        <f>Dollars</f>
        <v>Dollars</v>
      </c>
      <c r="H59" s="75" t="str">
        <f>Nominal</f>
        <v>Nominal</v>
      </c>
      <c r="I59" s="75" t="str">
        <f>Mid_year</f>
        <v>Mid year</v>
      </c>
      <c r="J59" s="6"/>
      <c r="K59" s="105">
        <v>0</v>
      </c>
      <c r="L59" s="106">
        <v>0</v>
      </c>
      <c r="M59" s="107">
        <v>0</v>
      </c>
      <c r="N59" s="107">
        <v>0</v>
      </c>
      <c r="O59" s="107">
        <v>0</v>
      </c>
      <c r="P59" s="199">
        <v>0</v>
      </c>
      <c r="Q59" s="106">
        <v>0</v>
      </c>
      <c r="R59" s="107">
        <v>0</v>
      </c>
      <c r="S59" s="107">
        <v>0</v>
      </c>
      <c r="T59" s="103"/>
      <c r="U59" s="104"/>
      <c r="V59" s="103"/>
      <c r="W59" s="103"/>
      <c r="X59" s="103"/>
      <c r="Y59" s="103"/>
      <c r="Z59" s="104"/>
      <c r="AB59" s="101"/>
      <c r="AC59" s="101"/>
    </row>
    <row r="60" spans="1:29" x14ac:dyDescent="0.35">
      <c r="J60" s="6"/>
      <c r="L60" s="97"/>
      <c r="M60" s="91"/>
      <c r="N60" s="91"/>
      <c r="O60" s="91"/>
      <c r="P60" s="89"/>
      <c r="Q60" s="97"/>
      <c r="R60" s="91"/>
      <c r="S60" s="91"/>
      <c r="T60" s="91"/>
      <c r="U60" s="89"/>
      <c r="V60" s="91"/>
      <c r="W60" s="91"/>
      <c r="X60" s="91"/>
      <c r="Y60" s="91"/>
      <c r="Z60" s="89"/>
    </row>
    <row r="61" spans="1:29" ht="12.3" x14ac:dyDescent="0.35">
      <c r="D61" s="74" t="s">
        <v>302</v>
      </c>
      <c r="E61" s="74"/>
      <c r="F61" s="67" t="s">
        <v>134</v>
      </c>
      <c r="G61" s="67" t="str">
        <f>G52</f>
        <v>Dollars</v>
      </c>
      <c r="H61" s="67" t="str">
        <f>H52</f>
        <v>Nominal</v>
      </c>
      <c r="I61" s="67" t="str">
        <f>I52</f>
        <v>Mid year</v>
      </c>
      <c r="J61" s="6"/>
      <c r="K61" s="66">
        <f t="shared" ref="K61:Z61" si="4">SUM(K52:K57)</f>
        <v>0</v>
      </c>
      <c r="L61" s="99">
        <f t="shared" si="4"/>
        <v>0</v>
      </c>
      <c r="M61" s="66">
        <f t="shared" si="4"/>
        <v>0</v>
      </c>
      <c r="N61" s="66">
        <f t="shared" si="4"/>
        <v>0</v>
      </c>
      <c r="O61" s="66">
        <f t="shared" si="4"/>
        <v>0</v>
      </c>
      <c r="P61" s="90">
        <f t="shared" si="4"/>
        <v>0</v>
      </c>
      <c r="Q61" s="99">
        <f t="shared" si="4"/>
        <v>0</v>
      </c>
      <c r="R61" s="66">
        <f t="shared" si="4"/>
        <v>0</v>
      </c>
      <c r="S61" s="66">
        <f t="shared" si="4"/>
        <v>0</v>
      </c>
      <c r="T61" s="66">
        <f t="shared" si="4"/>
        <v>0</v>
      </c>
      <c r="U61" s="90">
        <f t="shared" si="4"/>
        <v>0</v>
      </c>
      <c r="V61" s="66">
        <f t="shared" si="4"/>
        <v>0</v>
      </c>
      <c r="W61" s="66">
        <f t="shared" si="4"/>
        <v>0</v>
      </c>
      <c r="X61" s="66">
        <f t="shared" si="4"/>
        <v>0</v>
      </c>
      <c r="Y61" s="66">
        <f t="shared" si="4"/>
        <v>0</v>
      </c>
      <c r="Z61" s="90">
        <f t="shared" si="4"/>
        <v>0</v>
      </c>
      <c r="AB61" s="66">
        <f>SUM(AB52:AB57)</f>
        <v>0</v>
      </c>
      <c r="AC61" s="66">
        <f>SUM(AC52:AC57)</f>
        <v>0</v>
      </c>
    </row>
    <row r="62" spans="1:29" s="6" customFormat="1" ht="11.25" customHeight="1" x14ac:dyDescent="0.35"/>
    <row r="63" spans="1:29" s="6" customFormat="1" ht="11.25" customHeight="1" x14ac:dyDescent="0.35">
      <c r="A63" s="70">
        <f>IF(SUM($Q63:$AC63)&gt;0,1,0)</f>
        <v>0</v>
      </c>
      <c r="D63" s="15" t="s">
        <v>139</v>
      </c>
      <c r="E63" s="15"/>
      <c r="K63" s="70">
        <f t="shared" ref="K63:Z63" si="5">IF(ISERROR(K61),1,0)</f>
        <v>0</v>
      </c>
      <c r="L63" s="70">
        <f t="shared" si="5"/>
        <v>0</v>
      </c>
      <c r="M63" s="70">
        <f t="shared" si="5"/>
        <v>0</v>
      </c>
      <c r="N63" s="70">
        <f t="shared" si="5"/>
        <v>0</v>
      </c>
      <c r="O63" s="70">
        <f t="shared" si="5"/>
        <v>0</v>
      </c>
      <c r="P63" s="70">
        <f t="shared" si="5"/>
        <v>0</v>
      </c>
      <c r="Q63" s="70">
        <f t="shared" si="5"/>
        <v>0</v>
      </c>
      <c r="R63" s="70">
        <f t="shared" si="5"/>
        <v>0</v>
      </c>
      <c r="S63" s="70">
        <f t="shared" si="5"/>
        <v>0</v>
      </c>
      <c r="T63" s="70">
        <f t="shared" si="5"/>
        <v>0</v>
      </c>
      <c r="U63" s="70">
        <f t="shared" si="5"/>
        <v>0</v>
      </c>
      <c r="V63" s="70">
        <f t="shared" si="5"/>
        <v>0</v>
      </c>
      <c r="W63" s="70">
        <f t="shared" si="5"/>
        <v>0</v>
      </c>
      <c r="X63" s="70">
        <f t="shared" si="5"/>
        <v>0</v>
      </c>
      <c r="Y63" s="70">
        <f t="shared" si="5"/>
        <v>0</v>
      </c>
      <c r="Z63" s="70">
        <f t="shared" si="5"/>
        <v>0</v>
      </c>
      <c r="AB63" s="70">
        <f>IF(ISERROR(AB61),1,0)</f>
        <v>0</v>
      </c>
      <c r="AC63" s="70">
        <f>IF(ISERROR(AC61),1,0)</f>
        <v>0</v>
      </c>
    </row>
    <row r="64" spans="1:29" s="6" customFormat="1" ht="11.25" customHeight="1" x14ac:dyDescent="0.35">
      <c r="A64" s="70"/>
      <c r="D64" s="15"/>
      <c r="E64" s="15"/>
      <c r="K64" s="70"/>
      <c r="L64" s="70"/>
      <c r="M64" s="70"/>
      <c r="N64" s="70"/>
      <c r="O64" s="70"/>
      <c r="P64" s="70"/>
      <c r="Q64" s="70"/>
      <c r="R64" s="70"/>
      <c r="S64" s="70"/>
      <c r="T64" s="70"/>
      <c r="U64" s="70"/>
      <c r="V64" s="70"/>
      <c r="W64" s="70"/>
      <c r="X64" s="70"/>
      <c r="Y64" s="70"/>
      <c r="Z64" s="70"/>
      <c r="AB64" s="70"/>
      <c r="AC64" s="70"/>
    </row>
    <row r="81" spans="1:29" s="6" customFormat="1" ht="11.25" customHeight="1" x14ac:dyDescent="0.35">
      <c r="A81" s="70"/>
      <c r="D81" s="15"/>
      <c r="E81" s="15"/>
      <c r="K81" s="70"/>
      <c r="L81" s="70"/>
      <c r="M81" s="70"/>
      <c r="N81" s="70"/>
      <c r="O81" s="70"/>
      <c r="P81" s="70"/>
      <c r="Q81" s="70"/>
      <c r="R81" s="70"/>
      <c r="S81" s="70"/>
      <c r="T81" s="70"/>
      <c r="U81" s="70"/>
      <c r="V81" s="70"/>
      <c r="W81" s="70"/>
      <c r="X81" s="70"/>
      <c r="Y81" s="70"/>
      <c r="Z81" s="70"/>
      <c r="AB81" s="70"/>
      <c r="AC81" s="70"/>
    </row>
    <row r="98" spans="1:29" s="6" customFormat="1" ht="11.25" customHeight="1" x14ac:dyDescent="0.35">
      <c r="A98" s="70"/>
      <c r="D98" s="15"/>
      <c r="E98" s="15"/>
      <c r="K98" s="70"/>
      <c r="L98" s="70"/>
      <c r="M98" s="70"/>
      <c r="N98" s="70"/>
      <c r="O98" s="70"/>
      <c r="P98" s="70"/>
      <c r="Q98" s="70"/>
      <c r="R98" s="70"/>
      <c r="S98" s="70"/>
      <c r="T98" s="70"/>
      <c r="U98" s="70"/>
      <c r="V98" s="70"/>
      <c r="W98" s="70"/>
      <c r="X98" s="70"/>
      <c r="Y98" s="70"/>
      <c r="Z98" s="70"/>
      <c r="AB98" s="70"/>
      <c r="AC98" s="70"/>
    </row>
    <row r="99" spans="1:29" s="13" customFormat="1" ht="14.1" x14ac:dyDescent="0.35">
      <c r="C99" s="13" t="s">
        <v>316</v>
      </c>
    </row>
    <row r="100" spans="1:29" s="6" customFormat="1" ht="11.25" customHeight="1" x14ac:dyDescent="0.35"/>
    <row r="238" spans="1:29" s="6" customFormat="1" ht="11.25" customHeight="1" x14ac:dyDescent="0.35">
      <c r="A238" s="70"/>
      <c r="D238" s="15"/>
      <c r="E238" s="15"/>
      <c r="K238" s="70"/>
      <c r="L238" s="70"/>
      <c r="M238" s="70"/>
      <c r="N238" s="70"/>
      <c r="O238" s="70"/>
      <c r="P238" s="70"/>
      <c r="Q238" s="70"/>
      <c r="R238" s="70"/>
      <c r="S238" s="70"/>
      <c r="T238" s="70"/>
      <c r="U238" s="70"/>
      <c r="V238" s="70"/>
      <c r="W238" s="70"/>
      <c r="X238" s="70"/>
      <c r="Y238" s="70"/>
      <c r="Z238" s="70"/>
      <c r="AB238" s="70"/>
      <c r="AC238" s="70"/>
    </row>
    <row r="239" spans="1:29" s="13" customFormat="1" ht="14.1" x14ac:dyDescent="0.35">
      <c r="C239" s="13" t="s">
        <v>439</v>
      </c>
    </row>
    <row r="240" spans="1:29" s="6" customFormat="1" ht="11.25" customHeight="1" x14ac:dyDescent="0.35"/>
    <row r="241" spans="1:29" ht="12.3" x14ac:dyDescent="0.35">
      <c r="D241" s="73" t="s">
        <v>440</v>
      </c>
      <c r="E241" s="73"/>
      <c r="F241" s="64" t="s">
        <v>65</v>
      </c>
      <c r="G241" s="64" t="s">
        <v>66</v>
      </c>
      <c r="H241" s="64" t="s">
        <v>67</v>
      </c>
      <c r="I241" s="64" t="s">
        <v>68</v>
      </c>
      <c r="J241" s="6"/>
      <c r="K241" s="64" t="str">
        <f t="shared" ref="K241:Z241" si="6">K$10</f>
        <v>RY09</v>
      </c>
      <c r="L241" s="96" t="str">
        <f t="shared" si="6"/>
        <v>RY10</v>
      </c>
      <c r="M241" s="64" t="str">
        <f t="shared" si="6"/>
        <v>RY11</v>
      </c>
      <c r="N241" s="64" t="str">
        <f t="shared" si="6"/>
        <v>RY12</v>
      </c>
      <c r="O241" s="64" t="str">
        <f t="shared" si="6"/>
        <v>RY13</v>
      </c>
      <c r="P241" s="88" t="str">
        <f t="shared" si="6"/>
        <v>RY14</v>
      </c>
      <c r="Q241" s="96" t="str">
        <f t="shared" si="6"/>
        <v>RY15</v>
      </c>
      <c r="R241" s="64" t="str">
        <f t="shared" si="6"/>
        <v>RY16</v>
      </c>
      <c r="S241" s="64" t="str">
        <f t="shared" si="6"/>
        <v>RY17</v>
      </c>
      <c r="T241" s="64" t="str">
        <f t="shared" si="6"/>
        <v>RY18</v>
      </c>
      <c r="U241" s="88" t="str">
        <f t="shared" si="6"/>
        <v>RY19</v>
      </c>
      <c r="V241" s="64" t="str">
        <f t="shared" si="6"/>
        <v>RY20</v>
      </c>
      <c r="W241" s="64" t="str">
        <f t="shared" si="6"/>
        <v>RY21</v>
      </c>
      <c r="X241" s="64" t="str">
        <f t="shared" si="6"/>
        <v>RY22</v>
      </c>
      <c r="Y241" s="64" t="str">
        <f t="shared" si="6"/>
        <v>RY23</v>
      </c>
      <c r="Z241" s="88" t="str">
        <f t="shared" si="6"/>
        <v>RY24</v>
      </c>
      <c r="AB241" s="72" t="str">
        <f>AB$10</f>
        <v>RY15-RY19</v>
      </c>
      <c r="AC241" s="72" t="str">
        <f>AC$10</f>
        <v>RY20-RY24</v>
      </c>
    </row>
    <row r="242" spans="1:29" x14ac:dyDescent="0.35">
      <c r="J242" s="6"/>
      <c r="L242" s="97"/>
      <c r="M242" s="91"/>
      <c r="N242" s="91"/>
      <c r="O242" s="91"/>
      <c r="P242" s="89"/>
      <c r="Q242" s="97"/>
      <c r="R242" s="91"/>
      <c r="S242" s="91"/>
      <c r="T242" s="91"/>
      <c r="U242" s="89"/>
      <c r="V242" s="91"/>
      <c r="W242" s="91"/>
      <c r="X242" s="91"/>
      <c r="Y242" s="91"/>
      <c r="Z242" s="89"/>
    </row>
    <row r="243" spans="1:29" ht="12.3" x14ac:dyDescent="0.35">
      <c r="D243" s="15" t="s">
        <v>441</v>
      </c>
      <c r="E243" s="15"/>
      <c r="F243" s="75" t="s">
        <v>288</v>
      </c>
      <c r="G243" s="75" t="str">
        <f t="shared" ref="G243:G251" si="7">Dollars</f>
        <v>Dollars</v>
      </c>
      <c r="H243" s="75" t="str">
        <f t="shared" ref="H243:H251" si="8">Nominal</f>
        <v>Nominal</v>
      </c>
      <c r="I243" s="75" t="str">
        <f t="shared" ref="I243:I251" si="9">Mid_year</f>
        <v>Mid year</v>
      </c>
      <c r="J243" s="6"/>
      <c r="K243" s="105">
        <v>0</v>
      </c>
      <c r="L243" s="106">
        <v>0</v>
      </c>
      <c r="M243" s="107">
        <v>0</v>
      </c>
      <c r="N243" s="107">
        <v>0</v>
      </c>
      <c r="O243" s="107">
        <v>0</v>
      </c>
      <c r="P243" s="199">
        <v>1319033.6479632831</v>
      </c>
      <c r="Q243" s="106">
        <v>1244113.3274432784</v>
      </c>
      <c r="R243" s="107">
        <v>983141.17565894476</v>
      </c>
      <c r="S243" s="107">
        <v>0</v>
      </c>
      <c r="T243" s="103"/>
      <c r="U243" s="104"/>
      <c r="V243" s="103"/>
      <c r="W243" s="103"/>
      <c r="X243" s="103"/>
      <c r="Y243" s="103"/>
      <c r="Z243" s="104"/>
      <c r="AB243" s="101"/>
      <c r="AC243" s="101"/>
    </row>
    <row r="244" spans="1:29" ht="12.3" x14ac:dyDescent="0.35">
      <c r="D244" s="15" t="s">
        <v>442</v>
      </c>
      <c r="E244" s="15"/>
      <c r="F244" s="75" t="s">
        <v>288</v>
      </c>
      <c r="G244" s="75" t="str">
        <f t="shared" si="7"/>
        <v>Dollars</v>
      </c>
      <c r="H244" s="75" t="str">
        <f t="shared" si="8"/>
        <v>Nominal</v>
      </c>
      <c r="I244" s="75" t="str">
        <f t="shared" si="9"/>
        <v>Mid year</v>
      </c>
      <c r="J244" s="6"/>
      <c r="K244" s="105">
        <v>0</v>
      </c>
      <c r="L244" s="106">
        <v>0</v>
      </c>
      <c r="M244" s="107">
        <v>0</v>
      </c>
      <c r="N244" s="107">
        <v>0</v>
      </c>
      <c r="O244" s="107">
        <v>0</v>
      </c>
      <c r="P244" s="199">
        <v>3538458.3455407037</v>
      </c>
      <c r="Q244" s="106">
        <v>4822086.9990599342</v>
      </c>
      <c r="R244" s="107">
        <v>1333175.9242264633</v>
      </c>
      <c r="S244" s="107">
        <v>0</v>
      </c>
      <c r="T244" s="103"/>
      <c r="U244" s="104"/>
      <c r="V244" s="103"/>
      <c r="W244" s="103"/>
      <c r="X244" s="103"/>
      <c r="Y244" s="103"/>
      <c r="Z244" s="104"/>
      <c r="AB244" s="101"/>
      <c r="AC244" s="101"/>
    </row>
    <row r="245" spans="1:29" ht="12.3" x14ac:dyDescent="0.35">
      <c r="D245" s="15" t="s">
        <v>443</v>
      </c>
      <c r="E245" s="15"/>
      <c r="F245" s="75" t="s">
        <v>288</v>
      </c>
      <c r="G245" s="75" t="str">
        <f t="shared" si="7"/>
        <v>Dollars</v>
      </c>
      <c r="H245" s="75" t="str">
        <f t="shared" si="8"/>
        <v>Nominal</v>
      </c>
      <c r="I245" s="75" t="str">
        <f t="shared" si="9"/>
        <v>Mid year</v>
      </c>
      <c r="J245" s="6"/>
      <c r="K245" s="105">
        <v>0</v>
      </c>
      <c r="L245" s="106">
        <v>0</v>
      </c>
      <c r="M245" s="107">
        <v>0</v>
      </c>
      <c r="N245" s="107">
        <v>0</v>
      </c>
      <c r="O245" s="107">
        <v>0</v>
      </c>
      <c r="P245" s="199">
        <v>1619655.4830184935</v>
      </c>
      <c r="Q245" s="106">
        <v>1647881.0336372121</v>
      </c>
      <c r="R245" s="107">
        <v>1922998.79912604</v>
      </c>
      <c r="S245" s="107">
        <v>0</v>
      </c>
      <c r="T245" s="103"/>
      <c r="U245" s="104"/>
      <c r="V245" s="103"/>
      <c r="W245" s="103"/>
      <c r="X245" s="103"/>
      <c r="Y245" s="103"/>
      <c r="Z245" s="104"/>
      <c r="AB245" s="101"/>
      <c r="AC245" s="101"/>
    </row>
    <row r="246" spans="1:29" ht="12.3" x14ac:dyDescent="0.35">
      <c r="D246" s="15" t="s">
        <v>444</v>
      </c>
      <c r="E246" s="15"/>
      <c r="F246" s="75" t="s">
        <v>288</v>
      </c>
      <c r="G246" s="75" t="str">
        <f t="shared" si="7"/>
        <v>Dollars</v>
      </c>
      <c r="H246" s="75" t="str">
        <f t="shared" si="8"/>
        <v>Nominal</v>
      </c>
      <c r="I246" s="75" t="str">
        <f t="shared" si="9"/>
        <v>Mid year</v>
      </c>
      <c r="J246" s="6"/>
      <c r="K246" s="105">
        <v>0</v>
      </c>
      <c r="L246" s="106">
        <v>0</v>
      </c>
      <c r="M246" s="107">
        <v>0</v>
      </c>
      <c r="N246" s="107">
        <v>0</v>
      </c>
      <c r="O246" s="107">
        <v>0</v>
      </c>
      <c r="P246" s="199">
        <v>19367.201145614796</v>
      </c>
      <c r="Q246" s="106">
        <v>5871.0605574193323</v>
      </c>
      <c r="R246" s="107">
        <v>7584.9265429647112</v>
      </c>
      <c r="S246" s="107">
        <v>0</v>
      </c>
      <c r="T246" s="103"/>
      <c r="U246" s="104"/>
      <c r="V246" s="103"/>
      <c r="W246" s="103"/>
      <c r="X246" s="103"/>
      <c r="Y246" s="103"/>
      <c r="Z246" s="104"/>
      <c r="AB246" s="101"/>
      <c r="AC246" s="101"/>
    </row>
    <row r="247" spans="1:29" ht="12.3" x14ac:dyDescent="0.35">
      <c r="D247" s="15" t="s">
        <v>445</v>
      </c>
      <c r="E247" s="15"/>
      <c r="F247" s="75" t="s">
        <v>288</v>
      </c>
      <c r="G247" s="75" t="str">
        <f t="shared" si="7"/>
        <v>Dollars</v>
      </c>
      <c r="H247" s="75" t="str">
        <f t="shared" si="8"/>
        <v>Nominal</v>
      </c>
      <c r="I247" s="75" t="str">
        <f t="shared" si="9"/>
        <v>Mid year</v>
      </c>
      <c r="J247" s="6"/>
      <c r="K247" s="105">
        <v>0</v>
      </c>
      <c r="L247" s="106">
        <v>0</v>
      </c>
      <c r="M247" s="107">
        <v>0</v>
      </c>
      <c r="N247" s="107">
        <v>0</v>
      </c>
      <c r="O247" s="107">
        <v>0</v>
      </c>
      <c r="P247" s="199">
        <v>349858.19696364104</v>
      </c>
      <c r="Q247" s="106">
        <v>0</v>
      </c>
      <c r="R247" s="107">
        <v>0</v>
      </c>
      <c r="S247" s="107">
        <v>0</v>
      </c>
      <c r="T247" s="103"/>
      <c r="U247" s="104"/>
      <c r="V247" s="103"/>
      <c r="W247" s="103"/>
      <c r="X247" s="103"/>
      <c r="Y247" s="103"/>
      <c r="Z247" s="104"/>
      <c r="AB247" s="101"/>
      <c r="AC247" s="101"/>
    </row>
    <row r="248" spans="1:29" ht="12.3" x14ac:dyDescent="0.35">
      <c r="D248" s="15" t="s">
        <v>446</v>
      </c>
      <c r="E248" s="15"/>
      <c r="F248" s="75" t="s">
        <v>288</v>
      </c>
      <c r="G248" s="75" t="str">
        <f t="shared" si="7"/>
        <v>Dollars</v>
      </c>
      <c r="H248" s="75" t="str">
        <f t="shared" si="8"/>
        <v>Nominal</v>
      </c>
      <c r="I248" s="75" t="str">
        <f t="shared" si="9"/>
        <v>Mid year</v>
      </c>
      <c r="J248" s="6"/>
      <c r="K248" s="105">
        <v>0</v>
      </c>
      <c r="L248" s="106">
        <v>0</v>
      </c>
      <c r="M248" s="107">
        <v>0</v>
      </c>
      <c r="N248" s="107">
        <v>0</v>
      </c>
      <c r="O248" s="107">
        <v>0</v>
      </c>
      <c r="P248" s="199">
        <v>9351.77</v>
      </c>
      <c r="Q248" s="106">
        <v>57181.049999999996</v>
      </c>
      <c r="R248" s="107">
        <v>140736.85999999999</v>
      </c>
      <c r="S248" s="107">
        <v>0</v>
      </c>
      <c r="T248" s="103"/>
      <c r="U248" s="104"/>
      <c r="V248" s="103"/>
      <c r="W248" s="103"/>
      <c r="X248" s="103"/>
      <c r="Y248" s="103"/>
      <c r="Z248" s="104"/>
      <c r="AB248" s="101"/>
      <c r="AC248" s="101"/>
    </row>
    <row r="249" spans="1:29" ht="12.3" x14ac:dyDescent="0.35">
      <c r="D249" s="15" t="s">
        <v>447</v>
      </c>
      <c r="E249" s="15"/>
      <c r="F249" s="75" t="s">
        <v>288</v>
      </c>
      <c r="G249" s="75" t="str">
        <f t="shared" si="7"/>
        <v>Dollars</v>
      </c>
      <c r="H249" s="75" t="str">
        <f t="shared" si="8"/>
        <v>Nominal</v>
      </c>
      <c r="I249" s="75" t="str">
        <f t="shared" si="9"/>
        <v>Mid year</v>
      </c>
      <c r="J249" s="6"/>
      <c r="K249" s="105">
        <v>0</v>
      </c>
      <c r="L249" s="106">
        <v>0</v>
      </c>
      <c r="M249" s="107">
        <v>0</v>
      </c>
      <c r="N249" s="107">
        <v>0</v>
      </c>
      <c r="O249" s="107">
        <v>0</v>
      </c>
      <c r="P249" s="199">
        <v>136329.90513779473</v>
      </c>
      <c r="Q249" s="106">
        <v>12807.28</v>
      </c>
      <c r="R249" s="107">
        <v>0</v>
      </c>
      <c r="S249" s="107">
        <v>0</v>
      </c>
      <c r="T249" s="103"/>
      <c r="U249" s="104"/>
      <c r="V249" s="103"/>
      <c r="W249" s="103"/>
      <c r="X249" s="103"/>
      <c r="Y249" s="103"/>
      <c r="Z249" s="104"/>
      <c r="AB249" s="101"/>
      <c r="AC249" s="101"/>
    </row>
    <row r="250" spans="1:29" ht="12.3" x14ac:dyDescent="0.35">
      <c r="D250" s="15" t="s">
        <v>448</v>
      </c>
      <c r="E250" s="15"/>
      <c r="F250" s="75" t="s">
        <v>288</v>
      </c>
      <c r="G250" s="75" t="str">
        <f t="shared" si="7"/>
        <v>Dollars</v>
      </c>
      <c r="H250" s="75" t="str">
        <f t="shared" si="8"/>
        <v>Nominal</v>
      </c>
      <c r="I250" s="75" t="str">
        <f t="shared" si="9"/>
        <v>Mid year</v>
      </c>
      <c r="J250" s="6"/>
      <c r="K250" s="105">
        <v>0</v>
      </c>
      <c r="L250" s="106">
        <v>0</v>
      </c>
      <c r="M250" s="107">
        <v>0</v>
      </c>
      <c r="N250" s="107">
        <v>0</v>
      </c>
      <c r="O250" s="107">
        <v>0</v>
      </c>
      <c r="P250" s="199">
        <v>432253.83417723695</v>
      </c>
      <c r="Q250" s="106">
        <v>130848.53128859698</v>
      </c>
      <c r="R250" s="107">
        <v>19068.820698746844</v>
      </c>
      <c r="S250" s="107">
        <v>0</v>
      </c>
      <c r="T250" s="103"/>
      <c r="U250" s="104"/>
      <c r="V250" s="103"/>
      <c r="W250" s="103"/>
      <c r="X250" s="103"/>
      <c r="Y250" s="103"/>
      <c r="Z250" s="104"/>
      <c r="AB250" s="101"/>
      <c r="AC250" s="101"/>
    </row>
    <row r="251" spans="1:29" ht="12.3" x14ac:dyDescent="0.35">
      <c r="D251" s="15" t="s">
        <v>449</v>
      </c>
      <c r="E251" s="15"/>
      <c r="F251" s="75" t="s">
        <v>288</v>
      </c>
      <c r="G251" s="75" t="str">
        <f t="shared" si="7"/>
        <v>Dollars</v>
      </c>
      <c r="H251" s="75" t="str">
        <f t="shared" si="8"/>
        <v>Nominal</v>
      </c>
      <c r="I251" s="75" t="str">
        <f t="shared" si="9"/>
        <v>Mid year</v>
      </c>
      <c r="J251" s="6"/>
      <c r="K251" s="105">
        <v>0</v>
      </c>
      <c r="L251" s="106">
        <v>0</v>
      </c>
      <c r="M251" s="107">
        <v>0</v>
      </c>
      <c r="N251" s="107">
        <v>0</v>
      </c>
      <c r="O251" s="107">
        <v>0</v>
      </c>
      <c r="P251" s="199">
        <v>16699.05</v>
      </c>
      <c r="Q251" s="106">
        <v>0</v>
      </c>
      <c r="R251" s="107">
        <v>0</v>
      </c>
      <c r="S251" s="107">
        <v>0</v>
      </c>
      <c r="T251" s="103"/>
      <c r="U251" s="104"/>
      <c r="V251" s="103"/>
      <c r="W251" s="103"/>
      <c r="X251" s="103"/>
      <c r="Y251" s="103"/>
      <c r="Z251" s="104"/>
      <c r="AB251" s="101"/>
      <c r="AC251" s="101"/>
    </row>
    <row r="252" spans="1:29" x14ac:dyDescent="0.35">
      <c r="J252" s="6"/>
      <c r="L252" s="97"/>
      <c r="M252" s="91"/>
      <c r="N252" s="91"/>
      <c r="O252" s="91"/>
      <c r="P252" s="89"/>
      <c r="Q252" s="97"/>
      <c r="R252" s="91"/>
      <c r="S252" s="91"/>
      <c r="T252" s="91"/>
      <c r="U252" s="89"/>
      <c r="V252" s="91"/>
      <c r="W252" s="91"/>
      <c r="X252" s="91"/>
      <c r="Y252" s="91"/>
      <c r="Z252" s="89"/>
    </row>
    <row r="253" spans="1:29" ht="12.3" x14ac:dyDescent="0.35">
      <c r="D253" s="74" t="s">
        <v>450</v>
      </c>
      <c r="E253" s="74"/>
      <c r="F253" s="67" t="s">
        <v>134</v>
      </c>
      <c r="G253" s="67" t="str">
        <f>G243</f>
        <v>Dollars</v>
      </c>
      <c r="H253" s="67" t="str">
        <f>H243</f>
        <v>Nominal</v>
      </c>
      <c r="I253" s="67" t="str">
        <f>I243</f>
        <v>Mid year</v>
      </c>
      <c r="J253" s="6"/>
      <c r="K253" s="66">
        <f t="shared" ref="K253:Z253" si="10">SUM(K243:K251)</f>
        <v>0</v>
      </c>
      <c r="L253" s="99">
        <f t="shared" si="10"/>
        <v>0</v>
      </c>
      <c r="M253" s="66">
        <f t="shared" si="10"/>
        <v>0</v>
      </c>
      <c r="N253" s="66">
        <f t="shared" si="10"/>
        <v>0</v>
      </c>
      <c r="O253" s="66">
        <f t="shared" si="10"/>
        <v>0</v>
      </c>
      <c r="P253" s="90">
        <f t="shared" si="10"/>
        <v>7441007.4339467669</v>
      </c>
      <c r="Q253" s="99">
        <f t="shared" si="10"/>
        <v>7920789.2819864405</v>
      </c>
      <c r="R253" s="66">
        <f t="shared" si="10"/>
        <v>4406706.5062531596</v>
      </c>
      <c r="S253" s="66">
        <f t="shared" si="10"/>
        <v>0</v>
      </c>
      <c r="T253" s="66">
        <f t="shared" si="10"/>
        <v>0</v>
      </c>
      <c r="U253" s="90">
        <f t="shared" si="10"/>
        <v>0</v>
      </c>
      <c r="V253" s="66">
        <f t="shared" si="10"/>
        <v>0</v>
      </c>
      <c r="W253" s="66">
        <f t="shared" si="10"/>
        <v>0</v>
      </c>
      <c r="X253" s="66">
        <f t="shared" si="10"/>
        <v>0</v>
      </c>
      <c r="Y253" s="66">
        <f t="shared" si="10"/>
        <v>0</v>
      </c>
      <c r="Z253" s="90">
        <f t="shared" si="10"/>
        <v>0</v>
      </c>
      <c r="AB253" s="66">
        <f>SUM(AB243:AB251)</f>
        <v>0</v>
      </c>
      <c r="AC253" s="66">
        <f>SUM(AC243:AC251)</f>
        <v>0</v>
      </c>
    </row>
    <row r="254" spans="1:29" s="6" customFormat="1" ht="11.25" customHeight="1" x14ac:dyDescent="0.35"/>
    <row r="255" spans="1:29" s="6" customFormat="1" ht="11.25" customHeight="1" x14ac:dyDescent="0.35">
      <c r="A255" s="70">
        <f>IF(SUM($Q255:$AC255)&gt;0,1,0)</f>
        <v>1</v>
      </c>
      <c r="D255" s="15" t="s">
        <v>139</v>
      </c>
      <c r="E255" s="15"/>
      <c r="K255" s="70">
        <f>IF(K253&lt;&gt;'2.1'!I$27,1,0)</f>
        <v>1</v>
      </c>
      <c r="L255" s="70">
        <f>IF(L253&lt;&gt;'2.1'!J$27,1,0)</f>
        <v>1</v>
      </c>
      <c r="M255" s="70">
        <f>IF(M253&lt;&gt;'2.1'!K$27,1,0)</f>
        <v>1</v>
      </c>
      <c r="N255" s="70">
        <f>IF(N253&lt;&gt;'2.1'!L$27,1,0)</f>
        <v>1</v>
      </c>
      <c r="O255" s="70">
        <f>IF(O253&lt;&gt;'2.1'!M$27,1,0)</f>
        <v>1</v>
      </c>
      <c r="P255" s="70">
        <f>IF(P253&lt;&gt;'2.1'!N$27,1,0)</f>
        <v>1</v>
      </c>
      <c r="Q255" s="70">
        <f>IF(Q253&lt;&gt;'2.1'!O$27,1,0)</f>
        <v>1</v>
      </c>
      <c r="R255" s="70">
        <f>IF(R253&lt;&gt;'2.1'!P$27,1,0)</f>
        <v>1</v>
      </c>
      <c r="S255" s="70">
        <f>IF(S253&lt;&gt;'2.1'!Q$27,1,0)</f>
        <v>1</v>
      </c>
      <c r="T255" s="70">
        <f>IF(T253&lt;&gt;'2.1'!R$27,1,0)</f>
        <v>0</v>
      </c>
      <c r="U255" s="70">
        <f>IF(U253&lt;&gt;'2.1'!S$27,1,0)</f>
        <v>0</v>
      </c>
      <c r="V255" s="70">
        <f>IF(V253&lt;&gt;'2.1'!T$27,1,0)</f>
        <v>0</v>
      </c>
      <c r="W255" s="70">
        <f>IF(W253&lt;&gt;'2.1'!U$27,1,0)</f>
        <v>0</v>
      </c>
      <c r="X255" s="70">
        <f>IF(X253&lt;&gt;'2.1'!V$27,1,0)</f>
        <v>0</v>
      </c>
      <c r="Y255" s="70">
        <f>IF(Y253&lt;&gt;'2.1'!W$27,1,0)</f>
        <v>0</v>
      </c>
      <c r="Z255" s="70">
        <f>IF(Z253&lt;&gt;'2.1'!X$27,1,0)</f>
        <v>0</v>
      </c>
      <c r="AB255" s="70">
        <f>IF(AB253&lt;&gt;'2.1'!Z$27,1,0)</f>
        <v>0</v>
      </c>
      <c r="AC255" s="70">
        <f>IF(AC253&lt;&gt;'2.1'!AA$27,1,0)</f>
        <v>0</v>
      </c>
    </row>
    <row r="256" spans="1:29" s="6" customFormat="1" ht="11.25" customHeight="1" x14ac:dyDescent="0.35">
      <c r="A256" s="70"/>
      <c r="D256" s="15"/>
      <c r="E256" s="15"/>
      <c r="K256" s="70"/>
      <c r="L256" s="70"/>
      <c r="M256" s="70"/>
      <c r="N256" s="70"/>
      <c r="O256" s="70"/>
      <c r="P256" s="70"/>
      <c r="Q256" s="70"/>
      <c r="R256" s="70"/>
      <c r="S256" s="70"/>
      <c r="T256" s="70"/>
      <c r="U256" s="70"/>
      <c r="V256" s="70"/>
      <c r="W256" s="70"/>
      <c r="X256" s="70"/>
      <c r="Y256" s="70"/>
      <c r="Z256" s="70"/>
      <c r="AB256" s="70"/>
      <c r="AC256" s="70"/>
    </row>
    <row r="257" spans="3:29" s="13" customFormat="1" ht="14.1" x14ac:dyDescent="0.35">
      <c r="C257" s="13" t="s">
        <v>451</v>
      </c>
    </row>
    <row r="258" spans="3:29" s="6" customFormat="1" ht="11.25" customHeight="1" x14ac:dyDescent="0.35"/>
    <row r="259" spans="3:29" ht="12.3" x14ac:dyDescent="0.35">
      <c r="D259" s="73" t="s">
        <v>440</v>
      </c>
      <c r="E259" s="73"/>
      <c r="F259" s="64" t="s">
        <v>65</v>
      </c>
      <c r="G259" s="64" t="s">
        <v>66</v>
      </c>
      <c r="H259" s="64" t="s">
        <v>67</v>
      </c>
      <c r="I259" s="64" t="s">
        <v>68</v>
      </c>
      <c r="J259" s="6"/>
      <c r="K259" s="64" t="str">
        <f t="shared" ref="K259:Z259" si="11">K$10</f>
        <v>RY09</v>
      </c>
      <c r="L259" s="96" t="str">
        <f t="shared" si="11"/>
        <v>RY10</v>
      </c>
      <c r="M259" s="64" t="str">
        <f t="shared" si="11"/>
        <v>RY11</v>
      </c>
      <c r="N259" s="64" t="str">
        <f t="shared" si="11"/>
        <v>RY12</v>
      </c>
      <c r="O259" s="64" t="str">
        <f t="shared" si="11"/>
        <v>RY13</v>
      </c>
      <c r="P259" s="88" t="str">
        <f t="shared" si="11"/>
        <v>RY14</v>
      </c>
      <c r="Q259" s="96" t="str">
        <f t="shared" si="11"/>
        <v>RY15</v>
      </c>
      <c r="R259" s="64" t="str">
        <f t="shared" si="11"/>
        <v>RY16</v>
      </c>
      <c r="S259" s="64" t="str">
        <f t="shared" si="11"/>
        <v>RY17</v>
      </c>
      <c r="T259" s="64" t="str">
        <f t="shared" si="11"/>
        <v>RY18</v>
      </c>
      <c r="U259" s="88" t="str">
        <f t="shared" si="11"/>
        <v>RY19</v>
      </c>
      <c r="V259" s="64" t="str">
        <f t="shared" si="11"/>
        <v>RY20</v>
      </c>
      <c r="W259" s="64" t="str">
        <f t="shared" si="11"/>
        <v>RY21</v>
      </c>
      <c r="X259" s="64" t="str">
        <f t="shared" si="11"/>
        <v>RY22</v>
      </c>
      <c r="Y259" s="64" t="str">
        <f t="shared" si="11"/>
        <v>RY23</v>
      </c>
      <c r="Z259" s="88" t="str">
        <f t="shared" si="11"/>
        <v>RY24</v>
      </c>
      <c r="AB259" s="72" t="str">
        <f>AB$10</f>
        <v>RY15-RY19</v>
      </c>
      <c r="AC259" s="72" t="str">
        <f>AC$10</f>
        <v>RY20-RY24</v>
      </c>
    </row>
    <row r="260" spans="3:29" x14ac:dyDescent="0.35">
      <c r="J260" s="6"/>
      <c r="L260" s="97"/>
      <c r="M260" s="91"/>
      <c r="N260" s="91"/>
      <c r="O260" s="91"/>
      <c r="P260" s="89"/>
      <c r="Q260" s="97"/>
      <c r="R260" s="91"/>
      <c r="S260" s="91"/>
      <c r="T260" s="91"/>
      <c r="U260" s="89"/>
      <c r="V260" s="91"/>
      <c r="W260" s="91"/>
      <c r="X260" s="91"/>
      <c r="Y260" s="91"/>
      <c r="Z260" s="89"/>
    </row>
    <row r="261" spans="3:29" ht="12.3" x14ac:dyDescent="0.35">
      <c r="D261" s="15" t="s">
        <v>452</v>
      </c>
      <c r="E261" s="15"/>
      <c r="F261" s="75" t="s">
        <v>288</v>
      </c>
      <c r="G261" s="75" t="str">
        <f t="shared" ref="G261:G269" si="12">Dollars</f>
        <v>Dollars</v>
      </c>
      <c r="H261" s="75" t="str">
        <f t="shared" ref="H261:H269" si="13">Nominal</f>
        <v>Nominal</v>
      </c>
      <c r="I261" s="75" t="str">
        <f t="shared" ref="I261:I269" si="14">Mid_year</f>
        <v>Mid year</v>
      </c>
      <c r="J261" s="6"/>
      <c r="K261" s="105">
        <v>0</v>
      </c>
      <c r="L261" s="106">
        <v>0</v>
      </c>
      <c r="M261" s="107">
        <v>0</v>
      </c>
      <c r="N261" s="107">
        <v>0</v>
      </c>
      <c r="O261" s="107">
        <v>0</v>
      </c>
      <c r="P261" s="199">
        <v>15012974.699609518</v>
      </c>
      <c r="Q261" s="106">
        <v>10536461.979238875</v>
      </c>
      <c r="R261" s="107">
        <v>7262933.7408809019</v>
      </c>
      <c r="S261" s="107">
        <v>0</v>
      </c>
      <c r="T261" s="103"/>
      <c r="U261" s="104"/>
      <c r="V261" s="103"/>
      <c r="W261" s="103"/>
      <c r="X261" s="103"/>
      <c r="Y261" s="103"/>
      <c r="Z261" s="104"/>
      <c r="AB261" s="101"/>
      <c r="AC261" s="101"/>
    </row>
    <row r="262" spans="3:29" ht="12.3" x14ac:dyDescent="0.35">
      <c r="D262" s="15" t="s">
        <v>453</v>
      </c>
      <c r="E262" s="15"/>
      <c r="F262" s="75" t="s">
        <v>288</v>
      </c>
      <c r="G262" s="75" t="str">
        <f t="shared" si="12"/>
        <v>Dollars</v>
      </c>
      <c r="H262" s="75" t="str">
        <f t="shared" si="13"/>
        <v>Nominal</v>
      </c>
      <c r="I262" s="75" t="str">
        <f t="shared" si="14"/>
        <v>Mid year</v>
      </c>
      <c r="J262" s="6"/>
      <c r="K262" s="105">
        <v>0</v>
      </c>
      <c r="L262" s="106">
        <v>0</v>
      </c>
      <c r="M262" s="107">
        <v>0</v>
      </c>
      <c r="N262" s="107">
        <v>0</v>
      </c>
      <c r="O262" s="107">
        <v>0</v>
      </c>
      <c r="P262" s="199">
        <v>2920821.9687721152</v>
      </c>
      <c r="Q262" s="106">
        <v>2515194.159190129</v>
      </c>
      <c r="R262" s="107">
        <v>4798170.0163728222</v>
      </c>
      <c r="S262" s="107">
        <v>0</v>
      </c>
      <c r="T262" s="103"/>
      <c r="U262" s="104"/>
      <c r="V262" s="103"/>
      <c r="W262" s="103"/>
      <c r="X262" s="103"/>
      <c r="Y262" s="103"/>
      <c r="Z262" s="104"/>
      <c r="AB262" s="101"/>
      <c r="AC262" s="101"/>
    </row>
    <row r="263" spans="3:29" ht="12.3" x14ac:dyDescent="0.35">
      <c r="D263" s="15" t="s">
        <v>454</v>
      </c>
      <c r="E263" s="15"/>
      <c r="F263" s="75" t="s">
        <v>288</v>
      </c>
      <c r="G263" s="75" t="str">
        <f t="shared" si="12"/>
        <v>Dollars</v>
      </c>
      <c r="H263" s="75" t="str">
        <f t="shared" si="13"/>
        <v>Nominal</v>
      </c>
      <c r="I263" s="75" t="str">
        <f t="shared" si="14"/>
        <v>Mid year</v>
      </c>
      <c r="J263" s="6"/>
      <c r="K263" s="105">
        <v>0</v>
      </c>
      <c r="L263" s="106">
        <v>0</v>
      </c>
      <c r="M263" s="107">
        <v>0</v>
      </c>
      <c r="N263" s="107">
        <v>0</v>
      </c>
      <c r="O263" s="107">
        <v>0</v>
      </c>
      <c r="P263" s="199">
        <v>6477147.476522482</v>
      </c>
      <c r="Q263" s="106">
        <v>7714081.3601404242</v>
      </c>
      <c r="R263" s="107">
        <v>4239315.8990114499</v>
      </c>
      <c r="S263" s="107">
        <v>0</v>
      </c>
      <c r="T263" s="103"/>
      <c r="U263" s="104"/>
      <c r="V263" s="103"/>
      <c r="W263" s="103"/>
      <c r="X263" s="103"/>
      <c r="Y263" s="103"/>
      <c r="Z263" s="104"/>
      <c r="AB263" s="101"/>
      <c r="AC263" s="101"/>
    </row>
    <row r="264" spans="3:29" ht="12.3" x14ac:dyDescent="0.35">
      <c r="D264" s="15" t="s">
        <v>455</v>
      </c>
      <c r="E264" s="15"/>
      <c r="F264" s="75" t="s">
        <v>288</v>
      </c>
      <c r="G264" s="75" t="str">
        <f t="shared" si="12"/>
        <v>Dollars</v>
      </c>
      <c r="H264" s="75" t="str">
        <f t="shared" si="13"/>
        <v>Nominal</v>
      </c>
      <c r="I264" s="75" t="str">
        <f t="shared" si="14"/>
        <v>Mid year</v>
      </c>
      <c r="J264" s="6"/>
      <c r="K264" s="105">
        <v>0</v>
      </c>
      <c r="L264" s="106">
        <v>0</v>
      </c>
      <c r="M264" s="107">
        <v>0</v>
      </c>
      <c r="N264" s="107">
        <v>0</v>
      </c>
      <c r="O264" s="107">
        <v>0</v>
      </c>
      <c r="P264" s="199">
        <v>0</v>
      </c>
      <c r="Q264" s="106">
        <v>0</v>
      </c>
      <c r="R264" s="107">
        <v>0</v>
      </c>
      <c r="S264" s="107">
        <v>0</v>
      </c>
      <c r="T264" s="103"/>
      <c r="U264" s="104"/>
      <c r="V264" s="103"/>
      <c r="W264" s="103"/>
      <c r="X264" s="103"/>
      <c r="Y264" s="103"/>
      <c r="Z264" s="104"/>
      <c r="AB264" s="101"/>
      <c r="AC264" s="101"/>
    </row>
    <row r="265" spans="3:29" ht="12.3" x14ac:dyDescent="0.35">
      <c r="D265" s="15" t="s">
        <v>456</v>
      </c>
      <c r="E265" s="15"/>
      <c r="F265" s="75" t="s">
        <v>288</v>
      </c>
      <c r="G265" s="75" t="str">
        <f t="shared" si="12"/>
        <v>Dollars</v>
      </c>
      <c r="H265" s="75" t="str">
        <f t="shared" si="13"/>
        <v>Nominal</v>
      </c>
      <c r="I265" s="75" t="str">
        <f t="shared" si="14"/>
        <v>Mid year</v>
      </c>
      <c r="J265" s="6"/>
      <c r="K265" s="105">
        <v>0</v>
      </c>
      <c r="L265" s="106">
        <v>0</v>
      </c>
      <c r="M265" s="107">
        <v>0</v>
      </c>
      <c r="N265" s="107">
        <v>0</v>
      </c>
      <c r="O265" s="107">
        <v>0</v>
      </c>
      <c r="P265" s="199">
        <v>585282.78931503161</v>
      </c>
      <c r="Q265" s="106">
        <v>143655.81128859697</v>
      </c>
      <c r="R265" s="107">
        <v>19068.820698746844</v>
      </c>
      <c r="S265" s="107">
        <v>0</v>
      </c>
      <c r="T265" s="103"/>
      <c r="U265" s="104"/>
      <c r="V265" s="103"/>
      <c r="W265" s="103"/>
      <c r="X265" s="103"/>
      <c r="Y265" s="103"/>
      <c r="Z265" s="104"/>
      <c r="AB265" s="101"/>
      <c r="AC265" s="101"/>
    </row>
    <row r="266" spans="3:29" ht="12.3" x14ac:dyDescent="0.35">
      <c r="D266" s="15" t="s">
        <v>457</v>
      </c>
      <c r="E266" s="15"/>
      <c r="F266" s="75" t="s">
        <v>288</v>
      </c>
      <c r="G266" s="75" t="str">
        <f t="shared" si="12"/>
        <v>Dollars</v>
      </c>
      <c r="H266" s="75" t="str">
        <f t="shared" si="13"/>
        <v>Nominal</v>
      </c>
      <c r="I266" s="75" t="str">
        <f t="shared" si="14"/>
        <v>Mid year</v>
      </c>
      <c r="J266" s="6"/>
      <c r="K266" s="105">
        <v>0</v>
      </c>
      <c r="L266" s="106">
        <v>0</v>
      </c>
      <c r="M266" s="107">
        <v>0</v>
      </c>
      <c r="N266" s="107">
        <v>0</v>
      </c>
      <c r="O266" s="107">
        <v>0</v>
      </c>
      <c r="P266" s="199">
        <v>0</v>
      </c>
      <c r="Q266" s="106">
        <v>0</v>
      </c>
      <c r="R266" s="107">
        <v>0</v>
      </c>
      <c r="S266" s="107">
        <v>0</v>
      </c>
      <c r="T266" s="103"/>
      <c r="U266" s="104"/>
      <c r="V266" s="103"/>
      <c r="W266" s="103"/>
      <c r="X266" s="103"/>
      <c r="Y266" s="103"/>
      <c r="Z266" s="104"/>
      <c r="AB266" s="101"/>
      <c r="AC266" s="101"/>
    </row>
    <row r="267" spans="3:29" ht="12.3" x14ac:dyDescent="0.35">
      <c r="D267" s="15" t="s">
        <v>458</v>
      </c>
      <c r="E267" s="15"/>
      <c r="F267" s="75" t="s">
        <v>288</v>
      </c>
      <c r="G267" s="75" t="str">
        <f t="shared" si="12"/>
        <v>Dollars</v>
      </c>
      <c r="H267" s="75" t="str">
        <f t="shared" si="13"/>
        <v>Nominal</v>
      </c>
      <c r="I267" s="75" t="str">
        <f t="shared" si="14"/>
        <v>Mid year</v>
      </c>
      <c r="J267" s="6"/>
      <c r="K267" s="105">
        <v>0</v>
      </c>
      <c r="L267" s="106">
        <v>0</v>
      </c>
      <c r="M267" s="107">
        <v>0</v>
      </c>
      <c r="N267" s="107">
        <v>0</v>
      </c>
      <c r="O267" s="107">
        <v>0</v>
      </c>
      <c r="P267" s="199">
        <v>378577.16810925584</v>
      </c>
      <c r="Q267" s="106">
        <v>63052.110557419335</v>
      </c>
      <c r="R267" s="107">
        <v>148321.78654296472</v>
      </c>
      <c r="S267" s="107">
        <v>0</v>
      </c>
      <c r="T267" s="103"/>
      <c r="U267" s="104"/>
      <c r="V267" s="103"/>
      <c r="W267" s="103"/>
      <c r="X267" s="103"/>
      <c r="Y267" s="103"/>
      <c r="Z267" s="104"/>
      <c r="AB267" s="101"/>
      <c r="AC267" s="101"/>
    </row>
    <row r="268" spans="3:29" ht="12.3" x14ac:dyDescent="0.35">
      <c r="D268" s="15" t="s">
        <v>459</v>
      </c>
      <c r="E268" s="15"/>
      <c r="F268" s="75" t="s">
        <v>288</v>
      </c>
      <c r="G268" s="75" t="str">
        <f t="shared" si="12"/>
        <v>Dollars</v>
      </c>
      <c r="H268" s="75" t="str">
        <f t="shared" si="13"/>
        <v>Nominal</v>
      </c>
      <c r="I268" s="75" t="str">
        <f t="shared" si="14"/>
        <v>Mid year</v>
      </c>
      <c r="J268" s="6"/>
      <c r="K268" s="105">
        <v>0</v>
      </c>
      <c r="L268" s="106">
        <v>0</v>
      </c>
      <c r="M268" s="107">
        <v>0</v>
      </c>
      <c r="N268" s="107">
        <v>0</v>
      </c>
      <c r="O268" s="107">
        <v>0</v>
      </c>
      <c r="P268" s="199">
        <v>0</v>
      </c>
      <c r="Q268" s="106">
        <v>0</v>
      </c>
      <c r="R268" s="107">
        <v>0</v>
      </c>
      <c r="S268" s="107">
        <v>0</v>
      </c>
      <c r="T268" s="103"/>
      <c r="U268" s="104"/>
      <c r="V268" s="103"/>
      <c r="W268" s="103"/>
      <c r="X268" s="103"/>
      <c r="Y268" s="103"/>
      <c r="Z268" s="104"/>
      <c r="AB268" s="101"/>
      <c r="AC268" s="101"/>
    </row>
    <row r="269" spans="3:29" ht="12.3" x14ac:dyDescent="0.35">
      <c r="D269" s="15" t="s">
        <v>460</v>
      </c>
      <c r="E269" s="15"/>
      <c r="F269" s="75" t="s">
        <v>288</v>
      </c>
      <c r="G269" s="75" t="str">
        <f t="shared" si="12"/>
        <v>Dollars</v>
      </c>
      <c r="H269" s="75" t="str">
        <f t="shared" si="13"/>
        <v>Nominal</v>
      </c>
      <c r="I269" s="75" t="str">
        <f t="shared" si="14"/>
        <v>Mid year</v>
      </c>
      <c r="J269" s="6"/>
      <c r="K269" s="105">
        <v>0</v>
      </c>
      <c r="L269" s="106">
        <v>0</v>
      </c>
      <c r="M269" s="107">
        <v>0</v>
      </c>
      <c r="N269" s="107">
        <v>0</v>
      </c>
      <c r="O269" s="107">
        <v>0</v>
      </c>
      <c r="P269" s="199">
        <v>4283431.4390804619</v>
      </c>
      <c r="Q269" s="106">
        <v>2696065.2811649884</v>
      </c>
      <c r="R269" s="107">
        <v>1597080.9590994129</v>
      </c>
      <c r="S269" s="107">
        <v>0</v>
      </c>
      <c r="T269" s="103"/>
      <c r="U269" s="104"/>
      <c r="V269" s="103"/>
      <c r="W269" s="103"/>
      <c r="X269" s="103"/>
      <c r="Y269" s="103"/>
      <c r="Z269" s="104"/>
      <c r="AB269" s="101"/>
      <c r="AC269" s="101"/>
    </row>
    <row r="270" spans="3:29" x14ac:dyDescent="0.35">
      <c r="J270" s="6"/>
      <c r="L270" s="97"/>
      <c r="M270" s="91"/>
      <c r="N270" s="91"/>
      <c r="O270" s="91"/>
      <c r="P270" s="89"/>
      <c r="Q270" s="97"/>
      <c r="R270" s="91"/>
      <c r="S270" s="91"/>
      <c r="T270" s="91"/>
      <c r="U270" s="89"/>
      <c r="V270" s="91"/>
      <c r="W270" s="91"/>
      <c r="X270" s="91"/>
      <c r="Y270" s="91"/>
      <c r="Z270" s="89"/>
    </row>
    <row r="271" spans="3:29" ht="12.3" x14ac:dyDescent="0.35">
      <c r="D271" s="74" t="s">
        <v>450</v>
      </c>
      <c r="E271" s="74"/>
      <c r="F271" s="67" t="s">
        <v>134</v>
      </c>
      <c r="G271" s="67" t="str">
        <f>G261</f>
        <v>Dollars</v>
      </c>
      <c r="H271" s="67" t="str">
        <f>H261</f>
        <v>Nominal</v>
      </c>
      <c r="I271" s="67" t="str">
        <f>I261</f>
        <v>Mid year</v>
      </c>
      <c r="J271" s="6"/>
      <c r="K271" s="66">
        <f t="shared" ref="K271:Z271" si="15">SUM(K261:K269)</f>
        <v>0</v>
      </c>
      <c r="L271" s="99">
        <f t="shared" si="15"/>
        <v>0</v>
      </c>
      <c r="M271" s="66">
        <f t="shared" si="15"/>
        <v>0</v>
      </c>
      <c r="N271" s="66">
        <f t="shared" si="15"/>
        <v>0</v>
      </c>
      <c r="O271" s="66">
        <f t="shared" si="15"/>
        <v>0</v>
      </c>
      <c r="P271" s="90">
        <f t="shared" si="15"/>
        <v>29658235.541408863</v>
      </c>
      <c r="Q271" s="99">
        <f t="shared" si="15"/>
        <v>23668510.701580431</v>
      </c>
      <c r="R271" s="66">
        <f t="shared" si="15"/>
        <v>18064891.222606301</v>
      </c>
      <c r="S271" s="66">
        <f t="shared" si="15"/>
        <v>0</v>
      </c>
      <c r="T271" s="66">
        <f t="shared" si="15"/>
        <v>0</v>
      </c>
      <c r="U271" s="90">
        <f t="shared" si="15"/>
        <v>0</v>
      </c>
      <c r="V271" s="66">
        <f t="shared" si="15"/>
        <v>0</v>
      </c>
      <c r="W271" s="66">
        <f t="shared" si="15"/>
        <v>0</v>
      </c>
      <c r="X271" s="66">
        <f t="shared" si="15"/>
        <v>0</v>
      </c>
      <c r="Y271" s="66">
        <f t="shared" si="15"/>
        <v>0</v>
      </c>
      <c r="Z271" s="90">
        <f t="shared" si="15"/>
        <v>0</v>
      </c>
      <c r="AB271" s="66">
        <f>SUM(AB261:AB269)</f>
        <v>0</v>
      </c>
      <c r="AC271" s="66">
        <f>SUM(AC261:AC269)</f>
        <v>0</v>
      </c>
    </row>
    <row r="272" spans="3:29" s="6" customFormat="1" ht="11.25" customHeight="1" x14ac:dyDescent="0.35"/>
    <row r="273" spans="1:29" s="6" customFormat="1" ht="11.25" customHeight="1" x14ac:dyDescent="0.35">
      <c r="A273" s="70">
        <f>IF(SUM($Q273:$AC273)&gt;0,1,0)</f>
        <v>1</v>
      </c>
      <c r="D273" s="15" t="s">
        <v>139</v>
      </c>
      <c r="E273" s="15"/>
      <c r="K273" s="70">
        <f>IF(K271&lt;&gt;'2.1'!I$27,1,0)</f>
        <v>1</v>
      </c>
      <c r="L273" s="70">
        <f>IF(L271&lt;&gt;'2.1'!J$27,1,0)</f>
        <v>1</v>
      </c>
      <c r="M273" s="70">
        <f>IF(M271&lt;&gt;'2.1'!K$27,1,0)</f>
        <v>1</v>
      </c>
      <c r="N273" s="70">
        <f>IF(N271&lt;&gt;'2.1'!L$27,1,0)</f>
        <v>1</v>
      </c>
      <c r="O273" s="70">
        <f>IF(O271&lt;&gt;'2.1'!M$27,1,0)</f>
        <v>1</v>
      </c>
      <c r="P273" s="70">
        <f>IF(P271&lt;&gt;'2.1'!N$27,1,0)</f>
        <v>1</v>
      </c>
      <c r="Q273" s="70">
        <f>IF(Q271&lt;&gt;'2.1'!O$27,1,0)</f>
        <v>0</v>
      </c>
      <c r="R273" s="70">
        <f>IF(R271&lt;&gt;'2.1'!P$27,1,0)</f>
        <v>1</v>
      </c>
      <c r="S273" s="70">
        <f>IF(S271&lt;&gt;'2.1'!Q$27,1,0)</f>
        <v>1</v>
      </c>
      <c r="T273" s="70">
        <f>IF(T271&lt;&gt;'2.1'!R$27,1,0)</f>
        <v>0</v>
      </c>
      <c r="U273" s="70">
        <f>IF(U271&lt;&gt;'2.1'!S$27,1,0)</f>
        <v>0</v>
      </c>
      <c r="V273" s="70">
        <f>IF(V271&lt;&gt;'2.1'!T$27,1,0)</f>
        <v>0</v>
      </c>
      <c r="W273" s="70">
        <f>IF(W271&lt;&gt;'2.1'!U$27,1,0)</f>
        <v>0</v>
      </c>
      <c r="X273" s="70">
        <f>IF(X271&lt;&gt;'2.1'!V$27,1,0)</f>
        <v>0</v>
      </c>
      <c r="Y273" s="70">
        <f>IF(Y271&lt;&gt;'2.1'!W$27,1,0)</f>
        <v>0</v>
      </c>
      <c r="Z273" s="70">
        <f>IF(Z271&lt;&gt;'2.1'!X$27,1,0)</f>
        <v>0</v>
      </c>
      <c r="AB273" s="70">
        <f>IF(AB271&lt;&gt;'2.1'!Z$27,1,0)</f>
        <v>0</v>
      </c>
      <c r="AC273" s="70">
        <f>IF(AC271&lt;&gt;'2.1'!AA$27,1,0)</f>
        <v>0</v>
      </c>
    </row>
    <row r="274" spans="1:29" s="6" customFormat="1" ht="11.25" customHeight="1" x14ac:dyDescent="0.35">
      <c r="A274" s="70"/>
      <c r="D274" s="15"/>
      <c r="E274" s="15"/>
      <c r="K274" s="70"/>
      <c r="L274" s="70"/>
      <c r="M274" s="70"/>
      <c r="N274" s="70"/>
      <c r="O274" s="70"/>
      <c r="P274" s="70"/>
      <c r="Q274" s="70"/>
      <c r="R274" s="70"/>
      <c r="S274" s="70"/>
      <c r="T274" s="70"/>
      <c r="U274" s="70"/>
      <c r="V274" s="70"/>
      <c r="W274" s="70"/>
      <c r="X274" s="70"/>
      <c r="Y274" s="70"/>
      <c r="Z274" s="70"/>
      <c r="AB274" s="70"/>
      <c r="AC274" s="70"/>
    </row>
    <row r="275" spans="1:29" s="13" customFormat="1" ht="14.1" x14ac:dyDescent="0.35">
      <c r="C275" s="13" t="s">
        <v>461</v>
      </c>
    </row>
    <row r="276" spans="1:29" s="6" customFormat="1" ht="11.25" customHeight="1" x14ac:dyDescent="0.35"/>
    <row r="277" spans="1:29" ht="12.3" x14ac:dyDescent="0.35">
      <c r="D277" s="73" t="s">
        <v>440</v>
      </c>
      <c r="E277" s="73"/>
      <c r="F277" s="64" t="s">
        <v>65</v>
      </c>
      <c r="G277" s="64" t="s">
        <v>66</v>
      </c>
      <c r="H277" s="64" t="s">
        <v>67</v>
      </c>
      <c r="I277" s="64" t="s">
        <v>68</v>
      </c>
      <c r="J277" s="6"/>
      <c r="K277" s="64" t="str">
        <f t="shared" ref="K277:Z277" si="16">K$10</f>
        <v>RY09</v>
      </c>
      <c r="L277" s="96" t="str">
        <f t="shared" si="16"/>
        <v>RY10</v>
      </c>
      <c r="M277" s="64" t="str">
        <f t="shared" si="16"/>
        <v>RY11</v>
      </c>
      <c r="N277" s="64" t="str">
        <f t="shared" si="16"/>
        <v>RY12</v>
      </c>
      <c r="O277" s="64" t="str">
        <f t="shared" si="16"/>
        <v>RY13</v>
      </c>
      <c r="P277" s="88" t="str">
        <f t="shared" si="16"/>
        <v>RY14</v>
      </c>
      <c r="Q277" s="96" t="str">
        <f t="shared" si="16"/>
        <v>RY15</v>
      </c>
      <c r="R277" s="64" t="str">
        <f t="shared" si="16"/>
        <v>RY16</v>
      </c>
      <c r="S277" s="64" t="str">
        <f t="shared" si="16"/>
        <v>RY17</v>
      </c>
      <c r="T277" s="64" t="str">
        <f t="shared" si="16"/>
        <v>RY18</v>
      </c>
      <c r="U277" s="88" t="str">
        <f t="shared" si="16"/>
        <v>RY19</v>
      </c>
      <c r="V277" s="64" t="str">
        <f t="shared" si="16"/>
        <v>RY20</v>
      </c>
      <c r="W277" s="64" t="str">
        <f t="shared" si="16"/>
        <v>RY21</v>
      </c>
      <c r="X277" s="64" t="str">
        <f t="shared" si="16"/>
        <v>RY22</v>
      </c>
      <c r="Y277" s="64" t="str">
        <f t="shared" si="16"/>
        <v>RY23</v>
      </c>
      <c r="Z277" s="88" t="str">
        <f t="shared" si="16"/>
        <v>RY24</v>
      </c>
      <c r="AB277" s="72" t="str">
        <f>AB$10</f>
        <v>RY15-RY19</v>
      </c>
      <c r="AC277" s="72" t="str">
        <f>AC$10</f>
        <v>RY20-RY24</v>
      </c>
    </row>
    <row r="278" spans="1:29" x14ac:dyDescent="0.35">
      <c r="J278" s="6"/>
      <c r="L278" s="97"/>
      <c r="M278" s="91"/>
      <c r="N278" s="91"/>
      <c r="O278" s="91"/>
      <c r="P278" s="89"/>
      <c r="Q278" s="97"/>
      <c r="R278" s="91"/>
      <c r="S278" s="91"/>
      <c r="T278" s="91"/>
      <c r="U278" s="89"/>
      <c r="V278" s="91"/>
      <c r="W278" s="91"/>
      <c r="X278" s="91"/>
      <c r="Y278" s="91"/>
      <c r="Z278" s="89"/>
    </row>
    <row r="279" spans="1:29" ht="12.3" x14ac:dyDescent="0.35">
      <c r="D279" s="15" t="s">
        <v>462</v>
      </c>
      <c r="E279" s="15"/>
      <c r="F279" s="75" t="s">
        <v>288</v>
      </c>
      <c r="G279" s="75" t="str">
        <f>Dollars</f>
        <v>Dollars</v>
      </c>
      <c r="H279" s="75" t="str">
        <f>Nominal</f>
        <v>Nominal</v>
      </c>
      <c r="I279" s="75" t="str">
        <f>Mid_year</f>
        <v>Mid year</v>
      </c>
      <c r="J279" s="6"/>
      <c r="K279" s="105">
        <v>0</v>
      </c>
      <c r="L279" s="106">
        <v>0</v>
      </c>
      <c r="M279" s="107">
        <v>0</v>
      </c>
      <c r="N279" s="107">
        <v>0</v>
      </c>
      <c r="O279" s="107">
        <v>0</v>
      </c>
      <c r="P279" s="199">
        <v>14975148.692480201</v>
      </c>
      <c r="Q279" s="106">
        <v>10310669.069401992</v>
      </c>
      <c r="R279" s="107">
        <v>7175876.4051542003</v>
      </c>
      <c r="S279" s="107">
        <v>0</v>
      </c>
      <c r="T279" s="103"/>
      <c r="U279" s="104"/>
      <c r="V279" s="103"/>
      <c r="W279" s="103"/>
      <c r="X279" s="103"/>
      <c r="Y279" s="103"/>
      <c r="Z279" s="104"/>
      <c r="AB279" s="101"/>
      <c r="AC279" s="101"/>
    </row>
    <row r="280" spans="1:29" ht="12.3" x14ac:dyDescent="0.35">
      <c r="D280" s="15" t="s">
        <v>463</v>
      </c>
      <c r="E280" s="15"/>
      <c r="F280" s="75" t="s">
        <v>288</v>
      </c>
      <c r="G280" s="75" t="str">
        <f>Dollars</f>
        <v>Dollars</v>
      </c>
      <c r="H280" s="75" t="str">
        <f>Nominal</f>
        <v>Nominal</v>
      </c>
      <c r="I280" s="75" t="str">
        <f>Mid_year</f>
        <v>Mid year</v>
      </c>
      <c r="J280" s="6"/>
      <c r="K280" s="105">
        <v>0</v>
      </c>
      <c r="L280" s="106">
        <v>0</v>
      </c>
      <c r="M280" s="107">
        <v>0</v>
      </c>
      <c r="N280" s="107">
        <v>0</v>
      </c>
      <c r="O280" s="107">
        <v>0</v>
      </c>
      <c r="P280" s="199">
        <v>14683086.84892863</v>
      </c>
      <c r="Q280" s="106">
        <v>13357841.632178452</v>
      </c>
      <c r="R280" s="107">
        <v>10889014.817452079</v>
      </c>
      <c r="S280" s="107">
        <v>0</v>
      </c>
      <c r="T280" s="103"/>
      <c r="U280" s="104"/>
      <c r="V280" s="103"/>
      <c r="W280" s="103"/>
      <c r="X280" s="103"/>
      <c r="Y280" s="103"/>
      <c r="Z280" s="104"/>
      <c r="AB280" s="101"/>
      <c r="AC280" s="101"/>
    </row>
    <row r="281" spans="1:29" x14ac:dyDescent="0.35">
      <c r="J281" s="6"/>
      <c r="L281" s="97"/>
      <c r="M281" s="91"/>
      <c r="N281" s="91"/>
      <c r="O281" s="91"/>
      <c r="P281" s="89"/>
      <c r="Q281" s="97"/>
      <c r="R281" s="91"/>
      <c r="S281" s="91"/>
      <c r="T281" s="91"/>
      <c r="U281" s="89"/>
      <c r="V281" s="91"/>
      <c r="W281" s="91"/>
      <c r="X281" s="91"/>
      <c r="Y281" s="91"/>
      <c r="Z281" s="89"/>
    </row>
    <row r="282" spans="1:29" ht="12.3" x14ac:dyDescent="0.35">
      <c r="D282" s="74" t="s">
        <v>450</v>
      </c>
      <c r="E282" s="74"/>
      <c r="F282" s="67" t="s">
        <v>134</v>
      </c>
      <c r="G282" s="67" t="str">
        <f>G279</f>
        <v>Dollars</v>
      </c>
      <c r="H282" s="67" t="str">
        <f>H279</f>
        <v>Nominal</v>
      </c>
      <c r="I282" s="67" t="str">
        <f>I279</f>
        <v>Mid year</v>
      </c>
      <c r="J282" s="6"/>
      <c r="K282" s="66">
        <f t="shared" ref="K282:Z282" si="17">SUM(K279:K280)</f>
        <v>0</v>
      </c>
      <c r="L282" s="99">
        <f t="shared" si="17"/>
        <v>0</v>
      </c>
      <c r="M282" s="66">
        <f t="shared" si="17"/>
        <v>0</v>
      </c>
      <c r="N282" s="66">
        <f t="shared" si="17"/>
        <v>0</v>
      </c>
      <c r="O282" s="66">
        <f t="shared" si="17"/>
        <v>0</v>
      </c>
      <c r="P282" s="90">
        <f t="shared" si="17"/>
        <v>29658235.541408829</v>
      </c>
      <c r="Q282" s="99">
        <f t="shared" si="17"/>
        <v>23668510.701580442</v>
      </c>
      <c r="R282" s="66">
        <f t="shared" si="17"/>
        <v>18064891.222606279</v>
      </c>
      <c r="S282" s="66">
        <f t="shared" si="17"/>
        <v>0</v>
      </c>
      <c r="T282" s="66">
        <f t="shared" si="17"/>
        <v>0</v>
      </c>
      <c r="U282" s="90">
        <f t="shared" si="17"/>
        <v>0</v>
      </c>
      <c r="V282" s="66">
        <f t="shared" si="17"/>
        <v>0</v>
      </c>
      <c r="W282" s="66">
        <f t="shared" si="17"/>
        <v>0</v>
      </c>
      <c r="X282" s="66">
        <f t="shared" si="17"/>
        <v>0</v>
      </c>
      <c r="Y282" s="66">
        <f t="shared" si="17"/>
        <v>0</v>
      </c>
      <c r="Z282" s="90">
        <f t="shared" si="17"/>
        <v>0</v>
      </c>
      <c r="AB282" s="66">
        <f>SUM(AB279:AB280)</f>
        <v>0</v>
      </c>
      <c r="AC282" s="66">
        <f>SUM(AC279:AC280)</f>
        <v>0</v>
      </c>
    </row>
    <row r="283" spans="1:29" s="6" customFormat="1" ht="11.25" customHeight="1" x14ac:dyDescent="0.35"/>
    <row r="284" spans="1:29" s="6" customFormat="1" ht="11.25" customHeight="1" x14ac:dyDescent="0.35">
      <c r="A284" s="70">
        <f>IF(SUM($Q284:$AC284)&gt;0,1,0)</f>
        <v>1</v>
      </c>
      <c r="D284" s="15" t="s">
        <v>139</v>
      </c>
      <c r="E284" s="15"/>
      <c r="K284" s="70">
        <f>IF(K282&lt;&gt;'2.1'!I$27,1,0)</f>
        <v>1</v>
      </c>
      <c r="L284" s="70">
        <f>IF(L282&lt;&gt;'2.1'!J$27,1,0)</f>
        <v>1</v>
      </c>
      <c r="M284" s="70">
        <f>IF(M282&lt;&gt;'2.1'!K$27,1,0)</f>
        <v>1</v>
      </c>
      <c r="N284" s="70">
        <f>IF(N282&lt;&gt;'2.1'!L$27,1,0)</f>
        <v>1</v>
      </c>
      <c r="O284" s="70">
        <f>IF(O282&lt;&gt;'2.1'!M$27,1,0)</f>
        <v>1</v>
      </c>
      <c r="P284" s="70">
        <f>IF(P282&lt;&gt;'2.1'!N$27,1,0)</f>
        <v>1</v>
      </c>
      <c r="Q284" s="70">
        <f>IF(Q282&lt;&gt;'2.1'!O$27,1,0)</f>
        <v>0</v>
      </c>
      <c r="R284" s="70">
        <f>IF(R282&lt;&gt;'2.1'!P$27,1,0)</f>
        <v>1</v>
      </c>
      <c r="S284" s="70">
        <f>IF(S282&lt;&gt;'2.1'!Q$27,1,0)</f>
        <v>1</v>
      </c>
      <c r="T284" s="70">
        <f>IF(T282&lt;&gt;'2.1'!R$27,1,0)</f>
        <v>0</v>
      </c>
      <c r="U284" s="70">
        <f>IF(U282&lt;&gt;'2.1'!S$27,1,0)</f>
        <v>0</v>
      </c>
      <c r="V284" s="70">
        <f>IF(V282&lt;&gt;'2.1'!T$27,1,0)</f>
        <v>0</v>
      </c>
      <c r="W284" s="70">
        <f>IF(W282&lt;&gt;'2.1'!U$27,1,0)</f>
        <v>0</v>
      </c>
      <c r="X284" s="70">
        <f>IF(X282&lt;&gt;'2.1'!V$27,1,0)</f>
        <v>0</v>
      </c>
      <c r="Y284" s="70">
        <f>IF(Y282&lt;&gt;'2.1'!W$27,1,0)</f>
        <v>0</v>
      </c>
      <c r="Z284" s="70">
        <f>IF(Z282&lt;&gt;'2.1'!X$27,1,0)</f>
        <v>0</v>
      </c>
      <c r="AB284" s="70">
        <f>IF(AB282&lt;&gt;'2.1'!Z$27,1,0)</f>
        <v>0</v>
      </c>
      <c r="AC284" s="70">
        <f>IF(AC282&lt;&gt;'2.1'!AA$27,1,0)</f>
        <v>0</v>
      </c>
    </row>
    <row r="285" spans="1:29" s="6" customFormat="1" ht="11.25" customHeight="1" x14ac:dyDescent="0.35">
      <c r="A285" s="70"/>
      <c r="D285" s="15"/>
      <c r="E285" s="15"/>
      <c r="K285" s="70"/>
      <c r="L285" s="70"/>
      <c r="M285" s="70"/>
      <c r="N285" s="70"/>
      <c r="O285" s="70"/>
      <c r="P285" s="70"/>
      <c r="Q285" s="70"/>
      <c r="R285" s="70"/>
      <c r="S285" s="70"/>
      <c r="T285" s="70"/>
      <c r="U285" s="70"/>
      <c r="V285" s="70"/>
      <c r="W285" s="70"/>
      <c r="X285" s="70"/>
      <c r="Y285" s="70"/>
      <c r="Z285" s="70"/>
      <c r="AB285" s="70"/>
      <c r="AC285" s="70"/>
    </row>
    <row r="286" spans="1:29" s="13" customFormat="1" ht="14.1" x14ac:dyDescent="0.35">
      <c r="C286" s="13" t="s">
        <v>464</v>
      </c>
    </row>
    <row r="287" spans="1:29" s="6" customFormat="1" ht="11.25" customHeight="1" x14ac:dyDescent="0.35"/>
    <row r="288" spans="1:29" ht="12.3" x14ac:dyDescent="0.35">
      <c r="D288" s="73" t="s">
        <v>440</v>
      </c>
      <c r="E288" s="73"/>
      <c r="F288" s="64" t="s">
        <v>65</v>
      </c>
      <c r="G288" s="64" t="s">
        <v>66</v>
      </c>
      <c r="H288" s="64" t="s">
        <v>67</v>
      </c>
      <c r="I288" s="64" t="s">
        <v>68</v>
      </c>
      <c r="J288" s="6"/>
      <c r="K288" s="64" t="str">
        <f t="shared" ref="K288:Z288" si="18">K$10</f>
        <v>RY09</v>
      </c>
      <c r="L288" s="96" t="str">
        <f t="shared" si="18"/>
        <v>RY10</v>
      </c>
      <c r="M288" s="64" t="str">
        <f t="shared" si="18"/>
        <v>RY11</v>
      </c>
      <c r="N288" s="64" t="str">
        <f t="shared" si="18"/>
        <v>RY12</v>
      </c>
      <c r="O288" s="64" t="str">
        <f t="shared" si="18"/>
        <v>RY13</v>
      </c>
      <c r="P288" s="88" t="str">
        <f t="shared" si="18"/>
        <v>RY14</v>
      </c>
      <c r="Q288" s="96" t="str">
        <f t="shared" si="18"/>
        <v>RY15</v>
      </c>
      <c r="R288" s="64" t="str">
        <f t="shared" si="18"/>
        <v>RY16</v>
      </c>
      <c r="S288" s="64" t="str">
        <f t="shared" si="18"/>
        <v>RY17</v>
      </c>
      <c r="T288" s="64" t="str">
        <f t="shared" si="18"/>
        <v>RY18</v>
      </c>
      <c r="U288" s="88" t="str">
        <f t="shared" si="18"/>
        <v>RY19</v>
      </c>
      <c r="V288" s="64" t="str">
        <f t="shared" si="18"/>
        <v>RY20</v>
      </c>
      <c r="W288" s="64" t="str">
        <f t="shared" si="18"/>
        <v>RY21</v>
      </c>
      <c r="X288" s="64" t="str">
        <f t="shared" si="18"/>
        <v>RY22</v>
      </c>
      <c r="Y288" s="64" t="str">
        <f t="shared" si="18"/>
        <v>RY23</v>
      </c>
      <c r="Z288" s="88" t="str">
        <f t="shared" si="18"/>
        <v>RY24</v>
      </c>
      <c r="AB288" s="72" t="str">
        <f>AB$10</f>
        <v>RY15-RY19</v>
      </c>
      <c r="AC288" s="72" t="str">
        <f>AC$10</f>
        <v>RY20-RY24</v>
      </c>
    </row>
    <row r="289" spans="1:29" x14ac:dyDescent="0.35">
      <c r="J289" s="6"/>
      <c r="L289" s="97"/>
      <c r="M289" s="91"/>
      <c r="N289" s="91"/>
      <c r="O289" s="91"/>
      <c r="P289" s="89"/>
      <c r="Q289" s="97"/>
      <c r="R289" s="91"/>
      <c r="S289" s="91"/>
      <c r="T289" s="91"/>
      <c r="U289" s="89"/>
      <c r="V289" s="91"/>
      <c r="W289" s="91"/>
      <c r="X289" s="91"/>
      <c r="Y289" s="91"/>
      <c r="Z289" s="89"/>
    </row>
    <row r="290" spans="1:29" ht="12.3" x14ac:dyDescent="0.35">
      <c r="D290" s="15" t="s">
        <v>452</v>
      </c>
      <c r="E290" s="15"/>
      <c r="F290" s="75" t="s">
        <v>288</v>
      </c>
      <c r="G290" s="75" t="str">
        <f t="shared" ref="G290:G298" si="19">Dollars</f>
        <v>Dollars</v>
      </c>
      <c r="H290" s="75" t="str">
        <f t="shared" ref="H290:H298" si="20">Nominal</f>
        <v>Nominal</v>
      </c>
      <c r="I290" s="75" t="str">
        <f t="shared" ref="I290:I298" si="21">Mid_year</f>
        <v>Mid year</v>
      </c>
      <c r="J290" s="6"/>
      <c r="K290" s="105">
        <v>0</v>
      </c>
      <c r="L290" s="106">
        <v>0</v>
      </c>
      <c r="M290" s="107">
        <v>0</v>
      </c>
      <c r="N290" s="107">
        <v>0</v>
      </c>
      <c r="O290" s="107">
        <v>0</v>
      </c>
      <c r="P290" s="199">
        <v>9410675.8338118009</v>
      </c>
      <c r="Q290" s="106">
        <v>3013895.1665346473</v>
      </c>
      <c r="R290" s="107">
        <v>3404594.7063856833</v>
      </c>
      <c r="S290" s="107">
        <v>0</v>
      </c>
      <c r="T290" s="103"/>
      <c r="U290" s="104"/>
      <c r="V290" s="103"/>
      <c r="W290" s="103"/>
      <c r="X290" s="103"/>
      <c r="Y290" s="103"/>
      <c r="Z290" s="104"/>
      <c r="AB290" s="101"/>
      <c r="AC290" s="101"/>
    </row>
    <row r="291" spans="1:29" ht="12.3" x14ac:dyDescent="0.35">
      <c r="D291" s="15" t="s">
        <v>453</v>
      </c>
      <c r="E291" s="15"/>
      <c r="F291" s="75" t="s">
        <v>288</v>
      </c>
      <c r="G291" s="75" t="str">
        <f t="shared" si="19"/>
        <v>Dollars</v>
      </c>
      <c r="H291" s="75" t="str">
        <f t="shared" si="20"/>
        <v>Nominal</v>
      </c>
      <c r="I291" s="75" t="str">
        <f t="shared" si="21"/>
        <v>Mid year</v>
      </c>
      <c r="J291" s="6"/>
      <c r="K291" s="105">
        <v>0</v>
      </c>
      <c r="L291" s="106">
        <v>0</v>
      </c>
      <c r="M291" s="107">
        <v>0</v>
      </c>
      <c r="N291" s="107">
        <v>0</v>
      </c>
      <c r="O291" s="107">
        <v>0</v>
      </c>
      <c r="P291" s="199">
        <v>1250388.7456034953</v>
      </c>
      <c r="Q291" s="106">
        <v>300205.50931512081</v>
      </c>
      <c r="R291" s="107">
        <v>622511.21373493015</v>
      </c>
      <c r="S291" s="107">
        <v>0</v>
      </c>
      <c r="T291" s="103"/>
      <c r="U291" s="104"/>
      <c r="V291" s="103"/>
      <c r="W291" s="103"/>
      <c r="X291" s="103"/>
      <c r="Y291" s="103"/>
      <c r="Z291" s="104"/>
      <c r="AB291" s="101"/>
      <c r="AC291" s="101"/>
    </row>
    <row r="292" spans="1:29" ht="12.3" x14ac:dyDescent="0.35">
      <c r="D292" s="15" t="s">
        <v>454</v>
      </c>
      <c r="E292" s="15"/>
      <c r="F292" s="75" t="s">
        <v>288</v>
      </c>
      <c r="G292" s="75" t="str">
        <f t="shared" si="19"/>
        <v>Dollars</v>
      </c>
      <c r="H292" s="75" t="str">
        <f t="shared" si="20"/>
        <v>Nominal</v>
      </c>
      <c r="I292" s="75" t="str">
        <f t="shared" si="21"/>
        <v>Mid year</v>
      </c>
      <c r="J292" s="6"/>
      <c r="K292" s="105">
        <v>0</v>
      </c>
      <c r="L292" s="106">
        <v>0</v>
      </c>
      <c r="M292" s="107">
        <v>0</v>
      </c>
      <c r="N292" s="107">
        <v>0</v>
      </c>
      <c r="O292" s="107">
        <v>0</v>
      </c>
      <c r="P292" s="199">
        <v>3628359.4152836995</v>
      </c>
      <c r="Q292" s="106">
        <v>6565235.8889009021</v>
      </c>
      <c r="R292" s="107">
        <v>2966902.7112011104</v>
      </c>
      <c r="S292" s="107">
        <v>0</v>
      </c>
      <c r="T292" s="103"/>
      <c r="U292" s="104"/>
      <c r="V292" s="103"/>
      <c r="W292" s="103"/>
      <c r="X292" s="103"/>
      <c r="Y292" s="103"/>
      <c r="Z292" s="104"/>
      <c r="AB292" s="101"/>
      <c r="AC292" s="101"/>
    </row>
    <row r="293" spans="1:29" ht="12.3" x14ac:dyDescent="0.35">
      <c r="D293" s="15" t="s">
        <v>455</v>
      </c>
      <c r="E293" s="15"/>
      <c r="F293" s="75" t="s">
        <v>288</v>
      </c>
      <c r="G293" s="75" t="str">
        <f t="shared" si="19"/>
        <v>Dollars</v>
      </c>
      <c r="H293" s="75" t="str">
        <f t="shared" si="20"/>
        <v>Nominal</v>
      </c>
      <c r="I293" s="75" t="str">
        <f t="shared" si="21"/>
        <v>Mid year</v>
      </c>
      <c r="J293" s="6"/>
      <c r="K293" s="105">
        <v>0</v>
      </c>
      <c r="L293" s="106">
        <v>0</v>
      </c>
      <c r="M293" s="107">
        <v>0</v>
      </c>
      <c r="N293" s="107">
        <v>0</v>
      </c>
      <c r="O293" s="107">
        <v>0</v>
      </c>
      <c r="P293" s="199">
        <v>0</v>
      </c>
      <c r="Q293" s="106">
        <v>0</v>
      </c>
      <c r="R293" s="107">
        <v>0</v>
      </c>
      <c r="S293" s="107">
        <v>0</v>
      </c>
      <c r="T293" s="103"/>
      <c r="U293" s="104"/>
      <c r="V293" s="103"/>
      <c r="W293" s="103"/>
      <c r="X293" s="103"/>
      <c r="Y293" s="103"/>
      <c r="Z293" s="104"/>
      <c r="AB293" s="101"/>
      <c r="AC293" s="101"/>
    </row>
    <row r="294" spans="1:29" ht="12.3" x14ac:dyDescent="0.35">
      <c r="D294" s="15" t="s">
        <v>456</v>
      </c>
      <c r="E294" s="15"/>
      <c r="F294" s="75" t="s">
        <v>288</v>
      </c>
      <c r="G294" s="75" t="str">
        <f t="shared" si="19"/>
        <v>Dollars</v>
      </c>
      <c r="H294" s="75" t="str">
        <f t="shared" si="20"/>
        <v>Nominal</v>
      </c>
      <c r="I294" s="75" t="str">
        <f t="shared" si="21"/>
        <v>Mid year</v>
      </c>
      <c r="J294" s="6"/>
      <c r="K294" s="105">
        <v>0</v>
      </c>
      <c r="L294" s="106">
        <v>0</v>
      </c>
      <c r="M294" s="107">
        <v>0</v>
      </c>
      <c r="N294" s="107">
        <v>0</v>
      </c>
      <c r="O294" s="107">
        <v>0</v>
      </c>
      <c r="P294" s="199">
        <v>562.60215425304318</v>
      </c>
      <c r="Q294" s="106">
        <v>20438.36057749149</v>
      </c>
      <c r="R294" s="107">
        <v>13304.322146977265</v>
      </c>
      <c r="S294" s="107">
        <v>0</v>
      </c>
      <c r="T294" s="103"/>
      <c r="U294" s="104"/>
      <c r="V294" s="103"/>
      <c r="W294" s="103"/>
      <c r="X294" s="103"/>
      <c r="Y294" s="103"/>
      <c r="Z294" s="104"/>
      <c r="AB294" s="101"/>
      <c r="AC294" s="101"/>
    </row>
    <row r="295" spans="1:29" ht="12.3" x14ac:dyDescent="0.35">
      <c r="D295" s="15" t="s">
        <v>457</v>
      </c>
      <c r="E295" s="15"/>
      <c r="F295" s="75" t="s">
        <v>288</v>
      </c>
      <c r="G295" s="75" t="str">
        <f t="shared" si="19"/>
        <v>Dollars</v>
      </c>
      <c r="H295" s="75" t="str">
        <f t="shared" si="20"/>
        <v>Nominal</v>
      </c>
      <c r="I295" s="75" t="str">
        <f t="shared" si="21"/>
        <v>Mid year</v>
      </c>
      <c r="J295" s="6"/>
      <c r="K295" s="105">
        <v>0</v>
      </c>
      <c r="L295" s="106">
        <v>0</v>
      </c>
      <c r="M295" s="107">
        <v>0</v>
      </c>
      <c r="N295" s="107">
        <v>0</v>
      </c>
      <c r="O295" s="107">
        <v>0</v>
      </c>
      <c r="P295" s="199">
        <v>0</v>
      </c>
      <c r="Q295" s="106">
        <v>0</v>
      </c>
      <c r="R295" s="107">
        <v>0</v>
      </c>
      <c r="S295" s="107">
        <v>0</v>
      </c>
      <c r="T295" s="103"/>
      <c r="U295" s="104"/>
      <c r="V295" s="103"/>
      <c r="W295" s="103"/>
      <c r="X295" s="103"/>
      <c r="Y295" s="103"/>
      <c r="Z295" s="104"/>
      <c r="AB295" s="101"/>
      <c r="AC295" s="101"/>
    </row>
    <row r="296" spans="1:29" ht="12.3" x14ac:dyDescent="0.35">
      <c r="D296" s="15" t="s">
        <v>458</v>
      </c>
      <c r="E296" s="15"/>
      <c r="F296" s="75" t="s">
        <v>288</v>
      </c>
      <c r="G296" s="75" t="str">
        <f t="shared" si="19"/>
        <v>Dollars</v>
      </c>
      <c r="H296" s="75" t="str">
        <f t="shared" si="20"/>
        <v>Nominal</v>
      </c>
      <c r="I296" s="75" t="str">
        <f t="shared" si="21"/>
        <v>Mid year</v>
      </c>
      <c r="J296" s="6"/>
      <c r="K296" s="105">
        <v>0</v>
      </c>
      <c r="L296" s="106">
        <v>0</v>
      </c>
      <c r="M296" s="107">
        <v>0</v>
      </c>
      <c r="N296" s="107">
        <v>0</v>
      </c>
      <c r="O296" s="107">
        <v>0</v>
      </c>
      <c r="P296" s="199">
        <v>0</v>
      </c>
      <c r="Q296" s="106">
        <v>0</v>
      </c>
      <c r="R296" s="107">
        <v>0</v>
      </c>
      <c r="S296" s="107">
        <v>0</v>
      </c>
      <c r="T296" s="103"/>
      <c r="U296" s="104"/>
      <c r="V296" s="103"/>
      <c r="W296" s="103"/>
      <c r="X296" s="103"/>
      <c r="Y296" s="103"/>
      <c r="Z296" s="104"/>
      <c r="AB296" s="101"/>
      <c r="AC296" s="101"/>
    </row>
    <row r="297" spans="1:29" ht="12.3" x14ac:dyDescent="0.35">
      <c r="D297" s="15" t="s">
        <v>459</v>
      </c>
      <c r="E297" s="15"/>
      <c r="F297" s="75" t="s">
        <v>288</v>
      </c>
      <c r="G297" s="75" t="str">
        <f t="shared" si="19"/>
        <v>Dollars</v>
      </c>
      <c r="H297" s="75" t="str">
        <f t="shared" si="20"/>
        <v>Nominal</v>
      </c>
      <c r="I297" s="75" t="str">
        <f t="shared" si="21"/>
        <v>Mid year</v>
      </c>
      <c r="J297" s="6"/>
      <c r="K297" s="105">
        <v>0</v>
      </c>
      <c r="L297" s="106">
        <v>0</v>
      </c>
      <c r="M297" s="107">
        <v>0</v>
      </c>
      <c r="N297" s="107">
        <v>0</v>
      </c>
      <c r="O297" s="107">
        <v>0</v>
      </c>
      <c r="P297" s="199">
        <v>0</v>
      </c>
      <c r="Q297" s="106">
        <v>0</v>
      </c>
      <c r="R297" s="107">
        <v>0</v>
      </c>
      <c r="S297" s="107">
        <v>0</v>
      </c>
      <c r="T297" s="103"/>
      <c r="U297" s="104"/>
      <c r="V297" s="103"/>
      <c r="W297" s="103"/>
      <c r="X297" s="103"/>
      <c r="Y297" s="103"/>
      <c r="Z297" s="104"/>
      <c r="AB297" s="101"/>
      <c r="AC297" s="101"/>
    </row>
    <row r="298" spans="1:29" ht="12.3" x14ac:dyDescent="0.35">
      <c r="D298" s="15" t="s">
        <v>460</v>
      </c>
      <c r="E298" s="15"/>
      <c r="F298" s="75" t="s">
        <v>288</v>
      </c>
      <c r="G298" s="75" t="str">
        <f t="shared" si="19"/>
        <v>Dollars</v>
      </c>
      <c r="H298" s="75" t="str">
        <f t="shared" si="20"/>
        <v>Nominal</v>
      </c>
      <c r="I298" s="75" t="str">
        <f t="shared" si="21"/>
        <v>Mid year</v>
      </c>
      <c r="J298" s="6"/>
      <c r="K298" s="105">
        <v>0</v>
      </c>
      <c r="L298" s="106">
        <v>0</v>
      </c>
      <c r="M298" s="107">
        <v>0</v>
      </c>
      <c r="N298" s="107">
        <v>0</v>
      </c>
      <c r="O298" s="107">
        <v>0</v>
      </c>
      <c r="P298" s="199">
        <v>685162.09562699345</v>
      </c>
      <c r="Q298" s="106">
        <v>410894.14407386101</v>
      </c>
      <c r="R298" s="107">
        <v>168563.45168549209</v>
      </c>
      <c r="S298" s="107">
        <v>0</v>
      </c>
      <c r="T298" s="103"/>
      <c r="U298" s="104"/>
      <c r="V298" s="103"/>
      <c r="W298" s="103"/>
      <c r="X298" s="103"/>
      <c r="Y298" s="103"/>
      <c r="Z298" s="104"/>
      <c r="AB298" s="101"/>
      <c r="AC298" s="101"/>
    </row>
    <row r="299" spans="1:29" x14ac:dyDescent="0.35">
      <c r="J299" s="6"/>
      <c r="L299" s="97"/>
      <c r="M299" s="91"/>
      <c r="N299" s="91"/>
      <c r="O299" s="91"/>
      <c r="P299" s="89"/>
      <c r="Q299" s="97"/>
      <c r="R299" s="91"/>
      <c r="S299" s="91"/>
      <c r="T299" s="91"/>
      <c r="U299" s="89"/>
      <c r="V299" s="91"/>
      <c r="W299" s="91"/>
      <c r="X299" s="91"/>
      <c r="Y299" s="91"/>
      <c r="Z299" s="89"/>
    </row>
    <row r="300" spans="1:29" ht="12.3" x14ac:dyDescent="0.35">
      <c r="D300" s="74" t="s">
        <v>465</v>
      </c>
      <c r="E300" s="74"/>
      <c r="F300" s="67" t="s">
        <v>134</v>
      </c>
      <c r="G300" s="67" t="str">
        <f>G290</f>
        <v>Dollars</v>
      </c>
      <c r="H300" s="67" t="str">
        <f>H290</f>
        <v>Nominal</v>
      </c>
      <c r="I300" s="67" t="str">
        <f>I290</f>
        <v>Mid year</v>
      </c>
      <c r="J300" s="6"/>
      <c r="K300" s="66">
        <f t="shared" ref="K300:Z300" si="22">SUM(K290:K298)</f>
        <v>0</v>
      </c>
      <c r="L300" s="99">
        <f t="shared" si="22"/>
        <v>0</v>
      </c>
      <c r="M300" s="66">
        <f t="shared" si="22"/>
        <v>0</v>
      </c>
      <c r="N300" s="66">
        <f t="shared" si="22"/>
        <v>0</v>
      </c>
      <c r="O300" s="66">
        <f t="shared" si="22"/>
        <v>0</v>
      </c>
      <c r="P300" s="90">
        <f t="shared" si="22"/>
        <v>14975148.69248024</v>
      </c>
      <c r="Q300" s="99">
        <f t="shared" si="22"/>
        <v>10310669.069402024</v>
      </c>
      <c r="R300" s="66">
        <f t="shared" si="22"/>
        <v>7175876.4051541938</v>
      </c>
      <c r="S300" s="66">
        <f t="shared" si="22"/>
        <v>0</v>
      </c>
      <c r="T300" s="66">
        <f t="shared" si="22"/>
        <v>0</v>
      </c>
      <c r="U300" s="90">
        <f t="shared" si="22"/>
        <v>0</v>
      </c>
      <c r="V300" s="66">
        <f t="shared" si="22"/>
        <v>0</v>
      </c>
      <c r="W300" s="66">
        <f t="shared" si="22"/>
        <v>0</v>
      </c>
      <c r="X300" s="66">
        <f t="shared" si="22"/>
        <v>0</v>
      </c>
      <c r="Y300" s="66">
        <f t="shared" si="22"/>
        <v>0</v>
      </c>
      <c r="Z300" s="90">
        <f t="shared" si="22"/>
        <v>0</v>
      </c>
      <c r="AB300" s="66">
        <f>SUM(AB290:AB298)</f>
        <v>0</v>
      </c>
      <c r="AC300" s="66">
        <f>SUM(AC290:AC298)</f>
        <v>0</v>
      </c>
    </row>
    <row r="301" spans="1:29" s="6" customFormat="1" ht="11.25" customHeight="1" x14ac:dyDescent="0.35"/>
    <row r="302" spans="1:29" s="6" customFormat="1" ht="11.25" customHeight="1" x14ac:dyDescent="0.35">
      <c r="A302" s="70">
        <f>IF(SUM($Q302:$AC302)&gt;0,1,0)</f>
        <v>1</v>
      </c>
      <c r="D302" s="15" t="s">
        <v>139</v>
      </c>
      <c r="E302" s="15"/>
      <c r="K302" s="201">
        <f>IF(K300&lt;&gt;'2.1'!I$27,1,0)</f>
        <v>1</v>
      </c>
      <c r="L302" s="201">
        <f>IF(L300&lt;&gt;'2.1'!J$27,1,0)</f>
        <v>1</v>
      </c>
      <c r="M302" s="201">
        <f>IF(M300&lt;&gt;'2.1'!K$27,1,0)</f>
        <v>1</v>
      </c>
      <c r="N302" s="201">
        <f>IF(N300&lt;&gt;'2.1'!L$27,1,0)</f>
        <v>1</v>
      </c>
      <c r="O302" s="201">
        <f>IF(O300&lt;&gt;'2.1'!M$27,1,0)</f>
        <v>1</v>
      </c>
      <c r="P302" s="201">
        <f>IF(P300&lt;&gt;'2.1'!N$27,1,0)</f>
        <v>1</v>
      </c>
      <c r="Q302" s="201">
        <f>IF(Q300&lt;&gt;'2.1'!O$27,1,0)</f>
        <v>1</v>
      </c>
      <c r="R302" s="201">
        <f>IF(R300&lt;&gt;'2.1'!P$27,1,0)</f>
        <v>1</v>
      </c>
      <c r="S302" s="201">
        <f>IF(S300&lt;&gt;'2.1'!Q$27,1,0)</f>
        <v>1</v>
      </c>
      <c r="T302" s="201">
        <f>IF(T300&lt;&gt;'2.1'!R$27,1,0)</f>
        <v>0</v>
      </c>
      <c r="U302" s="201">
        <f>IF(U300&lt;&gt;'2.1'!S$27,1,0)</f>
        <v>0</v>
      </c>
      <c r="V302" s="201">
        <f>IF(V300&lt;&gt;'2.1'!T$27,1,0)</f>
        <v>0</v>
      </c>
      <c r="W302" s="201">
        <f>IF(W300&lt;&gt;'2.1'!U$27,1,0)</f>
        <v>0</v>
      </c>
      <c r="X302" s="201">
        <f>IF(X300&lt;&gt;'2.1'!V$27,1,0)</f>
        <v>0</v>
      </c>
      <c r="Y302" s="201">
        <f>IF(Y300&lt;&gt;'2.1'!W$27,1,0)</f>
        <v>0</v>
      </c>
      <c r="Z302" s="201">
        <f>IF(Z300&lt;&gt;'2.1'!X$27,1,0)</f>
        <v>0</v>
      </c>
      <c r="AB302" s="201">
        <f>IF(AB300&lt;&gt;'2.1'!Z$27,1,0)</f>
        <v>0</v>
      </c>
      <c r="AC302" s="201">
        <f>IF(AC300&lt;&gt;'2.1'!AA$27,1,0)</f>
        <v>0</v>
      </c>
    </row>
    <row r="303" spans="1:29" s="6" customFormat="1" ht="11.25" customHeight="1" x14ac:dyDescent="0.35">
      <c r="A303" s="70"/>
      <c r="D303" s="15"/>
      <c r="E303" s="15"/>
      <c r="K303" s="70"/>
      <c r="L303" s="70"/>
      <c r="M303" s="70"/>
      <c r="N303" s="70"/>
      <c r="O303" s="70"/>
      <c r="P303" s="70"/>
      <c r="Q303" s="70"/>
      <c r="R303" s="70"/>
      <c r="S303" s="70"/>
      <c r="T303" s="70"/>
      <c r="U303" s="70"/>
      <c r="V303" s="70"/>
      <c r="W303" s="70"/>
      <c r="X303" s="70"/>
      <c r="Y303" s="70"/>
      <c r="Z303" s="70"/>
      <c r="AB303" s="70"/>
      <c r="AC303" s="70"/>
    </row>
    <row r="304" spans="1:29" s="13" customFormat="1" ht="14.1" x14ac:dyDescent="0.35">
      <c r="C304" s="13" t="s">
        <v>466</v>
      </c>
    </row>
    <row r="305" spans="4:29" s="6" customFormat="1" ht="11.25" customHeight="1" x14ac:dyDescent="0.35"/>
    <row r="306" spans="4:29" ht="12.3" x14ac:dyDescent="0.35">
      <c r="D306" s="73" t="s">
        <v>467</v>
      </c>
      <c r="E306" s="73"/>
      <c r="F306" s="64" t="s">
        <v>65</v>
      </c>
      <c r="G306" s="64" t="s">
        <v>66</v>
      </c>
      <c r="H306" s="64" t="s">
        <v>67</v>
      </c>
      <c r="I306" s="64" t="s">
        <v>68</v>
      </c>
      <c r="J306" s="6"/>
      <c r="K306" s="64" t="str">
        <f t="shared" ref="K306:Z306" si="23">K$10</f>
        <v>RY09</v>
      </c>
      <c r="L306" s="96" t="str">
        <f t="shared" si="23"/>
        <v>RY10</v>
      </c>
      <c r="M306" s="64" t="str">
        <f t="shared" si="23"/>
        <v>RY11</v>
      </c>
      <c r="N306" s="64" t="str">
        <f t="shared" si="23"/>
        <v>RY12</v>
      </c>
      <c r="O306" s="64" t="str">
        <f t="shared" si="23"/>
        <v>RY13</v>
      </c>
      <c r="P306" s="88" t="str">
        <f t="shared" si="23"/>
        <v>RY14</v>
      </c>
      <c r="Q306" s="96" t="str">
        <f t="shared" si="23"/>
        <v>RY15</v>
      </c>
      <c r="R306" s="64" t="str">
        <f t="shared" si="23"/>
        <v>RY16</v>
      </c>
      <c r="S306" s="64" t="str">
        <f t="shared" si="23"/>
        <v>RY17</v>
      </c>
      <c r="T306" s="64" t="str">
        <f t="shared" si="23"/>
        <v>RY18</v>
      </c>
      <c r="U306" s="88" t="str">
        <f t="shared" si="23"/>
        <v>RY19</v>
      </c>
      <c r="V306" s="64" t="str">
        <f t="shared" si="23"/>
        <v>RY20</v>
      </c>
      <c r="W306" s="64" t="str">
        <f t="shared" si="23"/>
        <v>RY21</v>
      </c>
      <c r="X306" s="64" t="str">
        <f t="shared" si="23"/>
        <v>RY22</v>
      </c>
      <c r="Y306" s="64" t="str">
        <f t="shared" si="23"/>
        <v>RY23</v>
      </c>
      <c r="Z306" s="88" t="str">
        <f t="shared" si="23"/>
        <v>RY24</v>
      </c>
      <c r="AB306" s="72" t="str">
        <f>AB$10</f>
        <v>RY15-RY19</v>
      </c>
      <c r="AC306" s="72" t="str">
        <f>AC$10</f>
        <v>RY20-RY24</v>
      </c>
    </row>
    <row r="307" spans="4:29" x14ac:dyDescent="0.35">
      <c r="J307" s="6"/>
      <c r="L307" s="97"/>
      <c r="M307" s="91"/>
      <c r="N307" s="91"/>
      <c r="O307" s="91"/>
      <c r="P307" s="89"/>
      <c r="Q307" s="97"/>
      <c r="R307" s="91"/>
      <c r="S307" s="91"/>
      <c r="T307" s="91"/>
      <c r="U307" s="89"/>
      <c r="V307" s="91"/>
      <c r="W307" s="91"/>
      <c r="X307" s="91"/>
      <c r="Y307" s="91"/>
      <c r="Z307" s="89"/>
    </row>
    <row r="308" spans="4:29" ht="12.3" x14ac:dyDescent="0.35">
      <c r="D308" s="15" t="s">
        <v>468</v>
      </c>
      <c r="E308" s="15" t="s">
        <v>469</v>
      </c>
      <c r="F308" s="75" t="s">
        <v>288</v>
      </c>
      <c r="G308" s="75" t="str">
        <f t="shared" ref="G308:G320" si="24">Dollars</f>
        <v>Dollars</v>
      </c>
      <c r="H308" s="75" t="str">
        <f t="shared" ref="H308:H320" si="25">Nominal</f>
        <v>Nominal</v>
      </c>
      <c r="I308" s="75" t="str">
        <f t="shared" ref="I308:I320" si="26">Mid_year</f>
        <v>Mid year</v>
      </c>
      <c r="J308" s="6"/>
      <c r="K308" s="105">
        <v>0</v>
      </c>
      <c r="L308" s="106">
        <v>0</v>
      </c>
      <c r="M308" s="107">
        <v>0</v>
      </c>
      <c r="N308" s="107">
        <v>0</v>
      </c>
      <c r="O308" s="107">
        <v>0</v>
      </c>
      <c r="P308" s="199">
        <v>2045055.920164078</v>
      </c>
      <c r="Q308" s="106">
        <v>2613167.7653005659</v>
      </c>
      <c r="R308" s="107">
        <v>857048.51161070052</v>
      </c>
      <c r="S308" s="107">
        <v>0</v>
      </c>
      <c r="T308" s="103"/>
      <c r="U308" s="104"/>
      <c r="V308" s="103"/>
      <c r="W308" s="103"/>
      <c r="X308" s="103"/>
      <c r="Y308" s="103"/>
      <c r="Z308" s="104"/>
      <c r="AB308" s="101"/>
      <c r="AC308" s="101"/>
    </row>
    <row r="309" spans="4:29" ht="12.3" x14ac:dyDescent="0.35">
      <c r="D309" s="15" t="s">
        <v>470</v>
      </c>
      <c r="E309" s="15" t="s">
        <v>471</v>
      </c>
      <c r="F309" s="75" t="s">
        <v>288</v>
      </c>
      <c r="G309" s="75" t="str">
        <f t="shared" si="24"/>
        <v>Dollars</v>
      </c>
      <c r="H309" s="75" t="str">
        <f t="shared" si="25"/>
        <v>Nominal</v>
      </c>
      <c r="I309" s="75" t="str">
        <f t="shared" si="26"/>
        <v>Mid year</v>
      </c>
      <c r="J309" s="6"/>
      <c r="K309" s="105">
        <v>0</v>
      </c>
      <c r="L309" s="106">
        <v>0</v>
      </c>
      <c r="M309" s="107">
        <v>0</v>
      </c>
      <c r="N309" s="107">
        <v>0</v>
      </c>
      <c r="O309" s="107">
        <v>0</v>
      </c>
      <c r="P309" s="199">
        <v>1021247.0158152126</v>
      </c>
      <c r="Q309" s="106">
        <v>559929.70935825713</v>
      </c>
      <c r="R309" s="107">
        <v>204950.2837304773</v>
      </c>
      <c r="S309" s="107">
        <v>0</v>
      </c>
      <c r="T309" s="103"/>
      <c r="U309" s="104"/>
      <c r="V309" s="103"/>
      <c r="W309" s="103"/>
      <c r="X309" s="103"/>
      <c r="Y309" s="103"/>
      <c r="Z309" s="104"/>
      <c r="AB309" s="101"/>
      <c r="AC309" s="101"/>
    </row>
    <row r="310" spans="4:29" ht="12.3" x14ac:dyDescent="0.35">
      <c r="D310" s="15" t="s">
        <v>470</v>
      </c>
      <c r="E310" s="15" t="s">
        <v>472</v>
      </c>
      <c r="F310" s="75" t="s">
        <v>288</v>
      </c>
      <c r="G310" s="75" t="str">
        <f t="shared" si="24"/>
        <v>Dollars</v>
      </c>
      <c r="H310" s="75" t="str">
        <f t="shared" si="25"/>
        <v>Nominal</v>
      </c>
      <c r="I310" s="75" t="str">
        <f t="shared" si="26"/>
        <v>Mid year</v>
      </c>
      <c r="J310" s="6"/>
      <c r="K310" s="105">
        <v>0</v>
      </c>
      <c r="L310" s="106">
        <v>0</v>
      </c>
      <c r="M310" s="107">
        <v>0</v>
      </c>
      <c r="N310" s="107">
        <v>0</v>
      </c>
      <c r="O310" s="107">
        <v>0</v>
      </c>
      <c r="P310" s="199">
        <v>1208955.0625989267</v>
      </c>
      <c r="Q310" s="106">
        <v>1086101.0069610174</v>
      </c>
      <c r="R310" s="107">
        <v>853236.22141883743</v>
      </c>
      <c r="S310" s="107">
        <v>0</v>
      </c>
      <c r="T310" s="103"/>
      <c r="U310" s="104"/>
      <c r="V310" s="103"/>
      <c r="W310" s="103"/>
      <c r="X310" s="103"/>
      <c r="Y310" s="103"/>
      <c r="Z310" s="104"/>
      <c r="AB310" s="101"/>
      <c r="AC310" s="101"/>
    </row>
    <row r="311" spans="4:29" ht="12.3" x14ac:dyDescent="0.35">
      <c r="D311" s="15" t="s">
        <v>470</v>
      </c>
      <c r="E311" s="15" t="s">
        <v>117</v>
      </c>
      <c r="F311" s="75" t="s">
        <v>288</v>
      </c>
      <c r="G311" s="75" t="str">
        <f t="shared" si="24"/>
        <v>Dollars</v>
      </c>
      <c r="H311" s="75" t="str">
        <f t="shared" si="25"/>
        <v>Nominal</v>
      </c>
      <c r="I311" s="75" t="str">
        <f t="shared" si="26"/>
        <v>Mid year</v>
      </c>
      <c r="J311" s="6"/>
      <c r="K311" s="105">
        <v>0</v>
      </c>
      <c r="L311" s="106">
        <v>0</v>
      </c>
      <c r="M311" s="107">
        <v>0</v>
      </c>
      <c r="N311" s="107">
        <v>0</v>
      </c>
      <c r="O311" s="107">
        <v>0</v>
      </c>
      <c r="P311" s="199">
        <v>0</v>
      </c>
      <c r="Q311" s="106">
        <v>117470</v>
      </c>
      <c r="R311" s="107">
        <v>194090</v>
      </c>
      <c r="S311" s="107">
        <v>0</v>
      </c>
      <c r="T311" s="103"/>
      <c r="U311" s="104"/>
      <c r="V311" s="103"/>
      <c r="W311" s="103"/>
      <c r="X311" s="103"/>
      <c r="Y311" s="103"/>
      <c r="Z311" s="104"/>
      <c r="AB311" s="101"/>
      <c r="AC311" s="101"/>
    </row>
    <row r="312" spans="4:29" ht="12.3" x14ac:dyDescent="0.35">
      <c r="D312" s="15" t="s">
        <v>473</v>
      </c>
      <c r="E312" s="15" t="s">
        <v>474</v>
      </c>
      <c r="F312" s="75" t="s">
        <v>288</v>
      </c>
      <c r="G312" s="75" t="str">
        <f t="shared" si="24"/>
        <v>Dollars</v>
      </c>
      <c r="H312" s="75" t="str">
        <f t="shared" si="25"/>
        <v>Nominal</v>
      </c>
      <c r="I312" s="75" t="str">
        <f t="shared" si="26"/>
        <v>Mid year</v>
      </c>
      <c r="J312" s="6"/>
      <c r="K312" s="105">
        <v>0</v>
      </c>
      <c r="L312" s="106">
        <v>0</v>
      </c>
      <c r="M312" s="107">
        <v>0</v>
      </c>
      <c r="N312" s="107">
        <v>0</v>
      </c>
      <c r="O312" s="107">
        <v>0</v>
      </c>
      <c r="P312" s="199">
        <v>1961044.8234631019</v>
      </c>
      <c r="Q312" s="106">
        <v>1625059.7709893158</v>
      </c>
      <c r="R312" s="107">
        <v>1805396.9284905633</v>
      </c>
      <c r="S312" s="107">
        <v>0</v>
      </c>
      <c r="T312" s="103"/>
      <c r="U312" s="104"/>
      <c r="V312" s="103"/>
      <c r="W312" s="103"/>
      <c r="X312" s="103"/>
      <c r="Y312" s="103"/>
      <c r="Z312" s="104"/>
      <c r="AB312" s="101"/>
      <c r="AC312" s="101"/>
    </row>
    <row r="313" spans="4:29" ht="12.3" x14ac:dyDescent="0.35">
      <c r="D313" s="15" t="s">
        <v>470</v>
      </c>
      <c r="E313" s="15" t="s">
        <v>471</v>
      </c>
      <c r="F313" s="75" t="s">
        <v>288</v>
      </c>
      <c r="G313" s="75" t="str">
        <f t="shared" si="24"/>
        <v>Dollars</v>
      </c>
      <c r="H313" s="75" t="str">
        <f t="shared" si="25"/>
        <v>Nominal</v>
      </c>
      <c r="I313" s="75" t="str">
        <f t="shared" si="26"/>
        <v>Mid year</v>
      </c>
      <c r="J313" s="6"/>
      <c r="K313" s="105">
        <v>0</v>
      </c>
      <c r="L313" s="106">
        <v>0</v>
      </c>
      <c r="M313" s="107">
        <v>0</v>
      </c>
      <c r="N313" s="107">
        <v>0</v>
      </c>
      <c r="O313" s="107">
        <v>0</v>
      </c>
      <c r="P313" s="199">
        <v>1129335.1232967668</v>
      </c>
      <c r="Q313" s="106">
        <v>413873.55260215345</v>
      </c>
      <c r="R313" s="107">
        <v>675893.63505333907</v>
      </c>
      <c r="S313" s="107">
        <v>0</v>
      </c>
      <c r="T313" s="103"/>
      <c r="U313" s="104"/>
      <c r="V313" s="103"/>
      <c r="W313" s="103"/>
      <c r="X313" s="103"/>
      <c r="Y313" s="103"/>
      <c r="Z313" s="104"/>
      <c r="AB313" s="101"/>
      <c r="AC313" s="101"/>
    </row>
    <row r="314" spans="4:29" ht="12.3" x14ac:dyDescent="0.35">
      <c r="D314" s="15" t="s">
        <v>470</v>
      </c>
      <c r="E314" s="15" t="s">
        <v>472</v>
      </c>
      <c r="F314" s="75" t="s">
        <v>288</v>
      </c>
      <c r="G314" s="75" t="str">
        <f t="shared" si="24"/>
        <v>Dollars</v>
      </c>
      <c r="H314" s="75" t="str">
        <f t="shared" si="25"/>
        <v>Nominal</v>
      </c>
      <c r="I314" s="75" t="str">
        <f t="shared" si="26"/>
        <v>Mid year</v>
      </c>
      <c r="J314" s="6"/>
      <c r="K314" s="105">
        <v>0</v>
      </c>
      <c r="L314" s="106">
        <v>0</v>
      </c>
      <c r="M314" s="107">
        <v>0</v>
      </c>
      <c r="N314" s="107">
        <v>0</v>
      </c>
      <c r="O314" s="107">
        <v>0</v>
      </c>
      <c r="P314" s="199">
        <v>229623.3928917837</v>
      </c>
      <c r="Q314" s="106">
        <v>247225.71847297688</v>
      </c>
      <c r="R314" s="107">
        <v>391410.20159323158</v>
      </c>
      <c r="S314" s="107">
        <v>0</v>
      </c>
      <c r="T314" s="103"/>
      <c r="U314" s="104"/>
      <c r="V314" s="103"/>
      <c r="W314" s="103"/>
      <c r="X314" s="103"/>
      <c r="Y314" s="103"/>
      <c r="Z314" s="104"/>
      <c r="AB314" s="101"/>
      <c r="AC314" s="101"/>
    </row>
    <row r="315" spans="4:29" ht="12.3" x14ac:dyDescent="0.35">
      <c r="D315" s="15" t="s">
        <v>475</v>
      </c>
      <c r="E315" s="15" t="s">
        <v>469</v>
      </c>
      <c r="F315" s="75" t="s">
        <v>288</v>
      </c>
      <c r="G315" s="75" t="str">
        <f t="shared" si="24"/>
        <v>Dollars</v>
      </c>
      <c r="H315" s="75" t="str">
        <f t="shared" si="25"/>
        <v>Nominal</v>
      </c>
      <c r="I315" s="75" t="str">
        <f t="shared" si="26"/>
        <v>Mid year</v>
      </c>
      <c r="J315" s="6"/>
      <c r="K315" s="105">
        <v>0</v>
      </c>
      <c r="L315" s="106">
        <v>0</v>
      </c>
      <c r="M315" s="107">
        <v>0</v>
      </c>
      <c r="N315" s="107">
        <v>0</v>
      </c>
      <c r="O315" s="107">
        <v>0</v>
      </c>
      <c r="P315" s="199">
        <v>404208.34076100745</v>
      </c>
      <c r="Q315" s="106">
        <v>351713.39090191218</v>
      </c>
      <c r="R315" s="107">
        <v>397888.93381346244</v>
      </c>
      <c r="S315" s="107">
        <v>0</v>
      </c>
      <c r="T315" s="103"/>
      <c r="U315" s="104"/>
      <c r="V315" s="103"/>
      <c r="W315" s="103"/>
      <c r="X315" s="103"/>
      <c r="Y315" s="103"/>
      <c r="Z315" s="104"/>
      <c r="AB315" s="101"/>
      <c r="AC315" s="101"/>
    </row>
    <row r="316" spans="4:29" ht="12.3" x14ac:dyDescent="0.35">
      <c r="D316" s="15" t="s">
        <v>470</v>
      </c>
      <c r="E316" s="15" t="s">
        <v>471</v>
      </c>
      <c r="F316" s="75" t="s">
        <v>288</v>
      </c>
      <c r="G316" s="75" t="str">
        <f t="shared" si="24"/>
        <v>Dollars</v>
      </c>
      <c r="H316" s="75" t="str">
        <f t="shared" si="25"/>
        <v>Nominal</v>
      </c>
      <c r="I316" s="75" t="str">
        <f t="shared" si="26"/>
        <v>Mid year</v>
      </c>
      <c r="J316" s="6"/>
      <c r="K316" s="105">
        <v>0</v>
      </c>
      <c r="L316" s="106">
        <v>0</v>
      </c>
      <c r="M316" s="107">
        <v>0</v>
      </c>
      <c r="N316" s="107">
        <v>0</v>
      </c>
      <c r="O316" s="107">
        <v>0</v>
      </c>
      <c r="P316" s="199">
        <v>498528.43579630699</v>
      </c>
      <c r="Q316" s="106">
        <v>219705.66221937916</v>
      </c>
      <c r="R316" s="107">
        <v>120071.55214068542</v>
      </c>
      <c r="S316" s="107">
        <v>0</v>
      </c>
      <c r="T316" s="103"/>
      <c r="U316" s="104"/>
      <c r="V316" s="103"/>
      <c r="W316" s="103"/>
      <c r="X316" s="103"/>
      <c r="Y316" s="103"/>
      <c r="Z316" s="104"/>
      <c r="AB316" s="101"/>
      <c r="AC316" s="101"/>
    </row>
    <row r="317" spans="4:29" ht="12.3" x14ac:dyDescent="0.35">
      <c r="D317" s="15" t="s">
        <v>470</v>
      </c>
      <c r="E317" s="15" t="s">
        <v>472</v>
      </c>
      <c r="F317" s="75" t="s">
        <v>288</v>
      </c>
      <c r="G317" s="75" t="str">
        <f t="shared" si="24"/>
        <v>Dollars</v>
      </c>
      <c r="H317" s="75" t="str">
        <f t="shared" si="25"/>
        <v>Nominal</v>
      </c>
      <c r="I317" s="75" t="str">
        <f t="shared" si="26"/>
        <v>Mid year</v>
      </c>
      <c r="J317" s="6"/>
      <c r="K317" s="105">
        <v>0</v>
      </c>
      <c r="L317" s="106">
        <v>0</v>
      </c>
      <c r="M317" s="107">
        <v>0</v>
      </c>
      <c r="N317" s="107">
        <v>0</v>
      </c>
      <c r="O317" s="107">
        <v>0</v>
      </c>
      <c r="P317" s="199">
        <v>490464.1049442527</v>
      </c>
      <c r="Q317" s="106">
        <v>821578.99621179991</v>
      </c>
      <c r="R317" s="107">
        <v>687133.26423401153</v>
      </c>
      <c r="S317" s="107">
        <v>0</v>
      </c>
      <c r="T317" s="103"/>
      <c r="U317" s="104"/>
      <c r="V317" s="103"/>
      <c r="W317" s="103"/>
      <c r="X317" s="103"/>
      <c r="Y317" s="103"/>
      <c r="Z317" s="104"/>
      <c r="AB317" s="101"/>
      <c r="AC317" s="101"/>
    </row>
    <row r="318" spans="4:29" ht="12.3" x14ac:dyDescent="0.35">
      <c r="D318" s="15" t="s">
        <v>476</v>
      </c>
      <c r="E318" s="15" t="s">
        <v>469</v>
      </c>
      <c r="F318" s="75" t="s">
        <v>288</v>
      </c>
      <c r="G318" s="75" t="str">
        <f t="shared" si="24"/>
        <v>Dollars</v>
      </c>
      <c r="H318" s="75" t="str">
        <f t="shared" si="25"/>
        <v>Nominal</v>
      </c>
      <c r="I318" s="75" t="str">
        <f t="shared" si="26"/>
        <v>Mid year</v>
      </c>
      <c r="J318" s="6"/>
      <c r="K318" s="105">
        <v>0</v>
      </c>
      <c r="L318" s="106">
        <v>0</v>
      </c>
      <c r="M318" s="107">
        <v>0</v>
      </c>
      <c r="N318" s="107">
        <v>0</v>
      </c>
      <c r="O318" s="107">
        <v>0</v>
      </c>
      <c r="P318" s="199">
        <v>0</v>
      </c>
      <c r="Q318" s="106">
        <v>0</v>
      </c>
      <c r="R318" s="107">
        <v>0</v>
      </c>
      <c r="S318" s="107">
        <v>0</v>
      </c>
      <c r="T318" s="103"/>
      <c r="U318" s="104"/>
      <c r="V318" s="103"/>
      <c r="W318" s="103"/>
      <c r="X318" s="103"/>
      <c r="Y318" s="103"/>
      <c r="Z318" s="104"/>
      <c r="AB318" s="101"/>
      <c r="AC318" s="101"/>
    </row>
    <row r="319" spans="4:29" ht="12.3" x14ac:dyDescent="0.35">
      <c r="D319" s="15"/>
      <c r="E319" s="15" t="s">
        <v>471</v>
      </c>
      <c r="F319" s="75" t="s">
        <v>288</v>
      </c>
      <c r="G319" s="75" t="str">
        <f t="shared" si="24"/>
        <v>Dollars</v>
      </c>
      <c r="H319" s="75" t="str">
        <f t="shared" si="25"/>
        <v>Nominal</v>
      </c>
      <c r="I319" s="75" t="str">
        <f t="shared" si="26"/>
        <v>Mid year</v>
      </c>
      <c r="J319" s="6"/>
      <c r="K319" s="105">
        <v>0</v>
      </c>
      <c r="L319" s="106">
        <v>0</v>
      </c>
      <c r="M319" s="107">
        <v>0</v>
      </c>
      <c r="N319" s="107">
        <v>0</v>
      </c>
      <c r="O319" s="107">
        <v>0</v>
      </c>
      <c r="P319" s="199">
        <v>0</v>
      </c>
      <c r="Q319" s="106">
        <v>0</v>
      </c>
      <c r="R319" s="107">
        <v>0</v>
      </c>
      <c r="S319" s="107">
        <v>0</v>
      </c>
      <c r="T319" s="103"/>
      <c r="U319" s="104"/>
      <c r="V319" s="103"/>
      <c r="W319" s="103"/>
      <c r="X319" s="103"/>
      <c r="Y319" s="103"/>
      <c r="Z319" s="104"/>
      <c r="AB319" s="101"/>
      <c r="AC319" s="101"/>
    </row>
    <row r="320" spans="4:29" ht="12.3" x14ac:dyDescent="0.35">
      <c r="D320" s="15"/>
      <c r="E320" s="15" t="s">
        <v>472</v>
      </c>
      <c r="F320" s="75" t="s">
        <v>288</v>
      </c>
      <c r="G320" s="75" t="str">
        <f t="shared" si="24"/>
        <v>Dollars</v>
      </c>
      <c r="H320" s="75" t="str">
        <f t="shared" si="25"/>
        <v>Nominal</v>
      </c>
      <c r="I320" s="75" t="str">
        <f t="shared" si="26"/>
        <v>Mid year</v>
      </c>
      <c r="J320" s="6"/>
      <c r="K320" s="105">
        <v>0</v>
      </c>
      <c r="L320" s="106">
        <v>0</v>
      </c>
      <c r="M320" s="107">
        <v>0</v>
      </c>
      <c r="N320" s="107">
        <v>0</v>
      </c>
      <c r="O320" s="107">
        <v>0</v>
      </c>
      <c r="P320" s="199">
        <v>0</v>
      </c>
      <c r="Q320" s="106">
        <v>0</v>
      </c>
      <c r="R320" s="107">
        <v>0</v>
      </c>
      <c r="S320" s="107">
        <v>0</v>
      </c>
      <c r="T320" s="103"/>
      <c r="U320" s="104"/>
      <c r="V320" s="103"/>
      <c r="W320" s="103"/>
      <c r="X320" s="103"/>
      <c r="Y320" s="103"/>
      <c r="Z320" s="104"/>
      <c r="AB320" s="101"/>
      <c r="AC320" s="101"/>
    </row>
    <row r="321" spans="1:29" x14ac:dyDescent="0.35">
      <c r="J321" s="6"/>
      <c r="L321" s="97"/>
      <c r="M321" s="91"/>
      <c r="N321" s="91"/>
      <c r="O321" s="91"/>
      <c r="P321" s="89"/>
      <c r="Q321" s="97"/>
      <c r="R321" s="91"/>
      <c r="S321" s="91"/>
      <c r="T321" s="91"/>
      <c r="U321" s="89"/>
      <c r="V321" s="91"/>
      <c r="W321" s="91"/>
      <c r="X321" s="91"/>
      <c r="Y321" s="91"/>
      <c r="Z321" s="89"/>
    </row>
    <row r="322" spans="1:29" ht="12.3" x14ac:dyDescent="0.35">
      <c r="D322" s="74" t="s">
        <v>477</v>
      </c>
      <c r="E322" s="74"/>
      <c r="F322" s="67" t="s">
        <v>134</v>
      </c>
      <c r="G322" s="67" t="str">
        <f>G308</f>
        <v>Dollars</v>
      </c>
      <c r="H322" s="67" t="str">
        <f>H308</f>
        <v>Nominal</v>
      </c>
      <c r="I322" s="67" t="str">
        <f>I308</f>
        <v>Mid year</v>
      </c>
      <c r="J322" s="6"/>
      <c r="K322" s="66">
        <f t="shared" ref="K322:Z322" si="27">SUM(K308:K320)</f>
        <v>0</v>
      </c>
      <c r="L322" s="99">
        <f t="shared" si="27"/>
        <v>0</v>
      </c>
      <c r="M322" s="66">
        <f t="shared" si="27"/>
        <v>0</v>
      </c>
      <c r="N322" s="66">
        <f t="shared" si="27"/>
        <v>0</v>
      </c>
      <c r="O322" s="66">
        <f t="shared" si="27"/>
        <v>0</v>
      </c>
      <c r="P322" s="90">
        <f t="shared" si="27"/>
        <v>8988462.219731437</v>
      </c>
      <c r="Q322" s="99">
        <f t="shared" si="27"/>
        <v>8055825.5730173774</v>
      </c>
      <c r="R322" s="66">
        <f t="shared" si="27"/>
        <v>6187119.5320853088</v>
      </c>
      <c r="S322" s="66">
        <f t="shared" si="27"/>
        <v>0</v>
      </c>
      <c r="T322" s="66">
        <f t="shared" si="27"/>
        <v>0</v>
      </c>
      <c r="U322" s="90">
        <f t="shared" si="27"/>
        <v>0</v>
      </c>
      <c r="V322" s="66">
        <f t="shared" si="27"/>
        <v>0</v>
      </c>
      <c r="W322" s="66">
        <f t="shared" si="27"/>
        <v>0</v>
      </c>
      <c r="X322" s="66">
        <f t="shared" si="27"/>
        <v>0</v>
      </c>
      <c r="Y322" s="66">
        <f t="shared" si="27"/>
        <v>0</v>
      </c>
      <c r="Z322" s="90">
        <f t="shared" si="27"/>
        <v>0</v>
      </c>
      <c r="AB322" s="66">
        <f>SUM(AB308:AB320)</f>
        <v>0</v>
      </c>
      <c r="AC322" s="66">
        <f>SUM(AC308:AC320)</f>
        <v>0</v>
      </c>
    </row>
    <row r="323" spans="1:29" s="6" customFormat="1" ht="11.25" customHeight="1" x14ac:dyDescent="0.35"/>
    <row r="324" spans="1:29" s="6" customFormat="1" ht="11.25" customHeight="1" x14ac:dyDescent="0.35">
      <c r="A324" s="70">
        <f>IF(SUM($Q324:$AC324)&gt;0,1,0)</f>
        <v>1</v>
      </c>
      <c r="D324" s="15" t="s">
        <v>139</v>
      </c>
      <c r="E324" s="15"/>
      <c r="K324" s="70">
        <f>IF(K322&lt;&gt;('2.1'!I$26+'2.1'!I$185+K$53),1,0)</f>
        <v>1</v>
      </c>
      <c r="L324" s="70">
        <f>IF(L322&lt;&gt;('2.1'!J$26+'2.1'!J$185+L$53),1,0)</f>
        <v>1</v>
      </c>
      <c r="M324" s="70">
        <f>IF(M322&lt;&gt;('2.1'!K$26+'2.1'!K$185+M$53),1,0)</f>
        <v>1</v>
      </c>
      <c r="N324" s="70">
        <f>IF(N322&lt;&gt;('2.1'!L$26+'2.1'!L$185+N$53),1,0)</f>
        <v>1</v>
      </c>
      <c r="O324" s="70">
        <f>IF(O322&lt;&gt;('2.1'!M$26+'2.1'!M$185+O$53),1,0)</f>
        <v>1</v>
      </c>
      <c r="P324" s="70">
        <f>IF(P322&lt;&gt;('2.1'!N$26+'2.1'!N$185+P$53),1,0)</f>
        <v>0</v>
      </c>
      <c r="Q324" s="70">
        <f>IF(Q322&lt;&gt;('2.1'!O$26+'2.1'!O$185+Q$53),1,0)</f>
        <v>1</v>
      </c>
      <c r="R324" s="70">
        <f>IF(R322&lt;&gt;('2.1'!P$26+'2.1'!P$185+R$53),1,0)</f>
        <v>1</v>
      </c>
      <c r="S324" s="70">
        <f>IF(S322&lt;&gt;('2.1'!Q$26+'2.1'!Q$185+S$53),1,0)</f>
        <v>1</v>
      </c>
      <c r="T324" s="70">
        <f>IF(T322&lt;&gt;('2.1'!R$26+'2.1'!R$185+T$53),1,0)</f>
        <v>0</v>
      </c>
      <c r="U324" s="70">
        <f>IF(U322&lt;&gt;('2.1'!S$26+'2.1'!S$185+U$53),1,0)</f>
        <v>0</v>
      </c>
      <c r="V324" s="70">
        <f>IF(V322&lt;&gt;('2.1'!T$26+'2.1'!T$185+V$53),1,0)</f>
        <v>0</v>
      </c>
      <c r="W324" s="70">
        <f>IF(W322&lt;&gt;('2.1'!U$26+'2.1'!U$185+W$53),1,0)</f>
        <v>0</v>
      </c>
      <c r="X324" s="70">
        <f>IF(X322&lt;&gt;('2.1'!V$26+'2.1'!V$185+X$53),1,0)</f>
        <v>0</v>
      </c>
      <c r="Y324" s="70">
        <f>IF(Y322&lt;&gt;('2.1'!W$26+'2.1'!W$185+Y$53),1,0)</f>
        <v>0</v>
      </c>
      <c r="Z324" s="70">
        <f>IF(Z322&lt;&gt;('2.1'!X$26+'2.1'!X$185+Z$53),1,0)</f>
        <v>0</v>
      </c>
      <c r="AB324" s="70">
        <f>IF(AB322&lt;&gt;('2.1'!Z$26+'2.1'!Z$185+AB$53),1,0)</f>
        <v>0</v>
      </c>
      <c r="AC324" s="70">
        <f>IF(AC322&lt;&gt;('2.1'!AA$26+'2.1'!AA$185+AC$53),1,0)</f>
        <v>0</v>
      </c>
    </row>
    <row r="325" spans="1:29" s="6" customFormat="1" ht="11.25" customHeight="1" x14ac:dyDescent="0.35">
      <c r="A325" s="70"/>
      <c r="D325" s="15"/>
      <c r="E325" s="15"/>
      <c r="K325" s="70"/>
      <c r="L325" s="70"/>
      <c r="M325" s="70"/>
      <c r="N325" s="70"/>
      <c r="O325" s="70"/>
      <c r="P325" s="70"/>
      <c r="Q325" s="70"/>
      <c r="R325" s="70"/>
      <c r="S325" s="70"/>
      <c r="T325" s="70"/>
      <c r="U325" s="70"/>
      <c r="V325" s="70"/>
      <c r="W325" s="70"/>
      <c r="X325" s="70"/>
      <c r="Y325" s="70"/>
      <c r="Z325" s="70"/>
      <c r="AB325" s="70"/>
      <c r="AC325" s="70"/>
    </row>
    <row r="326" spans="1:29" s="13" customFormat="1" ht="14.1" x14ac:dyDescent="0.35">
      <c r="C326" s="13" t="s">
        <v>478</v>
      </c>
    </row>
    <row r="327" spans="1:29" s="6" customFormat="1" ht="11.25" customHeight="1" x14ac:dyDescent="0.35"/>
    <row r="328" spans="1:29" ht="12.3" x14ac:dyDescent="0.35">
      <c r="D328" s="73" t="s">
        <v>467</v>
      </c>
      <c r="E328" s="73"/>
      <c r="F328" s="64" t="s">
        <v>65</v>
      </c>
      <c r="G328" s="64" t="s">
        <v>66</v>
      </c>
      <c r="H328" s="64" t="s">
        <v>67</v>
      </c>
      <c r="I328" s="64" t="s">
        <v>68</v>
      </c>
      <c r="J328" s="6"/>
      <c r="K328" s="64" t="str">
        <f t="shared" ref="K328:Z328" si="28">K$10</f>
        <v>RY09</v>
      </c>
      <c r="L328" s="96" t="str">
        <f t="shared" si="28"/>
        <v>RY10</v>
      </c>
      <c r="M328" s="64" t="str">
        <f t="shared" si="28"/>
        <v>RY11</v>
      </c>
      <c r="N328" s="64" t="str">
        <f t="shared" si="28"/>
        <v>RY12</v>
      </c>
      <c r="O328" s="64" t="str">
        <f t="shared" si="28"/>
        <v>RY13</v>
      </c>
      <c r="P328" s="88" t="str">
        <f t="shared" si="28"/>
        <v>RY14</v>
      </c>
      <c r="Q328" s="96" t="str">
        <f t="shared" si="28"/>
        <v>RY15</v>
      </c>
      <c r="R328" s="64" t="str">
        <f t="shared" si="28"/>
        <v>RY16</v>
      </c>
      <c r="S328" s="64" t="str">
        <f t="shared" si="28"/>
        <v>RY17</v>
      </c>
      <c r="T328" s="64" t="str">
        <f t="shared" si="28"/>
        <v>RY18</v>
      </c>
      <c r="U328" s="88" t="str">
        <f t="shared" si="28"/>
        <v>RY19</v>
      </c>
      <c r="V328" s="64" t="str">
        <f t="shared" si="28"/>
        <v>RY20</v>
      </c>
      <c r="W328" s="64" t="str">
        <f t="shared" si="28"/>
        <v>RY21</v>
      </c>
      <c r="X328" s="64" t="str">
        <f t="shared" si="28"/>
        <v>RY22</v>
      </c>
      <c r="Y328" s="64" t="str">
        <f t="shared" si="28"/>
        <v>RY23</v>
      </c>
      <c r="Z328" s="88" t="str">
        <f t="shared" si="28"/>
        <v>RY24</v>
      </c>
      <c r="AB328" s="72" t="str">
        <f>AB$10</f>
        <v>RY15-RY19</v>
      </c>
      <c r="AC328" s="72" t="str">
        <f>AC$10</f>
        <v>RY20-RY24</v>
      </c>
    </row>
    <row r="329" spans="1:29" x14ac:dyDescent="0.35">
      <c r="J329" s="6"/>
      <c r="L329" s="97"/>
      <c r="M329" s="91"/>
      <c r="N329" s="91"/>
      <c r="O329" s="91"/>
      <c r="P329" s="89"/>
      <c r="Q329" s="97"/>
      <c r="R329" s="91"/>
      <c r="S329" s="91"/>
      <c r="T329" s="91"/>
      <c r="U329" s="89"/>
      <c r="V329" s="91"/>
      <c r="W329" s="91"/>
      <c r="X329" s="91"/>
      <c r="Y329" s="91"/>
      <c r="Z329" s="89"/>
    </row>
    <row r="330" spans="1:29" ht="12.3" x14ac:dyDescent="0.35">
      <c r="D330" s="15" t="s">
        <v>468</v>
      </c>
      <c r="E330" s="15" t="s">
        <v>469</v>
      </c>
      <c r="F330" s="75" t="s">
        <v>288</v>
      </c>
      <c r="G330" s="75" t="str">
        <f t="shared" ref="G330:G342" si="29">Dollars</f>
        <v>Dollars</v>
      </c>
      <c r="H330" s="75" t="str">
        <f t="shared" ref="H330:H342" si="30">Nominal</f>
        <v>Nominal</v>
      </c>
      <c r="I330" s="75" t="str">
        <f t="shared" ref="I330:I342" si="31">Mid_year</f>
        <v>Mid year</v>
      </c>
      <c r="J330" s="6"/>
      <c r="K330" s="105">
        <v>0</v>
      </c>
      <c r="L330" s="106">
        <v>0</v>
      </c>
      <c r="M330" s="107">
        <v>0</v>
      </c>
      <c r="N330" s="107">
        <v>0</v>
      </c>
      <c r="O330" s="107">
        <v>0</v>
      </c>
      <c r="P330" s="199">
        <v>2045055.920164078</v>
      </c>
      <c r="Q330" s="106">
        <v>2613167.7653005659</v>
      </c>
      <c r="R330" s="107">
        <v>857048.51161070052</v>
      </c>
      <c r="S330" s="107">
        <v>0</v>
      </c>
      <c r="T330" s="103"/>
      <c r="U330" s="104"/>
      <c r="V330" s="103"/>
      <c r="W330" s="103"/>
      <c r="X330" s="103"/>
      <c r="Y330" s="103"/>
      <c r="Z330" s="104"/>
      <c r="AB330" s="101"/>
      <c r="AC330" s="101"/>
    </row>
    <row r="331" spans="1:29" ht="12.3" x14ac:dyDescent="0.35">
      <c r="D331" s="15" t="s">
        <v>470</v>
      </c>
      <c r="E331" s="15" t="s">
        <v>471</v>
      </c>
      <c r="F331" s="75" t="s">
        <v>288</v>
      </c>
      <c r="G331" s="75" t="str">
        <f t="shared" si="29"/>
        <v>Dollars</v>
      </c>
      <c r="H331" s="75" t="str">
        <f t="shared" si="30"/>
        <v>Nominal</v>
      </c>
      <c r="I331" s="75" t="str">
        <f t="shared" si="31"/>
        <v>Mid year</v>
      </c>
      <c r="J331" s="6"/>
      <c r="K331" s="105">
        <v>0</v>
      </c>
      <c r="L331" s="106">
        <v>0</v>
      </c>
      <c r="M331" s="107">
        <v>0</v>
      </c>
      <c r="N331" s="107">
        <v>0</v>
      </c>
      <c r="O331" s="107">
        <v>0</v>
      </c>
      <c r="P331" s="199">
        <v>1021247.0158152126</v>
      </c>
      <c r="Q331" s="106">
        <v>559929.70935825713</v>
      </c>
      <c r="R331" s="107">
        <v>204950.2837304773</v>
      </c>
      <c r="S331" s="107">
        <v>0</v>
      </c>
      <c r="T331" s="103"/>
      <c r="U331" s="104"/>
      <c r="V331" s="103"/>
      <c r="W331" s="103"/>
      <c r="X331" s="103"/>
      <c r="Y331" s="103"/>
      <c r="Z331" s="104"/>
      <c r="AB331" s="101"/>
      <c r="AC331" s="101"/>
    </row>
    <row r="332" spans="1:29" ht="12.3" x14ac:dyDescent="0.35">
      <c r="D332" s="15" t="s">
        <v>470</v>
      </c>
      <c r="E332" s="15" t="s">
        <v>472</v>
      </c>
      <c r="F332" s="75" t="s">
        <v>288</v>
      </c>
      <c r="G332" s="75" t="str">
        <f t="shared" si="29"/>
        <v>Dollars</v>
      </c>
      <c r="H332" s="75" t="str">
        <f t="shared" si="30"/>
        <v>Nominal</v>
      </c>
      <c r="I332" s="75" t="str">
        <f t="shared" si="31"/>
        <v>Mid year</v>
      </c>
      <c r="J332" s="6"/>
      <c r="K332" s="105">
        <v>0</v>
      </c>
      <c r="L332" s="106">
        <v>0</v>
      </c>
      <c r="M332" s="107">
        <v>0</v>
      </c>
      <c r="N332" s="107">
        <v>0</v>
      </c>
      <c r="O332" s="107">
        <v>0</v>
      </c>
      <c r="P332" s="199">
        <v>1208955.0625989267</v>
      </c>
      <c r="Q332" s="106">
        <v>1086101.0069610174</v>
      </c>
      <c r="R332" s="107">
        <v>853236.22141883743</v>
      </c>
      <c r="S332" s="107">
        <v>0</v>
      </c>
      <c r="T332" s="103"/>
      <c r="U332" s="104"/>
      <c r="V332" s="103"/>
      <c r="W332" s="103"/>
      <c r="X332" s="103"/>
      <c r="Y332" s="103"/>
      <c r="Z332" s="104"/>
      <c r="AB332" s="101"/>
      <c r="AC332" s="101"/>
    </row>
    <row r="333" spans="1:29" ht="12.3" x14ac:dyDescent="0.35">
      <c r="D333" s="15" t="s">
        <v>470</v>
      </c>
      <c r="E333" s="15" t="s">
        <v>117</v>
      </c>
      <c r="F333" s="75" t="s">
        <v>288</v>
      </c>
      <c r="G333" s="75" t="str">
        <f t="shared" si="29"/>
        <v>Dollars</v>
      </c>
      <c r="H333" s="75" t="str">
        <f t="shared" si="30"/>
        <v>Nominal</v>
      </c>
      <c r="I333" s="75" t="str">
        <f t="shared" si="31"/>
        <v>Mid year</v>
      </c>
      <c r="J333" s="6"/>
      <c r="K333" s="105">
        <v>0</v>
      </c>
      <c r="L333" s="106">
        <v>0</v>
      </c>
      <c r="M333" s="107">
        <v>0</v>
      </c>
      <c r="N333" s="107">
        <v>0</v>
      </c>
      <c r="O333" s="107">
        <v>0</v>
      </c>
      <c r="P333" s="199">
        <v>0</v>
      </c>
      <c r="Q333" s="106">
        <v>117470</v>
      </c>
      <c r="R333" s="107">
        <v>194090</v>
      </c>
      <c r="S333" s="107">
        <v>0</v>
      </c>
      <c r="T333" s="103"/>
      <c r="U333" s="104"/>
      <c r="V333" s="103"/>
      <c r="W333" s="103"/>
      <c r="X333" s="103"/>
      <c r="Y333" s="103"/>
      <c r="Z333" s="104"/>
      <c r="AB333" s="101"/>
      <c r="AC333" s="101"/>
    </row>
    <row r="334" spans="1:29" ht="12.3" x14ac:dyDescent="0.35">
      <c r="D334" s="15" t="s">
        <v>473</v>
      </c>
      <c r="E334" s="15" t="s">
        <v>474</v>
      </c>
      <c r="F334" s="75" t="s">
        <v>288</v>
      </c>
      <c r="G334" s="75" t="str">
        <f t="shared" si="29"/>
        <v>Dollars</v>
      </c>
      <c r="H334" s="75" t="str">
        <f t="shared" si="30"/>
        <v>Nominal</v>
      </c>
      <c r="I334" s="75" t="str">
        <f t="shared" si="31"/>
        <v>Mid year</v>
      </c>
      <c r="J334" s="6"/>
      <c r="K334" s="105">
        <v>0</v>
      </c>
      <c r="L334" s="106">
        <v>0</v>
      </c>
      <c r="M334" s="107">
        <v>0</v>
      </c>
      <c r="N334" s="107">
        <v>0</v>
      </c>
      <c r="O334" s="107">
        <v>0</v>
      </c>
      <c r="P334" s="199">
        <v>1961044.8234631019</v>
      </c>
      <c r="Q334" s="106">
        <v>1625059.7709893158</v>
      </c>
      <c r="R334" s="107">
        <v>1805396.9284905633</v>
      </c>
      <c r="S334" s="107">
        <v>0</v>
      </c>
      <c r="T334" s="103"/>
      <c r="U334" s="104"/>
      <c r="V334" s="103"/>
      <c r="W334" s="103"/>
      <c r="X334" s="103"/>
      <c r="Y334" s="103"/>
      <c r="Z334" s="104"/>
      <c r="AB334" s="101"/>
      <c r="AC334" s="101"/>
    </row>
    <row r="335" spans="1:29" ht="12.3" x14ac:dyDescent="0.35">
      <c r="D335" s="15" t="s">
        <v>470</v>
      </c>
      <c r="E335" s="15" t="s">
        <v>471</v>
      </c>
      <c r="F335" s="75" t="s">
        <v>288</v>
      </c>
      <c r="G335" s="75" t="str">
        <f t="shared" si="29"/>
        <v>Dollars</v>
      </c>
      <c r="H335" s="75" t="str">
        <f t="shared" si="30"/>
        <v>Nominal</v>
      </c>
      <c r="I335" s="75" t="str">
        <f t="shared" si="31"/>
        <v>Mid year</v>
      </c>
      <c r="J335" s="6"/>
      <c r="K335" s="105">
        <v>0</v>
      </c>
      <c r="L335" s="106">
        <v>0</v>
      </c>
      <c r="M335" s="107">
        <v>0</v>
      </c>
      <c r="N335" s="107">
        <v>0</v>
      </c>
      <c r="O335" s="107">
        <v>0</v>
      </c>
      <c r="P335" s="199">
        <v>1129335.1232967668</v>
      </c>
      <c r="Q335" s="106">
        <v>413873.55260215345</v>
      </c>
      <c r="R335" s="107">
        <v>675893.63505333907</v>
      </c>
      <c r="S335" s="107">
        <v>0</v>
      </c>
      <c r="T335" s="103"/>
      <c r="U335" s="104"/>
      <c r="V335" s="103"/>
      <c r="W335" s="103"/>
      <c r="X335" s="103"/>
      <c r="Y335" s="103"/>
      <c r="Z335" s="104"/>
      <c r="AB335" s="101"/>
      <c r="AC335" s="101"/>
    </row>
    <row r="336" spans="1:29" ht="12.3" x14ac:dyDescent="0.35">
      <c r="D336" s="15" t="s">
        <v>470</v>
      </c>
      <c r="E336" s="15" t="s">
        <v>472</v>
      </c>
      <c r="F336" s="75" t="s">
        <v>288</v>
      </c>
      <c r="G336" s="75" t="str">
        <f t="shared" si="29"/>
        <v>Dollars</v>
      </c>
      <c r="H336" s="75" t="str">
        <f t="shared" si="30"/>
        <v>Nominal</v>
      </c>
      <c r="I336" s="75" t="str">
        <f t="shared" si="31"/>
        <v>Mid year</v>
      </c>
      <c r="J336" s="6"/>
      <c r="K336" s="105">
        <v>0</v>
      </c>
      <c r="L336" s="106">
        <v>0</v>
      </c>
      <c r="M336" s="107">
        <v>0</v>
      </c>
      <c r="N336" s="107">
        <v>0</v>
      </c>
      <c r="O336" s="107">
        <v>0</v>
      </c>
      <c r="P336" s="199">
        <v>229623.3928917837</v>
      </c>
      <c r="Q336" s="106">
        <v>247225.71847297688</v>
      </c>
      <c r="R336" s="107">
        <v>391410.20159323158</v>
      </c>
      <c r="S336" s="107">
        <v>0</v>
      </c>
      <c r="T336" s="103"/>
      <c r="U336" s="104"/>
      <c r="V336" s="103"/>
      <c r="W336" s="103"/>
      <c r="X336" s="103"/>
      <c r="Y336" s="103"/>
      <c r="Z336" s="104"/>
      <c r="AB336" s="101"/>
      <c r="AC336" s="101"/>
    </row>
    <row r="337" spans="1:29" ht="12.3" x14ac:dyDescent="0.35">
      <c r="D337" s="15" t="s">
        <v>475</v>
      </c>
      <c r="E337" s="15" t="s">
        <v>469</v>
      </c>
      <c r="F337" s="75" t="s">
        <v>288</v>
      </c>
      <c r="G337" s="75" t="str">
        <f t="shared" si="29"/>
        <v>Dollars</v>
      </c>
      <c r="H337" s="75" t="str">
        <f t="shared" si="30"/>
        <v>Nominal</v>
      </c>
      <c r="I337" s="75" t="str">
        <f t="shared" si="31"/>
        <v>Mid year</v>
      </c>
      <c r="J337" s="6"/>
      <c r="K337" s="105">
        <v>0</v>
      </c>
      <c r="L337" s="106">
        <v>0</v>
      </c>
      <c r="M337" s="107">
        <v>0</v>
      </c>
      <c r="N337" s="107">
        <v>0</v>
      </c>
      <c r="O337" s="107">
        <v>0</v>
      </c>
      <c r="P337" s="199">
        <v>404208.34076100745</v>
      </c>
      <c r="Q337" s="106">
        <v>351713.39090191218</v>
      </c>
      <c r="R337" s="107">
        <v>397888.93381346244</v>
      </c>
      <c r="S337" s="107">
        <v>0</v>
      </c>
      <c r="T337" s="103"/>
      <c r="U337" s="104"/>
      <c r="V337" s="103"/>
      <c r="W337" s="103"/>
      <c r="X337" s="103"/>
      <c r="Y337" s="103"/>
      <c r="Z337" s="104"/>
      <c r="AB337" s="101"/>
      <c r="AC337" s="101"/>
    </row>
    <row r="338" spans="1:29" ht="12.3" x14ac:dyDescent="0.35">
      <c r="D338" s="15" t="s">
        <v>470</v>
      </c>
      <c r="E338" s="15" t="s">
        <v>471</v>
      </c>
      <c r="F338" s="75" t="s">
        <v>288</v>
      </c>
      <c r="G338" s="75" t="str">
        <f t="shared" si="29"/>
        <v>Dollars</v>
      </c>
      <c r="H338" s="75" t="str">
        <f t="shared" si="30"/>
        <v>Nominal</v>
      </c>
      <c r="I338" s="75" t="str">
        <f t="shared" si="31"/>
        <v>Mid year</v>
      </c>
      <c r="J338" s="6"/>
      <c r="K338" s="105">
        <v>0</v>
      </c>
      <c r="L338" s="106">
        <v>0</v>
      </c>
      <c r="M338" s="107">
        <v>0</v>
      </c>
      <c r="N338" s="107">
        <v>0</v>
      </c>
      <c r="O338" s="107">
        <v>0</v>
      </c>
      <c r="P338" s="199">
        <v>498528.43579630699</v>
      </c>
      <c r="Q338" s="106">
        <v>219705.66221937916</v>
      </c>
      <c r="R338" s="107">
        <v>120071.55214068542</v>
      </c>
      <c r="S338" s="107">
        <v>0</v>
      </c>
      <c r="T338" s="103"/>
      <c r="U338" s="104"/>
      <c r="V338" s="103"/>
      <c r="W338" s="103"/>
      <c r="X338" s="103"/>
      <c r="Y338" s="103"/>
      <c r="Z338" s="104"/>
      <c r="AB338" s="101"/>
      <c r="AC338" s="101"/>
    </row>
    <row r="339" spans="1:29" ht="12.3" x14ac:dyDescent="0.35">
      <c r="D339" s="15" t="s">
        <v>470</v>
      </c>
      <c r="E339" s="15" t="s">
        <v>472</v>
      </c>
      <c r="F339" s="75" t="s">
        <v>288</v>
      </c>
      <c r="G339" s="75" t="str">
        <f t="shared" si="29"/>
        <v>Dollars</v>
      </c>
      <c r="H339" s="75" t="str">
        <f t="shared" si="30"/>
        <v>Nominal</v>
      </c>
      <c r="I339" s="75" t="str">
        <f t="shared" si="31"/>
        <v>Mid year</v>
      </c>
      <c r="J339" s="6"/>
      <c r="K339" s="105">
        <v>0</v>
      </c>
      <c r="L339" s="106">
        <v>0</v>
      </c>
      <c r="M339" s="107">
        <v>0</v>
      </c>
      <c r="N339" s="107">
        <v>0</v>
      </c>
      <c r="O339" s="107">
        <v>0</v>
      </c>
      <c r="P339" s="199">
        <v>490464.1049442527</v>
      </c>
      <c r="Q339" s="106">
        <v>821578.99621179991</v>
      </c>
      <c r="R339" s="107">
        <v>687133.26423401153</v>
      </c>
      <c r="S339" s="107">
        <v>0</v>
      </c>
      <c r="T339" s="103"/>
      <c r="U339" s="104"/>
      <c r="V339" s="103"/>
      <c r="W339" s="103"/>
      <c r="X339" s="103"/>
      <c r="Y339" s="103"/>
      <c r="Z339" s="104"/>
      <c r="AB339" s="101"/>
      <c r="AC339" s="101"/>
    </row>
    <row r="340" spans="1:29" ht="12.3" x14ac:dyDescent="0.35">
      <c r="D340" s="15" t="s">
        <v>476</v>
      </c>
      <c r="E340" s="15" t="s">
        <v>469</v>
      </c>
      <c r="F340" s="75" t="s">
        <v>288</v>
      </c>
      <c r="G340" s="75" t="str">
        <f t="shared" si="29"/>
        <v>Dollars</v>
      </c>
      <c r="H340" s="75" t="str">
        <f t="shared" si="30"/>
        <v>Nominal</v>
      </c>
      <c r="I340" s="75" t="str">
        <f t="shared" si="31"/>
        <v>Mid year</v>
      </c>
      <c r="J340" s="6"/>
      <c r="K340" s="105">
        <v>0</v>
      </c>
      <c r="L340" s="106">
        <v>0</v>
      </c>
      <c r="M340" s="107">
        <v>0</v>
      </c>
      <c r="N340" s="107">
        <v>0</v>
      </c>
      <c r="O340" s="107">
        <v>0</v>
      </c>
      <c r="P340" s="199">
        <v>0</v>
      </c>
      <c r="Q340" s="106">
        <v>0</v>
      </c>
      <c r="R340" s="107">
        <v>0</v>
      </c>
      <c r="S340" s="107">
        <v>0</v>
      </c>
      <c r="T340" s="103"/>
      <c r="U340" s="104"/>
      <c r="V340" s="103"/>
      <c r="W340" s="103"/>
      <c r="X340" s="103"/>
      <c r="Y340" s="103"/>
      <c r="Z340" s="104"/>
      <c r="AB340" s="101"/>
      <c r="AC340" s="101"/>
    </row>
    <row r="341" spans="1:29" ht="12.3" x14ac:dyDescent="0.35">
      <c r="D341" s="15"/>
      <c r="E341" s="15" t="s">
        <v>471</v>
      </c>
      <c r="F341" s="75" t="s">
        <v>288</v>
      </c>
      <c r="G341" s="75" t="str">
        <f t="shared" si="29"/>
        <v>Dollars</v>
      </c>
      <c r="H341" s="75" t="str">
        <f t="shared" si="30"/>
        <v>Nominal</v>
      </c>
      <c r="I341" s="75" t="str">
        <f t="shared" si="31"/>
        <v>Mid year</v>
      </c>
      <c r="J341" s="6"/>
      <c r="K341" s="105">
        <v>0</v>
      </c>
      <c r="L341" s="106">
        <v>0</v>
      </c>
      <c r="M341" s="107">
        <v>0</v>
      </c>
      <c r="N341" s="107">
        <v>0</v>
      </c>
      <c r="O341" s="107">
        <v>0</v>
      </c>
      <c r="P341" s="199">
        <v>0</v>
      </c>
      <c r="Q341" s="106">
        <v>0</v>
      </c>
      <c r="R341" s="107">
        <v>0</v>
      </c>
      <c r="S341" s="107">
        <v>0</v>
      </c>
      <c r="T341" s="103"/>
      <c r="U341" s="104"/>
      <c r="V341" s="103"/>
      <c r="W341" s="103"/>
      <c r="X341" s="103"/>
      <c r="Y341" s="103"/>
      <c r="Z341" s="104"/>
      <c r="AB341" s="101"/>
      <c r="AC341" s="101"/>
    </row>
    <row r="342" spans="1:29" ht="12.3" x14ac:dyDescent="0.35">
      <c r="D342" s="15"/>
      <c r="E342" s="15" t="s">
        <v>472</v>
      </c>
      <c r="F342" s="75" t="s">
        <v>288</v>
      </c>
      <c r="G342" s="75" t="str">
        <f t="shared" si="29"/>
        <v>Dollars</v>
      </c>
      <c r="H342" s="75" t="str">
        <f t="shared" si="30"/>
        <v>Nominal</v>
      </c>
      <c r="I342" s="75" t="str">
        <f t="shared" si="31"/>
        <v>Mid year</v>
      </c>
      <c r="J342" s="6"/>
      <c r="K342" s="105">
        <v>0</v>
      </c>
      <c r="L342" s="106">
        <v>0</v>
      </c>
      <c r="M342" s="107">
        <v>0</v>
      </c>
      <c r="N342" s="107">
        <v>0</v>
      </c>
      <c r="O342" s="107">
        <v>0</v>
      </c>
      <c r="P342" s="199">
        <v>0</v>
      </c>
      <c r="Q342" s="106">
        <v>0</v>
      </c>
      <c r="R342" s="107">
        <v>0</v>
      </c>
      <c r="S342" s="107">
        <v>0</v>
      </c>
      <c r="T342" s="103"/>
      <c r="U342" s="104"/>
      <c r="V342" s="103"/>
      <c r="W342" s="103"/>
      <c r="X342" s="103"/>
      <c r="Y342" s="103"/>
      <c r="Z342" s="104"/>
      <c r="AB342" s="101"/>
      <c r="AC342" s="101"/>
    </row>
    <row r="343" spans="1:29" x14ac:dyDescent="0.35">
      <c r="J343" s="6"/>
      <c r="L343" s="97"/>
      <c r="M343" s="91"/>
      <c r="N343" s="91"/>
      <c r="O343" s="91"/>
      <c r="P343" s="89"/>
      <c r="Q343" s="97"/>
      <c r="R343" s="91"/>
      <c r="S343" s="91"/>
      <c r="T343" s="91"/>
      <c r="U343" s="89"/>
      <c r="V343" s="91"/>
      <c r="W343" s="91"/>
      <c r="X343" s="91"/>
      <c r="Y343" s="91"/>
      <c r="Z343" s="89"/>
    </row>
    <row r="344" spans="1:29" ht="12.3" x14ac:dyDescent="0.35">
      <c r="D344" s="74" t="s">
        <v>479</v>
      </c>
      <c r="E344" s="74"/>
      <c r="F344" s="67" t="s">
        <v>134</v>
      </c>
      <c r="G344" s="67" t="str">
        <f>G330</f>
        <v>Dollars</v>
      </c>
      <c r="H344" s="67" t="str">
        <f>H330</f>
        <v>Nominal</v>
      </c>
      <c r="I344" s="67" t="str">
        <f>I330</f>
        <v>Mid year</v>
      </c>
      <c r="J344" s="6"/>
      <c r="K344" s="66">
        <f t="shared" ref="K344:Z344" si="32">SUM(K330:K342)</f>
        <v>0</v>
      </c>
      <c r="L344" s="99">
        <f t="shared" si="32"/>
        <v>0</v>
      </c>
      <c r="M344" s="66">
        <f t="shared" si="32"/>
        <v>0</v>
      </c>
      <c r="N344" s="66">
        <f t="shared" si="32"/>
        <v>0</v>
      </c>
      <c r="O344" s="66">
        <f t="shared" si="32"/>
        <v>0</v>
      </c>
      <c r="P344" s="90">
        <f t="shared" si="32"/>
        <v>8988462.219731437</v>
      </c>
      <c r="Q344" s="99">
        <f t="shared" si="32"/>
        <v>8055825.5730173774</v>
      </c>
      <c r="R344" s="66">
        <f t="shared" si="32"/>
        <v>6187119.5320853088</v>
      </c>
      <c r="S344" s="66">
        <f t="shared" si="32"/>
        <v>0</v>
      </c>
      <c r="T344" s="66">
        <f t="shared" si="32"/>
        <v>0</v>
      </c>
      <c r="U344" s="90">
        <f t="shared" si="32"/>
        <v>0</v>
      </c>
      <c r="V344" s="66">
        <f t="shared" si="32"/>
        <v>0</v>
      </c>
      <c r="W344" s="66">
        <f t="shared" si="32"/>
        <v>0</v>
      </c>
      <c r="X344" s="66">
        <f t="shared" si="32"/>
        <v>0</v>
      </c>
      <c r="Y344" s="66">
        <f t="shared" si="32"/>
        <v>0</v>
      </c>
      <c r="Z344" s="90">
        <f t="shared" si="32"/>
        <v>0</v>
      </c>
      <c r="AB344" s="66">
        <f>SUM(AB330:AB342)</f>
        <v>0</v>
      </c>
      <c r="AC344" s="66">
        <f>SUM(AC330:AC342)</f>
        <v>0</v>
      </c>
    </row>
    <row r="345" spans="1:29" s="6" customFormat="1" ht="11.25" customHeight="1" x14ac:dyDescent="0.35"/>
    <row r="346" spans="1:29" s="6" customFormat="1" ht="11.25" customHeight="1" x14ac:dyDescent="0.35">
      <c r="A346" s="70">
        <f>IF(SUM($Q346:$AC346)&gt;0,1,0)</f>
        <v>1</v>
      </c>
      <c r="D346" s="15" t="s">
        <v>139</v>
      </c>
      <c r="E346" s="15"/>
      <c r="K346" s="70">
        <f>IF(K344&lt;&gt;'2.1'!I$26,1,0)</f>
        <v>1</v>
      </c>
      <c r="L346" s="70">
        <f>IF(L344&lt;&gt;'2.1'!J$26,1,0)</f>
        <v>1</v>
      </c>
      <c r="M346" s="70">
        <f>IF(M344&lt;&gt;'2.1'!K$26,1,0)</f>
        <v>1</v>
      </c>
      <c r="N346" s="70">
        <f>IF(N344&lt;&gt;'2.1'!L$26,1,0)</f>
        <v>1</v>
      </c>
      <c r="O346" s="70">
        <f>IF(O344&lt;&gt;'2.1'!M$26,1,0)</f>
        <v>1</v>
      </c>
      <c r="P346" s="70">
        <f>IF(P344&lt;&gt;'2.1'!N$26,1,0)</f>
        <v>0</v>
      </c>
      <c r="Q346" s="70">
        <f>IF(Q344&lt;&gt;'2.1'!O$26,1,0)</f>
        <v>1</v>
      </c>
      <c r="R346" s="70">
        <f>IF(R344&lt;&gt;'2.1'!P$26,1,0)</f>
        <v>1</v>
      </c>
      <c r="S346" s="70">
        <f>IF(S344&lt;&gt;'2.1'!Q$26,1,0)</f>
        <v>1</v>
      </c>
      <c r="T346" s="70">
        <f>IF(T344&lt;&gt;'2.1'!R$26,1,0)</f>
        <v>0</v>
      </c>
      <c r="U346" s="70">
        <f>IF(U344&lt;&gt;'2.1'!S$26,1,0)</f>
        <v>0</v>
      </c>
      <c r="V346" s="70">
        <f>IF(V344&lt;&gt;'2.1'!T$26,1,0)</f>
        <v>0</v>
      </c>
      <c r="W346" s="70">
        <f>IF(W344&lt;&gt;'2.1'!U$26,1,0)</f>
        <v>0</v>
      </c>
      <c r="X346" s="70">
        <f>IF(X344&lt;&gt;'2.1'!V$26,1,0)</f>
        <v>0</v>
      </c>
      <c r="Y346" s="70">
        <f>IF(Y344&lt;&gt;'2.1'!W$26,1,0)</f>
        <v>0</v>
      </c>
      <c r="Z346" s="70">
        <f>IF(Z344&lt;&gt;'2.1'!X$26,1,0)</f>
        <v>0</v>
      </c>
      <c r="AB346" s="70">
        <f>IF(AB344&lt;&gt;'2.1'!Z$26,1,0)</f>
        <v>0</v>
      </c>
      <c r="AC346" s="70">
        <f>IF(AC344&lt;&gt;'2.1'!AA$26,1,0)</f>
        <v>0</v>
      </c>
    </row>
    <row r="347" spans="1:29" s="6" customFormat="1" ht="11.25" customHeight="1" x14ac:dyDescent="0.35">
      <c r="A347" s="70"/>
      <c r="D347" s="15"/>
      <c r="E347" s="15"/>
      <c r="K347" s="70"/>
      <c r="L347" s="70"/>
      <c r="M347" s="70"/>
      <c r="N347" s="70"/>
      <c r="O347" s="70"/>
      <c r="P347" s="70"/>
      <c r="Q347" s="70"/>
      <c r="R347" s="70"/>
      <c r="S347" s="70"/>
      <c r="T347" s="70"/>
      <c r="U347" s="70"/>
      <c r="V347" s="70"/>
      <c r="W347" s="70"/>
      <c r="X347" s="70"/>
      <c r="Y347" s="70"/>
      <c r="Z347" s="70"/>
      <c r="AB347" s="70"/>
      <c r="AC347" s="70"/>
    </row>
    <row r="348" spans="1:29" s="13" customFormat="1" ht="14.1" x14ac:dyDescent="0.35">
      <c r="C348" s="13" t="s">
        <v>480</v>
      </c>
    </row>
    <row r="349" spans="1:29" s="6" customFormat="1" ht="11.25" customHeight="1" x14ac:dyDescent="0.35"/>
    <row r="350" spans="1:29" ht="12.3" x14ac:dyDescent="0.35">
      <c r="D350" s="73" t="s">
        <v>467</v>
      </c>
      <c r="E350" s="73"/>
      <c r="F350" s="64" t="s">
        <v>65</v>
      </c>
      <c r="G350" s="64" t="s">
        <v>66</v>
      </c>
      <c r="H350" s="64" t="s">
        <v>67</v>
      </c>
      <c r="I350" s="64" t="s">
        <v>68</v>
      </c>
      <c r="J350" s="6"/>
      <c r="K350" s="64" t="str">
        <f t="shared" ref="K350:Z350" si="33">K$10</f>
        <v>RY09</v>
      </c>
      <c r="L350" s="96" t="str">
        <f t="shared" si="33"/>
        <v>RY10</v>
      </c>
      <c r="M350" s="64" t="str">
        <f t="shared" si="33"/>
        <v>RY11</v>
      </c>
      <c r="N350" s="64" t="str">
        <f t="shared" si="33"/>
        <v>RY12</v>
      </c>
      <c r="O350" s="64" t="str">
        <f t="shared" si="33"/>
        <v>RY13</v>
      </c>
      <c r="P350" s="88" t="str">
        <f t="shared" si="33"/>
        <v>RY14</v>
      </c>
      <c r="Q350" s="96" t="str">
        <f t="shared" si="33"/>
        <v>RY15</v>
      </c>
      <c r="R350" s="64" t="str">
        <f t="shared" si="33"/>
        <v>RY16</v>
      </c>
      <c r="S350" s="64" t="str">
        <f t="shared" si="33"/>
        <v>RY17</v>
      </c>
      <c r="T350" s="64" t="str">
        <f t="shared" si="33"/>
        <v>RY18</v>
      </c>
      <c r="U350" s="88" t="str">
        <f t="shared" si="33"/>
        <v>RY19</v>
      </c>
      <c r="V350" s="64" t="str">
        <f t="shared" si="33"/>
        <v>RY20</v>
      </c>
      <c r="W350" s="64" t="str">
        <f t="shared" si="33"/>
        <v>RY21</v>
      </c>
      <c r="X350" s="64" t="str">
        <f t="shared" si="33"/>
        <v>RY22</v>
      </c>
      <c r="Y350" s="64" t="str">
        <f t="shared" si="33"/>
        <v>RY23</v>
      </c>
      <c r="Z350" s="88" t="str">
        <f t="shared" si="33"/>
        <v>RY24</v>
      </c>
      <c r="AB350" s="72" t="str">
        <f>AB$10</f>
        <v>RY15-RY19</v>
      </c>
      <c r="AC350" s="72" t="str">
        <f>AC$10</f>
        <v>RY20-RY24</v>
      </c>
    </row>
    <row r="351" spans="1:29" x14ac:dyDescent="0.35">
      <c r="J351" s="6"/>
      <c r="L351" s="97"/>
      <c r="M351" s="91"/>
      <c r="N351" s="91"/>
      <c r="O351" s="91"/>
      <c r="P351" s="89"/>
      <c r="Q351" s="97"/>
      <c r="R351" s="91"/>
      <c r="S351" s="91"/>
      <c r="T351" s="91"/>
      <c r="U351" s="89"/>
      <c r="V351" s="91"/>
      <c r="W351" s="91"/>
      <c r="X351" s="91"/>
      <c r="Y351" s="91"/>
      <c r="Z351" s="89"/>
    </row>
    <row r="352" spans="1:29" ht="12.3" x14ac:dyDescent="0.35">
      <c r="D352" s="15" t="s">
        <v>468</v>
      </c>
      <c r="E352" s="15" t="s">
        <v>481</v>
      </c>
      <c r="F352" s="75" t="s">
        <v>288</v>
      </c>
      <c r="G352" s="75" t="str">
        <f t="shared" ref="G352:G365" si="34">Dollars</f>
        <v>Dollars</v>
      </c>
      <c r="H352" s="75" t="str">
        <f t="shared" ref="H352:H365" si="35">Nominal</f>
        <v>Nominal</v>
      </c>
      <c r="I352" s="75" t="str">
        <f t="shared" ref="I352:I365" si="36">Mid_year</f>
        <v>Mid year</v>
      </c>
      <c r="J352" s="6"/>
      <c r="K352" s="105">
        <v>0</v>
      </c>
      <c r="L352" s="106">
        <v>0</v>
      </c>
      <c r="M352" s="107">
        <v>0</v>
      </c>
      <c r="N352" s="107">
        <v>0</v>
      </c>
      <c r="O352" s="107">
        <v>0</v>
      </c>
      <c r="P352" s="199">
        <v>830015.21857821778</v>
      </c>
      <c r="Q352" s="106">
        <v>882781.81828650658</v>
      </c>
      <c r="R352" s="107">
        <v>803279.87009334832</v>
      </c>
      <c r="S352" s="107">
        <v>0</v>
      </c>
      <c r="T352" s="103"/>
      <c r="U352" s="104"/>
      <c r="V352" s="103"/>
      <c r="W352" s="103"/>
      <c r="X352" s="103"/>
      <c r="Y352" s="103"/>
      <c r="Z352" s="104"/>
      <c r="AB352" s="101"/>
      <c r="AC352" s="101"/>
    </row>
    <row r="353" spans="4:29" ht="12.3" x14ac:dyDescent="0.35">
      <c r="D353" s="15" t="s">
        <v>470</v>
      </c>
      <c r="E353" s="15" t="s">
        <v>482</v>
      </c>
      <c r="F353" s="75" t="s">
        <v>288</v>
      </c>
      <c r="G353" s="75" t="str">
        <f t="shared" si="34"/>
        <v>Dollars</v>
      </c>
      <c r="H353" s="75" t="str">
        <f t="shared" si="35"/>
        <v>Nominal</v>
      </c>
      <c r="I353" s="75" t="str">
        <f t="shared" si="36"/>
        <v>Mid year</v>
      </c>
      <c r="J353" s="6"/>
      <c r="K353" s="105">
        <v>0</v>
      </c>
      <c r="L353" s="106">
        <v>0</v>
      </c>
      <c r="M353" s="107">
        <v>0</v>
      </c>
      <c r="N353" s="107">
        <v>0</v>
      </c>
      <c r="O353" s="107">
        <v>0</v>
      </c>
      <c r="P353" s="199">
        <v>261520.74000000002</v>
      </c>
      <c r="Q353" s="106">
        <v>159153.61333333331</v>
      </c>
      <c r="R353" s="107">
        <v>27471.126666666667</v>
      </c>
      <c r="S353" s="107">
        <v>0</v>
      </c>
      <c r="T353" s="103"/>
      <c r="U353" s="104"/>
      <c r="V353" s="103"/>
      <c r="W353" s="103"/>
      <c r="X353" s="103"/>
      <c r="Y353" s="103"/>
      <c r="Z353" s="104"/>
      <c r="AB353" s="101"/>
      <c r="AC353" s="101"/>
    </row>
    <row r="354" spans="4:29" ht="12.3" x14ac:dyDescent="0.35">
      <c r="D354" s="15" t="s">
        <v>470</v>
      </c>
      <c r="E354" s="15" t="s">
        <v>483</v>
      </c>
      <c r="F354" s="75" t="s">
        <v>288</v>
      </c>
      <c r="G354" s="75" t="str">
        <f t="shared" si="34"/>
        <v>Dollars</v>
      </c>
      <c r="H354" s="75" t="str">
        <f t="shared" si="35"/>
        <v>Nominal</v>
      </c>
      <c r="I354" s="75" t="str">
        <f t="shared" si="36"/>
        <v>Mid year</v>
      </c>
      <c r="J354" s="6"/>
      <c r="K354" s="105">
        <v>0</v>
      </c>
      <c r="L354" s="106">
        <v>0</v>
      </c>
      <c r="M354" s="107">
        <v>0</v>
      </c>
      <c r="N354" s="107">
        <v>0</v>
      </c>
      <c r="O354" s="107">
        <v>0</v>
      </c>
      <c r="P354" s="199">
        <v>3183722.0399999982</v>
      </c>
      <c r="Q354" s="106">
        <v>3217263.05</v>
      </c>
      <c r="R354" s="107">
        <v>1084484.0200000003</v>
      </c>
      <c r="S354" s="107">
        <v>0</v>
      </c>
      <c r="T354" s="103"/>
      <c r="U354" s="104"/>
      <c r="V354" s="103"/>
      <c r="W354" s="103"/>
      <c r="X354" s="103"/>
      <c r="Y354" s="103"/>
      <c r="Z354" s="104"/>
      <c r="AB354" s="101"/>
      <c r="AC354" s="101"/>
    </row>
    <row r="355" spans="4:29" ht="12.3" x14ac:dyDescent="0.35">
      <c r="D355" s="15" t="s">
        <v>473</v>
      </c>
      <c r="E355" s="15" t="s">
        <v>481</v>
      </c>
      <c r="F355" s="75" t="s">
        <v>288</v>
      </c>
      <c r="G355" s="75" t="str">
        <f t="shared" si="34"/>
        <v>Dollars</v>
      </c>
      <c r="H355" s="75" t="str">
        <f t="shared" si="35"/>
        <v>Nominal</v>
      </c>
      <c r="I355" s="75" t="str">
        <f t="shared" si="36"/>
        <v>Mid year</v>
      </c>
      <c r="J355" s="6"/>
      <c r="K355" s="105">
        <v>0</v>
      </c>
      <c r="L355" s="106">
        <v>0</v>
      </c>
      <c r="M355" s="107">
        <v>0</v>
      </c>
      <c r="N355" s="107">
        <v>0</v>
      </c>
      <c r="O355" s="107">
        <v>0</v>
      </c>
      <c r="P355" s="199">
        <v>101927.14965165267</v>
      </c>
      <c r="Q355" s="106">
        <v>242524.33206444583</v>
      </c>
      <c r="R355" s="107">
        <v>378990.91760865058</v>
      </c>
      <c r="S355" s="107">
        <v>0</v>
      </c>
      <c r="T355" s="103"/>
      <c r="U355" s="104"/>
      <c r="V355" s="103"/>
      <c r="W355" s="103"/>
      <c r="X355" s="103"/>
      <c r="Y355" s="103"/>
      <c r="Z355" s="104"/>
      <c r="AB355" s="101"/>
      <c r="AC355" s="101"/>
    </row>
    <row r="356" spans="4:29" ht="12.3" x14ac:dyDescent="0.35">
      <c r="D356" s="15" t="s">
        <v>470</v>
      </c>
      <c r="E356" s="15" t="s">
        <v>484</v>
      </c>
      <c r="F356" s="75" t="s">
        <v>288</v>
      </c>
      <c r="G356" s="75" t="str">
        <f t="shared" si="34"/>
        <v>Dollars</v>
      </c>
      <c r="H356" s="75" t="str">
        <f t="shared" si="35"/>
        <v>Nominal</v>
      </c>
      <c r="I356" s="75" t="str">
        <f t="shared" si="36"/>
        <v>Mid year</v>
      </c>
      <c r="J356" s="6"/>
      <c r="K356" s="105">
        <v>0</v>
      </c>
      <c r="L356" s="106">
        <v>0</v>
      </c>
      <c r="M356" s="107">
        <v>0</v>
      </c>
      <c r="N356" s="107">
        <v>0</v>
      </c>
      <c r="O356" s="107">
        <v>0</v>
      </c>
      <c r="P356" s="199">
        <v>2775536.22</v>
      </c>
      <c r="Q356" s="106">
        <v>1735295.5600000003</v>
      </c>
      <c r="R356" s="107">
        <v>2270909.3175284825</v>
      </c>
      <c r="S356" s="107">
        <v>0</v>
      </c>
      <c r="T356" s="103"/>
      <c r="U356" s="104"/>
      <c r="V356" s="103"/>
      <c r="W356" s="103"/>
      <c r="X356" s="103"/>
      <c r="Y356" s="103"/>
      <c r="Z356" s="104"/>
      <c r="AB356" s="101"/>
      <c r="AC356" s="101"/>
    </row>
    <row r="357" spans="4:29" ht="12.3" x14ac:dyDescent="0.35">
      <c r="D357" s="15" t="s">
        <v>470</v>
      </c>
      <c r="E357" s="15" t="s">
        <v>485</v>
      </c>
      <c r="F357" s="75" t="s">
        <v>288</v>
      </c>
      <c r="G357" s="75" t="str">
        <f t="shared" si="34"/>
        <v>Dollars</v>
      </c>
      <c r="H357" s="75" t="str">
        <f t="shared" si="35"/>
        <v>Nominal</v>
      </c>
      <c r="I357" s="75" t="str">
        <f t="shared" si="36"/>
        <v>Mid year</v>
      </c>
      <c r="J357" s="6"/>
      <c r="K357" s="105">
        <v>0</v>
      </c>
      <c r="L357" s="106">
        <v>0</v>
      </c>
      <c r="M357" s="107">
        <v>0</v>
      </c>
      <c r="N357" s="107">
        <v>0</v>
      </c>
      <c r="O357" s="107">
        <v>0</v>
      </c>
      <c r="P357" s="199">
        <v>0</v>
      </c>
      <c r="Q357" s="106">
        <v>0</v>
      </c>
      <c r="R357" s="107">
        <v>0</v>
      </c>
      <c r="S357" s="107">
        <v>0</v>
      </c>
      <c r="T357" s="103"/>
      <c r="U357" s="104"/>
      <c r="V357" s="103"/>
      <c r="W357" s="103"/>
      <c r="X357" s="103"/>
      <c r="Y357" s="103"/>
      <c r="Z357" s="104"/>
      <c r="AB357" s="101"/>
      <c r="AC357" s="101"/>
    </row>
    <row r="358" spans="4:29" ht="12.3" x14ac:dyDescent="0.35">
      <c r="D358" s="15" t="s">
        <v>470</v>
      </c>
      <c r="E358" s="15" t="s">
        <v>486</v>
      </c>
      <c r="F358" s="75" t="s">
        <v>288</v>
      </c>
      <c r="G358" s="75" t="str">
        <f t="shared" si="34"/>
        <v>Dollars</v>
      </c>
      <c r="H358" s="75" t="str">
        <f t="shared" si="35"/>
        <v>Nominal</v>
      </c>
      <c r="I358" s="75" t="str">
        <f t="shared" si="36"/>
        <v>Mid year</v>
      </c>
      <c r="J358" s="6"/>
      <c r="K358" s="105">
        <v>0</v>
      </c>
      <c r="L358" s="106">
        <v>0</v>
      </c>
      <c r="M358" s="107">
        <v>0</v>
      </c>
      <c r="N358" s="107">
        <v>0</v>
      </c>
      <c r="O358" s="107">
        <v>0</v>
      </c>
      <c r="P358" s="199">
        <v>442539.97000000003</v>
      </c>
      <c r="Q358" s="106">
        <v>308339.15000000002</v>
      </c>
      <c r="R358" s="107">
        <v>222800.53000000003</v>
      </c>
      <c r="S358" s="107">
        <v>0</v>
      </c>
      <c r="T358" s="103"/>
      <c r="U358" s="104"/>
      <c r="V358" s="103"/>
      <c r="W358" s="103"/>
      <c r="X358" s="103"/>
      <c r="Y358" s="103"/>
      <c r="Z358" s="104"/>
      <c r="AB358" s="101"/>
      <c r="AC358" s="101"/>
    </row>
    <row r="359" spans="4:29" ht="12.3" x14ac:dyDescent="0.35">
      <c r="D359" s="15" t="s">
        <v>470</v>
      </c>
      <c r="E359" s="15" t="s">
        <v>487</v>
      </c>
      <c r="F359" s="75" t="s">
        <v>288</v>
      </c>
      <c r="G359" s="75" t="str">
        <f t="shared" si="34"/>
        <v>Dollars</v>
      </c>
      <c r="H359" s="75" t="str">
        <f t="shared" si="35"/>
        <v>Nominal</v>
      </c>
      <c r="I359" s="75" t="str">
        <f t="shared" si="36"/>
        <v>Mid year</v>
      </c>
      <c r="J359" s="6"/>
      <c r="K359" s="105">
        <v>0</v>
      </c>
      <c r="L359" s="106">
        <v>0</v>
      </c>
      <c r="M359" s="107">
        <v>0</v>
      </c>
      <c r="N359" s="107">
        <v>0</v>
      </c>
      <c r="O359" s="107">
        <v>0</v>
      </c>
      <c r="P359" s="199">
        <v>0</v>
      </c>
      <c r="Q359" s="106">
        <v>0</v>
      </c>
      <c r="R359" s="107">
        <v>0</v>
      </c>
      <c r="S359" s="107">
        <v>0</v>
      </c>
      <c r="T359" s="103"/>
      <c r="U359" s="104"/>
      <c r="V359" s="103"/>
      <c r="W359" s="103"/>
      <c r="X359" s="103"/>
      <c r="Y359" s="103"/>
      <c r="Z359" s="104"/>
      <c r="AB359" s="101"/>
      <c r="AC359" s="101"/>
    </row>
    <row r="360" spans="4:29" ht="12.3" x14ac:dyDescent="0.35">
      <c r="D360" s="15" t="s">
        <v>475</v>
      </c>
      <c r="E360" s="15" t="s">
        <v>482</v>
      </c>
      <c r="F360" s="75" t="s">
        <v>288</v>
      </c>
      <c r="G360" s="75" t="str">
        <f t="shared" si="34"/>
        <v>Dollars</v>
      </c>
      <c r="H360" s="75" t="str">
        <f t="shared" si="35"/>
        <v>Nominal</v>
      </c>
      <c r="I360" s="75" t="str">
        <f t="shared" si="36"/>
        <v>Mid year</v>
      </c>
      <c r="J360" s="6"/>
      <c r="K360" s="105">
        <v>0</v>
      </c>
      <c r="L360" s="106">
        <v>0</v>
      </c>
      <c r="M360" s="107">
        <v>0</v>
      </c>
      <c r="N360" s="107">
        <v>0</v>
      </c>
      <c r="O360" s="107">
        <v>0</v>
      </c>
      <c r="P360" s="199">
        <v>438422.81150156714</v>
      </c>
      <c r="Q360" s="106">
        <v>760897.34933309117</v>
      </c>
      <c r="R360" s="107">
        <v>663170.85018815938</v>
      </c>
      <c r="S360" s="107">
        <v>0</v>
      </c>
      <c r="T360" s="103"/>
      <c r="U360" s="104"/>
      <c r="V360" s="103"/>
      <c r="W360" s="103"/>
      <c r="X360" s="103"/>
      <c r="Y360" s="103"/>
      <c r="Z360" s="104"/>
      <c r="AB360" s="101"/>
      <c r="AC360" s="101"/>
    </row>
    <row r="361" spans="4:29" ht="12.3" x14ac:dyDescent="0.35">
      <c r="D361" s="15" t="s">
        <v>470</v>
      </c>
      <c r="E361" s="15" t="s">
        <v>488</v>
      </c>
      <c r="F361" s="75" t="s">
        <v>288</v>
      </c>
      <c r="G361" s="75" t="str">
        <f t="shared" si="34"/>
        <v>Dollars</v>
      </c>
      <c r="H361" s="75" t="str">
        <f t="shared" si="35"/>
        <v>Nominal</v>
      </c>
      <c r="I361" s="75" t="str">
        <f t="shared" si="36"/>
        <v>Mid year</v>
      </c>
      <c r="J361" s="6"/>
      <c r="K361" s="105">
        <v>0</v>
      </c>
      <c r="L361" s="106">
        <v>0</v>
      </c>
      <c r="M361" s="107">
        <v>0</v>
      </c>
      <c r="N361" s="107">
        <v>0</v>
      </c>
      <c r="O361" s="107">
        <v>0</v>
      </c>
      <c r="P361" s="199">
        <v>699176.48000000021</v>
      </c>
      <c r="Q361" s="106">
        <v>622216.30999999982</v>
      </c>
      <c r="R361" s="107">
        <v>485067.08000000025</v>
      </c>
      <c r="S361" s="107">
        <v>0</v>
      </c>
      <c r="T361" s="103"/>
      <c r="U361" s="104"/>
      <c r="V361" s="103"/>
      <c r="W361" s="103"/>
      <c r="X361" s="103"/>
      <c r="Y361" s="103"/>
      <c r="Z361" s="104"/>
      <c r="AB361" s="101"/>
      <c r="AC361" s="101"/>
    </row>
    <row r="362" spans="4:29" ht="12.3" x14ac:dyDescent="0.35">
      <c r="D362" s="15" t="s">
        <v>470</v>
      </c>
      <c r="E362" s="15" t="s">
        <v>489</v>
      </c>
      <c r="F362" s="75" t="s">
        <v>288</v>
      </c>
      <c r="G362" s="75" t="str">
        <f t="shared" si="34"/>
        <v>Dollars</v>
      </c>
      <c r="H362" s="75" t="str">
        <f t="shared" si="35"/>
        <v>Nominal</v>
      </c>
      <c r="I362" s="75" t="str">
        <f t="shared" si="36"/>
        <v>Mid year</v>
      </c>
      <c r="J362" s="6"/>
      <c r="K362" s="105">
        <v>0</v>
      </c>
      <c r="L362" s="106">
        <v>0</v>
      </c>
      <c r="M362" s="107">
        <v>0</v>
      </c>
      <c r="N362" s="107">
        <v>0</v>
      </c>
      <c r="O362" s="107">
        <v>0</v>
      </c>
      <c r="P362" s="199">
        <v>255601.59</v>
      </c>
      <c r="Q362" s="106">
        <v>9884.39</v>
      </c>
      <c r="R362" s="107">
        <v>56855.820000000007</v>
      </c>
      <c r="S362" s="107">
        <v>0</v>
      </c>
      <c r="T362" s="103"/>
      <c r="U362" s="104"/>
      <c r="V362" s="103"/>
      <c r="W362" s="103"/>
      <c r="X362" s="103"/>
      <c r="Y362" s="103"/>
      <c r="Z362" s="104"/>
      <c r="AB362" s="101"/>
      <c r="AC362" s="101"/>
    </row>
    <row r="363" spans="4:29" ht="12.3" x14ac:dyDescent="0.35">
      <c r="D363" s="15" t="s">
        <v>476</v>
      </c>
      <c r="E363" s="15" t="s">
        <v>481</v>
      </c>
      <c r="F363" s="75" t="s">
        <v>288</v>
      </c>
      <c r="G363" s="75" t="str">
        <f t="shared" si="34"/>
        <v>Dollars</v>
      </c>
      <c r="H363" s="75" t="str">
        <f t="shared" si="35"/>
        <v>Nominal</v>
      </c>
      <c r="I363" s="75" t="str">
        <f t="shared" si="36"/>
        <v>Mid year</v>
      </c>
      <c r="J363" s="6"/>
      <c r="K363" s="105">
        <v>0</v>
      </c>
      <c r="L363" s="106">
        <v>0</v>
      </c>
      <c r="M363" s="107">
        <v>0</v>
      </c>
      <c r="N363" s="107">
        <v>0</v>
      </c>
      <c r="O363" s="107">
        <v>0</v>
      </c>
      <c r="P363" s="199">
        <v>0</v>
      </c>
      <c r="Q363" s="106">
        <v>0</v>
      </c>
      <c r="R363" s="107">
        <v>0</v>
      </c>
      <c r="S363" s="107">
        <v>0</v>
      </c>
      <c r="T363" s="103"/>
      <c r="U363" s="104"/>
      <c r="V363" s="103"/>
      <c r="W363" s="103"/>
      <c r="X363" s="103"/>
      <c r="Y363" s="103"/>
      <c r="Z363" s="104"/>
      <c r="AB363" s="101"/>
      <c r="AC363" s="101"/>
    </row>
    <row r="364" spans="4:29" ht="12.3" x14ac:dyDescent="0.35">
      <c r="D364" s="15"/>
      <c r="E364" s="15" t="s">
        <v>490</v>
      </c>
      <c r="F364" s="75" t="s">
        <v>288</v>
      </c>
      <c r="G364" s="75" t="str">
        <f t="shared" si="34"/>
        <v>Dollars</v>
      </c>
      <c r="H364" s="75" t="str">
        <f t="shared" si="35"/>
        <v>Nominal</v>
      </c>
      <c r="I364" s="75" t="str">
        <f t="shared" si="36"/>
        <v>Mid year</v>
      </c>
      <c r="J364" s="6"/>
      <c r="K364" s="105">
        <v>0</v>
      </c>
      <c r="L364" s="106">
        <v>0</v>
      </c>
      <c r="M364" s="107">
        <v>0</v>
      </c>
      <c r="N364" s="107">
        <v>0</v>
      </c>
      <c r="O364" s="107">
        <v>0</v>
      </c>
      <c r="P364" s="199">
        <v>0</v>
      </c>
      <c r="Q364" s="106">
        <v>0</v>
      </c>
      <c r="R364" s="107">
        <v>0</v>
      </c>
      <c r="S364" s="107">
        <v>0</v>
      </c>
      <c r="T364" s="103"/>
      <c r="U364" s="104"/>
      <c r="V364" s="103"/>
      <c r="W364" s="103"/>
      <c r="X364" s="103"/>
      <c r="Y364" s="103"/>
      <c r="Z364" s="104"/>
      <c r="AB364" s="101"/>
      <c r="AC364" s="101"/>
    </row>
    <row r="365" spans="4:29" ht="12.3" x14ac:dyDescent="0.35">
      <c r="D365" s="15"/>
      <c r="E365" s="15" t="s">
        <v>491</v>
      </c>
      <c r="F365" s="75" t="s">
        <v>288</v>
      </c>
      <c r="G365" s="75" t="str">
        <f t="shared" si="34"/>
        <v>Dollars</v>
      </c>
      <c r="H365" s="75" t="str">
        <f t="shared" si="35"/>
        <v>Nominal</v>
      </c>
      <c r="I365" s="75" t="str">
        <f t="shared" si="36"/>
        <v>Mid year</v>
      </c>
      <c r="J365" s="6"/>
      <c r="K365" s="105">
        <v>0</v>
      </c>
      <c r="L365" s="106">
        <v>0</v>
      </c>
      <c r="M365" s="107">
        <v>0</v>
      </c>
      <c r="N365" s="107">
        <v>0</v>
      </c>
      <c r="O365" s="107">
        <v>0</v>
      </c>
      <c r="P365" s="199">
        <v>0</v>
      </c>
      <c r="Q365" s="106">
        <v>0</v>
      </c>
      <c r="R365" s="107">
        <v>0</v>
      </c>
      <c r="S365" s="107">
        <v>0</v>
      </c>
      <c r="T365" s="103"/>
      <c r="U365" s="104"/>
      <c r="V365" s="103"/>
      <c r="W365" s="103"/>
      <c r="X365" s="103"/>
      <c r="Y365" s="103"/>
      <c r="Z365" s="104"/>
      <c r="AB365" s="101"/>
      <c r="AC365" s="101"/>
    </row>
    <row r="366" spans="4:29" x14ac:dyDescent="0.35">
      <c r="J366" s="6"/>
      <c r="L366" s="97"/>
      <c r="M366" s="91"/>
      <c r="N366" s="91"/>
      <c r="O366" s="91"/>
      <c r="P366" s="89"/>
      <c r="Q366" s="97"/>
      <c r="R366" s="91"/>
      <c r="S366" s="91"/>
      <c r="T366" s="91"/>
      <c r="U366" s="89"/>
      <c r="V366" s="91"/>
      <c r="W366" s="91"/>
      <c r="X366" s="91"/>
      <c r="Y366" s="91"/>
      <c r="Z366" s="89"/>
    </row>
    <row r="367" spans="4:29" ht="12.3" x14ac:dyDescent="0.35">
      <c r="D367" s="74" t="s">
        <v>477</v>
      </c>
      <c r="E367" s="74"/>
      <c r="F367" s="67" t="s">
        <v>134</v>
      </c>
      <c r="G367" s="67" t="str">
        <f>G352</f>
        <v>Dollars</v>
      </c>
      <c r="H367" s="67" t="str">
        <f>H352</f>
        <v>Nominal</v>
      </c>
      <c r="I367" s="67" t="str">
        <f>I352</f>
        <v>Mid year</v>
      </c>
      <c r="J367" s="6"/>
      <c r="K367" s="66">
        <f t="shared" ref="K367:Z367" si="37">SUM(K352:K365)</f>
        <v>0</v>
      </c>
      <c r="L367" s="99">
        <f t="shared" si="37"/>
        <v>0</v>
      </c>
      <c r="M367" s="66">
        <f t="shared" si="37"/>
        <v>0</v>
      </c>
      <c r="N367" s="66">
        <f t="shared" si="37"/>
        <v>0</v>
      </c>
      <c r="O367" s="66">
        <f t="shared" si="37"/>
        <v>0</v>
      </c>
      <c r="P367" s="90">
        <f t="shared" si="37"/>
        <v>8988462.219731437</v>
      </c>
      <c r="Q367" s="99">
        <f t="shared" si="37"/>
        <v>7938355.5730173774</v>
      </c>
      <c r="R367" s="66">
        <f t="shared" si="37"/>
        <v>5993029.5320853088</v>
      </c>
      <c r="S367" s="66">
        <f t="shared" si="37"/>
        <v>0</v>
      </c>
      <c r="T367" s="66">
        <f t="shared" si="37"/>
        <v>0</v>
      </c>
      <c r="U367" s="90">
        <f t="shared" si="37"/>
        <v>0</v>
      </c>
      <c r="V367" s="66">
        <f t="shared" si="37"/>
        <v>0</v>
      </c>
      <c r="W367" s="66">
        <f t="shared" si="37"/>
        <v>0</v>
      </c>
      <c r="X367" s="66">
        <f t="shared" si="37"/>
        <v>0</v>
      </c>
      <c r="Y367" s="66">
        <f t="shared" si="37"/>
        <v>0</v>
      </c>
      <c r="Z367" s="90">
        <f t="shared" si="37"/>
        <v>0</v>
      </c>
      <c r="AB367" s="66">
        <f>SUM(AB352:AB365)</f>
        <v>0</v>
      </c>
      <c r="AC367" s="66">
        <f>SUM(AC352:AC365)</f>
        <v>0</v>
      </c>
    </row>
    <row r="368" spans="4:29" s="6" customFormat="1" ht="11.25" customHeight="1" x14ac:dyDescent="0.35"/>
    <row r="369" spans="1:29" s="6" customFormat="1" ht="11.25" customHeight="1" x14ac:dyDescent="0.35">
      <c r="A369" s="70">
        <f>IF(SUM($Q369:$AC369)&gt;0,1,0)</f>
        <v>1</v>
      </c>
      <c r="D369" s="15" t="s">
        <v>139</v>
      </c>
      <c r="E369" s="15"/>
      <c r="K369" s="70">
        <f>IF(K367&lt;&gt;('2.1'!I$26+'2.1'!I$185+K$53),1,0)</f>
        <v>1</v>
      </c>
      <c r="L369" s="70">
        <f>IF(L367&lt;&gt;('2.1'!J$26+'2.1'!J$185+L$53),1,0)</f>
        <v>1</v>
      </c>
      <c r="M369" s="70">
        <f>IF(M367&lt;&gt;('2.1'!K$26+'2.1'!K$185+M$53),1,0)</f>
        <v>1</v>
      </c>
      <c r="N369" s="70">
        <f>IF(N367&lt;&gt;('2.1'!L$26+'2.1'!L$185+N$53),1,0)</f>
        <v>1</v>
      </c>
      <c r="O369" s="70">
        <f>IF(O367&lt;&gt;('2.1'!M$26+'2.1'!M$185+O$53),1,0)</f>
        <v>1</v>
      </c>
      <c r="P369" s="70">
        <f>IF(P367&lt;&gt;('2.1'!N$26+'2.1'!N$185+P$53),1,0)</f>
        <v>0</v>
      </c>
      <c r="Q369" s="70">
        <f>IF(Q367&lt;&gt;('2.1'!O$26+'2.1'!O$185+Q$53),1,0)</f>
        <v>0</v>
      </c>
      <c r="R369" s="70">
        <f>IF(R367&lt;&gt;('2.1'!P$26+'2.1'!P$185+R$53),1,0)</f>
        <v>0</v>
      </c>
      <c r="S369" s="70">
        <f>IF(S367&lt;&gt;('2.1'!Q$26+'2.1'!Q$185+S$53),1,0)</f>
        <v>1</v>
      </c>
      <c r="T369" s="70">
        <f>IF(T367&lt;&gt;('2.1'!R$26+'2.1'!R$185+T$53),1,0)</f>
        <v>0</v>
      </c>
      <c r="U369" s="70">
        <f>IF(U367&lt;&gt;('2.1'!S$26+'2.1'!S$185+U$53),1,0)</f>
        <v>0</v>
      </c>
      <c r="V369" s="70">
        <f>IF(V367&lt;&gt;('2.1'!T$26+'2.1'!T$185+V$53),1,0)</f>
        <v>0</v>
      </c>
      <c r="W369" s="70">
        <f>IF(W367&lt;&gt;('2.1'!U$26+'2.1'!U$185+W$53),1,0)</f>
        <v>0</v>
      </c>
      <c r="X369" s="70">
        <f>IF(X367&lt;&gt;('2.1'!V$26+'2.1'!V$185+X$53),1,0)</f>
        <v>0</v>
      </c>
      <c r="Y369" s="70">
        <f>IF(Y367&lt;&gt;('2.1'!W$26+'2.1'!W$185+Y$53),1,0)</f>
        <v>0</v>
      </c>
      <c r="Z369" s="70">
        <f>IF(Z367&lt;&gt;('2.1'!X$26+'2.1'!X$185+Z$53),1,0)</f>
        <v>0</v>
      </c>
      <c r="AB369" s="70">
        <f>IF(AB367&lt;&gt;('2.1'!Z$26+'2.1'!Z$185+AB$53),1,0)</f>
        <v>0</v>
      </c>
      <c r="AC369" s="70">
        <f>IF(AC367&lt;&gt;('2.1'!AA$26+'2.1'!AA$185+AC$53),1,0)</f>
        <v>0</v>
      </c>
    </row>
    <row r="370" spans="1:29" s="6" customFormat="1" ht="11.25" customHeight="1" x14ac:dyDescent="0.35">
      <c r="A370" s="70"/>
      <c r="D370" s="15"/>
      <c r="E370" s="15"/>
      <c r="K370" s="70"/>
      <c r="L370" s="70"/>
      <c r="M370" s="70"/>
      <c r="N370" s="70"/>
      <c r="O370" s="70"/>
      <c r="P370" s="70"/>
      <c r="Q370" s="70"/>
      <c r="R370" s="70"/>
      <c r="S370" s="70"/>
      <c r="T370" s="70"/>
      <c r="U370" s="70"/>
      <c r="V370" s="70"/>
      <c r="W370" s="70"/>
      <c r="X370" s="70"/>
      <c r="Y370" s="70"/>
      <c r="Z370" s="70"/>
      <c r="AB370" s="70"/>
      <c r="AC370" s="70"/>
    </row>
    <row r="371" spans="1:29" s="13" customFormat="1" ht="14.1" x14ac:dyDescent="0.35">
      <c r="C371" s="13" t="s">
        <v>492</v>
      </c>
    </row>
    <row r="372" spans="1:29" s="6" customFormat="1" ht="11.25" customHeight="1" x14ac:dyDescent="0.35"/>
    <row r="373" spans="1:29" ht="12.3" x14ac:dyDescent="0.35">
      <c r="D373" s="73" t="s">
        <v>467</v>
      </c>
      <c r="E373" s="73"/>
      <c r="F373" s="64" t="s">
        <v>65</v>
      </c>
      <c r="G373" s="64" t="s">
        <v>66</v>
      </c>
      <c r="H373" s="64" t="s">
        <v>67</v>
      </c>
      <c r="I373" s="64" t="s">
        <v>68</v>
      </c>
      <c r="J373" s="6"/>
      <c r="K373" s="64" t="str">
        <f t="shared" ref="K373:Z373" si="38">K$10</f>
        <v>RY09</v>
      </c>
      <c r="L373" s="96" t="str">
        <f t="shared" si="38"/>
        <v>RY10</v>
      </c>
      <c r="M373" s="64" t="str">
        <f t="shared" si="38"/>
        <v>RY11</v>
      </c>
      <c r="N373" s="64" t="str">
        <f t="shared" si="38"/>
        <v>RY12</v>
      </c>
      <c r="O373" s="64" t="str">
        <f t="shared" si="38"/>
        <v>RY13</v>
      </c>
      <c r="P373" s="88" t="str">
        <f t="shared" si="38"/>
        <v>RY14</v>
      </c>
      <c r="Q373" s="96" t="str">
        <f t="shared" si="38"/>
        <v>RY15</v>
      </c>
      <c r="R373" s="64" t="str">
        <f t="shared" si="38"/>
        <v>RY16</v>
      </c>
      <c r="S373" s="64" t="str">
        <f t="shared" si="38"/>
        <v>RY17</v>
      </c>
      <c r="T373" s="64" t="str">
        <f t="shared" si="38"/>
        <v>RY18</v>
      </c>
      <c r="U373" s="88" t="str">
        <f t="shared" si="38"/>
        <v>RY19</v>
      </c>
      <c r="V373" s="64" t="str">
        <f t="shared" si="38"/>
        <v>RY20</v>
      </c>
      <c r="W373" s="64" t="str">
        <f t="shared" si="38"/>
        <v>RY21</v>
      </c>
      <c r="X373" s="64" t="str">
        <f t="shared" si="38"/>
        <v>RY22</v>
      </c>
      <c r="Y373" s="64" t="str">
        <f t="shared" si="38"/>
        <v>RY23</v>
      </c>
      <c r="Z373" s="88" t="str">
        <f t="shared" si="38"/>
        <v>RY24</v>
      </c>
      <c r="AB373" s="72" t="str">
        <f>AB$10</f>
        <v>RY15-RY19</v>
      </c>
      <c r="AC373" s="72" t="str">
        <f>AC$10</f>
        <v>RY20-RY24</v>
      </c>
    </row>
    <row r="374" spans="1:29" x14ac:dyDescent="0.35">
      <c r="J374" s="6"/>
      <c r="L374" s="97"/>
      <c r="M374" s="91"/>
      <c r="N374" s="91"/>
      <c r="O374" s="91"/>
      <c r="P374" s="89"/>
      <c r="Q374" s="97"/>
      <c r="R374" s="91"/>
      <c r="S374" s="91"/>
      <c r="T374" s="91"/>
      <c r="U374" s="89"/>
      <c r="V374" s="91"/>
      <c r="W374" s="91"/>
      <c r="X374" s="91"/>
      <c r="Y374" s="91"/>
      <c r="Z374" s="89"/>
    </row>
    <row r="375" spans="1:29" ht="12.3" x14ac:dyDescent="0.35">
      <c r="D375" s="15" t="s">
        <v>468</v>
      </c>
      <c r="E375" s="15" t="s">
        <v>481</v>
      </c>
      <c r="F375" s="75" t="s">
        <v>288</v>
      </c>
      <c r="G375" s="75" t="str">
        <f t="shared" ref="G375:G388" si="39">Dollars</f>
        <v>Dollars</v>
      </c>
      <c r="H375" s="75" t="str">
        <f t="shared" ref="H375:H388" si="40">Nominal</f>
        <v>Nominal</v>
      </c>
      <c r="I375" s="75" t="str">
        <f t="shared" ref="I375:I388" si="41">Mid_year</f>
        <v>Mid year</v>
      </c>
      <c r="J375" s="6"/>
      <c r="K375" s="105">
        <v>0</v>
      </c>
      <c r="L375" s="106">
        <v>0</v>
      </c>
      <c r="M375" s="107">
        <v>0</v>
      </c>
      <c r="N375" s="107">
        <v>0</v>
      </c>
      <c r="O375" s="107">
        <v>0</v>
      </c>
      <c r="P375" s="199">
        <v>830015.21857821778</v>
      </c>
      <c r="Q375" s="106">
        <v>882781.81828650658</v>
      </c>
      <c r="R375" s="107">
        <v>803279.87009334832</v>
      </c>
      <c r="S375" s="107">
        <v>0</v>
      </c>
      <c r="T375" s="103"/>
      <c r="U375" s="104"/>
      <c r="V375" s="103"/>
      <c r="W375" s="103"/>
      <c r="X375" s="103"/>
      <c r="Y375" s="103"/>
      <c r="Z375" s="104"/>
      <c r="AB375" s="101"/>
      <c r="AC375" s="101"/>
    </row>
    <row r="376" spans="1:29" ht="12.3" x14ac:dyDescent="0.35">
      <c r="D376" s="15" t="s">
        <v>470</v>
      </c>
      <c r="E376" s="15" t="s">
        <v>482</v>
      </c>
      <c r="F376" s="75" t="s">
        <v>288</v>
      </c>
      <c r="G376" s="75" t="str">
        <f t="shared" si="39"/>
        <v>Dollars</v>
      </c>
      <c r="H376" s="75" t="str">
        <f t="shared" si="40"/>
        <v>Nominal</v>
      </c>
      <c r="I376" s="75" t="str">
        <f t="shared" si="41"/>
        <v>Mid year</v>
      </c>
      <c r="J376" s="6"/>
      <c r="K376" s="105">
        <v>0</v>
      </c>
      <c r="L376" s="106">
        <v>0</v>
      </c>
      <c r="M376" s="107">
        <v>0</v>
      </c>
      <c r="N376" s="107">
        <v>0</v>
      </c>
      <c r="O376" s="107">
        <v>0</v>
      </c>
      <c r="P376" s="199">
        <v>261520.74000000002</v>
      </c>
      <c r="Q376" s="106">
        <v>159153.61333333331</v>
      </c>
      <c r="R376" s="107">
        <v>27471.126666666667</v>
      </c>
      <c r="S376" s="107">
        <v>0</v>
      </c>
      <c r="T376" s="103"/>
      <c r="U376" s="104"/>
      <c r="V376" s="103"/>
      <c r="W376" s="103"/>
      <c r="X376" s="103"/>
      <c r="Y376" s="103"/>
      <c r="Z376" s="104"/>
      <c r="AB376" s="101"/>
      <c r="AC376" s="101"/>
    </row>
    <row r="377" spans="1:29" ht="12.3" x14ac:dyDescent="0.35">
      <c r="D377" s="15" t="s">
        <v>470</v>
      </c>
      <c r="E377" s="15" t="s">
        <v>483</v>
      </c>
      <c r="F377" s="75" t="s">
        <v>288</v>
      </c>
      <c r="G377" s="75" t="str">
        <f t="shared" si="39"/>
        <v>Dollars</v>
      </c>
      <c r="H377" s="75" t="str">
        <f t="shared" si="40"/>
        <v>Nominal</v>
      </c>
      <c r="I377" s="75" t="str">
        <f t="shared" si="41"/>
        <v>Mid year</v>
      </c>
      <c r="J377" s="6"/>
      <c r="K377" s="105">
        <v>0</v>
      </c>
      <c r="L377" s="106">
        <v>0</v>
      </c>
      <c r="M377" s="107">
        <v>0</v>
      </c>
      <c r="N377" s="107">
        <v>0</v>
      </c>
      <c r="O377" s="107">
        <v>0</v>
      </c>
      <c r="P377" s="199">
        <v>3183722.0399999982</v>
      </c>
      <c r="Q377" s="106">
        <v>3217263.05</v>
      </c>
      <c r="R377" s="107">
        <v>1084484.0200000003</v>
      </c>
      <c r="S377" s="107">
        <v>0</v>
      </c>
      <c r="T377" s="103"/>
      <c r="U377" s="104"/>
      <c r="V377" s="103"/>
      <c r="W377" s="103"/>
      <c r="X377" s="103"/>
      <c r="Y377" s="103"/>
      <c r="Z377" s="104"/>
      <c r="AB377" s="101"/>
      <c r="AC377" s="101"/>
    </row>
    <row r="378" spans="1:29" ht="12.3" x14ac:dyDescent="0.35">
      <c r="D378" s="15" t="s">
        <v>473</v>
      </c>
      <c r="E378" s="15" t="s">
        <v>481</v>
      </c>
      <c r="F378" s="75" t="s">
        <v>288</v>
      </c>
      <c r="G378" s="75" t="str">
        <f t="shared" si="39"/>
        <v>Dollars</v>
      </c>
      <c r="H378" s="75" t="str">
        <f t="shared" si="40"/>
        <v>Nominal</v>
      </c>
      <c r="I378" s="75" t="str">
        <f t="shared" si="41"/>
        <v>Mid year</v>
      </c>
      <c r="J378" s="6"/>
      <c r="K378" s="105">
        <v>0</v>
      </c>
      <c r="L378" s="106">
        <v>0</v>
      </c>
      <c r="M378" s="107">
        <v>0</v>
      </c>
      <c r="N378" s="107">
        <v>0</v>
      </c>
      <c r="O378" s="107">
        <v>0</v>
      </c>
      <c r="P378" s="199">
        <v>101927.14965165267</v>
      </c>
      <c r="Q378" s="106">
        <v>242524.33206444583</v>
      </c>
      <c r="R378" s="107">
        <v>378990.91760865058</v>
      </c>
      <c r="S378" s="107">
        <v>0</v>
      </c>
      <c r="T378" s="103"/>
      <c r="U378" s="104"/>
      <c r="V378" s="103"/>
      <c r="W378" s="103"/>
      <c r="X378" s="103"/>
      <c r="Y378" s="103"/>
      <c r="Z378" s="104"/>
      <c r="AB378" s="101"/>
      <c r="AC378" s="101"/>
    </row>
    <row r="379" spans="1:29" ht="12.3" x14ac:dyDescent="0.35">
      <c r="D379" s="15" t="s">
        <v>470</v>
      </c>
      <c r="E379" s="15" t="s">
        <v>484</v>
      </c>
      <c r="F379" s="75" t="s">
        <v>288</v>
      </c>
      <c r="G379" s="75" t="str">
        <f t="shared" si="39"/>
        <v>Dollars</v>
      </c>
      <c r="H379" s="75" t="str">
        <f t="shared" si="40"/>
        <v>Nominal</v>
      </c>
      <c r="I379" s="75" t="str">
        <f t="shared" si="41"/>
        <v>Mid year</v>
      </c>
      <c r="J379" s="6"/>
      <c r="K379" s="105">
        <v>0</v>
      </c>
      <c r="L379" s="106">
        <v>0</v>
      </c>
      <c r="M379" s="107">
        <v>0</v>
      </c>
      <c r="N379" s="107">
        <v>0</v>
      </c>
      <c r="O379" s="107">
        <v>0</v>
      </c>
      <c r="P379" s="199">
        <v>2775536.22</v>
      </c>
      <c r="Q379" s="106">
        <v>1735295.5600000003</v>
      </c>
      <c r="R379" s="107">
        <v>2270909.3175284825</v>
      </c>
      <c r="S379" s="107">
        <v>0</v>
      </c>
      <c r="T379" s="103"/>
      <c r="U379" s="104"/>
      <c r="V379" s="103"/>
      <c r="W379" s="103"/>
      <c r="X379" s="103"/>
      <c r="Y379" s="103"/>
      <c r="Z379" s="104"/>
      <c r="AB379" s="101"/>
      <c r="AC379" s="101"/>
    </row>
    <row r="380" spans="1:29" ht="12.3" x14ac:dyDescent="0.35">
      <c r="D380" s="15" t="s">
        <v>470</v>
      </c>
      <c r="E380" s="15" t="s">
        <v>485</v>
      </c>
      <c r="F380" s="75" t="s">
        <v>288</v>
      </c>
      <c r="G380" s="75" t="str">
        <f t="shared" si="39"/>
        <v>Dollars</v>
      </c>
      <c r="H380" s="75" t="str">
        <f t="shared" si="40"/>
        <v>Nominal</v>
      </c>
      <c r="I380" s="75" t="str">
        <f t="shared" si="41"/>
        <v>Mid year</v>
      </c>
      <c r="J380" s="6"/>
      <c r="K380" s="105">
        <v>0</v>
      </c>
      <c r="L380" s="106">
        <v>0</v>
      </c>
      <c r="M380" s="107">
        <v>0</v>
      </c>
      <c r="N380" s="107">
        <v>0</v>
      </c>
      <c r="O380" s="107">
        <v>0</v>
      </c>
      <c r="P380" s="199">
        <v>0</v>
      </c>
      <c r="Q380" s="106">
        <v>0</v>
      </c>
      <c r="R380" s="107">
        <v>0</v>
      </c>
      <c r="S380" s="107">
        <v>0</v>
      </c>
      <c r="T380" s="103"/>
      <c r="U380" s="104"/>
      <c r="V380" s="103"/>
      <c r="W380" s="103"/>
      <c r="X380" s="103"/>
      <c r="Y380" s="103"/>
      <c r="Z380" s="104"/>
      <c r="AB380" s="101"/>
      <c r="AC380" s="101"/>
    </row>
    <row r="381" spans="1:29" ht="12.3" x14ac:dyDescent="0.35">
      <c r="D381" s="15" t="s">
        <v>470</v>
      </c>
      <c r="E381" s="15" t="s">
        <v>486</v>
      </c>
      <c r="F381" s="75" t="s">
        <v>288</v>
      </c>
      <c r="G381" s="75" t="str">
        <f t="shared" si="39"/>
        <v>Dollars</v>
      </c>
      <c r="H381" s="75" t="str">
        <f t="shared" si="40"/>
        <v>Nominal</v>
      </c>
      <c r="I381" s="75" t="str">
        <f t="shared" si="41"/>
        <v>Mid year</v>
      </c>
      <c r="J381" s="6"/>
      <c r="K381" s="105">
        <v>0</v>
      </c>
      <c r="L381" s="106">
        <v>0</v>
      </c>
      <c r="M381" s="107">
        <v>0</v>
      </c>
      <c r="N381" s="107">
        <v>0</v>
      </c>
      <c r="O381" s="107">
        <v>0</v>
      </c>
      <c r="P381" s="199">
        <v>442539.97000000003</v>
      </c>
      <c r="Q381" s="106">
        <v>308339.15000000002</v>
      </c>
      <c r="R381" s="107">
        <v>222800.53000000003</v>
      </c>
      <c r="S381" s="107">
        <v>0</v>
      </c>
      <c r="T381" s="103"/>
      <c r="U381" s="104"/>
      <c r="V381" s="103"/>
      <c r="W381" s="103"/>
      <c r="X381" s="103"/>
      <c r="Y381" s="103"/>
      <c r="Z381" s="104"/>
      <c r="AB381" s="101"/>
      <c r="AC381" s="101"/>
    </row>
    <row r="382" spans="1:29" ht="12.3" x14ac:dyDescent="0.35">
      <c r="D382" s="15" t="s">
        <v>470</v>
      </c>
      <c r="E382" s="15" t="s">
        <v>487</v>
      </c>
      <c r="F382" s="75" t="s">
        <v>288</v>
      </c>
      <c r="G382" s="75" t="str">
        <f t="shared" si="39"/>
        <v>Dollars</v>
      </c>
      <c r="H382" s="75" t="str">
        <f t="shared" si="40"/>
        <v>Nominal</v>
      </c>
      <c r="I382" s="75" t="str">
        <f t="shared" si="41"/>
        <v>Mid year</v>
      </c>
      <c r="J382" s="6"/>
      <c r="K382" s="105">
        <v>0</v>
      </c>
      <c r="L382" s="106">
        <v>0</v>
      </c>
      <c r="M382" s="107">
        <v>0</v>
      </c>
      <c r="N382" s="107">
        <v>0</v>
      </c>
      <c r="O382" s="107">
        <v>0</v>
      </c>
      <c r="P382" s="199">
        <v>0</v>
      </c>
      <c r="Q382" s="106">
        <v>0</v>
      </c>
      <c r="R382" s="107">
        <v>0</v>
      </c>
      <c r="S382" s="107">
        <v>0</v>
      </c>
      <c r="T382" s="103"/>
      <c r="U382" s="104"/>
      <c r="V382" s="103"/>
      <c r="W382" s="103"/>
      <c r="X382" s="103"/>
      <c r="Y382" s="103"/>
      <c r="Z382" s="104"/>
      <c r="AB382" s="101"/>
      <c r="AC382" s="101"/>
    </row>
    <row r="383" spans="1:29" ht="12.3" x14ac:dyDescent="0.35">
      <c r="D383" s="15" t="s">
        <v>475</v>
      </c>
      <c r="E383" s="15" t="s">
        <v>482</v>
      </c>
      <c r="F383" s="75" t="s">
        <v>288</v>
      </c>
      <c r="G383" s="75" t="str">
        <f t="shared" si="39"/>
        <v>Dollars</v>
      </c>
      <c r="H383" s="75" t="str">
        <f t="shared" si="40"/>
        <v>Nominal</v>
      </c>
      <c r="I383" s="75" t="str">
        <f t="shared" si="41"/>
        <v>Mid year</v>
      </c>
      <c r="J383" s="6"/>
      <c r="K383" s="105">
        <v>0</v>
      </c>
      <c r="L383" s="106">
        <v>0</v>
      </c>
      <c r="M383" s="107">
        <v>0</v>
      </c>
      <c r="N383" s="107">
        <v>0</v>
      </c>
      <c r="O383" s="107">
        <v>0</v>
      </c>
      <c r="P383" s="199">
        <v>438422.81150156714</v>
      </c>
      <c r="Q383" s="106">
        <v>760897.34933309117</v>
      </c>
      <c r="R383" s="107">
        <v>663170.85018815938</v>
      </c>
      <c r="S383" s="107">
        <v>0</v>
      </c>
      <c r="T383" s="103"/>
      <c r="U383" s="104"/>
      <c r="V383" s="103"/>
      <c r="W383" s="103"/>
      <c r="X383" s="103"/>
      <c r="Y383" s="103"/>
      <c r="Z383" s="104"/>
      <c r="AB383" s="101"/>
      <c r="AC383" s="101"/>
    </row>
    <row r="384" spans="1:29" ht="12.3" x14ac:dyDescent="0.35">
      <c r="D384" s="15" t="s">
        <v>470</v>
      </c>
      <c r="E384" s="15" t="s">
        <v>488</v>
      </c>
      <c r="F384" s="75" t="s">
        <v>288</v>
      </c>
      <c r="G384" s="75" t="str">
        <f t="shared" si="39"/>
        <v>Dollars</v>
      </c>
      <c r="H384" s="75" t="str">
        <f t="shared" si="40"/>
        <v>Nominal</v>
      </c>
      <c r="I384" s="75" t="str">
        <f t="shared" si="41"/>
        <v>Mid year</v>
      </c>
      <c r="J384" s="6"/>
      <c r="K384" s="105">
        <v>0</v>
      </c>
      <c r="L384" s="106">
        <v>0</v>
      </c>
      <c r="M384" s="107">
        <v>0</v>
      </c>
      <c r="N384" s="107">
        <v>0</v>
      </c>
      <c r="O384" s="107">
        <v>0</v>
      </c>
      <c r="P384" s="199">
        <v>699176.48000000021</v>
      </c>
      <c r="Q384" s="106">
        <v>622216.30999999982</v>
      </c>
      <c r="R384" s="107">
        <v>485067.08000000025</v>
      </c>
      <c r="S384" s="107">
        <v>0</v>
      </c>
      <c r="T384" s="103"/>
      <c r="U384" s="104"/>
      <c r="V384" s="103"/>
      <c r="W384" s="103"/>
      <c r="X384" s="103"/>
      <c r="Y384" s="103"/>
      <c r="Z384" s="104"/>
      <c r="AB384" s="101"/>
      <c r="AC384" s="101"/>
    </row>
    <row r="385" spans="1:29" ht="12.3" x14ac:dyDescent="0.35">
      <c r="D385" s="15" t="s">
        <v>470</v>
      </c>
      <c r="E385" s="15" t="s">
        <v>489</v>
      </c>
      <c r="F385" s="75" t="s">
        <v>288</v>
      </c>
      <c r="G385" s="75" t="str">
        <f t="shared" si="39"/>
        <v>Dollars</v>
      </c>
      <c r="H385" s="75" t="str">
        <f t="shared" si="40"/>
        <v>Nominal</v>
      </c>
      <c r="I385" s="75" t="str">
        <f t="shared" si="41"/>
        <v>Mid year</v>
      </c>
      <c r="J385" s="6"/>
      <c r="K385" s="105">
        <v>0</v>
      </c>
      <c r="L385" s="106">
        <v>0</v>
      </c>
      <c r="M385" s="107">
        <v>0</v>
      </c>
      <c r="N385" s="107">
        <v>0</v>
      </c>
      <c r="O385" s="107">
        <v>0</v>
      </c>
      <c r="P385" s="199">
        <v>255601.59</v>
      </c>
      <c r="Q385" s="106">
        <v>9884.39</v>
      </c>
      <c r="R385" s="107">
        <v>56855.820000000007</v>
      </c>
      <c r="S385" s="107">
        <v>0</v>
      </c>
      <c r="T385" s="103"/>
      <c r="U385" s="104"/>
      <c r="V385" s="103"/>
      <c r="W385" s="103"/>
      <c r="X385" s="103"/>
      <c r="Y385" s="103"/>
      <c r="Z385" s="104"/>
      <c r="AB385" s="101"/>
      <c r="AC385" s="101"/>
    </row>
    <row r="386" spans="1:29" ht="12.3" x14ac:dyDescent="0.35">
      <c r="D386" s="15" t="s">
        <v>476</v>
      </c>
      <c r="E386" s="15" t="s">
        <v>481</v>
      </c>
      <c r="F386" s="75" t="s">
        <v>288</v>
      </c>
      <c r="G386" s="75" t="str">
        <f t="shared" si="39"/>
        <v>Dollars</v>
      </c>
      <c r="H386" s="75" t="str">
        <f t="shared" si="40"/>
        <v>Nominal</v>
      </c>
      <c r="I386" s="75" t="str">
        <f t="shared" si="41"/>
        <v>Mid year</v>
      </c>
      <c r="J386" s="6"/>
      <c r="K386" s="105">
        <v>0</v>
      </c>
      <c r="L386" s="106">
        <v>0</v>
      </c>
      <c r="M386" s="107">
        <v>0</v>
      </c>
      <c r="N386" s="107">
        <v>0</v>
      </c>
      <c r="O386" s="107">
        <v>0</v>
      </c>
      <c r="P386" s="199">
        <v>0</v>
      </c>
      <c r="Q386" s="106">
        <v>0</v>
      </c>
      <c r="R386" s="107">
        <v>0</v>
      </c>
      <c r="S386" s="107">
        <v>0</v>
      </c>
      <c r="T386" s="103"/>
      <c r="U386" s="104"/>
      <c r="V386" s="103"/>
      <c r="W386" s="103"/>
      <c r="X386" s="103"/>
      <c r="Y386" s="103"/>
      <c r="Z386" s="104"/>
      <c r="AB386" s="101"/>
      <c r="AC386" s="101"/>
    </row>
    <row r="387" spans="1:29" ht="12.3" x14ac:dyDescent="0.35">
      <c r="D387" s="15"/>
      <c r="E387" s="15" t="s">
        <v>490</v>
      </c>
      <c r="F387" s="75" t="s">
        <v>288</v>
      </c>
      <c r="G387" s="75" t="str">
        <f t="shared" si="39"/>
        <v>Dollars</v>
      </c>
      <c r="H387" s="75" t="str">
        <f t="shared" si="40"/>
        <v>Nominal</v>
      </c>
      <c r="I387" s="75" t="str">
        <f t="shared" si="41"/>
        <v>Mid year</v>
      </c>
      <c r="J387" s="6"/>
      <c r="K387" s="105">
        <v>0</v>
      </c>
      <c r="L387" s="106">
        <v>0</v>
      </c>
      <c r="M387" s="107">
        <v>0</v>
      </c>
      <c r="N387" s="107">
        <v>0</v>
      </c>
      <c r="O387" s="107">
        <v>0</v>
      </c>
      <c r="P387" s="199">
        <v>0</v>
      </c>
      <c r="Q387" s="106">
        <v>0</v>
      </c>
      <c r="R387" s="107">
        <v>0</v>
      </c>
      <c r="S387" s="107">
        <v>0</v>
      </c>
      <c r="T387" s="103"/>
      <c r="U387" s="104"/>
      <c r="V387" s="103"/>
      <c r="W387" s="103"/>
      <c r="X387" s="103"/>
      <c r="Y387" s="103"/>
      <c r="Z387" s="104"/>
      <c r="AB387" s="101"/>
      <c r="AC387" s="101"/>
    </row>
    <row r="388" spans="1:29" ht="12.3" x14ac:dyDescent="0.35">
      <c r="D388" s="15"/>
      <c r="E388" s="15" t="s">
        <v>491</v>
      </c>
      <c r="F388" s="75" t="s">
        <v>288</v>
      </c>
      <c r="G388" s="75" t="str">
        <f t="shared" si="39"/>
        <v>Dollars</v>
      </c>
      <c r="H388" s="75" t="str">
        <f t="shared" si="40"/>
        <v>Nominal</v>
      </c>
      <c r="I388" s="75" t="str">
        <f t="shared" si="41"/>
        <v>Mid year</v>
      </c>
      <c r="J388" s="6"/>
      <c r="K388" s="105">
        <v>0</v>
      </c>
      <c r="L388" s="106">
        <v>0</v>
      </c>
      <c r="M388" s="107">
        <v>0</v>
      </c>
      <c r="N388" s="107">
        <v>0</v>
      </c>
      <c r="O388" s="107">
        <v>0</v>
      </c>
      <c r="P388" s="199">
        <v>0</v>
      </c>
      <c r="Q388" s="106">
        <v>0</v>
      </c>
      <c r="R388" s="107">
        <v>0</v>
      </c>
      <c r="S388" s="107">
        <v>0</v>
      </c>
      <c r="T388" s="103"/>
      <c r="U388" s="104"/>
      <c r="V388" s="103"/>
      <c r="W388" s="103"/>
      <c r="X388" s="103"/>
      <c r="Y388" s="103"/>
      <c r="Z388" s="104"/>
      <c r="AB388" s="101"/>
      <c r="AC388" s="101"/>
    </row>
    <row r="389" spans="1:29" x14ac:dyDescent="0.35">
      <c r="J389" s="6"/>
      <c r="L389" s="97"/>
      <c r="M389" s="91"/>
      <c r="N389" s="91"/>
      <c r="O389" s="91"/>
      <c r="P389" s="89"/>
      <c r="Q389" s="97"/>
      <c r="R389" s="91"/>
      <c r="S389" s="91"/>
      <c r="T389" s="91"/>
      <c r="U389" s="89"/>
      <c r="V389" s="91"/>
      <c r="W389" s="91"/>
      <c r="X389" s="91"/>
      <c r="Y389" s="91"/>
      <c r="Z389" s="89"/>
    </row>
    <row r="390" spans="1:29" ht="12.3" x14ac:dyDescent="0.35">
      <c r="D390" s="74" t="s">
        <v>479</v>
      </c>
      <c r="E390" s="74"/>
      <c r="F390" s="67" t="s">
        <v>134</v>
      </c>
      <c r="G390" s="67" t="str">
        <f>G375</f>
        <v>Dollars</v>
      </c>
      <c r="H390" s="67" t="str">
        <f>H375</f>
        <v>Nominal</v>
      </c>
      <c r="I390" s="67" t="str">
        <f>I375</f>
        <v>Mid year</v>
      </c>
      <c r="J390" s="6"/>
      <c r="K390" s="66">
        <f t="shared" ref="K390:Z390" si="42">SUM(K375:K388)</f>
        <v>0</v>
      </c>
      <c r="L390" s="99">
        <f t="shared" si="42"/>
        <v>0</v>
      </c>
      <c r="M390" s="66">
        <f t="shared" si="42"/>
        <v>0</v>
      </c>
      <c r="N390" s="66">
        <f t="shared" si="42"/>
        <v>0</v>
      </c>
      <c r="O390" s="66">
        <f t="shared" si="42"/>
        <v>0</v>
      </c>
      <c r="P390" s="90">
        <f t="shared" si="42"/>
        <v>8988462.219731437</v>
      </c>
      <c r="Q390" s="99">
        <f t="shared" si="42"/>
        <v>7938355.5730173774</v>
      </c>
      <c r="R390" s="66">
        <f t="shared" si="42"/>
        <v>5993029.5320853088</v>
      </c>
      <c r="S390" s="66">
        <f t="shared" si="42"/>
        <v>0</v>
      </c>
      <c r="T390" s="66">
        <f t="shared" si="42"/>
        <v>0</v>
      </c>
      <c r="U390" s="90">
        <f t="shared" si="42"/>
        <v>0</v>
      </c>
      <c r="V390" s="66">
        <f t="shared" si="42"/>
        <v>0</v>
      </c>
      <c r="W390" s="66">
        <f t="shared" si="42"/>
        <v>0</v>
      </c>
      <c r="X390" s="66">
        <f t="shared" si="42"/>
        <v>0</v>
      </c>
      <c r="Y390" s="66">
        <f t="shared" si="42"/>
        <v>0</v>
      </c>
      <c r="Z390" s="90">
        <f t="shared" si="42"/>
        <v>0</v>
      </c>
      <c r="AB390" s="66">
        <f>SUM(AB375:AB388)</f>
        <v>0</v>
      </c>
      <c r="AC390" s="66">
        <f>SUM(AC375:AC388)</f>
        <v>0</v>
      </c>
    </row>
    <row r="391" spans="1:29" s="6" customFormat="1" ht="11.25" customHeight="1" x14ac:dyDescent="0.35"/>
    <row r="392" spans="1:29" s="6" customFormat="1" ht="11.25" customHeight="1" x14ac:dyDescent="0.35">
      <c r="A392" s="70">
        <f>IF(SUM($Q392:$AC392)&gt;0,1,0)</f>
        <v>1</v>
      </c>
      <c r="D392" s="15" t="s">
        <v>139</v>
      </c>
      <c r="E392" s="15"/>
      <c r="K392" s="70">
        <f>IF(K390&lt;&gt;'2.1'!I$26,1,0)</f>
        <v>1</v>
      </c>
      <c r="L392" s="70">
        <f>IF(L390&lt;&gt;'2.1'!J$26,1,0)</f>
        <v>1</v>
      </c>
      <c r="M392" s="70">
        <f>IF(M390&lt;&gt;'2.1'!K$26,1,0)</f>
        <v>1</v>
      </c>
      <c r="N392" s="70">
        <f>IF(N390&lt;&gt;'2.1'!L$26,1,0)</f>
        <v>1</v>
      </c>
      <c r="O392" s="70">
        <f>IF(O390&lt;&gt;'2.1'!M$26,1,0)</f>
        <v>1</v>
      </c>
      <c r="P392" s="70">
        <f>IF(P390&lt;&gt;'2.1'!N$26,1,0)</f>
        <v>0</v>
      </c>
      <c r="Q392" s="70">
        <f>IF(Q390&lt;&gt;'2.1'!O$26,1,0)</f>
        <v>0</v>
      </c>
      <c r="R392" s="70">
        <f>IF(R390&lt;&gt;'2.1'!P$26,1,0)</f>
        <v>0</v>
      </c>
      <c r="S392" s="70">
        <f>IF(S390&lt;&gt;'2.1'!Q$26,1,0)</f>
        <v>1</v>
      </c>
      <c r="T392" s="70">
        <f>IF(T390&lt;&gt;'2.1'!R$26,1,0)</f>
        <v>0</v>
      </c>
      <c r="U392" s="70">
        <f>IF(U390&lt;&gt;'2.1'!S$26,1,0)</f>
        <v>0</v>
      </c>
      <c r="V392" s="70">
        <f>IF(V390&lt;&gt;'2.1'!T$26,1,0)</f>
        <v>0</v>
      </c>
      <c r="W392" s="70">
        <f>IF(W390&lt;&gt;'2.1'!U$26,1,0)</f>
        <v>0</v>
      </c>
      <c r="X392" s="70">
        <f>IF(X390&lt;&gt;'2.1'!V$26,1,0)</f>
        <v>0</v>
      </c>
      <c r="Y392" s="70">
        <f>IF(Y390&lt;&gt;'2.1'!W$26,1,0)</f>
        <v>0</v>
      </c>
      <c r="Z392" s="70">
        <f>IF(Z390&lt;&gt;'2.1'!X$26,1,0)</f>
        <v>0</v>
      </c>
      <c r="AB392" s="70">
        <f>IF(AB390&lt;&gt;'2.1'!Z$26,1,0)</f>
        <v>0</v>
      </c>
      <c r="AC392" s="70">
        <f>IF(AC390&lt;&gt;'2.1'!AA$26,1,0)</f>
        <v>0</v>
      </c>
    </row>
    <row r="393" spans="1:29" s="6" customFormat="1" ht="11.25" customHeight="1" x14ac:dyDescent="0.35">
      <c r="A393" s="70"/>
      <c r="D393" s="15"/>
      <c r="E393" s="15"/>
      <c r="K393" s="70"/>
      <c r="L393" s="70"/>
      <c r="M393" s="70"/>
      <c r="N393" s="70"/>
      <c r="O393" s="70"/>
      <c r="P393" s="70"/>
      <c r="Q393" s="70"/>
      <c r="R393" s="70"/>
      <c r="S393" s="70"/>
      <c r="T393" s="70"/>
      <c r="U393" s="70"/>
      <c r="V393" s="70"/>
      <c r="W393" s="70"/>
      <c r="X393" s="70"/>
      <c r="Y393" s="70"/>
      <c r="Z393" s="70"/>
      <c r="AB393" s="70"/>
      <c r="AC393" s="70"/>
    </row>
    <row r="394" spans="1:29" s="13" customFormat="1" ht="14.1" x14ac:dyDescent="0.35">
      <c r="C394" s="13" t="s">
        <v>493</v>
      </c>
    </row>
    <row r="395" spans="1:29" s="6" customFormat="1" ht="11.25" customHeight="1" x14ac:dyDescent="0.35"/>
    <row r="396" spans="1:29" ht="12.3" x14ac:dyDescent="0.35">
      <c r="D396" s="73" t="s">
        <v>494</v>
      </c>
      <c r="E396" s="73"/>
      <c r="F396" s="64" t="s">
        <v>65</v>
      </c>
      <c r="G396" s="64" t="s">
        <v>66</v>
      </c>
      <c r="H396" s="64" t="s">
        <v>67</v>
      </c>
      <c r="I396" s="64" t="s">
        <v>68</v>
      </c>
      <c r="J396" s="6"/>
      <c r="K396" s="64" t="str">
        <f t="shared" ref="K396:Z396" si="43">K$10</f>
        <v>RY09</v>
      </c>
      <c r="L396" s="96" t="str">
        <f t="shared" si="43"/>
        <v>RY10</v>
      </c>
      <c r="M396" s="64" t="str">
        <f t="shared" si="43"/>
        <v>RY11</v>
      </c>
      <c r="N396" s="64" t="str">
        <f t="shared" si="43"/>
        <v>RY12</v>
      </c>
      <c r="O396" s="64" t="str">
        <f t="shared" si="43"/>
        <v>RY13</v>
      </c>
      <c r="P396" s="88" t="str">
        <f t="shared" si="43"/>
        <v>RY14</v>
      </c>
      <c r="Q396" s="96" t="str">
        <f t="shared" si="43"/>
        <v>RY15</v>
      </c>
      <c r="R396" s="64" t="str">
        <f t="shared" si="43"/>
        <v>RY16</v>
      </c>
      <c r="S396" s="64" t="str">
        <f t="shared" si="43"/>
        <v>RY17</v>
      </c>
      <c r="T396" s="64" t="str">
        <f t="shared" si="43"/>
        <v>RY18</v>
      </c>
      <c r="U396" s="88" t="str">
        <f t="shared" si="43"/>
        <v>RY19</v>
      </c>
      <c r="V396" s="64" t="str">
        <f t="shared" si="43"/>
        <v>RY20</v>
      </c>
      <c r="W396" s="64" t="str">
        <f t="shared" si="43"/>
        <v>RY21</v>
      </c>
      <c r="X396" s="64" t="str">
        <f t="shared" si="43"/>
        <v>RY22</v>
      </c>
      <c r="Y396" s="64" t="str">
        <f t="shared" si="43"/>
        <v>RY23</v>
      </c>
      <c r="Z396" s="88" t="str">
        <f t="shared" si="43"/>
        <v>RY24</v>
      </c>
      <c r="AB396" s="72" t="str">
        <f>AB$10</f>
        <v>RY15-RY19</v>
      </c>
      <c r="AC396" s="72" t="str">
        <f>AC$10</f>
        <v>RY20-RY24</v>
      </c>
    </row>
    <row r="397" spans="1:29" x14ac:dyDescent="0.35">
      <c r="J397" s="6"/>
      <c r="L397" s="97"/>
      <c r="M397" s="91"/>
      <c r="N397" s="91"/>
      <c r="O397" s="91"/>
      <c r="P397" s="89"/>
      <c r="Q397" s="97"/>
      <c r="R397" s="91"/>
      <c r="S397" s="91"/>
      <c r="T397" s="91"/>
      <c r="U397" s="89"/>
      <c r="V397" s="91"/>
      <c r="W397" s="91"/>
      <c r="X397" s="91"/>
      <c r="Y397" s="91"/>
      <c r="Z397" s="89"/>
    </row>
    <row r="398" spans="1:29" ht="12.3" x14ac:dyDescent="0.35">
      <c r="D398" s="15" t="s">
        <v>468</v>
      </c>
      <c r="E398" s="15" t="s">
        <v>481</v>
      </c>
      <c r="F398" s="75" t="s">
        <v>288</v>
      </c>
      <c r="G398" s="75" t="str">
        <f t="shared" ref="G398:G411" si="44">Dollars</f>
        <v>Dollars</v>
      </c>
      <c r="H398" s="75" t="str">
        <f t="shared" ref="H398:H411" si="45">Nominal</f>
        <v>Nominal</v>
      </c>
      <c r="I398" s="75" t="str">
        <f t="shared" ref="I398:I411" si="46">Mid_year</f>
        <v>Mid year</v>
      </c>
      <c r="J398" s="6"/>
      <c r="K398" s="105">
        <v>0</v>
      </c>
      <c r="L398" s="106">
        <v>0</v>
      </c>
      <c r="M398" s="107">
        <v>0</v>
      </c>
      <c r="N398" s="107">
        <v>0</v>
      </c>
      <c r="O398" s="107">
        <v>0</v>
      </c>
      <c r="P398" s="199">
        <v>80181.27</v>
      </c>
      <c r="Q398" s="106">
        <v>11904</v>
      </c>
      <c r="R398" s="107">
        <v>17870</v>
      </c>
      <c r="S398" s="107">
        <v>0</v>
      </c>
      <c r="T398" s="103"/>
      <c r="U398" s="104"/>
      <c r="V398" s="103"/>
      <c r="W398" s="103"/>
      <c r="X398" s="103"/>
      <c r="Y398" s="103"/>
      <c r="Z398" s="104"/>
      <c r="AB398" s="101"/>
      <c r="AC398" s="101"/>
    </row>
    <row r="399" spans="1:29" ht="12.3" x14ac:dyDescent="0.35">
      <c r="D399" s="15" t="s">
        <v>470</v>
      </c>
      <c r="E399" s="15" t="s">
        <v>482</v>
      </c>
      <c r="F399" s="75" t="s">
        <v>288</v>
      </c>
      <c r="G399" s="75" t="str">
        <f t="shared" si="44"/>
        <v>Dollars</v>
      </c>
      <c r="H399" s="75" t="str">
        <f t="shared" si="45"/>
        <v>Nominal</v>
      </c>
      <c r="I399" s="75" t="str">
        <f t="shared" si="46"/>
        <v>Mid year</v>
      </c>
      <c r="J399" s="6"/>
      <c r="K399" s="105">
        <v>0</v>
      </c>
      <c r="L399" s="106">
        <v>0</v>
      </c>
      <c r="M399" s="107">
        <v>0</v>
      </c>
      <c r="N399" s="107">
        <v>0</v>
      </c>
      <c r="O399" s="107">
        <v>0</v>
      </c>
      <c r="P399" s="199">
        <v>41162.362545079763</v>
      </c>
      <c r="Q399" s="106">
        <v>24535.08500180082</v>
      </c>
      <c r="R399" s="107">
        <v>93511.259079213036</v>
      </c>
      <c r="S399" s="107">
        <v>0</v>
      </c>
      <c r="T399" s="103"/>
      <c r="U399" s="104"/>
      <c r="V399" s="103"/>
      <c r="W399" s="103"/>
      <c r="X399" s="103"/>
      <c r="Y399" s="103"/>
      <c r="Z399" s="104"/>
      <c r="AB399" s="101"/>
      <c r="AC399" s="101"/>
    </row>
    <row r="400" spans="1:29" ht="12.3" x14ac:dyDescent="0.35">
      <c r="D400" s="15" t="s">
        <v>470</v>
      </c>
      <c r="E400" s="15" t="s">
        <v>483</v>
      </c>
      <c r="F400" s="75" t="s">
        <v>288</v>
      </c>
      <c r="G400" s="75" t="str">
        <f t="shared" si="44"/>
        <v>Dollars</v>
      </c>
      <c r="H400" s="75" t="str">
        <f t="shared" si="45"/>
        <v>Nominal</v>
      </c>
      <c r="I400" s="75" t="str">
        <f t="shared" si="46"/>
        <v>Mid year</v>
      </c>
      <c r="J400" s="6"/>
      <c r="K400" s="105">
        <v>0</v>
      </c>
      <c r="L400" s="106">
        <v>0</v>
      </c>
      <c r="M400" s="107">
        <v>0</v>
      </c>
      <c r="N400" s="107">
        <v>0</v>
      </c>
      <c r="O400" s="107">
        <v>0</v>
      </c>
      <c r="P400" s="199">
        <v>1374362.8921900566</v>
      </c>
      <c r="Q400" s="106">
        <v>929943.6623056425</v>
      </c>
      <c r="R400" s="107">
        <v>1914096.4570188827</v>
      </c>
      <c r="S400" s="107">
        <v>0</v>
      </c>
      <c r="T400" s="103"/>
      <c r="U400" s="104"/>
      <c r="V400" s="103"/>
      <c r="W400" s="103"/>
      <c r="X400" s="103"/>
      <c r="Y400" s="103"/>
      <c r="Z400" s="104"/>
      <c r="AB400" s="101"/>
      <c r="AC400" s="101"/>
    </row>
    <row r="401" spans="1:29" ht="12.3" x14ac:dyDescent="0.35">
      <c r="D401" s="15" t="s">
        <v>473</v>
      </c>
      <c r="E401" s="15" t="s">
        <v>481</v>
      </c>
      <c r="F401" s="75" t="s">
        <v>288</v>
      </c>
      <c r="G401" s="75" t="str">
        <f t="shared" si="44"/>
        <v>Dollars</v>
      </c>
      <c r="H401" s="75" t="str">
        <f t="shared" si="45"/>
        <v>Nominal</v>
      </c>
      <c r="I401" s="75" t="str">
        <f t="shared" si="46"/>
        <v>Mid year</v>
      </c>
      <c r="J401" s="6"/>
      <c r="K401" s="105">
        <v>0</v>
      </c>
      <c r="L401" s="106">
        <v>0</v>
      </c>
      <c r="M401" s="107">
        <v>0</v>
      </c>
      <c r="N401" s="107">
        <v>0</v>
      </c>
      <c r="O401" s="107">
        <v>0</v>
      </c>
      <c r="P401" s="199">
        <v>20280.750029460258</v>
      </c>
      <c r="Q401" s="106">
        <v>0</v>
      </c>
      <c r="R401" s="107">
        <v>55285.229999999996</v>
      </c>
      <c r="S401" s="107">
        <v>0</v>
      </c>
      <c r="T401" s="103"/>
      <c r="U401" s="104"/>
      <c r="V401" s="103"/>
      <c r="W401" s="103"/>
      <c r="X401" s="103"/>
      <c r="Y401" s="103"/>
      <c r="Z401" s="104"/>
      <c r="AB401" s="101"/>
      <c r="AC401" s="101"/>
    </row>
    <row r="402" spans="1:29" ht="12.3" x14ac:dyDescent="0.35">
      <c r="D402" s="15" t="s">
        <v>470</v>
      </c>
      <c r="E402" s="15" t="s">
        <v>484</v>
      </c>
      <c r="F402" s="75" t="s">
        <v>288</v>
      </c>
      <c r="G402" s="75" t="str">
        <f t="shared" si="44"/>
        <v>Dollars</v>
      </c>
      <c r="H402" s="75" t="str">
        <f t="shared" si="45"/>
        <v>Nominal</v>
      </c>
      <c r="I402" s="75" t="str">
        <f t="shared" si="46"/>
        <v>Mid year</v>
      </c>
      <c r="J402" s="6"/>
      <c r="K402" s="105">
        <v>0</v>
      </c>
      <c r="L402" s="106">
        <v>0</v>
      </c>
      <c r="M402" s="107">
        <v>0</v>
      </c>
      <c r="N402" s="107">
        <v>0</v>
      </c>
      <c r="O402" s="107">
        <v>0</v>
      </c>
      <c r="P402" s="199">
        <v>1030442.2521015031</v>
      </c>
      <c r="Q402" s="106">
        <v>898742.44701505802</v>
      </c>
      <c r="R402" s="107">
        <v>1077720.8385528435</v>
      </c>
      <c r="S402" s="107">
        <v>0</v>
      </c>
      <c r="T402" s="103"/>
      <c r="U402" s="104"/>
      <c r="V402" s="103"/>
      <c r="W402" s="103"/>
      <c r="X402" s="103"/>
      <c r="Y402" s="103"/>
      <c r="Z402" s="104"/>
      <c r="AB402" s="101"/>
      <c r="AC402" s="101"/>
    </row>
    <row r="403" spans="1:29" ht="12.3" x14ac:dyDescent="0.35">
      <c r="D403" s="15" t="s">
        <v>470</v>
      </c>
      <c r="E403" s="15" t="s">
        <v>485</v>
      </c>
      <c r="F403" s="75" t="s">
        <v>288</v>
      </c>
      <c r="G403" s="75" t="str">
        <f t="shared" si="44"/>
        <v>Dollars</v>
      </c>
      <c r="H403" s="75" t="str">
        <f t="shared" si="45"/>
        <v>Nominal</v>
      </c>
      <c r="I403" s="75" t="str">
        <f t="shared" si="46"/>
        <v>Mid year</v>
      </c>
      <c r="J403" s="6"/>
      <c r="K403" s="105">
        <v>0</v>
      </c>
      <c r="L403" s="106">
        <v>0</v>
      </c>
      <c r="M403" s="107">
        <v>0</v>
      </c>
      <c r="N403" s="107">
        <v>0</v>
      </c>
      <c r="O403" s="107">
        <v>0</v>
      </c>
      <c r="P403" s="199">
        <v>0</v>
      </c>
      <c r="Q403" s="106">
        <v>188337.26552334084</v>
      </c>
      <c r="R403" s="107">
        <v>329626.69870843861</v>
      </c>
      <c r="S403" s="107">
        <v>0</v>
      </c>
      <c r="T403" s="103"/>
      <c r="U403" s="104"/>
      <c r="V403" s="103"/>
      <c r="W403" s="103"/>
      <c r="X403" s="103"/>
      <c r="Y403" s="103"/>
      <c r="Z403" s="104"/>
      <c r="AB403" s="101"/>
      <c r="AC403" s="101"/>
    </row>
    <row r="404" spans="1:29" ht="12.3" x14ac:dyDescent="0.35">
      <c r="D404" s="15" t="s">
        <v>470</v>
      </c>
      <c r="E404" s="15" t="s">
        <v>486</v>
      </c>
      <c r="F404" s="75" t="s">
        <v>288</v>
      </c>
      <c r="G404" s="75" t="str">
        <f t="shared" si="44"/>
        <v>Dollars</v>
      </c>
      <c r="H404" s="75" t="str">
        <f t="shared" si="45"/>
        <v>Nominal</v>
      </c>
      <c r="I404" s="75" t="str">
        <f t="shared" si="46"/>
        <v>Mid year</v>
      </c>
      <c r="J404" s="6"/>
      <c r="K404" s="105">
        <v>0</v>
      </c>
      <c r="L404" s="106">
        <v>0</v>
      </c>
      <c r="M404" s="107">
        <v>0</v>
      </c>
      <c r="N404" s="107">
        <v>0</v>
      </c>
      <c r="O404" s="107">
        <v>0</v>
      </c>
      <c r="P404" s="199">
        <v>380000</v>
      </c>
      <c r="Q404" s="106">
        <v>226975</v>
      </c>
      <c r="R404" s="107">
        <v>215268.27070936273</v>
      </c>
      <c r="S404" s="107">
        <v>0</v>
      </c>
      <c r="T404" s="103"/>
      <c r="U404" s="104"/>
      <c r="V404" s="103"/>
      <c r="W404" s="103"/>
      <c r="X404" s="103"/>
      <c r="Y404" s="103"/>
      <c r="Z404" s="104"/>
      <c r="AB404" s="101"/>
      <c r="AC404" s="101"/>
    </row>
    <row r="405" spans="1:29" ht="12.3" x14ac:dyDescent="0.35">
      <c r="D405" s="15" t="s">
        <v>470</v>
      </c>
      <c r="E405" s="15" t="s">
        <v>487</v>
      </c>
      <c r="F405" s="75" t="s">
        <v>288</v>
      </c>
      <c r="G405" s="75" t="str">
        <f t="shared" si="44"/>
        <v>Dollars</v>
      </c>
      <c r="H405" s="75" t="str">
        <f t="shared" si="45"/>
        <v>Nominal</v>
      </c>
      <c r="I405" s="75" t="str">
        <f t="shared" si="46"/>
        <v>Mid year</v>
      </c>
      <c r="J405" s="6"/>
      <c r="K405" s="105">
        <v>0</v>
      </c>
      <c r="L405" s="106">
        <v>0</v>
      </c>
      <c r="M405" s="107">
        <v>0</v>
      </c>
      <c r="N405" s="107">
        <v>0</v>
      </c>
      <c r="O405" s="107">
        <v>0</v>
      </c>
      <c r="P405" s="199">
        <v>0</v>
      </c>
      <c r="Q405" s="106">
        <v>0</v>
      </c>
      <c r="R405" s="107">
        <v>0</v>
      </c>
      <c r="S405" s="107">
        <v>0</v>
      </c>
      <c r="T405" s="103"/>
      <c r="U405" s="104"/>
      <c r="V405" s="103"/>
      <c r="W405" s="103"/>
      <c r="X405" s="103"/>
      <c r="Y405" s="103"/>
      <c r="Z405" s="104"/>
      <c r="AB405" s="101"/>
      <c r="AC405" s="101"/>
    </row>
    <row r="406" spans="1:29" ht="12.3" x14ac:dyDescent="0.35">
      <c r="D406" s="15" t="s">
        <v>475</v>
      </c>
      <c r="E406" s="15" t="s">
        <v>482</v>
      </c>
      <c r="F406" s="75" t="s">
        <v>288</v>
      </c>
      <c r="G406" s="75" t="str">
        <f t="shared" si="44"/>
        <v>Dollars</v>
      </c>
      <c r="H406" s="75" t="str">
        <f t="shared" si="45"/>
        <v>Nominal</v>
      </c>
      <c r="I406" s="75" t="str">
        <f t="shared" si="46"/>
        <v>Mid year</v>
      </c>
      <c r="J406" s="6"/>
      <c r="K406" s="105">
        <v>0</v>
      </c>
      <c r="L406" s="106">
        <v>0</v>
      </c>
      <c r="M406" s="107">
        <v>0</v>
      </c>
      <c r="N406" s="107">
        <v>0</v>
      </c>
      <c r="O406" s="107">
        <v>0</v>
      </c>
      <c r="P406" s="199">
        <v>301499.23826890904</v>
      </c>
      <c r="Q406" s="106">
        <v>230683.37401075655</v>
      </c>
      <c r="R406" s="107">
        <v>408787.5755228565</v>
      </c>
      <c r="S406" s="107">
        <v>0</v>
      </c>
      <c r="T406" s="103"/>
      <c r="U406" s="104"/>
      <c r="V406" s="103"/>
      <c r="W406" s="103"/>
      <c r="X406" s="103"/>
      <c r="Y406" s="103"/>
      <c r="Z406" s="104"/>
      <c r="AB406" s="101"/>
      <c r="AC406" s="101"/>
    </row>
    <row r="407" spans="1:29" ht="12.3" x14ac:dyDescent="0.35">
      <c r="D407" s="15" t="s">
        <v>470</v>
      </c>
      <c r="E407" s="15" t="s">
        <v>488</v>
      </c>
      <c r="F407" s="75" t="s">
        <v>288</v>
      </c>
      <c r="G407" s="75" t="str">
        <f t="shared" si="44"/>
        <v>Dollars</v>
      </c>
      <c r="H407" s="75" t="str">
        <f t="shared" si="45"/>
        <v>Nominal</v>
      </c>
      <c r="I407" s="75" t="str">
        <f t="shared" si="46"/>
        <v>Mid year</v>
      </c>
      <c r="J407" s="6"/>
      <c r="K407" s="105">
        <v>0</v>
      </c>
      <c r="L407" s="106">
        <v>0</v>
      </c>
      <c r="M407" s="107">
        <v>0</v>
      </c>
      <c r="N407" s="107">
        <v>0</v>
      </c>
      <c r="O407" s="107">
        <v>0</v>
      </c>
      <c r="P407" s="199">
        <v>1412396.8959047454</v>
      </c>
      <c r="Q407" s="106">
        <v>1114738.2570930636</v>
      </c>
      <c r="R407" s="107">
        <v>1192381.3852904453</v>
      </c>
      <c r="S407" s="107">
        <v>0</v>
      </c>
      <c r="T407" s="103"/>
      <c r="U407" s="104"/>
      <c r="V407" s="103"/>
      <c r="W407" s="103"/>
      <c r="X407" s="103"/>
      <c r="Y407" s="103"/>
      <c r="Z407" s="104"/>
      <c r="AB407" s="101"/>
      <c r="AC407" s="101"/>
    </row>
    <row r="408" spans="1:29" ht="12.3" x14ac:dyDescent="0.35">
      <c r="D408" s="15" t="s">
        <v>470</v>
      </c>
      <c r="E408" s="15" t="s">
        <v>489</v>
      </c>
      <c r="F408" s="75" t="s">
        <v>288</v>
      </c>
      <c r="G408" s="75" t="str">
        <f t="shared" si="44"/>
        <v>Dollars</v>
      </c>
      <c r="H408" s="75" t="str">
        <f t="shared" si="45"/>
        <v>Nominal</v>
      </c>
      <c r="I408" s="75" t="str">
        <f t="shared" si="46"/>
        <v>Mid year</v>
      </c>
      <c r="J408" s="6"/>
      <c r="K408" s="105">
        <v>0</v>
      </c>
      <c r="L408" s="106">
        <v>0</v>
      </c>
      <c r="M408" s="107">
        <v>0</v>
      </c>
      <c r="N408" s="107">
        <v>0</v>
      </c>
      <c r="O408" s="107">
        <v>0</v>
      </c>
      <c r="P408" s="199">
        <v>2337089.828960245</v>
      </c>
      <c r="Q408" s="106">
        <v>5463082.0390503416</v>
      </c>
      <c r="R408" s="107">
        <v>3837956.0151179582</v>
      </c>
      <c r="S408" s="107">
        <v>0</v>
      </c>
      <c r="T408" s="103"/>
      <c r="U408" s="104"/>
      <c r="V408" s="103"/>
      <c r="W408" s="103"/>
      <c r="X408" s="103"/>
      <c r="Y408" s="103"/>
      <c r="Z408" s="104"/>
      <c r="AB408" s="101"/>
      <c r="AC408" s="101"/>
    </row>
    <row r="409" spans="1:29" ht="12.3" x14ac:dyDescent="0.35">
      <c r="D409" s="15" t="s">
        <v>476</v>
      </c>
      <c r="E409" s="15" t="s">
        <v>481</v>
      </c>
      <c r="F409" s="75" t="s">
        <v>288</v>
      </c>
      <c r="G409" s="75" t="str">
        <f t="shared" si="44"/>
        <v>Dollars</v>
      </c>
      <c r="H409" s="75" t="str">
        <f t="shared" si="45"/>
        <v>Nominal</v>
      </c>
      <c r="I409" s="75" t="str">
        <f t="shared" si="46"/>
        <v>Mid year</v>
      </c>
      <c r="J409" s="6"/>
      <c r="K409" s="105">
        <v>0</v>
      </c>
      <c r="L409" s="106">
        <v>0</v>
      </c>
      <c r="M409" s="107">
        <v>0</v>
      </c>
      <c r="N409" s="107">
        <v>0</v>
      </c>
      <c r="O409" s="107">
        <v>0</v>
      </c>
      <c r="P409" s="199">
        <v>0</v>
      </c>
      <c r="Q409" s="106">
        <v>0</v>
      </c>
      <c r="R409" s="107">
        <v>0</v>
      </c>
      <c r="S409" s="107">
        <v>0</v>
      </c>
      <c r="T409" s="103"/>
      <c r="U409" s="104"/>
      <c r="V409" s="103"/>
      <c r="W409" s="103"/>
      <c r="X409" s="103"/>
      <c r="Y409" s="103"/>
      <c r="Z409" s="104"/>
      <c r="AB409" s="101"/>
      <c r="AC409" s="101"/>
    </row>
    <row r="410" spans="1:29" ht="12.3" x14ac:dyDescent="0.35">
      <c r="D410" s="15"/>
      <c r="E410" s="15" t="s">
        <v>490</v>
      </c>
      <c r="F410" s="75" t="s">
        <v>288</v>
      </c>
      <c r="G410" s="75" t="str">
        <f t="shared" si="44"/>
        <v>Dollars</v>
      </c>
      <c r="H410" s="75" t="str">
        <f t="shared" si="45"/>
        <v>Nominal</v>
      </c>
      <c r="I410" s="75" t="str">
        <f t="shared" si="46"/>
        <v>Mid year</v>
      </c>
      <c r="J410" s="6"/>
      <c r="K410" s="105">
        <v>0</v>
      </c>
      <c r="L410" s="106">
        <v>0</v>
      </c>
      <c r="M410" s="107">
        <v>0</v>
      </c>
      <c r="N410" s="107">
        <v>0</v>
      </c>
      <c r="O410" s="107">
        <v>0</v>
      </c>
      <c r="P410" s="199">
        <v>0</v>
      </c>
      <c r="Q410" s="106">
        <v>0</v>
      </c>
      <c r="R410" s="107">
        <v>0</v>
      </c>
      <c r="S410" s="107">
        <v>0</v>
      </c>
      <c r="T410" s="103"/>
      <c r="U410" s="104"/>
      <c r="V410" s="103"/>
      <c r="W410" s="103"/>
      <c r="X410" s="103"/>
      <c r="Y410" s="103"/>
      <c r="Z410" s="104"/>
      <c r="AB410" s="101"/>
      <c r="AC410" s="101"/>
    </row>
    <row r="411" spans="1:29" ht="12.3" x14ac:dyDescent="0.35">
      <c r="D411" s="15"/>
      <c r="E411" s="15" t="s">
        <v>491</v>
      </c>
      <c r="F411" s="75" t="s">
        <v>288</v>
      </c>
      <c r="G411" s="75" t="str">
        <f t="shared" si="44"/>
        <v>Dollars</v>
      </c>
      <c r="H411" s="75" t="str">
        <f t="shared" si="45"/>
        <v>Nominal</v>
      </c>
      <c r="I411" s="75" t="str">
        <f t="shared" si="46"/>
        <v>Mid year</v>
      </c>
      <c r="J411" s="6"/>
      <c r="K411" s="105">
        <v>0</v>
      </c>
      <c r="L411" s="106">
        <v>0</v>
      </c>
      <c r="M411" s="107">
        <v>0</v>
      </c>
      <c r="N411" s="107">
        <v>0</v>
      </c>
      <c r="O411" s="107">
        <v>0</v>
      </c>
      <c r="P411" s="199">
        <v>0</v>
      </c>
      <c r="Q411" s="106">
        <v>0</v>
      </c>
      <c r="R411" s="107">
        <v>0</v>
      </c>
      <c r="S411" s="107">
        <v>0</v>
      </c>
      <c r="T411" s="103"/>
      <c r="U411" s="104"/>
      <c r="V411" s="103"/>
      <c r="W411" s="103"/>
      <c r="X411" s="103"/>
      <c r="Y411" s="103"/>
      <c r="Z411" s="104"/>
      <c r="AB411" s="101"/>
      <c r="AC411" s="101"/>
    </row>
    <row r="412" spans="1:29" x14ac:dyDescent="0.35">
      <c r="J412" s="6"/>
      <c r="L412" s="97"/>
      <c r="M412" s="91"/>
      <c r="N412" s="91"/>
      <c r="O412" s="91"/>
      <c r="P412" s="89"/>
      <c r="Q412" s="97"/>
      <c r="R412" s="91"/>
      <c r="S412" s="91"/>
      <c r="T412" s="91"/>
      <c r="U412" s="89"/>
      <c r="V412" s="91"/>
      <c r="W412" s="91"/>
      <c r="X412" s="91"/>
      <c r="Y412" s="91"/>
      <c r="Z412" s="89"/>
    </row>
    <row r="413" spans="1:29" ht="12.3" x14ac:dyDescent="0.35">
      <c r="D413" s="74" t="s">
        <v>495</v>
      </c>
      <c r="E413" s="74"/>
      <c r="F413" s="67" t="s">
        <v>134</v>
      </c>
      <c r="G413" s="67" t="str">
        <f>G398</f>
        <v>Dollars</v>
      </c>
      <c r="H413" s="67" t="str">
        <f>H398</f>
        <v>Nominal</v>
      </c>
      <c r="I413" s="67" t="str">
        <f>I398</f>
        <v>Mid year</v>
      </c>
      <c r="J413" s="6"/>
      <c r="K413" s="66">
        <f t="shared" ref="K413:Z413" si="47">SUM(K398:K411)</f>
        <v>0</v>
      </c>
      <c r="L413" s="99">
        <f t="shared" si="47"/>
        <v>0</v>
      </c>
      <c r="M413" s="66">
        <f t="shared" si="47"/>
        <v>0</v>
      </c>
      <c r="N413" s="66">
        <f t="shared" si="47"/>
        <v>0</v>
      </c>
      <c r="O413" s="66">
        <f t="shared" si="47"/>
        <v>0</v>
      </c>
      <c r="P413" s="90">
        <f t="shared" si="47"/>
        <v>6977415.4900000002</v>
      </c>
      <c r="Q413" s="99">
        <f t="shared" si="47"/>
        <v>9088941.1300000027</v>
      </c>
      <c r="R413" s="66">
        <f t="shared" si="47"/>
        <v>9142503.7300000004</v>
      </c>
      <c r="S413" s="66">
        <f t="shared" si="47"/>
        <v>0</v>
      </c>
      <c r="T413" s="66">
        <f t="shared" si="47"/>
        <v>0</v>
      </c>
      <c r="U413" s="90">
        <f t="shared" si="47"/>
        <v>0</v>
      </c>
      <c r="V413" s="66">
        <f t="shared" si="47"/>
        <v>0</v>
      </c>
      <c r="W413" s="66">
        <f t="shared" si="47"/>
        <v>0</v>
      </c>
      <c r="X413" s="66">
        <f t="shared" si="47"/>
        <v>0</v>
      </c>
      <c r="Y413" s="66">
        <f t="shared" si="47"/>
        <v>0</v>
      </c>
      <c r="Z413" s="90">
        <f t="shared" si="47"/>
        <v>0</v>
      </c>
      <c r="AB413" s="66">
        <f>SUM(AB398:AB411)</f>
        <v>0</v>
      </c>
      <c r="AC413" s="66">
        <f>SUM(AC398:AC411)</f>
        <v>0</v>
      </c>
    </row>
    <row r="414" spans="1:29" s="6" customFormat="1" ht="11.25" customHeight="1" x14ac:dyDescent="0.35"/>
    <row r="415" spans="1:29" s="6" customFormat="1" ht="11.25" customHeight="1" x14ac:dyDescent="0.35">
      <c r="A415" s="70">
        <f>IF(SUM($Q415:$AC415)&gt;0,1,0)</f>
        <v>1</v>
      </c>
      <c r="D415" s="15" t="s">
        <v>139</v>
      </c>
      <c r="E415" s="15"/>
      <c r="K415" s="70">
        <f>IF(K413&lt;&gt;'2.1'!I$290,1,0)</f>
        <v>1</v>
      </c>
      <c r="L415" s="70">
        <f>IF(L413&lt;&gt;'2.1'!J$290,1,0)</f>
        <v>1</v>
      </c>
      <c r="M415" s="70">
        <f>IF(M413&lt;&gt;'2.1'!K$290,1,0)</f>
        <v>1</v>
      </c>
      <c r="N415" s="70">
        <f>IF(N413&lt;&gt;'2.1'!L$290,1,0)</f>
        <v>1</v>
      </c>
      <c r="O415" s="70">
        <f>IF(O413&lt;&gt;'2.1'!M$290,1,0)</f>
        <v>1</v>
      </c>
      <c r="P415" s="70">
        <f>IF(P413&lt;&gt;'2.1'!N$290,1,0)</f>
        <v>0</v>
      </c>
      <c r="Q415" s="70">
        <f>IF(Q413&lt;&gt;'2.1'!O$290,1,0)</f>
        <v>0</v>
      </c>
      <c r="R415" s="70">
        <f>IF(R413&lt;&gt;'2.1'!P$290,1,0)</f>
        <v>0</v>
      </c>
      <c r="S415" s="70">
        <f>IF(S413&lt;&gt;'2.1'!Q$290,1,0)</f>
        <v>1</v>
      </c>
      <c r="T415" s="70">
        <f>IF(T413&lt;&gt;'2.1'!R$290,1,0)</f>
        <v>0</v>
      </c>
      <c r="U415" s="70">
        <f>IF(U413&lt;&gt;'2.1'!S$290,1,0)</f>
        <v>0</v>
      </c>
      <c r="V415" s="70">
        <f>IF(V413&lt;&gt;'2.1'!T$290,1,0)</f>
        <v>0</v>
      </c>
      <c r="W415" s="70">
        <f>IF(W413&lt;&gt;'2.1'!U$290,1,0)</f>
        <v>0</v>
      </c>
      <c r="X415" s="70">
        <f>IF(X413&lt;&gt;'2.1'!V$290,1,0)</f>
        <v>0</v>
      </c>
      <c r="Y415" s="70">
        <f>IF(Y413&lt;&gt;'2.1'!W$290,1,0)</f>
        <v>0</v>
      </c>
      <c r="Z415" s="70">
        <f>IF(Z413&lt;&gt;'2.1'!X$290,1,0)</f>
        <v>0</v>
      </c>
      <c r="AB415" s="70">
        <f>IF(AB413&lt;&gt;'2.1'!Z$290,1,0)</f>
        <v>1</v>
      </c>
      <c r="AC415" s="70">
        <f>IF(AC413&lt;&gt;'2.1'!AA$290,1,0)</f>
        <v>1</v>
      </c>
    </row>
    <row r="416" spans="1:29" s="6" customFormat="1" ht="11.25" customHeight="1" x14ac:dyDescent="0.35">
      <c r="A416" s="70"/>
      <c r="D416" s="15"/>
      <c r="E416" s="15"/>
      <c r="K416" s="70"/>
      <c r="L416" s="70"/>
      <c r="M416" s="70"/>
      <c r="N416" s="70"/>
      <c r="O416" s="70"/>
      <c r="P416" s="70"/>
      <c r="Q416" s="70"/>
      <c r="R416" s="70"/>
      <c r="S416" s="70"/>
      <c r="T416" s="70"/>
      <c r="U416" s="70"/>
      <c r="V416" s="70"/>
      <c r="W416" s="70"/>
      <c r="X416" s="70"/>
      <c r="Y416" s="70"/>
      <c r="Z416" s="70"/>
      <c r="AB416" s="70"/>
      <c r="AC416" s="70"/>
    </row>
    <row r="417" spans="1:29" s="13" customFormat="1" ht="14.1" x14ac:dyDescent="0.35">
      <c r="C417" s="13" t="s">
        <v>496</v>
      </c>
    </row>
    <row r="418" spans="1:29" s="6" customFormat="1" ht="11.25" customHeight="1" x14ac:dyDescent="0.35"/>
    <row r="419" spans="1:29" ht="12.3" x14ac:dyDescent="0.35">
      <c r="D419" s="73" t="s">
        <v>497</v>
      </c>
      <c r="E419" s="73"/>
      <c r="F419" s="64" t="s">
        <v>65</v>
      </c>
      <c r="G419" s="64" t="s">
        <v>66</v>
      </c>
      <c r="H419" s="64" t="s">
        <v>67</v>
      </c>
      <c r="I419" s="64" t="s">
        <v>68</v>
      </c>
      <c r="J419" s="6"/>
      <c r="K419" s="64" t="str">
        <f t="shared" ref="K419:Z419" si="48">K$10</f>
        <v>RY09</v>
      </c>
      <c r="L419" s="96" t="str">
        <f t="shared" si="48"/>
        <v>RY10</v>
      </c>
      <c r="M419" s="64" t="str">
        <f t="shared" si="48"/>
        <v>RY11</v>
      </c>
      <c r="N419" s="64" t="str">
        <f t="shared" si="48"/>
        <v>RY12</v>
      </c>
      <c r="O419" s="64" t="str">
        <f t="shared" si="48"/>
        <v>RY13</v>
      </c>
      <c r="P419" s="88" t="str">
        <f t="shared" si="48"/>
        <v>RY14</v>
      </c>
      <c r="Q419" s="96" t="str">
        <f t="shared" si="48"/>
        <v>RY15</v>
      </c>
      <c r="R419" s="64" t="str">
        <f t="shared" si="48"/>
        <v>RY16</v>
      </c>
      <c r="S419" s="64" t="str">
        <f t="shared" si="48"/>
        <v>RY17</v>
      </c>
      <c r="T419" s="64" t="str">
        <f t="shared" si="48"/>
        <v>RY18</v>
      </c>
      <c r="U419" s="88" t="str">
        <f t="shared" si="48"/>
        <v>RY19</v>
      </c>
      <c r="V419" s="64" t="str">
        <f t="shared" si="48"/>
        <v>RY20</v>
      </c>
      <c r="W419" s="64" t="str">
        <f t="shared" si="48"/>
        <v>RY21</v>
      </c>
      <c r="X419" s="64" t="str">
        <f t="shared" si="48"/>
        <v>RY22</v>
      </c>
      <c r="Y419" s="64" t="str">
        <f t="shared" si="48"/>
        <v>RY23</v>
      </c>
      <c r="Z419" s="88" t="str">
        <f t="shared" si="48"/>
        <v>RY24</v>
      </c>
      <c r="AB419" s="72" t="str">
        <f>AB$10</f>
        <v>RY15-RY19</v>
      </c>
      <c r="AC419" s="72" t="str">
        <f>AC$10</f>
        <v>RY20-RY24</v>
      </c>
    </row>
    <row r="420" spans="1:29" x14ac:dyDescent="0.35">
      <c r="J420" s="6"/>
      <c r="L420" s="97"/>
      <c r="M420" s="91"/>
      <c r="N420" s="91"/>
      <c r="O420" s="91"/>
      <c r="P420" s="89"/>
      <c r="Q420" s="97"/>
      <c r="R420" s="91"/>
      <c r="S420" s="91"/>
      <c r="T420" s="91"/>
      <c r="U420" s="89"/>
      <c r="V420" s="91"/>
      <c r="W420" s="91"/>
      <c r="X420" s="91"/>
      <c r="Y420" s="91"/>
      <c r="Z420" s="89"/>
    </row>
    <row r="421" spans="1:29" ht="12.3" x14ac:dyDescent="0.35">
      <c r="D421" s="15" t="s">
        <v>498</v>
      </c>
      <c r="E421" s="15" t="s">
        <v>133</v>
      </c>
      <c r="F421" s="75" t="s">
        <v>288</v>
      </c>
      <c r="G421" s="75" t="str">
        <f t="shared" ref="G421:G428" si="49">Dollars</f>
        <v>Dollars</v>
      </c>
      <c r="H421" s="75" t="str">
        <f t="shared" ref="H421:H428" si="50">Nominal</f>
        <v>Nominal</v>
      </c>
      <c r="I421" s="75" t="str">
        <f t="shared" ref="I421:I428" si="51">Mid_year</f>
        <v>Mid year</v>
      </c>
      <c r="J421" s="6"/>
      <c r="K421" s="105">
        <v>0</v>
      </c>
      <c r="L421" s="106">
        <v>0</v>
      </c>
      <c r="M421" s="107">
        <v>0</v>
      </c>
      <c r="N421" s="107">
        <v>0</v>
      </c>
      <c r="O421" s="107">
        <v>0</v>
      </c>
      <c r="P421" s="199">
        <v>606936.14693983202</v>
      </c>
      <c r="Q421" s="106">
        <v>419953.91153095209</v>
      </c>
      <c r="R421" s="107">
        <v>894928.49489630398</v>
      </c>
      <c r="S421" s="107">
        <v>0</v>
      </c>
      <c r="T421" s="103"/>
      <c r="U421" s="104"/>
      <c r="V421" s="103"/>
      <c r="W421" s="103"/>
      <c r="X421" s="103"/>
      <c r="Y421" s="103"/>
      <c r="Z421" s="104"/>
      <c r="AB421" s="101"/>
      <c r="AC421" s="101"/>
    </row>
    <row r="422" spans="1:29" ht="12.3" x14ac:dyDescent="0.35">
      <c r="D422" s="15" t="s">
        <v>129</v>
      </c>
      <c r="E422" s="15" t="s">
        <v>499</v>
      </c>
      <c r="F422" s="75" t="s">
        <v>288</v>
      </c>
      <c r="G422" s="75" t="str">
        <f t="shared" si="49"/>
        <v>Dollars</v>
      </c>
      <c r="H422" s="75" t="str">
        <f t="shared" si="50"/>
        <v>Nominal</v>
      </c>
      <c r="I422" s="75" t="str">
        <f t="shared" si="51"/>
        <v>Mid year</v>
      </c>
      <c r="J422" s="6"/>
      <c r="K422" s="105">
        <v>0</v>
      </c>
      <c r="L422" s="106">
        <v>0</v>
      </c>
      <c r="M422" s="107">
        <v>0</v>
      </c>
      <c r="N422" s="107">
        <v>0</v>
      </c>
      <c r="O422" s="107">
        <v>0</v>
      </c>
      <c r="P422" s="199">
        <v>0</v>
      </c>
      <c r="Q422" s="106">
        <v>0</v>
      </c>
      <c r="R422" s="107">
        <v>0</v>
      </c>
      <c r="S422" s="107">
        <v>0</v>
      </c>
      <c r="T422" s="103"/>
      <c r="U422" s="104"/>
      <c r="V422" s="103"/>
      <c r="W422" s="103"/>
      <c r="X422" s="103"/>
      <c r="Y422" s="103"/>
      <c r="Z422" s="104"/>
      <c r="AB422" s="101"/>
      <c r="AC422" s="101"/>
    </row>
    <row r="423" spans="1:29" ht="12.3" x14ac:dyDescent="0.35">
      <c r="D423" s="15" t="s">
        <v>470</v>
      </c>
      <c r="E423" s="15" t="s">
        <v>500</v>
      </c>
      <c r="F423" s="75" t="s">
        <v>288</v>
      </c>
      <c r="G423" s="75" t="str">
        <f t="shared" si="49"/>
        <v>Dollars</v>
      </c>
      <c r="H423" s="75" t="str">
        <f t="shared" si="50"/>
        <v>Nominal</v>
      </c>
      <c r="I423" s="75" t="str">
        <f t="shared" si="51"/>
        <v>Mid year</v>
      </c>
      <c r="J423" s="6"/>
      <c r="K423" s="105">
        <v>0</v>
      </c>
      <c r="L423" s="106">
        <v>0</v>
      </c>
      <c r="M423" s="107">
        <v>0</v>
      </c>
      <c r="N423" s="107">
        <v>0</v>
      </c>
      <c r="O423" s="107">
        <v>0</v>
      </c>
      <c r="P423" s="199">
        <v>39285.680498592003</v>
      </c>
      <c r="Q423" s="106">
        <v>55178.634620112003</v>
      </c>
      <c r="R423" s="107">
        <v>5311.8854655360001</v>
      </c>
      <c r="S423" s="107">
        <v>0</v>
      </c>
      <c r="T423" s="103"/>
      <c r="U423" s="104"/>
      <c r="V423" s="103"/>
      <c r="W423" s="103"/>
      <c r="X423" s="103"/>
      <c r="Y423" s="103"/>
      <c r="Z423" s="104"/>
      <c r="AB423" s="101"/>
      <c r="AC423" s="101"/>
    </row>
    <row r="424" spans="1:29" ht="12.3" x14ac:dyDescent="0.35">
      <c r="D424" s="15" t="s">
        <v>470</v>
      </c>
      <c r="E424" s="15" t="s">
        <v>501</v>
      </c>
      <c r="F424" s="75" t="s">
        <v>288</v>
      </c>
      <c r="G424" s="75" t="str">
        <f t="shared" si="49"/>
        <v>Dollars</v>
      </c>
      <c r="H424" s="75" t="str">
        <f t="shared" si="50"/>
        <v>Nominal</v>
      </c>
      <c r="I424" s="75" t="str">
        <f t="shared" si="51"/>
        <v>Mid year</v>
      </c>
      <c r="J424" s="6"/>
      <c r="K424" s="105">
        <v>0</v>
      </c>
      <c r="L424" s="106">
        <v>0</v>
      </c>
      <c r="M424" s="107">
        <v>0</v>
      </c>
      <c r="N424" s="107">
        <v>0</v>
      </c>
      <c r="O424" s="107">
        <v>0</v>
      </c>
      <c r="P424" s="199">
        <v>0</v>
      </c>
      <c r="Q424" s="106">
        <v>0</v>
      </c>
      <c r="R424" s="107">
        <v>0</v>
      </c>
      <c r="S424" s="107">
        <v>0</v>
      </c>
      <c r="T424" s="103"/>
      <c r="U424" s="104"/>
      <c r="V424" s="103"/>
      <c r="W424" s="103"/>
      <c r="X424" s="103"/>
      <c r="Y424" s="103"/>
      <c r="Z424" s="104"/>
      <c r="AB424" s="101"/>
      <c r="AC424" s="101"/>
    </row>
    <row r="425" spans="1:29" ht="12.3" x14ac:dyDescent="0.35">
      <c r="D425" s="15" t="s">
        <v>470</v>
      </c>
      <c r="E425" s="15" t="s">
        <v>502</v>
      </c>
      <c r="F425" s="75" t="s">
        <v>288</v>
      </c>
      <c r="G425" s="75" t="str">
        <f t="shared" si="49"/>
        <v>Dollars</v>
      </c>
      <c r="H425" s="75" t="str">
        <f t="shared" si="50"/>
        <v>Nominal</v>
      </c>
      <c r="I425" s="75" t="str">
        <f t="shared" si="51"/>
        <v>Mid year</v>
      </c>
      <c r="J425" s="6"/>
      <c r="K425" s="105">
        <v>0</v>
      </c>
      <c r="L425" s="106">
        <v>0</v>
      </c>
      <c r="M425" s="107">
        <v>0</v>
      </c>
      <c r="N425" s="107">
        <v>0</v>
      </c>
      <c r="O425" s="107">
        <v>0</v>
      </c>
      <c r="P425" s="199">
        <v>0</v>
      </c>
      <c r="Q425" s="106">
        <v>0</v>
      </c>
      <c r="R425" s="107">
        <v>0</v>
      </c>
      <c r="S425" s="107">
        <v>0</v>
      </c>
      <c r="T425" s="103"/>
      <c r="U425" s="104"/>
      <c r="V425" s="103"/>
      <c r="W425" s="103"/>
      <c r="X425" s="103"/>
      <c r="Y425" s="103"/>
      <c r="Z425" s="104"/>
      <c r="AB425" s="101"/>
      <c r="AC425" s="101"/>
    </row>
    <row r="426" spans="1:29" ht="12.3" x14ac:dyDescent="0.35">
      <c r="D426" s="15" t="s">
        <v>470</v>
      </c>
      <c r="E426" s="15" t="s">
        <v>503</v>
      </c>
      <c r="F426" s="75" t="s">
        <v>288</v>
      </c>
      <c r="G426" s="75" t="str">
        <f t="shared" si="49"/>
        <v>Dollars</v>
      </c>
      <c r="H426" s="75" t="str">
        <f t="shared" si="50"/>
        <v>Nominal</v>
      </c>
      <c r="I426" s="75" t="str">
        <f t="shared" si="51"/>
        <v>Mid year</v>
      </c>
      <c r="J426" s="6"/>
      <c r="K426" s="105">
        <v>0</v>
      </c>
      <c r="L426" s="106">
        <v>0</v>
      </c>
      <c r="M426" s="107">
        <v>0</v>
      </c>
      <c r="N426" s="107">
        <v>0</v>
      </c>
      <c r="O426" s="107">
        <v>0</v>
      </c>
      <c r="P426" s="199">
        <v>128327.40680092803</v>
      </c>
      <c r="Q426" s="106">
        <v>16501.241185032002</v>
      </c>
      <c r="R426" s="107">
        <v>4041.6568769280002</v>
      </c>
      <c r="S426" s="107">
        <v>0</v>
      </c>
      <c r="T426" s="103"/>
      <c r="U426" s="104"/>
      <c r="V426" s="103"/>
      <c r="W426" s="103"/>
      <c r="X426" s="103"/>
      <c r="Y426" s="103"/>
      <c r="Z426" s="104"/>
      <c r="AB426" s="101"/>
      <c r="AC426" s="101"/>
    </row>
    <row r="427" spans="1:29" ht="12.3" x14ac:dyDescent="0.35">
      <c r="D427" s="15" t="s">
        <v>130</v>
      </c>
      <c r="E427" s="15" t="s">
        <v>504</v>
      </c>
      <c r="F427" s="75" t="s">
        <v>288</v>
      </c>
      <c r="G427" s="75" t="str">
        <f t="shared" si="49"/>
        <v>Dollars</v>
      </c>
      <c r="H427" s="75" t="str">
        <f t="shared" si="50"/>
        <v>Nominal</v>
      </c>
      <c r="I427" s="75" t="str">
        <f t="shared" si="51"/>
        <v>Mid year</v>
      </c>
      <c r="J427" s="6"/>
      <c r="K427" s="105">
        <v>0</v>
      </c>
      <c r="L427" s="106">
        <v>0</v>
      </c>
      <c r="M427" s="107">
        <v>0</v>
      </c>
      <c r="N427" s="107">
        <v>0</v>
      </c>
      <c r="O427" s="107">
        <v>0</v>
      </c>
      <c r="P427" s="199">
        <v>7079.032008912005</v>
      </c>
      <c r="Q427" s="106">
        <v>10257.3602808</v>
      </c>
      <c r="R427" s="107">
        <v>42061.422148032005</v>
      </c>
      <c r="S427" s="107">
        <v>0</v>
      </c>
      <c r="T427" s="103"/>
      <c r="U427" s="104"/>
      <c r="V427" s="103"/>
      <c r="W427" s="103"/>
      <c r="X427" s="103"/>
      <c r="Y427" s="103"/>
      <c r="Z427" s="104"/>
      <c r="AB427" s="101"/>
      <c r="AC427" s="101"/>
    </row>
    <row r="428" spans="1:29" ht="12.3" x14ac:dyDescent="0.35">
      <c r="D428" s="15" t="s">
        <v>115</v>
      </c>
      <c r="E428" s="15" t="s">
        <v>505</v>
      </c>
      <c r="F428" s="75" t="s">
        <v>288</v>
      </c>
      <c r="G428" s="75" t="str">
        <f t="shared" si="49"/>
        <v>Dollars</v>
      </c>
      <c r="H428" s="75" t="str">
        <f t="shared" si="50"/>
        <v>Nominal</v>
      </c>
      <c r="I428" s="75" t="str">
        <f t="shared" si="51"/>
        <v>Mid year</v>
      </c>
      <c r="J428" s="6"/>
      <c r="K428" s="105">
        <v>0</v>
      </c>
      <c r="L428" s="106">
        <v>0</v>
      </c>
      <c r="M428" s="107">
        <v>0</v>
      </c>
      <c r="N428" s="107">
        <v>0</v>
      </c>
      <c r="O428" s="107">
        <v>0</v>
      </c>
      <c r="P428" s="199">
        <v>79784</v>
      </c>
      <c r="Q428" s="106">
        <v>64461</v>
      </c>
      <c r="R428" s="107">
        <v>73690</v>
      </c>
      <c r="S428" s="107">
        <v>0</v>
      </c>
      <c r="T428" s="103"/>
      <c r="U428" s="104"/>
      <c r="V428" s="103"/>
      <c r="W428" s="103"/>
      <c r="X428" s="103"/>
      <c r="Y428" s="103"/>
      <c r="Z428" s="104"/>
      <c r="AB428" s="101"/>
      <c r="AC428" s="101"/>
    </row>
    <row r="429" spans="1:29" x14ac:dyDescent="0.35">
      <c r="J429" s="6"/>
      <c r="L429" s="97"/>
      <c r="M429" s="91"/>
      <c r="N429" s="91"/>
      <c r="O429" s="91"/>
      <c r="P429" s="89"/>
      <c r="Q429" s="97"/>
      <c r="R429" s="91"/>
      <c r="S429" s="91"/>
      <c r="T429" s="91"/>
      <c r="U429" s="89"/>
      <c r="V429" s="91"/>
      <c r="W429" s="91"/>
      <c r="X429" s="91"/>
      <c r="Y429" s="91"/>
      <c r="Z429" s="89"/>
    </row>
    <row r="430" spans="1:29" ht="12.3" x14ac:dyDescent="0.35">
      <c r="D430" s="74" t="s">
        <v>506</v>
      </c>
      <c r="E430" s="74"/>
      <c r="F430" s="67" t="s">
        <v>134</v>
      </c>
      <c r="G430" s="67" t="str">
        <f>G421</f>
        <v>Dollars</v>
      </c>
      <c r="H430" s="67" t="str">
        <f>H421</f>
        <v>Nominal</v>
      </c>
      <c r="I430" s="67" t="str">
        <f>I421</f>
        <v>Mid year</v>
      </c>
      <c r="J430" s="6"/>
      <c r="K430" s="66">
        <f t="shared" ref="K430:Z430" si="52">SUM(K421:K428)</f>
        <v>0</v>
      </c>
      <c r="L430" s="99">
        <f t="shared" si="52"/>
        <v>0</v>
      </c>
      <c r="M430" s="66">
        <f t="shared" si="52"/>
        <v>0</v>
      </c>
      <c r="N430" s="66">
        <f t="shared" si="52"/>
        <v>0</v>
      </c>
      <c r="O430" s="66">
        <f t="shared" si="52"/>
        <v>0</v>
      </c>
      <c r="P430" s="90">
        <f t="shared" si="52"/>
        <v>861412.266248264</v>
      </c>
      <c r="Q430" s="99">
        <f t="shared" si="52"/>
        <v>566352.14761689608</v>
      </c>
      <c r="R430" s="66">
        <f t="shared" si="52"/>
        <v>1020033.4593868001</v>
      </c>
      <c r="S430" s="66">
        <f t="shared" si="52"/>
        <v>0</v>
      </c>
      <c r="T430" s="66">
        <f t="shared" si="52"/>
        <v>0</v>
      </c>
      <c r="U430" s="90">
        <f t="shared" si="52"/>
        <v>0</v>
      </c>
      <c r="V430" s="66">
        <f t="shared" si="52"/>
        <v>0</v>
      </c>
      <c r="W430" s="66">
        <f t="shared" si="52"/>
        <v>0</v>
      </c>
      <c r="X430" s="66">
        <f t="shared" si="52"/>
        <v>0</v>
      </c>
      <c r="Y430" s="66">
        <f t="shared" si="52"/>
        <v>0</v>
      </c>
      <c r="Z430" s="90">
        <f t="shared" si="52"/>
        <v>0</v>
      </c>
      <c r="AB430" s="66">
        <f>SUM(AB421:AB428)</f>
        <v>0</v>
      </c>
      <c r="AC430" s="66">
        <f>SUM(AC421:AC428)</f>
        <v>0</v>
      </c>
    </row>
    <row r="431" spans="1:29" s="6" customFormat="1" ht="11.25" customHeight="1" x14ac:dyDescent="0.35"/>
    <row r="432" spans="1:29" s="6" customFormat="1" ht="11.25" customHeight="1" x14ac:dyDescent="0.35">
      <c r="A432" s="70">
        <f>IF(SUM($Q432:$AC432)&gt;0,1,0)</f>
        <v>1</v>
      </c>
      <c r="D432" s="15" t="s">
        <v>139</v>
      </c>
      <c r="E432" s="15"/>
      <c r="K432" s="70">
        <f>IF(K430&lt;&gt;'2.1'!I$28,1,0)</f>
        <v>1</v>
      </c>
      <c r="L432" s="70">
        <f>IF(L430&lt;&gt;'2.1'!J$28,1,0)</f>
        <v>1</v>
      </c>
      <c r="M432" s="70">
        <f>IF(M430&lt;&gt;'2.1'!K$28,1,0)</f>
        <v>1</v>
      </c>
      <c r="N432" s="70">
        <f>IF(N430&lt;&gt;'2.1'!L$28,1,0)</f>
        <v>1</v>
      </c>
      <c r="O432" s="70">
        <f>IF(O430&lt;&gt;'2.1'!M$28,1,0)</f>
        <v>1</v>
      </c>
      <c r="P432" s="70">
        <f>IF(P430&lt;&gt;'2.1'!N$28,1,0)</f>
        <v>1</v>
      </c>
      <c r="Q432" s="70">
        <f>IF(Q430&lt;&gt;'2.1'!O$28,1,0)</f>
        <v>1</v>
      </c>
      <c r="R432" s="70">
        <f>IF(R430&lt;&gt;'2.1'!P$28,1,0)</f>
        <v>1</v>
      </c>
      <c r="S432" s="70">
        <f>IF(S430&lt;&gt;'2.1'!Q$28,1,0)</f>
        <v>1</v>
      </c>
      <c r="T432" s="70">
        <f>IF(T430&lt;&gt;'2.1'!R$28,1,0)</f>
        <v>0</v>
      </c>
      <c r="U432" s="70">
        <f>IF(U430&lt;&gt;'2.1'!S$28,1,0)</f>
        <v>0</v>
      </c>
      <c r="V432" s="70">
        <f>IF(V430&lt;&gt;'2.1'!T$28,1,0)</f>
        <v>0</v>
      </c>
      <c r="W432" s="70">
        <f>IF(W430&lt;&gt;'2.1'!U$28,1,0)</f>
        <v>0</v>
      </c>
      <c r="X432" s="70">
        <f>IF(X430&lt;&gt;'2.1'!V$28,1,0)</f>
        <v>0</v>
      </c>
      <c r="Y432" s="70">
        <f>IF(Y430&lt;&gt;'2.1'!W$28,1,0)</f>
        <v>0</v>
      </c>
      <c r="Z432" s="70">
        <f>IF(Z430&lt;&gt;'2.1'!X$28,1,0)</f>
        <v>0</v>
      </c>
      <c r="AB432" s="70">
        <f>IF(AB430&lt;&gt;'2.1'!Z$28,1,0)</f>
        <v>0</v>
      </c>
      <c r="AC432" s="70">
        <f>IF(AC430&lt;&gt;'2.1'!AA$28,1,0)</f>
        <v>0</v>
      </c>
    </row>
    <row r="433" spans="1:29" s="6" customFormat="1" ht="11.25" customHeight="1" x14ac:dyDescent="0.35">
      <c r="A433" s="70"/>
      <c r="D433" s="15"/>
      <c r="E433" s="15"/>
      <c r="K433" s="70"/>
      <c r="L433" s="70"/>
      <c r="M433" s="70"/>
      <c r="N433" s="70"/>
      <c r="O433" s="70"/>
      <c r="P433" s="70"/>
      <c r="Q433" s="70"/>
      <c r="R433" s="70"/>
      <c r="S433" s="70"/>
      <c r="T433" s="70"/>
      <c r="U433" s="70"/>
      <c r="V433" s="70"/>
      <c r="W433" s="70"/>
      <c r="X433" s="70"/>
      <c r="Y433" s="70"/>
      <c r="Z433" s="70"/>
      <c r="AB433" s="70"/>
      <c r="AC433" s="70"/>
    </row>
    <row r="434" spans="1:29" s="13" customFormat="1" ht="14.1" x14ac:dyDescent="0.35">
      <c r="C434" s="13" t="s">
        <v>507</v>
      </c>
    </row>
    <row r="435" spans="1:29" s="6" customFormat="1" ht="11.25" customHeight="1" x14ac:dyDescent="0.35"/>
    <row r="436" spans="1:29" ht="12.3" x14ac:dyDescent="0.35">
      <c r="D436" s="73" t="s">
        <v>508</v>
      </c>
      <c r="E436" s="73"/>
      <c r="F436" s="64" t="s">
        <v>65</v>
      </c>
      <c r="G436" s="64" t="s">
        <v>66</v>
      </c>
      <c r="H436" s="64" t="s">
        <v>67</v>
      </c>
      <c r="I436" s="64" t="s">
        <v>68</v>
      </c>
      <c r="J436" s="6"/>
      <c r="K436" s="64" t="str">
        <f t="shared" ref="K436:Z436" si="53">K$10</f>
        <v>RY09</v>
      </c>
      <c r="L436" s="96" t="str">
        <f t="shared" si="53"/>
        <v>RY10</v>
      </c>
      <c r="M436" s="64" t="str">
        <f t="shared" si="53"/>
        <v>RY11</v>
      </c>
      <c r="N436" s="64" t="str">
        <f t="shared" si="53"/>
        <v>RY12</v>
      </c>
      <c r="O436" s="64" t="str">
        <f t="shared" si="53"/>
        <v>RY13</v>
      </c>
      <c r="P436" s="88" t="str">
        <f t="shared" si="53"/>
        <v>RY14</v>
      </c>
      <c r="Q436" s="96" t="str">
        <f t="shared" si="53"/>
        <v>RY15</v>
      </c>
      <c r="R436" s="64" t="str">
        <f t="shared" si="53"/>
        <v>RY16</v>
      </c>
      <c r="S436" s="64" t="str">
        <f t="shared" si="53"/>
        <v>RY17</v>
      </c>
      <c r="T436" s="64" t="str">
        <f t="shared" si="53"/>
        <v>RY18</v>
      </c>
      <c r="U436" s="88" t="str">
        <f t="shared" si="53"/>
        <v>RY19</v>
      </c>
      <c r="V436" s="64" t="str">
        <f t="shared" si="53"/>
        <v>RY20</v>
      </c>
      <c r="W436" s="64" t="str">
        <f t="shared" si="53"/>
        <v>RY21</v>
      </c>
      <c r="X436" s="64" t="str">
        <f t="shared" si="53"/>
        <v>RY22</v>
      </c>
      <c r="Y436" s="64" t="str">
        <f t="shared" si="53"/>
        <v>RY23</v>
      </c>
      <c r="Z436" s="88" t="str">
        <f t="shared" si="53"/>
        <v>RY24</v>
      </c>
      <c r="AB436" s="72" t="str">
        <f>AB$10</f>
        <v>RY15-RY19</v>
      </c>
      <c r="AC436" s="72" t="str">
        <f>AC$10</f>
        <v>RY20-RY24</v>
      </c>
    </row>
    <row r="437" spans="1:29" x14ac:dyDescent="0.35">
      <c r="J437" s="6"/>
      <c r="L437" s="97"/>
      <c r="M437" s="91"/>
      <c r="N437" s="91"/>
      <c r="O437" s="91"/>
      <c r="P437" s="89"/>
      <c r="Q437" s="97"/>
      <c r="R437" s="91"/>
      <c r="S437" s="91"/>
      <c r="T437" s="91"/>
      <c r="U437" s="89"/>
      <c r="V437" s="91"/>
      <c r="W437" s="91"/>
      <c r="X437" s="91"/>
      <c r="Y437" s="91"/>
      <c r="Z437" s="89"/>
    </row>
    <row r="438" spans="1:29" ht="12.3" x14ac:dyDescent="0.35">
      <c r="D438" s="15" t="s">
        <v>509</v>
      </c>
      <c r="E438" s="15" t="s">
        <v>510</v>
      </c>
      <c r="F438" s="87" t="s">
        <v>31</v>
      </c>
      <c r="G438" s="75" t="str">
        <f>Dollars</f>
        <v>Dollars</v>
      </c>
      <c r="H438" s="75" t="str">
        <f>Nominal</f>
        <v>Nominal</v>
      </c>
      <c r="I438" s="75" t="str">
        <f>Mid_year</f>
        <v>Mid year</v>
      </c>
      <c r="J438" s="6"/>
      <c r="K438" s="105">
        <v>0</v>
      </c>
      <c r="L438" s="106">
        <v>0</v>
      </c>
      <c r="M438" s="107">
        <v>0</v>
      </c>
      <c r="N438" s="107">
        <v>0</v>
      </c>
      <c r="O438" s="107">
        <v>0</v>
      </c>
      <c r="P438" s="199">
        <v>0</v>
      </c>
      <c r="Q438" s="106">
        <v>0</v>
      </c>
      <c r="R438" s="107">
        <v>0</v>
      </c>
      <c r="S438" s="107">
        <v>0</v>
      </c>
      <c r="T438" s="103"/>
      <c r="U438" s="104"/>
      <c r="V438" s="103"/>
      <c r="W438" s="103"/>
      <c r="X438" s="103"/>
      <c r="Y438" s="103"/>
      <c r="Z438" s="104"/>
      <c r="AB438" s="101"/>
      <c r="AC438" s="101"/>
    </row>
    <row r="439" spans="1:29" ht="12.3" x14ac:dyDescent="0.35">
      <c r="D439" s="15" t="s">
        <v>511</v>
      </c>
      <c r="E439" s="15" t="s">
        <v>510</v>
      </c>
      <c r="F439" s="87" t="s">
        <v>31</v>
      </c>
      <c r="G439" s="75" t="str">
        <f>Dollars</f>
        <v>Dollars</v>
      </c>
      <c r="H439" s="75" t="str">
        <f>Nominal</f>
        <v>Nominal</v>
      </c>
      <c r="I439" s="75" t="str">
        <f>Mid_year</f>
        <v>Mid year</v>
      </c>
      <c r="J439" s="6"/>
      <c r="K439" s="105">
        <v>0</v>
      </c>
      <c r="L439" s="106">
        <v>0</v>
      </c>
      <c r="M439" s="107">
        <v>0</v>
      </c>
      <c r="N439" s="107">
        <v>0</v>
      </c>
      <c r="O439" s="107">
        <v>0</v>
      </c>
      <c r="P439" s="199">
        <v>0</v>
      </c>
      <c r="Q439" s="106">
        <v>0</v>
      </c>
      <c r="R439" s="107">
        <v>0</v>
      </c>
      <c r="S439" s="107">
        <v>0</v>
      </c>
      <c r="T439" s="103"/>
      <c r="U439" s="104"/>
      <c r="V439" s="103"/>
      <c r="W439" s="103"/>
      <c r="X439" s="103"/>
      <c r="Y439" s="103"/>
      <c r="Z439" s="104"/>
      <c r="AB439" s="101"/>
      <c r="AC439" s="101"/>
    </row>
    <row r="440" spans="1:29" ht="12.3" x14ac:dyDescent="0.35">
      <c r="D440" s="15" t="s">
        <v>512</v>
      </c>
      <c r="E440" s="15" t="s">
        <v>510</v>
      </c>
      <c r="F440" s="87" t="s">
        <v>31</v>
      </c>
      <c r="G440" s="75" t="str">
        <f>Dollars</f>
        <v>Dollars</v>
      </c>
      <c r="H440" s="75" t="str">
        <f>Nominal</f>
        <v>Nominal</v>
      </c>
      <c r="I440" s="75" t="str">
        <f>Mid_year</f>
        <v>Mid year</v>
      </c>
      <c r="J440" s="6"/>
      <c r="K440" s="105">
        <v>0</v>
      </c>
      <c r="L440" s="106">
        <v>0</v>
      </c>
      <c r="M440" s="107">
        <v>0</v>
      </c>
      <c r="N440" s="107">
        <v>0</v>
      </c>
      <c r="O440" s="107">
        <v>0</v>
      </c>
      <c r="P440" s="199">
        <v>0</v>
      </c>
      <c r="Q440" s="106">
        <v>0</v>
      </c>
      <c r="R440" s="107">
        <v>0</v>
      </c>
      <c r="S440" s="107">
        <v>0</v>
      </c>
      <c r="T440" s="103"/>
      <c r="U440" s="104"/>
      <c r="V440" s="103"/>
      <c r="W440" s="103"/>
      <c r="X440" s="103"/>
      <c r="Y440" s="103"/>
      <c r="Z440" s="104"/>
      <c r="AB440" s="101"/>
      <c r="AC440" s="101"/>
    </row>
    <row r="441" spans="1:29" ht="12.3" x14ac:dyDescent="0.35">
      <c r="D441" s="15" t="s">
        <v>513</v>
      </c>
      <c r="E441" s="15" t="s">
        <v>510</v>
      </c>
      <c r="F441" s="87" t="s">
        <v>31</v>
      </c>
      <c r="G441" s="75" t="str">
        <f>Dollars</f>
        <v>Dollars</v>
      </c>
      <c r="H441" s="75" t="str">
        <f>Nominal</f>
        <v>Nominal</v>
      </c>
      <c r="I441" s="75" t="str">
        <f>Mid_year</f>
        <v>Mid year</v>
      </c>
      <c r="J441" s="6"/>
      <c r="K441" s="105">
        <v>0</v>
      </c>
      <c r="L441" s="106">
        <v>0</v>
      </c>
      <c r="M441" s="107">
        <v>0</v>
      </c>
      <c r="N441" s="107">
        <v>0</v>
      </c>
      <c r="O441" s="107">
        <v>0</v>
      </c>
      <c r="P441" s="199">
        <v>0</v>
      </c>
      <c r="Q441" s="106">
        <v>0</v>
      </c>
      <c r="R441" s="107">
        <v>0</v>
      </c>
      <c r="S441" s="107">
        <v>0</v>
      </c>
      <c r="T441" s="103"/>
      <c r="U441" s="104"/>
      <c r="V441" s="103"/>
      <c r="W441" s="103"/>
      <c r="X441" s="103"/>
      <c r="Y441" s="103"/>
      <c r="Z441" s="104"/>
      <c r="AB441" s="101"/>
      <c r="AC441" s="101"/>
    </row>
    <row r="442" spans="1:29" x14ac:dyDescent="0.35">
      <c r="J442" s="6"/>
      <c r="L442" s="97"/>
      <c r="M442" s="91"/>
      <c r="N442" s="91"/>
      <c r="O442" s="91"/>
      <c r="P442" s="89"/>
      <c r="Q442" s="97"/>
      <c r="R442" s="91"/>
      <c r="S442" s="91"/>
      <c r="T442" s="91"/>
      <c r="U442" s="89"/>
      <c r="V442" s="91"/>
      <c r="W442" s="91"/>
      <c r="X442" s="91"/>
      <c r="Y442" s="91"/>
      <c r="Z442" s="89"/>
    </row>
    <row r="443" spans="1:29" ht="12.3" x14ac:dyDescent="0.35">
      <c r="D443" s="74" t="str">
        <f>"Total "&amp;D421</f>
        <v>Total IT &amp; Communications</v>
      </c>
      <c r="E443" s="74"/>
      <c r="F443" s="67" t="s">
        <v>134</v>
      </c>
      <c r="G443" s="67" t="str">
        <f>G438</f>
        <v>Dollars</v>
      </c>
      <c r="H443" s="67" t="str">
        <f>H438</f>
        <v>Nominal</v>
      </c>
      <c r="I443" s="67" t="str">
        <f>I438</f>
        <v>Mid year</v>
      </c>
      <c r="J443" s="6"/>
      <c r="K443" s="66">
        <f t="shared" ref="K443:Z443" si="54">SUM(K438:K441)</f>
        <v>0</v>
      </c>
      <c r="L443" s="99">
        <f t="shared" si="54"/>
        <v>0</v>
      </c>
      <c r="M443" s="66">
        <f t="shared" si="54"/>
        <v>0</v>
      </c>
      <c r="N443" s="66">
        <f t="shared" si="54"/>
        <v>0</v>
      </c>
      <c r="O443" s="66">
        <f t="shared" si="54"/>
        <v>0</v>
      </c>
      <c r="P443" s="90">
        <f t="shared" si="54"/>
        <v>0</v>
      </c>
      <c r="Q443" s="99">
        <f t="shared" si="54"/>
        <v>0</v>
      </c>
      <c r="R443" s="66">
        <f t="shared" si="54"/>
        <v>0</v>
      </c>
      <c r="S443" s="66">
        <f t="shared" si="54"/>
        <v>0</v>
      </c>
      <c r="T443" s="66">
        <f t="shared" si="54"/>
        <v>0</v>
      </c>
      <c r="U443" s="90">
        <f t="shared" si="54"/>
        <v>0</v>
      </c>
      <c r="V443" s="66">
        <f t="shared" si="54"/>
        <v>0</v>
      </c>
      <c r="W443" s="66">
        <f t="shared" si="54"/>
        <v>0</v>
      </c>
      <c r="X443" s="66">
        <f t="shared" si="54"/>
        <v>0</v>
      </c>
      <c r="Y443" s="66">
        <f t="shared" si="54"/>
        <v>0</v>
      </c>
      <c r="Z443" s="90">
        <f t="shared" si="54"/>
        <v>0</v>
      </c>
      <c r="AB443" s="66">
        <f>SUM(AB438:AB441)</f>
        <v>0</v>
      </c>
      <c r="AC443" s="66">
        <f>SUM(AC438:AC441)</f>
        <v>0</v>
      </c>
    </row>
    <row r="444" spans="1:29" s="6" customFormat="1" ht="11.25" customHeight="1" x14ac:dyDescent="0.35"/>
    <row r="445" spans="1:29" s="6" customFormat="1" ht="11.25" customHeight="1" x14ac:dyDescent="0.35">
      <c r="A445" s="70">
        <f>IF(SUM($Q445:$AC445)&gt;0,1,0)</f>
        <v>1</v>
      </c>
      <c r="D445" s="15" t="s">
        <v>139</v>
      </c>
      <c r="E445" s="15"/>
      <c r="K445" s="70">
        <f>IF(K443&lt;&gt;K$421,1,0)</f>
        <v>0</v>
      </c>
      <c r="L445" s="70">
        <f t="shared" ref="L445:AC445" si="55">IF(L443&lt;&gt;L$421,1,0)</f>
        <v>0</v>
      </c>
      <c r="M445" s="70">
        <f t="shared" si="55"/>
        <v>0</v>
      </c>
      <c r="N445" s="70">
        <f t="shared" si="55"/>
        <v>0</v>
      </c>
      <c r="O445" s="70">
        <f t="shared" si="55"/>
        <v>0</v>
      </c>
      <c r="P445" s="70">
        <f t="shared" si="55"/>
        <v>1</v>
      </c>
      <c r="Q445" s="70">
        <f t="shared" si="55"/>
        <v>1</v>
      </c>
      <c r="R445" s="70">
        <f t="shared" si="55"/>
        <v>1</v>
      </c>
      <c r="S445" s="70">
        <f t="shared" si="55"/>
        <v>0</v>
      </c>
      <c r="T445" s="70">
        <f t="shared" si="55"/>
        <v>0</v>
      </c>
      <c r="U445" s="70">
        <f t="shared" si="55"/>
        <v>0</v>
      </c>
      <c r="V445" s="70">
        <f t="shared" si="55"/>
        <v>0</v>
      </c>
      <c r="W445" s="70">
        <f t="shared" si="55"/>
        <v>0</v>
      </c>
      <c r="X445" s="70">
        <f t="shared" si="55"/>
        <v>0</v>
      </c>
      <c r="Y445" s="70">
        <f t="shared" si="55"/>
        <v>0</v>
      </c>
      <c r="Z445" s="70">
        <f t="shared" si="55"/>
        <v>0</v>
      </c>
      <c r="AB445" s="70">
        <f t="shared" si="55"/>
        <v>0</v>
      </c>
      <c r="AC445" s="70">
        <f t="shared" si="55"/>
        <v>0</v>
      </c>
    </row>
    <row r="446" spans="1:29" s="6" customFormat="1" ht="11.25" customHeight="1" x14ac:dyDescent="0.35">
      <c r="A446" s="70"/>
      <c r="D446" s="15"/>
      <c r="E446" s="15"/>
      <c r="K446" s="70"/>
      <c r="L446" s="70"/>
      <c r="M446" s="70"/>
      <c r="N446" s="70"/>
      <c r="O446" s="70"/>
      <c r="P446" s="70"/>
      <c r="Q446" s="70"/>
      <c r="R446" s="70"/>
      <c r="S446" s="70"/>
      <c r="T446" s="70"/>
      <c r="U446" s="70"/>
      <c r="V446" s="70"/>
      <c r="W446" s="70"/>
      <c r="X446" s="70"/>
      <c r="Y446" s="70"/>
      <c r="Z446" s="70"/>
      <c r="AB446" s="70"/>
      <c r="AC446" s="70"/>
    </row>
    <row r="447" spans="1:29" s="13" customFormat="1" ht="14.1" x14ac:dyDescent="0.35">
      <c r="C447" s="13" t="s">
        <v>514</v>
      </c>
    </row>
    <row r="448" spans="1:29" s="6" customFormat="1" ht="11.25" customHeight="1" x14ac:dyDescent="0.35"/>
    <row r="449" spans="4:29" ht="12.3" x14ac:dyDescent="0.35">
      <c r="D449" s="73" t="s">
        <v>515</v>
      </c>
      <c r="E449" s="73" t="s">
        <v>516</v>
      </c>
      <c r="F449" s="64" t="s">
        <v>65</v>
      </c>
      <c r="G449" s="64" t="s">
        <v>66</v>
      </c>
      <c r="H449" s="64" t="s">
        <v>67</v>
      </c>
      <c r="I449" s="64" t="s">
        <v>68</v>
      </c>
      <c r="J449" s="6"/>
      <c r="K449" s="64" t="str">
        <f t="shared" ref="K449:Z449" si="56">K$10</f>
        <v>RY09</v>
      </c>
      <c r="L449" s="96" t="str">
        <f t="shared" si="56"/>
        <v>RY10</v>
      </c>
      <c r="M449" s="64" t="str">
        <f t="shared" si="56"/>
        <v>RY11</v>
      </c>
      <c r="N449" s="64" t="str">
        <f t="shared" si="56"/>
        <v>RY12</v>
      </c>
      <c r="O449" s="64" t="str">
        <f t="shared" si="56"/>
        <v>RY13</v>
      </c>
      <c r="P449" s="88" t="str">
        <f t="shared" si="56"/>
        <v>RY14</v>
      </c>
      <c r="Q449" s="96" t="str">
        <f t="shared" si="56"/>
        <v>RY15</v>
      </c>
      <c r="R449" s="64" t="str">
        <f t="shared" si="56"/>
        <v>RY16</v>
      </c>
      <c r="S449" s="64" t="str">
        <f t="shared" si="56"/>
        <v>RY17</v>
      </c>
      <c r="T449" s="64" t="str">
        <f t="shared" si="56"/>
        <v>RY18</v>
      </c>
      <c r="U449" s="88" t="str">
        <f t="shared" si="56"/>
        <v>RY19</v>
      </c>
      <c r="V449" s="64" t="str">
        <f t="shared" si="56"/>
        <v>RY20</v>
      </c>
      <c r="W449" s="64" t="str">
        <f t="shared" si="56"/>
        <v>RY21</v>
      </c>
      <c r="X449" s="64" t="str">
        <f t="shared" si="56"/>
        <v>RY22</v>
      </c>
      <c r="Y449" s="64" t="str">
        <f t="shared" si="56"/>
        <v>RY23</v>
      </c>
      <c r="Z449" s="88" t="str">
        <f t="shared" si="56"/>
        <v>RY24</v>
      </c>
      <c r="AB449" s="72" t="str">
        <f>AB$10</f>
        <v>RY15-RY19</v>
      </c>
      <c r="AC449" s="72" t="str">
        <f>AC$10</f>
        <v>RY20-RY24</v>
      </c>
    </row>
    <row r="450" spans="4:29" x14ac:dyDescent="0.35">
      <c r="J450" s="6"/>
      <c r="L450" s="97"/>
      <c r="M450" s="91"/>
      <c r="N450" s="91"/>
      <c r="O450" s="91"/>
      <c r="P450" s="89"/>
      <c r="Q450" s="97"/>
      <c r="R450" s="91"/>
      <c r="S450" s="91"/>
      <c r="T450" s="91"/>
      <c r="U450" s="89"/>
      <c r="V450" s="91"/>
      <c r="W450" s="91"/>
      <c r="X450" s="91"/>
      <c r="Y450" s="91"/>
      <c r="Z450" s="89"/>
    </row>
    <row r="451" spans="4:29" ht="12.3" x14ac:dyDescent="0.35">
      <c r="D451" s="15" t="s">
        <v>517</v>
      </c>
      <c r="E451" s="15" t="s">
        <v>239</v>
      </c>
      <c r="F451" s="75" t="s">
        <v>288</v>
      </c>
      <c r="G451" s="75" t="str">
        <f t="shared" ref="G451:G467" si="57">Dollars</f>
        <v>Dollars</v>
      </c>
      <c r="H451" s="75" t="str">
        <f t="shared" ref="H451:H467" si="58">Nominal</f>
        <v>Nominal</v>
      </c>
      <c r="I451" s="75" t="str">
        <f t="shared" ref="I451:I467" si="59">Mid_year</f>
        <v>Mid year</v>
      </c>
      <c r="J451" s="6"/>
      <c r="K451" s="105">
        <v>0</v>
      </c>
      <c r="L451" s="106">
        <v>0</v>
      </c>
      <c r="M451" s="107">
        <v>0</v>
      </c>
      <c r="N451" s="107">
        <v>0</v>
      </c>
      <c r="O451" s="107">
        <v>0</v>
      </c>
      <c r="P451" s="199">
        <v>0</v>
      </c>
      <c r="Q451" s="106">
        <v>0</v>
      </c>
      <c r="R451" s="107">
        <v>0</v>
      </c>
      <c r="S451" s="107">
        <v>0</v>
      </c>
      <c r="T451" s="103"/>
      <c r="U451" s="104"/>
      <c r="V451" s="103"/>
      <c r="W451" s="103"/>
      <c r="X451" s="103"/>
      <c r="Y451" s="103"/>
      <c r="Z451" s="104"/>
      <c r="AB451" s="101"/>
      <c r="AC451" s="101"/>
    </row>
    <row r="452" spans="4:29" ht="12.3" x14ac:dyDescent="0.35">
      <c r="D452" s="15" t="s">
        <v>470</v>
      </c>
      <c r="E452" s="15" t="s">
        <v>208</v>
      </c>
      <c r="F452" s="75" t="s">
        <v>288</v>
      </c>
      <c r="G452" s="75" t="str">
        <f t="shared" si="57"/>
        <v>Dollars</v>
      </c>
      <c r="H452" s="75" t="str">
        <f t="shared" si="58"/>
        <v>Nominal</v>
      </c>
      <c r="I452" s="75" t="str">
        <f t="shared" si="59"/>
        <v>Mid year</v>
      </c>
      <c r="J452" s="6"/>
      <c r="K452" s="105">
        <v>0</v>
      </c>
      <c r="L452" s="106">
        <v>0</v>
      </c>
      <c r="M452" s="107">
        <v>0</v>
      </c>
      <c r="N452" s="107">
        <v>0</v>
      </c>
      <c r="O452" s="107">
        <v>0</v>
      </c>
      <c r="P452" s="199">
        <v>0</v>
      </c>
      <c r="Q452" s="106">
        <v>0</v>
      </c>
      <c r="R452" s="107">
        <v>0</v>
      </c>
      <c r="S452" s="107">
        <v>0</v>
      </c>
      <c r="T452" s="103"/>
      <c r="U452" s="104"/>
      <c r="V452" s="103"/>
      <c r="W452" s="103"/>
      <c r="X452" s="103"/>
      <c r="Y452" s="103"/>
      <c r="Z452" s="104"/>
      <c r="AB452" s="101"/>
      <c r="AC452" s="101"/>
    </row>
    <row r="453" spans="4:29" ht="12.3" x14ac:dyDescent="0.35">
      <c r="D453" s="15" t="s">
        <v>470</v>
      </c>
      <c r="E453" s="15" t="s">
        <v>240</v>
      </c>
      <c r="F453" s="75" t="s">
        <v>288</v>
      </c>
      <c r="G453" s="75" t="str">
        <f t="shared" si="57"/>
        <v>Dollars</v>
      </c>
      <c r="H453" s="75" t="str">
        <f t="shared" si="58"/>
        <v>Nominal</v>
      </c>
      <c r="I453" s="75" t="str">
        <f t="shared" si="59"/>
        <v>Mid year</v>
      </c>
      <c r="J453" s="6"/>
      <c r="K453" s="105">
        <v>0</v>
      </c>
      <c r="L453" s="106">
        <v>0</v>
      </c>
      <c r="M453" s="107">
        <v>0</v>
      </c>
      <c r="N453" s="107">
        <v>0</v>
      </c>
      <c r="O453" s="107">
        <v>0</v>
      </c>
      <c r="P453" s="199">
        <v>0</v>
      </c>
      <c r="Q453" s="106">
        <v>0</v>
      </c>
      <c r="R453" s="107">
        <v>0</v>
      </c>
      <c r="S453" s="107">
        <v>0</v>
      </c>
      <c r="T453" s="103"/>
      <c r="U453" s="104"/>
      <c r="V453" s="103"/>
      <c r="W453" s="103"/>
      <c r="X453" s="103"/>
      <c r="Y453" s="103"/>
      <c r="Z453" s="104"/>
      <c r="AB453" s="101"/>
      <c r="AC453" s="101"/>
    </row>
    <row r="454" spans="4:29" ht="12.3" x14ac:dyDescent="0.35">
      <c r="D454" s="15" t="s">
        <v>470</v>
      </c>
      <c r="E454" s="15" t="s">
        <v>241</v>
      </c>
      <c r="F454" s="75" t="s">
        <v>288</v>
      </c>
      <c r="G454" s="75" t="str">
        <f t="shared" si="57"/>
        <v>Dollars</v>
      </c>
      <c r="H454" s="75" t="str">
        <f t="shared" si="58"/>
        <v>Nominal</v>
      </c>
      <c r="I454" s="75" t="str">
        <f t="shared" si="59"/>
        <v>Mid year</v>
      </c>
      <c r="J454" s="6"/>
      <c r="K454" s="105">
        <v>0</v>
      </c>
      <c r="L454" s="106">
        <v>0</v>
      </c>
      <c r="M454" s="107">
        <v>0</v>
      </c>
      <c r="N454" s="107">
        <v>0</v>
      </c>
      <c r="O454" s="107">
        <v>0</v>
      </c>
      <c r="P454" s="199">
        <v>0</v>
      </c>
      <c r="Q454" s="106">
        <v>0</v>
      </c>
      <c r="R454" s="107">
        <v>0</v>
      </c>
      <c r="S454" s="107">
        <v>0</v>
      </c>
      <c r="T454" s="103"/>
      <c r="U454" s="104"/>
      <c r="V454" s="103"/>
      <c r="W454" s="103"/>
      <c r="X454" s="103"/>
      <c r="Y454" s="103"/>
      <c r="Z454" s="104"/>
      <c r="AB454" s="101"/>
      <c r="AC454" s="101"/>
    </row>
    <row r="455" spans="4:29" ht="12.3" x14ac:dyDescent="0.35">
      <c r="D455" s="15" t="s">
        <v>470</v>
      </c>
      <c r="E455" s="15" t="s">
        <v>518</v>
      </c>
      <c r="F455" s="75" t="s">
        <v>288</v>
      </c>
      <c r="G455" s="75" t="str">
        <f t="shared" si="57"/>
        <v>Dollars</v>
      </c>
      <c r="H455" s="75" t="str">
        <f t="shared" si="58"/>
        <v>Nominal</v>
      </c>
      <c r="I455" s="75" t="str">
        <f t="shared" si="59"/>
        <v>Mid year</v>
      </c>
      <c r="J455" s="6"/>
      <c r="K455" s="105">
        <v>0</v>
      </c>
      <c r="L455" s="106">
        <v>0</v>
      </c>
      <c r="M455" s="107">
        <v>0</v>
      </c>
      <c r="N455" s="107">
        <v>0</v>
      </c>
      <c r="O455" s="107">
        <v>0</v>
      </c>
      <c r="P455" s="199">
        <v>0</v>
      </c>
      <c r="Q455" s="106">
        <v>0</v>
      </c>
      <c r="R455" s="107">
        <v>0</v>
      </c>
      <c r="S455" s="107">
        <v>0</v>
      </c>
      <c r="T455" s="103"/>
      <c r="U455" s="104"/>
      <c r="V455" s="103"/>
      <c r="W455" s="103"/>
      <c r="X455" s="103"/>
      <c r="Y455" s="103"/>
      <c r="Z455" s="104"/>
      <c r="AB455" s="101"/>
      <c r="AC455" s="101"/>
    </row>
    <row r="456" spans="4:29" ht="12.3" x14ac:dyDescent="0.35">
      <c r="D456" s="15" t="s">
        <v>470</v>
      </c>
      <c r="E456" s="15" t="s">
        <v>242</v>
      </c>
      <c r="F456" s="75" t="s">
        <v>288</v>
      </c>
      <c r="G456" s="75" t="str">
        <f t="shared" si="57"/>
        <v>Dollars</v>
      </c>
      <c r="H456" s="75" t="str">
        <f t="shared" si="58"/>
        <v>Nominal</v>
      </c>
      <c r="I456" s="75" t="str">
        <f t="shared" si="59"/>
        <v>Mid year</v>
      </c>
      <c r="J456" s="6"/>
      <c r="K456" s="105">
        <v>1105612</v>
      </c>
      <c r="L456" s="106">
        <v>943818</v>
      </c>
      <c r="M456" s="107">
        <v>959035</v>
      </c>
      <c r="N456" s="107">
        <v>1078102</v>
      </c>
      <c r="O456" s="107">
        <v>1270848</v>
      </c>
      <c r="P456" s="199">
        <v>988652</v>
      </c>
      <c r="Q456" s="106">
        <v>917048</v>
      </c>
      <c r="R456" s="107">
        <v>1631998</v>
      </c>
      <c r="S456" s="107">
        <v>0</v>
      </c>
      <c r="T456" s="103"/>
      <c r="U456" s="104"/>
      <c r="V456" s="103"/>
      <c r="W456" s="103"/>
      <c r="X456" s="103"/>
      <c r="Y456" s="103"/>
      <c r="Z456" s="104"/>
      <c r="AB456" s="101"/>
      <c r="AC456" s="101"/>
    </row>
    <row r="457" spans="4:29" ht="12.3" x14ac:dyDescent="0.35">
      <c r="D457" s="15" t="s">
        <v>470</v>
      </c>
      <c r="E457" s="15" t="s">
        <v>243</v>
      </c>
      <c r="F457" s="75" t="s">
        <v>288</v>
      </c>
      <c r="G457" s="75" t="str">
        <f t="shared" si="57"/>
        <v>Dollars</v>
      </c>
      <c r="H457" s="75" t="str">
        <f t="shared" si="58"/>
        <v>Nominal</v>
      </c>
      <c r="I457" s="75" t="str">
        <f t="shared" si="59"/>
        <v>Mid year</v>
      </c>
      <c r="J457" s="6"/>
      <c r="K457" s="105">
        <v>0</v>
      </c>
      <c r="L457" s="106">
        <v>0</v>
      </c>
      <c r="M457" s="107">
        <v>0</v>
      </c>
      <c r="N457" s="107">
        <v>0</v>
      </c>
      <c r="O457" s="107">
        <v>0</v>
      </c>
      <c r="P457" s="199">
        <v>0</v>
      </c>
      <c r="Q457" s="106">
        <v>0</v>
      </c>
      <c r="R457" s="107">
        <v>0</v>
      </c>
      <c r="S457" s="107">
        <v>0</v>
      </c>
      <c r="T457" s="103"/>
      <c r="U457" s="104"/>
      <c r="V457" s="103"/>
      <c r="W457" s="103"/>
      <c r="X457" s="103"/>
      <c r="Y457" s="103"/>
      <c r="Z457" s="104"/>
      <c r="AB457" s="101"/>
      <c r="AC457" s="101"/>
    </row>
    <row r="458" spans="4:29" ht="12.3" x14ac:dyDescent="0.35">
      <c r="D458" s="15" t="s">
        <v>470</v>
      </c>
      <c r="E458" s="15" t="s">
        <v>115</v>
      </c>
      <c r="F458" s="75" t="s">
        <v>288</v>
      </c>
      <c r="G458" s="75" t="str">
        <f t="shared" si="57"/>
        <v>Dollars</v>
      </c>
      <c r="H458" s="75" t="str">
        <f t="shared" si="58"/>
        <v>Nominal</v>
      </c>
      <c r="I458" s="75" t="str">
        <f t="shared" si="59"/>
        <v>Mid year</v>
      </c>
      <c r="J458" s="6"/>
      <c r="K458" s="105">
        <v>0</v>
      </c>
      <c r="L458" s="106">
        <v>0</v>
      </c>
      <c r="M458" s="107">
        <v>0</v>
      </c>
      <c r="N458" s="107">
        <v>0</v>
      </c>
      <c r="O458" s="107">
        <v>0</v>
      </c>
      <c r="P458" s="199">
        <v>0</v>
      </c>
      <c r="Q458" s="106">
        <v>0</v>
      </c>
      <c r="R458" s="107">
        <v>0</v>
      </c>
      <c r="S458" s="107">
        <v>0</v>
      </c>
      <c r="T458" s="103"/>
      <c r="U458" s="104"/>
      <c r="V458" s="103"/>
      <c r="W458" s="103"/>
      <c r="X458" s="103"/>
      <c r="Y458" s="103"/>
      <c r="Z458" s="104"/>
      <c r="AB458" s="101"/>
      <c r="AC458" s="101"/>
    </row>
    <row r="459" spans="4:29" ht="12.3" x14ac:dyDescent="0.35">
      <c r="D459" s="15" t="s">
        <v>519</v>
      </c>
      <c r="E459" s="15" t="s">
        <v>239</v>
      </c>
      <c r="F459" s="75" t="s">
        <v>288</v>
      </c>
      <c r="G459" s="75" t="str">
        <f t="shared" si="57"/>
        <v>Dollars</v>
      </c>
      <c r="H459" s="75" t="str">
        <f t="shared" si="58"/>
        <v>Nominal</v>
      </c>
      <c r="I459" s="75" t="str">
        <f t="shared" si="59"/>
        <v>Mid year</v>
      </c>
      <c r="J459" s="6"/>
      <c r="K459" s="105">
        <v>0</v>
      </c>
      <c r="L459" s="106">
        <v>0</v>
      </c>
      <c r="M459" s="107">
        <v>0</v>
      </c>
      <c r="N459" s="107">
        <v>0</v>
      </c>
      <c r="O459" s="107">
        <v>0</v>
      </c>
      <c r="P459" s="199">
        <v>0</v>
      </c>
      <c r="Q459" s="106">
        <v>0</v>
      </c>
      <c r="R459" s="107">
        <v>0</v>
      </c>
      <c r="S459" s="107">
        <v>0</v>
      </c>
      <c r="T459" s="103"/>
      <c r="U459" s="104"/>
      <c r="V459" s="103"/>
      <c r="W459" s="103"/>
      <c r="X459" s="103"/>
      <c r="Y459" s="103"/>
      <c r="Z459" s="104"/>
      <c r="AB459" s="101"/>
      <c r="AC459" s="101"/>
    </row>
    <row r="460" spans="4:29" ht="12.3" x14ac:dyDescent="0.35">
      <c r="D460" s="15" t="s">
        <v>470</v>
      </c>
      <c r="E460" s="15" t="s">
        <v>208</v>
      </c>
      <c r="F460" s="75" t="s">
        <v>288</v>
      </c>
      <c r="G460" s="75" t="str">
        <f t="shared" si="57"/>
        <v>Dollars</v>
      </c>
      <c r="H460" s="75" t="str">
        <f t="shared" si="58"/>
        <v>Nominal</v>
      </c>
      <c r="I460" s="75" t="str">
        <f t="shared" si="59"/>
        <v>Mid year</v>
      </c>
      <c r="J460" s="6"/>
      <c r="K460" s="105">
        <v>0</v>
      </c>
      <c r="L460" s="106">
        <v>0</v>
      </c>
      <c r="M460" s="107">
        <v>0</v>
      </c>
      <c r="N460" s="107">
        <v>0</v>
      </c>
      <c r="O460" s="107">
        <v>0</v>
      </c>
      <c r="P460" s="199">
        <v>0</v>
      </c>
      <c r="Q460" s="106">
        <v>0</v>
      </c>
      <c r="R460" s="107">
        <v>0</v>
      </c>
      <c r="S460" s="107">
        <v>0</v>
      </c>
      <c r="T460" s="103"/>
      <c r="U460" s="104"/>
      <c r="V460" s="103"/>
      <c r="W460" s="103"/>
      <c r="X460" s="103"/>
      <c r="Y460" s="103"/>
      <c r="Z460" s="104"/>
      <c r="AB460" s="101"/>
      <c r="AC460" s="101"/>
    </row>
    <row r="461" spans="4:29" ht="12.3" x14ac:dyDescent="0.35">
      <c r="D461" s="15" t="s">
        <v>470</v>
      </c>
      <c r="E461" s="15" t="s">
        <v>240</v>
      </c>
      <c r="F461" s="75" t="s">
        <v>288</v>
      </c>
      <c r="G461" s="75" t="str">
        <f t="shared" si="57"/>
        <v>Dollars</v>
      </c>
      <c r="H461" s="75" t="str">
        <f t="shared" si="58"/>
        <v>Nominal</v>
      </c>
      <c r="I461" s="75" t="str">
        <f t="shared" si="59"/>
        <v>Mid year</v>
      </c>
      <c r="J461" s="6"/>
      <c r="K461" s="105">
        <v>0</v>
      </c>
      <c r="L461" s="106">
        <v>0</v>
      </c>
      <c r="M461" s="107">
        <v>0</v>
      </c>
      <c r="N461" s="107">
        <v>0</v>
      </c>
      <c r="O461" s="107">
        <v>0</v>
      </c>
      <c r="P461" s="199">
        <v>0</v>
      </c>
      <c r="Q461" s="106">
        <v>0</v>
      </c>
      <c r="R461" s="107">
        <v>0</v>
      </c>
      <c r="S461" s="107">
        <v>0</v>
      </c>
      <c r="T461" s="103"/>
      <c r="U461" s="104"/>
      <c r="V461" s="103"/>
      <c r="W461" s="103"/>
      <c r="X461" s="103"/>
      <c r="Y461" s="103"/>
      <c r="Z461" s="104"/>
      <c r="AB461" s="101"/>
      <c r="AC461" s="101"/>
    </row>
    <row r="462" spans="4:29" ht="12.3" x14ac:dyDescent="0.35">
      <c r="D462" s="15" t="s">
        <v>470</v>
      </c>
      <c r="E462" s="15" t="s">
        <v>241</v>
      </c>
      <c r="F462" s="75" t="s">
        <v>288</v>
      </c>
      <c r="G462" s="75" t="str">
        <f t="shared" si="57"/>
        <v>Dollars</v>
      </c>
      <c r="H462" s="75" t="str">
        <f t="shared" si="58"/>
        <v>Nominal</v>
      </c>
      <c r="I462" s="75" t="str">
        <f t="shared" si="59"/>
        <v>Mid year</v>
      </c>
      <c r="J462" s="6"/>
      <c r="K462" s="105">
        <v>0</v>
      </c>
      <c r="L462" s="106">
        <v>0</v>
      </c>
      <c r="M462" s="107">
        <v>0</v>
      </c>
      <c r="N462" s="107">
        <v>0</v>
      </c>
      <c r="O462" s="107">
        <v>0</v>
      </c>
      <c r="P462" s="199">
        <v>0</v>
      </c>
      <c r="Q462" s="106">
        <v>0</v>
      </c>
      <c r="R462" s="107">
        <v>0</v>
      </c>
      <c r="S462" s="107">
        <v>0</v>
      </c>
      <c r="T462" s="103"/>
      <c r="U462" s="104"/>
      <c r="V462" s="103"/>
      <c r="W462" s="103"/>
      <c r="X462" s="103"/>
      <c r="Y462" s="103"/>
      <c r="Z462" s="104"/>
      <c r="AB462" s="101"/>
      <c r="AC462" s="101"/>
    </row>
    <row r="463" spans="4:29" ht="12.3" x14ac:dyDescent="0.35">
      <c r="D463" s="15" t="s">
        <v>470</v>
      </c>
      <c r="E463" s="15" t="s">
        <v>518</v>
      </c>
      <c r="F463" s="75" t="s">
        <v>288</v>
      </c>
      <c r="G463" s="75" t="str">
        <f t="shared" si="57"/>
        <v>Dollars</v>
      </c>
      <c r="H463" s="75" t="str">
        <f t="shared" si="58"/>
        <v>Nominal</v>
      </c>
      <c r="I463" s="75" t="str">
        <f t="shared" si="59"/>
        <v>Mid year</v>
      </c>
      <c r="J463" s="6"/>
      <c r="K463" s="105">
        <v>0</v>
      </c>
      <c r="L463" s="106">
        <v>0</v>
      </c>
      <c r="M463" s="107">
        <v>0</v>
      </c>
      <c r="N463" s="107">
        <v>0</v>
      </c>
      <c r="O463" s="107">
        <v>0</v>
      </c>
      <c r="P463" s="199">
        <v>0</v>
      </c>
      <c r="Q463" s="106">
        <v>0</v>
      </c>
      <c r="R463" s="107">
        <v>0</v>
      </c>
      <c r="S463" s="107">
        <v>0</v>
      </c>
      <c r="T463" s="103"/>
      <c r="U463" s="104"/>
      <c r="V463" s="103"/>
      <c r="W463" s="103"/>
      <c r="X463" s="103"/>
      <c r="Y463" s="103"/>
      <c r="Z463" s="104"/>
      <c r="AB463" s="101"/>
      <c r="AC463" s="101"/>
    </row>
    <row r="464" spans="4:29" ht="12.3" x14ac:dyDescent="0.35">
      <c r="D464" s="15" t="s">
        <v>470</v>
      </c>
      <c r="E464" s="15" t="s">
        <v>242</v>
      </c>
      <c r="F464" s="75" t="s">
        <v>288</v>
      </c>
      <c r="G464" s="75" t="str">
        <f t="shared" si="57"/>
        <v>Dollars</v>
      </c>
      <c r="H464" s="75" t="str">
        <f t="shared" si="58"/>
        <v>Nominal</v>
      </c>
      <c r="I464" s="75" t="str">
        <f t="shared" si="59"/>
        <v>Mid year</v>
      </c>
      <c r="J464" s="6"/>
      <c r="K464" s="105">
        <v>0</v>
      </c>
      <c r="L464" s="106">
        <v>0</v>
      </c>
      <c r="M464" s="107">
        <v>0</v>
      </c>
      <c r="N464" s="107">
        <v>0</v>
      </c>
      <c r="O464" s="107">
        <v>0</v>
      </c>
      <c r="P464" s="199">
        <v>0</v>
      </c>
      <c r="Q464" s="106">
        <v>0</v>
      </c>
      <c r="R464" s="107">
        <v>0</v>
      </c>
      <c r="S464" s="107">
        <v>0</v>
      </c>
      <c r="T464" s="103"/>
      <c r="U464" s="104"/>
      <c r="V464" s="103"/>
      <c r="W464" s="103"/>
      <c r="X464" s="103"/>
      <c r="Y464" s="103"/>
      <c r="Z464" s="104"/>
      <c r="AB464" s="101"/>
      <c r="AC464" s="101"/>
    </row>
    <row r="465" spans="1:29" ht="12.3" x14ac:dyDescent="0.35">
      <c r="D465" s="15" t="s">
        <v>470</v>
      </c>
      <c r="E465" s="15" t="s">
        <v>243</v>
      </c>
      <c r="F465" s="75" t="s">
        <v>288</v>
      </c>
      <c r="G465" s="75" t="str">
        <f t="shared" si="57"/>
        <v>Dollars</v>
      </c>
      <c r="H465" s="75" t="str">
        <f t="shared" si="58"/>
        <v>Nominal</v>
      </c>
      <c r="I465" s="75" t="str">
        <f t="shared" si="59"/>
        <v>Mid year</v>
      </c>
      <c r="J465" s="6"/>
      <c r="K465" s="105">
        <v>0</v>
      </c>
      <c r="L465" s="106">
        <v>0</v>
      </c>
      <c r="M465" s="107">
        <v>0</v>
      </c>
      <c r="N465" s="107">
        <v>0</v>
      </c>
      <c r="O465" s="107">
        <v>0</v>
      </c>
      <c r="P465" s="199">
        <v>0</v>
      </c>
      <c r="Q465" s="106">
        <v>0</v>
      </c>
      <c r="R465" s="107">
        <v>0</v>
      </c>
      <c r="S465" s="107">
        <v>0</v>
      </c>
      <c r="T465" s="103"/>
      <c r="U465" s="104"/>
      <c r="V465" s="103"/>
      <c r="W465" s="103"/>
      <c r="X465" s="103"/>
      <c r="Y465" s="103"/>
      <c r="Z465" s="104"/>
      <c r="AB465" s="101"/>
      <c r="AC465" s="101"/>
    </row>
    <row r="466" spans="1:29" ht="12.3" x14ac:dyDescent="0.35">
      <c r="D466" s="15" t="s">
        <v>470</v>
      </c>
      <c r="E466" s="15" t="s">
        <v>115</v>
      </c>
      <c r="F466" s="75" t="s">
        <v>288</v>
      </c>
      <c r="G466" s="75" t="str">
        <f t="shared" si="57"/>
        <v>Dollars</v>
      </c>
      <c r="H466" s="75" t="str">
        <f t="shared" si="58"/>
        <v>Nominal</v>
      </c>
      <c r="I466" s="75" t="str">
        <f t="shared" si="59"/>
        <v>Mid year</v>
      </c>
      <c r="J466" s="6"/>
      <c r="K466" s="105">
        <v>0</v>
      </c>
      <c r="L466" s="106">
        <v>0</v>
      </c>
      <c r="M466" s="107">
        <v>0</v>
      </c>
      <c r="N466" s="107">
        <v>0</v>
      </c>
      <c r="O466" s="107">
        <v>0</v>
      </c>
      <c r="P466" s="199">
        <v>0</v>
      </c>
      <c r="Q466" s="106">
        <v>0</v>
      </c>
      <c r="R466" s="107">
        <v>0</v>
      </c>
      <c r="S466" s="107">
        <v>0</v>
      </c>
      <c r="T466" s="103"/>
      <c r="U466" s="104"/>
      <c r="V466" s="103"/>
      <c r="W466" s="103"/>
      <c r="X466" s="103"/>
      <c r="Y466" s="103"/>
      <c r="Z466" s="104"/>
      <c r="AB466" s="101"/>
      <c r="AC466" s="101"/>
    </row>
    <row r="467" spans="1:29" ht="12.3" x14ac:dyDescent="0.35">
      <c r="D467" s="15"/>
      <c r="E467" s="15" t="s">
        <v>115</v>
      </c>
      <c r="F467" s="75" t="s">
        <v>288</v>
      </c>
      <c r="G467" s="75" t="str">
        <f t="shared" si="57"/>
        <v>Dollars</v>
      </c>
      <c r="H467" s="75" t="str">
        <f t="shared" si="58"/>
        <v>Nominal</v>
      </c>
      <c r="I467" s="75" t="str">
        <f t="shared" si="59"/>
        <v>Mid year</v>
      </c>
      <c r="J467" s="6"/>
      <c r="K467" s="105">
        <v>0</v>
      </c>
      <c r="L467" s="106">
        <v>0</v>
      </c>
      <c r="M467" s="107">
        <v>0</v>
      </c>
      <c r="N467" s="107">
        <v>0</v>
      </c>
      <c r="O467" s="107">
        <v>0</v>
      </c>
      <c r="P467" s="199">
        <v>0</v>
      </c>
      <c r="Q467" s="106">
        <v>0</v>
      </c>
      <c r="R467" s="107">
        <v>0</v>
      </c>
      <c r="S467" s="107">
        <v>0</v>
      </c>
      <c r="T467" s="103"/>
      <c r="U467" s="104"/>
      <c r="V467" s="103"/>
      <c r="W467" s="103"/>
      <c r="X467" s="103"/>
      <c r="Y467" s="103"/>
      <c r="Z467" s="104"/>
      <c r="AB467" s="101"/>
      <c r="AC467" s="101"/>
    </row>
    <row r="468" spans="1:29" x14ac:dyDescent="0.35">
      <c r="J468" s="6"/>
      <c r="L468" s="97"/>
      <c r="M468" s="91"/>
      <c r="N468" s="91"/>
      <c r="O468" s="91"/>
      <c r="P468" s="89"/>
      <c r="Q468" s="97"/>
      <c r="R468" s="91"/>
      <c r="S468" s="91"/>
      <c r="T468" s="91"/>
      <c r="U468" s="89"/>
      <c r="V468" s="91"/>
      <c r="W468" s="91"/>
      <c r="X468" s="91"/>
      <c r="Y468" s="91"/>
      <c r="Z468" s="89"/>
    </row>
    <row r="469" spans="1:29" ht="12.3" x14ac:dyDescent="0.35">
      <c r="D469" s="74" t="s">
        <v>520</v>
      </c>
      <c r="E469" s="74"/>
      <c r="F469" s="67" t="s">
        <v>134</v>
      </c>
      <c r="G469" s="67" t="str">
        <f>G451</f>
        <v>Dollars</v>
      </c>
      <c r="H469" s="67" t="str">
        <f>H451</f>
        <v>Nominal</v>
      </c>
      <c r="I469" s="67" t="str">
        <f>I451</f>
        <v>Mid year</v>
      </c>
      <c r="J469" s="6"/>
      <c r="K469" s="66">
        <f t="shared" ref="K469:Z469" si="60">SUM(K451:K467)</f>
        <v>1105612</v>
      </c>
      <c r="L469" s="99">
        <f t="shared" si="60"/>
        <v>943818</v>
      </c>
      <c r="M469" s="66">
        <f t="shared" si="60"/>
        <v>959035</v>
      </c>
      <c r="N469" s="66">
        <f t="shared" si="60"/>
        <v>1078102</v>
      </c>
      <c r="O469" s="66">
        <f t="shared" si="60"/>
        <v>1270848</v>
      </c>
      <c r="P469" s="90">
        <f t="shared" si="60"/>
        <v>988652</v>
      </c>
      <c r="Q469" s="99">
        <f t="shared" si="60"/>
        <v>917048</v>
      </c>
      <c r="R469" s="66">
        <f t="shared" si="60"/>
        <v>1631998</v>
      </c>
      <c r="S469" s="66">
        <f t="shared" si="60"/>
        <v>0</v>
      </c>
      <c r="T469" s="66">
        <f t="shared" si="60"/>
        <v>0</v>
      </c>
      <c r="U469" s="90">
        <f t="shared" si="60"/>
        <v>0</v>
      </c>
      <c r="V469" s="66">
        <f t="shared" si="60"/>
        <v>0</v>
      </c>
      <c r="W469" s="66">
        <f t="shared" si="60"/>
        <v>0</v>
      </c>
      <c r="X469" s="66">
        <f t="shared" si="60"/>
        <v>0</v>
      </c>
      <c r="Y469" s="66">
        <f t="shared" si="60"/>
        <v>0</v>
      </c>
      <c r="Z469" s="90">
        <f t="shared" si="60"/>
        <v>0</v>
      </c>
      <c r="AB469" s="66">
        <f>SUM(AB451:AB467)</f>
        <v>0</v>
      </c>
      <c r="AC469" s="66">
        <f>SUM(AC451:AC467)</f>
        <v>0</v>
      </c>
    </row>
    <row r="470" spans="1:29" s="6" customFormat="1" ht="11.25" customHeight="1" x14ac:dyDescent="0.35"/>
    <row r="471" spans="1:29" s="6" customFormat="1" ht="11.25" customHeight="1" x14ac:dyDescent="0.35">
      <c r="A471" s="70">
        <f>IF(SUM($Q471:$AC471)&gt;0,1,0)</f>
        <v>1</v>
      </c>
      <c r="D471" s="15" t="s">
        <v>139</v>
      </c>
      <c r="E471" s="15"/>
      <c r="K471" s="70">
        <f>IF(K469&lt;&gt;('2.1'!I$29+'2.1'!I$186),1,0)</f>
        <v>1</v>
      </c>
      <c r="L471" s="70">
        <f>IF(L469&lt;&gt;('2.1'!J$29+'2.1'!J$186),1,0)</f>
        <v>1</v>
      </c>
      <c r="M471" s="70">
        <f>IF(M469&lt;&gt;('2.1'!K$29+'2.1'!K$186),1,0)</f>
        <v>1</v>
      </c>
      <c r="N471" s="70">
        <f>IF(N469&lt;&gt;('2.1'!L$29+'2.1'!L$186),1,0)</f>
        <v>1</v>
      </c>
      <c r="O471" s="70">
        <f>IF(O469&lt;&gt;('2.1'!M$29+'2.1'!M$186),1,0)</f>
        <v>1</v>
      </c>
      <c r="P471" s="70">
        <f>IF(P469&lt;&gt;('2.1'!N$29+'2.1'!N$186),1,0)</f>
        <v>1</v>
      </c>
      <c r="Q471" s="70">
        <f>IF(Q469&lt;&gt;('2.1'!O$29+'2.1'!O$186),1,0)</f>
        <v>1</v>
      </c>
      <c r="R471" s="70">
        <f>IF(R469&lt;&gt;('2.1'!P$29+'2.1'!P$186),1,0)</f>
        <v>1</v>
      </c>
      <c r="S471" s="70">
        <f>IF(S469&lt;&gt;('2.1'!Q$29+'2.1'!Q$186),1,0)</f>
        <v>1</v>
      </c>
      <c r="T471" s="70">
        <f>IF(T469&lt;&gt;('2.1'!R$29+'2.1'!R$186),1,0)</f>
        <v>0</v>
      </c>
      <c r="U471" s="70">
        <f>IF(U469&lt;&gt;('2.1'!S$29+'2.1'!S$186),1,0)</f>
        <v>0</v>
      </c>
      <c r="V471" s="70">
        <f>IF(V469&lt;&gt;('2.1'!T$29+'2.1'!T$186),1,0)</f>
        <v>0</v>
      </c>
      <c r="W471" s="70">
        <f>IF(W469&lt;&gt;('2.1'!U$29+'2.1'!U$186),1,0)</f>
        <v>0</v>
      </c>
      <c r="X471" s="70">
        <f>IF(X469&lt;&gt;('2.1'!V$29+'2.1'!V$186),1,0)</f>
        <v>0</v>
      </c>
      <c r="Y471" s="70">
        <f>IF(Y469&lt;&gt;('2.1'!W$29+'2.1'!W$186),1,0)</f>
        <v>0</v>
      </c>
      <c r="Z471" s="70">
        <f>IF(Z469&lt;&gt;('2.1'!X$29+'2.1'!X$186),1,0)</f>
        <v>0</v>
      </c>
      <c r="AB471" s="70">
        <f>IF(AB469&lt;&gt;('2.1'!Z$29+'2.1'!Z$186),1,0)</f>
        <v>1</v>
      </c>
      <c r="AC471" s="70">
        <f>IF(AC469&lt;&gt;('2.1'!AA$29+'2.1'!AA$186),1,0)</f>
        <v>1</v>
      </c>
    </row>
    <row r="472" spans="1:29" s="6" customFormat="1" ht="11.25" customHeight="1" x14ac:dyDescent="0.35">
      <c r="A472" s="70"/>
      <c r="D472" s="15"/>
      <c r="E472" s="15"/>
      <c r="K472" s="70"/>
      <c r="L472" s="70"/>
      <c r="M472" s="70"/>
      <c r="N472" s="70"/>
      <c r="O472" s="70"/>
      <c r="P472" s="70"/>
      <c r="Q472" s="70"/>
      <c r="R472" s="70"/>
      <c r="S472" s="70"/>
      <c r="T472" s="70"/>
      <c r="U472" s="70"/>
      <c r="V472" s="70"/>
      <c r="W472" s="70"/>
      <c r="X472" s="70"/>
      <c r="Y472" s="70"/>
      <c r="Z472" s="70"/>
      <c r="AB472" s="70"/>
      <c r="AC472" s="70"/>
    </row>
    <row r="473" spans="1:29" s="13" customFormat="1" ht="14.1" x14ac:dyDescent="0.35">
      <c r="C473" s="13" t="s">
        <v>521</v>
      </c>
    </row>
    <row r="474" spans="1:29" s="6" customFormat="1" ht="11.25" customHeight="1" x14ac:dyDescent="0.35"/>
    <row r="475" spans="1:29" ht="12.3" x14ac:dyDescent="0.35">
      <c r="D475" s="73" t="s">
        <v>522</v>
      </c>
      <c r="E475" s="73" t="s">
        <v>523</v>
      </c>
      <c r="F475" s="64" t="s">
        <v>65</v>
      </c>
      <c r="G475" s="64" t="s">
        <v>66</v>
      </c>
      <c r="H475" s="64" t="s">
        <v>67</v>
      </c>
      <c r="I475" s="64" t="s">
        <v>68</v>
      </c>
      <c r="J475" s="6"/>
      <c r="K475" s="64" t="str">
        <f t="shared" ref="K475:Z475" si="61">K$10</f>
        <v>RY09</v>
      </c>
      <c r="L475" s="96" t="str">
        <f t="shared" si="61"/>
        <v>RY10</v>
      </c>
      <c r="M475" s="64" t="str">
        <f t="shared" si="61"/>
        <v>RY11</v>
      </c>
      <c r="N475" s="64" t="str">
        <f t="shared" si="61"/>
        <v>RY12</v>
      </c>
      <c r="O475" s="64" t="str">
        <f t="shared" si="61"/>
        <v>RY13</v>
      </c>
      <c r="P475" s="88" t="str">
        <f t="shared" si="61"/>
        <v>RY14</v>
      </c>
      <c r="Q475" s="96" t="str">
        <f t="shared" si="61"/>
        <v>RY15</v>
      </c>
      <c r="R475" s="64" t="str">
        <f t="shared" si="61"/>
        <v>RY16</v>
      </c>
      <c r="S475" s="64" t="str">
        <f t="shared" si="61"/>
        <v>RY17</v>
      </c>
      <c r="T475" s="64" t="str">
        <f t="shared" si="61"/>
        <v>RY18</v>
      </c>
      <c r="U475" s="88" t="str">
        <f t="shared" si="61"/>
        <v>RY19</v>
      </c>
      <c r="V475" s="64" t="str">
        <f t="shared" si="61"/>
        <v>RY20</v>
      </c>
      <c r="W475" s="64" t="str">
        <f t="shared" si="61"/>
        <v>RY21</v>
      </c>
      <c r="X475" s="64" t="str">
        <f t="shared" si="61"/>
        <v>RY22</v>
      </c>
      <c r="Y475" s="64" t="str">
        <f t="shared" si="61"/>
        <v>RY23</v>
      </c>
      <c r="Z475" s="88" t="str">
        <f t="shared" si="61"/>
        <v>RY24</v>
      </c>
      <c r="AB475" s="72" t="str">
        <f>AB$10</f>
        <v>RY15-RY19</v>
      </c>
      <c r="AC475" s="72" t="str">
        <f>AC$10</f>
        <v>RY20-RY24</v>
      </c>
    </row>
    <row r="476" spans="1:29" x14ac:dyDescent="0.35">
      <c r="J476" s="6"/>
      <c r="L476" s="97"/>
      <c r="M476" s="91"/>
      <c r="N476" s="91"/>
      <c r="O476" s="91"/>
      <c r="P476" s="89"/>
      <c r="Q476" s="97"/>
      <c r="R476" s="91"/>
      <c r="S476" s="91"/>
      <c r="T476" s="91"/>
      <c r="U476" s="89"/>
      <c r="V476" s="91"/>
      <c r="W476" s="91"/>
      <c r="X476" s="91"/>
      <c r="Y476" s="91"/>
      <c r="Z476" s="89"/>
    </row>
    <row r="477" spans="1:29" ht="12.3" x14ac:dyDescent="0.35">
      <c r="D477" s="15" t="s">
        <v>517</v>
      </c>
      <c r="E477" s="15" t="s">
        <v>239</v>
      </c>
      <c r="F477" s="87" t="s">
        <v>31</v>
      </c>
      <c r="G477" s="75" t="str">
        <f t="shared" ref="G477:G493" si="62">Dollars</f>
        <v>Dollars</v>
      </c>
      <c r="H477" s="75" t="str">
        <f t="shared" ref="H477:H493" si="63">Nominal</f>
        <v>Nominal</v>
      </c>
      <c r="I477" s="75" t="str">
        <f t="shared" ref="I477:I493" si="64">Mid_year</f>
        <v>Mid year</v>
      </c>
      <c r="J477" s="6"/>
      <c r="K477" s="105">
        <v>0</v>
      </c>
      <c r="L477" s="106">
        <v>0</v>
      </c>
      <c r="M477" s="107">
        <v>0</v>
      </c>
      <c r="N477" s="107">
        <v>0</v>
      </c>
      <c r="O477" s="107">
        <v>0</v>
      </c>
      <c r="P477" s="199">
        <v>0</v>
      </c>
      <c r="Q477" s="106">
        <v>0</v>
      </c>
      <c r="R477" s="107">
        <v>0</v>
      </c>
      <c r="S477" s="107">
        <v>0</v>
      </c>
      <c r="T477" s="103"/>
      <c r="U477" s="104"/>
      <c r="V477" s="103"/>
      <c r="W477" s="103"/>
      <c r="X477" s="103"/>
      <c r="Y477" s="103"/>
      <c r="Z477" s="104"/>
      <c r="AB477" s="101"/>
      <c r="AC477" s="101"/>
    </row>
    <row r="478" spans="1:29" ht="12.3" x14ac:dyDescent="0.35">
      <c r="D478" s="15" t="s">
        <v>470</v>
      </c>
      <c r="E478" s="15" t="s">
        <v>208</v>
      </c>
      <c r="F478" s="87" t="s">
        <v>31</v>
      </c>
      <c r="G478" s="75" t="str">
        <f t="shared" si="62"/>
        <v>Dollars</v>
      </c>
      <c r="H478" s="75" t="str">
        <f t="shared" si="63"/>
        <v>Nominal</v>
      </c>
      <c r="I478" s="75" t="str">
        <f t="shared" si="64"/>
        <v>Mid year</v>
      </c>
      <c r="J478" s="6"/>
      <c r="K478" s="105">
        <v>0</v>
      </c>
      <c r="L478" s="106">
        <v>0</v>
      </c>
      <c r="M478" s="107">
        <v>0</v>
      </c>
      <c r="N478" s="107">
        <v>0</v>
      </c>
      <c r="O478" s="107">
        <v>0</v>
      </c>
      <c r="P478" s="199">
        <v>0</v>
      </c>
      <c r="Q478" s="106">
        <v>0</v>
      </c>
      <c r="R478" s="107">
        <v>0</v>
      </c>
      <c r="S478" s="107">
        <v>0</v>
      </c>
      <c r="T478" s="103"/>
      <c r="U478" s="104"/>
      <c r="V478" s="103"/>
      <c r="W478" s="103"/>
      <c r="X478" s="103"/>
      <c r="Y478" s="103"/>
      <c r="Z478" s="104"/>
      <c r="AB478" s="101"/>
      <c r="AC478" s="101"/>
    </row>
    <row r="479" spans="1:29" ht="12.3" x14ac:dyDescent="0.35">
      <c r="D479" s="15" t="s">
        <v>470</v>
      </c>
      <c r="E479" s="15" t="s">
        <v>240</v>
      </c>
      <c r="F479" s="87" t="s">
        <v>31</v>
      </c>
      <c r="G479" s="75" t="str">
        <f t="shared" si="62"/>
        <v>Dollars</v>
      </c>
      <c r="H479" s="75" t="str">
        <f t="shared" si="63"/>
        <v>Nominal</v>
      </c>
      <c r="I479" s="75" t="str">
        <f t="shared" si="64"/>
        <v>Mid year</v>
      </c>
      <c r="J479" s="6"/>
      <c r="K479" s="105">
        <v>0</v>
      </c>
      <c r="L479" s="106">
        <v>0</v>
      </c>
      <c r="M479" s="107">
        <v>0</v>
      </c>
      <c r="N479" s="107">
        <v>0</v>
      </c>
      <c r="O479" s="107">
        <v>0</v>
      </c>
      <c r="P479" s="199">
        <v>0</v>
      </c>
      <c r="Q479" s="106">
        <v>0</v>
      </c>
      <c r="R479" s="107">
        <v>0</v>
      </c>
      <c r="S479" s="107">
        <v>0</v>
      </c>
      <c r="T479" s="103"/>
      <c r="U479" s="104"/>
      <c r="V479" s="103"/>
      <c r="W479" s="103"/>
      <c r="X479" s="103"/>
      <c r="Y479" s="103"/>
      <c r="Z479" s="104"/>
      <c r="AB479" s="101"/>
      <c r="AC479" s="101"/>
    </row>
    <row r="480" spans="1:29" ht="12.3" x14ac:dyDescent="0.35">
      <c r="D480" s="15" t="s">
        <v>470</v>
      </c>
      <c r="E480" s="15" t="s">
        <v>241</v>
      </c>
      <c r="F480" s="87" t="s">
        <v>31</v>
      </c>
      <c r="G480" s="75" t="str">
        <f t="shared" si="62"/>
        <v>Dollars</v>
      </c>
      <c r="H480" s="75" t="str">
        <f t="shared" si="63"/>
        <v>Nominal</v>
      </c>
      <c r="I480" s="75" t="str">
        <f t="shared" si="64"/>
        <v>Mid year</v>
      </c>
      <c r="J480" s="6"/>
      <c r="K480" s="105">
        <v>0</v>
      </c>
      <c r="L480" s="106">
        <v>0</v>
      </c>
      <c r="M480" s="107">
        <v>0</v>
      </c>
      <c r="N480" s="107">
        <v>0</v>
      </c>
      <c r="O480" s="107">
        <v>0</v>
      </c>
      <c r="P480" s="199">
        <v>0</v>
      </c>
      <c r="Q480" s="106">
        <v>0</v>
      </c>
      <c r="R480" s="107">
        <v>0</v>
      </c>
      <c r="S480" s="107">
        <v>0</v>
      </c>
      <c r="T480" s="103"/>
      <c r="U480" s="104"/>
      <c r="V480" s="103"/>
      <c r="W480" s="103"/>
      <c r="X480" s="103"/>
      <c r="Y480" s="103"/>
      <c r="Z480" s="104"/>
      <c r="AB480" s="101"/>
      <c r="AC480" s="101"/>
    </row>
    <row r="481" spans="4:29" ht="12.3" x14ac:dyDescent="0.35">
      <c r="D481" s="15" t="s">
        <v>470</v>
      </c>
      <c r="E481" s="15" t="s">
        <v>518</v>
      </c>
      <c r="F481" s="87" t="s">
        <v>31</v>
      </c>
      <c r="G481" s="75" t="str">
        <f t="shared" si="62"/>
        <v>Dollars</v>
      </c>
      <c r="H481" s="75" t="str">
        <f t="shared" si="63"/>
        <v>Nominal</v>
      </c>
      <c r="I481" s="75" t="str">
        <f t="shared" si="64"/>
        <v>Mid year</v>
      </c>
      <c r="J481" s="6"/>
      <c r="K481" s="105">
        <v>0</v>
      </c>
      <c r="L481" s="106">
        <v>0</v>
      </c>
      <c r="M481" s="107">
        <v>0</v>
      </c>
      <c r="N481" s="107">
        <v>0</v>
      </c>
      <c r="O481" s="107">
        <v>0</v>
      </c>
      <c r="P481" s="199">
        <v>0</v>
      </c>
      <c r="Q481" s="106">
        <v>0</v>
      </c>
      <c r="R481" s="107">
        <v>0</v>
      </c>
      <c r="S481" s="107">
        <v>0</v>
      </c>
      <c r="T481" s="103"/>
      <c r="U481" s="104"/>
      <c r="V481" s="103"/>
      <c r="W481" s="103"/>
      <c r="X481" s="103"/>
      <c r="Y481" s="103"/>
      <c r="Z481" s="104"/>
      <c r="AB481" s="101"/>
      <c r="AC481" s="101"/>
    </row>
    <row r="482" spans="4:29" ht="12.3" x14ac:dyDescent="0.35">
      <c r="D482" s="15" t="s">
        <v>470</v>
      </c>
      <c r="E482" s="15" t="s">
        <v>242</v>
      </c>
      <c r="F482" s="87" t="s">
        <v>31</v>
      </c>
      <c r="G482" s="75" t="str">
        <f t="shared" si="62"/>
        <v>Dollars</v>
      </c>
      <c r="H482" s="75" t="str">
        <f t="shared" si="63"/>
        <v>Nominal</v>
      </c>
      <c r="I482" s="75" t="str">
        <f t="shared" si="64"/>
        <v>Mid year</v>
      </c>
      <c r="J482" s="6"/>
      <c r="K482" s="105">
        <v>0</v>
      </c>
      <c r="L482" s="106">
        <v>0</v>
      </c>
      <c r="M482" s="107">
        <v>0</v>
      </c>
      <c r="N482" s="107">
        <v>0</v>
      </c>
      <c r="O482" s="107">
        <v>0</v>
      </c>
      <c r="P482" s="199">
        <v>0</v>
      </c>
      <c r="Q482" s="106">
        <v>0</v>
      </c>
      <c r="R482" s="107">
        <v>0</v>
      </c>
      <c r="S482" s="107">
        <v>0</v>
      </c>
      <c r="T482" s="103"/>
      <c r="U482" s="104"/>
      <c r="V482" s="103"/>
      <c r="W482" s="103"/>
      <c r="X482" s="103"/>
      <c r="Y482" s="103"/>
      <c r="Z482" s="104"/>
      <c r="AB482" s="101"/>
      <c r="AC482" s="101"/>
    </row>
    <row r="483" spans="4:29" ht="12.3" x14ac:dyDescent="0.35">
      <c r="D483" s="15" t="s">
        <v>470</v>
      </c>
      <c r="E483" s="15" t="s">
        <v>243</v>
      </c>
      <c r="F483" s="87" t="s">
        <v>31</v>
      </c>
      <c r="G483" s="75" t="str">
        <f t="shared" si="62"/>
        <v>Dollars</v>
      </c>
      <c r="H483" s="75" t="str">
        <f t="shared" si="63"/>
        <v>Nominal</v>
      </c>
      <c r="I483" s="75" t="str">
        <f t="shared" si="64"/>
        <v>Mid year</v>
      </c>
      <c r="J483" s="6"/>
      <c r="K483" s="105">
        <v>0</v>
      </c>
      <c r="L483" s="106">
        <v>0</v>
      </c>
      <c r="M483" s="107">
        <v>0</v>
      </c>
      <c r="N483" s="107">
        <v>0</v>
      </c>
      <c r="O483" s="107">
        <v>0</v>
      </c>
      <c r="P483" s="199">
        <v>0</v>
      </c>
      <c r="Q483" s="106">
        <v>0</v>
      </c>
      <c r="R483" s="107">
        <v>0</v>
      </c>
      <c r="S483" s="107">
        <v>0</v>
      </c>
      <c r="T483" s="103"/>
      <c r="U483" s="104"/>
      <c r="V483" s="103"/>
      <c r="W483" s="103"/>
      <c r="X483" s="103"/>
      <c r="Y483" s="103"/>
      <c r="Z483" s="104"/>
      <c r="AB483" s="101"/>
      <c r="AC483" s="101"/>
    </row>
    <row r="484" spans="4:29" ht="12.3" x14ac:dyDescent="0.35">
      <c r="D484" s="15" t="s">
        <v>470</v>
      </c>
      <c r="E484" s="15" t="s">
        <v>115</v>
      </c>
      <c r="F484" s="87" t="s">
        <v>31</v>
      </c>
      <c r="G484" s="75" t="str">
        <f t="shared" si="62"/>
        <v>Dollars</v>
      </c>
      <c r="H484" s="75" t="str">
        <f t="shared" si="63"/>
        <v>Nominal</v>
      </c>
      <c r="I484" s="75" t="str">
        <f t="shared" si="64"/>
        <v>Mid year</v>
      </c>
      <c r="J484" s="6"/>
      <c r="K484" s="105">
        <v>0</v>
      </c>
      <c r="L484" s="106">
        <v>0</v>
      </c>
      <c r="M484" s="107">
        <v>0</v>
      </c>
      <c r="N484" s="107">
        <v>0</v>
      </c>
      <c r="O484" s="107">
        <v>0</v>
      </c>
      <c r="P484" s="199">
        <v>0</v>
      </c>
      <c r="Q484" s="106">
        <v>0</v>
      </c>
      <c r="R484" s="107">
        <v>0</v>
      </c>
      <c r="S484" s="107">
        <v>0</v>
      </c>
      <c r="T484" s="103"/>
      <c r="U484" s="104"/>
      <c r="V484" s="103"/>
      <c r="W484" s="103"/>
      <c r="X484" s="103"/>
      <c r="Y484" s="103"/>
      <c r="Z484" s="104"/>
      <c r="AB484" s="101"/>
      <c r="AC484" s="101"/>
    </row>
    <row r="485" spans="4:29" ht="12.3" x14ac:dyDescent="0.35">
      <c r="D485" s="15" t="s">
        <v>519</v>
      </c>
      <c r="E485" s="15" t="s">
        <v>239</v>
      </c>
      <c r="F485" s="87" t="s">
        <v>31</v>
      </c>
      <c r="G485" s="75" t="str">
        <f t="shared" si="62"/>
        <v>Dollars</v>
      </c>
      <c r="H485" s="75" t="str">
        <f t="shared" si="63"/>
        <v>Nominal</v>
      </c>
      <c r="I485" s="75" t="str">
        <f t="shared" si="64"/>
        <v>Mid year</v>
      </c>
      <c r="J485" s="6"/>
      <c r="K485" s="105">
        <v>0</v>
      </c>
      <c r="L485" s="106">
        <v>0</v>
      </c>
      <c r="M485" s="107">
        <v>0</v>
      </c>
      <c r="N485" s="107">
        <v>0</v>
      </c>
      <c r="O485" s="107">
        <v>0</v>
      </c>
      <c r="P485" s="199">
        <v>0</v>
      </c>
      <c r="Q485" s="106">
        <v>0</v>
      </c>
      <c r="R485" s="107">
        <v>0</v>
      </c>
      <c r="S485" s="107">
        <v>0</v>
      </c>
      <c r="T485" s="103"/>
      <c r="U485" s="104"/>
      <c r="V485" s="103"/>
      <c r="W485" s="103"/>
      <c r="X485" s="103"/>
      <c r="Y485" s="103"/>
      <c r="Z485" s="104"/>
      <c r="AB485" s="101"/>
      <c r="AC485" s="101"/>
    </row>
    <row r="486" spans="4:29" ht="12.3" x14ac:dyDescent="0.35">
      <c r="D486" s="15" t="s">
        <v>470</v>
      </c>
      <c r="E486" s="15" t="s">
        <v>208</v>
      </c>
      <c r="F486" s="87" t="s">
        <v>31</v>
      </c>
      <c r="G486" s="75" t="str">
        <f t="shared" si="62"/>
        <v>Dollars</v>
      </c>
      <c r="H486" s="75" t="str">
        <f t="shared" si="63"/>
        <v>Nominal</v>
      </c>
      <c r="I486" s="75" t="str">
        <f t="shared" si="64"/>
        <v>Mid year</v>
      </c>
      <c r="J486" s="6"/>
      <c r="K486" s="105">
        <v>0</v>
      </c>
      <c r="L486" s="106">
        <v>0</v>
      </c>
      <c r="M486" s="107">
        <v>0</v>
      </c>
      <c r="N486" s="107">
        <v>0</v>
      </c>
      <c r="O486" s="107">
        <v>0</v>
      </c>
      <c r="P486" s="199">
        <v>0</v>
      </c>
      <c r="Q486" s="106">
        <v>0</v>
      </c>
      <c r="R486" s="107">
        <v>0</v>
      </c>
      <c r="S486" s="107">
        <v>0</v>
      </c>
      <c r="T486" s="103"/>
      <c r="U486" s="104"/>
      <c r="V486" s="103"/>
      <c r="W486" s="103"/>
      <c r="X486" s="103"/>
      <c r="Y486" s="103"/>
      <c r="Z486" s="104"/>
      <c r="AB486" s="101"/>
      <c r="AC486" s="101"/>
    </row>
    <row r="487" spans="4:29" ht="12.3" x14ac:dyDescent="0.35">
      <c r="D487" s="15" t="s">
        <v>470</v>
      </c>
      <c r="E487" s="15" t="s">
        <v>240</v>
      </c>
      <c r="F487" s="87" t="s">
        <v>31</v>
      </c>
      <c r="G487" s="75" t="str">
        <f t="shared" si="62"/>
        <v>Dollars</v>
      </c>
      <c r="H487" s="75" t="str">
        <f t="shared" si="63"/>
        <v>Nominal</v>
      </c>
      <c r="I487" s="75" t="str">
        <f t="shared" si="64"/>
        <v>Mid year</v>
      </c>
      <c r="J487" s="6"/>
      <c r="K487" s="105">
        <v>0</v>
      </c>
      <c r="L487" s="106">
        <v>0</v>
      </c>
      <c r="M487" s="107">
        <v>0</v>
      </c>
      <c r="N487" s="107">
        <v>0</v>
      </c>
      <c r="O487" s="107">
        <v>0</v>
      </c>
      <c r="P487" s="199">
        <v>0</v>
      </c>
      <c r="Q487" s="106">
        <v>0</v>
      </c>
      <c r="R487" s="107">
        <v>0</v>
      </c>
      <c r="S487" s="107">
        <v>0</v>
      </c>
      <c r="T487" s="103"/>
      <c r="U487" s="104"/>
      <c r="V487" s="103"/>
      <c r="W487" s="103"/>
      <c r="X487" s="103"/>
      <c r="Y487" s="103"/>
      <c r="Z487" s="104"/>
      <c r="AB487" s="101"/>
      <c r="AC487" s="101"/>
    </row>
    <row r="488" spans="4:29" ht="12.3" x14ac:dyDescent="0.35">
      <c r="D488" s="15" t="s">
        <v>470</v>
      </c>
      <c r="E488" s="15" t="s">
        <v>241</v>
      </c>
      <c r="F488" s="87" t="s">
        <v>31</v>
      </c>
      <c r="G488" s="75" t="str">
        <f t="shared" si="62"/>
        <v>Dollars</v>
      </c>
      <c r="H488" s="75" t="str">
        <f t="shared" si="63"/>
        <v>Nominal</v>
      </c>
      <c r="I488" s="75" t="str">
        <f t="shared" si="64"/>
        <v>Mid year</v>
      </c>
      <c r="J488" s="6"/>
      <c r="K488" s="105">
        <v>0</v>
      </c>
      <c r="L488" s="106">
        <v>0</v>
      </c>
      <c r="M488" s="107">
        <v>0</v>
      </c>
      <c r="N488" s="107">
        <v>0</v>
      </c>
      <c r="O488" s="107">
        <v>0</v>
      </c>
      <c r="P488" s="199">
        <v>0</v>
      </c>
      <c r="Q488" s="106">
        <v>0</v>
      </c>
      <c r="R488" s="107">
        <v>0</v>
      </c>
      <c r="S488" s="107">
        <v>0</v>
      </c>
      <c r="T488" s="103"/>
      <c r="U488" s="104"/>
      <c r="V488" s="103"/>
      <c r="W488" s="103"/>
      <c r="X488" s="103"/>
      <c r="Y488" s="103"/>
      <c r="Z488" s="104"/>
      <c r="AB488" s="101"/>
      <c r="AC488" s="101"/>
    </row>
    <row r="489" spans="4:29" ht="12.3" x14ac:dyDescent="0.35">
      <c r="D489" s="15" t="s">
        <v>470</v>
      </c>
      <c r="E489" s="15" t="s">
        <v>518</v>
      </c>
      <c r="F489" s="87" t="s">
        <v>31</v>
      </c>
      <c r="G489" s="75" t="str">
        <f t="shared" si="62"/>
        <v>Dollars</v>
      </c>
      <c r="H489" s="75" t="str">
        <f t="shared" si="63"/>
        <v>Nominal</v>
      </c>
      <c r="I489" s="75" t="str">
        <f t="shared" si="64"/>
        <v>Mid year</v>
      </c>
      <c r="J489" s="6"/>
      <c r="K489" s="105">
        <v>0</v>
      </c>
      <c r="L489" s="106">
        <v>0</v>
      </c>
      <c r="M489" s="107">
        <v>0</v>
      </c>
      <c r="N489" s="107">
        <v>0</v>
      </c>
      <c r="O489" s="107">
        <v>0</v>
      </c>
      <c r="P489" s="199">
        <v>0</v>
      </c>
      <c r="Q489" s="106">
        <v>0</v>
      </c>
      <c r="R489" s="107">
        <v>0</v>
      </c>
      <c r="S489" s="107">
        <v>0</v>
      </c>
      <c r="T489" s="103"/>
      <c r="U489" s="104"/>
      <c r="V489" s="103"/>
      <c r="W489" s="103"/>
      <c r="X489" s="103"/>
      <c r="Y489" s="103"/>
      <c r="Z489" s="104"/>
      <c r="AB489" s="101"/>
      <c r="AC489" s="101"/>
    </row>
    <row r="490" spans="4:29" ht="12.3" x14ac:dyDescent="0.35">
      <c r="D490" s="15" t="s">
        <v>470</v>
      </c>
      <c r="E490" s="15" t="s">
        <v>242</v>
      </c>
      <c r="F490" s="87" t="s">
        <v>31</v>
      </c>
      <c r="G490" s="75" t="str">
        <f t="shared" si="62"/>
        <v>Dollars</v>
      </c>
      <c r="H490" s="75" t="str">
        <f t="shared" si="63"/>
        <v>Nominal</v>
      </c>
      <c r="I490" s="75" t="str">
        <f t="shared" si="64"/>
        <v>Mid year</v>
      </c>
      <c r="J490" s="6"/>
      <c r="K490" s="105">
        <v>0</v>
      </c>
      <c r="L490" s="106">
        <v>0</v>
      </c>
      <c r="M490" s="107">
        <v>0</v>
      </c>
      <c r="N490" s="107">
        <v>0</v>
      </c>
      <c r="O490" s="107">
        <v>0</v>
      </c>
      <c r="P490" s="199">
        <v>0</v>
      </c>
      <c r="Q490" s="106">
        <v>0</v>
      </c>
      <c r="R490" s="107">
        <v>0</v>
      </c>
      <c r="S490" s="107">
        <v>0</v>
      </c>
      <c r="T490" s="103"/>
      <c r="U490" s="104"/>
      <c r="V490" s="103"/>
      <c r="W490" s="103"/>
      <c r="X490" s="103"/>
      <c r="Y490" s="103"/>
      <c r="Z490" s="104"/>
      <c r="AB490" s="101"/>
      <c r="AC490" s="101"/>
    </row>
    <row r="491" spans="4:29" ht="12.3" x14ac:dyDescent="0.35">
      <c r="D491" s="15" t="s">
        <v>470</v>
      </c>
      <c r="E491" s="15" t="s">
        <v>243</v>
      </c>
      <c r="F491" s="87" t="s">
        <v>31</v>
      </c>
      <c r="G491" s="75" t="str">
        <f t="shared" si="62"/>
        <v>Dollars</v>
      </c>
      <c r="H491" s="75" t="str">
        <f t="shared" si="63"/>
        <v>Nominal</v>
      </c>
      <c r="I491" s="75" t="str">
        <f t="shared" si="64"/>
        <v>Mid year</v>
      </c>
      <c r="J491" s="6"/>
      <c r="K491" s="105">
        <v>0</v>
      </c>
      <c r="L491" s="106">
        <v>0</v>
      </c>
      <c r="M491" s="107">
        <v>0</v>
      </c>
      <c r="N491" s="107">
        <v>0</v>
      </c>
      <c r="O491" s="107">
        <v>0</v>
      </c>
      <c r="P491" s="199">
        <v>0</v>
      </c>
      <c r="Q491" s="106">
        <v>0</v>
      </c>
      <c r="R491" s="107">
        <v>0</v>
      </c>
      <c r="S491" s="107">
        <v>0</v>
      </c>
      <c r="T491" s="103"/>
      <c r="U491" s="104"/>
      <c r="V491" s="103"/>
      <c r="W491" s="103"/>
      <c r="X491" s="103"/>
      <c r="Y491" s="103"/>
      <c r="Z491" s="104"/>
      <c r="AB491" s="101"/>
      <c r="AC491" s="101"/>
    </row>
    <row r="492" spans="4:29" ht="12.3" x14ac:dyDescent="0.35">
      <c r="D492" s="15" t="s">
        <v>470</v>
      </c>
      <c r="E492" s="15" t="s">
        <v>115</v>
      </c>
      <c r="F492" s="87" t="s">
        <v>31</v>
      </c>
      <c r="G492" s="75" t="str">
        <f t="shared" si="62"/>
        <v>Dollars</v>
      </c>
      <c r="H492" s="75" t="str">
        <f t="shared" si="63"/>
        <v>Nominal</v>
      </c>
      <c r="I492" s="75" t="str">
        <f t="shared" si="64"/>
        <v>Mid year</v>
      </c>
      <c r="J492" s="6"/>
      <c r="K492" s="105">
        <v>0</v>
      </c>
      <c r="L492" s="106">
        <v>0</v>
      </c>
      <c r="M492" s="107">
        <v>0</v>
      </c>
      <c r="N492" s="107">
        <v>0</v>
      </c>
      <c r="O492" s="107">
        <v>0</v>
      </c>
      <c r="P492" s="199">
        <v>0</v>
      </c>
      <c r="Q492" s="106">
        <v>0</v>
      </c>
      <c r="R492" s="107">
        <v>0</v>
      </c>
      <c r="S492" s="107">
        <v>0</v>
      </c>
      <c r="T492" s="103"/>
      <c r="U492" s="104"/>
      <c r="V492" s="103"/>
      <c r="W492" s="103"/>
      <c r="X492" s="103"/>
      <c r="Y492" s="103"/>
      <c r="Z492" s="104"/>
      <c r="AB492" s="101"/>
      <c r="AC492" s="101"/>
    </row>
    <row r="493" spans="4:29" ht="12.3" x14ac:dyDescent="0.35">
      <c r="D493" s="15"/>
      <c r="E493" s="15" t="s">
        <v>115</v>
      </c>
      <c r="F493" s="87" t="s">
        <v>31</v>
      </c>
      <c r="G493" s="75" t="str">
        <f t="shared" si="62"/>
        <v>Dollars</v>
      </c>
      <c r="H493" s="75" t="str">
        <f t="shared" si="63"/>
        <v>Nominal</v>
      </c>
      <c r="I493" s="75" t="str">
        <f t="shared" si="64"/>
        <v>Mid year</v>
      </c>
      <c r="J493" s="6"/>
      <c r="K493" s="105">
        <v>0</v>
      </c>
      <c r="L493" s="106">
        <v>0</v>
      </c>
      <c r="M493" s="107">
        <v>0</v>
      </c>
      <c r="N493" s="107">
        <v>0</v>
      </c>
      <c r="O493" s="107">
        <v>0</v>
      </c>
      <c r="P493" s="199">
        <v>0</v>
      </c>
      <c r="Q493" s="106">
        <v>0</v>
      </c>
      <c r="R493" s="107">
        <v>0</v>
      </c>
      <c r="S493" s="107">
        <v>0</v>
      </c>
      <c r="T493" s="103"/>
      <c r="U493" s="104"/>
      <c r="V493" s="103"/>
      <c r="W493" s="103"/>
      <c r="X493" s="103"/>
      <c r="Y493" s="103"/>
      <c r="Z493" s="104"/>
      <c r="AB493" s="101"/>
      <c r="AC493" s="101"/>
    </row>
    <row r="494" spans="4:29" x14ac:dyDescent="0.35">
      <c r="J494" s="6"/>
      <c r="L494" s="97"/>
      <c r="M494" s="91"/>
      <c r="N494" s="91"/>
      <c r="O494" s="91"/>
      <c r="P494" s="89"/>
      <c r="Q494" s="97"/>
      <c r="R494" s="91"/>
      <c r="S494" s="91"/>
      <c r="T494" s="91"/>
      <c r="U494" s="89"/>
      <c r="V494" s="91"/>
      <c r="W494" s="91"/>
      <c r="X494" s="91"/>
      <c r="Y494" s="91"/>
      <c r="Z494" s="89"/>
    </row>
    <row r="495" spans="4:29" ht="12.3" x14ac:dyDescent="0.35">
      <c r="D495" s="74" t="s">
        <v>524</v>
      </c>
      <c r="E495" s="74"/>
      <c r="F495" s="67" t="s">
        <v>134</v>
      </c>
      <c r="G495" s="67" t="str">
        <f>G477</f>
        <v>Dollars</v>
      </c>
      <c r="H495" s="67" t="str">
        <f>H477</f>
        <v>Nominal</v>
      </c>
      <c r="I495" s="67" t="str">
        <f>I477</f>
        <v>Mid year</v>
      </c>
      <c r="J495" s="6"/>
      <c r="K495" s="66">
        <f t="shared" ref="K495:Z495" si="65">SUM(K477:K493)</f>
        <v>0</v>
      </c>
      <c r="L495" s="99">
        <f t="shared" si="65"/>
        <v>0</v>
      </c>
      <c r="M495" s="66">
        <f t="shared" si="65"/>
        <v>0</v>
      </c>
      <c r="N495" s="66">
        <f t="shared" si="65"/>
        <v>0</v>
      </c>
      <c r="O495" s="66">
        <f t="shared" si="65"/>
        <v>0</v>
      </c>
      <c r="P495" s="90">
        <f t="shared" si="65"/>
        <v>0</v>
      </c>
      <c r="Q495" s="99">
        <f t="shared" si="65"/>
        <v>0</v>
      </c>
      <c r="R495" s="66">
        <f t="shared" si="65"/>
        <v>0</v>
      </c>
      <c r="S495" s="66">
        <f t="shared" si="65"/>
        <v>0</v>
      </c>
      <c r="T495" s="66">
        <f t="shared" si="65"/>
        <v>0</v>
      </c>
      <c r="U495" s="90">
        <f t="shared" si="65"/>
        <v>0</v>
      </c>
      <c r="V495" s="66">
        <f t="shared" si="65"/>
        <v>0</v>
      </c>
      <c r="W495" s="66">
        <f t="shared" si="65"/>
        <v>0</v>
      </c>
      <c r="X495" s="66">
        <f t="shared" si="65"/>
        <v>0</v>
      </c>
      <c r="Y495" s="66">
        <f t="shared" si="65"/>
        <v>0</v>
      </c>
      <c r="Z495" s="90">
        <f t="shared" si="65"/>
        <v>0</v>
      </c>
      <c r="AB495" s="66">
        <f>SUM(AB477:AB493)</f>
        <v>0</v>
      </c>
      <c r="AC495" s="66">
        <f>SUM(AC477:AC493)</f>
        <v>0</v>
      </c>
    </row>
    <row r="496" spans="4:29" s="6" customFormat="1" ht="11.25" customHeight="1" x14ac:dyDescent="0.35"/>
    <row r="497" spans="1:29" s="6" customFormat="1" ht="11.25" customHeight="1" x14ac:dyDescent="0.35">
      <c r="A497" s="70">
        <f>IF(SUM($Q497:$AC497)&gt;0,1,0)</f>
        <v>1</v>
      </c>
      <c r="D497" s="15" t="s">
        <v>139</v>
      </c>
      <c r="E497" s="15"/>
      <c r="K497" s="70">
        <f>IF(K495&lt;&gt;('2.1'!I$30+'2.1'!I$187),1,0)</f>
        <v>0</v>
      </c>
      <c r="L497" s="70">
        <f>IF(L495&lt;&gt;('2.1'!J$30+'2.1'!J$187),1,0)</f>
        <v>0</v>
      </c>
      <c r="M497" s="70">
        <f>IF(M495&lt;&gt;('2.1'!K$30+'2.1'!K$187),1,0)</f>
        <v>0</v>
      </c>
      <c r="N497" s="70">
        <f>IF(N495&lt;&gt;('2.1'!L$30+'2.1'!L$187),1,0)</f>
        <v>0</v>
      </c>
      <c r="O497" s="70">
        <f>IF(O495&lt;&gt;('2.1'!M$30+'2.1'!M$187),1,0)</f>
        <v>0</v>
      </c>
      <c r="P497" s="70">
        <f>IF(P495&lt;&gt;('2.1'!N$30+'2.1'!N$187),1,0)</f>
        <v>0</v>
      </c>
      <c r="Q497" s="70">
        <f>IF(Q495&lt;&gt;('2.1'!O$30+'2.1'!O$187),1,0)</f>
        <v>0</v>
      </c>
      <c r="R497" s="70">
        <f>IF(R495&lt;&gt;('2.1'!P$30+'2.1'!P$187),1,0)</f>
        <v>0</v>
      </c>
      <c r="S497" s="70">
        <f>IF(S495&lt;&gt;('2.1'!Q$30+'2.1'!Q$187),1,0)</f>
        <v>1</v>
      </c>
      <c r="T497" s="70">
        <f>IF(T495&lt;&gt;('2.1'!R$30+'2.1'!R$187),1,0)</f>
        <v>0</v>
      </c>
      <c r="U497" s="70">
        <f>IF(U495&lt;&gt;('2.1'!S$30+'2.1'!S$187),1,0)</f>
        <v>0</v>
      </c>
      <c r="V497" s="70">
        <f>IF(V495&lt;&gt;('2.1'!T$30+'2.1'!T$187),1,0)</f>
        <v>0</v>
      </c>
      <c r="W497" s="70">
        <f>IF(W495&lt;&gt;('2.1'!U$30+'2.1'!U$187),1,0)</f>
        <v>0</v>
      </c>
      <c r="X497" s="70">
        <f>IF(X495&lt;&gt;('2.1'!V$30+'2.1'!V$187),1,0)</f>
        <v>0</v>
      </c>
      <c r="Y497" s="70">
        <f>IF(Y495&lt;&gt;('2.1'!W$30+'2.1'!W$187),1,0)</f>
        <v>0</v>
      </c>
      <c r="Z497" s="70">
        <f>IF(Z495&lt;&gt;('2.1'!X$30+'2.1'!X$187),1,0)</f>
        <v>0</v>
      </c>
      <c r="AB497" s="70">
        <f>IF(AB495&lt;&gt;('2.1'!Z$30+'2.1'!Z$187),1,0)</f>
        <v>1</v>
      </c>
      <c r="AC497" s="70">
        <f>IF(AC495&lt;&gt;('2.1'!AA$30+'2.1'!AA$187),1,0)</f>
        <v>1</v>
      </c>
    </row>
    <row r="498" spans="1:29" s="6" customFormat="1" ht="11.25" customHeight="1" x14ac:dyDescent="0.35">
      <c r="A498" s="70"/>
      <c r="D498" s="15"/>
      <c r="E498" s="15"/>
      <c r="K498" s="70"/>
      <c r="L498" s="70"/>
      <c r="M498" s="70"/>
      <c r="N498" s="70"/>
      <c r="O498" s="70"/>
      <c r="P498" s="70"/>
      <c r="Q498" s="70"/>
      <c r="R498" s="70"/>
      <c r="S498" s="70"/>
      <c r="T498" s="70"/>
      <c r="U498" s="70"/>
      <c r="V498" s="70"/>
      <c r="W498" s="70"/>
      <c r="X498" s="70"/>
      <c r="Y498" s="70"/>
      <c r="Z498" s="70"/>
      <c r="AB498" s="70"/>
      <c r="AC498" s="70"/>
    </row>
    <row r="499" spans="1:29" s="13" customFormat="1" ht="14.1" x14ac:dyDescent="0.35">
      <c r="C499" s="13" t="s">
        <v>525</v>
      </c>
    </row>
    <row r="500" spans="1:29" s="6" customFormat="1" ht="11.25" customHeight="1" x14ac:dyDescent="0.35"/>
    <row r="501" spans="1:29" ht="12.3" x14ac:dyDescent="0.35">
      <c r="D501" s="73" t="s">
        <v>526</v>
      </c>
      <c r="E501" s="73" t="s">
        <v>527</v>
      </c>
      <c r="F501" s="64" t="s">
        <v>65</v>
      </c>
      <c r="G501" s="64" t="s">
        <v>66</v>
      </c>
      <c r="H501" s="64" t="s">
        <v>67</v>
      </c>
      <c r="I501" s="64" t="s">
        <v>68</v>
      </c>
      <c r="J501" s="6"/>
      <c r="K501" s="64" t="str">
        <f t="shared" ref="K501:Z501" si="66">K$10</f>
        <v>RY09</v>
      </c>
      <c r="L501" s="96" t="str">
        <f t="shared" si="66"/>
        <v>RY10</v>
      </c>
      <c r="M501" s="64" t="str">
        <f t="shared" si="66"/>
        <v>RY11</v>
      </c>
      <c r="N501" s="64" t="str">
        <f t="shared" si="66"/>
        <v>RY12</v>
      </c>
      <c r="O501" s="64" t="str">
        <f t="shared" si="66"/>
        <v>RY13</v>
      </c>
      <c r="P501" s="88" t="str">
        <f t="shared" si="66"/>
        <v>RY14</v>
      </c>
      <c r="Q501" s="96" t="str">
        <f t="shared" si="66"/>
        <v>RY15</v>
      </c>
      <c r="R501" s="64" t="str">
        <f t="shared" si="66"/>
        <v>RY16</v>
      </c>
      <c r="S501" s="64" t="str">
        <f t="shared" si="66"/>
        <v>RY17</v>
      </c>
      <c r="T501" s="64" t="str">
        <f t="shared" si="66"/>
        <v>RY18</v>
      </c>
      <c r="U501" s="88" t="str">
        <f t="shared" si="66"/>
        <v>RY19</v>
      </c>
      <c r="V501" s="64" t="str">
        <f t="shared" si="66"/>
        <v>RY20</v>
      </c>
      <c r="W501" s="64" t="str">
        <f t="shared" si="66"/>
        <v>RY21</v>
      </c>
      <c r="X501" s="64" t="str">
        <f t="shared" si="66"/>
        <v>RY22</v>
      </c>
      <c r="Y501" s="64" t="str">
        <f t="shared" si="66"/>
        <v>RY23</v>
      </c>
      <c r="Z501" s="88" t="str">
        <f t="shared" si="66"/>
        <v>RY24</v>
      </c>
      <c r="AB501" s="72" t="str">
        <f>AB$10</f>
        <v>RY15-RY19</v>
      </c>
      <c r="AC501" s="72" t="str">
        <f>AC$10</f>
        <v>RY20-RY24</v>
      </c>
    </row>
    <row r="502" spans="1:29" x14ac:dyDescent="0.35">
      <c r="J502" s="6"/>
      <c r="L502" s="97"/>
      <c r="M502" s="91"/>
      <c r="N502" s="91"/>
      <c r="O502" s="91"/>
      <c r="P502" s="89"/>
      <c r="Q502" s="97"/>
      <c r="R502" s="91"/>
      <c r="S502" s="91"/>
      <c r="T502" s="91"/>
      <c r="U502" s="89"/>
      <c r="V502" s="91"/>
      <c r="W502" s="91"/>
      <c r="X502" s="91"/>
      <c r="Y502" s="91"/>
      <c r="Z502" s="89"/>
    </row>
    <row r="503" spans="1:29" ht="12.3" x14ac:dyDescent="0.35">
      <c r="D503" s="15" t="s">
        <v>528</v>
      </c>
      <c r="E503" s="15" t="s">
        <v>529</v>
      </c>
      <c r="F503" s="75" t="s">
        <v>288</v>
      </c>
      <c r="G503" s="75" t="str">
        <f>Dollars</f>
        <v>Dollars</v>
      </c>
      <c r="H503" s="75" t="str">
        <f>Nominal</f>
        <v>Nominal</v>
      </c>
      <c r="I503" s="75" t="str">
        <f>Mid_year</f>
        <v>Mid year</v>
      </c>
      <c r="J503" s="6"/>
      <c r="K503" s="105">
        <v>0</v>
      </c>
      <c r="L503" s="106">
        <v>0</v>
      </c>
      <c r="M503" s="107">
        <v>0</v>
      </c>
      <c r="N503" s="107">
        <v>0</v>
      </c>
      <c r="O503" s="107">
        <v>0</v>
      </c>
      <c r="P503" s="199">
        <v>8746572.5604026467</v>
      </c>
      <c r="Q503" s="106">
        <v>11418588.778305538</v>
      </c>
      <c r="R503" s="107">
        <v>13001002.318316152</v>
      </c>
      <c r="S503" s="107">
        <v>0</v>
      </c>
      <c r="T503" s="103"/>
      <c r="U503" s="104"/>
      <c r="V503" s="103"/>
      <c r="W503" s="103"/>
      <c r="X503" s="103"/>
      <c r="Y503" s="103"/>
      <c r="Z503" s="104"/>
      <c r="AB503" s="101"/>
      <c r="AC503" s="101"/>
    </row>
    <row r="504" spans="1:29" ht="12.3" x14ac:dyDescent="0.35">
      <c r="D504" s="15"/>
      <c r="E504" s="15" t="s">
        <v>530</v>
      </c>
      <c r="F504" s="75" t="s">
        <v>288</v>
      </c>
      <c r="G504" s="75" t="str">
        <f>Dollars</f>
        <v>Dollars</v>
      </c>
      <c r="H504" s="75" t="str">
        <f>Nominal</f>
        <v>Nominal</v>
      </c>
      <c r="I504" s="75" t="str">
        <f>Mid_year</f>
        <v>Mid year</v>
      </c>
      <c r="J504" s="6"/>
      <c r="K504" s="105">
        <v>0</v>
      </c>
      <c r="L504" s="106">
        <v>0</v>
      </c>
      <c r="M504" s="107">
        <v>0</v>
      </c>
      <c r="N504" s="107">
        <v>0</v>
      </c>
      <c r="O504" s="107">
        <v>0</v>
      </c>
      <c r="P504" s="199">
        <v>0</v>
      </c>
      <c r="Q504" s="106">
        <v>0</v>
      </c>
      <c r="R504" s="107">
        <v>0</v>
      </c>
      <c r="S504" s="107">
        <v>0</v>
      </c>
      <c r="T504" s="103"/>
      <c r="U504" s="104"/>
      <c r="V504" s="103"/>
      <c r="W504" s="103"/>
      <c r="X504" s="103"/>
      <c r="Y504" s="103"/>
      <c r="Z504" s="104"/>
      <c r="AB504" s="101"/>
      <c r="AC504" s="101"/>
    </row>
    <row r="505" spans="1:29" ht="12.3" x14ac:dyDescent="0.35">
      <c r="D505" s="15"/>
      <c r="E505" s="15" t="s">
        <v>531</v>
      </c>
      <c r="F505" s="75" t="s">
        <v>288</v>
      </c>
      <c r="G505" s="75" t="str">
        <f>Dollars</f>
        <v>Dollars</v>
      </c>
      <c r="H505" s="75" t="str">
        <f>Nominal</f>
        <v>Nominal</v>
      </c>
      <c r="I505" s="75" t="str">
        <f>Mid_year</f>
        <v>Mid year</v>
      </c>
      <c r="J505" s="6"/>
      <c r="K505" s="105">
        <v>0</v>
      </c>
      <c r="L505" s="106">
        <v>0</v>
      </c>
      <c r="M505" s="107">
        <v>0</v>
      </c>
      <c r="N505" s="107">
        <v>0</v>
      </c>
      <c r="O505" s="107">
        <v>0</v>
      </c>
      <c r="P505" s="199">
        <v>3031865.5131326416</v>
      </c>
      <c r="Q505" s="106">
        <v>3549971.2431293372</v>
      </c>
      <c r="R505" s="107">
        <v>3149016.6136212689</v>
      </c>
      <c r="S505" s="107">
        <v>0</v>
      </c>
      <c r="T505" s="103"/>
      <c r="U505" s="104"/>
      <c r="V505" s="103"/>
      <c r="W505" s="103"/>
      <c r="X505" s="103"/>
      <c r="Y505" s="103"/>
      <c r="Z505" s="104"/>
      <c r="AB505" s="101"/>
      <c r="AC505" s="101"/>
    </row>
    <row r="506" spans="1:29" ht="12.3" x14ac:dyDescent="0.35">
      <c r="D506" s="15"/>
      <c r="E506" s="15" t="s">
        <v>532</v>
      </c>
      <c r="F506" s="75" t="s">
        <v>288</v>
      </c>
      <c r="G506" s="75" t="str">
        <f>Dollars</f>
        <v>Dollars</v>
      </c>
      <c r="H506" s="75" t="str">
        <f>Nominal</f>
        <v>Nominal</v>
      </c>
      <c r="I506" s="75" t="str">
        <f>Mid_year</f>
        <v>Mid year</v>
      </c>
      <c r="J506" s="6"/>
      <c r="K506" s="105">
        <v>0</v>
      </c>
      <c r="L506" s="106">
        <v>0</v>
      </c>
      <c r="M506" s="107">
        <v>0</v>
      </c>
      <c r="N506" s="107">
        <v>0</v>
      </c>
      <c r="O506" s="107">
        <v>0</v>
      </c>
      <c r="P506" s="199">
        <v>0</v>
      </c>
      <c r="Q506" s="106">
        <v>0</v>
      </c>
      <c r="R506" s="107">
        <v>0</v>
      </c>
      <c r="S506" s="107">
        <v>0</v>
      </c>
      <c r="T506" s="103"/>
      <c r="U506" s="104"/>
      <c r="V506" s="103"/>
      <c r="W506" s="103"/>
      <c r="X506" s="103"/>
      <c r="Y506" s="103"/>
      <c r="Z506" s="104"/>
      <c r="AB506" s="101"/>
      <c r="AC506" s="101"/>
    </row>
    <row r="507" spans="1:29" x14ac:dyDescent="0.35">
      <c r="J507" s="6"/>
      <c r="L507" s="97"/>
      <c r="M507" s="91"/>
      <c r="N507" s="91"/>
      <c r="O507" s="91"/>
      <c r="P507" s="89"/>
      <c r="Q507" s="97"/>
      <c r="R507" s="91"/>
      <c r="S507" s="91"/>
      <c r="T507" s="91"/>
      <c r="U507" s="89"/>
      <c r="V507" s="91"/>
      <c r="W507" s="91"/>
      <c r="X507" s="91"/>
      <c r="Y507" s="91"/>
      <c r="Z507" s="89"/>
    </row>
    <row r="508" spans="1:29" ht="12.3" x14ac:dyDescent="0.35">
      <c r="D508" s="74" t="s">
        <v>533</v>
      </c>
      <c r="E508" s="74"/>
      <c r="F508" s="67" t="s">
        <v>134</v>
      </c>
      <c r="G508" s="67" t="str">
        <f>G503</f>
        <v>Dollars</v>
      </c>
      <c r="H508" s="67" t="str">
        <f>H503</f>
        <v>Nominal</v>
      </c>
      <c r="I508" s="67" t="str">
        <f>I503</f>
        <v>Mid year</v>
      </c>
      <c r="J508" s="6"/>
      <c r="K508" s="66">
        <f t="shared" ref="K508:Z508" si="67">SUM(K503:K506)</f>
        <v>0</v>
      </c>
      <c r="L508" s="99">
        <f t="shared" si="67"/>
        <v>0</v>
      </c>
      <c r="M508" s="66">
        <f t="shared" si="67"/>
        <v>0</v>
      </c>
      <c r="N508" s="66">
        <f t="shared" si="67"/>
        <v>0</v>
      </c>
      <c r="O508" s="66">
        <f t="shared" si="67"/>
        <v>0</v>
      </c>
      <c r="P508" s="90">
        <f t="shared" si="67"/>
        <v>11778438.073535288</v>
      </c>
      <c r="Q508" s="99">
        <f t="shared" si="67"/>
        <v>14968560.021434875</v>
      </c>
      <c r="R508" s="66">
        <f t="shared" si="67"/>
        <v>16150018.931937421</v>
      </c>
      <c r="S508" s="66">
        <f t="shared" si="67"/>
        <v>0</v>
      </c>
      <c r="T508" s="66">
        <f t="shared" si="67"/>
        <v>0</v>
      </c>
      <c r="U508" s="90">
        <f t="shared" si="67"/>
        <v>0</v>
      </c>
      <c r="V508" s="66">
        <f t="shared" si="67"/>
        <v>0</v>
      </c>
      <c r="W508" s="66">
        <f t="shared" si="67"/>
        <v>0</v>
      </c>
      <c r="X508" s="66">
        <f t="shared" si="67"/>
        <v>0</v>
      </c>
      <c r="Y508" s="66">
        <f t="shared" si="67"/>
        <v>0</v>
      </c>
      <c r="Z508" s="90">
        <f t="shared" si="67"/>
        <v>0</v>
      </c>
      <c r="AB508" s="66">
        <f>SUM(AB503:AB506)</f>
        <v>0</v>
      </c>
      <c r="AC508" s="66">
        <f>SUM(AC503:AC506)</f>
        <v>0</v>
      </c>
    </row>
    <row r="509" spans="1:29" s="6" customFormat="1" ht="11.25" customHeight="1" x14ac:dyDescent="0.35"/>
    <row r="510" spans="1:29" s="6" customFormat="1" ht="11.25" customHeight="1" x14ac:dyDescent="0.35">
      <c r="A510" s="70">
        <f>IF(SUM($Q510:$AC510)&gt;0,1,0)</f>
        <v>0</v>
      </c>
      <c r="D510" s="15" t="s">
        <v>139</v>
      </c>
      <c r="E510" s="15"/>
      <c r="K510" s="70">
        <f>IF(ISERROR(K508),1,0)</f>
        <v>0</v>
      </c>
      <c r="L510" s="70">
        <f t="shared" ref="L510:AC510" si="68">IF(ISERROR(L508),1,0)</f>
        <v>0</v>
      </c>
      <c r="M510" s="70">
        <f t="shared" si="68"/>
        <v>0</v>
      </c>
      <c r="N510" s="70">
        <f t="shared" si="68"/>
        <v>0</v>
      </c>
      <c r="O510" s="70">
        <f t="shared" si="68"/>
        <v>0</v>
      </c>
      <c r="P510" s="70">
        <f t="shared" si="68"/>
        <v>0</v>
      </c>
      <c r="Q510" s="70">
        <f t="shared" si="68"/>
        <v>0</v>
      </c>
      <c r="R510" s="70">
        <f t="shared" si="68"/>
        <v>0</v>
      </c>
      <c r="S510" s="70">
        <f t="shared" si="68"/>
        <v>0</v>
      </c>
      <c r="T510" s="70">
        <f t="shared" si="68"/>
        <v>0</v>
      </c>
      <c r="U510" s="70">
        <f t="shared" si="68"/>
        <v>0</v>
      </c>
      <c r="V510" s="70">
        <f t="shared" si="68"/>
        <v>0</v>
      </c>
      <c r="W510" s="70">
        <f t="shared" si="68"/>
        <v>0</v>
      </c>
      <c r="X510" s="70">
        <f t="shared" si="68"/>
        <v>0</v>
      </c>
      <c r="Y510" s="70">
        <f t="shared" si="68"/>
        <v>0</v>
      </c>
      <c r="Z510" s="70">
        <f t="shared" si="68"/>
        <v>0</v>
      </c>
      <c r="AB510" s="70">
        <f t="shared" si="68"/>
        <v>0</v>
      </c>
      <c r="AC510" s="70">
        <f t="shared" si="68"/>
        <v>0</v>
      </c>
    </row>
    <row r="511" spans="1:29" s="6" customFormat="1" ht="11.25" customHeight="1" x14ac:dyDescent="0.35">
      <c r="A511" s="70"/>
      <c r="D511" s="15"/>
      <c r="E511" s="15"/>
      <c r="K511" s="70"/>
      <c r="L511" s="70"/>
      <c r="M511" s="70"/>
      <c r="N511" s="70"/>
      <c r="O511" s="70"/>
      <c r="P511" s="70"/>
      <c r="Q511" s="70"/>
      <c r="R511" s="70"/>
      <c r="S511" s="70"/>
      <c r="T511" s="70"/>
      <c r="U511" s="70"/>
      <c r="V511" s="70"/>
      <c r="W511" s="70"/>
      <c r="X511" s="70"/>
      <c r="Y511" s="70"/>
      <c r="Z511" s="70"/>
      <c r="AB511" s="70"/>
      <c r="AC511" s="70"/>
    </row>
    <row r="512" spans="1:29" s="13" customFormat="1" ht="14.1" x14ac:dyDescent="0.35">
      <c r="C512" s="13" t="s">
        <v>267</v>
      </c>
    </row>
    <row r="513" spans="4:29" s="6" customFormat="1" ht="11.25" customHeight="1" x14ac:dyDescent="0.35"/>
    <row r="514" spans="4:29" ht="12.3" x14ac:dyDescent="0.35">
      <c r="D514" s="73" t="s">
        <v>534</v>
      </c>
      <c r="E514" s="73" t="s">
        <v>535</v>
      </c>
      <c r="F514" s="64" t="s">
        <v>65</v>
      </c>
      <c r="G514" s="64" t="s">
        <v>66</v>
      </c>
      <c r="H514" s="64" t="s">
        <v>67</v>
      </c>
      <c r="I514" s="64" t="s">
        <v>68</v>
      </c>
      <c r="J514" s="6"/>
      <c r="K514" s="64" t="str">
        <f t="shared" ref="K514:Z514" si="69">K$10</f>
        <v>RY09</v>
      </c>
      <c r="L514" s="96" t="str">
        <f t="shared" si="69"/>
        <v>RY10</v>
      </c>
      <c r="M514" s="64" t="str">
        <f t="shared" si="69"/>
        <v>RY11</v>
      </c>
      <c r="N514" s="64" t="str">
        <f t="shared" si="69"/>
        <v>RY12</v>
      </c>
      <c r="O514" s="64" t="str">
        <f t="shared" si="69"/>
        <v>RY13</v>
      </c>
      <c r="P514" s="88" t="str">
        <f t="shared" si="69"/>
        <v>RY14</v>
      </c>
      <c r="Q514" s="96" t="str">
        <f t="shared" si="69"/>
        <v>RY15</v>
      </c>
      <c r="R514" s="64" t="str">
        <f t="shared" si="69"/>
        <v>RY16</v>
      </c>
      <c r="S514" s="64" t="str">
        <f t="shared" si="69"/>
        <v>RY17</v>
      </c>
      <c r="T514" s="64" t="str">
        <f t="shared" si="69"/>
        <v>RY18</v>
      </c>
      <c r="U514" s="88" t="str">
        <f t="shared" si="69"/>
        <v>RY19</v>
      </c>
      <c r="V514" s="64" t="str">
        <f t="shared" si="69"/>
        <v>RY20</v>
      </c>
      <c r="W514" s="64" t="str">
        <f t="shared" si="69"/>
        <v>RY21</v>
      </c>
      <c r="X514" s="64" t="str">
        <f t="shared" si="69"/>
        <v>RY22</v>
      </c>
      <c r="Y514" s="64" t="str">
        <f t="shared" si="69"/>
        <v>RY23</v>
      </c>
      <c r="Z514" s="88" t="str">
        <f t="shared" si="69"/>
        <v>RY24</v>
      </c>
      <c r="AB514" s="72" t="str">
        <f>AB$10</f>
        <v>RY15-RY19</v>
      </c>
      <c r="AC514" s="72" t="str">
        <f>AC$10</f>
        <v>RY20-RY24</v>
      </c>
    </row>
    <row r="515" spans="4:29" x14ac:dyDescent="0.35">
      <c r="J515" s="6"/>
      <c r="L515" s="97"/>
      <c r="M515" s="91"/>
      <c r="N515" s="91"/>
      <c r="O515" s="91"/>
      <c r="P515" s="89"/>
      <c r="Q515" s="97"/>
      <c r="R515" s="91"/>
      <c r="S515" s="91"/>
      <c r="T515" s="91"/>
      <c r="U515" s="89"/>
      <c r="V515" s="91"/>
      <c r="W515" s="91"/>
      <c r="X515" s="91"/>
      <c r="Y515" s="91"/>
      <c r="Z515" s="89"/>
    </row>
    <row r="516" spans="4:29" ht="12.3" x14ac:dyDescent="0.35">
      <c r="D516" s="15" t="s">
        <v>194</v>
      </c>
      <c r="E516" s="15" t="s">
        <v>536</v>
      </c>
      <c r="F516" s="75" t="s">
        <v>288</v>
      </c>
      <c r="G516" s="75" t="str">
        <f t="shared" ref="G516:G531" si="70">Dollars</f>
        <v>Dollars</v>
      </c>
      <c r="H516" s="75" t="str">
        <f t="shared" ref="H516:H531" si="71">Nominal</f>
        <v>Nominal</v>
      </c>
      <c r="I516" s="75" t="str">
        <f t="shared" ref="I516:I531" si="72">Mid_year</f>
        <v>Mid year</v>
      </c>
      <c r="J516" s="6"/>
      <c r="K516" s="101"/>
      <c r="L516" s="102"/>
      <c r="M516" s="103"/>
      <c r="N516" s="103"/>
      <c r="O516" s="103"/>
      <c r="P516" s="104"/>
      <c r="Q516" s="102"/>
      <c r="R516" s="103"/>
      <c r="S516" s="103"/>
      <c r="T516" s="103"/>
      <c r="U516" s="104"/>
      <c r="V516" s="103"/>
      <c r="W516" s="103"/>
      <c r="X516" s="103"/>
      <c r="Y516" s="103"/>
      <c r="Z516" s="104"/>
      <c r="AB516" s="65">
        <f>SUM(Q516:U516)</f>
        <v>0</v>
      </c>
      <c r="AC516" s="65">
        <f>SUM(V516:Z516)</f>
        <v>0</v>
      </c>
    </row>
    <row r="517" spans="4:29" ht="12.3" x14ac:dyDescent="0.35">
      <c r="D517" s="15" t="s">
        <v>195</v>
      </c>
      <c r="E517" s="15" t="s">
        <v>537</v>
      </c>
      <c r="F517" s="75" t="s">
        <v>288</v>
      </c>
      <c r="G517" s="75" t="str">
        <f t="shared" si="70"/>
        <v>Dollars</v>
      </c>
      <c r="H517" s="75" t="str">
        <f t="shared" si="71"/>
        <v>Nominal</v>
      </c>
      <c r="I517" s="75" t="str">
        <f t="shared" si="72"/>
        <v>Mid year</v>
      </c>
      <c r="J517" s="6"/>
      <c r="K517" s="101"/>
      <c r="L517" s="102"/>
      <c r="M517" s="103"/>
      <c r="N517" s="103"/>
      <c r="O517" s="103"/>
      <c r="P517" s="104"/>
      <c r="Q517" s="102"/>
      <c r="R517" s="103"/>
      <c r="S517" s="103"/>
      <c r="T517" s="103"/>
      <c r="U517" s="104"/>
      <c r="V517" s="103"/>
      <c r="W517" s="103"/>
      <c r="X517" s="103"/>
      <c r="Y517" s="103"/>
      <c r="Z517" s="104"/>
      <c r="AB517" s="65">
        <f t="shared" ref="AB517:AB530" si="73">SUM(Q517:U517)</f>
        <v>0</v>
      </c>
      <c r="AC517" s="65">
        <f t="shared" ref="AC517:AC530" si="74">SUM(V517:Z517)</f>
        <v>0</v>
      </c>
    </row>
    <row r="518" spans="4:29" ht="12.3" x14ac:dyDescent="0.35">
      <c r="D518" s="15" t="s">
        <v>163</v>
      </c>
      <c r="E518" s="15" t="s">
        <v>538</v>
      </c>
      <c r="F518" s="75" t="s">
        <v>288</v>
      </c>
      <c r="G518" s="75" t="str">
        <f t="shared" si="70"/>
        <v>Dollars</v>
      </c>
      <c r="H518" s="75" t="str">
        <f t="shared" si="71"/>
        <v>Nominal</v>
      </c>
      <c r="I518" s="75" t="str">
        <f t="shared" si="72"/>
        <v>Mid year</v>
      </c>
      <c r="J518" s="6"/>
      <c r="K518" s="101"/>
      <c r="L518" s="102"/>
      <c r="M518" s="103"/>
      <c r="N518" s="103"/>
      <c r="O518" s="103"/>
      <c r="P518" s="104"/>
      <c r="Q518" s="102"/>
      <c r="R518" s="103"/>
      <c r="S518" s="103"/>
      <c r="T518" s="103"/>
      <c r="U518" s="104"/>
      <c r="V518" s="103"/>
      <c r="W518" s="103"/>
      <c r="X518" s="103"/>
      <c r="Y518" s="103"/>
      <c r="Z518" s="104"/>
      <c r="AB518" s="65">
        <f t="shared" si="73"/>
        <v>0</v>
      </c>
      <c r="AC518" s="65">
        <f t="shared" si="74"/>
        <v>0</v>
      </c>
    </row>
    <row r="519" spans="4:29" ht="12.3" x14ac:dyDescent="0.35">
      <c r="D519" s="15" t="s">
        <v>470</v>
      </c>
      <c r="E519" s="15" t="s">
        <v>539</v>
      </c>
      <c r="F519" s="75" t="s">
        <v>288</v>
      </c>
      <c r="G519" s="75" t="str">
        <f t="shared" si="70"/>
        <v>Dollars</v>
      </c>
      <c r="H519" s="75" t="str">
        <f t="shared" si="71"/>
        <v>Nominal</v>
      </c>
      <c r="I519" s="75" t="str">
        <f t="shared" si="72"/>
        <v>Mid year</v>
      </c>
      <c r="J519" s="6"/>
      <c r="K519" s="105">
        <v>0</v>
      </c>
      <c r="L519" s="106">
        <v>0</v>
      </c>
      <c r="M519" s="107">
        <v>0</v>
      </c>
      <c r="N519" s="107">
        <v>0</v>
      </c>
      <c r="O519" s="107">
        <v>0</v>
      </c>
      <c r="P519" s="199">
        <v>56117.817000000003</v>
      </c>
      <c r="Q519" s="106">
        <v>9165.4045000000006</v>
      </c>
      <c r="R519" s="107">
        <v>6440.8190000000004</v>
      </c>
      <c r="S519" s="107">
        <v>5092.7974999999997</v>
      </c>
      <c r="T519" s="103"/>
      <c r="U519" s="104"/>
      <c r="V519" s="103"/>
      <c r="W519" s="103"/>
      <c r="X519" s="103"/>
      <c r="Y519" s="103"/>
      <c r="Z519" s="104"/>
      <c r="AB519" s="101"/>
      <c r="AC519" s="101"/>
    </row>
    <row r="520" spans="4:29" ht="12.3" x14ac:dyDescent="0.35">
      <c r="D520" s="15" t="s">
        <v>470</v>
      </c>
      <c r="E520" s="15" t="s">
        <v>540</v>
      </c>
      <c r="F520" s="75" t="s">
        <v>288</v>
      </c>
      <c r="G520" s="75" t="str">
        <f t="shared" si="70"/>
        <v>Dollars</v>
      </c>
      <c r="H520" s="75" t="str">
        <f t="shared" si="71"/>
        <v>Nominal</v>
      </c>
      <c r="I520" s="75" t="str">
        <f t="shared" si="72"/>
        <v>Mid year</v>
      </c>
      <c r="J520" s="6"/>
      <c r="K520" s="101"/>
      <c r="L520" s="102"/>
      <c r="M520" s="103"/>
      <c r="N520" s="103"/>
      <c r="O520" s="103"/>
      <c r="P520" s="104"/>
      <c r="Q520" s="102"/>
      <c r="R520" s="103"/>
      <c r="S520" s="103"/>
      <c r="T520" s="103"/>
      <c r="U520" s="104"/>
      <c r="V520" s="103"/>
      <c r="W520" s="103"/>
      <c r="X520" s="103"/>
      <c r="Y520" s="103"/>
      <c r="Z520" s="104"/>
      <c r="AB520" s="65">
        <f t="shared" si="73"/>
        <v>0</v>
      </c>
      <c r="AC520" s="65">
        <f t="shared" si="74"/>
        <v>0</v>
      </c>
    </row>
    <row r="521" spans="4:29" ht="12.3" x14ac:dyDescent="0.35">
      <c r="D521" s="15" t="s">
        <v>470</v>
      </c>
      <c r="E521" s="15" t="s">
        <v>541</v>
      </c>
      <c r="F521" s="75" t="s">
        <v>288</v>
      </c>
      <c r="G521" s="75" t="str">
        <f t="shared" si="70"/>
        <v>Dollars</v>
      </c>
      <c r="H521" s="75" t="str">
        <f t="shared" si="71"/>
        <v>Nominal</v>
      </c>
      <c r="I521" s="75" t="str">
        <f t="shared" si="72"/>
        <v>Mid year</v>
      </c>
      <c r="J521" s="6"/>
      <c r="K521" s="105">
        <v>0</v>
      </c>
      <c r="L521" s="106">
        <v>0</v>
      </c>
      <c r="M521" s="107">
        <v>0</v>
      </c>
      <c r="N521" s="107">
        <v>0</v>
      </c>
      <c r="O521" s="107">
        <v>0</v>
      </c>
      <c r="P521" s="199">
        <v>0</v>
      </c>
      <c r="Q521" s="106">
        <v>0</v>
      </c>
      <c r="R521" s="107">
        <v>0</v>
      </c>
      <c r="S521" s="107">
        <v>721.11781497165748</v>
      </c>
      <c r="T521" s="103"/>
      <c r="U521" s="104"/>
      <c r="V521" s="103"/>
      <c r="W521" s="103"/>
      <c r="X521" s="103"/>
      <c r="Y521" s="103"/>
      <c r="Z521" s="104"/>
      <c r="AB521" s="101"/>
      <c r="AC521" s="101"/>
    </row>
    <row r="522" spans="4:29" ht="12.3" x14ac:dyDescent="0.35">
      <c r="D522" s="15" t="s">
        <v>542</v>
      </c>
      <c r="E522" s="15" t="s">
        <v>543</v>
      </c>
      <c r="F522" s="75" t="s">
        <v>288</v>
      </c>
      <c r="G522" s="75" t="str">
        <f t="shared" si="70"/>
        <v>Dollars</v>
      </c>
      <c r="H522" s="75" t="str">
        <f t="shared" si="71"/>
        <v>Nominal</v>
      </c>
      <c r="I522" s="75" t="str">
        <f t="shared" si="72"/>
        <v>Mid year</v>
      </c>
      <c r="J522" s="6"/>
      <c r="K522" s="105">
        <v>0</v>
      </c>
      <c r="L522" s="106">
        <v>0</v>
      </c>
      <c r="M522" s="107">
        <v>0</v>
      </c>
      <c r="N522" s="107">
        <v>0</v>
      </c>
      <c r="O522" s="107">
        <v>0</v>
      </c>
      <c r="P522" s="199">
        <v>4560227.7826253967</v>
      </c>
      <c r="Q522" s="106">
        <v>2944245.5354182515</v>
      </c>
      <c r="R522" s="107">
        <v>1884054.1190581974</v>
      </c>
      <c r="S522" s="107">
        <v>1187452.277861214</v>
      </c>
      <c r="T522" s="103"/>
      <c r="U522" s="104"/>
      <c r="V522" s="103"/>
      <c r="W522" s="103"/>
      <c r="X522" s="103"/>
      <c r="Y522" s="103"/>
      <c r="Z522" s="104"/>
      <c r="AB522" s="101"/>
      <c r="AC522" s="101"/>
    </row>
    <row r="523" spans="4:29" ht="12.3" x14ac:dyDescent="0.35">
      <c r="D523" s="15" t="s">
        <v>125</v>
      </c>
      <c r="E523" s="15" t="s">
        <v>544</v>
      </c>
      <c r="F523" s="75" t="s">
        <v>288</v>
      </c>
      <c r="G523" s="75" t="str">
        <f t="shared" si="70"/>
        <v>Dollars</v>
      </c>
      <c r="H523" s="75" t="str">
        <f t="shared" si="71"/>
        <v>Nominal</v>
      </c>
      <c r="I523" s="75" t="str">
        <f t="shared" si="72"/>
        <v>Mid year</v>
      </c>
      <c r="J523" s="6"/>
      <c r="K523" s="105">
        <v>0</v>
      </c>
      <c r="L523" s="106">
        <v>0</v>
      </c>
      <c r="M523" s="107">
        <v>0</v>
      </c>
      <c r="N523" s="107">
        <v>0</v>
      </c>
      <c r="O523" s="107">
        <v>0</v>
      </c>
      <c r="P523" s="199">
        <v>3200200.0718485597</v>
      </c>
      <c r="Q523" s="106">
        <v>2497284.9878024426</v>
      </c>
      <c r="R523" s="107">
        <v>2006665.551572904</v>
      </c>
      <c r="S523" s="107">
        <v>1087843.3791620433</v>
      </c>
      <c r="T523" s="103"/>
      <c r="U523" s="104"/>
      <c r="V523" s="103"/>
      <c r="W523" s="103"/>
      <c r="X523" s="103"/>
      <c r="Y523" s="103"/>
      <c r="Z523" s="104"/>
      <c r="AB523" s="101"/>
      <c r="AC523" s="101"/>
    </row>
    <row r="524" spans="4:29" ht="12.3" x14ac:dyDescent="0.35">
      <c r="D524" s="15" t="s">
        <v>196</v>
      </c>
      <c r="E524" s="15" t="s">
        <v>545</v>
      </c>
      <c r="F524" s="75" t="s">
        <v>288</v>
      </c>
      <c r="G524" s="75" t="str">
        <f t="shared" si="70"/>
        <v>Dollars</v>
      </c>
      <c r="H524" s="75" t="str">
        <f t="shared" si="71"/>
        <v>Nominal</v>
      </c>
      <c r="I524" s="75" t="str">
        <f t="shared" si="72"/>
        <v>Mid year</v>
      </c>
      <c r="J524" s="6"/>
      <c r="K524" s="105">
        <v>0</v>
      </c>
      <c r="L524" s="106">
        <v>0</v>
      </c>
      <c r="M524" s="107">
        <v>0</v>
      </c>
      <c r="N524" s="107">
        <v>0</v>
      </c>
      <c r="O524" s="107">
        <v>0</v>
      </c>
      <c r="P524" s="199">
        <v>1029186.81</v>
      </c>
      <c r="Q524" s="106">
        <v>716603.60000000009</v>
      </c>
      <c r="R524" s="107">
        <v>810759.98000000056</v>
      </c>
      <c r="S524" s="107">
        <v>566742.69999999972</v>
      </c>
      <c r="T524" s="103"/>
      <c r="U524" s="104"/>
      <c r="V524" s="103"/>
      <c r="W524" s="103"/>
      <c r="X524" s="103"/>
      <c r="Y524" s="103"/>
      <c r="Z524" s="104"/>
      <c r="AB524" s="101"/>
      <c r="AC524" s="101"/>
    </row>
    <row r="525" spans="4:29" ht="12.3" x14ac:dyDescent="0.35">
      <c r="D525" s="15" t="s">
        <v>123</v>
      </c>
      <c r="E525" s="15" t="s">
        <v>546</v>
      </c>
      <c r="F525" s="75" t="s">
        <v>288</v>
      </c>
      <c r="G525" s="75" t="str">
        <f t="shared" si="70"/>
        <v>Dollars</v>
      </c>
      <c r="H525" s="75" t="str">
        <f t="shared" si="71"/>
        <v>Nominal</v>
      </c>
      <c r="I525" s="75" t="str">
        <f t="shared" si="72"/>
        <v>Mid year</v>
      </c>
      <c r="J525" s="6"/>
      <c r="K525" s="105">
        <v>0</v>
      </c>
      <c r="L525" s="106">
        <v>0</v>
      </c>
      <c r="M525" s="107">
        <v>0</v>
      </c>
      <c r="N525" s="107">
        <v>0</v>
      </c>
      <c r="O525" s="107">
        <v>0</v>
      </c>
      <c r="P525" s="199">
        <v>0</v>
      </c>
      <c r="Q525" s="106">
        <v>0</v>
      </c>
      <c r="R525" s="107">
        <v>0</v>
      </c>
      <c r="S525" s="107">
        <v>0</v>
      </c>
      <c r="T525" s="103"/>
      <c r="U525" s="104"/>
      <c r="V525" s="103"/>
      <c r="W525" s="103"/>
      <c r="X525" s="103"/>
      <c r="Y525" s="103"/>
      <c r="Z525" s="104"/>
      <c r="AB525" s="101"/>
      <c r="AC525" s="101"/>
    </row>
    <row r="526" spans="4:29" ht="12.3" x14ac:dyDescent="0.35">
      <c r="D526" s="15" t="s">
        <v>122</v>
      </c>
      <c r="E526" s="15" t="s">
        <v>547</v>
      </c>
      <c r="F526" s="75" t="s">
        <v>288</v>
      </c>
      <c r="G526" s="75" t="str">
        <f t="shared" si="70"/>
        <v>Dollars</v>
      </c>
      <c r="H526" s="75" t="str">
        <f t="shared" si="71"/>
        <v>Nominal</v>
      </c>
      <c r="I526" s="75" t="str">
        <f t="shared" si="72"/>
        <v>Mid year</v>
      </c>
      <c r="J526" s="6"/>
      <c r="K526" s="105">
        <v>0</v>
      </c>
      <c r="L526" s="106">
        <v>0</v>
      </c>
      <c r="M526" s="107">
        <v>0</v>
      </c>
      <c r="N526" s="107">
        <v>0</v>
      </c>
      <c r="O526" s="107">
        <v>0</v>
      </c>
      <c r="P526" s="199">
        <v>1031369.8665081891</v>
      </c>
      <c r="Q526" s="106">
        <v>1051412.6709466206</v>
      </c>
      <c r="R526" s="107">
        <v>1559440.6081679396</v>
      </c>
      <c r="S526" s="107">
        <v>1078148.9999999998</v>
      </c>
      <c r="T526" s="103"/>
      <c r="U526" s="104"/>
      <c r="V526" s="103"/>
      <c r="W526" s="103"/>
      <c r="X526" s="103"/>
      <c r="Y526" s="103"/>
      <c r="Z526" s="104"/>
      <c r="AB526" s="101"/>
      <c r="AC526" s="101"/>
    </row>
    <row r="527" spans="4:29" ht="12.3" x14ac:dyDescent="0.35">
      <c r="D527" s="15" t="s">
        <v>548</v>
      </c>
      <c r="E527" s="15" t="s">
        <v>549</v>
      </c>
      <c r="F527" s="75" t="s">
        <v>288</v>
      </c>
      <c r="G527" s="75" t="str">
        <f t="shared" si="70"/>
        <v>Dollars</v>
      </c>
      <c r="H527" s="75" t="str">
        <f t="shared" si="71"/>
        <v>Nominal</v>
      </c>
      <c r="I527" s="75" t="str">
        <f t="shared" si="72"/>
        <v>Mid year</v>
      </c>
      <c r="J527" s="6"/>
      <c r="K527" s="105">
        <v>0</v>
      </c>
      <c r="L527" s="106">
        <v>0</v>
      </c>
      <c r="M527" s="107">
        <v>0</v>
      </c>
      <c r="N527" s="107">
        <v>0</v>
      </c>
      <c r="O527" s="107">
        <v>0</v>
      </c>
      <c r="P527" s="199">
        <v>9527.1496542571931</v>
      </c>
      <c r="Q527" s="106">
        <v>7110.4936113793528</v>
      </c>
      <c r="R527" s="107">
        <v>25857.498413368961</v>
      </c>
      <c r="S527" s="107">
        <v>5904.0999999999995</v>
      </c>
      <c r="T527" s="103"/>
      <c r="U527" s="104"/>
      <c r="V527" s="103"/>
      <c r="W527" s="103"/>
      <c r="X527" s="103"/>
      <c r="Y527" s="103"/>
      <c r="Z527" s="104"/>
      <c r="AB527" s="101"/>
      <c r="AC527" s="101"/>
    </row>
    <row r="528" spans="4:29" ht="12.3" x14ac:dyDescent="0.35">
      <c r="D528" s="15" t="s">
        <v>550</v>
      </c>
      <c r="E528" s="15" t="s">
        <v>551</v>
      </c>
      <c r="F528" s="75" t="s">
        <v>288</v>
      </c>
      <c r="G528" s="75" t="str">
        <f t="shared" si="70"/>
        <v>Dollars</v>
      </c>
      <c r="H528" s="75" t="str">
        <f t="shared" si="71"/>
        <v>Nominal</v>
      </c>
      <c r="I528" s="75" t="str">
        <f t="shared" si="72"/>
        <v>Mid year</v>
      </c>
      <c r="J528" s="6"/>
      <c r="K528" s="105">
        <v>0</v>
      </c>
      <c r="L528" s="106">
        <v>0</v>
      </c>
      <c r="M528" s="107">
        <v>0</v>
      </c>
      <c r="N528" s="107">
        <v>0</v>
      </c>
      <c r="O528" s="107">
        <v>0</v>
      </c>
      <c r="P528" s="199">
        <v>654676.94727088162</v>
      </c>
      <c r="Q528" s="106">
        <v>958917.70984909276</v>
      </c>
      <c r="R528" s="107">
        <v>1492069.1217004808</v>
      </c>
      <c r="S528" s="107">
        <v>733974.85999999987</v>
      </c>
      <c r="T528" s="103"/>
      <c r="U528" s="104"/>
      <c r="V528" s="103"/>
      <c r="W528" s="103"/>
      <c r="X528" s="103"/>
      <c r="Y528" s="103"/>
      <c r="Z528" s="104"/>
      <c r="AB528" s="101"/>
      <c r="AC528" s="101"/>
    </row>
    <row r="529" spans="1:29" ht="12.3" x14ac:dyDescent="0.35">
      <c r="D529" s="15" t="s">
        <v>552</v>
      </c>
      <c r="E529" s="15" t="s">
        <v>553</v>
      </c>
      <c r="F529" s="75" t="s">
        <v>288</v>
      </c>
      <c r="G529" s="75" t="str">
        <f t="shared" si="70"/>
        <v>Dollars</v>
      </c>
      <c r="H529" s="75" t="str">
        <f t="shared" si="71"/>
        <v>Nominal</v>
      </c>
      <c r="I529" s="75" t="str">
        <f t="shared" si="72"/>
        <v>Mid year</v>
      </c>
      <c r="J529" s="6"/>
      <c r="K529" s="105">
        <v>0</v>
      </c>
      <c r="L529" s="106">
        <v>0</v>
      </c>
      <c r="M529" s="107">
        <v>0</v>
      </c>
      <c r="N529" s="107">
        <v>0</v>
      </c>
      <c r="O529" s="107">
        <v>0</v>
      </c>
      <c r="P529" s="199">
        <v>4854403.2743477384</v>
      </c>
      <c r="Q529" s="106">
        <v>7523050.9668884706</v>
      </c>
      <c r="R529" s="107">
        <v>6107926.9084362695</v>
      </c>
      <c r="S529" s="107">
        <v>6252862.9845339321</v>
      </c>
      <c r="T529" s="103"/>
      <c r="U529" s="104"/>
      <c r="V529" s="103"/>
      <c r="W529" s="103"/>
      <c r="X529" s="103"/>
      <c r="Y529" s="103"/>
      <c r="Z529" s="104"/>
      <c r="AB529" s="101"/>
      <c r="AC529" s="101"/>
    </row>
    <row r="530" spans="1:29" ht="12.3" x14ac:dyDescent="0.35">
      <c r="D530" s="15" t="s">
        <v>554</v>
      </c>
      <c r="E530" s="15" t="s">
        <v>555</v>
      </c>
      <c r="F530" s="75" t="s">
        <v>288</v>
      </c>
      <c r="G530" s="75" t="str">
        <f t="shared" si="70"/>
        <v>Dollars</v>
      </c>
      <c r="H530" s="75" t="str">
        <f t="shared" si="71"/>
        <v>Nominal</v>
      </c>
      <c r="I530" s="75" t="str">
        <f t="shared" si="72"/>
        <v>Mid year</v>
      </c>
      <c r="J530" s="6"/>
      <c r="K530" s="101"/>
      <c r="L530" s="102"/>
      <c r="M530" s="103"/>
      <c r="N530" s="103"/>
      <c r="O530" s="103"/>
      <c r="P530" s="104"/>
      <c r="Q530" s="102"/>
      <c r="R530" s="103"/>
      <c r="S530" s="103"/>
      <c r="T530" s="103"/>
      <c r="U530" s="104"/>
      <c r="V530" s="103"/>
      <c r="W530" s="103"/>
      <c r="X530" s="103"/>
      <c r="Y530" s="103"/>
      <c r="Z530" s="104"/>
      <c r="AB530" s="65">
        <f t="shared" si="73"/>
        <v>0</v>
      </c>
      <c r="AC530" s="65">
        <f t="shared" si="74"/>
        <v>0</v>
      </c>
    </row>
    <row r="531" spans="1:29" ht="12.3" x14ac:dyDescent="0.35">
      <c r="D531" s="15"/>
      <c r="E531" s="15" t="s">
        <v>556</v>
      </c>
      <c r="F531" s="75" t="s">
        <v>288</v>
      </c>
      <c r="G531" s="75" t="str">
        <f t="shared" si="70"/>
        <v>Dollars</v>
      </c>
      <c r="H531" s="75" t="str">
        <f t="shared" si="71"/>
        <v>Nominal</v>
      </c>
      <c r="I531" s="75" t="str">
        <f t="shared" si="72"/>
        <v>Mid year</v>
      </c>
      <c r="J531" s="6"/>
      <c r="K531" s="105">
        <v>0</v>
      </c>
      <c r="L531" s="106">
        <v>0</v>
      </c>
      <c r="M531" s="107">
        <v>0</v>
      </c>
      <c r="N531" s="107">
        <v>0</v>
      </c>
      <c r="O531" s="107">
        <v>0</v>
      </c>
      <c r="P531" s="199">
        <v>559909.92424334423</v>
      </c>
      <c r="Q531" s="106">
        <v>621174.50511259225</v>
      </c>
      <c r="R531" s="107">
        <v>704673.63739070389</v>
      </c>
      <c r="S531" s="107">
        <v>405079.60452228005</v>
      </c>
      <c r="T531" s="103"/>
      <c r="U531" s="104"/>
      <c r="V531" s="103"/>
      <c r="W531" s="103"/>
      <c r="X531" s="103"/>
      <c r="Y531" s="103"/>
      <c r="Z531" s="104"/>
      <c r="AB531" s="101"/>
      <c r="AC531" s="101"/>
    </row>
    <row r="532" spans="1:29" x14ac:dyDescent="0.35">
      <c r="J532" s="6"/>
      <c r="L532" s="97"/>
      <c r="M532" s="91"/>
      <c r="N532" s="91"/>
      <c r="O532" s="91"/>
      <c r="P532" s="89"/>
      <c r="Q532" s="97"/>
      <c r="R532" s="91"/>
      <c r="S532" s="91"/>
      <c r="T532" s="91"/>
      <c r="U532" s="89"/>
      <c r="V532" s="91"/>
      <c r="W532" s="91"/>
      <c r="X532" s="91"/>
      <c r="Y532" s="91"/>
      <c r="Z532" s="89"/>
    </row>
    <row r="533" spans="1:29" ht="12.3" x14ac:dyDescent="0.35">
      <c r="D533" s="74" t="s">
        <v>557</v>
      </c>
      <c r="E533" s="74"/>
      <c r="F533" s="67" t="s">
        <v>134</v>
      </c>
      <c r="G533" s="67" t="str">
        <f>G516</f>
        <v>Dollars</v>
      </c>
      <c r="H533" s="67" t="str">
        <f>H516</f>
        <v>Nominal</v>
      </c>
      <c r="I533" s="67" t="str">
        <f>I516</f>
        <v>Mid year</v>
      </c>
      <c r="J533" s="6"/>
      <c r="K533" s="66">
        <f t="shared" ref="K533:Z533" si="75">SUM(K516:K531)</f>
        <v>0</v>
      </c>
      <c r="L533" s="99">
        <f t="shared" si="75"/>
        <v>0</v>
      </c>
      <c r="M533" s="66">
        <f t="shared" si="75"/>
        <v>0</v>
      </c>
      <c r="N533" s="66">
        <f t="shared" si="75"/>
        <v>0</v>
      </c>
      <c r="O533" s="66">
        <f t="shared" si="75"/>
        <v>0</v>
      </c>
      <c r="P533" s="90">
        <f t="shared" si="75"/>
        <v>15955619.643498367</v>
      </c>
      <c r="Q533" s="99">
        <f t="shared" si="75"/>
        <v>16328965.874128848</v>
      </c>
      <c r="R533" s="66">
        <f t="shared" si="75"/>
        <v>14597888.243739866</v>
      </c>
      <c r="S533" s="66">
        <f t="shared" si="75"/>
        <v>11323822.82139444</v>
      </c>
      <c r="T533" s="66">
        <f t="shared" si="75"/>
        <v>0</v>
      </c>
      <c r="U533" s="90">
        <f t="shared" si="75"/>
        <v>0</v>
      </c>
      <c r="V533" s="66">
        <f t="shared" si="75"/>
        <v>0</v>
      </c>
      <c r="W533" s="66">
        <f t="shared" si="75"/>
        <v>0</v>
      </c>
      <c r="X533" s="66">
        <f t="shared" si="75"/>
        <v>0</v>
      </c>
      <c r="Y533" s="66">
        <f t="shared" si="75"/>
        <v>0</v>
      </c>
      <c r="Z533" s="90">
        <f t="shared" si="75"/>
        <v>0</v>
      </c>
      <c r="AB533" s="66">
        <f>SUM(AB516:AB531)</f>
        <v>0</v>
      </c>
      <c r="AC533" s="66">
        <f>SUM(AC516:AC531)</f>
        <v>0</v>
      </c>
    </row>
    <row r="534" spans="1:29" s="6" customFormat="1" ht="11.25" customHeight="1" x14ac:dyDescent="0.35"/>
    <row r="535" spans="1:29" s="6" customFormat="1" ht="11.25" customHeight="1" x14ac:dyDescent="0.35">
      <c r="A535" s="70">
        <f>IF(SUM($Q535:$AC535)&gt;0,1,0)</f>
        <v>0</v>
      </c>
      <c r="D535" s="15" t="s">
        <v>139</v>
      </c>
      <c r="E535" s="15"/>
      <c r="K535" s="70">
        <f>IF(ISERROR(K533),1,0)</f>
        <v>0</v>
      </c>
      <c r="L535" s="70">
        <f t="shared" ref="L535:Z535" si="76">IF(ISERROR(L533),1,0)</f>
        <v>0</v>
      </c>
      <c r="M535" s="70">
        <f t="shared" si="76"/>
        <v>0</v>
      </c>
      <c r="N535" s="70">
        <f t="shared" si="76"/>
        <v>0</v>
      </c>
      <c r="O535" s="70">
        <f t="shared" si="76"/>
        <v>0</v>
      </c>
      <c r="P535" s="70">
        <f t="shared" si="76"/>
        <v>0</v>
      </c>
      <c r="Q535" s="70">
        <f t="shared" si="76"/>
        <v>0</v>
      </c>
      <c r="R535" s="70">
        <f t="shared" si="76"/>
        <v>0</v>
      </c>
      <c r="S535" s="70">
        <f t="shared" si="76"/>
        <v>0</v>
      </c>
      <c r="T535" s="70">
        <f t="shared" si="76"/>
        <v>0</v>
      </c>
      <c r="U535" s="70">
        <f t="shared" si="76"/>
        <v>0</v>
      </c>
      <c r="V535" s="70">
        <f t="shared" si="76"/>
        <v>0</v>
      </c>
      <c r="W535" s="70">
        <f t="shared" si="76"/>
        <v>0</v>
      </c>
      <c r="X535" s="70">
        <f t="shared" si="76"/>
        <v>0</v>
      </c>
      <c r="Y535" s="70">
        <f t="shared" si="76"/>
        <v>0</v>
      </c>
      <c r="Z535" s="70">
        <f t="shared" si="76"/>
        <v>0</v>
      </c>
      <c r="AB535" s="70">
        <f t="shared" ref="AB535:AC535" si="77">IF(ISERROR(AB533),1,0)</f>
        <v>0</v>
      </c>
      <c r="AC535" s="70">
        <f t="shared" si="77"/>
        <v>0</v>
      </c>
    </row>
    <row r="536" spans="1:29" s="6" customFormat="1" ht="11.25" customHeight="1" x14ac:dyDescent="0.35">
      <c r="A536" s="70"/>
      <c r="D536" s="15"/>
      <c r="E536" s="15"/>
      <c r="K536" s="70"/>
      <c r="L536" s="70"/>
      <c r="M536" s="70"/>
      <c r="N536" s="70"/>
      <c r="O536" s="70"/>
      <c r="P536" s="70"/>
      <c r="Q536" s="70"/>
      <c r="R536" s="70"/>
      <c r="S536" s="70"/>
      <c r="T536" s="70"/>
      <c r="U536" s="70"/>
      <c r="V536" s="70"/>
      <c r="W536" s="70"/>
      <c r="X536" s="70"/>
      <c r="Y536" s="70"/>
      <c r="Z536" s="70"/>
      <c r="AB536" s="70"/>
      <c r="AC536" s="70"/>
    </row>
    <row r="537" spans="1:29" s="13" customFormat="1" ht="14.1" x14ac:dyDescent="0.35">
      <c r="C537" s="13" t="s">
        <v>268</v>
      </c>
    </row>
    <row r="538" spans="1:29" s="6" customFormat="1" ht="11.25" customHeight="1" x14ac:dyDescent="0.35"/>
    <row r="539" spans="1:29" ht="12.3" x14ac:dyDescent="0.35">
      <c r="D539" s="73" t="s">
        <v>534</v>
      </c>
      <c r="E539" s="73" t="s">
        <v>535</v>
      </c>
      <c r="F539" s="64" t="s">
        <v>65</v>
      </c>
      <c r="G539" s="64" t="s">
        <v>66</v>
      </c>
      <c r="H539" s="64" t="s">
        <v>67</v>
      </c>
      <c r="I539" s="64" t="s">
        <v>68</v>
      </c>
      <c r="J539" s="6"/>
      <c r="K539" s="64" t="str">
        <f t="shared" ref="K539:Z539" si="78">K$10</f>
        <v>RY09</v>
      </c>
      <c r="L539" s="96" t="str">
        <f t="shared" si="78"/>
        <v>RY10</v>
      </c>
      <c r="M539" s="64" t="str">
        <f t="shared" si="78"/>
        <v>RY11</v>
      </c>
      <c r="N539" s="64" t="str">
        <f t="shared" si="78"/>
        <v>RY12</v>
      </c>
      <c r="O539" s="64" t="str">
        <f t="shared" si="78"/>
        <v>RY13</v>
      </c>
      <c r="P539" s="88" t="str">
        <f t="shared" si="78"/>
        <v>RY14</v>
      </c>
      <c r="Q539" s="96" t="str">
        <f t="shared" si="78"/>
        <v>RY15</v>
      </c>
      <c r="R539" s="64" t="str">
        <f t="shared" si="78"/>
        <v>RY16</v>
      </c>
      <c r="S539" s="64" t="str">
        <f t="shared" si="78"/>
        <v>RY17</v>
      </c>
      <c r="T539" s="64" t="str">
        <f t="shared" si="78"/>
        <v>RY18</v>
      </c>
      <c r="U539" s="88" t="str">
        <f t="shared" si="78"/>
        <v>RY19</v>
      </c>
      <c r="V539" s="64" t="str">
        <f t="shared" si="78"/>
        <v>RY20</v>
      </c>
      <c r="W539" s="64" t="str">
        <f t="shared" si="78"/>
        <v>RY21</v>
      </c>
      <c r="X539" s="64" t="str">
        <f t="shared" si="78"/>
        <v>RY22</v>
      </c>
      <c r="Y539" s="64" t="str">
        <f t="shared" si="78"/>
        <v>RY23</v>
      </c>
      <c r="Z539" s="88" t="str">
        <f t="shared" si="78"/>
        <v>RY24</v>
      </c>
      <c r="AB539" s="72" t="str">
        <f>AB$10</f>
        <v>RY15-RY19</v>
      </c>
      <c r="AC539" s="72" t="str">
        <f>AC$10</f>
        <v>RY20-RY24</v>
      </c>
    </row>
    <row r="540" spans="1:29" x14ac:dyDescent="0.35">
      <c r="J540" s="6"/>
      <c r="L540" s="97"/>
      <c r="M540" s="91"/>
      <c r="N540" s="91"/>
      <c r="O540" s="91"/>
      <c r="P540" s="89"/>
      <c r="Q540" s="97"/>
      <c r="R540" s="91"/>
      <c r="S540" s="91"/>
      <c r="T540" s="91"/>
      <c r="U540" s="89"/>
      <c r="V540" s="91"/>
      <c r="W540" s="91"/>
      <c r="X540" s="91"/>
      <c r="Y540" s="91"/>
      <c r="Z540" s="89"/>
    </row>
    <row r="541" spans="1:29" ht="12.3" x14ac:dyDescent="0.35">
      <c r="D541" s="15" t="s">
        <v>194</v>
      </c>
      <c r="E541" s="15" t="s">
        <v>536</v>
      </c>
      <c r="F541" s="75" t="s">
        <v>288</v>
      </c>
      <c r="G541" s="75" t="str">
        <f t="shared" ref="G541:G556" si="79">Dollars</f>
        <v>Dollars</v>
      </c>
      <c r="H541" s="75" t="str">
        <f t="shared" ref="H541:H556" si="80">Nominal</f>
        <v>Nominal</v>
      </c>
      <c r="I541" s="75" t="str">
        <f t="shared" ref="I541:I556" si="81">Mid_year</f>
        <v>Mid year</v>
      </c>
      <c r="J541" s="6"/>
      <c r="K541" s="101"/>
      <c r="L541" s="102"/>
      <c r="M541" s="103"/>
      <c r="N541" s="103"/>
      <c r="O541" s="103"/>
      <c r="P541" s="104"/>
      <c r="Q541" s="102"/>
      <c r="R541" s="103"/>
      <c r="S541" s="103"/>
      <c r="T541" s="103"/>
      <c r="U541" s="104"/>
      <c r="V541" s="103"/>
      <c r="W541" s="103"/>
      <c r="X541" s="103"/>
      <c r="Y541" s="103"/>
      <c r="Z541" s="104"/>
      <c r="AB541" s="65">
        <f>SUM(Q541:U541)</f>
        <v>0</v>
      </c>
      <c r="AC541" s="65">
        <f>SUM(V541:Z541)</f>
        <v>0</v>
      </c>
    </row>
    <row r="542" spans="1:29" ht="12.3" x14ac:dyDescent="0.35">
      <c r="D542" s="15" t="s">
        <v>195</v>
      </c>
      <c r="E542" s="15" t="s">
        <v>537</v>
      </c>
      <c r="F542" s="75" t="s">
        <v>288</v>
      </c>
      <c r="G542" s="75" t="str">
        <f t="shared" si="79"/>
        <v>Dollars</v>
      </c>
      <c r="H542" s="75" t="str">
        <f t="shared" si="80"/>
        <v>Nominal</v>
      </c>
      <c r="I542" s="75" t="str">
        <f t="shared" si="81"/>
        <v>Mid year</v>
      </c>
      <c r="J542" s="6"/>
      <c r="K542" s="101"/>
      <c r="L542" s="102"/>
      <c r="M542" s="103"/>
      <c r="N542" s="103"/>
      <c r="O542" s="103"/>
      <c r="P542" s="104"/>
      <c r="Q542" s="102"/>
      <c r="R542" s="103"/>
      <c r="S542" s="103"/>
      <c r="T542" s="103"/>
      <c r="U542" s="104"/>
      <c r="V542" s="103"/>
      <c r="W542" s="103"/>
      <c r="X542" s="103"/>
      <c r="Y542" s="103"/>
      <c r="Z542" s="104"/>
      <c r="AB542" s="65">
        <f t="shared" ref="AB542:AB555" si="82">SUM(Q542:U542)</f>
        <v>0</v>
      </c>
      <c r="AC542" s="65">
        <f t="shared" ref="AC542:AC555" si="83">SUM(V542:Z542)</f>
        <v>0</v>
      </c>
    </row>
    <row r="543" spans="1:29" ht="12.3" x14ac:dyDescent="0.35">
      <c r="D543" s="15" t="s">
        <v>163</v>
      </c>
      <c r="E543" s="15" t="s">
        <v>538</v>
      </c>
      <c r="F543" s="75" t="s">
        <v>288</v>
      </c>
      <c r="G543" s="75" t="str">
        <f t="shared" si="79"/>
        <v>Dollars</v>
      </c>
      <c r="H543" s="75" t="str">
        <f t="shared" si="80"/>
        <v>Nominal</v>
      </c>
      <c r="I543" s="75" t="str">
        <f t="shared" si="81"/>
        <v>Mid year</v>
      </c>
      <c r="J543" s="6"/>
      <c r="K543" s="101"/>
      <c r="L543" s="102"/>
      <c r="M543" s="103"/>
      <c r="N543" s="103"/>
      <c r="O543" s="103"/>
      <c r="P543" s="104"/>
      <c r="Q543" s="102"/>
      <c r="R543" s="103"/>
      <c r="S543" s="103"/>
      <c r="T543" s="103"/>
      <c r="U543" s="104"/>
      <c r="V543" s="103"/>
      <c r="W543" s="103"/>
      <c r="X543" s="103"/>
      <c r="Y543" s="103"/>
      <c r="Z543" s="104"/>
      <c r="AB543" s="65">
        <f t="shared" si="82"/>
        <v>0</v>
      </c>
      <c r="AC543" s="65">
        <f t="shared" si="83"/>
        <v>0</v>
      </c>
    </row>
    <row r="544" spans="1:29" ht="12.3" x14ac:dyDescent="0.35">
      <c r="D544" s="15" t="s">
        <v>470</v>
      </c>
      <c r="E544" s="15" t="s">
        <v>539</v>
      </c>
      <c r="F544" s="75" t="s">
        <v>288</v>
      </c>
      <c r="G544" s="75" t="str">
        <f t="shared" si="79"/>
        <v>Dollars</v>
      </c>
      <c r="H544" s="75" t="str">
        <f t="shared" si="80"/>
        <v>Nominal</v>
      </c>
      <c r="I544" s="75" t="str">
        <f t="shared" si="81"/>
        <v>Mid year</v>
      </c>
      <c r="J544" s="6"/>
      <c r="K544" s="105">
        <v>0</v>
      </c>
      <c r="L544" s="106">
        <v>0</v>
      </c>
      <c r="M544" s="107">
        <v>0</v>
      </c>
      <c r="N544" s="107">
        <v>0</v>
      </c>
      <c r="O544" s="107">
        <v>0</v>
      </c>
      <c r="P544" s="199">
        <v>229421.18299999999</v>
      </c>
      <c r="Q544" s="106">
        <v>2073.5954999999999</v>
      </c>
      <c r="R544" s="107">
        <v>1457.181</v>
      </c>
      <c r="S544" s="107">
        <v>7769365.4406003207</v>
      </c>
      <c r="T544" s="103"/>
      <c r="U544" s="104"/>
      <c r="V544" s="103"/>
      <c r="W544" s="103"/>
      <c r="X544" s="103"/>
      <c r="Y544" s="103"/>
      <c r="Z544" s="104"/>
      <c r="AB544" s="101"/>
      <c r="AC544" s="101"/>
    </row>
    <row r="545" spans="1:29" ht="12.3" x14ac:dyDescent="0.35">
      <c r="D545" s="15" t="s">
        <v>470</v>
      </c>
      <c r="E545" s="15" t="s">
        <v>540</v>
      </c>
      <c r="F545" s="75" t="s">
        <v>288</v>
      </c>
      <c r="G545" s="75" t="str">
        <f t="shared" si="79"/>
        <v>Dollars</v>
      </c>
      <c r="H545" s="75" t="str">
        <f t="shared" si="80"/>
        <v>Nominal</v>
      </c>
      <c r="I545" s="75" t="str">
        <f t="shared" si="81"/>
        <v>Mid year</v>
      </c>
      <c r="J545" s="6"/>
      <c r="K545" s="101"/>
      <c r="L545" s="102"/>
      <c r="M545" s="103"/>
      <c r="N545" s="103"/>
      <c r="O545" s="103"/>
      <c r="P545" s="104"/>
      <c r="Q545" s="102"/>
      <c r="R545" s="103"/>
      <c r="S545" s="103"/>
      <c r="T545" s="103"/>
      <c r="U545" s="104"/>
      <c r="V545" s="103"/>
      <c r="W545" s="103"/>
      <c r="X545" s="103"/>
      <c r="Y545" s="103"/>
      <c r="Z545" s="104"/>
      <c r="AB545" s="65">
        <f t="shared" si="82"/>
        <v>0</v>
      </c>
      <c r="AC545" s="65">
        <f t="shared" si="83"/>
        <v>0</v>
      </c>
    </row>
    <row r="546" spans="1:29" ht="12.3" x14ac:dyDescent="0.35">
      <c r="D546" s="15" t="s">
        <v>470</v>
      </c>
      <c r="E546" s="15" t="s">
        <v>541</v>
      </c>
      <c r="F546" s="75" t="s">
        <v>288</v>
      </c>
      <c r="G546" s="75" t="str">
        <f t="shared" si="79"/>
        <v>Dollars</v>
      </c>
      <c r="H546" s="75" t="str">
        <f t="shared" si="80"/>
        <v>Nominal</v>
      </c>
      <c r="I546" s="75" t="str">
        <f t="shared" si="81"/>
        <v>Mid year</v>
      </c>
      <c r="J546" s="6"/>
      <c r="K546" s="105">
        <v>0</v>
      </c>
      <c r="L546" s="106">
        <v>0</v>
      </c>
      <c r="M546" s="107">
        <v>0</v>
      </c>
      <c r="N546" s="107">
        <v>0</v>
      </c>
      <c r="O546" s="107">
        <v>0</v>
      </c>
      <c r="P546" s="199">
        <v>0</v>
      </c>
      <c r="Q546" s="106">
        <v>0</v>
      </c>
      <c r="R546" s="107">
        <v>0</v>
      </c>
      <c r="S546" s="107">
        <v>2449532.1776293525</v>
      </c>
      <c r="T546" s="103"/>
      <c r="U546" s="104"/>
      <c r="V546" s="103"/>
      <c r="W546" s="103"/>
      <c r="X546" s="103"/>
      <c r="Y546" s="103"/>
      <c r="Z546" s="104"/>
      <c r="AB546" s="101"/>
      <c r="AC546" s="101"/>
    </row>
    <row r="547" spans="1:29" ht="12.3" x14ac:dyDescent="0.35">
      <c r="D547" s="15" t="s">
        <v>542</v>
      </c>
      <c r="E547" s="15" t="s">
        <v>543</v>
      </c>
      <c r="F547" s="75" t="s">
        <v>288</v>
      </c>
      <c r="G547" s="75" t="str">
        <f t="shared" si="79"/>
        <v>Dollars</v>
      </c>
      <c r="H547" s="75" t="str">
        <f t="shared" si="80"/>
        <v>Nominal</v>
      </c>
      <c r="I547" s="75" t="str">
        <f t="shared" si="81"/>
        <v>Mid year</v>
      </c>
      <c r="J547" s="6"/>
      <c r="K547" s="105">
        <v>0</v>
      </c>
      <c r="L547" s="106">
        <v>0</v>
      </c>
      <c r="M547" s="107">
        <v>0</v>
      </c>
      <c r="N547" s="107">
        <v>0</v>
      </c>
      <c r="O547" s="107">
        <v>0</v>
      </c>
      <c r="P547" s="199">
        <v>4102847.2274857066</v>
      </c>
      <c r="Q547" s="106">
        <v>4828965.3662109692</v>
      </c>
      <c r="R547" s="107">
        <v>4401495.0395738203</v>
      </c>
      <c r="S547" s="107">
        <v>2771066.90671142</v>
      </c>
      <c r="T547" s="103"/>
      <c r="U547" s="104"/>
      <c r="V547" s="103"/>
      <c r="W547" s="103"/>
      <c r="X547" s="103"/>
      <c r="Y547" s="103"/>
      <c r="Z547" s="104"/>
      <c r="AB547" s="101"/>
      <c r="AC547" s="101"/>
    </row>
    <row r="548" spans="1:29" ht="12.3" x14ac:dyDescent="0.35">
      <c r="D548" s="15" t="s">
        <v>125</v>
      </c>
      <c r="E548" s="15" t="s">
        <v>544</v>
      </c>
      <c r="F548" s="75" t="s">
        <v>288</v>
      </c>
      <c r="G548" s="75" t="str">
        <f t="shared" si="79"/>
        <v>Dollars</v>
      </c>
      <c r="H548" s="75" t="str">
        <f t="shared" si="80"/>
        <v>Nominal</v>
      </c>
      <c r="I548" s="75" t="str">
        <f t="shared" si="81"/>
        <v>Mid year</v>
      </c>
      <c r="J548" s="6"/>
      <c r="K548" s="105">
        <v>0</v>
      </c>
      <c r="L548" s="106">
        <v>0</v>
      </c>
      <c r="M548" s="107">
        <v>0</v>
      </c>
      <c r="N548" s="107">
        <v>0</v>
      </c>
      <c r="O548" s="107">
        <v>0</v>
      </c>
      <c r="P548" s="199">
        <v>2466219.7127797767</v>
      </c>
      <c r="Q548" s="106">
        <v>3261638.8469681176</v>
      </c>
      <c r="R548" s="107">
        <v>2802734.1557158558</v>
      </c>
      <c r="S548" s="107">
        <v>1654704.8297592669</v>
      </c>
      <c r="T548" s="103"/>
      <c r="U548" s="104"/>
      <c r="V548" s="103"/>
      <c r="W548" s="103"/>
      <c r="X548" s="103"/>
      <c r="Y548" s="103"/>
      <c r="Z548" s="104"/>
      <c r="AB548" s="101"/>
      <c r="AC548" s="101"/>
    </row>
    <row r="549" spans="1:29" ht="12.3" x14ac:dyDescent="0.35">
      <c r="D549" s="15" t="s">
        <v>196</v>
      </c>
      <c r="E549" s="15" t="s">
        <v>545</v>
      </c>
      <c r="F549" s="75" t="s">
        <v>288</v>
      </c>
      <c r="G549" s="75" t="str">
        <f t="shared" si="79"/>
        <v>Dollars</v>
      </c>
      <c r="H549" s="75" t="str">
        <f t="shared" si="80"/>
        <v>Nominal</v>
      </c>
      <c r="I549" s="75" t="str">
        <f t="shared" si="81"/>
        <v>Mid year</v>
      </c>
      <c r="J549" s="6"/>
      <c r="K549" s="105">
        <v>0</v>
      </c>
      <c r="L549" s="106">
        <v>0</v>
      </c>
      <c r="M549" s="107">
        <v>0</v>
      </c>
      <c r="N549" s="107">
        <v>0</v>
      </c>
      <c r="O549" s="107">
        <v>0</v>
      </c>
      <c r="P549" s="199">
        <v>5107081.3099999856</v>
      </c>
      <c r="Q549" s="106">
        <v>5349897.1499999883</v>
      </c>
      <c r="R549" s="107">
        <v>5168462.0399999935</v>
      </c>
      <c r="S549" s="107">
        <v>5342068.369999988</v>
      </c>
      <c r="T549" s="103"/>
      <c r="U549" s="104"/>
      <c r="V549" s="103"/>
      <c r="W549" s="103"/>
      <c r="X549" s="103"/>
      <c r="Y549" s="103"/>
      <c r="Z549" s="104"/>
      <c r="AB549" s="101"/>
      <c r="AC549" s="101"/>
    </row>
    <row r="550" spans="1:29" ht="12.3" x14ac:dyDescent="0.35">
      <c r="D550" s="15" t="s">
        <v>123</v>
      </c>
      <c r="E550" s="15" t="s">
        <v>546</v>
      </c>
      <c r="F550" s="75" t="s">
        <v>288</v>
      </c>
      <c r="G550" s="75" t="str">
        <f t="shared" si="79"/>
        <v>Dollars</v>
      </c>
      <c r="H550" s="75" t="str">
        <f t="shared" si="80"/>
        <v>Nominal</v>
      </c>
      <c r="I550" s="75" t="str">
        <f t="shared" si="81"/>
        <v>Mid year</v>
      </c>
      <c r="J550" s="6"/>
      <c r="K550" s="105">
        <v>0</v>
      </c>
      <c r="L550" s="106">
        <v>0</v>
      </c>
      <c r="M550" s="107">
        <v>0</v>
      </c>
      <c r="N550" s="107">
        <v>0</v>
      </c>
      <c r="O550" s="107">
        <v>0</v>
      </c>
      <c r="P550" s="199">
        <v>0</v>
      </c>
      <c r="Q550" s="106">
        <v>0</v>
      </c>
      <c r="R550" s="107">
        <v>0</v>
      </c>
      <c r="S550" s="107">
        <v>0</v>
      </c>
      <c r="T550" s="103"/>
      <c r="U550" s="104"/>
      <c r="V550" s="103"/>
      <c r="W550" s="103"/>
      <c r="X550" s="103"/>
      <c r="Y550" s="103"/>
      <c r="Z550" s="104"/>
      <c r="AB550" s="101"/>
      <c r="AC550" s="101"/>
    </row>
    <row r="551" spans="1:29" ht="12.3" x14ac:dyDescent="0.35">
      <c r="D551" s="15" t="s">
        <v>122</v>
      </c>
      <c r="E551" s="15" t="s">
        <v>547</v>
      </c>
      <c r="F551" s="75" t="s">
        <v>288</v>
      </c>
      <c r="G551" s="75" t="str">
        <f t="shared" si="79"/>
        <v>Dollars</v>
      </c>
      <c r="H551" s="75" t="str">
        <f t="shared" si="80"/>
        <v>Nominal</v>
      </c>
      <c r="I551" s="75" t="str">
        <f t="shared" si="81"/>
        <v>Mid year</v>
      </c>
      <c r="J551" s="6"/>
      <c r="K551" s="105">
        <v>0</v>
      </c>
      <c r="L551" s="106">
        <v>0</v>
      </c>
      <c r="M551" s="107">
        <v>0</v>
      </c>
      <c r="N551" s="107">
        <v>0</v>
      </c>
      <c r="O551" s="107">
        <v>0</v>
      </c>
      <c r="P551" s="199">
        <v>245836.83269069681</v>
      </c>
      <c r="Q551" s="106">
        <v>2320463.6808079956</v>
      </c>
      <c r="R551" s="107">
        <v>3064464.9866937338</v>
      </c>
      <c r="S551" s="107">
        <v>4972660.7</v>
      </c>
      <c r="T551" s="103"/>
      <c r="U551" s="104"/>
      <c r="V551" s="103"/>
      <c r="W551" s="103"/>
      <c r="X551" s="103"/>
      <c r="Y551" s="103"/>
      <c r="Z551" s="104"/>
      <c r="AB551" s="101"/>
      <c r="AC551" s="101"/>
    </row>
    <row r="552" spans="1:29" ht="12.3" x14ac:dyDescent="0.35">
      <c r="D552" s="15" t="s">
        <v>548</v>
      </c>
      <c r="E552" s="15" t="s">
        <v>549</v>
      </c>
      <c r="F552" s="75" t="s">
        <v>288</v>
      </c>
      <c r="G552" s="75" t="str">
        <f t="shared" si="79"/>
        <v>Dollars</v>
      </c>
      <c r="H552" s="75" t="str">
        <f t="shared" si="80"/>
        <v>Nominal</v>
      </c>
      <c r="I552" s="75" t="str">
        <f t="shared" si="81"/>
        <v>Mid year</v>
      </c>
      <c r="J552" s="6"/>
      <c r="K552" s="105">
        <v>0</v>
      </c>
      <c r="L552" s="106">
        <v>0</v>
      </c>
      <c r="M552" s="107">
        <v>0</v>
      </c>
      <c r="N552" s="107">
        <v>0</v>
      </c>
      <c r="O552" s="107">
        <v>0</v>
      </c>
      <c r="P552" s="199">
        <v>754890.86281631212</v>
      </c>
      <c r="Q552" s="106">
        <v>1496075.4897880787</v>
      </c>
      <c r="R552" s="107">
        <v>1189825.2024970134</v>
      </c>
      <c r="S552" s="107">
        <v>1185735.850000001</v>
      </c>
      <c r="T552" s="103"/>
      <c r="U552" s="104"/>
      <c r="V552" s="103"/>
      <c r="W552" s="103"/>
      <c r="X552" s="103"/>
      <c r="Y552" s="103"/>
      <c r="Z552" s="104"/>
      <c r="AB552" s="101"/>
      <c r="AC552" s="101"/>
    </row>
    <row r="553" spans="1:29" ht="12.3" x14ac:dyDescent="0.35">
      <c r="D553" s="15" t="s">
        <v>550</v>
      </c>
      <c r="E553" s="15" t="s">
        <v>551</v>
      </c>
      <c r="F553" s="75" t="s">
        <v>288</v>
      </c>
      <c r="G553" s="75" t="str">
        <f t="shared" si="79"/>
        <v>Dollars</v>
      </c>
      <c r="H553" s="75" t="str">
        <f t="shared" si="80"/>
        <v>Nominal</v>
      </c>
      <c r="I553" s="75" t="str">
        <f t="shared" si="81"/>
        <v>Mid year</v>
      </c>
      <c r="J553" s="6"/>
      <c r="K553" s="105">
        <v>0</v>
      </c>
      <c r="L553" s="106">
        <v>0</v>
      </c>
      <c r="M553" s="107">
        <v>0</v>
      </c>
      <c r="N553" s="107">
        <v>0</v>
      </c>
      <c r="O553" s="107">
        <v>0</v>
      </c>
      <c r="P553" s="199">
        <v>1439854.4089143381</v>
      </c>
      <c r="Q553" s="106">
        <v>2015549.0294557856</v>
      </c>
      <c r="R553" s="107">
        <v>1850171.6930596868</v>
      </c>
      <c r="S553" s="107">
        <v>1704495.6099999999</v>
      </c>
      <c r="T553" s="103"/>
      <c r="U553" s="104"/>
      <c r="V553" s="103"/>
      <c r="W553" s="103"/>
      <c r="X553" s="103"/>
      <c r="Y553" s="103"/>
      <c r="Z553" s="104"/>
      <c r="AB553" s="101"/>
      <c r="AC553" s="101"/>
    </row>
    <row r="554" spans="1:29" ht="12.3" x14ac:dyDescent="0.35">
      <c r="D554" s="15" t="s">
        <v>552</v>
      </c>
      <c r="E554" s="15" t="s">
        <v>553</v>
      </c>
      <c r="F554" s="75" t="s">
        <v>288</v>
      </c>
      <c r="G554" s="75" t="str">
        <f t="shared" si="79"/>
        <v>Dollars</v>
      </c>
      <c r="H554" s="75" t="str">
        <f t="shared" si="80"/>
        <v>Nominal</v>
      </c>
      <c r="I554" s="75" t="str">
        <f t="shared" si="81"/>
        <v>Mid year</v>
      </c>
      <c r="J554" s="6"/>
      <c r="K554" s="105">
        <v>0</v>
      </c>
      <c r="L554" s="106">
        <v>0</v>
      </c>
      <c r="M554" s="107">
        <v>0</v>
      </c>
      <c r="N554" s="107">
        <v>0</v>
      </c>
      <c r="O554" s="107">
        <v>0</v>
      </c>
      <c r="P554" s="199">
        <v>4994608.3204926867</v>
      </c>
      <c r="Q554" s="106">
        <v>6746787.1154701393</v>
      </c>
      <c r="R554" s="107">
        <v>8723428.8444890231</v>
      </c>
      <c r="S554" s="107">
        <v>9336480.3704780098</v>
      </c>
      <c r="T554" s="103"/>
      <c r="U554" s="104"/>
      <c r="V554" s="103"/>
      <c r="W554" s="103"/>
      <c r="X554" s="103"/>
      <c r="Y554" s="103"/>
      <c r="Z554" s="104"/>
      <c r="AB554" s="101"/>
      <c r="AC554" s="101"/>
    </row>
    <row r="555" spans="1:29" ht="12.3" x14ac:dyDescent="0.35">
      <c r="D555" s="15" t="s">
        <v>554</v>
      </c>
      <c r="E555" s="15" t="s">
        <v>555</v>
      </c>
      <c r="F555" s="75" t="s">
        <v>288</v>
      </c>
      <c r="G555" s="75" t="str">
        <f t="shared" si="79"/>
        <v>Dollars</v>
      </c>
      <c r="H555" s="75" t="str">
        <f t="shared" si="80"/>
        <v>Nominal</v>
      </c>
      <c r="I555" s="75" t="str">
        <f t="shared" si="81"/>
        <v>Mid year</v>
      </c>
      <c r="J555" s="6"/>
      <c r="K555" s="101"/>
      <c r="L555" s="102"/>
      <c r="M555" s="103"/>
      <c r="N555" s="103"/>
      <c r="O555" s="103"/>
      <c r="P555" s="104"/>
      <c r="Q555" s="102"/>
      <c r="R555" s="103"/>
      <c r="S555" s="103"/>
      <c r="T555" s="103"/>
      <c r="U555" s="104"/>
      <c r="V555" s="103"/>
      <c r="W555" s="103"/>
      <c r="X555" s="103"/>
      <c r="Y555" s="103"/>
      <c r="Z555" s="104"/>
      <c r="AB555" s="65">
        <f t="shared" si="82"/>
        <v>0</v>
      </c>
      <c r="AC555" s="65">
        <f t="shared" si="83"/>
        <v>0</v>
      </c>
    </row>
    <row r="556" spans="1:29" ht="12.3" x14ac:dyDescent="0.35">
      <c r="D556" s="15"/>
      <c r="E556" s="15" t="s">
        <v>556</v>
      </c>
      <c r="F556" s="75" t="s">
        <v>288</v>
      </c>
      <c r="G556" s="75" t="str">
        <f t="shared" si="79"/>
        <v>Dollars</v>
      </c>
      <c r="H556" s="75" t="str">
        <f t="shared" si="80"/>
        <v>Nominal</v>
      </c>
      <c r="I556" s="75" t="str">
        <f t="shared" si="81"/>
        <v>Mid year</v>
      </c>
      <c r="J556" s="6"/>
      <c r="K556" s="105">
        <v>0</v>
      </c>
      <c r="L556" s="106">
        <v>0</v>
      </c>
      <c r="M556" s="107">
        <v>0</v>
      </c>
      <c r="N556" s="107">
        <v>0</v>
      </c>
      <c r="O556" s="107">
        <v>0</v>
      </c>
      <c r="P556" s="199">
        <v>214762.81277712004</v>
      </c>
      <c r="Q556" s="106">
        <v>131168.69278564802</v>
      </c>
      <c r="R556" s="107">
        <v>222360.89215872</v>
      </c>
      <c r="S556" s="107">
        <v>545192.82987062389</v>
      </c>
      <c r="T556" s="103"/>
      <c r="U556" s="104"/>
      <c r="V556" s="103"/>
      <c r="W556" s="103"/>
      <c r="X556" s="103"/>
      <c r="Y556" s="103"/>
      <c r="Z556" s="104"/>
      <c r="AB556" s="101"/>
      <c r="AC556" s="101"/>
    </row>
    <row r="557" spans="1:29" x14ac:dyDescent="0.35">
      <c r="J557" s="6"/>
      <c r="L557" s="97"/>
      <c r="M557" s="91"/>
      <c r="N557" s="91"/>
      <c r="O557" s="91"/>
      <c r="P557" s="89"/>
      <c r="Q557" s="97"/>
      <c r="R557" s="91"/>
      <c r="S557" s="91"/>
      <c r="T557" s="91"/>
      <c r="U557" s="89"/>
      <c r="V557" s="91"/>
      <c r="W557" s="91"/>
      <c r="X557" s="91"/>
      <c r="Y557" s="91"/>
      <c r="Z557" s="89"/>
    </row>
    <row r="558" spans="1:29" ht="12.3" x14ac:dyDescent="0.35">
      <c r="D558" s="74" t="s">
        <v>558</v>
      </c>
      <c r="E558" s="74"/>
      <c r="F558" s="67" t="s">
        <v>134</v>
      </c>
      <c r="G558" s="67" t="str">
        <f>G541</f>
        <v>Dollars</v>
      </c>
      <c r="H558" s="67" t="str">
        <f>H541</f>
        <v>Nominal</v>
      </c>
      <c r="I558" s="67" t="str">
        <f>I541</f>
        <v>Mid year</v>
      </c>
      <c r="J558" s="6"/>
      <c r="K558" s="66">
        <f t="shared" ref="K558:Z558" si="84">SUM(K541:K556)</f>
        <v>0</v>
      </c>
      <c r="L558" s="99">
        <f t="shared" si="84"/>
        <v>0</v>
      </c>
      <c r="M558" s="66">
        <f t="shared" si="84"/>
        <v>0</v>
      </c>
      <c r="N558" s="66">
        <f t="shared" si="84"/>
        <v>0</v>
      </c>
      <c r="O558" s="66">
        <f t="shared" si="84"/>
        <v>0</v>
      </c>
      <c r="P558" s="90">
        <f t="shared" si="84"/>
        <v>19555522.670956623</v>
      </c>
      <c r="Q558" s="99">
        <f t="shared" si="84"/>
        <v>26152618.96698672</v>
      </c>
      <c r="R558" s="66">
        <f t="shared" si="84"/>
        <v>27424400.035187848</v>
      </c>
      <c r="S558" s="66">
        <f t="shared" si="84"/>
        <v>37731303.085048981</v>
      </c>
      <c r="T558" s="66">
        <f t="shared" si="84"/>
        <v>0</v>
      </c>
      <c r="U558" s="90">
        <f t="shared" si="84"/>
        <v>0</v>
      </c>
      <c r="V558" s="66">
        <f t="shared" si="84"/>
        <v>0</v>
      </c>
      <c r="W558" s="66">
        <f t="shared" si="84"/>
        <v>0</v>
      </c>
      <c r="X558" s="66">
        <f t="shared" si="84"/>
        <v>0</v>
      </c>
      <c r="Y558" s="66">
        <f t="shared" si="84"/>
        <v>0</v>
      </c>
      <c r="Z558" s="90">
        <f t="shared" si="84"/>
        <v>0</v>
      </c>
      <c r="AB558" s="66">
        <f>SUM(AB541:AB556)</f>
        <v>0</v>
      </c>
      <c r="AC558" s="66">
        <f>SUM(AC541:AC556)</f>
        <v>0</v>
      </c>
    </row>
    <row r="559" spans="1:29" s="6" customFormat="1" ht="11.25" customHeight="1" x14ac:dyDescent="0.35"/>
    <row r="560" spans="1:29" s="6" customFormat="1" ht="11.25" customHeight="1" x14ac:dyDescent="0.35">
      <c r="A560" s="70">
        <f>IF(SUM($Q560:$AC560)&gt;0,1,0)</f>
        <v>0</v>
      </c>
      <c r="D560" s="15" t="s">
        <v>139</v>
      </c>
      <c r="E560" s="15"/>
      <c r="K560" s="70">
        <f>IF(ISERROR(K558),1,0)</f>
        <v>0</v>
      </c>
      <c r="L560" s="70">
        <f t="shared" ref="L560:Z560" si="85">IF(ISERROR(L558),1,0)</f>
        <v>0</v>
      </c>
      <c r="M560" s="70">
        <f t="shared" si="85"/>
        <v>0</v>
      </c>
      <c r="N560" s="70">
        <f t="shared" si="85"/>
        <v>0</v>
      </c>
      <c r="O560" s="70">
        <f t="shared" si="85"/>
        <v>0</v>
      </c>
      <c r="P560" s="70">
        <f t="shared" si="85"/>
        <v>0</v>
      </c>
      <c r="Q560" s="70">
        <f t="shared" si="85"/>
        <v>0</v>
      </c>
      <c r="R560" s="70">
        <f t="shared" si="85"/>
        <v>0</v>
      </c>
      <c r="S560" s="70">
        <f t="shared" si="85"/>
        <v>0</v>
      </c>
      <c r="T560" s="70">
        <f t="shared" si="85"/>
        <v>0</v>
      </c>
      <c r="U560" s="70">
        <f t="shared" si="85"/>
        <v>0</v>
      </c>
      <c r="V560" s="70">
        <f t="shared" si="85"/>
        <v>0</v>
      </c>
      <c r="W560" s="70">
        <f t="shared" si="85"/>
        <v>0</v>
      </c>
      <c r="X560" s="70">
        <f t="shared" si="85"/>
        <v>0</v>
      </c>
      <c r="Y560" s="70">
        <f t="shared" si="85"/>
        <v>0</v>
      </c>
      <c r="Z560" s="70">
        <f t="shared" si="85"/>
        <v>0</v>
      </c>
      <c r="AB560" s="70">
        <f t="shared" ref="AB560:AC560" si="86">IF(ISERROR(AB558),1,0)</f>
        <v>0</v>
      </c>
      <c r="AC560" s="70">
        <f t="shared" si="86"/>
        <v>0</v>
      </c>
    </row>
    <row r="561" spans="1:29" s="6" customFormat="1" ht="11.25" customHeight="1" x14ac:dyDescent="0.35">
      <c r="A561" s="70"/>
      <c r="D561" s="15"/>
      <c r="E561" s="15"/>
      <c r="K561" s="70"/>
      <c r="L561" s="70"/>
      <c r="M561" s="70"/>
      <c r="N561" s="70"/>
      <c r="O561" s="70"/>
      <c r="P561" s="70"/>
      <c r="Q561" s="70"/>
      <c r="R561" s="70"/>
      <c r="S561" s="70"/>
      <c r="T561" s="70"/>
      <c r="U561" s="70"/>
      <c r="V561" s="70"/>
      <c r="W561" s="70"/>
      <c r="X561" s="70"/>
      <c r="Y561" s="70"/>
      <c r="Z561" s="70"/>
      <c r="AB561" s="70"/>
      <c r="AC561" s="70"/>
    </row>
    <row r="562" spans="1:29" s="13" customFormat="1" ht="14.1" x14ac:dyDescent="0.35">
      <c r="C562" s="13" t="s">
        <v>559</v>
      </c>
    </row>
    <row r="563" spans="1:29" s="6" customFormat="1" ht="11.25" customHeight="1" x14ac:dyDescent="0.35"/>
    <row r="564" spans="1:29" ht="12.3" x14ac:dyDescent="0.35">
      <c r="D564" s="73" t="s">
        <v>534</v>
      </c>
      <c r="E564" s="73" t="s">
        <v>535</v>
      </c>
      <c r="F564" s="64" t="s">
        <v>65</v>
      </c>
      <c r="G564" s="64" t="s">
        <v>66</v>
      </c>
      <c r="H564" s="64" t="s">
        <v>67</v>
      </c>
      <c r="I564" s="64" t="s">
        <v>68</v>
      </c>
      <c r="J564" s="6"/>
      <c r="K564" s="64" t="str">
        <f t="shared" ref="K564:Z564" si="87">K$10</f>
        <v>RY09</v>
      </c>
      <c r="L564" s="96" t="str">
        <f t="shared" si="87"/>
        <v>RY10</v>
      </c>
      <c r="M564" s="64" t="str">
        <f t="shared" si="87"/>
        <v>RY11</v>
      </c>
      <c r="N564" s="64" t="str">
        <f t="shared" si="87"/>
        <v>RY12</v>
      </c>
      <c r="O564" s="64" t="str">
        <f t="shared" si="87"/>
        <v>RY13</v>
      </c>
      <c r="P564" s="88" t="str">
        <f t="shared" si="87"/>
        <v>RY14</v>
      </c>
      <c r="Q564" s="96" t="str">
        <f t="shared" si="87"/>
        <v>RY15</v>
      </c>
      <c r="R564" s="64" t="str">
        <f t="shared" si="87"/>
        <v>RY16</v>
      </c>
      <c r="S564" s="64" t="str">
        <f t="shared" si="87"/>
        <v>RY17</v>
      </c>
      <c r="T564" s="64" t="str">
        <f t="shared" si="87"/>
        <v>RY18</v>
      </c>
      <c r="U564" s="88" t="str">
        <f t="shared" si="87"/>
        <v>RY19</v>
      </c>
      <c r="V564" s="64" t="str">
        <f t="shared" si="87"/>
        <v>RY20</v>
      </c>
      <c r="W564" s="64" t="str">
        <f t="shared" si="87"/>
        <v>RY21</v>
      </c>
      <c r="X564" s="64" t="str">
        <f t="shared" si="87"/>
        <v>RY22</v>
      </c>
      <c r="Y564" s="64" t="str">
        <f t="shared" si="87"/>
        <v>RY23</v>
      </c>
      <c r="Z564" s="88" t="str">
        <f t="shared" si="87"/>
        <v>RY24</v>
      </c>
      <c r="AB564" s="72" t="str">
        <f>AB$10</f>
        <v>RY15-RY19</v>
      </c>
      <c r="AC564" s="72" t="str">
        <f>AC$10</f>
        <v>RY20-RY24</v>
      </c>
    </row>
    <row r="565" spans="1:29" x14ac:dyDescent="0.35">
      <c r="J565" s="6"/>
      <c r="L565" s="97"/>
      <c r="M565" s="91"/>
      <c r="N565" s="91"/>
      <c r="O565" s="91"/>
      <c r="P565" s="89"/>
      <c r="Q565" s="97"/>
      <c r="R565" s="91"/>
      <c r="S565" s="91"/>
      <c r="T565" s="91"/>
      <c r="U565" s="89"/>
      <c r="V565" s="91"/>
      <c r="W565" s="91"/>
      <c r="X565" s="91"/>
      <c r="Y565" s="91"/>
      <c r="Z565" s="89"/>
    </row>
    <row r="566" spans="1:29" ht="12.3" x14ac:dyDescent="0.35">
      <c r="D566" s="15" t="s">
        <v>194</v>
      </c>
      <c r="E566" s="15" t="s">
        <v>536</v>
      </c>
      <c r="F566" s="75" t="s">
        <v>288</v>
      </c>
      <c r="G566" s="75" t="str">
        <f t="shared" ref="G566:G581" si="88">Dollars</f>
        <v>Dollars</v>
      </c>
      <c r="H566" s="75" t="str">
        <f t="shared" ref="H566:H581" si="89">Nominal</f>
        <v>Nominal</v>
      </c>
      <c r="I566" s="75" t="str">
        <f t="shared" ref="I566:I581" si="90">Mid_year</f>
        <v>Mid year</v>
      </c>
      <c r="J566" s="6"/>
      <c r="K566" s="101"/>
      <c r="L566" s="102"/>
      <c r="M566" s="103"/>
      <c r="N566" s="103"/>
      <c r="O566" s="103"/>
      <c r="P566" s="104"/>
      <c r="Q566" s="102"/>
      <c r="R566" s="103"/>
      <c r="S566" s="103"/>
      <c r="T566" s="103"/>
      <c r="U566" s="104"/>
      <c r="V566" s="103"/>
      <c r="W566" s="103"/>
      <c r="X566" s="103"/>
      <c r="Y566" s="103"/>
      <c r="Z566" s="104"/>
      <c r="AB566" s="65">
        <f>SUM(Q566:U566)</f>
        <v>0</v>
      </c>
      <c r="AC566" s="65">
        <f>SUM(V566:Z566)</f>
        <v>0</v>
      </c>
    </row>
    <row r="567" spans="1:29" ht="12.3" x14ac:dyDescent="0.35">
      <c r="D567" s="15" t="s">
        <v>195</v>
      </c>
      <c r="E567" s="15" t="s">
        <v>537</v>
      </c>
      <c r="F567" s="75" t="s">
        <v>288</v>
      </c>
      <c r="G567" s="75" t="str">
        <f t="shared" si="88"/>
        <v>Dollars</v>
      </c>
      <c r="H567" s="75" t="str">
        <f t="shared" si="89"/>
        <v>Nominal</v>
      </c>
      <c r="I567" s="75" t="str">
        <f t="shared" si="90"/>
        <v>Mid year</v>
      </c>
      <c r="J567" s="6"/>
      <c r="K567" s="101"/>
      <c r="L567" s="102"/>
      <c r="M567" s="103"/>
      <c r="N567" s="103"/>
      <c r="O567" s="103"/>
      <c r="P567" s="104"/>
      <c r="Q567" s="102"/>
      <c r="R567" s="103"/>
      <c r="S567" s="103"/>
      <c r="T567" s="103"/>
      <c r="U567" s="104"/>
      <c r="V567" s="103"/>
      <c r="W567" s="103"/>
      <c r="X567" s="103"/>
      <c r="Y567" s="103"/>
      <c r="Z567" s="104"/>
      <c r="AB567" s="65">
        <f t="shared" ref="AB567:AB580" si="91">SUM(Q567:U567)</f>
        <v>0</v>
      </c>
      <c r="AC567" s="65">
        <f t="shared" ref="AC567:AC580" si="92">SUM(V567:Z567)</f>
        <v>0</v>
      </c>
    </row>
    <row r="568" spans="1:29" ht="12.3" x14ac:dyDescent="0.35">
      <c r="D568" s="15" t="s">
        <v>163</v>
      </c>
      <c r="E568" s="15" t="s">
        <v>538</v>
      </c>
      <c r="F568" s="75" t="s">
        <v>288</v>
      </c>
      <c r="G568" s="75" t="str">
        <f t="shared" si="88"/>
        <v>Dollars</v>
      </c>
      <c r="H568" s="75" t="str">
        <f t="shared" si="89"/>
        <v>Nominal</v>
      </c>
      <c r="I568" s="75" t="str">
        <f t="shared" si="90"/>
        <v>Mid year</v>
      </c>
      <c r="J568" s="6"/>
      <c r="K568" s="101"/>
      <c r="L568" s="102"/>
      <c r="M568" s="103"/>
      <c r="N568" s="103"/>
      <c r="O568" s="103"/>
      <c r="P568" s="104"/>
      <c r="Q568" s="102"/>
      <c r="R568" s="103"/>
      <c r="S568" s="103"/>
      <c r="T568" s="103"/>
      <c r="U568" s="104"/>
      <c r="V568" s="103"/>
      <c r="W568" s="103"/>
      <c r="X568" s="103"/>
      <c r="Y568" s="103"/>
      <c r="Z568" s="104"/>
      <c r="AB568" s="65">
        <f t="shared" si="91"/>
        <v>0</v>
      </c>
      <c r="AC568" s="65">
        <f t="shared" si="92"/>
        <v>0</v>
      </c>
    </row>
    <row r="569" spans="1:29" ht="12.3" x14ac:dyDescent="0.35">
      <c r="D569" s="15" t="s">
        <v>470</v>
      </c>
      <c r="E569" s="15" t="s">
        <v>539</v>
      </c>
      <c r="F569" s="75" t="s">
        <v>288</v>
      </c>
      <c r="G569" s="75" t="str">
        <f t="shared" si="88"/>
        <v>Dollars</v>
      </c>
      <c r="H569" s="75" t="str">
        <f t="shared" si="89"/>
        <v>Nominal</v>
      </c>
      <c r="I569" s="75" t="str">
        <f t="shared" si="90"/>
        <v>Mid year</v>
      </c>
      <c r="J569" s="6"/>
      <c r="K569" s="105">
        <v>0</v>
      </c>
      <c r="L569" s="106">
        <v>0</v>
      </c>
      <c r="M569" s="107">
        <v>0</v>
      </c>
      <c r="N569" s="107">
        <v>0</v>
      </c>
      <c r="O569" s="107">
        <v>0</v>
      </c>
      <c r="P569" s="199">
        <v>0</v>
      </c>
      <c r="Q569" s="106">
        <v>0</v>
      </c>
      <c r="R569" s="107">
        <v>0</v>
      </c>
      <c r="S569" s="107">
        <v>0</v>
      </c>
      <c r="T569" s="103"/>
      <c r="U569" s="104"/>
      <c r="V569" s="103"/>
      <c r="W569" s="103"/>
      <c r="X569" s="103"/>
      <c r="Y569" s="103"/>
      <c r="Z569" s="104"/>
      <c r="AB569" s="101"/>
      <c r="AC569" s="101"/>
    </row>
    <row r="570" spans="1:29" ht="12.3" x14ac:dyDescent="0.35">
      <c r="D570" s="15" t="s">
        <v>470</v>
      </c>
      <c r="E570" s="15" t="s">
        <v>540</v>
      </c>
      <c r="F570" s="75" t="s">
        <v>288</v>
      </c>
      <c r="G570" s="75" t="str">
        <f t="shared" si="88"/>
        <v>Dollars</v>
      </c>
      <c r="H570" s="75" t="str">
        <f t="shared" si="89"/>
        <v>Nominal</v>
      </c>
      <c r="I570" s="75" t="str">
        <f t="shared" si="90"/>
        <v>Mid year</v>
      </c>
      <c r="J570" s="6"/>
      <c r="K570" s="101"/>
      <c r="L570" s="102"/>
      <c r="M570" s="103"/>
      <c r="N570" s="103"/>
      <c r="O570" s="103"/>
      <c r="P570" s="104"/>
      <c r="Q570" s="102"/>
      <c r="R570" s="103"/>
      <c r="S570" s="103"/>
      <c r="T570" s="103"/>
      <c r="U570" s="104"/>
      <c r="V570" s="103"/>
      <c r="W570" s="103"/>
      <c r="X570" s="103"/>
      <c r="Y570" s="103"/>
      <c r="Z570" s="104"/>
      <c r="AB570" s="65">
        <f t="shared" si="91"/>
        <v>0</v>
      </c>
      <c r="AC570" s="65">
        <f t="shared" si="92"/>
        <v>0</v>
      </c>
    </row>
    <row r="571" spans="1:29" ht="12.3" x14ac:dyDescent="0.35">
      <c r="D571" s="15" t="s">
        <v>470</v>
      </c>
      <c r="E571" s="15" t="s">
        <v>541</v>
      </c>
      <c r="F571" s="75" t="s">
        <v>288</v>
      </c>
      <c r="G571" s="75" t="str">
        <f t="shared" si="88"/>
        <v>Dollars</v>
      </c>
      <c r="H571" s="75" t="str">
        <f t="shared" si="89"/>
        <v>Nominal</v>
      </c>
      <c r="I571" s="75" t="str">
        <f t="shared" si="90"/>
        <v>Mid year</v>
      </c>
      <c r="J571" s="6"/>
      <c r="K571" s="105">
        <v>0</v>
      </c>
      <c r="L571" s="106">
        <v>0</v>
      </c>
      <c r="M571" s="107">
        <v>0</v>
      </c>
      <c r="N571" s="107">
        <v>0</v>
      </c>
      <c r="O571" s="107">
        <v>0</v>
      </c>
      <c r="P571" s="199">
        <v>0</v>
      </c>
      <c r="Q571" s="106">
        <v>0</v>
      </c>
      <c r="R571" s="107">
        <v>0</v>
      </c>
      <c r="S571" s="107">
        <v>0</v>
      </c>
      <c r="T571" s="103"/>
      <c r="U571" s="104"/>
      <c r="V571" s="103"/>
      <c r="W571" s="103"/>
      <c r="X571" s="103"/>
      <c r="Y571" s="103"/>
      <c r="Z571" s="104"/>
      <c r="AB571" s="101"/>
      <c r="AC571" s="101"/>
    </row>
    <row r="572" spans="1:29" ht="12.3" x14ac:dyDescent="0.35">
      <c r="D572" s="15" t="s">
        <v>542</v>
      </c>
      <c r="E572" s="15" t="s">
        <v>543</v>
      </c>
      <c r="F572" s="75" t="s">
        <v>288</v>
      </c>
      <c r="G572" s="75" t="str">
        <f t="shared" si="88"/>
        <v>Dollars</v>
      </c>
      <c r="H572" s="75" t="str">
        <f t="shared" si="89"/>
        <v>Nominal</v>
      </c>
      <c r="I572" s="75" t="str">
        <f t="shared" si="90"/>
        <v>Mid year</v>
      </c>
      <c r="J572" s="6"/>
      <c r="K572" s="105">
        <v>0</v>
      </c>
      <c r="L572" s="106">
        <v>0</v>
      </c>
      <c r="M572" s="107">
        <v>0</v>
      </c>
      <c r="N572" s="107">
        <v>0</v>
      </c>
      <c r="O572" s="107">
        <v>0</v>
      </c>
      <c r="P572" s="199">
        <v>8322392.9401253704</v>
      </c>
      <c r="Q572" s="106">
        <v>6300829.6906846203</v>
      </c>
      <c r="R572" s="107">
        <v>4669281.4320901828</v>
      </c>
      <c r="S572" s="107">
        <v>3555187.6125348154</v>
      </c>
      <c r="T572" s="103"/>
      <c r="U572" s="104"/>
      <c r="V572" s="103"/>
      <c r="W572" s="103"/>
      <c r="X572" s="103"/>
      <c r="Y572" s="103"/>
      <c r="Z572" s="104"/>
      <c r="AB572" s="101"/>
      <c r="AC572" s="101"/>
    </row>
    <row r="573" spans="1:29" ht="12.3" x14ac:dyDescent="0.35">
      <c r="D573" s="15" t="s">
        <v>125</v>
      </c>
      <c r="E573" s="15" t="s">
        <v>544</v>
      </c>
      <c r="F573" s="75" t="s">
        <v>288</v>
      </c>
      <c r="G573" s="75" t="str">
        <f t="shared" si="88"/>
        <v>Dollars</v>
      </c>
      <c r="H573" s="75" t="str">
        <f t="shared" si="89"/>
        <v>Nominal</v>
      </c>
      <c r="I573" s="75" t="str">
        <f t="shared" si="90"/>
        <v>Mid year</v>
      </c>
      <c r="J573" s="6"/>
      <c r="K573" s="105">
        <v>0</v>
      </c>
      <c r="L573" s="106">
        <v>0</v>
      </c>
      <c r="M573" s="107">
        <v>0</v>
      </c>
      <c r="N573" s="107">
        <v>0</v>
      </c>
      <c r="O573" s="107">
        <v>0</v>
      </c>
      <c r="P573" s="199">
        <v>1539069.8441044062</v>
      </c>
      <c r="Q573" s="106">
        <v>1009709.4577046309</v>
      </c>
      <c r="R573" s="107">
        <v>548364.14811492618</v>
      </c>
      <c r="S573" s="107">
        <v>264121.88380353351</v>
      </c>
      <c r="T573" s="103"/>
      <c r="U573" s="104"/>
      <c r="V573" s="103"/>
      <c r="W573" s="103"/>
      <c r="X573" s="103"/>
      <c r="Y573" s="103"/>
      <c r="Z573" s="104"/>
      <c r="AB573" s="101"/>
      <c r="AC573" s="101"/>
    </row>
    <row r="574" spans="1:29" ht="12.3" x14ac:dyDescent="0.35">
      <c r="D574" s="15" t="s">
        <v>196</v>
      </c>
      <c r="E574" s="15" t="s">
        <v>545</v>
      </c>
      <c r="F574" s="75" t="s">
        <v>288</v>
      </c>
      <c r="G574" s="75" t="str">
        <f t="shared" si="88"/>
        <v>Dollars</v>
      </c>
      <c r="H574" s="75" t="str">
        <f t="shared" si="89"/>
        <v>Nominal</v>
      </c>
      <c r="I574" s="75" t="str">
        <f t="shared" si="90"/>
        <v>Mid year</v>
      </c>
      <c r="J574" s="6"/>
      <c r="K574" s="105">
        <v>0</v>
      </c>
      <c r="L574" s="106">
        <v>0</v>
      </c>
      <c r="M574" s="107">
        <v>0</v>
      </c>
      <c r="N574" s="107">
        <v>0</v>
      </c>
      <c r="O574" s="107">
        <v>0</v>
      </c>
      <c r="P574" s="199">
        <v>123877.80759361199</v>
      </c>
      <c r="Q574" s="106">
        <v>79498.25479080384</v>
      </c>
      <c r="R574" s="107">
        <v>50280.952826607427</v>
      </c>
      <c r="S574" s="107">
        <v>71289.081191222635</v>
      </c>
      <c r="T574" s="103"/>
      <c r="U574" s="104"/>
      <c r="V574" s="103"/>
      <c r="W574" s="103"/>
      <c r="X574" s="103"/>
      <c r="Y574" s="103"/>
      <c r="Z574" s="104"/>
      <c r="AB574" s="101"/>
      <c r="AC574" s="101"/>
    </row>
    <row r="575" spans="1:29" ht="12.3" x14ac:dyDescent="0.35">
      <c r="D575" s="15" t="s">
        <v>123</v>
      </c>
      <c r="E575" s="15" t="s">
        <v>546</v>
      </c>
      <c r="F575" s="75" t="s">
        <v>288</v>
      </c>
      <c r="G575" s="75" t="str">
        <f t="shared" si="88"/>
        <v>Dollars</v>
      </c>
      <c r="H575" s="75" t="str">
        <f t="shared" si="89"/>
        <v>Nominal</v>
      </c>
      <c r="I575" s="75" t="str">
        <f t="shared" si="90"/>
        <v>Mid year</v>
      </c>
      <c r="J575" s="6"/>
      <c r="K575" s="105">
        <v>0</v>
      </c>
      <c r="L575" s="106">
        <v>0</v>
      </c>
      <c r="M575" s="107">
        <v>0</v>
      </c>
      <c r="N575" s="107">
        <v>0</v>
      </c>
      <c r="O575" s="107">
        <v>0</v>
      </c>
      <c r="P575" s="199">
        <v>0</v>
      </c>
      <c r="Q575" s="106">
        <v>0</v>
      </c>
      <c r="R575" s="107">
        <v>0</v>
      </c>
      <c r="S575" s="107">
        <v>0</v>
      </c>
      <c r="T575" s="103"/>
      <c r="U575" s="104"/>
      <c r="V575" s="103"/>
      <c r="W575" s="103"/>
      <c r="X575" s="103"/>
      <c r="Y575" s="103"/>
      <c r="Z575" s="104"/>
      <c r="AB575" s="101"/>
      <c r="AC575" s="101"/>
    </row>
    <row r="576" spans="1:29" ht="12.3" x14ac:dyDescent="0.35">
      <c r="D576" s="15" t="s">
        <v>122</v>
      </c>
      <c r="E576" s="15" t="s">
        <v>547</v>
      </c>
      <c r="F576" s="75" t="s">
        <v>288</v>
      </c>
      <c r="G576" s="75" t="str">
        <f t="shared" si="88"/>
        <v>Dollars</v>
      </c>
      <c r="H576" s="75" t="str">
        <f t="shared" si="89"/>
        <v>Nominal</v>
      </c>
      <c r="I576" s="75" t="str">
        <f t="shared" si="90"/>
        <v>Mid year</v>
      </c>
      <c r="J576" s="6"/>
      <c r="K576" s="105">
        <v>0</v>
      </c>
      <c r="L576" s="106">
        <v>0</v>
      </c>
      <c r="M576" s="107">
        <v>0</v>
      </c>
      <c r="N576" s="107">
        <v>0</v>
      </c>
      <c r="O576" s="107">
        <v>0</v>
      </c>
      <c r="P576" s="199">
        <v>44337.221800095969</v>
      </c>
      <c r="Q576" s="106">
        <v>107245.57805762715</v>
      </c>
      <c r="R576" s="107">
        <v>272736.80947265809</v>
      </c>
      <c r="S576" s="107">
        <v>328605.19775214116</v>
      </c>
      <c r="T576" s="103"/>
      <c r="U576" s="104"/>
      <c r="V576" s="103"/>
      <c r="W576" s="103"/>
      <c r="X576" s="103"/>
      <c r="Y576" s="103"/>
      <c r="Z576" s="104"/>
      <c r="AB576" s="101"/>
      <c r="AC576" s="101"/>
    </row>
    <row r="577" spans="1:29" ht="12.3" x14ac:dyDescent="0.35">
      <c r="D577" s="15" t="s">
        <v>548</v>
      </c>
      <c r="E577" s="15" t="s">
        <v>549</v>
      </c>
      <c r="F577" s="75" t="s">
        <v>288</v>
      </c>
      <c r="G577" s="75" t="str">
        <f t="shared" si="88"/>
        <v>Dollars</v>
      </c>
      <c r="H577" s="75" t="str">
        <f t="shared" si="89"/>
        <v>Nominal</v>
      </c>
      <c r="I577" s="75" t="str">
        <f t="shared" si="90"/>
        <v>Mid year</v>
      </c>
      <c r="J577" s="6"/>
      <c r="K577" s="105">
        <v>0</v>
      </c>
      <c r="L577" s="106">
        <v>0</v>
      </c>
      <c r="M577" s="107">
        <v>0</v>
      </c>
      <c r="N577" s="107">
        <v>0</v>
      </c>
      <c r="O577" s="107">
        <v>0</v>
      </c>
      <c r="P577" s="199">
        <v>46.241791951120355</v>
      </c>
      <c r="Q577" s="106">
        <v>70.325763076292617</v>
      </c>
      <c r="R577" s="107">
        <v>351.27300379165024</v>
      </c>
      <c r="S577" s="107">
        <v>257.67249527110027</v>
      </c>
      <c r="T577" s="103"/>
      <c r="U577" s="104"/>
      <c r="V577" s="103"/>
      <c r="W577" s="103"/>
      <c r="X577" s="103"/>
      <c r="Y577" s="103"/>
      <c r="Z577" s="104"/>
      <c r="AB577" s="101"/>
      <c r="AC577" s="101"/>
    </row>
    <row r="578" spans="1:29" ht="12.3" x14ac:dyDescent="0.35">
      <c r="D578" s="15" t="s">
        <v>550</v>
      </c>
      <c r="E578" s="15" t="s">
        <v>551</v>
      </c>
      <c r="F578" s="75" t="s">
        <v>288</v>
      </c>
      <c r="G578" s="75" t="str">
        <f t="shared" si="88"/>
        <v>Dollars</v>
      </c>
      <c r="H578" s="75" t="str">
        <f t="shared" si="89"/>
        <v>Nominal</v>
      </c>
      <c r="I578" s="75" t="str">
        <f t="shared" si="90"/>
        <v>Mid year</v>
      </c>
      <c r="J578" s="6"/>
      <c r="K578" s="105">
        <v>0</v>
      </c>
      <c r="L578" s="106">
        <v>0</v>
      </c>
      <c r="M578" s="107">
        <v>0</v>
      </c>
      <c r="N578" s="107">
        <v>0</v>
      </c>
      <c r="O578" s="107">
        <v>0</v>
      </c>
      <c r="P578" s="199">
        <v>217137.70145469825</v>
      </c>
      <c r="Q578" s="106">
        <v>463928.24593310652</v>
      </c>
      <c r="R578" s="107">
        <v>630500.29907938081</v>
      </c>
      <c r="S578" s="107">
        <v>244290.80134899696</v>
      </c>
      <c r="T578" s="103"/>
      <c r="U578" s="104"/>
      <c r="V578" s="103"/>
      <c r="W578" s="103"/>
      <c r="X578" s="103"/>
      <c r="Y578" s="103"/>
      <c r="Z578" s="104"/>
      <c r="AB578" s="101"/>
      <c r="AC578" s="101"/>
    </row>
    <row r="579" spans="1:29" ht="12.3" x14ac:dyDescent="0.35">
      <c r="D579" s="15" t="s">
        <v>552</v>
      </c>
      <c r="E579" s="15" t="s">
        <v>553</v>
      </c>
      <c r="F579" s="75" t="s">
        <v>288</v>
      </c>
      <c r="G579" s="75" t="str">
        <f t="shared" si="88"/>
        <v>Dollars</v>
      </c>
      <c r="H579" s="75" t="str">
        <f t="shared" si="89"/>
        <v>Nominal</v>
      </c>
      <c r="I579" s="75" t="str">
        <f t="shared" si="90"/>
        <v>Mid year</v>
      </c>
      <c r="J579" s="6"/>
      <c r="K579" s="105">
        <v>0</v>
      </c>
      <c r="L579" s="106">
        <v>0</v>
      </c>
      <c r="M579" s="107">
        <v>0</v>
      </c>
      <c r="N579" s="107">
        <v>0</v>
      </c>
      <c r="O579" s="107">
        <v>0</v>
      </c>
      <c r="P579" s="199">
        <v>15178557.337018823</v>
      </c>
      <c r="Q579" s="106">
        <v>13682592.326990461</v>
      </c>
      <c r="R579" s="107">
        <v>12533579.774829151</v>
      </c>
      <c r="S579" s="107">
        <v>5744721.144749389</v>
      </c>
      <c r="T579" s="103"/>
      <c r="U579" s="104"/>
      <c r="V579" s="103"/>
      <c r="W579" s="103"/>
      <c r="X579" s="103"/>
      <c r="Y579" s="103"/>
      <c r="Z579" s="104"/>
      <c r="AB579" s="101"/>
      <c r="AC579" s="101"/>
    </row>
    <row r="580" spans="1:29" ht="12.3" x14ac:dyDescent="0.35">
      <c r="D580" s="15" t="s">
        <v>554</v>
      </c>
      <c r="E580" s="15" t="s">
        <v>555</v>
      </c>
      <c r="F580" s="75" t="s">
        <v>288</v>
      </c>
      <c r="G580" s="75" t="str">
        <f t="shared" si="88"/>
        <v>Dollars</v>
      </c>
      <c r="H580" s="75" t="str">
        <f t="shared" si="89"/>
        <v>Nominal</v>
      </c>
      <c r="I580" s="75" t="str">
        <f t="shared" si="90"/>
        <v>Mid year</v>
      </c>
      <c r="J580" s="6"/>
      <c r="K580" s="101"/>
      <c r="L580" s="102"/>
      <c r="M580" s="103"/>
      <c r="N580" s="103"/>
      <c r="O580" s="103"/>
      <c r="P580" s="104"/>
      <c r="Q580" s="102"/>
      <c r="R580" s="103"/>
      <c r="S580" s="103"/>
      <c r="T580" s="103"/>
      <c r="U580" s="104"/>
      <c r="V580" s="103"/>
      <c r="W580" s="103"/>
      <c r="X580" s="103"/>
      <c r="Y580" s="103"/>
      <c r="Z580" s="104"/>
      <c r="AB580" s="65">
        <f t="shared" si="91"/>
        <v>0</v>
      </c>
      <c r="AC580" s="65">
        <f t="shared" si="92"/>
        <v>0</v>
      </c>
    </row>
    <row r="581" spans="1:29" ht="12.3" x14ac:dyDescent="0.35">
      <c r="D581" s="15"/>
      <c r="E581" s="15" t="s">
        <v>556</v>
      </c>
      <c r="F581" s="75" t="s">
        <v>288</v>
      </c>
      <c r="G581" s="75" t="str">
        <f t="shared" si="88"/>
        <v>Dollars</v>
      </c>
      <c r="H581" s="75" t="str">
        <f t="shared" si="89"/>
        <v>Nominal</v>
      </c>
      <c r="I581" s="75" t="str">
        <f t="shared" si="90"/>
        <v>Mid year</v>
      </c>
      <c r="J581" s="6"/>
      <c r="K581" s="105">
        <v>0</v>
      </c>
      <c r="L581" s="106">
        <v>0</v>
      </c>
      <c r="M581" s="107">
        <v>0</v>
      </c>
      <c r="N581" s="107">
        <v>0</v>
      </c>
      <c r="O581" s="107">
        <v>0</v>
      </c>
      <c r="P581" s="199">
        <v>395279.83945528197</v>
      </c>
      <c r="Q581" s="106">
        <v>234273.90066207055</v>
      </c>
      <c r="R581" s="107">
        <v>222740.97378570834</v>
      </c>
      <c r="S581" s="107">
        <v>1531666.9525775826</v>
      </c>
      <c r="T581" s="103"/>
      <c r="U581" s="104"/>
      <c r="V581" s="103"/>
      <c r="W581" s="103"/>
      <c r="X581" s="103"/>
      <c r="Y581" s="103"/>
      <c r="Z581" s="104"/>
      <c r="AB581" s="101"/>
      <c r="AC581" s="101"/>
    </row>
    <row r="582" spans="1:29" x14ac:dyDescent="0.35">
      <c r="J582" s="6"/>
      <c r="L582" s="97"/>
      <c r="M582" s="91"/>
      <c r="N582" s="91"/>
      <c r="O582" s="91"/>
      <c r="P582" s="89"/>
      <c r="Q582" s="97"/>
      <c r="R582" s="91"/>
      <c r="S582" s="91"/>
      <c r="T582" s="91"/>
      <c r="U582" s="89"/>
      <c r="V582" s="91"/>
      <c r="W582" s="91"/>
      <c r="X582" s="91"/>
      <c r="Y582" s="91"/>
      <c r="Z582" s="89"/>
    </row>
    <row r="583" spans="1:29" ht="12.3" x14ac:dyDescent="0.35">
      <c r="D583" s="74" t="s">
        <v>560</v>
      </c>
      <c r="E583" s="74"/>
      <c r="F583" s="67" t="s">
        <v>134</v>
      </c>
      <c r="G583" s="67" t="str">
        <f>G566</f>
        <v>Dollars</v>
      </c>
      <c r="H583" s="67" t="str">
        <f>H566</f>
        <v>Nominal</v>
      </c>
      <c r="I583" s="67" t="str">
        <f>I566</f>
        <v>Mid year</v>
      </c>
      <c r="J583" s="6"/>
      <c r="K583" s="66">
        <f t="shared" ref="K583:Z583" si="93">SUM(K566:K581)</f>
        <v>0</v>
      </c>
      <c r="L583" s="99">
        <f t="shared" si="93"/>
        <v>0</v>
      </c>
      <c r="M583" s="66">
        <f t="shared" si="93"/>
        <v>0</v>
      </c>
      <c r="N583" s="66">
        <f t="shared" si="93"/>
        <v>0</v>
      </c>
      <c r="O583" s="66">
        <f t="shared" si="93"/>
        <v>0</v>
      </c>
      <c r="P583" s="90">
        <f t="shared" si="93"/>
        <v>25820698.933344238</v>
      </c>
      <c r="Q583" s="99">
        <f t="shared" si="93"/>
        <v>21878147.780586399</v>
      </c>
      <c r="R583" s="66">
        <f t="shared" si="93"/>
        <v>18927835.663202409</v>
      </c>
      <c r="S583" s="66">
        <f t="shared" si="93"/>
        <v>11740140.346452951</v>
      </c>
      <c r="T583" s="66">
        <f t="shared" si="93"/>
        <v>0</v>
      </c>
      <c r="U583" s="90">
        <f t="shared" si="93"/>
        <v>0</v>
      </c>
      <c r="V583" s="66">
        <f t="shared" si="93"/>
        <v>0</v>
      </c>
      <c r="W583" s="66">
        <f t="shared" si="93"/>
        <v>0</v>
      </c>
      <c r="X583" s="66">
        <f t="shared" si="93"/>
        <v>0</v>
      </c>
      <c r="Y583" s="66">
        <f t="shared" si="93"/>
        <v>0</v>
      </c>
      <c r="Z583" s="90">
        <f t="shared" si="93"/>
        <v>0</v>
      </c>
      <c r="AB583" s="66">
        <f>SUM(AB566:AB581)</f>
        <v>0</v>
      </c>
      <c r="AC583" s="66">
        <f>SUM(AC566:AC581)</f>
        <v>0</v>
      </c>
    </row>
    <row r="584" spans="1:29" s="6" customFormat="1" ht="11.25" customHeight="1" x14ac:dyDescent="0.35"/>
    <row r="585" spans="1:29" s="6" customFormat="1" ht="11.25" customHeight="1" x14ac:dyDescent="0.35">
      <c r="A585" s="70">
        <f>IF(SUM($Q585:$AC585)&gt;0,1,0)</f>
        <v>0</v>
      </c>
      <c r="D585" s="15" t="s">
        <v>139</v>
      </c>
      <c r="E585" s="15"/>
      <c r="K585" s="70">
        <f>IF(ISERROR(K583),1,0)</f>
        <v>0</v>
      </c>
      <c r="L585" s="70">
        <f t="shared" ref="L585:Z585" si="94">IF(ISERROR(L583),1,0)</f>
        <v>0</v>
      </c>
      <c r="M585" s="70">
        <f t="shared" si="94"/>
        <v>0</v>
      </c>
      <c r="N585" s="70">
        <f t="shared" si="94"/>
        <v>0</v>
      </c>
      <c r="O585" s="70">
        <f t="shared" si="94"/>
        <v>0</v>
      </c>
      <c r="P585" s="70">
        <f t="shared" si="94"/>
        <v>0</v>
      </c>
      <c r="Q585" s="70">
        <f t="shared" si="94"/>
        <v>0</v>
      </c>
      <c r="R585" s="70">
        <f t="shared" si="94"/>
        <v>0</v>
      </c>
      <c r="S585" s="70">
        <f t="shared" si="94"/>
        <v>0</v>
      </c>
      <c r="T585" s="70">
        <f t="shared" si="94"/>
        <v>0</v>
      </c>
      <c r="U585" s="70">
        <f t="shared" si="94"/>
        <v>0</v>
      </c>
      <c r="V585" s="70">
        <f t="shared" si="94"/>
        <v>0</v>
      </c>
      <c r="W585" s="70">
        <f t="shared" si="94"/>
        <v>0</v>
      </c>
      <c r="X585" s="70">
        <f t="shared" si="94"/>
        <v>0</v>
      </c>
      <c r="Y585" s="70">
        <f t="shared" si="94"/>
        <v>0</v>
      </c>
      <c r="Z585" s="70">
        <f t="shared" si="94"/>
        <v>0</v>
      </c>
      <c r="AB585" s="70">
        <f t="shared" ref="AB585:AC585" si="95">IF(ISERROR(AB583),1,0)</f>
        <v>0</v>
      </c>
      <c r="AC585" s="70">
        <f t="shared" si="95"/>
        <v>0</v>
      </c>
    </row>
    <row r="587" spans="1:29" s="13" customFormat="1" ht="14.1" x14ac:dyDescent="0.35">
      <c r="C587" s="13" t="s">
        <v>561</v>
      </c>
    </row>
    <row r="588" spans="1:29" s="6" customFormat="1" ht="11.25" customHeight="1" x14ac:dyDescent="0.35"/>
    <row r="589" spans="1:29" ht="12.3" x14ac:dyDescent="0.35">
      <c r="D589" s="73" t="s">
        <v>534</v>
      </c>
      <c r="E589" s="73" t="s">
        <v>535</v>
      </c>
      <c r="F589" s="64" t="s">
        <v>65</v>
      </c>
      <c r="G589" s="64" t="s">
        <v>66</v>
      </c>
      <c r="H589" s="64" t="s">
        <v>67</v>
      </c>
      <c r="I589" s="64" t="s">
        <v>68</v>
      </c>
      <c r="J589" s="6"/>
      <c r="K589" s="64" t="str">
        <f t="shared" ref="K589:Z589" si="96">K$10</f>
        <v>RY09</v>
      </c>
      <c r="L589" s="96" t="str">
        <f t="shared" si="96"/>
        <v>RY10</v>
      </c>
      <c r="M589" s="64" t="str">
        <f t="shared" si="96"/>
        <v>RY11</v>
      </c>
      <c r="N589" s="64" t="str">
        <f t="shared" si="96"/>
        <v>RY12</v>
      </c>
      <c r="O589" s="64" t="str">
        <f t="shared" si="96"/>
        <v>RY13</v>
      </c>
      <c r="P589" s="88" t="str">
        <f t="shared" si="96"/>
        <v>RY14</v>
      </c>
      <c r="Q589" s="96" t="str">
        <f t="shared" si="96"/>
        <v>RY15</v>
      </c>
      <c r="R589" s="64" t="str">
        <f t="shared" si="96"/>
        <v>RY16</v>
      </c>
      <c r="S589" s="64" t="str">
        <f t="shared" si="96"/>
        <v>RY17</v>
      </c>
      <c r="T589" s="64" t="str">
        <f t="shared" si="96"/>
        <v>RY18</v>
      </c>
      <c r="U589" s="88" t="str">
        <f t="shared" si="96"/>
        <v>RY19</v>
      </c>
      <c r="V589" s="64" t="str">
        <f t="shared" si="96"/>
        <v>RY20</v>
      </c>
      <c r="W589" s="64" t="str">
        <f t="shared" si="96"/>
        <v>RY21</v>
      </c>
      <c r="X589" s="64" t="str">
        <f t="shared" si="96"/>
        <v>RY22</v>
      </c>
      <c r="Y589" s="64" t="str">
        <f t="shared" si="96"/>
        <v>RY23</v>
      </c>
      <c r="Z589" s="88" t="str">
        <f t="shared" si="96"/>
        <v>RY24</v>
      </c>
      <c r="AB589" s="72" t="str">
        <f>AB$10</f>
        <v>RY15-RY19</v>
      </c>
      <c r="AC589" s="72" t="str">
        <f>AC$10</f>
        <v>RY20-RY24</v>
      </c>
    </row>
    <row r="590" spans="1:29" x14ac:dyDescent="0.35">
      <c r="J590" s="6"/>
      <c r="L590" s="97"/>
      <c r="M590" s="91"/>
      <c r="N590" s="91"/>
      <c r="O590" s="91"/>
      <c r="P590" s="89"/>
      <c r="Q590" s="97"/>
      <c r="R590" s="91"/>
      <c r="S590" s="91"/>
      <c r="T590" s="91"/>
      <c r="U590" s="89"/>
      <c r="V590" s="91"/>
      <c r="W590" s="91"/>
      <c r="X590" s="91"/>
      <c r="Y590" s="91"/>
      <c r="Z590" s="89"/>
    </row>
    <row r="591" spans="1:29" ht="12.3" x14ac:dyDescent="0.35">
      <c r="D591" s="15" t="s">
        <v>194</v>
      </c>
      <c r="E591" s="15" t="s">
        <v>536</v>
      </c>
      <c r="F591" s="75" t="s">
        <v>288</v>
      </c>
      <c r="G591" s="75" t="str">
        <f t="shared" ref="G591:G606" si="97">Dollars</f>
        <v>Dollars</v>
      </c>
      <c r="H591" s="75" t="str">
        <f t="shared" ref="H591:H606" si="98">Nominal</f>
        <v>Nominal</v>
      </c>
      <c r="I591" s="75" t="str">
        <f t="shared" ref="I591:I606" si="99">Mid_year</f>
        <v>Mid year</v>
      </c>
      <c r="J591" s="6"/>
      <c r="K591" s="101"/>
      <c r="L591" s="102"/>
      <c r="M591" s="103"/>
      <c r="N591" s="103"/>
      <c r="O591" s="103"/>
      <c r="P591" s="104"/>
      <c r="Q591" s="102"/>
      <c r="R591" s="103"/>
      <c r="S591" s="103"/>
      <c r="T591" s="103"/>
      <c r="U591" s="104"/>
      <c r="V591" s="103"/>
      <c r="W591" s="103"/>
      <c r="X591" s="103"/>
      <c r="Y591" s="103"/>
      <c r="Z591" s="104"/>
      <c r="AB591" s="65">
        <f>SUM(Q591:U591)</f>
        <v>0</v>
      </c>
      <c r="AC591" s="65">
        <f>SUM(V591:Z591)</f>
        <v>0</v>
      </c>
    </row>
    <row r="592" spans="1:29" ht="12.3" x14ac:dyDescent="0.35">
      <c r="D592" s="15" t="s">
        <v>195</v>
      </c>
      <c r="E592" s="15" t="s">
        <v>537</v>
      </c>
      <c r="F592" s="75" t="s">
        <v>288</v>
      </c>
      <c r="G592" s="75" t="str">
        <f t="shared" si="97"/>
        <v>Dollars</v>
      </c>
      <c r="H592" s="75" t="str">
        <f t="shared" si="98"/>
        <v>Nominal</v>
      </c>
      <c r="I592" s="75" t="str">
        <f t="shared" si="99"/>
        <v>Mid year</v>
      </c>
      <c r="J592" s="6"/>
      <c r="K592" s="101"/>
      <c r="L592" s="102"/>
      <c r="M592" s="103"/>
      <c r="N592" s="103"/>
      <c r="O592" s="103"/>
      <c r="P592" s="104"/>
      <c r="Q592" s="102"/>
      <c r="R592" s="103"/>
      <c r="S592" s="103"/>
      <c r="T592" s="103"/>
      <c r="U592" s="104"/>
      <c r="V592" s="103"/>
      <c r="W592" s="103"/>
      <c r="X592" s="103"/>
      <c r="Y592" s="103"/>
      <c r="Z592" s="104"/>
      <c r="AB592" s="65">
        <f t="shared" ref="AB592:AB605" si="100">SUM(Q592:U592)</f>
        <v>0</v>
      </c>
      <c r="AC592" s="65">
        <f t="shared" ref="AC592:AC605" si="101">SUM(V592:Z592)</f>
        <v>0</v>
      </c>
    </row>
    <row r="593" spans="4:29" ht="12.3" x14ac:dyDescent="0.35">
      <c r="D593" s="15" t="s">
        <v>163</v>
      </c>
      <c r="E593" s="15" t="s">
        <v>538</v>
      </c>
      <c r="F593" s="75" t="s">
        <v>288</v>
      </c>
      <c r="G593" s="75" t="str">
        <f t="shared" si="97"/>
        <v>Dollars</v>
      </c>
      <c r="H593" s="75" t="str">
        <f t="shared" si="98"/>
        <v>Nominal</v>
      </c>
      <c r="I593" s="75" t="str">
        <f t="shared" si="99"/>
        <v>Mid year</v>
      </c>
      <c r="J593" s="6"/>
      <c r="K593" s="101"/>
      <c r="L593" s="102"/>
      <c r="M593" s="103"/>
      <c r="N593" s="103"/>
      <c r="O593" s="103"/>
      <c r="P593" s="104"/>
      <c r="Q593" s="102"/>
      <c r="R593" s="103"/>
      <c r="S593" s="103"/>
      <c r="T593" s="103"/>
      <c r="U593" s="104"/>
      <c r="V593" s="103"/>
      <c r="W593" s="103"/>
      <c r="X593" s="103"/>
      <c r="Y593" s="103"/>
      <c r="Z593" s="104"/>
      <c r="AB593" s="65">
        <f t="shared" si="100"/>
        <v>0</v>
      </c>
      <c r="AC593" s="65">
        <f t="shared" si="101"/>
        <v>0</v>
      </c>
    </row>
    <row r="594" spans="4:29" ht="12.3" x14ac:dyDescent="0.35">
      <c r="D594" s="15" t="s">
        <v>470</v>
      </c>
      <c r="E594" s="15" t="s">
        <v>539</v>
      </c>
      <c r="F594" s="75" t="s">
        <v>288</v>
      </c>
      <c r="G594" s="75" t="str">
        <f t="shared" si="97"/>
        <v>Dollars</v>
      </c>
      <c r="H594" s="75" t="str">
        <f t="shared" si="98"/>
        <v>Nominal</v>
      </c>
      <c r="I594" s="75" t="str">
        <f t="shared" si="99"/>
        <v>Mid year</v>
      </c>
      <c r="J594" s="6"/>
      <c r="K594" s="105">
        <v>0</v>
      </c>
      <c r="L594" s="106">
        <v>0</v>
      </c>
      <c r="M594" s="107">
        <v>0</v>
      </c>
      <c r="N594" s="107">
        <v>0</v>
      </c>
      <c r="O594" s="107">
        <v>0</v>
      </c>
      <c r="P594" s="199">
        <v>958082</v>
      </c>
      <c r="Q594" s="106">
        <v>191869</v>
      </c>
      <c r="R594" s="107">
        <v>134830</v>
      </c>
      <c r="S594" s="107">
        <v>106608</v>
      </c>
      <c r="T594" s="103"/>
      <c r="U594" s="104"/>
      <c r="V594" s="103"/>
      <c r="W594" s="103"/>
      <c r="X594" s="103"/>
      <c r="Y594" s="103"/>
      <c r="Z594" s="104"/>
      <c r="AB594" s="101"/>
      <c r="AC594" s="101"/>
    </row>
    <row r="595" spans="4:29" ht="12.3" x14ac:dyDescent="0.35">
      <c r="D595" s="15" t="s">
        <v>470</v>
      </c>
      <c r="E595" s="15" t="s">
        <v>540</v>
      </c>
      <c r="F595" s="75" t="s">
        <v>288</v>
      </c>
      <c r="G595" s="75" t="str">
        <f t="shared" si="97"/>
        <v>Dollars</v>
      </c>
      <c r="H595" s="75" t="str">
        <f t="shared" si="98"/>
        <v>Nominal</v>
      </c>
      <c r="I595" s="75" t="str">
        <f t="shared" si="99"/>
        <v>Mid year</v>
      </c>
      <c r="J595" s="6"/>
      <c r="K595" s="101"/>
      <c r="L595" s="102"/>
      <c r="M595" s="103"/>
      <c r="N595" s="103"/>
      <c r="O595" s="103"/>
      <c r="P595" s="104"/>
      <c r="Q595" s="102"/>
      <c r="R595" s="103"/>
      <c r="S595" s="103"/>
      <c r="T595" s="103"/>
      <c r="U595" s="104"/>
      <c r="V595" s="103"/>
      <c r="W595" s="103"/>
      <c r="X595" s="103"/>
      <c r="Y595" s="103"/>
      <c r="Z595" s="104"/>
      <c r="AB595" s="65">
        <f t="shared" si="100"/>
        <v>0</v>
      </c>
      <c r="AC595" s="65">
        <f t="shared" si="101"/>
        <v>0</v>
      </c>
    </row>
    <row r="596" spans="4:29" ht="12.3" x14ac:dyDescent="0.35">
      <c r="D596" s="15" t="s">
        <v>470</v>
      </c>
      <c r="E596" s="15" t="s">
        <v>541</v>
      </c>
      <c r="F596" s="75" t="s">
        <v>288</v>
      </c>
      <c r="G596" s="75" t="str">
        <f t="shared" si="97"/>
        <v>Dollars</v>
      </c>
      <c r="H596" s="75" t="str">
        <f t="shared" si="98"/>
        <v>Nominal</v>
      </c>
      <c r="I596" s="75" t="str">
        <f t="shared" si="99"/>
        <v>Mid year</v>
      </c>
      <c r="J596" s="6"/>
      <c r="K596" s="105">
        <v>0</v>
      </c>
      <c r="L596" s="106">
        <v>0</v>
      </c>
      <c r="M596" s="107">
        <v>0</v>
      </c>
      <c r="N596" s="107">
        <v>0</v>
      </c>
      <c r="O596" s="107">
        <v>0</v>
      </c>
      <c r="P596" s="199">
        <v>0</v>
      </c>
      <c r="Q596" s="106">
        <v>0</v>
      </c>
      <c r="R596" s="107">
        <v>0</v>
      </c>
      <c r="S596" s="107">
        <v>0</v>
      </c>
      <c r="T596" s="103"/>
      <c r="U596" s="104"/>
      <c r="V596" s="103"/>
      <c r="W596" s="103"/>
      <c r="X596" s="103"/>
      <c r="Y596" s="103"/>
      <c r="Z596" s="104"/>
      <c r="AB596" s="101"/>
      <c r="AC596" s="101"/>
    </row>
    <row r="597" spans="4:29" ht="12.3" x14ac:dyDescent="0.35">
      <c r="D597" s="15" t="s">
        <v>542</v>
      </c>
      <c r="E597" s="15" t="s">
        <v>543</v>
      </c>
      <c r="F597" s="75" t="s">
        <v>288</v>
      </c>
      <c r="G597" s="75" t="str">
        <f t="shared" si="97"/>
        <v>Dollars</v>
      </c>
      <c r="H597" s="75" t="str">
        <f t="shared" si="98"/>
        <v>Nominal</v>
      </c>
      <c r="I597" s="75" t="str">
        <f t="shared" si="99"/>
        <v>Mid year</v>
      </c>
      <c r="J597" s="6"/>
      <c r="K597" s="105">
        <v>0</v>
      </c>
      <c r="L597" s="106">
        <v>0</v>
      </c>
      <c r="M597" s="107">
        <v>0</v>
      </c>
      <c r="N597" s="107">
        <v>0</v>
      </c>
      <c r="O597" s="107">
        <v>0</v>
      </c>
      <c r="P597" s="199">
        <v>12672767.591172369</v>
      </c>
      <c r="Q597" s="106">
        <v>9594470.1092666518</v>
      </c>
      <c r="R597" s="107">
        <v>7110060.6318840785</v>
      </c>
      <c r="S597" s="107">
        <v>5413595.1860006712</v>
      </c>
      <c r="T597" s="103"/>
      <c r="U597" s="104"/>
      <c r="V597" s="103"/>
      <c r="W597" s="103"/>
      <c r="X597" s="103"/>
      <c r="Y597" s="103"/>
      <c r="Z597" s="104"/>
      <c r="AB597" s="101"/>
      <c r="AC597" s="101"/>
    </row>
    <row r="598" spans="4:29" ht="12.3" x14ac:dyDescent="0.35">
      <c r="D598" s="15" t="s">
        <v>125</v>
      </c>
      <c r="E598" s="15" t="s">
        <v>544</v>
      </c>
      <c r="F598" s="75" t="s">
        <v>288</v>
      </c>
      <c r="G598" s="75" t="str">
        <f t="shared" si="97"/>
        <v>Dollars</v>
      </c>
      <c r="H598" s="75" t="str">
        <f t="shared" si="98"/>
        <v>Nominal</v>
      </c>
      <c r="I598" s="75" t="str">
        <f t="shared" si="99"/>
        <v>Mid year</v>
      </c>
      <c r="J598" s="6"/>
      <c r="K598" s="105">
        <v>0</v>
      </c>
      <c r="L598" s="106">
        <v>0</v>
      </c>
      <c r="M598" s="107">
        <v>0</v>
      </c>
      <c r="N598" s="107">
        <v>0</v>
      </c>
      <c r="O598" s="107">
        <v>0</v>
      </c>
      <c r="P598" s="199">
        <v>1782972.5909986934</v>
      </c>
      <c r="Q598" s="106">
        <v>1169722.2805421851</v>
      </c>
      <c r="R598" s="107">
        <v>635265.67668162019</v>
      </c>
      <c r="S598" s="107">
        <v>305978.36823882046</v>
      </c>
      <c r="T598" s="103"/>
      <c r="U598" s="104"/>
      <c r="V598" s="103"/>
      <c r="W598" s="103"/>
      <c r="X598" s="103"/>
      <c r="Y598" s="103"/>
      <c r="Z598" s="104"/>
      <c r="AB598" s="101"/>
      <c r="AC598" s="101"/>
    </row>
    <row r="599" spans="4:29" ht="12.3" x14ac:dyDescent="0.35">
      <c r="D599" s="15" t="s">
        <v>196</v>
      </c>
      <c r="E599" s="15" t="s">
        <v>545</v>
      </c>
      <c r="F599" s="75" t="s">
        <v>288</v>
      </c>
      <c r="G599" s="75" t="str">
        <f t="shared" si="97"/>
        <v>Dollars</v>
      </c>
      <c r="H599" s="75" t="str">
        <f t="shared" si="98"/>
        <v>Nominal</v>
      </c>
      <c r="I599" s="75" t="str">
        <f t="shared" si="99"/>
        <v>Mid year</v>
      </c>
      <c r="J599" s="6"/>
      <c r="K599" s="105">
        <v>0</v>
      </c>
      <c r="L599" s="106">
        <v>0</v>
      </c>
      <c r="M599" s="107">
        <v>0</v>
      </c>
      <c r="N599" s="107">
        <v>0</v>
      </c>
      <c r="O599" s="107">
        <v>0</v>
      </c>
      <c r="P599" s="199">
        <v>831625.13240638818</v>
      </c>
      <c r="Q599" s="106">
        <v>533693.2252091961</v>
      </c>
      <c r="R599" s="107">
        <v>337549.59717339254</v>
      </c>
      <c r="S599" s="107">
        <v>478582.8288087775</v>
      </c>
      <c r="T599" s="103"/>
      <c r="U599" s="104"/>
      <c r="V599" s="103"/>
      <c r="W599" s="103"/>
      <c r="X599" s="103"/>
      <c r="Y599" s="103"/>
      <c r="Z599" s="104"/>
      <c r="AB599" s="101"/>
      <c r="AC599" s="101"/>
    </row>
    <row r="600" spans="4:29" ht="12.3" x14ac:dyDescent="0.35">
      <c r="D600" s="15" t="s">
        <v>123</v>
      </c>
      <c r="E600" s="15" t="s">
        <v>546</v>
      </c>
      <c r="F600" s="75" t="s">
        <v>288</v>
      </c>
      <c r="G600" s="75" t="str">
        <f t="shared" si="97"/>
        <v>Dollars</v>
      </c>
      <c r="H600" s="75" t="str">
        <f t="shared" si="98"/>
        <v>Nominal</v>
      </c>
      <c r="I600" s="75" t="str">
        <f t="shared" si="99"/>
        <v>Mid year</v>
      </c>
      <c r="J600" s="6"/>
      <c r="K600" s="105">
        <v>0</v>
      </c>
      <c r="L600" s="106">
        <v>0</v>
      </c>
      <c r="M600" s="107">
        <v>0</v>
      </c>
      <c r="N600" s="107">
        <v>0</v>
      </c>
      <c r="O600" s="107">
        <v>0</v>
      </c>
      <c r="P600" s="199">
        <v>0</v>
      </c>
      <c r="Q600" s="106">
        <v>0</v>
      </c>
      <c r="R600" s="107">
        <v>0</v>
      </c>
      <c r="S600" s="107">
        <v>0</v>
      </c>
      <c r="T600" s="103"/>
      <c r="U600" s="104"/>
      <c r="V600" s="103"/>
      <c r="W600" s="103"/>
      <c r="X600" s="103"/>
      <c r="Y600" s="103"/>
      <c r="Z600" s="104"/>
      <c r="AB600" s="101"/>
      <c r="AC600" s="101"/>
    </row>
    <row r="601" spans="4:29" ht="12.3" x14ac:dyDescent="0.35">
      <c r="D601" s="15" t="s">
        <v>122</v>
      </c>
      <c r="E601" s="15" t="s">
        <v>547</v>
      </c>
      <c r="F601" s="75" t="s">
        <v>288</v>
      </c>
      <c r="G601" s="75" t="str">
        <f t="shared" si="97"/>
        <v>Dollars</v>
      </c>
      <c r="H601" s="75" t="str">
        <f t="shared" si="98"/>
        <v>Nominal</v>
      </c>
      <c r="I601" s="75" t="str">
        <f t="shared" si="99"/>
        <v>Mid year</v>
      </c>
      <c r="J601" s="6"/>
      <c r="K601" s="105">
        <v>0</v>
      </c>
      <c r="L601" s="106">
        <v>0</v>
      </c>
      <c r="M601" s="107">
        <v>0</v>
      </c>
      <c r="N601" s="107">
        <v>0</v>
      </c>
      <c r="O601" s="107">
        <v>0</v>
      </c>
      <c r="P601" s="199">
        <v>99595.210880742452</v>
      </c>
      <c r="Q601" s="106">
        <v>240906.97452435736</v>
      </c>
      <c r="R601" s="107">
        <v>612651.82958106452</v>
      </c>
      <c r="S601" s="107">
        <v>738149.63224785845</v>
      </c>
      <c r="T601" s="103"/>
      <c r="U601" s="104"/>
      <c r="V601" s="103"/>
      <c r="W601" s="103"/>
      <c r="X601" s="103"/>
      <c r="Y601" s="103"/>
      <c r="Z601" s="104"/>
      <c r="AB601" s="101"/>
      <c r="AC601" s="101"/>
    </row>
    <row r="602" spans="4:29" ht="12.3" x14ac:dyDescent="0.35">
      <c r="D602" s="15" t="s">
        <v>548</v>
      </c>
      <c r="E602" s="15" t="s">
        <v>549</v>
      </c>
      <c r="F602" s="75" t="s">
        <v>288</v>
      </c>
      <c r="G602" s="75" t="str">
        <f t="shared" si="97"/>
        <v>Dollars</v>
      </c>
      <c r="H602" s="75" t="str">
        <f t="shared" si="98"/>
        <v>Nominal</v>
      </c>
      <c r="I602" s="75" t="str">
        <f t="shared" si="99"/>
        <v>Mid year</v>
      </c>
      <c r="J602" s="6"/>
      <c r="K602" s="105">
        <v>0</v>
      </c>
      <c r="L602" s="106">
        <v>0</v>
      </c>
      <c r="M602" s="107">
        <v>0</v>
      </c>
      <c r="N602" s="107">
        <v>0</v>
      </c>
      <c r="O602" s="107">
        <v>0</v>
      </c>
      <c r="P602" s="199">
        <v>4420.2948290336071</v>
      </c>
      <c r="Q602" s="106">
        <v>6722.5034705093703</v>
      </c>
      <c r="R602" s="107">
        <v>33578.504999993071</v>
      </c>
      <c r="S602" s="107">
        <v>24631.147504728902</v>
      </c>
      <c r="T602" s="103"/>
      <c r="U602" s="104"/>
      <c r="V602" s="103"/>
      <c r="W602" s="103"/>
      <c r="X602" s="103"/>
      <c r="Y602" s="103"/>
      <c r="Z602" s="104"/>
      <c r="AB602" s="101"/>
      <c r="AC602" s="101"/>
    </row>
    <row r="603" spans="4:29" ht="12.3" x14ac:dyDescent="0.35">
      <c r="D603" s="15" t="s">
        <v>550</v>
      </c>
      <c r="E603" s="15" t="s">
        <v>551</v>
      </c>
      <c r="F603" s="75" t="s">
        <v>288</v>
      </c>
      <c r="G603" s="75" t="str">
        <f t="shared" si="97"/>
        <v>Dollars</v>
      </c>
      <c r="H603" s="75" t="str">
        <f t="shared" si="98"/>
        <v>Nominal</v>
      </c>
      <c r="I603" s="75" t="str">
        <f t="shared" si="99"/>
        <v>Mid year</v>
      </c>
      <c r="J603" s="6"/>
      <c r="K603" s="105">
        <v>0</v>
      </c>
      <c r="L603" s="106">
        <v>0</v>
      </c>
      <c r="M603" s="107">
        <v>0</v>
      </c>
      <c r="N603" s="107">
        <v>0</v>
      </c>
      <c r="O603" s="107">
        <v>0</v>
      </c>
      <c r="P603" s="199">
        <v>396430.7037749025</v>
      </c>
      <c r="Q603" s="106">
        <v>846998.93111232913</v>
      </c>
      <c r="R603" s="107">
        <v>1151111.3713547015</v>
      </c>
      <c r="S603" s="107">
        <v>446004.4186510031</v>
      </c>
      <c r="T603" s="103"/>
      <c r="U603" s="104"/>
      <c r="V603" s="103"/>
      <c r="W603" s="103"/>
      <c r="X603" s="103"/>
      <c r="Y603" s="103"/>
      <c r="Z603" s="104"/>
      <c r="AB603" s="101"/>
      <c r="AC603" s="101"/>
    </row>
    <row r="604" spans="4:29" ht="12.3" x14ac:dyDescent="0.35">
      <c r="D604" s="15" t="s">
        <v>552</v>
      </c>
      <c r="E604" s="15" t="s">
        <v>553</v>
      </c>
      <c r="F604" s="75" t="s">
        <v>288</v>
      </c>
      <c r="G604" s="75" t="str">
        <f t="shared" si="97"/>
        <v>Dollars</v>
      </c>
      <c r="H604" s="75" t="str">
        <f t="shared" si="98"/>
        <v>Nominal</v>
      </c>
      <c r="I604" s="75" t="str">
        <f t="shared" si="99"/>
        <v>Mid year</v>
      </c>
      <c r="J604" s="6"/>
      <c r="K604" s="105">
        <v>0</v>
      </c>
      <c r="L604" s="106">
        <v>0</v>
      </c>
      <c r="M604" s="107">
        <v>0</v>
      </c>
      <c r="N604" s="107">
        <v>0</v>
      </c>
      <c r="O604" s="107">
        <v>0</v>
      </c>
      <c r="P604" s="199">
        <v>18285081.548558157</v>
      </c>
      <c r="Q604" s="106">
        <v>16482944.389221858</v>
      </c>
      <c r="R604" s="107">
        <v>15098768.82167</v>
      </c>
      <c r="S604" s="107">
        <v>6920466.3047443535</v>
      </c>
      <c r="T604" s="103"/>
      <c r="U604" s="104"/>
      <c r="V604" s="103"/>
      <c r="W604" s="103"/>
      <c r="X604" s="103"/>
      <c r="Y604" s="103"/>
      <c r="Z604" s="104"/>
      <c r="AB604" s="101"/>
      <c r="AC604" s="101"/>
    </row>
    <row r="605" spans="4:29" ht="12.3" x14ac:dyDescent="0.35">
      <c r="D605" s="15" t="s">
        <v>554</v>
      </c>
      <c r="E605" s="15" t="s">
        <v>555</v>
      </c>
      <c r="F605" s="75" t="s">
        <v>288</v>
      </c>
      <c r="G605" s="75" t="str">
        <f t="shared" si="97"/>
        <v>Dollars</v>
      </c>
      <c r="H605" s="75" t="str">
        <f t="shared" si="98"/>
        <v>Nominal</v>
      </c>
      <c r="I605" s="75" t="str">
        <f t="shared" si="99"/>
        <v>Mid year</v>
      </c>
      <c r="J605" s="6"/>
      <c r="K605" s="101"/>
      <c r="L605" s="102"/>
      <c r="M605" s="103"/>
      <c r="N605" s="103"/>
      <c r="O605" s="103"/>
      <c r="P605" s="104"/>
      <c r="Q605" s="102"/>
      <c r="R605" s="103"/>
      <c r="S605" s="103"/>
      <c r="T605" s="103"/>
      <c r="U605" s="104"/>
      <c r="V605" s="103"/>
      <c r="W605" s="103"/>
      <c r="X605" s="103"/>
      <c r="Y605" s="103"/>
      <c r="Z605" s="104"/>
      <c r="AB605" s="65">
        <f t="shared" si="100"/>
        <v>0</v>
      </c>
      <c r="AC605" s="65">
        <f t="shared" si="101"/>
        <v>0</v>
      </c>
    </row>
    <row r="606" spans="4:29" ht="12.3" x14ac:dyDescent="0.35">
      <c r="D606" s="15"/>
      <c r="E606" s="15" t="s">
        <v>556</v>
      </c>
      <c r="F606" s="75" t="s">
        <v>288</v>
      </c>
      <c r="G606" s="75" t="str">
        <f t="shared" si="97"/>
        <v>Dollars</v>
      </c>
      <c r="H606" s="75" t="str">
        <f t="shared" si="98"/>
        <v>Nominal</v>
      </c>
      <c r="I606" s="75" t="str">
        <f t="shared" si="99"/>
        <v>Mid year</v>
      </c>
      <c r="J606" s="6"/>
      <c r="K606" s="105">
        <v>0</v>
      </c>
      <c r="L606" s="106">
        <v>0</v>
      </c>
      <c r="M606" s="107">
        <v>0</v>
      </c>
      <c r="N606" s="107">
        <v>0</v>
      </c>
      <c r="O606" s="107">
        <v>0</v>
      </c>
      <c r="P606" s="199">
        <v>192129.834216774</v>
      </c>
      <c r="Q606" s="106">
        <v>113871.24058122549</v>
      </c>
      <c r="R606" s="107">
        <v>108265.54277522766</v>
      </c>
      <c r="S606" s="107">
        <v>744482.48633063457</v>
      </c>
      <c r="T606" s="103"/>
      <c r="U606" s="104"/>
      <c r="V606" s="103"/>
      <c r="W606" s="103"/>
      <c r="X606" s="103"/>
      <c r="Y606" s="103"/>
      <c r="Z606" s="104"/>
      <c r="AB606" s="101"/>
      <c r="AC606" s="101"/>
    </row>
    <row r="607" spans="4:29" x14ac:dyDescent="0.35">
      <c r="J607" s="6"/>
      <c r="L607" s="97"/>
      <c r="M607" s="91"/>
      <c r="N607" s="91"/>
      <c r="O607" s="91"/>
      <c r="P607" s="89"/>
      <c r="Q607" s="97"/>
      <c r="R607" s="91"/>
      <c r="S607" s="91"/>
      <c r="T607" s="91"/>
      <c r="U607" s="89"/>
      <c r="V607" s="91"/>
      <c r="W607" s="91"/>
      <c r="X607" s="91"/>
      <c r="Y607" s="91"/>
      <c r="Z607" s="89"/>
    </row>
    <row r="608" spans="4:29" ht="12.3" x14ac:dyDescent="0.35">
      <c r="D608" s="74" t="s">
        <v>562</v>
      </c>
      <c r="E608" s="74"/>
      <c r="F608" s="67" t="s">
        <v>134</v>
      </c>
      <c r="G608" s="67" t="str">
        <f>G591</f>
        <v>Dollars</v>
      </c>
      <c r="H608" s="67" t="str">
        <f>H591</f>
        <v>Nominal</v>
      </c>
      <c r="I608" s="67" t="str">
        <f>I591</f>
        <v>Mid year</v>
      </c>
      <c r="J608" s="6"/>
      <c r="K608" s="66">
        <f t="shared" ref="K608:Z608" si="102">SUM(K591:K606)</f>
        <v>0</v>
      </c>
      <c r="L608" s="99">
        <f t="shared" si="102"/>
        <v>0</v>
      </c>
      <c r="M608" s="66">
        <f t="shared" si="102"/>
        <v>0</v>
      </c>
      <c r="N608" s="66">
        <f t="shared" si="102"/>
        <v>0</v>
      </c>
      <c r="O608" s="66">
        <f t="shared" si="102"/>
        <v>0</v>
      </c>
      <c r="P608" s="90">
        <f t="shared" si="102"/>
        <v>35223104.906837061</v>
      </c>
      <c r="Q608" s="99">
        <f t="shared" si="102"/>
        <v>29181198.653928313</v>
      </c>
      <c r="R608" s="66">
        <f t="shared" si="102"/>
        <v>25222081.976120077</v>
      </c>
      <c r="S608" s="66">
        <f t="shared" si="102"/>
        <v>15178498.372526849</v>
      </c>
      <c r="T608" s="66">
        <f t="shared" si="102"/>
        <v>0</v>
      </c>
      <c r="U608" s="90">
        <f t="shared" si="102"/>
        <v>0</v>
      </c>
      <c r="V608" s="66">
        <f t="shared" si="102"/>
        <v>0</v>
      </c>
      <c r="W608" s="66">
        <f t="shared" si="102"/>
        <v>0</v>
      </c>
      <c r="X608" s="66">
        <f t="shared" si="102"/>
        <v>0</v>
      </c>
      <c r="Y608" s="66">
        <f t="shared" si="102"/>
        <v>0</v>
      </c>
      <c r="Z608" s="90">
        <f t="shared" si="102"/>
        <v>0</v>
      </c>
      <c r="AB608" s="66">
        <f>SUM(AB591:AB606)</f>
        <v>0</v>
      </c>
      <c r="AC608" s="66">
        <f>SUM(AC591:AC606)</f>
        <v>0</v>
      </c>
    </row>
    <row r="609" spans="1:29" s="6" customFormat="1" ht="11.25" customHeight="1" x14ac:dyDescent="0.35"/>
    <row r="610" spans="1:29" s="6" customFormat="1" ht="11.25" customHeight="1" x14ac:dyDescent="0.35">
      <c r="A610" s="70">
        <f>IF(SUM($Q610:$AC610)&gt;0,1,0)</f>
        <v>0</v>
      </c>
      <c r="D610" s="15" t="s">
        <v>139</v>
      </c>
      <c r="E610" s="15"/>
      <c r="K610" s="70">
        <f>IF(ISERROR(K608),1,0)</f>
        <v>0</v>
      </c>
      <c r="L610" s="70">
        <f t="shared" ref="L610:Z610" si="103">IF(ISERROR(L608),1,0)</f>
        <v>0</v>
      </c>
      <c r="M610" s="70">
        <f t="shared" si="103"/>
        <v>0</v>
      </c>
      <c r="N610" s="70">
        <f t="shared" si="103"/>
        <v>0</v>
      </c>
      <c r="O610" s="70">
        <f t="shared" si="103"/>
        <v>0</v>
      </c>
      <c r="P610" s="70">
        <f t="shared" si="103"/>
        <v>0</v>
      </c>
      <c r="Q610" s="70">
        <f t="shared" si="103"/>
        <v>0</v>
      </c>
      <c r="R610" s="70">
        <f t="shared" si="103"/>
        <v>0</v>
      </c>
      <c r="S610" s="70">
        <f t="shared" si="103"/>
        <v>0</v>
      </c>
      <c r="T610" s="70">
        <f t="shared" si="103"/>
        <v>0</v>
      </c>
      <c r="U610" s="70">
        <f t="shared" si="103"/>
        <v>0</v>
      </c>
      <c r="V610" s="70">
        <f t="shared" si="103"/>
        <v>0</v>
      </c>
      <c r="W610" s="70">
        <f t="shared" si="103"/>
        <v>0</v>
      </c>
      <c r="X610" s="70">
        <f t="shared" si="103"/>
        <v>0</v>
      </c>
      <c r="Y610" s="70">
        <f t="shared" si="103"/>
        <v>0</v>
      </c>
      <c r="Z610" s="70">
        <f t="shared" si="103"/>
        <v>0</v>
      </c>
      <c r="AB610" s="70">
        <f t="shared" ref="AB610:AC610" si="104">IF(ISERROR(AB608),1,0)</f>
        <v>0</v>
      </c>
      <c r="AC610" s="70">
        <f t="shared" si="104"/>
        <v>0</v>
      </c>
    </row>
    <row r="612" spans="1:29" s="13" customFormat="1" ht="14.1" x14ac:dyDescent="0.35">
      <c r="C612" s="13" t="s">
        <v>563</v>
      </c>
    </row>
    <row r="613" spans="1:29" s="6" customFormat="1" ht="11.25" customHeight="1" x14ac:dyDescent="0.35"/>
    <row r="614" spans="1:29" ht="12.3" x14ac:dyDescent="0.35">
      <c r="D614" s="73" t="s">
        <v>534</v>
      </c>
      <c r="E614" s="73" t="s">
        <v>535</v>
      </c>
      <c r="F614" s="64" t="s">
        <v>65</v>
      </c>
      <c r="G614" s="64" t="s">
        <v>66</v>
      </c>
      <c r="H614" s="64" t="s">
        <v>67</v>
      </c>
      <c r="I614" s="64" t="s">
        <v>68</v>
      </c>
      <c r="J614" s="6"/>
      <c r="K614" s="64" t="str">
        <f t="shared" ref="K614:Z614" si="105">K$10</f>
        <v>RY09</v>
      </c>
      <c r="L614" s="96" t="str">
        <f t="shared" si="105"/>
        <v>RY10</v>
      </c>
      <c r="M614" s="64" t="str">
        <f t="shared" si="105"/>
        <v>RY11</v>
      </c>
      <c r="N614" s="64" t="str">
        <f t="shared" si="105"/>
        <v>RY12</v>
      </c>
      <c r="O614" s="64" t="str">
        <f t="shared" si="105"/>
        <v>RY13</v>
      </c>
      <c r="P614" s="88" t="str">
        <f t="shared" si="105"/>
        <v>RY14</v>
      </c>
      <c r="Q614" s="96" t="str">
        <f t="shared" si="105"/>
        <v>RY15</v>
      </c>
      <c r="R614" s="64" t="str">
        <f t="shared" si="105"/>
        <v>RY16</v>
      </c>
      <c r="S614" s="64" t="str">
        <f t="shared" si="105"/>
        <v>RY17</v>
      </c>
      <c r="T614" s="64" t="str">
        <f t="shared" si="105"/>
        <v>RY18</v>
      </c>
      <c r="U614" s="88" t="str">
        <f t="shared" si="105"/>
        <v>RY19</v>
      </c>
      <c r="V614" s="64" t="str">
        <f t="shared" si="105"/>
        <v>RY20</v>
      </c>
      <c r="W614" s="64" t="str">
        <f t="shared" si="105"/>
        <v>RY21</v>
      </c>
      <c r="X614" s="64" t="str">
        <f t="shared" si="105"/>
        <v>RY22</v>
      </c>
      <c r="Y614" s="64" t="str">
        <f t="shared" si="105"/>
        <v>RY23</v>
      </c>
      <c r="Z614" s="88" t="str">
        <f t="shared" si="105"/>
        <v>RY24</v>
      </c>
      <c r="AB614" s="72" t="str">
        <f>AB$10</f>
        <v>RY15-RY19</v>
      </c>
      <c r="AC614" s="72" t="str">
        <f>AC$10</f>
        <v>RY20-RY24</v>
      </c>
    </row>
    <row r="615" spans="1:29" x14ac:dyDescent="0.35">
      <c r="J615" s="6"/>
      <c r="L615" s="97"/>
      <c r="M615" s="91"/>
      <c r="N615" s="91"/>
      <c r="O615" s="91"/>
      <c r="P615" s="89"/>
      <c r="Q615" s="97"/>
      <c r="R615" s="91"/>
      <c r="S615" s="91"/>
      <c r="T615" s="91"/>
      <c r="U615" s="89"/>
      <c r="V615" s="91"/>
      <c r="W615" s="91"/>
      <c r="X615" s="91"/>
      <c r="Y615" s="91"/>
      <c r="Z615" s="89"/>
    </row>
    <row r="616" spans="1:29" ht="12.3" x14ac:dyDescent="0.35">
      <c r="D616" s="15" t="s">
        <v>194</v>
      </c>
      <c r="E616" s="15" t="s">
        <v>536</v>
      </c>
      <c r="F616" s="75" t="s">
        <v>288</v>
      </c>
      <c r="G616" s="75" t="str">
        <f t="shared" ref="G616:G631" si="106">Dollars</f>
        <v>Dollars</v>
      </c>
      <c r="H616" s="75" t="str">
        <f t="shared" ref="H616:H631" si="107">Nominal</f>
        <v>Nominal</v>
      </c>
      <c r="I616" s="75" t="str">
        <f t="shared" ref="I616:I631" si="108">Mid_year</f>
        <v>Mid year</v>
      </c>
      <c r="J616" s="6"/>
      <c r="K616" s="101"/>
      <c r="L616" s="102"/>
      <c r="M616" s="103"/>
      <c r="N616" s="103"/>
      <c r="O616" s="103"/>
      <c r="P616" s="104"/>
      <c r="Q616" s="102"/>
      <c r="R616" s="103"/>
      <c r="S616" s="103"/>
      <c r="T616" s="103"/>
      <c r="U616" s="104"/>
      <c r="V616" s="103"/>
      <c r="W616" s="103"/>
      <c r="X616" s="103"/>
      <c r="Y616" s="103"/>
      <c r="Z616" s="104"/>
      <c r="AB616" s="65">
        <f>SUM(Q616:U616)</f>
        <v>0</v>
      </c>
      <c r="AC616" s="65">
        <f>SUM(V616:Z616)</f>
        <v>0</v>
      </c>
    </row>
    <row r="617" spans="1:29" ht="12.3" x14ac:dyDescent="0.35">
      <c r="D617" s="15" t="s">
        <v>195</v>
      </c>
      <c r="E617" s="15" t="s">
        <v>537</v>
      </c>
      <c r="F617" s="75" t="s">
        <v>288</v>
      </c>
      <c r="G617" s="75" t="str">
        <f t="shared" si="106"/>
        <v>Dollars</v>
      </c>
      <c r="H617" s="75" t="str">
        <f t="shared" si="107"/>
        <v>Nominal</v>
      </c>
      <c r="I617" s="75" t="str">
        <f t="shared" si="108"/>
        <v>Mid year</v>
      </c>
      <c r="J617" s="6"/>
      <c r="K617" s="101"/>
      <c r="L617" s="102"/>
      <c r="M617" s="103"/>
      <c r="N617" s="103"/>
      <c r="O617" s="103"/>
      <c r="P617" s="104"/>
      <c r="Q617" s="102"/>
      <c r="R617" s="103"/>
      <c r="S617" s="103"/>
      <c r="T617" s="103"/>
      <c r="U617" s="104"/>
      <c r="V617" s="103"/>
      <c r="W617" s="103"/>
      <c r="X617" s="103"/>
      <c r="Y617" s="103"/>
      <c r="Z617" s="104"/>
      <c r="AB617" s="65">
        <f t="shared" ref="AB617:AB630" si="109">SUM(Q617:U617)</f>
        <v>0</v>
      </c>
      <c r="AC617" s="65">
        <f t="shared" ref="AC617:AC630" si="110">SUM(V617:Z617)</f>
        <v>0</v>
      </c>
    </row>
    <row r="618" spans="1:29" ht="12.3" x14ac:dyDescent="0.35">
      <c r="D618" s="15" t="s">
        <v>163</v>
      </c>
      <c r="E618" s="15" t="s">
        <v>538</v>
      </c>
      <c r="F618" s="75" t="s">
        <v>288</v>
      </c>
      <c r="G618" s="75" t="str">
        <f t="shared" si="106"/>
        <v>Dollars</v>
      </c>
      <c r="H618" s="75" t="str">
        <f t="shared" si="107"/>
        <v>Nominal</v>
      </c>
      <c r="I618" s="75" t="str">
        <f t="shared" si="108"/>
        <v>Mid year</v>
      </c>
      <c r="J618" s="6"/>
      <c r="K618" s="101"/>
      <c r="L618" s="102"/>
      <c r="M618" s="103"/>
      <c r="N618" s="103"/>
      <c r="O618" s="103"/>
      <c r="P618" s="104"/>
      <c r="Q618" s="102"/>
      <c r="R618" s="103"/>
      <c r="S618" s="103"/>
      <c r="T618" s="103"/>
      <c r="U618" s="104"/>
      <c r="V618" s="103"/>
      <c r="W618" s="103"/>
      <c r="X618" s="103"/>
      <c r="Y618" s="103"/>
      <c r="Z618" s="104"/>
      <c r="AB618" s="65">
        <f t="shared" si="109"/>
        <v>0</v>
      </c>
      <c r="AC618" s="65">
        <f t="shared" si="110"/>
        <v>0</v>
      </c>
    </row>
    <row r="619" spans="1:29" ht="12.3" x14ac:dyDescent="0.35">
      <c r="D619" s="15" t="s">
        <v>470</v>
      </c>
      <c r="E619" s="15" t="s">
        <v>539</v>
      </c>
      <c r="F619" s="75" t="s">
        <v>288</v>
      </c>
      <c r="G619" s="75" t="str">
        <f t="shared" si="106"/>
        <v>Dollars</v>
      </c>
      <c r="H619" s="75" t="str">
        <f t="shared" si="107"/>
        <v>Nominal</v>
      </c>
      <c r="I619" s="75" t="str">
        <f t="shared" si="108"/>
        <v>Mid year</v>
      </c>
      <c r="J619" s="6"/>
      <c r="K619" s="105">
        <v>0</v>
      </c>
      <c r="L619" s="106">
        <v>0</v>
      </c>
      <c r="M619" s="107">
        <v>0</v>
      </c>
      <c r="N619" s="107">
        <v>0</v>
      </c>
      <c r="O619" s="107">
        <v>0</v>
      </c>
      <c r="P619" s="199">
        <v>0</v>
      </c>
      <c r="Q619" s="106">
        <v>0</v>
      </c>
      <c r="R619" s="107">
        <v>0</v>
      </c>
      <c r="S619" s="107">
        <v>0</v>
      </c>
      <c r="T619" s="103"/>
      <c r="U619" s="104"/>
      <c r="V619" s="103"/>
      <c r="W619" s="103"/>
      <c r="X619" s="103"/>
      <c r="Y619" s="103"/>
      <c r="Z619" s="104"/>
      <c r="AB619" s="101"/>
      <c r="AC619" s="101"/>
    </row>
    <row r="620" spans="1:29" ht="12.3" x14ac:dyDescent="0.35">
      <c r="D620" s="15" t="s">
        <v>470</v>
      </c>
      <c r="E620" s="15" t="s">
        <v>540</v>
      </c>
      <c r="F620" s="75" t="s">
        <v>288</v>
      </c>
      <c r="G620" s="75" t="str">
        <f t="shared" si="106"/>
        <v>Dollars</v>
      </c>
      <c r="H620" s="75" t="str">
        <f t="shared" si="107"/>
        <v>Nominal</v>
      </c>
      <c r="I620" s="75" t="str">
        <f t="shared" si="108"/>
        <v>Mid year</v>
      </c>
      <c r="J620" s="6"/>
      <c r="K620" s="101"/>
      <c r="L620" s="102"/>
      <c r="M620" s="103"/>
      <c r="N620" s="103"/>
      <c r="O620" s="103"/>
      <c r="P620" s="104"/>
      <c r="Q620" s="102"/>
      <c r="R620" s="103"/>
      <c r="S620" s="103"/>
      <c r="T620" s="103"/>
      <c r="U620" s="104"/>
      <c r="V620" s="103"/>
      <c r="W620" s="103"/>
      <c r="X620" s="103"/>
      <c r="Y620" s="103"/>
      <c r="Z620" s="104"/>
      <c r="AB620" s="65">
        <f t="shared" si="109"/>
        <v>0</v>
      </c>
      <c r="AC620" s="65">
        <f t="shared" si="110"/>
        <v>0</v>
      </c>
    </row>
    <row r="621" spans="1:29" ht="12.3" x14ac:dyDescent="0.35">
      <c r="D621" s="15" t="s">
        <v>470</v>
      </c>
      <c r="E621" s="15" t="s">
        <v>541</v>
      </c>
      <c r="F621" s="75" t="s">
        <v>288</v>
      </c>
      <c r="G621" s="75" t="str">
        <f t="shared" si="106"/>
        <v>Dollars</v>
      </c>
      <c r="H621" s="75" t="str">
        <f t="shared" si="107"/>
        <v>Nominal</v>
      </c>
      <c r="I621" s="75" t="str">
        <f t="shared" si="108"/>
        <v>Mid year</v>
      </c>
      <c r="J621" s="6"/>
      <c r="K621" s="105">
        <v>0</v>
      </c>
      <c r="L621" s="106">
        <v>0</v>
      </c>
      <c r="M621" s="107">
        <v>0</v>
      </c>
      <c r="N621" s="107">
        <v>0</v>
      </c>
      <c r="O621" s="107">
        <v>0</v>
      </c>
      <c r="P621" s="199">
        <v>0</v>
      </c>
      <c r="Q621" s="106">
        <v>0</v>
      </c>
      <c r="R621" s="107">
        <v>0</v>
      </c>
      <c r="S621" s="107">
        <v>0</v>
      </c>
      <c r="T621" s="103"/>
      <c r="U621" s="104"/>
      <c r="V621" s="103"/>
      <c r="W621" s="103"/>
      <c r="X621" s="103"/>
      <c r="Y621" s="103"/>
      <c r="Z621" s="104"/>
      <c r="AB621" s="101"/>
      <c r="AC621" s="101"/>
    </row>
    <row r="622" spans="1:29" ht="12.3" x14ac:dyDescent="0.35">
      <c r="D622" s="15" t="s">
        <v>542</v>
      </c>
      <c r="E622" s="15" t="s">
        <v>543</v>
      </c>
      <c r="F622" s="75" t="s">
        <v>288</v>
      </c>
      <c r="G622" s="75" t="str">
        <f t="shared" si="106"/>
        <v>Dollars</v>
      </c>
      <c r="H622" s="75" t="str">
        <f t="shared" si="107"/>
        <v>Nominal</v>
      </c>
      <c r="I622" s="75" t="str">
        <f t="shared" si="108"/>
        <v>Mid year</v>
      </c>
      <c r="J622" s="6"/>
      <c r="K622" s="105">
        <v>0</v>
      </c>
      <c r="L622" s="106">
        <v>0</v>
      </c>
      <c r="M622" s="107">
        <v>0</v>
      </c>
      <c r="N622" s="107">
        <v>0</v>
      </c>
      <c r="O622" s="107">
        <v>0</v>
      </c>
      <c r="P622" s="199">
        <v>0</v>
      </c>
      <c r="Q622" s="106">
        <v>0</v>
      </c>
      <c r="R622" s="107">
        <v>0</v>
      </c>
      <c r="S622" s="107">
        <v>0</v>
      </c>
      <c r="T622" s="103"/>
      <c r="U622" s="104"/>
      <c r="V622" s="103"/>
      <c r="W622" s="103"/>
      <c r="X622" s="103"/>
      <c r="Y622" s="103"/>
      <c r="Z622" s="104"/>
      <c r="AB622" s="101"/>
      <c r="AC622" s="101"/>
    </row>
    <row r="623" spans="1:29" ht="12.3" x14ac:dyDescent="0.35">
      <c r="D623" s="15" t="s">
        <v>125</v>
      </c>
      <c r="E623" s="15" t="s">
        <v>544</v>
      </c>
      <c r="F623" s="75" t="s">
        <v>288</v>
      </c>
      <c r="G623" s="75" t="str">
        <f t="shared" si="106"/>
        <v>Dollars</v>
      </c>
      <c r="H623" s="75" t="str">
        <f t="shared" si="107"/>
        <v>Nominal</v>
      </c>
      <c r="I623" s="75" t="str">
        <f t="shared" si="108"/>
        <v>Mid year</v>
      </c>
      <c r="J623" s="6"/>
      <c r="K623" s="105">
        <v>0</v>
      </c>
      <c r="L623" s="106">
        <v>0</v>
      </c>
      <c r="M623" s="107">
        <v>0</v>
      </c>
      <c r="N623" s="107">
        <v>0</v>
      </c>
      <c r="O623" s="107">
        <v>0</v>
      </c>
      <c r="P623" s="199">
        <v>0</v>
      </c>
      <c r="Q623" s="106">
        <v>0</v>
      </c>
      <c r="R623" s="107">
        <v>0</v>
      </c>
      <c r="S623" s="107">
        <v>0</v>
      </c>
      <c r="T623" s="103"/>
      <c r="U623" s="104"/>
      <c r="V623" s="103"/>
      <c r="W623" s="103"/>
      <c r="X623" s="103"/>
      <c r="Y623" s="103"/>
      <c r="Z623" s="104"/>
      <c r="AB623" s="101"/>
      <c r="AC623" s="101"/>
    </row>
    <row r="624" spans="1:29" ht="12.3" x14ac:dyDescent="0.35">
      <c r="D624" s="15" t="s">
        <v>196</v>
      </c>
      <c r="E624" s="15" t="s">
        <v>545</v>
      </c>
      <c r="F624" s="75" t="s">
        <v>288</v>
      </c>
      <c r="G624" s="75" t="str">
        <f t="shared" si="106"/>
        <v>Dollars</v>
      </c>
      <c r="H624" s="75" t="str">
        <f t="shared" si="107"/>
        <v>Nominal</v>
      </c>
      <c r="I624" s="75" t="str">
        <f t="shared" si="108"/>
        <v>Mid year</v>
      </c>
      <c r="J624" s="6"/>
      <c r="K624" s="105">
        <v>0</v>
      </c>
      <c r="L624" s="106">
        <v>0</v>
      </c>
      <c r="M624" s="107">
        <v>0</v>
      </c>
      <c r="N624" s="107">
        <v>0</v>
      </c>
      <c r="O624" s="107">
        <v>0</v>
      </c>
      <c r="P624" s="199">
        <v>0</v>
      </c>
      <c r="Q624" s="106">
        <v>0</v>
      </c>
      <c r="R624" s="107">
        <v>0</v>
      </c>
      <c r="S624" s="107">
        <v>0</v>
      </c>
      <c r="T624" s="103"/>
      <c r="U624" s="104"/>
      <c r="V624" s="103"/>
      <c r="W624" s="103"/>
      <c r="X624" s="103"/>
      <c r="Y624" s="103"/>
      <c r="Z624" s="104"/>
      <c r="AB624" s="101"/>
      <c r="AC624" s="101"/>
    </row>
    <row r="625" spans="1:29" ht="12.3" x14ac:dyDescent="0.35">
      <c r="D625" s="15" t="s">
        <v>123</v>
      </c>
      <c r="E625" s="15" t="s">
        <v>546</v>
      </c>
      <c r="F625" s="75" t="s">
        <v>288</v>
      </c>
      <c r="G625" s="75" t="str">
        <f t="shared" si="106"/>
        <v>Dollars</v>
      </c>
      <c r="H625" s="75" t="str">
        <f t="shared" si="107"/>
        <v>Nominal</v>
      </c>
      <c r="I625" s="75" t="str">
        <f t="shared" si="108"/>
        <v>Mid year</v>
      </c>
      <c r="J625" s="6"/>
      <c r="K625" s="105">
        <v>0</v>
      </c>
      <c r="L625" s="106">
        <v>0</v>
      </c>
      <c r="M625" s="107">
        <v>0</v>
      </c>
      <c r="N625" s="107">
        <v>0</v>
      </c>
      <c r="O625" s="107">
        <v>0</v>
      </c>
      <c r="P625" s="199">
        <v>0</v>
      </c>
      <c r="Q625" s="106">
        <v>0</v>
      </c>
      <c r="R625" s="107">
        <v>0</v>
      </c>
      <c r="S625" s="107">
        <v>0</v>
      </c>
      <c r="T625" s="103"/>
      <c r="U625" s="104"/>
      <c r="V625" s="103"/>
      <c r="W625" s="103"/>
      <c r="X625" s="103"/>
      <c r="Y625" s="103"/>
      <c r="Z625" s="104"/>
      <c r="AB625" s="101"/>
      <c r="AC625" s="101"/>
    </row>
    <row r="626" spans="1:29" ht="12.3" x14ac:dyDescent="0.35">
      <c r="D626" s="15" t="s">
        <v>122</v>
      </c>
      <c r="E626" s="15" t="s">
        <v>547</v>
      </c>
      <c r="F626" s="75" t="s">
        <v>288</v>
      </c>
      <c r="G626" s="75" t="str">
        <f t="shared" si="106"/>
        <v>Dollars</v>
      </c>
      <c r="H626" s="75" t="str">
        <f t="shared" si="107"/>
        <v>Nominal</v>
      </c>
      <c r="I626" s="75" t="str">
        <f t="shared" si="108"/>
        <v>Mid year</v>
      </c>
      <c r="J626" s="6"/>
      <c r="K626" s="105">
        <v>0</v>
      </c>
      <c r="L626" s="106">
        <v>0</v>
      </c>
      <c r="M626" s="107">
        <v>0</v>
      </c>
      <c r="N626" s="107">
        <v>0</v>
      </c>
      <c r="O626" s="107">
        <v>0</v>
      </c>
      <c r="P626" s="199">
        <v>0</v>
      </c>
      <c r="Q626" s="106">
        <v>0</v>
      </c>
      <c r="R626" s="107">
        <v>0</v>
      </c>
      <c r="S626" s="107">
        <v>0</v>
      </c>
      <c r="T626" s="103"/>
      <c r="U626" s="104"/>
      <c r="V626" s="103"/>
      <c r="W626" s="103"/>
      <c r="X626" s="103"/>
      <c r="Y626" s="103"/>
      <c r="Z626" s="104"/>
      <c r="AB626" s="101"/>
      <c r="AC626" s="101"/>
    </row>
    <row r="627" spans="1:29" ht="12.3" x14ac:dyDescent="0.35">
      <c r="D627" s="15" t="s">
        <v>548</v>
      </c>
      <c r="E627" s="15" t="s">
        <v>549</v>
      </c>
      <c r="F627" s="75" t="s">
        <v>288</v>
      </c>
      <c r="G627" s="75" t="str">
        <f t="shared" si="106"/>
        <v>Dollars</v>
      </c>
      <c r="H627" s="75" t="str">
        <f t="shared" si="107"/>
        <v>Nominal</v>
      </c>
      <c r="I627" s="75" t="str">
        <f t="shared" si="108"/>
        <v>Mid year</v>
      </c>
      <c r="J627" s="6"/>
      <c r="K627" s="105">
        <v>0</v>
      </c>
      <c r="L627" s="106">
        <v>0</v>
      </c>
      <c r="M627" s="107">
        <v>0</v>
      </c>
      <c r="N627" s="107">
        <v>0</v>
      </c>
      <c r="O627" s="107">
        <v>0</v>
      </c>
      <c r="P627" s="199">
        <v>0</v>
      </c>
      <c r="Q627" s="106">
        <v>0</v>
      </c>
      <c r="R627" s="107">
        <v>0</v>
      </c>
      <c r="S627" s="107">
        <v>0</v>
      </c>
      <c r="T627" s="103"/>
      <c r="U627" s="104"/>
      <c r="V627" s="103"/>
      <c r="W627" s="103"/>
      <c r="X627" s="103"/>
      <c r="Y627" s="103"/>
      <c r="Z627" s="104"/>
      <c r="AB627" s="101"/>
      <c r="AC627" s="101"/>
    </row>
    <row r="628" spans="1:29" ht="12.3" x14ac:dyDescent="0.35">
      <c r="D628" s="15" t="s">
        <v>550</v>
      </c>
      <c r="E628" s="15" t="s">
        <v>551</v>
      </c>
      <c r="F628" s="75" t="s">
        <v>288</v>
      </c>
      <c r="G628" s="75" t="str">
        <f t="shared" si="106"/>
        <v>Dollars</v>
      </c>
      <c r="H628" s="75" t="str">
        <f t="shared" si="107"/>
        <v>Nominal</v>
      </c>
      <c r="I628" s="75" t="str">
        <f t="shared" si="108"/>
        <v>Mid year</v>
      </c>
      <c r="J628" s="6"/>
      <c r="K628" s="105">
        <v>0</v>
      </c>
      <c r="L628" s="106">
        <v>0</v>
      </c>
      <c r="M628" s="107">
        <v>0</v>
      </c>
      <c r="N628" s="107">
        <v>0</v>
      </c>
      <c r="O628" s="107">
        <v>0</v>
      </c>
      <c r="P628" s="199">
        <v>0</v>
      </c>
      <c r="Q628" s="106">
        <v>0</v>
      </c>
      <c r="R628" s="107">
        <v>0</v>
      </c>
      <c r="S628" s="107">
        <v>0</v>
      </c>
      <c r="T628" s="103"/>
      <c r="U628" s="104"/>
      <c r="V628" s="103"/>
      <c r="W628" s="103"/>
      <c r="X628" s="103"/>
      <c r="Y628" s="103"/>
      <c r="Z628" s="104"/>
      <c r="AB628" s="101"/>
      <c r="AC628" s="101"/>
    </row>
    <row r="629" spans="1:29" ht="12.3" x14ac:dyDescent="0.35">
      <c r="D629" s="15" t="s">
        <v>552</v>
      </c>
      <c r="E629" s="15" t="s">
        <v>553</v>
      </c>
      <c r="F629" s="75" t="s">
        <v>288</v>
      </c>
      <c r="G629" s="75" t="str">
        <f t="shared" si="106"/>
        <v>Dollars</v>
      </c>
      <c r="H629" s="75" t="str">
        <f t="shared" si="107"/>
        <v>Nominal</v>
      </c>
      <c r="I629" s="75" t="str">
        <f t="shared" si="108"/>
        <v>Mid year</v>
      </c>
      <c r="J629" s="6"/>
      <c r="K629" s="105">
        <v>0</v>
      </c>
      <c r="L629" s="106">
        <v>0</v>
      </c>
      <c r="M629" s="107">
        <v>0</v>
      </c>
      <c r="N629" s="107">
        <v>0</v>
      </c>
      <c r="O629" s="107">
        <v>0</v>
      </c>
      <c r="P629" s="199">
        <v>0</v>
      </c>
      <c r="Q629" s="106">
        <v>0</v>
      </c>
      <c r="R629" s="107">
        <v>0</v>
      </c>
      <c r="S629" s="107">
        <v>0</v>
      </c>
      <c r="T629" s="103"/>
      <c r="U629" s="104"/>
      <c r="V629" s="103"/>
      <c r="W629" s="103"/>
      <c r="X629" s="103"/>
      <c r="Y629" s="103"/>
      <c r="Z629" s="104"/>
      <c r="AB629" s="101"/>
      <c r="AC629" s="101"/>
    </row>
    <row r="630" spans="1:29" ht="12.3" x14ac:dyDescent="0.35">
      <c r="D630" s="15" t="s">
        <v>554</v>
      </c>
      <c r="E630" s="15" t="s">
        <v>555</v>
      </c>
      <c r="F630" s="75" t="s">
        <v>288</v>
      </c>
      <c r="G630" s="75" t="str">
        <f t="shared" si="106"/>
        <v>Dollars</v>
      </c>
      <c r="H630" s="75" t="str">
        <f t="shared" si="107"/>
        <v>Nominal</v>
      </c>
      <c r="I630" s="75" t="str">
        <f t="shared" si="108"/>
        <v>Mid year</v>
      </c>
      <c r="J630" s="6"/>
      <c r="K630" s="101"/>
      <c r="L630" s="102"/>
      <c r="M630" s="103"/>
      <c r="N630" s="103"/>
      <c r="O630" s="103"/>
      <c r="P630" s="104"/>
      <c r="Q630" s="102"/>
      <c r="R630" s="103"/>
      <c r="S630" s="103"/>
      <c r="T630" s="103"/>
      <c r="U630" s="104"/>
      <c r="V630" s="103"/>
      <c r="W630" s="103"/>
      <c r="X630" s="103"/>
      <c r="Y630" s="103"/>
      <c r="Z630" s="104"/>
      <c r="AB630" s="65">
        <f t="shared" si="109"/>
        <v>0</v>
      </c>
      <c r="AC630" s="65">
        <f t="shared" si="110"/>
        <v>0</v>
      </c>
    </row>
    <row r="631" spans="1:29" ht="12.3" x14ac:dyDescent="0.35">
      <c r="D631" s="15"/>
      <c r="E631" s="15" t="s">
        <v>556</v>
      </c>
      <c r="F631" s="75" t="s">
        <v>288</v>
      </c>
      <c r="G631" s="75" t="str">
        <f t="shared" si="106"/>
        <v>Dollars</v>
      </c>
      <c r="H631" s="75" t="str">
        <f t="shared" si="107"/>
        <v>Nominal</v>
      </c>
      <c r="I631" s="75" t="str">
        <f t="shared" si="108"/>
        <v>Mid year</v>
      </c>
      <c r="J631" s="6"/>
      <c r="K631" s="105">
        <v>0</v>
      </c>
      <c r="L631" s="106">
        <v>0</v>
      </c>
      <c r="M631" s="107">
        <v>0</v>
      </c>
      <c r="N631" s="107">
        <v>0</v>
      </c>
      <c r="O631" s="107">
        <v>0</v>
      </c>
      <c r="P631" s="199">
        <v>0</v>
      </c>
      <c r="Q631" s="106">
        <v>0</v>
      </c>
      <c r="R631" s="107">
        <v>0</v>
      </c>
      <c r="S631" s="107">
        <v>0</v>
      </c>
      <c r="T631" s="103"/>
      <c r="U631" s="104"/>
      <c r="V631" s="103"/>
      <c r="W631" s="103"/>
      <c r="X631" s="103"/>
      <c r="Y631" s="103"/>
      <c r="Z631" s="104"/>
      <c r="AB631" s="101"/>
      <c r="AC631" s="101"/>
    </row>
    <row r="632" spans="1:29" x14ac:dyDescent="0.35">
      <c r="J632" s="6"/>
      <c r="L632" s="97"/>
      <c r="M632" s="91"/>
      <c r="N632" s="91"/>
      <c r="O632" s="91"/>
      <c r="P632" s="89"/>
      <c r="Q632" s="97"/>
      <c r="R632" s="91"/>
      <c r="S632" s="91"/>
      <c r="T632" s="91"/>
      <c r="U632" s="89"/>
      <c r="V632" s="91"/>
      <c r="W632" s="91"/>
      <c r="X632" s="91"/>
      <c r="Y632" s="91"/>
      <c r="Z632" s="89"/>
    </row>
    <row r="633" spans="1:29" ht="12.3" x14ac:dyDescent="0.35">
      <c r="D633" s="74" t="s">
        <v>564</v>
      </c>
      <c r="E633" s="74"/>
      <c r="F633" s="67" t="s">
        <v>134</v>
      </c>
      <c r="G633" s="67" t="str">
        <f>G616</f>
        <v>Dollars</v>
      </c>
      <c r="H633" s="67" t="str">
        <f>H616</f>
        <v>Nominal</v>
      </c>
      <c r="I633" s="67" t="str">
        <f>I616</f>
        <v>Mid year</v>
      </c>
      <c r="J633" s="6"/>
      <c r="K633" s="66">
        <f t="shared" ref="K633:Z633" si="111">SUM(K616:K631)</f>
        <v>0</v>
      </c>
      <c r="L633" s="99">
        <f t="shared" si="111"/>
        <v>0</v>
      </c>
      <c r="M633" s="66">
        <f t="shared" si="111"/>
        <v>0</v>
      </c>
      <c r="N633" s="66">
        <f t="shared" si="111"/>
        <v>0</v>
      </c>
      <c r="O633" s="66">
        <f t="shared" si="111"/>
        <v>0</v>
      </c>
      <c r="P633" s="90">
        <f t="shared" si="111"/>
        <v>0</v>
      </c>
      <c r="Q633" s="99">
        <f t="shared" si="111"/>
        <v>0</v>
      </c>
      <c r="R633" s="66">
        <f t="shared" si="111"/>
        <v>0</v>
      </c>
      <c r="S633" s="66">
        <f t="shared" si="111"/>
        <v>0</v>
      </c>
      <c r="T633" s="66">
        <f t="shared" si="111"/>
        <v>0</v>
      </c>
      <c r="U633" s="90">
        <f t="shared" si="111"/>
        <v>0</v>
      </c>
      <c r="V633" s="66">
        <f t="shared" si="111"/>
        <v>0</v>
      </c>
      <c r="W633" s="66">
        <f t="shared" si="111"/>
        <v>0</v>
      </c>
      <c r="X633" s="66">
        <f t="shared" si="111"/>
        <v>0</v>
      </c>
      <c r="Y633" s="66">
        <f t="shared" si="111"/>
        <v>0</v>
      </c>
      <c r="Z633" s="90">
        <f t="shared" si="111"/>
        <v>0</v>
      </c>
      <c r="AB633" s="66">
        <f>SUM(AB616:AB631)</f>
        <v>0</v>
      </c>
      <c r="AC633" s="66">
        <f>SUM(AC616:AC631)</f>
        <v>0</v>
      </c>
    </row>
    <row r="634" spans="1:29" s="6" customFormat="1" ht="11.25" customHeight="1" x14ac:dyDescent="0.35"/>
    <row r="635" spans="1:29" s="6" customFormat="1" ht="11.25" customHeight="1" x14ac:dyDescent="0.35">
      <c r="A635" s="70">
        <f>IF(SUM($Q635:$AC635)&gt;0,1,0)</f>
        <v>0</v>
      </c>
      <c r="D635" s="15" t="s">
        <v>139</v>
      </c>
      <c r="E635" s="15"/>
      <c r="K635" s="70">
        <f>IF(ISERROR(K633),1,0)</f>
        <v>0</v>
      </c>
      <c r="L635" s="70">
        <f t="shared" ref="L635:Z635" si="112">IF(ISERROR(L633),1,0)</f>
        <v>0</v>
      </c>
      <c r="M635" s="70">
        <f t="shared" si="112"/>
        <v>0</v>
      </c>
      <c r="N635" s="70">
        <f t="shared" si="112"/>
        <v>0</v>
      </c>
      <c r="O635" s="70">
        <f t="shared" si="112"/>
        <v>0</v>
      </c>
      <c r="P635" s="70">
        <f t="shared" si="112"/>
        <v>0</v>
      </c>
      <c r="Q635" s="70">
        <f t="shared" si="112"/>
        <v>0</v>
      </c>
      <c r="R635" s="70">
        <f t="shared" si="112"/>
        <v>0</v>
      </c>
      <c r="S635" s="70">
        <f t="shared" si="112"/>
        <v>0</v>
      </c>
      <c r="T635" s="70">
        <f t="shared" si="112"/>
        <v>0</v>
      </c>
      <c r="U635" s="70">
        <f t="shared" si="112"/>
        <v>0</v>
      </c>
      <c r="V635" s="70">
        <f t="shared" si="112"/>
        <v>0</v>
      </c>
      <c r="W635" s="70">
        <f t="shared" si="112"/>
        <v>0</v>
      </c>
      <c r="X635" s="70">
        <f t="shared" si="112"/>
        <v>0</v>
      </c>
      <c r="Y635" s="70">
        <f t="shared" si="112"/>
        <v>0</v>
      </c>
      <c r="Z635" s="70">
        <f t="shared" si="112"/>
        <v>0</v>
      </c>
      <c r="AB635" s="70">
        <f t="shared" ref="AB635:AC635" si="113">IF(ISERROR(AB633),1,0)</f>
        <v>0</v>
      </c>
      <c r="AC635" s="70">
        <f t="shared" si="113"/>
        <v>0</v>
      </c>
    </row>
    <row r="637" spans="1:29" s="13" customFormat="1" ht="14.1" x14ac:dyDescent="0.35">
      <c r="C637" s="13" t="s">
        <v>272</v>
      </c>
    </row>
    <row r="638" spans="1:29" s="6" customFormat="1" ht="11.25" customHeight="1" x14ac:dyDescent="0.35"/>
    <row r="639" spans="1:29" ht="12.3" x14ac:dyDescent="0.35">
      <c r="D639" s="73" t="s">
        <v>534</v>
      </c>
      <c r="E639" s="73" t="s">
        <v>535</v>
      </c>
      <c r="F639" s="64" t="s">
        <v>65</v>
      </c>
      <c r="G639" s="64" t="s">
        <v>66</v>
      </c>
      <c r="H639" s="64" t="s">
        <v>67</v>
      </c>
      <c r="I639" s="64" t="s">
        <v>68</v>
      </c>
      <c r="J639" s="6"/>
      <c r="K639" s="64" t="str">
        <f t="shared" ref="K639:Z639" si="114">K$10</f>
        <v>RY09</v>
      </c>
      <c r="L639" s="96" t="str">
        <f t="shared" si="114"/>
        <v>RY10</v>
      </c>
      <c r="M639" s="64" t="str">
        <f t="shared" si="114"/>
        <v>RY11</v>
      </c>
      <c r="N639" s="64" t="str">
        <f t="shared" si="114"/>
        <v>RY12</v>
      </c>
      <c r="O639" s="64" t="str">
        <f t="shared" si="114"/>
        <v>RY13</v>
      </c>
      <c r="P639" s="88" t="str">
        <f t="shared" si="114"/>
        <v>RY14</v>
      </c>
      <c r="Q639" s="96" t="str">
        <f t="shared" si="114"/>
        <v>RY15</v>
      </c>
      <c r="R639" s="64" t="str">
        <f t="shared" si="114"/>
        <v>RY16</v>
      </c>
      <c r="S639" s="64" t="str">
        <f t="shared" si="114"/>
        <v>RY17</v>
      </c>
      <c r="T639" s="64" t="str">
        <f t="shared" si="114"/>
        <v>RY18</v>
      </c>
      <c r="U639" s="88" t="str">
        <f t="shared" si="114"/>
        <v>RY19</v>
      </c>
      <c r="V639" s="64" t="str">
        <f t="shared" si="114"/>
        <v>RY20</v>
      </c>
      <c r="W639" s="64" t="str">
        <f t="shared" si="114"/>
        <v>RY21</v>
      </c>
      <c r="X639" s="64" t="str">
        <f t="shared" si="114"/>
        <v>RY22</v>
      </c>
      <c r="Y639" s="64" t="str">
        <f t="shared" si="114"/>
        <v>RY23</v>
      </c>
      <c r="Z639" s="88" t="str">
        <f t="shared" si="114"/>
        <v>RY24</v>
      </c>
      <c r="AB639" s="72" t="str">
        <f>AB$10</f>
        <v>RY15-RY19</v>
      </c>
      <c r="AC639" s="72" t="str">
        <f>AC$10</f>
        <v>RY20-RY24</v>
      </c>
    </row>
    <row r="640" spans="1:29" x14ac:dyDescent="0.35">
      <c r="J640" s="6"/>
      <c r="L640" s="97"/>
      <c r="M640" s="91"/>
      <c r="N640" s="91"/>
      <c r="O640" s="91"/>
      <c r="P640" s="89"/>
      <c r="Q640" s="97"/>
      <c r="R640" s="91"/>
      <c r="S640" s="91"/>
      <c r="T640" s="91"/>
      <c r="U640" s="89"/>
      <c r="V640" s="91"/>
      <c r="W640" s="91"/>
      <c r="X640" s="91"/>
      <c r="Y640" s="91"/>
      <c r="Z640" s="89"/>
    </row>
    <row r="641" spans="4:29" ht="12.3" x14ac:dyDescent="0.35">
      <c r="D641" s="15" t="s">
        <v>194</v>
      </c>
      <c r="E641" s="15" t="s">
        <v>536</v>
      </c>
      <c r="F641" s="75" t="s">
        <v>288</v>
      </c>
      <c r="G641" s="75" t="str">
        <f t="shared" ref="G641:G656" si="115">Dollars</f>
        <v>Dollars</v>
      </c>
      <c r="H641" s="75" t="str">
        <f t="shared" ref="H641:H656" si="116">Nominal</f>
        <v>Nominal</v>
      </c>
      <c r="I641" s="75" t="str">
        <f t="shared" ref="I641:I656" si="117">Mid_year</f>
        <v>Mid year</v>
      </c>
      <c r="J641" s="6"/>
      <c r="K641" s="101"/>
      <c r="L641" s="102"/>
      <c r="M641" s="103"/>
      <c r="N641" s="103"/>
      <c r="O641" s="103"/>
      <c r="P641" s="104"/>
      <c r="Q641" s="102"/>
      <c r="R641" s="103"/>
      <c r="S641" s="103"/>
      <c r="T641" s="103"/>
      <c r="U641" s="104"/>
      <c r="V641" s="103"/>
      <c r="W641" s="103"/>
      <c r="X641" s="103"/>
      <c r="Y641" s="103"/>
      <c r="Z641" s="104"/>
      <c r="AB641" s="65">
        <f>SUM(Q641:U641)</f>
        <v>0</v>
      </c>
      <c r="AC641" s="65">
        <f>SUM(V641:Z641)</f>
        <v>0</v>
      </c>
    </row>
    <row r="642" spans="4:29" ht="12.3" x14ac:dyDescent="0.35">
      <c r="D642" s="15" t="s">
        <v>195</v>
      </c>
      <c r="E642" s="15" t="s">
        <v>537</v>
      </c>
      <c r="F642" s="75" t="s">
        <v>288</v>
      </c>
      <c r="G642" s="75" t="str">
        <f t="shared" si="115"/>
        <v>Dollars</v>
      </c>
      <c r="H642" s="75" t="str">
        <f t="shared" si="116"/>
        <v>Nominal</v>
      </c>
      <c r="I642" s="75" t="str">
        <f t="shared" si="117"/>
        <v>Mid year</v>
      </c>
      <c r="J642" s="6"/>
      <c r="K642" s="101"/>
      <c r="L642" s="102"/>
      <c r="M642" s="103"/>
      <c r="N642" s="103"/>
      <c r="O642" s="103"/>
      <c r="P642" s="104"/>
      <c r="Q642" s="102"/>
      <c r="R642" s="103"/>
      <c r="S642" s="103"/>
      <c r="T642" s="103"/>
      <c r="U642" s="104"/>
      <c r="V642" s="103"/>
      <c r="W642" s="103"/>
      <c r="X642" s="103"/>
      <c r="Y642" s="103"/>
      <c r="Z642" s="104"/>
      <c r="AB642" s="65">
        <f t="shared" ref="AB642:AB655" si="118">SUM(Q642:U642)</f>
        <v>0</v>
      </c>
      <c r="AC642" s="65">
        <f t="shared" ref="AC642:AC655" si="119">SUM(V642:Z642)</f>
        <v>0</v>
      </c>
    </row>
    <row r="643" spans="4:29" ht="12.3" x14ac:dyDescent="0.35">
      <c r="D643" s="15" t="s">
        <v>163</v>
      </c>
      <c r="E643" s="15" t="s">
        <v>538</v>
      </c>
      <c r="F643" s="75" t="s">
        <v>288</v>
      </c>
      <c r="G643" s="75" t="str">
        <f t="shared" si="115"/>
        <v>Dollars</v>
      </c>
      <c r="H643" s="75" t="str">
        <f t="shared" si="116"/>
        <v>Nominal</v>
      </c>
      <c r="I643" s="75" t="str">
        <f t="shared" si="117"/>
        <v>Mid year</v>
      </c>
      <c r="J643" s="6"/>
      <c r="K643" s="101"/>
      <c r="L643" s="102"/>
      <c r="M643" s="103"/>
      <c r="N643" s="103"/>
      <c r="O643" s="103"/>
      <c r="P643" s="104"/>
      <c r="Q643" s="102"/>
      <c r="R643" s="103"/>
      <c r="S643" s="103"/>
      <c r="T643" s="103"/>
      <c r="U643" s="104"/>
      <c r="V643" s="103"/>
      <c r="W643" s="103"/>
      <c r="X643" s="103"/>
      <c r="Y643" s="103"/>
      <c r="Z643" s="104"/>
      <c r="AB643" s="65">
        <f t="shared" si="118"/>
        <v>0</v>
      </c>
      <c r="AC643" s="65">
        <f t="shared" si="119"/>
        <v>0</v>
      </c>
    </row>
    <row r="644" spans="4:29" ht="12.3" x14ac:dyDescent="0.35">
      <c r="D644" s="15" t="s">
        <v>470</v>
      </c>
      <c r="E644" s="15" t="s">
        <v>539</v>
      </c>
      <c r="F644" s="75" t="s">
        <v>288</v>
      </c>
      <c r="G644" s="75" t="str">
        <f t="shared" si="115"/>
        <v>Dollars</v>
      </c>
      <c r="H644" s="75" t="str">
        <f t="shared" si="116"/>
        <v>Nominal</v>
      </c>
      <c r="I644" s="75" t="str">
        <f t="shared" si="117"/>
        <v>Mid year</v>
      </c>
      <c r="J644" s="6"/>
      <c r="K644" s="105">
        <v>0</v>
      </c>
      <c r="L644" s="106">
        <v>0</v>
      </c>
      <c r="M644" s="107">
        <v>0</v>
      </c>
      <c r="N644" s="107">
        <v>0</v>
      </c>
      <c r="O644" s="107">
        <v>0</v>
      </c>
      <c r="P644" s="199">
        <v>0</v>
      </c>
      <c r="Q644" s="106">
        <v>0</v>
      </c>
      <c r="R644" s="107">
        <v>0</v>
      </c>
      <c r="S644" s="107">
        <v>45093.12475636103</v>
      </c>
      <c r="T644" s="103"/>
      <c r="U644" s="104"/>
      <c r="V644" s="103"/>
      <c r="W644" s="103"/>
      <c r="X644" s="103"/>
      <c r="Y644" s="103"/>
      <c r="Z644" s="104"/>
      <c r="AB644" s="101"/>
      <c r="AC644" s="101"/>
    </row>
    <row r="645" spans="4:29" ht="12.3" x14ac:dyDescent="0.35">
      <c r="D645" s="15" t="s">
        <v>470</v>
      </c>
      <c r="E645" s="15" t="s">
        <v>540</v>
      </c>
      <c r="F645" s="75" t="s">
        <v>288</v>
      </c>
      <c r="G645" s="75" t="str">
        <f t="shared" si="115"/>
        <v>Dollars</v>
      </c>
      <c r="H645" s="75" t="str">
        <f t="shared" si="116"/>
        <v>Nominal</v>
      </c>
      <c r="I645" s="75" t="str">
        <f t="shared" si="117"/>
        <v>Mid year</v>
      </c>
      <c r="J645" s="6"/>
      <c r="K645" s="101"/>
      <c r="L645" s="102"/>
      <c r="M645" s="103"/>
      <c r="N645" s="103"/>
      <c r="O645" s="103"/>
      <c r="P645" s="104"/>
      <c r="Q645" s="102"/>
      <c r="R645" s="103"/>
      <c r="S645" s="103"/>
      <c r="T645" s="103"/>
      <c r="U645" s="104"/>
      <c r="V645" s="103"/>
      <c r="W645" s="103"/>
      <c r="X645" s="103"/>
      <c r="Y645" s="103"/>
      <c r="Z645" s="104"/>
      <c r="AB645" s="65">
        <f t="shared" si="118"/>
        <v>0</v>
      </c>
      <c r="AC645" s="65">
        <f t="shared" si="119"/>
        <v>0</v>
      </c>
    </row>
    <row r="646" spans="4:29" ht="12.3" x14ac:dyDescent="0.35">
      <c r="D646" s="15" t="s">
        <v>470</v>
      </c>
      <c r="E646" s="15" t="s">
        <v>541</v>
      </c>
      <c r="F646" s="75" t="s">
        <v>288</v>
      </c>
      <c r="G646" s="75" t="str">
        <f t="shared" si="115"/>
        <v>Dollars</v>
      </c>
      <c r="H646" s="75" t="str">
        <f t="shared" si="116"/>
        <v>Nominal</v>
      </c>
      <c r="I646" s="75" t="str">
        <f t="shared" si="117"/>
        <v>Mid year</v>
      </c>
      <c r="J646" s="6"/>
      <c r="K646" s="105">
        <v>0</v>
      </c>
      <c r="L646" s="106">
        <v>0</v>
      </c>
      <c r="M646" s="107">
        <v>0</v>
      </c>
      <c r="N646" s="107">
        <v>0</v>
      </c>
      <c r="O646" s="107">
        <v>0</v>
      </c>
      <c r="P646" s="199">
        <v>0</v>
      </c>
      <c r="Q646" s="106">
        <v>0</v>
      </c>
      <c r="R646" s="107">
        <v>0</v>
      </c>
      <c r="S646" s="107">
        <v>1011846.7305556851</v>
      </c>
      <c r="T646" s="103"/>
      <c r="U646" s="104"/>
      <c r="V646" s="103"/>
      <c r="W646" s="103"/>
      <c r="X646" s="103"/>
      <c r="Y646" s="103"/>
      <c r="Z646" s="104"/>
      <c r="AB646" s="101"/>
      <c r="AC646" s="101"/>
    </row>
    <row r="647" spans="4:29" ht="12.3" x14ac:dyDescent="0.35">
      <c r="D647" s="15" t="s">
        <v>542</v>
      </c>
      <c r="E647" s="15" t="s">
        <v>543</v>
      </c>
      <c r="F647" s="75" t="s">
        <v>288</v>
      </c>
      <c r="G647" s="75" t="str">
        <f t="shared" si="115"/>
        <v>Dollars</v>
      </c>
      <c r="H647" s="75" t="str">
        <f t="shared" si="116"/>
        <v>Nominal</v>
      </c>
      <c r="I647" s="75" t="str">
        <f t="shared" si="117"/>
        <v>Mid year</v>
      </c>
      <c r="J647" s="6"/>
      <c r="K647" s="105">
        <v>0</v>
      </c>
      <c r="L647" s="106">
        <v>0</v>
      </c>
      <c r="M647" s="107">
        <v>0</v>
      </c>
      <c r="N647" s="107">
        <v>0</v>
      </c>
      <c r="O647" s="107">
        <v>0</v>
      </c>
      <c r="P647" s="199">
        <v>0</v>
      </c>
      <c r="Q647" s="106">
        <v>0</v>
      </c>
      <c r="R647" s="107">
        <v>0</v>
      </c>
      <c r="S647" s="107">
        <v>0</v>
      </c>
      <c r="T647" s="103"/>
      <c r="U647" s="104"/>
      <c r="V647" s="103"/>
      <c r="W647" s="103"/>
      <c r="X647" s="103"/>
      <c r="Y647" s="103"/>
      <c r="Z647" s="104"/>
      <c r="AB647" s="101"/>
      <c r="AC647" s="101"/>
    </row>
    <row r="648" spans="4:29" ht="12.3" x14ac:dyDescent="0.35">
      <c r="D648" s="15" t="s">
        <v>125</v>
      </c>
      <c r="E648" s="15" t="s">
        <v>544</v>
      </c>
      <c r="F648" s="75" t="s">
        <v>288</v>
      </c>
      <c r="G648" s="75" t="str">
        <f t="shared" si="115"/>
        <v>Dollars</v>
      </c>
      <c r="H648" s="75" t="str">
        <f t="shared" si="116"/>
        <v>Nominal</v>
      </c>
      <c r="I648" s="75" t="str">
        <f t="shared" si="117"/>
        <v>Mid year</v>
      </c>
      <c r="J648" s="6"/>
      <c r="K648" s="105">
        <v>0</v>
      </c>
      <c r="L648" s="106">
        <v>0</v>
      </c>
      <c r="M648" s="107">
        <v>0</v>
      </c>
      <c r="N648" s="107">
        <v>0</v>
      </c>
      <c r="O648" s="107">
        <v>0</v>
      </c>
      <c r="P648" s="199">
        <v>0</v>
      </c>
      <c r="Q648" s="106">
        <v>0</v>
      </c>
      <c r="R648" s="107">
        <v>0</v>
      </c>
      <c r="S648" s="107">
        <v>0</v>
      </c>
      <c r="T648" s="103"/>
      <c r="U648" s="104"/>
      <c r="V648" s="103"/>
      <c r="W648" s="103"/>
      <c r="X648" s="103"/>
      <c r="Y648" s="103"/>
      <c r="Z648" s="104"/>
      <c r="AB648" s="101"/>
      <c r="AC648" s="101"/>
    </row>
    <row r="649" spans="4:29" ht="12.3" x14ac:dyDescent="0.35">
      <c r="D649" s="15" t="s">
        <v>196</v>
      </c>
      <c r="E649" s="15" t="s">
        <v>545</v>
      </c>
      <c r="F649" s="75" t="s">
        <v>288</v>
      </c>
      <c r="G649" s="75" t="str">
        <f t="shared" si="115"/>
        <v>Dollars</v>
      </c>
      <c r="H649" s="75" t="str">
        <f t="shared" si="116"/>
        <v>Nominal</v>
      </c>
      <c r="I649" s="75" t="str">
        <f t="shared" si="117"/>
        <v>Mid year</v>
      </c>
      <c r="J649" s="6"/>
      <c r="K649" s="105">
        <v>0</v>
      </c>
      <c r="L649" s="106">
        <v>0</v>
      </c>
      <c r="M649" s="107">
        <v>0</v>
      </c>
      <c r="N649" s="107">
        <v>0</v>
      </c>
      <c r="O649" s="107">
        <v>0</v>
      </c>
      <c r="P649" s="199">
        <v>0</v>
      </c>
      <c r="Q649" s="106">
        <v>0</v>
      </c>
      <c r="R649" s="107">
        <v>0</v>
      </c>
      <c r="S649" s="107">
        <v>0</v>
      </c>
      <c r="T649" s="103"/>
      <c r="U649" s="104"/>
      <c r="V649" s="103"/>
      <c r="W649" s="103"/>
      <c r="X649" s="103"/>
      <c r="Y649" s="103"/>
      <c r="Z649" s="104"/>
      <c r="AB649" s="101"/>
      <c r="AC649" s="101"/>
    </row>
    <row r="650" spans="4:29" ht="12.3" x14ac:dyDescent="0.35">
      <c r="D650" s="15" t="s">
        <v>123</v>
      </c>
      <c r="E650" s="15" t="s">
        <v>546</v>
      </c>
      <c r="F650" s="75" t="s">
        <v>288</v>
      </c>
      <c r="G650" s="75" t="str">
        <f t="shared" si="115"/>
        <v>Dollars</v>
      </c>
      <c r="H650" s="75" t="str">
        <f t="shared" si="116"/>
        <v>Nominal</v>
      </c>
      <c r="I650" s="75" t="str">
        <f t="shared" si="117"/>
        <v>Mid year</v>
      </c>
      <c r="J650" s="6"/>
      <c r="K650" s="105">
        <v>0</v>
      </c>
      <c r="L650" s="106">
        <v>0</v>
      </c>
      <c r="M650" s="107">
        <v>0</v>
      </c>
      <c r="N650" s="107">
        <v>0</v>
      </c>
      <c r="O650" s="107">
        <v>0</v>
      </c>
      <c r="P650" s="199">
        <v>0</v>
      </c>
      <c r="Q650" s="106">
        <v>0</v>
      </c>
      <c r="R650" s="107">
        <v>0</v>
      </c>
      <c r="S650" s="107">
        <v>0</v>
      </c>
      <c r="T650" s="103"/>
      <c r="U650" s="104"/>
      <c r="V650" s="103"/>
      <c r="W650" s="103"/>
      <c r="X650" s="103"/>
      <c r="Y650" s="103"/>
      <c r="Z650" s="104"/>
      <c r="AB650" s="101"/>
      <c r="AC650" s="101"/>
    </row>
    <row r="651" spans="4:29" ht="12.3" x14ac:dyDescent="0.35">
      <c r="D651" s="15" t="s">
        <v>122</v>
      </c>
      <c r="E651" s="15" t="s">
        <v>547</v>
      </c>
      <c r="F651" s="75" t="s">
        <v>288</v>
      </c>
      <c r="G651" s="75" t="str">
        <f t="shared" si="115"/>
        <v>Dollars</v>
      </c>
      <c r="H651" s="75" t="str">
        <f t="shared" si="116"/>
        <v>Nominal</v>
      </c>
      <c r="I651" s="75" t="str">
        <f t="shared" si="117"/>
        <v>Mid year</v>
      </c>
      <c r="J651" s="6"/>
      <c r="K651" s="105">
        <v>0</v>
      </c>
      <c r="L651" s="106">
        <v>0</v>
      </c>
      <c r="M651" s="107">
        <v>0</v>
      </c>
      <c r="N651" s="107">
        <v>0</v>
      </c>
      <c r="O651" s="107">
        <v>0</v>
      </c>
      <c r="P651" s="199">
        <v>0</v>
      </c>
      <c r="Q651" s="106">
        <v>0</v>
      </c>
      <c r="R651" s="107">
        <v>0</v>
      </c>
      <c r="S651" s="107">
        <v>0</v>
      </c>
      <c r="T651" s="103"/>
      <c r="U651" s="104"/>
      <c r="V651" s="103"/>
      <c r="W651" s="103"/>
      <c r="X651" s="103"/>
      <c r="Y651" s="103"/>
      <c r="Z651" s="104"/>
      <c r="AB651" s="101"/>
      <c r="AC651" s="101"/>
    </row>
    <row r="652" spans="4:29" ht="12.3" x14ac:dyDescent="0.35">
      <c r="D652" s="15" t="s">
        <v>548</v>
      </c>
      <c r="E652" s="15" t="s">
        <v>549</v>
      </c>
      <c r="F652" s="75" t="s">
        <v>288</v>
      </c>
      <c r="G652" s="75" t="str">
        <f t="shared" si="115"/>
        <v>Dollars</v>
      </c>
      <c r="H652" s="75" t="str">
        <f t="shared" si="116"/>
        <v>Nominal</v>
      </c>
      <c r="I652" s="75" t="str">
        <f t="shared" si="117"/>
        <v>Mid year</v>
      </c>
      <c r="J652" s="6"/>
      <c r="K652" s="105">
        <v>0</v>
      </c>
      <c r="L652" s="106">
        <v>0</v>
      </c>
      <c r="M652" s="107">
        <v>0</v>
      </c>
      <c r="N652" s="107">
        <v>0</v>
      </c>
      <c r="O652" s="107">
        <v>0</v>
      </c>
      <c r="P652" s="199">
        <v>0</v>
      </c>
      <c r="Q652" s="106">
        <v>0</v>
      </c>
      <c r="R652" s="107">
        <v>0</v>
      </c>
      <c r="S652" s="107">
        <v>0</v>
      </c>
      <c r="T652" s="103"/>
      <c r="U652" s="104"/>
      <c r="V652" s="103"/>
      <c r="W652" s="103"/>
      <c r="X652" s="103"/>
      <c r="Y652" s="103"/>
      <c r="Z652" s="104"/>
      <c r="AB652" s="101"/>
      <c r="AC652" s="101"/>
    </row>
    <row r="653" spans="4:29" ht="12.3" x14ac:dyDescent="0.35">
      <c r="D653" s="15" t="s">
        <v>550</v>
      </c>
      <c r="E653" s="15" t="s">
        <v>551</v>
      </c>
      <c r="F653" s="75" t="s">
        <v>288</v>
      </c>
      <c r="G653" s="75" t="str">
        <f t="shared" si="115"/>
        <v>Dollars</v>
      </c>
      <c r="H653" s="75" t="str">
        <f t="shared" si="116"/>
        <v>Nominal</v>
      </c>
      <c r="I653" s="75" t="str">
        <f t="shared" si="117"/>
        <v>Mid year</v>
      </c>
      <c r="J653" s="6"/>
      <c r="K653" s="105">
        <v>0</v>
      </c>
      <c r="L653" s="106">
        <v>0</v>
      </c>
      <c r="M653" s="107">
        <v>0</v>
      </c>
      <c r="N653" s="107">
        <v>0</v>
      </c>
      <c r="O653" s="107">
        <v>0</v>
      </c>
      <c r="P653" s="199">
        <v>0</v>
      </c>
      <c r="Q653" s="106">
        <v>0</v>
      </c>
      <c r="R653" s="107">
        <v>0</v>
      </c>
      <c r="S653" s="107">
        <v>0</v>
      </c>
      <c r="T653" s="103"/>
      <c r="U653" s="104"/>
      <c r="V653" s="103"/>
      <c r="W653" s="103"/>
      <c r="X653" s="103"/>
      <c r="Y653" s="103"/>
      <c r="Z653" s="104"/>
      <c r="AB653" s="101"/>
      <c r="AC653" s="101"/>
    </row>
    <row r="654" spans="4:29" ht="12.3" x14ac:dyDescent="0.35">
      <c r="D654" s="15" t="s">
        <v>552</v>
      </c>
      <c r="E654" s="15" t="s">
        <v>553</v>
      </c>
      <c r="F654" s="75" t="s">
        <v>288</v>
      </c>
      <c r="G654" s="75" t="str">
        <f t="shared" si="115"/>
        <v>Dollars</v>
      </c>
      <c r="H654" s="75" t="str">
        <f t="shared" si="116"/>
        <v>Nominal</v>
      </c>
      <c r="I654" s="75" t="str">
        <f t="shared" si="117"/>
        <v>Mid year</v>
      </c>
      <c r="J654" s="6"/>
      <c r="K654" s="105">
        <v>0</v>
      </c>
      <c r="L654" s="106">
        <v>0</v>
      </c>
      <c r="M654" s="107">
        <v>0</v>
      </c>
      <c r="N654" s="107">
        <v>0</v>
      </c>
      <c r="O654" s="107">
        <v>0</v>
      </c>
      <c r="P654" s="199">
        <v>0</v>
      </c>
      <c r="Q654" s="106">
        <v>0</v>
      </c>
      <c r="R654" s="107">
        <v>0</v>
      </c>
      <c r="S654" s="107">
        <v>0</v>
      </c>
      <c r="T654" s="103"/>
      <c r="U654" s="104"/>
      <c r="V654" s="103"/>
      <c r="W654" s="103"/>
      <c r="X654" s="103"/>
      <c r="Y654" s="103"/>
      <c r="Z654" s="104"/>
      <c r="AB654" s="101"/>
      <c r="AC654" s="101"/>
    </row>
    <row r="655" spans="4:29" ht="12.3" x14ac:dyDescent="0.35">
      <c r="D655" s="15" t="s">
        <v>554</v>
      </c>
      <c r="E655" s="15" t="s">
        <v>555</v>
      </c>
      <c r="F655" s="75" t="s">
        <v>288</v>
      </c>
      <c r="G655" s="75" t="str">
        <f t="shared" si="115"/>
        <v>Dollars</v>
      </c>
      <c r="H655" s="75" t="str">
        <f t="shared" si="116"/>
        <v>Nominal</v>
      </c>
      <c r="I655" s="75" t="str">
        <f t="shared" si="117"/>
        <v>Mid year</v>
      </c>
      <c r="J655" s="6"/>
      <c r="K655" s="101"/>
      <c r="L655" s="102"/>
      <c r="M655" s="103"/>
      <c r="N655" s="103"/>
      <c r="O655" s="103"/>
      <c r="P655" s="104"/>
      <c r="Q655" s="102"/>
      <c r="R655" s="103"/>
      <c r="S655" s="103"/>
      <c r="T655" s="103"/>
      <c r="U655" s="104"/>
      <c r="V655" s="103"/>
      <c r="W655" s="103"/>
      <c r="X655" s="103"/>
      <c r="Y655" s="103"/>
      <c r="Z655" s="104"/>
      <c r="AB655" s="65">
        <f t="shared" si="118"/>
        <v>0</v>
      </c>
      <c r="AC655" s="65">
        <f t="shared" si="119"/>
        <v>0</v>
      </c>
    </row>
    <row r="656" spans="4:29" ht="12.3" x14ac:dyDescent="0.35">
      <c r="D656" s="15"/>
      <c r="E656" s="15" t="s">
        <v>556</v>
      </c>
      <c r="F656" s="75" t="s">
        <v>288</v>
      </c>
      <c r="G656" s="75" t="str">
        <f t="shared" si="115"/>
        <v>Dollars</v>
      </c>
      <c r="H656" s="75" t="str">
        <f t="shared" si="116"/>
        <v>Nominal</v>
      </c>
      <c r="I656" s="75" t="str">
        <f t="shared" si="117"/>
        <v>Mid year</v>
      </c>
      <c r="J656" s="6"/>
      <c r="K656" s="105">
        <v>0</v>
      </c>
      <c r="L656" s="106">
        <v>0</v>
      </c>
      <c r="M656" s="107">
        <v>0</v>
      </c>
      <c r="N656" s="107">
        <v>0</v>
      </c>
      <c r="O656" s="107">
        <v>0</v>
      </c>
      <c r="P656" s="199">
        <v>0</v>
      </c>
      <c r="Q656" s="106">
        <v>0</v>
      </c>
      <c r="R656" s="107">
        <v>0</v>
      </c>
      <c r="S656" s="107">
        <v>0</v>
      </c>
      <c r="T656" s="103"/>
      <c r="U656" s="104"/>
      <c r="V656" s="103"/>
      <c r="W656" s="103"/>
      <c r="X656" s="103"/>
      <c r="Y656" s="103"/>
      <c r="Z656" s="104"/>
      <c r="AB656" s="101"/>
      <c r="AC656" s="101"/>
    </row>
    <row r="657" spans="1:29" x14ac:dyDescent="0.35">
      <c r="J657" s="6"/>
      <c r="L657" s="97"/>
      <c r="M657" s="91"/>
      <c r="N657" s="91"/>
      <c r="O657" s="91"/>
      <c r="P657" s="89"/>
      <c r="Q657" s="97"/>
      <c r="R657" s="91"/>
      <c r="S657" s="91"/>
      <c r="T657" s="91"/>
      <c r="U657" s="89"/>
      <c r="V657" s="91"/>
      <c r="W657" s="91"/>
      <c r="X657" s="91"/>
      <c r="Y657" s="91"/>
      <c r="Z657" s="89"/>
    </row>
    <row r="658" spans="1:29" ht="12.3" x14ac:dyDescent="0.35">
      <c r="D658" s="74" t="s">
        <v>565</v>
      </c>
      <c r="E658" s="74"/>
      <c r="F658" s="67" t="s">
        <v>134</v>
      </c>
      <c r="G658" s="67" t="str">
        <f>G641</f>
        <v>Dollars</v>
      </c>
      <c r="H658" s="67" t="str">
        <f>H641</f>
        <v>Nominal</v>
      </c>
      <c r="I658" s="67" t="str">
        <f>I641</f>
        <v>Mid year</v>
      </c>
      <c r="J658" s="6"/>
      <c r="K658" s="66">
        <f t="shared" ref="K658:Z658" si="120">SUM(K641:K656)</f>
        <v>0</v>
      </c>
      <c r="L658" s="99">
        <f t="shared" si="120"/>
        <v>0</v>
      </c>
      <c r="M658" s="66">
        <f t="shared" si="120"/>
        <v>0</v>
      </c>
      <c r="N658" s="66">
        <f t="shared" si="120"/>
        <v>0</v>
      </c>
      <c r="O658" s="66">
        <f t="shared" si="120"/>
        <v>0</v>
      </c>
      <c r="P658" s="90">
        <f t="shared" si="120"/>
        <v>0</v>
      </c>
      <c r="Q658" s="99">
        <f t="shared" si="120"/>
        <v>0</v>
      </c>
      <c r="R658" s="66">
        <f t="shared" si="120"/>
        <v>0</v>
      </c>
      <c r="S658" s="66">
        <f t="shared" si="120"/>
        <v>1056939.8553120461</v>
      </c>
      <c r="T658" s="66">
        <f t="shared" si="120"/>
        <v>0</v>
      </c>
      <c r="U658" s="90">
        <f t="shared" si="120"/>
        <v>0</v>
      </c>
      <c r="V658" s="66">
        <f t="shared" si="120"/>
        <v>0</v>
      </c>
      <c r="W658" s="66">
        <f t="shared" si="120"/>
        <v>0</v>
      </c>
      <c r="X658" s="66">
        <f t="shared" si="120"/>
        <v>0</v>
      </c>
      <c r="Y658" s="66">
        <f t="shared" si="120"/>
        <v>0</v>
      </c>
      <c r="Z658" s="90">
        <f t="shared" si="120"/>
        <v>0</v>
      </c>
      <c r="AB658" s="66">
        <f>SUM(AB641:AB656)</f>
        <v>0</v>
      </c>
      <c r="AC658" s="66">
        <f>SUM(AC641:AC656)</f>
        <v>0</v>
      </c>
    </row>
    <row r="659" spans="1:29" s="6" customFormat="1" ht="11.25" customHeight="1" x14ac:dyDescent="0.35"/>
    <row r="660" spans="1:29" s="6" customFormat="1" ht="11.25" customHeight="1" x14ac:dyDescent="0.35">
      <c r="A660" s="70">
        <f>IF(SUM($Q660:$AC660)&gt;0,1,0)</f>
        <v>0</v>
      </c>
      <c r="D660" s="15" t="s">
        <v>139</v>
      </c>
      <c r="E660" s="15"/>
      <c r="K660" s="70">
        <f>IF(ISERROR(K658),1,0)</f>
        <v>0</v>
      </c>
      <c r="L660" s="70">
        <f t="shared" ref="L660:Z660" si="121">IF(ISERROR(L658),1,0)</f>
        <v>0</v>
      </c>
      <c r="M660" s="70">
        <f t="shared" si="121"/>
        <v>0</v>
      </c>
      <c r="N660" s="70">
        <f t="shared" si="121"/>
        <v>0</v>
      </c>
      <c r="O660" s="70">
        <f t="shared" si="121"/>
        <v>0</v>
      </c>
      <c r="P660" s="70">
        <f t="shared" si="121"/>
        <v>0</v>
      </c>
      <c r="Q660" s="70">
        <f t="shared" si="121"/>
        <v>0</v>
      </c>
      <c r="R660" s="70">
        <f t="shared" si="121"/>
        <v>0</v>
      </c>
      <c r="S660" s="70">
        <f t="shared" si="121"/>
        <v>0</v>
      </c>
      <c r="T660" s="70">
        <f t="shared" si="121"/>
        <v>0</v>
      </c>
      <c r="U660" s="70">
        <f t="shared" si="121"/>
        <v>0</v>
      </c>
      <c r="V660" s="70">
        <f t="shared" si="121"/>
        <v>0</v>
      </c>
      <c r="W660" s="70">
        <f t="shared" si="121"/>
        <v>0</v>
      </c>
      <c r="X660" s="70">
        <f t="shared" si="121"/>
        <v>0</v>
      </c>
      <c r="Y660" s="70">
        <f t="shared" si="121"/>
        <v>0</v>
      </c>
      <c r="Z660" s="70">
        <f t="shared" si="121"/>
        <v>0</v>
      </c>
      <c r="AB660" s="70">
        <f t="shared" ref="AB660:AC660" si="122">IF(ISERROR(AB658),1,0)</f>
        <v>0</v>
      </c>
      <c r="AC660" s="70">
        <f t="shared" si="122"/>
        <v>0</v>
      </c>
    </row>
    <row r="662" spans="1:29" s="13" customFormat="1" ht="14.1" x14ac:dyDescent="0.35">
      <c r="C662" s="13" t="s">
        <v>273</v>
      </c>
    </row>
    <row r="663" spans="1:29" s="6" customFormat="1" ht="11.25" customHeight="1" x14ac:dyDescent="0.35"/>
    <row r="664" spans="1:29" ht="12.3" x14ac:dyDescent="0.35">
      <c r="D664" s="73" t="s">
        <v>534</v>
      </c>
      <c r="E664" s="73" t="s">
        <v>535</v>
      </c>
      <c r="F664" s="64" t="s">
        <v>65</v>
      </c>
      <c r="G664" s="64" t="s">
        <v>66</v>
      </c>
      <c r="H664" s="64" t="s">
        <v>67</v>
      </c>
      <c r="I664" s="64" t="s">
        <v>68</v>
      </c>
      <c r="J664" s="6"/>
      <c r="K664" s="64" t="str">
        <f t="shared" ref="K664:Z664" si="123">K$10</f>
        <v>RY09</v>
      </c>
      <c r="L664" s="96" t="str">
        <f t="shared" si="123"/>
        <v>RY10</v>
      </c>
      <c r="M664" s="64" t="str">
        <f t="shared" si="123"/>
        <v>RY11</v>
      </c>
      <c r="N664" s="64" t="str">
        <f t="shared" si="123"/>
        <v>RY12</v>
      </c>
      <c r="O664" s="64" t="str">
        <f t="shared" si="123"/>
        <v>RY13</v>
      </c>
      <c r="P664" s="88" t="str">
        <f t="shared" si="123"/>
        <v>RY14</v>
      </c>
      <c r="Q664" s="96" t="str">
        <f t="shared" si="123"/>
        <v>RY15</v>
      </c>
      <c r="R664" s="64" t="str">
        <f t="shared" si="123"/>
        <v>RY16</v>
      </c>
      <c r="S664" s="64" t="str">
        <f t="shared" si="123"/>
        <v>RY17</v>
      </c>
      <c r="T664" s="64" t="str">
        <f t="shared" si="123"/>
        <v>RY18</v>
      </c>
      <c r="U664" s="88" t="str">
        <f t="shared" si="123"/>
        <v>RY19</v>
      </c>
      <c r="V664" s="64" t="str">
        <f t="shared" si="123"/>
        <v>RY20</v>
      </c>
      <c r="W664" s="64" t="str">
        <f t="shared" si="123"/>
        <v>RY21</v>
      </c>
      <c r="X664" s="64" t="str">
        <f t="shared" si="123"/>
        <v>RY22</v>
      </c>
      <c r="Y664" s="64" t="str">
        <f t="shared" si="123"/>
        <v>RY23</v>
      </c>
      <c r="Z664" s="88" t="str">
        <f t="shared" si="123"/>
        <v>RY24</v>
      </c>
      <c r="AB664" s="72" t="str">
        <f>AB$10</f>
        <v>RY15-RY19</v>
      </c>
      <c r="AC664" s="72" t="str">
        <f>AC$10</f>
        <v>RY20-RY24</v>
      </c>
    </row>
    <row r="665" spans="1:29" x14ac:dyDescent="0.35">
      <c r="J665" s="6"/>
      <c r="L665" s="97"/>
      <c r="M665" s="91"/>
      <c r="N665" s="91"/>
      <c r="O665" s="91"/>
      <c r="P665" s="89"/>
      <c r="Q665" s="97"/>
      <c r="R665" s="91"/>
      <c r="S665" s="91"/>
      <c r="T665" s="91"/>
      <c r="U665" s="89"/>
      <c r="V665" s="91"/>
      <c r="W665" s="91"/>
      <c r="X665" s="91"/>
      <c r="Y665" s="91"/>
      <c r="Z665" s="89"/>
    </row>
    <row r="666" spans="1:29" ht="12.3" x14ac:dyDescent="0.35">
      <c r="D666" s="15" t="s">
        <v>194</v>
      </c>
      <c r="E666" s="15" t="s">
        <v>536</v>
      </c>
      <c r="F666" s="75" t="s">
        <v>288</v>
      </c>
      <c r="G666" s="75" t="str">
        <f t="shared" ref="G666:G681" si="124">Dollars</f>
        <v>Dollars</v>
      </c>
      <c r="H666" s="75" t="str">
        <f t="shared" ref="H666:H681" si="125">Nominal</f>
        <v>Nominal</v>
      </c>
      <c r="I666" s="75" t="str">
        <f t="shared" ref="I666:I681" si="126">Mid_year</f>
        <v>Mid year</v>
      </c>
      <c r="J666" s="6"/>
      <c r="K666" s="101"/>
      <c r="L666" s="102"/>
      <c r="M666" s="103"/>
      <c r="N666" s="103"/>
      <c r="O666" s="103"/>
      <c r="P666" s="104"/>
      <c r="Q666" s="102"/>
      <c r="R666" s="103"/>
      <c r="S666" s="103"/>
      <c r="T666" s="103"/>
      <c r="U666" s="104"/>
      <c r="V666" s="103"/>
      <c r="W666" s="103"/>
      <c r="X666" s="103"/>
      <c r="Y666" s="103"/>
      <c r="Z666" s="104"/>
      <c r="AB666" s="65">
        <f>SUM(Q666:U666)</f>
        <v>0</v>
      </c>
      <c r="AC666" s="65">
        <f>SUM(V666:Z666)</f>
        <v>0</v>
      </c>
    </row>
    <row r="667" spans="1:29" ht="12.3" x14ac:dyDescent="0.35">
      <c r="D667" s="15" t="s">
        <v>195</v>
      </c>
      <c r="E667" s="15" t="s">
        <v>537</v>
      </c>
      <c r="F667" s="75" t="s">
        <v>288</v>
      </c>
      <c r="G667" s="75" t="str">
        <f t="shared" si="124"/>
        <v>Dollars</v>
      </c>
      <c r="H667" s="75" t="str">
        <f t="shared" si="125"/>
        <v>Nominal</v>
      </c>
      <c r="I667" s="75" t="str">
        <f t="shared" si="126"/>
        <v>Mid year</v>
      </c>
      <c r="J667" s="6"/>
      <c r="K667" s="101"/>
      <c r="L667" s="102"/>
      <c r="M667" s="103"/>
      <c r="N667" s="103"/>
      <c r="O667" s="103"/>
      <c r="P667" s="104"/>
      <c r="Q667" s="102"/>
      <c r="R667" s="103"/>
      <c r="S667" s="103"/>
      <c r="T667" s="103"/>
      <c r="U667" s="104"/>
      <c r="V667" s="103"/>
      <c r="W667" s="103"/>
      <c r="X667" s="103"/>
      <c r="Y667" s="103"/>
      <c r="Z667" s="104"/>
      <c r="AB667" s="65">
        <f t="shared" ref="AB667:AB680" si="127">SUM(Q667:U667)</f>
        <v>0</v>
      </c>
      <c r="AC667" s="65">
        <f t="shared" ref="AC667:AC680" si="128">SUM(V667:Z667)</f>
        <v>0</v>
      </c>
    </row>
    <row r="668" spans="1:29" ht="12.3" x14ac:dyDescent="0.35">
      <c r="D668" s="15" t="s">
        <v>163</v>
      </c>
      <c r="E668" s="15" t="s">
        <v>538</v>
      </c>
      <c r="F668" s="75" t="s">
        <v>288</v>
      </c>
      <c r="G668" s="75" t="str">
        <f t="shared" si="124"/>
        <v>Dollars</v>
      </c>
      <c r="H668" s="75" t="str">
        <f t="shared" si="125"/>
        <v>Nominal</v>
      </c>
      <c r="I668" s="75" t="str">
        <f t="shared" si="126"/>
        <v>Mid year</v>
      </c>
      <c r="J668" s="6"/>
      <c r="K668" s="101"/>
      <c r="L668" s="102"/>
      <c r="M668" s="103"/>
      <c r="N668" s="103"/>
      <c r="O668" s="103"/>
      <c r="P668" s="104"/>
      <c r="Q668" s="102"/>
      <c r="R668" s="103"/>
      <c r="S668" s="103"/>
      <c r="T668" s="103"/>
      <c r="U668" s="104"/>
      <c r="V668" s="103"/>
      <c r="W668" s="103"/>
      <c r="X668" s="103"/>
      <c r="Y668" s="103"/>
      <c r="Z668" s="104"/>
      <c r="AB668" s="65">
        <f t="shared" si="127"/>
        <v>0</v>
      </c>
      <c r="AC668" s="65">
        <f t="shared" si="128"/>
        <v>0</v>
      </c>
    </row>
    <row r="669" spans="1:29" ht="12.3" x14ac:dyDescent="0.35">
      <c r="D669" s="15" t="s">
        <v>470</v>
      </c>
      <c r="E669" s="15" t="s">
        <v>539</v>
      </c>
      <c r="F669" s="75" t="s">
        <v>288</v>
      </c>
      <c r="G669" s="75" t="str">
        <f t="shared" si="124"/>
        <v>Dollars</v>
      </c>
      <c r="H669" s="75" t="str">
        <f t="shared" si="125"/>
        <v>Nominal</v>
      </c>
      <c r="I669" s="75" t="str">
        <f t="shared" si="126"/>
        <v>Mid year</v>
      </c>
      <c r="J669" s="6"/>
      <c r="K669" s="105">
        <v>0</v>
      </c>
      <c r="L669" s="106">
        <v>0</v>
      </c>
      <c r="M669" s="107">
        <v>0</v>
      </c>
      <c r="N669" s="107">
        <v>0</v>
      </c>
      <c r="O669" s="107">
        <v>0</v>
      </c>
      <c r="P669" s="199">
        <v>0</v>
      </c>
      <c r="Q669" s="106">
        <v>0</v>
      </c>
      <c r="R669" s="107">
        <v>0</v>
      </c>
      <c r="S669" s="107">
        <v>0</v>
      </c>
      <c r="T669" s="103"/>
      <c r="U669" s="104"/>
      <c r="V669" s="103"/>
      <c r="W669" s="103"/>
      <c r="X669" s="103"/>
      <c r="Y669" s="103"/>
      <c r="Z669" s="104"/>
      <c r="AB669" s="101"/>
      <c r="AC669" s="101"/>
    </row>
    <row r="670" spans="1:29" ht="12.3" x14ac:dyDescent="0.35">
      <c r="D670" s="15" t="s">
        <v>470</v>
      </c>
      <c r="E670" s="15" t="s">
        <v>540</v>
      </c>
      <c r="F670" s="75" t="s">
        <v>288</v>
      </c>
      <c r="G670" s="75" t="str">
        <f t="shared" si="124"/>
        <v>Dollars</v>
      </c>
      <c r="H670" s="75" t="str">
        <f t="shared" si="125"/>
        <v>Nominal</v>
      </c>
      <c r="I670" s="75" t="str">
        <f t="shared" si="126"/>
        <v>Mid year</v>
      </c>
      <c r="J670" s="6"/>
      <c r="K670" s="101"/>
      <c r="L670" s="102"/>
      <c r="M670" s="103"/>
      <c r="N670" s="103"/>
      <c r="O670" s="103"/>
      <c r="P670" s="104"/>
      <c r="Q670" s="102"/>
      <c r="R670" s="103"/>
      <c r="S670" s="103"/>
      <c r="T670" s="103"/>
      <c r="U670" s="104"/>
      <c r="V670" s="103"/>
      <c r="W670" s="103"/>
      <c r="X670" s="103"/>
      <c r="Y670" s="103"/>
      <c r="Z670" s="104"/>
      <c r="AB670" s="65">
        <f t="shared" si="127"/>
        <v>0</v>
      </c>
      <c r="AC670" s="65">
        <f t="shared" si="128"/>
        <v>0</v>
      </c>
    </row>
    <row r="671" spans="1:29" ht="12.3" x14ac:dyDescent="0.35">
      <c r="D671" s="15" t="s">
        <v>470</v>
      </c>
      <c r="E671" s="15" t="s">
        <v>541</v>
      </c>
      <c r="F671" s="75" t="s">
        <v>288</v>
      </c>
      <c r="G671" s="75" t="str">
        <f t="shared" si="124"/>
        <v>Dollars</v>
      </c>
      <c r="H671" s="75" t="str">
        <f t="shared" si="125"/>
        <v>Nominal</v>
      </c>
      <c r="I671" s="75" t="str">
        <f t="shared" si="126"/>
        <v>Mid year</v>
      </c>
      <c r="J671" s="6"/>
      <c r="K671" s="105">
        <v>0</v>
      </c>
      <c r="L671" s="106">
        <v>0</v>
      </c>
      <c r="M671" s="107">
        <v>0</v>
      </c>
      <c r="N671" s="107">
        <v>0</v>
      </c>
      <c r="O671" s="107">
        <v>0</v>
      </c>
      <c r="P671" s="199">
        <v>0</v>
      </c>
      <c r="Q671" s="106">
        <v>0</v>
      </c>
      <c r="R671" s="107">
        <v>0</v>
      </c>
      <c r="S671" s="107">
        <v>0</v>
      </c>
      <c r="T671" s="103"/>
      <c r="U671" s="104"/>
      <c r="V671" s="103"/>
      <c r="W671" s="103"/>
      <c r="X671" s="103"/>
      <c r="Y671" s="103"/>
      <c r="Z671" s="104"/>
      <c r="AB671" s="101"/>
      <c r="AC671" s="101"/>
    </row>
    <row r="672" spans="1:29" ht="12.3" x14ac:dyDescent="0.35">
      <c r="D672" s="15" t="s">
        <v>542</v>
      </c>
      <c r="E672" s="15" t="s">
        <v>543</v>
      </c>
      <c r="F672" s="75" t="s">
        <v>288</v>
      </c>
      <c r="G672" s="75" t="str">
        <f t="shared" si="124"/>
        <v>Dollars</v>
      </c>
      <c r="H672" s="75" t="str">
        <f t="shared" si="125"/>
        <v>Nominal</v>
      </c>
      <c r="I672" s="75" t="str">
        <f t="shared" si="126"/>
        <v>Mid year</v>
      </c>
      <c r="J672" s="6"/>
      <c r="K672" s="105">
        <v>0</v>
      </c>
      <c r="L672" s="106">
        <v>0</v>
      </c>
      <c r="M672" s="107">
        <v>0</v>
      </c>
      <c r="N672" s="107">
        <v>0</v>
      </c>
      <c r="O672" s="107">
        <v>0</v>
      </c>
      <c r="P672" s="199">
        <v>0</v>
      </c>
      <c r="Q672" s="106">
        <v>0</v>
      </c>
      <c r="R672" s="107">
        <v>0</v>
      </c>
      <c r="S672" s="107">
        <v>0</v>
      </c>
      <c r="T672" s="103"/>
      <c r="U672" s="104"/>
      <c r="V672" s="103"/>
      <c r="W672" s="103"/>
      <c r="X672" s="103"/>
      <c r="Y672" s="103"/>
      <c r="Z672" s="104"/>
      <c r="AB672" s="101"/>
      <c r="AC672" s="101"/>
    </row>
    <row r="673" spans="1:29" ht="12.3" x14ac:dyDescent="0.35">
      <c r="D673" s="15" t="s">
        <v>125</v>
      </c>
      <c r="E673" s="15" t="s">
        <v>544</v>
      </c>
      <c r="F673" s="75" t="s">
        <v>288</v>
      </c>
      <c r="G673" s="75" t="str">
        <f t="shared" si="124"/>
        <v>Dollars</v>
      </c>
      <c r="H673" s="75" t="str">
        <f t="shared" si="125"/>
        <v>Nominal</v>
      </c>
      <c r="I673" s="75" t="str">
        <f t="shared" si="126"/>
        <v>Mid year</v>
      </c>
      <c r="J673" s="6"/>
      <c r="K673" s="105">
        <v>0</v>
      </c>
      <c r="L673" s="106">
        <v>0</v>
      </c>
      <c r="M673" s="107">
        <v>0</v>
      </c>
      <c r="N673" s="107">
        <v>0</v>
      </c>
      <c r="O673" s="107">
        <v>0</v>
      </c>
      <c r="P673" s="199">
        <v>0</v>
      </c>
      <c r="Q673" s="106">
        <v>0</v>
      </c>
      <c r="R673" s="107">
        <v>0</v>
      </c>
      <c r="S673" s="107">
        <v>0</v>
      </c>
      <c r="T673" s="103"/>
      <c r="U673" s="104"/>
      <c r="V673" s="103"/>
      <c r="W673" s="103"/>
      <c r="X673" s="103"/>
      <c r="Y673" s="103"/>
      <c r="Z673" s="104"/>
      <c r="AB673" s="101"/>
      <c r="AC673" s="101"/>
    </row>
    <row r="674" spans="1:29" ht="12.3" x14ac:dyDescent="0.35">
      <c r="D674" s="15" t="s">
        <v>196</v>
      </c>
      <c r="E674" s="15" t="s">
        <v>545</v>
      </c>
      <c r="F674" s="75" t="s">
        <v>288</v>
      </c>
      <c r="G674" s="75" t="str">
        <f t="shared" si="124"/>
        <v>Dollars</v>
      </c>
      <c r="H674" s="75" t="str">
        <f t="shared" si="125"/>
        <v>Nominal</v>
      </c>
      <c r="I674" s="75" t="str">
        <f t="shared" si="126"/>
        <v>Mid year</v>
      </c>
      <c r="J674" s="6"/>
      <c r="K674" s="105">
        <v>0</v>
      </c>
      <c r="L674" s="106">
        <v>0</v>
      </c>
      <c r="M674" s="107">
        <v>0</v>
      </c>
      <c r="N674" s="107">
        <v>0</v>
      </c>
      <c r="O674" s="107">
        <v>0</v>
      </c>
      <c r="P674" s="199">
        <v>0</v>
      </c>
      <c r="Q674" s="106">
        <v>0</v>
      </c>
      <c r="R674" s="107">
        <v>0</v>
      </c>
      <c r="S674" s="107">
        <v>0</v>
      </c>
      <c r="T674" s="103"/>
      <c r="U674" s="104"/>
      <c r="V674" s="103"/>
      <c r="W674" s="103"/>
      <c r="X674" s="103"/>
      <c r="Y674" s="103"/>
      <c r="Z674" s="104"/>
      <c r="AB674" s="101"/>
      <c r="AC674" s="101"/>
    </row>
    <row r="675" spans="1:29" ht="12.3" x14ac:dyDescent="0.35">
      <c r="D675" s="15" t="s">
        <v>123</v>
      </c>
      <c r="E675" s="15" t="s">
        <v>546</v>
      </c>
      <c r="F675" s="75" t="s">
        <v>288</v>
      </c>
      <c r="G675" s="75" t="str">
        <f t="shared" si="124"/>
        <v>Dollars</v>
      </c>
      <c r="H675" s="75" t="str">
        <f t="shared" si="125"/>
        <v>Nominal</v>
      </c>
      <c r="I675" s="75" t="str">
        <f t="shared" si="126"/>
        <v>Mid year</v>
      </c>
      <c r="J675" s="6"/>
      <c r="K675" s="105">
        <v>0</v>
      </c>
      <c r="L675" s="106">
        <v>0</v>
      </c>
      <c r="M675" s="107">
        <v>0</v>
      </c>
      <c r="N675" s="107">
        <v>0</v>
      </c>
      <c r="O675" s="107">
        <v>0</v>
      </c>
      <c r="P675" s="199">
        <v>0</v>
      </c>
      <c r="Q675" s="106">
        <v>0</v>
      </c>
      <c r="R675" s="107">
        <v>0</v>
      </c>
      <c r="S675" s="107">
        <v>0</v>
      </c>
      <c r="T675" s="103"/>
      <c r="U675" s="104"/>
      <c r="V675" s="103"/>
      <c r="W675" s="103"/>
      <c r="X675" s="103"/>
      <c r="Y675" s="103"/>
      <c r="Z675" s="104"/>
      <c r="AB675" s="101"/>
      <c r="AC675" s="101"/>
    </row>
    <row r="676" spans="1:29" ht="12.3" x14ac:dyDescent="0.35">
      <c r="D676" s="15" t="s">
        <v>122</v>
      </c>
      <c r="E676" s="15" t="s">
        <v>547</v>
      </c>
      <c r="F676" s="75" t="s">
        <v>288</v>
      </c>
      <c r="G676" s="75" t="str">
        <f t="shared" si="124"/>
        <v>Dollars</v>
      </c>
      <c r="H676" s="75" t="str">
        <f t="shared" si="125"/>
        <v>Nominal</v>
      </c>
      <c r="I676" s="75" t="str">
        <f t="shared" si="126"/>
        <v>Mid year</v>
      </c>
      <c r="J676" s="6"/>
      <c r="K676" s="105">
        <v>0</v>
      </c>
      <c r="L676" s="106">
        <v>0</v>
      </c>
      <c r="M676" s="107">
        <v>0</v>
      </c>
      <c r="N676" s="107">
        <v>0</v>
      </c>
      <c r="O676" s="107">
        <v>0</v>
      </c>
      <c r="P676" s="199">
        <v>0</v>
      </c>
      <c r="Q676" s="106">
        <v>0</v>
      </c>
      <c r="R676" s="107">
        <v>0</v>
      </c>
      <c r="S676" s="107">
        <v>0</v>
      </c>
      <c r="T676" s="103"/>
      <c r="U676" s="104"/>
      <c r="V676" s="103"/>
      <c r="W676" s="103"/>
      <c r="X676" s="103"/>
      <c r="Y676" s="103"/>
      <c r="Z676" s="104"/>
      <c r="AB676" s="101"/>
      <c r="AC676" s="101"/>
    </row>
    <row r="677" spans="1:29" ht="12.3" x14ac:dyDescent="0.35">
      <c r="D677" s="15" t="s">
        <v>548</v>
      </c>
      <c r="E677" s="15" t="s">
        <v>549</v>
      </c>
      <c r="F677" s="75" t="s">
        <v>288</v>
      </c>
      <c r="G677" s="75" t="str">
        <f t="shared" si="124"/>
        <v>Dollars</v>
      </c>
      <c r="H677" s="75" t="str">
        <f t="shared" si="125"/>
        <v>Nominal</v>
      </c>
      <c r="I677" s="75" t="str">
        <f t="shared" si="126"/>
        <v>Mid year</v>
      </c>
      <c r="J677" s="6"/>
      <c r="K677" s="105">
        <v>0</v>
      </c>
      <c r="L677" s="106">
        <v>0</v>
      </c>
      <c r="M677" s="107">
        <v>0</v>
      </c>
      <c r="N677" s="107">
        <v>0</v>
      </c>
      <c r="O677" s="107">
        <v>0</v>
      </c>
      <c r="P677" s="199">
        <v>0</v>
      </c>
      <c r="Q677" s="106">
        <v>0</v>
      </c>
      <c r="R677" s="107">
        <v>0</v>
      </c>
      <c r="S677" s="107">
        <v>0</v>
      </c>
      <c r="T677" s="103"/>
      <c r="U677" s="104"/>
      <c r="V677" s="103"/>
      <c r="W677" s="103"/>
      <c r="X677" s="103"/>
      <c r="Y677" s="103"/>
      <c r="Z677" s="104"/>
      <c r="AB677" s="101"/>
      <c r="AC677" s="101"/>
    </row>
    <row r="678" spans="1:29" ht="12.3" x14ac:dyDescent="0.35">
      <c r="D678" s="15" t="s">
        <v>550</v>
      </c>
      <c r="E678" s="15" t="s">
        <v>551</v>
      </c>
      <c r="F678" s="75" t="s">
        <v>288</v>
      </c>
      <c r="G678" s="75" t="str">
        <f t="shared" si="124"/>
        <v>Dollars</v>
      </c>
      <c r="H678" s="75" t="str">
        <f t="shared" si="125"/>
        <v>Nominal</v>
      </c>
      <c r="I678" s="75" t="str">
        <f t="shared" si="126"/>
        <v>Mid year</v>
      </c>
      <c r="J678" s="6"/>
      <c r="K678" s="105">
        <v>0</v>
      </c>
      <c r="L678" s="106">
        <v>0</v>
      </c>
      <c r="M678" s="107">
        <v>0</v>
      </c>
      <c r="N678" s="107">
        <v>0</v>
      </c>
      <c r="O678" s="107">
        <v>0</v>
      </c>
      <c r="P678" s="199">
        <v>0</v>
      </c>
      <c r="Q678" s="106">
        <v>0</v>
      </c>
      <c r="R678" s="107">
        <v>0</v>
      </c>
      <c r="S678" s="107">
        <v>0</v>
      </c>
      <c r="T678" s="103"/>
      <c r="U678" s="104"/>
      <c r="V678" s="103"/>
      <c r="W678" s="103"/>
      <c r="X678" s="103"/>
      <c r="Y678" s="103"/>
      <c r="Z678" s="104"/>
      <c r="AB678" s="101"/>
      <c r="AC678" s="101"/>
    </row>
    <row r="679" spans="1:29" ht="12.3" x14ac:dyDescent="0.35">
      <c r="D679" s="15" t="s">
        <v>552</v>
      </c>
      <c r="E679" s="15" t="s">
        <v>553</v>
      </c>
      <c r="F679" s="75" t="s">
        <v>288</v>
      </c>
      <c r="G679" s="75" t="str">
        <f t="shared" si="124"/>
        <v>Dollars</v>
      </c>
      <c r="H679" s="75" t="str">
        <f t="shared" si="125"/>
        <v>Nominal</v>
      </c>
      <c r="I679" s="75" t="str">
        <f t="shared" si="126"/>
        <v>Mid year</v>
      </c>
      <c r="J679" s="6"/>
      <c r="K679" s="105">
        <v>0</v>
      </c>
      <c r="L679" s="106">
        <v>0</v>
      </c>
      <c r="M679" s="107">
        <v>0</v>
      </c>
      <c r="N679" s="107">
        <v>0</v>
      </c>
      <c r="O679" s="107">
        <v>0</v>
      </c>
      <c r="P679" s="199">
        <v>0</v>
      </c>
      <c r="Q679" s="106">
        <v>0</v>
      </c>
      <c r="R679" s="107">
        <v>0</v>
      </c>
      <c r="S679" s="107">
        <v>0</v>
      </c>
      <c r="T679" s="103"/>
      <c r="U679" s="104"/>
      <c r="V679" s="103"/>
      <c r="W679" s="103"/>
      <c r="X679" s="103"/>
      <c r="Y679" s="103"/>
      <c r="Z679" s="104"/>
      <c r="AB679" s="101"/>
      <c r="AC679" s="101"/>
    </row>
    <row r="680" spans="1:29" ht="12.3" x14ac:dyDescent="0.35">
      <c r="D680" s="15" t="s">
        <v>554</v>
      </c>
      <c r="E680" s="15" t="s">
        <v>555</v>
      </c>
      <c r="F680" s="75" t="s">
        <v>288</v>
      </c>
      <c r="G680" s="75" t="str">
        <f t="shared" si="124"/>
        <v>Dollars</v>
      </c>
      <c r="H680" s="75" t="str">
        <f t="shared" si="125"/>
        <v>Nominal</v>
      </c>
      <c r="I680" s="75" t="str">
        <f t="shared" si="126"/>
        <v>Mid year</v>
      </c>
      <c r="J680" s="6"/>
      <c r="K680" s="101"/>
      <c r="L680" s="102"/>
      <c r="M680" s="103"/>
      <c r="N680" s="103"/>
      <c r="O680" s="103"/>
      <c r="P680" s="104"/>
      <c r="Q680" s="102"/>
      <c r="R680" s="103"/>
      <c r="S680" s="103"/>
      <c r="T680" s="103"/>
      <c r="U680" s="104"/>
      <c r="V680" s="103"/>
      <c r="W680" s="103"/>
      <c r="X680" s="103"/>
      <c r="Y680" s="103"/>
      <c r="Z680" s="104"/>
      <c r="AB680" s="65">
        <f t="shared" si="127"/>
        <v>0</v>
      </c>
      <c r="AC680" s="65">
        <f t="shared" si="128"/>
        <v>0</v>
      </c>
    </row>
    <row r="681" spans="1:29" ht="12.3" x14ac:dyDescent="0.35">
      <c r="D681" s="15"/>
      <c r="E681" s="15" t="s">
        <v>556</v>
      </c>
      <c r="F681" s="75" t="s">
        <v>288</v>
      </c>
      <c r="G681" s="75" t="str">
        <f t="shared" si="124"/>
        <v>Dollars</v>
      </c>
      <c r="H681" s="75" t="str">
        <f t="shared" si="125"/>
        <v>Nominal</v>
      </c>
      <c r="I681" s="75" t="str">
        <f t="shared" si="126"/>
        <v>Mid year</v>
      </c>
      <c r="J681" s="6"/>
      <c r="K681" s="105">
        <v>0</v>
      </c>
      <c r="L681" s="106">
        <v>0</v>
      </c>
      <c r="M681" s="107">
        <v>0</v>
      </c>
      <c r="N681" s="107">
        <v>0</v>
      </c>
      <c r="O681" s="107">
        <v>0</v>
      </c>
      <c r="P681" s="199">
        <v>0</v>
      </c>
      <c r="Q681" s="106">
        <v>0</v>
      </c>
      <c r="R681" s="107">
        <v>0</v>
      </c>
      <c r="S681" s="107">
        <v>0</v>
      </c>
      <c r="T681" s="103"/>
      <c r="U681" s="104"/>
      <c r="V681" s="103"/>
      <c r="W681" s="103"/>
      <c r="X681" s="103"/>
      <c r="Y681" s="103"/>
      <c r="Z681" s="104"/>
      <c r="AB681" s="101"/>
      <c r="AC681" s="101"/>
    </row>
    <row r="682" spans="1:29" x14ac:dyDescent="0.35">
      <c r="J682" s="6"/>
      <c r="L682" s="97"/>
      <c r="M682" s="91"/>
      <c r="N682" s="91"/>
      <c r="O682" s="91"/>
      <c r="P682" s="89"/>
      <c r="Q682" s="97"/>
      <c r="R682" s="91"/>
      <c r="S682" s="91"/>
      <c r="T682" s="91"/>
      <c r="U682" s="89"/>
      <c r="V682" s="91"/>
      <c r="W682" s="91"/>
      <c r="X682" s="91"/>
      <c r="Y682" s="91"/>
      <c r="Z682" s="89"/>
    </row>
    <row r="683" spans="1:29" ht="12.3" x14ac:dyDescent="0.35">
      <c r="D683" s="74" t="s">
        <v>566</v>
      </c>
      <c r="E683" s="74"/>
      <c r="F683" s="67" t="s">
        <v>134</v>
      </c>
      <c r="G683" s="67" t="str">
        <f>G666</f>
        <v>Dollars</v>
      </c>
      <c r="H683" s="67" t="str">
        <f>H666</f>
        <v>Nominal</v>
      </c>
      <c r="I683" s="67" t="str">
        <f>I666</f>
        <v>Mid year</v>
      </c>
      <c r="J683" s="6"/>
      <c r="K683" s="66">
        <f t="shared" ref="K683:Z683" si="129">SUM(K666:K681)</f>
        <v>0</v>
      </c>
      <c r="L683" s="99">
        <f t="shared" si="129"/>
        <v>0</v>
      </c>
      <c r="M683" s="66">
        <f t="shared" si="129"/>
        <v>0</v>
      </c>
      <c r="N683" s="66">
        <f t="shared" si="129"/>
        <v>0</v>
      </c>
      <c r="O683" s="66">
        <f t="shared" si="129"/>
        <v>0</v>
      </c>
      <c r="P683" s="90">
        <f t="shared" si="129"/>
        <v>0</v>
      </c>
      <c r="Q683" s="99">
        <f t="shared" si="129"/>
        <v>0</v>
      </c>
      <c r="R683" s="66">
        <f t="shared" si="129"/>
        <v>0</v>
      </c>
      <c r="S683" s="66">
        <f t="shared" si="129"/>
        <v>0</v>
      </c>
      <c r="T683" s="66">
        <f t="shared" si="129"/>
        <v>0</v>
      </c>
      <c r="U683" s="90">
        <f t="shared" si="129"/>
        <v>0</v>
      </c>
      <c r="V683" s="66">
        <f t="shared" si="129"/>
        <v>0</v>
      </c>
      <c r="W683" s="66">
        <f t="shared" si="129"/>
        <v>0</v>
      </c>
      <c r="X683" s="66">
        <f t="shared" si="129"/>
        <v>0</v>
      </c>
      <c r="Y683" s="66">
        <f t="shared" si="129"/>
        <v>0</v>
      </c>
      <c r="Z683" s="90">
        <f t="shared" si="129"/>
        <v>0</v>
      </c>
      <c r="AB683" s="66">
        <f>SUM(AB666:AB681)</f>
        <v>0</v>
      </c>
      <c r="AC683" s="66">
        <f>SUM(AC666:AC681)</f>
        <v>0</v>
      </c>
    </row>
    <row r="684" spans="1:29" s="6" customFormat="1" ht="11.25" customHeight="1" x14ac:dyDescent="0.35"/>
    <row r="685" spans="1:29" s="6" customFormat="1" ht="11.25" customHeight="1" x14ac:dyDescent="0.35">
      <c r="A685" s="70">
        <f>IF(SUM($Q685:$AC685)&gt;0,1,0)</f>
        <v>0</v>
      </c>
      <c r="D685" s="15" t="s">
        <v>139</v>
      </c>
      <c r="E685" s="15"/>
      <c r="K685" s="70">
        <f>IF(ISERROR(K683),1,0)</f>
        <v>0</v>
      </c>
      <c r="L685" s="70">
        <f t="shared" ref="L685:Z685" si="130">IF(ISERROR(L683),1,0)</f>
        <v>0</v>
      </c>
      <c r="M685" s="70">
        <f t="shared" si="130"/>
        <v>0</v>
      </c>
      <c r="N685" s="70">
        <f t="shared" si="130"/>
        <v>0</v>
      </c>
      <c r="O685" s="70">
        <f t="shared" si="130"/>
        <v>0</v>
      </c>
      <c r="P685" s="70">
        <f t="shared" si="130"/>
        <v>0</v>
      </c>
      <c r="Q685" s="70">
        <f t="shared" si="130"/>
        <v>0</v>
      </c>
      <c r="R685" s="70">
        <f t="shared" si="130"/>
        <v>0</v>
      </c>
      <c r="S685" s="70">
        <f t="shared" si="130"/>
        <v>0</v>
      </c>
      <c r="T685" s="70">
        <f t="shared" si="130"/>
        <v>0</v>
      </c>
      <c r="U685" s="70">
        <f t="shared" si="130"/>
        <v>0</v>
      </c>
      <c r="V685" s="70">
        <f t="shared" si="130"/>
        <v>0</v>
      </c>
      <c r="W685" s="70">
        <f t="shared" si="130"/>
        <v>0</v>
      </c>
      <c r="X685" s="70">
        <f t="shared" si="130"/>
        <v>0</v>
      </c>
      <c r="Y685" s="70">
        <f t="shared" si="130"/>
        <v>0</v>
      </c>
      <c r="Z685" s="70">
        <f t="shared" si="130"/>
        <v>0</v>
      </c>
      <c r="AB685" s="70">
        <f t="shared" ref="AB685:AC685" si="131">IF(ISERROR(AB683),1,0)</f>
        <v>0</v>
      </c>
      <c r="AC685" s="70">
        <f t="shared" si="131"/>
        <v>0</v>
      </c>
    </row>
    <row r="687" spans="1:29" s="13" customFormat="1" ht="14.1" x14ac:dyDescent="0.35">
      <c r="C687" s="13" t="s">
        <v>274</v>
      </c>
    </row>
    <row r="688" spans="1:29" s="6" customFormat="1" ht="11.25" customHeight="1" x14ac:dyDescent="0.35"/>
    <row r="689" spans="4:29" ht="12.3" x14ac:dyDescent="0.35">
      <c r="D689" s="73" t="s">
        <v>534</v>
      </c>
      <c r="E689" s="73" t="s">
        <v>535</v>
      </c>
      <c r="F689" s="64" t="s">
        <v>65</v>
      </c>
      <c r="G689" s="64" t="s">
        <v>66</v>
      </c>
      <c r="H689" s="64" t="s">
        <v>67</v>
      </c>
      <c r="I689" s="64" t="s">
        <v>68</v>
      </c>
      <c r="J689" s="6"/>
      <c r="K689" s="64" t="str">
        <f t="shared" ref="K689:Z689" si="132">K$10</f>
        <v>RY09</v>
      </c>
      <c r="L689" s="96" t="str">
        <f t="shared" si="132"/>
        <v>RY10</v>
      </c>
      <c r="M689" s="64" t="str">
        <f t="shared" si="132"/>
        <v>RY11</v>
      </c>
      <c r="N689" s="64" t="str">
        <f t="shared" si="132"/>
        <v>RY12</v>
      </c>
      <c r="O689" s="64" t="str">
        <f t="shared" si="132"/>
        <v>RY13</v>
      </c>
      <c r="P689" s="88" t="str">
        <f t="shared" si="132"/>
        <v>RY14</v>
      </c>
      <c r="Q689" s="96" t="str">
        <f t="shared" si="132"/>
        <v>RY15</v>
      </c>
      <c r="R689" s="64" t="str">
        <f t="shared" si="132"/>
        <v>RY16</v>
      </c>
      <c r="S689" s="64" t="str">
        <f t="shared" si="132"/>
        <v>RY17</v>
      </c>
      <c r="T689" s="64" t="str">
        <f t="shared" si="132"/>
        <v>RY18</v>
      </c>
      <c r="U689" s="88" t="str">
        <f t="shared" si="132"/>
        <v>RY19</v>
      </c>
      <c r="V689" s="64" t="str">
        <f t="shared" si="132"/>
        <v>RY20</v>
      </c>
      <c r="W689" s="64" t="str">
        <f t="shared" si="132"/>
        <v>RY21</v>
      </c>
      <c r="X689" s="64" t="str">
        <f t="shared" si="132"/>
        <v>RY22</v>
      </c>
      <c r="Y689" s="64" t="str">
        <f t="shared" si="132"/>
        <v>RY23</v>
      </c>
      <c r="Z689" s="88" t="str">
        <f t="shared" si="132"/>
        <v>RY24</v>
      </c>
      <c r="AB689" s="72" t="str">
        <f>AB$10</f>
        <v>RY15-RY19</v>
      </c>
      <c r="AC689" s="72" t="str">
        <f>AC$10</f>
        <v>RY20-RY24</v>
      </c>
    </row>
    <row r="690" spans="4:29" x14ac:dyDescent="0.35">
      <c r="J690" s="6"/>
      <c r="L690" s="97"/>
      <c r="M690" s="91"/>
      <c r="N690" s="91"/>
      <c r="O690" s="91"/>
      <c r="P690" s="89"/>
      <c r="Q690" s="97"/>
      <c r="R690" s="91"/>
      <c r="S690" s="91"/>
      <c r="T690" s="91"/>
      <c r="U690" s="89"/>
      <c r="V690" s="91"/>
      <c r="W690" s="91"/>
      <c r="X690" s="91"/>
      <c r="Y690" s="91"/>
      <c r="Z690" s="89"/>
    </row>
    <row r="691" spans="4:29" ht="12.3" x14ac:dyDescent="0.35">
      <c r="D691" s="15" t="s">
        <v>194</v>
      </c>
      <c r="E691" s="15" t="s">
        <v>536</v>
      </c>
      <c r="F691" s="75" t="s">
        <v>288</v>
      </c>
      <c r="G691" s="75" t="str">
        <f t="shared" ref="G691:G706" si="133">Dollars</f>
        <v>Dollars</v>
      </c>
      <c r="H691" s="75" t="str">
        <f t="shared" ref="H691:H706" si="134">Nominal</f>
        <v>Nominal</v>
      </c>
      <c r="I691" s="75" t="str">
        <f t="shared" ref="I691:I706" si="135">Mid_year</f>
        <v>Mid year</v>
      </c>
      <c r="J691" s="6"/>
      <c r="K691" s="101"/>
      <c r="L691" s="102"/>
      <c r="M691" s="103"/>
      <c r="N691" s="103"/>
      <c r="O691" s="103"/>
      <c r="P691" s="104"/>
      <c r="Q691" s="102"/>
      <c r="R691" s="103"/>
      <c r="S691" s="103"/>
      <c r="T691" s="103"/>
      <c r="U691" s="104"/>
      <c r="V691" s="103"/>
      <c r="W691" s="103"/>
      <c r="X691" s="103"/>
      <c r="Y691" s="103"/>
      <c r="Z691" s="104"/>
      <c r="AB691" s="65">
        <f>SUM(Q691:U691)</f>
        <v>0</v>
      </c>
      <c r="AC691" s="65">
        <f>SUM(V691:Z691)</f>
        <v>0</v>
      </c>
    </row>
    <row r="692" spans="4:29" ht="12.3" x14ac:dyDescent="0.35">
      <c r="D692" s="15" t="s">
        <v>195</v>
      </c>
      <c r="E692" s="15" t="s">
        <v>537</v>
      </c>
      <c r="F692" s="75" t="s">
        <v>288</v>
      </c>
      <c r="G692" s="75" t="str">
        <f t="shared" si="133"/>
        <v>Dollars</v>
      </c>
      <c r="H692" s="75" t="str">
        <f t="shared" si="134"/>
        <v>Nominal</v>
      </c>
      <c r="I692" s="75" t="str">
        <f t="shared" si="135"/>
        <v>Mid year</v>
      </c>
      <c r="J692" s="6"/>
      <c r="K692" s="101"/>
      <c r="L692" s="102"/>
      <c r="M692" s="103"/>
      <c r="N692" s="103"/>
      <c r="O692" s="103"/>
      <c r="P692" s="104"/>
      <c r="Q692" s="102"/>
      <c r="R692" s="103"/>
      <c r="S692" s="103"/>
      <c r="T692" s="103"/>
      <c r="U692" s="104"/>
      <c r="V692" s="103"/>
      <c r="W692" s="103"/>
      <c r="X692" s="103"/>
      <c r="Y692" s="103"/>
      <c r="Z692" s="104"/>
      <c r="AB692" s="65">
        <f t="shared" ref="AB692:AB705" si="136">SUM(Q692:U692)</f>
        <v>0</v>
      </c>
      <c r="AC692" s="65">
        <f t="shared" ref="AC692:AC705" si="137">SUM(V692:Z692)</f>
        <v>0</v>
      </c>
    </row>
    <row r="693" spans="4:29" ht="12.3" x14ac:dyDescent="0.35">
      <c r="D693" s="15" t="s">
        <v>163</v>
      </c>
      <c r="E693" s="15" t="s">
        <v>538</v>
      </c>
      <c r="F693" s="75" t="s">
        <v>288</v>
      </c>
      <c r="G693" s="75" t="str">
        <f t="shared" si="133"/>
        <v>Dollars</v>
      </c>
      <c r="H693" s="75" t="str">
        <f t="shared" si="134"/>
        <v>Nominal</v>
      </c>
      <c r="I693" s="75" t="str">
        <f t="shared" si="135"/>
        <v>Mid year</v>
      </c>
      <c r="J693" s="6"/>
      <c r="K693" s="101"/>
      <c r="L693" s="102"/>
      <c r="M693" s="103"/>
      <c r="N693" s="103"/>
      <c r="O693" s="103"/>
      <c r="P693" s="104"/>
      <c r="Q693" s="102"/>
      <c r="R693" s="103"/>
      <c r="S693" s="103"/>
      <c r="T693" s="103"/>
      <c r="U693" s="104"/>
      <c r="V693" s="103"/>
      <c r="W693" s="103"/>
      <c r="X693" s="103"/>
      <c r="Y693" s="103"/>
      <c r="Z693" s="104"/>
      <c r="AB693" s="65">
        <f t="shared" si="136"/>
        <v>0</v>
      </c>
      <c r="AC693" s="65">
        <f t="shared" si="137"/>
        <v>0</v>
      </c>
    </row>
    <row r="694" spans="4:29" ht="12.3" x14ac:dyDescent="0.35">
      <c r="D694" s="15" t="s">
        <v>470</v>
      </c>
      <c r="E694" s="15" t="s">
        <v>539</v>
      </c>
      <c r="F694" s="75" t="s">
        <v>288</v>
      </c>
      <c r="G694" s="75" t="str">
        <f t="shared" si="133"/>
        <v>Dollars</v>
      </c>
      <c r="H694" s="75" t="str">
        <f t="shared" si="134"/>
        <v>Nominal</v>
      </c>
      <c r="I694" s="75" t="str">
        <f t="shared" si="135"/>
        <v>Mid year</v>
      </c>
      <c r="J694" s="6"/>
      <c r="K694" s="105">
        <v>0</v>
      </c>
      <c r="L694" s="106">
        <v>0</v>
      </c>
      <c r="M694" s="107">
        <v>0</v>
      </c>
      <c r="N694" s="107">
        <v>0</v>
      </c>
      <c r="O694" s="107">
        <v>0</v>
      </c>
      <c r="P694" s="199">
        <v>0</v>
      </c>
      <c r="Q694" s="106">
        <v>0</v>
      </c>
      <c r="R694" s="107">
        <v>0</v>
      </c>
      <c r="S694" s="107">
        <v>0</v>
      </c>
      <c r="T694" s="103"/>
      <c r="U694" s="104"/>
      <c r="V694" s="103"/>
      <c r="W694" s="103"/>
      <c r="X694" s="103"/>
      <c r="Y694" s="103"/>
      <c r="Z694" s="104"/>
      <c r="AB694" s="101"/>
      <c r="AC694" s="101"/>
    </row>
    <row r="695" spans="4:29" ht="12.3" x14ac:dyDescent="0.35">
      <c r="D695" s="15" t="s">
        <v>470</v>
      </c>
      <c r="E695" s="15" t="s">
        <v>540</v>
      </c>
      <c r="F695" s="75" t="s">
        <v>288</v>
      </c>
      <c r="G695" s="75" t="str">
        <f t="shared" si="133"/>
        <v>Dollars</v>
      </c>
      <c r="H695" s="75" t="str">
        <f t="shared" si="134"/>
        <v>Nominal</v>
      </c>
      <c r="I695" s="75" t="str">
        <f t="shared" si="135"/>
        <v>Mid year</v>
      </c>
      <c r="J695" s="6"/>
      <c r="K695" s="101"/>
      <c r="L695" s="102"/>
      <c r="M695" s="103"/>
      <c r="N695" s="103"/>
      <c r="O695" s="103"/>
      <c r="P695" s="104"/>
      <c r="Q695" s="102"/>
      <c r="R695" s="103"/>
      <c r="S695" s="103"/>
      <c r="T695" s="103"/>
      <c r="U695" s="104"/>
      <c r="V695" s="103"/>
      <c r="W695" s="103"/>
      <c r="X695" s="103"/>
      <c r="Y695" s="103"/>
      <c r="Z695" s="104"/>
      <c r="AB695" s="65">
        <f t="shared" si="136"/>
        <v>0</v>
      </c>
      <c r="AC695" s="65">
        <f t="shared" si="137"/>
        <v>0</v>
      </c>
    </row>
    <row r="696" spans="4:29" ht="12.3" x14ac:dyDescent="0.35">
      <c r="D696" s="15" t="s">
        <v>470</v>
      </c>
      <c r="E696" s="15" t="s">
        <v>541</v>
      </c>
      <c r="F696" s="75" t="s">
        <v>288</v>
      </c>
      <c r="G696" s="75" t="str">
        <f t="shared" si="133"/>
        <v>Dollars</v>
      </c>
      <c r="H696" s="75" t="str">
        <f t="shared" si="134"/>
        <v>Nominal</v>
      </c>
      <c r="I696" s="75" t="str">
        <f t="shared" si="135"/>
        <v>Mid year</v>
      </c>
      <c r="J696" s="6"/>
      <c r="K696" s="105">
        <v>0</v>
      </c>
      <c r="L696" s="106">
        <v>0</v>
      </c>
      <c r="M696" s="107">
        <v>0</v>
      </c>
      <c r="N696" s="107">
        <v>0</v>
      </c>
      <c r="O696" s="107">
        <v>0</v>
      </c>
      <c r="P696" s="199">
        <v>0</v>
      </c>
      <c r="Q696" s="106">
        <v>0</v>
      </c>
      <c r="R696" s="107">
        <v>0</v>
      </c>
      <c r="S696" s="107">
        <v>0</v>
      </c>
      <c r="T696" s="103"/>
      <c r="U696" s="104"/>
      <c r="V696" s="103"/>
      <c r="W696" s="103"/>
      <c r="X696" s="103"/>
      <c r="Y696" s="103"/>
      <c r="Z696" s="104"/>
      <c r="AB696" s="101"/>
      <c r="AC696" s="101"/>
    </row>
    <row r="697" spans="4:29" ht="12.3" x14ac:dyDescent="0.35">
      <c r="D697" s="15" t="s">
        <v>542</v>
      </c>
      <c r="E697" s="15" t="s">
        <v>543</v>
      </c>
      <c r="F697" s="75" t="s">
        <v>288</v>
      </c>
      <c r="G697" s="75" t="str">
        <f t="shared" si="133"/>
        <v>Dollars</v>
      </c>
      <c r="H697" s="75" t="str">
        <f t="shared" si="134"/>
        <v>Nominal</v>
      </c>
      <c r="I697" s="75" t="str">
        <f t="shared" si="135"/>
        <v>Mid year</v>
      </c>
      <c r="J697" s="6"/>
      <c r="K697" s="105">
        <v>0</v>
      </c>
      <c r="L697" s="106">
        <v>0</v>
      </c>
      <c r="M697" s="107">
        <v>0</v>
      </c>
      <c r="N697" s="107">
        <v>0</v>
      </c>
      <c r="O697" s="107">
        <v>0</v>
      </c>
      <c r="P697" s="199">
        <v>0</v>
      </c>
      <c r="Q697" s="106">
        <v>0</v>
      </c>
      <c r="R697" s="107">
        <v>0</v>
      </c>
      <c r="S697" s="107">
        <v>0</v>
      </c>
      <c r="T697" s="103"/>
      <c r="U697" s="104"/>
      <c r="V697" s="103"/>
      <c r="W697" s="103"/>
      <c r="X697" s="103"/>
      <c r="Y697" s="103"/>
      <c r="Z697" s="104"/>
      <c r="AB697" s="101"/>
      <c r="AC697" s="101"/>
    </row>
    <row r="698" spans="4:29" ht="12.3" x14ac:dyDescent="0.35">
      <c r="D698" s="15" t="s">
        <v>125</v>
      </c>
      <c r="E698" s="15" t="s">
        <v>544</v>
      </c>
      <c r="F698" s="75" t="s">
        <v>288</v>
      </c>
      <c r="G698" s="75" t="str">
        <f t="shared" si="133"/>
        <v>Dollars</v>
      </c>
      <c r="H698" s="75" t="str">
        <f t="shared" si="134"/>
        <v>Nominal</v>
      </c>
      <c r="I698" s="75" t="str">
        <f t="shared" si="135"/>
        <v>Mid year</v>
      </c>
      <c r="J698" s="6"/>
      <c r="K698" s="105">
        <v>0</v>
      </c>
      <c r="L698" s="106">
        <v>0</v>
      </c>
      <c r="M698" s="107">
        <v>0</v>
      </c>
      <c r="N698" s="107">
        <v>0</v>
      </c>
      <c r="O698" s="107">
        <v>0</v>
      </c>
      <c r="P698" s="199">
        <v>0</v>
      </c>
      <c r="Q698" s="106">
        <v>0</v>
      </c>
      <c r="R698" s="107">
        <v>0</v>
      </c>
      <c r="S698" s="107">
        <v>0</v>
      </c>
      <c r="T698" s="103"/>
      <c r="U698" s="104"/>
      <c r="V698" s="103"/>
      <c r="W698" s="103"/>
      <c r="X698" s="103"/>
      <c r="Y698" s="103"/>
      <c r="Z698" s="104"/>
      <c r="AB698" s="101"/>
      <c r="AC698" s="101"/>
    </row>
    <row r="699" spans="4:29" ht="12.3" x14ac:dyDescent="0.35">
      <c r="D699" s="15" t="s">
        <v>196</v>
      </c>
      <c r="E699" s="15" t="s">
        <v>545</v>
      </c>
      <c r="F699" s="75" t="s">
        <v>288</v>
      </c>
      <c r="G699" s="75" t="str">
        <f t="shared" si="133"/>
        <v>Dollars</v>
      </c>
      <c r="H699" s="75" t="str">
        <f t="shared" si="134"/>
        <v>Nominal</v>
      </c>
      <c r="I699" s="75" t="str">
        <f t="shared" si="135"/>
        <v>Mid year</v>
      </c>
      <c r="J699" s="6"/>
      <c r="K699" s="105">
        <v>0</v>
      </c>
      <c r="L699" s="106">
        <v>0</v>
      </c>
      <c r="M699" s="107">
        <v>0</v>
      </c>
      <c r="N699" s="107">
        <v>0</v>
      </c>
      <c r="O699" s="107">
        <v>0</v>
      </c>
      <c r="P699" s="199">
        <v>0</v>
      </c>
      <c r="Q699" s="106">
        <v>0</v>
      </c>
      <c r="R699" s="107">
        <v>0</v>
      </c>
      <c r="S699" s="107">
        <v>0</v>
      </c>
      <c r="T699" s="103"/>
      <c r="U699" s="104"/>
      <c r="V699" s="103"/>
      <c r="W699" s="103"/>
      <c r="X699" s="103"/>
      <c r="Y699" s="103"/>
      <c r="Z699" s="104"/>
      <c r="AB699" s="101"/>
      <c r="AC699" s="101"/>
    </row>
    <row r="700" spans="4:29" ht="12.3" x14ac:dyDescent="0.35">
      <c r="D700" s="15" t="s">
        <v>123</v>
      </c>
      <c r="E700" s="15" t="s">
        <v>546</v>
      </c>
      <c r="F700" s="75" t="s">
        <v>288</v>
      </c>
      <c r="G700" s="75" t="str">
        <f t="shared" si="133"/>
        <v>Dollars</v>
      </c>
      <c r="H700" s="75" t="str">
        <f t="shared" si="134"/>
        <v>Nominal</v>
      </c>
      <c r="I700" s="75" t="str">
        <f t="shared" si="135"/>
        <v>Mid year</v>
      </c>
      <c r="J700" s="6"/>
      <c r="K700" s="105">
        <v>0</v>
      </c>
      <c r="L700" s="106">
        <v>0</v>
      </c>
      <c r="M700" s="107">
        <v>0</v>
      </c>
      <c r="N700" s="107">
        <v>0</v>
      </c>
      <c r="O700" s="107">
        <v>0</v>
      </c>
      <c r="P700" s="199">
        <v>0</v>
      </c>
      <c r="Q700" s="106">
        <v>0</v>
      </c>
      <c r="R700" s="107">
        <v>0</v>
      </c>
      <c r="S700" s="107">
        <v>0</v>
      </c>
      <c r="T700" s="103"/>
      <c r="U700" s="104"/>
      <c r="V700" s="103"/>
      <c r="W700" s="103"/>
      <c r="X700" s="103"/>
      <c r="Y700" s="103"/>
      <c r="Z700" s="104"/>
      <c r="AB700" s="101"/>
      <c r="AC700" s="101"/>
    </row>
    <row r="701" spans="4:29" ht="12.3" x14ac:dyDescent="0.35">
      <c r="D701" s="15" t="s">
        <v>122</v>
      </c>
      <c r="E701" s="15" t="s">
        <v>547</v>
      </c>
      <c r="F701" s="75" t="s">
        <v>288</v>
      </c>
      <c r="G701" s="75" t="str">
        <f t="shared" si="133"/>
        <v>Dollars</v>
      </c>
      <c r="H701" s="75" t="str">
        <f t="shared" si="134"/>
        <v>Nominal</v>
      </c>
      <c r="I701" s="75" t="str">
        <f t="shared" si="135"/>
        <v>Mid year</v>
      </c>
      <c r="J701" s="6"/>
      <c r="K701" s="105">
        <v>0</v>
      </c>
      <c r="L701" s="106">
        <v>0</v>
      </c>
      <c r="M701" s="107">
        <v>0</v>
      </c>
      <c r="N701" s="107">
        <v>0</v>
      </c>
      <c r="O701" s="107">
        <v>0</v>
      </c>
      <c r="P701" s="199">
        <v>0</v>
      </c>
      <c r="Q701" s="106">
        <v>0</v>
      </c>
      <c r="R701" s="107">
        <v>0</v>
      </c>
      <c r="S701" s="107">
        <v>0</v>
      </c>
      <c r="T701" s="103"/>
      <c r="U701" s="104"/>
      <c r="V701" s="103"/>
      <c r="W701" s="103"/>
      <c r="X701" s="103"/>
      <c r="Y701" s="103"/>
      <c r="Z701" s="104"/>
      <c r="AB701" s="101"/>
      <c r="AC701" s="101"/>
    </row>
    <row r="702" spans="4:29" ht="12.3" x14ac:dyDescent="0.35">
      <c r="D702" s="15" t="s">
        <v>548</v>
      </c>
      <c r="E702" s="15" t="s">
        <v>549</v>
      </c>
      <c r="F702" s="75" t="s">
        <v>288</v>
      </c>
      <c r="G702" s="75" t="str">
        <f t="shared" si="133"/>
        <v>Dollars</v>
      </c>
      <c r="H702" s="75" t="str">
        <f t="shared" si="134"/>
        <v>Nominal</v>
      </c>
      <c r="I702" s="75" t="str">
        <f t="shared" si="135"/>
        <v>Mid year</v>
      </c>
      <c r="J702" s="6"/>
      <c r="K702" s="105">
        <v>0</v>
      </c>
      <c r="L702" s="106">
        <v>0</v>
      </c>
      <c r="M702" s="107">
        <v>0</v>
      </c>
      <c r="N702" s="107">
        <v>0</v>
      </c>
      <c r="O702" s="107">
        <v>0</v>
      </c>
      <c r="P702" s="199">
        <v>0</v>
      </c>
      <c r="Q702" s="106">
        <v>0</v>
      </c>
      <c r="R702" s="107">
        <v>0</v>
      </c>
      <c r="S702" s="107">
        <v>0</v>
      </c>
      <c r="T702" s="103"/>
      <c r="U702" s="104"/>
      <c r="V702" s="103"/>
      <c r="W702" s="103"/>
      <c r="X702" s="103"/>
      <c r="Y702" s="103"/>
      <c r="Z702" s="104"/>
      <c r="AB702" s="101"/>
      <c r="AC702" s="101"/>
    </row>
    <row r="703" spans="4:29" ht="12.3" x14ac:dyDescent="0.35">
      <c r="D703" s="15" t="s">
        <v>550</v>
      </c>
      <c r="E703" s="15" t="s">
        <v>551</v>
      </c>
      <c r="F703" s="75" t="s">
        <v>288</v>
      </c>
      <c r="G703" s="75" t="str">
        <f t="shared" si="133"/>
        <v>Dollars</v>
      </c>
      <c r="H703" s="75" t="str">
        <f t="shared" si="134"/>
        <v>Nominal</v>
      </c>
      <c r="I703" s="75" t="str">
        <f t="shared" si="135"/>
        <v>Mid year</v>
      </c>
      <c r="J703" s="6"/>
      <c r="K703" s="105">
        <v>0</v>
      </c>
      <c r="L703" s="106">
        <v>0</v>
      </c>
      <c r="M703" s="107">
        <v>0</v>
      </c>
      <c r="N703" s="107">
        <v>0</v>
      </c>
      <c r="O703" s="107">
        <v>0</v>
      </c>
      <c r="P703" s="199">
        <v>0</v>
      </c>
      <c r="Q703" s="106">
        <v>0</v>
      </c>
      <c r="R703" s="107">
        <v>0</v>
      </c>
      <c r="S703" s="107">
        <v>0</v>
      </c>
      <c r="T703" s="103"/>
      <c r="U703" s="104"/>
      <c r="V703" s="103"/>
      <c r="W703" s="103"/>
      <c r="X703" s="103"/>
      <c r="Y703" s="103"/>
      <c r="Z703" s="104"/>
      <c r="AB703" s="101"/>
      <c r="AC703" s="101"/>
    </row>
    <row r="704" spans="4:29" ht="12.3" x14ac:dyDescent="0.35">
      <c r="D704" s="15" t="s">
        <v>552</v>
      </c>
      <c r="E704" s="15" t="s">
        <v>553</v>
      </c>
      <c r="F704" s="75" t="s">
        <v>288</v>
      </c>
      <c r="G704" s="75" t="str">
        <f t="shared" si="133"/>
        <v>Dollars</v>
      </c>
      <c r="H704" s="75" t="str">
        <f t="shared" si="134"/>
        <v>Nominal</v>
      </c>
      <c r="I704" s="75" t="str">
        <f t="shared" si="135"/>
        <v>Mid year</v>
      </c>
      <c r="J704" s="6"/>
      <c r="K704" s="105">
        <v>0</v>
      </c>
      <c r="L704" s="106">
        <v>0</v>
      </c>
      <c r="M704" s="107">
        <v>0</v>
      </c>
      <c r="N704" s="107">
        <v>0</v>
      </c>
      <c r="O704" s="107">
        <v>0</v>
      </c>
      <c r="P704" s="199">
        <v>0</v>
      </c>
      <c r="Q704" s="106">
        <v>0</v>
      </c>
      <c r="R704" s="107">
        <v>0</v>
      </c>
      <c r="S704" s="107">
        <v>0</v>
      </c>
      <c r="T704" s="103"/>
      <c r="U704" s="104"/>
      <c r="V704" s="103"/>
      <c r="W704" s="103"/>
      <c r="X704" s="103"/>
      <c r="Y704" s="103"/>
      <c r="Z704" s="104"/>
      <c r="AB704" s="101"/>
      <c r="AC704" s="101"/>
    </row>
    <row r="705" spans="1:29" ht="12.3" x14ac:dyDescent="0.35">
      <c r="D705" s="15" t="s">
        <v>554</v>
      </c>
      <c r="E705" s="15" t="s">
        <v>555</v>
      </c>
      <c r="F705" s="75" t="s">
        <v>288</v>
      </c>
      <c r="G705" s="75" t="str">
        <f t="shared" si="133"/>
        <v>Dollars</v>
      </c>
      <c r="H705" s="75" t="str">
        <f t="shared" si="134"/>
        <v>Nominal</v>
      </c>
      <c r="I705" s="75" t="str">
        <f t="shared" si="135"/>
        <v>Mid year</v>
      </c>
      <c r="J705" s="6"/>
      <c r="K705" s="101"/>
      <c r="L705" s="102"/>
      <c r="M705" s="103"/>
      <c r="N705" s="103"/>
      <c r="O705" s="103"/>
      <c r="P705" s="104"/>
      <c r="Q705" s="102"/>
      <c r="R705" s="103"/>
      <c r="S705" s="103"/>
      <c r="T705" s="103"/>
      <c r="U705" s="104"/>
      <c r="V705" s="103"/>
      <c r="W705" s="103"/>
      <c r="X705" s="103"/>
      <c r="Y705" s="103"/>
      <c r="Z705" s="104"/>
      <c r="AB705" s="65">
        <f t="shared" si="136"/>
        <v>0</v>
      </c>
      <c r="AC705" s="65">
        <f t="shared" si="137"/>
        <v>0</v>
      </c>
    </row>
    <row r="706" spans="1:29" ht="12.3" x14ac:dyDescent="0.35">
      <c r="D706" s="15"/>
      <c r="E706" s="15" t="s">
        <v>556</v>
      </c>
      <c r="F706" s="75" t="s">
        <v>288</v>
      </c>
      <c r="G706" s="75" t="str">
        <f t="shared" si="133"/>
        <v>Dollars</v>
      </c>
      <c r="H706" s="75" t="str">
        <f t="shared" si="134"/>
        <v>Nominal</v>
      </c>
      <c r="I706" s="75" t="str">
        <f t="shared" si="135"/>
        <v>Mid year</v>
      </c>
      <c r="J706" s="6"/>
      <c r="K706" s="105">
        <v>0</v>
      </c>
      <c r="L706" s="106">
        <v>0</v>
      </c>
      <c r="M706" s="107">
        <v>0</v>
      </c>
      <c r="N706" s="107">
        <v>0</v>
      </c>
      <c r="O706" s="107">
        <v>0</v>
      </c>
      <c r="P706" s="199">
        <v>0</v>
      </c>
      <c r="Q706" s="106">
        <v>0</v>
      </c>
      <c r="R706" s="107">
        <v>0</v>
      </c>
      <c r="S706" s="107">
        <v>0</v>
      </c>
      <c r="T706" s="103"/>
      <c r="U706" s="104"/>
      <c r="V706" s="103"/>
      <c r="W706" s="103"/>
      <c r="X706" s="103"/>
      <c r="Y706" s="103"/>
      <c r="Z706" s="104"/>
      <c r="AB706" s="101"/>
      <c r="AC706" s="101"/>
    </row>
    <row r="707" spans="1:29" x14ac:dyDescent="0.35">
      <c r="J707" s="6"/>
      <c r="L707" s="97"/>
      <c r="M707" s="91"/>
      <c r="N707" s="91"/>
      <c r="O707" s="91"/>
      <c r="P707" s="89"/>
      <c r="Q707" s="97"/>
      <c r="R707" s="91"/>
      <c r="S707" s="91"/>
      <c r="T707" s="91"/>
      <c r="U707" s="89"/>
      <c r="V707" s="91"/>
      <c r="W707" s="91"/>
      <c r="X707" s="91"/>
      <c r="Y707" s="91"/>
      <c r="Z707" s="89"/>
    </row>
    <row r="708" spans="1:29" ht="12.3" x14ac:dyDescent="0.35">
      <c r="D708" s="74" t="s">
        <v>567</v>
      </c>
      <c r="E708" s="74"/>
      <c r="F708" s="67" t="s">
        <v>134</v>
      </c>
      <c r="G708" s="67" t="str">
        <f>G691</f>
        <v>Dollars</v>
      </c>
      <c r="H708" s="67" t="str">
        <f>H691</f>
        <v>Nominal</v>
      </c>
      <c r="I708" s="67" t="str">
        <f>I691</f>
        <v>Mid year</v>
      </c>
      <c r="J708" s="6"/>
      <c r="K708" s="66">
        <f t="shared" ref="K708:Z708" si="138">SUM(K691:K706)</f>
        <v>0</v>
      </c>
      <c r="L708" s="99">
        <f t="shared" si="138"/>
        <v>0</v>
      </c>
      <c r="M708" s="66">
        <f t="shared" si="138"/>
        <v>0</v>
      </c>
      <c r="N708" s="66">
        <f t="shared" si="138"/>
        <v>0</v>
      </c>
      <c r="O708" s="66">
        <f t="shared" si="138"/>
        <v>0</v>
      </c>
      <c r="P708" s="90">
        <f t="shared" si="138"/>
        <v>0</v>
      </c>
      <c r="Q708" s="99">
        <f t="shared" si="138"/>
        <v>0</v>
      </c>
      <c r="R708" s="66">
        <f t="shared" si="138"/>
        <v>0</v>
      </c>
      <c r="S708" s="66">
        <f t="shared" si="138"/>
        <v>0</v>
      </c>
      <c r="T708" s="66">
        <f t="shared" si="138"/>
        <v>0</v>
      </c>
      <c r="U708" s="90">
        <f t="shared" si="138"/>
        <v>0</v>
      </c>
      <c r="V708" s="66">
        <f t="shared" si="138"/>
        <v>0</v>
      </c>
      <c r="W708" s="66">
        <f t="shared" si="138"/>
        <v>0</v>
      </c>
      <c r="X708" s="66">
        <f t="shared" si="138"/>
        <v>0</v>
      </c>
      <c r="Y708" s="66">
        <f t="shared" si="138"/>
        <v>0</v>
      </c>
      <c r="Z708" s="90">
        <f t="shared" si="138"/>
        <v>0</v>
      </c>
      <c r="AB708" s="66">
        <f>SUM(AB691:AB706)</f>
        <v>0</v>
      </c>
      <c r="AC708" s="66">
        <f>SUM(AC691:AC706)</f>
        <v>0</v>
      </c>
    </row>
    <row r="709" spans="1:29" s="6" customFormat="1" ht="11.25" customHeight="1" x14ac:dyDescent="0.35"/>
    <row r="710" spans="1:29" s="6" customFormat="1" ht="11.25" customHeight="1" x14ac:dyDescent="0.35">
      <c r="A710" s="70">
        <f>IF(SUM($Q710:$AC710)&gt;0,1,0)</f>
        <v>0</v>
      </c>
      <c r="D710" s="15" t="s">
        <v>139</v>
      </c>
      <c r="E710" s="15"/>
      <c r="K710" s="70">
        <f>IF(ISERROR(K708),1,0)</f>
        <v>0</v>
      </c>
      <c r="L710" s="70">
        <f t="shared" ref="L710:Z710" si="139">IF(ISERROR(L708),1,0)</f>
        <v>0</v>
      </c>
      <c r="M710" s="70">
        <f t="shared" si="139"/>
        <v>0</v>
      </c>
      <c r="N710" s="70">
        <f t="shared" si="139"/>
        <v>0</v>
      </c>
      <c r="O710" s="70">
        <f t="shared" si="139"/>
        <v>0</v>
      </c>
      <c r="P710" s="70">
        <f t="shared" si="139"/>
        <v>0</v>
      </c>
      <c r="Q710" s="70">
        <f t="shared" si="139"/>
        <v>0</v>
      </c>
      <c r="R710" s="70">
        <f t="shared" si="139"/>
        <v>0</v>
      </c>
      <c r="S710" s="70">
        <f t="shared" si="139"/>
        <v>0</v>
      </c>
      <c r="T710" s="70">
        <f t="shared" si="139"/>
        <v>0</v>
      </c>
      <c r="U710" s="70">
        <f t="shared" si="139"/>
        <v>0</v>
      </c>
      <c r="V710" s="70">
        <f t="shared" si="139"/>
        <v>0</v>
      </c>
      <c r="W710" s="70">
        <f t="shared" si="139"/>
        <v>0</v>
      </c>
      <c r="X710" s="70">
        <f t="shared" si="139"/>
        <v>0</v>
      </c>
      <c r="Y710" s="70">
        <f t="shared" si="139"/>
        <v>0</v>
      </c>
      <c r="Z710" s="70">
        <f t="shared" si="139"/>
        <v>0</v>
      </c>
      <c r="AB710" s="70">
        <f t="shared" ref="AB710:AC710" si="140">IF(ISERROR(AB708),1,0)</f>
        <v>0</v>
      </c>
      <c r="AC710" s="70">
        <f t="shared" si="140"/>
        <v>0</v>
      </c>
    </row>
    <row r="712" spans="1:29" s="13" customFormat="1" ht="14.1" x14ac:dyDescent="0.35">
      <c r="C712" s="13" t="s">
        <v>255</v>
      </c>
    </row>
    <row r="713" spans="1:29" s="6" customFormat="1" ht="11.25" customHeight="1" x14ac:dyDescent="0.35"/>
    <row r="714" spans="1:29" ht="12.3" x14ac:dyDescent="0.35">
      <c r="D714" s="73" t="s">
        <v>534</v>
      </c>
      <c r="E714" s="73" t="s">
        <v>535</v>
      </c>
      <c r="F714" s="64" t="s">
        <v>65</v>
      </c>
      <c r="G714" s="64" t="s">
        <v>66</v>
      </c>
      <c r="H714" s="64" t="s">
        <v>67</v>
      </c>
      <c r="I714" s="64" t="s">
        <v>68</v>
      </c>
      <c r="J714" s="6"/>
      <c r="K714" s="64" t="str">
        <f t="shared" ref="K714:Z714" si="141">K$10</f>
        <v>RY09</v>
      </c>
      <c r="L714" s="96" t="str">
        <f t="shared" si="141"/>
        <v>RY10</v>
      </c>
      <c r="M714" s="64" t="str">
        <f t="shared" si="141"/>
        <v>RY11</v>
      </c>
      <c r="N714" s="64" t="str">
        <f t="shared" si="141"/>
        <v>RY12</v>
      </c>
      <c r="O714" s="64" t="str">
        <f t="shared" si="141"/>
        <v>RY13</v>
      </c>
      <c r="P714" s="88" t="str">
        <f t="shared" si="141"/>
        <v>RY14</v>
      </c>
      <c r="Q714" s="96" t="str">
        <f t="shared" si="141"/>
        <v>RY15</v>
      </c>
      <c r="R714" s="64" t="str">
        <f t="shared" si="141"/>
        <v>RY16</v>
      </c>
      <c r="S714" s="64" t="str">
        <f t="shared" si="141"/>
        <v>RY17</v>
      </c>
      <c r="T714" s="64" t="str">
        <f t="shared" si="141"/>
        <v>RY18</v>
      </c>
      <c r="U714" s="88" t="str">
        <f t="shared" si="141"/>
        <v>RY19</v>
      </c>
      <c r="V714" s="64" t="str">
        <f t="shared" si="141"/>
        <v>RY20</v>
      </c>
      <c r="W714" s="64" t="str">
        <f t="shared" si="141"/>
        <v>RY21</v>
      </c>
      <c r="X714" s="64" t="str">
        <f t="shared" si="141"/>
        <v>RY22</v>
      </c>
      <c r="Y714" s="64" t="str">
        <f t="shared" si="141"/>
        <v>RY23</v>
      </c>
      <c r="Z714" s="88" t="str">
        <f t="shared" si="141"/>
        <v>RY24</v>
      </c>
      <c r="AB714" s="72" t="str">
        <f>AB$10</f>
        <v>RY15-RY19</v>
      </c>
      <c r="AC714" s="72" t="str">
        <f>AC$10</f>
        <v>RY20-RY24</v>
      </c>
    </row>
    <row r="715" spans="1:29" x14ac:dyDescent="0.35">
      <c r="J715" s="6"/>
      <c r="L715" s="97"/>
      <c r="M715" s="91"/>
      <c r="N715" s="91"/>
      <c r="O715" s="91"/>
      <c r="P715" s="89"/>
      <c r="Q715" s="97"/>
      <c r="R715" s="91"/>
      <c r="S715" s="91"/>
      <c r="T715" s="91"/>
      <c r="U715" s="89"/>
      <c r="V715" s="91"/>
      <c r="W715" s="91"/>
      <c r="X715" s="91"/>
      <c r="Y715" s="91"/>
      <c r="Z715" s="89"/>
    </row>
    <row r="716" spans="1:29" ht="12.3" x14ac:dyDescent="0.35">
      <c r="D716" s="15" t="s">
        <v>568</v>
      </c>
      <c r="E716" s="15" t="s">
        <v>569</v>
      </c>
      <c r="F716" s="75" t="s">
        <v>288</v>
      </c>
      <c r="G716" s="75" t="str">
        <f>Dollars</f>
        <v>Dollars</v>
      </c>
      <c r="H716" s="75" t="str">
        <f>Nominal</f>
        <v>Nominal</v>
      </c>
      <c r="I716" s="75" t="str">
        <f>Mid_year</f>
        <v>Mid year</v>
      </c>
      <c r="J716" s="6"/>
      <c r="K716" s="105" t="e">
        <f>#REF!</f>
        <v>#REF!</v>
      </c>
      <c r="L716" s="106" t="e">
        <f>#REF!</f>
        <v>#REF!</v>
      </c>
      <c r="M716" s="107" t="e">
        <f>#REF!</f>
        <v>#REF!</v>
      </c>
      <c r="N716" s="107" t="e">
        <f>#REF!</f>
        <v>#REF!</v>
      </c>
      <c r="O716" s="107" t="e">
        <f>#REF!</f>
        <v>#REF!</v>
      </c>
      <c r="P716" s="199" t="e">
        <f>#REF!</f>
        <v>#REF!</v>
      </c>
      <c r="Q716" s="106" t="e">
        <f>#REF!</f>
        <v>#REF!</v>
      </c>
      <c r="R716" s="107" t="e">
        <f>#REF!</f>
        <v>#REF!</v>
      </c>
      <c r="S716" s="107" t="e">
        <f>#REF!</f>
        <v>#REF!</v>
      </c>
      <c r="T716" s="103"/>
      <c r="U716" s="104"/>
      <c r="V716" s="103"/>
      <c r="W716" s="103"/>
      <c r="X716" s="103"/>
      <c r="Y716" s="103"/>
      <c r="Z716" s="104"/>
      <c r="AB716" s="101"/>
      <c r="AC716" s="101"/>
    </row>
    <row r="717" spans="1:29" ht="12.3" x14ac:dyDescent="0.35">
      <c r="D717" s="15" t="s">
        <v>570</v>
      </c>
      <c r="E717" s="15" t="s">
        <v>569</v>
      </c>
      <c r="F717" s="75" t="s">
        <v>288</v>
      </c>
      <c r="G717" s="75" t="str">
        <f>Dollars</f>
        <v>Dollars</v>
      </c>
      <c r="H717" s="75" t="str">
        <f>Nominal</f>
        <v>Nominal</v>
      </c>
      <c r="I717" s="75" t="str">
        <f>Mid_year</f>
        <v>Mid year</v>
      </c>
      <c r="J717" s="6"/>
      <c r="K717" s="105" t="e">
        <f>#REF!</f>
        <v>#REF!</v>
      </c>
      <c r="L717" s="106" t="e">
        <f>#REF!</f>
        <v>#REF!</v>
      </c>
      <c r="M717" s="107" t="e">
        <f>#REF!</f>
        <v>#REF!</v>
      </c>
      <c r="N717" s="107" t="e">
        <f>#REF!</f>
        <v>#REF!</v>
      </c>
      <c r="O717" s="107" t="e">
        <f>#REF!</f>
        <v>#REF!</v>
      </c>
      <c r="P717" s="199" t="e">
        <f>#REF!</f>
        <v>#REF!</v>
      </c>
      <c r="Q717" s="106" t="e">
        <f>#REF!</f>
        <v>#REF!</v>
      </c>
      <c r="R717" s="107" t="e">
        <f>#REF!</f>
        <v>#REF!</v>
      </c>
      <c r="S717" s="107" t="e">
        <f>#REF!</f>
        <v>#REF!</v>
      </c>
      <c r="T717" s="103"/>
      <c r="U717" s="104"/>
      <c r="V717" s="103"/>
      <c r="W717" s="103"/>
      <c r="X717" s="103"/>
      <c r="Y717" s="103"/>
      <c r="Z717" s="104"/>
      <c r="AB717" s="101"/>
      <c r="AC717" s="101"/>
    </row>
    <row r="718" spans="1:29" ht="12.3" x14ac:dyDescent="0.35">
      <c r="D718" s="15" t="s">
        <v>571</v>
      </c>
      <c r="E718" s="15" t="s">
        <v>569</v>
      </c>
      <c r="F718" s="75" t="s">
        <v>288</v>
      </c>
      <c r="G718" s="75" t="str">
        <f>Dollars</f>
        <v>Dollars</v>
      </c>
      <c r="H718" s="75" t="str">
        <f>Nominal</f>
        <v>Nominal</v>
      </c>
      <c r="I718" s="75" t="str">
        <f>Mid_year</f>
        <v>Mid year</v>
      </c>
      <c r="J718" s="6"/>
      <c r="K718" s="105" t="e">
        <f>#REF!</f>
        <v>#REF!</v>
      </c>
      <c r="L718" s="106" t="e">
        <f>#REF!</f>
        <v>#REF!</v>
      </c>
      <c r="M718" s="107" t="e">
        <f>#REF!</f>
        <v>#REF!</v>
      </c>
      <c r="N718" s="107" t="e">
        <f>#REF!</f>
        <v>#REF!</v>
      </c>
      <c r="O718" s="107" t="e">
        <f>#REF!</f>
        <v>#REF!</v>
      </c>
      <c r="P718" s="199" t="e">
        <f>#REF!</f>
        <v>#REF!</v>
      </c>
      <c r="Q718" s="106" t="e">
        <f>#REF!</f>
        <v>#REF!</v>
      </c>
      <c r="R718" s="107" t="e">
        <f>#REF!</f>
        <v>#REF!</v>
      </c>
      <c r="S718" s="107" t="e">
        <f>#REF!</f>
        <v>#REF!</v>
      </c>
      <c r="T718" s="103"/>
      <c r="U718" s="104"/>
      <c r="V718" s="103"/>
      <c r="W718" s="103"/>
      <c r="X718" s="103"/>
      <c r="Y718" s="103"/>
      <c r="Z718" s="104"/>
      <c r="AB718" s="101"/>
      <c r="AC718" s="101"/>
    </row>
    <row r="719" spans="1:29" ht="12.3" x14ac:dyDescent="0.35">
      <c r="D719" s="15" t="s">
        <v>572</v>
      </c>
      <c r="E719" s="15" t="s">
        <v>117</v>
      </c>
      <c r="F719" s="75" t="s">
        <v>288</v>
      </c>
      <c r="G719" s="75" t="str">
        <f>Dollars</f>
        <v>Dollars</v>
      </c>
      <c r="H719" s="75" t="str">
        <f>Nominal</f>
        <v>Nominal</v>
      </c>
      <c r="I719" s="75" t="str">
        <f>Mid_year</f>
        <v>Mid year</v>
      </c>
      <c r="J719" s="6"/>
      <c r="K719" s="105" t="e">
        <f>#REF!</f>
        <v>#REF!</v>
      </c>
      <c r="L719" s="106" t="e">
        <f>#REF!</f>
        <v>#REF!</v>
      </c>
      <c r="M719" s="107" t="e">
        <f>#REF!</f>
        <v>#REF!</v>
      </c>
      <c r="N719" s="107" t="e">
        <f>#REF!</f>
        <v>#REF!</v>
      </c>
      <c r="O719" s="107" t="e">
        <f>#REF!</f>
        <v>#REF!</v>
      </c>
      <c r="P719" s="199" t="e">
        <f>#REF!</f>
        <v>#REF!</v>
      </c>
      <c r="Q719" s="106" t="e">
        <f>#REF!</f>
        <v>#REF!</v>
      </c>
      <c r="R719" s="107" t="e">
        <f>#REF!</f>
        <v>#REF!</v>
      </c>
      <c r="S719" s="107" t="e">
        <f>#REF!</f>
        <v>#REF!</v>
      </c>
      <c r="T719" s="103"/>
      <c r="U719" s="104"/>
      <c r="V719" s="103"/>
      <c r="W719" s="103"/>
      <c r="X719" s="103"/>
      <c r="Y719" s="103"/>
      <c r="Z719" s="104"/>
      <c r="AB719" s="101"/>
      <c r="AC719" s="101"/>
    </row>
    <row r="720" spans="1:29" x14ac:dyDescent="0.35">
      <c r="J720" s="6"/>
      <c r="L720" s="97"/>
      <c r="M720" s="91"/>
      <c r="N720" s="91"/>
      <c r="O720" s="91"/>
      <c r="P720" s="89"/>
      <c r="Q720" s="97"/>
      <c r="R720" s="91"/>
      <c r="S720" s="91"/>
      <c r="T720" s="91"/>
      <c r="U720" s="89"/>
      <c r="V720" s="91"/>
      <c r="W720" s="91"/>
      <c r="X720" s="91"/>
      <c r="Y720" s="91"/>
      <c r="Z720" s="89"/>
    </row>
    <row r="721" spans="1:29" ht="12.3" x14ac:dyDescent="0.35">
      <c r="D721" s="74" t="s">
        <v>573</v>
      </c>
      <c r="E721" s="74"/>
      <c r="F721" s="67" t="s">
        <v>134</v>
      </c>
      <c r="G721" s="67" t="str">
        <f>G716</f>
        <v>Dollars</v>
      </c>
      <c r="H721" s="67" t="str">
        <f>H716</f>
        <v>Nominal</v>
      </c>
      <c r="I721" s="67" t="str">
        <f>I716</f>
        <v>Mid year</v>
      </c>
      <c r="J721" s="6"/>
      <c r="K721" s="66" t="e">
        <f t="shared" ref="K721:Z721" si="142">SUM(K716:K719)</f>
        <v>#REF!</v>
      </c>
      <c r="L721" s="99" t="e">
        <f t="shared" si="142"/>
        <v>#REF!</v>
      </c>
      <c r="M721" s="66" t="e">
        <f t="shared" si="142"/>
        <v>#REF!</v>
      </c>
      <c r="N721" s="66" t="e">
        <f t="shared" si="142"/>
        <v>#REF!</v>
      </c>
      <c r="O721" s="66" t="e">
        <f t="shared" si="142"/>
        <v>#REF!</v>
      </c>
      <c r="P721" s="90" t="e">
        <f t="shared" si="142"/>
        <v>#REF!</v>
      </c>
      <c r="Q721" s="99" t="e">
        <f t="shared" si="142"/>
        <v>#REF!</v>
      </c>
      <c r="R721" s="66" t="e">
        <f t="shared" si="142"/>
        <v>#REF!</v>
      </c>
      <c r="S721" s="66" t="e">
        <f t="shared" si="142"/>
        <v>#REF!</v>
      </c>
      <c r="T721" s="66">
        <f t="shared" si="142"/>
        <v>0</v>
      </c>
      <c r="U721" s="90">
        <f t="shared" si="142"/>
        <v>0</v>
      </c>
      <c r="V721" s="66">
        <f t="shared" si="142"/>
        <v>0</v>
      </c>
      <c r="W721" s="66">
        <f t="shared" si="142"/>
        <v>0</v>
      </c>
      <c r="X721" s="66">
        <f t="shared" si="142"/>
        <v>0</v>
      </c>
      <c r="Y721" s="66">
        <f t="shared" si="142"/>
        <v>0</v>
      </c>
      <c r="Z721" s="90">
        <f t="shared" si="142"/>
        <v>0</v>
      </c>
      <c r="AB721" s="66">
        <f>SUM(AB716:AB719)</f>
        <v>0</v>
      </c>
      <c r="AC721" s="66">
        <f>SUM(AC716:AC719)</f>
        <v>0</v>
      </c>
    </row>
    <row r="722" spans="1:29" s="6" customFormat="1" ht="11.25" customHeight="1" x14ac:dyDescent="0.35"/>
    <row r="723" spans="1:29" s="6" customFormat="1" ht="11.25" customHeight="1" x14ac:dyDescent="0.35">
      <c r="A723" s="70" t="e">
        <f>IF(SUM($Q723:$AC723)&gt;0,1,0)</f>
        <v>#REF!</v>
      </c>
      <c r="D723" s="15" t="s">
        <v>139</v>
      </c>
      <c r="E723" s="15"/>
      <c r="K723" s="70" t="e">
        <f>IF(K721&lt;&gt;'2.1'!I189,1,0)</f>
        <v>#REF!</v>
      </c>
      <c r="L723" s="70" t="e">
        <f>IF(L721&lt;&gt;'2.1'!J189,1,0)</f>
        <v>#REF!</v>
      </c>
      <c r="M723" s="70" t="e">
        <f>IF(M721&lt;&gt;'2.1'!K189,1,0)</f>
        <v>#REF!</v>
      </c>
      <c r="N723" s="70" t="e">
        <f>IF(N721&lt;&gt;'2.1'!L189,1,0)</f>
        <v>#REF!</v>
      </c>
      <c r="O723" s="70" t="e">
        <f>IF(O721&lt;&gt;'2.1'!M189,1,0)</f>
        <v>#REF!</v>
      </c>
      <c r="P723" s="70" t="e">
        <f>IF(P721&lt;&gt;'2.1'!N189,1,0)</f>
        <v>#REF!</v>
      </c>
      <c r="Q723" s="70" t="e">
        <f>IF(Q721&lt;&gt;'2.1'!O189,1,0)</f>
        <v>#REF!</v>
      </c>
      <c r="R723" s="70" t="e">
        <f>IF(R721&lt;&gt;'2.1'!P189,1,0)</f>
        <v>#REF!</v>
      </c>
      <c r="S723" s="70" t="e">
        <f>IF(S721&lt;&gt;'2.1'!Q189,1,0)</f>
        <v>#REF!</v>
      </c>
      <c r="T723" s="70">
        <f>IF(T721&lt;&gt;'2.1'!R189,1,0)</f>
        <v>0</v>
      </c>
      <c r="U723" s="70">
        <f>IF(U721&lt;&gt;'2.1'!S189,1,0)</f>
        <v>0</v>
      </c>
      <c r="V723" s="70">
        <f>IF(V721&lt;&gt;'2.1'!T189,1,0)</f>
        <v>0</v>
      </c>
      <c r="W723" s="70">
        <f>IF(W721&lt;&gt;'2.1'!U189,1,0)</f>
        <v>0</v>
      </c>
      <c r="X723" s="70">
        <f>IF(X721&lt;&gt;'2.1'!V189,1,0)</f>
        <v>0</v>
      </c>
      <c r="Y723" s="70">
        <f>IF(Y721&lt;&gt;'2.1'!W189,1,0)</f>
        <v>0</v>
      </c>
      <c r="Z723" s="70">
        <f>IF(Z721&lt;&gt;'2.1'!X189,1,0)</f>
        <v>0</v>
      </c>
      <c r="AB723" s="70" t="e">
        <f>IF(AB721&lt;&gt;'2.1'!#REF!,1,0)</f>
        <v>#REF!</v>
      </c>
      <c r="AC723" s="70" t="e">
        <f>IF(AC721&lt;&gt;'2.1'!#REF!,1,0)</f>
        <v>#REF!</v>
      </c>
    </row>
    <row r="725" spans="1:29" s="13" customFormat="1" ht="14.1" x14ac:dyDescent="0.35">
      <c r="C725" s="13" t="s">
        <v>574</v>
      </c>
    </row>
    <row r="726" spans="1:29" s="6" customFormat="1" ht="11.25" customHeight="1" x14ac:dyDescent="0.35"/>
    <row r="727" spans="1:29" ht="12.3" x14ac:dyDescent="0.35">
      <c r="D727" s="73" t="s">
        <v>534</v>
      </c>
      <c r="E727" s="73" t="s">
        <v>535</v>
      </c>
      <c r="F727" s="64" t="s">
        <v>65</v>
      </c>
      <c r="G727" s="64" t="s">
        <v>66</v>
      </c>
      <c r="H727" s="64" t="s">
        <v>67</v>
      </c>
      <c r="I727" s="64" t="s">
        <v>68</v>
      </c>
      <c r="J727" s="6"/>
      <c r="K727" s="64" t="str">
        <f t="shared" ref="K727:Z727" si="143">K$10</f>
        <v>RY09</v>
      </c>
      <c r="L727" s="96" t="str">
        <f t="shared" si="143"/>
        <v>RY10</v>
      </c>
      <c r="M727" s="64" t="str">
        <f t="shared" si="143"/>
        <v>RY11</v>
      </c>
      <c r="N727" s="64" t="str">
        <f t="shared" si="143"/>
        <v>RY12</v>
      </c>
      <c r="O727" s="64" t="str">
        <f t="shared" si="143"/>
        <v>RY13</v>
      </c>
      <c r="P727" s="88" t="str">
        <f t="shared" si="143"/>
        <v>RY14</v>
      </c>
      <c r="Q727" s="96" t="str">
        <f t="shared" si="143"/>
        <v>RY15</v>
      </c>
      <c r="R727" s="64" t="str">
        <f t="shared" si="143"/>
        <v>RY16</v>
      </c>
      <c r="S727" s="64" t="str">
        <f t="shared" si="143"/>
        <v>RY17</v>
      </c>
      <c r="T727" s="64" t="str">
        <f t="shared" si="143"/>
        <v>RY18</v>
      </c>
      <c r="U727" s="88" t="str">
        <f t="shared" si="143"/>
        <v>RY19</v>
      </c>
      <c r="V727" s="64" t="str">
        <f t="shared" si="143"/>
        <v>RY20</v>
      </c>
      <c r="W727" s="64" t="str">
        <f t="shared" si="143"/>
        <v>RY21</v>
      </c>
      <c r="X727" s="64" t="str">
        <f t="shared" si="143"/>
        <v>RY22</v>
      </c>
      <c r="Y727" s="64" t="str">
        <f t="shared" si="143"/>
        <v>RY23</v>
      </c>
      <c r="Z727" s="88" t="str">
        <f t="shared" si="143"/>
        <v>RY24</v>
      </c>
      <c r="AB727" s="72" t="str">
        <f>AB$10</f>
        <v>RY15-RY19</v>
      </c>
      <c r="AC727" s="72" t="str">
        <f>AC$10</f>
        <v>RY20-RY24</v>
      </c>
    </row>
    <row r="728" spans="1:29" x14ac:dyDescent="0.35">
      <c r="J728" s="6"/>
      <c r="L728" s="97"/>
      <c r="M728" s="91"/>
      <c r="N728" s="91"/>
      <c r="O728" s="91"/>
      <c r="P728" s="89"/>
      <c r="Q728" s="97"/>
      <c r="R728" s="91"/>
      <c r="S728" s="91"/>
      <c r="T728" s="91"/>
      <c r="U728" s="89"/>
      <c r="V728" s="91"/>
      <c r="W728" s="91"/>
      <c r="X728" s="91"/>
      <c r="Y728" s="91"/>
      <c r="Z728" s="89"/>
    </row>
    <row r="729" spans="1:29" ht="12.3" x14ac:dyDescent="0.35">
      <c r="D729" s="15" t="s">
        <v>575</v>
      </c>
      <c r="E729" s="15" t="s">
        <v>576</v>
      </c>
      <c r="F729" s="75" t="s">
        <v>288</v>
      </c>
      <c r="G729" s="75" t="str">
        <f t="shared" ref="G729:G762" si="144">Dollars</f>
        <v>Dollars</v>
      </c>
      <c r="H729" s="75" t="str">
        <f t="shared" ref="H729:H762" si="145">Nominal</f>
        <v>Nominal</v>
      </c>
      <c r="I729" s="75" t="str">
        <f t="shared" ref="I729:I762" si="146">Mid_year</f>
        <v>Mid year</v>
      </c>
      <c r="J729" s="6"/>
      <c r="K729" s="105">
        <v>0</v>
      </c>
      <c r="L729" s="106">
        <v>0</v>
      </c>
      <c r="M729" s="107">
        <v>0</v>
      </c>
      <c r="N729" s="107">
        <v>0</v>
      </c>
      <c r="O729" s="107">
        <v>0</v>
      </c>
      <c r="P729" s="199">
        <v>0</v>
      </c>
      <c r="Q729" s="106">
        <v>0</v>
      </c>
      <c r="R729" s="107">
        <v>0</v>
      </c>
      <c r="S729" s="107">
        <v>0</v>
      </c>
      <c r="T729" s="103"/>
      <c r="U729" s="104"/>
      <c r="V729" s="103"/>
      <c r="W729" s="103"/>
      <c r="X729" s="103"/>
      <c r="Y729" s="103"/>
      <c r="Z729" s="104"/>
      <c r="AB729" s="101"/>
      <c r="AC729" s="101"/>
    </row>
    <row r="730" spans="1:29" ht="12.3" x14ac:dyDescent="0.35">
      <c r="D730" s="15"/>
      <c r="E730" s="15" t="s">
        <v>577</v>
      </c>
      <c r="F730" s="75" t="s">
        <v>288</v>
      </c>
      <c r="G730" s="75" t="str">
        <f t="shared" si="144"/>
        <v>Dollars</v>
      </c>
      <c r="H730" s="75" t="str">
        <f t="shared" si="145"/>
        <v>Nominal</v>
      </c>
      <c r="I730" s="75" t="str">
        <f t="shared" si="146"/>
        <v>Mid year</v>
      </c>
      <c r="J730" s="6"/>
      <c r="K730" s="105">
        <v>0</v>
      </c>
      <c r="L730" s="106">
        <v>0</v>
      </c>
      <c r="M730" s="107">
        <v>0</v>
      </c>
      <c r="N730" s="107">
        <v>0</v>
      </c>
      <c r="O730" s="107">
        <v>0</v>
      </c>
      <c r="P730" s="199">
        <v>0</v>
      </c>
      <c r="Q730" s="106">
        <v>0</v>
      </c>
      <c r="R730" s="107">
        <v>0</v>
      </c>
      <c r="S730" s="107">
        <v>0</v>
      </c>
      <c r="T730" s="103"/>
      <c r="U730" s="104"/>
      <c r="V730" s="103"/>
      <c r="W730" s="103"/>
      <c r="X730" s="103"/>
      <c r="Y730" s="103"/>
      <c r="Z730" s="104"/>
      <c r="AB730" s="101"/>
      <c r="AC730" s="101"/>
    </row>
    <row r="731" spans="1:29" ht="12.3" x14ac:dyDescent="0.35">
      <c r="D731" s="15"/>
      <c r="E731" s="15" t="s">
        <v>578</v>
      </c>
      <c r="F731" s="75" t="s">
        <v>288</v>
      </c>
      <c r="G731" s="75" t="str">
        <f t="shared" si="144"/>
        <v>Dollars</v>
      </c>
      <c r="H731" s="75" t="str">
        <f t="shared" si="145"/>
        <v>Nominal</v>
      </c>
      <c r="I731" s="75" t="str">
        <f t="shared" si="146"/>
        <v>Mid year</v>
      </c>
      <c r="J731" s="6"/>
      <c r="K731" s="105">
        <v>0</v>
      </c>
      <c r="L731" s="106">
        <v>0</v>
      </c>
      <c r="M731" s="107">
        <v>0</v>
      </c>
      <c r="N731" s="107">
        <v>0</v>
      </c>
      <c r="O731" s="107">
        <v>0</v>
      </c>
      <c r="P731" s="199">
        <v>91690.285008215389</v>
      </c>
      <c r="Q731" s="106">
        <v>93674.279951071949</v>
      </c>
      <c r="R731" s="107">
        <v>94995.060062985271</v>
      </c>
      <c r="S731" s="107">
        <v>95968</v>
      </c>
      <c r="T731" s="103"/>
      <c r="U731" s="104"/>
      <c r="V731" s="103"/>
      <c r="W731" s="103"/>
      <c r="X731" s="103"/>
      <c r="Y731" s="103"/>
      <c r="Z731" s="104"/>
      <c r="AB731" s="101"/>
      <c r="AC731" s="101"/>
    </row>
    <row r="732" spans="1:29" ht="12.3" x14ac:dyDescent="0.35">
      <c r="D732" s="15" t="s">
        <v>579</v>
      </c>
      <c r="E732" s="15" t="s">
        <v>576</v>
      </c>
      <c r="F732" s="75" t="s">
        <v>288</v>
      </c>
      <c r="G732" s="75" t="str">
        <f t="shared" si="144"/>
        <v>Dollars</v>
      </c>
      <c r="H732" s="75" t="str">
        <f t="shared" si="145"/>
        <v>Nominal</v>
      </c>
      <c r="I732" s="75" t="str">
        <f t="shared" si="146"/>
        <v>Mid year</v>
      </c>
      <c r="J732" s="6"/>
      <c r="K732" s="101"/>
      <c r="L732" s="102"/>
      <c r="M732" s="103"/>
      <c r="N732" s="103"/>
      <c r="O732" s="103"/>
      <c r="P732" s="104"/>
      <c r="Q732" s="102"/>
      <c r="R732" s="103"/>
      <c r="S732" s="103"/>
      <c r="T732" s="103"/>
      <c r="U732" s="104"/>
      <c r="V732" s="103"/>
      <c r="W732" s="103"/>
      <c r="X732" s="103"/>
      <c r="Y732" s="103"/>
      <c r="Z732" s="104"/>
      <c r="AB732" s="65">
        <f t="shared" ref="AB732:AB762" si="147">SUM(Q732:U732)</f>
        <v>0</v>
      </c>
      <c r="AC732" s="65">
        <f t="shared" ref="AC732:AC762" si="148">SUM(V732:Z732)</f>
        <v>0</v>
      </c>
    </row>
    <row r="733" spans="1:29" ht="12.3" x14ac:dyDescent="0.35">
      <c r="D733" s="15"/>
      <c r="E733" s="15" t="s">
        <v>577</v>
      </c>
      <c r="F733" s="75" t="s">
        <v>288</v>
      </c>
      <c r="G733" s="75" t="str">
        <f t="shared" si="144"/>
        <v>Dollars</v>
      </c>
      <c r="H733" s="75" t="str">
        <f t="shared" si="145"/>
        <v>Nominal</v>
      </c>
      <c r="I733" s="75" t="str">
        <f t="shared" si="146"/>
        <v>Mid year</v>
      </c>
      <c r="J733" s="6"/>
      <c r="K733" s="101"/>
      <c r="L733" s="102"/>
      <c r="M733" s="103"/>
      <c r="N733" s="103"/>
      <c r="O733" s="103"/>
      <c r="P733" s="104"/>
      <c r="Q733" s="102"/>
      <c r="R733" s="103"/>
      <c r="S733" s="103"/>
      <c r="T733" s="103"/>
      <c r="U733" s="104"/>
      <c r="V733" s="103"/>
      <c r="W733" s="103"/>
      <c r="X733" s="103"/>
      <c r="Y733" s="103"/>
      <c r="Z733" s="104"/>
      <c r="AB733" s="65">
        <f t="shared" si="147"/>
        <v>0</v>
      </c>
      <c r="AC733" s="65">
        <f t="shared" si="148"/>
        <v>0</v>
      </c>
    </row>
    <row r="734" spans="1:29" ht="12.3" x14ac:dyDescent="0.35">
      <c r="D734" s="15"/>
      <c r="E734" s="15" t="s">
        <v>578</v>
      </c>
      <c r="F734" s="75" t="s">
        <v>288</v>
      </c>
      <c r="G734" s="75" t="str">
        <f t="shared" si="144"/>
        <v>Dollars</v>
      </c>
      <c r="H734" s="75" t="str">
        <f t="shared" si="145"/>
        <v>Nominal</v>
      </c>
      <c r="I734" s="75" t="str">
        <f t="shared" si="146"/>
        <v>Mid year</v>
      </c>
      <c r="J734" s="6"/>
      <c r="K734" s="101"/>
      <c r="L734" s="102"/>
      <c r="M734" s="103"/>
      <c r="N734" s="103"/>
      <c r="O734" s="103"/>
      <c r="P734" s="104"/>
      <c r="Q734" s="102"/>
      <c r="R734" s="103"/>
      <c r="S734" s="103"/>
      <c r="T734" s="103"/>
      <c r="U734" s="104"/>
      <c r="V734" s="103"/>
      <c r="W734" s="103"/>
      <c r="X734" s="103"/>
      <c r="Y734" s="103"/>
      <c r="Z734" s="104"/>
      <c r="AB734" s="65">
        <f t="shared" si="147"/>
        <v>0</v>
      </c>
      <c r="AC734" s="65">
        <f t="shared" si="148"/>
        <v>0</v>
      </c>
    </row>
    <row r="735" spans="1:29" ht="12.3" x14ac:dyDescent="0.35">
      <c r="D735" s="15" t="s">
        <v>580</v>
      </c>
      <c r="E735" s="15" t="s">
        <v>576</v>
      </c>
      <c r="F735" s="75" t="s">
        <v>288</v>
      </c>
      <c r="G735" s="75" t="str">
        <f t="shared" si="144"/>
        <v>Dollars</v>
      </c>
      <c r="H735" s="75" t="str">
        <f t="shared" si="145"/>
        <v>Nominal</v>
      </c>
      <c r="I735" s="75" t="str">
        <f t="shared" si="146"/>
        <v>Mid year</v>
      </c>
      <c r="J735" s="6"/>
      <c r="K735" s="101"/>
      <c r="L735" s="102"/>
      <c r="M735" s="103"/>
      <c r="N735" s="103"/>
      <c r="O735" s="103"/>
      <c r="P735" s="104"/>
      <c r="Q735" s="102"/>
      <c r="R735" s="103"/>
      <c r="S735" s="103"/>
      <c r="T735" s="103"/>
      <c r="U735" s="104"/>
      <c r="V735" s="103"/>
      <c r="W735" s="103"/>
      <c r="X735" s="103"/>
      <c r="Y735" s="103"/>
      <c r="Z735" s="104"/>
      <c r="AB735" s="65">
        <f t="shared" si="147"/>
        <v>0</v>
      </c>
      <c r="AC735" s="65">
        <f t="shared" si="148"/>
        <v>0</v>
      </c>
    </row>
    <row r="736" spans="1:29" ht="12.3" x14ac:dyDescent="0.35">
      <c r="D736" s="15"/>
      <c r="E736" s="15" t="s">
        <v>577</v>
      </c>
      <c r="F736" s="75" t="s">
        <v>288</v>
      </c>
      <c r="G736" s="75" t="str">
        <f t="shared" si="144"/>
        <v>Dollars</v>
      </c>
      <c r="H736" s="75" t="str">
        <f t="shared" si="145"/>
        <v>Nominal</v>
      </c>
      <c r="I736" s="75" t="str">
        <f t="shared" si="146"/>
        <v>Mid year</v>
      </c>
      <c r="J736" s="6"/>
      <c r="K736" s="101"/>
      <c r="L736" s="102"/>
      <c r="M736" s="103"/>
      <c r="N736" s="103"/>
      <c r="O736" s="103"/>
      <c r="P736" s="104"/>
      <c r="Q736" s="102"/>
      <c r="R736" s="103"/>
      <c r="S736" s="103"/>
      <c r="T736" s="103"/>
      <c r="U736" s="104"/>
      <c r="V736" s="103"/>
      <c r="W736" s="103"/>
      <c r="X736" s="103"/>
      <c r="Y736" s="103"/>
      <c r="Z736" s="104"/>
      <c r="AB736" s="65">
        <f t="shared" si="147"/>
        <v>0</v>
      </c>
      <c r="AC736" s="65">
        <f t="shared" si="148"/>
        <v>0</v>
      </c>
    </row>
    <row r="737" spans="4:29" ht="12.3" x14ac:dyDescent="0.35">
      <c r="D737" s="15"/>
      <c r="E737" s="15" t="s">
        <v>578</v>
      </c>
      <c r="F737" s="75" t="s">
        <v>288</v>
      </c>
      <c r="G737" s="75" t="str">
        <f t="shared" si="144"/>
        <v>Dollars</v>
      </c>
      <c r="H737" s="75" t="str">
        <f t="shared" si="145"/>
        <v>Nominal</v>
      </c>
      <c r="I737" s="75" t="str">
        <f t="shared" si="146"/>
        <v>Mid year</v>
      </c>
      <c r="J737" s="6"/>
      <c r="K737" s="101"/>
      <c r="L737" s="102"/>
      <c r="M737" s="103"/>
      <c r="N737" s="103"/>
      <c r="O737" s="103"/>
      <c r="P737" s="104"/>
      <c r="Q737" s="102"/>
      <c r="R737" s="103"/>
      <c r="S737" s="103"/>
      <c r="T737" s="103"/>
      <c r="U737" s="104"/>
      <c r="V737" s="103"/>
      <c r="W737" s="103"/>
      <c r="X737" s="103"/>
      <c r="Y737" s="103"/>
      <c r="Z737" s="104"/>
      <c r="AB737" s="65">
        <f t="shared" si="147"/>
        <v>0</v>
      </c>
      <c r="AC737" s="65">
        <f t="shared" si="148"/>
        <v>0</v>
      </c>
    </row>
    <row r="738" spans="4:29" ht="12.3" x14ac:dyDescent="0.35">
      <c r="D738" s="15" t="s">
        <v>581</v>
      </c>
      <c r="E738" s="15" t="s">
        <v>576</v>
      </c>
      <c r="F738" s="75" t="s">
        <v>288</v>
      </c>
      <c r="G738" s="75" t="str">
        <f t="shared" si="144"/>
        <v>Dollars</v>
      </c>
      <c r="H738" s="75" t="str">
        <f t="shared" si="145"/>
        <v>Nominal</v>
      </c>
      <c r="I738" s="75" t="str">
        <f t="shared" si="146"/>
        <v>Mid year</v>
      </c>
      <c r="J738" s="6"/>
      <c r="K738" s="101"/>
      <c r="L738" s="102"/>
      <c r="M738" s="103"/>
      <c r="N738" s="103"/>
      <c r="O738" s="103"/>
      <c r="P738" s="104"/>
      <c r="Q738" s="102"/>
      <c r="R738" s="103"/>
      <c r="S738" s="103"/>
      <c r="T738" s="103"/>
      <c r="U738" s="104"/>
      <c r="V738" s="103"/>
      <c r="W738" s="103"/>
      <c r="X738" s="103"/>
      <c r="Y738" s="103"/>
      <c r="Z738" s="104"/>
      <c r="AB738" s="65">
        <f t="shared" si="147"/>
        <v>0</v>
      </c>
      <c r="AC738" s="65">
        <f t="shared" si="148"/>
        <v>0</v>
      </c>
    </row>
    <row r="739" spans="4:29" ht="12.3" x14ac:dyDescent="0.35">
      <c r="D739" s="15"/>
      <c r="E739" s="15" t="s">
        <v>577</v>
      </c>
      <c r="F739" s="75" t="s">
        <v>288</v>
      </c>
      <c r="G739" s="75" t="str">
        <f t="shared" si="144"/>
        <v>Dollars</v>
      </c>
      <c r="H739" s="75" t="str">
        <f t="shared" si="145"/>
        <v>Nominal</v>
      </c>
      <c r="I739" s="75" t="str">
        <f t="shared" si="146"/>
        <v>Mid year</v>
      </c>
      <c r="J739" s="6"/>
      <c r="K739" s="101"/>
      <c r="L739" s="102"/>
      <c r="M739" s="103"/>
      <c r="N739" s="103"/>
      <c r="O739" s="103"/>
      <c r="P739" s="104"/>
      <c r="Q739" s="102"/>
      <c r="R739" s="103"/>
      <c r="S739" s="103"/>
      <c r="T739" s="103"/>
      <c r="U739" s="104"/>
      <c r="V739" s="103"/>
      <c r="W739" s="103"/>
      <c r="X739" s="103"/>
      <c r="Y739" s="103"/>
      <c r="Z739" s="104"/>
      <c r="AB739" s="65">
        <f t="shared" si="147"/>
        <v>0</v>
      </c>
      <c r="AC739" s="65">
        <f t="shared" si="148"/>
        <v>0</v>
      </c>
    </row>
    <row r="740" spans="4:29" ht="12.3" x14ac:dyDescent="0.35">
      <c r="D740" s="15"/>
      <c r="E740" s="15" t="s">
        <v>578</v>
      </c>
      <c r="F740" s="75" t="s">
        <v>288</v>
      </c>
      <c r="G740" s="75" t="str">
        <f t="shared" si="144"/>
        <v>Dollars</v>
      </c>
      <c r="H740" s="75" t="str">
        <f t="shared" si="145"/>
        <v>Nominal</v>
      </c>
      <c r="I740" s="75" t="str">
        <f t="shared" si="146"/>
        <v>Mid year</v>
      </c>
      <c r="J740" s="6"/>
      <c r="K740" s="101"/>
      <c r="L740" s="102"/>
      <c r="M740" s="103"/>
      <c r="N740" s="103"/>
      <c r="O740" s="103"/>
      <c r="P740" s="104"/>
      <c r="Q740" s="102"/>
      <c r="R740" s="103"/>
      <c r="S740" s="103"/>
      <c r="T740" s="103"/>
      <c r="U740" s="104"/>
      <c r="V740" s="103"/>
      <c r="W740" s="103"/>
      <c r="X740" s="103"/>
      <c r="Y740" s="103"/>
      <c r="Z740" s="104"/>
      <c r="AB740" s="65">
        <f t="shared" si="147"/>
        <v>0</v>
      </c>
      <c r="AC740" s="65">
        <f t="shared" si="148"/>
        <v>0</v>
      </c>
    </row>
    <row r="741" spans="4:29" ht="12.3" x14ac:dyDescent="0.35">
      <c r="D741" s="15" t="s">
        <v>582</v>
      </c>
      <c r="E741" s="15" t="s">
        <v>576</v>
      </c>
      <c r="F741" s="75" t="s">
        <v>288</v>
      </c>
      <c r="G741" s="75" t="str">
        <f t="shared" si="144"/>
        <v>Dollars</v>
      </c>
      <c r="H741" s="75" t="str">
        <f t="shared" si="145"/>
        <v>Nominal</v>
      </c>
      <c r="I741" s="75" t="str">
        <f t="shared" si="146"/>
        <v>Mid year</v>
      </c>
      <c r="J741" s="6"/>
      <c r="K741" s="101"/>
      <c r="L741" s="102"/>
      <c r="M741" s="103"/>
      <c r="N741" s="103"/>
      <c r="O741" s="103"/>
      <c r="P741" s="104"/>
      <c r="Q741" s="102"/>
      <c r="R741" s="103"/>
      <c r="S741" s="103"/>
      <c r="T741" s="103"/>
      <c r="U741" s="104"/>
      <c r="V741" s="103"/>
      <c r="W741" s="103"/>
      <c r="X741" s="103"/>
      <c r="Y741" s="103"/>
      <c r="Z741" s="104"/>
      <c r="AB741" s="65">
        <f t="shared" si="147"/>
        <v>0</v>
      </c>
      <c r="AC741" s="65">
        <f t="shared" si="148"/>
        <v>0</v>
      </c>
    </row>
    <row r="742" spans="4:29" ht="12.3" x14ac:dyDescent="0.35">
      <c r="D742" s="15"/>
      <c r="E742" s="15" t="s">
        <v>577</v>
      </c>
      <c r="F742" s="75" t="s">
        <v>288</v>
      </c>
      <c r="G742" s="75" t="str">
        <f t="shared" si="144"/>
        <v>Dollars</v>
      </c>
      <c r="H742" s="75" t="str">
        <f t="shared" si="145"/>
        <v>Nominal</v>
      </c>
      <c r="I742" s="75" t="str">
        <f t="shared" si="146"/>
        <v>Mid year</v>
      </c>
      <c r="J742" s="6"/>
      <c r="K742" s="101"/>
      <c r="L742" s="102"/>
      <c r="M742" s="103"/>
      <c r="N742" s="103"/>
      <c r="O742" s="103"/>
      <c r="P742" s="104"/>
      <c r="Q742" s="102"/>
      <c r="R742" s="103"/>
      <c r="S742" s="103"/>
      <c r="T742" s="103"/>
      <c r="U742" s="104"/>
      <c r="V742" s="103"/>
      <c r="W742" s="103"/>
      <c r="X742" s="103"/>
      <c r="Y742" s="103"/>
      <c r="Z742" s="104"/>
      <c r="AB742" s="65">
        <f t="shared" si="147"/>
        <v>0</v>
      </c>
      <c r="AC742" s="65">
        <f t="shared" si="148"/>
        <v>0</v>
      </c>
    </row>
    <row r="743" spans="4:29" ht="12.3" x14ac:dyDescent="0.35">
      <c r="D743" s="15"/>
      <c r="E743" s="15" t="s">
        <v>578</v>
      </c>
      <c r="F743" s="75" t="s">
        <v>288</v>
      </c>
      <c r="G743" s="75" t="str">
        <f t="shared" si="144"/>
        <v>Dollars</v>
      </c>
      <c r="H743" s="75" t="str">
        <f t="shared" si="145"/>
        <v>Nominal</v>
      </c>
      <c r="I743" s="75" t="str">
        <f t="shared" si="146"/>
        <v>Mid year</v>
      </c>
      <c r="J743" s="6"/>
      <c r="K743" s="101"/>
      <c r="L743" s="102"/>
      <c r="M743" s="103"/>
      <c r="N743" s="103"/>
      <c r="O743" s="103"/>
      <c r="P743" s="104"/>
      <c r="Q743" s="102"/>
      <c r="R743" s="103"/>
      <c r="S743" s="103"/>
      <c r="T743" s="103"/>
      <c r="U743" s="104"/>
      <c r="V743" s="103"/>
      <c r="W743" s="103"/>
      <c r="X743" s="103"/>
      <c r="Y743" s="103"/>
      <c r="Z743" s="104"/>
      <c r="AB743" s="65">
        <f t="shared" si="147"/>
        <v>0</v>
      </c>
      <c r="AC743" s="65">
        <f t="shared" si="148"/>
        <v>0</v>
      </c>
    </row>
    <row r="744" spans="4:29" ht="12.3" x14ac:dyDescent="0.35">
      <c r="D744" s="15" t="s">
        <v>583</v>
      </c>
      <c r="E744" s="15" t="s">
        <v>576</v>
      </c>
      <c r="F744" s="75" t="s">
        <v>288</v>
      </c>
      <c r="G744" s="75" t="str">
        <f t="shared" si="144"/>
        <v>Dollars</v>
      </c>
      <c r="H744" s="75" t="str">
        <f t="shared" si="145"/>
        <v>Nominal</v>
      </c>
      <c r="I744" s="75" t="str">
        <f t="shared" si="146"/>
        <v>Mid year</v>
      </c>
      <c r="J744" s="6"/>
      <c r="K744" s="105">
        <v>0</v>
      </c>
      <c r="L744" s="106">
        <v>0</v>
      </c>
      <c r="M744" s="107">
        <v>0</v>
      </c>
      <c r="N744" s="107">
        <v>0</v>
      </c>
      <c r="O744" s="107">
        <v>0</v>
      </c>
      <c r="P744" s="199">
        <v>10044.324549068391</v>
      </c>
      <c r="Q744" s="106">
        <v>113652.54585618034</v>
      </c>
      <c r="R744" s="107">
        <v>172699.52151546226</v>
      </c>
      <c r="S744" s="107">
        <v>651517.96983658127</v>
      </c>
      <c r="T744" s="103"/>
      <c r="U744" s="104"/>
      <c r="V744" s="103"/>
      <c r="W744" s="103"/>
      <c r="X744" s="103"/>
      <c r="Y744" s="103"/>
      <c r="Z744" s="104"/>
      <c r="AB744" s="101"/>
      <c r="AC744" s="101"/>
    </row>
    <row r="745" spans="4:29" ht="12.3" x14ac:dyDescent="0.35">
      <c r="D745" s="15"/>
      <c r="E745" s="15" t="s">
        <v>577</v>
      </c>
      <c r="F745" s="75" t="s">
        <v>288</v>
      </c>
      <c r="G745" s="75" t="str">
        <f t="shared" si="144"/>
        <v>Dollars</v>
      </c>
      <c r="H745" s="75" t="str">
        <f t="shared" si="145"/>
        <v>Nominal</v>
      </c>
      <c r="I745" s="75" t="str">
        <f t="shared" si="146"/>
        <v>Mid year</v>
      </c>
      <c r="J745" s="6"/>
      <c r="K745" s="105">
        <v>0</v>
      </c>
      <c r="L745" s="106">
        <v>0</v>
      </c>
      <c r="M745" s="107">
        <v>0</v>
      </c>
      <c r="N745" s="107">
        <v>0</v>
      </c>
      <c r="O745" s="107">
        <v>0</v>
      </c>
      <c r="P745" s="199">
        <v>0</v>
      </c>
      <c r="Q745" s="106">
        <v>0</v>
      </c>
      <c r="R745" s="107">
        <v>0</v>
      </c>
      <c r="S745" s="107">
        <v>0</v>
      </c>
      <c r="T745" s="103"/>
      <c r="U745" s="104"/>
      <c r="V745" s="103"/>
      <c r="W745" s="103"/>
      <c r="X745" s="103"/>
      <c r="Y745" s="103"/>
      <c r="Z745" s="104"/>
      <c r="AB745" s="101"/>
      <c r="AC745" s="101"/>
    </row>
    <row r="746" spans="4:29" ht="12.3" x14ac:dyDescent="0.35">
      <c r="D746" s="15"/>
      <c r="E746" s="15" t="s">
        <v>578</v>
      </c>
      <c r="F746" s="75" t="s">
        <v>288</v>
      </c>
      <c r="G746" s="75" t="str">
        <f t="shared" si="144"/>
        <v>Dollars</v>
      </c>
      <c r="H746" s="75" t="str">
        <f t="shared" si="145"/>
        <v>Nominal</v>
      </c>
      <c r="I746" s="75" t="str">
        <f t="shared" si="146"/>
        <v>Mid year</v>
      </c>
      <c r="J746" s="6"/>
      <c r="K746" s="105">
        <v>0</v>
      </c>
      <c r="L746" s="106">
        <v>0</v>
      </c>
      <c r="M746" s="107">
        <v>0</v>
      </c>
      <c r="N746" s="107">
        <v>0</v>
      </c>
      <c r="O746" s="107">
        <v>0</v>
      </c>
      <c r="P746" s="199">
        <v>753402.6794848186</v>
      </c>
      <c r="Q746" s="106">
        <v>1441404.2913767286</v>
      </c>
      <c r="R746" s="107">
        <v>800643.28417160921</v>
      </c>
      <c r="S746" s="107">
        <v>1375889.8705626749</v>
      </c>
      <c r="T746" s="103"/>
      <c r="U746" s="104"/>
      <c r="V746" s="103"/>
      <c r="W746" s="103"/>
      <c r="X746" s="103"/>
      <c r="Y746" s="103"/>
      <c r="Z746" s="104"/>
      <c r="AB746" s="101"/>
      <c r="AC746" s="101"/>
    </row>
    <row r="747" spans="4:29" ht="12.3" x14ac:dyDescent="0.35">
      <c r="D747" s="15" t="s">
        <v>584</v>
      </c>
      <c r="E747" s="15" t="s">
        <v>576</v>
      </c>
      <c r="F747" s="75" t="s">
        <v>288</v>
      </c>
      <c r="G747" s="75" t="str">
        <f t="shared" si="144"/>
        <v>Dollars</v>
      </c>
      <c r="H747" s="75" t="str">
        <f t="shared" si="145"/>
        <v>Nominal</v>
      </c>
      <c r="I747" s="75" t="str">
        <f t="shared" si="146"/>
        <v>Mid year</v>
      </c>
      <c r="J747" s="6"/>
      <c r="K747" s="105">
        <v>0</v>
      </c>
      <c r="L747" s="106">
        <v>0</v>
      </c>
      <c r="M747" s="107">
        <v>0</v>
      </c>
      <c r="N747" s="107">
        <v>0</v>
      </c>
      <c r="O747" s="107">
        <v>0</v>
      </c>
      <c r="P747" s="199">
        <v>0</v>
      </c>
      <c r="Q747" s="106">
        <v>0</v>
      </c>
      <c r="R747" s="107">
        <v>0</v>
      </c>
      <c r="S747" s="107">
        <v>0</v>
      </c>
      <c r="T747" s="103"/>
      <c r="U747" s="104"/>
      <c r="V747" s="103"/>
      <c r="W747" s="103"/>
      <c r="X747" s="103"/>
      <c r="Y747" s="103"/>
      <c r="Z747" s="104"/>
      <c r="AB747" s="101"/>
      <c r="AC747" s="101"/>
    </row>
    <row r="748" spans="4:29" ht="12.3" x14ac:dyDescent="0.35">
      <c r="D748" s="15"/>
      <c r="E748" s="15" t="s">
        <v>577</v>
      </c>
      <c r="F748" s="75" t="s">
        <v>288</v>
      </c>
      <c r="G748" s="75" t="str">
        <f t="shared" si="144"/>
        <v>Dollars</v>
      </c>
      <c r="H748" s="75" t="str">
        <f t="shared" si="145"/>
        <v>Nominal</v>
      </c>
      <c r="I748" s="75" t="str">
        <f t="shared" si="146"/>
        <v>Mid year</v>
      </c>
      <c r="J748" s="6"/>
      <c r="K748" s="105">
        <v>0</v>
      </c>
      <c r="L748" s="106">
        <v>0</v>
      </c>
      <c r="M748" s="107">
        <v>0</v>
      </c>
      <c r="N748" s="107">
        <v>0</v>
      </c>
      <c r="O748" s="107">
        <v>0</v>
      </c>
      <c r="P748" s="199">
        <v>0</v>
      </c>
      <c r="Q748" s="106">
        <v>0</v>
      </c>
      <c r="R748" s="107">
        <v>0</v>
      </c>
      <c r="S748" s="107">
        <v>10.534349611278472</v>
      </c>
      <c r="T748" s="103"/>
      <c r="U748" s="104"/>
      <c r="V748" s="103"/>
      <c r="W748" s="103"/>
      <c r="X748" s="103"/>
      <c r="Y748" s="103"/>
      <c r="Z748" s="104"/>
      <c r="AB748" s="101"/>
      <c r="AC748" s="101"/>
    </row>
    <row r="749" spans="4:29" ht="12.3" x14ac:dyDescent="0.35">
      <c r="D749" s="15"/>
      <c r="E749" s="15" t="s">
        <v>578</v>
      </c>
      <c r="F749" s="75" t="s">
        <v>288</v>
      </c>
      <c r="G749" s="75" t="str">
        <f t="shared" si="144"/>
        <v>Dollars</v>
      </c>
      <c r="H749" s="75" t="str">
        <f t="shared" si="145"/>
        <v>Nominal</v>
      </c>
      <c r="I749" s="75" t="str">
        <f t="shared" si="146"/>
        <v>Mid year</v>
      </c>
      <c r="J749" s="6"/>
      <c r="K749" s="105">
        <v>0</v>
      </c>
      <c r="L749" s="106">
        <v>0</v>
      </c>
      <c r="M749" s="107">
        <v>0</v>
      </c>
      <c r="N749" s="107">
        <v>0</v>
      </c>
      <c r="O749" s="107">
        <v>0</v>
      </c>
      <c r="P749" s="199">
        <v>0</v>
      </c>
      <c r="Q749" s="106">
        <v>0</v>
      </c>
      <c r="R749" s="107">
        <v>6.8511353342552752</v>
      </c>
      <c r="S749" s="107">
        <v>516.28847444875794</v>
      </c>
      <c r="T749" s="103"/>
      <c r="U749" s="104"/>
      <c r="V749" s="103"/>
      <c r="W749" s="103"/>
      <c r="X749" s="103"/>
      <c r="Y749" s="103"/>
      <c r="Z749" s="104"/>
      <c r="AB749" s="101"/>
      <c r="AC749" s="101"/>
    </row>
    <row r="750" spans="4:29" ht="12.3" x14ac:dyDescent="0.35">
      <c r="D750" s="15" t="s">
        <v>585</v>
      </c>
      <c r="E750" s="15" t="s">
        <v>576</v>
      </c>
      <c r="F750" s="75" t="s">
        <v>288</v>
      </c>
      <c r="G750" s="75" t="str">
        <f t="shared" si="144"/>
        <v>Dollars</v>
      </c>
      <c r="H750" s="75" t="str">
        <f t="shared" si="145"/>
        <v>Nominal</v>
      </c>
      <c r="I750" s="75" t="str">
        <f t="shared" si="146"/>
        <v>Mid year</v>
      </c>
      <c r="J750" s="6"/>
      <c r="K750" s="101"/>
      <c r="L750" s="102"/>
      <c r="M750" s="103"/>
      <c r="N750" s="103"/>
      <c r="O750" s="103"/>
      <c r="P750" s="104"/>
      <c r="Q750" s="102"/>
      <c r="R750" s="103"/>
      <c r="S750" s="103"/>
      <c r="T750" s="103"/>
      <c r="U750" s="104"/>
      <c r="V750" s="103"/>
      <c r="W750" s="103"/>
      <c r="X750" s="103"/>
      <c r="Y750" s="103"/>
      <c r="Z750" s="104"/>
      <c r="AB750" s="65">
        <f t="shared" si="147"/>
        <v>0</v>
      </c>
      <c r="AC750" s="65">
        <f t="shared" si="148"/>
        <v>0</v>
      </c>
    </row>
    <row r="751" spans="4:29" ht="12.3" x14ac:dyDescent="0.35">
      <c r="D751" s="15"/>
      <c r="E751" s="15" t="s">
        <v>577</v>
      </c>
      <c r="F751" s="75" t="s">
        <v>288</v>
      </c>
      <c r="G751" s="75" t="str">
        <f t="shared" si="144"/>
        <v>Dollars</v>
      </c>
      <c r="H751" s="75" t="str">
        <f t="shared" si="145"/>
        <v>Nominal</v>
      </c>
      <c r="I751" s="75" t="str">
        <f t="shared" si="146"/>
        <v>Mid year</v>
      </c>
      <c r="J751" s="6"/>
      <c r="K751" s="101"/>
      <c r="L751" s="102"/>
      <c r="M751" s="103"/>
      <c r="N751" s="103"/>
      <c r="O751" s="103"/>
      <c r="P751" s="104"/>
      <c r="Q751" s="102"/>
      <c r="R751" s="103"/>
      <c r="S751" s="103"/>
      <c r="T751" s="103"/>
      <c r="U751" s="104"/>
      <c r="V751" s="103"/>
      <c r="W751" s="103"/>
      <c r="X751" s="103"/>
      <c r="Y751" s="103"/>
      <c r="Z751" s="104"/>
      <c r="AB751" s="65">
        <f t="shared" si="147"/>
        <v>0</v>
      </c>
      <c r="AC751" s="65">
        <f t="shared" si="148"/>
        <v>0</v>
      </c>
    </row>
    <row r="752" spans="4:29" ht="12.3" x14ac:dyDescent="0.35">
      <c r="D752" s="15"/>
      <c r="E752" s="15" t="s">
        <v>578</v>
      </c>
      <c r="F752" s="75" t="s">
        <v>288</v>
      </c>
      <c r="G752" s="75" t="str">
        <f t="shared" si="144"/>
        <v>Dollars</v>
      </c>
      <c r="H752" s="75" t="str">
        <f t="shared" si="145"/>
        <v>Nominal</v>
      </c>
      <c r="I752" s="75" t="str">
        <f t="shared" si="146"/>
        <v>Mid year</v>
      </c>
      <c r="J752" s="6"/>
      <c r="K752" s="101"/>
      <c r="L752" s="102"/>
      <c r="M752" s="103"/>
      <c r="N752" s="103"/>
      <c r="O752" s="103"/>
      <c r="P752" s="104"/>
      <c r="Q752" s="102"/>
      <c r="R752" s="103"/>
      <c r="S752" s="103"/>
      <c r="T752" s="103"/>
      <c r="U752" s="104"/>
      <c r="V752" s="103"/>
      <c r="W752" s="103"/>
      <c r="X752" s="103"/>
      <c r="Y752" s="103"/>
      <c r="Z752" s="104"/>
      <c r="AB752" s="65">
        <f t="shared" si="147"/>
        <v>0</v>
      </c>
      <c r="AC752" s="65">
        <f t="shared" si="148"/>
        <v>0</v>
      </c>
    </row>
    <row r="753" spans="1:29" ht="12.3" x14ac:dyDescent="0.35">
      <c r="D753" s="15" t="s">
        <v>586</v>
      </c>
      <c r="E753" s="15" t="s">
        <v>576</v>
      </c>
      <c r="F753" s="75" t="s">
        <v>288</v>
      </c>
      <c r="G753" s="75" t="str">
        <f t="shared" si="144"/>
        <v>Dollars</v>
      </c>
      <c r="H753" s="75" t="str">
        <f t="shared" si="145"/>
        <v>Nominal</v>
      </c>
      <c r="I753" s="75" t="str">
        <f t="shared" si="146"/>
        <v>Mid year</v>
      </c>
      <c r="J753" s="6"/>
      <c r="K753" s="101"/>
      <c r="L753" s="102"/>
      <c r="M753" s="103"/>
      <c r="N753" s="103"/>
      <c r="O753" s="103"/>
      <c r="P753" s="104"/>
      <c r="Q753" s="102"/>
      <c r="R753" s="103"/>
      <c r="S753" s="103"/>
      <c r="T753" s="103"/>
      <c r="U753" s="104"/>
      <c r="V753" s="103"/>
      <c r="W753" s="103"/>
      <c r="X753" s="103"/>
      <c r="Y753" s="103"/>
      <c r="Z753" s="104"/>
      <c r="AB753" s="65">
        <f t="shared" si="147"/>
        <v>0</v>
      </c>
      <c r="AC753" s="65">
        <f t="shared" si="148"/>
        <v>0</v>
      </c>
    </row>
    <row r="754" spans="1:29" ht="12.3" x14ac:dyDescent="0.35">
      <c r="D754" s="15" t="s">
        <v>587</v>
      </c>
      <c r="E754" s="15" t="s">
        <v>576</v>
      </c>
      <c r="F754" s="75" t="s">
        <v>288</v>
      </c>
      <c r="G754" s="75" t="str">
        <f t="shared" si="144"/>
        <v>Dollars</v>
      </c>
      <c r="H754" s="75" t="str">
        <f t="shared" si="145"/>
        <v>Nominal</v>
      </c>
      <c r="I754" s="75" t="str">
        <f t="shared" si="146"/>
        <v>Mid year</v>
      </c>
      <c r="J754" s="6"/>
      <c r="K754" s="101"/>
      <c r="L754" s="102"/>
      <c r="M754" s="103"/>
      <c r="N754" s="103"/>
      <c r="O754" s="103"/>
      <c r="P754" s="104"/>
      <c r="Q754" s="102"/>
      <c r="R754" s="103"/>
      <c r="S754" s="103"/>
      <c r="T754" s="103"/>
      <c r="U754" s="104"/>
      <c r="V754" s="103"/>
      <c r="W754" s="103"/>
      <c r="X754" s="103"/>
      <c r="Y754" s="103"/>
      <c r="Z754" s="104"/>
      <c r="AB754" s="65">
        <f t="shared" si="147"/>
        <v>0</v>
      </c>
      <c r="AC754" s="65">
        <f t="shared" si="148"/>
        <v>0</v>
      </c>
    </row>
    <row r="755" spans="1:29" ht="12.3" x14ac:dyDescent="0.35">
      <c r="D755" s="15" t="s">
        <v>588</v>
      </c>
      <c r="E755" s="15" t="s">
        <v>576</v>
      </c>
      <c r="F755" s="75" t="s">
        <v>288</v>
      </c>
      <c r="G755" s="75" t="str">
        <f t="shared" si="144"/>
        <v>Dollars</v>
      </c>
      <c r="H755" s="75" t="str">
        <f t="shared" si="145"/>
        <v>Nominal</v>
      </c>
      <c r="I755" s="75" t="str">
        <f t="shared" si="146"/>
        <v>Mid year</v>
      </c>
      <c r="J755" s="6"/>
      <c r="K755" s="101"/>
      <c r="L755" s="102"/>
      <c r="M755" s="103"/>
      <c r="N755" s="103"/>
      <c r="O755" s="103"/>
      <c r="P755" s="104"/>
      <c r="Q755" s="102"/>
      <c r="R755" s="103"/>
      <c r="S755" s="103"/>
      <c r="T755" s="103"/>
      <c r="U755" s="104"/>
      <c r="V755" s="103"/>
      <c r="W755" s="103"/>
      <c r="X755" s="103"/>
      <c r="Y755" s="103"/>
      <c r="Z755" s="104"/>
      <c r="AB755" s="65">
        <f t="shared" si="147"/>
        <v>0</v>
      </c>
      <c r="AC755" s="65">
        <f t="shared" si="148"/>
        <v>0</v>
      </c>
    </row>
    <row r="756" spans="1:29" ht="12.3" x14ac:dyDescent="0.35">
      <c r="D756" s="15"/>
      <c r="E756" s="15" t="s">
        <v>577</v>
      </c>
      <c r="F756" s="75" t="s">
        <v>288</v>
      </c>
      <c r="G756" s="75" t="str">
        <f t="shared" si="144"/>
        <v>Dollars</v>
      </c>
      <c r="H756" s="75" t="str">
        <f t="shared" si="145"/>
        <v>Nominal</v>
      </c>
      <c r="I756" s="75" t="str">
        <f t="shared" si="146"/>
        <v>Mid year</v>
      </c>
      <c r="J756" s="6"/>
      <c r="K756" s="101"/>
      <c r="L756" s="102"/>
      <c r="M756" s="103"/>
      <c r="N756" s="103"/>
      <c r="O756" s="103"/>
      <c r="P756" s="104"/>
      <c r="Q756" s="102"/>
      <c r="R756" s="103"/>
      <c r="S756" s="103"/>
      <c r="T756" s="103"/>
      <c r="U756" s="104"/>
      <c r="V756" s="103"/>
      <c r="W756" s="103"/>
      <c r="X756" s="103"/>
      <c r="Y756" s="103"/>
      <c r="Z756" s="104"/>
      <c r="AB756" s="65">
        <f t="shared" si="147"/>
        <v>0</v>
      </c>
      <c r="AC756" s="65">
        <f t="shared" si="148"/>
        <v>0</v>
      </c>
    </row>
    <row r="757" spans="1:29" ht="12.3" x14ac:dyDescent="0.35">
      <c r="D757" s="15"/>
      <c r="E757" s="15" t="s">
        <v>578</v>
      </c>
      <c r="F757" s="75" t="s">
        <v>288</v>
      </c>
      <c r="G757" s="75" t="str">
        <f t="shared" si="144"/>
        <v>Dollars</v>
      </c>
      <c r="H757" s="75" t="str">
        <f t="shared" si="145"/>
        <v>Nominal</v>
      </c>
      <c r="I757" s="75" t="str">
        <f t="shared" si="146"/>
        <v>Mid year</v>
      </c>
      <c r="J757" s="6"/>
      <c r="K757" s="101"/>
      <c r="L757" s="102"/>
      <c r="M757" s="103"/>
      <c r="N757" s="103"/>
      <c r="O757" s="103"/>
      <c r="P757" s="104"/>
      <c r="Q757" s="102"/>
      <c r="R757" s="103"/>
      <c r="S757" s="103"/>
      <c r="T757" s="103"/>
      <c r="U757" s="104"/>
      <c r="V757" s="103"/>
      <c r="W757" s="103"/>
      <c r="X757" s="103"/>
      <c r="Y757" s="103"/>
      <c r="Z757" s="104"/>
      <c r="AB757" s="65">
        <f t="shared" si="147"/>
        <v>0</v>
      </c>
      <c r="AC757" s="65">
        <f t="shared" si="148"/>
        <v>0</v>
      </c>
    </row>
    <row r="758" spans="1:29" ht="12.3" x14ac:dyDescent="0.35">
      <c r="D758" s="15"/>
      <c r="E758" s="15" t="s">
        <v>589</v>
      </c>
      <c r="F758" s="75" t="s">
        <v>288</v>
      </c>
      <c r="G758" s="75" t="str">
        <f t="shared" si="144"/>
        <v>Dollars</v>
      </c>
      <c r="H758" s="75" t="str">
        <f t="shared" si="145"/>
        <v>Nominal</v>
      </c>
      <c r="I758" s="75" t="str">
        <f t="shared" si="146"/>
        <v>Mid year</v>
      </c>
      <c r="J758" s="6"/>
      <c r="K758" s="101"/>
      <c r="L758" s="102"/>
      <c r="M758" s="103"/>
      <c r="N758" s="103"/>
      <c r="O758" s="103"/>
      <c r="P758" s="104"/>
      <c r="Q758" s="102"/>
      <c r="R758" s="103"/>
      <c r="S758" s="103"/>
      <c r="T758" s="103"/>
      <c r="U758" s="104"/>
      <c r="V758" s="103"/>
      <c r="W758" s="103"/>
      <c r="X758" s="103"/>
      <c r="Y758" s="103"/>
      <c r="Z758" s="104"/>
      <c r="AB758" s="65">
        <f t="shared" si="147"/>
        <v>0</v>
      </c>
      <c r="AC758" s="65">
        <f t="shared" si="148"/>
        <v>0</v>
      </c>
    </row>
    <row r="759" spans="1:29" ht="12.3" x14ac:dyDescent="0.35">
      <c r="D759" s="15" t="s">
        <v>590</v>
      </c>
      <c r="E759" s="15" t="s">
        <v>576</v>
      </c>
      <c r="F759" s="75" t="s">
        <v>288</v>
      </c>
      <c r="G759" s="75" t="str">
        <f t="shared" si="144"/>
        <v>Dollars</v>
      </c>
      <c r="H759" s="75" t="str">
        <f t="shared" si="145"/>
        <v>Nominal</v>
      </c>
      <c r="I759" s="75" t="str">
        <f t="shared" si="146"/>
        <v>Mid year</v>
      </c>
      <c r="J759" s="6"/>
      <c r="K759" s="105">
        <v>0</v>
      </c>
      <c r="L759" s="106">
        <v>0</v>
      </c>
      <c r="M759" s="107">
        <v>0</v>
      </c>
      <c r="N759" s="107">
        <v>0</v>
      </c>
      <c r="O759" s="107">
        <v>0</v>
      </c>
      <c r="P759" s="199">
        <v>0</v>
      </c>
      <c r="Q759" s="106">
        <v>0</v>
      </c>
      <c r="R759" s="107">
        <v>0</v>
      </c>
      <c r="S759" s="107">
        <v>0</v>
      </c>
      <c r="T759" s="103"/>
      <c r="U759" s="104"/>
      <c r="V759" s="103"/>
      <c r="W759" s="103"/>
      <c r="X759" s="103"/>
      <c r="Y759" s="103"/>
      <c r="Z759" s="104"/>
      <c r="AB759" s="101"/>
      <c r="AC759" s="101"/>
    </row>
    <row r="760" spans="1:29" ht="12.3" x14ac:dyDescent="0.35">
      <c r="D760" s="15" t="s">
        <v>591</v>
      </c>
      <c r="E760" s="15" t="s">
        <v>576</v>
      </c>
      <c r="F760" s="75" t="s">
        <v>288</v>
      </c>
      <c r="G760" s="75" t="str">
        <f t="shared" si="144"/>
        <v>Dollars</v>
      </c>
      <c r="H760" s="75" t="str">
        <f t="shared" si="145"/>
        <v>Nominal</v>
      </c>
      <c r="I760" s="75" t="str">
        <f t="shared" si="146"/>
        <v>Mid year</v>
      </c>
      <c r="J760" s="6"/>
      <c r="K760" s="101"/>
      <c r="L760" s="102"/>
      <c r="M760" s="103"/>
      <c r="N760" s="103"/>
      <c r="O760" s="103"/>
      <c r="P760" s="104"/>
      <c r="Q760" s="102"/>
      <c r="R760" s="103"/>
      <c r="S760" s="103"/>
      <c r="T760" s="103"/>
      <c r="U760" s="104"/>
      <c r="V760" s="103"/>
      <c r="W760" s="103"/>
      <c r="X760" s="103"/>
      <c r="Y760" s="103"/>
      <c r="Z760" s="104"/>
      <c r="AB760" s="65">
        <f t="shared" si="147"/>
        <v>0</v>
      </c>
      <c r="AC760" s="65">
        <f t="shared" si="148"/>
        <v>0</v>
      </c>
    </row>
    <row r="761" spans="1:29" ht="12.3" x14ac:dyDescent="0.35">
      <c r="D761" s="15" t="s">
        <v>592</v>
      </c>
      <c r="E761" s="15" t="s">
        <v>576</v>
      </c>
      <c r="F761" s="75" t="s">
        <v>288</v>
      </c>
      <c r="G761" s="75" t="str">
        <f t="shared" si="144"/>
        <v>Dollars</v>
      </c>
      <c r="H761" s="75" t="str">
        <f t="shared" si="145"/>
        <v>Nominal</v>
      </c>
      <c r="I761" s="75" t="str">
        <f t="shared" si="146"/>
        <v>Mid year</v>
      </c>
      <c r="J761" s="6"/>
      <c r="K761" s="105">
        <v>0</v>
      </c>
      <c r="L761" s="106">
        <v>0</v>
      </c>
      <c r="M761" s="107">
        <v>0</v>
      </c>
      <c r="N761" s="107">
        <v>0</v>
      </c>
      <c r="O761" s="107">
        <v>0</v>
      </c>
      <c r="P761" s="199">
        <v>0</v>
      </c>
      <c r="Q761" s="106">
        <v>0</v>
      </c>
      <c r="R761" s="107">
        <v>0</v>
      </c>
      <c r="S761" s="107">
        <v>0</v>
      </c>
      <c r="T761" s="103"/>
      <c r="U761" s="104"/>
      <c r="V761" s="103"/>
      <c r="W761" s="103"/>
      <c r="X761" s="103"/>
      <c r="Y761" s="103"/>
      <c r="Z761" s="104"/>
      <c r="AB761" s="101"/>
      <c r="AC761" s="101"/>
    </row>
    <row r="762" spans="1:29" ht="12.3" x14ac:dyDescent="0.35">
      <c r="D762" s="15" t="s">
        <v>593</v>
      </c>
      <c r="E762" s="15" t="s">
        <v>576</v>
      </c>
      <c r="F762" s="75" t="s">
        <v>288</v>
      </c>
      <c r="G762" s="75" t="str">
        <f t="shared" si="144"/>
        <v>Dollars</v>
      </c>
      <c r="H762" s="75" t="str">
        <f t="shared" si="145"/>
        <v>Nominal</v>
      </c>
      <c r="I762" s="75" t="str">
        <f t="shared" si="146"/>
        <v>Mid year</v>
      </c>
      <c r="J762" s="6"/>
      <c r="K762" s="101"/>
      <c r="L762" s="102"/>
      <c r="M762" s="103"/>
      <c r="N762" s="103"/>
      <c r="O762" s="103"/>
      <c r="P762" s="104"/>
      <c r="Q762" s="102"/>
      <c r="R762" s="103"/>
      <c r="S762" s="103"/>
      <c r="T762" s="103"/>
      <c r="U762" s="104"/>
      <c r="V762" s="103"/>
      <c r="W762" s="103"/>
      <c r="X762" s="103"/>
      <c r="Y762" s="103"/>
      <c r="Z762" s="104"/>
      <c r="AB762" s="65">
        <f t="shared" si="147"/>
        <v>0</v>
      </c>
      <c r="AC762" s="65">
        <f t="shared" si="148"/>
        <v>0</v>
      </c>
    </row>
    <row r="763" spans="1:29" x14ac:dyDescent="0.35">
      <c r="J763" s="6"/>
      <c r="L763" s="97"/>
      <c r="M763" s="91"/>
      <c r="N763" s="91"/>
      <c r="O763" s="91"/>
      <c r="P763" s="89"/>
      <c r="Q763" s="97"/>
      <c r="R763" s="91"/>
      <c r="S763" s="91"/>
      <c r="T763" s="91"/>
      <c r="U763" s="89"/>
      <c r="V763" s="91"/>
      <c r="W763" s="91"/>
      <c r="X763" s="91"/>
      <c r="Y763" s="91"/>
      <c r="Z763" s="89"/>
    </row>
    <row r="764" spans="1:29" ht="12.3" x14ac:dyDescent="0.35">
      <c r="D764" s="74" t="s">
        <v>594</v>
      </c>
      <c r="E764" s="74"/>
      <c r="F764" s="67" t="s">
        <v>134</v>
      </c>
      <c r="G764" s="67" t="str">
        <f>G729</f>
        <v>Dollars</v>
      </c>
      <c r="H764" s="67" t="str">
        <f>H729</f>
        <v>Nominal</v>
      </c>
      <c r="I764" s="67" t="str">
        <f>I729</f>
        <v>Mid year</v>
      </c>
      <c r="J764" s="6"/>
      <c r="K764" s="66">
        <f t="shared" ref="K764:Z764" si="149">SUM(K729:K762)</f>
        <v>0</v>
      </c>
      <c r="L764" s="99">
        <f t="shared" si="149"/>
        <v>0</v>
      </c>
      <c r="M764" s="66">
        <f t="shared" si="149"/>
        <v>0</v>
      </c>
      <c r="N764" s="66">
        <f t="shared" si="149"/>
        <v>0</v>
      </c>
      <c r="O764" s="66">
        <f t="shared" si="149"/>
        <v>0</v>
      </c>
      <c r="P764" s="90">
        <f t="shared" si="149"/>
        <v>855137.28904210241</v>
      </c>
      <c r="Q764" s="99">
        <f t="shared" si="149"/>
        <v>1648731.1171839808</v>
      </c>
      <c r="R764" s="66">
        <f t="shared" si="149"/>
        <v>1068344.7168853909</v>
      </c>
      <c r="S764" s="66">
        <f t="shared" si="149"/>
        <v>2123902.6632233164</v>
      </c>
      <c r="T764" s="66">
        <f t="shared" si="149"/>
        <v>0</v>
      </c>
      <c r="U764" s="90">
        <f t="shared" si="149"/>
        <v>0</v>
      </c>
      <c r="V764" s="66">
        <f t="shared" si="149"/>
        <v>0</v>
      </c>
      <c r="W764" s="66">
        <f t="shared" si="149"/>
        <v>0</v>
      </c>
      <c r="X764" s="66">
        <f t="shared" si="149"/>
        <v>0</v>
      </c>
      <c r="Y764" s="66">
        <f t="shared" si="149"/>
        <v>0</v>
      </c>
      <c r="Z764" s="90">
        <f t="shared" si="149"/>
        <v>0</v>
      </c>
      <c r="AB764" s="66">
        <f>SUM(AB729:AB762)</f>
        <v>0</v>
      </c>
      <c r="AC764" s="66">
        <f>SUM(AC729:AC762)</f>
        <v>0</v>
      </c>
    </row>
    <row r="765" spans="1:29" s="6" customFormat="1" ht="11.25" customHeight="1" x14ac:dyDescent="0.35"/>
    <row r="766" spans="1:29" s="6" customFormat="1" ht="11.25" customHeight="1" x14ac:dyDescent="0.35">
      <c r="A766" s="70">
        <f>IF(SUM($Q766:$AC766)&gt;0,1,0)</f>
        <v>1</v>
      </c>
      <c r="D766" s="15" t="s">
        <v>139</v>
      </c>
      <c r="E766" s="15"/>
      <c r="K766" s="70">
        <f>IF(K764&lt;&gt;'2.1'!I188,1,0)</f>
        <v>1</v>
      </c>
      <c r="L766" s="70">
        <f>IF(L764&lt;&gt;'2.1'!J188,1,0)</f>
        <v>1</v>
      </c>
      <c r="M766" s="70">
        <f>IF(M764&lt;&gt;'2.1'!K188,1,0)</f>
        <v>1</v>
      </c>
      <c r="N766" s="70">
        <f>IF(N764&lt;&gt;'2.1'!L188,1,0)</f>
        <v>1</v>
      </c>
      <c r="O766" s="70">
        <f>IF(O764&lt;&gt;'2.1'!M188,1,0)</f>
        <v>1</v>
      </c>
      <c r="P766" s="70">
        <f>IF(P764&lt;&gt;'2.1'!N188,1,0)</f>
        <v>1</v>
      </c>
      <c r="Q766" s="70">
        <f>IF(Q764&lt;&gt;'2.1'!O188,1,0)</f>
        <v>1</v>
      </c>
      <c r="R766" s="70">
        <f>IF(R764&lt;&gt;'2.1'!P188,1,0)</f>
        <v>1</v>
      </c>
      <c r="S766" s="70">
        <f>IF(S764&lt;&gt;'2.1'!Q188,1,0)</f>
        <v>1</v>
      </c>
      <c r="T766" s="70">
        <f>IF(T764&lt;&gt;'2.1'!R188,1,0)</f>
        <v>0</v>
      </c>
      <c r="U766" s="70">
        <f>IF(U764&lt;&gt;'2.1'!S188,1,0)</f>
        <v>0</v>
      </c>
      <c r="V766" s="70">
        <f>IF(V764&lt;&gt;'2.1'!T188,1,0)</f>
        <v>0</v>
      </c>
      <c r="W766" s="70">
        <f>IF(W764&lt;&gt;'2.1'!U188,1,0)</f>
        <v>0</v>
      </c>
      <c r="X766" s="70">
        <f>IF(X764&lt;&gt;'2.1'!V188,1,0)</f>
        <v>0</v>
      </c>
      <c r="Y766" s="70">
        <f>IF(Y764&lt;&gt;'2.1'!W188,1,0)</f>
        <v>0</v>
      </c>
      <c r="Z766" s="70">
        <f>IF(Z764&lt;&gt;'2.1'!X188,1,0)</f>
        <v>0</v>
      </c>
      <c r="AB766" s="70">
        <f>IF(AB764&lt;&gt;'2.1'!Z188,1,0)</f>
        <v>1</v>
      </c>
      <c r="AC766" s="70">
        <f>IF(AC764&lt;&gt;'2.1'!AA188,1,0)</f>
        <v>1</v>
      </c>
    </row>
    <row r="768" spans="1:29" s="13" customFormat="1" ht="14.1" x14ac:dyDescent="0.35">
      <c r="C768" s="13" t="s">
        <v>261</v>
      </c>
    </row>
    <row r="769" spans="1:29" s="6" customFormat="1" ht="11.25" customHeight="1" x14ac:dyDescent="0.35"/>
    <row r="770" spans="1:29" ht="12.3" x14ac:dyDescent="0.35">
      <c r="D770" s="73" t="s">
        <v>534</v>
      </c>
      <c r="E770" s="73" t="s">
        <v>535</v>
      </c>
      <c r="F770" s="64" t="s">
        <v>65</v>
      </c>
      <c r="G770" s="64" t="s">
        <v>66</v>
      </c>
      <c r="H770" s="64" t="s">
        <v>67</v>
      </c>
      <c r="I770" s="64" t="s">
        <v>68</v>
      </c>
      <c r="J770" s="6"/>
      <c r="K770" s="64" t="str">
        <f t="shared" ref="K770:Z770" si="150">K$10</f>
        <v>RY09</v>
      </c>
      <c r="L770" s="96" t="str">
        <f t="shared" si="150"/>
        <v>RY10</v>
      </c>
      <c r="M770" s="64" t="str">
        <f t="shared" si="150"/>
        <v>RY11</v>
      </c>
      <c r="N770" s="64" t="str">
        <f t="shared" si="150"/>
        <v>RY12</v>
      </c>
      <c r="O770" s="64" t="str">
        <f t="shared" si="150"/>
        <v>RY13</v>
      </c>
      <c r="P770" s="88" t="str">
        <f t="shared" si="150"/>
        <v>RY14</v>
      </c>
      <c r="Q770" s="96" t="str">
        <f t="shared" si="150"/>
        <v>RY15</v>
      </c>
      <c r="R770" s="64" t="str">
        <f t="shared" si="150"/>
        <v>RY16</v>
      </c>
      <c r="S770" s="64" t="str">
        <f t="shared" si="150"/>
        <v>RY17</v>
      </c>
      <c r="T770" s="64" t="str">
        <f t="shared" si="150"/>
        <v>RY18</v>
      </c>
      <c r="U770" s="88" t="str">
        <f t="shared" si="150"/>
        <v>RY19</v>
      </c>
      <c r="V770" s="64" t="str">
        <f t="shared" si="150"/>
        <v>RY20</v>
      </c>
      <c r="W770" s="64" t="str">
        <f t="shared" si="150"/>
        <v>RY21</v>
      </c>
      <c r="X770" s="64" t="str">
        <f t="shared" si="150"/>
        <v>RY22</v>
      </c>
      <c r="Y770" s="64" t="str">
        <f t="shared" si="150"/>
        <v>RY23</v>
      </c>
      <c r="Z770" s="88" t="str">
        <f t="shared" si="150"/>
        <v>RY24</v>
      </c>
      <c r="AB770" s="72" t="str">
        <f>AB$10</f>
        <v>RY15-RY19</v>
      </c>
      <c r="AC770" s="72" t="str">
        <f>AC$10</f>
        <v>RY20-RY24</v>
      </c>
    </row>
    <row r="771" spans="1:29" x14ac:dyDescent="0.35">
      <c r="J771" s="6"/>
      <c r="L771" s="97"/>
      <c r="M771" s="91"/>
      <c r="N771" s="91"/>
      <c r="O771" s="91"/>
      <c r="P771" s="89"/>
      <c r="Q771" s="97"/>
      <c r="R771" s="91"/>
      <c r="S771" s="91"/>
      <c r="T771" s="91"/>
      <c r="U771" s="89"/>
      <c r="V771" s="91"/>
      <c r="W771" s="91"/>
      <c r="X771" s="91"/>
      <c r="Y771" s="91"/>
      <c r="Z771" s="89"/>
    </row>
    <row r="772" spans="1:29" ht="12.3" x14ac:dyDescent="0.35">
      <c r="D772" s="15" t="s">
        <v>257</v>
      </c>
      <c r="E772" s="15"/>
      <c r="F772" s="87" t="s">
        <v>31</v>
      </c>
      <c r="G772" s="75" t="str">
        <f>Dollars</f>
        <v>Dollars</v>
      </c>
      <c r="H772" s="75" t="str">
        <f>Nominal</f>
        <v>Nominal</v>
      </c>
      <c r="I772" s="75" t="str">
        <f>Mid_year</f>
        <v>Mid year</v>
      </c>
      <c r="J772" s="6"/>
      <c r="K772" s="105">
        <v>0</v>
      </c>
      <c r="L772" s="106">
        <v>0</v>
      </c>
      <c r="M772" s="107">
        <v>0</v>
      </c>
      <c r="N772" s="107">
        <v>0</v>
      </c>
      <c r="O772" s="107">
        <v>0</v>
      </c>
      <c r="P772" s="199">
        <v>0</v>
      </c>
      <c r="Q772" s="106">
        <v>0</v>
      </c>
      <c r="R772" s="107">
        <v>0</v>
      </c>
      <c r="S772" s="107">
        <v>0</v>
      </c>
      <c r="T772" s="103"/>
      <c r="U772" s="104"/>
      <c r="V772" s="103"/>
      <c r="W772" s="103"/>
      <c r="X772" s="103"/>
      <c r="Y772" s="103"/>
      <c r="Z772" s="104"/>
      <c r="AB772" s="101"/>
      <c r="AC772" s="101"/>
    </row>
    <row r="773" spans="1:29" ht="12.3" x14ac:dyDescent="0.35">
      <c r="D773" s="15" t="s">
        <v>258</v>
      </c>
      <c r="E773" s="15"/>
      <c r="F773" s="87" t="s">
        <v>31</v>
      </c>
      <c r="G773" s="75" t="str">
        <f>Dollars</f>
        <v>Dollars</v>
      </c>
      <c r="H773" s="75" t="str">
        <f>Nominal</f>
        <v>Nominal</v>
      </c>
      <c r="I773" s="75" t="str">
        <f>Mid_year</f>
        <v>Mid year</v>
      </c>
      <c r="J773" s="6"/>
      <c r="K773" s="105">
        <v>0</v>
      </c>
      <c r="L773" s="106">
        <v>0</v>
      </c>
      <c r="M773" s="107">
        <v>0</v>
      </c>
      <c r="N773" s="107">
        <v>0</v>
      </c>
      <c r="O773" s="107">
        <v>0</v>
      </c>
      <c r="P773" s="199">
        <v>0</v>
      </c>
      <c r="Q773" s="106">
        <v>0</v>
      </c>
      <c r="R773" s="107">
        <v>0</v>
      </c>
      <c r="S773" s="107">
        <v>0</v>
      </c>
      <c r="T773" s="103"/>
      <c r="U773" s="104"/>
      <c r="V773" s="103"/>
      <c r="W773" s="103"/>
      <c r="X773" s="103"/>
      <c r="Y773" s="103"/>
      <c r="Z773" s="104"/>
      <c r="AB773" s="101"/>
      <c r="AC773" s="101"/>
    </row>
    <row r="774" spans="1:29" ht="12.3" x14ac:dyDescent="0.35">
      <c r="D774" s="15" t="s">
        <v>259</v>
      </c>
      <c r="E774" s="15"/>
      <c r="F774" s="87" t="s">
        <v>31</v>
      </c>
      <c r="G774" s="75" t="str">
        <f>Dollars</f>
        <v>Dollars</v>
      </c>
      <c r="H774" s="75" t="str">
        <f>Nominal</f>
        <v>Nominal</v>
      </c>
      <c r="I774" s="75" t="str">
        <f>Mid_year</f>
        <v>Mid year</v>
      </c>
      <c r="J774" s="6"/>
      <c r="K774" s="105">
        <v>0</v>
      </c>
      <c r="L774" s="106">
        <v>0</v>
      </c>
      <c r="M774" s="107">
        <v>0</v>
      </c>
      <c r="N774" s="107">
        <v>0</v>
      </c>
      <c r="O774" s="107">
        <v>0</v>
      </c>
      <c r="P774" s="199">
        <v>0</v>
      </c>
      <c r="Q774" s="106">
        <v>0</v>
      </c>
      <c r="R774" s="107">
        <v>0</v>
      </c>
      <c r="S774" s="107">
        <v>0</v>
      </c>
      <c r="T774" s="103"/>
      <c r="U774" s="104"/>
      <c r="V774" s="103"/>
      <c r="W774" s="103"/>
      <c r="X774" s="103"/>
      <c r="Y774" s="103"/>
      <c r="Z774" s="104"/>
      <c r="AB774" s="101"/>
      <c r="AC774" s="101"/>
    </row>
    <row r="775" spans="1:29" ht="12.3" x14ac:dyDescent="0.35">
      <c r="D775" s="15" t="s">
        <v>595</v>
      </c>
      <c r="E775" s="15"/>
      <c r="F775" s="87" t="s">
        <v>31</v>
      </c>
      <c r="G775" s="75" t="str">
        <f>Dollars</f>
        <v>Dollars</v>
      </c>
      <c r="H775" s="75" t="str">
        <f>Nominal</f>
        <v>Nominal</v>
      </c>
      <c r="I775" s="75" t="str">
        <f>Mid_year</f>
        <v>Mid year</v>
      </c>
      <c r="J775" s="6"/>
      <c r="K775" s="105">
        <v>0</v>
      </c>
      <c r="L775" s="106">
        <v>0</v>
      </c>
      <c r="M775" s="107">
        <v>0</v>
      </c>
      <c r="N775" s="107">
        <v>0</v>
      </c>
      <c r="O775" s="107">
        <v>0</v>
      </c>
      <c r="P775" s="199">
        <v>0</v>
      </c>
      <c r="Q775" s="106">
        <v>0</v>
      </c>
      <c r="R775" s="107">
        <v>0</v>
      </c>
      <c r="S775" s="107">
        <v>0</v>
      </c>
      <c r="T775" s="103"/>
      <c r="U775" s="104"/>
      <c r="V775" s="103"/>
      <c r="W775" s="103"/>
      <c r="X775" s="103"/>
      <c r="Y775" s="103"/>
      <c r="Z775" s="104"/>
      <c r="AB775" s="101"/>
      <c r="AC775" s="101"/>
    </row>
    <row r="776" spans="1:29" x14ac:dyDescent="0.35">
      <c r="J776" s="6"/>
      <c r="L776" s="97"/>
      <c r="M776" s="91"/>
      <c r="N776" s="91"/>
      <c r="O776" s="91"/>
      <c r="P776" s="89"/>
      <c r="Q776" s="97"/>
      <c r="R776" s="91"/>
      <c r="S776" s="91"/>
      <c r="T776" s="91"/>
      <c r="U776" s="89"/>
      <c r="V776" s="91"/>
      <c r="W776" s="91"/>
      <c r="X776" s="91"/>
      <c r="Y776" s="91"/>
      <c r="Z776" s="89"/>
    </row>
    <row r="777" spans="1:29" ht="12.3" x14ac:dyDescent="0.35">
      <c r="D777" s="74" t="s">
        <v>596</v>
      </c>
      <c r="E777" s="74"/>
      <c r="F777" s="67" t="s">
        <v>134</v>
      </c>
      <c r="G777" s="67" t="str">
        <f>G772</f>
        <v>Dollars</v>
      </c>
      <c r="H777" s="67" t="str">
        <f>H772</f>
        <v>Nominal</v>
      </c>
      <c r="I777" s="67" t="str">
        <f>I772</f>
        <v>Mid year</v>
      </c>
      <c r="J777" s="6"/>
      <c r="K777" s="66">
        <f t="shared" ref="K777:Z777" si="151">SUM(K772:K775)</f>
        <v>0</v>
      </c>
      <c r="L777" s="99">
        <f t="shared" si="151"/>
        <v>0</v>
      </c>
      <c r="M777" s="66">
        <f t="shared" si="151"/>
        <v>0</v>
      </c>
      <c r="N777" s="66">
        <f t="shared" si="151"/>
        <v>0</v>
      </c>
      <c r="O777" s="66">
        <f t="shared" si="151"/>
        <v>0</v>
      </c>
      <c r="P777" s="90">
        <f t="shared" si="151"/>
        <v>0</v>
      </c>
      <c r="Q777" s="99">
        <f t="shared" si="151"/>
        <v>0</v>
      </c>
      <c r="R777" s="66">
        <f t="shared" si="151"/>
        <v>0</v>
      </c>
      <c r="S777" s="66">
        <f t="shared" si="151"/>
        <v>0</v>
      </c>
      <c r="T777" s="66">
        <f t="shared" si="151"/>
        <v>0</v>
      </c>
      <c r="U777" s="90">
        <f t="shared" si="151"/>
        <v>0</v>
      </c>
      <c r="V777" s="66">
        <f t="shared" si="151"/>
        <v>0</v>
      </c>
      <c r="W777" s="66">
        <f t="shared" si="151"/>
        <v>0</v>
      </c>
      <c r="X777" s="66">
        <f t="shared" si="151"/>
        <v>0</v>
      </c>
      <c r="Y777" s="66">
        <f t="shared" si="151"/>
        <v>0</v>
      </c>
      <c r="Z777" s="90">
        <f t="shared" si="151"/>
        <v>0</v>
      </c>
      <c r="AB777" s="66">
        <f>SUM(AB772:AB775)</f>
        <v>0</v>
      </c>
      <c r="AC777" s="66">
        <f>SUM(AC772:AC775)</f>
        <v>0</v>
      </c>
    </row>
    <row r="778" spans="1:29" s="6" customFormat="1" ht="11.25" customHeight="1" x14ac:dyDescent="0.35"/>
    <row r="779" spans="1:29" s="6" customFormat="1" ht="11.25" customHeight="1" x14ac:dyDescent="0.35">
      <c r="A779" s="70">
        <f>IF(SUM($Q779:$AC779)&gt;0,1,0)</f>
        <v>0</v>
      </c>
      <c r="D779" s="15" t="s">
        <v>139</v>
      </c>
      <c r="E779" s="15"/>
      <c r="K779" s="70">
        <f>IF(ISERROR(K777),1,0)</f>
        <v>0</v>
      </c>
      <c r="L779" s="70">
        <f t="shared" ref="L779:AC779" si="152">IF(ISERROR(L777),1,0)</f>
        <v>0</v>
      </c>
      <c r="M779" s="70">
        <f t="shared" si="152"/>
        <v>0</v>
      </c>
      <c r="N779" s="70">
        <f t="shared" si="152"/>
        <v>0</v>
      </c>
      <c r="O779" s="70">
        <f t="shared" si="152"/>
        <v>0</v>
      </c>
      <c r="P779" s="70">
        <f t="shared" si="152"/>
        <v>0</v>
      </c>
      <c r="Q779" s="70">
        <f t="shared" si="152"/>
        <v>0</v>
      </c>
      <c r="R779" s="70">
        <f t="shared" si="152"/>
        <v>0</v>
      </c>
      <c r="S779" s="70">
        <f t="shared" si="152"/>
        <v>0</v>
      </c>
      <c r="T779" s="70">
        <f t="shared" si="152"/>
        <v>0</v>
      </c>
      <c r="U779" s="70">
        <f t="shared" si="152"/>
        <v>0</v>
      </c>
      <c r="V779" s="70">
        <f t="shared" si="152"/>
        <v>0</v>
      </c>
      <c r="W779" s="70">
        <f t="shared" si="152"/>
        <v>0</v>
      </c>
      <c r="X779" s="70">
        <f t="shared" si="152"/>
        <v>0</v>
      </c>
      <c r="Y779" s="70">
        <f t="shared" si="152"/>
        <v>0</v>
      </c>
      <c r="Z779" s="70">
        <f t="shared" si="152"/>
        <v>0</v>
      </c>
      <c r="AB779" s="70">
        <f t="shared" si="152"/>
        <v>0</v>
      </c>
      <c r="AC779" s="70">
        <f t="shared" si="152"/>
        <v>0</v>
      </c>
    </row>
    <row r="781" spans="1:29" s="13" customFormat="1" ht="14.1" x14ac:dyDescent="0.35">
      <c r="C781" s="13" t="s">
        <v>260</v>
      </c>
    </row>
    <row r="782" spans="1:29" s="6" customFormat="1" ht="11.25" customHeight="1" x14ac:dyDescent="0.35"/>
    <row r="783" spans="1:29" ht="12.3" x14ac:dyDescent="0.35">
      <c r="D783" s="73" t="s">
        <v>534</v>
      </c>
      <c r="E783" s="73" t="s">
        <v>535</v>
      </c>
      <c r="F783" s="64" t="s">
        <v>65</v>
      </c>
      <c r="G783" s="64" t="s">
        <v>66</v>
      </c>
      <c r="H783" s="64" t="s">
        <v>67</v>
      </c>
      <c r="I783" s="64" t="s">
        <v>68</v>
      </c>
      <c r="J783" s="6"/>
      <c r="K783" s="64" t="str">
        <f t="shared" ref="K783:Z783" si="153">K$10</f>
        <v>RY09</v>
      </c>
      <c r="L783" s="96" t="str">
        <f t="shared" si="153"/>
        <v>RY10</v>
      </c>
      <c r="M783" s="64" t="str">
        <f t="shared" si="153"/>
        <v>RY11</v>
      </c>
      <c r="N783" s="64" t="str">
        <f t="shared" si="153"/>
        <v>RY12</v>
      </c>
      <c r="O783" s="64" t="str">
        <f t="shared" si="153"/>
        <v>RY13</v>
      </c>
      <c r="P783" s="88" t="str">
        <f t="shared" si="153"/>
        <v>RY14</v>
      </c>
      <c r="Q783" s="96" t="str">
        <f t="shared" si="153"/>
        <v>RY15</v>
      </c>
      <c r="R783" s="64" t="str">
        <f t="shared" si="153"/>
        <v>RY16</v>
      </c>
      <c r="S783" s="64" t="str">
        <f t="shared" si="153"/>
        <v>RY17</v>
      </c>
      <c r="T783" s="64" t="str">
        <f t="shared" si="153"/>
        <v>RY18</v>
      </c>
      <c r="U783" s="88" t="str">
        <f t="shared" si="153"/>
        <v>RY19</v>
      </c>
      <c r="V783" s="64" t="str">
        <f t="shared" si="153"/>
        <v>RY20</v>
      </c>
      <c r="W783" s="64" t="str">
        <f t="shared" si="153"/>
        <v>RY21</v>
      </c>
      <c r="X783" s="64" t="str">
        <f t="shared" si="153"/>
        <v>RY22</v>
      </c>
      <c r="Y783" s="64" t="str">
        <f t="shared" si="153"/>
        <v>RY23</v>
      </c>
      <c r="Z783" s="88" t="str">
        <f t="shared" si="153"/>
        <v>RY24</v>
      </c>
      <c r="AB783" s="72" t="str">
        <f>AB$10</f>
        <v>RY15-RY19</v>
      </c>
      <c r="AC783" s="72" t="str">
        <f>AC$10</f>
        <v>RY20-RY24</v>
      </c>
    </row>
    <row r="784" spans="1:29" x14ac:dyDescent="0.35">
      <c r="J784" s="6"/>
      <c r="L784" s="97"/>
      <c r="M784" s="91"/>
      <c r="N784" s="91"/>
      <c r="O784" s="91"/>
      <c r="P784" s="89"/>
      <c r="Q784" s="97"/>
      <c r="R784" s="91"/>
      <c r="S784" s="91"/>
      <c r="T784" s="91"/>
      <c r="U784" s="89"/>
      <c r="V784" s="91"/>
      <c r="W784" s="91"/>
      <c r="X784" s="91"/>
      <c r="Y784" s="91"/>
      <c r="Z784" s="89"/>
    </row>
    <row r="785" spans="1:29" ht="12.3" x14ac:dyDescent="0.35">
      <c r="D785" s="15" t="s">
        <v>31</v>
      </c>
      <c r="E785" s="15"/>
      <c r="F785" s="87" t="s">
        <v>31</v>
      </c>
      <c r="G785" s="75" t="str">
        <f>Dollars</f>
        <v>Dollars</v>
      </c>
      <c r="H785" s="75" t="str">
        <f>Nominal</f>
        <v>Nominal</v>
      </c>
      <c r="I785" s="75" t="str">
        <f>Mid_year</f>
        <v>Mid year</v>
      </c>
      <c r="J785" s="6"/>
      <c r="K785" s="105">
        <v>0</v>
      </c>
      <c r="L785" s="106">
        <v>0</v>
      </c>
      <c r="M785" s="107">
        <v>0</v>
      </c>
      <c r="N785" s="107">
        <v>0</v>
      </c>
      <c r="O785" s="107">
        <v>0</v>
      </c>
      <c r="P785" s="199">
        <v>0</v>
      </c>
      <c r="Q785" s="106">
        <v>0</v>
      </c>
      <c r="R785" s="107">
        <v>0</v>
      </c>
      <c r="S785" s="107">
        <v>0</v>
      </c>
      <c r="T785" s="103"/>
      <c r="U785" s="104"/>
      <c r="V785" s="103"/>
      <c r="W785" s="103"/>
      <c r="X785" s="103"/>
      <c r="Y785" s="103"/>
      <c r="Z785" s="104"/>
      <c r="AB785" s="101"/>
      <c r="AC785" s="101"/>
    </row>
    <row r="786" spans="1:29" ht="12.3" x14ac:dyDescent="0.35">
      <c r="D786" s="15" t="s">
        <v>31</v>
      </c>
      <c r="E786" s="15"/>
      <c r="F786" s="87" t="s">
        <v>31</v>
      </c>
      <c r="G786" s="75" t="str">
        <f>Dollars</f>
        <v>Dollars</v>
      </c>
      <c r="H786" s="75" t="str">
        <f>Nominal</f>
        <v>Nominal</v>
      </c>
      <c r="I786" s="75" t="str">
        <f>Mid_year</f>
        <v>Mid year</v>
      </c>
      <c r="J786" s="6"/>
      <c r="K786" s="105">
        <v>0</v>
      </c>
      <c r="L786" s="106">
        <v>0</v>
      </c>
      <c r="M786" s="107">
        <v>0</v>
      </c>
      <c r="N786" s="107">
        <v>0</v>
      </c>
      <c r="O786" s="107">
        <v>0</v>
      </c>
      <c r="P786" s="199">
        <v>0</v>
      </c>
      <c r="Q786" s="106">
        <v>0</v>
      </c>
      <c r="R786" s="107">
        <v>0</v>
      </c>
      <c r="S786" s="107">
        <v>0</v>
      </c>
      <c r="T786" s="103"/>
      <c r="U786" s="104"/>
      <c r="V786" s="103"/>
      <c r="W786" s="103"/>
      <c r="X786" s="103"/>
      <c r="Y786" s="103"/>
      <c r="Z786" s="104"/>
      <c r="AB786" s="101"/>
      <c r="AC786" s="101"/>
    </row>
    <row r="787" spans="1:29" ht="12.3" x14ac:dyDescent="0.35">
      <c r="D787" s="15" t="s">
        <v>31</v>
      </c>
      <c r="E787" s="15"/>
      <c r="F787" s="87" t="s">
        <v>31</v>
      </c>
      <c r="G787" s="75" t="str">
        <f>Dollars</f>
        <v>Dollars</v>
      </c>
      <c r="H787" s="75" t="str">
        <f>Nominal</f>
        <v>Nominal</v>
      </c>
      <c r="I787" s="75" t="str">
        <f>Mid_year</f>
        <v>Mid year</v>
      </c>
      <c r="J787" s="6"/>
      <c r="K787" s="105">
        <v>0</v>
      </c>
      <c r="L787" s="106">
        <v>0</v>
      </c>
      <c r="M787" s="107">
        <v>0</v>
      </c>
      <c r="N787" s="107">
        <v>0</v>
      </c>
      <c r="O787" s="107">
        <v>0</v>
      </c>
      <c r="P787" s="199">
        <v>0</v>
      </c>
      <c r="Q787" s="106">
        <v>0</v>
      </c>
      <c r="R787" s="107">
        <v>0</v>
      </c>
      <c r="S787" s="107">
        <v>0</v>
      </c>
      <c r="T787" s="103"/>
      <c r="U787" s="104"/>
      <c r="V787" s="103"/>
      <c r="W787" s="103"/>
      <c r="X787" s="103"/>
      <c r="Y787" s="103"/>
      <c r="Z787" s="104"/>
      <c r="AB787" s="101"/>
      <c r="AC787" s="101"/>
    </row>
    <row r="788" spans="1:29" ht="12.3" x14ac:dyDescent="0.35">
      <c r="D788" s="15" t="s">
        <v>31</v>
      </c>
      <c r="E788" s="15"/>
      <c r="F788" s="87" t="s">
        <v>31</v>
      </c>
      <c r="G788" s="75" t="str">
        <f>Dollars</f>
        <v>Dollars</v>
      </c>
      <c r="H788" s="75" t="str">
        <f>Nominal</f>
        <v>Nominal</v>
      </c>
      <c r="I788" s="75" t="str">
        <f>Mid_year</f>
        <v>Mid year</v>
      </c>
      <c r="J788" s="6"/>
      <c r="K788" s="105">
        <v>0</v>
      </c>
      <c r="L788" s="106">
        <v>0</v>
      </c>
      <c r="M788" s="107">
        <v>0</v>
      </c>
      <c r="N788" s="107">
        <v>0</v>
      </c>
      <c r="O788" s="107">
        <v>0</v>
      </c>
      <c r="P788" s="199">
        <v>0</v>
      </c>
      <c r="Q788" s="106">
        <v>0</v>
      </c>
      <c r="R788" s="107">
        <v>0</v>
      </c>
      <c r="S788" s="107">
        <v>0</v>
      </c>
      <c r="T788" s="103"/>
      <c r="U788" s="104"/>
      <c r="V788" s="103"/>
      <c r="W788" s="103"/>
      <c r="X788" s="103"/>
      <c r="Y788" s="103"/>
      <c r="Z788" s="104"/>
      <c r="AB788" s="101"/>
      <c r="AC788" s="101"/>
    </row>
    <row r="789" spans="1:29" x14ac:dyDescent="0.35">
      <c r="J789" s="6"/>
      <c r="L789" s="97"/>
      <c r="M789" s="91"/>
      <c r="N789" s="91"/>
      <c r="O789" s="91"/>
      <c r="P789" s="89"/>
      <c r="Q789" s="97"/>
      <c r="R789" s="91"/>
      <c r="S789" s="91"/>
      <c r="T789" s="91"/>
      <c r="U789" s="89"/>
      <c r="V789" s="91"/>
      <c r="W789" s="91"/>
      <c r="X789" s="91"/>
      <c r="Y789" s="91"/>
      <c r="Z789" s="89"/>
    </row>
    <row r="790" spans="1:29" ht="12.3" x14ac:dyDescent="0.35">
      <c r="D790" s="74" t="s">
        <v>597</v>
      </c>
      <c r="E790" s="74"/>
      <c r="F790" s="67" t="s">
        <v>134</v>
      </c>
      <c r="G790" s="67" t="str">
        <f>G785</f>
        <v>Dollars</v>
      </c>
      <c r="H790" s="67" t="str">
        <f>H785</f>
        <v>Nominal</v>
      </c>
      <c r="I790" s="67" t="str">
        <f>I785</f>
        <v>Mid year</v>
      </c>
      <c r="J790" s="6"/>
      <c r="K790" s="66">
        <f t="shared" ref="K790:Z790" si="154">SUM(K785:K788)</f>
        <v>0</v>
      </c>
      <c r="L790" s="99">
        <f t="shared" si="154"/>
        <v>0</v>
      </c>
      <c r="M790" s="66">
        <f t="shared" si="154"/>
        <v>0</v>
      </c>
      <c r="N790" s="66">
        <f t="shared" si="154"/>
        <v>0</v>
      </c>
      <c r="O790" s="66">
        <f t="shared" si="154"/>
        <v>0</v>
      </c>
      <c r="P790" s="90">
        <f t="shared" si="154"/>
        <v>0</v>
      </c>
      <c r="Q790" s="99">
        <f t="shared" si="154"/>
        <v>0</v>
      </c>
      <c r="R790" s="66">
        <f t="shared" si="154"/>
        <v>0</v>
      </c>
      <c r="S790" s="66">
        <f t="shared" si="154"/>
        <v>0</v>
      </c>
      <c r="T790" s="66">
        <f t="shared" si="154"/>
        <v>0</v>
      </c>
      <c r="U790" s="90">
        <f t="shared" si="154"/>
        <v>0</v>
      </c>
      <c r="V790" s="66">
        <f t="shared" si="154"/>
        <v>0</v>
      </c>
      <c r="W790" s="66">
        <f t="shared" si="154"/>
        <v>0</v>
      </c>
      <c r="X790" s="66">
        <f t="shared" si="154"/>
        <v>0</v>
      </c>
      <c r="Y790" s="66">
        <f t="shared" si="154"/>
        <v>0</v>
      </c>
      <c r="Z790" s="90">
        <f t="shared" si="154"/>
        <v>0</v>
      </c>
      <c r="AB790" s="66">
        <f>SUM(AB785:AB788)</f>
        <v>0</v>
      </c>
      <c r="AC790" s="66">
        <f>SUM(AC785:AC788)</f>
        <v>0</v>
      </c>
    </row>
    <row r="791" spans="1:29" s="6" customFormat="1" ht="11.25" customHeight="1" x14ac:dyDescent="0.35"/>
    <row r="792" spans="1:29" s="6" customFormat="1" ht="11.25" customHeight="1" x14ac:dyDescent="0.35">
      <c r="A792" s="70">
        <f>IF(SUM($Q792:$AC792)&gt;0,1,0)</f>
        <v>0</v>
      </c>
      <c r="D792" s="15" t="s">
        <v>139</v>
      </c>
      <c r="E792" s="15"/>
      <c r="K792" s="70">
        <f>IF(ISERROR(K790),1,0)</f>
        <v>0</v>
      </c>
      <c r="L792" s="70">
        <f t="shared" ref="L792:Z792" si="155">IF(ISERROR(L790),1,0)</f>
        <v>0</v>
      </c>
      <c r="M792" s="70">
        <f t="shared" si="155"/>
        <v>0</v>
      </c>
      <c r="N792" s="70">
        <f t="shared" si="155"/>
        <v>0</v>
      </c>
      <c r="O792" s="70">
        <f t="shared" si="155"/>
        <v>0</v>
      </c>
      <c r="P792" s="70">
        <f t="shared" si="155"/>
        <v>0</v>
      </c>
      <c r="Q792" s="70">
        <f t="shared" si="155"/>
        <v>0</v>
      </c>
      <c r="R792" s="70">
        <f t="shared" si="155"/>
        <v>0</v>
      </c>
      <c r="S792" s="70">
        <f t="shared" si="155"/>
        <v>0</v>
      </c>
      <c r="T792" s="70">
        <f t="shared" si="155"/>
        <v>0</v>
      </c>
      <c r="U792" s="70">
        <f t="shared" si="155"/>
        <v>0</v>
      </c>
      <c r="V792" s="70">
        <f t="shared" si="155"/>
        <v>0</v>
      </c>
      <c r="W792" s="70">
        <f t="shared" si="155"/>
        <v>0</v>
      </c>
      <c r="X792" s="70">
        <f t="shared" si="155"/>
        <v>0</v>
      </c>
      <c r="Y792" s="70">
        <f t="shared" si="155"/>
        <v>0</v>
      </c>
      <c r="Z792" s="70">
        <f t="shared" si="155"/>
        <v>0</v>
      </c>
      <c r="AB792" s="70">
        <f t="shared" ref="AB792:AC792" si="156">IF(ISERROR(AB790),1,0)</f>
        <v>0</v>
      </c>
      <c r="AC792" s="70">
        <f t="shared" si="156"/>
        <v>0</v>
      </c>
    </row>
    <row r="794" spans="1:29" s="4" customFormat="1" ht="15" x14ac:dyDescent="0.35">
      <c r="B794" s="4" t="s">
        <v>33</v>
      </c>
    </row>
  </sheetData>
  <conditionalFormatting sqref="B2">
    <cfRule type="cellIs" dxfId="884" priority="1" operator="notEqual">
      <formula>"No Errors Found"</formula>
    </cfRule>
  </conditionalFormatting>
  <hyperlinks>
    <hyperlink ref="B3:F3" location="TOC!A1" display="TOC!A1"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59999389629810485"/>
    <pageSetUpPr fitToPage="1"/>
  </sheetPr>
  <dimension ref="A1:AF253"/>
  <sheetViews>
    <sheetView showGridLines="0" zoomScaleNormal="100"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33203125" defaultRowHeight="10.199999999999999" outlineLevelRow="1" x14ac:dyDescent="0.35"/>
  <cols>
    <col min="1" max="1" width="3.33203125" style="7" customWidth="1"/>
    <col min="2" max="2" width="2.796875" style="7" customWidth="1"/>
    <col min="3" max="3" width="3.796875" style="7" customWidth="1"/>
    <col min="4" max="4" width="91.46484375" style="7" customWidth="1"/>
    <col min="5" max="5" width="11.796875" style="7" customWidth="1"/>
    <col min="6" max="6" width="9.1328125" style="7" customWidth="1"/>
    <col min="7" max="7" width="12" style="7" customWidth="1"/>
    <col min="8" max="8" width="10" style="7" customWidth="1"/>
    <col min="9" max="24" width="14.796875" style="7" customWidth="1"/>
    <col min="25" max="25" width="9.33203125" style="7"/>
    <col min="26" max="28" width="17.796875" style="7" customWidth="1"/>
    <col min="29" max="29" width="3.796875" style="7" customWidth="1"/>
    <col min="30" max="30" width="16.796875" style="7" customWidth="1"/>
    <col min="31" max="31" width="9.33203125" style="7"/>
    <col min="32" max="32" width="12.796875" style="7" customWidth="1"/>
    <col min="33" max="16384" width="9.33203125" style="7"/>
  </cols>
  <sheetData>
    <row r="1" spans="1:30" ht="18.899999999999999" x14ac:dyDescent="0.35">
      <c r="A1" s="70">
        <f>IF(SUM($A11:$A253)&gt;0,1,0)</f>
        <v>0</v>
      </c>
      <c r="B1" s="5" t="s">
        <v>1568</v>
      </c>
    </row>
    <row r="2" spans="1:30" x14ac:dyDescent="0.35">
      <c r="B2" s="18" t="str">
        <f>Title_Msg</f>
        <v>No Errors Found</v>
      </c>
    </row>
    <row r="3" spans="1:30" x14ac:dyDescent="0.35">
      <c r="B3" s="55" t="str">
        <f>TOC!B1</f>
        <v>Table of Contents</v>
      </c>
      <c r="C3" s="49"/>
      <c r="D3" s="49"/>
    </row>
    <row r="4" spans="1:30" ht="12.3" x14ac:dyDescent="0.35">
      <c r="B4" s="46" t="str">
        <f>Model_Name</f>
        <v>Rest RIN Population Model - Power and Water Corporation (PWC)</v>
      </c>
    </row>
    <row r="5" spans="1:30" ht="12.3" hidden="1" outlineLevel="1" x14ac:dyDescent="0.35">
      <c r="B5" s="15" t="str">
        <f>Lookup!B15</f>
        <v>Period Start Date</v>
      </c>
      <c r="O5" s="61">
        <f>Lookup!J15</f>
        <v>41821</v>
      </c>
      <c r="P5" s="61">
        <f>Lookup!K15</f>
        <v>42186</v>
      </c>
      <c r="Q5" s="61">
        <f>Lookup!L15</f>
        <v>42552</v>
      </c>
      <c r="R5" s="61">
        <f>Lookup!M15</f>
        <v>42917</v>
      </c>
      <c r="S5" s="61">
        <f>Lookup!N15</f>
        <v>43282</v>
      </c>
      <c r="T5" s="61">
        <f>Lookup!O15</f>
        <v>43647</v>
      </c>
      <c r="U5" s="61">
        <f>Lookup!P15</f>
        <v>44013</v>
      </c>
      <c r="V5" s="61">
        <f>Lookup!Q15</f>
        <v>44378</v>
      </c>
      <c r="W5" s="61">
        <f>Lookup!R15</f>
        <v>44743</v>
      </c>
      <c r="X5" s="61">
        <f>Lookup!S15</f>
        <v>45108</v>
      </c>
    </row>
    <row r="6" spans="1:30" ht="12.3" hidden="1" outlineLevel="1" x14ac:dyDescent="0.35">
      <c r="B6" s="15" t="str">
        <f>Lookup!B16</f>
        <v>Period End Date</v>
      </c>
      <c r="O6" s="61">
        <f>Lookup!J16</f>
        <v>42185</v>
      </c>
      <c r="P6" s="61">
        <f>Lookup!K16</f>
        <v>42551</v>
      </c>
      <c r="Q6" s="61">
        <f>Lookup!L16</f>
        <v>42916</v>
      </c>
      <c r="R6" s="61">
        <f>Lookup!M16</f>
        <v>43281</v>
      </c>
      <c r="S6" s="61">
        <f>Lookup!N16</f>
        <v>43646</v>
      </c>
      <c r="T6" s="61">
        <f>Lookup!O16</f>
        <v>44012</v>
      </c>
      <c r="U6" s="61">
        <f>Lookup!P16</f>
        <v>44377</v>
      </c>
      <c r="V6" s="61">
        <f>Lookup!Q16</f>
        <v>44742</v>
      </c>
      <c r="W6" s="61">
        <f>Lookup!R16</f>
        <v>45107</v>
      </c>
      <c r="X6" s="61">
        <f>Lookup!S16</f>
        <v>45473</v>
      </c>
    </row>
    <row r="7" spans="1:30" ht="12.3" hidden="1" outlineLevel="1" x14ac:dyDescent="0.35">
      <c r="B7" s="15" t="str">
        <f>Lookup!B17</f>
        <v>Period Counter</v>
      </c>
      <c r="O7" s="62">
        <f>Lookup!J17</f>
        <v>1</v>
      </c>
      <c r="P7" s="62">
        <f>Lookup!K17</f>
        <v>2</v>
      </c>
      <c r="Q7" s="62">
        <f>Lookup!L17</f>
        <v>3</v>
      </c>
      <c r="R7" s="62">
        <f>Lookup!M17</f>
        <v>4</v>
      </c>
      <c r="S7" s="62">
        <f>Lookup!N17</f>
        <v>5</v>
      </c>
      <c r="T7" s="62">
        <f>Lookup!O17</f>
        <v>6</v>
      </c>
      <c r="U7" s="62">
        <f>Lookup!P17</f>
        <v>7</v>
      </c>
      <c r="V7" s="62">
        <f>Lookup!Q17</f>
        <v>8</v>
      </c>
      <c r="W7" s="62">
        <f>Lookup!R17</f>
        <v>9</v>
      </c>
      <c r="X7" s="62">
        <f>Lookup!S17</f>
        <v>10</v>
      </c>
    </row>
    <row r="8" spans="1:30" ht="12.3" hidden="1" outlineLevel="1" x14ac:dyDescent="0.35">
      <c r="B8" s="15" t="str">
        <f>Lookup!B18</f>
        <v>Year</v>
      </c>
      <c r="O8" s="63">
        <f>Lookup!J18</f>
        <v>2015</v>
      </c>
      <c r="P8" s="63">
        <f>Lookup!K18</f>
        <v>2016</v>
      </c>
      <c r="Q8" s="63">
        <f>Lookup!L18</f>
        <v>2017</v>
      </c>
      <c r="R8" s="63">
        <f>Lookup!M18</f>
        <v>2018</v>
      </c>
      <c r="S8" s="63">
        <f>Lookup!N18</f>
        <v>2019</v>
      </c>
      <c r="T8" s="63">
        <f>Lookup!O18</f>
        <v>2020</v>
      </c>
      <c r="U8" s="63">
        <f>Lookup!P18</f>
        <v>2021</v>
      </c>
      <c r="V8" s="63">
        <f>Lookup!Q18</f>
        <v>2022</v>
      </c>
      <c r="W8" s="63">
        <f>Lookup!R18</f>
        <v>2023</v>
      </c>
      <c r="X8" s="63">
        <f>Lookup!S18</f>
        <v>2024</v>
      </c>
    </row>
    <row r="9" spans="1:30" ht="12.3" collapsed="1" x14ac:dyDescent="0.35">
      <c r="B9" s="15" t="str">
        <f>Lookup!B19</f>
        <v>Period Type</v>
      </c>
      <c r="I9" s="63" t="str">
        <f t="shared" ref="I9:N9" si="0">J9</f>
        <v>Actual</v>
      </c>
      <c r="J9" s="63" t="str">
        <f t="shared" si="0"/>
        <v>Actual</v>
      </c>
      <c r="K9" s="63" t="str">
        <f t="shared" si="0"/>
        <v>Actual</v>
      </c>
      <c r="L9" s="63" t="str">
        <f t="shared" si="0"/>
        <v>Actual</v>
      </c>
      <c r="M9" s="63" t="str">
        <f t="shared" si="0"/>
        <v>Actual</v>
      </c>
      <c r="N9" s="63" t="str">
        <f t="shared" si="0"/>
        <v>Actual</v>
      </c>
      <c r="O9" s="63" t="str">
        <f>Lookup!J19</f>
        <v>Actual</v>
      </c>
      <c r="P9" s="63" t="str">
        <f>Lookup!K19</f>
        <v>Actual</v>
      </c>
      <c r="Q9" s="63" t="str">
        <f>Lookup!L19</f>
        <v>Base Year</v>
      </c>
      <c r="R9" s="63" t="str">
        <f>Lookup!M19</f>
        <v>Forecast</v>
      </c>
      <c r="S9" s="63" t="str">
        <f>Lookup!N19</f>
        <v>Forecast</v>
      </c>
      <c r="T9" s="63" t="str">
        <f>Lookup!O19</f>
        <v>Forecast</v>
      </c>
      <c r="U9" s="63" t="str">
        <f>Lookup!P19</f>
        <v>Forecast</v>
      </c>
      <c r="V9" s="63" t="str">
        <f>Lookup!Q19</f>
        <v>Forecast</v>
      </c>
      <c r="W9" s="63" t="str">
        <f>Lookup!R19</f>
        <v>Forecast</v>
      </c>
      <c r="X9" s="63" t="str">
        <f>Lookup!S19</f>
        <v>Forecast</v>
      </c>
    </row>
    <row r="10" spans="1:30" ht="12.3" x14ac:dyDescent="0.35">
      <c r="B10" s="10" t="str">
        <f>Lookup!B20</f>
        <v>Regulatory Year</v>
      </c>
      <c r="E10" s="59" t="str">
        <f>Lookup!E20</f>
        <v>Source</v>
      </c>
      <c r="F10" s="59" t="str">
        <f>Lookup!F20</f>
        <v>Unit</v>
      </c>
      <c r="G10" s="59" t="str">
        <f>Lookup!G20</f>
        <v>Basis</v>
      </c>
      <c r="H10" s="59" t="str">
        <f>Lookup!H20</f>
        <v>Timing</v>
      </c>
      <c r="I10" s="59" t="s">
        <v>217</v>
      </c>
      <c r="J10" s="59" t="s">
        <v>216</v>
      </c>
      <c r="K10" s="59" t="s">
        <v>215</v>
      </c>
      <c r="L10" s="59" t="s">
        <v>214</v>
      </c>
      <c r="M10" s="59" t="s">
        <v>213</v>
      </c>
      <c r="N10" s="59" t="s">
        <v>212</v>
      </c>
      <c r="O10" s="59" t="str">
        <f>Lookup!J20</f>
        <v>RY15</v>
      </c>
      <c r="P10" s="59" t="str">
        <f>Lookup!K20</f>
        <v>RY16</v>
      </c>
      <c r="Q10" s="59" t="str">
        <f>Lookup!L20</f>
        <v>RY17</v>
      </c>
      <c r="R10" s="59" t="str">
        <f>Lookup!M20</f>
        <v>RY18</v>
      </c>
      <c r="S10" s="59" t="str">
        <f>Lookup!N20</f>
        <v>RY19</v>
      </c>
      <c r="T10" s="59" t="str">
        <f>Lookup!O20</f>
        <v>RY20</v>
      </c>
      <c r="U10" s="59" t="str">
        <f>Lookup!P20</f>
        <v>RY21</v>
      </c>
      <c r="V10" s="59" t="str">
        <f>Lookup!Q20</f>
        <v>RY22</v>
      </c>
      <c r="W10" s="59" t="str">
        <f>Lookup!R20</f>
        <v>RY23</v>
      </c>
      <c r="X10" s="59" t="str">
        <f>Lookup!S20</f>
        <v>RY24</v>
      </c>
      <c r="Z10" s="71" t="str">
        <f>Lookup!U20</f>
        <v>RY17 %</v>
      </c>
      <c r="AA10" s="59" t="str">
        <f>Lookup!V20</f>
        <v>RY15-RY17 Avg</v>
      </c>
      <c r="AB10" s="59" t="str">
        <f>Lookup!W20</f>
        <v>Custom %</v>
      </c>
      <c r="AC10" s="20" t="s">
        <v>35</v>
      </c>
      <c r="AD10" s="20" t="s">
        <v>625</v>
      </c>
    </row>
    <row r="11" spans="1:30" x14ac:dyDescent="0.35">
      <c r="B11" s="7" t="s">
        <v>209</v>
      </c>
    </row>
    <row r="12" spans="1:30" s="4" customFormat="1" ht="15" x14ac:dyDescent="0.35">
      <c r="B12" s="4" t="str">
        <f>CPI_Series_Inp!$C$24</f>
        <v>CPI Indexation Calculations</v>
      </c>
    </row>
    <row r="14" spans="1:30" ht="12.3" x14ac:dyDescent="0.35">
      <c r="D14" s="148" t="str">
        <f>CPI_Series_Inp!D32</f>
        <v>Real 2019 to Nominal</v>
      </c>
      <c r="E14" s="149" t="str">
        <f>CPI_Series_Inp!E32</f>
        <v>Calculated</v>
      </c>
      <c r="F14" s="136" t="str">
        <f>CPI_Series_Inp!F32</f>
        <v>Factor</v>
      </c>
      <c r="G14" s="136" t="str">
        <f>CPI_Series_Inp!G32</f>
        <v>N/A</v>
      </c>
      <c r="H14" s="136" t="str">
        <f>CPI_Series_Inp!H32</f>
        <v>N/A</v>
      </c>
      <c r="I14" s="223"/>
      <c r="J14" s="223"/>
      <c r="K14" s="223"/>
      <c r="L14" s="223"/>
      <c r="M14" s="223"/>
      <c r="N14" s="223"/>
      <c r="O14" s="159">
        <f>CPI_Series_Inp!J32</f>
        <v>0.92414709539685991</v>
      </c>
      <c r="P14" s="159">
        <f>CPI_Series_Inp!K32</f>
        <v>0.93585385884076477</v>
      </c>
      <c r="Q14" s="159">
        <f>CPI_Series_Inp!L32</f>
        <v>0.94968070361673007</v>
      </c>
      <c r="R14" s="159">
        <f>CPI_Series_Inp!M32</f>
        <v>0.9683594552339112</v>
      </c>
      <c r="S14" s="158">
        <f>CPI_Series_Inp!N32</f>
        <v>0.98893635286829751</v>
      </c>
      <c r="T14" s="161">
        <f>CPI_Series_Inp!O32</f>
        <v>1.0120517509373701</v>
      </c>
      <c r="U14" s="161">
        <f>CPI_Series_Inp!P32</f>
        <v>1.0365927373670369</v>
      </c>
      <c r="V14" s="161">
        <f>CPI_Series_Inp!Q32</f>
        <v>1.0617288119573469</v>
      </c>
      <c r="W14" s="161">
        <f>CPI_Series_Inp!R32</f>
        <v>1.0874744048502976</v>
      </c>
      <c r="X14" s="161">
        <f>CPI_Series_Inp!S32</f>
        <v>1.1138442961007426</v>
      </c>
    </row>
    <row r="16" spans="1:30" s="4" customFormat="1" ht="15" x14ac:dyDescent="0.35">
      <c r="B16" s="4" t="s">
        <v>1085</v>
      </c>
    </row>
    <row r="18" spans="3:32" s="13" customFormat="1" ht="14.1" x14ac:dyDescent="0.35">
      <c r="C18" s="13" t="s">
        <v>623</v>
      </c>
    </row>
    <row r="19" spans="3:32" s="6" customFormat="1" ht="11.25" customHeight="1" x14ac:dyDescent="0.35"/>
    <row r="20" spans="3:32" s="6" customFormat="1" ht="11.25" customHeight="1" x14ac:dyDescent="0.35">
      <c r="D20" s="73" t="s">
        <v>626</v>
      </c>
    </row>
    <row r="21" spans="3:32" s="6" customFormat="1" ht="12.3" x14ac:dyDescent="0.35">
      <c r="D21" s="79" t="s">
        <v>624</v>
      </c>
    </row>
    <row r="22" spans="3:32" s="6" customFormat="1" ht="11.25" customHeight="1" x14ac:dyDescent="0.35"/>
    <row r="23" spans="3:32" ht="36.9" x14ac:dyDescent="0.35">
      <c r="C23" s="6"/>
      <c r="D23" s="73" t="s">
        <v>1569</v>
      </c>
      <c r="E23" s="64" t="s">
        <v>65</v>
      </c>
      <c r="F23" s="64" t="s">
        <v>66</v>
      </c>
      <c r="G23" s="64" t="s">
        <v>67</v>
      </c>
      <c r="H23" s="64" t="s">
        <v>68</v>
      </c>
      <c r="I23" s="64" t="str">
        <f>Capex_Historical!K$10</f>
        <v>RY09</v>
      </c>
      <c r="J23" s="96" t="str">
        <f>Capex_Historical!L$10</f>
        <v>RY10</v>
      </c>
      <c r="K23" s="64" t="str">
        <f>Capex_Historical!M$10</f>
        <v>RY11</v>
      </c>
      <c r="L23" s="64" t="str">
        <f>Capex_Historical!N$10</f>
        <v>RY12</v>
      </c>
      <c r="M23" s="64" t="str">
        <f>Capex_Historical!O$10</f>
        <v>RY13</v>
      </c>
      <c r="N23" s="88" t="str">
        <f>Capex_Historical!P$10</f>
        <v>RY14</v>
      </c>
      <c r="O23" s="96" t="str">
        <f>Capex_Historical!Q$10</f>
        <v>RY15</v>
      </c>
      <c r="P23" s="64" t="str">
        <f>Capex_Historical!R$10</f>
        <v>RY16</v>
      </c>
      <c r="Q23" s="64" t="str">
        <f>Capex_Historical!S$10</f>
        <v>RY17</v>
      </c>
      <c r="R23" s="64" t="str">
        <f>Capex_Historical!T$10</f>
        <v>RY18</v>
      </c>
      <c r="S23" s="88" t="str">
        <f>Capex_Historical!U$10</f>
        <v>RY19</v>
      </c>
      <c r="T23" s="64" t="str">
        <f>Capex_Historical!V$10</f>
        <v>RY20</v>
      </c>
      <c r="U23" s="64" t="str">
        <f>Capex_Historical!W$10</f>
        <v>RY21</v>
      </c>
      <c r="V23" s="64" t="str">
        <f>Capex_Historical!X$10</f>
        <v>RY22</v>
      </c>
      <c r="W23" s="64" t="str">
        <f>Capex_Historical!Y$10</f>
        <v>RY23</v>
      </c>
      <c r="X23" s="88" t="str">
        <f>Capex_Historical!Z$10</f>
        <v>RY24</v>
      </c>
      <c r="Z23" s="72" t="str">
        <f t="shared" ref="Z23:AD23" si="1">Z$10</f>
        <v>RY17 %</v>
      </c>
      <c r="AA23" s="72" t="str">
        <f t="shared" si="1"/>
        <v>RY15-RY17 Avg</v>
      </c>
      <c r="AB23" s="72" t="str">
        <f t="shared" si="1"/>
        <v>Custom %</v>
      </c>
      <c r="AD23" s="72" t="str">
        <f t="shared" si="1"/>
        <v>Selected</v>
      </c>
      <c r="AE23" s="6"/>
      <c r="AF23" s="72" t="s">
        <v>1754</v>
      </c>
    </row>
    <row r="24" spans="3:32" x14ac:dyDescent="0.35">
      <c r="C24" s="6"/>
      <c r="J24" s="97"/>
      <c r="K24" s="91"/>
      <c r="L24" s="91"/>
      <c r="M24" s="91"/>
      <c r="N24" s="89"/>
      <c r="O24" s="97"/>
      <c r="P24" s="91"/>
      <c r="Q24" s="91"/>
      <c r="R24" s="91"/>
      <c r="S24" s="89"/>
      <c r="T24" s="91"/>
      <c r="U24" s="91"/>
      <c r="V24" s="91"/>
      <c r="W24" s="91"/>
      <c r="X24" s="89"/>
      <c r="AE24" s="6"/>
    </row>
    <row r="25" spans="3:32" ht="12.75" customHeight="1" x14ac:dyDescent="0.35">
      <c r="C25" s="6"/>
      <c r="D25" s="15" t="s">
        <v>1088</v>
      </c>
      <c r="E25" s="75" t="s">
        <v>287</v>
      </c>
      <c r="F25" s="75" t="str">
        <f t="shared" ref="F25:F37" si="2">Dollars</f>
        <v>Dollars</v>
      </c>
      <c r="G25" s="75" t="str">
        <f t="shared" ref="G25:G37" si="3">Nominal</f>
        <v>Nominal</v>
      </c>
      <c r="H25" s="75" t="str">
        <f t="shared" ref="H25:H37" si="4">Mid_year</f>
        <v>Mid year</v>
      </c>
      <c r="I25" s="172">
        <v>5659135.5303285979</v>
      </c>
      <c r="J25" s="173">
        <v>7143280.1823401479</v>
      </c>
      <c r="K25" s="174">
        <v>7495780.154067656</v>
      </c>
      <c r="L25" s="174">
        <v>7974789.9918125225</v>
      </c>
      <c r="M25" s="174">
        <v>8117763.1690203771</v>
      </c>
      <c r="N25" s="222">
        <v>10403609.739777705</v>
      </c>
      <c r="O25" s="173">
        <v>11302762.932000505</v>
      </c>
      <c r="P25" s="174">
        <v>13230658.798545824</v>
      </c>
      <c r="Q25" s="174">
        <v>14820644.3948</v>
      </c>
      <c r="R25" s="103"/>
      <c r="S25" s="104"/>
      <c r="T25" s="103"/>
      <c r="U25" s="103"/>
      <c r="V25" s="103"/>
      <c r="W25" s="103"/>
      <c r="X25" s="104"/>
      <c r="Z25" s="85">
        <f>IF(Q$39=0,0,Q25/Q$39)</f>
        <v>8.8322545238274153E-2</v>
      </c>
      <c r="AA25" s="85">
        <f>IF(AVERAGE(O$39:Q$39)=0,0,
AVERAGE(O25:Q25)/AVERAGE(O$39:Q$39))</f>
        <v>8.2550795171242697E-2</v>
      </c>
      <c r="AB25" s="226">
        <f>IF($AF$39=0,0,AF25/$AF$39)</f>
        <v>0.17552217776090814</v>
      </c>
      <c r="AD25" s="85">
        <f>IFERROR(INDEX(Z25:AB25,,MATCH(D$21,$Z$10:$AB$10,0)),"N/A")</f>
        <v>0.17552217776090814</v>
      </c>
      <c r="AE25" s="6"/>
      <c r="AF25" s="174">
        <f>SUM([11]Calc_Cost_of_Supply!$V$87:$AB$88)</f>
        <v>29050.720147636926</v>
      </c>
    </row>
    <row r="26" spans="3:32" ht="12.75" customHeight="1" x14ac:dyDescent="0.35">
      <c r="C26" s="6"/>
      <c r="D26" s="15" t="s">
        <v>1090</v>
      </c>
      <c r="E26" s="75" t="s">
        <v>287</v>
      </c>
      <c r="F26" s="75" t="str">
        <f t="shared" si="2"/>
        <v>Dollars</v>
      </c>
      <c r="G26" s="75" t="str">
        <f t="shared" si="3"/>
        <v>Nominal</v>
      </c>
      <c r="H26" s="75" t="str">
        <f t="shared" si="4"/>
        <v>Mid year</v>
      </c>
      <c r="I26" s="172">
        <v>60473141.494369708</v>
      </c>
      <c r="J26" s="173">
        <v>73996240.829947352</v>
      </c>
      <c r="K26" s="174">
        <v>71930091.097553134</v>
      </c>
      <c r="L26" s="174">
        <v>61771090.206290618</v>
      </c>
      <c r="M26" s="174">
        <v>81445776.498553991</v>
      </c>
      <c r="N26" s="222">
        <v>98343261.540578917</v>
      </c>
      <c r="O26" s="173">
        <v>100635791.87782542</v>
      </c>
      <c r="P26" s="174">
        <v>115259370.54754636</v>
      </c>
      <c r="Q26" s="174">
        <v>117670959.33919999</v>
      </c>
      <c r="R26" s="103"/>
      <c r="S26" s="104"/>
      <c r="T26" s="103"/>
      <c r="U26" s="103"/>
      <c r="V26" s="103"/>
      <c r="W26" s="103"/>
      <c r="X26" s="104"/>
      <c r="Z26" s="85">
        <f t="shared" ref="Z26:Z37" si="5">IF(Q$39=0,0,Q26/Q$39)</f>
        <v>0.70125146738654065</v>
      </c>
      <c r="AA26" s="85">
        <f t="shared" ref="AA26:AA37" si="6">IF(AVERAGE(O$39:Q$39)=0,0,
AVERAGE(O26:Q26)/AVERAGE(O$39:Q$39))</f>
        <v>0.69970275768068768</v>
      </c>
      <c r="AB26" s="226">
        <f t="shared" ref="AB26:AB37" si="7">IF($AF$39=0,0,AF26/$AF$39)</f>
        <v>0.66192224194635341</v>
      </c>
      <c r="AD26" s="85">
        <f t="shared" ref="AD26:AD37" si="8">IFERROR(INDEX(Z26:AB26,,MATCH(D$21,$Z$10:$AB$10,0)),"N/A")</f>
        <v>0.66192224194635341</v>
      </c>
      <c r="AE26" s="6"/>
      <c r="AF26" s="174">
        <f>SUM([11]Calc_Cost_of_Supply!$V$89:$W$89,[11]Calc_Cost_of_Supply!$Z$90:$AB$90,[11]Calc_Cost_of_Supply!$AA$95:$AB$105)</f>
        <v>109554.91810541242</v>
      </c>
    </row>
    <row r="27" spans="3:32" ht="12.75" customHeight="1" x14ac:dyDescent="0.35">
      <c r="C27" s="6"/>
      <c r="D27" s="15" t="s">
        <v>1092</v>
      </c>
      <c r="E27" s="75" t="s">
        <v>287</v>
      </c>
      <c r="F27" s="75" t="str">
        <f t="shared" si="2"/>
        <v>Dollars</v>
      </c>
      <c r="G27" s="75" t="str">
        <f t="shared" si="3"/>
        <v>Nominal</v>
      </c>
      <c r="H27" s="75" t="str">
        <f t="shared" si="4"/>
        <v>Mid year</v>
      </c>
      <c r="I27" s="172">
        <v>7629468.8594796993</v>
      </c>
      <c r="J27" s="173">
        <v>8779789.3392561246</v>
      </c>
      <c r="K27" s="174">
        <v>8179701.9274942782</v>
      </c>
      <c r="L27" s="174">
        <v>16988653.167344354</v>
      </c>
      <c r="M27" s="174">
        <v>8762386.0682639666</v>
      </c>
      <c r="N27" s="222">
        <v>10990374.895972637</v>
      </c>
      <c r="O27" s="173">
        <v>11472672.050784605</v>
      </c>
      <c r="P27" s="174">
        <v>13643571.806088876</v>
      </c>
      <c r="Q27" s="174">
        <v>11637791.251799999</v>
      </c>
      <c r="R27" s="103"/>
      <c r="S27" s="104"/>
      <c r="T27" s="103"/>
      <c r="U27" s="103"/>
      <c r="V27" s="103"/>
      <c r="W27" s="103"/>
      <c r="X27" s="104"/>
      <c r="Z27" s="85">
        <f t="shared" si="5"/>
        <v>6.9354564952070527E-2</v>
      </c>
      <c r="AA27" s="85">
        <f t="shared" si="6"/>
        <v>7.7096857394835863E-2</v>
      </c>
      <c r="AB27" s="226">
        <f t="shared" si="7"/>
        <v>0</v>
      </c>
      <c r="AD27" s="85">
        <f t="shared" si="8"/>
        <v>0</v>
      </c>
      <c r="AE27" s="6"/>
      <c r="AF27" s="174">
        <v>0</v>
      </c>
    </row>
    <row r="28" spans="3:32" ht="12.75" customHeight="1" x14ac:dyDescent="0.35">
      <c r="C28" s="6"/>
      <c r="D28" s="15" t="s">
        <v>1094</v>
      </c>
      <c r="E28" s="75" t="s">
        <v>287</v>
      </c>
      <c r="F28" s="75" t="str">
        <f t="shared" si="2"/>
        <v>Dollars</v>
      </c>
      <c r="G28" s="75" t="str">
        <f t="shared" si="3"/>
        <v>Nominal</v>
      </c>
      <c r="H28" s="75" t="str">
        <f t="shared" si="4"/>
        <v>Mid year</v>
      </c>
      <c r="I28" s="172">
        <v>0</v>
      </c>
      <c r="J28" s="173">
        <v>0</v>
      </c>
      <c r="K28" s="174">
        <v>0</v>
      </c>
      <c r="L28" s="174">
        <v>0</v>
      </c>
      <c r="M28" s="174">
        <v>0</v>
      </c>
      <c r="N28" s="222">
        <v>0</v>
      </c>
      <c r="O28" s="173">
        <v>0</v>
      </c>
      <c r="P28" s="174">
        <v>0</v>
      </c>
      <c r="Q28" s="174">
        <v>0</v>
      </c>
      <c r="R28" s="103"/>
      <c r="S28" s="104"/>
      <c r="T28" s="103"/>
      <c r="U28" s="103"/>
      <c r="V28" s="103"/>
      <c r="W28" s="103"/>
      <c r="X28" s="104"/>
      <c r="Z28" s="85">
        <f t="shared" si="5"/>
        <v>0</v>
      </c>
      <c r="AA28" s="85">
        <f t="shared" si="6"/>
        <v>0</v>
      </c>
      <c r="AB28" s="226">
        <f t="shared" si="7"/>
        <v>0</v>
      </c>
      <c r="AD28" s="85">
        <f t="shared" si="8"/>
        <v>0</v>
      </c>
      <c r="AE28" s="6"/>
      <c r="AF28" s="174">
        <v>0</v>
      </c>
    </row>
    <row r="29" spans="3:32" ht="12.75" customHeight="1" x14ac:dyDescent="0.35">
      <c r="C29" s="6"/>
      <c r="D29" s="15" t="s">
        <v>1096</v>
      </c>
      <c r="E29" s="75" t="s">
        <v>287</v>
      </c>
      <c r="F29" s="75" t="str">
        <f t="shared" si="2"/>
        <v>Dollars</v>
      </c>
      <c r="G29" s="75" t="str">
        <f t="shared" si="3"/>
        <v>Nominal</v>
      </c>
      <c r="H29" s="75" t="str">
        <f t="shared" si="4"/>
        <v>Mid year</v>
      </c>
      <c r="I29" s="172">
        <v>4971165.7392892186</v>
      </c>
      <c r="J29" s="173">
        <v>5675985.537411212</v>
      </c>
      <c r="K29" s="174">
        <v>5213312.9994973168</v>
      </c>
      <c r="L29" s="174">
        <v>10348745.193315836</v>
      </c>
      <c r="M29" s="174">
        <v>5627278.051281116</v>
      </c>
      <c r="N29" s="222">
        <v>7050998.7485606587</v>
      </c>
      <c r="O29" s="173">
        <v>7443215.5755582722</v>
      </c>
      <c r="P29" s="174">
        <v>9272946.9211424626</v>
      </c>
      <c r="Q29" s="174">
        <v>9321760.2272999994</v>
      </c>
      <c r="R29" s="103"/>
      <c r="S29" s="104"/>
      <c r="T29" s="103"/>
      <c r="U29" s="103"/>
      <c r="V29" s="103"/>
      <c r="W29" s="103"/>
      <c r="X29" s="104"/>
      <c r="Z29" s="85">
        <f t="shared" si="5"/>
        <v>5.5552347620250651E-2</v>
      </c>
      <c r="AA29" s="85">
        <f t="shared" si="6"/>
        <v>5.4618275494771738E-2</v>
      </c>
      <c r="AB29" s="226">
        <f t="shared" si="7"/>
        <v>0</v>
      </c>
      <c r="AD29" s="85">
        <f t="shared" si="8"/>
        <v>0</v>
      </c>
      <c r="AE29" s="6"/>
      <c r="AF29" s="174">
        <v>0</v>
      </c>
    </row>
    <row r="30" spans="3:32" ht="12.75" customHeight="1" x14ac:dyDescent="0.35">
      <c r="C30" s="6"/>
      <c r="D30" s="15" t="s">
        <v>1098</v>
      </c>
      <c r="E30" s="75" t="s">
        <v>287</v>
      </c>
      <c r="F30" s="75" t="str">
        <f t="shared" si="2"/>
        <v>Dollars</v>
      </c>
      <c r="G30" s="75" t="str">
        <f t="shared" si="3"/>
        <v>Nominal</v>
      </c>
      <c r="H30" s="75" t="str">
        <f t="shared" si="4"/>
        <v>Mid year</v>
      </c>
      <c r="I30" s="172">
        <v>0</v>
      </c>
      <c r="J30" s="173">
        <v>0</v>
      </c>
      <c r="K30" s="174">
        <v>0</v>
      </c>
      <c r="L30" s="174">
        <v>0</v>
      </c>
      <c r="M30" s="174">
        <v>0</v>
      </c>
      <c r="N30" s="222">
        <v>0</v>
      </c>
      <c r="O30" s="173">
        <v>0</v>
      </c>
      <c r="P30" s="174">
        <v>0</v>
      </c>
      <c r="Q30" s="174">
        <v>0</v>
      </c>
      <c r="R30" s="103"/>
      <c r="S30" s="104"/>
      <c r="T30" s="103"/>
      <c r="U30" s="103"/>
      <c r="V30" s="103"/>
      <c r="W30" s="103"/>
      <c r="X30" s="104"/>
      <c r="Z30" s="85">
        <f t="shared" si="5"/>
        <v>0</v>
      </c>
      <c r="AA30" s="85">
        <f t="shared" si="6"/>
        <v>0</v>
      </c>
      <c r="AB30" s="226">
        <f t="shared" si="7"/>
        <v>0</v>
      </c>
      <c r="AD30" s="85">
        <f t="shared" si="8"/>
        <v>0</v>
      </c>
      <c r="AE30" s="6"/>
      <c r="AF30" s="174">
        <v>0</v>
      </c>
    </row>
    <row r="31" spans="3:32" ht="12.75" customHeight="1" x14ac:dyDescent="0.35">
      <c r="C31" s="6"/>
      <c r="D31" s="15" t="s">
        <v>1100</v>
      </c>
      <c r="E31" s="75" t="s">
        <v>287</v>
      </c>
      <c r="F31" s="75" t="str">
        <f t="shared" si="2"/>
        <v>Dollars</v>
      </c>
      <c r="G31" s="75" t="str">
        <f t="shared" si="3"/>
        <v>Nominal</v>
      </c>
      <c r="H31" s="75" t="str">
        <f t="shared" si="4"/>
        <v>Mid year</v>
      </c>
      <c r="I31" s="172">
        <v>404957.74245464994</v>
      </c>
      <c r="J31" s="173">
        <v>545580.13530545449</v>
      </c>
      <c r="K31" s="174">
        <v>575087.66244261817</v>
      </c>
      <c r="L31" s="174">
        <v>606234.53610719997</v>
      </c>
      <c r="M31" s="174">
        <v>662862.48315054539</v>
      </c>
      <c r="N31" s="222">
        <v>839075.89093745453</v>
      </c>
      <c r="O31" s="173">
        <v>978303.29</v>
      </c>
      <c r="P31" s="174">
        <v>938660.19000000006</v>
      </c>
      <c r="Q31" s="174">
        <v>940171.11</v>
      </c>
      <c r="R31" s="103"/>
      <c r="S31" s="104"/>
      <c r="T31" s="103"/>
      <c r="U31" s="103"/>
      <c r="V31" s="103"/>
      <c r="W31" s="103"/>
      <c r="X31" s="104"/>
      <c r="Z31" s="85">
        <f t="shared" si="5"/>
        <v>5.6028808992831915E-3</v>
      </c>
      <c r="AA31" s="85">
        <f t="shared" si="6"/>
        <v>5.9932493777016746E-3</v>
      </c>
      <c r="AB31" s="226">
        <f t="shared" si="7"/>
        <v>6.284988143630283E-3</v>
      </c>
      <c r="AD31" s="85">
        <f t="shared" si="8"/>
        <v>6.284988143630283E-3</v>
      </c>
      <c r="AE31" s="6"/>
      <c r="AF31" s="174">
        <f>SUM([11]Calc_Cost_of_Supply!$X$89:$Y$89)</f>
        <v>1040.2299813105667</v>
      </c>
    </row>
    <row r="32" spans="3:32" ht="12.75" customHeight="1" x14ac:dyDescent="0.35">
      <c r="C32" s="6"/>
      <c r="D32" s="15" t="s">
        <v>1102</v>
      </c>
      <c r="E32" s="75" t="s">
        <v>287</v>
      </c>
      <c r="F32" s="75" t="str">
        <f t="shared" si="2"/>
        <v>Dollars</v>
      </c>
      <c r="G32" s="75" t="str">
        <f t="shared" si="3"/>
        <v>Nominal</v>
      </c>
      <c r="H32" s="75" t="str">
        <f t="shared" si="4"/>
        <v>Mid year</v>
      </c>
      <c r="I32" s="172">
        <v>0</v>
      </c>
      <c r="J32" s="173">
        <v>0</v>
      </c>
      <c r="K32" s="174">
        <v>0</v>
      </c>
      <c r="L32" s="174">
        <v>0</v>
      </c>
      <c r="M32" s="174">
        <v>0</v>
      </c>
      <c r="N32" s="222">
        <v>0</v>
      </c>
      <c r="O32" s="173">
        <v>0</v>
      </c>
      <c r="P32" s="174">
        <v>0</v>
      </c>
      <c r="Q32" s="174">
        <v>0</v>
      </c>
      <c r="R32" s="103"/>
      <c r="S32" s="104"/>
      <c r="T32" s="103"/>
      <c r="U32" s="103"/>
      <c r="V32" s="103"/>
      <c r="W32" s="103"/>
      <c r="X32" s="104"/>
      <c r="Z32" s="85">
        <f t="shared" si="5"/>
        <v>0</v>
      </c>
      <c r="AA32" s="85">
        <f t="shared" si="6"/>
        <v>0</v>
      </c>
      <c r="AB32" s="226">
        <f t="shared" si="7"/>
        <v>0</v>
      </c>
      <c r="AD32" s="85">
        <f t="shared" si="8"/>
        <v>0</v>
      </c>
      <c r="AE32" s="6"/>
      <c r="AF32" s="174">
        <v>0</v>
      </c>
    </row>
    <row r="33" spans="1:32" ht="12.75" customHeight="1" x14ac:dyDescent="0.35">
      <c r="C33" s="6"/>
      <c r="D33" s="15" t="s">
        <v>1104</v>
      </c>
      <c r="E33" s="75" t="s">
        <v>287</v>
      </c>
      <c r="F33" s="75" t="str">
        <f t="shared" si="2"/>
        <v>Dollars</v>
      </c>
      <c r="G33" s="75" t="str">
        <f t="shared" si="3"/>
        <v>Nominal</v>
      </c>
      <c r="H33" s="75" t="str">
        <f t="shared" si="4"/>
        <v>Mid year</v>
      </c>
      <c r="I33" s="172">
        <v>5372384.1948850136</v>
      </c>
      <c r="J33" s="173">
        <v>6963538.9535999773</v>
      </c>
      <c r="K33" s="174">
        <v>7187332.4959154939</v>
      </c>
      <c r="L33" s="174">
        <v>7472535.6126620378</v>
      </c>
      <c r="M33" s="174">
        <v>8146161.739905633</v>
      </c>
      <c r="N33" s="222">
        <v>10712171.817485778</v>
      </c>
      <c r="O33" s="173">
        <v>11668245.294041691</v>
      </c>
      <c r="P33" s="174">
        <v>13077884.28119017</v>
      </c>
      <c r="Q33" s="174">
        <v>13410023.02</v>
      </c>
      <c r="R33" s="103"/>
      <c r="S33" s="104"/>
      <c r="T33" s="103"/>
      <c r="U33" s="103"/>
      <c r="V33" s="103"/>
      <c r="W33" s="103"/>
      <c r="X33" s="104"/>
      <c r="Z33" s="85">
        <f t="shared" si="5"/>
        <v>7.9916050427996987E-2</v>
      </c>
      <c r="AA33" s="85">
        <f t="shared" si="6"/>
        <v>8.0037999818854691E-2</v>
      </c>
      <c r="AB33" s="226">
        <f t="shared" si="7"/>
        <v>0.15523751560274748</v>
      </c>
      <c r="AD33" s="85">
        <f t="shared" si="8"/>
        <v>0.15523751560274748</v>
      </c>
      <c r="AE33" s="6"/>
      <c r="AF33" s="174">
        <f>SUM([11]Calc_Cost_of_Supply!$Z$91,[11]Calc_Cost_of_Supply!$AB$91,[11]Calc_Cost_of_Supply!$AA$107:$AB$111)</f>
        <v>25693.400570342288</v>
      </c>
    </row>
    <row r="34" spans="1:32" ht="12.75" customHeight="1" x14ac:dyDescent="0.35">
      <c r="C34" s="6"/>
      <c r="D34" s="15" t="s">
        <v>1106</v>
      </c>
      <c r="E34" s="75" t="s">
        <v>287</v>
      </c>
      <c r="F34" s="75" t="str">
        <f t="shared" si="2"/>
        <v>Dollars</v>
      </c>
      <c r="G34" s="75" t="str">
        <f t="shared" si="3"/>
        <v>Nominal</v>
      </c>
      <c r="H34" s="75" t="str">
        <f t="shared" si="4"/>
        <v>Mid year</v>
      </c>
      <c r="I34" s="172">
        <v>0</v>
      </c>
      <c r="J34" s="173">
        <v>0</v>
      </c>
      <c r="K34" s="174">
        <v>0</v>
      </c>
      <c r="L34" s="174">
        <v>0</v>
      </c>
      <c r="M34" s="174">
        <v>0</v>
      </c>
      <c r="N34" s="222">
        <v>0</v>
      </c>
      <c r="O34" s="173">
        <v>0</v>
      </c>
      <c r="P34" s="174">
        <v>0</v>
      </c>
      <c r="Q34" s="174">
        <v>0</v>
      </c>
      <c r="R34" s="103"/>
      <c r="S34" s="104"/>
      <c r="T34" s="103"/>
      <c r="U34" s="103"/>
      <c r="V34" s="103"/>
      <c r="W34" s="103"/>
      <c r="X34" s="104"/>
      <c r="Z34" s="85">
        <f t="shared" si="5"/>
        <v>0</v>
      </c>
      <c r="AA34" s="85">
        <f t="shared" si="6"/>
        <v>0</v>
      </c>
      <c r="AB34" s="226">
        <f t="shared" si="7"/>
        <v>0</v>
      </c>
      <c r="AD34" s="85">
        <f t="shared" si="8"/>
        <v>0</v>
      </c>
      <c r="AE34" s="6"/>
      <c r="AF34" s="174">
        <v>0</v>
      </c>
    </row>
    <row r="35" spans="1:32" ht="12.75" customHeight="1" x14ac:dyDescent="0.35">
      <c r="C35" s="6"/>
      <c r="D35" s="15" t="s">
        <v>1108</v>
      </c>
      <c r="E35" s="75" t="s">
        <v>287</v>
      </c>
      <c r="F35" s="75" t="str">
        <f t="shared" si="2"/>
        <v>Dollars</v>
      </c>
      <c r="G35" s="75" t="str">
        <f t="shared" si="3"/>
        <v>Nominal</v>
      </c>
      <c r="H35" s="75" t="str">
        <f t="shared" si="4"/>
        <v>Mid year</v>
      </c>
      <c r="I35" s="172">
        <v>0</v>
      </c>
      <c r="J35" s="173">
        <v>0</v>
      </c>
      <c r="K35" s="174">
        <v>0</v>
      </c>
      <c r="L35" s="174">
        <v>0</v>
      </c>
      <c r="M35" s="174">
        <v>0</v>
      </c>
      <c r="N35" s="222">
        <v>0</v>
      </c>
      <c r="O35" s="173">
        <v>0</v>
      </c>
      <c r="P35" s="174">
        <v>0</v>
      </c>
      <c r="Q35" s="174">
        <v>0</v>
      </c>
      <c r="R35" s="103"/>
      <c r="S35" s="104"/>
      <c r="T35" s="103"/>
      <c r="U35" s="103"/>
      <c r="V35" s="103"/>
      <c r="W35" s="103"/>
      <c r="X35" s="104"/>
      <c r="Z35" s="85">
        <f t="shared" si="5"/>
        <v>0</v>
      </c>
      <c r="AA35" s="85">
        <f t="shared" si="6"/>
        <v>0</v>
      </c>
      <c r="AB35" s="226">
        <f t="shared" si="7"/>
        <v>0</v>
      </c>
      <c r="AD35" s="85">
        <f t="shared" si="8"/>
        <v>0</v>
      </c>
      <c r="AE35" s="6"/>
      <c r="AF35" s="174">
        <v>0</v>
      </c>
    </row>
    <row r="36" spans="1:32" ht="12.75" customHeight="1" x14ac:dyDescent="0.35">
      <c r="C36" s="6"/>
      <c r="D36" s="15" t="s">
        <v>1110</v>
      </c>
      <c r="E36" s="75" t="s">
        <v>287</v>
      </c>
      <c r="F36" s="75" t="str">
        <f t="shared" si="2"/>
        <v>Dollars</v>
      </c>
      <c r="G36" s="75" t="str">
        <f t="shared" si="3"/>
        <v>Nominal</v>
      </c>
      <c r="H36" s="75" t="str">
        <f t="shared" si="4"/>
        <v>Mid year</v>
      </c>
      <c r="I36" s="172">
        <v>0</v>
      </c>
      <c r="J36" s="173">
        <v>0</v>
      </c>
      <c r="K36" s="174">
        <v>0</v>
      </c>
      <c r="L36" s="174">
        <v>0</v>
      </c>
      <c r="M36" s="174">
        <v>0</v>
      </c>
      <c r="N36" s="222">
        <v>0</v>
      </c>
      <c r="O36" s="173">
        <v>0</v>
      </c>
      <c r="P36" s="174">
        <v>0</v>
      </c>
      <c r="Q36" s="174">
        <v>0</v>
      </c>
      <c r="R36" s="103"/>
      <c r="S36" s="104"/>
      <c r="T36" s="103"/>
      <c r="U36" s="103"/>
      <c r="V36" s="103"/>
      <c r="W36" s="103"/>
      <c r="X36" s="104"/>
      <c r="Z36" s="85">
        <f t="shared" si="5"/>
        <v>0</v>
      </c>
      <c r="AA36" s="85">
        <f t="shared" si="6"/>
        <v>0</v>
      </c>
      <c r="AB36" s="226">
        <f t="shared" si="7"/>
        <v>0</v>
      </c>
      <c r="AD36" s="85">
        <f t="shared" si="8"/>
        <v>0</v>
      </c>
      <c r="AE36" s="6"/>
      <c r="AF36" s="174">
        <v>0</v>
      </c>
    </row>
    <row r="37" spans="1:32" ht="12.75" customHeight="1" x14ac:dyDescent="0.35">
      <c r="C37" s="6"/>
      <c r="D37" s="15" t="s">
        <v>1112</v>
      </c>
      <c r="E37" s="75" t="s">
        <v>287</v>
      </c>
      <c r="F37" s="75" t="str">
        <f t="shared" si="2"/>
        <v>Dollars</v>
      </c>
      <c r="G37" s="75" t="str">
        <f t="shared" si="3"/>
        <v>Nominal</v>
      </c>
      <c r="H37" s="75" t="str">
        <f t="shared" si="4"/>
        <v>Mid year</v>
      </c>
      <c r="I37" s="172">
        <v>393247.70758427866</v>
      </c>
      <c r="J37" s="173">
        <v>39618.097445122839</v>
      </c>
      <c r="K37" s="174">
        <v>-801.10452837991249</v>
      </c>
      <c r="L37" s="174">
        <v>2593.7085744882124</v>
      </c>
      <c r="M37" s="174">
        <v>4782.1609542000033</v>
      </c>
      <c r="N37" s="222">
        <v>-4725.6041656602811</v>
      </c>
      <c r="O37" s="173">
        <v>4.6811671440772882</v>
      </c>
      <c r="P37" s="174">
        <v>2.2600999999999996</v>
      </c>
      <c r="Q37" s="174">
        <v>24.075399999999998</v>
      </c>
      <c r="R37" s="103"/>
      <c r="S37" s="104"/>
      <c r="T37" s="103"/>
      <c r="U37" s="103"/>
      <c r="V37" s="103"/>
      <c r="W37" s="103"/>
      <c r="X37" s="104"/>
      <c r="Z37" s="85">
        <f t="shared" si="5"/>
        <v>1.4347558371858774E-7</v>
      </c>
      <c r="AA37" s="85">
        <f t="shared" si="6"/>
        <v>6.5061905627491341E-8</v>
      </c>
      <c r="AB37" s="226">
        <f t="shared" si="7"/>
        <v>1.0330765463605564E-3</v>
      </c>
      <c r="AD37" s="85">
        <f t="shared" si="8"/>
        <v>1.0330765463605564E-3</v>
      </c>
      <c r="AE37" s="6"/>
      <c r="AF37" s="174">
        <f>SUM([11]Calc_Cost_of_Supply!$AA$93:$AB$93)</f>
        <v>170.98476114106131</v>
      </c>
    </row>
    <row r="38" spans="1:32" x14ac:dyDescent="0.35">
      <c r="C38" s="6"/>
    </row>
    <row r="39" spans="1:32" ht="12.3" x14ac:dyDescent="0.35">
      <c r="C39" s="6"/>
      <c r="D39" s="74" t="str">
        <f>"Total "&amp;D23</f>
        <v>Total SCS Revenue</v>
      </c>
      <c r="E39" s="67" t="s">
        <v>134</v>
      </c>
      <c r="F39" s="67" t="str">
        <f>F25</f>
        <v>Dollars</v>
      </c>
      <c r="G39" s="67" t="str">
        <f>G25</f>
        <v>Nominal</v>
      </c>
      <c r="H39" s="67" t="str">
        <f>H25</f>
        <v>Mid year</v>
      </c>
      <c r="I39" s="177">
        <f t="shared" ref="I39:X39" si="9">SUM(I25:I37)</f>
        <v>84903501.268391162</v>
      </c>
      <c r="J39" s="175">
        <f t="shared" si="9"/>
        <v>103144033.07530537</v>
      </c>
      <c r="K39" s="175">
        <f t="shared" si="9"/>
        <v>100580505.23244211</v>
      </c>
      <c r="L39" s="175">
        <f t="shared" si="9"/>
        <v>105164642.41610704</v>
      </c>
      <c r="M39" s="175">
        <f t="shared" si="9"/>
        <v>112767010.17112982</v>
      </c>
      <c r="N39" s="175">
        <f t="shared" si="9"/>
        <v>138334767.02914745</v>
      </c>
      <c r="O39" s="176">
        <f t="shared" si="9"/>
        <v>143500995.70137766</v>
      </c>
      <c r="P39" s="175">
        <f t="shared" si="9"/>
        <v>165423094.80461368</v>
      </c>
      <c r="Q39" s="175">
        <f t="shared" si="9"/>
        <v>167801373.41850001</v>
      </c>
      <c r="R39" s="175">
        <f t="shared" si="9"/>
        <v>0</v>
      </c>
      <c r="S39" s="177">
        <f t="shared" si="9"/>
        <v>0</v>
      </c>
      <c r="T39" s="175">
        <f t="shared" si="9"/>
        <v>0</v>
      </c>
      <c r="U39" s="175">
        <f t="shared" si="9"/>
        <v>0</v>
      </c>
      <c r="V39" s="175">
        <f t="shared" si="9"/>
        <v>0</v>
      </c>
      <c r="W39" s="175">
        <f t="shared" si="9"/>
        <v>0</v>
      </c>
      <c r="X39" s="175">
        <f t="shared" si="9"/>
        <v>0</v>
      </c>
      <c r="Z39" s="225">
        <f>SUM(Z25:Z37)</f>
        <v>0.99999999999999978</v>
      </c>
      <c r="AA39" s="225">
        <f>SUM(AA25:AA37)</f>
        <v>0.99999999999999989</v>
      </c>
      <c r="AB39" s="225">
        <f>SUM(AB25:AB37)</f>
        <v>0.99999999999999989</v>
      </c>
      <c r="AD39" s="225">
        <f>SUM(AD25:AD37)</f>
        <v>0.99999999999999989</v>
      </c>
      <c r="AF39" s="175">
        <f>SUM(AF25:AF37)</f>
        <v>165510.25356584328</v>
      </c>
    </row>
    <row r="40" spans="1:32" x14ac:dyDescent="0.35">
      <c r="AF40" s="188"/>
    </row>
    <row r="41" spans="1:32" ht="12.3" x14ac:dyDescent="0.35">
      <c r="A41" s="70">
        <f>IF(SUM($I41:$AD41)&gt;0,1,0)</f>
        <v>0</v>
      </c>
      <c r="B41" s="6"/>
      <c r="C41" s="6"/>
      <c r="D41" s="15" t="s">
        <v>139</v>
      </c>
      <c r="E41" s="6"/>
      <c r="F41" s="6"/>
      <c r="G41" s="6"/>
      <c r="H41" s="6"/>
      <c r="I41" s="70">
        <v>0</v>
      </c>
      <c r="J41" s="70">
        <v>0</v>
      </c>
      <c r="K41" s="70">
        <v>0</v>
      </c>
      <c r="L41" s="70">
        <v>0</v>
      </c>
      <c r="M41" s="70">
        <v>0</v>
      </c>
      <c r="N41" s="70">
        <v>0</v>
      </c>
      <c r="O41" s="70">
        <v>0</v>
      </c>
      <c r="P41" s="70">
        <v>0</v>
      </c>
      <c r="Q41" s="70">
        <v>0</v>
      </c>
      <c r="AF41" s="70">
        <f>IF(OR(ISERROR(AF39),ROUND(AF39-[11]Calc_Cost_of_Supply!$AB$119,1)&lt;&gt;0),1,0)</f>
        <v>0</v>
      </c>
    </row>
    <row r="43" spans="1:32" ht="12.3" x14ac:dyDescent="0.35">
      <c r="D43" s="73" t="s">
        <v>626</v>
      </c>
    </row>
    <row r="44" spans="1:32" ht="12.3" x14ac:dyDescent="0.35">
      <c r="D44" s="79" t="s">
        <v>624</v>
      </c>
    </row>
    <row r="46" spans="1:32" ht="12.3" x14ac:dyDescent="0.35">
      <c r="C46" s="6"/>
      <c r="D46" s="73" t="s">
        <v>1570</v>
      </c>
      <c r="E46" s="64" t="s">
        <v>65</v>
      </c>
      <c r="F46" s="64" t="s">
        <v>66</v>
      </c>
      <c r="G46" s="64" t="s">
        <v>67</v>
      </c>
      <c r="H46" s="64" t="s">
        <v>68</v>
      </c>
      <c r="I46" s="64" t="str">
        <f>Capex_Historical!K$10</f>
        <v>RY09</v>
      </c>
      <c r="J46" s="96" t="str">
        <f>Capex_Historical!L$10</f>
        <v>RY10</v>
      </c>
      <c r="K46" s="64" t="str">
        <f>Capex_Historical!M$10</f>
        <v>RY11</v>
      </c>
      <c r="L46" s="64" t="str">
        <f>Capex_Historical!N$10</f>
        <v>RY12</v>
      </c>
      <c r="M46" s="64" t="str">
        <f>Capex_Historical!O$10</f>
        <v>RY13</v>
      </c>
      <c r="N46" s="88" t="str">
        <f>Capex_Historical!P$10</f>
        <v>RY14</v>
      </c>
      <c r="O46" s="96" t="str">
        <f>Capex_Historical!Q$10</f>
        <v>RY15</v>
      </c>
      <c r="P46" s="64" t="str">
        <f>Capex_Historical!R$10</f>
        <v>RY16</v>
      </c>
      <c r="Q46" s="64" t="str">
        <f>Capex_Historical!S$10</f>
        <v>RY17</v>
      </c>
      <c r="R46" s="64" t="str">
        <f>Capex_Historical!T$10</f>
        <v>RY18</v>
      </c>
      <c r="S46" s="88" t="str">
        <f>Capex_Historical!U$10</f>
        <v>RY19</v>
      </c>
      <c r="T46" s="64" t="str">
        <f>Capex_Historical!V$10</f>
        <v>RY20</v>
      </c>
      <c r="U46" s="64" t="str">
        <f>Capex_Historical!W$10</f>
        <v>RY21</v>
      </c>
      <c r="V46" s="64" t="str">
        <f>Capex_Historical!X$10</f>
        <v>RY22</v>
      </c>
      <c r="W46" s="64" t="str">
        <f>Capex_Historical!Y$10</f>
        <v>RY23</v>
      </c>
      <c r="X46" s="88" t="str">
        <f>Capex_Historical!Z$10</f>
        <v>RY24</v>
      </c>
      <c r="Z46" s="72" t="str">
        <f t="shared" ref="Z46:AD46" si="10">Z$10</f>
        <v>RY17 %</v>
      </c>
      <c r="AA46" s="72" t="str">
        <f t="shared" si="10"/>
        <v>RY15-RY17 Avg</v>
      </c>
      <c r="AB46" s="72" t="str">
        <f t="shared" si="10"/>
        <v>Custom %</v>
      </c>
      <c r="AD46" s="72" t="str">
        <f t="shared" si="10"/>
        <v>Selected</v>
      </c>
      <c r="AE46" s="6"/>
    </row>
    <row r="47" spans="1:32" x14ac:dyDescent="0.35">
      <c r="C47" s="6"/>
      <c r="J47" s="97"/>
      <c r="K47" s="91"/>
      <c r="L47" s="91"/>
      <c r="M47" s="91"/>
      <c r="N47" s="89"/>
      <c r="O47" s="97"/>
      <c r="P47" s="91"/>
      <c r="Q47" s="91"/>
      <c r="R47" s="91"/>
      <c r="S47" s="89"/>
      <c r="T47" s="91"/>
      <c r="U47" s="91"/>
      <c r="V47" s="91"/>
      <c r="W47" s="91"/>
      <c r="X47" s="89"/>
      <c r="AE47" s="6"/>
    </row>
    <row r="48" spans="1:32" ht="12.75" customHeight="1" x14ac:dyDescent="0.35">
      <c r="C48" s="6"/>
      <c r="D48" s="15" t="s">
        <v>1088</v>
      </c>
      <c r="E48" s="75" t="s">
        <v>287</v>
      </c>
      <c r="F48" s="75" t="str">
        <f t="shared" ref="F48:F60" si="11">Dollars</f>
        <v>Dollars</v>
      </c>
      <c r="G48" s="75" t="str">
        <f t="shared" ref="G48:G60" si="12">Nominal</f>
        <v>Nominal</v>
      </c>
      <c r="H48" s="75" t="str">
        <f t="shared" ref="H48:H60" si="13">Mid_year</f>
        <v>Mid year</v>
      </c>
      <c r="I48" s="172">
        <v>0</v>
      </c>
      <c r="J48" s="173">
        <v>0</v>
      </c>
      <c r="K48" s="174">
        <v>0</v>
      </c>
      <c r="L48" s="174">
        <v>0</v>
      </c>
      <c r="M48" s="174">
        <v>0</v>
      </c>
      <c r="N48" s="222">
        <v>0</v>
      </c>
      <c r="O48" s="173">
        <v>0</v>
      </c>
      <c r="P48" s="174">
        <v>0</v>
      </c>
      <c r="Q48" s="174">
        <v>0</v>
      </c>
      <c r="R48" s="103"/>
      <c r="S48" s="104"/>
      <c r="T48" s="103"/>
      <c r="U48" s="103"/>
      <c r="V48" s="103"/>
      <c r="W48" s="103"/>
      <c r="X48" s="104"/>
      <c r="Z48" s="85">
        <f t="shared" ref="Z48:Z60" si="14">IF(Q$62=0,0,Q48/Q$62)</f>
        <v>0</v>
      </c>
      <c r="AA48" s="85">
        <f t="shared" ref="AA48:AA60" si="15">IF(AVERAGE(O$62:Q$62)=0,0,
AVERAGE(O48:Q48)/AVERAGE(O$62:Q$62))</f>
        <v>0</v>
      </c>
      <c r="AB48" s="226">
        <f>AA25</f>
        <v>8.2550795171242697E-2</v>
      </c>
      <c r="AD48" s="85">
        <f>IFERROR(INDEX(Z48:AB48,,MATCH(D$44,$Z$10:$AB$10,0)),"N/A")</f>
        <v>8.2550795171242697E-2</v>
      </c>
      <c r="AE48" s="6"/>
    </row>
    <row r="49" spans="1:31" ht="12.75" customHeight="1" x14ac:dyDescent="0.35">
      <c r="C49" s="6"/>
      <c r="D49" s="15" t="s">
        <v>1090</v>
      </c>
      <c r="E49" s="75" t="s">
        <v>287</v>
      </c>
      <c r="F49" s="75" t="str">
        <f t="shared" si="11"/>
        <v>Dollars</v>
      </c>
      <c r="G49" s="75" t="str">
        <f t="shared" si="12"/>
        <v>Nominal</v>
      </c>
      <c r="H49" s="75" t="str">
        <f t="shared" si="13"/>
        <v>Mid year</v>
      </c>
      <c r="I49" s="172">
        <v>0</v>
      </c>
      <c r="J49" s="173">
        <v>0</v>
      </c>
      <c r="K49" s="174">
        <v>0</v>
      </c>
      <c r="L49" s="174">
        <v>0</v>
      </c>
      <c r="M49" s="174">
        <v>0</v>
      </c>
      <c r="N49" s="222">
        <v>0</v>
      </c>
      <c r="O49" s="173">
        <v>0</v>
      </c>
      <c r="P49" s="174">
        <v>0</v>
      </c>
      <c r="Q49" s="174">
        <v>0</v>
      </c>
      <c r="R49" s="103"/>
      <c r="S49" s="104"/>
      <c r="T49" s="103"/>
      <c r="U49" s="103"/>
      <c r="V49" s="103"/>
      <c r="W49" s="103"/>
      <c r="X49" s="104"/>
      <c r="Z49" s="85">
        <f t="shared" si="14"/>
        <v>0</v>
      </c>
      <c r="AA49" s="85">
        <f t="shared" si="15"/>
        <v>0</v>
      </c>
      <c r="AB49" s="226">
        <f t="shared" ref="AB49:AB60" si="16">AA26</f>
        <v>0.69970275768068768</v>
      </c>
      <c r="AD49" s="85">
        <f t="shared" ref="AD49:AD60" si="17">IFERROR(INDEX(Z49:AB49,,MATCH(D$44,$Z$10:$AB$10,0)),"N/A")</f>
        <v>0.69970275768068768</v>
      </c>
      <c r="AE49" s="6"/>
    </row>
    <row r="50" spans="1:31" ht="12.75" customHeight="1" x14ac:dyDescent="0.35">
      <c r="C50" s="6"/>
      <c r="D50" s="15" t="s">
        <v>1092</v>
      </c>
      <c r="E50" s="75" t="s">
        <v>287</v>
      </c>
      <c r="F50" s="75" t="str">
        <f t="shared" si="11"/>
        <v>Dollars</v>
      </c>
      <c r="G50" s="75" t="str">
        <f t="shared" si="12"/>
        <v>Nominal</v>
      </c>
      <c r="H50" s="75" t="str">
        <f t="shared" si="13"/>
        <v>Mid year</v>
      </c>
      <c r="I50" s="172">
        <v>0</v>
      </c>
      <c r="J50" s="173">
        <v>0</v>
      </c>
      <c r="K50" s="174">
        <v>0</v>
      </c>
      <c r="L50" s="174">
        <v>0</v>
      </c>
      <c r="M50" s="174">
        <v>0</v>
      </c>
      <c r="N50" s="222">
        <v>0</v>
      </c>
      <c r="O50" s="173">
        <v>0</v>
      </c>
      <c r="P50" s="174">
        <v>0</v>
      </c>
      <c r="Q50" s="174">
        <v>0</v>
      </c>
      <c r="R50" s="103"/>
      <c r="S50" s="104"/>
      <c r="T50" s="103"/>
      <c r="U50" s="103"/>
      <c r="V50" s="103"/>
      <c r="W50" s="103"/>
      <c r="X50" s="104"/>
      <c r="Z50" s="85">
        <f t="shared" si="14"/>
        <v>0</v>
      </c>
      <c r="AA50" s="85">
        <f t="shared" si="15"/>
        <v>0</v>
      </c>
      <c r="AB50" s="226">
        <f t="shared" si="16"/>
        <v>7.7096857394835863E-2</v>
      </c>
      <c r="AD50" s="85">
        <f t="shared" si="17"/>
        <v>7.7096857394835863E-2</v>
      </c>
      <c r="AE50" s="6"/>
    </row>
    <row r="51" spans="1:31" ht="12.75" customHeight="1" x14ac:dyDescent="0.35">
      <c r="C51" s="6"/>
      <c r="D51" s="15" t="s">
        <v>1094</v>
      </c>
      <c r="E51" s="75" t="s">
        <v>287</v>
      </c>
      <c r="F51" s="75" t="str">
        <f t="shared" si="11"/>
        <v>Dollars</v>
      </c>
      <c r="G51" s="75" t="str">
        <f t="shared" si="12"/>
        <v>Nominal</v>
      </c>
      <c r="H51" s="75" t="str">
        <f t="shared" si="13"/>
        <v>Mid year</v>
      </c>
      <c r="I51" s="172">
        <v>0</v>
      </c>
      <c r="J51" s="173">
        <v>0</v>
      </c>
      <c r="K51" s="174">
        <v>0</v>
      </c>
      <c r="L51" s="174">
        <v>0</v>
      </c>
      <c r="M51" s="174">
        <v>0</v>
      </c>
      <c r="N51" s="222">
        <v>0</v>
      </c>
      <c r="O51" s="173">
        <v>0</v>
      </c>
      <c r="P51" s="174">
        <v>0</v>
      </c>
      <c r="Q51" s="174">
        <v>0</v>
      </c>
      <c r="R51" s="103"/>
      <c r="S51" s="104"/>
      <c r="T51" s="103"/>
      <c r="U51" s="103"/>
      <c r="V51" s="103"/>
      <c r="W51" s="103"/>
      <c r="X51" s="104"/>
      <c r="Z51" s="85">
        <f t="shared" si="14"/>
        <v>0</v>
      </c>
      <c r="AA51" s="85">
        <f t="shared" si="15"/>
        <v>0</v>
      </c>
      <c r="AB51" s="226">
        <f t="shared" si="16"/>
        <v>0</v>
      </c>
      <c r="AD51" s="85">
        <f t="shared" si="17"/>
        <v>0</v>
      </c>
      <c r="AE51" s="6"/>
    </row>
    <row r="52" spans="1:31" ht="12.75" customHeight="1" x14ac:dyDescent="0.35">
      <c r="C52" s="6"/>
      <c r="D52" s="15" t="s">
        <v>1096</v>
      </c>
      <c r="E52" s="75" t="s">
        <v>287</v>
      </c>
      <c r="F52" s="75" t="str">
        <f t="shared" si="11"/>
        <v>Dollars</v>
      </c>
      <c r="G52" s="75" t="str">
        <f t="shared" si="12"/>
        <v>Nominal</v>
      </c>
      <c r="H52" s="75" t="str">
        <f t="shared" si="13"/>
        <v>Mid year</v>
      </c>
      <c r="I52" s="172">
        <v>0</v>
      </c>
      <c r="J52" s="173">
        <v>0</v>
      </c>
      <c r="K52" s="174">
        <v>0</v>
      </c>
      <c r="L52" s="174">
        <v>0</v>
      </c>
      <c r="M52" s="174">
        <v>0</v>
      </c>
      <c r="N52" s="222">
        <v>0</v>
      </c>
      <c r="O52" s="173">
        <v>0</v>
      </c>
      <c r="P52" s="174">
        <v>0</v>
      </c>
      <c r="Q52" s="174">
        <v>0</v>
      </c>
      <c r="R52" s="103"/>
      <c r="S52" s="104"/>
      <c r="T52" s="103"/>
      <c r="U52" s="103"/>
      <c r="V52" s="103"/>
      <c r="W52" s="103"/>
      <c r="X52" s="104"/>
      <c r="Z52" s="85">
        <f t="shared" si="14"/>
        <v>0</v>
      </c>
      <c r="AA52" s="85">
        <f t="shared" si="15"/>
        <v>0</v>
      </c>
      <c r="AB52" s="226">
        <f t="shared" si="16"/>
        <v>5.4618275494771738E-2</v>
      </c>
      <c r="AD52" s="85">
        <f t="shared" si="17"/>
        <v>5.4618275494771738E-2</v>
      </c>
      <c r="AE52" s="6"/>
    </row>
    <row r="53" spans="1:31" ht="12.75" customHeight="1" x14ac:dyDescent="0.35">
      <c r="C53" s="6"/>
      <c r="D53" s="15" t="s">
        <v>1098</v>
      </c>
      <c r="E53" s="75" t="s">
        <v>287</v>
      </c>
      <c r="F53" s="75" t="str">
        <f t="shared" si="11"/>
        <v>Dollars</v>
      </c>
      <c r="G53" s="75" t="str">
        <f t="shared" si="12"/>
        <v>Nominal</v>
      </c>
      <c r="H53" s="75" t="str">
        <f t="shared" si="13"/>
        <v>Mid year</v>
      </c>
      <c r="I53" s="172">
        <v>0</v>
      </c>
      <c r="J53" s="173">
        <v>0</v>
      </c>
      <c r="K53" s="174">
        <v>0</v>
      </c>
      <c r="L53" s="174">
        <v>0</v>
      </c>
      <c r="M53" s="174">
        <v>0</v>
      </c>
      <c r="N53" s="222">
        <v>0</v>
      </c>
      <c r="O53" s="173">
        <v>0</v>
      </c>
      <c r="P53" s="174">
        <v>0</v>
      </c>
      <c r="Q53" s="174">
        <v>0</v>
      </c>
      <c r="R53" s="103"/>
      <c r="S53" s="104"/>
      <c r="T53" s="103"/>
      <c r="U53" s="103"/>
      <c r="V53" s="103"/>
      <c r="W53" s="103"/>
      <c r="X53" s="104"/>
      <c r="Z53" s="85">
        <f t="shared" si="14"/>
        <v>0</v>
      </c>
      <c r="AA53" s="85">
        <f t="shared" si="15"/>
        <v>0</v>
      </c>
      <c r="AB53" s="226">
        <f t="shared" si="16"/>
        <v>0</v>
      </c>
      <c r="AD53" s="85">
        <f t="shared" si="17"/>
        <v>0</v>
      </c>
      <c r="AE53" s="6"/>
    </row>
    <row r="54" spans="1:31" ht="12.75" customHeight="1" x14ac:dyDescent="0.35">
      <c r="C54" s="6"/>
      <c r="D54" s="15" t="s">
        <v>1100</v>
      </c>
      <c r="E54" s="75" t="s">
        <v>287</v>
      </c>
      <c r="F54" s="75" t="str">
        <f t="shared" si="11"/>
        <v>Dollars</v>
      </c>
      <c r="G54" s="75" t="str">
        <f t="shared" si="12"/>
        <v>Nominal</v>
      </c>
      <c r="H54" s="75" t="str">
        <f t="shared" si="13"/>
        <v>Mid year</v>
      </c>
      <c r="I54" s="172">
        <v>0</v>
      </c>
      <c r="J54" s="173">
        <v>0</v>
      </c>
      <c r="K54" s="174">
        <v>0</v>
      </c>
      <c r="L54" s="174">
        <v>0</v>
      </c>
      <c r="M54" s="174">
        <v>0</v>
      </c>
      <c r="N54" s="222">
        <v>0</v>
      </c>
      <c r="O54" s="173">
        <v>0</v>
      </c>
      <c r="P54" s="174">
        <v>0</v>
      </c>
      <c r="Q54" s="174">
        <v>0</v>
      </c>
      <c r="R54" s="103"/>
      <c r="S54" s="104"/>
      <c r="T54" s="103"/>
      <c r="U54" s="103"/>
      <c r="V54" s="103"/>
      <c r="W54" s="103"/>
      <c r="X54" s="104"/>
      <c r="Z54" s="85">
        <f t="shared" si="14"/>
        <v>0</v>
      </c>
      <c r="AA54" s="85">
        <f t="shared" si="15"/>
        <v>0</v>
      </c>
      <c r="AB54" s="226">
        <f t="shared" si="16"/>
        <v>5.9932493777016746E-3</v>
      </c>
      <c r="AD54" s="85">
        <f t="shared" si="17"/>
        <v>5.9932493777016746E-3</v>
      </c>
      <c r="AE54" s="6"/>
    </row>
    <row r="55" spans="1:31" ht="12.75" customHeight="1" x14ac:dyDescent="0.35">
      <c r="C55" s="6"/>
      <c r="D55" s="15" t="s">
        <v>1102</v>
      </c>
      <c r="E55" s="75" t="s">
        <v>287</v>
      </c>
      <c r="F55" s="75" t="str">
        <f t="shared" si="11"/>
        <v>Dollars</v>
      </c>
      <c r="G55" s="75" t="str">
        <f t="shared" si="12"/>
        <v>Nominal</v>
      </c>
      <c r="H55" s="75" t="str">
        <f t="shared" si="13"/>
        <v>Mid year</v>
      </c>
      <c r="I55" s="172">
        <v>0</v>
      </c>
      <c r="J55" s="173">
        <v>0</v>
      </c>
      <c r="K55" s="174">
        <v>0</v>
      </c>
      <c r="L55" s="174">
        <v>0</v>
      </c>
      <c r="M55" s="174">
        <v>0</v>
      </c>
      <c r="N55" s="222">
        <v>0</v>
      </c>
      <c r="O55" s="173">
        <v>0</v>
      </c>
      <c r="P55" s="174">
        <v>0</v>
      </c>
      <c r="Q55" s="174">
        <v>0</v>
      </c>
      <c r="R55" s="103"/>
      <c r="S55" s="104"/>
      <c r="T55" s="103"/>
      <c r="U55" s="103"/>
      <c r="V55" s="103"/>
      <c r="W55" s="103"/>
      <c r="X55" s="104"/>
      <c r="Z55" s="85">
        <f t="shared" si="14"/>
        <v>0</v>
      </c>
      <c r="AA55" s="85">
        <f t="shared" si="15"/>
        <v>0</v>
      </c>
      <c r="AB55" s="226">
        <f t="shared" si="16"/>
        <v>0</v>
      </c>
      <c r="AD55" s="85">
        <f t="shared" si="17"/>
        <v>0</v>
      </c>
      <c r="AE55" s="6"/>
    </row>
    <row r="56" spans="1:31" ht="12.75" customHeight="1" x14ac:dyDescent="0.35">
      <c r="C56" s="6"/>
      <c r="D56" s="15" t="s">
        <v>1104</v>
      </c>
      <c r="E56" s="75" t="s">
        <v>287</v>
      </c>
      <c r="F56" s="75" t="str">
        <f t="shared" si="11"/>
        <v>Dollars</v>
      </c>
      <c r="G56" s="75" t="str">
        <f t="shared" si="12"/>
        <v>Nominal</v>
      </c>
      <c r="H56" s="75" t="str">
        <f t="shared" si="13"/>
        <v>Mid year</v>
      </c>
      <c r="I56" s="172">
        <v>0</v>
      </c>
      <c r="J56" s="173">
        <v>0</v>
      </c>
      <c r="K56" s="174">
        <v>0</v>
      </c>
      <c r="L56" s="174">
        <v>0</v>
      </c>
      <c r="M56" s="174">
        <v>0</v>
      </c>
      <c r="N56" s="222">
        <v>0</v>
      </c>
      <c r="O56" s="173">
        <v>0</v>
      </c>
      <c r="P56" s="174">
        <v>0</v>
      </c>
      <c r="Q56" s="174">
        <v>0</v>
      </c>
      <c r="R56" s="103"/>
      <c r="S56" s="104"/>
      <c r="T56" s="103"/>
      <c r="U56" s="103"/>
      <c r="V56" s="103"/>
      <c r="W56" s="103"/>
      <c r="X56" s="104"/>
      <c r="Z56" s="85">
        <f t="shared" si="14"/>
        <v>0</v>
      </c>
      <c r="AA56" s="85">
        <f t="shared" si="15"/>
        <v>0</v>
      </c>
      <c r="AB56" s="226">
        <f t="shared" si="16"/>
        <v>8.0037999818854691E-2</v>
      </c>
      <c r="AD56" s="85">
        <f t="shared" si="17"/>
        <v>8.0037999818854691E-2</v>
      </c>
      <c r="AE56" s="6"/>
    </row>
    <row r="57" spans="1:31" ht="12.75" customHeight="1" x14ac:dyDescent="0.35">
      <c r="C57" s="6"/>
      <c r="D57" s="15" t="s">
        <v>1106</v>
      </c>
      <c r="E57" s="75" t="s">
        <v>287</v>
      </c>
      <c r="F57" s="75" t="str">
        <f t="shared" si="11"/>
        <v>Dollars</v>
      </c>
      <c r="G57" s="75" t="str">
        <f t="shared" si="12"/>
        <v>Nominal</v>
      </c>
      <c r="H57" s="75" t="str">
        <f t="shared" si="13"/>
        <v>Mid year</v>
      </c>
      <c r="I57" s="172">
        <v>41387.4583397764</v>
      </c>
      <c r="J57" s="173">
        <v>2777.4476304268874</v>
      </c>
      <c r="K57" s="174">
        <v>61822.486402313894</v>
      </c>
      <c r="L57" s="174">
        <v>85034.939550079551</v>
      </c>
      <c r="M57" s="174">
        <v>69461.638020057668</v>
      </c>
      <c r="N57" s="222">
        <v>170008.73369131843</v>
      </c>
      <c r="O57" s="173">
        <v>4631221.8297148477</v>
      </c>
      <c r="P57" s="174">
        <v>5408362.2931444766</v>
      </c>
      <c r="Q57" s="174">
        <v>5573933.361041964</v>
      </c>
      <c r="R57" s="103"/>
      <c r="S57" s="104"/>
      <c r="T57" s="103"/>
      <c r="U57" s="103"/>
      <c r="V57" s="103"/>
      <c r="W57" s="103"/>
      <c r="X57" s="104"/>
      <c r="Z57" s="85">
        <f t="shared" si="14"/>
        <v>0.6825265864081651</v>
      </c>
      <c r="AA57" s="85">
        <f t="shared" si="15"/>
        <v>0.60391617201892522</v>
      </c>
      <c r="AB57" s="226">
        <f t="shared" si="16"/>
        <v>0</v>
      </c>
      <c r="AD57" s="85">
        <f t="shared" si="17"/>
        <v>0</v>
      </c>
      <c r="AE57" s="6"/>
    </row>
    <row r="58" spans="1:31" ht="12.75" customHeight="1" x14ac:dyDescent="0.35">
      <c r="C58" s="6"/>
      <c r="D58" s="15" t="s">
        <v>1108</v>
      </c>
      <c r="E58" s="75" t="s">
        <v>287</v>
      </c>
      <c r="F58" s="75" t="str">
        <f t="shared" si="11"/>
        <v>Dollars</v>
      </c>
      <c r="G58" s="75" t="str">
        <f t="shared" si="12"/>
        <v>Nominal</v>
      </c>
      <c r="H58" s="75" t="str">
        <f t="shared" si="13"/>
        <v>Mid year</v>
      </c>
      <c r="I58" s="172">
        <v>804914.19166022388</v>
      </c>
      <c r="J58" s="173">
        <v>46628.572369573114</v>
      </c>
      <c r="K58" s="174">
        <v>1064365.213597686</v>
      </c>
      <c r="L58" s="174">
        <v>2074529.8304499467</v>
      </c>
      <c r="M58" s="174">
        <v>1255120.9719799424</v>
      </c>
      <c r="N58" s="222">
        <v>3644288.416308688</v>
      </c>
      <c r="O58" s="173">
        <v>4324314.4222865188</v>
      </c>
      <c r="P58" s="174">
        <v>4294839.2791632414</v>
      </c>
      <c r="Q58" s="174">
        <v>2592683.840457988</v>
      </c>
      <c r="R58" s="103"/>
      <c r="S58" s="104"/>
      <c r="T58" s="103"/>
      <c r="U58" s="103"/>
      <c r="V58" s="103"/>
      <c r="W58" s="103"/>
      <c r="X58" s="104"/>
      <c r="Z58" s="85">
        <f t="shared" si="14"/>
        <v>0.31747341359183495</v>
      </c>
      <c r="AA58" s="85">
        <f t="shared" si="15"/>
        <v>0.43366333157076381</v>
      </c>
      <c r="AB58" s="226">
        <f t="shared" si="16"/>
        <v>0</v>
      </c>
      <c r="AD58" s="85">
        <f t="shared" si="17"/>
        <v>0</v>
      </c>
      <c r="AE58" s="6"/>
    </row>
    <row r="59" spans="1:31" ht="12.75" customHeight="1" x14ac:dyDescent="0.35">
      <c r="C59" s="6"/>
      <c r="D59" s="15" t="s">
        <v>1110</v>
      </c>
      <c r="E59" s="75" t="s">
        <v>287</v>
      </c>
      <c r="F59" s="75" t="str">
        <f t="shared" si="11"/>
        <v>Dollars</v>
      </c>
      <c r="G59" s="75" t="str">
        <f t="shared" si="12"/>
        <v>Nominal</v>
      </c>
      <c r="H59" s="75" t="str">
        <f t="shared" si="13"/>
        <v>Mid year</v>
      </c>
      <c r="I59" s="172">
        <v>0</v>
      </c>
      <c r="J59" s="173">
        <v>0</v>
      </c>
      <c r="K59" s="174">
        <v>0</v>
      </c>
      <c r="L59" s="174">
        <v>0</v>
      </c>
      <c r="M59" s="174">
        <v>0</v>
      </c>
      <c r="N59" s="222">
        <v>0</v>
      </c>
      <c r="O59" s="173">
        <v>0</v>
      </c>
      <c r="P59" s="174">
        <v>0</v>
      </c>
      <c r="Q59" s="174">
        <v>0</v>
      </c>
      <c r="R59" s="103"/>
      <c r="S59" s="104"/>
      <c r="T59" s="103"/>
      <c r="U59" s="103"/>
      <c r="V59" s="103"/>
      <c r="W59" s="103"/>
      <c r="X59" s="104"/>
      <c r="Z59" s="85">
        <f t="shared" si="14"/>
        <v>0</v>
      </c>
      <c r="AA59" s="85">
        <f t="shared" si="15"/>
        <v>0</v>
      </c>
      <c r="AB59" s="226">
        <f t="shared" si="16"/>
        <v>0</v>
      </c>
      <c r="AD59" s="85">
        <f t="shared" si="17"/>
        <v>0</v>
      </c>
      <c r="AE59" s="6"/>
    </row>
    <row r="60" spans="1:31" ht="12.75" customHeight="1" x14ac:dyDescent="0.35">
      <c r="C60" s="6"/>
      <c r="D60" s="15" t="s">
        <v>1112</v>
      </c>
      <c r="E60" s="75" t="s">
        <v>287</v>
      </c>
      <c r="F60" s="75" t="str">
        <f t="shared" si="11"/>
        <v>Dollars</v>
      </c>
      <c r="G60" s="75" t="str">
        <f t="shared" si="12"/>
        <v>Nominal</v>
      </c>
      <c r="H60" s="75" t="str">
        <f t="shared" si="13"/>
        <v>Mid year</v>
      </c>
      <c r="I60" s="172">
        <v>0</v>
      </c>
      <c r="J60" s="173">
        <v>0</v>
      </c>
      <c r="K60" s="174">
        <v>-157.1</v>
      </c>
      <c r="L60" s="174">
        <v>4291.670000000001</v>
      </c>
      <c r="M60" s="174">
        <v>231.15</v>
      </c>
      <c r="N60" s="222">
        <v>-102</v>
      </c>
      <c r="O60" s="173">
        <v>-1315866.7799999998</v>
      </c>
      <c r="P60" s="174">
        <v>344294.46</v>
      </c>
      <c r="Q60" s="174">
        <v>0</v>
      </c>
      <c r="R60" s="103"/>
      <c r="S60" s="104"/>
      <c r="T60" s="103"/>
      <c r="U60" s="103"/>
      <c r="V60" s="103"/>
      <c r="W60" s="103"/>
      <c r="X60" s="104"/>
      <c r="Z60" s="85">
        <f t="shared" si="14"/>
        <v>0</v>
      </c>
      <c r="AA60" s="85">
        <f t="shared" si="15"/>
        <v>-3.7579503589689367E-2</v>
      </c>
      <c r="AB60" s="226">
        <f t="shared" si="16"/>
        <v>6.5061905627491341E-8</v>
      </c>
      <c r="AD60" s="85">
        <f t="shared" si="17"/>
        <v>6.5061905627491341E-8</v>
      </c>
      <c r="AE60" s="6"/>
    </row>
    <row r="61" spans="1:31" x14ac:dyDescent="0.35">
      <c r="C61" s="6"/>
    </row>
    <row r="62" spans="1:31" ht="12.3" x14ac:dyDescent="0.35">
      <c r="C62" s="6"/>
      <c r="D62" s="74" t="str">
        <f>"Total "&amp;D46</f>
        <v>Total ACS Revenue</v>
      </c>
      <c r="E62" s="67" t="s">
        <v>134</v>
      </c>
      <c r="F62" s="67" t="str">
        <f>F48</f>
        <v>Dollars</v>
      </c>
      <c r="G62" s="67" t="str">
        <f>G48</f>
        <v>Nominal</v>
      </c>
      <c r="H62" s="67" t="str">
        <f>H48</f>
        <v>Mid year</v>
      </c>
      <c r="I62" s="177">
        <f t="shared" ref="I62:X62" si="18">SUM(I48:I60)</f>
        <v>846301.65000000026</v>
      </c>
      <c r="J62" s="175">
        <f t="shared" si="18"/>
        <v>49406.020000000004</v>
      </c>
      <c r="K62" s="175">
        <f t="shared" si="18"/>
        <v>1126030.5999999999</v>
      </c>
      <c r="L62" s="175">
        <f t="shared" si="18"/>
        <v>2163856.440000026</v>
      </c>
      <c r="M62" s="175">
        <f t="shared" si="18"/>
        <v>1324813.76</v>
      </c>
      <c r="N62" s="175">
        <f t="shared" si="18"/>
        <v>3814195.1500000064</v>
      </c>
      <c r="O62" s="176">
        <f t="shared" si="18"/>
        <v>7639669.4720013682</v>
      </c>
      <c r="P62" s="175">
        <f t="shared" si="18"/>
        <v>10047496.032307718</v>
      </c>
      <c r="Q62" s="175">
        <f t="shared" si="18"/>
        <v>8166617.201499952</v>
      </c>
      <c r="R62" s="175">
        <f t="shared" si="18"/>
        <v>0</v>
      </c>
      <c r="S62" s="177">
        <f t="shared" si="18"/>
        <v>0</v>
      </c>
      <c r="T62" s="175">
        <f t="shared" si="18"/>
        <v>0</v>
      </c>
      <c r="U62" s="175">
        <f t="shared" si="18"/>
        <v>0</v>
      </c>
      <c r="V62" s="175">
        <f t="shared" si="18"/>
        <v>0</v>
      </c>
      <c r="W62" s="175">
        <f t="shared" si="18"/>
        <v>0</v>
      </c>
      <c r="X62" s="175">
        <f t="shared" si="18"/>
        <v>0</v>
      </c>
      <c r="Z62" s="225">
        <f>SUM(Z48:Z60)</f>
        <v>1</v>
      </c>
      <c r="AA62" s="225">
        <f>SUM(AA48:AA60)</f>
        <v>0.99999999999999978</v>
      </c>
      <c r="AB62" s="225">
        <f>SUM(AB48:AB60)</f>
        <v>0.99999999999999989</v>
      </c>
      <c r="AD62" s="225">
        <f>SUM(AD48:AD60)</f>
        <v>0.99999999999999989</v>
      </c>
    </row>
    <row r="64" spans="1:31" ht="12.3" x14ac:dyDescent="0.35">
      <c r="A64" s="70">
        <f>IF(SUM($I64:$AD64)&gt;0,1,0)</f>
        <v>0</v>
      </c>
      <c r="B64" s="6"/>
      <c r="C64" s="6"/>
      <c r="D64" s="15" t="s">
        <v>139</v>
      </c>
      <c r="E64" s="6"/>
      <c r="F64" s="6"/>
      <c r="G64" s="6"/>
      <c r="H64" s="6"/>
      <c r="I64" s="70">
        <v>0</v>
      </c>
      <c r="J64" s="70">
        <v>0</v>
      </c>
      <c r="K64" s="70">
        <v>0</v>
      </c>
      <c r="L64" s="70">
        <v>0</v>
      </c>
      <c r="M64" s="70">
        <v>0</v>
      </c>
      <c r="N64" s="70">
        <v>0</v>
      </c>
      <c r="O64" s="70">
        <v>0</v>
      </c>
      <c r="P64" s="70">
        <v>0</v>
      </c>
      <c r="Q64" s="70">
        <v>0</v>
      </c>
    </row>
    <row r="66" spans="3:31" s="13" customFormat="1" ht="14.1" x14ac:dyDescent="0.35">
      <c r="C66" s="13" t="s">
        <v>63</v>
      </c>
    </row>
    <row r="67" spans="3:31" s="6" customFormat="1" ht="11.25" customHeight="1" x14ac:dyDescent="0.35"/>
    <row r="68" spans="3:31" ht="12.3" x14ac:dyDescent="0.35">
      <c r="D68" s="73" t="s">
        <v>132</v>
      </c>
      <c r="E68" s="64" t="str">
        <f>Lookup!E$20</f>
        <v>Source</v>
      </c>
      <c r="F68" s="64" t="str">
        <f>Lookup!F$20</f>
        <v>Unit</v>
      </c>
      <c r="G68" s="64" t="str">
        <f>Lookup!G$20</f>
        <v>Basis</v>
      </c>
      <c r="H68" s="64" t="str">
        <f>Lookup!H$20</f>
        <v>Timing</v>
      </c>
      <c r="I68" s="88" t="str">
        <f t="shared" ref="I68:X68" si="19">I$10</f>
        <v>RY09</v>
      </c>
      <c r="J68" s="64" t="str">
        <f t="shared" si="19"/>
        <v>RY10</v>
      </c>
      <c r="K68" s="64" t="str">
        <f t="shared" si="19"/>
        <v>RY11</v>
      </c>
      <c r="L68" s="64" t="str">
        <f t="shared" si="19"/>
        <v>RY12</v>
      </c>
      <c r="M68" s="64" t="str">
        <f t="shared" si="19"/>
        <v>RY13</v>
      </c>
      <c r="N68" s="88" t="str">
        <f t="shared" si="19"/>
        <v>RY14</v>
      </c>
      <c r="O68" s="64" t="str">
        <f t="shared" si="19"/>
        <v>RY15</v>
      </c>
      <c r="P68" s="64" t="str">
        <f t="shared" si="19"/>
        <v>RY16</v>
      </c>
      <c r="Q68" s="64" t="str">
        <f t="shared" si="19"/>
        <v>RY17</v>
      </c>
      <c r="R68" s="64" t="str">
        <f t="shared" si="19"/>
        <v>RY18</v>
      </c>
      <c r="S68" s="88" t="str">
        <f t="shared" si="19"/>
        <v>RY19</v>
      </c>
      <c r="T68" s="64" t="str">
        <f t="shared" si="19"/>
        <v>RY20</v>
      </c>
      <c r="U68" s="64" t="str">
        <f t="shared" si="19"/>
        <v>RY21</v>
      </c>
      <c r="V68" s="64" t="str">
        <f t="shared" si="19"/>
        <v>RY22</v>
      </c>
      <c r="W68" s="64" t="str">
        <f t="shared" si="19"/>
        <v>RY23</v>
      </c>
      <c r="X68" s="64" t="str">
        <f t="shared" si="19"/>
        <v>RY24</v>
      </c>
      <c r="Z68" s="70"/>
      <c r="AA68" s="70"/>
    </row>
    <row r="69" spans="3:31" x14ac:dyDescent="0.35">
      <c r="I69" s="93"/>
      <c r="N69" s="89"/>
      <c r="Z69" s="70"/>
      <c r="AA69" s="70"/>
    </row>
    <row r="70" spans="3:31" ht="12.3" x14ac:dyDescent="0.35">
      <c r="D70" s="15" t="str">
        <f>'[6]Revenue summary'!$D$44</f>
        <v>Expected Revenue (smoothed)</v>
      </c>
      <c r="E70" s="75" t="s">
        <v>1571</v>
      </c>
      <c r="F70" s="75" t="str">
        <f t="shared" ref="F70:F72" si="20">Dollars</f>
        <v>Dollars</v>
      </c>
      <c r="G70" s="75" t="str">
        <f>Real2019</f>
        <v>Real $2019</v>
      </c>
      <c r="H70" s="75" t="str">
        <f>End_year</f>
        <v>End year</v>
      </c>
      <c r="I70" s="224"/>
      <c r="J70" s="223"/>
      <c r="K70" s="223"/>
      <c r="L70" s="223"/>
      <c r="M70" s="223"/>
      <c r="N70" s="224" t="s">
        <v>1543</v>
      </c>
      <c r="O70" s="223" t="s">
        <v>209</v>
      </c>
      <c r="P70" s="223"/>
      <c r="Q70" s="223" t="s">
        <v>1544</v>
      </c>
      <c r="R70" s="222">
        <f>'7.6 Indicative bill impact'!D37</f>
        <v>181857449.46070826</v>
      </c>
      <c r="S70" s="222">
        <f>'7.6 Indicative bill impact'!E37</f>
        <v>179831458.4092356</v>
      </c>
      <c r="T70" s="173">
        <f>'7.6 Indicative bill impact'!F37</f>
        <v>163539318.43163791</v>
      </c>
      <c r="U70" s="174">
        <f>'7.6 Indicative bill impact'!G37</f>
        <v>166957801.48729825</v>
      </c>
      <c r="V70" s="174">
        <f>'7.6 Indicative bill impact'!H37</f>
        <v>170447741.52659971</v>
      </c>
      <c r="W70" s="174">
        <f>'7.6 Indicative bill impact'!I37</f>
        <v>174010632.22390822</v>
      </c>
      <c r="X70" s="222">
        <f>'7.6 Indicative bill impact'!J37</f>
        <v>177647998.4760541</v>
      </c>
      <c r="Z70" s="70"/>
      <c r="AA70" s="70"/>
    </row>
    <row r="71" spans="3:31" ht="12.3" x14ac:dyDescent="0.35">
      <c r="D71" s="15"/>
      <c r="E71" s="75"/>
      <c r="F71" s="75"/>
      <c r="G71" s="75"/>
      <c r="H71" s="75"/>
      <c r="I71" s="233"/>
      <c r="N71" s="89"/>
      <c r="R71" s="75"/>
      <c r="S71" s="233"/>
      <c r="T71" s="75"/>
      <c r="U71" s="75"/>
      <c r="V71" s="75"/>
      <c r="W71" s="75"/>
      <c r="X71" s="75"/>
      <c r="Y71" s="75"/>
      <c r="Z71" s="70"/>
      <c r="AA71" s="70"/>
      <c r="AB71" s="75"/>
      <c r="AC71" s="75"/>
    </row>
    <row r="72" spans="3:31" ht="12.3" x14ac:dyDescent="0.35">
      <c r="D72" s="74" t="s">
        <v>133</v>
      </c>
      <c r="E72" s="67" t="s">
        <v>134</v>
      </c>
      <c r="F72" s="67" t="str">
        <f t="shared" si="20"/>
        <v>Dollars</v>
      </c>
      <c r="G72" s="67" t="str">
        <f t="shared" ref="G72" si="21">Real2019</f>
        <v>Real $2019</v>
      </c>
      <c r="H72" s="67" t="str">
        <f t="shared" ref="H72" si="22">Mid_year</f>
        <v>Mid year</v>
      </c>
      <c r="I72" s="177">
        <f t="shared" ref="I72:X72" si="23">SUM(I70:I70)</f>
        <v>0</v>
      </c>
      <c r="J72" s="175">
        <f t="shared" si="23"/>
        <v>0</v>
      </c>
      <c r="K72" s="175">
        <f t="shared" si="23"/>
        <v>0</v>
      </c>
      <c r="L72" s="175">
        <f t="shared" si="23"/>
        <v>0</v>
      </c>
      <c r="M72" s="175">
        <f t="shared" si="23"/>
        <v>0</v>
      </c>
      <c r="N72" s="177">
        <f t="shared" si="23"/>
        <v>0</v>
      </c>
      <c r="O72" s="175">
        <f t="shared" si="23"/>
        <v>0</v>
      </c>
      <c r="P72" s="175">
        <f t="shared" si="23"/>
        <v>0</v>
      </c>
      <c r="Q72" s="175">
        <f t="shared" si="23"/>
        <v>0</v>
      </c>
      <c r="R72" s="175">
        <f t="shared" si="23"/>
        <v>181857449.46070826</v>
      </c>
      <c r="S72" s="177">
        <f t="shared" si="23"/>
        <v>179831458.4092356</v>
      </c>
      <c r="T72" s="175">
        <f t="shared" si="23"/>
        <v>163539318.43163791</v>
      </c>
      <c r="U72" s="175">
        <f t="shared" si="23"/>
        <v>166957801.48729825</v>
      </c>
      <c r="V72" s="175">
        <f t="shared" si="23"/>
        <v>170447741.52659971</v>
      </c>
      <c r="W72" s="175">
        <f t="shared" si="23"/>
        <v>174010632.22390822</v>
      </c>
      <c r="X72" s="175">
        <f t="shared" si="23"/>
        <v>177647998.4760541</v>
      </c>
      <c r="Z72" s="70"/>
      <c r="AA72" s="70"/>
    </row>
    <row r="73" spans="3:31" s="6" customFormat="1" ht="11.25" customHeight="1" x14ac:dyDescent="0.35">
      <c r="Z73" s="70"/>
      <c r="AA73" s="70"/>
      <c r="AB73" s="7"/>
      <c r="AC73" s="7"/>
      <c r="AD73" s="7"/>
    </row>
    <row r="74" spans="3:31" ht="12.3" x14ac:dyDescent="0.35">
      <c r="C74" s="6"/>
      <c r="D74" s="73" t="s">
        <v>1569</v>
      </c>
      <c r="E74" s="64" t="s">
        <v>65</v>
      </c>
      <c r="F74" s="64" t="s">
        <v>66</v>
      </c>
      <c r="G74" s="64" t="s">
        <v>67</v>
      </c>
      <c r="H74" s="64" t="s">
        <v>68</v>
      </c>
      <c r="I74" s="64" t="str">
        <f>Capex_Historical!K$10</f>
        <v>RY09</v>
      </c>
      <c r="J74" s="96" t="str">
        <f>Capex_Historical!L$10</f>
        <v>RY10</v>
      </c>
      <c r="K74" s="64" t="str">
        <f>Capex_Historical!M$10</f>
        <v>RY11</v>
      </c>
      <c r="L74" s="64" t="str">
        <f>Capex_Historical!N$10</f>
        <v>RY12</v>
      </c>
      <c r="M74" s="64" t="str">
        <f>Capex_Historical!O$10</f>
        <v>RY13</v>
      </c>
      <c r="N74" s="88" t="str">
        <f>Capex_Historical!P$10</f>
        <v>RY14</v>
      </c>
      <c r="O74" s="96" t="str">
        <f>Capex_Historical!Q$10</f>
        <v>RY15</v>
      </c>
      <c r="P74" s="64" t="str">
        <f>Capex_Historical!R$10</f>
        <v>RY16</v>
      </c>
      <c r="Q74" s="64" t="str">
        <f>Capex_Historical!S$10</f>
        <v>RY17</v>
      </c>
      <c r="R74" s="64" t="str">
        <f>Capex_Historical!T$10</f>
        <v>RY18</v>
      </c>
      <c r="S74" s="88" t="str">
        <f>Capex_Historical!U$10</f>
        <v>RY19</v>
      </c>
      <c r="T74" s="64" t="str">
        <f>Capex_Historical!V$10</f>
        <v>RY20</v>
      </c>
      <c r="U74" s="64" t="str">
        <f>Capex_Historical!W$10</f>
        <v>RY21</v>
      </c>
      <c r="V74" s="64" t="str">
        <f>Capex_Historical!X$10</f>
        <v>RY22</v>
      </c>
      <c r="W74" s="64" t="str">
        <f>Capex_Historical!Y$10</f>
        <v>RY23</v>
      </c>
      <c r="X74" s="88" t="str">
        <f>Capex_Historical!Z$10</f>
        <v>RY24</v>
      </c>
      <c r="Z74" s="70"/>
      <c r="AA74" s="70"/>
      <c r="AE74" s="6"/>
    </row>
    <row r="75" spans="3:31" x14ac:dyDescent="0.35">
      <c r="C75" s="6"/>
      <c r="J75" s="97"/>
      <c r="K75" s="91"/>
      <c r="L75" s="91"/>
      <c r="M75" s="91"/>
      <c r="N75" s="89"/>
      <c r="O75" s="97"/>
      <c r="P75" s="91"/>
      <c r="Q75" s="91"/>
      <c r="R75" s="91"/>
      <c r="S75" s="89"/>
      <c r="T75" s="91"/>
      <c r="U75" s="91"/>
      <c r="V75" s="91"/>
      <c r="W75" s="91"/>
      <c r="X75" s="89"/>
      <c r="Z75" s="70"/>
      <c r="AA75" s="70"/>
      <c r="AE75" s="6"/>
    </row>
    <row r="76" spans="3:31" ht="12.75" customHeight="1" x14ac:dyDescent="0.35">
      <c r="C76" s="6"/>
      <c r="D76" s="15" t="s">
        <v>1088</v>
      </c>
      <c r="E76" s="75" t="s">
        <v>134</v>
      </c>
      <c r="F76" s="75" t="str">
        <f t="shared" ref="F76:F88" si="24">Dollars</f>
        <v>Dollars</v>
      </c>
      <c r="G76" s="75" t="str">
        <f t="shared" ref="G76:G88" si="25">Real2019</f>
        <v>Real $2019</v>
      </c>
      <c r="H76" s="75" t="str">
        <f t="shared" ref="H76:H88" si="26">End_year</f>
        <v>End year</v>
      </c>
      <c r="I76" s="224"/>
      <c r="J76" s="223"/>
      <c r="K76" s="223"/>
      <c r="L76" s="223"/>
      <c r="M76" s="223"/>
      <c r="N76" s="224"/>
      <c r="O76" s="223"/>
      <c r="P76" s="223"/>
      <c r="Q76" s="223"/>
      <c r="R76" s="229">
        <f t="shared" ref="R76:X88" si="27">R$70*$AD25</f>
        <v>31920015.571387805</v>
      </c>
      <c r="S76" s="230">
        <f t="shared" si="27"/>
        <v>31564409.209909212</v>
      </c>
      <c r="T76" s="231">
        <f t="shared" si="27"/>
        <v>28704777.320655711</v>
      </c>
      <c r="U76" s="229">
        <f t="shared" si="27"/>
        <v>29304796.911223978</v>
      </c>
      <c r="V76" s="229">
        <f t="shared" si="27"/>
        <v>29917358.787177157</v>
      </c>
      <c r="W76" s="229">
        <f t="shared" si="27"/>
        <v>30542725.121492829</v>
      </c>
      <c r="X76" s="230">
        <f t="shared" si="27"/>
        <v>31181163.567383505</v>
      </c>
      <c r="Z76" s="70"/>
      <c r="AA76" s="70"/>
      <c r="AE76" s="6"/>
    </row>
    <row r="77" spans="3:31" ht="12.75" customHeight="1" x14ac:dyDescent="0.35">
      <c r="C77" s="6"/>
      <c r="D77" s="15" t="s">
        <v>1090</v>
      </c>
      <c r="E77" s="75" t="s">
        <v>134</v>
      </c>
      <c r="F77" s="75" t="str">
        <f t="shared" si="24"/>
        <v>Dollars</v>
      </c>
      <c r="G77" s="75" t="str">
        <f t="shared" si="25"/>
        <v>Real $2019</v>
      </c>
      <c r="H77" s="75" t="str">
        <f t="shared" si="26"/>
        <v>End year</v>
      </c>
      <c r="I77" s="224"/>
      <c r="J77" s="223"/>
      <c r="K77" s="223"/>
      <c r="L77" s="223"/>
      <c r="M77" s="223"/>
      <c r="N77" s="224"/>
      <c r="O77" s="223"/>
      <c r="P77" s="223"/>
      <c r="Q77" s="223"/>
      <c r="R77" s="229">
        <f t="shared" si="27"/>
        <v>120375490.66167767</v>
      </c>
      <c r="S77" s="230">
        <f t="shared" si="27"/>
        <v>119034442.12272364</v>
      </c>
      <c r="T77" s="231">
        <f t="shared" si="27"/>
        <v>108250312.30264837</v>
      </c>
      <c r="U77" s="229">
        <f t="shared" si="27"/>
        <v>110513082.27090667</v>
      </c>
      <c r="V77" s="229">
        <f t="shared" si="27"/>
        <v>112823151.20597944</v>
      </c>
      <c r="W77" s="229">
        <f t="shared" si="27"/>
        <v>115181507.8041517</v>
      </c>
      <c r="X77" s="230">
        <f t="shared" si="27"/>
        <v>117589161.42855211</v>
      </c>
      <c r="Z77" s="70"/>
      <c r="AA77" s="70"/>
      <c r="AE77" s="6"/>
    </row>
    <row r="78" spans="3:31" ht="12.75" customHeight="1" x14ac:dyDescent="0.35">
      <c r="C78" s="6"/>
      <c r="D78" s="15" t="s">
        <v>1092</v>
      </c>
      <c r="E78" s="75" t="s">
        <v>134</v>
      </c>
      <c r="F78" s="75" t="str">
        <f t="shared" si="24"/>
        <v>Dollars</v>
      </c>
      <c r="G78" s="75" t="str">
        <f t="shared" si="25"/>
        <v>Real $2019</v>
      </c>
      <c r="H78" s="75" t="str">
        <f t="shared" si="26"/>
        <v>End year</v>
      </c>
      <c r="I78" s="224"/>
      <c r="J78" s="223"/>
      <c r="K78" s="223"/>
      <c r="L78" s="223"/>
      <c r="M78" s="223"/>
      <c r="N78" s="224"/>
      <c r="O78" s="223"/>
      <c r="P78" s="223"/>
      <c r="Q78" s="223"/>
      <c r="R78" s="229">
        <f t="shared" si="27"/>
        <v>0</v>
      </c>
      <c r="S78" s="230">
        <f t="shared" si="27"/>
        <v>0</v>
      </c>
      <c r="T78" s="231">
        <f t="shared" si="27"/>
        <v>0</v>
      </c>
      <c r="U78" s="229">
        <f t="shared" si="27"/>
        <v>0</v>
      </c>
      <c r="V78" s="229">
        <f t="shared" si="27"/>
        <v>0</v>
      </c>
      <c r="W78" s="229">
        <f t="shared" si="27"/>
        <v>0</v>
      </c>
      <c r="X78" s="230">
        <f t="shared" si="27"/>
        <v>0</v>
      </c>
      <c r="Z78" s="70"/>
      <c r="AA78" s="70"/>
      <c r="AE78" s="6"/>
    </row>
    <row r="79" spans="3:31" ht="12.75" customHeight="1" x14ac:dyDescent="0.35">
      <c r="C79" s="6"/>
      <c r="D79" s="15" t="s">
        <v>1094</v>
      </c>
      <c r="E79" s="75" t="s">
        <v>134</v>
      </c>
      <c r="F79" s="75" t="str">
        <f t="shared" si="24"/>
        <v>Dollars</v>
      </c>
      <c r="G79" s="75" t="str">
        <f t="shared" si="25"/>
        <v>Real $2019</v>
      </c>
      <c r="H79" s="75" t="str">
        <f t="shared" si="26"/>
        <v>End year</v>
      </c>
      <c r="I79" s="224"/>
      <c r="J79" s="223"/>
      <c r="K79" s="223"/>
      <c r="L79" s="223"/>
      <c r="M79" s="223"/>
      <c r="N79" s="224"/>
      <c r="O79" s="223"/>
      <c r="P79" s="223"/>
      <c r="Q79" s="223"/>
      <c r="R79" s="229">
        <f t="shared" si="27"/>
        <v>0</v>
      </c>
      <c r="S79" s="230">
        <f t="shared" si="27"/>
        <v>0</v>
      </c>
      <c r="T79" s="231">
        <f t="shared" si="27"/>
        <v>0</v>
      </c>
      <c r="U79" s="229">
        <f t="shared" si="27"/>
        <v>0</v>
      </c>
      <c r="V79" s="229">
        <f t="shared" si="27"/>
        <v>0</v>
      </c>
      <c r="W79" s="229">
        <f t="shared" si="27"/>
        <v>0</v>
      </c>
      <c r="X79" s="230">
        <f t="shared" si="27"/>
        <v>0</v>
      </c>
      <c r="Z79" s="70"/>
      <c r="AA79" s="70"/>
      <c r="AE79" s="6"/>
    </row>
    <row r="80" spans="3:31" ht="12.75" customHeight="1" x14ac:dyDescent="0.35">
      <c r="C80" s="6"/>
      <c r="D80" s="15" t="s">
        <v>1096</v>
      </c>
      <c r="E80" s="75" t="s">
        <v>134</v>
      </c>
      <c r="F80" s="75" t="str">
        <f t="shared" si="24"/>
        <v>Dollars</v>
      </c>
      <c r="G80" s="75" t="str">
        <f t="shared" si="25"/>
        <v>Real $2019</v>
      </c>
      <c r="H80" s="75" t="str">
        <f t="shared" si="26"/>
        <v>End year</v>
      </c>
      <c r="I80" s="224"/>
      <c r="J80" s="223"/>
      <c r="K80" s="223"/>
      <c r="L80" s="223"/>
      <c r="M80" s="223"/>
      <c r="N80" s="224"/>
      <c r="O80" s="223"/>
      <c r="P80" s="223"/>
      <c r="Q80" s="223"/>
      <c r="R80" s="229">
        <f t="shared" si="27"/>
        <v>0</v>
      </c>
      <c r="S80" s="230">
        <f t="shared" si="27"/>
        <v>0</v>
      </c>
      <c r="T80" s="231">
        <f t="shared" si="27"/>
        <v>0</v>
      </c>
      <c r="U80" s="229">
        <f t="shared" si="27"/>
        <v>0</v>
      </c>
      <c r="V80" s="229">
        <f t="shared" si="27"/>
        <v>0</v>
      </c>
      <c r="W80" s="229">
        <f t="shared" si="27"/>
        <v>0</v>
      </c>
      <c r="X80" s="230">
        <f t="shared" si="27"/>
        <v>0</v>
      </c>
      <c r="Z80" s="70"/>
      <c r="AA80" s="70"/>
      <c r="AE80" s="6"/>
    </row>
    <row r="81" spans="1:31" ht="12.75" customHeight="1" x14ac:dyDescent="0.35">
      <c r="C81" s="6"/>
      <c r="D81" s="15" t="s">
        <v>1098</v>
      </c>
      <c r="E81" s="75" t="s">
        <v>134</v>
      </c>
      <c r="F81" s="75" t="str">
        <f t="shared" si="24"/>
        <v>Dollars</v>
      </c>
      <c r="G81" s="75" t="str">
        <f t="shared" si="25"/>
        <v>Real $2019</v>
      </c>
      <c r="H81" s="75" t="str">
        <f t="shared" si="26"/>
        <v>End year</v>
      </c>
      <c r="I81" s="224"/>
      <c r="J81" s="223"/>
      <c r="K81" s="223"/>
      <c r="L81" s="223"/>
      <c r="M81" s="223"/>
      <c r="N81" s="224"/>
      <c r="O81" s="223"/>
      <c r="P81" s="223"/>
      <c r="Q81" s="223"/>
      <c r="R81" s="229">
        <f t="shared" si="27"/>
        <v>0</v>
      </c>
      <c r="S81" s="230">
        <f t="shared" si="27"/>
        <v>0</v>
      </c>
      <c r="T81" s="231">
        <f t="shared" si="27"/>
        <v>0</v>
      </c>
      <c r="U81" s="229">
        <f t="shared" si="27"/>
        <v>0</v>
      </c>
      <c r="V81" s="229">
        <f t="shared" si="27"/>
        <v>0</v>
      </c>
      <c r="W81" s="229">
        <f t="shared" si="27"/>
        <v>0</v>
      </c>
      <c r="X81" s="230">
        <f t="shared" si="27"/>
        <v>0</v>
      </c>
      <c r="Z81" s="70"/>
      <c r="AA81" s="70"/>
      <c r="AE81" s="6"/>
    </row>
    <row r="82" spans="1:31" ht="12.75" customHeight="1" x14ac:dyDescent="0.35">
      <c r="C82" s="6"/>
      <c r="D82" s="15" t="s">
        <v>1100</v>
      </c>
      <c r="E82" s="75" t="s">
        <v>134</v>
      </c>
      <c r="F82" s="75" t="str">
        <f t="shared" si="24"/>
        <v>Dollars</v>
      </c>
      <c r="G82" s="75" t="str">
        <f t="shared" si="25"/>
        <v>Real $2019</v>
      </c>
      <c r="H82" s="75" t="str">
        <f t="shared" si="26"/>
        <v>End year</v>
      </c>
      <c r="I82" s="224"/>
      <c r="J82" s="223"/>
      <c r="K82" s="223"/>
      <c r="L82" s="223"/>
      <c r="M82" s="223"/>
      <c r="N82" s="224"/>
      <c r="O82" s="223"/>
      <c r="P82" s="223"/>
      <c r="Q82" s="223"/>
      <c r="R82" s="229">
        <f t="shared" si="27"/>
        <v>1142971.9136913947</v>
      </c>
      <c r="S82" s="230">
        <f t="shared" si="27"/>
        <v>1130238.583953788</v>
      </c>
      <c r="T82" s="231">
        <f t="shared" si="27"/>
        <v>1027842.6773602217</v>
      </c>
      <c r="U82" s="229">
        <f t="shared" si="27"/>
        <v>1049327.8028342479</v>
      </c>
      <c r="V82" s="229">
        <f t="shared" si="27"/>
        <v>1071262.0346032381</v>
      </c>
      <c r="W82" s="229">
        <f t="shared" si="27"/>
        <v>1093654.7603928728</v>
      </c>
      <c r="X82" s="230">
        <f t="shared" si="27"/>
        <v>1116515.5641616506</v>
      </c>
      <c r="Z82" s="70"/>
      <c r="AA82" s="70"/>
      <c r="AE82" s="6"/>
    </row>
    <row r="83" spans="1:31" ht="12.75" customHeight="1" x14ac:dyDescent="0.35">
      <c r="C83" s="6"/>
      <c r="D83" s="15" t="s">
        <v>1102</v>
      </c>
      <c r="E83" s="75" t="s">
        <v>134</v>
      </c>
      <c r="F83" s="75" t="str">
        <f t="shared" si="24"/>
        <v>Dollars</v>
      </c>
      <c r="G83" s="75" t="str">
        <f t="shared" si="25"/>
        <v>Real $2019</v>
      </c>
      <c r="H83" s="75" t="str">
        <f t="shared" si="26"/>
        <v>End year</v>
      </c>
      <c r="I83" s="224"/>
      <c r="J83" s="223"/>
      <c r="K83" s="223"/>
      <c r="L83" s="223"/>
      <c r="M83" s="223"/>
      <c r="N83" s="224"/>
      <c r="O83" s="223"/>
      <c r="P83" s="223"/>
      <c r="Q83" s="223"/>
      <c r="R83" s="229">
        <f t="shared" si="27"/>
        <v>0</v>
      </c>
      <c r="S83" s="230">
        <f t="shared" si="27"/>
        <v>0</v>
      </c>
      <c r="T83" s="231">
        <f t="shared" si="27"/>
        <v>0</v>
      </c>
      <c r="U83" s="229">
        <f t="shared" si="27"/>
        <v>0</v>
      </c>
      <c r="V83" s="229">
        <f t="shared" si="27"/>
        <v>0</v>
      </c>
      <c r="W83" s="229">
        <f t="shared" si="27"/>
        <v>0</v>
      </c>
      <c r="X83" s="230">
        <f t="shared" si="27"/>
        <v>0</v>
      </c>
      <c r="Z83" s="70"/>
      <c r="AA83" s="70"/>
      <c r="AE83" s="6"/>
    </row>
    <row r="84" spans="1:31" ht="12.75" customHeight="1" x14ac:dyDescent="0.35">
      <c r="C84" s="6"/>
      <c r="D84" s="15" t="s">
        <v>1104</v>
      </c>
      <c r="E84" s="75" t="s">
        <v>134</v>
      </c>
      <c r="F84" s="75" t="str">
        <f t="shared" si="24"/>
        <v>Dollars</v>
      </c>
      <c r="G84" s="75" t="str">
        <f t="shared" si="25"/>
        <v>Real $2019</v>
      </c>
      <c r="H84" s="75" t="str">
        <f t="shared" si="26"/>
        <v>End year</v>
      </c>
      <c r="I84" s="224"/>
      <c r="J84" s="223"/>
      <c r="K84" s="223"/>
      <c r="L84" s="223"/>
      <c r="M84" s="223"/>
      <c r="N84" s="224"/>
      <c r="O84" s="223"/>
      <c r="P84" s="223"/>
      <c r="Q84" s="223"/>
      <c r="R84" s="229">
        <f t="shared" si="27"/>
        <v>28231098.648132559</v>
      </c>
      <c r="S84" s="230">
        <f t="shared" si="27"/>
        <v>27916588.830668546</v>
      </c>
      <c r="T84" s="231">
        <f t="shared" si="27"/>
        <v>25387437.496694081</v>
      </c>
      <c r="U84" s="229">
        <f t="shared" si="27"/>
        <v>25918114.313384879</v>
      </c>
      <c r="V84" s="229">
        <f t="shared" si="27"/>
        <v>26459883.93468859</v>
      </c>
      <c r="W84" s="229">
        <f t="shared" si="27"/>
        <v>27012978.234902907</v>
      </c>
      <c r="X84" s="230">
        <f t="shared" si="27"/>
        <v>27577633.935223311</v>
      </c>
      <c r="Z84" s="70"/>
      <c r="AA84" s="70"/>
      <c r="AE84" s="6"/>
    </row>
    <row r="85" spans="1:31" ht="12.75" customHeight="1" x14ac:dyDescent="0.35">
      <c r="C85" s="6"/>
      <c r="D85" s="15" t="s">
        <v>1106</v>
      </c>
      <c r="E85" s="75" t="s">
        <v>134</v>
      </c>
      <c r="F85" s="75" t="str">
        <f t="shared" si="24"/>
        <v>Dollars</v>
      </c>
      <c r="G85" s="75" t="str">
        <f t="shared" si="25"/>
        <v>Real $2019</v>
      </c>
      <c r="H85" s="75" t="str">
        <f t="shared" si="26"/>
        <v>End year</v>
      </c>
      <c r="I85" s="224"/>
      <c r="J85" s="223"/>
      <c r="K85" s="223"/>
      <c r="L85" s="223"/>
      <c r="M85" s="223"/>
      <c r="N85" s="224"/>
      <c r="O85" s="223"/>
      <c r="P85" s="223"/>
      <c r="Q85" s="223"/>
      <c r="R85" s="229">
        <f t="shared" si="27"/>
        <v>0</v>
      </c>
      <c r="S85" s="230">
        <f t="shared" si="27"/>
        <v>0</v>
      </c>
      <c r="T85" s="231">
        <f t="shared" si="27"/>
        <v>0</v>
      </c>
      <c r="U85" s="229">
        <f t="shared" si="27"/>
        <v>0</v>
      </c>
      <c r="V85" s="229">
        <f t="shared" si="27"/>
        <v>0</v>
      </c>
      <c r="W85" s="229">
        <f t="shared" si="27"/>
        <v>0</v>
      </c>
      <c r="X85" s="230">
        <f t="shared" si="27"/>
        <v>0</v>
      </c>
      <c r="Z85" s="70"/>
      <c r="AA85" s="70"/>
      <c r="AE85" s="6"/>
    </row>
    <row r="86" spans="1:31" ht="12.75" customHeight="1" x14ac:dyDescent="0.35">
      <c r="C86" s="6"/>
      <c r="D86" s="15" t="s">
        <v>1108</v>
      </c>
      <c r="E86" s="75" t="s">
        <v>134</v>
      </c>
      <c r="F86" s="75" t="str">
        <f t="shared" si="24"/>
        <v>Dollars</v>
      </c>
      <c r="G86" s="75" t="str">
        <f t="shared" si="25"/>
        <v>Real $2019</v>
      </c>
      <c r="H86" s="75" t="str">
        <f t="shared" si="26"/>
        <v>End year</v>
      </c>
      <c r="I86" s="224"/>
      <c r="J86" s="223"/>
      <c r="K86" s="223"/>
      <c r="L86" s="223"/>
      <c r="M86" s="223"/>
      <c r="N86" s="224"/>
      <c r="O86" s="223"/>
      <c r="P86" s="223"/>
      <c r="Q86" s="223"/>
      <c r="R86" s="229">
        <f t="shared" si="27"/>
        <v>0</v>
      </c>
      <c r="S86" s="230">
        <f t="shared" si="27"/>
        <v>0</v>
      </c>
      <c r="T86" s="231">
        <f t="shared" si="27"/>
        <v>0</v>
      </c>
      <c r="U86" s="229">
        <f t="shared" si="27"/>
        <v>0</v>
      </c>
      <c r="V86" s="229">
        <f t="shared" si="27"/>
        <v>0</v>
      </c>
      <c r="W86" s="229">
        <f t="shared" si="27"/>
        <v>0</v>
      </c>
      <c r="X86" s="230">
        <f t="shared" si="27"/>
        <v>0</v>
      </c>
      <c r="Z86" s="70"/>
      <c r="AA86" s="70"/>
      <c r="AE86" s="6"/>
    </row>
    <row r="87" spans="1:31" ht="12.75" customHeight="1" x14ac:dyDescent="0.35">
      <c r="C87" s="6"/>
      <c r="D87" s="15" t="s">
        <v>1110</v>
      </c>
      <c r="E87" s="75" t="s">
        <v>134</v>
      </c>
      <c r="F87" s="75" t="str">
        <f t="shared" si="24"/>
        <v>Dollars</v>
      </c>
      <c r="G87" s="75" t="str">
        <f t="shared" si="25"/>
        <v>Real $2019</v>
      </c>
      <c r="H87" s="75" t="str">
        <f t="shared" si="26"/>
        <v>End year</v>
      </c>
      <c r="I87" s="224"/>
      <c r="J87" s="223"/>
      <c r="K87" s="223"/>
      <c r="L87" s="223"/>
      <c r="M87" s="223"/>
      <c r="N87" s="224"/>
      <c r="O87" s="223"/>
      <c r="P87" s="223"/>
      <c r="Q87" s="223"/>
      <c r="R87" s="229">
        <f t="shared" si="27"/>
        <v>0</v>
      </c>
      <c r="S87" s="230">
        <f t="shared" si="27"/>
        <v>0</v>
      </c>
      <c r="T87" s="231">
        <f t="shared" si="27"/>
        <v>0</v>
      </c>
      <c r="U87" s="229">
        <f t="shared" si="27"/>
        <v>0</v>
      </c>
      <c r="V87" s="229">
        <f t="shared" si="27"/>
        <v>0</v>
      </c>
      <c r="W87" s="229">
        <f t="shared" si="27"/>
        <v>0</v>
      </c>
      <c r="X87" s="230">
        <f t="shared" si="27"/>
        <v>0</v>
      </c>
      <c r="Z87" s="70"/>
      <c r="AA87" s="70"/>
      <c r="AE87" s="6"/>
    </row>
    <row r="88" spans="1:31" ht="12.75" customHeight="1" x14ac:dyDescent="0.35">
      <c r="C88" s="6"/>
      <c r="D88" s="15" t="s">
        <v>1112</v>
      </c>
      <c r="E88" s="75" t="s">
        <v>134</v>
      </c>
      <c r="F88" s="75" t="str">
        <f t="shared" si="24"/>
        <v>Dollars</v>
      </c>
      <c r="G88" s="75" t="str">
        <f t="shared" si="25"/>
        <v>Real $2019</v>
      </c>
      <c r="H88" s="75" t="str">
        <f t="shared" si="26"/>
        <v>End year</v>
      </c>
      <c r="I88" s="224"/>
      <c r="J88" s="223"/>
      <c r="K88" s="223"/>
      <c r="L88" s="223"/>
      <c r="M88" s="223"/>
      <c r="N88" s="224"/>
      <c r="O88" s="223"/>
      <c r="P88" s="223"/>
      <c r="Q88" s="223"/>
      <c r="R88" s="229">
        <f t="shared" si="27"/>
        <v>187872.6658188079</v>
      </c>
      <c r="S88" s="230">
        <f t="shared" si="27"/>
        <v>185779.66198039515</v>
      </c>
      <c r="T88" s="231">
        <f t="shared" si="27"/>
        <v>168948.63427951577</v>
      </c>
      <c r="U88" s="229">
        <f t="shared" si="27"/>
        <v>172480.18894844945</v>
      </c>
      <c r="V88" s="229">
        <f t="shared" si="27"/>
        <v>176085.5641512564</v>
      </c>
      <c r="W88" s="229">
        <f t="shared" si="27"/>
        <v>179766.30296789203</v>
      </c>
      <c r="X88" s="230">
        <f t="shared" si="27"/>
        <v>183523.98073350734</v>
      </c>
      <c r="Z88" s="70"/>
      <c r="AA88" s="70"/>
      <c r="AE88" s="6"/>
    </row>
    <row r="89" spans="1:31" x14ac:dyDescent="0.35">
      <c r="C89" s="6"/>
      <c r="Z89" s="70"/>
      <c r="AA89" s="70"/>
    </row>
    <row r="90" spans="1:31" ht="12.3" x14ac:dyDescent="0.35">
      <c r="C90" s="6"/>
      <c r="D90" s="74" t="str">
        <f>"Total "&amp;D74</f>
        <v>Total SCS Revenue</v>
      </c>
      <c r="E90" s="67" t="s">
        <v>134</v>
      </c>
      <c r="F90" s="67" t="str">
        <f>F76</f>
        <v>Dollars</v>
      </c>
      <c r="G90" s="67" t="str">
        <f>G76</f>
        <v>Real $2019</v>
      </c>
      <c r="H90" s="67" t="str">
        <f>H76</f>
        <v>End year</v>
      </c>
      <c r="I90" s="177">
        <f t="shared" ref="I90:X90" si="28">SUM(I76:I88)</f>
        <v>0</v>
      </c>
      <c r="J90" s="175">
        <f t="shared" si="28"/>
        <v>0</v>
      </c>
      <c r="K90" s="175">
        <f t="shared" si="28"/>
        <v>0</v>
      </c>
      <c r="L90" s="175">
        <f t="shared" si="28"/>
        <v>0</v>
      </c>
      <c r="M90" s="175">
        <f t="shared" si="28"/>
        <v>0</v>
      </c>
      <c r="N90" s="175">
        <f t="shared" si="28"/>
        <v>0</v>
      </c>
      <c r="O90" s="176">
        <f t="shared" si="28"/>
        <v>0</v>
      </c>
      <c r="P90" s="175">
        <f t="shared" si="28"/>
        <v>0</v>
      </c>
      <c r="Q90" s="175">
        <f t="shared" si="28"/>
        <v>0</v>
      </c>
      <c r="R90" s="175">
        <f t="shared" si="28"/>
        <v>181857449.46070826</v>
      </c>
      <c r="S90" s="177">
        <f t="shared" si="28"/>
        <v>179831458.40923557</v>
      </c>
      <c r="T90" s="175">
        <f t="shared" si="28"/>
        <v>163539318.43163791</v>
      </c>
      <c r="U90" s="175">
        <f t="shared" si="28"/>
        <v>166957801.48729822</v>
      </c>
      <c r="V90" s="175">
        <f t="shared" si="28"/>
        <v>170447741.52659968</v>
      </c>
      <c r="W90" s="175">
        <f t="shared" si="28"/>
        <v>174010632.22390822</v>
      </c>
      <c r="X90" s="175">
        <f t="shared" si="28"/>
        <v>177647998.4760541</v>
      </c>
      <c r="Z90" s="70"/>
      <c r="AA90" s="70"/>
    </row>
    <row r="91" spans="1:31" x14ac:dyDescent="0.35">
      <c r="S91" s="1786"/>
      <c r="Z91" s="70"/>
      <c r="AA91" s="70"/>
    </row>
    <row r="92" spans="1:31" ht="12.3" x14ac:dyDescent="0.35">
      <c r="A92" s="70">
        <f>IF(SUM($I92:$X92)&gt;0,1,0)</f>
        <v>0</v>
      </c>
      <c r="C92" s="6"/>
      <c r="D92" s="15" t="s">
        <v>139</v>
      </c>
      <c r="E92" s="6"/>
      <c r="F92" s="6"/>
      <c r="G92" s="6"/>
      <c r="H92" s="6"/>
      <c r="I92" s="1766">
        <f>IF(OR(ISERROR(I90),ROUND(I90-I72,4)&lt;&gt;0),1,0)</f>
        <v>0</v>
      </c>
      <c r="J92" s="1787">
        <f t="shared" ref="J92:R92" si="29">IF(OR(ISERROR(J90),ROUND(J90-J72,4)&lt;&gt;0),1,0)</f>
        <v>0</v>
      </c>
      <c r="K92" s="1787">
        <f t="shared" si="29"/>
        <v>0</v>
      </c>
      <c r="L92" s="1787">
        <f t="shared" si="29"/>
        <v>0</v>
      </c>
      <c r="M92" s="1787">
        <f t="shared" si="29"/>
        <v>0</v>
      </c>
      <c r="N92" s="1787">
        <f t="shared" si="29"/>
        <v>0</v>
      </c>
      <c r="O92" s="1787">
        <f t="shared" si="29"/>
        <v>0</v>
      </c>
      <c r="P92" s="1787">
        <f t="shared" si="29"/>
        <v>0</v>
      </c>
      <c r="Q92" s="1787">
        <f t="shared" si="29"/>
        <v>0</v>
      </c>
      <c r="R92" s="1767">
        <f t="shared" si="29"/>
        <v>0</v>
      </c>
      <c r="S92" s="70">
        <f>IF(OR(ISERROR(S90),ROUND(S90-S72,4)&lt;&gt;0,ROUND(S72-'7.6 Indicative bill impact'!E37,4)&lt;&gt;0),1,0)</f>
        <v>0</v>
      </c>
      <c r="T92" s="70">
        <f>IF(OR(ISERROR(T90),ROUND(T90-T72,4)&lt;&gt;0,ROUND(T72-'7.6 Indicative bill impact'!F37,4)&lt;&gt;0),1,0)</f>
        <v>0</v>
      </c>
      <c r="U92" s="70">
        <f>IF(OR(ISERROR(U90),ROUND(U90-U72,4)&lt;&gt;0,ROUND(U72-'7.6 Indicative bill impact'!G37,4)&lt;&gt;0),1,0)</f>
        <v>0</v>
      </c>
      <c r="V92" s="70">
        <f>IF(OR(ISERROR(V90),ROUND(V90-V72,4)&lt;&gt;0,ROUND(V72-'7.6 Indicative bill impact'!H37,4)&lt;&gt;0),1,0)</f>
        <v>0</v>
      </c>
      <c r="W92" s="70">
        <f>IF(OR(ISERROR(W90),ROUND(W90-W72,4)&lt;&gt;0,ROUND(W72-'7.6 Indicative bill impact'!I37,4)&lt;&gt;0),1,0)</f>
        <v>0</v>
      </c>
      <c r="X92" s="70">
        <f>IF(OR(ISERROR(X90),ROUND(X90-X72,4)&lt;&gt;0,ROUND(X72-'7.6 Indicative bill impact'!J37,4)&lt;&gt;0),1,0)</f>
        <v>0</v>
      </c>
      <c r="Z92" s="70"/>
      <c r="AA92" s="70"/>
    </row>
    <row r="93" spans="1:31" x14ac:dyDescent="0.35">
      <c r="Z93" s="70"/>
      <c r="AA93" s="70"/>
    </row>
    <row r="94" spans="1:31" ht="12.3" x14ac:dyDescent="0.35">
      <c r="C94" s="6"/>
      <c r="D94" s="73" t="s">
        <v>1570</v>
      </c>
      <c r="E94" s="64" t="s">
        <v>65</v>
      </c>
      <c r="F94" s="64" t="s">
        <v>66</v>
      </c>
      <c r="G94" s="64" t="s">
        <v>67</v>
      </c>
      <c r="H94" s="64" t="s">
        <v>68</v>
      </c>
      <c r="I94" s="64" t="str">
        <f>Capex_Historical!K$10</f>
        <v>RY09</v>
      </c>
      <c r="J94" s="96" t="str">
        <f>Capex_Historical!L$10</f>
        <v>RY10</v>
      </c>
      <c r="K94" s="64" t="str">
        <f>Capex_Historical!M$10</f>
        <v>RY11</v>
      </c>
      <c r="L94" s="64" t="str">
        <f>Capex_Historical!N$10</f>
        <v>RY12</v>
      </c>
      <c r="M94" s="64" t="str">
        <f>Capex_Historical!O$10</f>
        <v>RY13</v>
      </c>
      <c r="N94" s="88" t="str">
        <f>Capex_Historical!P$10</f>
        <v>RY14</v>
      </c>
      <c r="O94" s="96" t="str">
        <f>Capex_Historical!Q$10</f>
        <v>RY15</v>
      </c>
      <c r="P94" s="64" t="str">
        <f>Capex_Historical!R$10</f>
        <v>RY16</v>
      </c>
      <c r="Q94" s="64" t="str">
        <f>Capex_Historical!S$10</f>
        <v>RY17</v>
      </c>
      <c r="R94" s="64" t="str">
        <f>Capex_Historical!T$10</f>
        <v>RY18</v>
      </c>
      <c r="S94" s="88" t="str">
        <f>Capex_Historical!U$10</f>
        <v>RY19</v>
      </c>
      <c r="T94" s="64" t="str">
        <f>Capex_Historical!V$10</f>
        <v>RY20</v>
      </c>
      <c r="U94" s="64" t="str">
        <f>Capex_Historical!W$10</f>
        <v>RY21</v>
      </c>
      <c r="V94" s="64" t="str">
        <f>Capex_Historical!X$10</f>
        <v>RY22</v>
      </c>
      <c r="W94" s="64" t="str">
        <f>Capex_Historical!Y$10</f>
        <v>RY23</v>
      </c>
      <c r="X94" s="88" t="str">
        <f>Capex_Historical!Z$10</f>
        <v>RY24</v>
      </c>
      <c r="Z94" s="70"/>
      <c r="AA94" s="70"/>
      <c r="AE94" s="6"/>
    </row>
    <row r="95" spans="1:31" x14ac:dyDescent="0.35">
      <c r="C95" s="6"/>
      <c r="J95" s="97"/>
      <c r="K95" s="91"/>
      <c r="L95" s="91"/>
      <c r="M95" s="91"/>
      <c r="N95" s="89"/>
      <c r="O95" s="97"/>
      <c r="P95" s="91"/>
      <c r="Q95" s="91"/>
      <c r="R95" s="91"/>
      <c r="S95" s="89"/>
      <c r="T95" s="91"/>
      <c r="U95" s="91"/>
      <c r="V95" s="91"/>
      <c r="W95" s="91"/>
      <c r="X95" s="89"/>
      <c r="Z95" s="70"/>
      <c r="AA95" s="70"/>
      <c r="AE95" s="6"/>
    </row>
    <row r="96" spans="1:31" ht="12.75" customHeight="1" x14ac:dyDescent="0.35">
      <c r="C96" s="6"/>
      <c r="D96" s="15" t="s">
        <v>1088</v>
      </c>
      <c r="E96" s="75" t="s">
        <v>1745</v>
      </c>
      <c r="F96" s="75" t="str">
        <f t="shared" ref="F96:F108" si="30">Dollars</f>
        <v>Dollars</v>
      </c>
      <c r="G96" s="75" t="str">
        <f t="shared" ref="G96:G108" si="31">Real2019</f>
        <v>Real $2019</v>
      </c>
      <c r="H96" s="75" t="str">
        <f t="shared" ref="H96:H108" si="32">End_year</f>
        <v>End year</v>
      </c>
      <c r="I96" s="224"/>
      <c r="J96" s="223"/>
      <c r="K96" s="223"/>
      <c r="L96" s="223"/>
      <c r="M96" s="223"/>
      <c r="N96" s="224"/>
      <c r="O96" s="223"/>
      <c r="P96" s="223"/>
      <c r="Q96" s="223"/>
      <c r="R96" s="222">
        <v>0</v>
      </c>
      <c r="S96" s="222">
        <v>0</v>
      </c>
      <c r="T96" s="173">
        <v>0</v>
      </c>
      <c r="U96" s="174">
        <v>0</v>
      </c>
      <c r="V96" s="174">
        <v>0</v>
      </c>
      <c r="W96" s="174">
        <v>0</v>
      </c>
      <c r="X96" s="222">
        <v>0</v>
      </c>
      <c r="Z96" s="70"/>
      <c r="AA96" s="70"/>
      <c r="AE96" s="6"/>
    </row>
    <row r="97" spans="1:31" ht="12.75" customHeight="1" x14ac:dyDescent="0.35">
      <c r="C97" s="6"/>
      <c r="D97" s="15" t="s">
        <v>1090</v>
      </c>
      <c r="E97" s="75" t="s">
        <v>1745</v>
      </c>
      <c r="F97" s="75" t="str">
        <f t="shared" si="30"/>
        <v>Dollars</v>
      </c>
      <c r="G97" s="75" t="str">
        <f t="shared" si="31"/>
        <v>Real $2019</v>
      </c>
      <c r="H97" s="75" t="str">
        <f t="shared" si="32"/>
        <v>End year</v>
      </c>
      <c r="I97" s="224"/>
      <c r="J97" s="223"/>
      <c r="K97" s="223"/>
      <c r="L97" s="223"/>
      <c r="M97" s="223"/>
      <c r="N97" s="224"/>
      <c r="O97" s="223"/>
      <c r="P97" s="223"/>
      <c r="Q97" s="223"/>
      <c r="R97" s="222">
        <v>0</v>
      </c>
      <c r="S97" s="222">
        <v>0</v>
      </c>
      <c r="T97" s="173">
        <v>0</v>
      </c>
      <c r="U97" s="174">
        <v>0</v>
      </c>
      <c r="V97" s="174">
        <v>0</v>
      </c>
      <c r="W97" s="174">
        <v>0</v>
      </c>
      <c r="X97" s="222">
        <v>0</v>
      </c>
      <c r="Z97" s="70"/>
      <c r="AA97" s="70"/>
      <c r="AE97" s="6"/>
    </row>
    <row r="98" spans="1:31" ht="12.75" customHeight="1" x14ac:dyDescent="0.35">
      <c r="C98" s="6"/>
      <c r="D98" s="15" t="s">
        <v>1092</v>
      </c>
      <c r="E98" s="75" t="s">
        <v>1745</v>
      </c>
      <c r="F98" s="75" t="str">
        <f t="shared" si="30"/>
        <v>Dollars</v>
      </c>
      <c r="G98" s="75" t="str">
        <f t="shared" si="31"/>
        <v>Real $2019</v>
      </c>
      <c r="H98" s="75" t="str">
        <f t="shared" si="32"/>
        <v>End year</v>
      </c>
      <c r="I98" s="224"/>
      <c r="J98" s="223"/>
      <c r="K98" s="223"/>
      <c r="L98" s="223"/>
      <c r="M98" s="223"/>
      <c r="N98" s="224"/>
      <c r="O98" s="223"/>
      <c r="P98" s="223"/>
      <c r="Q98" s="223"/>
      <c r="R98" s="222">
        <v>0</v>
      </c>
      <c r="S98" s="222">
        <v>0</v>
      </c>
      <c r="T98" s="173">
        <v>0</v>
      </c>
      <c r="U98" s="174">
        <v>0</v>
      </c>
      <c r="V98" s="174">
        <v>0</v>
      </c>
      <c r="W98" s="174">
        <v>0</v>
      </c>
      <c r="X98" s="222">
        <v>0</v>
      </c>
      <c r="Z98" s="70"/>
      <c r="AA98" s="70"/>
      <c r="AE98" s="6"/>
    </row>
    <row r="99" spans="1:31" ht="12.75" customHeight="1" x14ac:dyDescent="0.35">
      <c r="C99" s="6"/>
      <c r="D99" s="15" t="s">
        <v>1094</v>
      </c>
      <c r="E99" s="75" t="s">
        <v>1745</v>
      </c>
      <c r="F99" s="75" t="str">
        <f t="shared" si="30"/>
        <v>Dollars</v>
      </c>
      <c r="G99" s="75" t="str">
        <f t="shared" si="31"/>
        <v>Real $2019</v>
      </c>
      <c r="H99" s="75" t="str">
        <f t="shared" si="32"/>
        <v>End year</v>
      </c>
      <c r="I99" s="224"/>
      <c r="J99" s="223"/>
      <c r="K99" s="223"/>
      <c r="L99" s="223"/>
      <c r="M99" s="223"/>
      <c r="N99" s="224"/>
      <c r="O99" s="223"/>
      <c r="P99" s="223"/>
      <c r="Q99" s="223"/>
      <c r="R99" s="222">
        <v>0</v>
      </c>
      <c r="S99" s="222">
        <v>0</v>
      </c>
      <c r="T99" s="173">
        <v>0</v>
      </c>
      <c r="U99" s="174">
        <v>0</v>
      </c>
      <c r="V99" s="174">
        <v>0</v>
      </c>
      <c r="W99" s="174">
        <v>0</v>
      </c>
      <c r="X99" s="222">
        <v>0</v>
      </c>
      <c r="Z99" s="70"/>
      <c r="AA99" s="70"/>
      <c r="AE99" s="6"/>
    </row>
    <row r="100" spans="1:31" ht="12.75" customHeight="1" x14ac:dyDescent="0.35">
      <c r="C100" s="6"/>
      <c r="D100" s="15" t="s">
        <v>1096</v>
      </c>
      <c r="E100" s="75" t="s">
        <v>1745</v>
      </c>
      <c r="F100" s="75" t="str">
        <f t="shared" si="30"/>
        <v>Dollars</v>
      </c>
      <c r="G100" s="75" t="str">
        <f t="shared" si="31"/>
        <v>Real $2019</v>
      </c>
      <c r="H100" s="75" t="str">
        <f t="shared" si="32"/>
        <v>End year</v>
      </c>
      <c r="I100" s="224"/>
      <c r="J100" s="223"/>
      <c r="K100" s="223"/>
      <c r="L100" s="223"/>
      <c r="M100" s="223"/>
      <c r="N100" s="224"/>
      <c r="O100" s="223"/>
      <c r="P100" s="223"/>
      <c r="Q100" s="223"/>
      <c r="R100" s="222">
        <v>0</v>
      </c>
      <c r="S100" s="222">
        <v>0</v>
      </c>
      <c r="T100" s="173">
        <v>0</v>
      </c>
      <c r="U100" s="174">
        <v>0</v>
      </c>
      <c r="V100" s="174">
        <v>0</v>
      </c>
      <c r="W100" s="174">
        <v>0</v>
      </c>
      <c r="X100" s="222">
        <v>0</v>
      </c>
      <c r="Z100" s="70"/>
      <c r="AA100" s="70"/>
      <c r="AE100" s="6"/>
    </row>
    <row r="101" spans="1:31" ht="12.75" customHeight="1" x14ac:dyDescent="0.35">
      <c r="C101" s="6"/>
      <c r="D101" s="15" t="s">
        <v>1098</v>
      </c>
      <c r="E101" s="75" t="s">
        <v>1745</v>
      </c>
      <c r="F101" s="75" t="str">
        <f t="shared" si="30"/>
        <v>Dollars</v>
      </c>
      <c r="G101" s="75" t="str">
        <f t="shared" si="31"/>
        <v>Real $2019</v>
      </c>
      <c r="H101" s="75" t="str">
        <f t="shared" si="32"/>
        <v>End year</v>
      </c>
      <c r="I101" s="224"/>
      <c r="J101" s="223"/>
      <c r="K101" s="223"/>
      <c r="L101" s="223"/>
      <c r="M101" s="223"/>
      <c r="N101" s="224"/>
      <c r="O101" s="223"/>
      <c r="P101" s="223"/>
      <c r="Q101" s="223"/>
      <c r="R101" s="222">
        <v>0</v>
      </c>
      <c r="S101" s="222">
        <v>0</v>
      </c>
      <c r="T101" s="173">
        <v>0</v>
      </c>
      <c r="U101" s="174">
        <v>0</v>
      </c>
      <c r="V101" s="174">
        <v>0</v>
      </c>
      <c r="W101" s="174">
        <v>0</v>
      </c>
      <c r="X101" s="222">
        <v>0</v>
      </c>
      <c r="Z101" s="70"/>
      <c r="AA101" s="70"/>
      <c r="AE101" s="6"/>
    </row>
    <row r="102" spans="1:31" ht="12.75" customHeight="1" x14ac:dyDescent="0.35">
      <c r="C102" s="6"/>
      <c r="D102" s="15" t="s">
        <v>1100</v>
      </c>
      <c r="E102" s="75" t="s">
        <v>1745</v>
      </c>
      <c r="F102" s="75" t="str">
        <f t="shared" si="30"/>
        <v>Dollars</v>
      </c>
      <c r="G102" s="75" t="str">
        <f t="shared" si="31"/>
        <v>Real $2019</v>
      </c>
      <c r="H102" s="75" t="str">
        <f t="shared" si="32"/>
        <v>End year</v>
      </c>
      <c r="I102" s="224"/>
      <c r="J102" s="223"/>
      <c r="K102" s="223"/>
      <c r="L102" s="223"/>
      <c r="M102" s="223"/>
      <c r="N102" s="224"/>
      <c r="O102" s="223"/>
      <c r="P102" s="223"/>
      <c r="Q102" s="223"/>
      <c r="R102" s="222">
        <v>0</v>
      </c>
      <c r="S102" s="222">
        <v>0</v>
      </c>
      <c r="T102" s="173">
        <v>0</v>
      </c>
      <c r="U102" s="174">
        <v>0</v>
      </c>
      <c r="V102" s="174">
        <v>0</v>
      </c>
      <c r="W102" s="174">
        <v>0</v>
      </c>
      <c r="X102" s="222">
        <v>0</v>
      </c>
      <c r="Z102" s="70"/>
      <c r="AA102" s="70"/>
      <c r="AE102" s="6"/>
    </row>
    <row r="103" spans="1:31" ht="12.75" customHeight="1" x14ac:dyDescent="0.35">
      <c r="C103" s="6"/>
      <c r="D103" s="15" t="s">
        <v>1102</v>
      </c>
      <c r="E103" s="75" t="s">
        <v>1745</v>
      </c>
      <c r="F103" s="75" t="str">
        <f t="shared" si="30"/>
        <v>Dollars</v>
      </c>
      <c r="G103" s="75" t="str">
        <f t="shared" si="31"/>
        <v>Real $2019</v>
      </c>
      <c r="H103" s="75" t="str">
        <f t="shared" si="32"/>
        <v>End year</v>
      </c>
      <c r="I103" s="224"/>
      <c r="J103" s="223"/>
      <c r="K103" s="223"/>
      <c r="L103" s="223"/>
      <c r="M103" s="223"/>
      <c r="N103" s="224"/>
      <c r="O103" s="223"/>
      <c r="P103" s="223"/>
      <c r="Q103" s="223"/>
      <c r="R103" s="222">
        <v>0</v>
      </c>
      <c r="S103" s="222">
        <v>0</v>
      </c>
      <c r="T103" s="173">
        <v>0</v>
      </c>
      <c r="U103" s="174">
        <v>0</v>
      </c>
      <c r="V103" s="174">
        <v>0</v>
      </c>
      <c r="W103" s="174">
        <v>0</v>
      </c>
      <c r="X103" s="222">
        <v>0</v>
      </c>
      <c r="Z103" s="70"/>
      <c r="AA103" s="70"/>
      <c r="AE103" s="6"/>
    </row>
    <row r="104" spans="1:31" ht="12.75" customHeight="1" x14ac:dyDescent="0.35">
      <c r="C104" s="6"/>
      <c r="D104" s="15" t="s">
        <v>1104</v>
      </c>
      <c r="E104" s="75" t="s">
        <v>1745</v>
      </c>
      <c r="F104" s="75" t="str">
        <f t="shared" si="30"/>
        <v>Dollars</v>
      </c>
      <c r="G104" s="75" t="str">
        <f t="shared" si="31"/>
        <v>Real $2019</v>
      </c>
      <c r="H104" s="75" t="str">
        <f t="shared" si="32"/>
        <v>End year</v>
      </c>
      <c r="I104" s="224"/>
      <c r="J104" s="223"/>
      <c r="K104" s="223"/>
      <c r="L104" s="223"/>
      <c r="M104" s="223"/>
      <c r="N104" s="224"/>
      <c r="O104" s="223"/>
      <c r="P104" s="223"/>
      <c r="Q104" s="223"/>
      <c r="R104" s="222">
        <v>0</v>
      </c>
      <c r="S104" s="222">
        <v>0</v>
      </c>
      <c r="T104" s="173">
        <v>0</v>
      </c>
      <c r="U104" s="174">
        <v>0</v>
      </c>
      <c r="V104" s="174">
        <v>0</v>
      </c>
      <c r="W104" s="174">
        <v>0</v>
      </c>
      <c r="X104" s="222">
        <v>0</v>
      </c>
      <c r="Z104" s="70"/>
      <c r="AA104" s="70"/>
      <c r="AE104" s="6"/>
    </row>
    <row r="105" spans="1:31" ht="12.75" customHeight="1" x14ac:dyDescent="0.35">
      <c r="C105" s="6"/>
      <c r="D105" s="15" t="s">
        <v>1106</v>
      </c>
      <c r="E105" s="75" t="s">
        <v>1745</v>
      </c>
      <c r="F105" s="75" t="str">
        <f t="shared" si="30"/>
        <v>Dollars</v>
      </c>
      <c r="G105" s="75" t="str">
        <f t="shared" si="31"/>
        <v>Real $2019</v>
      </c>
      <c r="H105" s="75" t="str">
        <f t="shared" si="32"/>
        <v>End year</v>
      </c>
      <c r="I105" s="224"/>
      <c r="J105" s="223"/>
      <c r="K105" s="223"/>
      <c r="L105" s="223"/>
      <c r="M105" s="223"/>
      <c r="N105" s="224"/>
      <c r="O105" s="223"/>
      <c r="P105" s="223"/>
      <c r="Q105" s="223"/>
      <c r="R105" s="222">
        <v>5968885.381633901</v>
      </c>
      <c r="S105" s="222">
        <v>5912619.5009416817</v>
      </c>
      <c r="T105" s="173">
        <v>7553664.4152737847</v>
      </c>
      <c r="U105" s="174">
        <v>8032916.7550144959</v>
      </c>
      <c r="V105" s="174">
        <v>8545627.8941943608</v>
      </c>
      <c r="W105" s="174">
        <v>9094133.7447476052</v>
      </c>
      <c r="X105" s="222">
        <v>9680933.2993123718</v>
      </c>
      <c r="Z105" s="70"/>
      <c r="AA105" s="70"/>
      <c r="AE105" s="6"/>
    </row>
    <row r="106" spans="1:31" ht="12.75" customHeight="1" x14ac:dyDescent="0.35">
      <c r="C106" s="6"/>
      <c r="D106" s="15" t="s">
        <v>1108</v>
      </c>
      <c r="E106" s="75" t="s">
        <v>1745</v>
      </c>
      <c r="F106" s="75" t="str">
        <f t="shared" si="30"/>
        <v>Dollars</v>
      </c>
      <c r="G106" s="75" t="str">
        <f t="shared" si="31"/>
        <v>Real $2019</v>
      </c>
      <c r="H106" s="75" t="str">
        <f t="shared" si="32"/>
        <v>End year</v>
      </c>
      <c r="I106" s="224"/>
      <c r="J106" s="223"/>
      <c r="K106" s="223"/>
      <c r="L106" s="223"/>
      <c r="M106" s="223"/>
      <c r="N106" s="224"/>
      <c r="O106" s="223"/>
      <c r="P106" s="223"/>
      <c r="Q106" s="223"/>
      <c r="R106" s="222">
        <v>6226149.6030225959</v>
      </c>
      <c r="S106" s="222">
        <v>6322263.7848407775</v>
      </c>
      <c r="T106" s="173">
        <v>6016405.4595963564</v>
      </c>
      <c r="U106" s="174">
        <v>6016405.4595963564</v>
      </c>
      <c r="V106" s="174">
        <v>6016405.4595963564</v>
      </c>
      <c r="W106" s="174">
        <v>6016405.4595963564</v>
      </c>
      <c r="X106" s="222">
        <v>6016405.4595963564</v>
      </c>
      <c r="Z106" s="70"/>
      <c r="AA106" s="70"/>
      <c r="AE106" s="6"/>
    </row>
    <row r="107" spans="1:31" ht="12.75" customHeight="1" x14ac:dyDescent="0.35">
      <c r="C107" s="6"/>
      <c r="D107" s="15" t="s">
        <v>1110</v>
      </c>
      <c r="E107" s="75" t="s">
        <v>1745</v>
      </c>
      <c r="F107" s="75" t="str">
        <f t="shared" si="30"/>
        <v>Dollars</v>
      </c>
      <c r="G107" s="75" t="str">
        <f t="shared" si="31"/>
        <v>Real $2019</v>
      </c>
      <c r="H107" s="75" t="str">
        <f t="shared" si="32"/>
        <v>End year</v>
      </c>
      <c r="I107" s="224"/>
      <c r="J107" s="223"/>
      <c r="K107" s="223"/>
      <c r="L107" s="223"/>
      <c r="M107" s="223"/>
      <c r="N107" s="224"/>
      <c r="O107" s="223"/>
      <c r="P107" s="223"/>
      <c r="Q107" s="223"/>
      <c r="R107" s="222">
        <v>0</v>
      </c>
      <c r="S107" s="222">
        <v>0</v>
      </c>
      <c r="T107" s="173">
        <v>0</v>
      </c>
      <c r="U107" s="174">
        <v>0</v>
      </c>
      <c r="V107" s="174">
        <v>0</v>
      </c>
      <c r="W107" s="174">
        <v>0</v>
      </c>
      <c r="X107" s="222">
        <v>0</v>
      </c>
      <c r="Z107" s="70"/>
      <c r="AA107" s="70"/>
      <c r="AE107" s="6"/>
    </row>
    <row r="108" spans="1:31" ht="12.75" customHeight="1" x14ac:dyDescent="0.35">
      <c r="C108" s="6"/>
      <c r="D108" s="15" t="s">
        <v>1112</v>
      </c>
      <c r="E108" s="75" t="s">
        <v>1745</v>
      </c>
      <c r="F108" s="75" t="str">
        <f t="shared" si="30"/>
        <v>Dollars</v>
      </c>
      <c r="G108" s="75" t="str">
        <f t="shared" si="31"/>
        <v>Real $2019</v>
      </c>
      <c r="H108" s="75" t="str">
        <f t="shared" si="32"/>
        <v>End year</v>
      </c>
      <c r="I108" s="224"/>
      <c r="J108" s="223"/>
      <c r="K108" s="223"/>
      <c r="L108" s="223"/>
      <c r="M108" s="223"/>
      <c r="N108" s="224"/>
      <c r="O108" s="223"/>
      <c r="P108" s="223"/>
      <c r="Q108" s="223"/>
      <c r="R108" s="222">
        <v>236730.63709090912</v>
      </c>
      <c r="S108" s="222">
        <v>239131.09163636365</v>
      </c>
      <c r="T108" s="173">
        <v>191108.16269236818</v>
      </c>
      <c r="U108" s="174">
        <v>191108.16269236818</v>
      </c>
      <c r="V108" s="174">
        <v>191108.16269236818</v>
      </c>
      <c r="W108" s="174">
        <v>191108.16269236818</v>
      </c>
      <c r="X108" s="222">
        <v>191108.16269236818</v>
      </c>
      <c r="Z108" s="70"/>
      <c r="AA108" s="70"/>
      <c r="AE108" s="6"/>
    </row>
    <row r="109" spans="1:31" x14ac:dyDescent="0.35">
      <c r="C109" s="6"/>
      <c r="Z109" s="70"/>
      <c r="AA109" s="70"/>
    </row>
    <row r="110" spans="1:31" ht="12.3" x14ac:dyDescent="0.35">
      <c r="C110" s="6"/>
      <c r="D110" s="74" t="str">
        <f>"Total "&amp;D94</f>
        <v>Total ACS Revenue</v>
      </c>
      <c r="E110" s="67" t="s">
        <v>134</v>
      </c>
      <c r="F110" s="67" t="str">
        <f>F96</f>
        <v>Dollars</v>
      </c>
      <c r="G110" s="67" t="str">
        <f>G96</f>
        <v>Real $2019</v>
      </c>
      <c r="H110" s="67" t="str">
        <f>H96</f>
        <v>End year</v>
      </c>
      <c r="I110" s="177">
        <f t="shared" ref="I110:X110" si="33">SUM(I96:I108)</f>
        <v>0</v>
      </c>
      <c r="J110" s="175">
        <f t="shared" si="33"/>
        <v>0</v>
      </c>
      <c r="K110" s="175">
        <f t="shared" si="33"/>
        <v>0</v>
      </c>
      <c r="L110" s="175">
        <f t="shared" si="33"/>
        <v>0</v>
      </c>
      <c r="M110" s="175">
        <f t="shared" si="33"/>
        <v>0</v>
      </c>
      <c r="N110" s="175">
        <f t="shared" si="33"/>
        <v>0</v>
      </c>
      <c r="O110" s="176">
        <f t="shared" si="33"/>
        <v>0</v>
      </c>
      <c r="P110" s="175">
        <f t="shared" si="33"/>
        <v>0</v>
      </c>
      <c r="Q110" s="175">
        <f t="shared" si="33"/>
        <v>0</v>
      </c>
      <c r="R110" s="175">
        <f t="shared" si="33"/>
        <v>12431765.621747406</v>
      </c>
      <c r="S110" s="177">
        <f t="shared" si="33"/>
        <v>12474014.377418824</v>
      </c>
      <c r="T110" s="175">
        <f t="shared" si="33"/>
        <v>13761178.037562508</v>
      </c>
      <c r="U110" s="175">
        <f t="shared" si="33"/>
        <v>14240430.37730322</v>
      </c>
      <c r="V110" s="175">
        <f t="shared" si="33"/>
        <v>14753141.516483085</v>
      </c>
      <c r="W110" s="175">
        <f t="shared" si="33"/>
        <v>15301647.36703633</v>
      </c>
      <c r="X110" s="175">
        <f t="shared" si="33"/>
        <v>15888446.921601096</v>
      </c>
      <c r="Z110" s="70"/>
      <c r="AA110" s="70"/>
    </row>
    <row r="111" spans="1:31" x14ac:dyDescent="0.35">
      <c r="Z111" s="70"/>
      <c r="AA111" s="70"/>
    </row>
    <row r="112" spans="1:31" ht="12.3" x14ac:dyDescent="0.35">
      <c r="A112" s="70">
        <f>IF(SUM($I112:$AD112)&gt;0,1,0)</f>
        <v>0</v>
      </c>
      <c r="C112" s="6"/>
      <c r="D112" s="15" t="s">
        <v>139</v>
      </c>
      <c r="E112" s="6"/>
      <c r="F112" s="6"/>
      <c r="G112" s="6"/>
      <c r="H112" s="6"/>
      <c r="I112" s="1766">
        <v>0</v>
      </c>
      <c r="J112" s="1787">
        <v>0</v>
      </c>
      <c r="K112" s="1787">
        <v>0</v>
      </c>
      <c r="L112" s="1787">
        <v>0</v>
      </c>
      <c r="M112" s="1787">
        <v>0</v>
      </c>
      <c r="N112" s="1787">
        <v>0</v>
      </c>
      <c r="O112" s="1787">
        <v>0</v>
      </c>
      <c r="P112" s="1787">
        <v>0</v>
      </c>
      <c r="Q112" s="1767">
        <v>0</v>
      </c>
      <c r="R112" s="70">
        <v>0</v>
      </c>
      <c r="S112" s="70">
        <v>0</v>
      </c>
      <c r="T112" s="70">
        <v>0</v>
      </c>
      <c r="U112" s="70">
        <v>0</v>
      </c>
      <c r="V112" s="70">
        <v>0</v>
      </c>
      <c r="W112" s="70">
        <v>0</v>
      </c>
      <c r="X112" s="70">
        <v>0</v>
      </c>
      <c r="Z112" s="70"/>
      <c r="AA112" s="70"/>
    </row>
    <row r="114" spans="2:32" s="4" customFormat="1" ht="15" x14ac:dyDescent="0.35">
      <c r="B114" s="4" t="s">
        <v>1115</v>
      </c>
    </row>
    <row r="116" spans="2:32" s="13" customFormat="1" ht="14.1" x14ac:dyDescent="0.35">
      <c r="C116" s="13" t="s">
        <v>623</v>
      </c>
    </row>
    <row r="117" spans="2:32" s="6" customFormat="1" ht="11.25" customHeight="1" x14ac:dyDescent="0.35"/>
    <row r="118" spans="2:32" s="6" customFormat="1" ht="11.25" customHeight="1" x14ac:dyDescent="0.35">
      <c r="D118" s="73" t="s">
        <v>626</v>
      </c>
    </row>
    <row r="119" spans="2:32" s="6" customFormat="1" ht="12.3" x14ac:dyDescent="0.35">
      <c r="D119" s="79" t="s">
        <v>624</v>
      </c>
    </row>
    <row r="120" spans="2:32" s="6" customFormat="1" ht="11.25" customHeight="1" x14ac:dyDescent="0.35"/>
    <row r="121" spans="2:32" ht="36.9" x14ac:dyDescent="0.35">
      <c r="C121" s="6"/>
      <c r="D121" s="73" t="s">
        <v>1569</v>
      </c>
      <c r="E121" s="64" t="s">
        <v>65</v>
      </c>
      <c r="F121" s="64" t="s">
        <v>66</v>
      </c>
      <c r="G121" s="64" t="s">
        <v>67</v>
      </c>
      <c r="H121" s="64" t="s">
        <v>68</v>
      </c>
      <c r="I121" s="64" t="str">
        <f>Capex_Historical!K$10</f>
        <v>RY09</v>
      </c>
      <c r="J121" s="96" t="str">
        <f>Capex_Historical!L$10</f>
        <v>RY10</v>
      </c>
      <c r="K121" s="64" t="str">
        <f>Capex_Historical!M$10</f>
        <v>RY11</v>
      </c>
      <c r="L121" s="64" t="str">
        <f>Capex_Historical!N$10</f>
        <v>RY12</v>
      </c>
      <c r="M121" s="64" t="str">
        <f>Capex_Historical!O$10</f>
        <v>RY13</v>
      </c>
      <c r="N121" s="88" t="str">
        <f>Capex_Historical!P$10</f>
        <v>RY14</v>
      </c>
      <c r="O121" s="96" t="str">
        <f>Capex_Historical!Q$10</f>
        <v>RY15</v>
      </c>
      <c r="P121" s="64" t="str">
        <f>Capex_Historical!R$10</f>
        <v>RY16</v>
      </c>
      <c r="Q121" s="64" t="str">
        <f>Capex_Historical!S$10</f>
        <v>RY17</v>
      </c>
      <c r="R121" s="64" t="str">
        <f>Capex_Historical!T$10</f>
        <v>RY18</v>
      </c>
      <c r="S121" s="88" t="str">
        <f>Capex_Historical!U$10</f>
        <v>RY19</v>
      </c>
      <c r="T121" s="64" t="str">
        <f>Capex_Historical!V$10</f>
        <v>RY20</v>
      </c>
      <c r="U121" s="64" t="str">
        <f>Capex_Historical!W$10</f>
        <v>RY21</v>
      </c>
      <c r="V121" s="64" t="str">
        <f>Capex_Historical!X$10</f>
        <v>RY22</v>
      </c>
      <c r="W121" s="64" t="str">
        <f>Capex_Historical!Y$10</f>
        <v>RY23</v>
      </c>
      <c r="X121" s="88" t="str">
        <f>Capex_Historical!Z$10</f>
        <v>RY24</v>
      </c>
      <c r="Z121" s="72" t="str">
        <f t="shared" ref="Z121:AD121" si="34">Z$10</f>
        <v>RY17 %</v>
      </c>
      <c r="AA121" s="72" t="str">
        <f t="shared" si="34"/>
        <v>RY15-RY17 Avg</v>
      </c>
      <c r="AB121" s="72" t="str">
        <f t="shared" si="34"/>
        <v>Custom %</v>
      </c>
      <c r="AD121" s="72" t="str">
        <f t="shared" si="34"/>
        <v>Selected</v>
      </c>
      <c r="AE121" s="6"/>
      <c r="AF121" s="72" t="s">
        <v>1754</v>
      </c>
    </row>
    <row r="122" spans="2:32" x14ac:dyDescent="0.35">
      <c r="C122" s="6"/>
      <c r="J122" s="97"/>
      <c r="K122" s="91"/>
      <c r="L122" s="91"/>
      <c r="M122" s="91"/>
      <c r="N122" s="89"/>
      <c r="O122" s="97"/>
      <c r="P122" s="91"/>
      <c r="Q122" s="91"/>
      <c r="R122" s="91"/>
      <c r="S122" s="89"/>
      <c r="T122" s="91"/>
      <c r="U122" s="91"/>
      <c r="V122" s="91"/>
      <c r="W122" s="91"/>
      <c r="X122" s="89"/>
      <c r="AE122" s="6"/>
    </row>
    <row r="123" spans="2:32" ht="12.75" customHeight="1" x14ac:dyDescent="0.35">
      <c r="C123" s="6"/>
      <c r="D123" s="15" t="s">
        <v>1117</v>
      </c>
      <c r="E123" s="75" t="s">
        <v>287</v>
      </c>
      <c r="F123" s="75" t="str">
        <f t="shared" ref="F123:F128" si="35">Dollars</f>
        <v>Dollars</v>
      </c>
      <c r="G123" s="75" t="str">
        <f t="shared" ref="G123:G128" si="36">Nominal</f>
        <v>Nominal</v>
      </c>
      <c r="H123" s="75" t="str">
        <f t="shared" ref="H123:H128" si="37">Mid_year</f>
        <v>Mid year</v>
      </c>
      <c r="I123" s="172">
        <v>37974059.321049385</v>
      </c>
      <c r="J123" s="173">
        <v>46419785</v>
      </c>
      <c r="K123" s="174">
        <v>45423746</v>
      </c>
      <c r="L123" s="174">
        <v>47648118</v>
      </c>
      <c r="M123" s="174">
        <v>50919429</v>
      </c>
      <c r="N123" s="222">
        <v>61923859.924517885</v>
      </c>
      <c r="O123" s="173">
        <v>64566646.409999996</v>
      </c>
      <c r="P123" s="174">
        <v>74924093.670341</v>
      </c>
      <c r="Q123" s="174">
        <v>77764138.113499999</v>
      </c>
      <c r="R123" s="103"/>
      <c r="S123" s="104"/>
      <c r="T123" s="103"/>
      <c r="U123" s="103"/>
      <c r="V123" s="103"/>
      <c r="W123" s="103"/>
      <c r="X123" s="104"/>
      <c r="Z123" s="85">
        <f t="shared" ref="Z123:Z128" si="38">IF(Q$130=0,0,Q123/Q$130)</f>
        <v>0.46342969061151096</v>
      </c>
      <c r="AA123" s="85">
        <f t="shared" ref="AA123:AA128" si="39">IF(AVERAGE(O$130:Q$130)=0,0,
AVERAGE(O123:Q123)/AVERAGE(O$130:Q$130))</f>
        <v>0.45572325168009781</v>
      </c>
      <c r="AB123" s="226">
        <f>AF123/AF$130</f>
        <v>0.48960168123531528</v>
      </c>
      <c r="AD123" s="85">
        <f t="shared" ref="AD123:AD128" si="40">IFERROR(INDEX(Z123:AB123,,MATCH(D$119,$Z$10:$AB$10,0)),"N/A")</f>
        <v>0.48960168123531528</v>
      </c>
      <c r="AE123" s="6"/>
      <c r="AF123" s="174">
        <f>SUM([11]Calc_Cost_of_Supply!$V$118)</f>
        <v>81034.098407520185</v>
      </c>
    </row>
    <row r="124" spans="2:32" ht="12.75" customHeight="1" x14ac:dyDescent="0.35">
      <c r="C124" s="6"/>
      <c r="D124" s="15" t="s">
        <v>1119</v>
      </c>
      <c r="E124" s="75" t="s">
        <v>287</v>
      </c>
      <c r="F124" s="75" t="str">
        <f t="shared" si="35"/>
        <v>Dollars</v>
      </c>
      <c r="G124" s="75" t="str">
        <f t="shared" si="36"/>
        <v>Nominal</v>
      </c>
      <c r="H124" s="75" t="str">
        <f t="shared" si="37"/>
        <v>Mid year</v>
      </c>
      <c r="I124" s="172">
        <v>30440065.656554509</v>
      </c>
      <c r="J124" s="173">
        <v>36660699</v>
      </c>
      <c r="K124" s="174">
        <v>35514931</v>
      </c>
      <c r="L124" s="174">
        <v>36958786</v>
      </c>
      <c r="M124" s="174">
        <v>39900148</v>
      </c>
      <c r="N124" s="222">
        <v>47782979.640506096</v>
      </c>
      <c r="O124" s="173">
        <v>47898636.859999999</v>
      </c>
      <c r="P124" s="174">
        <v>53938340.17694515</v>
      </c>
      <c r="Q124" s="174">
        <v>54185971.540099993</v>
      </c>
      <c r="R124" s="103"/>
      <c r="S124" s="104"/>
      <c r="T124" s="103"/>
      <c r="U124" s="103"/>
      <c r="V124" s="103"/>
      <c r="W124" s="103"/>
      <c r="X124" s="104"/>
      <c r="Z124" s="85">
        <f t="shared" si="38"/>
        <v>0.32291733227547076</v>
      </c>
      <c r="AA124" s="85">
        <f t="shared" si="39"/>
        <v>0.32728050137869552</v>
      </c>
      <c r="AB124" s="226">
        <f t="shared" ref="AB124:AB128" si="41">AF124/AF$130</f>
        <v>0.13242507893098751</v>
      </c>
      <c r="AD124" s="85">
        <f t="shared" si="40"/>
        <v>0.13242507893098751</v>
      </c>
      <c r="AE124" s="6"/>
      <c r="AF124" s="174">
        <f>SUM([11]Calc_Cost_of_Supply!$W$118)</f>
        <v>21917.70839234455</v>
      </c>
    </row>
    <row r="125" spans="2:32" ht="12.75" customHeight="1" x14ac:dyDescent="0.35">
      <c r="C125" s="6"/>
      <c r="D125" s="15" t="s">
        <v>1121</v>
      </c>
      <c r="E125" s="75" t="s">
        <v>287</v>
      </c>
      <c r="F125" s="75" t="str">
        <f t="shared" si="35"/>
        <v>Dollars</v>
      </c>
      <c r="G125" s="75" t="str">
        <f t="shared" si="36"/>
        <v>Nominal</v>
      </c>
      <c r="H125" s="75" t="str">
        <f t="shared" si="37"/>
        <v>Mid year</v>
      </c>
      <c r="I125" s="172">
        <v>9940409.8126900848</v>
      </c>
      <c r="J125" s="173">
        <v>12203708</v>
      </c>
      <c r="K125" s="174">
        <v>11522806</v>
      </c>
      <c r="L125" s="174">
        <v>11872051</v>
      </c>
      <c r="M125" s="174">
        <v>12575486</v>
      </c>
      <c r="N125" s="222">
        <v>15472781.656884504</v>
      </c>
      <c r="O125" s="173">
        <v>17439401.079999998</v>
      </c>
      <c r="P125" s="174">
        <v>20798920.783312984</v>
      </c>
      <c r="Q125" s="174">
        <v>19609768.581900001</v>
      </c>
      <c r="R125" s="103"/>
      <c r="S125" s="104"/>
      <c r="T125" s="103"/>
      <c r="U125" s="103"/>
      <c r="V125" s="103"/>
      <c r="W125" s="103"/>
      <c r="X125" s="104"/>
      <c r="Z125" s="85">
        <f t="shared" si="38"/>
        <v>0.116862980897561</v>
      </c>
      <c r="AA125" s="85">
        <f t="shared" si="39"/>
        <v>0.12134466254725608</v>
      </c>
      <c r="AB125" s="226">
        <f t="shared" si="41"/>
        <v>0.26984259620556594</v>
      </c>
      <c r="AD125" s="85">
        <f t="shared" si="40"/>
        <v>0.26984259620556594</v>
      </c>
      <c r="AE125" s="6"/>
      <c r="AF125" s="174">
        <f>SUM([11]Calc_Cost_of_Supply!$Z$118,[11]Calc_Cost_of_Supply!$AA$118)</f>
        <v>44661.716520848669</v>
      </c>
    </row>
    <row r="126" spans="2:32" ht="12.75" customHeight="1" x14ac:dyDescent="0.35">
      <c r="C126" s="6"/>
      <c r="D126" s="15" t="s">
        <v>1123</v>
      </c>
      <c r="E126" s="75" t="s">
        <v>287</v>
      </c>
      <c r="F126" s="75" t="str">
        <f t="shared" si="35"/>
        <v>Dollars</v>
      </c>
      <c r="G126" s="75" t="str">
        <f t="shared" si="36"/>
        <v>Nominal</v>
      </c>
      <c r="H126" s="75" t="str">
        <f t="shared" si="37"/>
        <v>Mid year</v>
      </c>
      <c r="I126" s="172">
        <v>6144008.7497039912</v>
      </c>
      <c r="J126" s="173">
        <v>7314261</v>
      </c>
      <c r="K126" s="174">
        <v>7543935</v>
      </c>
      <c r="L126" s="174">
        <v>8079455</v>
      </c>
      <c r="M126" s="174">
        <v>8709081</v>
      </c>
      <c r="N126" s="222">
        <v>12316069.708094731</v>
      </c>
      <c r="O126" s="173">
        <v>12618008.32</v>
      </c>
      <c r="P126" s="174">
        <v>14823080.151309639</v>
      </c>
      <c r="Q126" s="174">
        <v>15301323.0933</v>
      </c>
      <c r="R126" s="103"/>
      <c r="S126" s="104"/>
      <c r="T126" s="103"/>
      <c r="U126" s="103"/>
      <c r="V126" s="103"/>
      <c r="W126" s="103"/>
      <c r="X126" s="104"/>
      <c r="Z126" s="85">
        <f t="shared" si="38"/>
        <v>9.1187115283462017E-2</v>
      </c>
      <c r="AA126" s="85">
        <f t="shared" si="39"/>
        <v>8.9658335613957821E-2</v>
      </c>
      <c r="AB126" s="226">
        <f t="shared" si="41"/>
        <v>0.10184565548450092</v>
      </c>
      <c r="AD126" s="85">
        <f t="shared" si="40"/>
        <v>0.10184565548450092</v>
      </c>
      <c r="AE126" s="6"/>
      <c r="AF126" s="174">
        <f>SUM([11]Calc_Cost_of_Supply!$AB$118)</f>
        <v>16856.50026381926</v>
      </c>
    </row>
    <row r="127" spans="2:32" ht="12.75" customHeight="1" x14ac:dyDescent="0.35">
      <c r="C127" s="6"/>
      <c r="D127" s="15" t="s">
        <v>1100</v>
      </c>
      <c r="E127" s="75" t="s">
        <v>287</v>
      </c>
      <c r="F127" s="75" t="str">
        <f t="shared" si="35"/>
        <v>Dollars</v>
      </c>
      <c r="G127" s="75" t="str">
        <f t="shared" si="36"/>
        <v>Nominal</v>
      </c>
      <c r="H127" s="75" t="str">
        <f t="shared" si="37"/>
        <v>Mid year</v>
      </c>
      <c r="I127" s="172">
        <v>404957.74245464994</v>
      </c>
      <c r="J127" s="173">
        <v>545580.13530545449</v>
      </c>
      <c r="K127" s="174">
        <v>575087.66244261817</v>
      </c>
      <c r="L127" s="174">
        <v>606234.53610719997</v>
      </c>
      <c r="M127" s="174">
        <v>662862.48315054539</v>
      </c>
      <c r="N127" s="222">
        <v>839075.89093745453</v>
      </c>
      <c r="O127" s="173">
        <v>978303</v>
      </c>
      <c r="P127" s="174">
        <v>938660.19000000006</v>
      </c>
      <c r="Q127" s="174">
        <v>940171.11</v>
      </c>
      <c r="R127" s="103"/>
      <c r="S127" s="104"/>
      <c r="T127" s="103"/>
      <c r="U127" s="103"/>
      <c r="V127" s="103"/>
      <c r="W127" s="103"/>
      <c r="X127" s="104"/>
      <c r="Z127" s="85">
        <f t="shared" si="38"/>
        <v>5.6028809319953353E-3</v>
      </c>
      <c r="AA127" s="85">
        <f t="shared" si="39"/>
        <v>5.9932487799928833E-3</v>
      </c>
      <c r="AB127" s="226">
        <f t="shared" si="41"/>
        <v>6.2849881436302839E-3</v>
      </c>
      <c r="AD127" s="85">
        <f t="shared" si="40"/>
        <v>6.2849881436302839E-3</v>
      </c>
      <c r="AE127" s="6"/>
      <c r="AF127" s="174">
        <f>SUM([11]Calc_Cost_of_Supply!$X$118,[11]Calc_Cost_of_Supply!$Y$118)</f>
        <v>1040.2299813105667</v>
      </c>
    </row>
    <row r="128" spans="2:32" ht="12.75" customHeight="1" x14ac:dyDescent="0.35">
      <c r="C128" s="6"/>
      <c r="D128" s="15" t="s">
        <v>1126</v>
      </c>
      <c r="E128" s="75" t="s">
        <v>287</v>
      </c>
      <c r="F128" s="75" t="str">
        <f t="shared" si="35"/>
        <v>Dollars</v>
      </c>
      <c r="G128" s="75" t="str">
        <f t="shared" si="36"/>
        <v>Nominal</v>
      </c>
      <c r="H128" s="75" t="str">
        <f t="shared" si="37"/>
        <v>Mid year</v>
      </c>
      <c r="I128" s="172">
        <v>0</v>
      </c>
      <c r="J128" s="173">
        <v>0</v>
      </c>
      <c r="K128" s="174">
        <v>0</v>
      </c>
      <c r="L128" s="174">
        <v>0</v>
      </c>
      <c r="M128" s="174">
        <v>0</v>
      </c>
      <c r="N128" s="222">
        <v>0</v>
      </c>
      <c r="O128" s="173">
        <v>0</v>
      </c>
      <c r="P128" s="174">
        <v>0</v>
      </c>
      <c r="Q128" s="174">
        <v>0</v>
      </c>
      <c r="R128" s="103"/>
      <c r="S128" s="104"/>
      <c r="T128" s="103"/>
      <c r="U128" s="103"/>
      <c r="V128" s="103"/>
      <c r="W128" s="103"/>
      <c r="X128" s="104"/>
      <c r="Z128" s="85">
        <f t="shared" si="38"/>
        <v>0</v>
      </c>
      <c r="AA128" s="85">
        <f t="shared" si="39"/>
        <v>0</v>
      </c>
      <c r="AB128" s="226">
        <f t="shared" si="41"/>
        <v>0</v>
      </c>
      <c r="AD128" s="85">
        <f t="shared" si="40"/>
        <v>0</v>
      </c>
      <c r="AE128" s="6"/>
      <c r="AF128" s="174">
        <v>0</v>
      </c>
    </row>
    <row r="129" spans="1:32" x14ac:dyDescent="0.35">
      <c r="C129" s="6"/>
    </row>
    <row r="130" spans="1:32" ht="12.3" x14ac:dyDescent="0.35">
      <c r="C130" s="6"/>
      <c r="D130" s="74" t="str">
        <f>"Total "&amp;D121</f>
        <v>Total SCS Revenue</v>
      </c>
      <c r="E130" s="67" t="s">
        <v>134</v>
      </c>
      <c r="F130" s="67" t="str">
        <f>F123</f>
        <v>Dollars</v>
      </c>
      <c r="G130" s="67" t="str">
        <f>G123</f>
        <v>Nominal</v>
      </c>
      <c r="H130" s="67" t="str">
        <f>H123</f>
        <v>Mid year</v>
      </c>
      <c r="I130" s="177">
        <f t="shared" ref="I130:X130" si="42">SUM(I123:I128)</f>
        <v>84903501.282452613</v>
      </c>
      <c r="J130" s="175">
        <f t="shared" si="42"/>
        <v>103144033.13530545</v>
      </c>
      <c r="K130" s="175">
        <f t="shared" si="42"/>
        <v>100580505.66244262</v>
      </c>
      <c r="L130" s="175">
        <f t="shared" si="42"/>
        <v>105164644.5361072</v>
      </c>
      <c r="M130" s="175">
        <f t="shared" si="42"/>
        <v>112767006.48315054</v>
      </c>
      <c r="N130" s="175">
        <f t="shared" si="42"/>
        <v>138334766.82094067</v>
      </c>
      <c r="O130" s="176">
        <f t="shared" si="42"/>
        <v>143500995.66999999</v>
      </c>
      <c r="P130" s="175">
        <f t="shared" si="42"/>
        <v>165423094.97190878</v>
      </c>
      <c r="Q130" s="175">
        <f t="shared" si="42"/>
        <v>167801372.43879998</v>
      </c>
      <c r="R130" s="175">
        <f t="shared" si="42"/>
        <v>0</v>
      </c>
      <c r="S130" s="177">
        <f t="shared" si="42"/>
        <v>0</v>
      </c>
      <c r="T130" s="175">
        <f t="shared" si="42"/>
        <v>0</v>
      </c>
      <c r="U130" s="175">
        <f t="shared" si="42"/>
        <v>0</v>
      </c>
      <c r="V130" s="175">
        <f t="shared" si="42"/>
        <v>0</v>
      </c>
      <c r="W130" s="175">
        <f t="shared" si="42"/>
        <v>0</v>
      </c>
      <c r="X130" s="175">
        <f t="shared" si="42"/>
        <v>0</v>
      </c>
      <c r="Z130" s="225">
        <f>SUM(Z123:Z128)</f>
        <v>1</v>
      </c>
      <c r="AA130" s="225">
        <f>SUM(AA123:AA128)</f>
        <v>1.0000000000000002</v>
      </c>
      <c r="AB130" s="225">
        <f>SUM(AB123:AB128)</f>
        <v>0.99999999999999989</v>
      </c>
      <c r="AD130" s="225">
        <f>SUM(AD123:AD128)</f>
        <v>0.99999999999999989</v>
      </c>
      <c r="AF130" s="175">
        <f>SUM(AF123:AF128)</f>
        <v>165510.25356584325</v>
      </c>
    </row>
    <row r="132" spans="1:32" ht="12.3" x14ac:dyDescent="0.35">
      <c r="A132" s="70">
        <f>IF(SUM($I132:$AD132)&gt;0,1,0)</f>
        <v>0</v>
      </c>
      <c r="B132" s="6"/>
      <c r="C132" s="6"/>
      <c r="D132" s="15" t="s">
        <v>139</v>
      </c>
      <c r="E132" s="6"/>
      <c r="F132" s="6"/>
      <c r="G132" s="6"/>
      <c r="H132" s="6"/>
      <c r="I132" s="70">
        <v>0</v>
      </c>
      <c r="J132" s="70">
        <v>0</v>
      </c>
      <c r="K132" s="70">
        <v>0</v>
      </c>
      <c r="L132" s="70">
        <v>0</v>
      </c>
      <c r="M132" s="70">
        <v>0</v>
      </c>
      <c r="N132" s="70">
        <v>0</v>
      </c>
      <c r="O132" s="70">
        <v>0</v>
      </c>
      <c r="P132" s="70">
        <v>0</v>
      </c>
      <c r="Q132" s="70">
        <v>0</v>
      </c>
      <c r="AF132" s="70">
        <f>IF(OR(ISERROR(AF130),ROUND(AF130-AF39,1)&lt;&gt;0),1,0)</f>
        <v>0</v>
      </c>
    </row>
    <row r="134" spans="1:32" ht="12.3" x14ac:dyDescent="0.35">
      <c r="D134" s="73" t="s">
        <v>626</v>
      </c>
    </row>
    <row r="135" spans="1:32" ht="12.3" x14ac:dyDescent="0.35">
      <c r="D135" s="79" t="s">
        <v>627</v>
      </c>
    </row>
    <row r="137" spans="1:32" ht="12.3" x14ac:dyDescent="0.35">
      <c r="C137" s="6"/>
      <c r="D137" s="73" t="s">
        <v>1570</v>
      </c>
      <c r="E137" s="64" t="s">
        <v>65</v>
      </c>
      <c r="F137" s="64" t="s">
        <v>66</v>
      </c>
      <c r="G137" s="64" t="s">
        <v>67</v>
      </c>
      <c r="H137" s="64" t="s">
        <v>68</v>
      </c>
      <c r="I137" s="64" t="str">
        <f>Capex_Historical!K$10</f>
        <v>RY09</v>
      </c>
      <c r="J137" s="96" t="str">
        <f>Capex_Historical!L$10</f>
        <v>RY10</v>
      </c>
      <c r="K137" s="64" t="str">
        <f>Capex_Historical!M$10</f>
        <v>RY11</v>
      </c>
      <c r="L137" s="64" t="str">
        <f>Capex_Historical!N$10</f>
        <v>RY12</v>
      </c>
      <c r="M137" s="64" t="str">
        <f>Capex_Historical!O$10</f>
        <v>RY13</v>
      </c>
      <c r="N137" s="88" t="str">
        <f>Capex_Historical!P$10</f>
        <v>RY14</v>
      </c>
      <c r="O137" s="96" t="str">
        <f>Capex_Historical!Q$10</f>
        <v>RY15</v>
      </c>
      <c r="P137" s="64" t="str">
        <f>Capex_Historical!R$10</f>
        <v>RY16</v>
      </c>
      <c r="Q137" s="64" t="str">
        <f>Capex_Historical!S$10</f>
        <v>RY17</v>
      </c>
      <c r="R137" s="64" t="str">
        <f>Capex_Historical!T$10</f>
        <v>RY18</v>
      </c>
      <c r="S137" s="88" t="str">
        <f>Capex_Historical!U$10</f>
        <v>RY19</v>
      </c>
      <c r="T137" s="64" t="str">
        <f>Capex_Historical!V$10</f>
        <v>RY20</v>
      </c>
      <c r="U137" s="64" t="str">
        <f>Capex_Historical!W$10</f>
        <v>RY21</v>
      </c>
      <c r="V137" s="64" t="str">
        <f>Capex_Historical!X$10</f>
        <v>RY22</v>
      </c>
      <c r="W137" s="64" t="str">
        <f>Capex_Historical!Y$10</f>
        <v>RY23</v>
      </c>
      <c r="X137" s="88" t="str">
        <f>Capex_Historical!Z$10</f>
        <v>RY24</v>
      </c>
      <c r="Z137" s="72" t="str">
        <f t="shared" ref="Z137:AD137" si="43">Z$10</f>
        <v>RY17 %</v>
      </c>
      <c r="AA137" s="72" t="str">
        <f t="shared" si="43"/>
        <v>RY15-RY17 Avg</v>
      </c>
      <c r="AB137" s="72" t="str">
        <f t="shared" si="43"/>
        <v>Custom %</v>
      </c>
      <c r="AD137" s="72" t="str">
        <f t="shared" si="43"/>
        <v>Selected</v>
      </c>
      <c r="AE137" s="6"/>
    </row>
    <row r="138" spans="1:32" x14ac:dyDescent="0.35">
      <c r="C138" s="6"/>
      <c r="J138" s="97"/>
      <c r="K138" s="91"/>
      <c r="L138" s="91"/>
      <c r="M138" s="91"/>
      <c r="N138" s="89"/>
      <c r="O138" s="97"/>
      <c r="P138" s="91"/>
      <c r="Q138" s="91"/>
      <c r="R138" s="91"/>
      <c r="S138" s="89"/>
      <c r="T138" s="91"/>
      <c r="U138" s="91"/>
      <c r="V138" s="91"/>
      <c r="W138" s="91"/>
      <c r="X138" s="89"/>
      <c r="AE138" s="6"/>
    </row>
    <row r="139" spans="1:32" ht="12.75" customHeight="1" x14ac:dyDescent="0.35">
      <c r="C139" s="6"/>
      <c r="D139" s="15" t="s">
        <v>1117</v>
      </c>
      <c r="E139" s="75" t="s">
        <v>287</v>
      </c>
      <c r="F139" s="75" t="str">
        <f t="shared" ref="F139:F144" si="44">Dollars</f>
        <v>Dollars</v>
      </c>
      <c r="G139" s="75" t="str">
        <f t="shared" ref="G139:G144" si="45">Nominal</f>
        <v>Nominal</v>
      </c>
      <c r="H139" s="75" t="str">
        <f t="shared" ref="H139:H144" si="46">Mid_year</f>
        <v>Mid year</v>
      </c>
      <c r="I139" s="172">
        <v>667870</v>
      </c>
      <c r="J139" s="173">
        <v>39081</v>
      </c>
      <c r="K139" s="174">
        <v>912035</v>
      </c>
      <c r="L139" s="174">
        <v>1576871</v>
      </c>
      <c r="M139" s="174">
        <v>1098006</v>
      </c>
      <c r="N139" s="222">
        <v>3255115</v>
      </c>
      <c r="O139" s="173">
        <v>4922537.7688460443</v>
      </c>
      <c r="P139" s="174">
        <v>2305301.6220894577</v>
      </c>
      <c r="Q139" s="174">
        <v>2548674.4130330095</v>
      </c>
      <c r="R139" s="103"/>
      <c r="S139" s="104"/>
      <c r="T139" s="103"/>
      <c r="U139" s="103"/>
      <c r="V139" s="103"/>
      <c r="W139" s="103"/>
      <c r="X139" s="104"/>
      <c r="Z139" s="85">
        <f t="shared" ref="Z139:Z144" si="47">IF(Q$146=0,0,Q139/Q$146)</f>
        <v>0.31208445083470782</v>
      </c>
      <c r="AA139" s="85">
        <f t="shared" ref="AA139:AA144" si="48">IF(AVERAGE(O$146:Q$146)=0,0,
AVERAGE(O139:Q139)/AVERAGE(O$146:Q$146))</f>
        <v>0.3781463619185676</v>
      </c>
      <c r="AB139" s="226">
        <f>AA123</f>
        <v>0.45572325168009781</v>
      </c>
      <c r="AD139" s="85">
        <f t="shared" ref="AD139:AD144" si="49">IFERROR(INDEX(Z139:AB139,,MATCH(D$135,$Z$10:$AB$10,0)),"N/A")</f>
        <v>0.31208445083470782</v>
      </c>
      <c r="AE139" s="6"/>
    </row>
    <row r="140" spans="1:32" ht="12.75" customHeight="1" x14ac:dyDescent="0.35">
      <c r="C140" s="6"/>
      <c r="D140" s="15" t="s">
        <v>1119</v>
      </c>
      <c r="E140" s="75" t="s">
        <v>287</v>
      </c>
      <c r="F140" s="75" t="str">
        <f t="shared" si="44"/>
        <v>Dollars</v>
      </c>
      <c r="G140" s="75" t="str">
        <f t="shared" si="45"/>
        <v>Nominal</v>
      </c>
      <c r="H140" s="75" t="str">
        <f t="shared" si="46"/>
        <v>Mid year</v>
      </c>
      <c r="I140" s="172">
        <v>178432</v>
      </c>
      <c r="J140" s="173">
        <v>10325</v>
      </c>
      <c r="K140" s="174">
        <v>213996</v>
      </c>
      <c r="L140" s="174">
        <v>586985</v>
      </c>
      <c r="M140" s="174">
        <v>226808</v>
      </c>
      <c r="N140" s="222">
        <v>559081</v>
      </c>
      <c r="O140" s="173">
        <v>4032998.5531553254</v>
      </c>
      <c r="P140" s="174">
        <v>7397899.8402181827</v>
      </c>
      <c r="Q140" s="174">
        <v>5617943.328466991</v>
      </c>
      <c r="R140" s="103"/>
      <c r="S140" s="104"/>
      <c r="T140" s="103"/>
      <c r="U140" s="103"/>
      <c r="V140" s="103"/>
      <c r="W140" s="103"/>
      <c r="X140" s="104"/>
      <c r="Z140" s="85">
        <f t="shared" si="47"/>
        <v>0.68791554916529218</v>
      </c>
      <c r="AA140" s="85">
        <f t="shared" si="48"/>
        <v>0.65943316823451981</v>
      </c>
      <c r="AB140" s="226">
        <f t="shared" ref="AB140:AB144" si="50">AA124</f>
        <v>0.32728050137869552</v>
      </c>
      <c r="AD140" s="85">
        <f t="shared" si="49"/>
        <v>0.68791554916529218</v>
      </c>
      <c r="AE140" s="6"/>
    </row>
    <row r="141" spans="1:32" ht="12.75" customHeight="1" x14ac:dyDescent="0.35">
      <c r="C141" s="6"/>
      <c r="D141" s="15" t="s">
        <v>1121</v>
      </c>
      <c r="E141" s="75" t="s">
        <v>287</v>
      </c>
      <c r="F141" s="75" t="str">
        <f t="shared" si="44"/>
        <v>Dollars</v>
      </c>
      <c r="G141" s="75" t="str">
        <f t="shared" si="45"/>
        <v>Nominal</v>
      </c>
      <c r="H141" s="75" t="str">
        <f t="shared" si="46"/>
        <v>Mid year</v>
      </c>
      <c r="I141" s="172" t="s">
        <v>1814</v>
      </c>
      <c r="J141" s="173" t="s">
        <v>1814</v>
      </c>
      <c r="K141" s="174" t="s">
        <v>1814</v>
      </c>
      <c r="L141" s="174" t="s">
        <v>1814</v>
      </c>
      <c r="M141" s="174" t="s">
        <v>1814</v>
      </c>
      <c r="N141" s="222" t="s">
        <v>1814</v>
      </c>
      <c r="O141" s="173">
        <v>0</v>
      </c>
      <c r="P141" s="174">
        <v>0</v>
      </c>
      <c r="Q141" s="174">
        <v>0</v>
      </c>
      <c r="R141" s="103"/>
      <c r="S141" s="104"/>
      <c r="T141" s="103"/>
      <c r="U141" s="103"/>
      <c r="V141" s="103"/>
      <c r="W141" s="103"/>
      <c r="X141" s="104"/>
      <c r="Z141" s="85">
        <f t="shared" si="47"/>
        <v>0</v>
      </c>
      <c r="AA141" s="85">
        <f t="shared" si="48"/>
        <v>0</v>
      </c>
      <c r="AB141" s="226">
        <f t="shared" si="50"/>
        <v>0.12134466254725608</v>
      </c>
      <c r="AD141" s="85">
        <f t="shared" si="49"/>
        <v>0</v>
      </c>
      <c r="AE141" s="6"/>
    </row>
    <row r="142" spans="1:32" ht="12.75" customHeight="1" x14ac:dyDescent="0.35">
      <c r="C142" s="6"/>
      <c r="D142" s="15" t="s">
        <v>1123</v>
      </c>
      <c r="E142" s="75" t="s">
        <v>287</v>
      </c>
      <c r="F142" s="75" t="str">
        <f t="shared" si="44"/>
        <v>Dollars</v>
      </c>
      <c r="G142" s="75" t="str">
        <f t="shared" si="45"/>
        <v>Nominal</v>
      </c>
      <c r="H142" s="75" t="str">
        <f t="shared" si="46"/>
        <v>Mid year</v>
      </c>
      <c r="I142" s="172" t="s">
        <v>1814</v>
      </c>
      <c r="J142" s="173" t="s">
        <v>1814</v>
      </c>
      <c r="K142" s="174" t="s">
        <v>1814</v>
      </c>
      <c r="L142" s="174" t="s">
        <v>1814</v>
      </c>
      <c r="M142" s="174" t="s">
        <v>1814</v>
      </c>
      <c r="N142" s="222" t="s">
        <v>1814</v>
      </c>
      <c r="O142" s="173">
        <v>0</v>
      </c>
      <c r="P142" s="174">
        <v>0</v>
      </c>
      <c r="Q142" s="174">
        <v>0</v>
      </c>
      <c r="R142" s="103"/>
      <c r="S142" s="104"/>
      <c r="T142" s="103"/>
      <c r="U142" s="103"/>
      <c r="V142" s="103"/>
      <c r="W142" s="103"/>
      <c r="X142" s="104"/>
      <c r="Z142" s="85">
        <f t="shared" si="47"/>
        <v>0</v>
      </c>
      <c r="AA142" s="85">
        <f t="shared" si="48"/>
        <v>0</v>
      </c>
      <c r="AB142" s="226">
        <f t="shared" si="50"/>
        <v>8.9658335613957821E-2</v>
      </c>
      <c r="AD142" s="85">
        <f t="shared" si="49"/>
        <v>0</v>
      </c>
      <c r="AE142" s="6"/>
    </row>
    <row r="143" spans="1:32" ht="12.75" customHeight="1" x14ac:dyDescent="0.35">
      <c r="C143" s="6"/>
      <c r="D143" s="15" t="s">
        <v>1100</v>
      </c>
      <c r="E143" s="75" t="s">
        <v>287</v>
      </c>
      <c r="F143" s="75" t="str">
        <f t="shared" si="44"/>
        <v>Dollars</v>
      </c>
      <c r="G143" s="75" t="str">
        <f t="shared" si="45"/>
        <v>Nominal</v>
      </c>
      <c r="H143" s="75" t="str">
        <f t="shared" si="46"/>
        <v>Mid year</v>
      </c>
      <c r="I143" s="172" t="s">
        <v>1814</v>
      </c>
      <c r="J143" s="173" t="s">
        <v>1814</v>
      </c>
      <c r="K143" s="174" t="s">
        <v>1814</v>
      </c>
      <c r="L143" s="174" t="s">
        <v>1814</v>
      </c>
      <c r="M143" s="174" t="s">
        <v>1814</v>
      </c>
      <c r="N143" s="222" t="s">
        <v>1814</v>
      </c>
      <c r="O143" s="173">
        <v>0</v>
      </c>
      <c r="P143" s="174">
        <v>0</v>
      </c>
      <c r="Q143" s="174">
        <v>0</v>
      </c>
      <c r="R143" s="103"/>
      <c r="S143" s="104"/>
      <c r="T143" s="103"/>
      <c r="U143" s="103"/>
      <c r="V143" s="103"/>
      <c r="W143" s="103"/>
      <c r="X143" s="104"/>
      <c r="Z143" s="85">
        <f t="shared" si="47"/>
        <v>0</v>
      </c>
      <c r="AA143" s="85">
        <f t="shared" si="48"/>
        <v>0</v>
      </c>
      <c r="AB143" s="226">
        <f t="shared" si="50"/>
        <v>5.9932487799928833E-3</v>
      </c>
      <c r="AD143" s="85">
        <f t="shared" si="49"/>
        <v>0</v>
      </c>
      <c r="AE143" s="6"/>
    </row>
    <row r="144" spans="1:32" ht="12.75" customHeight="1" x14ac:dyDescent="0.35">
      <c r="C144" s="6"/>
      <c r="D144" s="15" t="s">
        <v>1126</v>
      </c>
      <c r="E144" s="75" t="s">
        <v>287</v>
      </c>
      <c r="F144" s="75" t="str">
        <f t="shared" si="44"/>
        <v>Dollars</v>
      </c>
      <c r="G144" s="75" t="str">
        <f t="shared" si="45"/>
        <v>Nominal</v>
      </c>
      <c r="H144" s="75" t="str">
        <f t="shared" si="46"/>
        <v>Mid year</v>
      </c>
      <c r="I144" s="172" t="s">
        <v>1814</v>
      </c>
      <c r="J144" s="173" t="s">
        <v>1814</v>
      </c>
      <c r="K144" s="174" t="s">
        <v>1814</v>
      </c>
      <c r="L144" s="174" t="s">
        <v>1814</v>
      </c>
      <c r="M144" s="174" t="s">
        <v>1814</v>
      </c>
      <c r="N144" s="222" t="s">
        <v>1814</v>
      </c>
      <c r="O144" s="173">
        <v>-1315867</v>
      </c>
      <c r="P144" s="174">
        <v>344294</v>
      </c>
      <c r="Q144" s="174" t="s">
        <v>1814</v>
      </c>
      <c r="R144" s="103"/>
      <c r="S144" s="104"/>
      <c r="T144" s="103"/>
      <c r="U144" s="103"/>
      <c r="V144" s="103"/>
      <c r="W144" s="103"/>
      <c r="X144" s="104"/>
      <c r="Z144" s="85" t="e">
        <f t="shared" si="47"/>
        <v>#VALUE!</v>
      </c>
      <c r="AA144" s="85">
        <f t="shared" si="48"/>
        <v>-5.6369295229630884E-2</v>
      </c>
      <c r="AB144" s="226">
        <f t="shared" si="50"/>
        <v>0</v>
      </c>
      <c r="AD144" s="85" t="str">
        <f t="shared" si="49"/>
        <v>N/A</v>
      </c>
      <c r="AE144" s="6"/>
    </row>
    <row r="145" spans="1:31" x14ac:dyDescent="0.35">
      <c r="C145" s="6"/>
    </row>
    <row r="146" spans="1:31" ht="12.3" x14ac:dyDescent="0.35">
      <c r="C146" s="6"/>
      <c r="D146" s="74" t="str">
        <f>"Total "&amp;D137</f>
        <v>Total ACS Revenue</v>
      </c>
      <c r="E146" s="67" t="s">
        <v>134</v>
      </c>
      <c r="F146" s="67" t="str">
        <f>F139</f>
        <v>Dollars</v>
      </c>
      <c r="G146" s="67" t="str">
        <f>G139</f>
        <v>Nominal</v>
      </c>
      <c r="H146" s="67" t="str">
        <f>H139</f>
        <v>Mid year</v>
      </c>
      <c r="I146" s="177">
        <f t="shared" ref="I146:X146" si="51">SUM(I139:I144)</f>
        <v>846302</v>
      </c>
      <c r="J146" s="175">
        <f t="shared" si="51"/>
        <v>49406</v>
      </c>
      <c r="K146" s="175">
        <f t="shared" si="51"/>
        <v>1126031</v>
      </c>
      <c r="L146" s="175">
        <f t="shared" si="51"/>
        <v>2163856</v>
      </c>
      <c r="M146" s="175">
        <f t="shared" si="51"/>
        <v>1324814</v>
      </c>
      <c r="N146" s="175">
        <f t="shared" si="51"/>
        <v>3814196</v>
      </c>
      <c r="O146" s="176">
        <f t="shared" si="51"/>
        <v>7639669.3220013697</v>
      </c>
      <c r="P146" s="175">
        <f t="shared" si="51"/>
        <v>10047495.462307639</v>
      </c>
      <c r="Q146" s="175">
        <f t="shared" si="51"/>
        <v>8166617.7415000005</v>
      </c>
      <c r="R146" s="175">
        <f t="shared" si="51"/>
        <v>0</v>
      </c>
      <c r="S146" s="177">
        <f t="shared" si="51"/>
        <v>0</v>
      </c>
      <c r="T146" s="175">
        <f t="shared" si="51"/>
        <v>0</v>
      </c>
      <c r="U146" s="175">
        <f t="shared" si="51"/>
        <v>0</v>
      </c>
      <c r="V146" s="175">
        <f t="shared" si="51"/>
        <v>0</v>
      </c>
      <c r="W146" s="175">
        <f t="shared" si="51"/>
        <v>0</v>
      </c>
      <c r="X146" s="175">
        <f t="shared" si="51"/>
        <v>0</v>
      </c>
      <c r="Z146" s="225" t="e">
        <f>SUM(Z139:Z144)</f>
        <v>#VALUE!</v>
      </c>
      <c r="AA146" s="225">
        <f>SUM(AA139:AA144)</f>
        <v>0.9812102349234566</v>
      </c>
      <c r="AB146" s="225">
        <f>SUM(AB139:AB144)</f>
        <v>1.0000000000000002</v>
      </c>
      <c r="AD146" s="225">
        <f>SUM(AD139:AD144)</f>
        <v>1</v>
      </c>
    </row>
    <row r="148" spans="1:31" ht="12.3" x14ac:dyDescent="0.35">
      <c r="A148" s="70">
        <f>IF(SUM($I148:$AD148)&gt;0,1,0)</f>
        <v>0</v>
      </c>
      <c r="B148" s="6"/>
      <c r="C148" s="6"/>
      <c r="D148" s="15" t="s">
        <v>139</v>
      </c>
      <c r="E148" s="6"/>
      <c r="F148" s="6"/>
      <c r="G148" s="6"/>
      <c r="H148" s="6"/>
      <c r="I148" s="70">
        <v>0</v>
      </c>
      <c r="J148" s="70">
        <v>0</v>
      </c>
      <c r="K148" s="70">
        <v>0</v>
      </c>
      <c r="L148" s="70">
        <v>0</v>
      </c>
      <c r="M148" s="70">
        <v>0</v>
      </c>
      <c r="N148" s="70">
        <v>0</v>
      </c>
      <c r="O148" s="70">
        <v>0</v>
      </c>
      <c r="P148" s="70">
        <v>0</v>
      </c>
      <c r="Q148" s="70">
        <v>0</v>
      </c>
    </row>
    <row r="150" spans="1:31" s="13" customFormat="1" ht="14.1" x14ac:dyDescent="0.35">
      <c r="C150" s="13" t="s">
        <v>63</v>
      </c>
    </row>
    <row r="151" spans="1:31" s="6" customFormat="1" ht="11.25" customHeight="1" x14ac:dyDescent="0.35"/>
    <row r="152" spans="1:31" ht="12.3" x14ac:dyDescent="0.35">
      <c r="D152" s="73" t="s">
        <v>132</v>
      </c>
      <c r="E152" s="64" t="str">
        <f>Lookup!E$20</f>
        <v>Source</v>
      </c>
      <c r="F152" s="64" t="str">
        <f>Lookup!F$20</f>
        <v>Unit</v>
      </c>
      <c r="G152" s="64" t="str">
        <f>Lookup!G$20</f>
        <v>Basis</v>
      </c>
      <c r="H152" s="64" t="str">
        <f>Lookup!H$20</f>
        <v>Timing</v>
      </c>
      <c r="I152" s="88" t="str">
        <f t="shared" ref="I152:X152" si="52">I$10</f>
        <v>RY09</v>
      </c>
      <c r="J152" s="64" t="str">
        <f t="shared" si="52"/>
        <v>RY10</v>
      </c>
      <c r="K152" s="64" t="str">
        <f t="shared" si="52"/>
        <v>RY11</v>
      </c>
      <c r="L152" s="64" t="str">
        <f t="shared" si="52"/>
        <v>RY12</v>
      </c>
      <c r="M152" s="64" t="str">
        <f t="shared" si="52"/>
        <v>RY13</v>
      </c>
      <c r="N152" s="88" t="str">
        <f t="shared" si="52"/>
        <v>RY14</v>
      </c>
      <c r="O152" s="64" t="str">
        <f t="shared" si="52"/>
        <v>RY15</v>
      </c>
      <c r="P152" s="64" t="str">
        <f t="shared" si="52"/>
        <v>RY16</v>
      </c>
      <c r="Q152" s="64" t="str">
        <f t="shared" si="52"/>
        <v>RY17</v>
      </c>
      <c r="R152" s="64" t="str">
        <f t="shared" si="52"/>
        <v>RY18</v>
      </c>
      <c r="S152" s="88" t="str">
        <f t="shared" si="52"/>
        <v>RY19</v>
      </c>
      <c r="T152" s="64" t="str">
        <f t="shared" si="52"/>
        <v>RY20</v>
      </c>
      <c r="U152" s="64" t="str">
        <f t="shared" si="52"/>
        <v>RY21</v>
      </c>
      <c r="V152" s="64" t="str">
        <f t="shared" si="52"/>
        <v>RY22</v>
      </c>
      <c r="W152" s="64" t="str">
        <f t="shared" si="52"/>
        <v>RY23</v>
      </c>
      <c r="X152" s="64" t="str">
        <f t="shared" si="52"/>
        <v>RY24</v>
      </c>
      <c r="Z152" s="70"/>
      <c r="AA152" s="70"/>
    </row>
    <row r="153" spans="1:31" x14ac:dyDescent="0.35">
      <c r="I153" s="93"/>
      <c r="N153" s="89"/>
      <c r="S153" s="89"/>
      <c r="Z153" s="70"/>
      <c r="AA153" s="70"/>
    </row>
    <row r="154" spans="1:31" ht="12.3" x14ac:dyDescent="0.35">
      <c r="D154" s="15" t="str">
        <f>'[6]Revenue summary'!$D$44</f>
        <v>Expected Revenue (smoothed)</v>
      </c>
      <c r="E154" s="75" t="s">
        <v>1571</v>
      </c>
      <c r="F154" s="75" t="str">
        <f t="shared" ref="F154" si="53">Dollars</f>
        <v>Dollars</v>
      </c>
      <c r="G154" s="75" t="str">
        <f>Real2019</f>
        <v>Real $2019</v>
      </c>
      <c r="H154" s="75" t="str">
        <f>End_year</f>
        <v>End year</v>
      </c>
      <c r="I154" s="224"/>
      <c r="J154" s="223"/>
      <c r="K154" s="223"/>
      <c r="L154" s="223"/>
      <c r="M154" s="223"/>
      <c r="N154" s="224" t="s">
        <v>1543</v>
      </c>
      <c r="O154" s="223" t="s">
        <v>209</v>
      </c>
      <c r="P154" s="223"/>
      <c r="Q154" s="223" t="s">
        <v>1544</v>
      </c>
      <c r="R154" s="227">
        <f t="shared" ref="R154:X154" si="54">R70</f>
        <v>181857449.46070826</v>
      </c>
      <c r="S154" s="228">
        <f t="shared" si="54"/>
        <v>179831458.4092356</v>
      </c>
      <c r="T154" s="241">
        <f t="shared" si="54"/>
        <v>163539318.43163791</v>
      </c>
      <c r="U154" s="227">
        <f t="shared" si="54"/>
        <v>166957801.48729825</v>
      </c>
      <c r="V154" s="227">
        <f t="shared" si="54"/>
        <v>170447741.52659971</v>
      </c>
      <c r="W154" s="227">
        <f t="shared" si="54"/>
        <v>174010632.22390822</v>
      </c>
      <c r="X154" s="228">
        <f t="shared" si="54"/>
        <v>177647998.4760541</v>
      </c>
      <c r="Z154" s="70"/>
      <c r="AA154" s="70"/>
    </row>
    <row r="155" spans="1:31" ht="12.3" x14ac:dyDescent="0.35">
      <c r="D155" s="15"/>
      <c r="E155" s="75"/>
      <c r="F155" s="75"/>
      <c r="G155" s="75"/>
      <c r="H155" s="75"/>
      <c r="I155" s="233"/>
      <c r="N155" s="89"/>
      <c r="R155" s="75"/>
      <c r="S155" s="233"/>
      <c r="T155" s="75"/>
      <c r="U155" s="75"/>
      <c r="V155" s="75"/>
      <c r="W155" s="75"/>
      <c r="X155" s="75"/>
      <c r="Y155" s="75"/>
      <c r="Z155" s="70"/>
      <c r="AA155" s="70"/>
      <c r="AB155" s="75"/>
      <c r="AC155" s="75"/>
    </row>
    <row r="156" spans="1:31" ht="12.3" x14ac:dyDescent="0.35">
      <c r="D156" s="74" t="s">
        <v>133</v>
      </c>
      <c r="E156" s="67" t="s">
        <v>134</v>
      </c>
      <c r="F156" s="67" t="str">
        <f t="shared" ref="F156" si="55">Dollars</f>
        <v>Dollars</v>
      </c>
      <c r="G156" s="67" t="str">
        <f t="shared" ref="G156" si="56">Real2019</f>
        <v>Real $2019</v>
      </c>
      <c r="H156" s="67" t="str">
        <f t="shared" ref="H156" si="57">Mid_year</f>
        <v>Mid year</v>
      </c>
      <c r="I156" s="177">
        <f t="shared" ref="I156:X156" si="58">SUM(I154:I154)</f>
        <v>0</v>
      </c>
      <c r="J156" s="175">
        <f t="shared" si="58"/>
        <v>0</v>
      </c>
      <c r="K156" s="175">
        <f t="shared" si="58"/>
        <v>0</v>
      </c>
      <c r="L156" s="175">
        <f t="shared" si="58"/>
        <v>0</v>
      </c>
      <c r="M156" s="175">
        <f t="shared" si="58"/>
        <v>0</v>
      </c>
      <c r="N156" s="177">
        <f t="shared" si="58"/>
        <v>0</v>
      </c>
      <c r="O156" s="175">
        <f t="shared" si="58"/>
        <v>0</v>
      </c>
      <c r="P156" s="175">
        <f t="shared" si="58"/>
        <v>0</v>
      </c>
      <c r="Q156" s="175">
        <f t="shared" si="58"/>
        <v>0</v>
      </c>
      <c r="R156" s="175">
        <f t="shared" si="58"/>
        <v>181857449.46070826</v>
      </c>
      <c r="S156" s="177">
        <f t="shared" si="58"/>
        <v>179831458.4092356</v>
      </c>
      <c r="T156" s="175">
        <f t="shared" si="58"/>
        <v>163539318.43163791</v>
      </c>
      <c r="U156" s="175">
        <f t="shared" si="58"/>
        <v>166957801.48729825</v>
      </c>
      <c r="V156" s="175">
        <f t="shared" si="58"/>
        <v>170447741.52659971</v>
      </c>
      <c r="W156" s="175">
        <f t="shared" si="58"/>
        <v>174010632.22390822</v>
      </c>
      <c r="X156" s="175">
        <f t="shared" si="58"/>
        <v>177647998.4760541</v>
      </c>
      <c r="Z156" s="70"/>
      <c r="AA156" s="70"/>
    </row>
    <row r="157" spans="1:31" s="6" customFormat="1" ht="11.25" customHeight="1" x14ac:dyDescent="0.35">
      <c r="Z157" s="70"/>
      <c r="AA157" s="70"/>
      <c r="AB157" s="7"/>
      <c r="AC157" s="7"/>
      <c r="AD157" s="7"/>
    </row>
    <row r="158" spans="1:31" ht="12.3" x14ac:dyDescent="0.35">
      <c r="C158" s="6"/>
      <c r="D158" s="73" t="s">
        <v>1569</v>
      </c>
      <c r="E158" s="64" t="s">
        <v>65</v>
      </c>
      <c r="F158" s="64" t="s">
        <v>66</v>
      </c>
      <c r="G158" s="64" t="s">
        <v>67</v>
      </c>
      <c r="H158" s="64" t="s">
        <v>68</v>
      </c>
      <c r="I158" s="64" t="str">
        <f>Capex_Historical!K$10</f>
        <v>RY09</v>
      </c>
      <c r="J158" s="96" t="str">
        <f>Capex_Historical!L$10</f>
        <v>RY10</v>
      </c>
      <c r="K158" s="64" t="str">
        <f>Capex_Historical!M$10</f>
        <v>RY11</v>
      </c>
      <c r="L158" s="64" t="str">
        <f>Capex_Historical!N$10</f>
        <v>RY12</v>
      </c>
      <c r="M158" s="64" t="str">
        <f>Capex_Historical!O$10</f>
        <v>RY13</v>
      </c>
      <c r="N158" s="88" t="str">
        <f>Capex_Historical!P$10</f>
        <v>RY14</v>
      </c>
      <c r="O158" s="96" t="str">
        <f>Capex_Historical!Q$10</f>
        <v>RY15</v>
      </c>
      <c r="P158" s="64" t="str">
        <f>Capex_Historical!R$10</f>
        <v>RY16</v>
      </c>
      <c r="Q158" s="64" t="str">
        <f>Capex_Historical!S$10</f>
        <v>RY17</v>
      </c>
      <c r="R158" s="64" t="str">
        <f>Capex_Historical!T$10</f>
        <v>RY18</v>
      </c>
      <c r="S158" s="88" t="str">
        <f>Capex_Historical!U$10</f>
        <v>RY19</v>
      </c>
      <c r="T158" s="64" t="str">
        <f>Capex_Historical!V$10</f>
        <v>RY20</v>
      </c>
      <c r="U158" s="64" t="str">
        <f>Capex_Historical!W$10</f>
        <v>RY21</v>
      </c>
      <c r="V158" s="64" t="str">
        <f>Capex_Historical!X$10</f>
        <v>RY22</v>
      </c>
      <c r="W158" s="64" t="str">
        <f>Capex_Historical!Y$10</f>
        <v>RY23</v>
      </c>
      <c r="X158" s="88" t="str">
        <f>Capex_Historical!Z$10</f>
        <v>RY24</v>
      </c>
      <c r="Z158" s="70"/>
      <c r="AA158" s="70"/>
      <c r="AE158" s="6"/>
    </row>
    <row r="159" spans="1:31" x14ac:dyDescent="0.35">
      <c r="C159" s="6"/>
      <c r="J159" s="97"/>
      <c r="K159" s="91"/>
      <c r="L159" s="91"/>
      <c r="M159" s="91"/>
      <c r="N159" s="89"/>
      <c r="O159" s="97"/>
      <c r="P159" s="91"/>
      <c r="Q159" s="91"/>
      <c r="R159" s="92"/>
      <c r="S159" s="93"/>
      <c r="T159" s="92"/>
      <c r="U159" s="92"/>
      <c r="V159" s="92"/>
      <c r="W159" s="92"/>
      <c r="X159" s="93"/>
      <c r="Z159" s="70"/>
      <c r="AA159" s="70"/>
      <c r="AE159" s="6"/>
    </row>
    <row r="160" spans="1:31" ht="12.75" customHeight="1" x14ac:dyDescent="0.35">
      <c r="C160" s="6"/>
      <c r="D160" s="15" t="s">
        <v>1117</v>
      </c>
      <c r="E160" s="75" t="s">
        <v>134</v>
      </c>
      <c r="F160" s="75" t="str">
        <f t="shared" ref="F160:F165" si="59">Dollars</f>
        <v>Dollars</v>
      </c>
      <c r="G160" s="75" t="str">
        <f t="shared" ref="G160:G165" si="60">Real2019</f>
        <v>Real $2019</v>
      </c>
      <c r="H160" s="75" t="str">
        <f t="shared" ref="H160:H165" si="61">End_year</f>
        <v>End year</v>
      </c>
      <c r="I160" s="224"/>
      <c r="J160" s="223"/>
      <c r="K160" s="223"/>
      <c r="L160" s="223"/>
      <c r="M160" s="223"/>
      <c r="N160" s="224"/>
      <c r="O160" s="223"/>
      <c r="P160" s="223"/>
      <c r="Q160" s="223"/>
      <c r="R160" s="229">
        <f t="shared" ref="R160:X165" si="62">R$156*$AD123</f>
        <v>89037713.00112915</v>
      </c>
      <c r="S160" s="230">
        <f t="shared" si="62"/>
        <v>88045784.376160428</v>
      </c>
      <c r="T160" s="231">
        <f t="shared" si="62"/>
        <v>80069125.252207503</v>
      </c>
      <c r="U160" s="229">
        <f t="shared" si="62"/>
        <v>81742820.303533241</v>
      </c>
      <c r="V160" s="229">
        <f t="shared" si="62"/>
        <v>83451500.814185679</v>
      </c>
      <c r="W160" s="229">
        <f t="shared" si="62"/>
        <v>85195898.089645594</v>
      </c>
      <c r="X160" s="230">
        <f t="shared" si="62"/>
        <v>86976758.721964821</v>
      </c>
      <c r="Z160" s="70"/>
      <c r="AA160" s="70"/>
      <c r="AE160" s="6"/>
    </row>
    <row r="161" spans="1:31" ht="12.75" customHeight="1" x14ac:dyDescent="0.35">
      <c r="C161" s="6"/>
      <c r="D161" s="15" t="s">
        <v>1119</v>
      </c>
      <c r="E161" s="75" t="s">
        <v>134</v>
      </c>
      <c r="F161" s="75" t="str">
        <f t="shared" si="59"/>
        <v>Dollars</v>
      </c>
      <c r="G161" s="75" t="str">
        <f t="shared" si="60"/>
        <v>Real $2019</v>
      </c>
      <c r="H161" s="75" t="str">
        <f t="shared" si="61"/>
        <v>End year</v>
      </c>
      <c r="I161" s="224"/>
      <c r="J161" s="223"/>
      <c r="K161" s="223"/>
      <c r="L161" s="223"/>
      <c r="M161" s="223"/>
      <c r="N161" s="224"/>
      <c r="O161" s="223"/>
      <c r="P161" s="223"/>
      <c r="Q161" s="223"/>
      <c r="R161" s="229">
        <f t="shared" si="62"/>
        <v>24082487.099022362</v>
      </c>
      <c r="S161" s="230">
        <f t="shared" si="62"/>
        <v>23814195.074117623</v>
      </c>
      <c r="T161" s="231">
        <f t="shared" si="62"/>
        <v>21656707.151629552</v>
      </c>
      <c r="U161" s="229">
        <f t="shared" si="62"/>
        <v>22109400.040099613</v>
      </c>
      <c r="V161" s="229">
        <f t="shared" si="62"/>
        <v>22571555.625268523</v>
      </c>
      <c r="W161" s="229">
        <f t="shared" si="62"/>
        <v>23043371.707082085</v>
      </c>
      <c r="X161" s="230">
        <f t="shared" si="62"/>
        <v>23525050.220123414</v>
      </c>
      <c r="Z161" s="70"/>
      <c r="AA161" s="70"/>
      <c r="AE161" s="6"/>
    </row>
    <row r="162" spans="1:31" ht="12.75" customHeight="1" x14ac:dyDescent="0.35">
      <c r="C162" s="6"/>
      <c r="D162" s="15" t="s">
        <v>1121</v>
      </c>
      <c r="E162" s="75" t="s">
        <v>134</v>
      </c>
      <c r="F162" s="75" t="str">
        <f t="shared" si="59"/>
        <v>Dollars</v>
      </c>
      <c r="G162" s="75" t="str">
        <f t="shared" si="60"/>
        <v>Real $2019</v>
      </c>
      <c r="H162" s="75" t="str">
        <f t="shared" si="61"/>
        <v>End year</v>
      </c>
      <c r="I162" s="224"/>
      <c r="J162" s="223"/>
      <c r="K162" s="223"/>
      <c r="L162" s="223"/>
      <c r="M162" s="223"/>
      <c r="N162" s="224"/>
      <c r="O162" s="223"/>
      <c r="P162" s="223"/>
      <c r="Q162" s="223"/>
      <c r="R162" s="229">
        <f t="shared" si="62"/>
        <v>49072886.301800013</v>
      </c>
      <c r="S162" s="230">
        <f t="shared" si="62"/>
        <v>48526187.616581388</v>
      </c>
      <c r="T162" s="231">
        <f t="shared" si="62"/>
        <v>44129874.267281935</v>
      </c>
      <c r="U162" s="229">
        <f t="shared" si="62"/>
        <v>45052326.610106058</v>
      </c>
      <c r="V162" s="229">
        <f t="shared" si="62"/>
        <v>45994061.090912916</v>
      </c>
      <c r="W162" s="229">
        <f t="shared" si="62"/>
        <v>46955480.766671307</v>
      </c>
      <c r="X162" s="230">
        <f t="shared" si="62"/>
        <v>47936997.119500861</v>
      </c>
      <c r="Z162" s="70"/>
      <c r="AA162" s="70"/>
      <c r="AE162" s="6"/>
    </row>
    <row r="163" spans="1:31" ht="12.75" customHeight="1" x14ac:dyDescent="0.35">
      <c r="C163" s="6"/>
      <c r="D163" s="15" t="s">
        <v>1123</v>
      </c>
      <c r="E163" s="75" t="s">
        <v>134</v>
      </c>
      <c r="F163" s="75" t="str">
        <f t="shared" si="59"/>
        <v>Dollars</v>
      </c>
      <c r="G163" s="75" t="str">
        <f t="shared" si="60"/>
        <v>Real $2019</v>
      </c>
      <c r="H163" s="75" t="str">
        <f t="shared" si="61"/>
        <v>End year</v>
      </c>
      <c r="I163" s="224"/>
      <c r="J163" s="223"/>
      <c r="K163" s="223"/>
      <c r="L163" s="223"/>
      <c r="M163" s="223"/>
      <c r="N163" s="224"/>
      <c r="O163" s="223"/>
      <c r="P163" s="223"/>
      <c r="Q163" s="223"/>
      <c r="R163" s="229">
        <f t="shared" si="62"/>
        <v>18521391.14506533</v>
      </c>
      <c r="S163" s="230">
        <f t="shared" si="62"/>
        <v>18315052.758422364</v>
      </c>
      <c r="T163" s="231">
        <f t="shared" si="62"/>
        <v>16655769.083158687</v>
      </c>
      <c r="U163" s="229">
        <f t="shared" si="62"/>
        <v>17003926.730725072</v>
      </c>
      <c r="V163" s="229">
        <f t="shared" si="62"/>
        <v>17359361.961629335</v>
      </c>
      <c r="W163" s="229">
        <f t="shared" si="62"/>
        <v>17722226.900116351</v>
      </c>
      <c r="X163" s="230">
        <f t="shared" si="62"/>
        <v>18092676.850303352</v>
      </c>
      <c r="Z163" s="70"/>
      <c r="AA163" s="70"/>
      <c r="AE163" s="6"/>
    </row>
    <row r="164" spans="1:31" ht="12.75" customHeight="1" x14ac:dyDescent="0.35">
      <c r="C164" s="6"/>
      <c r="D164" s="15" t="s">
        <v>1100</v>
      </c>
      <c r="E164" s="75" t="s">
        <v>134</v>
      </c>
      <c r="F164" s="75" t="str">
        <f t="shared" si="59"/>
        <v>Dollars</v>
      </c>
      <c r="G164" s="75" t="str">
        <f t="shared" si="60"/>
        <v>Real $2019</v>
      </c>
      <c r="H164" s="75" t="str">
        <f t="shared" si="61"/>
        <v>End year</v>
      </c>
      <c r="I164" s="224"/>
      <c r="J164" s="223"/>
      <c r="K164" s="223"/>
      <c r="L164" s="223"/>
      <c r="M164" s="223"/>
      <c r="N164" s="224"/>
      <c r="O164" s="223"/>
      <c r="P164" s="223"/>
      <c r="Q164" s="223"/>
      <c r="R164" s="229">
        <f t="shared" si="62"/>
        <v>1142971.913691395</v>
      </c>
      <c r="S164" s="230">
        <f t="shared" si="62"/>
        <v>1130238.5839537883</v>
      </c>
      <c r="T164" s="231">
        <f t="shared" si="62"/>
        <v>1027842.6773602219</v>
      </c>
      <c r="U164" s="229">
        <f t="shared" si="62"/>
        <v>1049327.8028342482</v>
      </c>
      <c r="V164" s="229">
        <f t="shared" si="62"/>
        <v>1071262.0346032383</v>
      </c>
      <c r="W164" s="229">
        <f t="shared" si="62"/>
        <v>1093654.7603928728</v>
      </c>
      <c r="X164" s="230">
        <f t="shared" si="62"/>
        <v>1116515.5641616508</v>
      </c>
      <c r="Z164" s="70"/>
      <c r="AA164" s="70"/>
      <c r="AE164" s="6"/>
    </row>
    <row r="165" spans="1:31" ht="12.75" customHeight="1" x14ac:dyDescent="0.35">
      <c r="C165" s="6"/>
      <c r="D165" s="15" t="s">
        <v>1126</v>
      </c>
      <c r="E165" s="75" t="s">
        <v>134</v>
      </c>
      <c r="F165" s="75" t="str">
        <f t="shared" si="59"/>
        <v>Dollars</v>
      </c>
      <c r="G165" s="75" t="str">
        <f t="shared" si="60"/>
        <v>Real $2019</v>
      </c>
      <c r="H165" s="75" t="str">
        <f t="shared" si="61"/>
        <v>End year</v>
      </c>
      <c r="I165" s="224"/>
      <c r="J165" s="223"/>
      <c r="K165" s="223"/>
      <c r="L165" s="223"/>
      <c r="M165" s="223"/>
      <c r="N165" s="224"/>
      <c r="O165" s="223"/>
      <c r="P165" s="223"/>
      <c r="Q165" s="223"/>
      <c r="R165" s="229">
        <f t="shared" si="62"/>
        <v>0</v>
      </c>
      <c r="S165" s="230">
        <f t="shared" si="62"/>
        <v>0</v>
      </c>
      <c r="T165" s="231">
        <f t="shared" si="62"/>
        <v>0</v>
      </c>
      <c r="U165" s="229">
        <f t="shared" si="62"/>
        <v>0</v>
      </c>
      <c r="V165" s="229">
        <f t="shared" si="62"/>
        <v>0</v>
      </c>
      <c r="W165" s="229">
        <f t="shared" si="62"/>
        <v>0</v>
      </c>
      <c r="X165" s="230">
        <f t="shared" si="62"/>
        <v>0</v>
      </c>
      <c r="Z165" s="70"/>
      <c r="AA165" s="70"/>
      <c r="AE165" s="6"/>
    </row>
    <row r="166" spans="1:31" x14ac:dyDescent="0.35">
      <c r="C166" s="6"/>
      <c r="R166" s="6"/>
      <c r="S166" s="6"/>
      <c r="T166" s="6"/>
      <c r="U166" s="6"/>
      <c r="V166" s="6"/>
      <c r="W166" s="6"/>
      <c r="X166" s="6"/>
      <c r="Z166" s="70"/>
      <c r="AA166" s="70"/>
    </row>
    <row r="167" spans="1:31" ht="12.3" x14ac:dyDescent="0.35">
      <c r="C167" s="6"/>
      <c r="D167" s="74" t="str">
        <f>"Total "&amp;D158</f>
        <v>Total SCS Revenue</v>
      </c>
      <c r="E167" s="67" t="s">
        <v>134</v>
      </c>
      <c r="F167" s="67" t="str">
        <f>F160</f>
        <v>Dollars</v>
      </c>
      <c r="G167" s="67" t="str">
        <f>G160</f>
        <v>Real $2019</v>
      </c>
      <c r="H167" s="67" t="str">
        <f>H160</f>
        <v>End year</v>
      </c>
      <c r="I167" s="177">
        <f t="shared" ref="I167:X167" si="63">SUM(I160:I165)</f>
        <v>0</v>
      </c>
      <c r="J167" s="175">
        <f t="shared" si="63"/>
        <v>0</v>
      </c>
      <c r="K167" s="175">
        <f t="shared" si="63"/>
        <v>0</v>
      </c>
      <c r="L167" s="175">
        <f t="shared" si="63"/>
        <v>0</v>
      </c>
      <c r="M167" s="175">
        <f t="shared" si="63"/>
        <v>0</v>
      </c>
      <c r="N167" s="175">
        <f t="shared" si="63"/>
        <v>0</v>
      </c>
      <c r="O167" s="176">
        <f t="shared" si="63"/>
        <v>0</v>
      </c>
      <c r="P167" s="175">
        <f t="shared" si="63"/>
        <v>0</v>
      </c>
      <c r="Q167" s="175">
        <f t="shared" si="63"/>
        <v>0</v>
      </c>
      <c r="R167" s="175">
        <f t="shared" si="63"/>
        <v>181857449.46070826</v>
      </c>
      <c r="S167" s="177">
        <f t="shared" si="63"/>
        <v>179831458.4092356</v>
      </c>
      <c r="T167" s="175">
        <f t="shared" si="63"/>
        <v>163539318.43163788</v>
      </c>
      <c r="U167" s="175">
        <f t="shared" si="63"/>
        <v>166957801.48729822</v>
      </c>
      <c r="V167" s="175">
        <f t="shared" si="63"/>
        <v>170447741.52659968</v>
      </c>
      <c r="W167" s="175">
        <f t="shared" si="63"/>
        <v>174010632.22390822</v>
      </c>
      <c r="X167" s="175">
        <f t="shared" si="63"/>
        <v>177647998.4760541</v>
      </c>
      <c r="Z167" s="70"/>
      <c r="AA167" s="70"/>
    </row>
    <row r="168" spans="1:31" x14ac:dyDescent="0.35">
      <c r="R168" s="6"/>
      <c r="S168" s="6"/>
      <c r="T168" s="6"/>
      <c r="U168" s="6"/>
      <c r="V168" s="6"/>
      <c r="W168" s="6"/>
      <c r="X168" s="6"/>
      <c r="Z168" s="70"/>
      <c r="AA168" s="70"/>
    </row>
    <row r="169" spans="1:31" ht="12.3" x14ac:dyDescent="0.35">
      <c r="A169" s="70">
        <f>IF(SUM($I169:$AD169)&gt;0,1,0)</f>
        <v>0</v>
      </c>
      <c r="C169" s="6"/>
      <c r="D169" s="15" t="s">
        <v>139</v>
      </c>
      <c r="E169" s="6"/>
      <c r="F169" s="6"/>
      <c r="G169" s="6"/>
      <c r="H169" s="6"/>
      <c r="I169" s="70">
        <f t="shared" ref="I169:X169" si="64">IF(OR(ISERROR(I167),ROUND(I167-I156,4)&lt;&gt;0),1,0)</f>
        <v>0</v>
      </c>
      <c r="J169" s="70">
        <f t="shared" si="64"/>
        <v>0</v>
      </c>
      <c r="K169" s="70">
        <f t="shared" si="64"/>
        <v>0</v>
      </c>
      <c r="L169" s="70">
        <f t="shared" si="64"/>
        <v>0</v>
      </c>
      <c r="M169" s="70">
        <f t="shared" si="64"/>
        <v>0</v>
      </c>
      <c r="N169" s="70">
        <f t="shared" si="64"/>
        <v>0</v>
      </c>
      <c r="O169" s="70">
        <f t="shared" si="64"/>
        <v>0</v>
      </c>
      <c r="P169" s="70">
        <f t="shared" si="64"/>
        <v>0</v>
      </c>
      <c r="Q169" s="70">
        <f>IF(OR(ISERROR(Q167),ROUND(Q167-Q156,4)&lt;&gt;0),1,0)</f>
        <v>0</v>
      </c>
      <c r="R169" s="76">
        <f t="shared" si="64"/>
        <v>0</v>
      </c>
      <c r="S169" s="76">
        <f t="shared" si="64"/>
        <v>0</v>
      </c>
      <c r="T169" s="76">
        <f t="shared" si="64"/>
        <v>0</v>
      </c>
      <c r="U169" s="76">
        <f t="shared" si="64"/>
        <v>0</v>
      </c>
      <c r="V169" s="76">
        <f t="shared" si="64"/>
        <v>0</v>
      </c>
      <c r="W169" s="76">
        <f t="shared" si="64"/>
        <v>0</v>
      </c>
      <c r="X169" s="76">
        <f t="shared" si="64"/>
        <v>0</v>
      </c>
      <c r="Z169" s="70"/>
      <c r="AA169" s="70"/>
    </row>
    <row r="170" spans="1:31" x14ac:dyDescent="0.35">
      <c r="R170" s="6"/>
      <c r="S170" s="6"/>
      <c r="T170" s="6"/>
      <c r="U170" s="6"/>
      <c r="V170" s="6"/>
      <c r="W170" s="6"/>
      <c r="X170" s="6"/>
      <c r="Z170" s="70"/>
      <c r="AA170" s="70"/>
    </row>
    <row r="171" spans="1:31" ht="12.3" x14ac:dyDescent="0.35">
      <c r="C171" s="6"/>
      <c r="D171" s="73" t="s">
        <v>1570</v>
      </c>
      <c r="E171" s="64" t="s">
        <v>65</v>
      </c>
      <c r="F171" s="64" t="s">
        <v>66</v>
      </c>
      <c r="G171" s="64" t="s">
        <v>67</v>
      </c>
      <c r="H171" s="64" t="s">
        <v>68</v>
      </c>
      <c r="I171" s="64" t="str">
        <f>Capex_Historical!K$10</f>
        <v>RY09</v>
      </c>
      <c r="J171" s="96" t="str">
        <f>Capex_Historical!L$10</f>
        <v>RY10</v>
      </c>
      <c r="K171" s="64" t="str">
        <f>Capex_Historical!M$10</f>
        <v>RY11</v>
      </c>
      <c r="L171" s="64" t="str">
        <f>Capex_Historical!N$10</f>
        <v>RY12</v>
      </c>
      <c r="M171" s="64" t="str">
        <f>Capex_Historical!O$10</f>
        <v>RY13</v>
      </c>
      <c r="N171" s="88" t="str">
        <f>Capex_Historical!P$10</f>
        <v>RY14</v>
      </c>
      <c r="O171" s="96" t="str">
        <f>Capex_Historical!Q$10</f>
        <v>RY15</v>
      </c>
      <c r="P171" s="64" t="str">
        <f>Capex_Historical!R$10</f>
        <v>RY16</v>
      </c>
      <c r="Q171" s="64" t="str">
        <f>Capex_Historical!S$10</f>
        <v>RY17</v>
      </c>
      <c r="R171" s="1757" t="str">
        <f>Capex_Historical!T$10</f>
        <v>RY18</v>
      </c>
      <c r="S171" s="1758" t="str">
        <f>Capex_Historical!U$10</f>
        <v>RY19</v>
      </c>
      <c r="T171" s="1757" t="str">
        <f>Capex_Historical!V$10</f>
        <v>RY20</v>
      </c>
      <c r="U171" s="1757" t="str">
        <f>Capex_Historical!W$10</f>
        <v>RY21</v>
      </c>
      <c r="V171" s="1757" t="str">
        <f>Capex_Historical!X$10</f>
        <v>RY22</v>
      </c>
      <c r="W171" s="1757" t="str">
        <f>Capex_Historical!Y$10</f>
        <v>RY23</v>
      </c>
      <c r="X171" s="1758" t="str">
        <f>Capex_Historical!Z$10</f>
        <v>RY24</v>
      </c>
      <c r="Z171" s="70"/>
      <c r="AA171" s="70"/>
      <c r="AE171" s="6"/>
    </row>
    <row r="172" spans="1:31" x14ac:dyDescent="0.35">
      <c r="C172" s="6"/>
      <c r="J172" s="97"/>
      <c r="K172" s="91"/>
      <c r="L172" s="91"/>
      <c r="M172" s="91"/>
      <c r="N172" s="89"/>
      <c r="O172" s="97"/>
      <c r="P172" s="91"/>
      <c r="Q172" s="91"/>
      <c r="R172" s="92"/>
      <c r="S172" s="93"/>
      <c r="T172" s="92"/>
      <c r="U172" s="92"/>
      <c r="V172" s="92"/>
      <c r="W172" s="92"/>
      <c r="X172" s="93"/>
      <c r="Z172" s="70"/>
      <c r="AA172" s="70"/>
      <c r="AE172" s="6"/>
    </row>
    <row r="173" spans="1:31" ht="12.75" customHeight="1" x14ac:dyDescent="0.35">
      <c r="C173" s="6"/>
      <c r="D173" s="15" t="s">
        <v>1117</v>
      </c>
      <c r="E173" s="75" t="s">
        <v>1745</v>
      </c>
      <c r="F173" s="75" t="str">
        <f t="shared" ref="F173:F178" si="65">Dollars</f>
        <v>Dollars</v>
      </c>
      <c r="G173" s="75" t="str">
        <f t="shared" ref="G173:G178" si="66">Real2019</f>
        <v>Real $2019</v>
      </c>
      <c r="H173" s="75" t="str">
        <f t="shared" ref="H173:H178" si="67">End_year</f>
        <v>End year</v>
      </c>
      <c r="I173" s="224"/>
      <c r="J173" s="223"/>
      <c r="K173" s="223"/>
      <c r="L173" s="223"/>
      <c r="M173" s="223"/>
      <c r="N173" s="224"/>
      <c r="O173" s="223"/>
      <c r="P173" s="223"/>
      <c r="Q173" s="223"/>
      <c r="R173" s="222">
        <f>IFERROR(R$110*$AD139,0)</f>
        <v>3879760.7469688393</v>
      </c>
      <c r="S173" s="222">
        <f>IFERROR(S$110*$AD139,0)</f>
        <v>3892945.9266810031</v>
      </c>
      <c r="T173" s="173">
        <f t="shared" ref="T173:X173" si="68">IFERROR(T$110*$AD139,0)</f>
        <v>4294649.6906913379</v>
      </c>
      <c r="U173" s="174">
        <f t="shared" si="68"/>
        <v>4444216.8939505666</v>
      </c>
      <c r="V173" s="174">
        <f t="shared" si="68"/>
        <v>4604226.0682583526</v>
      </c>
      <c r="W173" s="174">
        <f t="shared" si="68"/>
        <v>4775406.2154078856</v>
      </c>
      <c r="X173" s="222">
        <f t="shared" si="68"/>
        <v>4958537.2321442822</v>
      </c>
      <c r="Z173" s="70"/>
      <c r="AA173" s="70"/>
      <c r="AE173" s="6"/>
    </row>
    <row r="174" spans="1:31" ht="12.75" customHeight="1" x14ac:dyDescent="0.35">
      <c r="C174" s="6"/>
      <c r="D174" s="15" t="s">
        <v>1119</v>
      </c>
      <c r="E174" s="75" t="s">
        <v>1745</v>
      </c>
      <c r="F174" s="75" t="str">
        <f t="shared" si="65"/>
        <v>Dollars</v>
      </c>
      <c r="G174" s="75" t="str">
        <f t="shared" si="66"/>
        <v>Real $2019</v>
      </c>
      <c r="H174" s="75" t="str">
        <f t="shared" si="67"/>
        <v>End year</v>
      </c>
      <c r="I174" s="224"/>
      <c r="J174" s="223"/>
      <c r="K174" s="223"/>
      <c r="L174" s="223"/>
      <c r="M174" s="223"/>
      <c r="N174" s="224"/>
      <c r="O174" s="223"/>
      <c r="P174" s="223"/>
      <c r="Q174" s="223"/>
      <c r="R174" s="222">
        <f>IFERROR(R$110*$AD140,0)</f>
        <v>8552004.8747785669</v>
      </c>
      <c r="S174" s="222">
        <f t="shared" ref="S174:X174" si="69">IFERROR(S$110*$AD140,0)</f>
        <v>8581068.4507378209</v>
      </c>
      <c r="T174" s="173">
        <f t="shared" si="69"/>
        <v>9466528.3468711711</v>
      </c>
      <c r="U174" s="174">
        <f t="shared" si="69"/>
        <v>9796213.4833526537</v>
      </c>
      <c r="V174" s="174">
        <f t="shared" si="69"/>
        <v>10148915.448224733</v>
      </c>
      <c r="W174" s="174">
        <f t="shared" si="69"/>
        <v>10526241.151628444</v>
      </c>
      <c r="X174" s="222">
        <f t="shared" si="69"/>
        <v>10929909.689456815</v>
      </c>
      <c r="Z174" s="70"/>
      <c r="AA174" s="70"/>
      <c r="AE174" s="6"/>
    </row>
    <row r="175" spans="1:31" ht="12.75" customHeight="1" x14ac:dyDescent="0.35">
      <c r="C175" s="6"/>
      <c r="D175" s="15" t="s">
        <v>1121</v>
      </c>
      <c r="E175" s="75" t="s">
        <v>1745</v>
      </c>
      <c r="F175" s="75" t="str">
        <f t="shared" si="65"/>
        <v>Dollars</v>
      </c>
      <c r="G175" s="75" t="str">
        <f t="shared" si="66"/>
        <v>Real $2019</v>
      </c>
      <c r="H175" s="75" t="str">
        <f t="shared" si="67"/>
        <v>End year</v>
      </c>
      <c r="I175" s="224"/>
      <c r="J175" s="223"/>
      <c r="K175" s="223"/>
      <c r="L175" s="223"/>
      <c r="M175" s="223"/>
      <c r="N175" s="224"/>
      <c r="O175" s="223"/>
      <c r="P175" s="223"/>
      <c r="Q175" s="223"/>
      <c r="R175" s="222">
        <f t="shared" ref="R175:X175" si="70">IFERROR(R$110*$AD141,0)</f>
        <v>0</v>
      </c>
      <c r="S175" s="222">
        <f t="shared" si="70"/>
        <v>0</v>
      </c>
      <c r="T175" s="173">
        <f t="shared" si="70"/>
        <v>0</v>
      </c>
      <c r="U175" s="174">
        <f t="shared" si="70"/>
        <v>0</v>
      </c>
      <c r="V175" s="174">
        <f t="shared" si="70"/>
        <v>0</v>
      </c>
      <c r="W175" s="174">
        <f t="shared" si="70"/>
        <v>0</v>
      </c>
      <c r="X175" s="222">
        <f t="shared" si="70"/>
        <v>0</v>
      </c>
      <c r="Z175" s="70"/>
      <c r="AA175" s="70"/>
      <c r="AE175" s="6"/>
    </row>
    <row r="176" spans="1:31" ht="12.75" customHeight="1" x14ac:dyDescent="0.35">
      <c r="C176" s="6"/>
      <c r="D176" s="15" t="s">
        <v>1123</v>
      </c>
      <c r="E176" s="75" t="s">
        <v>1745</v>
      </c>
      <c r="F176" s="75" t="str">
        <f t="shared" si="65"/>
        <v>Dollars</v>
      </c>
      <c r="G176" s="75" t="str">
        <f t="shared" si="66"/>
        <v>Real $2019</v>
      </c>
      <c r="H176" s="75" t="str">
        <f t="shared" si="67"/>
        <v>End year</v>
      </c>
      <c r="I176" s="224"/>
      <c r="J176" s="223"/>
      <c r="K176" s="223"/>
      <c r="L176" s="223"/>
      <c r="M176" s="223"/>
      <c r="N176" s="224"/>
      <c r="O176" s="223"/>
      <c r="P176" s="223"/>
      <c r="Q176" s="223"/>
      <c r="R176" s="222">
        <f t="shared" ref="R176:X176" si="71">IFERROR(R$110*$AD142,0)</f>
        <v>0</v>
      </c>
      <c r="S176" s="222">
        <f t="shared" si="71"/>
        <v>0</v>
      </c>
      <c r="T176" s="173">
        <f t="shared" si="71"/>
        <v>0</v>
      </c>
      <c r="U176" s="174">
        <f t="shared" si="71"/>
        <v>0</v>
      </c>
      <c r="V176" s="174">
        <f t="shared" si="71"/>
        <v>0</v>
      </c>
      <c r="W176" s="174">
        <f t="shared" si="71"/>
        <v>0</v>
      </c>
      <c r="X176" s="222">
        <f t="shared" si="71"/>
        <v>0</v>
      </c>
      <c r="Z176" s="70"/>
      <c r="AA176" s="70"/>
      <c r="AE176" s="6"/>
    </row>
    <row r="177" spans="1:31" ht="12.75" customHeight="1" x14ac:dyDescent="0.35">
      <c r="C177" s="6"/>
      <c r="D177" s="15" t="s">
        <v>1100</v>
      </c>
      <c r="E177" s="75" t="s">
        <v>1745</v>
      </c>
      <c r="F177" s="75" t="str">
        <f t="shared" si="65"/>
        <v>Dollars</v>
      </c>
      <c r="G177" s="75" t="str">
        <f t="shared" si="66"/>
        <v>Real $2019</v>
      </c>
      <c r="H177" s="75" t="str">
        <f t="shared" si="67"/>
        <v>End year</v>
      </c>
      <c r="I177" s="224"/>
      <c r="J177" s="223"/>
      <c r="K177" s="223"/>
      <c r="L177" s="223"/>
      <c r="M177" s="223"/>
      <c r="N177" s="224"/>
      <c r="O177" s="223"/>
      <c r="P177" s="223"/>
      <c r="Q177" s="223"/>
      <c r="R177" s="222">
        <f t="shared" ref="R177:X177" si="72">IFERROR(R$110*$AD143,0)</f>
        <v>0</v>
      </c>
      <c r="S177" s="222">
        <f t="shared" si="72"/>
        <v>0</v>
      </c>
      <c r="T177" s="173">
        <f t="shared" si="72"/>
        <v>0</v>
      </c>
      <c r="U177" s="174">
        <f t="shared" si="72"/>
        <v>0</v>
      </c>
      <c r="V177" s="174">
        <f t="shared" si="72"/>
        <v>0</v>
      </c>
      <c r="W177" s="174">
        <f t="shared" si="72"/>
        <v>0</v>
      </c>
      <c r="X177" s="222">
        <f t="shared" si="72"/>
        <v>0</v>
      </c>
      <c r="Z177" s="70"/>
      <c r="AA177" s="70"/>
      <c r="AE177" s="6"/>
    </row>
    <row r="178" spans="1:31" ht="12.75" customHeight="1" x14ac:dyDescent="0.35">
      <c r="C178" s="6"/>
      <c r="D178" s="15" t="s">
        <v>1126</v>
      </c>
      <c r="E178" s="75" t="s">
        <v>1745</v>
      </c>
      <c r="F178" s="75" t="str">
        <f t="shared" si="65"/>
        <v>Dollars</v>
      </c>
      <c r="G178" s="75" t="str">
        <f t="shared" si="66"/>
        <v>Real $2019</v>
      </c>
      <c r="H178" s="75" t="str">
        <f t="shared" si="67"/>
        <v>End year</v>
      </c>
      <c r="I178" s="224"/>
      <c r="J178" s="223"/>
      <c r="K178" s="223"/>
      <c r="L178" s="223"/>
      <c r="M178" s="223"/>
      <c r="N178" s="224"/>
      <c r="O178" s="223"/>
      <c r="P178" s="223"/>
      <c r="Q178" s="223"/>
      <c r="R178" s="222">
        <f t="shared" ref="R178:X178" si="73">IFERROR(R$110*$AD144,0)</f>
        <v>0</v>
      </c>
      <c r="S178" s="222">
        <f t="shared" si="73"/>
        <v>0</v>
      </c>
      <c r="T178" s="173">
        <f t="shared" si="73"/>
        <v>0</v>
      </c>
      <c r="U178" s="174">
        <f t="shared" si="73"/>
        <v>0</v>
      </c>
      <c r="V178" s="174">
        <f t="shared" si="73"/>
        <v>0</v>
      </c>
      <c r="W178" s="174">
        <f t="shared" si="73"/>
        <v>0</v>
      </c>
      <c r="X178" s="222">
        <f t="shared" si="73"/>
        <v>0</v>
      </c>
      <c r="Z178" s="70"/>
      <c r="AA178" s="70"/>
      <c r="AE178" s="6"/>
    </row>
    <row r="179" spans="1:31" x14ac:dyDescent="0.35">
      <c r="C179" s="6"/>
      <c r="Z179" s="70"/>
      <c r="AA179" s="70"/>
    </row>
    <row r="180" spans="1:31" ht="12.3" x14ac:dyDescent="0.35">
      <c r="C180" s="6"/>
      <c r="D180" s="74" t="str">
        <f>"Total "&amp;D171</f>
        <v>Total ACS Revenue</v>
      </c>
      <c r="E180" s="67" t="s">
        <v>134</v>
      </c>
      <c r="F180" s="67" t="str">
        <f>F173</f>
        <v>Dollars</v>
      </c>
      <c r="G180" s="67" t="str">
        <f>G173</f>
        <v>Real $2019</v>
      </c>
      <c r="H180" s="67" t="str">
        <f>H173</f>
        <v>End year</v>
      </c>
      <c r="I180" s="177">
        <f t="shared" ref="I180:X180" si="74">SUM(I173:I178)</f>
        <v>0</v>
      </c>
      <c r="J180" s="175">
        <f t="shared" si="74"/>
        <v>0</v>
      </c>
      <c r="K180" s="175">
        <f t="shared" si="74"/>
        <v>0</v>
      </c>
      <c r="L180" s="175">
        <f t="shared" si="74"/>
        <v>0</v>
      </c>
      <c r="M180" s="175">
        <f t="shared" si="74"/>
        <v>0</v>
      </c>
      <c r="N180" s="175">
        <f t="shared" si="74"/>
        <v>0</v>
      </c>
      <c r="O180" s="176">
        <f t="shared" si="74"/>
        <v>0</v>
      </c>
      <c r="P180" s="175">
        <f t="shared" si="74"/>
        <v>0</v>
      </c>
      <c r="Q180" s="175">
        <f t="shared" si="74"/>
        <v>0</v>
      </c>
      <c r="R180" s="175">
        <f t="shared" si="74"/>
        <v>12431765.621747406</v>
      </c>
      <c r="S180" s="177">
        <f t="shared" si="74"/>
        <v>12474014.377418824</v>
      </c>
      <c r="T180" s="175">
        <f t="shared" si="74"/>
        <v>13761178.037562508</v>
      </c>
      <c r="U180" s="175">
        <f t="shared" si="74"/>
        <v>14240430.37730322</v>
      </c>
      <c r="V180" s="175">
        <f t="shared" si="74"/>
        <v>14753141.516483085</v>
      </c>
      <c r="W180" s="175">
        <f t="shared" si="74"/>
        <v>15301647.36703633</v>
      </c>
      <c r="X180" s="175">
        <f t="shared" si="74"/>
        <v>15888446.921601098</v>
      </c>
      <c r="Z180" s="70"/>
      <c r="AA180" s="70"/>
    </row>
    <row r="181" spans="1:31" x14ac:dyDescent="0.35">
      <c r="Z181" s="70"/>
      <c r="AA181" s="70"/>
    </row>
    <row r="182" spans="1:31" ht="12.3" x14ac:dyDescent="0.35">
      <c r="A182" s="70">
        <f>IF(SUM($I182:$AD182)&gt;0,1,0)</f>
        <v>0</v>
      </c>
      <c r="C182" s="6"/>
      <c r="D182" s="15" t="s">
        <v>139</v>
      </c>
      <c r="E182" s="6"/>
      <c r="F182" s="6"/>
      <c r="G182" s="6"/>
      <c r="H182" s="6"/>
      <c r="I182" s="1766">
        <v>0</v>
      </c>
      <c r="J182" s="1787">
        <v>0</v>
      </c>
      <c r="K182" s="1787">
        <v>0</v>
      </c>
      <c r="L182" s="1787">
        <v>0</v>
      </c>
      <c r="M182" s="1787">
        <v>0</v>
      </c>
      <c r="N182" s="1787">
        <v>0</v>
      </c>
      <c r="O182" s="1787">
        <v>0</v>
      </c>
      <c r="P182" s="1787">
        <v>0</v>
      </c>
      <c r="Q182" s="1767">
        <v>0</v>
      </c>
      <c r="R182" s="70">
        <f>IF(OR(ISERROR(R180),ROUND(R180-R110,4)&lt;&gt;0),1,0)</f>
        <v>0</v>
      </c>
      <c r="S182" s="70">
        <f t="shared" ref="S182:X182" si="75">IF(OR(ISERROR(S180),ROUND(S180-S110,4)&lt;&gt;0),1,0)</f>
        <v>0</v>
      </c>
      <c r="T182" s="70">
        <f t="shared" si="75"/>
        <v>0</v>
      </c>
      <c r="U182" s="70">
        <f t="shared" si="75"/>
        <v>0</v>
      </c>
      <c r="V182" s="70">
        <f t="shared" si="75"/>
        <v>0</v>
      </c>
      <c r="W182" s="70">
        <f t="shared" si="75"/>
        <v>0</v>
      </c>
      <c r="X182" s="70">
        <f t="shared" si="75"/>
        <v>0</v>
      </c>
      <c r="Z182" s="70"/>
      <c r="AA182" s="70"/>
    </row>
    <row r="184" spans="1:31" s="4" customFormat="1" ht="15" x14ac:dyDescent="0.35">
      <c r="B184" s="4" t="s">
        <v>1129</v>
      </c>
    </row>
    <row r="186" spans="1:31" s="13" customFormat="1" ht="14.1" x14ac:dyDescent="0.35">
      <c r="C186" s="13" t="s">
        <v>623</v>
      </c>
    </row>
    <row r="187" spans="1:31" s="6" customFormat="1" ht="11.25" customHeight="1" x14ac:dyDescent="0.35"/>
    <row r="188" spans="1:31" s="6" customFormat="1" ht="11.25" customHeight="1" x14ac:dyDescent="0.35">
      <c r="D188" s="73" t="s">
        <v>626</v>
      </c>
    </row>
    <row r="189" spans="1:31" s="6" customFormat="1" ht="12.3" x14ac:dyDescent="0.35">
      <c r="D189" s="79" t="s">
        <v>624</v>
      </c>
    </row>
    <row r="190" spans="1:31" s="6" customFormat="1" ht="11.25" customHeight="1" x14ac:dyDescent="0.35"/>
    <row r="191" spans="1:31" ht="12.3" x14ac:dyDescent="0.35">
      <c r="C191" s="6"/>
      <c r="D191" s="73" t="s">
        <v>1569</v>
      </c>
      <c r="E191" s="64" t="s">
        <v>65</v>
      </c>
      <c r="F191" s="64" t="s">
        <v>66</v>
      </c>
      <c r="G191" s="64" t="s">
        <v>67</v>
      </c>
      <c r="H191" s="64" t="s">
        <v>68</v>
      </c>
      <c r="I191" s="64" t="str">
        <f>Capex_Historical!K$10</f>
        <v>RY09</v>
      </c>
      <c r="J191" s="96" t="str">
        <f>Capex_Historical!L$10</f>
        <v>RY10</v>
      </c>
      <c r="K191" s="64" t="str">
        <f>Capex_Historical!M$10</f>
        <v>RY11</v>
      </c>
      <c r="L191" s="64" t="str">
        <f>Capex_Historical!N$10</f>
        <v>RY12</v>
      </c>
      <c r="M191" s="64" t="str">
        <f>Capex_Historical!O$10</f>
        <v>RY13</v>
      </c>
      <c r="N191" s="88" t="str">
        <f>Capex_Historical!P$10</f>
        <v>RY14</v>
      </c>
      <c r="O191" s="96" t="str">
        <f>Capex_Historical!Q$10</f>
        <v>RY15</v>
      </c>
      <c r="P191" s="64" t="str">
        <f>Capex_Historical!R$10</f>
        <v>RY16</v>
      </c>
      <c r="Q191" s="64" t="str">
        <f>Capex_Historical!S$10</f>
        <v>RY17</v>
      </c>
      <c r="R191" s="64" t="str">
        <f>Capex_Historical!T$10</f>
        <v>RY18</v>
      </c>
      <c r="S191" s="88" t="str">
        <f>Capex_Historical!U$10</f>
        <v>RY19</v>
      </c>
      <c r="T191" s="64" t="str">
        <f>Capex_Historical!V$10</f>
        <v>RY20</v>
      </c>
      <c r="U191" s="64" t="str">
        <f>Capex_Historical!W$10</f>
        <v>RY21</v>
      </c>
      <c r="V191" s="64" t="str">
        <f>Capex_Historical!X$10</f>
        <v>RY22</v>
      </c>
      <c r="W191" s="64" t="str">
        <f>Capex_Historical!Y$10</f>
        <v>RY23</v>
      </c>
      <c r="X191" s="88" t="str">
        <f>Capex_Historical!Z$10</f>
        <v>RY24</v>
      </c>
      <c r="Z191" s="72" t="str">
        <f t="shared" ref="Z191:AD191" si="76">Z$10</f>
        <v>RY17 %</v>
      </c>
      <c r="AA191" s="72" t="str">
        <f t="shared" si="76"/>
        <v>RY15-RY17 Avg</v>
      </c>
      <c r="AB191" s="72" t="str">
        <f t="shared" si="76"/>
        <v>Custom %</v>
      </c>
      <c r="AD191" s="72" t="str">
        <f t="shared" si="76"/>
        <v>Selected</v>
      </c>
      <c r="AE191" s="6"/>
    </row>
    <row r="192" spans="1:31" x14ac:dyDescent="0.35">
      <c r="C192" s="6"/>
      <c r="J192" s="97"/>
      <c r="K192" s="91"/>
      <c r="L192" s="91"/>
      <c r="M192" s="91"/>
      <c r="N192" s="89"/>
      <c r="O192" s="97"/>
      <c r="P192" s="91"/>
      <c r="Q192" s="91"/>
      <c r="R192" s="91"/>
      <c r="S192" s="89"/>
      <c r="T192" s="91"/>
      <c r="U192" s="91"/>
      <c r="V192" s="91"/>
      <c r="W192" s="91"/>
      <c r="X192" s="89"/>
      <c r="AE192" s="6"/>
    </row>
    <row r="193" spans="1:31" ht="12.75" customHeight="1" x14ac:dyDescent="0.35">
      <c r="C193" s="6"/>
      <c r="D193" s="15" t="s">
        <v>1131</v>
      </c>
      <c r="E193" s="75" t="s">
        <v>287</v>
      </c>
      <c r="F193" s="75" t="str">
        <f>Dollars</f>
        <v>Dollars</v>
      </c>
      <c r="G193" s="75" t="str">
        <f>Nominal</f>
        <v>Nominal</v>
      </c>
      <c r="H193" s="75" t="str">
        <f>Mid_year</f>
        <v>Mid year</v>
      </c>
      <c r="I193" s="172">
        <v>0</v>
      </c>
      <c r="J193" s="173">
        <v>0</v>
      </c>
      <c r="K193" s="174">
        <v>0</v>
      </c>
      <c r="L193" s="174">
        <v>0</v>
      </c>
      <c r="M193" s="174">
        <v>0</v>
      </c>
      <c r="N193" s="222">
        <v>0</v>
      </c>
      <c r="O193" s="173">
        <v>0</v>
      </c>
      <c r="P193" s="174">
        <v>0</v>
      </c>
      <c r="Q193" s="174">
        <v>0</v>
      </c>
      <c r="R193" s="103"/>
      <c r="S193" s="104"/>
      <c r="T193" s="103"/>
      <c r="U193" s="103"/>
      <c r="V193" s="103"/>
      <c r="W193" s="103"/>
      <c r="X193" s="104"/>
      <c r="Z193" s="85">
        <f>IF(Q$199=0,0,Q193/Q$199)</f>
        <v>0</v>
      </c>
      <c r="AA193" s="85">
        <f>IF(AVERAGE(O$199:Q$199)=0,0,
AVERAGE(O193:Q193)/AVERAGE(O$199:Q$199))</f>
        <v>0</v>
      </c>
      <c r="AB193" s="226">
        <v>0</v>
      </c>
      <c r="AD193" s="85">
        <f>IFERROR(INDEX(Z193:AB193,,MATCH(D$189,$Z$10:$AB$10,0)),"N/A")</f>
        <v>0</v>
      </c>
      <c r="AE193" s="6"/>
    </row>
    <row r="194" spans="1:31" ht="12.75" customHeight="1" x14ac:dyDescent="0.35">
      <c r="C194" s="6"/>
      <c r="D194" s="15" t="s">
        <v>1133</v>
      </c>
      <c r="E194" s="75" t="s">
        <v>287</v>
      </c>
      <c r="F194" s="75" t="str">
        <f>Dollars</f>
        <v>Dollars</v>
      </c>
      <c r="G194" s="75" t="str">
        <f>Nominal</f>
        <v>Nominal</v>
      </c>
      <c r="H194" s="75" t="str">
        <f>Mid_year</f>
        <v>Mid year</v>
      </c>
      <c r="I194" s="172">
        <v>0</v>
      </c>
      <c r="J194" s="173">
        <v>0</v>
      </c>
      <c r="K194" s="174">
        <v>0</v>
      </c>
      <c r="L194" s="174">
        <v>0</v>
      </c>
      <c r="M194" s="174">
        <v>0</v>
      </c>
      <c r="N194" s="222">
        <v>0</v>
      </c>
      <c r="O194" s="173">
        <v>0</v>
      </c>
      <c r="P194" s="174">
        <v>0</v>
      </c>
      <c r="Q194" s="174">
        <v>0</v>
      </c>
      <c r="R194" s="103"/>
      <c r="S194" s="104"/>
      <c r="T194" s="103"/>
      <c r="U194" s="103"/>
      <c r="V194" s="103"/>
      <c r="W194" s="103"/>
      <c r="X194" s="104"/>
      <c r="Z194" s="85">
        <f>IF(Q$199=0,0,Q194/Q$199)</f>
        <v>0</v>
      </c>
      <c r="AA194" s="85">
        <f>IF(AVERAGE(O$199:Q$199)=0,0,
AVERAGE(O194:Q194)/AVERAGE(O$199:Q$199))</f>
        <v>0</v>
      </c>
      <c r="AB194" s="226">
        <v>0</v>
      </c>
      <c r="AD194" s="85">
        <f>IFERROR(INDEX(Z194:AB194,,MATCH(D$189,$Z$10:$AB$10,0)),"N/A")</f>
        <v>0</v>
      </c>
      <c r="AE194" s="6"/>
    </row>
    <row r="195" spans="1:31" ht="12.75" customHeight="1" x14ac:dyDescent="0.35">
      <c r="C195" s="6"/>
      <c r="D195" s="15" t="s">
        <v>1135</v>
      </c>
      <c r="E195" s="75" t="s">
        <v>287</v>
      </c>
      <c r="F195" s="75" t="str">
        <f>Dollars</f>
        <v>Dollars</v>
      </c>
      <c r="G195" s="75" t="str">
        <f>Nominal</f>
        <v>Nominal</v>
      </c>
      <c r="H195" s="75" t="str">
        <f>Mid_year</f>
        <v>Mid year</v>
      </c>
      <c r="I195" s="172">
        <v>0</v>
      </c>
      <c r="J195" s="173">
        <v>0</v>
      </c>
      <c r="K195" s="174">
        <v>0</v>
      </c>
      <c r="L195" s="174">
        <v>0</v>
      </c>
      <c r="M195" s="174">
        <v>0</v>
      </c>
      <c r="N195" s="222">
        <v>0</v>
      </c>
      <c r="O195" s="173">
        <v>0</v>
      </c>
      <c r="P195" s="174">
        <v>0</v>
      </c>
      <c r="Q195" s="174">
        <v>0</v>
      </c>
      <c r="R195" s="103"/>
      <c r="S195" s="104"/>
      <c r="T195" s="103"/>
      <c r="U195" s="103"/>
      <c r="V195" s="103"/>
      <c r="W195" s="103"/>
      <c r="X195" s="104"/>
      <c r="Z195" s="85">
        <f>IF(Q$199=0,0,Q195/Q$199)</f>
        <v>0</v>
      </c>
      <c r="AA195" s="85">
        <f>IF(AVERAGE(O$199:Q$199)=0,0,
AVERAGE(O195:Q195)/AVERAGE(O$199:Q$199))</f>
        <v>0</v>
      </c>
      <c r="AB195" s="226">
        <v>0</v>
      </c>
      <c r="AD195" s="85">
        <f>IFERROR(INDEX(Z195:AB195,,MATCH(D$189,$Z$10:$AB$10,0)),"N/A")</f>
        <v>0</v>
      </c>
      <c r="AE195" s="6"/>
    </row>
    <row r="196" spans="1:31" ht="12.75" customHeight="1" x14ac:dyDescent="0.35">
      <c r="C196" s="6"/>
      <c r="D196" s="15" t="s">
        <v>1137</v>
      </c>
      <c r="E196" s="75" t="s">
        <v>287</v>
      </c>
      <c r="F196" s="75" t="str">
        <f>Dollars</f>
        <v>Dollars</v>
      </c>
      <c r="G196" s="75" t="str">
        <f>Nominal</f>
        <v>Nominal</v>
      </c>
      <c r="H196" s="75" t="str">
        <f>Mid_year</f>
        <v>Mid year</v>
      </c>
      <c r="I196" s="172">
        <v>0</v>
      </c>
      <c r="J196" s="173">
        <v>0</v>
      </c>
      <c r="K196" s="174">
        <v>0</v>
      </c>
      <c r="L196" s="174">
        <v>0</v>
      </c>
      <c r="M196" s="174">
        <v>0</v>
      </c>
      <c r="N196" s="222">
        <v>0</v>
      </c>
      <c r="O196" s="173">
        <v>0</v>
      </c>
      <c r="P196" s="174">
        <v>0</v>
      </c>
      <c r="Q196" s="174">
        <v>0</v>
      </c>
      <c r="R196" s="103"/>
      <c r="S196" s="104"/>
      <c r="T196" s="103"/>
      <c r="U196" s="103"/>
      <c r="V196" s="103"/>
      <c r="W196" s="103"/>
      <c r="X196" s="104"/>
      <c r="Z196" s="85">
        <f>IF(Q$199=0,0,Q196/Q$199)</f>
        <v>0</v>
      </c>
      <c r="AA196" s="85">
        <f>IF(AVERAGE(O$199:Q$199)=0,0,
AVERAGE(O196:Q196)/AVERAGE(O$199:Q$199))</f>
        <v>0</v>
      </c>
      <c r="AB196" s="226">
        <v>0</v>
      </c>
      <c r="AD196" s="85">
        <f>IFERROR(INDEX(Z196:AB196,,MATCH(D$189,$Z$10:$AB$10,0)),"N/A")</f>
        <v>0</v>
      </c>
      <c r="AE196" s="6"/>
    </row>
    <row r="197" spans="1:31" ht="12.75" customHeight="1" x14ac:dyDescent="0.35">
      <c r="C197" s="6"/>
      <c r="D197" s="15" t="s">
        <v>115</v>
      </c>
      <c r="E197" s="75" t="s">
        <v>287</v>
      </c>
      <c r="F197" s="75" t="str">
        <f>Dollars</f>
        <v>Dollars</v>
      </c>
      <c r="G197" s="75" t="str">
        <f>Nominal</f>
        <v>Nominal</v>
      </c>
      <c r="H197" s="75" t="str">
        <f>Mid_year</f>
        <v>Mid year</v>
      </c>
      <c r="I197" s="172">
        <v>0</v>
      </c>
      <c r="J197" s="173">
        <v>0</v>
      </c>
      <c r="K197" s="174">
        <v>0</v>
      </c>
      <c r="L197" s="174">
        <v>0</v>
      </c>
      <c r="M197" s="174">
        <v>0</v>
      </c>
      <c r="N197" s="222">
        <v>0</v>
      </c>
      <c r="O197" s="173">
        <v>0</v>
      </c>
      <c r="P197" s="174">
        <v>0</v>
      </c>
      <c r="Q197" s="174">
        <v>0</v>
      </c>
      <c r="R197" s="103"/>
      <c r="S197" s="104"/>
      <c r="T197" s="103"/>
      <c r="U197" s="103"/>
      <c r="V197" s="103"/>
      <c r="W197" s="103"/>
      <c r="X197" s="104"/>
      <c r="Z197" s="85">
        <f>IF(Q$199=0,0,Q197/Q$199)</f>
        <v>0</v>
      </c>
      <c r="AA197" s="85">
        <f>IF(AVERAGE(O$199:Q$199)=0,0,
AVERAGE(O197:Q197)/AVERAGE(O$199:Q$199))</f>
        <v>0</v>
      </c>
      <c r="AB197" s="226">
        <v>1</v>
      </c>
      <c r="AD197" s="85">
        <f>IFERROR(INDEX(Z197:AB197,,MATCH(D$189,$Z$10:$AB$10,0)),"N/A")</f>
        <v>1</v>
      </c>
      <c r="AE197" s="6"/>
    </row>
    <row r="198" spans="1:31" x14ac:dyDescent="0.35">
      <c r="C198" s="6"/>
    </row>
    <row r="199" spans="1:31" ht="12.3" x14ac:dyDescent="0.35">
      <c r="C199" s="6"/>
      <c r="D199" s="74" t="str">
        <f>"Total "&amp;D191</f>
        <v>Total SCS Revenue</v>
      </c>
      <c r="E199" s="67" t="s">
        <v>134</v>
      </c>
      <c r="F199" s="67" t="str">
        <f>F193</f>
        <v>Dollars</v>
      </c>
      <c r="G199" s="67" t="str">
        <f>G193</f>
        <v>Nominal</v>
      </c>
      <c r="H199" s="67" t="str">
        <f>H193</f>
        <v>Mid year</v>
      </c>
      <c r="I199" s="177">
        <f t="shared" ref="I199:X199" si="77">SUM(I193:I197)</f>
        <v>0</v>
      </c>
      <c r="J199" s="175">
        <f t="shared" si="77"/>
        <v>0</v>
      </c>
      <c r="K199" s="175">
        <f t="shared" si="77"/>
        <v>0</v>
      </c>
      <c r="L199" s="175">
        <f t="shared" si="77"/>
        <v>0</v>
      </c>
      <c r="M199" s="175">
        <f t="shared" si="77"/>
        <v>0</v>
      </c>
      <c r="N199" s="175">
        <f t="shared" si="77"/>
        <v>0</v>
      </c>
      <c r="O199" s="176">
        <f t="shared" si="77"/>
        <v>0</v>
      </c>
      <c r="P199" s="175">
        <f t="shared" si="77"/>
        <v>0</v>
      </c>
      <c r="Q199" s="175">
        <f t="shared" si="77"/>
        <v>0</v>
      </c>
      <c r="R199" s="175">
        <f t="shared" si="77"/>
        <v>0</v>
      </c>
      <c r="S199" s="177">
        <f t="shared" si="77"/>
        <v>0</v>
      </c>
      <c r="T199" s="175">
        <f t="shared" si="77"/>
        <v>0</v>
      </c>
      <c r="U199" s="175">
        <f t="shared" si="77"/>
        <v>0</v>
      </c>
      <c r="V199" s="175">
        <f t="shared" si="77"/>
        <v>0</v>
      </c>
      <c r="W199" s="175">
        <f t="shared" si="77"/>
        <v>0</v>
      </c>
      <c r="X199" s="175">
        <f t="shared" si="77"/>
        <v>0</v>
      </c>
      <c r="Z199" s="225">
        <f>SUM(Z193:Z197)</f>
        <v>0</v>
      </c>
      <c r="AA199" s="225">
        <f>SUM(AA193:AA197)</f>
        <v>0</v>
      </c>
      <c r="AB199" s="225">
        <f>SUM(AB193:AB197)</f>
        <v>1</v>
      </c>
      <c r="AD199" s="225">
        <f>SUM(AD193:AD197)</f>
        <v>1</v>
      </c>
    </row>
    <row r="201" spans="1:31" ht="12.3" x14ac:dyDescent="0.35">
      <c r="A201" s="70">
        <f>IF(SUM($I201:$AD201)&gt;0,1,0)</f>
        <v>0</v>
      </c>
      <c r="C201" s="6"/>
      <c r="D201" s="15" t="s">
        <v>139</v>
      </c>
      <c r="E201" s="6"/>
      <c r="F201" s="6"/>
      <c r="G201" s="6"/>
      <c r="H201" s="6"/>
      <c r="I201" s="70">
        <v>0</v>
      </c>
      <c r="J201" s="70">
        <v>0</v>
      </c>
      <c r="K201" s="70">
        <v>0</v>
      </c>
      <c r="L201" s="70">
        <v>0</v>
      </c>
      <c r="M201" s="70">
        <v>0</v>
      </c>
      <c r="N201" s="70">
        <v>0</v>
      </c>
      <c r="O201" s="70">
        <v>0</v>
      </c>
      <c r="P201" s="70">
        <v>0</v>
      </c>
      <c r="Q201" s="70">
        <v>0</v>
      </c>
    </row>
    <row r="203" spans="1:31" ht="12.3" x14ac:dyDescent="0.35">
      <c r="C203" s="6"/>
      <c r="D203" s="73" t="s">
        <v>1570</v>
      </c>
      <c r="E203" s="64" t="s">
        <v>65</v>
      </c>
      <c r="F203" s="64" t="s">
        <v>66</v>
      </c>
      <c r="G203" s="64" t="s">
        <v>67</v>
      </c>
      <c r="H203" s="64" t="s">
        <v>68</v>
      </c>
      <c r="I203" s="64" t="str">
        <f>Capex_Historical!K$10</f>
        <v>RY09</v>
      </c>
      <c r="J203" s="96" t="str">
        <f>Capex_Historical!L$10</f>
        <v>RY10</v>
      </c>
      <c r="K203" s="64" t="str">
        <f>Capex_Historical!M$10</f>
        <v>RY11</v>
      </c>
      <c r="L203" s="64" t="str">
        <f>Capex_Historical!N$10</f>
        <v>RY12</v>
      </c>
      <c r="M203" s="64" t="str">
        <f>Capex_Historical!O$10</f>
        <v>RY13</v>
      </c>
      <c r="N203" s="88" t="str">
        <f>Capex_Historical!P$10</f>
        <v>RY14</v>
      </c>
      <c r="O203" s="96" t="str">
        <f>Capex_Historical!Q$10</f>
        <v>RY15</v>
      </c>
      <c r="P203" s="64" t="str">
        <f>Capex_Historical!R$10</f>
        <v>RY16</v>
      </c>
      <c r="Q203" s="64" t="str">
        <f>Capex_Historical!S$10</f>
        <v>RY17</v>
      </c>
      <c r="R203" s="64" t="str">
        <f>Capex_Historical!T$10</f>
        <v>RY18</v>
      </c>
      <c r="S203" s="88" t="str">
        <f>Capex_Historical!U$10</f>
        <v>RY19</v>
      </c>
      <c r="T203" s="64" t="str">
        <f>Capex_Historical!V$10</f>
        <v>RY20</v>
      </c>
      <c r="U203" s="64" t="str">
        <f>Capex_Historical!W$10</f>
        <v>RY21</v>
      </c>
      <c r="V203" s="64" t="str">
        <f>Capex_Historical!X$10</f>
        <v>RY22</v>
      </c>
      <c r="W203" s="64" t="str">
        <f>Capex_Historical!Y$10</f>
        <v>RY23</v>
      </c>
      <c r="X203" s="88" t="str">
        <f>Capex_Historical!Z$10</f>
        <v>RY24</v>
      </c>
      <c r="Z203" s="72" t="str">
        <f t="shared" ref="Z203:AD203" si="78">Z$10</f>
        <v>RY17 %</v>
      </c>
      <c r="AA203" s="72" t="str">
        <f t="shared" si="78"/>
        <v>RY15-RY17 Avg</v>
      </c>
      <c r="AB203" s="72" t="str">
        <f t="shared" si="78"/>
        <v>Custom %</v>
      </c>
      <c r="AD203" s="72" t="str">
        <f t="shared" si="78"/>
        <v>Selected</v>
      </c>
      <c r="AE203" s="6"/>
    </row>
    <row r="204" spans="1:31" x14ac:dyDescent="0.35">
      <c r="C204" s="6"/>
      <c r="J204" s="97"/>
      <c r="K204" s="91"/>
      <c r="L204" s="91"/>
      <c r="M204" s="91"/>
      <c r="N204" s="89"/>
      <c r="O204" s="97"/>
      <c r="P204" s="91"/>
      <c r="Q204" s="91"/>
      <c r="R204" s="91"/>
      <c r="S204" s="89"/>
      <c r="T204" s="91"/>
      <c r="U204" s="91"/>
      <c r="V204" s="91"/>
      <c r="W204" s="91"/>
      <c r="X204" s="89"/>
      <c r="AE204" s="6"/>
    </row>
    <row r="205" spans="1:31" ht="12.75" customHeight="1" x14ac:dyDescent="0.35">
      <c r="C205" s="6"/>
      <c r="D205" s="15" t="s">
        <v>1131</v>
      </c>
      <c r="E205" s="75" t="s">
        <v>287</v>
      </c>
      <c r="F205" s="75" t="str">
        <f>Dollars</f>
        <v>Dollars</v>
      </c>
      <c r="G205" s="75" t="str">
        <f>Nominal</f>
        <v>Nominal</v>
      </c>
      <c r="H205" s="75" t="str">
        <f>Mid_year</f>
        <v>Mid year</v>
      </c>
      <c r="I205" s="172">
        <v>0</v>
      </c>
      <c r="J205" s="173">
        <v>0</v>
      </c>
      <c r="K205" s="174">
        <v>0</v>
      </c>
      <c r="L205" s="174">
        <v>0</v>
      </c>
      <c r="M205" s="174">
        <v>0</v>
      </c>
      <c r="N205" s="222">
        <v>0</v>
      </c>
      <c r="O205" s="173">
        <v>0</v>
      </c>
      <c r="P205" s="174">
        <v>0</v>
      </c>
      <c r="Q205" s="174">
        <v>0</v>
      </c>
      <c r="R205" s="103"/>
      <c r="S205" s="104"/>
      <c r="T205" s="103"/>
      <c r="U205" s="103"/>
      <c r="V205" s="103"/>
      <c r="W205" s="103"/>
      <c r="X205" s="104"/>
      <c r="Z205" s="85">
        <f>IF(Q$211=0,0,Q205/Q$211)</f>
        <v>0</v>
      </c>
      <c r="AA205" s="85">
        <f>IF(AVERAGE(O$211:Q$211)=0,0,
AVERAGE(O205:Q205)/AVERAGE(O$211:Q$211))</f>
        <v>0</v>
      </c>
      <c r="AB205" s="226">
        <v>1</v>
      </c>
      <c r="AD205" s="85">
        <f>IFERROR(INDEX(Z205:AB205,,MATCH(D$189,$Z$10:$AB$10,0)),"N/A")</f>
        <v>1</v>
      </c>
      <c r="AE205" s="6"/>
    </row>
    <row r="206" spans="1:31" ht="12.75" customHeight="1" x14ac:dyDescent="0.35">
      <c r="C206" s="6"/>
      <c r="D206" s="15" t="s">
        <v>1133</v>
      </c>
      <c r="E206" s="75" t="s">
        <v>287</v>
      </c>
      <c r="F206" s="75" t="str">
        <f>Dollars</f>
        <v>Dollars</v>
      </c>
      <c r="G206" s="75" t="str">
        <f>Nominal</f>
        <v>Nominal</v>
      </c>
      <c r="H206" s="75" t="str">
        <f>Mid_year</f>
        <v>Mid year</v>
      </c>
      <c r="I206" s="172">
        <v>0</v>
      </c>
      <c r="J206" s="173">
        <v>0</v>
      </c>
      <c r="K206" s="174">
        <v>0</v>
      </c>
      <c r="L206" s="174">
        <v>0</v>
      </c>
      <c r="M206" s="174">
        <v>0</v>
      </c>
      <c r="N206" s="222">
        <v>0</v>
      </c>
      <c r="O206" s="173">
        <v>0</v>
      </c>
      <c r="P206" s="174">
        <v>0</v>
      </c>
      <c r="Q206" s="174">
        <v>0</v>
      </c>
      <c r="R206" s="103"/>
      <c r="S206" s="104"/>
      <c r="T206" s="103"/>
      <c r="U206" s="103"/>
      <c r="V206" s="103"/>
      <c r="W206" s="103"/>
      <c r="X206" s="104"/>
      <c r="Z206" s="85">
        <f>IF(Q$211=0,0,Q206/Q$211)</f>
        <v>0</v>
      </c>
      <c r="AA206" s="85">
        <f>IF(AVERAGE(O$211:Q$211)=0,0,
AVERAGE(O206:Q206)/AVERAGE(O$211:Q$211))</f>
        <v>0</v>
      </c>
      <c r="AB206" s="226">
        <v>0</v>
      </c>
      <c r="AD206" s="85">
        <f>IFERROR(INDEX(Z206:AB206,,MATCH(D$189,$Z$10:$AB$10,0)),"N/A")</f>
        <v>0</v>
      </c>
      <c r="AE206" s="6"/>
    </row>
    <row r="207" spans="1:31" ht="12.75" customHeight="1" x14ac:dyDescent="0.35">
      <c r="C207" s="6"/>
      <c r="D207" s="15" t="s">
        <v>1135</v>
      </c>
      <c r="E207" s="75" t="s">
        <v>287</v>
      </c>
      <c r="F207" s="75" t="str">
        <f>Dollars</f>
        <v>Dollars</v>
      </c>
      <c r="G207" s="75" t="str">
        <f>Nominal</f>
        <v>Nominal</v>
      </c>
      <c r="H207" s="75" t="str">
        <f>Mid_year</f>
        <v>Mid year</v>
      </c>
      <c r="I207" s="172">
        <v>0</v>
      </c>
      <c r="J207" s="173">
        <v>0</v>
      </c>
      <c r="K207" s="174">
        <v>0</v>
      </c>
      <c r="L207" s="174">
        <v>0</v>
      </c>
      <c r="M207" s="174">
        <v>0</v>
      </c>
      <c r="N207" s="222">
        <v>0</v>
      </c>
      <c r="O207" s="173">
        <v>0</v>
      </c>
      <c r="P207" s="174">
        <v>0</v>
      </c>
      <c r="Q207" s="174">
        <v>0</v>
      </c>
      <c r="R207" s="103"/>
      <c r="S207" s="104"/>
      <c r="T207" s="103"/>
      <c r="U207" s="103"/>
      <c r="V207" s="103"/>
      <c r="W207" s="103"/>
      <c r="X207" s="104"/>
      <c r="Z207" s="85">
        <f>IF(Q$211=0,0,Q207/Q$211)</f>
        <v>0</v>
      </c>
      <c r="AA207" s="85">
        <f>IF(AVERAGE(O$211:Q$211)=0,0,
AVERAGE(O207:Q207)/AVERAGE(O$211:Q$211))</f>
        <v>0</v>
      </c>
      <c r="AB207" s="226">
        <v>0</v>
      </c>
      <c r="AD207" s="85">
        <f>IFERROR(INDEX(Z207:AB207,,MATCH(D$189,$Z$10:$AB$10,0)),"N/A")</f>
        <v>0</v>
      </c>
      <c r="AE207" s="6"/>
    </row>
    <row r="208" spans="1:31" ht="12.75" customHeight="1" x14ac:dyDescent="0.35">
      <c r="C208" s="6"/>
      <c r="D208" s="15" t="s">
        <v>1137</v>
      </c>
      <c r="E208" s="75" t="s">
        <v>287</v>
      </c>
      <c r="F208" s="75" t="str">
        <f>Dollars</f>
        <v>Dollars</v>
      </c>
      <c r="G208" s="75" t="str">
        <f>Nominal</f>
        <v>Nominal</v>
      </c>
      <c r="H208" s="75" t="str">
        <f>Mid_year</f>
        <v>Mid year</v>
      </c>
      <c r="I208" s="172">
        <v>0</v>
      </c>
      <c r="J208" s="173">
        <v>0</v>
      </c>
      <c r="K208" s="174">
        <v>0</v>
      </c>
      <c r="L208" s="174">
        <v>0</v>
      </c>
      <c r="M208" s="174">
        <v>0</v>
      </c>
      <c r="N208" s="222">
        <v>0</v>
      </c>
      <c r="O208" s="173">
        <v>0</v>
      </c>
      <c r="P208" s="174">
        <v>0</v>
      </c>
      <c r="Q208" s="174">
        <v>0</v>
      </c>
      <c r="R208" s="103"/>
      <c r="S208" s="104"/>
      <c r="T208" s="103"/>
      <c r="U208" s="103"/>
      <c r="V208" s="103"/>
      <c r="W208" s="103"/>
      <c r="X208" s="104"/>
      <c r="Z208" s="85">
        <f>IF(Q$211=0,0,Q208/Q$211)</f>
        <v>0</v>
      </c>
      <c r="AA208" s="85">
        <f>IF(AVERAGE(O$211:Q$211)=0,0,
AVERAGE(O208:Q208)/AVERAGE(O$211:Q$211))</f>
        <v>0</v>
      </c>
      <c r="AB208" s="226">
        <v>0</v>
      </c>
      <c r="AD208" s="85">
        <f>IFERROR(INDEX(Z208:AB208,,MATCH(D$189,$Z$10:$AB$10,0)),"N/A")</f>
        <v>0</v>
      </c>
      <c r="AE208" s="6"/>
    </row>
    <row r="209" spans="1:31" ht="12.75" customHeight="1" x14ac:dyDescent="0.35">
      <c r="C209" s="6"/>
      <c r="D209" s="15" t="s">
        <v>115</v>
      </c>
      <c r="E209" s="75" t="s">
        <v>287</v>
      </c>
      <c r="F209" s="75" t="str">
        <f>Dollars</f>
        <v>Dollars</v>
      </c>
      <c r="G209" s="75" t="str">
        <f>Nominal</f>
        <v>Nominal</v>
      </c>
      <c r="H209" s="75" t="str">
        <f>Mid_year</f>
        <v>Mid year</v>
      </c>
      <c r="I209" s="172">
        <v>0</v>
      </c>
      <c r="J209" s="173">
        <v>0</v>
      </c>
      <c r="K209" s="174">
        <v>0</v>
      </c>
      <c r="L209" s="174">
        <v>0</v>
      </c>
      <c r="M209" s="174">
        <v>0</v>
      </c>
      <c r="N209" s="222">
        <v>0</v>
      </c>
      <c r="O209" s="173">
        <v>0</v>
      </c>
      <c r="P209" s="174">
        <v>0</v>
      </c>
      <c r="Q209" s="174">
        <v>0</v>
      </c>
      <c r="R209" s="103"/>
      <c r="S209" s="104"/>
      <c r="T209" s="103"/>
      <c r="U209" s="103"/>
      <c r="V209" s="103"/>
      <c r="W209" s="103"/>
      <c r="X209" s="104"/>
      <c r="Z209" s="85">
        <f>IF(Q$211=0,0,Q209/Q$211)</f>
        <v>0</v>
      </c>
      <c r="AA209" s="85">
        <f>IF(AVERAGE(O$211:Q$211)=0,0,
AVERAGE(O209:Q209)/AVERAGE(O$211:Q$211))</f>
        <v>0</v>
      </c>
      <c r="AB209" s="226">
        <v>0</v>
      </c>
      <c r="AD209" s="85">
        <f>IFERROR(INDEX(Z209:AB209,,MATCH(D$189,$Z$10:$AB$10,0)),"N/A")</f>
        <v>0</v>
      </c>
      <c r="AE209" s="6"/>
    </row>
    <row r="210" spans="1:31" x14ac:dyDescent="0.35">
      <c r="C210" s="6"/>
    </row>
    <row r="211" spans="1:31" ht="12.3" x14ac:dyDescent="0.35">
      <c r="C211" s="6"/>
      <c r="D211" s="74" t="str">
        <f>"Total "&amp;D203</f>
        <v>Total ACS Revenue</v>
      </c>
      <c r="E211" s="67" t="s">
        <v>134</v>
      </c>
      <c r="F211" s="67" t="str">
        <f>F205</f>
        <v>Dollars</v>
      </c>
      <c r="G211" s="67" t="str">
        <f>G205</f>
        <v>Nominal</v>
      </c>
      <c r="H211" s="67" t="str">
        <f>H205</f>
        <v>Mid year</v>
      </c>
      <c r="I211" s="177">
        <f t="shared" ref="I211:X211" si="79">SUM(I205:I209)</f>
        <v>0</v>
      </c>
      <c r="J211" s="175">
        <f t="shared" si="79"/>
        <v>0</v>
      </c>
      <c r="K211" s="175">
        <f t="shared" si="79"/>
        <v>0</v>
      </c>
      <c r="L211" s="175">
        <f t="shared" si="79"/>
        <v>0</v>
      </c>
      <c r="M211" s="175">
        <f t="shared" si="79"/>
        <v>0</v>
      </c>
      <c r="N211" s="175">
        <f t="shared" si="79"/>
        <v>0</v>
      </c>
      <c r="O211" s="176">
        <f t="shared" si="79"/>
        <v>0</v>
      </c>
      <c r="P211" s="175">
        <f t="shared" si="79"/>
        <v>0</v>
      </c>
      <c r="Q211" s="175">
        <f t="shared" si="79"/>
        <v>0</v>
      </c>
      <c r="R211" s="175">
        <f t="shared" si="79"/>
        <v>0</v>
      </c>
      <c r="S211" s="177">
        <f t="shared" si="79"/>
        <v>0</v>
      </c>
      <c r="T211" s="175">
        <f t="shared" si="79"/>
        <v>0</v>
      </c>
      <c r="U211" s="175">
        <f t="shared" si="79"/>
        <v>0</v>
      </c>
      <c r="V211" s="175">
        <f t="shared" si="79"/>
        <v>0</v>
      </c>
      <c r="W211" s="175">
        <f t="shared" si="79"/>
        <v>0</v>
      </c>
      <c r="X211" s="175">
        <f t="shared" si="79"/>
        <v>0</v>
      </c>
      <c r="Z211" s="225">
        <f>SUM(Z205:Z209)</f>
        <v>0</v>
      </c>
      <c r="AA211" s="225">
        <f>SUM(AA205:AA209)</f>
        <v>0</v>
      </c>
      <c r="AB211" s="225">
        <f>SUM(AB205:AB209)</f>
        <v>1</v>
      </c>
      <c r="AD211" s="225">
        <f>SUM(AD205:AD209)</f>
        <v>1</v>
      </c>
    </row>
    <row r="213" spans="1:31" ht="12.3" x14ac:dyDescent="0.35">
      <c r="A213" s="70">
        <f>IF(SUM($I213:$AD213)&gt;0,1,0)</f>
        <v>0</v>
      </c>
      <c r="C213" s="6"/>
      <c r="D213" s="15" t="s">
        <v>139</v>
      </c>
      <c r="E213" s="6"/>
      <c r="F213" s="6"/>
      <c r="G213" s="6"/>
      <c r="H213" s="6"/>
      <c r="I213" s="70">
        <v>0</v>
      </c>
      <c r="J213" s="70">
        <v>0</v>
      </c>
      <c r="K213" s="70">
        <v>0</v>
      </c>
      <c r="L213" s="70">
        <v>0</v>
      </c>
      <c r="M213" s="70">
        <v>0</v>
      </c>
      <c r="N213" s="70">
        <v>0</v>
      </c>
      <c r="O213" s="70">
        <v>0</v>
      </c>
      <c r="P213" s="70">
        <v>0</v>
      </c>
      <c r="Q213" s="70">
        <v>0</v>
      </c>
    </row>
    <row r="215" spans="1:31" s="13" customFormat="1" ht="14.1" x14ac:dyDescent="0.35">
      <c r="C215" s="13" t="s">
        <v>63</v>
      </c>
    </row>
    <row r="216" spans="1:31" s="6" customFormat="1" ht="11.25" customHeight="1" x14ac:dyDescent="0.35"/>
    <row r="217" spans="1:31" ht="12.3" x14ac:dyDescent="0.35">
      <c r="D217" s="73" t="s">
        <v>132</v>
      </c>
      <c r="E217" s="64" t="str">
        <f>Lookup!E$20</f>
        <v>Source</v>
      </c>
      <c r="F217" s="64" t="str">
        <f>Lookup!F$20</f>
        <v>Unit</v>
      </c>
      <c r="G217" s="64" t="str">
        <f>Lookup!G$20</f>
        <v>Basis</v>
      </c>
      <c r="H217" s="64" t="str">
        <f>Lookup!H$20</f>
        <v>Timing</v>
      </c>
      <c r="I217" s="88" t="str">
        <f t="shared" ref="I217:X217" si="80">I$10</f>
        <v>RY09</v>
      </c>
      <c r="J217" s="64" t="str">
        <f t="shared" si="80"/>
        <v>RY10</v>
      </c>
      <c r="K217" s="64" t="str">
        <f t="shared" si="80"/>
        <v>RY11</v>
      </c>
      <c r="L217" s="64" t="str">
        <f t="shared" si="80"/>
        <v>RY12</v>
      </c>
      <c r="M217" s="64" t="str">
        <f t="shared" si="80"/>
        <v>RY13</v>
      </c>
      <c r="N217" s="88" t="str">
        <f t="shared" si="80"/>
        <v>RY14</v>
      </c>
      <c r="O217" s="64" t="str">
        <f t="shared" si="80"/>
        <v>RY15</v>
      </c>
      <c r="P217" s="64" t="str">
        <f t="shared" si="80"/>
        <v>RY16</v>
      </c>
      <c r="Q217" s="64" t="str">
        <f t="shared" si="80"/>
        <v>RY17</v>
      </c>
      <c r="R217" s="64" t="str">
        <f t="shared" si="80"/>
        <v>RY18</v>
      </c>
      <c r="S217" s="88" t="str">
        <f t="shared" si="80"/>
        <v>RY19</v>
      </c>
      <c r="T217" s="64" t="str">
        <f t="shared" si="80"/>
        <v>RY20</v>
      </c>
      <c r="U217" s="64" t="str">
        <f t="shared" si="80"/>
        <v>RY21</v>
      </c>
      <c r="V217" s="64" t="str">
        <f t="shared" si="80"/>
        <v>RY22</v>
      </c>
      <c r="W217" s="64" t="str">
        <f t="shared" si="80"/>
        <v>RY23</v>
      </c>
      <c r="X217" s="64" t="str">
        <f t="shared" si="80"/>
        <v>RY24</v>
      </c>
      <c r="Z217" s="70"/>
      <c r="AA217" s="70"/>
    </row>
    <row r="218" spans="1:31" x14ac:dyDescent="0.35">
      <c r="I218" s="93"/>
      <c r="N218" s="89"/>
      <c r="S218" s="89"/>
      <c r="Z218" s="70"/>
      <c r="AA218" s="70"/>
    </row>
    <row r="219" spans="1:31" ht="12.3" x14ac:dyDescent="0.35">
      <c r="D219" s="15" t="str">
        <f>'[6]Revenue summary'!$D$44</f>
        <v>Expected Revenue (smoothed)</v>
      </c>
      <c r="E219" s="75" t="s">
        <v>1571</v>
      </c>
      <c r="F219" s="75" t="str">
        <f t="shared" ref="F219" si="81">Dollars</f>
        <v>Dollars</v>
      </c>
      <c r="G219" s="75" t="str">
        <f>Real2019</f>
        <v>Real $2019</v>
      </c>
      <c r="H219" s="75" t="str">
        <f>End_year</f>
        <v>End year</v>
      </c>
      <c r="I219" s="224"/>
      <c r="J219" s="223"/>
      <c r="K219" s="223"/>
      <c r="L219" s="223"/>
      <c r="M219" s="223"/>
      <c r="N219" s="224" t="s">
        <v>1543</v>
      </c>
      <c r="O219" s="223" t="s">
        <v>209</v>
      </c>
      <c r="P219" s="223"/>
      <c r="Q219" s="223" t="s">
        <v>1544</v>
      </c>
      <c r="R219" s="174">
        <v>0</v>
      </c>
      <c r="S219" s="222">
        <v>0</v>
      </c>
      <c r="T219" s="173">
        <f>'[6]Revenue summary'!G$33*10^6</f>
        <v>66562.356414977825</v>
      </c>
      <c r="U219" s="174">
        <f>'[6]Revenue summary'!H$33*10^6</f>
        <v>72328.082920287532</v>
      </c>
      <c r="V219" s="174">
        <f>'[6]Revenue summary'!I$33*10^6</f>
        <v>74561.800507734093</v>
      </c>
      <c r="W219" s="174">
        <f>'[6]Revenue summary'!J$33*10^6</f>
        <v>79198.487848878285</v>
      </c>
      <c r="X219" s="222">
        <f>'[6]Revenue summary'!K$33*10^6</f>
        <v>82127.20048451527</v>
      </c>
      <c r="Z219" s="70"/>
      <c r="AA219" s="70"/>
    </row>
    <row r="220" spans="1:31" ht="12.3" x14ac:dyDescent="0.35">
      <c r="D220" s="15"/>
      <c r="E220" s="75"/>
      <c r="F220" s="75"/>
      <c r="G220" s="75"/>
      <c r="H220" s="75"/>
      <c r="I220" s="233"/>
      <c r="N220" s="89"/>
      <c r="R220" s="75"/>
      <c r="S220" s="233"/>
      <c r="T220" s="75"/>
      <c r="U220" s="75"/>
      <c r="V220" s="75"/>
      <c r="W220" s="75"/>
      <c r="X220" s="75"/>
      <c r="Y220" s="75"/>
      <c r="Z220" s="70"/>
      <c r="AA220" s="70"/>
      <c r="AB220" s="75"/>
      <c r="AC220" s="75"/>
    </row>
    <row r="221" spans="1:31" ht="12.3" x14ac:dyDescent="0.35">
      <c r="D221" s="74" t="s">
        <v>133</v>
      </c>
      <c r="E221" s="67" t="s">
        <v>134</v>
      </c>
      <c r="F221" s="67" t="str">
        <f>F219</f>
        <v>Dollars</v>
      </c>
      <c r="G221" s="67" t="str">
        <f t="shared" ref="G221:H221" si="82">G219</f>
        <v>Real $2019</v>
      </c>
      <c r="H221" s="67" t="str">
        <f t="shared" si="82"/>
        <v>End year</v>
      </c>
      <c r="I221" s="177">
        <f t="shared" ref="I221:X221" si="83">SUM(I219:I219)</f>
        <v>0</v>
      </c>
      <c r="J221" s="175">
        <f t="shared" si="83"/>
        <v>0</v>
      </c>
      <c r="K221" s="175">
        <f t="shared" si="83"/>
        <v>0</v>
      </c>
      <c r="L221" s="175">
        <f t="shared" si="83"/>
        <v>0</v>
      </c>
      <c r="M221" s="175">
        <f t="shared" si="83"/>
        <v>0</v>
      </c>
      <c r="N221" s="177">
        <f t="shared" si="83"/>
        <v>0</v>
      </c>
      <c r="O221" s="175">
        <f t="shared" si="83"/>
        <v>0</v>
      </c>
      <c r="P221" s="175">
        <f t="shared" si="83"/>
        <v>0</v>
      </c>
      <c r="Q221" s="175">
        <f t="shared" si="83"/>
        <v>0</v>
      </c>
      <c r="R221" s="175">
        <f t="shared" si="83"/>
        <v>0</v>
      </c>
      <c r="S221" s="177">
        <f t="shared" si="83"/>
        <v>0</v>
      </c>
      <c r="T221" s="175">
        <f t="shared" si="83"/>
        <v>66562.356414977825</v>
      </c>
      <c r="U221" s="175">
        <f t="shared" si="83"/>
        <v>72328.082920287532</v>
      </c>
      <c r="V221" s="175">
        <f t="shared" si="83"/>
        <v>74561.800507734093</v>
      </c>
      <c r="W221" s="175">
        <f t="shared" si="83"/>
        <v>79198.487848878285</v>
      </c>
      <c r="X221" s="175">
        <f t="shared" si="83"/>
        <v>82127.20048451527</v>
      </c>
      <c r="Z221" s="70"/>
      <c r="AA221" s="70"/>
    </row>
    <row r="222" spans="1:31" s="6" customFormat="1" ht="11.25" customHeight="1" x14ac:dyDescent="0.35">
      <c r="Z222" s="70"/>
      <c r="AA222" s="70"/>
      <c r="AB222" s="7"/>
      <c r="AC222" s="7"/>
      <c r="AD222" s="7"/>
    </row>
    <row r="223" spans="1:31" ht="12.3" x14ac:dyDescent="0.35">
      <c r="C223" s="6"/>
      <c r="D223" s="73" t="s">
        <v>1569</v>
      </c>
      <c r="E223" s="64" t="s">
        <v>65</v>
      </c>
      <c r="F223" s="64" t="s">
        <v>66</v>
      </c>
      <c r="G223" s="64" t="s">
        <v>67</v>
      </c>
      <c r="H223" s="64" t="s">
        <v>68</v>
      </c>
      <c r="I223" s="64" t="str">
        <f>Capex_Historical!K$10</f>
        <v>RY09</v>
      </c>
      <c r="J223" s="96" t="str">
        <f>Capex_Historical!L$10</f>
        <v>RY10</v>
      </c>
      <c r="K223" s="64" t="str">
        <f>Capex_Historical!M$10</f>
        <v>RY11</v>
      </c>
      <c r="L223" s="64" t="str">
        <f>Capex_Historical!N$10</f>
        <v>RY12</v>
      </c>
      <c r="M223" s="64" t="str">
        <f>Capex_Historical!O$10</f>
        <v>RY13</v>
      </c>
      <c r="N223" s="88" t="str">
        <f>Capex_Historical!P$10</f>
        <v>RY14</v>
      </c>
      <c r="O223" s="96" t="str">
        <f>Capex_Historical!Q$10</f>
        <v>RY15</v>
      </c>
      <c r="P223" s="64" t="str">
        <f>Capex_Historical!R$10</f>
        <v>RY16</v>
      </c>
      <c r="Q223" s="64" t="str">
        <f>Capex_Historical!S$10</f>
        <v>RY17</v>
      </c>
      <c r="R223" s="64" t="str">
        <f>Capex_Historical!T$10</f>
        <v>RY18</v>
      </c>
      <c r="S223" s="88" t="str">
        <f>Capex_Historical!U$10</f>
        <v>RY19</v>
      </c>
      <c r="T223" s="64" t="str">
        <f>Capex_Historical!V$10</f>
        <v>RY20</v>
      </c>
      <c r="U223" s="64" t="str">
        <f>Capex_Historical!W$10</f>
        <v>RY21</v>
      </c>
      <c r="V223" s="64" t="str">
        <f>Capex_Historical!X$10</f>
        <v>RY22</v>
      </c>
      <c r="W223" s="64" t="str">
        <f>Capex_Historical!Y$10</f>
        <v>RY23</v>
      </c>
      <c r="X223" s="88" t="str">
        <f>Capex_Historical!Z$10</f>
        <v>RY24</v>
      </c>
      <c r="Z223" s="70"/>
      <c r="AA223" s="70"/>
      <c r="AE223" s="6"/>
    </row>
    <row r="224" spans="1:31" x14ac:dyDescent="0.35">
      <c r="C224" s="6"/>
      <c r="J224" s="97"/>
      <c r="K224" s="91"/>
      <c r="L224" s="91"/>
      <c r="M224" s="91"/>
      <c r="N224" s="89"/>
      <c r="O224" s="97"/>
      <c r="P224" s="91"/>
      <c r="Q224" s="91"/>
      <c r="R224" s="91"/>
      <c r="S224" s="89"/>
      <c r="T224" s="91"/>
      <c r="U224" s="91"/>
      <c r="V224" s="91"/>
      <c r="W224" s="91"/>
      <c r="X224" s="89"/>
      <c r="Z224" s="70"/>
      <c r="AA224" s="70"/>
      <c r="AE224" s="6"/>
    </row>
    <row r="225" spans="1:31" ht="12.75" customHeight="1" x14ac:dyDescent="0.35">
      <c r="C225" s="6"/>
      <c r="D225" s="15" t="s">
        <v>1131</v>
      </c>
      <c r="E225" s="75" t="s">
        <v>134</v>
      </c>
      <c r="F225" s="75" t="str">
        <f t="shared" ref="F225:F229" si="84">Dollars</f>
        <v>Dollars</v>
      </c>
      <c r="G225" s="75" t="str">
        <f>Real2019</f>
        <v>Real $2019</v>
      </c>
      <c r="H225" s="75" t="str">
        <f>End_year</f>
        <v>End year</v>
      </c>
      <c r="I225" s="224"/>
      <c r="J225" s="223"/>
      <c r="K225" s="223"/>
      <c r="L225" s="223"/>
      <c r="M225" s="223"/>
      <c r="N225" s="224"/>
      <c r="O225" s="223"/>
      <c r="P225" s="223"/>
      <c r="Q225" s="223"/>
      <c r="R225" s="229">
        <f>R$221*$AD193</f>
        <v>0</v>
      </c>
      <c r="S225" s="230">
        <f t="shared" ref="S225:X225" si="85">S$221*$AD193</f>
        <v>0</v>
      </c>
      <c r="T225" s="231">
        <f t="shared" si="85"/>
        <v>0</v>
      </c>
      <c r="U225" s="229">
        <f t="shared" si="85"/>
        <v>0</v>
      </c>
      <c r="V225" s="229">
        <f t="shared" si="85"/>
        <v>0</v>
      </c>
      <c r="W225" s="229">
        <f t="shared" si="85"/>
        <v>0</v>
      </c>
      <c r="X225" s="230">
        <f t="shared" si="85"/>
        <v>0</v>
      </c>
      <c r="Z225" s="70"/>
      <c r="AA225" s="70"/>
      <c r="AE225" s="6"/>
    </row>
    <row r="226" spans="1:31" ht="12.75" customHeight="1" x14ac:dyDescent="0.35">
      <c r="C226" s="6"/>
      <c r="D226" s="15" t="s">
        <v>1133</v>
      </c>
      <c r="E226" s="75" t="s">
        <v>134</v>
      </c>
      <c r="F226" s="75" t="str">
        <f t="shared" si="84"/>
        <v>Dollars</v>
      </c>
      <c r="G226" s="75" t="str">
        <f>Real2019</f>
        <v>Real $2019</v>
      </c>
      <c r="H226" s="75" t="str">
        <f>End_year</f>
        <v>End year</v>
      </c>
      <c r="I226" s="224"/>
      <c r="J226" s="223"/>
      <c r="K226" s="223"/>
      <c r="L226" s="223"/>
      <c r="M226" s="223"/>
      <c r="N226" s="224"/>
      <c r="O226" s="223"/>
      <c r="P226" s="223"/>
      <c r="Q226" s="223"/>
      <c r="R226" s="229">
        <f t="shared" ref="R226:X226" si="86">R$221*$AD194</f>
        <v>0</v>
      </c>
      <c r="S226" s="230">
        <f t="shared" si="86"/>
        <v>0</v>
      </c>
      <c r="T226" s="231">
        <f t="shared" si="86"/>
        <v>0</v>
      </c>
      <c r="U226" s="229">
        <f t="shared" si="86"/>
        <v>0</v>
      </c>
      <c r="V226" s="229">
        <f t="shared" si="86"/>
        <v>0</v>
      </c>
      <c r="W226" s="229">
        <f t="shared" si="86"/>
        <v>0</v>
      </c>
      <c r="X226" s="230">
        <f t="shared" si="86"/>
        <v>0</v>
      </c>
      <c r="Z226" s="70"/>
      <c r="AA226" s="70"/>
      <c r="AE226" s="6"/>
    </row>
    <row r="227" spans="1:31" ht="12.75" customHeight="1" x14ac:dyDescent="0.35">
      <c r="C227" s="6"/>
      <c r="D227" s="15" t="s">
        <v>1135</v>
      </c>
      <c r="E227" s="75" t="s">
        <v>134</v>
      </c>
      <c r="F227" s="75" t="str">
        <f t="shared" si="84"/>
        <v>Dollars</v>
      </c>
      <c r="G227" s="75" t="str">
        <f>Real2019</f>
        <v>Real $2019</v>
      </c>
      <c r="H227" s="75" t="str">
        <f>End_year</f>
        <v>End year</v>
      </c>
      <c r="I227" s="224"/>
      <c r="J227" s="223"/>
      <c r="K227" s="223"/>
      <c r="L227" s="223"/>
      <c r="M227" s="223"/>
      <c r="N227" s="224"/>
      <c r="O227" s="223"/>
      <c r="P227" s="223"/>
      <c r="Q227" s="223"/>
      <c r="R227" s="229">
        <f t="shared" ref="R227:X227" si="87">R$221*$AD195</f>
        <v>0</v>
      </c>
      <c r="S227" s="230">
        <f t="shared" si="87"/>
        <v>0</v>
      </c>
      <c r="T227" s="231">
        <f t="shared" si="87"/>
        <v>0</v>
      </c>
      <c r="U227" s="229">
        <f t="shared" si="87"/>
        <v>0</v>
      </c>
      <c r="V227" s="229">
        <f t="shared" si="87"/>
        <v>0</v>
      </c>
      <c r="W227" s="229">
        <f t="shared" si="87"/>
        <v>0</v>
      </c>
      <c r="X227" s="230">
        <f t="shared" si="87"/>
        <v>0</v>
      </c>
      <c r="Z227" s="70"/>
      <c r="AA227" s="70"/>
      <c r="AE227" s="6"/>
    </row>
    <row r="228" spans="1:31" ht="12.75" customHeight="1" x14ac:dyDescent="0.35">
      <c r="C228" s="6"/>
      <c r="D228" s="15" t="s">
        <v>1137</v>
      </c>
      <c r="E228" s="75" t="s">
        <v>134</v>
      </c>
      <c r="F228" s="75" t="str">
        <f t="shared" si="84"/>
        <v>Dollars</v>
      </c>
      <c r="G228" s="75" t="str">
        <f>Real2019</f>
        <v>Real $2019</v>
      </c>
      <c r="H228" s="75" t="str">
        <f>End_year</f>
        <v>End year</v>
      </c>
      <c r="I228" s="224"/>
      <c r="J228" s="223"/>
      <c r="K228" s="223"/>
      <c r="L228" s="223"/>
      <c r="M228" s="223"/>
      <c r="N228" s="224"/>
      <c r="O228" s="223"/>
      <c r="P228" s="223"/>
      <c r="Q228" s="223"/>
      <c r="R228" s="229">
        <f t="shared" ref="R228:X228" si="88">R$221*$AD196</f>
        <v>0</v>
      </c>
      <c r="S228" s="230">
        <f t="shared" si="88"/>
        <v>0</v>
      </c>
      <c r="T228" s="231">
        <f t="shared" si="88"/>
        <v>0</v>
      </c>
      <c r="U228" s="229">
        <f t="shared" si="88"/>
        <v>0</v>
      </c>
      <c r="V228" s="229">
        <f t="shared" si="88"/>
        <v>0</v>
      </c>
      <c r="W228" s="229">
        <f t="shared" si="88"/>
        <v>0</v>
      </c>
      <c r="X228" s="230">
        <f t="shared" si="88"/>
        <v>0</v>
      </c>
      <c r="Z228" s="70"/>
      <c r="AA228" s="70"/>
      <c r="AE228" s="6"/>
    </row>
    <row r="229" spans="1:31" ht="12.75" customHeight="1" x14ac:dyDescent="0.35">
      <c r="C229" s="6"/>
      <c r="D229" s="15" t="s">
        <v>115</v>
      </c>
      <c r="E229" s="75" t="s">
        <v>134</v>
      </c>
      <c r="F229" s="75" t="str">
        <f t="shared" si="84"/>
        <v>Dollars</v>
      </c>
      <c r="G229" s="75" t="str">
        <f>Real2019</f>
        <v>Real $2019</v>
      </c>
      <c r="H229" s="75" t="str">
        <f>End_year</f>
        <v>End year</v>
      </c>
      <c r="I229" s="224"/>
      <c r="J229" s="223"/>
      <c r="K229" s="223"/>
      <c r="L229" s="223"/>
      <c r="M229" s="223"/>
      <c r="N229" s="224"/>
      <c r="O229" s="223"/>
      <c r="P229" s="223"/>
      <c r="Q229" s="223"/>
      <c r="R229" s="229">
        <f t="shared" ref="R229:X229" si="89">R$221*$AD197</f>
        <v>0</v>
      </c>
      <c r="S229" s="230">
        <f t="shared" si="89"/>
        <v>0</v>
      </c>
      <c r="T229" s="231">
        <f t="shared" si="89"/>
        <v>66562.356414977825</v>
      </c>
      <c r="U229" s="229">
        <f t="shared" si="89"/>
        <v>72328.082920287532</v>
      </c>
      <c r="V229" s="229">
        <f t="shared" si="89"/>
        <v>74561.800507734093</v>
      </c>
      <c r="W229" s="229">
        <f t="shared" si="89"/>
        <v>79198.487848878285</v>
      </c>
      <c r="X229" s="230">
        <f t="shared" si="89"/>
        <v>82127.20048451527</v>
      </c>
      <c r="Z229" s="70"/>
      <c r="AA229" s="70"/>
      <c r="AE229" s="6"/>
    </row>
    <row r="230" spans="1:31" x14ac:dyDescent="0.35">
      <c r="C230" s="6"/>
      <c r="Z230" s="70"/>
      <c r="AA230" s="70"/>
    </row>
    <row r="231" spans="1:31" ht="12.3" x14ac:dyDescent="0.35">
      <c r="C231" s="6"/>
      <c r="D231" s="74" t="str">
        <f>"Total "&amp;D223</f>
        <v>Total SCS Revenue</v>
      </c>
      <c r="E231" s="67" t="s">
        <v>134</v>
      </c>
      <c r="F231" s="67" t="str">
        <f>F225</f>
        <v>Dollars</v>
      </c>
      <c r="G231" s="67" t="str">
        <f>G225</f>
        <v>Real $2019</v>
      </c>
      <c r="H231" s="67" t="str">
        <f>H225</f>
        <v>End year</v>
      </c>
      <c r="I231" s="177">
        <f t="shared" ref="I231:X231" si="90">SUM(I225:I229)</f>
        <v>0</v>
      </c>
      <c r="J231" s="175">
        <f t="shared" si="90"/>
        <v>0</v>
      </c>
      <c r="K231" s="175">
        <f t="shared" si="90"/>
        <v>0</v>
      </c>
      <c r="L231" s="175">
        <f t="shared" si="90"/>
        <v>0</v>
      </c>
      <c r="M231" s="175">
        <f t="shared" si="90"/>
        <v>0</v>
      </c>
      <c r="N231" s="175">
        <f t="shared" si="90"/>
        <v>0</v>
      </c>
      <c r="O231" s="176">
        <f t="shared" si="90"/>
        <v>0</v>
      </c>
      <c r="P231" s="175">
        <f t="shared" si="90"/>
        <v>0</v>
      </c>
      <c r="Q231" s="175">
        <f t="shared" si="90"/>
        <v>0</v>
      </c>
      <c r="R231" s="175">
        <f t="shared" si="90"/>
        <v>0</v>
      </c>
      <c r="S231" s="177">
        <f t="shared" si="90"/>
        <v>0</v>
      </c>
      <c r="T231" s="175">
        <f t="shared" si="90"/>
        <v>66562.356414977825</v>
      </c>
      <c r="U231" s="175">
        <f t="shared" si="90"/>
        <v>72328.082920287532</v>
      </c>
      <c r="V231" s="175">
        <f t="shared" si="90"/>
        <v>74561.800507734093</v>
      </c>
      <c r="W231" s="175">
        <f t="shared" si="90"/>
        <v>79198.487848878285</v>
      </c>
      <c r="X231" s="175">
        <f t="shared" si="90"/>
        <v>82127.20048451527</v>
      </c>
      <c r="Z231" s="70"/>
      <c r="AA231" s="70"/>
    </row>
    <row r="232" spans="1:31" x14ac:dyDescent="0.35">
      <c r="Z232" s="70"/>
      <c r="AA232" s="70"/>
    </row>
    <row r="233" spans="1:31" ht="12.3" x14ac:dyDescent="0.35">
      <c r="A233" s="70">
        <f>IF(SUM($I233:$AD233)&gt;0,1,0)</f>
        <v>0</v>
      </c>
      <c r="C233" s="6"/>
      <c r="D233" s="15" t="s">
        <v>139</v>
      </c>
      <c r="E233" s="6"/>
      <c r="F233" s="6"/>
      <c r="G233" s="6"/>
      <c r="H233" s="6"/>
      <c r="I233" s="70">
        <f t="shared" ref="I233:S233" si="91">IF(OR(ISERROR(I231),ROUND(I231-I221,4)&lt;&gt;0),1,0)</f>
        <v>0</v>
      </c>
      <c r="J233" s="70">
        <f t="shared" si="91"/>
        <v>0</v>
      </c>
      <c r="K233" s="70">
        <f t="shared" si="91"/>
        <v>0</v>
      </c>
      <c r="L233" s="70">
        <f t="shared" si="91"/>
        <v>0</v>
      </c>
      <c r="M233" s="70">
        <f t="shared" si="91"/>
        <v>0</v>
      </c>
      <c r="N233" s="70">
        <f t="shared" si="91"/>
        <v>0</v>
      </c>
      <c r="O233" s="70">
        <f t="shared" si="91"/>
        <v>0</v>
      </c>
      <c r="P233" s="70">
        <f t="shared" si="91"/>
        <v>0</v>
      </c>
      <c r="Q233" s="70">
        <f t="shared" si="91"/>
        <v>0</v>
      </c>
      <c r="R233" s="70">
        <f t="shared" si="91"/>
        <v>0</v>
      </c>
      <c r="S233" s="70">
        <f t="shared" si="91"/>
        <v>0</v>
      </c>
      <c r="T233" s="70">
        <f>IF(OR(ISERROR(T231),ROUND(T231-T221,4)&lt;&gt;0,ROUND(T221-'[6]Revenue summary'!G33*10^6,4)&lt;&gt;0),1,0)</f>
        <v>0</v>
      </c>
      <c r="U233" s="70">
        <f>IF(OR(ISERROR(U231),ROUND(U231-U221,4)&lt;&gt;0,ROUND(U221-'[6]Revenue summary'!H33*10^6,4)&lt;&gt;0),1,0)</f>
        <v>0</v>
      </c>
      <c r="V233" s="70">
        <f>IF(OR(ISERROR(V231),ROUND(V231-V221,4)&lt;&gt;0,ROUND(V221-'[6]Revenue summary'!I33*10^6,4)&lt;&gt;0),1,0)</f>
        <v>0</v>
      </c>
      <c r="W233" s="70">
        <f>IF(OR(ISERROR(W231),ROUND(W231-W221,4)&lt;&gt;0,ROUND(W221-'[6]Revenue summary'!J33*10^6,4)&lt;&gt;0),1,0)</f>
        <v>0</v>
      </c>
      <c r="X233" s="70">
        <f>IF(OR(ISERROR(X231),ROUND(X231-X221,4)&lt;&gt;0,ROUND(X221-'[6]Revenue summary'!K33*10^6,4)&lt;&gt;0),1,0)</f>
        <v>0</v>
      </c>
      <c r="Z233" s="70"/>
      <c r="AA233" s="70"/>
    </row>
    <row r="234" spans="1:31" x14ac:dyDescent="0.35">
      <c r="Z234" s="70"/>
      <c r="AA234" s="70"/>
    </row>
    <row r="235" spans="1:31" ht="12.3" x14ac:dyDescent="0.35">
      <c r="D235" s="73" t="s">
        <v>132</v>
      </c>
      <c r="E235" s="64" t="str">
        <f>Lookup!E$20</f>
        <v>Source</v>
      </c>
      <c r="F235" s="64" t="str">
        <f>Lookup!F$20</f>
        <v>Unit</v>
      </c>
      <c r="G235" s="64" t="str">
        <f>Lookup!G$20</f>
        <v>Basis</v>
      </c>
      <c r="H235" s="64" t="str">
        <f>Lookup!H$20</f>
        <v>Timing</v>
      </c>
      <c r="I235" s="88" t="str">
        <f t="shared" ref="I235:X235" si="92">I$10</f>
        <v>RY09</v>
      </c>
      <c r="J235" s="64" t="str">
        <f t="shared" si="92"/>
        <v>RY10</v>
      </c>
      <c r="K235" s="64" t="str">
        <f t="shared" si="92"/>
        <v>RY11</v>
      </c>
      <c r="L235" s="64" t="str">
        <f t="shared" si="92"/>
        <v>RY12</v>
      </c>
      <c r="M235" s="64" t="str">
        <f t="shared" si="92"/>
        <v>RY13</v>
      </c>
      <c r="N235" s="88" t="str">
        <f t="shared" si="92"/>
        <v>RY14</v>
      </c>
      <c r="O235" s="64" t="str">
        <f t="shared" si="92"/>
        <v>RY15</v>
      </c>
      <c r="P235" s="64" t="str">
        <f t="shared" si="92"/>
        <v>RY16</v>
      </c>
      <c r="Q235" s="64" t="str">
        <f t="shared" si="92"/>
        <v>RY17</v>
      </c>
      <c r="R235" s="64" t="str">
        <f t="shared" si="92"/>
        <v>RY18</v>
      </c>
      <c r="S235" s="88" t="str">
        <f t="shared" si="92"/>
        <v>RY19</v>
      </c>
      <c r="T235" s="64" t="str">
        <f t="shared" si="92"/>
        <v>RY20</v>
      </c>
      <c r="U235" s="64" t="str">
        <f t="shared" si="92"/>
        <v>RY21</v>
      </c>
      <c r="V235" s="64" t="str">
        <f t="shared" si="92"/>
        <v>RY22</v>
      </c>
      <c r="W235" s="64" t="str">
        <f t="shared" si="92"/>
        <v>RY23</v>
      </c>
      <c r="X235" s="64" t="str">
        <f t="shared" si="92"/>
        <v>RY24</v>
      </c>
      <c r="Z235" s="70"/>
      <c r="AA235" s="70"/>
    </row>
    <row r="236" spans="1:31" x14ac:dyDescent="0.35">
      <c r="I236" s="93"/>
      <c r="N236" s="89"/>
      <c r="S236" s="89"/>
      <c r="Z236" s="70"/>
      <c r="AA236" s="70"/>
    </row>
    <row r="237" spans="1:31" ht="12.3" x14ac:dyDescent="0.35">
      <c r="D237" s="15" t="str">
        <f>'[6]Revenue summary'!$D$44</f>
        <v>Expected Revenue (smoothed)</v>
      </c>
      <c r="E237" s="75" t="s">
        <v>1571</v>
      </c>
      <c r="F237" s="75" t="str">
        <f t="shared" ref="F237" si="93">Dollars</f>
        <v>Dollars</v>
      </c>
      <c r="G237" s="75" t="str">
        <f>Real2019</f>
        <v>Real $2019</v>
      </c>
      <c r="H237" s="75" t="str">
        <f>End_year</f>
        <v>End year</v>
      </c>
      <c r="I237" s="224"/>
      <c r="J237" s="223"/>
      <c r="K237" s="223"/>
      <c r="L237" s="223"/>
      <c r="M237" s="223"/>
      <c r="N237" s="224" t="s">
        <v>1543</v>
      </c>
      <c r="O237" s="223" t="s">
        <v>209</v>
      </c>
      <c r="P237" s="223"/>
      <c r="Q237" s="223" t="s">
        <v>1544</v>
      </c>
      <c r="R237" s="223" t="s">
        <v>1544</v>
      </c>
      <c r="S237" s="223" t="s">
        <v>1544</v>
      </c>
      <c r="T237" s="223" t="s">
        <v>1544</v>
      </c>
      <c r="U237" s="223" t="s">
        <v>1544</v>
      </c>
      <c r="V237" s="223" t="s">
        <v>1544</v>
      </c>
      <c r="W237" s="223" t="s">
        <v>1544</v>
      </c>
      <c r="X237" s="223" t="s">
        <v>1544</v>
      </c>
      <c r="Z237" s="70"/>
      <c r="AA237" s="70"/>
    </row>
    <row r="238" spans="1:31" ht="12.3" x14ac:dyDescent="0.35">
      <c r="D238" s="15"/>
      <c r="E238" s="75"/>
      <c r="F238" s="75"/>
      <c r="G238" s="75"/>
      <c r="H238" s="75"/>
      <c r="I238" s="233"/>
      <c r="N238" s="89"/>
      <c r="R238" s="75"/>
      <c r="S238" s="233"/>
      <c r="T238" s="75"/>
      <c r="U238" s="75"/>
      <c r="V238" s="75"/>
      <c r="W238" s="75"/>
      <c r="X238" s="75"/>
      <c r="Y238" s="75"/>
      <c r="Z238" s="70"/>
      <c r="AA238" s="70"/>
      <c r="AB238" s="75"/>
      <c r="AC238" s="75"/>
    </row>
    <row r="239" spans="1:31" ht="12.3" x14ac:dyDescent="0.35">
      <c r="D239" s="74" t="s">
        <v>133</v>
      </c>
      <c r="E239" s="67" t="s">
        <v>134</v>
      </c>
      <c r="F239" s="67" t="str">
        <f>F237</f>
        <v>Dollars</v>
      </c>
      <c r="G239" s="67" t="str">
        <f t="shared" ref="G239:H239" si="94">G237</f>
        <v>Real $2019</v>
      </c>
      <c r="H239" s="67" t="str">
        <f t="shared" si="94"/>
        <v>End year</v>
      </c>
      <c r="I239" s="177">
        <f t="shared" ref="I239:X239" si="95">SUM(I237:I237)</f>
        <v>0</v>
      </c>
      <c r="J239" s="175">
        <f t="shared" si="95"/>
        <v>0</v>
      </c>
      <c r="K239" s="175">
        <f t="shared" si="95"/>
        <v>0</v>
      </c>
      <c r="L239" s="175">
        <f t="shared" si="95"/>
        <v>0</v>
      </c>
      <c r="M239" s="175">
        <f t="shared" si="95"/>
        <v>0</v>
      </c>
      <c r="N239" s="177">
        <f t="shared" si="95"/>
        <v>0</v>
      </c>
      <c r="O239" s="175">
        <f t="shared" si="95"/>
        <v>0</v>
      </c>
      <c r="P239" s="175">
        <f t="shared" si="95"/>
        <v>0</v>
      </c>
      <c r="Q239" s="175">
        <f t="shared" si="95"/>
        <v>0</v>
      </c>
      <c r="R239" s="175">
        <f t="shared" si="95"/>
        <v>0</v>
      </c>
      <c r="S239" s="177">
        <f t="shared" si="95"/>
        <v>0</v>
      </c>
      <c r="T239" s="175">
        <f t="shared" si="95"/>
        <v>0</v>
      </c>
      <c r="U239" s="175">
        <f t="shared" si="95"/>
        <v>0</v>
      </c>
      <c r="V239" s="175">
        <f t="shared" si="95"/>
        <v>0</v>
      </c>
      <c r="W239" s="175">
        <f t="shared" si="95"/>
        <v>0</v>
      </c>
      <c r="X239" s="175">
        <f t="shared" si="95"/>
        <v>0</v>
      </c>
      <c r="Z239" s="70"/>
      <c r="AA239" s="70"/>
    </row>
    <row r="240" spans="1:31" x14ac:dyDescent="0.35">
      <c r="Z240" s="70"/>
      <c r="AA240" s="70"/>
    </row>
    <row r="241" spans="1:31" ht="12.3" x14ac:dyDescent="0.35">
      <c r="C241" s="6"/>
      <c r="D241" s="73" t="s">
        <v>1570</v>
      </c>
      <c r="E241" s="64" t="s">
        <v>65</v>
      </c>
      <c r="F241" s="64" t="s">
        <v>66</v>
      </c>
      <c r="G241" s="64" t="s">
        <v>67</v>
      </c>
      <c r="H241" s="64" t="s">
        <v>68</v>
      </c>
      <c r="I241" s="64" t="str">
        <f>Capex_Historical!K$10</f>
        <v>RY09</v>
      </c>
      <c r="J241" s="96" t="str">
        <f>Capex_Historical!L$10</f>
        <v>RY10</v>
      </c>
      <c r="K241" s="64" t="str">
        <f>Capex_Historical!M$10</f>
        <v>RY11</v>
      </c>
      <c r="L241" s="64" t="str">
        <f>Capex_Historical!N$10</f>
        <v>RY12</v>
      </c>
      <c r="M241" s="64" t="str">
        <f>Capex_Historical!O$10</f>
        <v>RY13</v>
      </c>
      <c r="N241" s="88" t="str">
        <f>Capex_Historical!P$10</f>
        <v>RY14</v>
      </c>
      <c r="O241" s="96" t="str">
        <f>Capex_Historical!Q$10</f>
        <v>RY15</v>
      </c>
      <c r="P241" s="64" t="str">
        <f>Capex_Historical!R$10</f>
        <v>RY16</v>
      </c>
      <c r="Q241" s="64" t="str">
        <f>Capex_Historical!S$10</f>
        <v>RY17</v>
      </c>
      <c r="R241" s="64" t="str">
        <f>Capex_Historical!T$10</f>
        <v>RY18</v>
      </c>
      <c r="S241" s="88" t="str">
        <f>Capex_Historical!U$10</f>
        <v>RY19</v>
      </c>
      <c r="T241" s="64" t="str">
        <f>Capex_Historical!V$10</f>
        <v>RY20</v>
      </c>
      <c r="U241" s="64" t="str">
        <f>Capex_Historical!W$10</f>
        <v>RY21</v>
      </c>
      <c r="V241" s="64" t="str">
        <f>Capex_Historical!X$10</f>
        <v>RY22</v>
      </c>
      <c r="W241" s="64" t="str">
        <f>Capex_Historical!Y$10</f>
        <v>RY23</v>
      </c>
      <c r="X241" s="88" t="str">
        <f>Capex_Historical!Z$10</f>
        <v>RY24</v>
      </c>
      <c r="Z241" s="70"/>
      <c r="AA241" s="70"/>
      <c r="AE241" s="6"/>
    </row>
    <row r="242" spans="1:31" x14ac:dyDescent="0.35">
      <c r="C242" s="6"/>
      <c r="J242" s="97"/>
      <c r="K242" s="91"/>
      <c r="L242" s="91"/>
      <c r="M242" s="91"/>
      <c r="N242" s="89"/>
      <c r="O242" s="97"/>
      <c r="P242" s="91"/>
      <c r="Q242" s="91"/>
      <c r="R242" s="91"/>
      <c r="S242" s="89"/>
      <c r="T242" s="91"/>
      <c r="U242" s="91"/>
      <c r="V242" s="91"/>
      <c r="W242" s="91"/>
      <c r="X242" s="89"/>
      <c r="Z242" s="70"/>
      <c r="AA242" s="70"/>
      <c r="AE242" s="6"/>
    </row>
    <row r="243" spans="1:31" ht="12.75" customHeight="1" x14ac:dyDescent="0.35">
      <c r="C243" s="6"/>
      <c r="D243" s="15" t="s">
        <v>1131</v>
      </c>
      <c r="E243" s="75" t="s">
        <v>134</v>
      </c>
      <c r="F243" s="75" t="str">
        <f t="shared" ref="F243:F247" si="96">Dollars</f>
        <v>Dollars</v>
      </c>
      <c r="G243" s="75" t="str">
        <f>Real2019</f>
        <v>Real $2019</v>
      </c>
      <c r="H243" s="75" t="str">
        <f>End_year</f>
        <v>End year</v>
      </c>
      <c r="I243" s="224"/>
      <c r="J243" s="223"/>
      <c r="K243" s="223"/>
      <c r="L243" s="223"/>
      <c r="M243" s="223"/>
      <c r="N243" s="224"/>
      <c r="O243" s="223"/>
      <c r="P243" s="223"/>
      <c r="Q243" s="223"/>
      <c r="R243" s="223"/>
      <c r="S243" s="223"/>
      <c r="T243" s="223"/>
      <c r="U243" s="223"/>
      <c r="V243" s="223"/>
      <c r="W243" s="223"/>
      <c r="X243" s="223"/>
      <c r="Z243" s="70"/>
      <c r="AA243" s="70"/>
      <c r="AE243" s="6"/>
    </row>
    <row r="244" spans="1:31" ht="12.75" customHeight="1" x14ac:dyDescent="0.35">
      <c r="C244" s="6"/>
      <c r="D244" s="15" t="s">
        <v>1133</v>
      </c>
      <c r="E244" s="75" t="s">
        <v>134</v>
      </c>
      <c r="F244" s="75" t="str">
        <f t="shared" si="96"/>
        <v>Dollars</v>
      </c>
      <c r="G244" s="75" t="str">
        <f>Real2019</f>
        <v>Real $2019</v>
      </c>
      <c r="H244" s="75" t="str">
        <f>End_year</f>
        <v>End year</v>
      </c>
      <c r="I244" s="224"/>
      <c r="J244" s="223"/>
      <c r="K244" s="223"/>
      <c r="L244" s="223"/>
      <c r="M244" s="223"/>
      <c r="N244" s="224"/>
      <c r="O244" s="223"/>
      <c r="P244" s="223"/>
      <c r="Q244" s="223"/>
      <c r="R244" s="223"/>
      <c r="S244" s="223"/>
      <c r="T244" s="223"/>
      <c r="U244" s="223"/>
      <c r="V244" s="223"/>
      <c r="W244" s="223"/>
      <c r="X244" s="223"/>
      <c r="Z244" s="70"/>
      <c r="AA244" s="70"/>
      <c r="AE244" s="6"/>
    </row>
    <row r="245" spans="1:31" ht="12.75" customHeight="1" x14ac:dyDescent="0.35">
      <c r="C245" s="6"/>
      <c r="D245" s="15" t="s">
        <v>1135</v>
      </c>
      <c r="E245" s="75" t="s">
        <v>134</v>
      </c>
      <c r="F245" s="75" t="str">
        <f t="shared" si="96"/>
        <v>Dollars</v>
      </c>
      <c r="G245" s="75" t="str">
        <f>Real2019</f>
        <v>Real $2019</v>
      </c>
      <c r="H245" s="75" t="str">
        <f>End_year</f>
        <v>End year</v>
      </c>
      <c r="I245" s="224"/>
      <c r="J245" s="223"/>
      <c r="K245" s="223"/>
      <c r="L245" s="223"/>
      <c r="M245" s="223"/>
      <c r="N245" s="224"/>
      <c r="O245" s="223"/>
      <c r="P245" s="223"/>
      <c r="Q245" s="223"/>
      <c r="R245" s="223"/>
      <c r="S245" s="223"/>
      <c r="T245" s="223"/>
      <c r="U245" s="223"/>
      <c r="V245" s="223"/>
      <c r="W245" s="223"/>
      <c r="X245" s="223"/>
      <c r="Z245" s="70"/>
      <c r="AA245" s="70"/>
      <c r="AE245" s="6"/>
    </row>
    <row r="246" spans="1:31" ht="12.75" customHeight="1" x14ac:dyDescent="0.35">
      <c r="C246" s="6"/>
      <c r="D246" s="15" t="s">
        <v>1137</v>
      </c>
      <c r="E246" s="75" t="s">
        <v>134</v>
      </c>
      <c r="F246" s="75" t="str">
        <f t="shared" si="96"/>
        <v>Dollars</v>
      </c>
      <c r="G246" s="75" t="str">
        <f>Real2019</f>
        <v>Real $2019</v>
      </c>
      <c r="H246" s="75" t="str">
        <f>End_year</f>
        <v>End year</v>
      </c>
      <c r="I246" s="224"/>
      <c r="J246" s="223"/>
      <c r="K246" s="223"/>
      <c r="L246" s="223"/>
      <c r="M246" s="223"/>
      <c r="N246" s="224"/>
      <c r="O246" s="223"/>
      <c r="P246" s="223"/>
      <c r="Q246" s="223"/>
      <c r="R246" s="223"/>
      <c r="S246" s="223"/>
      <c r="T246" s="223"/>
      <c r="U246" s="223"/>
      <c r="V246" s="223"/>
      <c r="W246" s="223"/>
      <c r="X246" s="223"/>
      <c r="Z246" s="70"/>
      <c r="AA246" s="70"/>
      <c r="AE246" s="6"/>
    </row>
    <row r="247" spans="1:31" ht="12.75" customHeight="1" x14ac:dyDescent="0.35">
      <c r="C247" s="6"/>
      <c r="D247" s="15" t="s">
        <v>115</v>
      </c>
      <c r="E247" s="75" t="s">
        <v>134</v>
      </c>
      <c r="F247" s="75" t="str">
        <f t="shared" si="96"/>
        <v>Dollars</v>
      </c>
      <c r="G247" s="75" t="str">
        <f>Real2019</f>
        <v>Real $2019</v>
      </c>
      <c r="H247" s="75" t="str">
        <f>End_year</f>
        <v>End year</v>
      </c>
      <c r="I247" s="224"/>
      <c r="J247" s="223"/>
      <c r="K247" s="223"/>
      <c r="L247" s="223"/>
      <c r="M247" s="223"/>
      <c r="N247" s="224"/>
      <c r="O247" s="223"/>
      <c r="P247" s="223"/>
      <c r="Q247" s="223"/>
      <c r="R247" s="223"/>
      <c r="S247" s="223"/>
      <c r="T247" s="223"/>
      <c r="U247" s="223"/>
      <c r="V247" s="223"/>
      <c r="W247" s="223"/>
      <c r="X247" s="223"/>
      <c r="Z247" s="70"/>
      <c r="AA247" s="70"/>
      <c r="AE247" s="6"/>
    </row>
    <row r="248" spans="1:31" x14ac:dyDescent="0.35">
      <c r="C248" s="6"/>
      <c r="Z248" s="70"/>
      <c r="AA248" s="70"/>
    </row>
    <row r="249" spans="1:31" ht="12.3" x14ac:dyDescent="0.35">
      <c r="C249" s="6"/>
      <c r="D249" s="74" t="str">
        <f>"Total "&amp;D241</f>
        <v>Total ACS Revenue</v>
      </c>
      <c r="E249" s="67" t="s">
        <v>134</v>
      </c>
      <c r="F249" s="67" t="str">
        <f>F243</f>
        <v>Dollars</v>
      </c>
      <c r="G249" s="67" t="str">
        <f>G243</f>
        <v>Real $2019</v>
      </c>
      <c r="H249" s="67" t="str">
        <f>H243</f>
        <v>End year</v>
      </c>
      <c r="I249" s="177">
        <f t="shared" ref="I249:X249" si="97">SUM(I243:I247)</f>
        <v>0</v>
      </c>
      <c r="J249" s="175">
        <f t="shared" si="97"/>
        <v>0</v>
      </c>
      <c r="K249" s="175">
        <f t="shared" si="97"/>
        <v>0</v>
      </c>
      <c r="L249" s="175">
        <f t="shared" si="97"/>
        <v>0</v>
      </c>
      <c r="M249" s="175">
        <f t="shared" si="97"/>
        <v>0</v>
      </c>
      <c r="N249" s="175">
        <f t="shared" si="97"/>
        <v>0</v>
      </c>
      <c r="O249" s="176">
        <f t="shared" si="97"/>
        <v>0</v>
      </c>
      <c r="P249" s="175">
        <f t="shared" si="97"/>
        <v>0</v>
      </c>
      <c r="Q249" s="175">
        <f t="shared" si="97"/>
        <v>0</v>
      </c>
      <c r="R249" s="175">
        <f t="shared" si="97"/>
        <v>0</v>
      </c>
      <c r="S249" s="177">
        <f t="shared" si="97"/>
        <v>0</v>
      </c>
      <c r="T249" s="175">
        <f t="shared" si="97"/>
        <v>0</v>
      </c>
      <c r="U249" s="175">
        <f t="shared" si="97"/>
        <v>0</v>
      </c>
      <c r="V249" s="175">
        <f t="shared" si="97"/>
        <v>0</v>
      </c>
      <c r="W249" s="175">
        <f t="shared" si="97"/>
        <v>0</v>
      </c>
      <c r="X249" s="175">
        <f t="shared" si="97"/>
        <v>0</v>
      </c>
      <c r="Z249" s="70"/>
      <c r="AA249" s="70"/>
    </row>
    <row r="250" spans="1:31" x14ac:dyDescent="0.35">
      <c r="Z250" s="70"/>
      <c r="AA250" s="70"/>
    </row>
    <row r="251" spans="1:31" ht="12.3" x14ac:dyDescent="0.35">
      <c r="A251" s="70">
        <f>IF(SUM($I251:$AD251)&gt;0,1,0)</f>
        <v>0</v>
      </c>
      <c r="C251" s="6"/>
      <c r="D251" s="15" t="s">
        <v>139</v>
      </c>
      <c r="E251" s="6"/>
      <c r="F251" s="6"/>
      <c r="G251" s="6"/>
      <c r="H251" s="6"/>
      <c r="I251" s="70">
        <f t="shared" ref="I251:X251" si="98">IF(OR(ISERROR(I249),ROUND(I249-I239,4)&lt;&gt;0),1,0)</f>
        <v>0</v>
      </c>
      <c r="J251" s="70">
        <f t="shared" si="98"/>
        <v>0</v>
      </c>
      <c r="K251" s="70">
        <f t="shared" si="98"/>
        <v>0</v>
      </c>
      <c r="L251" s="70">
        <f t="shared" si="98"/>
        <v>0</v>
      </c>
      <c r="M251" s="70">
        <f t="shared" si="98"/>
        <v>0</v>
      </c>
      <c r="N251" s="70">
        <f t="shared" si="98"/>
        <v>0</v>
      </c>
      <c r="O251" s="70">
        <f t="shared" si="98"/>
        <v>0</v>
      </c>
      <c r="P251" s="70">
        <f t="shared" si="98"/>
        <v>0</v>
      </c>
      <c r="Q251" s="70">
        <f t="shared" si="98"/>
        <v>0</v>
      </c>
      <c r="R251" s="70">
        <f t="shared" si="98"/>
        <v>0</v>
      </c>
      <c r="S251" s="70">
        <f t="shared" si="98"/>
        <v>0</v>
      </c>
      <c r="T251" s="70">
        <f t="shared" si="98"/>
        <v>0</v>
      </c>
      <c r="U251" s="70">
        <f t="shared" si="98"/>
        <v>0</v>
      </c>
      <c r="V251" s="70">
        <f t="shared" si="98"/>
        <v>0</v>
      </c>
      <c r="W251" s="70">
        <f t="shared" si="98"/>
        <v>0</v>
      </c>
      <c r="X251" s="70">
        <f t="shared" si="98"/>
        <v>0</v>
      </c>
      <c r="Z251" s="70"/>
      <c r="AA251" s="70"/>
    </row>
    <row r="253" spans="1:31" s="4" customFormat="1" ht="15" x14ac:dyDescent="0.35">
      <c r="B253" s="4" t="s">
        <v>33</v>
      </c>
    </row>
  </sheetData>
  <conditionalFormatting sqref="B2">
    <cfRule type="cellIs" dxfId="866" priority="1" operator="notEqual">
      <formula>"No Errors Found"</formula>
    </cfRule>
  </conditionalFormatting>
  <dataValidations disablePrompts="1" count="1">
    <dataValidation type="list" allowBlank="1" showInputMessage="1" showErrorMessage="1" sqref="D21 D119 D189 D44 D135" xr:uid="{00000000-0002-0000-1300-000000000000}">
      <formula1>$Z$10:$AC$10</formula1>
    </dataValidation>
  </dataValidations>
  <pageMargins left="0.70866141732283472" right="0.70866141732283472" top="0.74803149606299213" bottom="0.74803149606299213" header="0.31496062992125984" footer="0.31496062992125984"/>
  <pageSetup paperSize="9" scale="44" fitToHeight="1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59999389629810485"/>
    <pageSetUpPr fitToPage="1"/>
  </sheetPr>
  <dimension ref="A1:AF105"/>
  <sheetViews>
    <sheetView showGridLines="0" zoomScaleNormal="100"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33203125" defaultRowHeight="10.199999999999999" outlineLevelRow="1" x14ac:dyDescent="0.35"/>
  <cols>
    <col min="1" max="1" width="3.33203125" style="7" customWidth="1"/>
    <col min="2" max="2" width="2.796875" style="7" customWidth="1"/>
    <col min="3" max="3" width="3.796875" style="7" customWidth="1"/>
    <col min="4" max="4" width="91.46484375" style="7" customWidth="1"/>
    <col min="5" max="5" width="11.796875" style="7" customWidth="1"/>
    <col min="6" max="6" width="9.1328125" style="7" customWidth="1"/>
    <col min="7" max="7" width="12" style="7" customWidth="1"/>
    <col min="8" max="8" width="10" style="7" customWidth="1"/>
    <col min="9" max="24" width="14.796875" style="7" customWidth="1"/>
    <col min="25" max="25" width="9.33203125" style="7"/>
    <col min="26" max="28" width="17.796875" style="7" customWidth="1"/>
    <col min="29" max="29" width="3.796875" style="7" customWidth="1"/>
    <col min="30" max="30" width="16.796875" style="7" customWidth="1"/>
    <col min="31" max="31" width="9.33203125" style="7"/>
    <col min="32" max="32" width="9.6640625" style="7" bestFit="1" customWidth="1"/>
    <col min="33" max="16384" width="9.33203125" style="7"/>
  </cols>
  <sheetData>
    <row r="1" spans="1:30" ht="18.899999999999999" x14ac:dyDescent="0.35">
      <c r="A1" s="70">
        <f>IF(SUM($A11:$A105)&gt;0,1,0)</f>
        <v>0</v>
      </c>
      <c r="B1" s="5" t="s">
        <v>1572</v>
      </c>
    </row>
    <row r="2" spans="1:30" x14ac:dyDescent="0.35">
      <c r="B2" s="18" t="str">
        <f>Title_Msg</f>
        <v>No Errors Found</v>
      </c>
    </row>
    <row r="3" spans="1:30" x14ac:dyDescent="0.35">
      <c r="B3" s="55" t="str">
        <f>TOC!B1</f>
        <v>Table of Contents</v>
      </c>
      <c r="C3" s="49"/>
      <c r="D3" s="49"/>
    </row>
    <row r="4" spans="1:30" ht="12.3" x14ac:dyDescent="0.35">
      <c r="B4" s="46" t="str">
        <f>Model_Name</f>
        <v>Rest RIN Population Model - Power and Water Corporation (PWC)</v>
      </c>
    </row>
    <row r="5" spans="1:30" ht="12.3" hidden="1" outlineLevel="1" x14ac:dyDescent="0.35">
      <c r="B5" s="15" t="str">
        <f>Lookup!B15</f>
        <v>Period Start Date</v>
      </c>
      <c r="O5" s="61">
        <f>Lookup!J15</f>
        <v>41821</v>
      </c>
      <c r="P5" s="61">
        <f>Lookup!K15</f>
        <v>42186</v>
      </c>
      <c r="Q5" s="61">
        <f>Lookup!L15</f>
        <v>42552</v>
      </c>
      <c r="R5" s="61">
        <f>Lookup!M15</f>
        <v>42917</v>
      </c>
      <c r="S5" s="61">
        <f>Lookup!N15</f>
        <v>43282</v>
      </c>
      <c r="T5" s="61">
        <f>Lookup!O15</f>
        <v>43647</v>
      </c>
      <c r="U5" s="61">
        <f>Lookup!P15</f>
        <v>44013</v>
      </c>
      <c r="V5" s="61">
        <f>Lookup!Q15</f>
        <v>44378</v>
      </c>
      <c r="W5" s="61">
        <f>Lookup!R15</f>
        <v>44743</v>
      </c>
      <c r="X5" s="61">
        <f>Lookup!S15</f>
        <v>45108</v>
      </c>
    </row>
    <row r="6" spans="1:30" ht="12.3" hidden="1" outlineLevel="1" x14ac:dyDescent="0.35">
      <c r="B6" s="15" t="str">
        <f>Lookup!B16</f>
        <v>Period End Date</v>
      </c>
      <c r="O6" s="61">
        <f>Lookup!J16</f>
        <v>42185</v>
      </c>
      <c r="P6" s="61">
        <f>Lookup!K16</f>
        <v>42551</v>
      </c>
      <c r="Q6" s="61">
        <f>Lookup!L16</f>
        <v>42916</v>
      </c>
      <c r="R6" s="61">
        <f>Lookup!M16</f>
        <v>43281</v>
      </c>
      <c r="S6" s="61">
        <f>Lookup!N16</f>
        <v>43646</v>
      </c>
      <c r="T6" s="61">
        <f>Lookup!O16</f>
        <v>44012</v>
      </c>
      <c r="U6" s="61">
        <f>Lookup!P16</f>
        <v>44377</v>
      </c>
      <c r="V6" s="61">
        <f>Lookup!Q16</f>
        <v>44742</v>
      </c>
      <c r="W6" s="61">
        <f>Lookup!R16</f>
        <v>45107</v>
      </c>
      <c r="X6" s="61">
        <f>Lookup!S16</f>
        <v>45473</v>
      </c>
    </row>
    <row r="7" spans="1:30" ht="12.3" hidden="1" outlineLevel="1" x14ac:dyDescent="0.35">
      <c r="B7" s="15" t="str">
        <f>Lookup!B17</f>
        <v>Period Counter</v>
      </c>
      <c r="O7" s="62">
        <f>Lookup!J17</f>
        <v>1</v>
      </c>
      <c r="P7" s="62">
        <f>Lookup!K17</f>
        <v>2</v>
      </c>
      <c r="Q7" s="62">
        <f>Lookup!L17</f>
        <v>3</v>
      </c>
      <c r="R7" s="62">
        <f>Lookup!M17</f>
        <v>4</v>
      </c>
      <c r="S7" s="62">
        <f>Lookup!N17</f>
        <v>5</v>
      </c>
      <c r="T7" s="62">
        <f>Lookup!O17</f>
        <v>6</v>
      </c>
      <c r="U7" s="62">
        <f>Lookup!P17</f>
        <v>7</v>
      </c>
      <c r="V7" s="62">
        <f>Lookup!Q17</f>
        <v>8</v>
      </c>
      <c r="W7" s="62">
        <f>Lookup!R17</f>
        <v>9</v>
      </c>
      <c r="X7" s="62">
        <f>Lookup!S17</f>
        <v>10</v>
      </c>
    </row>
    <row r="8" spans="1:30" ht="12.3" hidden="1" outlineLevel="1" x14ac:dyDescent="0.35">
      <c r="B8" s="15" t="str">
        <f>Lookup!B18</f>
        <v>Year</v>
      </c>
      <c r="O8" s="63">
        <f>Lookup!J18</f>
        <v>2015</v>
      </c>
      <c r="P8" s="63">
        <f>Lookup!K18</f>
        <v>2016</v>
      </c>
      <c r="Q8" s="63">
        <f>Lookup!L18</f>
        <v>2017</v>
      </c>
      <c r="R8" s="63">
        <f>Lookup!M18</f>
        <v>2018</v>
      </c>
      <c r="S8" s="63">
        <f>Lookup!N18</f>
        <v>2019</v>
      </c>
      <c r="T8" s="63">
        <f>Lookup!O18</f>
        <v>2020</v>
      </c>
      <c r="U8" s="63">
        <f>Lookup!P18</f>
        <v>2021</v>
      </c>
      <c r="V8" s="63">
        <f>Lookup!Q18</f>
        <v>2022</v>
      </c>
      <c r="W8" s="63">
        <f>Lookup!R18</f>
        <v>2023</v>
      </c>
      <c r="X8" s="63">
        <f>Lookup!S18</f>
        <v>2024</v>
      </c>
    </row>
    <row r="9" spans="1:30" ht="12.3" collapsed="1" x14ac:dyDescent="0.35">
      <c r="B9" s="15" t="str">
        <f>Lookup!B19</f>
        <v>Period Type</v>
      </c>
      <c r="I9" s="63" t="str">
        <f t="shared" ref="I9:N9" si="0">J9</f>
        <v>Actual</v>
      </c>
      <c r="J9" s="63" t="str">
        <f t="shared" si="0"/>
        <v>Actual</v>
      </c>
      <c r="K9" s="63" t="str">
        <f t="shared" si="0"/>
        <v>Actual</v>
      </c>
      <c r="L9" s="63" t="str">
        <f t="shared" si="0"/>
        <v>Actual</v>
      </c>
      <c r="M9" s="63" t="str">
        <f t="shared" si="0"/>
        <v>Actual</v>
      </c>
      <c r="N9" s="63" t="str">
        <f t="shared" si="0"/>
        <v>Actual</v>
      </c>
      <c r="O9" s="63" t="str">
        <f>Lookup!J19</f>
        <v>Actual</v>
      </c>
      <c r="P9" s="63" t="str">
        <f>Lookup!K19</f>
        <v>Actual</v>
      </c>
      <c r="Q9" s="63" t="str">
        <f>Lookup!L19</f>
        <v>Base Year</v>
      </c>
      <c r="R9" s="63" t="str">
        <f>Lookup!M19</f>
        <v>Forecast</v>
      </c>
      <c r="S9" s="63" t="str">
        <f>Lookup!N19</f>
        <v>Forecast</v>
      </c>
      <c r="T9" s="63" t="str">
        <f>Lookup!O19</f>
        <v>Forecast</v>
      </c>
      <c r="U9" s="63" t="str">
        <f>Lookup!P19</f>
        <v>Forecast</v>
      </c>
      <c r="V9" s="63" t="str">
        <f>Lookup!Q19</f>
        <v>Forecast</v>
      </c>
      <c r="W9" s="63" t="str">
        <f>Lookup!R19</f>
        <v>Forecast</v>
      </c>
      <c r="X9" s="63" t="str">
        <f>Lookup!S19</f>
        <v>Forecast</v>
      </c>
    </row>
    <row r="10" spans="1:30" ht="12.3" x14ac:dyDescent="0.35">
      <c r="B10" s="10" t="str">
        <f>Lookup!B20</f>
        <v>Regulatory Year</v>
      </c>
      <c r="E10" s="59" t="str">
        <f>Lookup!E20</f>
        <v>Source</v>
      </c>
      <c r="F10" s="59" t="str">
        <f>Lookup!F20</f>
        <v>Unit</v>
      </c>
      <c r="G10" s="59" t="str">
        <f>Lookup!G20</f>
        <v>Basis</v>
      </c>
      <c r="H10" s="59" t="str">
        <f>Lookup!H20</f>
        <v>Timing</v>
      </c>
      <c r="I10" s="59" t="s">
        <v>217</v>
      </c>
      <c r="J10" s="59" t="s">
        <v>216</v>
      </c>
      <c r="K10" s="59" t="s">
        <v>215</v>
      </c>
      <c r="L10" s="59" t="s">
        <v>214</v>
      </c>
      <c r="M10" s="59" t="s">
        <v>213</v>
      </c>
      <c r="N10" s="59" t="s">
        <v>212</v>
      </c>
      <c r="O10" s="59" t="str">
        <f>Lookup!J20</f>
        <v>RY15</v>
      </c>
      <c r="P10" s="59" t="str">
        <f>Lookup!K20</f>
        <v>RY16</v>
      </c>
      <c r="Q10" s="59" t="str">
        <f>Lookup!L20</f>
        <v>RY17</v>
      </c>
      <c r="R10" s="59" t="str">
        <f>Lookup!M20</f>
        <v>RY18</v>
      </c>
      <c r="S10" s="59" t="str">
        <f>Lookup!N20</f>
        <v>RY19</v>
      </c>
      <c r="T10" s="59" t="str">
        <f>Lookup!O20</f>
        <v>RY20</v>
      </c>
      <c r="U10" s="59" t="str">
        <f>Lookup!P20</f>
        <v>RY21</v>
      </c>
      <c r="V10" s="59" t="str">
        <f>Lookup!Q20</f>
        <v>RY22</v>
      </c>
      <c r="W10" s="59" t="str">
        <f>Lookup!R20</f>
        <v>RY23</v>
      </c>
      <c r="X10" s="59" t="str">
        <f>Lookup!S20</f>
        <v>RY24</v>
      </c>
      <c r="Z10" s="71" t="str">
        <f>Lookup!U20</f>
        <v>RY17 %</v>
      </c>
      <c r="AA10" s="59" t="str">
        <f>Lookup!V20</f>
        <v>RY15-RY17 Avg</v>
      </c>
      <c r="AB10" s="59" t="str">
        <f>Lookup!W20</f>
        <v>Custom %</v>
      </c>
      <c r="AC10" s="20" t="s">
        <v>35</v>
      </c>
      <c r="AD10" s="20" t="s">
        <v>625</v>
      </c>
    </row>
    <row r="11" spans="1:30" x14ac:dyDescent="0.35">
      <c r="B11" s="7" t="s">
        <v>209</v>
      </c>
    </row>
    <row r="12" spans="1:30" s="4" customFormat="1" ht="15" x14ac:dyDescent="0.35">
      <c r="B12" s="4" t="str">
        <f>CPI_Series_Inp!$C$24</f>
        <v>CPI Indexation Calculations</v>
      </c>
    </row>
    <row r="14" spans="1:30" ht="12.3" x14ac:dyDescent="0.35">
      <c r="D14" s="148" t="str">
        <f>CPI_Series_Inp!D32</f>
        <v>Real 2019 to Nominal</v>
      </c>
      <c r="E14" s="149" t="str">
        <f>CPI_Series_Inp!E32</f>
        <v>Calculated</v>
      </c>
      <c r="F14" s="136" t="str">
        <f>CPI_Series_Inp!F32</f>
        <v>Factor</v>
      </c>
      <c r="G14" s="136" t="str">
        <f>CPI_Series_Inp!G32</f>
        <v>N/A</v>
      </c>
      <c r="H14" s="136" t="str">
        <f>CPI_Series_Inp!H32</f>
        <v>N/A</v>
      </c>
      <c r="I14" s="223"/>
      <c r="J14" s="223"/>
      <c r="K14" s="223"/>
      <c r="L14" s="223"/>
      <c r="M14" s="223"/>
      <c r="N14" s="223"/>
      <c r="O14" s="159">
        <f>CPI_Series_Inp!J32</f>
        <v>0.92414709539685991</v>
      </c>
      <c r="P14" s="159">
        <f>CPI_Series_Inp!K32</f>
        <v>0.93585385884076477</v>
      </c>
      <c r="Q14" s="159">
        <f>CPI_Series_Inp!L32</f>
        <v>0.94968070361673007</v>
      </c>
      <c r="R14" s="159">
        <f>CPI_Series_Inp!M32</f>
        <v>0.9683594552339112</v>
      </c>
      <c r="S14" s="158">
        <f>CPI_Series_Inp!N32</f>
        <v>0.98893635286829751</v>
      </c>
      <c r="T14" s="161">
        <f>CPI_Series_Inp!O32</f>
        <v>1.0120517509373701</v>
      </c>
      <c r="U14" s="161">
        <f>CPI_Series_Inp!P32</f>
        <v>1.0365927373670369</v>
      </c>
      <c r="V14" s="161">
        <f>CPI_Series_Inp!Q32</f>
        <v>1.0617288119573469</v>
      </c>
      <c r="W14" s="161">
        <f>CPI_Series_Inp!R32</f>
        <v>1.0874744048502976</v>
      </c>
      <c r="X14" s="161">
        <f>CPI_Series_Inp!S32</f>
        <v>1.1138442961007426</v>
      </c>
    </row>
    <row r="16" spans="1:30" s="4" customFormat="1" ht="15" x14ac:dyDescent="0.35">
      <c r="B16" s="4" t="s">
        <v>219</v>
      </c>
    </row>
    <row r="18" spans="3:32" s="13" customFormat="1" ht="14.1" x14ac:dyDescent="0.35">
      <c r="C18" s="13" t="s">
        <v>623</v>
      </c>
    </row>
    <row r="19" spans="3:32" s="6" customFormat="1" ht="11.25" customHeight="1" x14ac:dyDescent="0.35"/>
    <row r="20" spans="3:32" s="6" customFormat="1" ht="11.25" customHeight="1" x14ac:dyDescent="0.35">
      <c r="D20" s="73" t="s">
        <v>626</v>
      </c>
    </row>
    <row r="21" spans="3:32" s="6" customFormat="1" ht="11.25" customHeight="1" x14ac:dyDescent="0.35">
      <c r="D21" s="79" t="s">
        <v>624</v>
      </c>
    </row>
    <row r="22" spans="3:32" s="6" customFormat="1" ht="11.25" customHeight="1" x14ac:dyDescent="0.35"/>
    <row r="23" spans="3:32" ht="36.9" x14ac:dyDescent="0.35">
      <c r="D23" s="73" t="s">
        <v>188</v>
      </c>
      <c r="E23" s="64" t="str">
        <f>Lookup!E$20</f>
        <v>Source</v>
      </c>
      <c r="F23" s="64" t="str">
        <f>Lookup!F$20</f>
        <v>Unit</v>
      </c>
      <c r="G23" s="64" t="str">
        <f>Lookup!G$20</f>
        <v>Basis</v>
      </c>
      <c r="H23" s="64" t="str">
        <f>Lookup!H$20</f>
        <v>Timing</v>
      </c>
      <c r="I23" s="64" t="str">
        <f>'2.1'!I$10</f>
        <v>RY09</v>
      </c>
      <c r="J23" s="64" t="str">
        <f>'2.1'!J$10</f>
        <v>RY10</v>
      </c>
      <c r="K23" s="64" t="str">
        <f>'2.1'!K$10</f>
        <v>RY11</v>
      </c>
      <c r="L23" s="64" t="str">
        <f>'2.1'!L$10</f>
        <v>RY12</v>
      </c>
      <c r="M23" s="64" t="str">
        <f>'2.1'!M$10</f>
        <v>RY13</v>
      </c>
      <c r="N23" s="64" t="str">
        <f>'2.1'!N$10</f>
        <v>RY14</v>
      </c>
      <c r="O23" s="96" t="str">
        <f>'2.1'!O$10</f>
        <v>RY15</v>
      </c>
      <c r="P23" s="64" t="str">
        <f>'2.1'!P$10</f>
        <v>RY16</v>
      </c>
      <c r="Q23" s="64" t="str">
        <f>'2.1'!Q$10</f>
        <v>RY17</v>
      </c>
      <c r="R23" s="64" t="str">
        <f>'2.1'!R$10</f>
        <v>RY18</v>
      </c>
      <c r="S23" s="88" t="str">
        <f>'2.1'!S$10</f>
        <v>RY19</v>
      </c>
      <c r="T23" s="64" t="str">
        <f>'2.1'!T$10</f>
        <v>RY20</v>
      </c>
      <c r="U23" s="64" t="str">
        <f>'2.1'!U$10</f>
        <v>RY21</v>
      </c>
      <c r="V23" s="64" t="str">
        <f>'2.1'!V$10</f>
        <v>RY22</v>
      </c>
      <c r="W23" s="64" t="str">
        <f>'2.1'!W$10</f>
        <v>RY23</v>
      </c>
      <c r="X23" s="64" t="str">
        <f>'2.1'!X$10</f>
        <v>RY24</v>
      </c>
      <c r="Z23" s="72" t="str">
        <f t="shared" ref="Z23:AD23" si="1">Z$10</f>
        <v>RY17 %</v>
      </c>
      <c r="AA23" s="72" t="str">
        <f t="shared" si="1"/>
        <v>RY15-RY17 Avg</v>
      </c>
      <c r="AB23" s="72" t="str">
        <f t="shared" si="1"/>
        <v>Custom %</v>
      </c>
      <c r="AD23" s="72" t="str">
        <f t="shared" si="1"/>
        <v>Selected</v>
      </c>
      <c r="AF23" s="72" t="s">
        <v>1763</v>
      </c>
    </row>
    <row r="24" spans="3:32" x14ac:dyDescent="0.35">
      <c r="I24" s="6"/>
      <c r="O24" s="97"/>
      <c r="P24" s="91"/>
      <c r="Q24" s="91"/>
      <c r="R24" s="91"/>
      <c r="S24" s="165"/>
      <c r="T24" s="166"/>
    </row>
    <row r="25" spans="3:32" ht="12.3" x14ac:dyDescent="0.35">
      <c r="D25" s="15" t="s">
        <v>220</v>
      </c>
      <c r="E25" s="75" t="s">
        <v>287</v>
      </c>
      <c r="F25" s="75" t="str">
        <f t="shared" ref="F25:F30" si="2">Dollars</f>
        <v>Dollars</v>
      </c>
      <c r="G25" s="75" t="str">
        <f t="shared" ref="G25:G30" si="3">Nominal</f>
        <v>Nominal</v>
      </c>
      <c r="H25" s="75" t="str">
        <f t="shared" ref="H25:H30" si="4">Mid_year</f>
        <v>Mid year</v>
      </c>
      <c r="I25" s="171">
        <v>0</v>
      </c>
      <c r="J25" s="171">
        <v>0</v>
      </c>
      <c r="K25" s="171">
        <v>0</v>
      </c>
      <c r="L25" s="171">
        <v>0</v>
      </c>
      <c r="M25" s="171">
        <v>0</v>
      </c>
      <c r="N25" s="172">
        <v>0</v>
      </c>
      <c r="O25" s="173">
        <v>0</v>
      </c>
      <c r="P25" s="174">
        <v>0</v>
      </c>
      <c r="Q25" s="172">
        <v>0</v>
      </c>
      <c r="R25" s="164"/>
      <c r="S25" s="167"/>
      <c r="T25" s="168"/>
      <c r="U25" s="108"/>
      <c r="V25" s="108"/>
      <c r="W25" s="108"/>
      <c r="X25" s="108"/>
      <c r="Z25" s="85">
        <f t="shared" ref="Z25:Z30" si="5">IF(Q$32=0,0,Q25/Q$32)</f>
        <v>0</v>
      </c>
      <c r="AA25" s="85">
        <f t="shared" ref="AA25:AA30" si="6">IF(AVERAGE(O$32:Q$32)=0,0,
AVERAGE(O25:Q25)/AVERAGE(O$32:Q$32))</f>
        <v>0</v>
      </c>
      <c r="AB25" s="226">
        <v>1</v>
      </c>
      <c r="AD25" s="85">
        <f t="shared" ref="AD25:AD30" si="7">IFERROR(INDEX(Z25:AB25,,MATCH(D$21,$Z$10:$AB$10,0)),"N/A")</f>
        <v>1</v>
      </c>
      <c r="AF25" s="226">
        <v>0</v>
      </c>
    </row>
    <row r="26" spans="3:32" ht="12.3" x14ac:dyDescent="0.35">
      <c r="D26" s="15" t="s">
        <v>221</v>
      </c>
      <c r="E26" s="75" t="s">
        <v>287</v>
      </c>
      <c r="F26" s="75" t="str">
        <f t="shared" si="2"/>
        <v>Dollars</v>
      </c>
      <c r="G26" s="75" t="str">
        <f t="shared" si="3"/>
        <v>Nominal</v>
      </c>
      <c r="H26" s="75" t="str">
        <f t="shared" si="4"/>
        <v>Mid year</v>
      </c>
      <c r="I26" s="171">
        <v>0</v>
      </c>
      <c r="J26" s="171">
        <v>0</v>
      </c>
      <c r="K26" s="171">
        <v>0</v>
      </c>
      <c r="L26" s="171">
        <v>0</v>
      </c>
      <c r="M26" s="171">
        <v>0</v>
      </c>
      <c r="N26" s="171">
        <v>0</v>
      </c>
      <c r="O26" s="171">
        <v>0</v>
      </c>
      <c r="P26" s="171">
        <v>0</v>
      </c>
      <c r="Q26" s="171">
        <v>0</v>
      </c>
      <c r="R26" s="164"/>
      <c r="S26" s="167"/>
      <c r="T26" s="168"/>
      <c r="U26" s="108"/>
      <c r="V26" s="108"/>
      <c r="W26" s="108"/>
      <c r="X26" s="108"/>
      <c r="Z26" s="85">
        <f t="shared" si="5"/>
        <v>0</v>
      </c>
      <c r="AA26" s="85">
        <f t="shared" si="6"/>
        <v>0</v>
      </c>
      <c r="AB26" s="226">
        <v>0</v>
      </c>
      <c r="AD26" s="85">
        <f t="shared" si="7"/>
        <v>0</v>
      </c>
      <c r="AF26" s="226">
        <v>1</v>
      </c>
    </row>
    <row r="27" spans="3:32" ht="12.3" x14ac:dyDescent="0.35">
      <c r="D27" s="15" t="s">
        <v>222</v>
      </c>
      <c r="E27" s="75" t="s">
        <v>287</v>
      </c>
      <c r="F27" s="75" t="str">
        <f t="shared" si="2"/>
        <v>Dollars</v>
      </c>
      <c r="G27" s="75" t="str">
        <f t="shared" si="3"/>
        <v>Nominal</v>
      </c>
      <c r="H27" s="75" t="str">
        <f t="shared" si="4"/>
        <v>Mid year</v>
      </c>
      <c r="I27" s="171">
        <v>0</v>
      </c>
      <c r="J27" s="171">
        <v>0</v>
      </c>
      <c r="K27" s="171">
        <v>0</v>
      </c>
      <c r="L27" s="171">
        <v>0</v>
      </c>
      <c r="M27" s="171">
        <v>0</v>
      </c>
      <c r="N27" s="172">
        <v>0</v>
      </c>
      <c r="O27" s="173">
        <v>0</v>
      </c>
      <c r="P27" s="174">
        <v>0</v>
      </c>
      <c r="Q27" s="172">
        <v>0</v>
      </c>
      <c r="R27" s="164"/>
      <c r="S27" s="167"/>
      <c r="T27" s="168"/>
      <c r="U27" s="108"/>
      <c r="V27" s="108"/>
      <c r="W27" s="108"/>
      <c r="X27" s="108"/>
      <c r="Z27" s="85">
        <f t="shared" si="5"/>
        <v>0</v>
      </c>
      <c r="AA27" s="85">
        <f t="shared" si="6"/>
        <v>0</v>
      </c>
      <c r="AB27" s="226">
        <v>0</v>
      </c>
      <c r="AD27" s="85">
        <f t="shared" si="7"/>
        <v>0</v>
      </c>
      <c r="AF27" s="226">
        <v>0</v>
      </c>
    </row>
    <row r="28" spans="3:32" ht="12.3" x14ac:dyDescent="0.35">
      <c r="D28" s="15" t="s">
        <v>223</v>
      </c>
      <c r="E28" s="75" t="s">
        <v>287</v>
      </c>
      <c r="F28" s="75" t="str">
        <f t="shared" si="2"/>
        <v>Dollars</v>
      </c>
      <c r="G28" s="75" t="str">
        <f t="shared" si="3"/>
        <v>Nominal</v>
      </c>
      <c r="H28" s="75" t="str">
        <f t="shared" si="4"/>
        <v>Mid year</v>
      </c>
      <c r="I28" s="171">
        <v>0</v>
      </c>
      <c r="J28" s="171">
        <v>0</v>
      </c>
      <c r="K28" s="171">
        <v>0</v>
      </c>
      <c r="L28" s="171">
        <v>0</v>
      </c>
      <c r="M28" s="171">
        <v>0</v>
      </c>
      <c r="N28" s="171">
        <v>0</v>
      </c>
      <c r="O28" s="171">
        <v>0</v>
      </c>
      <c r="P28" s="171">
        <v>0</v>
      </c>
      <c r="Q28" s="171">
        <v>0</v>
      </c>
      <c r="R28" s="164"/>
      <c r="S28" s="167"/>
      <c r="T28" s="168"/>
      <c r="U28" s="108"/>
      <c r="V28" s="108"/>
      <c r="W28" s="108"/>
      <c r="X28" s="108"/>
      <c r="Z28" s="85">
        <f t="shared" si="5"/>
        <v>0</v>
      </c>
      <c r="AA28" s="85">
        <f t="shared" si="6"/>
        <v>0</v>
      </c>
      <c r="AB28" s="226">
        <v>0</v>
      </c>
      <c r="AD28" s="85">
        <f t="shared" si="7"/>
        <v>0</v>
      </c>
      <c r="AF28" s="226">
        <v>0</v>
      </c>
    </row>
    <row r="29" spans="3:32" ht="12.3" x14ac:dyDescent="0.35">
      <c r="D29" s="15" t="s">
        <v>224</v>
      </c>
      <c r="E29" s="75" t="s">
        <v>287</v>
      </c>
      <c r="F29" s="75" t="str">
        <f t="shared" si="2"/>
        <v>Dollars</v>
      </c>
      <c r="G29" s="75" t="str">
        <f t="shared" si="3"/>
        <v>Nominal</v>
      </c>
      <c r="H29" s="75" t="str">
        <f t="shared" si="4"/>
        <v>Mid year</v>
      </c>
      <c r="I29" s="171">
        <v>0</v>
      </c>
      <c r="J29" s="171">
        <v>0</v>
      </c>
      <c r="K29" s="171">
        <v>0</v>
      </c>
      <c r="L29" s="171">
        <v>0</v>
      </c>
      <c r="M29" s="171">
        <v>0</v>
      </c>
      <c r="N29" s="172">
        <v>0</v>
      </c>
      <c r="O29" s="173">
        <v>0</v>
      </c>
      <c r="P29" s="174">
        <v>0</v>
      </c>
      <c r="Q29" s="172">
        <v>0</v>
      </c>
      <c r="R29" s="164"/>
      <c r="S29" s="167"/>
      <c r="T29" s="168"/>
      <c r="U29" s="108"/>
      <c r="V29" s="108"/>
      <c r="W29" s="108"/>
      <c r="X29" s="108"/>
      <c r="Z29" s="85">
        <f t="shared" si="5"/>
        <v>0</v>
      </c>
      <c r="AA29" s="85">
        <f t="shared" si="6"/>
        <v>0</v>
      </c>
      <c r="AB29" s="226">
        <v>0</v>
      </c>
      <c r="AD29" s="85">
        <f t="shared" si="7"/>
        <v>0</v>
      </c>
      <c r="AF29" s="226">
        <v>0</v>
      </c>
    </row>
    <row r="30" spans="3:32" ht="12.3" x14ac:dyDescent="0.35">
      <c r="D30" s="15" t="s">
        <v>225</v>
      </c>
      <c r="E30" s="75" t="s">
        <v>287</v>
      </c>
      <c r="F30" s="75" t="str">
        <f t="shared" si="2"/>
        <v>Dollars</v>
      </c>
      <c r="G30" s="75" t="str">
        <f t="shared" si="3"/>
        <v>Nominal</v>
      </c>
      <c r="H30" s="75" t="str">
        <f t="shared" si="4"/>
        <v>Mid year</v>
      </c>
      <c r="I30" s="171">
        <v>0</v>
      </c>
      <c r="J30" s="171">
        <v>0</v>
      </c>
      <c r="K30" s="171">
        <v>0</v>
      </c>
      <c r="L30" s="171">
        <v>0</v>
      </c>
      <c r="M30" s="171">
        <v>0</v>
      </c>
      <c r="N30" s="172">
        <v>0</v>
      </c>
      <c r="O30" s="173">
        <v>0</v>
      </c>
      <c r="P30" s="174">
        <v>0</v>
      </c>
      <c r="Q30" s="172">
        <v>0</v>
      </c>
      <c r="R30" s="164"/>
      <c r="S30" s="167"/>
      <c r="T30" s="168"/>
      <c r="U30" s="108"/>
      <c r="V30" s="108"/>
      <c r="W30" s="108"/>
      <c r="X30" s="108"/>
      <c r="Z30" s="85">
        <f t="shared" si="5"/>
        <v>0</v>
      </c>
      <c r="AA30" s="85">
        <f t="shared" si="6"/>
        <v>0</v>
      </c>
      <c r="AB30" s="226">
        <v>0</v>
      </c>
      <c r="AD30" s="85">
        <f t="shared" si="7"/>
        <v>0</v>
      </c>
      <c r="AF30" s="226">
        <v>0</v>
      </c>
    </row>
    <row r="31" spans="3:32" x14ac:dyDescent="0.35">
      <c r="O31" s="97"/>
      <c r="P31" s="91"/>
      <c r="Q31" s="91"/>
      <c r="R31" s="91"/>
      <c r="S31" s="169"/>
      <c r="T31" s="170"/>
    </row>
    <row r="32" spans="3:32" ht="12.3" x14ac:dyDescent="0.35">
      <c r="D32" s="74" t="str">
        <f>"Total "&amp;D23</f>
        <v>Total Operating Expenditure</v>
      </c>
      <c r="E32" s="67" t="s">
        <v>134</v>
      </c>
      <c r="F32" s="67" t="str">
        <f>F25</f>
        <v>Dollars</v>
      </c>
      <c r="G32" s="67" t="str">
        <f>G25</f>
        <v>Nominal</v>
      </c>
      <c r="H32" s="67" t="str">
        <f>H25</f>
        <v>Mid year</v>
      </c>
      <c r="I32" s="175">
        <f t="shared" ref="I32:X32" si="8">SUM(I25:I30)</f>
        <v>0</v>
      </c>
      <c r="J32" s="175">
        <f t="shared" si="8"/>
        <v>0</v>
      </c>
      <c r="K32" s="175">
        <f t="shared" si="8"/>
        <v>0</v>
      </c>
      <c r="L32" s="175">
        <f t="shared" si="8"/>
        <v>0</v>
      </c>
      <c r="M32" s="175">
        <f t="shared" si="8"/>
        <v>0</v>
      </c>
      <c r="N32" s="175">
        <f t="shared" si="8"/>
        <v>0</v>
      </c>
      <c r="O32" s="176">
        <f t="shared" si="8"/>
        <v>0</v>
      </c>
      <c r="P32" s="175">
        <f t="shared" si="8"/>
        <v>0</v>
      </c>
      <c r="Q32" s="175">
        <f t="shared" si="8"/>
        <v>0</v>
      </c>
      <c r="R32" s="175">
        <f t="shared" si="8"/>
        <v>0</v>
      </c>
      <c r="S32" s="177">
        <f t="shared" si="8"/>
        <v>0</v>
      </c>
      <c r="T32" s="175">
        <f t="shared" si="8"/>
        <v>0</v>
      </c>
      <c r="U32" s="175">
        <f t="shared" si="8"/>
        <v>0</v>
      </c>
      <c r="V32" s="175">
        <f t="shared" si="8"/>
        <v>0</v>
      </c>
      <c r="W32" s="175">
        <f t="shared" si="8"/>
        <v>0</v>
      </c>
      <c r="X32" s="175">
        <f t="shared" si="8"/>
        <v>0</v>
      </c>
      <c r="Z32" s="225">
        <f>SUM(Z25:Z30)</f>
        <v>0</v>
      </c>
      <c r="AA32" s="225">
        <f>SUM(AA25:AA30)</f>
        <v>0</v>
      </c>
      <c r="AB32" s="225">
        <f>SUM(AB25:AB30)</f>
        <v>1</v>
      </c>
      <c r="AD32" s="225">
        <f>SUM(AD25:AD30)</f>
        <v>1</v>
      </c>
      <c r="AF32" s="225">
        <f>SUM(AF25:AF30)</f>
        <v>1</v>
      </c>
    </row>
    <row r="33" spans="1:31" s="6" customFormat="1" ht="11.25" customHeight="1" x14ac:dyDescent="0.35"/>
    <row r="34" spans="1:31" s="6" customFormat="1" ht="11.25" customHeight="1" x14ac:dyDescent="0.35">
      <c r="A34" s="70">
        <f>IF(SUM($I34:$AD34)&gt;0,1,0)</f>
        <v>0</v>
      </c>
      <c r="D34" s="15" t="s">
        <v>139</v>
      </c>
      <c r="I34" s="70">
        <v>0</v>
      </c>
      <c r="J34" s="70">
        <v>0</v>
      </c>
      <c r="K34" s="70">
        <v>0</v>
      </c>
      <c r="L34" s="70">
        <v>0</v>
      </c>
      <c r="M34" s="70">
        <v>0</v>
      </c>
      <c r="N34" s="70">
        <v>0</v>
      </c>
      <c r="O34" s="70">
        <v>0</v>
      </c>
      <c r="P34" s="70">
        <v>0</v>
      </c>
      <c r="Q34" s="70">
        <v>0</v>
      </c>
      <c r="R34" s="70">
        <f t="shared" ref="R34:X34" si="9">IF(ISERROR(R32),1,0)</f>
        <v>0</v>
      </c>
      <c r="S34" s="70">
        <f t="shared" si="9"/>
        <v>0</v>
      </c>
      <c r="T34" s="70">
        <f t="shared" si="9"/>
        <v>0</v>
      </c>
      <c r="U34" s="70">
        <f t="shared" si="9"/>
        <v>0</v>
      </c>
      <c r="V34" s="70">
        <f t="shared" si="9"/>
        <v>0</v>
      </c>
      <c r="W34" s="70">
        <f t="shared" si="9"/>
        <v>0</v>
      </c>
      <c r="X34" s="70">
        <f t="shared" si="9"/>
        <v>0</v>
      </c>
      <c r="Z34" s="70">
        <f>IF(ISERROR(Z32),1,0)</f>
        <v>0</v>
      </c>
      <c r="AA34" s="70">
        <f>IF(ISERROR(AA32),1,0)</f>
        <v>0</v>
      </c>
      <c r="AB34" s="70">
        <f>IF(ISERROR(AB32),1,0)</f>
        <v>0</v>
      </c>
      <c r="AD34" s="70">
        <f>IF(ISERROR(AD32),1,0)</f>
        <v>0</v>
      </c>
    </row>
    <row r="36" spans="1:31" s="13" customFormat="1" ht="14.1" x14ac:dyDescent="0.35">
      <c r="C36" s="13" t="s">
        <v>63</v>
      </c>
    </row>
    <row r="38" spans="1:31" ht="12.3" x14ac:dyDescent="0.35">
      <c r="D38" s="1862" t="s">
        <v>1651</v>
      </c>
    </row>
    <row r="39" spans="1:31" ht="12.6" x14ac:dyDescent="0.35">
      <c r="D39" s="1861" t="s">
        <v>1706</v>
      </c>
    </row>
    <row r="41" spans="1:31" ht="12.3" x14ac:dyDescent="0.35">
      <c r="D41" s="73" t="s">
        <v>132</v>
      </c>
      <c r="E41" s="64" t="str">
        <f>Lookup!E$20</f>
        <v>Source</v>
      </c>
      <c r="F41" s="64" t="str">
        <f>Lookup!F$20</f>
        <v>Unit</v>
      </c>
      <c r="G41" s="64" t="str">
        <f>Lookup!G$20</f>
        <v>Basis</v>
      </c>
      <c r="H41" s="64" t="str">
        <f>Lookup!H$20</f>
        <v>Timing</v>
      </c>
      <c r="I41" s="88" t="str">
        <f t="shared" ref="I41:X41" si="10">I$10</f>
        <v>RY09</v>
      </c>
      <c r="J41" s="64" t="str">
        <f t="shared" si="10"/>
        <v>RY10</v>
      </c>
      <c r="K41" s="64" t="str">
        <f t="shared" si="10"/>
        <v>RY11</v>
      </c>
      <c r="L41" s="64" t="str">
        <f t="shared" si="10"/>
        <v>RY12</v>
      </c>
      <c r="M41" s="64" t="str">
        <f t="shared" si="10"/>
        <v>RY13</v>
      </c>
      <c r="N41" s="88" t="str">
        <f t="shared" si="10"/>
        <v>RY14</v>
      </c>
      <c r="O41" s="64" t="str">
        <f t="shared" si="10"/>
        <v>RY15</v>
      </c>
      <c r="P41" s="64" t="str">
        <f t="shared" si="10"/>
        <v>RY16</v>
      </c>
      <c r="Q41" s="64" t="str">
        <f t="shared" si="10"/>
        <v>RY17</v>
      </c>
      <c r="R41" s="64" t="str">
        <f t="shared" si="10"/>
        <v>RY18</v>
      </c>
      <c r="S41" s="88" t="str">
        <f t="shared" si="10"/>
        <v>RY19</v>
      </c>
      <c r="T41" s="64" t="str">
        <f t="shared" si="10"/>
        <v>RY20</v>
      </c>
      <c r="U41" s="64" t="str">
        <f t="shared" si="10"/>
        <v>RY21</v>
      </c>
      <c r="V41" s="64" t="str">
        <f t="shared" si="10"/>
        <v>RY22</v>
      </c>
      <c r="W41" s="64" t="str">
        <f t="shared" si="10"/>
        <v>RY23</v>
      </c>
      <c r="X41" s="64" t="str">
        <f t="shared" si="10"/>
        <v>RY24</v>
      </c>
      <c r="Z41" s="70"/>
      <c r="AA41" s="70"/>
    </row>
    <row r="42" spans="1:31" x14ac:dyDescent="0.35">
      <c r="I42" s="93"/>
      <c r="N42" s="89"/>
      <c r="S42" s="89"/>
      <c r="Z42" s="70"/>
      <c r="AA42" s="70"/>
    </row>
    <row r="43" spans="1:31" ht="12.3" x14ac:dyDescent="0.35">
      <c r="D43" s="15" t="s">
        <v>1573</v>
      </c>
      <c r="E43" s="75" t="s">
        <v>291</v>
      </c>
      <c r="F43" s="75" t="str">
        <f>Dollars</f>
        <v>Dollars</v>
      </c>
      <c r="G43" s="75" t="str">
        <f>Real2019</f>
        <v>Real $2019</v>
      </c>
      <c r="H43" s="75" t="str">
        <f>End_year</f>
        <v>End year</v>
      </c>
      <c r="I43" s="224"/>
      <c r="J43" s="223"/>
      <c r="K43" s="223"/>
      <c r="L43" s="223"/>
      <c r="M43" s="223"/>
      <c r="N43" s="224"/>
      <c r="O43" s="223"/>
      <c r="P43" s="223"/>
      <c r="Q43" s="223"/>
      <c r="R43" s="227">
        <f>'2.1'!R155</f>
        <v>75793555.074662954</v>
      </c>
      <c r="S43" s="228">
        <f>'2.1'!S155</f>
        <v>75793555.074662954</v>
      </c>
      <c r="T43" s="241">
        <f>'2.1'!T155</f>
        <v>65537897.582615219</v>
      </c>
      <c r="U43" s="227">
        <f>'2.1'!U155</f>
        <v>66414842.676565714</v>
      </c>
      <c r="V43" s="227">
        <f>'2.1'!V155</f>
        <v>67409482.299668461</v>
      </c>
      <c r="W43" s="227">
        <f>'2.1'!W155</f>
        <v>68216214.213513076</v>
      </c>
      <c r="X43" s="228">
        <f>'2.1'!X155</f>
        <v>68946487.95737645</v>
      </c>
      <c r="Z43" s="70"/>
      <c r="AA43" s="70"/>
    </row>
    <row r="44" spans="1:31" ht="12.3" x14ac:dyDescent="0.35">
      <c r="D44" s="15" t="s">
        <v>1574</v>
      </c>
      <c r="E44" s="75" t="s">
        <v>291</v>
      </c>
      <c r="F44" s="75" t="str">
        <f>Dollars</f>
        <v>Dollars</v>
      </c>
      <c r="G44" s="75" t="str">
        <f>Real2019</f>
        <v>Real $2019</v>
      </c>
      <c r="H44" s="75" t="str">
        <f>End_year</f>
        <v>End year</v>
      </c>
      <c r="I44" s="224"/>
      <c r="J44" s="223"/>
      <c r="K44" s="223"/>
      <c r="L44" s="223"/>
      <c r="M44" s="223"/>
      <c r="N44" s="224"/>
      <c r="O44" s="223"/>
      <c r="P44" s="223"/>
      <c r="Q44" s="223"/>
      <c r="R44" s="227">
        <f>'2.1'!R262</f>
        <v>4859639.8600113429</v>
      </c>
      <c r="S44" s="228">
        <f>'2.1'!S262</f>
        <v>4859639.8600113429</v>
      </c>
      <c r="T44" s="241">
        <f>'2.1'!T262</f>
        <v>4977668.267326829</v>
      </c>
      <c r="U44" s="227">
        <f>'2.1'!U262</f>
        <v>4909466.1920391088</v>
      </c>
      <c r="V44" s="227">
        <f>'2.1'!V262</f>
        <v>4844971.9920933014</v>
      </c>
      <c r="W44" s="227">
        <f>'2.1'!W262</f>
        <v>4770322.1671777843</v>
      </c>
      <c r="X44" s="228">
        <f>'2.1'!X262</f>
        <v>4696111.006115715</v>
      </c>
      <c r="Z44" s="70"/>
      <c r="AA44" s="70"/>
    </row>
    <row r="45" spans="1:31" ht="12.3" x14ac:dyDescent="0.35">
      <c r="D45" s="15"/>
      <c r="E45" s="75"/>
      <c r="F45" s="75"/>
      <c r="G45" s="75"/>
      <c r="H45" s="75"/>
      <c r="I45" s="233"/>
      <c r="N45" s="89"/>
      <c r="R45" s="75"/>
      <c r="S45" s="233"/>
      <c r="T45" s="75"/>
      <c r="U45" s="75"/>
      <c r="V45" s="75"/>
      <c r="W45" s="75"/>
      <c r="X45" s="75"/>
      <c r="Y45" s="75"/>
      <c r="Z45" s="70"/>
      <c r="AA45" s="70"/>
      <c r="AB45" s="75"/>
      <c r="AC45" s="75"/>
    </row>
    <row r="46" spans="1:31" ht="12.3" x14ac:dyDescent="0.35">
      <c r="D46" s="74" t="s">
        <v>133</v>
      </c>
      <c r="E46" s="67" t="s">
        <v>134</v>
      </c>
      <c r="F46" s="67" t="str">
        <f t="shared" ref="F46" si="11">Dollars</f>
        <v>Dollars</v>
      </c>
      <c r="G46" s="67" t="str">
        <f t="shared" ref="G46" si="12">Real2019</f>
        <v>Real $2019</v>
      </c>
      <c r="H46" s="67" t="str">
        <f t="shared" ref="H46" si="13">Mid_year</f>
        <v>Mid year</v>
      </c>
      <c r="I46" s="177">
        <f t="shared" ref="I46:R46" si="14">SUM(I43:I44)</f>
        <v>0</v>
      </c>
      <c r="J46" s="175">
        <f t="shared" si="14"/>
        <v>0</v>
      </c>
      <c r="K46" s="175">
        <f t="shared" si="14"/>
        <v>0</v>
      </c>
      <c r="L46" s="175">
        <f t="shared" si="14"/>
        <v>0</v>
      </c>
      <c r="M46" s="175">
        <f t="shared" si="14"/>
        <v>0</v>
      </c>
      <c r="N46" s="177">
        <f t="shared" si="14"/>
        <v>0</v>
      </c>
      <c r="O46" s="175">
        <f t="shared" si="14"/>
        <v>0</v>
      </c>
      <c r="P46" s="175">
        <f t="shared" si="14"/>
        <v>0</v>
      </c>
      <c r="Q46" s="175">
        <f t="shared" si="14"/>
        <v>0</v>
      </c>
      <c r="R46" s="175">
        <f t="shared" si="14"/>
        <v>80653194.934674293</v>
      </c>
      <c r="S46" s="177">
        <f>SUM(S43:S44)</f>
        <v>80653194.934674293</v>
      </c>
      <c r="T46" s="175">
        <f t="shared" ref="T46:X46" si="15">SUM(T43:T44)</f>
        <v>70515565.849942043</v>
      </c>
      <c r="U46" s="175">
        <f t="shared" si="15"/>
        <v>71324308.868604824</v>
      </c>
      <c r="V46" s="175">
        <f t="shared" si="15"/>
        <v>72254454.291761756</v>
      </c>
      <c r="W46" s="175">
        <f t="shared" si="15"/>
        <v>72986536.380690858</v>
      </c>
      <c r="X46" s="175">
        <f t="shared" si="15"/>
        <v>73642598.96349217</v>
      </c>
      <c r="Z46" s="70"/>
      <c r="AA46" s="70"/>
    </row>
    <row r="47" spans="1:31" x14ac:dyDescent="0.35">
      <c r="Z47" s="70"/>
      <c r="AA47" s="70"/>
    </row>
    <row r="48" spans="1:31" ht="12.3" x14ac:dyDescent="0.35">
      <c r="C48" s="6"/>
      <c r="D48" s="73" t="s">
        <v>1591</v>
      </c>
      <c r="E48" s="64" t="s">
        <v>65</v>
      </c>
      <c r="F48" s="64" t="s">
        <v>66</v>
      </c>
      <c r="G48" s="64" t="s">
        <v>67</v>
      </c>
      <c r="H48" s="64" t="s">
        <v>68</v>
      </c>
      <c r="I48" s="64" t="str">
        <f>Capex_Historical!K$10</f>
        <v>RY09</v>
      </c>
      <c r="J48" s="96" t="str">
        <f>Capex_Historical!L$10</f>
        <v>RY10</v>
      </c>
      <c r="K48" s="64" t="str">
        <f>Capex_Historical!M$10</f>
        <v>RY11</v>
      </c>
      <c r="L48" s="64" t="str">
        <f>Capex_Historical!N$10</f>
        <v>RY12</v>
      </c>
      <c r="M48" s="64" t="str">
        <f>Capex_Historical!O$10</f>
        <v>RY13</v>
      </c>
      <c r="N48" s="88" t="str">
        <f>Capex_Historical!P$10</f>
        <v>RY14</v>
      </c>
      <c r="O48" s="96" t="str">
        <f>Capex_Historical!Q$10</f>
        <v>RY15</v>
      </c>
      <c r="P48" s="64" t="str">
        <f>Capex_Historical!R$10</f>
        <v>RY16</v>
      </c>
      <c r="Q48" s="64" t="str">
        <f>Capex_Historical!S$10</f>
        <v>RY17</v>
      </c>
      <c r="R48" s="64" t="str">
        <f>Capex_Historical!T$10</f>
        <v>RY18</v>
      </c>
      <c r="S48" s="88" t="str">
        <f>Capex_Historical!U$10</f>
        <v>RY19</v>
      </c>
      <c r="T48" s="64" t="str">
        <f>Capex_Historical!V$10</f>
        <v>RY20</v>
      </c>
      <c r="U48" s="64" t="str">
        <f>Capex_Historical!W$10</f>
        <v>RY21</v>
      </c>
      <c r="V48" s="64" t="str">
        <f>Capex_Historical!X$10</f>
        <v>RY22</v>
      </c>
      <c r="W48" s="64" t="str">
        <f>Capex_Historical!Y$10</f>
        <v>RY23</v>
      </c>
      <c r="X48" s="88" t="str">
        <f>Capex_Historical!Z$10</f>
        <v>RY24</v>
      </c>
      <c r="Z48" s="70"/>
      <c r="AA48" s="70"/>
      <c r="AE48" s="6"/>
    </row>
    <row r="49" spans="1:31" x14ac:dyDescent="0.35">
      <c r="C49" s="6"/>
      <c r="J49" s="97"/>
      <c r="K49" s="91"/>
      <c r="L49" s="91"/>
      <c r="M49" s="91"/>
      <c r="N49" s="89"/>
      <c r="O49" s="97"/>
      <c r="P49" s="91"/>
      <c r="Q49" s="91"/>
      <c r="R49" s="91"/>
      <c r="S49" s="89"/>
      <c r="T49" s="91"/>
      <c r="U49" s="91"/>
      <c r="V49" s="91"/>
      <c r="W49" s="91"/>
      <c r="X49" s="89"/>
      <c r="Z49" s="70"/>
      <c r="AA49" s="70"/>
      <c r="AE49" s="6"/>
    </row>
    <row r="50" spans="1:31" ht="12.75" customHeight="1" x14ac:dyDescent="0.35">
      <c r="C50" s="6"/>
      <c r="D50" s="15" t="s">
        <v>220</v>
      </c>
      <c r="E50" s="75" t="s">
        <v>134</v>
      </c>
      <c r="F50" s="75" t="str">
        <f t="shared" ref="F50:F55" si="16">Dollars</f>
        <v>Dollars</v>
      </c>
      <c r="G50" s="75" t="str">
        <f t="shared" ref="G50:G55" si="17">Real2019</f>
        <v>Real $2019</v>
      </c>
      <c r="H50" s="75" t="str">
        <f t="shared" ref="H50:H55" si="18">End_year</f>
        <v>End year</v>
      </c>
      <c r="I50" s="224"/>
      <c r="J50" s="223"/>
      <c r="K50" s="223"/>
      <c r="L50" s="223"/>
      <c r="M50" s="223"/>
      <c r="N50" s="224"/>
      <c r="O50" s="223"/>
      <c r="P50" s="223"/>
      <c r="Q50" s="223"/>
      <c r="R50" s="229">
        <f t="shared" ref="R50:X55" si="19">R$43*$AD25</f>
        <v>75793555.074662954</v>
      </c>
      <c r="S50" s="230">
        <f t="shared" si="19"/>
        <v>75793555.074662954</v>
      </c>
      <c r="T50" s="231">
        <f t="shared" si="19"/>
        <v>65537897.582615219</v>
      </c>
      <c r="U50" s="229">
        <f t="shared" si="19"/>
        <v>66414842.676565714</v>
      </c>
      <c r="V50" s="229">
        <f t="shared" si="19"/>
        <v>67409482.299668461</v>
      </c>
      <c r="W50" s="229">
        <f t="shared" si="19"/>
        <v>68216214.213513076</v>
      </c>
      <c r="X50" s="230">
        <f t="shared" si="19"/>
        <v>68946487.95737645</v>
      </c>
      <c r="Z50" s="70"/>
      <c r="AA50" s="70"/>
      <c r="AE50" s="6"/>
    </row>
    <row r="51" spans="1:31" ht="12.75" customHeight="1" x14ac:dyDescent="0.35">
      <c r="C51" s="6"/>
      <c r="D51" s="15" t="s">
        <v>221</v>
      </c>
      <c r="E51" s="75" t="s">
        <v>134</v>
      </c>
      <c r="F51" s="75" t="str">
        <f t="shared" si="16"/>
        <v>Dollars</v>
      </c>
      <c r="G51" s="75" t="str">
        <f t="shared" si="17"/>
        <v>Real $2019</v>
      </c>
      <c r="H51" s="75" t="str">
        <f t="shared" si="18"/>
        <v>End year</v>
      </c>
      <c r="I51" s="224"/>
      <c r="J51" s="223"/>
      <c r="K51" s="223"/>
      <c r="L51" s="223"/>
      <c r="M51" s="223"/>
      <c r="N51" s="224"/>
      <c r="O51" s="223"/>
      <c r="P51" s="223"/>
      <c r="Q51" s="223"/>
      <c r="R51" s="229">
        <f t="shared" si="19"/>
        <v>0</v>
      </c>
      <c r="S51" s="230">
        <f t="shared" si="19"/>
        <v>0</v>
      </c>
      <c r="T51" s="231">
        <f t="shared" si="19"/>
        <v>0</v>
      </c>
      <c r="U51" s="229">
        <f t="shared" si="19"/>
        <v>0</v>
      </c>
      <c r="V51" s="229">
        <f t="shared" si="19"/>
        <v>0</v>
      </c>
      <c r="W51" s="229">
        <f t="shared" si="19"/>
        <v>0</v>
      </c>
      <c r="X51" s="230">
        <f t="shared" si="19"/>
        <v>0</v>
      </c>
      <c r="Z51" s="70"/>
      <c r="AA51" s="70"/>
      <c r="AE51" s="6"/>
    </row>
    <row r="52" spans="1:31" ht="12.75" customHeight="1" x14ac:dyDescent="0.35">
      <c r="C52" s="6"/>
      <c r="D52" s="15" t="s">
        <v>222</v>
      </c>
      <c r="E52" s="75" t="s">
        <v>134</v>
      </c>
      <c r="F52" s="75" t="str">
        <f t="shared" si="16"/>
        <v>Dollars</v>
      </c>
      <c r="G52" s="75" t="str">
        <f t="shared" si="17"/>
        <v>Real $2019</v>
      </c>
      <c r="H52" s="75" t="str">
        <f t="shared" si="18"/>
        <v>End year</v>
      </c>
      <c r="I52" s="224"/>
      <c r="J52" s="223"/>
      <c r="K52" s="223"/>
      <c r="L52" s="223"/>
      <c r="M52" s="223"/>
      <c r="N52" s="224"/>
      <c r="O52" s="223"/>
      <c r="P52" s="223"/>
      <c r="Q52" s="223"/>
      <c r="R52" s="229">
        <f t="shared" si="19"/>
        <v>0</v>
      </c>
      <c r="S52" s="230">
        <f t="shared" si="19"/>
        <v>0</v>
      </c>
      <c r="T52" s="231">
        <f t="shared" si="19"/>
        <v>0</v>
      </c>
      <c r="U52" s="229">
        <f t="shared" si="19"/>
        <v>0</v>
      </c>
      <c r="V52" s="229">
        <f t="shared" si="19"/>
        <v>0</v>
      </c>
      <c r="W52" s="229">
        <f t="shared" si="19"/>
        <v>0</v>
      </c>
      <c r="X52" s="230">
        <f t="shared" si="19"/>
        <v>0</v>
      </c>
      <c r="Z52" s="70"/>
      <c r="AA52" s="70"/>
      <c r="AE52" s="6"/>
    </row>
    <row r="53" spans="1:31" ht="12.75" customHeight="1" x14ac:dyDescent="0.35">
      <c r="C53" s="6"/>
      <c r="D53" s="15" t="s">
        <v>223</v>
      </c>
      <c r="E53" s="75" t="s">
        <v>134</v>
      </c>
      <c r="F53" s="75" t="str">
        <f t="shared" si="16"/>
        <v>Dollars</v>
      </c>
      <c r="G53" s="75" t="str">
        <f t="shared" si="17"/>
        <v>Real $2019</v>
      </c>
      <c r="H53" s="75" t="str">
        <f t="shared" si="18"/>
        <v>End year</v>
      </c>
      <c r="I53" s="224"/>
      <c r="J53" s="223"/>
      <c r="K53" s="223"/>
      <c r="L53" s="223"/>
      <c r="M53" s="223"/>
      <c r="N53" s="224"/>
      <c r="O53" s="223"/>
      <c r="P53" s="223"/>
      <c r="Q53" s="223"/>
      <c r="R53" s="229">
        <f t="shared" si="19"/>
        <v>0</v>
      </c>
      <c r="S53" s="230">
        <f t="shared" si="19"/>
        <v>0</v>
      </c>
      <c r="T53" s="231">
        <f t="shared" si="19"/>
        <v>0</v>
      </c>
      <c r="U53" s="229">
        <f t="shared" si="19"/>
        <v>0</v>
      </c>
      <c r="V53" s="229">
        <f t="shared" si="19"/>
        <v>0</v>
      </c>
      <c r="W53" s="229">
        <f t="shared" si="19"/>
        <v>0</v>
      </c>
      <c r="X53" s="230">
        <f t="shared" si="19"/>
        <v>0</v>
      </c>
      <c r="Z53" s="70"/>
      <c r="AA53" s="70"/>
      <c r="AE53" s="6"/>
    </row>
    <row r="54" spans="1:31" ht="12.75" customHeight="1" x14ac:dyDescent="0.35">
      <c r="C54" s="6"/>
      <c r="D54" s="15" t="s">
        <v>224</v>
      </c>
      <c r="E54" s="75" t="s">
        <v>134</v>
      </c>
      <c r="F54" s="75" t="str">
        <f t="shared" si="16"/>
        <v>Dollars</v>
      </c>
      <c r="G54" s="75" t="str">
        <f t="shared" si="17"/>
        <v>Real $2019</v>
      </c>
      <c r="H54" s="75" t="str">
        <f t="shared" si="18"/>
        <v>End year</v>
      </c>
      <c r="I54" s="224"/>
      <c r="J54" s="223"/>
      <c r="K54" s="223"/>
      <c r="L54" s="223"/>
      <c r="M54" s="223"/>
      <c r="N54" s="224"/>
      <c r="O54" s="223"/>
      <c r="P54" s="223"/>
      <c r="Q54" s="223"/>
      <c r="R54" s="229">
        <f t="shared" si="19"/>
        <v>0</v>
      </c>
      <c r="S54" s="230">
        <f t="shared" si="19"/>
        <v>0</v>
      </c>
      <c r="T54" s="231">
        <f t="shared" si="19"/>
        <v>0</v>
      </c>
      <c r="U54" s="229">
        <f t="shared" si="19"/>
        <v>0</v>
      </c>
      <c r="V54" s="229">
        <f t="shared" si="19"/>
        <v>0</v>
      </c>
      <c r="W54" s="229">
        <f t="shared" si="19"/>
        <v>0</v>
      </c>
      <c r="X54" s="230">
        <f t="shared" si="19"/>
        <v>0</v>
      </c>
      <c r="Z54" s="70"/>
      <c r="AA54" s="70"/>
      <c r="AE54" s="6"/>
    </row>
    <row r="55" spans="1:31" ht="12.75" customHeight="1" x14ac:dyDescent="0.35">
      <c r="C55" s="6"/>
      <c r="D55" s="15" t="s">
        <v>225</v>
      </c>
      <c r="E55" s="75" t="s">
        <v>134</v>
      </c>
      <c r="F55" s="75" t="str">
        <f t="shared" si="16"/>
        <v>Dollars</v>
      </c>
      <c r="G55" s="75" t="str">
        <f t="shared" si="17"/>
        <v>Real $2019</v>
      </c>
      <c r="H55" s="75" t="str">
        <f t="shared" si="18"/>
        <v>End year</v>
      </c>
      <c r="I55" s="224"/>
      <c r="J55" s="223"/>
      <c r="K55" s="223"/>
      <c r="L55" s="223"/>
      <c r="M55" s="223"/>
      <c r="N55" s="224"/>
      <c r="O55" s="223"/>
      <c r="P55" s="223"/>
      <c r="Q55" s="223"/>
      <c r="R55" s="229">
        <f t="shared" si="19"/>
        <v>0</v>
      </c>
      <c r="S55" s="230">
        <f t="shared" si="19"/>
        <v>0</v>
      </c>
      <c r="T55" s="231">
        <f t="shared" si="19"/>
        <v>0</v>
      </c>
      <c r="U55" s="229">
        <f t="shared" si="19"/>
        <v>0</v>
      </c>
      <c r="V55" s="229">
        <f t="shared" si="19"/>
        <v>0</v>
      </c>
      <c r="W55" s="229">
        <f t="shared" si="19"/>
        <v>0</v>
      </c>
      <c r="X55" s="230">
        <f t="shared" si="19"/>
        <v>0</v>
      </c>
      <c r="Z55" s="70"/>
      <c r="AA55" s="70"/>
      <c r="AE55" s="6"/>
    </row>
    <row r="56" spans="1:31" x14ac:dyDescent="0.35">
      <c r="C56" s="6"/>
      <c r="Z56" s="70"/>
      <c r="AA56" s="70"/>
    </row>
    <row r="57" spans="1:31" ht="12.3" x14ac:dyDescent="0.35">
      <c r="C57" s="6"/>
      <c r="D57" s="74" t="str">
        <f>"Total "&amp;D48</f>
        <v>Total SCS Opex</v>
      </c>
      <c r="E57" s="67" t="s">
        <v>134</v>
      </c>
      <c r="F57" s="67" t="str">
        <f>F50</f>
        <v>Dollars</v>
      </c>
      <c r="G57" s="67" t="str">
        <f>G50</f>
        <v>Real $2019</v>
      </c>
      <c r="H57" s="67" t="str">
        <f>H50</f>
        <v>End year</v>
      </c>
      <c r="I57" s="177">
        <f t="shared" ref="I57:X57" si="20">SUM(I50:I55)</f>
        <v>0</v>
      </c>
      <c r="J57" s="175">
        <f t="shared" si="20"/>
        <v>0</v>
      </c>
      <c r="K57" s="175">
        <f t="shared" si="20"/>
        <v>0</v>
      </c>
      <c r="L57" s="175">
        <f t="shared" si="20"/>
        <v>0</v>
      </c>
      <c r="M57" s="175">
        <f t="shared" si="20"/>
        <v>0</v>
      </c>
      <c r="N57" s="175">
        <f t="shared" si="20"/>
        <v>0</v>
      </c>
      <c r="O57" s="176">
        <f t="shared" si="20"/>
        <v>0</v>
      </c>
      <c r="P57" s="175">
        <f t="shared" si="20"/>
        <v>0</v>
      </c>
      <c r="Q57" s="175">
        <f t="shared" si="20"/>
        <v>0</v>
      </c>
      <c r="R57" s="175">
        <f t="shared" si="20"/>
        <v>75793555.074662954</v>
      </c>
      <c r="S57" s="177">
        <f t="shared" si="20"/>
        <v>75793555.074662954</v>
      </c>
      <c r="T57" s="175">
        <f t="shared" si="20"/>
        <v>65537897.582615219</v>
      </c>
      <c r="U57" s="175">
        <f t="shared" si="20"/>
        <v>66414842.676565714</v>
      </c>
      <c r="V57" s="175">
        <f t="shared" si="20"/>
        <v>67409482.299668461</v>
      </c>
      <c r="W57" s="175">
        <f t="shared" si="20"/>
        <v>68216214.213513076</v>
      </c>
      <c r="X57" s="175">
        <f t="shared" si="20"/>
        <v>68946487.95737645</v>
      </c>
      <c r="Z57" s="70"/>
      <c r="AA57" s="70"/>
    </row>
    <row r="58" spans="1:31" x14ac:dyDescent="0.35">
      <c r="Z58" s="70"/>
      <c r="AA58" s="70"/>
    </row>
    <row r="59" spans="1:31" ht="12.3" x14ac:dyDescent="0.35">
      <c r="A59" s="70">
        <f>IF(SUM($I59:$AD59)&gt;0,1,0)</f>
        <v>0</v>
      </c>
      <c r="C59" s="6"/>
      <c r="D59" s="15" t="s">
        <v>139</v>
      </c>
      <c r="E59" s="6"/>
      <c r="F59" s="6"/>
      <c r="G59" s="6"/>
      <c r="H59" s="6"/>
      <c r="I59" s="70">
        <f t="shared" ref="I59:Q59" si="21">IF(OR(ISERROR(I57),ROUND(I57-I43,4)&lt;&gt;0),1,0)</f>
        <v>0</v>
      </c>
      <c r="J59" s="70">
        <f t="shared" si="21"/>
        <v>0</v>
      </c>
      <c r="K59" s="70">
        <f t="shared" si="21"/>
        <v>0</v>
      </c>
      <c r="L59" s="70">
        <f t="shared" si="21"/>
        <v>0</v>
      </c>
      <c r="M59" s="70">
        <f t="shared" si="21"/>
        <v>0</v>
      </c>
      <c r="N59" s="70">
        <f t="shared" si="21"/>
        <v>0</v>
      </c>
      <c r="O59" s="70">
        <f t="shared" si="21"/>
        <v>0</v>
      </c>
      <c r="P59" s="70">
        <f t="shared" si="21"/>
        <v>0</v>
      </c>
      <c r="Q59" s="70">
        <f t="shared" si="21"/>
        <v>0</v>
      </c>
      <c r="R59" s="70">
        <f>IF(OR(ISERROR(R57),ROUND(R57-R43,4)&lt;&gt;0),1,0)</f>
        <v>0</v>
      </c>
      <c r="S59" s="70">
        <f t="shared" ref="S59:X59" si="22">IF(OR(ISERROR(S57),ROUND(S57-S43,4)&lt;&gt;0),1,0)</f>
        <v>0</v>
      </c>
      <c r="T59" s="70">
        <f t="shared" si="22"/>
        <v>0</v>
      </c>
      <c r="U59" s="70">
        <f t="shared" si="22"/>
        <v>0</v>
      </c>
      <c r="V59" s="70">
        <f t="shared" si="22"/>
        <v>0</v>
      </c>
      <c r="W59" s="70">
        <f t="shared" si="22"/>
        <v>0</v>
      </c>
      <c r="X59" s="70">
        <f t="shared" si="22"/>
        <v>0</v>
      </c>
      <c r="Z59" s="70"/>
      <c r="AA59" s="70"/>
    </row>
    <row r="61" spans="1:31" ht="12.3" x14ac:dyDescent="0.35">
      <c r="C61" s="6"/>
      <c r="D61" s="73" t="s">
        <v>685</v>
      </c>
      <c r="E61" s="64" t="s">
        <v>65</v>
      </c>
      <c r="F61" s="64" t="s">
        <v>66</v>
      </c>
      <c r="G61" s="64" t="s">
        <v>67</v>
      </c>
      <c r="H61" s="64" t="s">
        <v>68</v>
      </c>
      <c r="I61" s="64" t="str">
        <f>Capex_Historical!K$10</f>
        <v>RY09</v>
      </c>
      <c r="J61" s="96" t="str">
        <f>Capex_Historical!L$10</f>
        <v>RY10</v>
      </c>
      <c r="K61" s="64" t="str">
        <f>Capex_Historical!M$10</f>
        <v>RY11</v>
      </c>
      <c r="L61" s="64" t="str">
        <f>Capex_Historical!N$10</f>
        <v>RY12</v>
      </c>
      <c r="M61" s="64" t="str">
        <f>Capex_Historical!O$10</f>
        <v>RY13</v>
      </c>
      <c r="N61" s="88" t="str">
        <f>Capex_Historical!P$10</f>
        <v>RY14</v>
      </c>
      <c r="O61" s="96" t="str">
        <f>Capex_Historical!Q$10</f>
        <v>RY15</v>
      </c>
      <c r="P61" s="64" t="str">
        <f>Capex_Historical!R$10</f>
        <v>RY16</v>
      </c>
      <c r="Q61" s="64" t="str">
        <f>Capex_Historical!S$10</f>
        <v>RY17</v>
      </c>
      <c r="R61" s="64" t="str">
        <f>Capex_Historical!T$10</f>
        <v>RY18</v>
      </c>
      <c r="S61" s="88" t="str">
        <f>Capex_Historical!U$10</f>
        <v>RY19</v>
      </c>
      <c r="T61" s="64" t="str">
        <f>Capex_Historical!V$10</f>
        <v>RY20</v>
      </c>
      <c r="U61" s="64" t="str">
        <f>Capex_Historical!W$10</f>
        <v>RY21</v>
      </c>
      <c r="V61" s="64" t="str">
        <f>Capex_Historical!X$10</f>
        <v>RY22</v>
      </c>
      <c r="W61" s="64" t="str">
        <f>Capex_Historical!Y$10</f>
        <v>RY23</v>
      </c>
      <c r="X61" s="88" t="str">
        <f>Capex_Historical!Z$10</f>
        <v>RY24</v>
      </c>
      <c r="Z61" s="70"/>
      <c r="AA61" s="70"/>
      <c r="AE61" s="6"/>
    </row>
    <row r="62" spans="1:31" x14ac:dyDescent="0.35">
      <c r="C62" s="6"/>
      <c r="J62" s="97"/>
      <c r="K62" s="91"/>
      <c r="L62" s="91"/>
      <c r="M62" s="91"/>
      <c r="N62" s="89"/>
      <c r="O62" s="97"/>
      <c r="P62" s="91"/>
      <c r="Q62" s="91"/>
      <c r="R62" s="91"/>
      <c r="S62" s="89"/>
      <c r="T62" s="91"/>
      <c r="U62" s="91"/>
      <c r="V62" s="91"/>
      <c r="W62" s="91"/>
      <c r="X62" s="89"/>
      <c r="Z62" s="70"/>
      <c r="AA62" s="70"/>
      <c r="AE62" s="6"/>
    </row>
    <row r="63" spans="1:31" ht="12.75" customHeight="1" x14ac:dyDescent="0.35">
      <c r="C63" s="6"/>
      <c r="D63" s="15" t="s">
        <v>220</v>
      </c>
      <c r="E63" s="75" t="s">
        <v>134</v>
      </c>
      <c r="F63" s="75" t="str">
        <f t="shared" ref="F63:F68" si="23">Dollars</f>
        <v>Dollars</v>
      </c>
      <c r="G63" s="75" t="str">
        <f t="shared" ref="G63:G68" si="24">Real2019</f>
        <v>Real $2019</v>
      </c>
      <c r="H63" s="75" t="str">
        <f t="shared" ref="H63:H68" si="25">End_year</f>
        <v>End year</v>
      </c>
      <c r="I63" s="224"/>
      <c r="J63" s="223"/>
      <c r="K63" s="223"/>
      <c r="L63" s="223"/>
      <c r="M63" s="223"/>
      <c r="N63" s="224"/>
      <c r="O63" s="223"/>
      <c r="P63" s="223"/>
      <c r="Q63" s="223"/>
      <c r="R63" s="229">
        <f>R$44*$AF25</f>
        <v>0</v>
      </c>
      <c r="S63" s="230">
        <f t="shared" ref="S63:X63" si="26">S$44*$AF25</f>
        <v>0</v>
      </c>
      <c r="T63" s="231">
        <f t="shared" si="26"/>
        <v>0</v>
      </c>
      <c r="U63" s="229">
        <f t="shared" si="26"/>
        <v>0</v>
      </c>
      <c r="V63" s="229">
        <f t="shared" si="26"/>
        <v>0</v>
      </c>
      <c r="W63" s="229">
        <f t="shared" si="26"/>
        <v>0</v>
      </c>
      <c r="X63" s="230">
        <f t="shared" si="26"/>
        <v>0</v>
      </c>
      <c r="Z63" s="70"/>
      <c r="AA63" s="70"/>
      <c r="AE63" s="6"/>
    </row>
    <row r="64" spans="1:31" ht="12.75" customHeight="1" x14ac:dyDescent="0.35">
      <c r="C64" s="6"/>
      <c r="D64" s="15" t="s">
        <v>221</v>
      </c>
      <c r="E64" s="75" t="s">
        <v>134</v>
      </c>
      <c r="F64" s="75" t="str">
        <f t="shared" si="23"/>
        <v>Dollars</v>
      </c>
      <c r="G64" s="75" t="str">
        <f t="shared" si="24"/>
        <v>Real $2019</v>
      </c>
      <c r="H64" s="75" t="str">
        <f t="shared" si="25"/>
        <v>End year</v>
      </c>
      <c r="I64" s="224"/>
      <c r="J64" s="223"/>
      <c r="K64" s="223"/>
      <c r="L64" s="223"/>
      <c r="M64" s="223"/>
      <c r="N64" s="224"/>
      <c r="O64" s="223"/>
      <c r="P64" s="223"/>
      <c r="Q64" s="223"/>
      <c r="R64" s="229">
        <f t="shared" ref="R64:X64" si="27">R$44*$AF26</f>
        <v>4859639.8600113429</v>
      </c>
      <c r="S64" s="230">
        <f t="shared" si="27"/>
        <v>4859639.8600113429</v>
      </c>
      <c r="T64" s="231">
        <f t="shared" si="27"/>
        <v>4977668.267326829</v>
      </c>
      <c r="U64" s="229">
        <f t="shared" si="27"/>
        <v>4909466.1920391088</v>
      </c>
      <c r="V64" s="229">
        <f t="shared" si="27"/>
        <v>4844971.9920933014</v>
      </c>
      <c r="W64" s="229">
        <f t="shared" si="27"/>
        <v>4770322.1671777843</v>
      </c>
      <c r="X64" s="230">
        <f t="shared" si="27"/>
        <v>4696111.006115715</v>
      </c>
      <c r="Z64" s="70"/>
      <c r="AA64" s="70"/>
      <c r="AE64" s="6"/>
    </row>
    <row r="65" spans="1:31" ht="12.75" customHeight="1" x14ac:dyDescent="0.35">
      <c r="C65" s="6"/>
      <c r="D65" s="15" t="s">
        <v>222</v>
      </c>
      <c r="E65" s="75" t="s">
        <v>134</v>
      </c>
      <c r="F65" s="75" t="str">
        <f t="shared" si="23"/>
        <v>Dollars</v>
      </c>
      <c r="G65" s="75" t="str">
        <f t="shared" si="24"/>
        <v>Real $2019</v>
      </c>
      <c r="H65" s="75" t="str">
        <f t="shared" si="25"/>
        <v>End year</v>
      </c>
      <c r="I65" s="224"/>
      <c r="J65" s="223"/>
      <c r="K65" s="223"/>
      <c r="L65" s="223"/>
      <c r="M65" s="223"/>
      <c r="N65" s="224"/>
      <c r="O65" s="223"/>
      <c r="P65" s="223"/>
      <c r="Q65" s="223"/>
      <c r="R65" s="229">
        <f t="shared" ref="R65:X65" si="28">R$44*$AF27</f>
        <v>0</v>
      </c>
      <c r="S65" s="230">
        <f t="shared" si="28"/>
        <v>0</v>
      </c>
      <c r="T65" s="231">
        <f t="shared" si="28"/>
        <v>0</v>
      </c>
      <c r="U65" s="229">
        <f t="shared" si="28"/>
        <v>0</v>
      </c>
      <c r="V65" s="229">
        <f t="shared" si="28"/>
        <v>0</v>
      </c>
      <c r="W65" s="229">
        <f t="shared" si="28"/>
        <v>0</v>
      </c>
      <c r="X65" s="230">
        <f t="shared" si="28"/>
        <v>0</v>
      </c>
      <c r="Z65" s="70"/>
      <c r="AA65" s="70"/>
      <c r="AE65" s="6"/>
    </row>
    <row r="66" spans="1:31" ht="12.75" customHeight="1" x14ac:dyDescent="0.35">
      <c r="C66" s="6"/>
      <c r="D66" s="15" t="s">
        <v>223</v>
      </c>
      <c r="E66" s="75" t="s">
        <v>134</v>
      </c>
      <c r="F66" s="75" t="str">
        <f t="shared" si="23"/>
        <v>Dollars</v>
      </c>
      <c r="G66" s="75" t="str">
        <f t="shared" si="24"/>
        <v>Real $2019</v>
      </c>
      <c r="H66" s="75" t="str">
        <f t="shared" si="25"/>
        <v>End year</v>
      </c>
      <c r="I66" s="224"/>
      <c r="J66" s="223"/>
      <c r="K66" s="223"/>
      <c r="L66" s="223"/>
      <c r="M66" s="223"/>
      <c r="N66" s="224"/>
      <c r="O66" s="223"/>
      <c r="P66" s="223"/>
      <c r="Q66" s="223"/>
      <c r="R66" s="229">
        <f t="shared" ref="R66:X66" si="29">R$44*$AF28</f>
        <v>0</v>
      </c>
      <c r="S66" s="230">
        <f t="shared" si="29"/>
        <v>0</v>
      </c>
      <c r="T66" s="231">
        <f t="shared" si="29"/>
        <v>0</v>
      </c>
      <c r="U66" s="229">
        <f t="shared" si="29"/>
        <v>0</v>
      </c>
      <c r="V66" s="229">
        <f t="shared" si="29"/>
        <v>0</v>
      </c>
      <c r="W66" s="229">
        <f t="shared" si="29"/>
        <v>0</v>
      </c>
      <c r="X66" s="230">
        <f t="shared" si="29"/>
        <v>0</v>
      </c>
      <c r="Z66" s="70"/>
      <c r="AA66" s="70"/>
      <c r="AE66" s="6"/>
    </row>
    <row r="67" spans="1:31" ht="12.75" customHeight="1" x14ac:dyDescent="0.35">
      <c r="C67" s="6"/>
      <c r="D67" s="15" t="s">
        <v>224</v>
      </c>
      <c r="E67" s="75" t="s">
        <v>134</v>
      </c>
      <c r="F67" s="75" t="str">
        <f t="shared" si="23"/>
        <v>Dollars</v>
      </c>
      <c r="G67" s="75" t="str">
        <f t="shared" si="24"/>
        <v>Real $2019</v>
      </c>
      <c r="H67" s="75" t="str">
        <f t="shared" si="25"/>
        <v>End year</v>
      </c>
      <c r="I67" s="224"/>
      <c r="J67" s="223"/>
      <c r="K67" s="223"/>
      <c r="L67" s="223"/>
      <c r="M67" s="223"/>
      <c r="N67" s="224"/>
      <c r="O67" s="223"/>
      <c r="P67" s="223"/>
      <c r="Q67" s="223"/>
      <c r="R67" s="229">
        <f t="shared" ref="R67:X67" si="30">R$44*$AF29</f>
        <v>0</v>
      </c>
      <c r="S67" s="230">
        <f t="shared" si="30"/>
        <v>0</v>
      </c>
      <c r="T67" s="231">
        <f t="shared" si="30"/>
        <v>0</v>
      </c>
      <c r="U67" s="229">
        <f t="shared" si="30"/>
        <v>0</v>
      </c>
      <c r="V67" s="229">
        <f t="shared" si="30"/>
        <v>0</v>
      </c>
      <c r="W67" s="229">
        <f t="shared" si="30"/>
        <v>0</v>
      </c>
      <c r="X67" s="230">
        <f t="shared" si="30"/>
        <v>0</v>
      </c>
      <c r="Z67" s="70"/>
      <c r="AA67" s="70"/>
      <c r="AE67" s="6"/>
    </row>
    <row r="68" spans="1:31" ht="12.75" customHeight="1" x14ac:dyDescent="0.35">
      <c r="C68" s="6"/>
      <c r="D68" s="15" t="s">
        <v>225</v>
      </c>
      <c r="E68" s="75" t="s">
        <v>134</v>
      </c>
      <c r="F68" s="75" t="str">
        <f t="shared" si="23"/>
        <v>Dollars</v>
      </c>
      <c r="G68" s="75" t="str">
        <f t="shared" si="24"/>
        <v>Real $2019</v>
      </c>
      <c r="H68" s="75" t="str">
        <f t="shared" si="25"/>
        <v>End year</v>
      </c>
      <c r="I68" s="224"/>
      <c r="J68" s="223"/>
      <c r="K68" s="223"/>
      <c r="L68" s="223"/>
      <c r="M68" s="223"/>
      <c r="N68" s="224"/>
      <c r="O68" s="223"/>
      <c r="P68" s="223"/>
      <c r="Q68" s="223"/>
      <c r="R68" s="229">
        <f t="shared" ref="R68:X68" si="31">R$44*$AF30</f>
        <v>0</v>
      </c>
      <c r="S68" s="230">
        <f t="shared" si="31"/>
        <v>0</v>
      </c>
      <c r="T68" s="231">
        <f t="shared" si="31"/>
        <v>0</v>
      </c>
      <c r="U68" s="229">
        <f t="shared" si="31"/>
        <v>0</v>
      </c>
      <c r="V68" s="229">
        <f t="shared" si="31"/>
        <v>0</v>
      </c>
      <c r="W68" s="229">
        <f t="shared" si="31"/>
        <v>0</v>
      </c>
      <c r="X68" s="230">
        <f t="shared" si="31"/>
        <v>0</v>
      </c>
      <c r="Z68" s="70"/>
      <c r="AA68" s="70"/>
      <c r="AE68" s="6"/>
    </row>
    <row r="69" spans="1:31" x14ac:dyDescent="0.35">
      <c r="C69" s="6"/>
      <c r="Z69" s="70"/>
      <c r="AA69" s="70"/>
    </row>
    <row r="70" spans="1:31" ht="12.3" x14ac:dyDescent="0.35">
      <c r="C70" s="6"/>
      <c r="D70" s="74" t="str">
        <f>"Total "&amp;D61</f>
        <v>Total ACS Opex</v>
      </c>
      <c r="E70" s="67" t="s">
        <v>134</v>
      </c>
      <c r="F70" s="67" t="str">
        <f>F63</f>
        <v>Dollars</v>
      </c>
      <c r="G70" s="67" t="str">
        <f>G63</f>
        <v>Real $2019</v>
      </c>
      <c r="H70" s="67" t="str">
        <f>H63</f>
        <v>End year</v>
      </c>
      <c r="I70" s="177">
        <f t="shared" ref="I70:X70" si="32">SUM(I63:I68)</f>
        <v>0</v>
      </c>
      <c r="J70" s="175">
        <f t="shared" si="32"/>
        <v>0</v>
      </c>
      <c r="K70" s="175">
        <f t="shared" si="32"/>
        <v>0</v>
      </c>
      <c r="L70" s="175">
        <f t="shared" si="32"/>
        <v>0</v>
      </c>
      <c r="M70" s="175">
        <f t="shared" si="32"/>
        <v>0</v>
      </c>
      <c r="N70" s="175">
        <f t="shared" si="32"/>
        <v>0</v>
      </c>
      <c r="O70" s="176">
        <f t="shared" si="32"/>
        <v>0</v>
      </c>
      <c r="P70" s="175">
        <f t="shared" si="32"/>
        <v>0</v>
      </c>
      <c r="Q70" s="175">
        <f t="shared" si="32"/>
        <v>0</v>
      </c>
      <c r="R70" s="175">
        <f t="shared" si="32"/>
        <v>4859639.8600113429</v>
      </c>
      <c r="S70" s="177">
        <f t="shared" si="32"/>
        <v>4859639.8600113429</v>
      </c>
      <c r="T70" s="175">
        <f t="shared" si="32"/>
        <v>4977668.267326829</v>
      </c>
      <c r="U70" s="175">
        <f t="shared" si="32"/>
        <v>4909466.1920391088</v>
      </c>
      <c r="V70" s="175">
        <f t="shared" si="32"/>
        <v>4844971.9920933014</v>
      </c>
      <c r="W70" s="175">
        <f t="shared" si="32"/>
        <v>4770322.1671777843</v>
      </c>
      <c r="X70" s="175">
        <f t="shared" si="32"/>
        <v>4696111.006115715</v>
      </c>
      <c r="Z70" s="70"/>
      <c r="AA70" s="70"/>
    </row>
    <row r="71" spans="1:31" x14ac:dyDescent="0.35">
      <c r="Z71" s="70"/>
      <c r="AA71" s="70"/>
    </row>
    <row r="72" spans="1:31" ht="12.3" x14ac:dyDescent="0.35">
      <c r="A72" s="70">
        <f>IF(SUM($I72:$AD72)&gt;0,1,0)</f>
        <v>0</v>
      </c>
      <c r="C72" s="6"/>
      <c r="D72" s="15" t="s">
        <v>139</v>
      </c>
      <c r="E72" s="6"/>
      <c r="F72" s="6"/>
      <c r="G72" s="6"/>
      <c r="H72" s="6"/>
      <c r="I72" s="70">
        <f t="shared" ref="I72:Q72" si="33">IF(OR(ISERROR(I70),ROUND(I70-I44,4)&lt;&gt;0),1,0)</f>
        <v>0</v>
      </c>
      <c r="J72" s="70">
        <f t="shared" si="33"/>
        <v>0</v>
      </c>
      <c r="K72" s="70">
        <f t="shared" si="33"/>
        <v>0</v>
      </c>
      <c r="L72" s="70">
        <f t="shared" si="33"/>
        <v>0</v>
      </c>
      <c r="M72" s="70">
        <f t="shared" si="33"/>
        <v>0</v>
      </c>
      <c r="N72" s="70">
        <f t="shared" si="33"/>
        <v>0</v>
      </c>
      <c r="O72" s="70">
        <f t="shared" si="33"/>
        <v>0</v>
      </c>
      <c r="P72" s="70">
        <f t="shared" si="33"/>
        <v>0</v>
      </c>
      <c r="Q72" s="70">
        <f t="shared" si="33"/>
        <v>0</v>
      </c>
      <c r="R72" s="70">
        <f>IF(OR(ISERROR(R70),ROUND(R70-R44,4)&lt;&gt;0),1,0)</f>
        <v>0</v>
      </c>
      <c r="S72" s="70">
        <f t="shared" ref="S72:X72" si="34">IF(OR(ISERROR(S70),ROUND(S70-S44,4)&lt;&gt;0),1,0)</f>
        <v>0</v>
      </c>
      <c r="T72" s="70">
        <f t="shared" si="34"/>
        <v>0</v>
      </c>
      <c r="U72" s="70">
        <f t="shared" si="34"/>
        <v>0</v>
      </c>
      <c r="V72" s="70">
        <f t="shared" si="34"/>
        <v>0</v>
      </c>
      <c r="W72" s="70">
        <f t="shared" si="34"/>
        <v>0</v>
      </c>
      <c r="X72" s="70">
        <f t="shared" si="34"/>
        <v>0</v>
      </c>
      <c r="Z72" s="70"/>
      <c r="AA72" s="70"/>
    </row>
    <row r="74" spans="1:31" s="4" customFormat="1" ht="15" x14ac:dyDescent="0.35">
      <c r="B74" s="4" t="s">
        <v>1204</v>
      </c>
    </row>
    <row r="76" spans="1:31" s="13" customFormat="1" ht="14.1" x14ac:dyDescent="0.35">
      <c r="C76" s="13" t="s">
        <v>623</v>
      </c>
    </row>
    <row r="77" spans="1:31" s="6" customFormat="1" ht="11.25" customHeight="1" x14ac:dyDescent="0.35"/>
    <row r="78" spans="1:31" s="6" customFormat="1" ht="11.25" customHeight="1" x14ac:dyDescent="0.35">
      <c r="D78" s="73" t="s">
        <v>626</v>
      </c>
    </row>
    <row r="79" spans="1:31" s="6" customFormat="1" ht="11.25" customHeight="1" x14ac:dyDescent="0.35">
      <c r="D79" s="79" t="s">
        <v>627</v>
      </c>
    </row>
    <row r="80" spans="1:31" s="6" customFormat="1" ht="11.25" customHeight="1" x14ac:dyDescent="0.35"/>
    <row r="81" spans="1:30" ht="12.3" x14ac:dyDescent="0.35">
      <c r="D81" s="73" t="s">
        <v>1691</v>
      </c>
      <c r="E81" s="64" t="str">
        <f>Lookup!E$20</f>
        <v>Source</v>
      </c>
      <c r="F81" s="64" t="str">
        <f>Lookup!F$20</f>
        <v>Unit</v>
      </c>
      <c r="G81" s="64" t="str">
        <f>Lookup!G$20</f>
        <v>Basis</v>
      </c>
      <c r="H81" s="64" t="str">
        <f>Lookup!H$20</f>
        <v>Timing</v>
      </c>
      <c r="I81" s="64" t="str">
        <f>'2.1'!I$10</f>
        <v>RY09</v>
      </c>
      <c r="J81" s="64" t="str">
        <f>'2.1'!J$10</f>
        <v>RY10</v>
      </c>
      <c r="K81" s="64" t="str">
        <f>'2.1'!K$10</f>
        <v>RY11</v>
      </c>
      <c r="L81" s="64" t="str">
        <f>'2.1'!L$10</f>
        <v>RY12</v>
      </c>
      <c r="M81" s="64" t="str">
        <f>'2.1'!M$10</f>
        <v>RY13</v>
      </c>
      <c r="N81" s="64" t="str">
        <f>'2.1'!N$10</f>
        <v>RY14</v>
      </c>
      <c r="O81" s="96" t="str">
        <f>'2.1'!O$10</f>
        <v>RY15</v>
      </c>
      <c r="P81" s="64" t="str">
        <f>'2.1'!P$10</f>
        <v>RY16</v>
      </c>
      <c r="Q81" s="64" t="str">
        <f>'2.1'!Q$10</f>
        <v>RY17</v>
      </c>
      <c r="R81" s="64" t="str">
        <f>'2.1'!R$10</f>
        <v>RY18</v>
      </c>
      <c r="S81" s="88" t="str">
        <f>'2.1'!S$10</f>
        <v>RY19</v>
      </c>
      <c r="T81" s="64" t="str">
        <f>'2.1'!T$10</f>
        <v>RY20</v>
      </c>
      <c r="U81" s="64" t="str">
        <f>'2.1'!U$10</f>
        <v>RY21</v>
      </c>
      <c r="V81" s="64" t="str">
        <f>'2.1'!V$10</f>
        <v>RY22</v>
      </c>
      <c r="W81" s="64" t="str">
        <f>'2.1'!W$10</f>
        <v>RY23</v>
      </c>
      <c r="X81" s="64" t="str">
        <f>'2.1'!X$10</f>
        <v>RY24</v>
      </c>
      <c r="Z81" s="72" t="str">
        <f t="shared" ref="Z81:AD81" si="35">Z$10</f>
        <v>RY17 %</v>
      </c>
      <c r="AA81" s="72" t="str">
        <f t="shared" si="35"/>
        <v>RY15-RY17 Avg</v>
      </c>
      <c r="AB81" s="72" t="str">
        <f t="shared" si="35"/>
        <v>Custom %</v>
      </c>
      <c r="AD81" s="72" t="str">
        <f t="shared" si="35"/>
        <v>Selected</v>
      </c>
    </row>
    <row r="82" spans="1:30" x14ac:dyDescent="0.35">
      <c r="I82" s="6"/>
      <c r="O82" s="97"/>
      <c r="P82" s="91"/>
      <c r="Q82" s="91"/>
      <c r="R82" s="91"/>
      <c r="S82" s="165"/>
      <c r="T82" s="166"/>
    </row>
    <row r="83" spans="1:30" ht="12.3" x14ac:dyDescent="0.35">
      <c r="D83" s="15" t="s">
        <v>1207</v>
      </c>
      <c r="E83" s="75" t="s">
        <v>287</v>
      </c>
      <c r="F83" s="75" t="str">
        <f t="shared" ref="F83:F84" si="36">Dollars</f>
        <v>Dollars</v>
      </c>
      <c r="G83" s="75" t="str">
        <f t="shared" ref="G83:G84" si="37">Nominal</f>
        <v>Nominal</v>
      </c>
      <c r="H83" s="75" t="str">
        <f t="shared" ref="H83:H84" si="38">Mid_year</f>
        <v>Mid year</v>
      </c>
      <c r="I83" s="171">
        <v>147864.80158338245</v>
      </c>
      <c r="J83" s="171">
        <v>147864.80158338245</v>
      </c>
      <c r="K83" s="171">
        <v>147864.80158338245</v>
      </c>
      <c r="L83" s="171">
        <v>153508.49630030544</v>
      </c>
      <c r="M83" s="171">
        <v>162538.40784738222</v>
      </c>
      <c r="N83" s="172">
        <v>216763.6712235201</v>
      </c>
      <c r="O83" s="173">
        <v>140092.51053229443</v>
      </c>
      <c r="P83" s="174">
        <v>170544.22166131643</v>
      </c>
      <c r="Q83" s="172">
        <v>167267.93719704027</v>
      </c>
      <c r="R83" s="164"/>
      <c r="S83" s="167"/>
      <c r="T83" s="168"/>
      <c r="U83" s="108"/>
      <c r="V83" s="108"/>
      <c r="W83" s="108"/>
      <c r="X83" s="108"/>
      <c r="Z83" s="85">
        <f>IF(Q$84=0,0,Q83/Q$84)</f>
        <v>2.4606910741508466E-3</v>
      </c>
      <c r="AA83" s="85">
        <f>IF(AVERAGE(O$84:Q$84)=0,0,
AVERAGE(O83:Q83)/AVERAGE(O$84:Q$84))</f>
        <v>2.1331775365529722E-3</v>
      </c>
      <c r="AB83" s="226">
        <v>0</v>
      </c>
      <c r="AD83" s="85">
        <f>IFERROR(INDEX(Z83:AB83,,MATCH(D$79,$Z$10:$AB$10,0)),"N/A")</f>
        <v>2.4606910741508466E-3</v>
      </c>
    </row>
    <row r="84" spans="1:30" ht="12.3" x14ac:dyDescent="0.35">
      <c r="D84" s="15" t="s">
        <v>1591</v>
      </c>
      <c r="E84" s="75" t="s">
        <v>287</v>
      </c>
      <c r="F84" s="75" t="str">
        <f t="shared" si="36"/>
        <v>Dollars</v>
      </c>
      <c r="G84" s="75" t="str">
        <f t="shared" si="37"/>
        <v>Nominal</v>
      </c>
      <c r="H84" s="75" t="str">
        <f t="shared" si="38"/>
        <v>Mid year</v>
      </c>
      <c r="I84" s="227">
        <f>'2.1'!I135</f>
        <v>73308318.479488507</v>
      </c>
      <c r="J84" s="227">
        <f>'2.1'!J135</f>
        <v>68685024.600328282</v>
      </c>
      <c r="K84" s="227">
        <f>'2.1'!K135</f>
        <v>80716874.554579765</v>
      </c>
      <c r="L84" s="227">
        <f>'2.1'!L135</f>
        <v>92727673.203106478</v>
      </c>
      <c r="M84" s="227">
        <f>'2.1'!M135</f>
        <v>92614529.957470477</v>
      </c>
      <c r="N84" s="1874">
        <f>'2.1'!N135</f>
        <v>82519016.653248996</v>
      </c>
      <c r="O84" s="241">
        <f>'2.1'!O135</f>
        <v>74656257.222434476</v>
      </c>
      <c r="P84" s="227">
        <f>'2.1'!P135</f>
        <v>81401917.411200732</v>
      </c>
      <c r="Q84" s="1874">
        <f>'2.1'!Q135</f>
        <v>67976000.300957054</v>
      </c>
      <c r="R84" s="164"/>
      <c r="S84" s="167"/>
      <c r="T84" s="168"/>
      <c r="U84" s="108"/>
      <c r="V84" s="108"/>
      <c r="W84" s="108"/>
      <c r="X84" s="108"/>
    </row>
    <row r="85" spans="1:30" x14ac:dyDescent="0.35">
      <c r="O85" s="97"/>
      <c r="P85" s="91"/>
      <c r="Q85" s="91"/>
      <c r="R85" s="91"/>
      <c r="S85" s="89"/>
      <c r="T85" s="91"/>
    </row>
    <row r="86" spans="1:30" s="6" customFormat="1" ht="11.25" customHeight="1" x14ac:dyDescent="0.35">
      <c r="A86" s="70">
        <f>IF(SUM($I86:$AD86)&gt;0,1,0)</f>
        <v>0</v>
      </c>
      <c r="D86" s="15" t="s">
        <v>139</v>
      </c>
      <c r="I86" s="70">
        <v>0</v>
      </c>
      <c r="J86" s="70">
        <v>0</v>
      </c>
      <c r="K86" s="70">
        <v>0</v>
      </c>
      <c r="L86" s="70">
        <v>0</v>
      </c>
      <c r="M86" s="70">
        <v>0</v>
      </c>
      <c r="N86" s="70">
        <v>0</v>
      </c>
      <c r="O86" s="70">
        <v>0</v>
      </c>
      <c r="P86" s="70">
        <v>0</v>
      </c>
      <c r="Q86" s="70">
        <v>0</v>
      </c>
      <c r="R86" s="70">
        <v>0</v>
      </c>
      <c r="S86" s="70">
        <v>0</v>
      </c>
      <c r="T86" s="70">
        <v>0</v>
      </c>
      <c r="U86" s="70">
        <v>0</v>
      </c>
      <c r="V86" s="70">
        <v>0</v>
      </c>
      <c r="W86" s="70">
        <v>0</v>
      </c>
      <c r="X86" s="70">
        <v>0</v>
      </c>
      <c r="Z86" s="7"/>
      <c r="AA86" s="7"/>
      <c r="AB86" s="7"/>
      <c r="AC86" s="7"/>
      <c r="AD86" s="7"/>
    </row>
    <row r="88" spans="1:30" s="13" customFormat="1" ht="14.1" x14ac:dyDescent="0.35">
      <c r="C88" s="13" t="s">
        <v>63</v>
      </c>
    </row>
    <row r="90" spans="1:30" ht="12.3" x14ac:dyDescent="0.35">
      <c r="D90" s="1862" t="s">
        <v>1651</v>
      </c>
    </row>
    <row r="91" spans="1:30" ht="12.6" x14ac:dyDescent="0.35">
      <c r="D91" s="1861" t="s">
        <v>1707</v>
      </c>
    </row>
    <row r="93" spans="1:30" ht="12.3" x14ac:dyDescent="0.35">
      <c r="D93" s="73" t="s">
        <v>132</v>
      </c>
      <c r="E93" s="64" t="str">
        <f>Lookup!E$20</f>
        <v>Source</v>
      </c>
      <c r="F93" s="64" t="str">
        <f>Lookup!F$20</f>
        <v>Unit</v>
      </c>
      <c r="G93" s="64" t="str">
        <f>Lookup!G$20</f>
        <v>Basis</v>
      </c>
      <c r="H93" s="64" t="str">
        <f>Lookup!H$20</f>
        <v>Timing</v>
      </c>
      <c r="I93" s="88" t="str">
        <f t="shared" ref="I93:X93" si="39">I$10</f>
        <v>RY09</v>
      </c>
      <c r="J93" s="64" t="str">
        <f t="shared" si="39"/>
        <v>RY10</v>
      </c>
      <c r="K93" s="64" t="str">
        <f t="shared" si="39"/>
        <v>RY11</v>
      </c>
      <c r="L93" s="64" t="str">
        <f t="shared" si="39"/>
        <v>RY12</v>
      </c>
      <c r="M93" s="64" t="str">
        <f t="shared" si="39"/>
        <v>RY13</v>
      </c>
      <c r="N93" s="88" t="str">
        <f t="shared" si="39"/>
        <v>RY14</v>
      </c>
      <c r="O93" s="64" t="str">
        <f t="shared" si="39"/>
        <v>RY15</v>
      </c>
      <c r="P93" s="64" t="str">
        <f t="shared" si="39"/>
        <v>RY16</v>
      </c>
      <c r="Q93" s="64" t="str">
        <f t="shared" si="39"/>
        <v>RY17</v>
      </c>
      <c r="R93" s="64" t="str">
        <f t="shared" si="39"/>
        <v>RY18</v>
      </c>
      <c r="S93" s="88" t="str">
        <f t="shared" si="39"/>
        <v>RY19</v>
      </c>
      <c r="T93" s="64" t="str">
        <f t="shared" si="39"/>
        <v>RY20</v>
      </c>
      <c r="U93" s="64" t="str">
        <f t="shared" si="39"/>
        <v>RY21</v>
      </c>
      <c r="V93" s="64" t="str">
        <f t="shared" si="39"/>
        <v>RY22</v>
      </c>
      <c r="W93" s="64" t="str">
        <f t="shared" si="39"/>
        <v>RY23</v>
      </c>
      <c r="X93" s="64" t="str">
        <f t="shared" si="39"/>
        <v>RY24</v>
      </c>
      <c r="Z93" s="70"/>
      <c r="AA93" s="70"/>
    </row>
    <row r="94" spans="1:30" x14ac:dyDescent="0.35">
      <c r="I94" s="93"/>
      <c r="N94" s="89"/>
      <c r="S94" s="89"/>
      <c r="Z94" s="70"/>
      <c r="AA94" s="70"/>
    </row>
    <row r="95" spans="1:30" ht="12.3" x14ac:dyDescent="0.35">
      <c r="D95" s="15" t="s">
        <v>1573</v>
      </c>
      <c r="E95" s="75" t="s">
        <v>291</v>
      </c>
      <c r="F95" s="75" t="str">
        <f>Dollars</f>
        <v>Dollars</v>
      </c>
      <c r="G95" s="75" t="str">
        <f>Real2019</f>
        <v>Real $2019</v>
      </c>
      <c r="H95" s="75" t="str">
        <f>End_year</f>
        <v>End year</v>
      </c>
      <c r="I95" s="224"/>
      <c r="J95" s="223"/>
      <c r="K95" s="223"/>
      <c r="L95" s="223"/>
      <c r="M95" s="223"/>
      <c r="N95" s="224"/>
      <c r="O95" s="223"/>
      <c r="P95" s="223"/>
      <c r="Q95" s="223"/>
      <c r="R95" s="227">
        <f>'2.1'!R158</f>
        <v>75793555.074662954</v>
      </c>
      <c r="S95" s="228">
        <f>'2.1'!S158</f>
        <v>75793555.074662954</v>
      </c>
      <c r="T95" s="241">
        <f>'2.1'!T158</f>
        <v>66045886.352030881</v>
      </c>
      <c r="U95" s="227">
        <f>'2.1'!U158</f>
        <v>66948958.835068576</v>
      </c>
      <c r="V95" s="227">
        <f>'2.1'!V158</f>
        <v>67954893.909528837</v>
      </c>
      <c r="W95" s="227">
        <f>'2.1'!W158</f>
        <v>68783794.121552527</v>
      </c>
      <c r="X95" s="228">
        <f>'2.1'!X158</f>
        <v>69517568.957104892</v>
      </c>
      <c r="Z95" s="70"/>
      <c r="AA95" s="70"/>
    </row>
    <row r="96" spans="1:30" ht="12.3" x14ac:dyDescent="0.35">
      <c r="D96" s="15"/>
      <c r="E96" s="75"/>
      <c r="F96" s="75"/>
      <c r="G96" s="75"/>
      <c r="H96" s="75"/>
      <c r="I96" s="233"/>
      <c r="N96" s="89"/>
      <c r="R96" s="75"/>
      <c r="S96" s="233"/>
      <c r="T96" s="75"/>
      <c r="U96" s="75"/>
      <c r="V96" s="75"/>
      <c r="W96" s="75"/>
      <c r="X96" s="75"/>
      <c r="Y96" s="75"/>
      <c r="Z96" s="70"/>
      <c r="AA96" s="70"/>
      <c r="AB96" s="75"/>
      <c r="AC96" s="75"/>
    </row>
    <row r="97" spans="2:31" ht="12.3" x14ac:dyDescent="0.35">
      <c r="D97" s="74" t="s">
        <v>133</v>
      </c>
      <c r="E97" s="67" t="s">
        <v>134</v>
      </c>
      <c r="F97" s="67" t="str">
        <f t="shared" ref="F97" si="40">Dollars</f>
        <v>Dollars</v>
      </c>
      <c r="G97" s="67" t="str">
        <f t="shared" ref="G97" si="41">Real2019</f>
        <v>Real $2019</v>
      </c>
      <c r="H97" s="67" t="str">
        <f t="shared" ref="H97" si="42">Mid_year</f>
        <v>Mid year</v>
      </c>
      <c r="I97" s="177">
        <f t="shared" ref="I97:X97" si="43">SUM(I95:I95)</f>
        <v>0</v>
      </c>
      <c r="J97" s="175">
        <f t="shared" si="43"/>
        <v>0</v>
      </c>
      <c r="K97" s="175">
        <f t="shared" si="43"/>
        <v>0</v>
      </c>
      <c r="L97" s="175">
        <f t="shared" si="43"/>
        <v>0</v>
      </c>
      <c r="M97" s="175">
        <f t="shared" si="43"/>
        <v>0</v>
      </c>
      <c r="N97" s="177">
        <f t="shared" si="43"/>
        <v>0</v>
      </c>
      <c r="O97" s="175">
        <f t="shared" si="43"/>
        <v>0</v>
      </c>
      <c r="P97" s="175">
        <f t="shared" si="43"/>
        <v>0</v>
      </c>
      <c r="Q97" s="175">
        <f t="shared" si="43"/>
        <v>0</v>
      </c>
      <c r="R97" s="175">
        <f t="shared" si="43"/>
        <v>75793555.074662954</v>
      </c>
      <c r="S97" s="177">
        <f t="shared" si="43"/>
        <v>75793555.074662954</v>
      </c>
      <c r="T97" s="175">
        <f t="shared" si="43"/>
        <v>66045886.352030881</v>
      </c>
      <c r="U97" s="175">
        <f t="shared" si="43"/>
        <v>66948958.835068576</v>
      </c>
      <c r="V97" s="175">
        <f t="shared" si="43"/>
        <v>67954893.909528837</v>
      </c>
      <c r="W97" s="175">
        <f t="shared" si="43"/>
        <v>68783794.121552527</v>
      </c>
      <c r="X97" s="175">
        <f t="shared" si="43"/>
        <v>69517568.957104892</v>
      </c>
      <c r="Z97" s="70"/>
      <c r="AA97" s="70"/>
    </row>
    <row r="98" spans="2:31" x14ac:dyDescent="0.35">
      <c r="Z98" s="70"/>
      <c r="AA98" s="70"/>
    </row>
    <row r="99" spans="2:31" ht="12.3" x14ac:dyDescent="0.35">
      <c r="C99" s="6"/>
      <c r="D99" s="73" t="s">
        <v>1207</v>
      </c>
      <c r="E99" s="64" t="s">
        <v>65</v>
      </c>
      <c r="F99" s="64" t="s">
        <v>66</v>
      </c>
      <c r="G99" s="64" t="s">
        <v>67</v>
      </c>
      <c r="H99" s="64" t="s">
        <v>68</v>
      </c>
      <c r="I99" s="64" t="str">
        <f>Capex_Historical!K$10</f>
        <v>RY09</v>
      </c>
      <c r="J99" s="96" t="str">
        <f>Capex_Historical!L$10</f>
        <v>RY10</v>
      </c>
      <c r="K99" s="64" t="str">
        <f>Capex_Historical!M$10</f>
        <v>RY11</v>
      </c>
      <c r="L99" s="64" t="str">
        <f>Capex_Historical!N$10</f>
        <v>RY12</v>
      </c>
      <c r="M99" s="64" t="str">
        <f>Capex_Historical!O$10</f>
        <v>RY13</v>
      </c>
      <c r="N99" s="88" t="str">
        <f>Capex_Historical!P$10</f>
        <v>RY14</v>
      </c>
      <c r="O99" s="96" t="str">
        <f>Capex_Historical!Q$10</f>
        <v>RY15</v>
      </c>
      <c r="P99" s="64" t="str">
        <f>Capex_Historical!R$10</f>
        <v>RY16</v>
      </c>
      <c r="Q99" s="64" t="str">
        <f>Capex_Historical!S$10</f>
        <v>RY17</v>
      </c>
      <c r="R99" s="64" t="str">
        <f>Capex_Historical!T$10</f>
        <v>RY18</v>
      </c>
      <c r="S99" s="88" t="str">
        <f>Capex_Historical!U$10</f>
        <v>RY19</v>
      </c>
      <c r="T99" s="64" t="str">
        <f>Capex_Historical!V$10</f>
        <v>RY20</v>
      </c>
      <c r="U99" s="64" t="str">
        <f>Capex_Historical!W$10</f>
        <v>RY21</v>
      </c>
      <c r="V99" s="64" t="str">
        <f>Capex_Historical!X$10</f>
        <v>RY22</v>
      </c>
      <c r="W99" s="64" t="str">
        <f>Capex_Historical!Y$10</f>
        <v>RY23</v>
      </c>
      <c r="X99" s="88" t="str">
        <f>Capex_Historical!Z$10</f>
        <v>RY24</v>
      </c>
      <c r="Z99" s="70"/>
      <c r="AA99" s="70"/>
      <c r="AE99" s="6"/>
    </row>
    <row r="100" spans="2:31" x14ac:dyDescent="0.35">
      <c r="C100" s="6"/>
      <c r="J100" s="97"/>
      <c r="K100" s="91"/>
      <c r="L100" s="91"/>
      <c r="M100" s="91"/>
      <c r="N100" s="89"/>
      <c r="O100" s="97"/>
      <c r="P100" s="91"/>
      <c r="Q100" s="91"/>
      <c r="R100" s="91"/>
      <c r="S100" s="89"/>
      <c r="T100" s="91"/>
      <c r="U100" s="91"/>
      <c r="V100" s="91"/>
      <c r="W100" s="91"/>
      <c r="X100" s="89"/>
      <c r="Z100" s="70"/>
      <c r="AA100" s="70"/>
      <c r="AE100" s="6"/>
    </row>
    <row r="101" spans="2:31" ht="12.75" customHeight="1" x14ac:dyDescent="0.35">
      <c r="C101" s="6"/>
      <c r="D101" s="15" t="str">
        <f>D83</f>
        <v>Opex for high voltage customers</v>
      </c>
      <c r="E101" s="75" t="s">
        <v>134</v>
      </c>
      <c r="F101" s="75" t="str">
        <f t="shared" ref="F101" si="44">Dollars</f>
        <v>Dollars</v>
      </c>
      <c r="G101" s="75" t="str">
        <f t="shared" ref="G101" si="45">Real2019</f>
        <v>Real $2019</v>
      </c>
      <c r="H101" s="75" t="str">
        <f t="shared" ref="H101" si="46">End_year</f>
        <v>End year</v>
      </c>
      <c r="I101" s="224"/>
      <c r="J101" s="223"/>
      <c r="K101" s="223"/>
      <c r="L101" s="223"/>
      <c r="M101" s="223"/>
      <c r="N101" s="224"/>
      <c r="O101" s="223"/>
      <c r="P101" s="223"/>
      <c r="Q101" s="223"/>
      <c r="R101" s="229">
        <f t="shared" ref="R101:X101" si="47">R$97*$AD83</f>
        <v>186504.52445038373</v>
      </c>
      <c r="S101" s="230">
        <f t="shared" si="47"/>
        <v>186504.52445038373</v>
      </c>
      <c r="T101" s="231">
        <f t="shared" si="47"/>
        <v>162518.52303082362</v>
      </c>
      <c r="U101" s="229">
        <f t="shared" si="47"/>
        <v>164740.70542914572</v>
      </c>
      <c r="V101" s="229">
        <f t="shared" si="47"/>
        <v>167216.00088804532</v>
      </c>
      <c r="W101" s="229">
        <f t="shared" si="47"/>
        <v>169255.66824113377</v>
      </c>
      <c r="X101" s="230">
        <f t="shared" si="47"/>
        <v>171061.26142941398</v>
      </c>
      <c r="Z101" s="70"/>
      <c r="AA101" s="70"/>
      <c r="AE101" s="6"/>
    </row>
    <row r="102" spans="2:31" x14ac:dyDescent="0.35">
      <c r="C102" s="6"/>
      <c r="Z102" s="70"/>
      <c r="AA102" s="70"/>
    </row>
    <row r="103" spans="2:31" ht="12.3" x14ac:dyDescent="0.35">
      <c r="C103" s="6"/>
      <c r="D103" s="74" t="str">
        <f>"Total "&amp;D99</f>
        <v>Total Opex for high voltage customers</v>
      </c>
      <c r="E103" s="67" t="s">
        <v>134</v>
      </c>
      <c r="F103" s="67" t="str">
        <f>F101</f>
        <v>Dollars</v>
      </c>
      <c r="G103" s="67" t="str">
        <f>G101</f>
        <v>Real $2019</v>
      </c>
      <c r="H103" s="67" t="str">
        <f>H101</f>
        <v>End year</v>
      </c>
      <c r="I103" s="177">
        <f t="shared" ref="I103:X103" si="48">SUM(I101:I101)</f>
        <v>0</v>
      </c>
      <c r="J103" s="175">
        <f t="shared" si="48"/>
        <v>0</v>
      </c>
      <c r="K103" s="175">
        <f t="shared" si="48"/>
        <v>0</v>
      </c>
      <c r="L103" s="175">
        <f t="shared" si="48"/>
        <v>0</v>
      </c>
      <c r="M103" s="175">
        <f t="shared" si="48"/>
        <v>0</v>
      </c>
      <c r="N103" s="175">
        <f t="shared" si="48"/>
        <v>0</v>
      </c>
      <c r="O103" s="176">
        <f t="shared" si="48"/>
        <v>0</v>
      </c>
      <c r="P103" s="175">
        <f t="shared" si="48"/>
        <v>0</v>
      </c>
      <c r="Q103" s="175">
        <f t="shared" si="48"/>
        <v>0</v>
      </c>
      <c r="R103" s="175">
        <f t="shared" si="48"/>
        <v>186504.52445038373</v>
      </c>
      <c r="S103" s="177">
        <f t="shared" si="48"/>
        <v>186504.52445038373</v>
      </c>
      <c r="T103" s="175">
        <f t="shared" si="48"/>
        <v>162518.52303082362</v>
      </c>
      <c r="U103" s="175">
        <f t="shared" si="48"/>
        <v>164740.70542914572</v>
      </c>
      <c r="V103" s="175">
        <f t="shared" si="48"/>
        <v>167216.00088804532</v>
      </c>
      <c r="W103" s="175">
        <f t="shared" si="48"/>
        <v>169255.66824113377</v>
      </c>
      <c r="X103" s="175">
        <f t="shared" si="48"/>
        <v>171061.26142941398</v>
      </c>
      <c r="Z103" s="70"/>
      <c r="AA103" s="70"/>
    </row>
    <row r="105" spans="2:31" s="4" customFormat="1" ht="15" x14ac:dyDescent="0.35">
      <c r="B105" s="4" t="s">
        <v>33</v>
      </c>
    </row>
  </sheetData>
  <conditionalFormatting sqref="B2">
    <cfRule type="cellIs" dxfId="865" priority="1" operator="notEqual">
      <formula>"No Errors Found"</formula>
    </cfRule>
  </conditionalFormatting>
  <dataValidations disablePrompts="1" count="1">
    <dataValidation type="list" allowBlank="1" showInputMessage="1" showErrorMessage="1" sqref="D21 D79" xr:uid="{00000000-0002-0000-1400-000000000000}">
      <formula1>$Z$10:$AC$10</formula1>
    </dataValidation>
  </dataValidations>
  <pageMargins left="0.70866141732283472" right="0.70866141732283472" top="0.74803149606299213" bottom="0.74803149606299213" header="0.31496062992125984" footer="0.31496062992125984"/>
  <pageSetup paperSize="9" scale="44" fitToHeight="1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59999389629810485"/>
    <pageSetUpPr fitToPage="1"/>
  </sheetPr>
  <dimension ref="A1:AD118"/>
  <sheetViews>
    <sheetView showGridLines="0" zoomScaleNormal="100"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33203125" defaultRowHeight="10.199999999999999" outlineLevelRow="1" x14ac:dyDescent="0.35"/>
  <cols>
    <col min="1" max="1" width="3.33203125" style="7" customWidth="1"/>
    <col min="2" max="2" width="2.796875" style="7" customWidth="1"/>
    <col min="3" max="3" width="3.796875" style="7" customWidth="1"/>
    <col min="4" max="4" width="91.46484375" style="7" customWidth="1"/>
    <col min="5" max="5" width="11.796875" style="7" customWidth="1"/>
    <col min="6" max="6" width="9.1328125" style="7" customWidth="1"/>
    <col min="7" max="7" width="12" style="7" customWidth="1"/>
    <col min="8" max="8" width="10" style="7" customWidth="1"/>
    <col min="9" max="24" width="14.796875" style="7" customWidth="1"/>
    <col min="25" max="25" width="9.33203125" style="7"/>
    <col min="26" max="28" width="17.796875" style="7" customWidth="1"/>
    <col min="29" max="29" width="3.796875" style="7" customWidth="1"/>
    <col min="30" max="30" width="16.796875" style="7" customWidth="1"/>
    <col min="31" max="16384" width="9.33203125" style="7"/>
  </cols>
  <sheetData>
    <row r="1" spans="1:30" ht="18.899999999999999" x14ac:dyDescent="0.35">
      <c r="A1" s="70">
        <f>IF(SUM($A11:$A118)&gt;0,1,0)</f>
        <v>0</v>
      </c>
      <c r="B1" s="5" t="s">
        <v>1621</v>
      </c>
    </row>
    <row r="2" spans="1:30" x14ac:dyDescent="0.35">
      <c r="B2" s="18" t="str">
        <f>Title_Msg</f>
        <v>No Errors Found</v>
      </c>
    </row>
    <row r="3" spans="1:30" x14ac:dyDescent="0.35">
      <c r="B3" s="55" t="str">
        <f>TOC!B1</f>
        <v>Table of Contents</v>
      </c>
      <c r="C3" s="49"/>
      <c r="D3" s="49"/>
    </row>
    <row r="4" spans="1:30" ht="12.3" x14ac:dyDescent="0.35">
      <c r="B4" s="46" t="str">
        <f>Model_Name</f>
        <v>Rest RIN Population Model - Power and Water Corporation (PWC)</v>
      </c>
    </row>
    <row r="5" spans="1:30" ht="12.3" hidden="1" outlineLevel="1" x14ac:dyDescent="0.35">
      <c r="B5" s="15" t="str">
        <f>Lookup!B15</f>
        <v>Period Start Date</v>
      </c>
      <c r="O5" s="61">
        <f>Lookup!J15</f>
        <v>41821</v>
      </c>
      <c r="P5" s="61">
        <f>Lookup!K15</f>
        <v>42186</v>
      </c>
      <c r="Q5" s="61">
        <f>Lookup!L15</f>
        <v>42552</v>
      </c>
      <c r="R5" s="61">
        <f>Lookup!M15</f>
        <v>42917</v>
      </c>
      <c r="S5" s="61">
        <f>Lookup!N15</f>
        <v>43282</v>
      </c>
      <c r="T5" s="61">
        <f>Lookup!O15</f>
        <v>43647</v>
      </c>
      <c r="U5" s="61">
        <f>Lookup!P15</f>
        <v>44013</v>
      </c>
      <c r="V5" s="61">
        <f>Lookup!Q15</f>
        <v>44378</v>
      </c>
      <c r="W5" s="61">
        <f>Lookup!R15</f>
        <v>44743</v>
      </c>
      <c r="X5" s="61">
        <f>Lookup!S15</f>
        <v>45108</v>
      </c>
    </row>
    <row r="6" spans="1:30" ht="12.3" hidden="1" outlineLevel="1" x14ac:dyDescent="0.35">
      <c r="B6" s="15" t="str">
        <f>Lookup!B16</f>
        <v>Period End Date</v>
      </c>
      <c r="O6" s="61">
        <f>Lookup!J16</f>
        <v>42185</v>
      </c>
      <c r="P6" s="61">
        <f>Lookup!K16</f>
        <v>42551</v>
      </c>
      <c r="Q6" s="61">
        <f>Lookup!L16</f>
        <v>42916</v>
      </c>
      <c r="R6" s="61">
        <f>Lookup!M16</f>
        <v>43281</v>
      </c>
      <c r="S6" s="61">
        <f>Lookup!N16</f>
        <v>43646</v>
      </c>
      <c r="T6" s="61">
        <f>Lookup!O16</f>
        <v>44012</v>
      </c>
      <c r="U6" s="61">
        <f>Lookup!P16</f>
        <v>44377</v>
      </c>
      <c r="V6" s="61">
        <f>Lookup!Q16</f>
        <v>44742</v>
      </c>
      <c r="W6" s="61">
        <f>Lookup!R16</f>
        <v>45107</v>
      </c>
      <c r="X6" s="61">
        <f>Lookup!S16</f>
        <v>45473</v>
      </c>
    </row>
    <row r="7" spans="1:30" ht="12.3" hidden="1" outlineLevel="1" x14ac:dyDescent="0.35">
      <c r="B7" s="15" t="str">
        <f>Lookup!B17</f>
        <v>Period Counter</v>
      </c>
      <c r="O7" s="62">
        <f>Lookup!J17</f>
        <v>1</v>
      </c>
      <c r="P7" s="62">
        <f>Lookup!K17</f>
        <v>2</v>
      </c>
      <c r="Q7" s="62">
        <f>Lookup!L17</f>
        <v>3</v>
      </c>
      <c r="R7" s="62">
        <f>Lookup!M17</f>
        <v>4</v>
      </c>
      <c r="S7" s="62">
        <f>Lookup!N17</f>
        <v>5</v>
      </c>
      <c r="T7" s="62">
        <f>Lookup!O17</f>
        <v>6</v>
      </c>
      <c r="U7" s="62">
        <f>Lookup!P17</f>
        <v>7</v>
      </c>
      <c r="V7" s="62">
        <f>Lookup!Q17</f>
        <v>8</v>
      </c>
      <c r="W7" s="62">
        <f>Lookup!R17</f>
        <v>9</v>
      </c>
      <c r="X7" s="62">
        <f>Lookup!S17</f>
        <v>10</v>
      </c>
    </row>
    <row r="8" spans="1:30" ht="12.3" hidden="1" outlineLevel="1" x14ac:dyDescent="0.35">
      <c r="B8" s="15" t="str">
        <f>Lookup!B18</f>
        <v>Year</v>
      </c>
      <c r="O8" s="63">
        <f>Lookup!J18</f>
        <v>2015</v>
      </c>
      <c r="P8" s="63">
        <f>Lookup!K18</f>
        <v>2016</v>
      </c>
      <c r="Q8" s="63">
        <f>Lookup!L18</f>
        <v>2017</v>
      </c>
      <c r="R8" s="63">
        <f>Lookup!M18</f>
        <v>2018</v>
      </c>
      <c r="S8" s="63">
        <f>Lookup!N18</f>
        <v>2019</v>
      </c>
      <c r="T8" s="63">
        <f>Lookup!O18</f>
        <v>2020</v>
      </c>
      <c r="U8" s="63">
        <f>Lookup!P18</f>
        <v>2021</v>
      </c>
      <c r="V8" s="63">
        <f>Lookup!Q18</f>
        <v>2022</v>
      </c>
      <c r="W8" s="63">
        <f>Lookup!R18</f>
        <v>2023</v>
      </c>
      <c r="X8" s="63">
        <f>Lookup!S18</f>
        <v>2024</v>
      </c>
    </row>
    <row r="9" spans="1:30" ht="12.3" collapsed="1" x14ac:dyDescent="0.35">
      <c r="B9" s="15" t="str">
        <f>Lookup!B19</f>
        <v>Period Type</v>
      </c>
      <c r="I9" s="63" t="str">
        <f t="shared" ref="I9:N9" si="0">J9</f>
        <v>Actual</v>
      </c>
      <c r="J9" s="63" t="str">
        <f t="shared" si="0"/>
        <v>Actual</v>
      </c>
      <c r="K9" s="63" t="str">
        <f t="shared" si="0"/>
        <v>Actual</v>
      </c>
      <c r="L9" s="63" t="str">
        <f t="shared" si="0"/>
        <v>Actual</v>
      </c>
      <c r="M9" s="63" t="str">
        <f t="shared" si="0"/>
        <v>Actual</v>
      </c>
      <c r="N9" s="63" t="str">
        <f t="shared" si="0"/>
        <v>Actual</v>
      </c>
      <c r="O9" s="63" t="str">
        <f>Lookup!J19</f>
        <v>Actual</v>
      </c>
      <c r="P9" s="63" t="str">
        <f>Lookup!K19</f>
        <v>Actual</v>
      </c>
      <c r="Q9" s="63" t="str">
        <f>Lookup!L19</f>
        <v>Base Year</v>
      </c>
      <c r="R9" s="63" t="str">
        <f>Lookup!M19</f>
        <v>Forecast</v>
      </c>
      <c r="S9" s="63" t="str">
        <f>Lookup!N19</f>
        <v>Forecast</v>
      </c>
      <c r="T9" s="63" t="str">
        <f>Lookup!O19</f>
        <v>Forecast</v>
      </c>
      <c r="U9" s="63" t="str">
        <f>Lookup!P19</f>
        <v>Forecast</v>
      </c>
      <c r="V9" s="63" t="str">
        <f>Lookup!Q19</f>
        <v>Forecast</v>
      </c>
      <c r="W9" s="63" t="str">
        <f>Lookup!R19</f>
        <v>Forecast</v>
      </c>
      <c r="X9" s="63" t="str">
        <f>Lookup!S19</f>
        <v>Forecast</v>
      </c>
    </row>
    <row r="10" spans="1:30" ht="12.3" x14ac:dyDescent="0.35">
      <c r="B10" s="10" t="str">
        <f>Lookup!B20</f>
        <v>Regulatory Year</v>
      </c>
      <c r="E10" s="59" t="str">
        <f>Lookup!E20</f>
        <v>Source</v>
      </c>
      <c r="F10" s="59" t="str">
        <f>Lookup!F20</f>
        <v>Unit</v>
      </c>
      <c r="G10" s="59" t="str">
        <f>Lookup!G20</f>
        <v>Basis</v>
      </c>
      <c r="H10" s="59" t="str">
        <f>Lookup!H20</f>
        <v>Timing</v>
      </c>
      <c r="I10" s="59" t="s">
        <v>217</v>
      </c>
      <c r="J10" s="59" t="s">
        <v>216</v>
      </c>
      <c r="K10" s="59" t="s">
        <v>215</v>
      </c>
      <c r="L10" s="59" t="s">
        <v>214</v>
      </c>
      <c r="M10" s="59" t="s">
        <v>213</v>
      </c>
      <c r="N10" s="59" t="s">
        <v>212</v>
      </c>
      <c r="O10" s="59" t="str">
        <f>Lookup!J20</f>
        <v>RY15</v>
      </c>
      <c r="P10" s="59" t="str">
        <f>Lookup!K20</f>
        <v>RY16</v>
      </c>
      <c r="Q10" s="59" t="str">
        <f>Lookup!L20</f>
        <v>RY17</v>
      </c>
      <c r="R10" s="59" t="str">
        <f>Lookup!M20</f>
        <v>RY18</v>
      </c>
      <c r="S10" s="59" t="str">
        <f>Lookup!N20</f>
        <v>RY19</v>
      </c>
      <c r="T10" s="59" t="str">
        <f>Lookup!O20</f>
        <v>RY20</v>
      </c>
      <c r="U10" s="59" t="str">
        <f>Lookup!P20</f>
        <v>RY21</v>
      </c>
      <c r="V10" s="59" t="str">
        <f>Lookup!Q20</f>
        <v>RY22</v>
      </c>
      <c r="W10" s="59" t="str">
        <f>Lookup!R20</f>
        <v>RY23</v>
      </c>
      <c r="X10" s="59" t="str">
        <f>Lookup!S20</f>
        <v>RY24</v>
      </c>
      <c r="Z10" s="71" t="str">
        <f>Lookup!U20</f>
        <v>RY17 %</v>
      </c>
      <c r="AA10" s="59" t="str">
        <f>Lookup!V20</f>
        <v>RY15-RY17 Avg</v>
      </c>
      <c r="AB10" s="59" t="str">
        <f>Lookup!W20</f>
        <v>Custom %</v>
      </c>
      <c r="AC10" s="20" t="s">
        <v>35</v>
      </c>
      <c r="AD10" s="20" t="s">
        <v>625</v>
      </c>
    </row>
    <row r="11" spans="1:30" x14ac:dyDescent="0.35">
      <c r="B11" s="7" t="s">
        <v>209</v>
      </c>
    </row>
    <row r="12" spans="1:30" s="4" customFormat="1" ht="15" x14ac:dyDescent="0.35">
      <c r="B12" s="4" t="str">
        <f>CPI_Series_Inp!$C$24</f>
        <v>CPI Indexation Calculations</v>
      </c>
    </row>
    <row r="14" spans="1:30" ht="12.3" x14ac:dyDescent="0.35">
      <c r="D14" s="148" t="str">
        <f>CPI_Series_Inp!D32</f>
        <v>Real 2019 to Nominal</v>
      </c>
      <c r="E14" s="149" t="str">
        <f>CPI_Series_Inp!E32</f>
        <v>Calculated</v>
      </c>
      <c r="F14" s="136" t="str">
        <f>CPI_Series_Inp!F32</f>
        <v>Factor</v>
      </c>
      <c r="G14" s="136" t="str">
        <f>CPI_Series_Inp!G32</f>
        <v>N/A</v>
      </c>
      <c r="H14" s="136" t="str">
        <f>CPI_Series_Inp!H32</f>
        <v>N/A</v>
      </c>
      <c r="I14" s="223"/>
      <c r="J14" s="223"/>
      <c r="K14" s="223"/>
      <c r="L14" s="223"/>
      <c r="M14" s="223"/>
      <c r="N14" s="223"/>
      <c r="O14" s="159">
        <f>CPI_Series_Inp!J32</f>
        <v>0.92414709539685991</v>
      </c>
      <c r="P14" s="159">
        <f>CPI_Series_Inp!K32</f>
        <v>0.93585385884076477</v>
      </c>
      <c r="Q14" s="159">
        <f>CPI_Series_Inp!L32</f>
        <v>0.94968070361673007</v>
      </c>
      <c r="R14" s="159">
        <f>CPI_Series_Inp!M32</f>
        <v>0.9683594552339112</v>
      </c>
      <c r="S14" s="158">
        <f>CPI_Series_Inp!N32</f>
        <v>0.98893635286829751</v>
      </c>
      <c r="T14" s="161">
        <f>CPI_Series_Inp!O32</f>
        <v>1.0120517509373701</v>
      </c>
      <c r="U14" s="161">
        <f>CPI_Series_Inp!P32</f>
        <v>1.0365927373670369</v>
      </c>
      <c r="V14" s="161">
        <f>CPI_Series_Inp!Q32</f>
        <v>1.0617288119573469</v>
      </c>
      <c r="W14" s="161">
        <f>CPI_Series_Inp!R32</f>
        <v>1.0874744048502976</v>
      </c>
      <c r="X14" s="161">
        <f>CPI_Series_Inp!S32</f>
        <v>1.1138442961007426</v>
      </c>
    </row>
    <row r="16" spans="1:30" s="4" customFormat="1" ht="15" x14ac:dyDescent="0.35">
      <c r="B16" s="4" t="s">
        <v>1343</v>
      </c>
    </row>
    <row r="18" spans="3:30" s="13" customFormat="1" ht="14.1" x14ac:dyDescent="0.35">
      <c r="C18" s="13" t="s">
        <v>623</v>
      </c>
    </row>
    <row r="19" spans="3:30" s="6" customFormat="1" ht="11.25" customHeight="1" x14ac:dyDescent="0.35"/>
    <row r="20" spans="3:30" s="6" customFormat="1" ht="11.25" customHeight="1" x14ac:dyDescent="0.35">
      <c r="D20" s="73" t="s">
        <v>626</v>
      </c>
    </row>
    <row r="21" spans="3:30" s="6" customFormat="1" ht="11.25" customHeight="1" x14ac:dyDescent="0.35">
      <c r="D21" s="79" t="s">
        <v>627</v>
      </c>
    </row>
    <row r="22" spans="3:30" s="6" customFormat="1" ht="11.25" customHeight="1" x14ac:dyDescent="0.35"/>
    <row r="23" spans="3:30" ht="12.3" x14ac:dyDescent="0.35">
      <c r="D23" s="73" t="s">
        <v>1346</v>
      </c>
      <c r="E23" s="64" t="str">
        <f>Lookup!E$20</f>
        <v>Source</v>
      </c>
      <c r="F23" s="64" t="str">
        <f>Lookup!F$20</f>
        <v>Unit</v>
      </c>
      <c r="G23" s="64" t="str">
        <f>Lookup!G$20</f>
        <v>Basis</v>
      </c>
      <c r="H23" s="64" t="str">
        <f>Lookup!H$20</f>
        <v>Timing</v>
      </c>
      <c r="I23" s="64" t="str">
        <f>'2.1'!I$10</f>
        <v>RY09</v>
      </c>
      <c r="J23" s="64" t="str">
        <f>'2.1'!J$10</f>
        <v>RY10</v>
      </c>
      <c r="K23" s="64" t="str">
        <f>'2.1'!K$10</f>
        <v>RY11</v>
      </c>
      <c r="L23" s="64" t="str">
        <f>'2.1'!L$10</f>
        <v>RY12</v>
      </c>
      <c r="M23" s="64" t="str">
        <f>'2.1'!M$10</f>
        <v>RY13</v>
      </c>
      <c r="N23" s="64" t="str">
        <f>'2.1'!N$10</f>
        <v>RY14</v>
      </c>
      <c r="O23" s="96" t="str">
        <f>'2.1'!O$10</f>
        <v>RY15</v>
      </c>
      <c r="P23" s="64" t="str">
        <f>'2.1'!P$10</f>
        <v>RY16</v>
      </c>
      <c r="Q23" s="64" t="str">
        <f>'2.1'!Q$10</f>
        <v>RY17</v>
      </c>
      <c r="R23" s="64" t="str">
        <f>'2.1'!R$10</f>
        <v>RY18</v>
      </c>
      <c r="S23" s="88" t="str">
        <f>'2.1'!S$10</f>
        <v>RY19</v>
      </c>
      <c r="T23" s="64" t="str">
        <f>'2.1'!T$10</f>
        <v>RY20</v>
      </c>
      <c r="U23" s="64" t="str">
        <f>'2.1'!U$10</f>
        <v>RY21</v>
      </c>
      <c r="V23" s="64" t="str">
        <f>'2.1'!V$10</f>
        <v>RY22</v>
      </c>
      <c r="W23" s="64" t="str">
        <f>'2.1'!W$10</f>
        <v>RY23</v>
      </c>
      <c r="X23" s="64" t="str">
        <f>'2.1'!X$10</f>
        <v>RY24</v>
      </c>
      <c r="Z23" s="72" t="str">
        <f t="shared" ref="Z23:AD23" si="1">Z$10</f>
        <v>RY17 %</v>
      </c>
      <c r="AA23" s="72" t="str">
        <f t="shared" si="1"/>
        <v>RY15-RY17 Avg</v>
      </c>
      <c r="AB23" s="72" t="str">
        <f t="shared" si="1"/>
        <v>Custom %</v>
      </c>
      <c r="AD23" s="72" t="str">
        <f t="shared" si="1"/>
        <v>Selected</v>
      </c>
    </row>
    <row r="24" spans="3:30" x14ac:dyDescent="0.35">
      <c r="I24" s="6"/>
      <c r="O24" s="97"/>
      <c r="P24" s="91"/>
      <c r="Q24" s="91"/>
      <c r="R24" s="91"/>
      <c r="S24" s="165"/>
      <c r="T24" s="166"/>
    </row>
    <row r="25" spans="3:30" ht="12.3" x14ac:dyDescent="0.35">
      <c r="D25" s="15" t="s">
        <v>1348</v>
      </c>
      <c r="E25" s="75" t="s">
        <v>287</v>
      </c>
      <c r="F25" s="75" t="s">
        <v>1349</v>
      </c>
      <c r="G25" s="75" t="str">
        <f t="shared" ref="G25:G38" si="2">NA</f>
        <v>N/A</v>
      </c>
      <c r="H25" s="75" t="str">
        <f t="shared" ref="H25:H38" si="3">NA</f>
        <v>N/A</v>
      </c>
      <c r="I25" s="171">
        <v>1649.8988247354616</v>
      </c>
      <c r="J25" s="171">
        <v>1669.0525602038856</v>
      </c>
      <c r="K25" s="171">
        <v>1696.1070611969205</v>
      </c>
      <c r="L25" s="171">
        <v>1708.3777302702056</v>
      </c>
      <c r="M25" s="171">
        <v>1718.9074748922039</v>
      </c>
      <c r="N25" s="172">
        <v>1740.4317227222141</v>
      </c>
      <c r="O25" s="173">
        <v>1751.6502939588665</v>
      </c>
      <c r="P25" s="174">
        <v>1755.6690497398815</v>
      </c>
      <c r="Q25" s="172">
        <v>1755.6690497398815</v>
      </c>
      <c r="R25" s="164"/>
      <c r="S25" s="167"/>
      <c r="T25" s="168"/>
      <c r="U25" s="108"/>
      <c r="V25" s="108"/>
      <c r="W25" s="108"/>
      <c r="X25" s="108"/>
      <c r="Z25" s="85">
        <f>IF(Q$63=0,0,Q25/Q$63)</f>
        <v>0.21071390467609338</v>
      </c>
      <c r="AA25" s="85">
        <f>IF(AVERAGE(O$63:Q$63)=0,0,
AVERAGE(O25:Q25)/AVERAGE(O$63:Q$63))</f>
        <v>0.21142492952459138</v>
      </c>
      <c r="AB25" s="226">
        <v>0</v>
      </c>
      <c r="AD25" s="85">
        <f t="shared" ref="AD25" si="4">IFERROR(INDEX(Z25:AB25,,MATCH(D$21,$Z$10:$AB$10,0)),"N/A")</f>
        <v>0.21071390467609338</v>
      </c>
    </row>
    <row r="26" spans="3:30" ht="12.3" x14ac:dyDescent="0.35">
      <c r="D26" s="15" t="s">
        <v>1351</v>
      </c>
      <c r="E26" s="75" t="s">
        <v>287</v>
      </c>
      <c r="F26" s="75" t="s">
        <v>1349</v>
      </c>
      <c r="G26" s="75" t="str">
        <f t="shared" si="2"/>
        <v>N/A</v>
      </c>
      <c r="H26" s="75" t="str">
        <f t="shared" si="3"/>
        <v>N/A</v>
      </c>
      <c r="I26" s="171">
        <v>0</v>
      </c>
      <c r="J26" s="171">
        <v>0</v>
      </c>
      <c r="K26" s="171">
        <v>0</v>
      </c>
      <c r="L26" s="171">
        <v>0</v>
      </c>
      <c r="M26" s="171">
        <v>0</v>
      </c>
      <c r="N26" s="171">
        <v>0</v>
      </c>
      <c r="O26" s="171">
        <v>0</v>
      </c>
      <c r="P26" s="171">
        <v>0</v>
      </c>
      <c r="Q26" s="171">
        <v>0</v>
      </c>
      <c r="R26" s="164"/>
      <c r="S26" s="167"/>
      <c r="T26" s="168"/>
      <c r="U26" s="108"/>
      <c r="V26" s="108"/>
      <c r="W26" s="108"/>
      <c r="X26" s="108"/>
      <c r="Z26" s="85">
        <f t="shared" ref="Z26:Z38" si="5">IF(Q$63=0,0,Q26/Q$63)</f>
        <v>0</v>
      </c>
      <c r="AA26" s="85">
        <f t="shared" ref="AA26:AA38" si="6">IF(AVERAGE(O$63:Q$63)=0,0,
AVERAGE(O26:Q26)/AVERAGE(O$63:Q$63))</f>
        <v>0</v>
      </c>
      <c r="AB26" s="226">
        <v>0</v>
      </c>
      <c r="AD26" s="85">
        <f t="shared" ref="AD26:AD38" si="7">IFERROR(INDEX(Z26:AB26,,MATCH(D$21,$Z$10:$AB$10,0)),"N/A")</f>
        <v>0</v>
      </c>
    </row>
    <row r="27" spans="3:30" ht="12.3" x14ac:dyDescent="0.35">
      <c r="D27" s="15" t="s">
        <v>1369</v>
      </c>
      <c r="E27" s="75" t="s">
        <v>287</v>
      </c>
      <c r="F27" s="75" t="s">
        <v>1349</v>
      </c>
      <c r="G27" s="75" t="str">
        <f t="shared" si="2"/>
        <v>N/A</v>
      </c>
      <c r="H27" s="75" t="str">
        <f t="shared" si="3"/>
        <v>N/A</v>
      </c>
      <c r="I27" s="171">
        <v>0</v>
      </c>
      <c r="J27" s="171">
        <v>0</v>
      </c>
      <c r="K27" s="171">
        <v>0</v>
      </c>
      <c r="L27" s="171">
        <v>0</v>
      </c>
      <c r="M27" s="171">
        <v>0</v>
      </c>
      <c r="N27" s="171">
        <v>0</v>
      </c>
      <c r="O27" s="171">
        <v>0</v>
      </c>
      <c r="P27" s="171">
        <v>0</v>
      </c>
      <c r="Q27" s="171">
        <v>0</v>
      </c>
      <c r="R27" s="164"/>
      <c r="S27" s="167"/>
      <c r="T27" s="168"/>
      <c r="U27" s="108"/>
      <c r="V27" s="108"/>
      <c r="W27" s="108"/>
      <c r="X27" s="108"/>
      <c r="Z27" s="85">
        <f t="shared" si="5"/>
        <v>0</v>
      </c>
      <c r="AA27" s="85">
        <f t="shared" si="6"/>
        <v>0</v>
      </c>
      <c r="AB27" s="226">
        <v>0</v>
      </c>
      <c r="AD27" s="85">
        <f t="shared" si="7"/>
        <v>0</v>
      </c>
    </row>
    <row r="28" spans="3:30" ht="12.3" x14ac:dyDescent="0.35">
      <c r="D28" s="15" t="s">
        <v>1353</v>
      </c>
      <c r="E28" s="75" t="s">
        <v>287</v>
      </c>
      <c r="F28" s="75" t="s">
        <v>1349</v>
      </c>
      <c r="G28" s="75" t="str">
        <f t="shared" si="2"/>
        <v>N/A</v>
      </c>
      <c r="H28" s="75" t="str">
        <f t="shared" si="3"/>
        <v>N/A</v>
      </c>
      <c r="I28" s="171">
        <v>0</v>
      </c>
      <c r="J28" s="171">
        <v>0</v>
      </c>
      <c r="K28" s="171">
        <v>0</v>
      </c>
      <c r="L28" s="171">
        <v>0</v>
      </c>
      <c r="M28" s="171">
        <v>0</v>
      </c>
      <c r="N28" s="171">
        <v>0</v>
      </c>
      <c r="O28" s="171">
        <v>0</v>
      </c>
      <c r="P28" s="171">
        <v>0</v>
      </c>
      <c r="Q28" s="171">
        <v>0</v>
      </c>
      <c r="R28" s="164"/>
      <c r="S28" s="167"/>
      <c r="T28" s="168"/>
      <c r="U28" s="108"/>
      <c r="V28" s="108"/>
      <c r="W28" s="108"/>
      <c r="X28" s="108"/>
      <c r="Z28" s="85">
        <f t="shared" si="5"/>
        <v>0</v>
      </c>
      <c r="AA28" s="85">
        <f t="shared" si="6"/>
        <v>0</v>
      </c>
      <c r="AB28" s="226">
        <v>0</v>
      </c>
      <c r="AD28" s="85">
        <f t="shared" si="7"/>
        <v>0</v>
      </c>
    </row>
    <row r="29" spans="3:30" ht="12.3" x14ac:dyDescent="0.35">
      <c r="D29" s="15" t="s">
        <v>1355</v>
      </c>
      <c r="E29" s="75" t="s">
        <v>287</v>
      </c>
      <c r="F29" s="75" t="s">
        <v>1349</v>
      </c>
      <c r="G29" s="75" t="str">
        <f t="shared" si="2"/>
        <v>N/A</v>
      </c>
      <c r="H29" s="75" t="str">
        <f t="shared" si="3"/>
        <v>N/A</v>
      </c>
      <c r="I29" s="171">
        <v>328.18048100957697</v>
      </c>
      <c r="J29" s="171">
        <v>334.58376865960275</v>
      </c>
      <c r="K29" s="171">
        <v>341.92581516716882</v>
      </c>
      <c r="L29" s="171">
        <v>343.1777256215841</v>
      </c>
      <c r="M29" s="171">
        <v>346.36910787645138</v>
      </c>
      <c r="N29" s="171">
        <v>351.74188797055598</v>
      </c>
      <c r="O29" s="171">
        <v>353.18378617088928</v>
      </c>
      <c r="P29" s="171">
        <v>364.00555999908619</v>
      </c>
      <c r="Q29" s="171">
        <v>364.00555999908619</v>
      </c>
      <c r="R29" s="164"/>
      <c r="S29" s="167"/>
      <c r="T29" s="168"/>
      <c r="U29" s="108"/>
      <c r="V29" s="108"/>
      <c r="W29" s="108"/>
      <c r="X29" s="108"/>
      <c r="Z29" s="85">
        <f t="shared" si="5"/>
        <v>4.3687637418099612E-2</v>
      </c>
      <c r="AA29" s="85">
        <f t="shared" si="6"/>
        <v>4.3433794595505143E-2</v>
      </c>
      <c r="AB29" s="226">
        <v>0</v>
      </c>
      <c r="AD29" s="85">
        <f t="shared" si="7"/>
        <v>4.3687637418099612E-2</v>
      </c>
    </row>
    <row r="30" spans="3:30" ht="12.3" x14ac:dyDescent="0.35">
      <c r="D30" s="15" t="s">
        <v>1357</v>
      </c>
      <c r="E30" s="75" t="s">
        <v>287</v>
      </c>
      <c r="F30" s="75" t="s">
        <v>1349</v>
      </c>
      <c r="G30" s="75" t="str">
        <f t="shared" si="2"/>
        <v>N/A</v>
      </c>
      <c r="H30" s="75" t="str">
        <f t="shared" si="3"/>
        <v>N/A</v>
      </c>
      <c r="I30" s="171">
        <v>8.5745059036109783</v>
      </c>
      <c r="J30" s="171">
        <v>8.5745059036109783</v>
      </c>
      <c r="K30" s="171">
        <v>8.5745059036109783</v>
      </c>
      <c r="L30" s="171">
        <v>8.5745059036109783</v>
      </c>
      <c r="M30" s="171">
        <v>8.5745059036109783</v>
      </c>
      <c r="N30" s="171">
        <v>8.5745059036109783</v>
      </c>
      <c r="O30" s="171">
        <v>8.5745059036109783</v>
      </c>
      <c r="P30" s="171">
        <v>8.5745059036109783</v>
      </c>
      <c r="Q30" s="171">
        <v>8.5745059036109783</v>
      </c>
      <c r="R30" s="164"/>
      <c r="S30" s="167"/>
      <c r="T30" s="168"/>
      <c r="U30" s="108"/>
      <c r="V30" s="108"/>
      <c r="W30" s="108"/>
      <c r="X30" s="108"/>
      <c r="Z30" s="85">
        <f t="shared" si="5"/>
        <v>1.0291048987198202E-3</v>
      </c>
      <c r="AA30" s="85">
        <f t="shared" si="6"/>
        <v>1.033365934440921E-3</v>
      </c>
      <c r="AB30" s="226">
        <v>0</v>
      </c>
      <c r="AD30" s="85">
        <f t="shared" si="7"/>
        <v>1.0291048987198202E-3</v>
      </c>
    </row>
    <row r="31" spans="3:30" ht="12.3" x14ac:dyDescent="0.35">
      <c r="D31" s="15" t="s">
        <v>1359</v>
      </c>
      <c r="E31" s="75" t="s">
        <v>287</v>
      </c>
      <c r="F31" s="75" t="s">
        <v>1349</v>
      </c>
      <c r="G31" s="75" t="str">
        <f t="shared" si="2"/>
        <v>N/A</v>
      </c>
      <c r="H31" s="75" t="str">
        <f t="shared" si="3"/>
        <v>N/A</v>
      </c>
      <c r="I31" s="171">
        <v>2864.4223408916278</v>
      </c>
      <c r="J31" s="171">
        <v>2883.3952053338899</v>
      </c>
      <c r="K31" s="171">
        <v>2898.3964920150406</v>
      </c>
      <c r="L31" s="171">
        <v>2905.6443013496546</v>
      </c>
      <c r="M31" s="171">
        <v>2918.9629335681934</v>
      </c>
      <c r="N31" s="171">
        <v>2928.3817931574454</v>
      </c>
      <c r="O31" s="171">
        <v>3022.5585283150658</v>
      </c>
      <c r="P31" s="171">
        <v>3030.5039483228566</v>
      </c>
      <c r="Q31" s="171">
        <v>3031.2506946811636</v>
      </c>
      <c r="R31" s="164"/>
      <c r="S31" s="167"/>
      <c r="T31" s="168"/>
      <c r="U31" s="108"/>
      <c r="V31" s="108"/>
      <c r="W31" s="108"/>
      <c r="X31" s="108"/>
      <c r="Z31" s="85">
        <f t="shared" si="5"/>
        <v>0.36380812774652593</v>
      </c>
      <c r="AA31" s="85">
        <f t="shared" si="6"/>
        <v>0.36493530451633344</v>
      </c>
      <c r="AB31" s="226">
        <v>0</v>
      </c>
      <c r="AD31" s="85">
        <f t="shared" si="7"/>
        <v>0.36380812774652593</v>
      </c>
    </row>
    <row r="32" spans="3:30" ht="12.3" x14ac:dyDescent="0.35">
      <c r="D32" s="15" t="s">
        <v>1361</v>
      </c>
      <c r="E32" s="75" t="s">
        <v>287</v>
      </c>
      <c r="F32" s="75" t="s">
        <v>1349</v>
      </c>
      <c r="G32" s="75" t="str">
        <f t="shared" si="2"/>
        <v>N/A</v>
      </c>
      <c r="H32" s="75" t="str">
        <f t="shared" si="3"/>
        <v>N/A</v>
      </c>
      <c r="I32" s="171">
        <v>0</v>
      </c>
      <c r="J32" s="171">
        <v>0</v>
      </c>
      <c r="K32" s="171">
        <v>0</v>
      </c>
      <c r="L32" s="171">
        <v>0</v>
      </c>
      <c r="M32" s="171">
        <v>0</v>
      </c>
      <c r="N32" s="171">
        <v>0</v>
      </c>
      <c r="O32" s="171">
        <v>0</v>
      </c>
      <c r="P32" s="171">
        <v>0</v>
      </c>
      <c r="Q32" s="171">
        <v>0</v>
      </c>
      <c r="R32" s="164"/>
      <c r="S32" s="167"/>
      <c r="T32" s="168"/>
      <c r="U32" s="108"/>
      <c r="V32" s="108"/>
      <c r="W32" s="108"/>
      <c r="X32" s="108"/>
      <c r="Z32" s="85">
        <f t="shared" si="5"/>
        <v>0</v>
      </c>
      <c r="AA32" s="85">
        <f t="shared" si="6"/>
        <v>0</v>
      </c>
      <c r="AB32" s="226">
        <v>0</v>
      </c>
      <c r="AD32" s="85">
        <f t="shared" si="7"/>
        <v>0</v>
      </c>
    </row>
    <row r="33" spans="1:30" ht="12.3" x14ac:dyDescent="0.35">
      <c r="D33" s="15" t="s">
        <v>1363</v>
      </c>
      <c r="E33" s="75" t="s">
        <v>287</v>
      </c>
      <c r="F33" s="75" t="s">
        <v>1349</v>
      </c>
      <c r="G33" s="75" t="str">
        <f t="shared" si="2"/>
        <v>N/A</v>
      </c>
      <c r="H33" s="75" t="str">
        <f t="shared" si="3"/>
        <v>N/A</v>
      </c>
      <c r="I33" s="171">
        <v>0</v>
      </c>
      <c r="J33" s="171">
        <v>0</v>
      </c>
      <c r="K33" s="171">
        <v>0</v>
      </c>
      <c r="L33" s="171">
        <v>0</v>
      </c>
      <c r="M33" s="171">
        <v>0</v>
      </c>
      <c r="N33" s="171">
        <v>0</v>
      </c>
      <c r="O33" s="171">
        <v>0</v>
      </c>
      <c r="P33" s="171">
        <v>0</v>
      </c>
      <c r="Q33" s="171">
        <v>0</v>
      </c>
      <c r="R33" s="164"/>
      <c r="S33" s="167"/>
      <c r="T33" s="168"/>
      <c r="U33" s="108"/>
      <c r="V33" s="108"/>
      <c r="W33" s="108"/>
      <c r="X33" s="108"/>
      <c r="Z33" s="85">
        <f t="shared" si="5"/>
        <v>0</v>
      </c>
      <c r="AA33" s="85">
        <f t="shared" si="6"/>
        <v>0</v>
      </c>
      <c r="AB33" s="226">
        <v>0</v>
      </c>
      <c r="AD33" s="85">
        <f t="shared" si="7"/>
        <v>0</v>
      </c>
    </row>
    <row r="34" spans="1:30" ht="12.3" x14ac:dyDescent="0.35">
      <c r="D34" s="15" t="s">
        <v>1365</v>
      </c>
      <c r="E34" s="75" t="s">
        <v>287</v>
      </c>
      <c r="F34" s="75" t="s">
        <v>1349</v>
      </c>
      <c r="G34" s="75" t="str">
        <f t="shared" si="2"/>
        <v>N/A</v>
      </c>
      <c r="H34" s="75" t="str">
        <f t="shared" si="3"/>
        <v>N/A</v>
      </c>
      <c r="I34" s="171">
        <v>319.52480313021482</v>
      </c>
      <c r="J34" s="171">
        <v>319.52480313021482</v>
      </c>
      <c r="K34" s="171">
        <v>358.92393313730258</v>
      </c>
      <c r="L34" s="171">
        <v>380.63146595938605</v>
      </c>
      <c r="M34" s="171">
        <v>380.63146595938605</v>
      </c>
      <c r="N34" s="171">
        <v>380.72604851721132</v>
      </c>
      <c r="O34" s="171">
        <v>381.02239333156365</v>
      </c>
      <c r="P34" s="171">
        <v>387.46284714747048</v>
      </c>
      <c r="Q34" s="171">
        <v>387.46284714747048</v>
      </c>
      <c r="R34" s="164"/>
      <c r="S34" s="167"/>
      <c r="T34" s="168"/>
      <c r="U34" s="108"/>
      <c r="V34" s="108"/>
      <c r="W34" s="108"/>
      <c r="X34" s="108"/>
      <c r="Z34" s="85">
        <f t="shared" si="5"/>
        <v>4.6502961051489815E-2</v>
      </c>
      <c r="AA34" s="85">
        <f t="shared" si="6"/>
        <v>4.6436781670506598E-2</v>
      </c>
      <c r="AB34" s="226">
        <v>0</v>
      </c>
      <c r="AD34" s="85">
        <f t="shared" si="7"/>
        <v>4.6502961051489815E-2</v>
      </c>
    </row>
    <row r="35" spans="1:30" ht="12.3" x14ac:dyDescent="0.35">
      <c r="D35" s="15" t="s">
        <v>1371</v>
      </c>
      <c r="E35" s="75" t="s">
        <v>287</v>
      </c>
      <c r="F35" s="75" t="s">
        <v>1349</v>
      </c>
      <c r="G35" s="75" t="str">
        <f t="shared" si="2"/>
        <v>N/A</v>
      </c>
      <c r="H35" s="75" t="str">
        <f t="shared" si="3"/>
        <v>N/A</v>
      </c>
      <c r="I35" s="171">
        <v>0</v>
      </c>
      <c r="J35" s="171">
        <v>0</v>
      </c>
      <c r="K35" s="171">
        <v>0</v>
      </c>
      <c r="L35" s="171">
        <v>0</v>
      </c>
      <c r="M35" s="171">
        <v>0</v>
      </c>
      <c r="N35" s="172">
        <v>0</v>
      </c>
      <c r="O35" s="173">
        <v>0</v>
      </c>
      <c r="P35" s="174">
        <v>0</v>
      </c>
      <c r="Q35" s="172">
        <v>0</v>
      </c>
      <c r="R35" s="164"/>
      <c r="S35" s="167"/>
      <c r="T35" s="168"/>
      <c r="U35" s="108"/>
      <c r="V35" s="108"/>
      <c r="W35" s="108"/>
      <c r="X35" s="108"/>
      <c r="Z35" s="85">
        <f t="shared" si="5"/>
        <v>0</v>
      </c>
      <c r="AA35" s="85">
        <f t="shared" si="6"/>
        <v>0</v>
      </c>
      <c r="AB35" s="226">
        <v>0</v>
      </c>
      <c r="AD35" s="85">
        <f t="shared" si="7"/>
        <v>0</v>
      </c>
    </row>
    <row r="36" spans="1:30" ht="12.3" x14ac:dyDescent="0.35">
      <c r="D36" s="15" t="s">
        <v>1367</v>
      </c>
      <c r="E36" s="75" t="s">
        <v>287</v>
      </c>
      <c r="F36" s="75" t="s">
        <v>1349</v>
      </c>
      <c r="G36" s="75" t="str">
        <f t="shared" si="2"/>
        <v>N/A</v>
      </c>
      <c r="H36" s="75" t="str">
        <f t="shared" si="3"/>
        <v>N/A</v>
      </c>
      <c r="I36" s="171">
        <v>350.62405624015571</v>
      </c>
      <c r="J36" s="171">
        <v>350.62405624015571</v>
      </c>
      <c r="K36" s="171">
        <v>350.62405624015571</v>
      </c>
      <c r="L36" s="171">
        <v>350.62405624015571</v>
      </c>
      <c r="M36" s="171">
        <v>350.62405624015571</v>
      </c>
      <c r="N36" s="171">
        <v>350.62405624015571</v>
      </c>
      <c r="O36" s="171">
        <v>350.62405624015571</v>
      </c>
      <c r="P36" s="171">
        <v>350.62405624015571</v>
      </c>
      <c r="Q36" s="171">
        <v>350.62405624015571</v>
      </c>
      <c r="R36" s="164"/>
      <c r="S36" s="167"/>
      <c r="T36" s="168"/>
      <c r="U36" s="108"/>
      <c r="V36" s="108"/>
      <c r="W36" s="108"/>
      <c r="X36" s="108"/>
      <c r="Z36" s="85">
        <f t="shared" si="5"/>
        <v>4.208160072918047E-2</v>
      </c>
      <c r="AA36" s="85">
        <f t="shared" si="6"/>
        <v>4.2255840696487197E-2</v>
      </c>
      <c r="AB36" s="226">
        <v>0</v>
      </c>
      <c r="AD36" s="85">
        <f t="shared" si="7"/>
        <v>4.208160072918047E-2</v>
      </c>
    </row>
    <row r="37" spans="1:30" ht="12.3" x14ac:dyDescent="0.35">
      <c r="D37" s="15" t="s">
        <v>1373</v>
      </c>
      <c r="E37" s="75" t="s">
        <v>287</v>
      </c>
      <c r="F37" s="75" t="s">
        <v>1349</v>
      </c>
      <c r="G37" s="75" t="str">
        <f t="shared" si="2"/>
        <v>N/A</v>
      </c>
      <c r="H37" s="75" t="str">
        <f t="shared" si="3"/>
        <v>N/A</v>
      </c>
      <c r="I37" s="171">
        <v>0</v>
      </c>
      <c r="J37" s="171">
        <v>0</v>
      </c>
      <c r="K37" s="171">
        <v>0</v>
      </c>
      <c r="L37" s="171">
        <v>0</v>
      </c>
      <c r="M37" s="171">
        <v>0</v>
      </c>
      <c r="N37" s="172">
        <v>0</v>
      </c>
      <c r="O37" s="173">
        <v>0</v>
      </c>
      <c r="P37" s="174">
        <v>0</v>
      </c>
      <c r="Q37" s="172">
        <v>0</v>
      </c>
      <c r="R37" s="164"/>
      <c r="S37" s="167"/>
      <c r="T37" s="168"/>
      <c r="U37" s="108"/>
      <c r="V37" s="108"/>
      <c r="W37" s="108"/>
      <c r="X37" s="108"/>
      <c r="Z37" s="85">
        <f t="shared" si="5"/>
        <v>0</v>
      </c>
      <c r="AA37" s="85">
        <f t="shared" si="6"/>
        <v>0</v>
      </c>
      <c r="AB37" s="226">
        <v>0</v>
      </c>
      <c r="AD37" s="85">
        <f t="shared" si="7"/>
        <v>0</v>
      </c>
    </row>
    <row r="38" spans="1:30" ht="12.3" x14ac:dyDescent="0.35">
      <c r="D38" s="15" t="s">
        <v>1375</v>
      </c>
      <c r="E38" s="75" t="s">
        <v>287</v>
      </c>
      <c r="F38" s="75" t="s">
        <v>1349</v>
      </c>
      <c r="G38" s="75" t="str">
        <f t="shared" si="2"/>
        <v>N/A</v>
      </c>
      <c r="H38" s="75" t="str">
        <f t="shared" si="3"/>
        <v>N/A</v>
      </c>
      <c r="I38" s="171">
        <v>0</v>
      </c>
      <c r="J38" s="171">
        <v>0</v>
      </c>
      <c r="K38" s="171">
        <v>0</v>
      </c>
      <c r="L38" s="171">
        <v>0</v>
      </c>
      <c r="M38" s="171">
        <v>0</v>
      </c>
      <c r="N38" s="172">
        <v>0</v>
      </c>
      <c r="O38" s="173">
        <v>0</v>
      </c>
      <c r="P38" s="174">
        <v>0</v>
      </c>
      <c r="Q38" s="172">
        <v>0</v>
      </c>
      <c r="R38" s="164"/>
      <c r="S38" s="167"/>
      <c r="T38" s="168"/>
      <c r="U38" s="108"/>
      <c r="V38" s="108"/>
      <c r="W38" s="108"/>
      <c r="X38" s="108"/>
      <c r="Z38" s="85">
        <f t="shared" si="5"/>
        <v>0</v>
      </c>
      <c r="AA38" s="85">
        <f t="shared" si="6"/>
        <v>0</v>
      </c>
      <c r="AB38" s="226">
        <v>0</v>
      </c>
      <c r="AD38" s="85">
        <f t="shared" si="7"/>
        <v>0</v>
      </c>
    </row>
    <row r="39" spans="1:30" x14ac:dyDescent="0.35">
      <c r="O39" s="97"/>
      <c r="P39" s="91"/>
      <c r="Q39" s="91"/>
      <c r="R39" s="91"/>
      <c r="S39" s="169"/>
      <c r="T39" s="170"/>
    </row>
    <row r="40" spans="1:30" ht="12.3" x14ac:dyDescent="0.35">
      <c r="D40" s="74" t="str">
        <f>"Total "&amp;D23</f>
        <v>Total 3.5.1.1 - Overhead network length of circuit at each voltage</v>
      </c>
      <c r="E40" s="67" t="s">
        <v>134</v>
      </c>
      <c r="F40" s="67" t="str">
        <f>F25</f>
        <v>km</v>
      </c>
      <c r="G40" s="67" t="str">
        <f>G25</f>
        <v>N/A</v>
      </c>
      <c r="H40" s="67" t="str">
        <f>H25</f>
        <v>N/A</v>
      </c>
      <c r="I40" s="175">
        <f t="shared" ref="I40:X40" si="8">SUM(I25:I38)</f>
        <v>5521.2250119106475</v>
      </c>
      <c r="J40" s="175">
        <f t="shared" si="8"/>
        <v>5565.7548994713588</v>
      </c>
      <c r="K40" s="175">
        <f t="shared" si="8"/>
        <v>5654.5518636601992</v>
      </c>
      <c r="L40" s="175">
        <f t="shared" si="8"/>
        <v>5697.0297853445963</v>
      </c>
      <c r="M40" s="175">
        <f t="shared" si="8"/>
        <v>5724.0695444400017</v>
      </c>
      <c r="N40" s="175">
        <f t="shared" si="8"/>
        <v>5760.4800145111931</v>
      </c>
      <c r="O40" s="176">
        <f t="shared" si="8"/>
        <v>5867.6135639201511</v>
      </c>
      <c r="P40" s="175">
        <f t="shared" si="8"/>
        <v>5896.8399673530612</v>
      </c>
      <c r="Q40" s="175">
        <f t="shared" si="8"/>
        <v>5897.5867137113682</v>
      </c>
      <c r="R40" s="175">
        <f t="shared" si="8"/>
        <v>0</v>
      </c>
      <c r="S40" s="177">
        <f t="shared" si="8"/>
        <v>0</v>
      </c>
      <c r="T40" s="175">
        <f t="shared" si="8"/>
        <v>0</v>
      </c>
      <c r="U40" s="175">
        <f t="shared" si="8"/>
        <v>0</v>
      </c>
      <c r="V40" s="175">
        <f t="shared" si="8"/>
        <v>0</v>
      </c>
      <c r="W40" s="175">
        <f t="shared" si="8"/>
        <v>0</v>
      </c>
      <c r="X40" s="175">
        <f t="shared" si="8"/>
        <v>0</v>
      </c>
    </row>
    <row r="41" spans="1:30" s="6" customFormat="1" ht="11.25" customHeight="1" x14ac:dyDescent="0.35">
      <c r="Z41" s="7"/>
      <c r="AA41" s="7"/>
      <c r="AB41" s="7"/>
      <c r="AC41" s="7"/>
      <c r="AD41" s="7"/>
    </row>
    <row r="42" spans="1:30" s="6" customFormat="1" ht="11.25" customHeight="1" x14ac:dyDescent="0.35">
      <c r="A42" s="70">
        <f>IF(SUM($I42:$AD42)&gt;0,1,0)</f>
        <v>0</v>
      </c>
      <c r="D42" s="15" t="s">
        <v>139</v>
      </c>
      <c r="I42" s="70">
        <v>0</v>
      </c>
      <c r="J42" s="70">
        <v>0</v>
      </c>
      <c r="K42" s="70">
        <v>0</v>
      </c>
      <c r="L42" s="70">
        <v>0</v>
      </c>
      <c r="M42" s="70">
        <v>0</v>
      </c>
      <c r="N42" s="70">
        <v>0</v>
      </c>
      <c r="O42" s="70">
        <v>0</v>
      </c>
      <c r="P42" s="70">
        <v>0</v>
      </c>
      <c r="Q42" s="70">
        <v>0</v>
      </c>
      <c r="R42" s="70">
        <v>0</v>
      </c>
      <c r="S42" s="70">
        <v>0</v>
      </c>
      <c r="T42" s="70">
        <v>0</v>
      </c>
      <c r="U42" s="70">
        <v>0</v>
      </c>
      <c r="V42" s="70">
        <v>0</v>
      </c>
      <c r="W42" s="70">
        <v>0</v>
      </c>
      <c r="X42" s="70">
        <v>0</v>
      </c>
      <c r="Z42" s="7"/>
      <c r="AA42" s="7"/>
      <c r="AB42" s="7"/>
      <c r="AC42" s="7"/>
      <c r="AD42" s="7"/>
    </row>
    <row r="44" spans="1:30" ht="12.3" x14ac:dyDescent="0.35">
      <c r="D44" s="73" t="s">
        <v>1378</v>
      </c>
      <c r="E44" s="64" t="str">
        <f>Lookup!E$20</f>
        <v>Source</v>
      </c>
      <c r="F44" s="64" t="str">
        <f>Lookup!F$20</f>
        <v>Unit</v>
      </c>
      <c r="G44" s="64" t="str">
        <f>Lookup!G$20</f>
        <v>Basis</v>
      </c>
      <c r="H44" s="64" t="str">
        <f>Lookup!H$20</f>
        <v>Timing</v>
      </c>
      <c r="I44" s="64" t="str">
        <f>'2.1'!I$10</f>
        <v>RY09</v>
      </c>
      <c r="J44" s="64" t="str">
        <f>'2.1'!J$10</f>
        <v>RY10</v>
      </c>
      <c r="K44" s="64" t="str">
        <f>'2.1'!K$10</f>
        <v>RY11</v>
      </c>
      <c r="L44" s="64" t="str">
        <f>'2.1'!L$10</f>
        <v>RY12</v>
      </c>
      <c r="M44" s="64" t="str">
        <f>'2.1'!M$10</f>
        <v>RY13</v>
      </c>
      <c r="N44" s="64" t="str">
        <f>'2.1'!N$10</f>
        <v>RY14</v>
      </c>
      <c r="O44" s="96" t="str">
        <f>'2.1'!O$10</f>
        <v>RY15</v>
      </c>
      <c r="P44" s="64" t="str">
        <f>'2.1'!P$10</f>
        <v>RY16</v>
      </c>
      <c r="Q44" s="64" t="str">
        <f>'2.1'!Q$10</f>
        <v>RY17</v>
      </c>
      <c r="R44" s="64" t="str">
        <f>'2.1'!R$10</f>
        <v>RY18</v>
      </c>
      <c r="S44" s="88" t="str">
        <f>'2.1'!S$10</f>
        <v>RY19</v>
      </c>
      <c r="T44" s="64" t="str">
        <f>'2.1'!T$10</f>
        <v>RY20</v>
      </c>
      <c r="U44" s="64" t="str">
        <f>'2.1'!U$10</f>
        <v>RY21</v>
      </c>
      <c r="V44" s="64" t="str">
        <f>'2.1'!V$10</f>
        <v>RY22</v>
      </c>
      <c r="W44" s="64" t="str">
        <f>'2.1'!W$10</f>
        <v>RY23</v>
      </c>
      <c r="X44" s="64" t="str">
        <f>'2.1'!X$10</f>
        <v>RY24</v>
      </c>
    </row>
    <row r="45" spans="1:30" x14ac:dyDescent="0.35">
      <c r="I45" s="6"/>
      <c r="O45" s="97"/>
      <c r="P45" s="91"/>
      <c r="Q45" s="91"/>
      <c r="R45" s="91"/>
      <c r="S45" s="165"/>
      <c r="T45" s="166"/>
    </row>
    <row r="46" spans="1:30" ht="12.3" x14ac:dyDescent="0.35">
      <c r="D46" s="15" t="s">
        <v>1380</v>
      </c>
      <c r="E46" s="75" t="s">
        <v>287</v>
      </c>
      <c r="F46" s="75" t="s">
        <v>1349</v>
      </c>
      <c r="G46" s="75" t="str">
        <f t="shared" ref="G46:H57" si="9">NA</f>
        <v>N/A</v>
      </c>
      <c r="H46" s="75" t="str">
        <f t="shared" si="9"/>
        <v>N/A</v>
      </c>
      <c r="I46" s="171">
        <v>1303.8928988398184</v>
      </c>
      <c r="J46" s="171">
        <v>1400.494307559353</v>
      </c>
      <c r="K46" s="171">
        <v>1441.6043179715243</v>
      </c>
      <c r="L46" s="171">
        <v>1450.6369421085633</v>
      </c>
      <c r="M46" s="171">
        <v>1482.3281808296883</v>
      </c>
      <c r="N46" s="172">
        <v>1507.8752089123132</v>
      </c>
      <c r="O46" s="173">
        <v>1550.7632571284887</v>
      </c>
      <c r="P46" s="174">
        <v>1583.8647970609718</v>
      </c>
      <c r="Q46" s="172">
        <v>1589.3155361685397</v>
      </c>
      <c r="R46" s="164"/>
      <c r="S46" s="167"/>
      <c r="T46" s="168"/>
      <c r="U46" s="108"/>
      <c r="V46" s="108"/>
      <c r="W46" s="108"/>
      <c r="X46" s="108"/>
      <c r="Z46" s="85">
        <f t="shared" ref="Z46:Z57" si="10">IF(Q$63=0,0,Q46/Q$63)</f>
        <v>0.19074829760088843</v>
      </c>
      <c r="AA46" s="85">
        <f t="shared" ref="AA46:AA57" si="11">IF(AVERAGE(O$63:Q$63)=0,0,
AVERAGE(O46:Q46)/AVERAGE(O$63:Q$63))</f>
        <v>0.18977040532993367</v>
      </c>
      <c r="AB46" s="226">
        <v>0</v>
      </c>
      <c r="AD46" s="85">
        <f t="shared" ref="AD46:AD57" si="12">IFERROR(INDEX(Z46:AB46,,MATCH(D$21,$Z$10:$AB$10,0)),"N/A")</f>
        <v>0.19074829760088843</v>
      </c>
    </row>
    <row r="47" spans="1:30" ht="12.3" x14ac:dyDescent="0.35">
      <c r="D47" s="15" t="s">
        <v>1382</v>
      </c>
      <c r="E47" s="75" t="s">
        <v>287</v>
      </c>
      <c r="F47" s="75" t="s">
        <v>1349</v>
      </c>
      <c r="G47" s="75" t="str">
        <f t="shared" si="9"/>
        <v>N/A</v>
      </c>
      <c r="H47" s="75" t="str">
        <f t="shared" si="9"/>
        <v>N/A</v>
      </c>
      <c r="I47" s="171">
        <v>0</v>
      </c>
      <c r="J47" s="171">
        <v>0</v>
      </c>
      <c r="K47" s="171">
        <v>0</v>
      </c>
      <c r="L47" s="171">
        <v>0</v>
      </c>
      <c r="M47" s="171">
        <v>0</v>
      </c>
      <c r="N47" s="171">
        <v>0</v>
      </c>
      <c r="O47" s="171">
        <v>0</v>
      </c>
      <c r="P47" s="171">
        <v>0</v>
      </c>
      <c r="Q47" s="171">
        <v>0</v>
      </c>
      <c r="R47" s="164"/>
      <c r="S47" s="167"/>
      <c r="T47" s="168"/>
      <c r="U47" s="108"/>
      <c r="V47" s="108"/>
      <c r="W47" s="108"/>
      <c r="X47" s="108"/>
      <c r="Z47" s="85">
        <f t="shared" si="10"/>
        <v>0</v>
      </c>
      <c r="AA47" s="85">
        <f t="shared" si="11"/>
        <v>0</v>
      </c>
      <c r="AB47" s="226">
        <v>0</v>
      </c>
      <c r="AD47" s="85">
        <f t="shared" si="12"/>
        <v>0</v>
      </c>
    </row>
    <row r="48" spans="1:30" ht="12.3" x14ac:dyDescent="0.35">
      <c r="D48" s="15" t="s">
        <v>1384</v>
      </c>
      <c r="E48" s="75" t="s">
        <v>287</v>
      </c>
      <c r="F48" s="75" t="s">
        <v>1349</v>
      </c>
      <c r="G48" s="75" t="str">
        <f t="shared" si="9"/>
        <v>N/A</v>
      </c>
      <c r="H48" s="75" t="str">
        <f t="shared" si="9"/>
        <v>N/A</v>
      </c>
      <c r="I48" s="171">
        <v>77.683580392231377</v>
      </c>
      <c r="J48" s="171">
        <v>77.683580392231377</v>
      </c>
      <c r="K48" s="171">
        <v>77.683580392231377</v>
      </c>
      <c r="L48" s="171">
        <v>78.798374137306993</v>
      </c>
      <c r="M48" s="171">
        <v>78.798374137306993</v>
      </c>
      <c r="N48" s="171">
        <v>78.798374137306993</v>
      </c>
      <c r="O48" s="171">
        <v>78.798374137306993</v>
      </c>
      <c r="P48" s="171">
        <v>78.798374137306993</v>
      </c>
      <c r="Q48" s="171">
        <v>78.798374137306993</v>
      </c>
      <c r="R48" s="164"/>
      <c r="S48" s="167"/>
      <c r="T48" s="168"/>
      <c r="U48" s="108"/>
      <c r="V48" s="108"/>
      <c r="W48" s="108"/>
      <c r="X48" s="108"/>
      <c r="Z48" s="85">
        <f t="shared" si="10"/>
        <v>9.4573137796441029E-3</v>
      </c>
      <c r="AA48" s="85">
        <f t="shared" si="11"/>
        <v>9.4964720344448052E-3</v>
      </c>
      <c r="AB48" s="226">
        <v>0</v>
      </c>
      <c r="AD48" s="85">
        <f t="shared" si="12"/>
        <v>9.4573137796441029E-3</v>
      </c>
    </row>
    <row r="49" spans="1:30" ht="12.3" x14ac:dyDescent="0.35">
      <c r="D49" s="15" t="s">
        <v>1386</v>
      </c>
      <c r="E49" s="75" t="s">
        <v>287</v>
      </c>
      <c r="F49" s="75" t="s">
        <v>1349</v>
      </c>
      <c r="G49" s="75" t="str">
        <f t="shared" si="9"/>
        <v>N/A</v>
      </c>
      <c r="H49" s="75" t="str">
        <f t="shared" si="9"/>
        <v>N/A</v>
      </c>
      <c r="I49" s="171">
        <v>0</v>
      </c>
      <c r="J49" s="171">
        <v>0</v>
      </c>
      <c r="K49" s="171">
        <v>0</v>
      </c>
      <c r="L49" s="171">
        <v>0</v>
      </c>
      <c r="M49" s="171">
        <v>0</v>
      </c>
      <c r="N49" s="171">
        <v>0</v>
      </c>
      <c r="O49" s="171">
        <v>0</v>
      </c>
      <c r="P49" s="171">
        <v>0</v>
      </c>
      <c r="Q49" s="171">
        <v>0</v>
      </c>
      <c r="R49" s="164"/>
      <c r="S49" s="167"/>
      <c r="T49" s="168"/>
      <c r="U49" s="108"/>
      <c r="V49" s="108"/>
      <c r="W49" s="108"/>
      <c r="X49" s="108"/>
      <c r="Z49" s="85">
        <f t="shared" si="10"/>
        <v>0</v>
      </c>
      <c r="AA49" s="85">
        <f t="shared" si="11"/>
        <v>0</v>
      </c>
      <c r="AB49" s="226">
        <v>0</v>
      </c>
      <c r="AD49" s="85">
        <f t="shared" si="12"/>
        <v>0</v>
      </c>
    </row>
    <row r="50" spans="1:30" ht="12.3" x14ac:dyDescent="0.35">
      <c r="D50" s="15" t="s">
        <v>1388</v>
      </c>
      <c r="E50" s="75" t="s">
        <v>287</v>
      </c>
      <c r="F50" s="75" t="s">
        <v>1349</v>
      </c>
      <c r="G50" s="75" t="str">
        <f t="shared" si="9"/>
        <v>N/A</v>
      </c>
      <c r="H50" s="75" t="str">
        <f t="shared" si="9"/>
        <v>N/A</v>
      </c>
      <c r="I50" s="171">
        <v>484.43799174471854</v>
      </c>
      <c r="J50" s="171">
        <v>515.30339155725676</v>
      </c>
      <c r="K50" s="171">
        <v>550.7470386101993</v>
      </c>
      <c r="L50" s="171">
        <v>569.92042890450841</v>
      </c>
      <c r="M50" s="171">
        <v>589.27866063597696</v>
      </c>
      <c r="N50" s="171">
        <v>605.64831260726601</v>
      </c>
      <c r="O50" s="171">
        <v>625.65963879018614</v>
      </c>
      <c r="P50" s="171">
        <v>647.37501173483486</v>
      </c>
      <c r="Q50" s="171">
        <v>648.45059602790832</v>
      </c>
      <c r="R50" s="164"/>
      <c r="S50" s="167"/>
      <c r="T50" s="168"/>
      <c r="U50" s="108"/>
      <c r="V50" s="108"/>
      <c r="W50" s="108"/>
      <c r="X50" s="108"/>
      <c r="Z50" s="85">
        <f t="shared" si="10"/>
        <v>7.7826488482453299E-2</v>
      </c>
      <c r="AA50" s="85">
        <f t="shared" si="11"/>
        <v>7.7189963660468472E-2</v>
      </c>
      <c r="AB50" s="226">
        <v>0</v>
      </c>
      <c r="AD50" s="85">
        <f t="shared" si="12"/>
        <v>7.7826488482453299E-2</v>
      </c>
    </row>
    <row r="51" spans="1:30" ht="12.3" x14ac:dyDescent="0.35">
      <c r="D51" s="15" t="s">
        <v>1390</v>
      </c>
      <c r="E51" s="75" t="s">
        <v>287</v>
      </c>
      <c r="F51" s="75" t="s">
        <v>1349</v>
      </c>
      <c r="G51" s="75" t="str">
        <f t="shared" si="9"/>
        <v>N/A</v>
      </c>
      <c r="H51" s="75" t="str">
        <f t="shared" si="9"/>
        <v>N/A</v>
      </c>
      <c r="I51" s="171">
        <v>0</v>
      </c>
      <c r="J51" s="171">
        <v>0</v>
      </c>
      <c r="K51" s="171">
        <v>0</v>
      </c>
      <c r="L51" s="171">
        <v>0</v>
      </c>
      <c r="M51" s="171">
        <v>0</v>
      </c>
      <c r="N51" s="171">
        <v>0</v>
      </c>
      <c r="O51" s="171">
        <v>0</v>
      </c>
      <c r="P51" s="171">
        <v>0</v>
      </c>
      <c r="Q51" s="171">
        <v>0</v>
      </c>
      <c r="R51" s="164"/>
      <c r="S51" s="167"/>
      <c r="T51" s="168"/>
      <c r="U51" s="108"/>
      <c r="V51" s="108"/>
      <c r="W51" s="108"/>
      <c r="X51" s="108"/>
      <c r="Z51" s="85">
        <f t="shared" si="10"/>
        <v>0</v>
      </c>
      <c r="AA51" s="85">
        <f t="shared" si="11"/>
        <v>0</v>
      </c>
      <c r="AB51" s="226">
        <v>0</v>
      </c>
      <c r="AD51" s="85">
        <f t="shared" si="12"/>
        <v>0</v>
      </c>
    </row>
    <row r="52" spans="1:30" ht="12.3" x14ac:dyDescent="0.35">
      <c r="D52" s="15" t="s">
        <v>1392</v>
      </c>
      <c r="E52" s="75" t="s">
        <v>287</v>
      </c>
      <c r="F52" s="75" t="s">
        <v>1349</v>
      </c>
      <c r="G52" s="75" t="str">
        <f t="shared" si="9"/>
        <v>N/A</v>
      </c>
      <c r="H52" s="75" t="str">
        <f t="shared" si="9"/>
        <v>N/A</v>
      </c>
      <c r="I52" s="171">
        <v>48.213140279922243</v>
      </c>
      <c r="J52" s="171">
        <v>49.120247937896721</v>
      </c>
      <c r="K52" s="171">
        <v>50.339496175338986</v>
      </c>
      <c r="L52" s="171">
        <v>53.492871321566497</v>
      </c>
      <c r="M52" s="171">
        <v>68.775489415150062</v>
      </c>
      <c r="N52" s="171">
        <v>69.577555210637087</v>
      </c>
      <c r="O52" s="171">
        <v>73.098858348579341</v>
      </c>
      <c r="P52" s="171">
        <v>76.575897379185264</v>
      </c>
      <c r="Q52" s="171">
        <v>76.575897379185264</v>
      </c>
      <c r="R52" s="164"/>
      <c r="S52" s="167"/>
      <c r="T52" s="168"/>
      <c r="U52" s="108"/>
      <c r="V52" s="108"/>
      <c r="W52" s="108"/>
      <c r="X52" s="108"/>
      <c r="Z52" s="85">
        <f t="shared" si="10"/>
        <v>9.1905740112207309E-3</v>
      </c>
      <c r="AA52" s="85">
        <f t="shared" si="11"/>
        <v>9.088948105541254E-3</v>
      </c>
      <c r="AB52" s="226">
        <v>0</v>
      </c>
      <c r="AD52" s="85">
        <f t="shared" si="12"/>
        <v>9.1905740112207309E-3</v>
      </c>
    </row>
    <row r="53" spans="1:30" ht="12.3" x14ac:dyDescent="0.35">
      <c r="D53" s="15" t="s">
        <v>1394</v>
      </c>
      <c r="E53" s="75" t="s">
        <v>287</v>
      </c>
      <c r="F53" s="75" t="s">
        <v>1349</v>
      </c>
      <c r="G53" s="75" t="str">
        <f t="shared" si="9"/>
        <v>N/A</v>
      </c>
      <c r="H53" s="75" t="str">
        <f t="shared" si="9"/>
        <v>N/A</v>
      </c>
      <c r="I53" s="171">
        <v>0</v>
      </c>
      <c r="J53" s="171">
        <v>0</v>
      </c>
      <c r="K53" s="171">
        <v>0</v>
      </c>
      <c r="L53" s="171">
        <v>0</v>
      </c>
      <c r="M53" s="171">
        <v>0</v>
      </c>
      <c r="N53" s="171">
        <v>0</v>
      </c>
      <c r="O53" s="171">
        <v>0</v>
      </c>
      <c r="P53" s="171">
        <v>0</v>
      </c>
      <c r="Q53" s="171">
        <v>0</v>
      </c>
      <c r="R53" s="164"/>
      <c r="S53" s="167"/>
      <c r="T53" s="168"/>
      <c r="U53" s="108"/>
      <c r="V53" s="108"/>
      <c r="W53" s="108"/>
      <c r="X53" s="108"/>
      <c r="Z53" s="85">
        <f t="shared" si="10"/>
        <v>0</v>
      </c>
      <c r="AA53" s="85">
        <f t="shared" si="11"/>
        <v>0</v>
      </c>
      <c r="AB53" s="226">
        <v>0</v>
      </c>
      <c r="AD53" s="85">
        <f t="shared" si="12"/>
        <v>0</v>
      </c>
    </row>
    <row r="54" spans="1:30" ht="12.3" x14ac:dyDescent="0.35">
      <c r="D54" s="15" t="s">
        <v>1396</v>
      </c>
      <c r="E54" s="75" t="s">
        <v>287</v>
      </c>
      <c r="F54" s="75" t="s">
        <v>1349</v>
      </c>
      <c r="G54" s="75" t="str">
        <f t="shared" si="9"/>
        <v>N/A</v>
      </c>
      <c r="H54" s="75" t="str">
        <f t="shared" si="9"/>
        <v>N/A</v>
      </c>
      <c r="I54" s="171">
        <v>19.592988523866822</v>
      </c>
      <c r="J54" s="171">
        <v>19.592988523866822</v>
      </c>
      <c r="K54" s="171">
        <v>35.432659878616867</v>
      </c>
      <c r="L54" s="171">
        <v>36.484411882271743</v>
      </c>
      <c r="M54" s="171">
        <v>37.192340786476464</v>
      </c>
      <c r="N54" s="171">
        <v>39.321085283370152</v>
      </c>
      <c r="O54" s="171">
        <v>40.273280469050974</v>
      </c>
      <c r="P54" s="171">
        <v>41.276660108421318</v>
      </c>
      <c r="Q54" s="171">
        <v>41.276660108421318</v>
      </c>
      <c r="R54" s="164"/>
      <c r="S54" s="167"/>
      <c r="T54" s="168"/>
      <c r="U54" s="108"/>
      <c r="V54" s="108"/>
      <c r="W54" s="108"/>
      <c r="X54" s="108"/>
      <c r="Z54" s="85">
        <f t="shared" si="10"/>
        <v>4.9539896056845223E-3</v>
      </c>
      <c r="AA54" s="85">
        <f t="shared" si="11"/>
        <v>4.9341939317470761E-3</v>
      </c>
      <c r="AB54" s="226">
        <v>0</v>
      </c>
      <c r="AD54" s="85">
        <f t="shared" si="12"/>
        <v>4.9539896056845223E-3</v>
      </c>
    </row>
    <row r="55" spans="1:30" ht="12.3" x14ac:dyDescent="0.35">
      <c r="D55" s="15" t="s">
        <v>1398</v>
      </c>
      <c r="E55" s="75" t="s">
        <v>287</v>
      </c>
      <c r="F55" s="75" t="s">
        <v>1349</v>
      </c>
      <c r="G55" s="75" t="str">
        <f t="shared" si="9"/>
        <v>N/A</v>
      </c>
      <c r="H55" s="75" t="str">
        <f t="shared" si="9"/>
        <v>N/A</v>
      </c>
      <c r="I55" s="171">
        <v>0</v>
      </c>
      <c r="J55" s="171">
        <v>0</v>
      </c>
      <c r="K55" s="171">
        <v>0</v>
      </c>
      <c r="L55" s="171">
        <v>0</v>
      </c>
      <c r="M55" s="171">
        <v>0</v>
      </c>
      <c r="N55" s="171">
        <v>0</v>
      </c>
      <c r="O55" s="171">
        <v>0</v>
      </c>
      <c r="P55" s="171">
        <v>0</v>
      </c>
      <c r="Q55" s="171">
        <v>0</v>
      </c>
      <c r="R55" s="164"/>
      <c r="S55" s="167"/>
      <c r="T55" s="168"/>
      <c r="U55" s="108"/>
      <c r="V55" s="108"/>
      <c r="W55" s="108"/>
      <c r="X55" s="108"/>
      <c r="Z55" s="85">
        <f t="shared" si="10"/>
        <v>0</v>
      </c>
      <c r="AA55" s="85">
        <f t="shared" si="11"/>
        <v>0</v>
      </c>
      <c r="AB55" s="226">
        <v>0</v>
      </c>
      <c r="AD55" s="85">
        <f t="shared" si="12"/>
        <v>0</v>
      </c>
    </row>
    <row r="56" spans="1:30" ht="12.3" x14ac:dyDescent="0.35">
      <c r="D56" s="15" t="s">
        <v>1400</v>
      </c>
      <c r="E56" s="75" t="s">
        <v>287</v>
      </c>
      <c r="F56" s="75" t="s">
        <v>1349</v>
      </c>
      <c r="G56" s="75" t="str">
        <f t="shared" si="9"/>
        <v>N/A</v>
      </c>
      <c r="H56" s="75" t="str">
        <f t="shared" si="9"/>
        <v>N/A</v>
      </c>
      <c r="I56" s="171">
        <v>0</v>
      </c>
      <c r="J56" s="171">
        <v>0</v>
      </c>
      <c r="K56" s="171">
        <v>0</v>
      </c>
      <c r="L56" s="171">
        <v>0</v>
      </c>
      <c r="M56" s="171">
        <v>0</v>
      </c>
      <c r="N56" s="172">
        <v>0</v>
      </c>
      <c r="O56" s="173">
        <v>0</v>
      </c>
      <c r="P56" s="174">
        <v>0</v>
      </c>
      <c r="Q56" s="172">
        <v>0</v>
      </c>
      <c r="R56" s="164"/>
      <c r="S56" s="167"/>
      <c r="T56" s="168"/>
      <c r="U56" s="108"/>
      <c r="V56" s="108"/>
      <c r="W56" s="108"/>
      <c r="X56" s="108"/>
      <c r="Z56" s="85">
        <f t="shared" si="10"/>
        <v>0</v>
      </c>
      <c r="AA56" s="85">
        <f t="shared" si="11"/>
        <v>0</v>
      </c>
      <c r="AB56" s="226">
        <v>0</v>
      </c>
      <c r="AD56" s="85">
        <f t="shared" si="12"/>
        <v>0</v>
      </c>
    </row>
    <row r="57" spans="1:30" ht="12.3" x14ac:dyDescent="0.35">
      <c r="D57" s="15" t="s">
        <v>1375</v>
      </c>
      <c r="E57" s="75" t="s">
        <v>287</v>
      </c>
      <c r="F57" s="75" t="s">
        <v>1349</v>
      </c>
      <c r="G57" s="75" t="str">
        <f t="shared" si="9"/>
        <v>N/A</v>
      </c>
      <c r="H57" s="75" t="str">
        <f t="shared" si="9"/>
        <v>N/A</v>
      </c>
      <c r="I57" s="171">
        <v>0</v>
      </c>
      <c r="J57" s="171">
        <v>0</v>
      </c>
      <c r="K57" s="171">
        <v>0</v>
      </c>
      <c r="L57" s="171">
        <v>0</v>
      </c>
      <c r="M57" s="171">
        <v>0</v>
      </c>
      <c r="N57" s="171">
        <v>0</v>
      </c>
      <c r="O57" s="171">
        <v>0</v>
      </c>
      <c r="P57" s="171">
        <v>0</v>
      </c>
      <c r="Q57" s="171">
        <v>0</v>
      </c>
      <c r="R57" s="164"/>
      <c r="S57" s="167"/>
      <c r="T57" s="168"/>
      <c r="U57" s="108"/>
      <c r="V57" s="108"/>
      <c r="W57" s="108"/>
      <c r="X57" s="108"/>
      <c r="Z57" s="85">
        <f t="shared" si="10"/>
        <v>0</v>
      </c>
      <c r="AA57" s="85">
        <f t="shared" si="11"/>
        <v>0</v>
      </c>
      <c r="AB57" s="226">
        <v>0</v>
      </c>
      <c r="AD57" s="85">
        <f t="shared" si="12"/>
        <v>0</v>
      </c>
    </row>
    <row r="58" spans="1:30" x14ac:dyDescent="0.35">
      <c r="O58" s="97"/>
      <c r="P58" s="91"/>
      <c r="Q58" s="91"/>
      <c r="R58" s="91"/>
      <c r="S58" s="169"/>
      <c r="T58" s="170"/>
    </row>
    <row r="59" spans="1:30" ht="12.3" x14ac:dyDescent="0.35">
      <c r="D59" s="74" t="str">
        <f>"Total "&amp;D44</f>
        <v>Total 3.5.1.2 - Underground network circuit length at each voltage</v>
      </c>
      <c r="E59" s="67" t="s">
        <v>134</v>
      </c>
      <c r="F59" s="67" t="str">
        <f>F46</f>
        <v>km</v>
      </c>
      <c r="G59" s="67" t="str">
        <f>G46</f>
        <v>N/A</v>
      </c>
      <c r="H59" s="67" t="str">
        <f>H46</f>
        <v>N/A</v>
      </c>
      <c r="I59" s="175">
        <f t="shared" ref="I59:X59" si="13">SUM(I46:I57)</f>
        <v>1933.8205997805574</v>
      </c>
      <c r="J59" s="175">
        <f t="shared" si="13"/>
        <v>2062.1945159706047</v>
      </c>
      <c r="K59" s="175">
        <f t="shared" si="13"/>
        <v>2155.8070930279109</v>
      </c>
      <c r="L59" s="175">
        <f t="shared" si="13"/>
        <v>2189.3330283542168</v>
      </c>
      <c r="M59" s="175">
        <f t="shared" si="13"/>
        <v>2256.3730458045989</v>
      </c>
      <c r="N59" s="175">
        <f t="shared" si="13"/>
        <v>2301.2205361508932</v>
      </c>
      <c r="O59" s="176">
        <f t="shared" si="13"/>
        <v>2368.5934088736121</v>
      </c>
      <c r="P59" s="175">
        <f t="shared" si="13"/>
        <v>2427.8907404207202</v>
      </c>
      <c r="Q59" s="175">
        <f t="shared" si="13"/>
        <v>2434.4170638213618</v>
      </c>
      <c r="R59" s="175">
        <f t="shared" si="13"/>
        <v>0</v>
      </c>
      <c r="S59" s="177">
        <f t="shared" si="13"/>
        <v>0</v>
      </c>
      <c r="T59" s="175">
        <f t="shared" si="13"/>
        <v>0</v>
      </c>
      <c r="U59" s="175">
        <f t="shared" si="13"/>
        <v>0</v>
      </c>
      <c r="V59" s="175">
        <f t="shared" si="13"/>
        <v>0</v>
      </c>
      <c r="W59" s="175">
        <f t="shared" si="13"/>
        <v>0</v>
      </c>
      <c r="X59" s="175">
        <f t="shared" si="13"/>
        <v>0</v>
      </c>
      <c r="Z59" s="225">
        <f>SUM(Z25:Z57)</f>
        <v>1</v>
      </c>
      <c r="AA59" s="225">
        <f t="shared" ref="AA59:AD59" si="14">SUM(AA25:AA57)</f>
        <v>1</v>
      </c>
      <c r="AB59" s="225">
        <f t="shared" si="14"/>
        <v>0</v>
      </c>
      <c r="AD59" s="225">
        <f t="shared" si="14"/>
        <v>1</v>
      </c>
    </row>
    <row r="60" spans="1:30" s="6" customFormat="1" ht="11.25" customHeight="1" x14ac:dyDescent="0.35"/>
    <row r="61" spans="1:30" s="6" customFormat="1" ht="11.25" customHeight="1" x14ac:dyDescent="0.35">
      <c r="A61" s="70">
        <f>IF(SUM($I61:$AD61)&gt;0,1,0)</f>
        <v>0</v>
      </c>
      <c r="D61" s="15" t="s">
        <v>139</v>
      </c>
      <c r="I61" s="70">
        <v>0</v>
      </c>
      <c r="J61" s="70">
        <v>0</v>
      </c>
      <c r="K61" s="70">
        <v>0</v>
      </c>
      <c r="L61" s="70">
        <v>0</v>
      </c>
      <c r="M61" s="70">
        <v>0</v>
      </c>
      <c r="N61" s="70">
        <v>0</v>
      </c>
      <c r="O61" s="70">
        <v>0</v>
      </c>
      <c r="P61" s="70">
        <v>0</v>
      </c>
      <c r="Q61" s="70">
        <v>0</v>
      </c>
      <c r="R61" s="70">
        <v>0</v>
      </c>
      <c r="S61" s="70">
        <v>0</v>
      </c>
      <c r="T61" s="70">
        <v>0</v>
      </c>
      <c r="U61" s="70">
        <v>0</v>
      </c>
      <c r="V61" s="70">
        <v>0</v>
      </c>
      <c r="W61" s="70">
        <v>0</v>
      </c>
      <c r="X61" s="70">
        <v>0</v>
      </c>
      <c r="Z61" s="70">
        <f>IF(ISERROR(Z59),1,0)</f>
        <v>0</v>
      </c>
      <c r="AA61" s="70">
        <f>IF(ISERROR(AA59),1,0)</f>
        <v>0</v>
      </c>
      <c r="AB61" s="70">
        <f>IF(ISERROR(AB59),1,0)</f>
        <v>0</v>
      </c>
      <c r="AD61" s="70">
        <f>IF(ISERROR(AD59),1,0)</f>
        <v>0</v>
      </c>
    </row>
    <row r="63" spans="1:30" ht="12.3" x14ac:dyDescent="0.35">
      <c r="D63" s="1819" t="s">
        <v>1622</v>
      </c>
      <c r="E63" s="1820" t="s">
        <v>134</v>
      </c>
      <c r="F63" s="1820" t="str">
        <f>F50</f>
        <v>km</v>
      </c>
      <c r="G63" s="1820" t="str">
        <f>G50</f>
        <v>N/A</v>
      </c>
      <c r="H63" s="1820" t="str">
        <f>H50</f>
        <v>N/A</v>
      </c>
      <c r="I63" s="1821">
        <f>SUM(I40,I59)</f>
        <v>7455.0456116912046</v>
      </c>
      <c r="J63" s="1821">
        <f t="shared" ref="J63:X63" si="15">SUM(J40,J59)</f>
        <v>7627.9494154419635</v>
      </c>
      <c r="K63" s="1821">
        <f t="shared" si="15"/>
        <v>7810.3589566881101</v>
      </c>
      <c r="L63" s="1821">
        <f t="shared" si="15"/>
        <v>7886.3628136988136</v>
      </c>
      <c r="M63" s="1821">
        <f t="shared" si="15"/>
        <v>7980.4425902446001</v>
      </c>
      <c r="N63" s="1821">
        <f t="shared" si="15"/>
        <v>8061.7005506620862</v>
      </c>
      <c r="O63" s="1821">
        <f t="shared" si="15"/>
        <v>8236.2069727937633</v>
      </c>
      <c r="P63" s="1821">
        <f t="shared" si="15"/>
        <v>8324.7307077737823</v>
      </c>
      <c r="Q63" s="1821">
        <f t="shared" si="15"/>
        <v>8332.0037775327291</v>
      </c>
      <c r="R63" s="1821">
        <f t="shared" si="15"/>
        <v>0</v>
      </c>
      <c r="S63" s="1821">
        <f t="shared" si="15"/>
        <v>0</v>
      </c>
      <c r="T63" s="1821">
        <f t="shared" si="15"/>
        <v>0</v>
      </c>
      <c r="U63" s="1821">
        <f t="shared" si="15"/>
        <v>0</v>
      </c>
      <c r="V63" s="1821">
        <f t="shared" si="15"/>
        <v>0</v>
      </c>
      <c r="W63" s="1821">
        <f t="shared" si="15"/>
        <v>0</v>
      </c>
      <c r="X63" s="1821">
        <f t="shared" si="15"/>
        <v>0</v>
      </c>
    </row>
    <row r="65" spans="3:29" s="13" customFormat="1" ht="14.1" x14ac:dyDescent="0.35">
      <c r="C65" s="13" t="s">
        <v>63</v>
      </c>
    </row>
    <row r="67" spans="3:29" ht="12.3" x14ac:dyDescent="0.35">
      <c r="D67" s="73" t="s">
        <v>132</v>
      </c>
      <c r="E67" s="64" t="str">
        <f>Lookup!E$20</f>
        <v>Source</v>
      </c>
      <c r="F67" s="64" t="str">
        <f>Lookup!F$20</f>
        <v>Unit</v>
      </c>
      <c r="G67" s="64" t="str">
        <f>Lookup!G$20</f>
        <v>Basis</v>
      </c>
      <c r="H67" s="64" t="str">
        <f>Lookup!H$20</f>
        <v>Timing</v>
      </c>
      <c r="I67" s="88" t="str">
        <f t="shared" ref="I67:X67" si="16">I$10</f>
        <v>RY09</v>
      </c>
      <c r="J67" s="64" t="str">
        <f t="shared" si="16"/>
        <v>RY10</v>
      </c>
      <c r="K67" s="64" t="str">
        <f t="shared" si="16"/>
        <v>RY11</v>
      </c>
      <c r="L67" s="64" t="str">
        <f t="shared" si="16"/>
        <v>RY12</v>
      </c>
      <c r="M67" s="64" t="str">
        <f t="shared" si="16"/>
        <v>RY13</v>
      </c>
      <c r="N67" s="88" t="str">
        <f t="shared" si="16"/>
        <v>RY14</v>
      </c>
      <c r="O67" s="64" t="str">
        <f t="shared" si="16"/>
        <v>RY15</v>
      </c>
      <c r="P67" s="64" t="str">
        <f t="shared" si="16"/>
        <v>RY16</v>
      </c>
      <c r="Q67" s="64" t="str">
        <f t="shared" si="16"/>
        <v>RY17</v>
      </c>
      <c r="R67" s="64" t="str">
        <f t="shared" si="16"/>
        <v>RY18</v>
      </c>
      <c r="S67" s="88" t="str">
        <f t="shared" si="16"/>
        <v>RY19</v>
      </c>
      <c r="T67" s="64" t="str">
        <f t="shared" si="16"/>
        <v>RY20</v>
      </c>
      <c r="U67" s="64" t="str">
        <f t="shared" si="16"/>
        <v>RY21</v>
      </c>
      <c r="V67" s="64" t="str">
        <f t="shared" si="16"/>
        <v>RY22</v>
      </c>
      <c r="W67" s="64" t="str">
        <f t="shared" si="16"/>
        <v>RY23</v>
      </c>
      <c r="X67" s="64" t="str">
        <f t="shared" si="16"/>
        <v>RY24</v>
      </c>
      <c r="Z67" s="70"/>
      <c r="AA67" s="70"/>
    </row>
    <row r="68" spans="3:29" x14ac:dyDescent="0.35">
      <c r="I68" s="93"/>
      <c r="N68" s="89"/>
      <c r="S68" s="89"/>
      <c r="Z68" s="70"/>
      <c r="AA68" s="70"/>
    </row>
    <row r="69" spans="3:29" ht="12.3" x14ac:dyDescent="0.35">
      <c r="D69" s="15" t="s">
        <v>1623</v>
      </c>
      <c r="E69" s="75" t="s">
        <v>291</v>
      </c>
      <c r="F69" s="75" t="str">
        <f>Dollars</f>
        <v>Dollars</v>
      </c>
      <c r="G69" s="75" t="str">
        <f>Real2019</f>
        <v>Real $2019</v>
      </c>
      <c r="H69" s="75" t="str">
        <f>End_year</f>
        <v>End year</v>
      </c>
      <c r="I69" s="224"/>
      <c r="J69" s="223"/>
      <c r="K69" s="223"/>
      <c r="L69" s="223"/>
      <c r="M69" s="223"/>
      <c r="N69" s="224"/>
      <c r="O69" s="223"/>
      <c r="P69" s="223"/>
      <c r="Q69" s="223"/>
      <c r="R69" s="222">
        <f>[12]Calc!S12</f>
        <v>7082.0271733206982</v>
      </c>
      <c r="S69" s="222">
        <f>[12]Calc!T12</f>
        <v>7123.0927471901159</v>
      </c>
      <c r="T69" s="173">
        <f>[12]Calc!U12</f>
        <v>7175.8035088600409</v>
      </c>
      <c r="U69" s="174">
        <f>[12]Calc!V12</f>
        <v>7226.1258924276117</v>
      </c>
      <c r="V69" s="174">
        <f>[12]Calc!W12</f>
        <v>7302.4494959799531</v>
      </c>
      <c r="W69" s="174">
        <f>[12]Calc!X12</f>
        <v>7378.9215694574259</v>
      </c>
      <c r="X69" s="222">
        <f>[12]Calc!Y12</f>
        <v>7447.2669565348106</v>
      </c>
      <c r="Z69" s="70"/>
      <c r="AA69" s="70"/>
    </row>
    <row r="70" spans="3:29" ht="12.3" x14ac:dyDescent="0.35">
      <c r="D70" s="15"/>
      <c r="E70" s="75"/>
      <c r="F70" s="75"/>
      <c r="G70" s="75"/>
      <c r="H70" s="75"/>
      <c r="I70" s="233"/>
      <c r="N70" s="89"/>
      <c r="R70" s="75"/>
      <c r="S70" s="233"/>
      <c r="T70" s="75"/>
      <c r="U70" s="75"/>
      <c r="V70" s="75"/>
      <c r="W70" s="75"/>
      <c r="X70" s="75"/>
      <c r="Y70" s="75"/>
      <c r="Z70" s="70"/>
      <c r="AA70" s="70"/>
      <c r="AB70" s="75"/>
      <c r="AC70" s="75"/>
    </row>
    <row r="71" spans="3:29" ht="12.3" x14ac:dyDescent="0.35">
      <c r="D71" s="74" t="s">
        <v>133</v>
      </c>
      <c r="E71" s="67" t="s">
        <v>134</v>
      </c>
      <c r="F71" s="67" t="str">
        <f t="shared" ref="F71" si="17">Dollars</f>
        <v>Dollars</v>
      </c>
      <c r="G71" s="67" t="str">
        <f t="shared" ref="G71" si="18">Real2019</f>
        <v>Real $2019</v>
      </c>
      <c r="H71" s="67" t="str">
        <f t="shared" ref="H71" si="19">Mid_year</f>
        <v>Mid year</v>
      </c>
      <c r="I71" s="177">
        <f t="shared" ref="I71:X71" si="20">SUM(I69:I69)</f>
        <v>0</v>
      </c>
      <c r="J71" s="175">
        <f t="shared" si="20"/>
        <v>0</v>
      </c>
      <c r="K71" s="175">
        <f t="shared" si="20"/>
        <v>0</v>
      </c>
      <c r="L71" s="175">
        <f t="shared" si="20"/>
        <v>0</v>
      </c>
      <c r="M71" s="175">
        <f t="shared" si="20"/>
        <v>0</v>
      </c>
      <c r="N71" s="177">
        <f t="shared" si="20"/>
        <v>0</v>
      </c>
      <c r="O71" s="175">
        <f t="shared" si="20"/>
        <v>0</v>
      </c>
      <c r="P71" s="175">
        <f t="shared" si="20"/>
        <v>0</v>
      </c>
      <c r="Q71" s="175">
        <f t="shared" si="20"/>
        <v>0</v>
      </c>
      <c r="R71" s="175">
        <f t="shared" si="20"/>
        <v>7082.0271733206982</v>
      </c>
      <c r="S71" s="177">
        <f t="shared" si="20"/>
        <v>7123.0927471901159</v>
      </c>
      <c r="T71" s="175">
        <f t="shared" si="20"/>
        <v>7175.8035088600409</v>
      </c>
      <c r="U71" s="175">
        <f t="shared" si="20"/>
        <v>7226.1258924276117</v>
      </c>
      <c r="V71" s="175">
        <f t="shared" si="20"/>
        <v>7302.4494959799531</v>
      </c>
      <c r="W71" s="175">
        <f t="shared" si="20"/>
        <v>7378.9215694574259</v>
      </c>
      <c r="X71" s="175">
        <f t="shared" si="20"/>
        <v>7447.2669565348106</v>
      </c>
      <c r="Z71" s="70"/>
      <c r="AA71" s="70"/>
    </row>
    <row r="74" spans="3:29" ht="12.3" x14ac:dyDescent="0.35">
      <c r="D74" s="73" t="s">
        <v>1346</v>
      </c>
      <c r="E74" s="64" t="str">
        <f>Lookup!E$20</f>
        <v>Source</v>
      </c>
      <c r="F74" s="64" t="str">
        <f>Lookup!F$20</f>
        <v>Unit</v>
      </c>
      <c r="G74" s="64" t="str">
        <f>Lookup!G$20</f>
        <v>Basis</v>
      </c>
      <c r="H74" s="64" t="str">
        <f>Lookup!H$20</f>
        <v>Timing</v>
      </c>
      <c r="I74" s="64" t="str">
        <f>'2.1'!I$10</f>
        <v>RY09</v>
      </c>
      <c r="J74" s="64" t="str">
        <f>'2.1'!J$10</f>
        <v>RY10</v>
      </c>
      <c r="K74" s="64" t="str">
        <f>'2.1'!K$10</f>
        <v>RY11</v>
      </c>
      <c r="L74" s="64" t="str">
        <f>'2.1'!L$10</f>
        <v>RY12</v>
      </c>
      <c r="M74" s="64" t="str">
        <f>'2.1'!M$10</f>
        <v>RY13</v>
      </c>
      <c r="N74" s="64" t="str">
        <f>'2.1'!N$10</f>
        <v>RY14</v>
      </c>
      <c r="O74" s="96" t="str">
        <f>'2.1'!O$10</f>
        <v>RY15</v>
      </c>
      <c r="P74" s="64" t="str">
        <f>'2.1'!P$10</f>
        <v>RY16</v>
      </c>
      <c r="Q74" s="64" t="str">
        <f>'2.1'!Q$10</f>
        <v>RY17</v>
      </c>
      <c r="R74" s="64" t="str">
        <f>'2.1'!R$10</f>
        <v>RY18</v>
      </c>
      <c r="S74" s="88" t="str">
        <f>'2.1'!S$10</f>
        <v>RY19</v>
      </c>
      <c r="T74" s="64" t="str">
        <f>'2.1'!T$10</f>
        <v>RY20</v>
      </c>
      <c r="U74" s="64" t="str">
        <f>'2.1'!U$10</f>
        <v>RY21</v>
      </c>
      <c r="V74" s="64" t="str">
        <f>'2.1'!V$10</f>
        <v>RY22</v>
      </c>
      <c r="W74" s="64" t="str">
        <f>'2.1'!W$10</f>
        <v>RY23</v>
      </c>
      <c r="X74" s="64" t="str">
        <f>'2.1'!X$10</f>
        <v>RY24</v>
      </c>
    </row>
    <row r="75" spans="3:29" x14ac:dyDescent="0.35">
      <c r="I75" s="6"/>
      <c r="O75" s="97"/>
      <c r="P75" s="91"/>
      <c r="Q75" s="91"/>
      <c r="R75" s="91"/>
      <c r="S75" s="165"/>
      <c r="T75" s="166"/>
    </row>
    <row r="76" spans="3:29" ht="12.3" x14ac:dyDescent="0.35">
      <c r="D76" s="15" t="s">
        <v>1348</v>
      </c>
      <c r="E76" s="75" t="s">
        <v>134</v>
      </c>
      <c r="F76" s="75" t="s">
        <v>1349</v>
      </c>
      <c r="G76" s="75" t="str">
        <f t="shared" ref="G76:G89" si="21">NA</f>
        <v>N/A</v>
      </c>
      <c r="H76" s="75" t="str">
        <f t="shared" ref="H76:H89" si="22">NA</f>
        <v>N/A</v>
      </c>
      <c r="I76" s="224"/>
      <c r="J76" s="223"/>
      <c r="K76" s="223"/>
      <c r="L76" s="223"/>
      <c r="M76" s="223"/>
      <c r="N76" s="224"/>
      <c r="O76" s="223"/>
      <c r="P76" s="223"/>
      <c r="Q76" s="223"/>
      <c r="R76" s="227">
        <f>R$71*$AD25</f>
        <v>1492.2815987126007</v>
      </c>
      <c r="S76" s="228">
        <f t="shared" ref="S76:X76" si="23">S$71*$AD25</f>
        <v>1500.9346861303902</v>
      </c>
      <c r="T76" s="241">
        <f t="shared" si="23"/>
        <v>1512.0415765403111</v>
      </c>
      <c r="U76" s="227">
        <f t="shared" si="23"/>
        <v>1522.6452024744419</v>
      </c>
      <c r="V76" s="227">
        <f t="shared" si="23"/>
        <v>1538.727646997906</v>
      </c>
      <c r="W76" s="227">
        <f t="shared" si="23"/>
        <v>1554.8413761990214</v>
      </c>
      <c r="X76" s="228">
        <f t="shared" si="23"/>
        <v>1569.2426995766962</v>
      </c>
    </row>
    <row r="77" spans="3:29" ht="12.3" x14ac:dyDescent="0.35">
      <c r="D77" s="15" t="s">
        <v>1351</v>
      </c>
      <c r="E77" s="75" t="s">
        <v>134</v>
      </c>
      <c r="F77" s="75" t="s">
        <v>1349</v>
      </c>
      <c r="G77" s="75" t="str">
        <f t="shared" si="21"/>
        <v>N/A</v>
      </c>
      <c r="H77" s="75" t="str">
        <f t="shared" si="22"/>
        <v>N/A</v>
      </c>
      <c r="I77" s="224"/>
      <c r="J77" s="223"/>
      <c r="K77" s="223"/>
      <c r="L77" s="223"/>
      <c r="M77" s="223"/>
      <c r="N77" s="224"/>
      <c r="O77" s="223"/>
      <c r="P77" s="223"/>
      <c r="Q77" s="223"/>
      <c r="R77" s="227">
        <f t="shared" ref="R77:X77" si="24">R$71*$AD26</f>
        <v>0</v>
      </c>
      <c r="S77" s="228">
        <f t="shared" si="24"/>
        <v>0</v>
      </c>
      <c r="T77" s="241">
        <f t="shared" si="24"/>
        <v>0</v>
      </c>
      <c r="U77" s="227">
        <f t="shared" si="24"/>
        <v>0</v>
      </c>
      <c r="V77" s="227">
        <f t="shared" si="24"/>
        <v>0</v>
      </c>
      <c r="W77" s="227">
        <f t="shared" si="24"/>
        <v>0</v>
      </c>
      <c r="X77" s="228">
        <f t="shared" si="24"/>
        <v>0</v>
      </c>
    </row>
    <row r="78" spans="3:29" ht="12.3" x14ac:dyDescent="0.35">
      <c r="D78" s="15" t="s">
        <v>1369</v>
      </c>
      <c r="E78" s="75" t="s">
        <v>134</v>
      </c>
      <c r="F78" s="75" t="s">
        <v>1349</v>
      </c>
      <c r="G78" s="75" t="str">
        <f t="shared" si="21"/>
        <v>N/A</v>
      </c>
      <c r="H78" s="75" t="str">
        <f t="shared" si="22"/>
        <v>N/A</v>
      </c>
      <c r="I78" s="224"/>
      <c r="J78" s="223"/>
      <c r="K78" s="223"/>
      <c r="L78" s="223"/>
      <c r="M78" s="223"/>
      <c r="N78" s="224"/>
      <c r="O78" s="223"/>
      <c r="P78" s="223"/>
      <c r="Q78" s="223"/>
      <c r="R78" s="227">
        <f t="shared" ref="R78:X78" si="25">R$71*$AD27</f>
        <v>0</v>
      </c>
      <c r="S78" s="228">
        <f t="shared" si="25"/>
        <v>0</v>
      </c>
      <c r="T78" s="241">
        <f t="shared" si="25"/>
        <v>0</v>
      </c>
      <c r="U78" s="227">
        <f t="shared" si="25"/>
        <v>0</v>
      </c>
      <c r="V78" s="227">
        <f t="shared" si="25"/>
        <v>0</v>
      </c>
      <c r="W78" s="227">
        <f t="shared" si="25"/>
        <v>0</v>
      </c>
      <c r="X78" s="228">
        <f t="shared" si="25"/>
        <v>0</v>
      </c>
    </row>
    <row r="79" spans="3:29" ht="12.3" x14ac:dyDescent="0.35">
      <c r="D79" s="15" t="s">
        <v>1353</v>
      </c>
      <c r="E79" s="75" t="s">
        <v>134</v>
      </c>
      <c r="F79" s="75" t="s">
        <v>1349</v>
      </c>
      <c r="G79" s="75" t="str">
        <f t="shared" si="21"/>
        <v>N/A</v>
      </c>
      <c r="H79" s="75" t="str">
        <f t="shared" si="22"/>
        <v>N/A</v>
      </c>
      <c r="I79" s="224"/>
      <c r="J79" s="223"/>
      <c r="K79" s="223"/>
      <c r="L79" s="223"/>
      <c r="M79" s="223"/>
      <c r="N79" s="224"/>
      <c r="O79" s="223"/>
      <c r="P79" s="223"/>
      <c r="Q79" s="223"/>
      <c r="R79" s="227">
        <f t="shared" ref="R79:X79" si="26">R$71*$AD28</f>
        <v>0</v>
      </c>
      <c r="S79" s="228">
        <f t="shared" si="26"/>
        <v>0</v>
      </c>
      <c r="T79" s="241">
        <f t="shared" si="26"/>
        <v>0</v>
      </c>
      <c r="U79" s="227">
        <f t="shared" si="26"/>
        <v>0</v>
      </c>
      <c r="V79" s="227">
        <f t="shared" si="26"/>
        <v>0</v>
      </c>
      <c r="W79" s="227">
        <f t="shared" si="26"/>
        <v>0</v>
      </c>
      <c r="X79" s="228">
        <f t="shared" si="26"/>
        <v>0</v>
      </c>
    </row>
    <row r="80" spans="3:29" ht="12.3" x14ac:dyDescent="0.35">
      <c r="D80" s="15" t="s">
        <v>1355</v>
      </c>
      <c r="E80" s="75" t="s">
        <v>134</v>
      </c>
      <c r="F80" s="75" t="s">
        <v>1349</v>
      </c>
      <c r="G80" s="75" t="str">
        <f t="shared" si="21"/>
        <v>N/A</v>
      </c>
      <c r="H80" s="75" t="str">
        <f t="shared" si="22"/>
        <v>N/A</v>
      </c>
      <c r="I80" s="224"/>
      <c r="J80" s="223"/>
      <c r="K80" s="223"/>
      <c r="L80" s="223"/>
      <c r="M80" s="223"/>
      <c r="N80" s="224"/>
      <c r="O80" s="223"/>
      <c r="P80" s="223"/>
      <c r="Q80" s="223"/>
      <c r="R80" s="227">
        <f t="shared" ref="R80:X80" si="27">R$71*$AD29</f>
        <v>309.39703533316356</v>
      </c>
      <c r="S80" s="228">
        <f t="shared" si="27"/>
        <v>311.19109323473685</v>
      </c>
      <c r="T80" s="241">
        <f t="shared" si="27"/>
        <v>313.49390187860439</v>
      </c>
      <c r="U80" s="227">
        <f t="shared" si="27"/>
        <v>315.69236792591897</v>
      </c>
      <c r="V80" s="227">
        <f t="shared" si="27"/>
        <v>319.02676584435648</v>
      </c>
      <c r="W80" s="227">
        <f t="shared" si="27"/>
        <v>322.36765006305058</v>
      </c>
      <c r="X80" s="228">
        <f t="shared" si="27"/>
        <v>325.353498552887</v>
      </c>
    </row>
    <row r="81" spans="4:30" ht="12.3" x14ac:dyDescent="0.35">
      <c r="D81" s="15" t="s">
        <v>1357</v>
      </c>
      <c r="E81" s="75" t="s">
        <v>134</v>
      </c>
      <c r="F81" s="75" t="s">
        <v>1349</v>
      </c>
      <c r="G81" s="75" t="str">
        <f t="shared" si="21"/>
        <v>N/A</v>
      </c>
      <c r="H81" s="75" t="str">
        <f t="shared" si="22"/>
        <v>N/A</v>
      </c>
      <c r="I81" s="224"/>
      <c r="J81" s="223"/>
      <c r="K81" s="223"/>
      <c r="L81" s="223"/>
      <c r="M81" s="223"/>
      <c r="N81" s="224"/>
      <c r="O81" s="223"/>
      <c r="P81" s="223"/>
      <c r="Q81" s="223"/>
      <c r="R81" s="227">
        <f t="shared" ref="R81:X81" si="28">R$71*$AD30</f>
        <v>7.2881488569312118</v>
      </c>
      <c r="S81" s="228">
        <f t="shared" si="28"/>
        <v>7.3304096401689698</v>
      </c>
      <c r="T81" s="241">
        <f t="shared" si="28"/>
        <v>7.3846545432187432</v>
      </c>
      <c r="U81" s="227">
        <f t="shared" si="28"/>
        <v>7.4364415546633875</v>
      </c>
      <c r="V81" s="227">
        <f t="shared" si="28"/>
        <v>7.5149865489670518</v>
      </c>
      <c r="W81" s="227">
        <f t="shared" si="28"/>
        <v>7.593684334397981</v>
      </c>
      <c r="X81" s="228">
        <f t="shared" si="28"/>
        <v>7.6640189070442197</v>
      </c>
    </row>
    <row r="82" spans="4:30" ht="12.3" x14ac:dyDescent="0.35">
      <c r="D82" s="15" t="s">
        <v>1359</v>
      </c>
      <c r="E82" s="75" t="s">
        <v>134</v>
      </c>
      <c r="F82" s="75" t="s">
        <v>1349</v>
      </c>
      <c r="G82" s="75" t="str">
        <f t="shared" si="21"/>
        <v>N/A</v>
      </c>
      <c r="H82" s="75" t="str">
        <f t="shared" si="22"/>
        <v>N/A</v>
      </c>
      <c r="I82" s="224"/>
      <c r="J82" s="223"/>
      <c r="K82" s="223"/>
      <c r="L82" s="223"/>
      <c r="M82" s="223"/>
      <c r="N82" s="224"/>
      <c r="O82" s="223"/>
      <c r="P82" s="223"/>
      <c r="Q82" s="223"/>
      <c r="R82" s="227">
        <f t="shared" ref="R82:X82" si="29">R$71*$AD31</f>
        <v>2576.4990465758247</v>
      </c>
      <c r="S82" s="228">
        <f t="shared" si="29"/>
        <v>2591.439036120094</v>
      </c>
      <c r="T82" s="241">
        <f t="shared" si="29"/>
        <v>2610.6156396353226</v>
      </c>
      <c r="U82" s="227">
        <f t="shared" si="29"/>
        <v>2628.9233317847834</v>
      </c>
      <c r="V82" s="227">
        <f t="shared" si="29"/>
        <v>2656.6904790960289</v>
      </c>
      <c r="W82" s="227">
        <f t="shared" si="29"/>
        <v>2684.511640972763</v>
      </c>
      <c r="X82" s="228">
        <f t="shared" si="29"/>
        <v>2709.3762482854977</v>
      </c>
    </row>
    <row r="83" spans="4:30" ht="12.3" x14ac:dyDescent="0.35">
      <c r="D83" s="15" t="s">
        <v>1361</v>
      </c>
      <c r="E83" s="75" t="s">
        <v>134</v>
      </c>
      <c r="F83" s="75" t="s">
        <v>1349</v>
      </c>
      <c r="G83" s="75" t="str">
        <f t="shared" si="21"/>
        <v>N/A</v>
      </c>
      <c r="H83" s="75" t="str">
        <f t="shared" si="22"/>
        <v>N/A</v>
      </c>
      <c r="I83" s="224"/>
      <c r="J83" s="223"/>
      <c r="K83" s="223"/>
      <c r="L83" s="223"/>
      <c r="M83" s="223"/>
      <c r="N83" s="224"/>
      <c r="O83" s="223"/>
      <c r="P83" s="223"/>
      <c r="Q83" s="223"/>
      <c r="R83" s="227">
        <f t="shared" ref="R83:X83" si="30">R$71*$AD32</f>
        <v>0</v>
      </c>
      <c r="S83" s="228">
        <f t="shared" si="30"/>
        <v>0</v>
      </c>
      <c r="T83" s="241">
        <f t="shared" si="30"/>
        <v>0</v>
      </c>
      <c r="U83" s="227">
        <f t="shared" si="30"/>
        <v>0</v>
      </c>
      <c r="V83" s="227">
        <f t="shared" si="30"/>
        <v>0</v>
      </c>
      <c r="W83" s="227">
        <f t="shared" si="30"/>
        <v>0</v>
      </c>
      <c r="X83" s="228">
        <f t="shared" si="30"/>
        <v>0</v>
      </c>
    </row>
    <row r="84" spans="4:30" ht="12.3" x14ac:dyDescent="0.35">
      <c r="D84" s="15" t="s">
        <v>1363</v>
      </c>
      <c r="E84" s="75" t="s">
        <v>134</v>
      </c>
      <c r="F84" s="75" t="s">
        <v>1349</v>
      </c>
      <c r="G84" s="75" t="str">
        <f t="shared" si="21"/>
        <v>N/A</v>
      </c>
      <c r="H84" s="75" t="str">
        <f t="shared" si="22"/>
        <v>N/A</v>
      </c>
      <c r="I84" s="224"/>
      <c r="J84" s="223"/>
      <c r="K84" s="223"/>
      <c r="L84" s="223"/>
      <c r="M84" s="223"/>
      <c r="N84" s="224"/>
      <c r="O84" s="223"/>
      <c r="P84" s="223"/>
      <c r="Q84" s="223"/>
      <c r="R84" s="227">
        <f t="shared" ref="R84:X84" si="31">R$71*$AD33</f>
        <v>0</v>
      </c>
      <c r="S84" s="228">
        <f t="shared" si="31"/>
        <v>0</v>
      </c>
      <c r="T84" s="241">
        <f t="shared" si="31"/>
        <v>0</v>
      </c>
      <c r="U84" s="227">
        <f t="shared" si="31"/>
        <v>0</v>
      </c>
      <c r="V84" s="227">
        <f t="shared" si="31"/>
        <v>0</v>
      </c>
      <c r="W84" s="227">
        <f t="shared" si="31"/>
        <v>0</v>
      </c>
      <c r="X84" s="228">
        <f t="shared" si="31"/>
        <v>0</v>
      </c>
    </row>
    <row r="85" spans="4:30" ht="12.3" x14ac:dyDescent="0.35">
      <c r="D85" s="15" t="s">
        <v>1365</v>
      </c>
      <c r="E85" s="75" t="s">
        <v>134</v>
      </c>
      <c r="F85" s="75" t="s">
        <v>1349</v>
      </c>
      <c r="G85" s="75" t="str">
        <f t="shared" si="21"/>
        <v>N/A</v>
      </c>
      <c r="H85" s="75" t="str">
        <f t="shared" si="22"/>
        <v>N/A</v>
      </c>
      <c r="I85" s="224"/>
      <c r="J85" s="223"/>
      <c r="K85" s="223"/>
      <c r="L85" s="223"/>
      <c r="M85" s="223"/>
      <c r="N85" s="224"/>
      <c r="O85" s="223"/>
      <c r="P85" s="223"/>
      <c r="Q85" s="223"/>
      <c r="R85" s="227">
        <f t="shared" ref="R85:X85" si="32">R$71*$AD34</f>
        <v>329.33523380652491</v>
      </c>
      <c r="S85" s="228">
        <f t="shared" si="32"/>
        <v>331.24490458873157</v>
      </c>
      <c r="T85" s="241">
        <f t="shared" si="32"/>
        <v>333.69611108566244</v>
      </c>
      <c r="U85" s="227">
        <f t="shared" si="32"/>
        <v>336.03625092872329</v>
      </c>
      <c r="V85" s="227">
        <f t="shared" si="32"/>
        <v>339.58552449202716</v>
      </c>
      <c r="W85" s="227">
        <f t="shared" si="32"/>
        <v>343.14170234647679</v>
      </c>
      <c r="X85" s="228">
        <f t="shared" si="32"/>
        <v>346.31996521978539</v>
      </c>
    </row>
    <row r="86" spans="4:30" ht="12.3" x14ac:dyDescent="0.35">
      <c r="D86" s="15" t="s">
        <v>1371</v>
      </c>
      <c r="E86" s="75" t="s">
        <v>134</v>
      </c>
      <c r="F86" s="75" t="s">
        <v>1349</v>
      </c>
      <c r="G86" s="75" t="str">
        <f t="shared" si="21"/>
        <v>N/A</v>
      </c>
      <c r="H86" s="75" t="str">
        <f t="shared" si="22"/>
        <v>N/A</v>
      </c>
      <c r="I86" s="224"/>
      <c r="J86" s="223"/>
      <c r="K86" s="223"/>
      <c r="L86" s="223"/>
      <c r="M86" s="223"/>
      <c r="N86" s="224"/>
      <c r="O86" s="223"/>
      <c r="P86" s="223"/>
      <c r="Q86" s="223"/>
      <c r="R86" s="227">
        <f t="shared" ref="R86:X86" si="33">R$71*$AD35</f>
        <v>0</v>
      </c>
      <c r="S86" s="228">
        <f t="shared" si="33"/>
        <v>0</v>
      </c>
      <c r="T86" s="241">
        <f t="shared" si="33"/>
        <v>0</v>
      </c>
      <c r="U86" s="227">
        <f t="shared" si="33"/>
        <v>0</v>
      </c>
      <c r="V86" s="227">
        <f t="shared" si="33"/>
        <v>0</v>
      </c>
      <c r="W86" s="227">
        <f t="shared" si="33"/>
        <v>0</v>
      </c>
      <c r="X86" s="228">
        <f t="shared" si="33"/>
        <v>0</v>
      </c>
    </row>
    <row r="87" spans="4:30" ht="12.3" x14ac:dyDescent="0.35">
      <c r="D87" s="15" t="s">
        <v>1367</v>
      </c>
      <c r="E87" s="75" t="s">
        <v>134</v>
      </c>
      <c r="F87" s="75" t="s">
        <v>1349</v>
      </c>
      <c r="G87" s="75" t="str">
        <f t="shared" si="21"/>
        <v>N/A</v>
      </c>
      <c r="H87" s="75" t="str">
        <f t="shared" si="22"/>
        <v>N/A</v>
      </c>
      <c r="I87" s="224"/>
      <c r="J87" s="223"/>
      <c r="K87" s="223"/>
      <c r="L87" s="223"/>
      <c r="M87" s="223"/>
      <c r="N87" s="224"/>
      <c r="O87" s="223"/>
      <c r="P87" s="223"/>
      <c r="Q87" s="223"/>
      <c r="R87" s="227">
        <f t="shared" ref="R87:X87" si="34">R$71*$AD36</f>
        <v>298.02303986088822</v>
      </c>
      <c r="S87" s="228">
        <f t="shared" si="34"/>
        <v>299.75114494417568</v>
      </c>
      <c r="T87" s="241">
        <f t="shared" si="34"/>
        <v>301.96929817090046</v>
      </c>
      <c r="U87" s="227">
        <f t="shared" si="34"/>
        <v>304.08694462393163</v>
      </c>
      <c r="V87" s="227">
        <f t="shared" si="34"/>
        <v>307.29876403483354</v>
      </c>
      <c r="W87" s="227">
        <f t="shared" si="34"/>
        <v>310.5168312978451</v>
      </c>
      <c r="X87" s="228">
        <f t="shared" si="34"/>
        <v>313.39291458851687</v>
      </c>
    </row>
    <row r="88" spans="4:30" ht="12.3" x14ac:dyDescent="0.35">
      <c r="D88" s="15" t="s">
        <v>1373</v>
      </c>
      <c r="E88" s="75" t="s">
        <v>134</v>
      </c>
      <c r="F88" s="75" t="s">
        <v>1349</v>
      </c>
      <c r="G88" s="75" t="str">
        <f t="shared" si="21"/>
        <v>N/A</v>
      </c>
      <c r="H88" s="75" t="str">
        <f t="shared" si="22"/>
        <v>N/A</v>
      </c>
      <c r="I88" s="224"/>
      <c r="J88" s="223"/>
      <c r="K88" s="223"/>
      <c r="L88" s="223"/>
      <c r="M88" s="223"/>
      <c r="N88" s="224"/>
      <c r="O88" s="223"/>
      <c r="P88" s="223"/>
      <c r="Q88" s="223"/>
      <c r="R88" s="227">
        <f t="shared" ref="R88:X88" si="35">R$71*$AD37</f>
        <v>0</v>
      </c>
      <c r="S88" s="228">
        <f t="shared" si="35"/>
        <v>0</v>
      </c>
      <c r="T88" s="241">
        <f t="shared" si="35"/>
        <v>0</v>
      </c>
      <c r="U88" s="227">
        <f t="shared" si="35"/>
        <v>0</v>
      </c>
      <c r="V88" s="227">
        <f t="shared" si="35"/>
        <v>0</v>
      </c>
      <c r="W88" s="227">
        <f t="shared" si="35"/>
        <v>0</v>
      </c>
      <c r="X88" s="228">
        <f t="shared" si="35"/>
        <v>0</v>
      </c>
    </row>
    <row r="89" spans="4:30" ht="12.3" x14ac:dyDescent="0.35">
      <c r="D89" s="15" t="s">
        <v>1375</v>
      </c>
      <c r="E89" s="75" t="s">
        <v>134</v>
      </c>
      <c r="F89" s="75" t="s">
        <v>1349</v>
      </c>
      <c r="G89" s="75" t="str">
        <f t="shared" si="21"/>
        <v>N/A</v>
      </c>
      <c r="H89" s="75" t="str">
        <f t="shared" si="22"/>
        <v>N/A</v>
      </c>
      <c r="I89" s="224"/>
      <c r="J89" s="223"/>
      <c r="K89" s="223"/>
      <c r="L89" s="223"/>
      <c r="M89" s="223"/>
      <c r="N89" s="224"/>
      <c r="O89" s="223"/>
      <c r="P89" s="223"/>
      <c r="Q89" s="223"/>
      <c r="R89" s="227">
        <f t="shared" ref="R89:X89" si="36">R$71*$AD38</f>
        <v>0</v>
      </c>
      <c r="S89" s="228">
        <f t="shared" si="36"/>
        <v>0</v>
      </c>
      <c r="T89" s="241">
        <f t="shared" si="36"/>
        <v>0</v>
      </c>
      <c r="U89" s="227">
        <f t="shared" si="36"/>
        <v>0</v>
      </c>
      <c r="V89" s="227">
        <f t="shared" si="36"/>
        <v>0</v>
      </c>
      <c r="W89" s="227">
        <f t="shared" si="36"/>
        <v>0</v>
      </c>
      <c r="X89" s="228">
        <f t="shared" si="36"/>
        <v>0</v>
      </c>
    </row>
    <row r="90" spans="4:30" x14ac:dyDescent="0.35">
      <c r="O90" s="97"/>
      <c r="P90" s="91"/>
      <c r="Q90" s="91"/>
      <c r="R90" s="91"/>
      <c r="S90" s="169"/>
      <c r="T90" s="170"/>
    </row>
    <row r="91" spans="4:30" ht="12.3" x14ac:dyDescent="0.35">
      <c r="D91" s="74" t="str">
        <f>"Total "&amp;D74</f>
        <v>Total 3.5.1.1 - Overhead network length of circuit at each voltage</v>
      </c>
      <c r="E91" s="67" t="s">
        <v>134</v>
      </c>
      <c r="F91" s="67" t="str">
        <f>F76</f>
        <v>km</v>
      </c>
      <c r="G91" s="67" t="str">
        <f>G76</f>
        <v>N/A</v>
      </c>
      <c r="H91" s="67" t="str">
        <f>H76</f>
        <v>N/A</v>
      </c>
      <c r="I91" s="175">
        <f t="shared" ref="I91:X91" si="37">SUM(I76:I89)</f>
        <v>0</v>
      </c>
      <c r="J91" s="175">
        <f t="shared" si="37"/>
        <v>0</v>
      </c>
      <c r="K91" s="175">
        <f t="shared" si="37"/>
        <v>0</v>
      </c>
      <c r="L91" s="175">
        <f t="shared" si="37"/>
        <v>0</v>
      </c>
      <c r="M91" s="175">
        <f t="shared" si="37"/>
        <v>0</v>
      </c>
      <c r="N91" s="175">
        <f t="shared" si="37"/>
        <v>0</v>
      </c>
      <c r="O91" s="176">
        <f t="shared" si="37"/>
        <v>0</v>
      </c>
      <c r="P91" s="175">
        <f t="shared" si="37"/>
        <v>0</v>
      </c>
      <c r="Q91" s="175">
        <f t="shared" si="37"/>
        <v>0</v>
      </c>
      <c r="R91" s="175">
        <f t="shared" si="37"/>
        <v>5012.8241031459338</v>
      </c>
      <c r="S91" s="177">
        <f t="shared" si="37"/>
        <v>5041.8912746582973</v>
      </c>
      <c r="T91" s="175">
        <f t="shared" si="37"/>
        <v>5079.2011818540204</v>
      </c>
      <c r="U91" s="175">
        <f t="shared" si="37"/>
        <v>5114.8205392924619</v>
      </c>
      <c r="V91" s="175">
        <f t="shared" si="37"/>
        <v>5168.8441670141192</v>
      </c>
      <c r="W91" s="175">
        <f t="shared" si="37"/>
        <v>5222.972885213554</v>
      </c>
      <c r="X91" s="175">
        <f t="shared" si="37"/>
        <v>5271.3493451304275</v>
      </c>
    </row>
    <row r="92" spans="4:30" s="6" customFormat="1" ht="11.25" customHeight="1" x14ac:dyDescent="0.35">
      <c r="Z92" s="7"/>
      <c r="AA92" s="7"/>
      <c r="AB92" s="7"/>
      <c r="AC92" s="7"/>
      <c r="AD92" s="7"/>
    </row>
    <row r="93" spans="4:30" s="6" customFormat="1" ht="11.25" customHeight="1" x14ac:dyDescent="0.35">
      <c r="Z93" s="7"/>
      <c r="AA93" s="7"/>
      <c r="AB93" s="7"/>
      <c r="AC93" s="7"/>
      <c r="AD93" s="7"/>
    </row>
    <row r="95" spans="4:30" ht="12.3" x14ac:dyDescent="0.35">
      <c r="D95" s="73" t="s">
        <v>1378</v>
      </c>
      <c r="E95" s="64" t="str">
        <f>Lookup!E$20</f>
        <v>Source</v>
      </c>
      <c r="F95" s="64" t="str">
        <f>Lookup!F$20</f>
        <v>Unit</v>
      </c>
      <c r="G95" s="64" t="str">
        <f>Lookup!G$20</f>
        <v>Basis</v>
      </c>
      <c r="H95" s="64" t="str">
        <f>Lookup!H$20</f>
        <v>Timing</v>
      </c>
      <c r="I95" s="64" t="str">
        <f>'2.1'!I$10</f>
        <v>RY09</v>
      </c>
      <c r="J95" s="64" t="str">
        <f>'2.1'!J$10</f>
        <v>RY10</v>
      </c>
      <c r="K95" s="64" t="str">
        <f>'2.1'!K$10</f>
        <v>RY11</v>
      </c>
      <c r="L95" s="64" t="str">
        <f>'2.1'!L$10</f>
        <v>RY12</v>
      </c>
      <c r="M95" s="64" t="str">
        <f>'2.1'!M$10</f>
        <v>RY13</v>
      </c>
      <c r="N95" s="64" t="str">
        <f>'2.1'!N$10</f>
        <v>RY14</v>
      </c>
      <c r="O95" s="96" t="str">
        <f>'2.1'!O$10</f>
        <v>RY15</v>
      </c>
      <c r="P95" s="64" t="str">
        <f>'2.1'!P$10</f>
        <v>RY16</v>
      </c>
      <c r="Q95" s="64" t="str">
        <f>'2.1'!Q$10</f>
        <v>RY17</v>
      </c>
      <c r="R95" s="64" t="str">
        <f>'2.1'!R$10</f>
        <v>RY18</v>
      </c>
      <c r="S95" s="88" t="str">
        <f>'2.1'!S$10</f>
        <v>RY19</v>
      </c>
      <c r="T95" s="64" t="str">
        <f>'2.1'!T$10</f>
        <v>RY20</v>
      </c>
      <c r="U95" s="64" t="str">
        <f>'2.1'!U$10</f>
        <v>RY21</v>
      </c>
      <c r="V95" s="64" t="str">
        <f>'2.1'!V$10</f>
        <v>RY22</v>
      </c>
      <c r="W95" s="64" t="str">
        <f>'2.1'!W$10</f>
        <v>RY23</v>
      </c>
      <c r="X95" s="64" t="str">
        <f>'2.1'!X$10</f>
        <v>RY24</v>
      </c>
    </row>
    <row r="96" spans="4:30" x14ac:dyDescent="0.35">
      <c r="I96" s="6"/>
      <c r="O96" s="97"/>
      <c r="P96" s="91"/>
      <c r="Q96" s="91"/>
      <c r="R96" s="91"/>
      <c r="S96" s="165"/>
      <c r="T96" s="166"/>
    </row>
    <row r="97" spans="4:30" ht="12.3" x14ac:dyDescent="0.35">
      <c r="D97" s="15" t="s">
        <v>1380</v>
      </c>
      <c r="E97" s="75" t="s">
        <v>134</v>
      </c>
      <c r="F97" s="75" t="s">
        <v>1349</v>
      </c>
      <c r="G97" s="75" t="str">
        <f t="shared" ref="G97:G108" si="38">NA</f>
        <v>N/A</v>
      </c>
      <c r="H97" s="75" t="str">
        <f t="shared" ref="H97:H108" si="39">NA</f>
        <v>N/A</v>
      </c>
      <c r="I97" s="224"/>
      <c r="J97" s="223"/>
      <c r="K97" s="223"/>
      <c r="L97" s="223"/>
      <c r="M97" s="223"/>
      <c r="N97" s="224"/>
      <c r="O97" s="223"/>
      <c r="P97" s="223"/>
      <c r="Q97" s="223"/>
      <c r="R97" s="227">
        <f t="shared" ref="R97:X97" si="40">R$71*$AD46</f>
        <v>1350.8846268741552</v>
      </c>
      <c r="S97" s="228">
        <f t="shared" si="40"/>
        <v>1358.7178151797502</v>
      </c>
      <c r="T97" s="241">
        <f t="shared" si="40"/>
        <v>1368.7723032335346</v>
      </c>
      <c r="U97" s="227">
        <f t="shared" si="40"/>
        <v>1378.3712122302677</v>
      </c>
      <c r="V97" s="227">
        <f t="shared" si="40"/>
        <v>1392.9298096746418</v>
      </c>
      <c r="W97" s="227">
        <f t="shared" si="40"/>
        <v>1407.5167275044798</v>
      </c>
      <c r="X97" s="228">
        <f t="shared" si="40"/>
        <v>1420.5534937383648</v>
      </c>
    </row>
    <row r="98" spans="4:30" ht="12.3" x14ac:dyDescent="0.35">
      <c r="D98" s="15" t="s">
        <v>1382</v>
      </c>
      <c r="E98" s="75" t="s">
        <v>134</v>
      </c>
      <c r="F98" s="75" t="s">
        <v>1349</v>
      </c>
      <c r="G98" s="75" t="str">
        <f t="shared" si="38"/>
        <v>N/A</v>
      </c>
      <c r="H98" s="75" t="str">
        <f t="shared" si="39"/>
        <v>N/A</v>
      </c>
      <c r="I98" s="224"/>
      <c r="J98" s="223"/>
      <c r="K98" s="223"/>
      <c r="L98" s="223"/>
      <c r="M98" s="223"/>
      <c r="N98" s="224"/>
      <c r="O98" s="223"/>
      <c r="P98" s="223"/>
      <c r="Q98" s="223"/>
      <c r="R98" s="227">
        <f t="shared" ref="R98:X98" si="41">R$71*$AD47</f>
        <v>0</v>
      </c>
      <c r="S98" s="228">
        <f t="shared" si="41"/>
        <v>0</v>
      </c>
      <c r="T98" s="241">
        <f t="shared" si="41"/>
        <v>0</v>
      </c>
      <c r="U98" s="227">
        <f t="shared" si="41"/>
        <v>0</v>
      </c>
      <c r="V98" s="227">
        <f t="shared" si="41"/>
        <v>0</v>
      </c>
      <c r="W98" s="227">
        <f t="shared" si="41"/>
        <v>0</v>
      </c>
      <c r="X98" s="228">
        <f t="shared" si="41"/>
        <v>0</v>
      </c>
    </row>
    <row r="99" spans="4:30" ht="12.3" x14ac:dyDescent="0.35">
      <c r="D99" s="15" t="s">
        <v>1384</v>
      </c>
      <c r="E99" s="75" t="s">
        <v>134</v>
      </c>
      <c r="F99" s="75" t="s">
        <v>1349</v>
      </c>
      <c r="G99" s="75" t="str">
        <f t="shared" si="38"/>
        <v>N/A</v>
      </c>
      <c r="H99" s="75" t="str">
        <f t="shared" si="39"/>
        <v>N/A</v>
      </c>
      <c r="I99" s="224"/>
      <c r="J99" s="223"/>
      <c r="K99" s="223"/>
      <c r="L99" s="223"/>
      <c r="M99" s="223"/>
      <c r="N99" s="224"/>
      <c r="O99" s="223"/>
      <c r="P99" s="223"/>
      <c r="Q99" s="223"/>
      <c r="R99" s="227">
        <f t="shared" ref="R99:X99" si="42">R$71*$AD48</f>
        <v>66.976953174059815</v>
      </c>
      <c r="S99" s="228">
        <f t="shared" si="42"/>
        <v>67.365323191684055</v>
      </c>
      <c r="T99" s="241">
        <f t="shared" si="42"/>
        <v>67.863825404360568</v>
      </c>
      <c r="U99" s="227">
        <f t="shared" si="42"/>
        <v>68.339739975898695</v>
      </c>
      <c r="V99" s="227">
        <f t="shared" si="42"/>
        <v>69.061556243486351</v>
      </c>
      <c r="W99" s="227">
        <f t="shared" si="42"/>
        <v>69.784776637742809</v>
      </c>
      <c r="X99" s="228">
        <f t="shared" si="42"/>
        <v>70.431140408724858</v>
      </c>
    </row>
    <row r="100" spans="4:30" ht="12.3" x14ac:dyDescent="0.35">
      <c r="D100" s="15" t="s">
        <v>1386</v>
      </c>
      <c r="E100" s="75" t="s">
        <v>134</v>
      </c>
      <c r="F100" s="75" t="s">
        <v>1349</v>
      </c>
      <c r="G100" s="75" t="str">
        <f t="shared" si="38"/>
        <v>N/A</v>
      </c>
      <c r="H100" s="75" t="str">
        <f t="shared" si="39"/>
        <v>N/A</v>
      </c>
      <c r="I100" s="224"/>
      <c r="J100" s="223"/>
      <c r="K100" s="223"/>
      <c r="L100" s="223"/>
      <c r="M100" s="223"/>
      <c r="N100" s="224"/>
      <c r="O100" s="223"/>
      <c r="P100" s="223"/>
      <c r="Q100" s="223"/>
      <c r="R100" s="227">
        <f t="shared" ref="R100:X100" si="43">R$71*$AD49</f>
        <v>0</v>
      </c>
      <c r="S100" s="228">
        <f t="shared" si="43"/>
        <v>0</v>
      </c>
      <c r="T100" s="241">
        <f t="shared" si="43"/>
        <v>0</v>
      </c>
      <c r="U100" s="227">
        <f t="shared" si="43"/>
        <v>0</v>
      </c>
      <c r="V100" s="227">
        <f t="shared" si="43"/>
        <v>0</v>
      </c>
      <c r="W100" s="227">
        <f t="shared" si="43"/>
        <v>0</v>
      </c>
      <c r="X100" s="228">
        <f t="shared" si="43"/>
        <v>0</v>
      </c>
    </row>
    <row r="101" spans="4:30" ht="12.3" x14ac:dyDescent="0.35">
      <c r="D101" s="15" t="s">
        <v>1388</v>
      </c>
      <c r="E101" s="75" t="s">
        <v>134</v>
      </c>
      <c r="F101" s="75" t="s">
        <v>1349</v>
      </c>
      <c r="G101" s="75" t="str">
        <f t="shared" si="38"/>
        <v>N/A</v>
      </c>
      <c r="H101" s="75" t="str">
        <f t="shared" si="39"/>
        <v>N/A</v>
      </c>
      <c r="I101" s="224"/>
      <c r="J101" s="223"/>
      <c r="K101" s="223"/>
      <c r="L101" s="223"/>
      <c r="M101" s="223"/>
      <c r="N101" s="224"/>
      <c r="O101" s="223"/>
      <c r="P101" s="223"/>
      <c r="Q101" s="223"/>
      <c r="R101" s="227">
        <f t="shared" ref="R101:X101" si="44">R$71*$AD50</f>
        <v>551.1693062368646</v>
      </c>
      <c r="S101" s="228">
        <f t="shared" si="44"/>
        <v>554.36529564863815</v>
      </c>
      <c r="T101" s="241">
        <f t="shared" si="44"/>
        <v>558.46758913464396</v>
      </c>
      <c r="U101" s="227">
        <f t="shared" si="44"/>
        <v>562.38400353977511</v>
      </c>
      <c r="V101" s="227">
        <f t="shared" si="44"/>
        <v>568.32400159258077</v>
      </c>
      <c r="W101" s="227">
        <f t="shared" si="44"/>
        <v>574.27555453830462</v>
      </c>
      <c r="X101" s="228">
        <f t="shared" si="44"/>
        <v>579.59463601851144</v>
      </c>
    </row>
    <row r="102" spans="4:30" ht="12.3" x14ac:dyDescent="0.35">
      <c r="D102" s="15" t="s">
        <v>1390</v>
      </c>
      <c r="E102" s="75" t="s">
        <v>134</v>
      </c>
      <c r="F102" s="75" t="s">
        <v>1349</v>
      </c>
      <c r="G102" s="75" t="str">
        <f t="shared" si="38"/>
        <v>N/A</v>
      </c>
      <c r="H102" s="75" t="str">
        <f t="shared" si="39"/>
        <v>N/A</v>
      </c>
      <c r="I102" s="224"/>
      <c r="J102" s="223"/>
      <c r="K102" s="223"/>
      <c r="L102" s="223"/>
      <c r="M102" s="223"/>
      <c r="N102" s="224"/>
      <c r="O102" s="223"/>
      <c r="P102" s="223"/>
      <c r="Q102" s="223"/>
      <c r="R102" s="227">
        <f t="shared" ref="R102:X102" si="45">R$71*$AD51</f>
        <v>0</v>
      </c>
      <c r="S102" s="228">
        <f t="shared" si="45"/>
        <v>0</v>
      </c>
      <c r="T102" s="241">
        <f t="shared" si="45"/>
        <v>0</v>
      </c>
      <c r="U102" s="227">
        <f t="shared" si="45"/>
        <v>0</v>
      </c>
      <c r="V102" s="227">
        <f t="shared" si="45"/>
        <v>0</v>
      </c>
      <c r="W102" s="227">
        <f t="shared" si="45"/>
        <v>0</v>
      </c>
      <c r="X102" s="228">
        <f t="shared" si="45"/>
        <v>0</v>
      </c>
    </row>
    <row r="103" spans="4:30" ht="12.3" x14ac:dyDescent="0.35">
      <c r="D103" s="15" t="s">
        <v>1392</v>
      </c>
      <c r="E103" s="75" t="s">
        <v>134</v>
      </c>
      <c r="F103" s="75" t="s">
        <v>1349</v>
      </c>
      <c r="G103" s="75" t="str">
        <f t="shared" si="38"/>
        <v>N/A</v>
      </c>
      <c r="H103" s="75" t="str">
        <f t="shared" si="39"/>
        <v>N/A</v>
      </c>
      <c r="I103" s="224"/>
      <c r="J103" s="223"/>
      <c r="K103" s="223"/>
      <c r="L103" s="223"/>
      <c r="M103" s="223"/>
      <c r="N103" s="224"/>
      <c r="O103" s="223"/>
      <c r="P103" s="223"/>
      <c r="Q103" s="223"/>
      <c r="R103" s="227">
        <f t="shared" ref="R103:X103" si="46">R$71*$AD52</f>
        <v>65.087894885880218</v>
      </c>
      <c r="S103" s="228">
        <f t="shared" si="46"/>
        <v>65.465311081840355</v>
      </c>
      <c r="T103" s="241">
        <f t="shared" si="46"/>
        <v>65.949753238155623</v>
      </c>
      <c r="U103" s="227">
        <f t="shared" si="46"/>
        <v>66.412244828754424</v>
      </c>
      <c r="V103" s="227">
        <f t="shared" si="46"/>
        <v>67.113702556005279</v>
      </c>
      <c r="W103" s="227">
        <f t="shared" si="46"/>
        <v>67.816524807091511</v>
      </c>
      <c r="X103" s="228">
        <f t="shared" si="46"/>
        <v>68.444658145351738</v>
      </c>
    </row>
    <row r="104" spans="4:30" ht="12.3" x14ac:dyDescent="0.35">
      <c r="D104" s="15" t="s">
        <v>1394</v>
      </c>
      <c r="E104" s="75" t="s">
        <v>134</v>
      </c>
      <c r="F104" s="75" t="s">
        <v>1349</v>
      </c>
      <c r="G104" s="75" t="str">
        <f t="shared" si="38"/>
        <v>N/A</v>
      </c>
      <c r="H104" s="75" t="str">
        <f t="shared" si="39"/>
        <v>N/A</v>
      </c>
      <c r="I104" s="224"/>
      <c r="J104" s="223"/>
      <c r="K104" s="223"/>
      <c r="L104" s="223"/>
      <c r="M104" s="223"/>
      <c r="N104" s="224"/>
      <c r="O104" s="223"/>
      <c r="P104" s="223"/>
      <c r="Q104" s="223"/>
      <c r="R104" s="227">
        <f t="shared" ref="R104:X104" si="47">R$71*$AD53</f>
        <v>0</v>
      </c>
      <c r="S104" s="228">
        <f t="shared" si="47"/>
        <v>0</v>
      </c>
      <c r="T104" s="241">
        <f t="shared" si="47"/>
        <v>0</v>
      </c>
      <c r="U104" s="227">
        <f t="shared" si="47"/>
        <v>0</v>
      </c>
      <c r="V104" s="227">
        <f t="shared" si="47"/>
        <v>0</v>
      </c>
      <c r="W104" s="227">
        <f t="shared" si="47"/>
        <v>0</v>
      </c>
      <c r="X104" s="228">
        <f t="shared" si="47"/>
        <v>0</v>
      </c>
    </row>
    <row r="105" spans="4:30" ht="12.3" x14ac:dyDescent="0.35">
      <c r="D105" s="15" t="s">
        <v>1396</v>
      </c>
      <c r="E105" s="75" t="s">
        <v>134</v>
      </c>
      <c r="F105" s="75" t="s">
        <v>1349</v>
      </c>
      <c r="G105" s="75" t="str">
        <f t="shared" si="38"/>
        <v>N/A</v>
      </c>
      <c r="H105" s="75" t="str">
        <f t="shared" si="39"/>
        <v>N/A</v>
      </c>
      <c r="I105" s="224"/>
      <c r="J105" s="223"/>
      <c r="K105" s="223"/>
      <c r="L105" s="223"/>
      <c r="M105" s="223"/>
      <c r="N105" s="224"/>
      <c r="O105" s="223"/>
      <c r="P105" s="223"/>
      <c r="Q105" s="223"/>
      <c r="R105" s="227">
        <f t="shared" ref="R105:X105" si="48">R$71*$AD54</f>
        <v>35.084289003806077</v>
      </c>
      <c r="S105" s="228">
        <f t="shared" si="48"/>
        <v>35.287727429906646</v>
      </c>
      <c r="T105" s="241">
        <f t="shared" si="48"/>
        <v>35.548855995327166</v>
      </c>
      <c r="U105" s="227">
        <f t="shared" si="48"/>
        <v>35.798152560454177</v>
      </c>
      <c r="V105" s="227">
        <f t="shared" si="48"/>
        <v>36.176258899120867</v>
      </c>
      <c r="W105" s="227">
        <f t="shared" si="48"/>
        <v>36.55510075625341</v>
      </c>
      <c r="X105" s="228">
        <f t="shared" si="48"/>
        <v>36.893683093431257</v>
      </c>
    </row>
    <row r="106" spans="4:30" ht="12.3" x14ac:dyDescent="0.35">
      <c r="D106" s="15" t="s">
        <v>1398</v>
      </c>
      <c r="E106" s="75" t="s">
        <v>134</v>
      </c>
      <c r="F106" s="75" t="s">
        <v>1349</v>
      </c>
      <c r="G106" s="75" t="str">
        <f t="shared" si="38"/>
        <v>N/A</v>
      </c>
      <c r="H106" s="75" t="str">
        <f t="shared" si="39"/>
        <v>N/A</v>
      </c>
      <c r="I106" s="224"/>
      <c r="J106" s="223"/>
      <c r="K106" s="223"/>
      <c r="L106" s="223"/>
      <c r="M106" s="223"/>
      <c r="N106" s="224"/>
      <c r="O106" s="223"/>
      <c r="P106" s="223"/>
      <c r="Q106" s="223"/>
      <c r="R106" s="227">
        <f t="shared" ref="R106:X106" si="49">R$71*$AD55</f>
        <v>0</v>
      </c>
      <c r="S106" s="228">
        <f t="shared" si="49"/>
        <v>0</v>
      </c>
      <c r="T106" s="241">
        <f t="shared" si="49"/>
        <v>0</v>
      </c>
      <c r="U106" s="227">
        <f t="shared" si="49"/>
        <v>0</v>
      </c>
      <c r="V106" s="227">
        <f t="shared" si="49"/>
        <v>0</v>
      </c>
      <c r="W106" s="227">
        <f t="shared" si="49"/>
        <v>0</v>
      </c>
      <c r="X106" s="228">
        <f t="shared" si="49"/>
        <v>0</v>
      </c>
    </row>
    <row r="107" spans="4:30" ht="12.3" x14ac:dyDescent="0.35">
      <c r="D107" s="15" t="s">
        <v>1400</v>
      </c>
      <c r="E107" s="75" t="s">
        <v>134</v>
      </c>
      <c r="F107" s="75" t="s">
        <v>1349</v>
      </c>
      <c r="G107" s="75" t="str">
        <f t="shared" si="38"/>
        <v>N/A</v>
      </c>
      <c r="H107" s="75" t="str">
        <f t="shared" si="39"/>
        <v>N/A</v>
      </c>
      <c r="I107" s="224"/>
      <c r="J107" s="223"/>
      <c r="K107" s="223"/>
      <c r="L107" s="223"/>
      <c r="M107" s="223"/>
      <c r="N107" s="224"/>
      <c r="O107" s="223"/>
      <c r="P107" s="223"/>
      <c r="Q107" s="223"/>
      <c r="R107" s="227">
        <f t="shared" ref="R107:X107" si="50">R$71*$AD56</f>
        <v>0</v>
      </c>
      <c r="S107" s="228">
        <f t="shared" si="50"/>
        <v>0</v>
      </c>
      <c r="T107" s="241">
        <f t="shared" si="50"/>
        <v>0</v>
      </c>
      <c r="U107" s="227">
        <f t="shared" si="50"/>
        <v>0</v>
      </c>
      <c r="V107" s="227">
        <f t="shared" si="50"/>
        <v>0</v>
      </c>
      <c r="W107" s="227">
        <f t="shared" si="50"/>
        <v>0</v>
      </c>
      <c r="X107" s="228">
        <f t="shared" si="50"/>
        <v>0</v>
      </c>
    </row>
    <row r="108" spans="4:30" ht="12.3" x14ac:dyDescent="0.35">
      <c r="D108" s="15" t="s">
        <v>1375</v>
      </c>
      <c r="E108" s="75" t="s">
        <v>134</v>
      </c>
      <c r="F108" s="75" t="s">
        <v>1349</v>
      </c>
      <c r="G108" s="75" t="str">
        <f t="shared" si="38"/>
        <v>N/A</v>
      </c>
      <c r="H108" s="75" t="str">
        <f t="shared" si="39"/>
        <v>N/A</v>
      </c>
      <c r="I108" s="224"/>
      <c r="J108" s="223"/>
      <c r="K108" s="223"/>
      <c r="L108" s="223"/>
      <c r="M108" s="223"/>
      <c r="N108" s="224"/>
      <c r="O108" s="223"/>
      <c r="P108" s="223"/>
      <c r="Q108" s="223"/>
      <c r="R108" s="227">
        <f t="shared" ref="R108:X108" si="51">R$71*$AD57</f>
        <v>0</v>
      </c>
      <c r="S108" s="228">
        <f t="shared" si="51"/>
        <v>0</v>
      </c>
      <c r="T108" s="241">
        <f t="shared" si="51"/>
        <v>0</v>
      </c>
      <c r="U108" s="227">
        <f t="shared" si="51"/>
        <v>0</v>
      </c>
      <c r="V108" s="227">
        <f t="shared" si="51"/>
        <v>0</v>
      </c>
      <c r="W108" s="227">
        <f t="shared" si="51"/>
        <v>0</v>
      </c>
      <c r="X108" s="228">
        <f t="shared" si="51"/>
        <v>0</v>
      </c>
    </row>
    <row r="109" spans="4:30" x14ac:dyDescent="0.35">
      <c r="O109" s="97"/>
      <c r="P109" s="91"/>
      <c r="Q109" s="91"/>
      <c r="R109" s="91"/>
      <c r="S109" s="169"/>
      <c r="T109" s="170"/>
    </row>
    <row r="110" spans="4:30" ht="12.3" x14ac:dyDescent="0.35">
      <c r="D110" s="74" t="str">
        <f>"Total "&amp;D95</f>
        <v>Total 3.5.1.2 - Underground network circuit length at each voltage</v>
      </c>
      <c r="E110" s="67" t="s">
        <v>134</v>
      </c>
      <c r="F110" s="67" t="str">
        <f>F97</f>
        <v>km</v>
      </c>
      <c r="G110" s="67" t="str">
        <f>G97</f>
        <v>N/A</v>
      </c>
      <c r="H110" s="67" t="str">
        <f>H97</f>
        <v>N/A</v>
      </c>
      <c r="I110" s="175">
        <f t="shared" ref="I110:X110" si="52">SUM(I97:I108)</f>
        <v>0</v>
      </c>
      <c r="J110" s="175">
        <f t="shared" si="52"/>
        <v>0</v>
      </c>
      <c r="K110" s="175">
        <f t="shared" si="52"/>
        <v>0</v>
      </c>
      <c r="L110" s="175">
        <f t="shared" si="52"/>
        <v>0</v>
      </c>
      <c r="M110" s="175">
        <f t="shared" si="52"/>
        <v>0</v>
      </c>
      <c r="N110" s="175">
        <f t="shared" si="52"/>
        <v>0</v>
      </c>
      <c r="O110" s="176">
        <f t="shared" si="52"/>
        <v>0</v>
      </c>
      <c r="P110" s="175">
        <f t="shared" si="52"/>
        <v>0</v>
      </c>
      <c r="Q110" s="175">
        <f t="shared" si="52"/>
        <v>0</v>
      </c>
      <c r="R110" s="175">
        <f t="shared" si="52"/>
        <v>2069.2030701747658</v>
      </c>
      <c r="S110" s="177">
        <f t="shared" si="52"/>
        <v>2081.2014725318195</v>
      </c>
      <c r="T110" s="175">
        <f t="shared" si="52"/>
        <v>2096.6023270060223</v>
      </c>
      <c r="U110" s="175">
        <f t="shared" si="52"/>
        <v>2111.3053531351502</v>
      </c>
      <c r="V110" s="175">
        <f t="shared" si="52"/>
        <v>2133.6053289658353</v>
      </c>
      <c r="W110" s="175">
        <f t="shared" si="52"/>
        <v>2155.9486842438723</v>
      </c>
      <c r="X110" s="175">
        <f t="shared" si="52"/>
        <v>2175.9176114043839</v>
      </c>
    </row>
    <row r="111" spans="4:30" s="6" customFormat="1" ht="11.25" customHeight="1" x14ac:dyDescent="0.35">
      <c r="Z111" s="7"/>
      <c r="AA111" s="7"/>
      <c r="AB111" s="7"/>
      <c r="AC111" s="7"/>
      <c r="AD111" s="7"/>
    </row>
    <row r="112" spans="4:30" s="6" customFormat="1" ht="11.25" customHeight="1" x14ac:dyDescent="0.35">
      <c r="Z112" s="7"/>
      <c r="AA112" s="7"/>
      <c r="AB112" s="7"/>
      <c r="AC112" s="7"/>
      <c r="AD112" s="7"/>
    </row>
    <row r="114" spans="1:24" ht="12.3" x14ac:dyDescent="0.35">
      <c r="D114" s="1819" t="s">
        <v>1622</v>
      </c>
      <c r="E114" s="1820" t="s">
        <v>134</v>
      </c>
      <c r="F114" s="1820" t="str">
        <f>F101</f>
        <v>km</v>
      </c>
      <c r="G114" s="1820" t="str">
        <f>G101</f>
        <v>N/A</v>
      </c>
      <c r="H114" s="1820" t="str">
        <f>H101</f>
        <v>N/A</v>
      </c>
      <c r="I114" s="1821">
        <f t="shared" ref="I114:X114" si="53">SUM(I91,I110)</f>
        <v>0</v>
      </c>
      <c r="J114" s="1821">
        <f t="shared" si="53"/>
        <v>0</v>
      </c>
      <c r="K114" s="1821">
        <f t="shared" si="53"/>
        <v>0</v>
      </c>
      <c r="L114" s="1821">
        <f t="shared" si="53"/>
        <v>0</v>
      </c>
      <c r="M114" s="1821">
        <f t="shared" si="53"/>
        <v>0</v>
      </c>
      <c r="N114" s="1821">
        <f t="shared" si="53"/>
        <v>0</v>
      </c>
      <c r="O114" s="1821">
        <f t="shared" si="53"/>
        <v>0</v>
      </c>
      <c r="P114" s="1821">
        <f t="shared" si="53"/>
        <v>0</v>
      </c>
      <c r="Q114" s="1821">
        <f t="shared" si="53"/>
        <v>0</v>
      </c>
      <c r="R114" s="1821">
        <f t="shared" si="53"/>
        <v>7082.0271733206991</v>
      </c>
      <c r="S114" s="1821">
        <f t="shared" si="53"/>
        <v>7123.0927471901168</v>
      </c>
      <c r="T114" s="1821">
        <f t="shared" si="53"/>
        <v>7175.8035088600427</v>
      </c>
      <c r="U114" s="1821">
        <f t="shared" si="53"/>
        <v>7226.1258924276117</v>
      </c>
      <c r="V114" s="1821">
        <f t="shared" si="53"/>
        <v>7302.449495979954</v>
      </c>
      <c r="W114" s="1821">
        <f t="shared" si="53"/>
        <v>7378.9215694574268</v>
      </c>
      <c r="X114" s="1821">
        <f t="shared" si="53"/>
        <v>7447.2669565348115</v>
      </c>
    </row>
    <row r="116" spans="1:24" ht="12.3" x14ac:dyDescent="0.35">
      <c r="A116" s="70">
        <f>IF(SUM($I116:$AD116)&gt;0,1,0)</f>
        <v>0</v>
      </c>
      <c r="B116" s="6"/>
      <c r="C116" s="6"/>
      <c r="D116" s="15" t="s">
        <v>139</v>
      </c>
      <c r="E116" s="6"/>
      <c r="F116" s="6"/>
      <c r="G116" s="6"/>
      <c r="H116" s="6"/>
      <c r="I116" s="70">
        <f>IF(OR(ISERROR(I114),ROUND(I114-SUM(I71),4)&lt;&gt;0),1,0)</f>
        <v>0</v>
      </c>
      <c r="J116" s="70">
        <f t="shared" ref="J116:X116" si="54">IF(OR(ISERROR(J114),ROUND(J114-SUM(J71),4)&lt;&gt;0),1,0)</f>
        <v>0</v>
      </c>
      <c r="K116" s="70">
        <f t="shared" si="54"/>
        <v>0</v>
      </c>
      <c r="L116" s="70">
        <f t="shared" si="54"/>
        <v>0</v>
      </c>
      <c r="M116" s="70">
        <f t="shared" si="54"/>
        <v>0</v>
      </c>
      <c r="N116" s="70">
        <f t="shared" si="54"/>
        <v>0</v>
      </c>
      <c r="O116" s="70">
        <f t="shared" si="54"/>
        <v>0</v>
      </c>
      <c r="P116" s="70">
        <f t="shared" si="54"/>
        <v>0</v>
      </c>
      <c r="Q116" s="70">
        <f t="shared" si="54"/>
        <v>0</v>
      </c>
      <c r="R116" s="70">
        <f t="shared" si="54"/>
        <v>0</v>
      </c>
      <c r="S116" s="70">
        <f t="shared" si="54"/>
        <v>0</v>
      </c>
      <c r="T116" s="70">
        <f t="shared" si="54"/>
        <v>0</v>
      </c>
      <c r="U116" s="70">
        <f t="shared" si="54"/>
        <v>0</v>
      </c>
      <c r="V116" s="70">
        <f t="shared" si="54"/>
        <v>0</v>
      </c>
      <c r="W116" s="70">
        <f t="shared" si="54"/>
        <v>0</v>
      </c>
      <c r="X116" s="70">
        <f t="shared" si="54"/>
        <v>0</v>
      </c>
    </row>
    <row r="118" spans="1:24" s="4" customFormat="1" ht="15" x14ac:dyDescent="0.35">
      <c r="B118" s="4" t="s">
        <v>33</v>
      </c>
    </row>
  </sheetData>
  <conditionalFormatting sqref="B2">
    <cfRule type="cellIs" dxfId="864" priority="1" operator="notEqual">
      <formula>"No Errors Found"</formula>
    </cfRule>
  </conditionalFormatting>
  <dataValidations disablePrompts="1" count="1">
    <dataValidation type="list" allowBlank="1" showInputMessage="1" showErrorMessage="1" sqref="D21" xr:uid="{00000000-0002-0000-1500-000000000000}">
      <formula1>$Z$10:$AC$10</formula1>
    </dataValidation>
  </dataValidations>
  <pageMargins left="0.70866141732283472" right="0.70866141732283472" top="0.74803149606299213" bottom="0.74803149606299213" header="0.31496062992125984" footer="0.31496062992125984"/>
  <pageSetup paperSize="9" scale="44" fitToHeight="10"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tint="0.59999389629810485"/>
    <pageSetUpPr fitToPage="1"/>
  </sheetPr>
  <dimension ref="A1:AD41"/>
  <sheetViews>
    <sheetView showGridLines="0" zoomScaleNormal="100"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33203125" defaultRowHeight="10.199999999999999" outlineLevelRow="1" x14ac:dyDescent="0.35"/>
  <cols>
    <col min="1" max="1" width="3.33203125" style="7" customWidth="1"/>
    <col min="2" max="2" width="2.796875" style="7" customWidth="1"/>
    <col min="3" max="3" width="3.796875" style="7" customWidth="1"/>
    <col min="4" max="4" width="91.46484375" style="7" customWidth="1"/>
    <col min="5" max="5" width="11.796875" style="7" customWidth="1"/>
    <col min="6" max="6" width="9.1328125" style="7" customWidth="1"/>
    <col min="7" max="7" width="12" style="7" customWidth="1"/>
    <col min="8" max="8" width="10" style="7" customWidth="1"/>
    <col min="9" max="24" width="14.796875" style="7" customWidth="1"/>
    <col min="25" max="25" width="9.33203125" style="7"/>
    <col min="26" max="28" width="17.796875" style="7" customWidth="1"/>
    <col min="29" max="29" width="3.796875" style="7" customWidth="1"/>
    <col min="30" max="30" width="16.796875" style="7" customWidth="1"/>
    <col min="31" max="16384" width="9.33203125" style="7"/>
  </cols>
  <sheetData>
    <row r="1" spans="1:30" ht="18.899999999999999" x14ac:dyDescent="0.35">
      <c r="A1" s="70">
        <f>IF(SUM($A11:$A1013)&gt;0,1,0)</f>
        <v>0</v>
      </c>
      <c r="B1" s="5" t="s">
        <v>1716</v>
      </c>
    </row>
    <row r="2" spans="1:30" x14ac:dyDescent="0.35">
      <c r="B2" s="18" t="str">
        <f>Title_Msg</f>
        <v>No Errors Found</v>
      </c>
    </row>
    <row r="3" spans="1:30" x14ac:dyDescent="0.35">
      <c r="B3" s="55" t="str">
        <f>TOC!B1</f>
        <v>Table of Contents</v>
      </c>
      <c r="C3" s="49"/>
      <c r="D3" s="49"/>
    </row>
    <row r="4" spans="1:30" ht="12.3" x14ac:dyDescent="0.35">
      <c r="B4" s="46" t="str">
        <f>Model_Name</f>
        <v>Rest RIN Population Model - Power and Water Corporation (PWC)</v>
      </c>
    </row>
    <row r="5" spans="1:30" ht="12.3" hidden="1" outlineLevel="1" x14ac:dyDescent="0.35">
      <c r="B5" s="15" t="str">
        <f>Lookup!B15</f>
        <v>Period Start Date</v>
      </c>
      <c r="O5" s="61">
        <f>Lookup!J15</f>
        <v>41821</v>
      </c>
      <c r="P5" s="61">
        <f>Lookup!K15</f>
        <v>42186</v>
      </c>
      <c r="Q5" s="61">
        <f>Lookup!L15</f>
        <v>42552</v>
      </c>
      <c r="R5" s="61">
        <f>Lookup!M15</f>
        <v>42917</v>
      </c>
      <c r="S5" s="61">
        <f>Lookup!N15</f>
        <v>43282</v>
      </c>
      <c r="T5" s="61">
        <f>Lookup!O15</f>
        <v>43647</v>
      </c>
      <c r="U5" s="61">
        <f>Lookup!P15</f>
        <v>44013</v>
      </c>
      <c r="V5" s="61">
        <f>Lookup!Q15</f>
        <v>44378</v>
      </c>
      <c r="W5" s="61">
        <f>Lookup!R15</f>
        <v>44743</v>
      </c>
      <c r="X5" s="61">
        <f>Lookup!S15</f>
        <v>45108</v>
      </c>
    </row>
    <row r="6" spans="1:30" ht="12.3" hidden="1" outlineLevel="1" x14ac:dyDescent="0.35">
      <c r="B6" s="15" t="str">
        <f>Lookup!B16</f>
        <v>Period End Date</v>
      </c>
      <c r="O6" s="61">
        <f>Lookup!J16</f>
        <v>42185</v>
      </c>
      <c r="P6" s="61">
        <f>Lookup!K16</f>
        <v>42551</v>
      </c>
      <c r="Q6" s="61">
        <f>Lookup!L16</f>
        <v>42916</v>
      </c>
      <c r="R6" s="61">
        <f>Lookup!M16</f>
        <v>43281</v>
      </c>
      <c r="S6" s="61">
        <f>Lookup!N16</f>
        <v>43646</v>
      </c>
      <c r="T6" s="61">
        <f>Lookup!O16</f>
        <v>44012</v>
      </c>
      <c r="U6" s="61">
        <f>Lookup!P16</f>
        <v>44377</v>
      </c>
      <c r="V6" s="61">
        <f>Lookup!Q16</f>
        <v>44742</v>
      </c>
      <c r="W6" s="61">
        <f>Lookup!R16</f>
        <v>45107</v>
      </c>
      <c r="X6" s="61">
        <f>Lookup!S16</f>
        <v>45473</v>
      </c>
    </row>
    <row r="7" spans="1:30" ht="12.3" hidden="1" outlineLevel="1" x14ac:dyDescent="0.35">
      <c r="B7" s="15" t="str">
        <f>Lookup!B17</f>
        <v>Period Counter</v>
      </c>
      <c r="O7" s="62">
        <f>Lookup!J17</f>
        <v>1</v>
      </c>
      <c r="P7" s="62">
        <f>Lookup!K17</f>
        <v>2</v>
      </c>
      <c r="Q7" s="62">
        <f>Lookup!L17</f>
        <v>3</v>
      </c>
      <c r="R7" s="62">
        <f>Lookup!M17</f>
        <v>4</v>
      </c>
      <c r="S7" s="62">
        <f>Lookup!N17</f>
        <v>5</v>
      </c>
      <c r="T7" s="62">
        <f>Lookup!O17</f>
        <v>6</v>
      </c>
      <c r="U7" s="62">
        <f>Lookup!P17</f>
        <v>7</v>
      </c>
      <c r="V7" s="62">
        <f>Lookup!Q17</f>
        <v>8</v>
      </c>
      <c r="W7" s="62">
        <f>Lookup!R17</f>
        <v>9</v>
      </c>
      <c r="X7" s="62">
        <f>Lookup!S17</f>
        <v>10</v>
      </c>
    </row>
    <row r="8" spans="1:30" ht="12.3" hidden="1" outlineLevel="1" x14ac:dyDescent="0.35">
      <c r="B8" s="15" t="str">
        <f>Lookup!B18</f>
        <v>Year</v>
      </c>
      <c r="O8" s="63">
        <f>Lookup!J18</f>
        <v>2015</v>
      </c>
      <c r="P8" s="63">
        <f>Lookup!K18</f>
        <v>2016</v>
      </c>
      <c r="Q8" s="63">
        <f>Lookup!L18</f>
        <v>2017</v>
      </c>
      <c r="R8" s="63">
        <f>Lookup!M18</f>
        <v>2018</v>
      </c>
      <c r="S8" s="63">
        <f>Lookup!N18</f>
        <v>2019</v>
      </c>
      <c r="T8" s="63">
        <f>Lookup!O18</f>
        <v>2020</v>
      </c>
      <c r="U8" s="63">
        <f>Lookup!P18</f>
        <v>2021</v>
      </c>
      <c r="V8" s="63">
        <f>Lookup!Q18</f>
        <v>2022</v>
      </c>
      <c r="W8" s="63">
        <f>Lookup!R18</f>
        <v>2023</v>
      </c>
      <c r="X8" s="63">
        <f>Lookup!S18</f>
        <v>2024</v>
      </c>
    </row>
    <row r="9" spans="1:30" ht="12.3" collapsed="1" x14ac:dyDescent="0.35">
      <c r="B9" s="15" t="str">
        <f>Lookup!B19</f>
        <v>Period Type</v>
      </c>
      <c r="I9" s="63" t="str">
        <f t="shared" ref="I9:N9" si="0">J9</f>
        <v>Actual</v>
      </c>
      <c r="J9" s="63" t="str">
        <f t="shared" si="0"/>
        <v>Actual</v>
      </c>
      <c r="K9" s="63" t="str">
        <f t="shared" si="0"/>
        <v>Actual</v>
      </c>
      <c r="L9" s="63" t="str">
        <f t="shared" si="0"/>
        <v>Actual</v>
      </c>
      <c r="M9" s="63" t="str">
        <f t="shared" si="0"/>
        <v>Actual</v>
      </c>
      <c r="N9" s="63" t="str">
        <f t="shared" si="0"/>
        <v>Actual</v>
      </c>
      <c r="O9" s="63" t="str">
        <f>Lookup!J19</f>
        <v>Actual</v>
      </c>
      <c r="P9" s="63" t="str">
        <f>Lookup!K19</f>
        <v>Actual</v>
      </c>
      <c r="Q9" s="63" t="str">
        <f>Lookup!L19</f>
        <v>Base Year</v>
      </c>
      <c r="R9" s="63" t="str">
        <f>Lookup!M19</f>
        <v>Forecast</v>
      </c>
      <c r="S9" s="63" t="str">
        <f>Lookup!N19</f>
        <v>Forecast</v>
      </c>
      <c r="T9" s="63" t="str">
        <f>Lookup!O19</f>
        <v>Forecast</v>
      </c>
      <c r="U9" s="63" t="str">
        <f>Lookup!P19</f>
        <v>Forecast</v>
      </c>
      <c r="V9" s="63" t="str">
        <f>Lookup!Q19</f>
        <v>Forecast</v>
      </c>
      <c r="W9" s="63" t="str">
        <f>Lookup!R19</f>
        <v>Forecast</v>
      </c>
      <c r="X9" s="63" t="str">
        <f>Lookup!S19</f>
        <v>Forecast</v>
      </c>
    </row>
    <row r="10" spans="1:30" ht="12.3" x14ac:dyDescent="0.35">
      <c r="B10" s="10" t="str">
        <f>Lookup!B20</f>
        <v>Regulatory Year</v>
      </c>
      <c r="E10" s="59" t="str">
        <f>Lookup!E20</f>
        <v>Source</v>
      </c>
      <c r="F10" s="59" t="str">
        <f>Lookup!F20</f>
        <v>Unit</v>
      </c>
      <c r="G10" s="59" t="str">
        <f>Lookup!G20</f>
        <v>Basis</v>
      </c>
      <c r="H10" s="59" t="str">
        <f>Lookup!H20</f>
        <v>Timing</v>
      </c>
      <c r="I10" s="59" t="s">
        <v>217</v>
      </c>
      <c r="J10" s="59" t="s">
        <v>216</v>
      </c>
      <c r="K10" s="59" t="s">
        <v>215</v>
      </c>
      <c r="L10" s="59" t="s">
        <v>214</v>
      </c>
      <c r="M10" s="59" t="s">
        <v>213</v>
      </c>
      <c r="N10" s="59" t="s">
        <v>212</v>
      </c>
      <c r="O10" s="59" t="str">
        <f>Lookup!J20</f>
        <v>RY15</v>
      </c>
      <c r="P10" s="59" t="str">
        <f>Lookup!K20</f>
        <v>RY16</v>
      </c>
      <c r="Q10" s="59" t="str">
        <f>Lookup!L20</f>
        <v>RY17</v>
      </c>
      <c r="R10" s="59" t="str">
        <f>Lookup!M20</f>
        <v>RY18</v>
      </c>
      <c r="S10" s="59" t="str">
        <f>Lookup!N20</f>
        <v>RY19</v>
      </c>
      <c r="T10" s="59" t="str">
        <f>Lookup!O20</f>
        <v>RY20</v>
      </c>
      <c r="U10" s="59" t="str">
        <f>Lookup!P20</f>
        <v>RY21</v>
      </c>
      <c r="V10" s="59" t="str">
        <f>Lookup!Q20</f>
        <v>RY22</v>
      </c>
      <c r="W10" s="59" t="str">
        <f>Lookup!R20</f>
        <v>RY23</v>
      </c>
      <c r="X10" s="59" t="str">
        <f>Lookup!S20</f>
        <v>RY24</v>
      </c>
      <c r="Z10" s="71" t="str">
        <f>Lookup!U20</f>
        <v>RY17 %</v>
      </c>
      <c r="AA10" s="59" t="str">
        <f>Lookup!V20</f>
        <v>RY15-RY17 Avg</v>
      </c>
      <c r="AB10" s="59" t="str">
        <f>Lookup!W20</f>
        <v>Custom %</v>
      </c>
      <c r="AC10" s="20" t="s">
        <v>35</v>
      </c>
      <c r="AD10" s="20" t="s">
        <v>625</v>
      </c>
    </row>
    <row r="11" spans="1:30" x14ac:dyDescent="0.35">
      <c r="B11" s="7" t="s">
        <v>209</v>
      </c>
    </row>
    <row r="12" spans="1:30" s="4" customFormat="1" ht="15" x14ac:dyDescent="0.35">
      <c r="B12" s="4" t="str">
        <f>CPI_Series_Inp!$C$24</f>
        <v>CPI Indexation Calculations</v>
      </c>
    </row>
    <row r="14" spans="1:30" ht="12.3" x14ac:dyDescent="0.35">
      <c r="D14" s="148" t="str">
        <f>CPI_Series_Inp!D32</f>
        <v>Real 2019 to Nominal</v>
      </c>
      <c r="E14" s="149" t="str">
        <f>CPI_Series_Inp!E32</f>
        <v>Calculated</v>
      </c>
      <c r="F14" s="136" t="str">
        <f>CPI_Series_Inp!F32</f>
        <v>Factor</v>
      </c>
      <c r="G14" s="136" t="str">
        <f>CPI_Series_Inp!G32</f>
        <v>N/A</v>
      </c>
      <c r="H14" s="136" t="str">
        <f>CPI_Series_Inp!H32</f>
        <v>N/A</v>
      </c>
      <c r="I14" s="223"/>
      <c r="J14" s="223"/>
      <c r="K14" s="223"/>
      <c r="L14" s="223"/>
      <c r="M14" s="223"/>
      <c r="N14" s="223"/>
      <c r="O14" s="159">
        <f>CPI_Series_Inp!J32</f>
        <v>0.92414709539685991</v>
      </c>
      <c r="P14" s="159">
        <f>CPI_Series_Inp!K32</f>
        <v>0.93585385884076477</v>
      </c>
      <c r="Q14" s="159">
        <f>CPI_Series_Inp!L32</f>
        <v>0.94968070361673007</v>
      </c>
      <c r="R14" s="159">
        <f>CPI_Series_Inp!M32</f>
        <v>0.9683594552339112</v>
      </c>
      <c r="S14" s="158">
        <f>CPI_Series_Inp!N32</f>
        <v>0.98893635286829751</v>
      </c>
      <c r="T14" s="161">
        <f>CPI_Series_Inp!O32</f>
        <v>1.0120517509373701</v>
      </c>
      <c r="U14" s="161">
        <f>CPI_Series_Inp!P32</f>
        <v>1.0365927373670369</v>
      </c>
      <c r="V14" s="161">
        <f>CPI_Series_Inp!Q32</f>
        <v>1.0617288119573469</v>
      </c>
      <c r="W14" s="161">
        <f>CPI_Series_Inp!R32</f>
        <v>1.0874744048502976</v>
      </c>
      <c r="X14" s="161">
        <f>CPI_Series_Inp!S32</f>
        <v>1.1138442961007426</v>
      </c>
    </row>
    <row r="16" spans="1:30" s="4" customFormat="1" ht="15" x14ac:dyDescent="0.35">
      <c r="B16" s="4" t="s">
        <v>1343</v>
      </c>
    </row>
    <row r="18" spans="1:30" s="13" customFormat="1" ht="14.1" x14ac:dyDescent="0.35">
      <c r="C18" s="13" t="s">
        <v>623</v>
      </c>
    </row>
    <row r="19" spans="1:30" s="6" customFormat="1" ht="11.25" customHeight="1" x14ac:dyDescent="0.35"/>
    <row r="20" spans="1:30" s="6" customFormat="1" ht="11.25" customHeight="1" x14ac:dyDescent="0.35">
      <c r="D20" s="73" t="s">
        <v>626</v>
      </c>
    </row>
    <row r="21" spans="1:30" s="6" customFormat="1" ht="11.25" customHeight="1" x14ac:dyDescent="0.35">
      <c r="D21" s="79" t="s">
        <v>35</v>
      </c>
    </row>
    <row r="22" spans="1:30" s="6" customFormat="1" ht="11.25" customHeight="1" x14ac:dyDescent="0.35"/>
    <row r="23" spans="1:30" ht="12.3" x14ac:dyDescent="0.35">
      <c r="D23" s="73" t="s">
        <v>1743</v>
      </c>
      <c r="E23" s="64" t="str">
        <f>Lookup!E$20</f>
        <v>Source</v>
      </c>
      <c r="F23" s="64" t="str">
        <f>Lookup!F$20</f>
        <v>Unit</v>
      </c>
      <c r="G23" s="64" t="str">
        <f>Lookup!G$20</f>
        <v>Basis</v>
      </c>
      <c r="H23" s="64" t="str">
        <f>Lookup!H$20</f>
        <v>Timing</v>
      </c>
      <c r="I23" s="64" t="str">
        <f>'2.1'!I$10</f>
        <v>RY09</v>
      </c>
      <c r="J23" s="64" t="str">
        <f>'2.1'!J$10</f>
        <v>RY10</v>
      </c>
      <c r="K23" s="64" t="str">
        <f>'2.1'!K$10</f>
        <v>RY11</v>
      </c>
      <c r="L23" s="64" t="str">
        <f>'2.1'!L$10</f>
        <v>RY12</v>
      </c>
      <c r="M23" s="64" t="str">
        <f>'2.1'!M$10</f>
        <v>RY13</v>
      </c>
      <c r="N23" s="64" t="str">
        <f>'2.1'!N$10</f>
        <v>RY14</v>
      </c>
      <c r="O23" s="96" t="str">
        <f>'2.1'!O$10</f>
        <v>RY15</v>
      </c>
      <c r="P23" s="64" t="str">
        <f>'2.1'!P$10</f>
        <v>RY16</v>
      </c>
      <c r="Q23" s="64" t="str">
        <f>'2.1'!Q$10</f>
        <v>RY17</v>
      </c>
      <c r="R23" s="64" t="str">
        <f>'2.1'!R$10</f>
        <v>RY18</v>
      </c>
      <c r="S23" s="88" t="str">
        <f>'2.1'!S$10</f>
        <v>RY19</v>
      </c>
      <c r="T23" s="64" t="str">
        <f>'2.1'!T$10</f>
        <v>RY20</v>
      </c>
      <c r="U23" s="64" t="str">
        <f>'2.1'!U$10</f>
        <v>RY21</v>
      </c>
      <c r="V23" s="64" t="str">
        <f>'2.1'!V$10</f>
        <v>RY22</v>
      </c>
      <c r="W23" s="64" t="str">
        <f>'2.1'!W$10</f>
        <v>RY23</v>
      </c>
      <c r="X23" s="64" t="str">
        <f>'2.1'!X$10</f>
        <v>RY24</v>
      </c>
      <c r="Z23" s="72" t="str">
        <f t="shared" ref="Z23:AD23" si="1">Z$10</f>
        <v>RY17 %</v>
      </c>
      <c r="AA23" s="72" t="str">
        <f t="shared" si="1"/>
        <v>RY15-RY17 Avg</v>
      </c>
      <c r="AB23" s="72" t="str">
        <f t="shared" si="1"/>
        <v>Custom %</v>
      </c>
      <c r="AD23" s="72" t="str">
        <f t="shared" si="1"/>
        <v>Selected</v>
      </c>
    </row>
    <row r="24" spans="1:30" x14ac:dyDescent="0.35">
      <c r="I24" s="6"/>
      <c r="O24" s="97"/>
      <c r="P24" s="91"/>
      <c r="Q24" s="91"/>
      <c r="R24" s="91"/>
      <c r="S24" s="165"/>
      <c r="T24" s="166"/>
    </row>
    <row r="25" spans="1:30" ht="12.3" x14ac:dyDescent="0.35">
      <c r="D25" s="15" t="s">
        <v>1742</v>
      </c>
      <c r="E25" s="75" t="s">
        <v>1744</v>
      </c>
      <c r="F25" s="75" t="str">
        <f>Dollars</f>
        <v>Dollars</v>
      </c>
      <c r="G25" s="75" t="str">
        <f>Nominal</f>
        <v>Nominal</v>
      </c>
      <c r="H25" s="75" t="str">
        <f>End_year</f>
        <v>End year</v>
      </c>
      <c r="I25" s="171">
        <v>2624100.2800000003</v>
      </c>
      <c r="J25" s="171">
        <v>2800234.52</v>
      </c>
      <c r="K25" s="171">
        <v>1596620.01</v>
      </c>
      <c r="L25" s="171">
        <v>1682121.99</v>
      </c>
      <c r="M25" s="171">
        <v>1961513.4500000002</v>
      </c>
      <c r="N25" s="172">
        <v>2209035.11</v>
      </c>
      <c r="O25" s="173">
        <v>2358362.13</v>
      </c>
      <c r="P25" s="174">
        <v>2413110.2400000002</v>
      </c>
      <c r="Q25" s="172">
        <v>2587818.35</v>
      </c>
      <c r="R25" s="164"/>
      <c r="S25" s="167"/>
      <c r="T25" s="168"/>
      <c r="U25" s="108"/>
      <c r="V25" s="108"/>
      <c r="W25" s="108"/>
      <c r="X25" s="108"/>
      <c r="Z25" s="85">
        <f>IF(Q$50=0,0,Q25/Q$27)</f>
        <v>0</v>
      </c>
      <c r="AA25" s="85">
        <f>IF(AVERAGE(O$27:Q$27)=0,0,
AVERAGE(O25:Q25)/AVERAGE(O$27:Q$27))</f>
        <v>1</v>
      </c>
      <c r="AB25" s="226">
        <v>0</v>
      </c>
      <c r="AD25" s="85" t="str">
        <f t="shared" ref="AD25" si="2">IFERROR(INDEX(Z25:AB25,,MATCH(D$21,$Z$10:$AB$10,0)),"N/A")</f>
        <v>N/A</v>
      </c>
    </row>
    <row r="26" spans="1:30" x14ac:dyDescent="0.35">
      <c r="O26" s="97"/>
      <c r="P26" s="91"/>
      <c r="Q26" s="91"/>
      <c r="R26" s="91"/>
      <c r="S26" s="169"/>
      <c r="T26" s="170"/>
    </row>
    <row r="27" spans="1:30" ht="12.3" x14ac:dyDescent="0.35">
      <c r="D27" s="74" t="str">
        <f>"Total "&amp;D23</f>
        <v>Total Shared Revenue</v>
      </c>
      <c r="E27" s="67" t="s">
        <v>134</v>
      </c>
      <c r="F27" s="67" t="str">
        <f>F25</f>
        <v>Dollars</v>
      </c>
      <c r="G27" s="67" t="str">
        <f>G25</f>
        <v>Nominal</v>
      </c>
      <c r="H27" s="67" t="str">
        <f>H25</f>
        <v>End year</v>
      </c>
      <c r="I27" s="175">
        <f t="shared" ref="I27:X27" si="3">SUM(I25:I25)</f>
        <v>2624100.2800000003</v>
      </c>
      <c r="J27" s="175">
        <f t="shared" si="3"/>
        <v>2800234.52</v>
      </c>
      <c r="K27" s="175">
        <f t="shared" si="3"/>
        <v>1596620.01</v>
      </c>
      <c r="L27" s="175">
        <f t="shared" si="3"/>
        <v>1682121.99</v>
      </c>
      <c r="M27" s="175">
        <f t="shared" si="3"/>
        <v>1961513.4500000002</v>
      </c>
      <c r="N27" s="175">
        <f t="shared" si="3"/>
        <v>2209035.11</v>
      </c>
      <c r="O27" s="176">
        <f t="shared" si="3"/>
        <v>2358362.13</v>
      </c>
      <c r="P27" s="175">
        <f t="shared" si="3"/>
        <v>2413110.2400000002</v>
      </c>
      <c r="Q27" s="175">
        <f t="shared" si="3"/>
        <v>2587818.35</v>
      </c>
      <c r="R27" s="175">
        <f t="shared" si="3"/>
        <v>0</v>
      </c>
      <c r="S27" s="177">
        <f t="shared" si="3"/>
        <v>0</v>
      </c>
      <c r="T27" s="175">
        <f t="shared" si="3"/>
        <v>0</v>
      </c>
      <c r="U27" s="175">
        <f t="shared" si="3"/>
        <v>0</v>
      </c>
      <c r="V27" s="175">
        <f t="shared" si="3"/>
        <v>0</v>
      </c>
      <c r="W27" s="175">
        <f t="shared" si="3"/>
        <v>0</v>
      </c>
      <c r="X27" s="175">
        <f t="shared" si="3"/>
        <v>0</v>
      </c>
    </row>
    <row r="28" spans="1:30" s="6" customFormat="1" ht="11.25" customHeight="1" x14ac:dyDescent="0.35">
      <c r="Z28" s="7"/>
      <c r="AA28" s="7"/>
      <c r="AB28" s="7"/>
      <c r="AC28" s="7"/>
      <c r="AD28" s="7"/>
    </row>
    <row r="29" spans="1:30" s="6" customFormat="1" ht="11.25" customHeight="1" x14ac:dyDescent="0.35">
      <c r="A29" s="70">
        <f>IF(SUM($I29:$AD29)&gt;0,1,0)</f>
        <v>0</v>
      </c>
      <c r="D29" s="15" t="s">
        <v>139</v>
      </c>
      <c r="I29" s="70">
        <v>0</v>
      </c>
      <c r="J29" s="70">
        <v>0</v>
      </c>
      <c r="K29" s="70">
        <v>0</v>
      </c>
      <c r="L29" s="70">
        <v>0</v>
      </c>
      <c r="M29" s="70">
        <v>0</v>
      </c>
      <c r="N29" s="70">
        <v>0</v>
      </c>
      <c r="O29" s="70">
        <v>0</v>
      </c>
      <c r="P29" s="70">
        <v>0</v>
      </c>
      <c r="Q29" s="70">
        <v>0</v>
      </c>
      <c r="R29" s="1766">
        <v>0</v>
      </c>
      <c r="S29" s="1787">
        <v>0</v>
      </c>
      <c r="T29" s="1787">
        <v>0</v>
      </c>
      <c r="U29" s="1787">
        <v>0</v>
      </c>
      <c r="V29" s="1787">
        <v>0</v>
      </c>
      <c r="W29" s="1787">
        <v>0</v>
      </c>
      <c r="X29" s="1767">
        <v>0</v>
      </c>
      <c r="Z29" s="7"/>
      <c r="AA29" s="7"/>
      <c r="AB29" s="7"/>
      <c r="AC29" s="7"/>
      <c r="AD29" s="7"/>
    </row>
    <row r="31" spans="1:30" s="13" customFormat="1" ht="14.1" x14ac:dyDescent="0.35">
      <c r="C31" s="13" t="s">
        <v>63</v>
      </c>
    </row>
    <row r="33" spans="1:29" ht="12.3" x14ac:dyDescent="0.35">
      <c r="D33" s="73" t="s">
        <v>1718</v>
      </c>
      <c r="E33" s="64" t="str">
        <f>Lookup!E$20</f>
        <v>Source</v>
      </c>
      <c r="F33" s="64" t="str">
        <f>Lookup!F$20</f>
        <v>Unit</v>
      </c>
      <c r="G33" s="64" t="str">
        <f>Lookup!G$20</f>
        <v>Basis</v>
      </c>
      <c r="H33" s="64" t="str">
        <f>Lookup!H$20</f>
        <v>Timing</v>
      </c>
      <c r="I33" s="88" t="str">
        <f t="shared" ref="I33:X33" si="4">I$10</f>
        <v>RY09</v>
      </c>
      <c r="J33" s="64" t="str">
        <f t="shared" si="4"/>
        <v>RY10</v>
      </c>
      <c r="K33" s="64" t="str">
        <f t="shared" si="4"/>
        <v>RY11</v>
      </c>
      <c r="L33" s="64" t="str">
        <f t="shared" si="4"/>
        <v>RY12</v>
      </c>
      <c r="M33" s="64" t="str">
        <f t="shared" si="4"/>
        <v>RY13</v>
      </c>
      <c r="N33" s="88" t="str">
        <f t="shared" si="4"/>
        <v>RY14</v>
      </c>
      <c r="O33" s="64" t="str">
        <f t="shared" si="4"/>
        <v>RY15</v>
      </c>
      <c r="P33" s="64" t="str">
        <f t="shared" si="4"/>
        <v>RY16</v>
      </c>
      <c r="Q33" s="64" t="str">
        <f t="shared" si="4"/>
        <v>RY17</v>
      </c>
      <c r="R33" s="64" t="str">
        <f t="shared" si="4"/>
        <v>RY18</v>
      </c>
      <c r="S33" s="88" t="str">
        <f t="shared" si="4"/>
        <v>RY19</v>
      </c>
      <c r="T33" s="64" t="str">
        <f t="shared" si="4"/>
        <v>RY20</v>
      </c>
      <c r="U33" s="64" t="str">
        <f t="shared" si="4"/>
        <v>RY21</v>
      </c>
      <c r="V33" s="64" t="str">
        <f t="shared" si="4"/>
        <v>RY22</v>
      </c>
      <c r="W33" s="64" t="str">
        <f t="shared" si="4"/>
        <v>RY23</v>
      </c>
      <c r="X33" s="64" t="str">
        <f t="shared" si="4"/>
        <v>RY24</v>
      </c>
      <c r="Z33" s="70"/>
      <c r="AA33" s="70"/>
    </row>
    <row r="34" spans="1:29" x14ac:dyDescent="0.35">
      <c r="I34" s="93"/>
      <c r="N34" s="89"/>
      <c r="S34" s="89"/>
      <c r="Z34" s="70"/>
      <c r="AA34" s="70"/>
    </row>
    <row r="35" spans="1:29" ht="12.3" x14ac:dyDescent="0.35">
      <c r="D35" s="11" t="s">
        <v>1719</v>
      </c>
      <c r="E35" s="63" t="s">
        <v>681</v>
      </c>
      <c r="F35" s="75" t="s">
        <v>1016</v>
      </c>
      <c r="G35" s="75" t="str">
        <f>NA</f>
        <v>N/A</v>
      </c>
      <c r="H35" s="75" t="str">
        <f>NA</f>
        <v>N/A</v>
      </c>
      <c r="I35" s="226">
        <v>0.1</v>
      </c>
      <c r="N35" s="89"/>
      <c r="S35" s="89"/>
      <c r="Z35" s="70"/>
      <c r="AA35" s="70"/>
    </row>
    <row r="36" spans="1:29" ht="12.3" x14ac:dyDescent="0.35">
      <c r="D36" s="15" t="s">
        <v>1718</v>
      </c>
      <c r="E36" s="75" t="s">
        <v>681</v>
      </c>
      <c r="F36" s="75" t="str">
        <f>Dollars</f>
        <v>Dollars</v>
      </c>
      <c r="G36" s="75" t="str">
        <f>Real2019</f>
        <v>Real $2019</v>
      </c>
      <c r="H36" s="75" t="str">
        <f>End_year</f>
        <v>End year</v>
      </c>
      <c r="I36" s="224"/>
      <c r="J36" s="223"/>
      <c r="K36" s="223"/>
      <c r="L36" s="223"/>
      <c r="M36" s="223"/>
      <c r="N36" s="224"/>
      <c r="O36" s="223"/>
      <c r="P36" s="223"/>
      <c r="Q36" s="223"/>
      <c r="R36" s="171">
        <f>S36</f>
        <v>2626000</v>
      </c>
      <c r="S36" s="172">
        <f>T36</f>
        <v>2626000</v>
      </c>
      <c r="T36" s="173">
        <f t="shared" ref="T36:X36" si="5">2.626*10^6</f>
        <v>2626000</v>
      </c>
      <c r="U36" s="174">
        <f t="shared" si="5"/>
        <v>2626000</v>
      </c>
      <c r="V36" s="174">
        <f t="shared" si="5"/>
        <v>2626000</v>
      </c>
      <c r="W36" s="174">
        <f t="shared" si="5"/>
        <v>2626000</v>
      </c>
      <c r="X36" s="222">
        <f t="shared" si="5"/>
        <v>2626000</v>
      </c>
      <c r="Z36" s="70"/>
      <c r="AA36" s="70"/>
    </row>
    <row r="37" spans="1:29" ht="12.3" x14ac:dyDescent="0.35">
      <c r="D37" s="15" t="s">
        <v>1717</v>
      </c>
      <c r="E37" s="75" t="s">
        <v>681</v>
      </c>
      <c r="F37" s="75" t="str">
        <f>Dollars</f>
        <v>Dollars</v>
      </c>
      <c r="G37" s="75" t="str">
        <f>Real2019</f>
        <v>Real $2019</v>
      </c>
      <c r="H37" s="75" t="str">
        <f>End_year</f>
        <v>End year</v>
      </c>
      <c r="I37" s="224"/>
      <c r="J37" s="223"/>
      <c r="K37" s="223"/>
      <c r="L37" s="223"/>
      <c r="M37" s="223"/>
      <c r="N37" s="224"/>
      <c r="O37" s="223"/>
      <c r="P37" s="223"/>
      <c r="Q37" s="223"/>
      <c r="R37" s="223"/>
      <c r="S37" s="224"/>
      <c r="T37" s="173">
        <f t="shared" ref="T37:X37" si="6">T36*$I$35</f>
        <v>262600</v>
      </c>
      <c r="U37" s="174">
        <f t="shared" si="6"/>
        <v>262600</v>
      </c>
      <c r="V37" s="174">
        <f t="shared" si="6"/>
        <v>262600</v>
      </c>
      <c r="W37" s="174">
        <f t="shared" si="6"/>
        <v>262600</v>
      </c>
      <c r="X37" s="222">
        <f t="shared" si="6"/>
        <v>262600</v>
      </c>
      <c r="Z37" s="70"/>
      <c r="AA37" s="70"/>
    </row>
    <row r="38" spans="1:29" ht="12.3" x14ac:dyDescent="0.35">
      <c r="D38" s="15"/>
      <c r="E38" s="75"/>
      <c r="F38" s="75"/>
      <c r="G38" s="75"/>
      <c r="H38" s="75"/>
      <c r="I38" s="233"/>
      <c r="N38" s="89"/>
      <c r="R38" s="75"/>
      <c r="S38" s="233"/>
      <c r="T38" s="75"/>
      <c r="U38" s="75"/>
      <c r="V38" s="75"/>
      <c r="W38" s="75"/>
      <c r="X38" s="75"/>
      <c r="Y38" s="75"/>
      <c r="Z38" s="70"/>
      <c r="AA38" s="70"/>
      <c r="AB38" s="75"/>
      <c r="AC38" s="75"/>
    </row>
    <row r="39" spans="1:29" ht="12.3" x14ac:dyDescent="0.35">
      <c r="A39" s="70">
        <f>IF(SUM($I39:$AD39)&gt;0,1,0)</f>
        <v>0</v>
      </c>
      <c r="B39" s="6"/>
      <c r="C39" s="6"/>
      <c r="D39" s="15" t="s">
        <v>139</v>
      </c>
      <c r="E39" s="6"/>
      <c r="F39" s="6"/>
      <c r="G39" s="6"/>
      <c r="H39" s="6"/>
      <c r="I39" s="1766">
        <v>0</v>
      </c>
      <c r="J39" s="1787">
        <v>0</v>
      </c>
      <c r="K39" s="1787">
        <v>0</v>
      </c>
      <c r="L39" s="1787">
        <v>0</v>
      </c>
      <c r="M39" s="1787">
        <v>0</v>
      </c>
      <c r="N39" s="1787">
        <v>0</v>
      </c>
      <c r="O39" s="1787">
        <v>0</v>
      </c>
      <c r="P39" s="1787">
        <v>0</v>
      </c>
      <c r="Q39" s="1787">
        <v>0</v>
      </c>
      <c r="R39" s="1787">
        <v>0</v>
      </c>
      <c r="S39" s="1767">
        <v>0</v>
      </c>
      <c r="T39" s="70">
        <f>IF(OR(ISERROR(T37),ROUND(T37+SUM('[6]PTRM input'!G$194*10^6),4)&lt;&gt;0),1,0)</f>
        <v>0</v>
      </c>
      <c r="U39" s="70">
        <f>IF(OR(ISERROR(U37),ROUND(U37+SUM('[6]PTRM input'!H$194*10^6),4)&lt;&gt;0),1,0)</f>
        <v>0</v>
      </c>
      <c r="V39" s="70">
        <f>IF(OR(ISERROR(V37),ROUND(V37+SUM('[6]PTRM input'!I$194*10^6),4)&lt;&gt;0),1,0)</f>
        <v>0</v>
      </c>
      <c r="W39" s="70">
        <f>IF(OR(ISERROR(W37),ROUND(W37+SUM('[6]PTRM input'!J$194*10^6),4)&lt;&gt;0),1,0)</f>
        <v>0</v>
      </c>
      <c r="X39" s="70">
        <f>IF(OR(ISERROR(X37),ROUND(X37+SUM('[6]PTRM input'!K$194*10^6),4)&lt;&gt;0),1,0)</f>
        <v>0</v>
      </c>
    </row>
    <row r="41" spans="1:29" s="4" customFormat="1" ht="15" x14ac:dyDescent="0.35">
      <c r="B41" s="4" t="s">
        <v>33</v>
      </c>
    </row>
  </sheetData>
  <conditionalFormatting sqref="B2">
    <cfRule type="cellIs" dxfId="863" priority="1" operator="notEqual">
      <formula>"No Errors Found"</formula>
    </cfRule>
  </conditionalFormatting>
  <dataValidations disablePrompts="1" count="1">
    <dataValidation type="list" allowBlank="1" showInputMessage="1" showErrorMessage="1" sqref="D21" xr:uid="{00000000-0002-0000-1600-000000000000}">
      <formula1>$Z$10:$AC$10</formula1>
    </dataValidation>
  </dataValidations>
  <pageMargins left="0.70866141732283472" right="0.70866141732283472" top="0.74803149606299213" bottom="0.74803149606299213" header="0.31496062992125984" footer="0.31496062992125984"/>
  <pageSetup paperSize="9" scale="44" fitToHeight="10"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tint="0.59999389629810485"/>
    <pageSetUpPr fitToPage="1"/>
  </sheetPr>
  <dimension ref="A1:AM96"/>
  <sheetViews>
    <sheetView showGridLines="0" zoomScaleNormal="100"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33203125" defaultRowHeight="10.199999999999999" outlineLevelRow="1" x14ac:dyDescent="0.35"/>
  <cols>
    <col min="1" max="1" width="3.33203125" style="7" customWidth="1"/>
    <col min="2" max="2" width="2.796875" style="7" customWidth="1"/>
    <col min="3" max="3" width="3.796875" style="7" customWidth="1"/>
    <col min="4" max="4" width="91.46484375" style="7" customWidth="1"/>
    <col min="5" max="5" width="11.796875" style="7" customWidth="1"/>
    <col min="6" max="6" width="9.1328125" style="7" customWidth="1"/>
    <col min="7" max="7" width="12" style="7" customWidth="1"/>
    <col min="8" max="8" width="10" style="7" customWidth="1"/>
    <col min="9" max="24" width="14.796875" style="7" customWidth="1"/>
    <col min="25" max="36" width="12.796875" style="7" customWidth="1"/>
    <col min="37" max="16384" width="9.33203125" style="7"/>
  </cols>
  <sheetData>
    <row r="1" spans="1:30" ht="18.899999999999999" x14ac:dyDescent="0.35">
      <c r="A1" s="70">
        <f>IF(SUM($A11:$A994)&gt;0,1,0)</f>
        <v>0</v>
      </c>
      <c r="B1" s="5" t="s">
        <v>1692</v>
      </c>
    </row>
    <row r="2" spans="1:30" x14ac:dyDescent="0.35">
      <c r="B2" s="18" t="str">
        <f>Title_Msg</f>
        <v>No Errors Found</v>
      </c>
    </row>
    <row r="3" spans="1:30" x14ac:dyDescent="0.35">
      <c r="B3" s="55" t="str">
        <f>TOC!B1</f>
        <v>Table of Contents</v>
      </c>
      <c r="C3" s="49"/>
      <c r="D3" s="49"/>
    </row>
    <row r="4" spans="1:30" ht="12.3" x14ac:dyDescent="0.35">
      <c r="B4" s="46" t="str">
        <f>Model_Name</f>
        <v>Rest RIN Population Model - Power and Water Corporation (PWC)</v>
      </c>
    </row>
    <row r="5" spans="1:30" ht="12.3" hidden="1" outlineLevel="1" x14ac:dyDescent="0.35">
      <c r="B5" s="15" t="str">
        <f>Lookup!B15</f>
        <v>Period Start Date</v>
      </c>
      <c r="O5" s="61">
        <f>Lookup!J15</f>
        <v>41821</v>
      </c>
      <c r="P5" s="61">
        <f>Lookup!K15</f>
        <v>42186</v>
      </c>
      <c r="Q5" s="61">
        <f>Lookup!L15</f>
        <v>42552</v>
      </c>
      <c r="R5" s="61">
        <f>Lookup!M15</f>
        <v>42917</v>
      </c>
      <c r="S5" s="61">
        <f>Lookup!N15</f>
        <v>43282</v>
      </c>
      <c r="T5" s="61">
        <f>Lookup!O15</f>
        <v>43647</v>
      </c>
      <c r="U5" s="61">
        <f>Lookup!P15</f>
        <v>44013</v>
      </c>
      <c r="V5" s="61">
        <f>Lookup!Q15</f>
        <v>44378</v>
      </c>
      <c r="W5" s="61">
        <f>Lookup!R15</f>
        <v>44743</v>
      </c>
      <c r="X5" s="61">
        <f>Lookup!S15</f>
        <v>45108</v>
      </c>
    </row>
    <row r="6" spans="1:30" ht="12.3" hidden="1" outlineLevel="1" x14ac:dyDescent="0.35">
      <c r="B6" s="15" t="str">
        <f>Lookup!B16</f>
        <v>Period End Date</v>
      </c>
      <c r="O6" s="61">
        <f>Lookup!J16</f>
        <v>42185</v>
      </c>
      <c r="P6" s="61">
        <f>Lookup!K16</f>
        <v>42551</v>
      </c>
      <c r="Q6" s="61">
        <f>Lookup!L16</f>
        <v>42916</v>
      </c>
      <c r="R6" s="61">
        <f>Lookup!M16</f>
        <v>43281</v>
      </c>
      <c r="S6" s="61">
        <f>Lookup!N16</f>
        <v>43646</v>
      </c>
      <c r="T6" s="61">
        <f>Lookup!O16</f>
        <v>44012</v>
      </c>
      <c r="U6" s="61">
        <f>Lookup!P16</f>
        <v>44377</v>
      </c>
      <c r="V6" s="61">
        <f>Lookup!Q16</f>
        <v>44742</v>
      </c>
      <c r="W6" s="61">
        <f>Lookup!R16</f>
        <v>45107</v>
      </c>
      <c r="X6" s="61">
        <f>Lookup!S16</f>
        <v>45473</v>
      </c>
    </row>
    <row r="7" spans="1:30" ht="12.3" hidden="1" outlineLevel="1" x14ac:dyDescent="0.35">
      <c r="B7" s="15" t="str">
        <f>Lookup!B17</f>
        <v>Period Counter</v>
      </c>
      <c r="O7" s="62">
        <f>Lookup!J17</f>
        <v>1</v>
      </c>
      <c r="P7" s="62">
        <f>Lookup!K17</f>
        <v>2</v>
      </c>
      <c r="Q7" s="62">
        <f>Lookup!L17</f>
        <v>3</v>
      </c>
      <c r="R7" s="62">
        <f>Lookup!M17</f>
        <v>4</v>
      </c>
      <c r="S7" s="62">
        <f>Lookup!N17</f>
        <v>5</v>
      </c>
      <c r="T7" s="62">
        <f>Lookup!O17</f>
        <v>6</v>
      </c>
      <c r="U7" s="62">
        <f>Lookup!P17</f>
        <v>7</v>
      </c>
      <c r="V7" s="62">
        <f>Lookup!Q17</f>
        <v>8</v>
      </c>
      <c r="W7" s="62">
        <f>Lookup!R17</f>
        <v>9</v>
      </c>
      <c r="X7" s="62">
        <f>Lookup!S17</f>
        <v>10</v>
      </c>
    </row>
    <row r="8" spans="1:30" ht="12.3" hidden="1" outlineLevel="1" x14ac:dyDescent="0.35">
      <c r="B8" s="15" t="str">
        <f>Lookup!B18</f>
        <v>Year</v>
      </c>
      <c r="O8" s="63">
        <f>Lookup!J18</f>
        <v>2015</v>
      </c>
      <c r="P8" s="63">
        <f>Lookup!K18</f>
        <v>2016</v>
      </c>
      <c r="Q8" s="63">
        <f>Lookup!L18</f>
        <v>2017</v>
      </c>
      <c r="R8" s="63">
        <f>Lookup!M18</f>
        <v>2018</v>
      </c>
      <c r="S8" s="63">
        <f>Lookup!N18</f>
        <v>2019</v>
      </c>
      <c r="T8" s="63">
        <f>Lookup!O18</f>
        <v>2020</v>
      </c>
      <c r="U8" s="63">
        <f>Lookup!P18</f>
        <v>2021</v>
      </c>
      <c r="V8" s="63">
        <f>Lookup!Q18</f>
        <v>2022</v>
      </c>
      <c r="W8" s="63">
        <f>Lookup!R18</f>
        <v>2023</v>
      </c>
      <c r="X8" s="63">
        <f>Lookup!S18</f>
        <v>2024</v>
      </c>
    </row>
    <row r="9" spans="1:30" ht="12.3" collapsed="1" x14ac:dyDescent="0.35">
      <c r="B9" s="15" t="str">
        <f>Lookup!B19</f>
        <v>Period Type</v>
      </c>
      <c r="I9" s="63" t="str">
        <f t="shared" ref="I9:N9" si="0">J9</f>
        <v>Actual</v>
      </c>
      <c r="J9" s="63" t="str">
        <f t="shared" si="0"/>
        <v>Actual</v>
      </c>
      <c r="K9" s="63" t="str">
        <f t="shared" si="0"/>
        <v>Actual</v>
      </c>
      <c r="L9" s="63" t="str">
        <f t="shared" si="0"/>
        <v>Actual</v>
      </c>
      <c r="M9" s="63" t="str">
        <f t="shared" si="0"/>
        <v>Actual</v>
      </c>
      <c r="N9" s="63" t="str">
        <f t="shared" si="0"/>
        <v>Actual</v>
      </c>
      <c r="O9" s="63" t="str">
        <f>Lookup!J19</f>
        <v>Actual</v>
      </c>
      <c r="P9" s="63" t="str">
        <f>Lookup!K19</f>
        <v>Actual</v>
      </c>
      <c r="Q9" s="63" t="str">
        <f>Lookup!L19</f>
        <v>Base Year</v>
      </c>
      <c r="R9" s="63" t="str">
        <f>Lookup!M19</f>
        <v>Forecast</v>
      </c>
      <c r="S9" s="63" t="str">
        <f>Lookup!N19</f>
        <v>Forecast</v>
      </c>
      <c r="T9" s="63" t="str">
        <f>Lookup!O19</f>
        <v>Forecast</v>
      </c>
      <c r="U9" s="63" t="str">
        <f>Lookup!P19</f>
        <v>Forecast</v>
      </c>
      <c r="V9" s="63" t="str">
        <f>Lookup!Q19</f>
        <v>Forecast</v>
      </c>
      <c r="W9" s="63" t="str">
        <f>Lookup!R19</f>
        <v>Forecast</v>
      </c>
      <c r="X9" s="63" t="str">
        <f>Lookup!S19</f>
        <v>Forecast</v>
      </c>
    </row>
    <row r="10" spans="1:30" ht="12.3" x14ac:dyDescent="0.35">
      <c r="B10" s="10" t="str">
        <f>Lookup!B20</f>
        <v>Regulatory Year</v>
      </c>
      <c r="E10" s="59" t="str">
        <f>Lookup!E20</f>
        <v>Source</v>
      </c>
      <c r="F10" s="59" t="str">
        <f>Lookup!F20</f>
        <v>Unit</v>
      </c>
      <c r="G10" s="59" t="str">
        <f>Lookup!G20</f>
        <v>Basis</v>
      </c>
      <c r="H10" s="59" t="str">
        <f>Lookup!H20</f>
        <v>Timing</v>
      </c>
      <c r="I10" s="59" t="s">
        <v>217</v>
      </c>
      <c r="J10" s="59" t="s">
        <v>216</v>
      </c>
      <c r="K10" s="59" t="s">
        <v>215</v>
      </c>
      <c r="L10" s="59" t="s">
        <v>214</v>
      </c>
      <c r="M10" s="59" t="s">
        <v>213</v>
      </c>
      <c r="N10" s="59" t="s">
        <v>212</v>
      </c>
      <c r="O10" s="59" t="str">
        <f>Lookup!J20</f>
        <v>RY15</v>
      </c>
      <c r="P10" s="59" t="str">
        <f>Lookup!K20</f>
        <v>RY16</v>
      </c>
      <c r="Q10" s="59" t="str">
        <f>Lookup!L20</f>
        <v>RY17</v>
      </c>
      <c r="R10" s="59" t="str">
        <f>Lookup!M20</f>
        <v>RY18</v>
      </c>
      <c r="S10" s="59" t="str">
        <f>Lookup!N20</f>
        <v>RY19</v>
      </c>
      <c r="T10" s="59" t="str">
        <f>Lookup!O20</f>
        <v>RY20</v>
      </c>
      <c r="U10" s="59" t="str">
        <f>Lookup!P20</f>
        <v>RY21</v>
      </c>
      <c r="V10" s="59" t="str">
        <f>Lookup!Q20</f>
        <v>RY22</v>
      </c>
      <c r="W10" s="59" t="str">
        <f>Lookup!R20</f>
        <v>RY23</v>
      </c>
      <c r="X10" s="59" t="str">
        <f>Lookup!S20</f>
        <v>RY24</v>
      </c>
      <c r="Z10" s="71" t="str">
        <f>Lookup!U20</f>
        <v>RY17 %</v>
      </c>
      <c r="AA10" s="59" t="str">
        <f>Lookup!V20</f>
        <v>RY15-RY17 Avg</v>
      </c>
      <c r="AB10" s="59" t="str">
        <f>Lookup!W20</f>
        <v>Custom %</v>
      </c>
      <c r="AC10" s="20" t="s">
        <v>35</v>
      </c>
      <c r="AD10" s="20" t="s">
        <v>625</v>
      </c>
    </row>
    <row r="11" spans="1:30" x14ac:dyDescent="0.35">
      <c r="B11" s="7" t="s">
        <v>209</v>
      </c>
    </row>
    <row r="12" spans="1:30" s="4" customFormat="1" ht="15" x14ac:dyDescent="0.35">
      <c r="B12" s="4" t="str">
        <f>CPI_Series_Inp!$C$24</f>
        <v>CPI Indexation Calculations</v>
      </c>
    </row>
    <row r="14" spans="1:30" ht="12.3" x14ac:dyDescent="0.35">
      <c r="D14" s="148" t="str">
        <f>CPI_Series_Inp!D32</f>
        <v>Real 2019 to Nominal</v>
      </c>
      <c r="E14" s="149" t="str">
        <f>CPI_Series_Inp!E32</f>
        <v>Calculated</v>
      </c>
      <c r="F14" s="136" t="str">
        <f>CPI_Series_Inp!F32</f>
        <v>Factor</v>
      </c>
      <c r="G14" s="136" t="str">
        <f>CPI_Series_Inp!G32</f>
        <v>N/A</v>
      </c>
      <c r="H14" s="136" t="str">
        <f>CPI_Series_Inp!H32</f>
        <v>N/A</v>
      </c>
      <c r="I14" s="223"/>
      <c r="J14" s="223"/>
      <c r="K14" s="223"/>
      <c r="L14" s="223"/>
      <c r="M14" s="223"/>
      <c r="N14" s="223"/>
      <c r="O14" s="159">
        <f>CPI_Series_Inp!J32</f>
        <v>0.92414709539685991</v>
      </c>
      <c r="P14" s="159">
        <f>CPI_Series_Inp!K32</f>
        <v>0.93585385884076477</v>
      </c>
      <c r="Q14" s="159">
        <f>CPI_Series_Inp!L32</f>
        <v>0.94968070361673007</v>
      </c>
      <c r="R14" s="159">
        <f>CPI_Series_Inp!M32</f>
        <v>0.9683594552339112</v>
      </c>
      <c r="S14" s="158">
        <f>CPI_Series_Inp!N32</f>
        <v>0.98893635286829751</v>
      </c>
      <c r="T14" s="161">
        <f>CPI_Series_Inp!O32</f>
        <v>1.0120517509373701</v>
      </c>
      <c r="U14" s="161">
        <f>CPI_Series_Inp!P32</f>
        <v>1.0365927373670369</v>
      </c>
      <c r="V14" s="161">
        <f>CPI_Series_Inp!Q32</f>
        <v>1.0617288119573469</v>
      </c>
      <c r="W14" s="161">
        <f>CPI_Series_Inp!R32</f>
        <v>1.0874744048502976</v>
      </c>
      <c r="X14" s="161">
        <f>CPI_Series_Inp!S32</f>
        <v>1.1138442961007426</v>
      </c>
    </row>
    <row r="16" spans="1:30" s="4" customFormat="1" ht="15" x14ac:dyDescent="0.35">
      <c r="B16" s="4" t="s">
        <v>1506</v>
      </c>
    </row>
    <row r="18" spans="3:24" s="13" customFormat="1" ht="14.1" x14ac:dyDescent="0.35">
      <c r="C18" s="13" t="s">
        <v>63</v>
      </c>
    </row>
    <row r="20" spans="3:24" ht="12.3" x14ac:dyDescent="0.35">
      <c r="D20" s="73" t="s">
        <v>1693</v>
      </c>
      <c r="E20" s="64" t="str">
        <f>Lookup!E$20</f>
        <v>Source</v>
      </c>
      <c r="F20" s="64" t="str">
        <f>Lookup!F$20</f>
        <v>Unit</v>
      </c>
      <c r="G20" s="64" t="str">
        <f>Lookup!G$20</f>
        <v>Basis</v>
      </c>
      <c r="H20" s="64" t="str">
        <f>Lookup!H$20</f>
        <v>Timing</v>
      </c>
      <c r="I20" s="64" t="str">
        <f>'2.1'!I$10</f>
        <v>RY09</v>
      </c>
      <c r="J20" s="64" t="str">
        <f>'2.1'!J$10</f>
        <v>RY10</v>
      </c>
      <c r="K20" s="64" t="str">
        <f>'2.1'!K$10</f>
        <v>RY11</v>
      </c>
      <c r="L20" s="64" t="str">
        <f>'2.1'!L$10</f>
        <v>RY12</v>
      </c>
      <c r="M20" s="64" t="str">
        <f>'2.1'!M$10</f>
        <v>RY13</v>
      </c>
      <c r="N20" s="64" t="str">
        <f>'2.1'!N$10</f>
        <v>RY14</v>
      </c>
      <c r="O20" s="96" t="str">
        <f>'2.1'!O$10</f>
        <v>RY15</v>
      </c>
      <c r="P20" s="64" t="str">
        <f>'2.1'!P$10</f>
        <v>RY16</v>
      </c>
      <c r="Q20" s="64" t="str">
        <f>'2.1'!Q$10</f>
        <v>RY17</v>
      </c>
      <c r="R20" s="64" t="str">
        <f>'2.1'!R$10</f>
        <v>RY18</v>
      </c>
      <c r="S20" s="88" t="str">
        <f>'2.1'!S$10</f>
        <v>RY19</v>
      </c>
      <c r="T20" s="64" t="str">
        <f>'2.1'!T$10</f>
        <v>RY20</v>
      </c>
      <c r="U20" s="64" t="str">
        <f>'2.1'!U$10</f>
        <v>RY21</v>
      </c>
      <c r="V20" s="64" t="str">
        <f>'2.1'!V$10</f>
        <v>RY22</v>
      </c>
      <c r="W20" s="64" t="str">
        <f>'2.1'!W$10</f>
        <v>RY23</v>
      </c>
      <c r="X20" s="64" t="str">
        <f>'2.1'!X$10</f>
        <v>RY24</v>
      </c>
    </row>
    <row r="21" spans="3:24" x14ac:dyDescent="0.35">
      <c r="I21" s="6"/>
      <c r="O21" s="97"/>
      <c r="P21" s="91"/>
      <c r="Q21" s="91"/>
      <c r="R21" s="91"/>
      <c r="S21" s="165"/>
      <c r="T21" s="166"/>
    </row>
    <row r="22" spans="3:24" ht="12.3" x14ac:dyDescent="0.35">
      <c r="D22" s="15" t="str">
        <f>[16]Inputs_General!D124</f>
        <v>Substations</v>
      </c>
      <c r="E22" s="75" t="s">
        <v>1694</v>
      </c>
      <c r="F22" s="75" t="str">
        <f t="shared" ref="F22:F36" si="1">Dollars</f>
        <v>Dollars</v>
      </c>
      <c r="G22" s="75" t="str">
        <f t="shared" ref="G22:G36" si="2">Real2019</f>
        <v>Real $2019</v>
      </c>
      <c r="H22" s="75" t="str">
        <f t="shared" ref="H22:H36" si="3">NA</f>
        <v>N/A</v>
      </c>
      <c r="I22" s="224"/>
      <c r="J22" s="223"/>
      <c r="K22" s="223"/>
      <c r="L22" s="223"/>
      <c r="M22" s="223"/>
      <c r="N22" s="224"/>
      <c r="O22" s="223"/>
      <c r="P22" s="223"/>
      <c r="Q22" s="223"/>
      <c r="R22" s="223"/>
      <c r="S22" s="223"/>
      <c r="T22" s="173">
        <f>[16]Inputs_General!J124*10^3</f>
        <v>2147250</v>
      </c>
      <c r="U22" s="174">
        <f>[16]Inputs_General!K124*10^3</f>
        <v>511250</v>
      </c>
      <c r="V22" s="174">
        <f>[16]Inputs_General!L124*10^3</f>
        <v>8336442.5000000009</v>
      </c>
      <c r="W22" s="174">
        <f>[16]Inputs_General!M124*10^3</f>
        <v>10357924.999999998</v>
      </c>
      <c r="X22" s="222">
        <f>[16]Inputs_General!N124*10^3</f>
        <v>7430507.5</v>
      </c>
    </row>
    <row r="23" spans="3:24" ht="12.3" x14ac:dyDescent="0.35">
      <c r="D23" s="15" t="str">
        <f>[16]Inputs_General!D125</f>
        <v>Distribution Lines</v>
      </c>
      <c r="E23" s="75" t="s">
        <v>1694</v>
      </c>
      <c r="F23" s="75" t="str">
        <f t="shared" si="1"/>
        <v>Dollars</v>
      </c>
      <c r="G23" s="75" t="str">
        <f t="shared" si="2"/>
        <v>Real $2019</v>
      </c>
      <c r="H23" s="75" t="str">
        <f t="shared" si="3"/>
        <v>N/A</v>
      </c>
      <c r="I23" s="224"/>
      <c r="J23" s="223"/>
      <c r="K23" s="223"/>
      <c r="L23" s="223"/>
      <c r="M23" s="223"/>
      <c r="N23" s="224"/>
      <c r="O23" s="223"/>
      <c r="P23" s="223"/>
      <c r="Q23" s="223"/>
      <c r="R23" s="223"/>
      <c r="S23" s="223"/>
      <c r="T23" s="173">
        <f>[16]Inputs_General!J125*10^3</f>
        <v>1533750</v>
      </c>
      <c r="U23" s="174">
        <f>[16]Inputs_General!K125*10^3</f>
        <v>1533750</v>
      </c>
      <c r="V23" s="174">
        <f>[16]Inputs_General!L125*10^3</f>
        <v>1533750</v>
      </c>
      <c r="W23" s="174">
        <f>[16]Inputs_General!M125*10^3</f>
        <v>1533750</v>
      </c>
      <c r="X23" s="222">
        <f>[16]Inputs_General!N125*10^3</f>
        <v>1533750</v>
      </c>
    </row>
    <row r="24" spans="3:24" ht="12.3" x14ac:dyDescent="0.35">
      <c r="D24" s="15" t="str">
        <f>[16]Inputs_General!D126</f>
        <v>Transmission Lines</v>
      </c>
      <c r="E24" s="75" t="s">
        <v>1694</v>
      </c>
      <c r="F24" s="75" t="str">
        <f t="shared" si="1"/>
        <v>Dollars</v>
      </c>
      <c r="G24" s="75" t="str">
        <f t="shared" si="2"/>
        <v>Real $2019</v>
      </c>
      <c r="H24" s="75" t="str">
        <f t="shared" si="3"/>
        <v>N/A</v>
      </c>
      <c r="I24" s="224"/>
      <c r="J24" s="223"/>
      <c r="K24" s="223"/>
      <c r="L24" s="223"/>
      <c r="M24" s="223"/>
      <c r="N24" s="224"/>
      <c r="O24" s="223"/>
      <c r="P24" s="223"/>
      <c r="Q24" s="223"/>
      <c r="R24" s="223"/>
      <c r="S24" s="223"/>
      <c r="T24" s="173">
        <f>[16]Inputs_General!J126*10^3</f>
        <v>818000</v>
      </c>
      <c r="U24" s="174">
        <f>[16]Inputs_General!K126*10^3</f>
        <v>818000</v>
      </c>
      <c r="V24" s="174">
        <f>[16]Inputs_General!L126*10^3</f>
        <v>818000</v>
      </c>
      <c r="W24" s="174">
        <f>[16]Inputs_General!M126*10^3</f>
        <v>818000</v>
      </c>
      <c r="X24" s="222">
        <f>[16]Inputs_General!N126*10^3</f>
        <v>818000</v>
      </c>
    </row>
    <row r="25" spans="3:24" ht="12.3" x14ac:dyDescent="0.35">
      <c r="D25" s="15" t="str">
        <f>[16]Inputs_General!D127</f>
        <v>LV Services</v>
      </c>
      <c r="E25" s="75" t="s">
        <v>1694</v>
      </c>
      <c r="F25" s="75" t="str">
        <f t="shared" si="1"/>
        <v>Dollars</v>
      </c>
      <c r="G25" s="75" t="str">
        <f t="shared" si="2"/>
        <v>Real $2019</v>
      </c>
      <c r="H25" s="75" t="str">
        <f t="shared" si="3"/>
        <v>N/A</v>
      </c>
      <c r="I25" s="224"/>
      <c r="J25" s="223"/>
      <c r="K25" s="223"/>
      <c r="L25" s="223"/>
      <c r="M25" s="223"/>
      <c r="N25" s="224"/>
      <c r="O25" s="223"/>
      <c r="P25" s="223"/>
      <c r="Q25" s="223"/>
      <c r="R25" s="223"/>
      <c r="S25" s="223"/>
      <c r="T25" s="173">
        <f>[16]Inputs_General!J127*10^3</f>
        <v>0</v>
      </c>
      <c r="U25" s="174">
        <f>[16]Inputs_General!K127*10^3</f>
        <v>0</v>
      </c>
      <c r="V25" s="174">
        <f>[16]Inputs_General!L127*10^3</f>
        <v>0</v>
      </c>
      <c r="W25" s="174">
        <f>[16]Inputs_General!M127*10^3</f>
        <v>0</v>
      </c>
      <c r="X25" s="222">
        <f>[16]Inputs_General!N127*10^3</f>
        <v>0</v>
      </c>
    </row>
    <row r="26" spans="3:24" ht="12.3" x14ac:dyDescent="0.35">
      <c r="D26" s="15" t="str">
        <f>[16]Inputs_General!D128</f>
        <v>Distribution Substations</v>
      </c>
      <c r="E26" s="75" t="s">
        <v>1694</v>
      </c>
      <c r="F26" s="75" t="str">
        <f t="shared" si="1"/>
        <v>Dollars</v>
      </c>
      <c r="G26" s="75" t="str">
        <f t="shared" si="2"/>
        <v>Real $2019</v>
      </c>
      <c r="H26" s="75" t="str">
        <f t="shared" si="3"/>
        <v>N/A</v>
      </c>
      <c r="I26" s="224"/>
      <c r="J26" s="223"/>
      <c r="K26" s="223"/>
      <c r="L26" s="223"/>
      <c r="M26" s="223"/>
      <c r="N26" s="224"/>
      <c r="O26" s="223"/>
      <c r="P26" s="223"/>
      <c r="Q26" s="223"/>
      <c r="R26" s="223"/>
      <c r="S26" s="223"/>
      <c r="T26" s="173">
        <f>[16]Inputs_General!J128*10^3</f>
        <v>306750</v>
      </c>
      <c r="U26" s="174">
        <f>[16]Inputs_General!K128*10^3</f>
        <v>306750</v>
      </c>
      <c r="V26" s="174">
        <f>[16]Inputs_General!L128*10^3</f>
        <v>306750</v>
      </c>
      <c r="W26" s="174">
        <f>[16]Inputs_General!M128*10^3</f>
        <v>306750</v>
      </c>
      <c r="X26" s="222">
        <f>[16]Inputs_General!N128*10^3</f>
        <v>306750</v>
      </c>
    </row>
    <row r="27" spans="3:24" ht="12.3" x14ac:dyDescent="0.35">
      <c r="D27" s="15" t="str">
        <f>[16]Inputs_General!D129</f>
        <v>Distribution Switchgear</v>
      </c>
      <c r="E27" s="75" t="s">
        <v>1694</v>
      </c>
      <c r="F27" s="75" t="str">
        <f t="shared" si="1"/>
        <v>Dollars</v>
      </c>
      <c r="G27" s="75" t="str">
        <f t="shared" si="2"/>
        <v>Real $2019</v>
      </c>
      <c r="H27" s="75" t="str">
        <f t="shared" si="3"/>
        <v>N/A</v>
      </c>
      <c r="I27" s="224"/>
      <c r="J27" s="223"/>
      <c r="K27" s="223"/>
      <c r="L27" s="223"/>
      <c r="M27" s="223"/>
      <c r="N27" s="224"/>
      <c r="O27" s="223"/>
      <c r="P27" s="223"/>
      <c r="Q27" s="223"/>
      <c r="R27" s="223"/>
      <c r="S27" s="223"/>
      <c r="T27" s="173">
        <f>[16]Inputs_General!J129*10^3</f>
        <v>1959648.8302535405</v>
      </c>
      <c r="U27" s="174">
        <f>[16]Inputs_General!K129*10^3</f>
        <v>1942383.4427746551</v>
      </c>
      <c r="V27" s="174">
        <f>[16]Inputs_General!L129*10^3</f>
        <v>1751527.86196683</v>
      </c>
      <c r="W27" s="174">
        <f>[16]Inputs_General!M129*10^3</f>
        <v>1701744.5788536123</v>
      </c>
      <c r="X27" s="222">
        <f>[16]Inputs_General!N129*10^3</f>
        <v>1670500.5531688291</v>
      </c>
    </row>
    <row r="28" spans="3:24" ht="12.3" x14ac:dyDescent="0.35">
      <c r="D28" s="15" t="str">
        <f>[16]Inputs_General!D130</f>
        <v>Protection</v>
      </c>
      <c r="E28" s="75" t="s">
        <v>1694</v>
      </c>
      <c r="F28" s="75" t="str">
        <f t="shared" si="1"/>
        <v>Dollars</v>
      </c>
      <c r="G28" s="75" t="str">
        <f t="shared" si="2"/>
        <v>Real $2019</v>
      </c>
      <c r="H28" s="75" t="str">
        <f t="shared" si="3"/>
        <v>N/A</v>
      </c>
      <c r="I28" s="224"/>
      <c r="J28" s="223"/>
      <c r="K28" s="223"/>
      <c r="L28" s="223"/>
      <c r="M28" s="223"/>
      <c r="N28" s="224"/>
      <c r="O28" s="223"/>
      <c r="P28" s="223"/>
      <c r="Q28" s="223"/>
      <c r="R28" s="223"/>
      <c r="S28" s="223"/>
      <c r="T28" s="173">
        <f>[16]Inputs_General!J130*10^3</f>
        <v>0</v>
      </c>
      <c r="U28" s="174">
        <f>[16]Inputs_General!K130*10^3</f>
        <v>0</v>
      </c>
      <c r="V28" s="174">
        <f>[16]Inputs_General!L130*10^3</f>
        <v>970352.5</v>
      </c>
      <c r="W28" s="174">
        <f>[16]Inputs_General!M130*10^3</f>
        <v>965240</v>
      </c>
      <c r="X28" s="222">
        <f>[16]Inputs_General!N130*10^3</f>
        <v>846630</v>
      </c>
    </row>
    <row r="29" spans="3:24" ht="12.3" x14ac:dyDescent="0.35">
      <c r="D29" s="15" t="str">
        <f>[16]Inputs_General!D131</f>
        <v>SCADA</v>
      </c>
      <c r="E29" s="75" t="s">
        <v>1694</v>
      </c>
      <c r="F29" s="75" t="str">
        <f t="shared" si="1"/>
        <v>Dollars</v>
      </c>
      <c r="G29" s="75" t="str">
        <f t="shared" si="2"/>
        <v>Real $2019</v>
      </c>
      <c r="H29" s="75" t="str">
        <f t="shared" si="3"/>
        <v>N/A</v>
      </c>
      <c r="I29" s="224"/>
      <c r="J29" s="223"/>
      <c r="K29" s="223"/>
      <c r="L29" s="223"/>
      <c r="M29" s="223"/>
      <c r="N29" s="224"/>
      <c r="O29" s="223"/>
      <c r="P29" s="223"/>
      <c r="Q29" s="223"/>
      <c r="R29" s="223"/>
      <c r="S29" s="223"/>
      <c r="T29" s="173">
        <f>[16]Inputs_General!J131*10^3</f>
        <v>0</v>
      </c>
      <c r="U29" s="174">
        <f>[16]Inputs_General!K131*10^3</f>
        <v>0</v>
      </c>
      <c r="V29" s="174">
        <f>[16]Inputs_General!L131*10^3</f>
        <v>407977.49999999988</v>
      </c>
      <c r="W29" s="174">
        <f>[16]Inputs_General!M131*10^3</f>
        <v>396729.99999999994</v>
      </c>
      <c r="X29" s="222">
        <f>[16]Inputs_General!N131*10^3</f>
        <v>347650</v>
      </c>
    </row>
    <row r="30" spans="3:24" ht="12.3" x14ac:dyDescent="0.35">
      <c r="D30" s="15" t="str">
        <f>[16]Inputs_General!D132</f>
        <v>Communications</v>
      </c>
      <c r="E30" s="75" t="s">
        <v>1694</v>
      </c>
      <c r="F30" s="75" t="str">
        <f t="shared" si="1"/>
        <v>Dollars</v>
      </c>
      <c r="G30" s="75" t="str">
        <f t="shared" si="2"/>
        <v>Real $2019</v>
      </c>
      <c r="H30" s="75" t="str">
        <f t="shared" si="3"/>
        <v>N/A</v>
      </c>
      <c r="I30" s="224"/>
      <c r="J30" s="223"/>
      <c r="K30" s="223"/>
      <c r="L30" s="223"/>
      <c r="M30" s="223"/>
      <c r="N30" s="224"/>
      <c r="O30" s="223"/>
      <c r="P30" s="223"/>
      <c r="Q30" s="223"/>
      <c r="R30" s="223"/>
      <c r="S30" s="223"/>
      <c r="T30" s="173">
        <f>[16]Inputs_General!J132*10^3</f>
        <v>541925</v>
      </c>
      <c r="U30" s="174">
        <f>[16]Inputs_General!K132*10^3</f>
        <v>541925</v>
      </c>
      <c r="V30" s="174">
        <f>[16]Inputs_General!L132*10^3</f>
        <v>949902.49999999988</v>
      </c>
      <c r="W30" s="174">
        <f>[16]Inputs_General!M132*10^3</f>
        <v>938655</v>
      </c>
      <c r="X30" s="222">
        <f>[16]Inputs_General!N132*10^3</f>
        <v>889575</v>
      </c>
    </row>
    <row r="31" spans="3:24" ht="12.3" x14ac:dyDescent="0.35">
      <c r="D31" s="15" t="str">
        <f>[16]Inputs_General!D133</f>
        <v>Land and Easements</v>
      </c>
      <c r="E31" s="75" t="s">
        <v>1694</v>
      </c>
      <c r="F31" s="75" t="str">
        <f t="shared" si="1"/>
        <v>Dollars</v>
      </c>
      <c r="G31" s="75" t="str">
        <f t="shared" si="2"/>
        <v>Real $2019</v>
      </c>
      <c r="H31" s="75" t="str">
        <f t="shared" si="3"/>
        <v>N/A</v>
      </c>
      <c r="I31" s="224"/>
      <c r="J31" s="223"/>
      <c r="K31" s="223"/>
      <c r="L31" s="223"/>
      <c r="M31" s="223"/>
      <c r="N31" s="224"/>
      <c r="O31" s="223"/>
      <c r="P31" s="223"/>
      <c r="Q31" s="223"/>
      <c r="R31" s="223"/>
      <c r="S31" s="223"/>
      <c r="T31" s="173">
        <f>[16]Inputs_General!J133*10^3</f>
        <v>0</v>
      </c>
      <c r="U31" s="174">
        <f>[16]Inputs_General!K133*10^3</f>
        <v>0</v>
      </c>
      <c r="V31" s="174">
        <f>[16]Inputs_General!L133*10^3</f>
        <v>0</v>
      </c>
      <c r="W31" s="174">
        <f>[16]Inputs_General!M133*10^3</f>
        <v>0</v>
      </c>
      <c r="X31" s="222">
        <f>[16]Inputs_General!N133*10^3</f>
        <v>0</v>
      </c>
    </row>
    <row r="32" spans="3:24" ht="12.3" x14ac:dyDescent="0.35">
      <c r="D32" s="15" t="str">
        <f>[16]Inputs_General!D134</f>
        <v>Property</v>
      </c>
      <c r="E32" s="75" t="s">
        <v>1694</v>
      </c>
      <c r="F32" s="75" t="str">
        <f t="shared" si="1"/>
        <v>Dollars</v>
      </c>
      <c r="G32" s="75" t="str">
        <f t="shared" si="2"/>
        <v>Real $2019</v>
      </c>
      <c r="H32" s="75" t="str">
        <f t="shared" si="3"/>
        <v>N/A</v>
      </c>
      <c r="I32" s="224"/>
      <c r="J32" s="223"/>
      <c r="K32" s="223"/>
      <c r="L32" s="223"/>
      <c r="M32" s="223"/>
      <c r="N32" s="224"/>
      <c r="O32" s="223"/>
      <c r="P32" s="223"/>
      <c r="Q32" s="223"/>
      <c r="R32" s="223"/>
      <c r="S32" s="223"/>
      <c r="T32" s="173">
        <f>[16]Inputs_General!J134*10^3</f>
        <v>0</v>
      </c>
      <c r="U32" s="174">
        <f>[16]Inputs_General!K134*10^3</f>
        <v>0</v>
      </c>
      <c r="V32" s="174">
        <f>[16]Inputs_General!L134*10^3</f>
        <v>0</v>
      </c>
      <c r="W32" s="174">
        <f>[16]Inputs_General!M134*10^3</f>
        <v>0</v>
      </c>
      <c r="X32" s="222">
        <f>[16]Inputs_General!N134*10^3</f>
        <v>0</v>
      </c>
    </row>
    <row r="33" spans="4:30" ht="12.3" x14ac:dyDescent="0.35">
      <c r="D33" s="15" t="str">
        <f>[16]Inputs_General!D135</f>
        <v>IT and Communications</v>
      </c>
      <c r="E33" s="75" t="s">
        <v>1694</v>
      </c>
      <c r="F33" s="75" t="str">
        <f t="shared" si="1"/>
        <v>Dollars</v>
      </c>
      <c r="G33" s="75" t="str">
        <f t="shared" si="2"/>
        <v>Real $2019</v>
      </c>
      <c r="H33" s="75" t="str">
        <f t="shared" si="3"/>
        <v>N/A</v>
      </c>
      <c r="I33" s="224"/>
      <c r="J33" s="223"/>
      <c r="K33" s="223"/>
      <c r="L33" s="223"/>
      <c r="M33" s="223"/>
      <c r="N33" s="224"/>
      <c r="O33" s="223"/>
      <c r="P33" s="223"/>
      <c r="Q33" s="223"/>
      <c r="R33" s="223"/>
      <c r="S33" s="223"/>
      <c r="T33" s="173">
        <f>[16]Inputs_General!J135*10^3</f>
        <v>0</v>
      </c>
      <c r="U33" s="174">
        <f>[16]Inputs_General!K135*10^3</f>
        <v>0</v>
      </c>
      <c r="V33" s="174">
        <f>[16]Inputs_General!L135*10^3</f>
        <v>0</v>
      </c>
      <c r="W33" s="174">
        <f>[16]Inputs_General!M135*10^3</f>
        <v>0</v>
      </c>
      <c r="X33" s="222">
        <f>[16]Inputs_General!N135*10^3</f>
        <v>0</v>
      </c>
    </row>
    <row r="34" spans="4:30" ht="12.3" x14ac:dyDescent="0.35">
      <c r="D34" s="15" t="str">
        <f>[16]Inputs_General!D136</f>
        <v>Motor Vehicles</v>
      </c>
      <c r="E34" s="75" t="s">
        <v>1694</v>
      </c>
      <c r="F34" s="75" t="str">
        <f t="shared" si="1"/>
        <v>Dollars</v>
      </c>
      <c r="G34" s="75" t="str">
        <f t="shared" si="2"/>
        <v>Real $2019</v>
      </c>
      <c r="H34" s="75" t="str">
        <f t="shared" si="3"/>
        <v>N/A</v>
      </c>
      <c r="I34" s="224"/>
      <c r="J34" s="223"/>
      <c r="K34" s="223"/>
      <c r="L34" s="223"/>
      <c r="M34" s="223"/>
      <c r="N34" s="224"/>
      <c r="O34" s="223"/>
      <c r="P34" s="223"/>
      <c r="Q34" s="223"/>
      <c r="R34" s="223"/>
      <c r="S34" s="223"/>
      <c r="T34" s="173">
        <f>[16]Inputs_General!J136*10^3</f>
        <v>0</v>
      </c>
      <c r="U34" s="174">
        <f>[16]Inputs_General!K136*10^3</f>
        <v>0</v>
      </c>
      <c r="V34" s="174">
        <f>[16]Inputs_General!L136*10^3</f>
        <v>0</v>
      </c>
      <c r="W34" s="174">
        <f>[16]Inputs_General!M136*10^3</f>
        <v>0</v>
      </c>
      <c r="X34" s="222">
        <f>[16]Inputs_General!N136*10^3</f>
        <v>0</v>
      </c>
    </row>
    <row r="35" spans="4:30" ht="12.3" x14ac:dyDescent="0.35">
      <c r="D35" s="15" t="str">
        <f>[16]Inputs_General!D137</f>
        <v>Plant and Equipment</v>
      </c>
      <c r="E35" s="75" t="s">
        <v>1694</v>
      </c>
      <c r="F35" s="75" t="str">
        <f t="shared" si="1"/>
        <v>Dollars</v>
      </c>
      <c r="G35" s="75" t="str">
        <f t="shared" si="2"/>
        <v>Real $2019</v>
      </c>
      <c r="H35" s="75" t="str">
        <f t="shared" si="3"/>
        <v>N/A</v>
      </c>
      <c r="I35" s="224"/>
      <c r="J35" s="223"/>
      <c r="K35" s="223"/>
      <c r="L35" s="223"/>
      <c r="M35" s="223"/>
      <c r="N35" s="224"/>
      <c r="O35" s="223"/>
      <c r="P35" s="223"/>
      <c r="Q35" s="223"/>
      <c r="R35" s="223"/>
      <c r="S35" s="223"/>
      <c r="T35" s="173">
        <f>[16]Inputs_General!J137*10^3</f>
        <v>0</v>
      </c>
      <c r="U35" s="174">
        <f>[16]Inputs_General!K137*10^3</f>
        <v>0</v>
      </c>
      <c r="V35" s="174">
        <f>[16]Inputs_General!L137*10^3</f>
        <v>0</v>
      </c>
      <c r="W35" s="174">
        <f>[16]Inputs_General!M137*10^3</f>
        <v>0</v>
      </c>
      <c r="X35" s="222">
        <f>[16]Inputs_General!N137*10^3</f>
        <v>0</v>
      </c>
    </row>
    <row r="36" spans="4:30" ht="12.3" x14ac:dyDescent="0.35">
      <c r="D36" s="15" t="str">
        <f>[16]Inputs_General!D138</f>
        <v>Other</v>
      </c>
      <c r="E36" s="75" t="s">
        <v>1694</v>
      </c>
      <c r="F36" s="75" t="str">
        <f t="shared" si="1"/>
        <v>Dollars</v>
      </c>
      <c r="G36" s="75" t="str">
        <f t="shared" si="2"/>
        <v>Real $2019</v>
      </c>
      <c r="H36" s="75" t="str">
        <f t="shared" si="3"/>
        <v>N/A</v>
      </c>
      <c r="I36" s="224"/>
      <c r="J36" s="223"/>
      <c r="K36" s="223"/>
      <c r="L36" s="223"/>
      <c r="M36" s="223"/>
      <c r="N36" s="224"/>
      <c r="O36" s="223"/>
      <c r="P36" s="223"/>
      <c r="Q36" s="223"/>
      <c r="R36" s="223"/>
      <c r="S36" s="223"/>
      <c r="T36" s="173">
        <f>[16]Inputs_General!J138*10^3</f>
        <v>0</v>
      </c>
      <c r="U36" s="174">
        <f>[16]Inputs_General!K138*10^3</f>
        <v>0</v>
      </c>
      <c r="V36" s="174">
        <f>[16]Inputs_General!L138*10^3</f>
        <v>0</v>
      </c>
      <c r="W36" s="174">
        <f>[16]Inputs_General!M138*10^3</f>
        <v>0</v>
      </c>
      <c r="X36" s="222">
        <f>[16]Inputs_General!N138*10^3</f>
        <v>0</v>
      </c>
    </row>
    <row r="37" spans="4:30" x14ac:dyDescent="0.35">
      <c r="O37" s="97"/>
      <c r="P37" s="91"/>
      <c r="Q37" s="91"/>
      <c r="R37" s="91"/>
      <c r="S37" s="169"/>
      <c r="T37" s="170"/>
    </row>
    <row r="38" spans="4:30" ht="12.3" x14ac:dyDescent="0.35">
      <c r="D38" s="74" t="str">
        <f>"Total "&amp;D20</f>
        <v>Total Augmentation Capex</v>
      </c>
      <c r="E38" s="67" t="s">
        <v>134</v>
      </c>
      <c r="F38" s="67" t="str">
        <f>F22</f>
        <v>Dollars</v>
      </c>
      <c r="G38" s="67" t="str">
        <f>G22</f>
        <v>Real $2019</v>
      </c>
      <c r="H38" s="67" t="str">
        <f>H22</f>
        <v>N/A</v>
      </c>
      <c r="I38" s="175">
        <f t="shared" ref="I38:S38" si="4">SUM(I22:I36)</f>
        <v>0</v>
      </c>
      <c r="J38" s="175">
        <f t="shared" si="4"/>
        <v>0</v>
      </c>
      <c r="K38" s="175">
        <f t="shared" si="4"/>
        <v>0</v>
      </c>
      <c r="L38" s="175">
        <f t="shared" si="4"/>
        <v>0</v>
      </c>
      <c r="M38" s="175">
        <f t="shared" si="4"/>
        <v>0</v>
      </c>
      <c r="N38" s="175">
        <f t="shared" si="4"/>
        <v>0</v>
      </c>
      <c r="O38" s="176">
        <f t="shared" si="4"/>
        <v>0</v>
      </c>
      <c r="P38" s="175">
        <f t="shared" si="4"/>
        <v>0</v>
      </c>
      <c r="Q38" s="175">
        <f t="shared" si="4"/>
        <v>0</v>
      </c>
      <c r="R38" s="175">
        <f t="shared" si="4"/>
        <v>0</v>
      </c>
      <c r="S38" s="177">
        <f t="shared" si="4"/>
        <v>0</v>
      </c>
      <c r="T38" s="175">
        <f>SUM(T22:T36)</f>
        <v>7307323.8302535405</v>
      </c>
      <c r="U38" s="175">
        <f t="shared" ref="U38:X38" si="5">SUM(U22:U36)</f>
        <v>5654058.4427746553</v>
      </c>
      <c r="V38" s="175">
        <f t="shared" si="5"/>
        <v>15074702.86196683</v>
      </c>
      <c r="W38" s="175">
        <f t="shared" si="5"/>
        <v>17018794.578853611</v>
      </c>
      <c r="X38" s="175">
        <f t="shared" si="5"/>
        <v>13843363.05316883</v>
      </c>
    </row>
    <row r="39" spans="4:30" s="6" customFormat="1" ht="11.25" customHeight="1" x14ac:dyDescent="0.35">
      <c r="Z39" s="7"/>
      <c r="AA39" s="7"/>
      <c r="AB39" s="7"/>
      <c r="AC39" s="7"/>
      <c r="AD39" s="7"/>
    </row>
    <row r="41" spans="4:30" ht="12.3" x14ac:dyDescent="0.35">
      <c r="D41" s="73" t="s">
        <v>1695</v>
      </c>
      <c r="E41" s="64" t="str">
        <f>Lookup!E$20</f>
        <v>Source</v>
      </c>
      <c r="F41" s="64" t="str">
        <f>Lookup!F$20</f>
        <v>Unit</v>
      </c>
      <c r="G41" s="64" t="str">
        <f>Lookup!G$20</f>
        <v>Basis</v>
      </c>
      <c r="H41" s="64" t="str">
        <f>Lookup!H$20</f>
        <v>Timing</v>
      </c>
      <c r="I41" s="64" t="str">
        <f>'2.1'!I$10</f>
        <v>RY09</v>
      </c>
      <c r="J41" s="64" t="str">
        <f>'2.1'!J$10</f>
        <v>RY10</v>
      </c>
      <c r="K41" s="64" t="str">
        <f>'2.1'!K$10</f>
        <v>RY11</v>
      </c>
      <c r="L41" s="64" t="str">
        <f>'2.1'!L$10</f>
        <v>RY12</v>
      </c>
      <c r="M41" s="64" t="str">
        <f>'2.1'!M$10</f>
        <v>RY13</v>
      </c>
      <c r="N41" s="64" t="str">
        <f>'2.1'!N$10</f>
        <v>RY14</v>
      </c>
      <c r="O41" s="96" t="str">
        <f>'2.1'!O$10</f>
        <v>RY15</v>
      </c>
      <c r="P41" s="64" t="str">
        <f>'2.1'!P$10</f>
        <v>RY16</v>
      </c>
      <c r="Q41" s="64" t="str">
        <f>'2.1'!Q$10</f>
        <v>RY17</v>
      </c>
      <c r="R41" s="64" t="str">
        <f>'2.1'!R$10</f>
        <v>RY18</v>
      </c>
      <c r="S41" s="88" t="str">
        <f>'2.1'!S$10</f>
        <v>RY19</v>
      </c>
      <c r="T41" s="64" t="str">
        <f>'2.1'!T$10</f>
        <v>RY20</v>
      </c>
      <c r="U41" s="64" t="str">
        <f>'2.1'!U$10</f>
        <v>RY21</v>
      </c>
      <c r="V41" s="64" t="str">
        <f>'2.1'!V$10</f>
        <v>RY22</v>
      </c>
      <c r="W41" s="64" t="str">
        <f>'2.1'!W$10</f>
        <v>RY23</v>
      </c>
      <c r="X41" s="64" t="str">
        <f>'2.1'!X$10</f>
        <v>RY24</v>
      </c>
      <c r="Z41" s="20" t="str">
        <f>[16]Inputs_General!P149</f>
        <v>HV/LV Allocation</v>
      </c>
    </row>
    <row r="42" spans="4:30" x14ac:dyDescent="0.35">
      <c r="I42" s="6"/>
      <c r="O42" s="97"/>
      <c r="P42" s="91"/>
      <c r="Q42" s="91"/>
      <c r="R42" s="91"/>
      <c r="S42" s="165"/>
      <c r="T42" s="166"/>
    </row>
    <row r="43" spans="4:30" ht="12.3" x14ac:dyDescent="0.35">
      <c r="D43" s="15" t="str">
        <f>[16]Inputs_General!D150</f>
        <v>Substations</v>
      </c>
      <c r="E43" s="75" t="s">
        <v>1694</v>
      </c>
      <c r="F43" s="75" t="str">
        <f t="shared" ref="F43:F57" si="6">Dollars</f>
        <v>Dollars</v>
      </c>
      <c r="G43" s="75" t="str">
        <f t="shared" ref="G43:G57" si="7">Real2019</f>
        <v>Real $2019</v>
      </c>
      <c r="H43" s="75" t="str">
        <f t="shared" ref="H43:H57" si="8">NA</f>
        <v>N/A</v>
      </c>
      <c r="I43" s="224"/>
      <c r="J43" s="223"/>
      <c r="K43" s="223"/>
      <c r="L43" s="223"/>
      <c r="M43" s="223"/>
      <c r="N43" s="224"/>
      <c r="O43" s="223"/>
      <c r="P43" s="223"/>
      <c r="Q43" s="223"/>
      <c r="R43" s="223"/>
      <c r="S43" s="223"/>
      <c r="T43" s="173">
        <f>[16]Inputs_General!J150*10^3</f>
        <v>8307812.5</v>
      </c>
      <c r="U43" s="174">
        <f>[16]Inputs_General!K150*10^3</f>
        <v>8397792.5000000019</v>
      </c>
      <c r="V43" s="174">
        <f>[16]Inputs_General!L150*10^3</f>
        <v>4631925</v>
      </c>
      <c r="W43" s="174">
        <f>[16]Inputs_General!M150*10^3</f>
        <v>1909007.5</v>
      </c>
      <c r="X43" s="222">
        <f>[16]Inputs_General!N150*10^3</f>
        <v>153375</v>
      </c>
      <c r="Z43" s="1889" t="str">
        <f>[16]Inputs_General!P150</f>
        <v>HV</v>
      </c>
    </row>
    <row r="44" spans="4:30" ht="12.3" x14ac:dyDescent="0.35">
      <c r="D44" s="15" t="str">
        <f>[16]Inputs_General!D151</f>
        <v>Distribution Lines</v>
      </c>
      <c r="E44" s="75" t="s">
        <v>1694</v>
      </c>
      <c r="F44" s="75" t="str">
        <f t="shared" si="6"/>
        <v>Dollars</v>
      </c>
      <c r="G44" s="75" t="str">
        <f t="shared" si="7"/>
        <v>Real $2019</v>
      </c>
      <c r="H44" s="75" t="str">
        <f t="shared" si="8"/>
        <v>N/A</v>
      </c>
      <c r="I44" s="224"/>
      <c r="J44" s="223"/>
      <c r="K44" s="223"/>
      <c r="L44" s="223"/>
      <c r="M44" s="223"/>
      <c r="N44" s="224"/>
      <c r="O44" s="223"/>
      <c r="P44" s="223"/>
      <c r="Q44" s="223"/>
      <c r="R44" s="223"/>
      <c r="S44" s="223"/>
      <c r="T44" s="173">
        <f>[16]Inputs_General!J151*10^3</f>
        <v>13172526.155223798</v>
      </c>
      <c r="U44" s="174">
        <f>[16]Inputs_General!K151*10^3</f>
        <v>15074071.45942466</v>
      </c>
      <c r="V44" s="174">
        <f>[16]Inputs_General!L151*10^3</f>
        <v>11183250.643172953</v>
      </c>
      <c r="W44" s="174">
        <f>[16]Inputs_General!M151*10^3</f>
        <v>8423709.2763213534</v>
      </c>
      <c r="X44" s="222">
        <f>[16]Inputs_General!N151*10^3</f>
        <v>9368248.0555143021</v>
      </c>
      <c r="Z44" s="1890" t="str">
        <f>[16]Inputs_General!P151</f>
        <v>LV</v>
      </c>
    </row>
    <row r="45" spans="4:30" ht="12.3" x14ac:dyDescent="0.35">
      <c r="D45" s="15" t="str">
        <f>[16]Inputs_General!D152</f>
        <v>Transmission Lines</v>
      </c>
      <c r="E45" s="75" t="s">
        <v>1694</v>
      </c>
      <c r="F45" s="75" t="str">
        <f t="shared" si="6"/>
        <v>Dollars</v>
      </c>
      <c r="G45" s="75" t="str">
        <f t="shared" si="7"/>
        <v>Real $2019</v>
      </c>
      <c r="H45" s="75" t="str">
        <f t="shared" si="8"/>
        <v>N/A</v>
      </c>
      <c r="I45" s="224"/>
      <c r="J45" s="223"/>
      <c r="K45" s="223"/>
      <c r="L45" s="223"/>
      <c r="M45" s="223"/>
      <c r="N45" s="224"/>
      <c r="O45" s="223"/>
      <c r="P45" s="223"/>
      <c r="Q45" s="223"/>
      <c r="R45" s="223"/>
      <c r="S45" s="223"/>
      <c r="T45" s="173">
        <f>[16]Inputs_General!J152*10^3</f>
        <v>1687125</v>
      </c>
      <c r="U45" s="174">
        <f>[16]Inputs_General!K152*10^3</f>
        <v>1501030</v>
      </c>
      <c r="V45" s="174">
        <f>[16]Inputs_General!L152*10^3</f>
        <v>1501030</v>
      </c>
      <c r="W45" s="174">
        <f>[16]Inputs_General!M152*10^3</f>
        <v>1501030</v>
      </c>
      <c r="X45" s="222">
        <f>[16]Inputs_General!N152*10^3</f>
        <v>1471377.5</v>
      </c>
      <c r="Z45" s="1890" t="str">
        <f>[16]Inputs_General!P152</f>
        <v>HV</v>
      </c>
    </row>
    <row r="46" spans="4:30" ht="12.3" x14ac:dyDescent="0.35">
      <c r="D46" s="15" t="str">
        <f>[16]Inputs_General!D153</f>
        <v>LV Services</v>
      </c>
      <c r="E46" s="75" t="s">
        <v>1694</v>
      </c>
      <c r="F46" s="75" t="str">
        <f t="shared" si="6"/>
        <v>Dollars</v>
      </c>
      <c r="G46" s="75" t="str">
        <f t="shared" si="7"/>
        <v>Real $2019</v>
      </c>
      <c r="H46" s="75" t="str">
        <f t="shared" si="8"/>
        <v>N/A</v>
      </c>
      <c r="I46" s="224"/>
      <c r="J46" s="223"/>
      <c r="K46" s="223"/>
      <c r="L46" s="223"/>
      <c r="M46" s="223"/>
      <c r="N46" s="224"/>
      <c r="O46" s="223"/>
      <c r="P46" s="223"/>
      <c r="Q46" s="223"/>
      <c r="R46" s="223"/>
      <c r="S46" s="223"/>
      <c r="T46" s="173">
        <f>[16]Inputs_General!J153*10^3</f>
        <v>77710</v>
      </c>
      <c r="U46" s="174">
        <f>[16]Inputs_General!K153*10^3</f>
        <v>77710</v>
      </c>
      <c r="V46" s="174">
        <f>[16]Inputs_General!L153*10^3</f>
        <v>77710</v>
      </c>
      <c r="W46" s="174">
        <f>[16]Inputs_General!M153*10^3</f>
        <v>77710</v>
      </c>
      <c r="X46" s="222">
        <f>[16]Inputs_General!N153*10^3</f>
        <v>77710</v>
      </c>
      <c r="Z46" s="1890" t="str">
        <f>[16]Inputs_General!P153</f>
        <v>LV</v>
      </c>
    </row>
    <row r="47" spans="4:30" ht="12.3" x14ac:dyDescent="0.35">
      <c r="D47" s="15" t="str">
        <f>[16]Inputs_General!D154</f>
        <v>Distribution Substations</v>
      </c>
      <c r="E47" s="75" t="s">
        <v>1694</v>
      </c>
      <c r="F47" s="75" t="str">
        <f t="shared" si="6"/>
        <v>Dollars</v>
      </c>
      <c r="G47" s="75" t="str">
        <f t="shared" si="7"/>
        <v>Real $2019</v>
      </c>
      <c r="H47" s="75" t="str">
        <f t="shared" si="8"/>
        <v>N/A</v>
      </c>
      <c r="I47" s="224"/>
      <c r="J47" s="223"/>
      <c r="K47" s="223"/>
      <c r="L47" s="223"/>
      <c r="M47" s="223"/>
      <c r="N47" s="224"/>
      <c r="O47" s="223"/>
      <c r="P47" s="223"/>
      <c r="Q47" s="223"/>
      <c r="R47" s="223"/>
      <c r="S47" s="223"/>
      <c r="T47" s="173">
        <f>[16]Inputs_General!J154*10^3</f>
        <v>2986722.5000000005</v>
      </c>
      <c r="U47" s="174">
        <f>[16]Inputs_General!K154*10^3</f>
        <v>3235189.9999999995</v>
      </c>
      <c r="V47" s="174">
        <f>[16]Inputs_General!L154*10^3</f>
        <v>3468319.9999999995</v>
      </c>
      <c r="W47" s="174">
        <f>[16]Inputs_General!M154*10^3</f>
        <v>3648279.9999999991</v>
      </c>
      <c r="X47" s="222">
        <f>[16]Inputs_General!N154*10^3</f>
        <v>3725990</v>
      </c>
      <c r="Z47" s="1890" t="str">
        <f>[16]Inputs_General!P154</f>
        <v>LV</v>
      </c>
    </row>
    <row r="48" spans="4:30" ht="12.3" x14ac:dyDescent="0.35">
      <c r="D48" s="15" t="str">
        <f>[16]Inputs_General!D155</f>
        <v>Distribution Switchgear</v>
      </c>
      <c r="E48" s="75" t="s">
        <v>1694</v>
      </c>
      <c r="F48" s="75" t="str">
        <f t="shared" si="6"/>
        <v>Dollars</v>
      </c>
      <c r="G48" s="75" t="str">
        <f t="shared" si="7"/>
        <v>Real $2019</v>
      </c>
      <c r="H48" s="75" t="str">
        <f t="shared" si="8"/>
        <v>N/A</v>
      </c>
      <c r="I48" s="224"/>
      <c r="J48" s="223"/>
      <c r="K48" s="223"/>
      <c r="L48" s="223"/>
      <c r="M48" s="223"/>
      <c r="N48" s="224"/>
      <c r="O48" s="223"/>
      <c r="P48" s="223"/>
      <c r="Q48" s="223"/>
      <c r="R48" s="223"/>
      <c r="S48" s="223"/>
      <c r="T48" s="173">
        <f>[16]Inputs_General!J155*10^3</f>
        <v>2210645</v>
      </c>
      <c r="U48" s="174">
        <f>[16]Inputs_General!K155*10^3</f>
        <v>2275062.5</v>
      </c>
      <c r="V48" s="174">
        <f>[16]Inputs_General!L155*10^3</f>
        <v>2344592.4999999995</v>
      </c>
      <c r="W48" s="174">
        <f>[16]Inputs_General!M155*10^3</f>
        <v>2416167.5</v>
      </c>
      <c r="X48" s="222">
        <f>[16]Inputs_General!N155*10^3</f>
        <v>2487742.5</v>
      </c>
      <c r="Z48" s="1890" t="str">
        <f>[16]Inputs_General!P155</f>
        <v>LV</v>
      </c>
    </row>
    <row r="49" spans="4:30" ht="12.3" x14ac:dyDescent="0.35">
      <c r="D49" s="15" t="str">
        <f>[16]Inputs_General!D156</f>
        <v>Protection</v>
      </c>
      <c r="E49" s="75" t="s">
        <v>1694</v>
      </c>
      <c r="F49" s="75" t="str">
        <f t="shared" si="6"/>
        <v>Dollars</v>
      </c>
      <c r="G49" s="75" t="str">
        <f t="shared" si="7"/>
        <v>Real $2019</v>
      </c>
      <c r="H49" s="75" t="str">
        <f t="shared" si="8"/>
        <v>N/A</v>
      </c>
      <c r="I49" s="224"/>
      <c r="J49" s="223"/>
      <c r="K49" s="223"/>
      <c r="L49" s="223"/>
      <c r="M49" s="223"/>
      <c r="N49" s="224"/>
      <c r="O49" s="223"/>
      <c r="P49" s="223"/>
      <c r="Q49" s="223"/>
      <c r="R49" s="223"/>
      <c r="S49" s="223"/>
      <c r="T49" s="173">
        <f>[16]Inputs_General!J156*10^3</f>
        <v>3267909.9999999995</v>
      </c>
      <c r="U49" s="174">
        <f>[16]Inputs_General!K156*10^3</f>
        <v>3459117.5</v>
      </c>
      <c r="V49" s="174">
        <f>[16]Inputs_General!L156*10^3</f>
        <v>1196325</v>
      </c>
      <c r="W49" s="174">
        <f>[16]Inputs_General!M156*10^3</f>
        <v>1103277.5</v>
      </c>
      <c r="X49" s="222">
        <f>[16]Inputs_General!N156*10^3</f>
        <v>777100</v>
      </c>
      <c r="Z49" s="1890" t="str">
        <f>[16]Inputs_General!P156</f>
        <v>LV</v>
      </c>
    </row>
    <row r="50" spans="4:30" ht="12.3" x14ac:dyDescent="0.35">
      <c r="D50" s="15" t="str">
        <f>[16]Inputs_General!D157</f>
        <v>SCADA</v>
      </c>
      <c r="E50" s="75" t="s">
        <v>1694</v>
      </c>
      <c r="F50" s="75" t="str">
        <f t="shared" si="6"/>
        <v>Dollars</v>
      </c>
      <c r="G50" s="75" t="str">
        <f t="shared" si="7"/>
        <v>Real $2019</v>
      </c>
      <c r="H50" s="75" t="str">
        <f t="shared" si="8"/>
        <v>N/A</v>
      </c>
      <c r="I50" s="224"/>
      <c r="J50" s="223"/>
      <c r="K50" s="223"/>
      <c r="L50" s="223"/>
      <c r="M50" s="223"/>
      <c r="N50" s="224"/>
      <c r="O50" s="223"/>
      <c r="P50" s="223"/>
      <c r="Q50" s="223"/>
      <c r="R50" s="223"/>
      <c r="S50" s="223"/>
      <c r="T50" s="173">
        <f>[16]Inputs_General!J157*10^3</f>
        <v>900822.50000000012</v>
      </c>
      <c r="U50" s="174">
        <f>[16]Inputs_General!K157*10^3</f>
        <v>1076692.4999999998</v>
      </c>
      <c r="V50" s="174">
        <f>[16]Inputs_General!L157*10^3</f>
        <v>564420</v>
      </c>
      <c r="W50" s="174">
        <f>[16]Inputs_General!M157*10^3</f>
        <v>297547.5</v>
      </c>
      <c r="X50" s="222">
        <f>[16]Inputs_General!N157*10^3</f>
        <v>176892.49999999997</v>
      </c>
      <c r="Z50" s="1890" t="str">
        <f>[16]Inputs_General!P157</f>
        <v>LV</v>
      </c>
    </row>
    <row r="51" spans="4:30" ht="12.3" x14ac:dyDescent="0.35">
      <c r="D51" s="15" t="str">
        <f>[16]Inputs_General!D158</f>
        <v>Communications</v>
      </c>
      <c r="E51" s="75" t="s">
        <v>1694</v>
      </c>
      <c r="F51" s="75" t="str">
        <f t="shared" si="6"/>
        <v>Dollars</v>
      </c>
      <c r="G51" s="75" t="str">
        <f t="shared" si="7"/>
        <v>Real $2019</v>
      </c>
      <c r="H51" s="75" t="str">
        <f t="shared" si="8"/>
        <v>N/A</v>
      </c>
      <c r="I51" s="224"/>
      <c r="J51" s="223"/>
      <c r="K51" s="223"/>
      <c r="L51" s="223"/>
      <c r="M51" s="223"/>
      <c r="N51" s="224"/>
      <c r="O51" s="223"/>
      <c r="P51" s="223"/>
      <c r="Q51" s="223"/>
      <c r="R51" s="223"/>
      <c r="S51" s="223"/>
      <c r="T51" s="173">
        <f>[16]Inputs_General!J158*10^3</f>
        <v>1872197.5000000002</v>
      </c>
      <c r="U51" s="174">
        <f>[16]Inputs_General!K158*10^3</f>
        <v>1983649.9999999998</v>
      </c>
      <c r="V51" s="174">
        <f>[16]Inputs_General!L158*10^3</f>
        <v>1449905.0000000002</v>
      </c>
      <c r="W51" s="174">
        <f>[16]Inputs_General!M158*10^3</f>
        <v>1060332.5000000002</v>
      </c>
      <c r="X51" s="222">
        <f>[16]Inputs_General!N158*10^3</f>
        <v>686097.5</v>
      </c>
      <c r="Z51" s="1890" t="str">
        <f>[16]Inputs_General!P158</f>
        <v>LV</v>
      </c>
    </row>
    <row r="52" spans="4:30" ht="12.3" x14ac:dyDescent="0.35">
      <c r="D52" s="15" t="str">
        <f>[16]Inputs_General!D159</f>
        <v>Land and Easements</v>
      </c>
      <c r="E52" s="75" t="s">
        <v>1694</v>
      </c>
      <c r="F52" s="75" t="str">
        <f t="shared" si="6"/>
        <v>Dollars</v>
      </c>
      <c r="G52" s="75" t="str">
        <f t="shared" si="7"/>
        <v>Real $2019</v>
      </c>
      <c r="H52" s="75" t="str">
        <f t="shared" si="8"/>
        <v>N/A</v>
      </c>
      <c r="I52" s="224"/>
      <c r="J52" s="223"/>
      <c r="K52" s="223"/>
      <c r="L52" s="223"/>
      <c r="M52" s="223"/>
      <c r="N52" s="224"/>
      <c r="O52" s="223"/>
      <c r="P52" s="223"/>
      <c r="Q52" s="223"/>
      <c r="R52" s="223"/>
      <c r="S52" s="223"/>
      <c r="T52" s="173">
        <f>[16]Inputs_General!J159*10^3</f>
        <v>0</v>
      </c>
      <c r="U52" s="174">
        <f>[16]Inputs_General!K159*10^3</f>
        <v>0</v>
      </c>
      <c r="V52" s="174">
        <f>[16]Inputs_General!L159*10^3</f>
        <v>0</v>
      </c>
      <c r="W52" s="174">
        <f>[16]Inputs_General!M159*10^3</f>
        <v>0</v>
      </c>
      <c r="X52" s="222">
        <f>[16]Inputs_General!N159*10^3</f>
        <v>0</v>
      </c>
      <c r="Z52" s="1890" t="str">
        <f>[16]Inputs_General!P159</f>
        <v>LV</v>
      </c>
    </row>
    <row r="53" spans="4:30" ht="12.3" x14ac:dyDescent="0.35">
      <c r="D53" s="15" t="str">
        <f>[16]Inputs_General!D160</f>
        <v>Property</v>
      </c>
      <c r="E53" s="75" t="s">
        <v>1694</v>
      </c>
      <c r="F53" s="75" t="str">
        <f t="shared" si="6"/>
        <v>Dollars</v>
      </c>
      <c r="G53" s="75" t="str">
        <f t="shared" si="7"/>
        <v>Real $2019</v>
      </c>
      <c r="H53" s="75" t="str">
        <f t="shared" si="8"/>
        <v>N/A</v>
      </c>
      <c r="I53" s="224"/>
      <c r="J53" s="223"/>
      <c r="K53" s="223"/>
      <c r="L53" s="223"/>
      <c r="M53" s="223"/>
      <c r="N53" s="224"/>
      <c r="O53" s="223"/>
      <c r="P53" s="223"/>
      <c r="Q53" s="223"/>
      <c r="R53" s="223"/>
      <c r="S53" s="223"/>
      <c r="T53" s="173">
        <f>[16]Inputs_General!J160*10^3</f>
        <v>25051.25</v>
      </c>
      <c r="U53" s="174">
        <f>[16]Inputs_General!K160*10^3</f>
        <v>138702.125</v>
      </c>
      <c r="V53" s="174">
        <f>[16]Inputs_General!L160*10^3</f>
        <v>167894.50000000003</v>
      </c>
      <c r="W53" s="174">
        <f>[16]Inputs_General!M160*10^3</f>
        <v>43047.25</v>
      </c>
      <c r="X53" s="222">
        <f>[16]Inputs_General!N160*10^3</f>
        <v>26533.875</v>
      </c>
      <c r="Z53" s="1890" t="str">
        <f>[16]Inputs_General!P160</f>
        <v>LV</v>
      </c>
    </row>
    <row r="54" spans="4:30" ht="12.3" x14ac:dyDescent="0.35">
      <c r="D54" s="15" t="str">
        <f>[16]Inputs_General!D161</f>
        <v>IT and Communications</v>
      </c>
      <c r="E54" s="75" t="s">
        <v>1694</v>
      </c>
      <c r="F54" s="75" t="str">
        <f t="shared" si="6"/>
        <v>Dollars</v>
      </c>
      <c r="G54" s="75" t="str">
        <f t="shared" si="7"/>
        <v>Real $2019</v>
      </c>
      <c r="H54" s="75" t="str">
        <f t="shared" si="8"/>
        <v>N/A</v>
      </c>
      <c r="I54" s="224"/>
      <c r="J54" s="223"/>
      <c r="K54" s="223"/>
      <c r="L54" s="223"/>
      <c r="M54" s="223"/>
      <c r="N54" s="224"/>
      <c r="O54" s="223"/>
      <c r="P54" s="223"/>
      <c r="Q54" s="223"/>
      <c r="R54" s="223"/>
      <c r="S54" s="223"/>
      <c r="T54" s="173">
        <f>[16]Inputs_General!J161*10^3</f>
        <v>0</v>
      </c>
      <c r="U54" s="174">
        <f>[16]Inputs_General!K161*10^3</f>
        <v>613500</v>
      </c>
      <c r="V54" s="174">
        <f>[16]Inputs_General!L161*10^3</f>
        <v>6032750</v>
      </c>
      <c r="W54" s="174">
        <f>[16]Inputs_General!M161*10^3</f>
        <v>818000</v>
      </c>
      <c r="X54" s="222">
        <f>[16]Inputs_General!N161*10^3</f>
        <v>0</v>
      </c>
      <c r="Z54" s="1890" t="str">
        <f>[16]Inputs_General!P161</f>
        <v>LV</v>
      </c>
    </row>
    <row r="55" spans="4:30" ht="12.3" x14ac:dyDescent="0.35">
      <c r="D55" s="15" t="str">
        <f>[16]Inputs_General!D162</f>
        <v>Motor Vehicles</v>
      </c>
      <c r="E55" s="75" t="s">
        <v>1694</v>
      </c>
      <c r="F55" s="75" t="str">
        <f t="shared" si="6"/>
        <v>Dollars</v>
      </c>
      <c r="G55" s="75" t="str">
        <f t="shared" si="7"/>
        <v>Real $2019</v>
      </c>
      <c r="H55" s="75" t="str">
        <f t="shared" si="8"/>
        <v>N/A</v>
      </c>
      <c r="I55" s="224"/>
      <c r="J55" s="223"/>
      <c r="K55" s="223"/>
      <c r="L55" s="223"/>
      <c r="M55" s="223"/>
      <c r="N55" s="224"/>
      <c r="O55" s="223"/>
      <c r="P55" s="223"/>
      <c r="Q55" s="223"/>
      <c r="R55" s="223"/>
      <c r="S55" s="223"/>
      <c r="T55" s="173">
        <f>[16]Inputs_General!J162*10^3</f>
        <v>0</v>
      </c>
      <c r="U55" s="174">
        <f>[16]Inputs_General!K162*10^3</f>
        <v>0</v>
      </c>
      <c r="V55" s="174">
        <f>[16]Inputs_General!L162*10^3</f>
        <v>0</v>
      </c>
      <c r="W55" s="174">
        <f>[16]Inputs_General!M162*10^3</f>
        <v>0</v>
      </c>
      <c r="X55" s="222">
        <f>[16]Inputs_General!N162*10^3</f>
        <v>0</v>
      </c>
      <c r="Z55" s="1890" t="str">
        <f>[16]Inputs_General!P162</f>
        <v>LV</v>
      </c>
    </row>
    <row r="56" spans="4:30" ht="12.3" x14ac:dyDescent="0.35">
      <c r="D56" s="15" t="str">
        <f>[16]Inputs_General!D163</f>
        <v>Plant and Equipment</v>
      </c>
      <c r="E56" s="75" t="s">
        <v>1694</v>
      </c>
      <c r="F56" s="75" t="str">
        <f t="shared" si="6"/>
        <v>Dollars</v>
      </c>
      <c r="G56" s="75" t="str">
        <f t="shared" si="7"/>
        <v>Real $2019</v>
      </c>
      <c r="H56" s="75" t="str">
        <f t="shared" si="8"/>
        <v>N/A</v>
      </c>
      <c r="I56" s="224"/>
      <c r="J56" s="223"/>
      <c r="K56" s="223"/>
      <c r="L56" s="223"/>
      <c r="M56" s="223"/>
      <c r="N56" s="224"/>
      <c r="O56" s="223"/>
      <c r="P56" s="223"/>
      <c r="Q56" s="223"/>
      <c r="R56" s="223"/>
      <c r="S56" s="223"/>
      <c r="T56" s="173">
        <f>[16]Inputs_General!J163*10^3</f>
        <v>0</v>
      </c>
      <c r="U56" s="174">
        <f>[16]Inputs_General!K163*10^3</f>
        <v>0</v>
      </c>
      <c r="V56" s="174">
        <f>[16]Inputs_General!L163*10^3</f>
        <v>0</v>
      </c>
      <c r="W56" s="174">
        <f>[16]Inputs_General!M163*10^3</f>
        <v>0</v>
      </c>
      <c r="X56" s="222">
        <f>[16]Inputs_General!N163*10^3</f>
        <v>0</v>
      </c>
      <c r="Z56" s="1890" t="str">
        <f>[16]Inputs_General!P163</f>
        <v>LV</v>
      </c>
    </row>
    <row r="57" spans="4:30" ht="12.3" x14ac:dyDescent="0.35">
      <c r="D57" s="15" t="str">
        <f>[16]Inputs_General!D164</f>
        <v>Other</v>
      </c>
      <c r="E57" s="75" t="s">
        <v>1694</v>
      </c>
      <c r="F57" s="75" t="str">
        <f t="shared" si="6"/>
        <v>Dollars</v>
      </c>
      <c r="G57" s="75" t="str">
        <f t="shared" si="7"/>
        <v>Real $2019</v>
      </c>
      <c r="H57" s="75" t="str">
        <f t="shared" si="8"/>
        <v>N/A</v>
      </c>
      <c r="I57" s="224"/>
      <c r="J57" s="223"/>
      <c r="K57" s="223"/>
      <c r="L57" s="223"/>
      <c r="M57" s="223"/>
      <c r="N57" s="224"/>
      <c r="O57" s="223"/>
      <c r="P57" s="223"/>
      <c r="Q57" s="223"/>
      <c r="R57" s="223"/>
      <c r="S57" s="223"/>
      <c r="T57" s="173">
        <f>[16]Inputs_General!J164*10^3</f>
        <v>0</v>
      </c>
      <c r="U57" s="174">
        <f>[16]Inputs_General!K164*10^3</f>
        <v>0</v>
      </c>
      <c r="V57" s="174">
        <f>[16]Inputs_General!L164*10^3</f>
        <v>0</v>
      </c>
      <c r="W57" s="174">
        <f>[16]Inputs_General!M164*10^3</f>
        <v>0</v>
      </c>
      <c r="X57" s="222">
        <f>[16]Inputs_General!N164*10^3</f>
        <v>0</v>
      </c>
      <c r="Z57" s="1891" t="str">
        <f>[16]Inputs_General!P164</f>
        <v>LV</v>
      </c>
    </row>
    <row r="58" spans="4:30" x14ac:dyDescent="0.35">
      <c r="O58" s="97"/>
      <c r="P58" s="91"/>
      <c r="Q58" s="91"/>
      <c r="R58" s="91"/>
      <c r="S58" s="169"/>
      <c r="T58" s="170"/>
    </row>
    <row r="59" spans="4:30" s="6" customFormat="1" ht="11.25" customHeight="1" x14ac:dyDescent="0.35">
      <c r="D59" s="74" t="str">
        <f>"Total "&amp;D41</f>
        <v>Total Replacement Capex</v>
      </c>
      <c r="E59" s="67" t="s">
        <v>134</v>
      </c>
      <c r="F59" s="67" t="str">
        <f>F43</f>
        <v>Dollars</v>
      </c>
      <c r="G59" s="67" t="str">
        <f>G43</f>
        <v>Real $2019</v>
      </c>
      <c r="H59" s="67" t="str">
        <f>H43</f>
        <v>N/A</v>
      </c>
      <c r="I59" s="175">
        <f t="shared" ref="I59:X59" si="9">SUM(I43:I57)</f>
        <v>0</v>
      </c>
      <c r="J59" s="175">
        <f t="shared" si="9"/>
        <v>0</v>
      </c>
      <c r="K59" s="175">
        <f t="shared" si="9"/>
        <v>0</v>
      </c>
      <c r="L59" s="175">
        <f t="shared" si="9"/>
        <v>0</v>
      </c>
      <c r="M59" s="175">
        <f t="shared" si="9"/>
        <v>0</v>
      </c>
      <c r="N59" s="175">
        <f t="shared" si="9"/>
        <v>0</v>
      </c>
      <c r="O59" s="176">
        <f t="shared" si="9"/>
        <v>0</v>
      </c>
      <c r="P59" s="175">
        <f t="shared" si="9"/>
        <v>0</v>
      </c>
      <c r="Q59" s="175">
        <f t="shared" si="9"/>
        <v>0</v>
      </c>
      <c r="R59" s="175">
        <f t="shared" si="9"/>
        <v>0</v>
      </c>
      <c r="S59" s="177">
        <f t="shared" si="9"/>
        <v>0</v>
      </c>
      <c r="T59" s="175">
        <f t="shared" si="9"/>
        <v>34508522.405223802</v>
      </c>
      <c r="U59" s="175">
        <f t="shared" si="9"/>
        <v>37832518.58442466</v>
      </c>
      <c r="V59" s="175">
        <f t="shared" si="9"/>
        <v>32618122.643172953</v>
      </c>
      <c r="W59" s="175">
        <f t="shared" si="9"/>
        <v>21298109.026321352</v>
      </c>
      <c r="X59" s="175">
        <f t="shared" si="9"/>
        <v>18951066.930514302</v>
      </c>
      <c r="Z59" s="7"/>
      <c r="AA59" s="7"/>
      <c r="AB59" s="7"/>
      <c r="AC59" s="7"/>
      <c r="AD59" s="7"/>
    </row>
    <row r="60" spans="4:30" s="6" customFormat="1" ht="11.25" customHeight="1" x14ac:dyDescent="0.35">
      <c r="Z60" s="7"/>
      <c r="AA60" s="7"/>
      <c r="AB60" s="7"/>
      <c r="AC60" s="7"/>
      <c r="AD60" s="7"/>
    </row>
    <row r="61" spans="4:30" ht="12.3" x14ac:dyDescent="0.35">
      <c r="D61" s="80" t="s">
        <v>1708</v>
      </c>
    </row>
    <row r="62" spans="4:30" ht="12.3" x14ac:dyDescent="0.35">
      <c r="D62" s="11" t="s">
        <v>1709</v>
      </c>
      <c r="E62" s="75" t="s">
        <v>1694</v>
      </c>
      <c r="F62" s="75" t="str">
        <f>Percent</f>
        <v>Percent</v>
      </c>
      <c r="G62" s="75" t="str">
        <f>NA</f>
        <v>N/A</v>
      </c>
      <c r="H62" s="75" t="str">
        <f>NA</f>
        <v>N/A</v>
      </c>
      <c r="I62" s="226">
        <f>[16]Inputs_General!H143</f>
        <v>0.05</v>
      </c>
    </row>
    <row r="63" spans="4:30" ht="12.3" x14ac:dyDescent="0.35">
      <c r="D63" s="11" t="s">
        <v>1710</v>
      </c>
      <c r="E63" s="75" t="s">
        <v>1694</v>
      </c>
      <c r="F63" s="75" t="str">
        <f>Percent</f>
        <v>Percent</v>
      </c>
      <c r="G63" s="75" t="str">
        <f>NA</f>
        <v>N/A</v>
      </c>
      <c r="H63" s="75" t="str">
        <f>NA</f>
        <v>N/A</v>
      </c>
      <c r="I63" s="226">
        <f>[16]Inputs_General!H144</f>
        <v>0.05</v>
      </c>
    </row>
    <row r="65" spans="1:24" ht="12.3" x14ac:dyDescent="0.4">
      <c r="D65" s="1892" t="s">
        <v>1711</v>
      </c>
      <c r="E65" s="1893" t="s">
        <v>134</v>
      </c>
      <c r="F65" s="1893" t="str">
        <f>Dollars</f>
        <v>Dollars</v>
      </c>
      <c r="G65" s="1893" t="str">
        <f>Real2019</f>
        <v>Real $2019</v>
      </c>
      <c r="H65" s="1893" t="str">
        <f t="shared" ref="H65" si="10">NA</f>
        <v>N/A</v>
      </c>
      <c r="I65" s="1894"/>
      <c r="J65" s="1894"/>
      <c r="K65" s="1894"/>
      <c r="L65" s="1894"/>
      <c r="M65" s="1894"/>
      <c r="N65" s="1894"/>
      <c r="O65" s="1894"/>
      <c r="P65" s="1894"/>
      <c r="Q65" s="1894"/>
      <c r="R65" s="1894"/>
      <c r="S65" s="1894"/>
      <c r="T65" s="1895">
        <f>SUMIF($Z$43:$Z$57,$D$62,T$43:T$57)*$I$62
+SUMIF($Z$43:$Z$57,$D$63,T$43:T$57)*$I$63</f>
        <v>1725426.12026119</v>
      </c>
      <c r="U65" s="1895">
        <f t="shared" ref="U65:X65" si="11">SUMIF($Z$43:$Z$57,$D$62,U$43:U$57)*$I$62
+SUMIF($Z$43:$Z$57,$D$63,U$43:U$57)*$I$63</f>
        <v>1891625.9292212334</v>
      </c>
      <c r="V65" s="1895">
        <f t="shared" si="11"/>
        <v>1630906.1321586478</v>
      </c>
      <c r="W65" s="1895">
        <f t="shared" si="11"/>
        <v>1064905.4513160675</v>
      </c>
      <c r="X65" s="1895">
        <f t="shared" si="11"/>
        <v>947553.3465257152</v>
      </c>
    </row>
    <row r="67" spans="1:24" ht="12.3" x14ac:dyDescent="0.35">
      <c r="A67" s="70">
        <f>IF(SUM($I67:$AD67)&gt;0,1,0)</f>
        <v>0</v>
      </c>
      <c r="B67" s="6"/>
      <c r="C67" s="6"/>
      <c r="D67" s="15" t="s">
        <v>139</v>
      </c>
      <c r="E67" s="6"/>
      <c r="F67" s="6"/>
      <c r="G67" s="6"/>
      <c r="H67" s="6"/>
      <c r="T67" s="70">
        <f>IF(OR(ISERROR(T65),ROUND(T65+T38-SUM([16]Inputs_General!J$171*10^3),4)&lt;&gt;0),1,0)</f>
        <v>0</v>
      </c>
      <c r="U67" s="70">
        <f>IF(OR(ISERROR(U65),ROUND(U65+U38-SUM([16]Inputs_General!K$171*10^3),4)&lt;&gt;0),1,0)</f>
        <v>0</v>
      </c>
      <c r="V67" s="70">
        <f>IF(OR(ISERROR(V65),ROUND(V65+V38-SUM([16]Inputs_General!L$171*10^3),4)&lt;&gt;0),1,0)</f>
        <v>0</v>
      </c>
      <c r="W67" s="70">
        <f>IF(OR(ISERROR(W65),ROUND(W65+W38-SUM([16]Inputs_General!M$171*10^3),4)&lt;&gt;0),1,0)</f>
        <v>0</v>
      </c>
      <c r="X67" s="70">
        <f>IF(OR(ISERROR(X65),ROUND(X65+X38-SUM([16]Inputs_General!N$171*10^3),4)&lt;&gt;0),1,0)</f>
        <v>0</v>
      </c>
    </row>
    <row r="69" spans="1:24" s="4" customFormat="1" ht="15" x14ac:dyDescent="0.35">
      <c r="B69" s="4" t="s">
        <v>1511</v>
      </c>
    </row>
    <row r="71" spans="1:24" s="13" customFormat="1" ht="14.1" x14ac:dyDescent="0.35">
      <c r="C71" s="13" t="s">
        <v>63</v>
      </c>
    </row>
    <row r="73" spans="1:24" ht="12.3" x14ac:dyDescent="0.35">
      <c r="D73" s="73" t="s">
        <v>1712</v>
      </c>
      <c r="E73" s="64" t="str">
        <f>Lookup!E$20</f>
        <v>Source</v>
      </c>
      <c r="F73" s="64" t="str">
        <f>Lookup!F$20</f>
        <v>Unit</v>
      </c>
      <c r="G73" s="64" t="str">
        <f>Lookup!G$20</f>
        <v>Basis</v>
      </c>
      <c r="H73" s="64" t="str">
        <f>Lookup!H$20</f>
        <v>Timing</v>
      </c>
      <c r="I73" s="64" t="str">
        <f>'2.1'!I$10</f>
        <v>RY09</v>
      </c>
      <c r="J73" s="64" t="str">
        <f>'2.1'!J$10</f>
        <v>RY10</v>
      </c>
      <c r="K73" s="64" t="str">
        <f>'2.1'!K$10</f>
        <v>RY11</v>
      </c>
      <c r="L73" s="64" t="str">
        <f>'2.1'!L$10</f>
        <v>RY12</v>
      </c>
      <c r="M73" s="64" t="str">
        <f>'2.1'!M$10</f>
        <v>RY13</v>
      </c>
      <c r="N73" s="64" t="str">
        <f>'2.1'!N$10</f>
        <v>RY14</v>
      </c>
      <c r="O73" s="96" t="str">
        <f>'2.1'!O$10</f>
        <v>RY15</v>
      </c>
      <c r="P73" s="64" t="str">
        <f>'2.1'!P$10</f>
        <v>RY16</v>
      </c>
      <c r="Q73" s="64" t="str">
        <f>'2.1'!Q$10</f>
        <v>RY17</v>
      </c>
      <c r="R73" s="64" t="str">
        <f>'2.1'!R$10</f>
        <v>RY18</v>
      </c>
      <c r="S73" s="88" t="str">
        <f>'2.1'!S$10</f>
        <v>RY19</v>
      </c>
      <c r="T73" s="64" t="str">
        <f>'2.1'!T$10</f>
        <v>RY20</v>
      </c>
      <c r="U73" s="64" t="str">
        <f>'2.1'!U$10</f>
        <v>RY21</v>
      </c>
      <c r="V73" s="64" t="str">
        <f>'2.1'!V$10</f>
        <v>RY22</v>
      </c>
      <c r="W73" s="64" t="str">
        <f>'2.1'!W$10</f>
        <v>RY23</v>
      </c>
      <c r="X73" s="64" t="str">
        <f>'2.1'!X$10</f>
        <v>RY24</v>
      </c>
    </row>
    <row r="75" spans="1:24" ht="12.3" x14ac:dyDescent="0.35">
      <c r="D75" s="15" t="str">
        <f>[16]Inputs_General!D169</f>
        <v>HV</v>
      </c>
      <c r="E75" s="75" t="s">
        <v>1694</v>
      </c>
      <c r="F75" s="75" t="str">
        <f>Dollars</f>
        <v>Dollars</v>
      </c>
      <c r="G75" s="75" t="str">
        <f>Real2019</f>
        <v>Real $2019</v>
      </c>
      <c r="H75" s="75" t="str">
        <f t="shared" ref="H75:H76" si="12">NA</f>
        <v>N/A</v>
      </c>
      <c r="T75" s="62">
        <f>[16]Inputs_General!J169*10^3</f>
        <v>3464996.875</v>
      </c>
      <c r="U75" s="62">
        <f>[16]Inputs_General!K169*10^3</f>
        <v>1824191.125</v>
      </c>
      <c r="V75" s="62">
        <f>[16]Inputs_General!L169*10^3</f>
        <v>9461090.2500000019</v>
      </c>
      <c r="W75" s="62">
        <f>[16]Inputs_General!M169*10^3</f>
        <v>11346426.874999998</v>
      </c>
      <c r="X75" s="62">
        <f>[16]Inputs_General!N169*10^3</f>
        <v>8329745.1249999991</v>
      </c>
    </row>
    <row r="76" spans="1:24" ht="12.3" x14ac:dyDescent="0.35">
      <c r="D76" s="15" t="str">
        <f>[16]Inputs_General!D170</f>
        <v>LV</v>
      </c>
      <c r="E76" s="75" t="s">
        <v>1694</v>
      </c>
      <c r="F76" s="75" t="str">
        <f>Dollars</f>
        <v>Dollars</v>
      </c>
      <c r="G76" s="75" t="str">
        <f>Real2019</f>
        <v>Real $2019</v>
      </c>
      <c r="H76" s="75" t="str">
        <f t="shared" si="12"/>
        <v>N/A</v>
      </c>
      <c r="T76" s="62">
        <f>[16]Inputs_General!J170*10^3</f>
        <v>5567753.075514731</v>
      </c>
      <c r="U76" s="62">
        <f>[16]Inputs_General!K170*10^3</f>
        <v>5721493.2469958887</v>
      </c>
      <c r="V76" s="62">
        <f>[16]Inputs_General!L170*10^3</f>
        <v>7244518.744125477</v>
      </c>
      <c r="W76" s="62">
        <f>[16]Inputs_General!M170*10^3</f>
        <v>6737273.1551696789</v>
      </c>
      <c r="X76" s="62">
        <f>[16]Inputs_General!N170*10^3</f>
        <v>6461171.2746945443</v>
      </c>
    </row>
    <row r="78" spans="1:24" ht="12.3" x14ac:dyDescent="0.35">
      <c r="D78" s="74" t="str">
        <f>"Total "&amp;D73</f>
        <v>Total Demand Related Capital Expenditure split between HV+ &amp; LV</v>
      </c>
      <c r="E78" s="67" t="s">
        <v>134</v>
      </c>
      <c r="F78" s="67" t="str">
        <f>F75</f>
        <v>Dollars</v>
      </c>
      <c r="G78" s="67" t="str">
        <f t="shared" ref="G78:H78" si="13">G75</f>
        <v>Real $2019</v>
      </c>
      <c r="H78" s="67" t="str">
        <f t="shared" si="13"/>
        <v>N/A</v>
      </c>
      <c r="I78" s="175">
        <f t="shared" ref="I78:S78" si="14">SUM(I75:I76)</f>
        <v>0</v>
      </c>
      <c r="J78" s="175">
        <f t="shared" si="14"/>
        <v>0</v>
      </c>
      <c r="K78" s="175">
        <f t="shared" si="14"/>
        <v>0</v>
      </c>
      <c r="L78" s="175">
        <f t="shared" si="14"/>
        <v>0</v>
      </c>
      <c r="M78" s="175">
        <f t="shared" si="14"/>
        <v>0</v>
      </c>
      <c r="N78" s="175">
        <f t="shared" si="14"/>
        <v>0</v>
      </c>
      <c r="O78" s="176">
        <f t="shared" si="14"/>
        <v>0</v>
      </c>
      <c r="P78" s="175">
        <f t="shared" si="14"/>
        <v>0</v>
      </c>
      <c r="Q78" s="175">
        <f t="shared" si="14"/>
        <v>0</v>
      </c>
      <c r="R78" s="175">
        <f t="shared" si="14"/>
        <v>0</v>
      </c>
      <c r="S78" s="177">
        <f t="shared" si="14"/>
        <v>0</v>
      </c>
      <c r="T78" s="175">
        <f>SUM(T75:T76)</f>
        <v>9032749.9505147301</v>
      </c>
      <c r="U78" s="175">
        <f t="shared" ref="U78:X78" si="15">SUM(U75:U76)</f>
        <v>7545684.3719958887</v>
      </c>
      <c r="V78" s="175">
        <f t="shared" si="15"/>
        <v>16705608.994125478</v>
      </c>
      <c r="W78" s="175">
        <f t="shared" si="15"/>
        <v>18083700.030169677</v>
      </c>
      <c r="X78" s="175">
        <f t="shared" si="15"/>
        <v>14790916.399694543</v>
      </c>
    </row>
    <row r="80" spans="1:24" ht="12.3" x14ac:dyDescent="0.35">
      <c r="D80" s="15" t="str">
        <f>[16]Calc_LRMC!D13</f>
        <v>Opex proportion HV and above</v>
      </c>
      <c r="E80" s="75" t="s">
        <v>1694</v>
      </c>
      <c r="F80" s="75" t="str">
        <f>Percent</f>
        <v>Percent</v>
      </c>
      <c r="G80" s="75" t="str">
        <f>NA</f>
        <v>N/A</v>
      </c>
      <c r="H80" s="75" t="str">
        <f>NA</f>
        <v>N/A</v>
      </c>
      <c r="I80" s="226">
        <f>[16]Calc_LRMC!H13</f>
        <v>2.1389261313176436E-2</v>
      </c>
    </row>
    <row r="81" spans="1:39" ht="12.3" x14ac:dyDescent="0.35">
      <c r="D81" s="15" t="str">
        <f>[16]Calc_LRMC!D14</f>
        <v>Opex proportion LV</v>
      </c>
      <c r="E81" s="75" t="s">
        <v>1694</v>
      </c>
      <c r="F81" s="75" t="str">
        <f>Percent</f>
        <v>Percent</v>
      </c>
      <c r="G81" s="75" t="str">
        <f>NA</f>
        <v>N/A</v>
      </c>
      <c r="H81" s="75" t="str">
        <f>NA</f>
        <v>N/A</v>
      </c>
      <c r="I81" s="226">
        <f>[16]Calc_LRMC!H14</f>
        <v>2.5000000000000001E-2</v>
      </c>
    </row>
    <row r="83" spans="1:39" s="1896" customFormat="1" ht="12.3" x14ac:dyDescent="0.4">
      <c r="D83" s="1897" t="s">
        <v>1713</v>
      </c>
      <c r="E83" s="1893" t="s">
        <v>134</v>
      </c>
      <c r="F83" s="1893" t="str">
        <f>Percent</f>
        <v>Percent</v>
      </c>
      <c r="G83" s="1893" t="str">
        <f>NA</f>
        <v>N/A</v>
      </c>
      <c r="H83" s="1893" t="str">
        <f>NA</f>
        <v>N/A</v>
      </c>
      <c r="I83" s="1894"/>
      <c r="J83" s="1894"/>
      <c r="K83" s="1894"/>
      <c r="L83" s="1894"/>
      <c r="M83" s="1894"/>
      <c r="N83" s="1894"/>
      <c r="O83" s="1894"/>
      <c r="P83" s="1894"/>
      <c r="Q83" s="1894"/>
      <c r="R83" s="1894"/>
      <c r="S83" s="1894"/>
      <c r="T83" s="1895">
        <f>SUMPRODUCT(T$75:T$76,$I$80:$I$81)</f>
        <v>213307.55049658305</v>
      </c>
      <c r="U83" s="1895">
        <f t="shared" ref="U83:X83" si="16">SUMPRODUCT(U$75:U$76,$I$80:$I$81)</f>
        <v>182055.43183269954</v>
      </c>
      <c r="V83" s="1895">
        <f t="shared" si="16"/>
        <v>383478.70026793273</v>
      </c>
      <c r="W83" s="1895">
        <f t="shared" si="16"/>
        <v>411123.5182794648</v>
      </c>
      <c r="X83" s="1895">
        <f t="shared" si="16"/>
        <v>339696.3770181461</v>
      </c>
    </row>
    <row r="84" spans="1:39" ht="12.3" x14ac:dyDescent="0.35">
      <c r="A84" s="70">
        <f>IF(SUM($I84:$AD84)&gt;0,1,0)</f>
        <v>0</v>
      </c>
      <c r="B84" s="6"/>
      <c r="C84" s="6"/>
      <c r="D84" s="15" t="s">
        <v>139</v>
      </c>
      <c r="E84" s="6"/>
      <c r="F84" s="6"/>
      <c r="G84" s="6"/>
      <c r="H84" s="6"/>
      <c r="U84" s="70">
        <f>IF(OR(ISERROR(U83),ROUND(U83-SUM([16]Calc_LRMC!K$31*10^3),4)&lt;&gt;0),1,0)</f>
        <v>0</v>
      </c>
      <c r="V84" s="70">
        <f>IF(OR(ISERROR(V83),ROUND(V83-SUM([16]Calc_LRMC!L$31*10^3),4)&lt;&gt;0),1,0)</f>
        <v>0</v>
      </c>
      <c r="W84" s="70">
        <f>IF(OR(ISERROR(W83),ROUND(W83-SUM([16]Calc_LRMC!M$31*10^3),4)&lt;&gt;0),1,0)</f>
        <v>0</v>
      </c>
      <c r="X84" s="70">
        <f>IF(OR(ISERROR(X83),ROUND(X83-SUM([16]Calc_LRMC!N$31*10^3),4)&lt;&gt;0),1,0)</f>
        <v>0</v>
      </c>
    </row>
    <row r="86" spans="1:39" s="4" customFormat="1" ht="15" x14ac:dyDescent="0.35">
      <c r="B86" s="4" t="s">
        <v>1515</v>
      </c>
    </row>
    <row r="88" spans="1:39" s="13" customFormat="1" ht="14.1" x14ac:dyDescent="0.35">
      <c r="C88" s="13" t="s">
        <v>63</v>
      </c>
    </row>
    <row r="90" spans="1:39" ht="12.3" x14ac:dyDescent="0.35">
      <c r="D90" s="73" t="s">
        <v>1714</v>
      </c>
      <c r="E90" s="64" t="str">
        <f>Lookup!E$20</f>
        <v>Source</v>
      </c>
      <c r="F90" s="64" t="str">
        <f>Lookup!F$20</f>
        <v>Unit</v>
      </c>
      <c r="G90" s="64" t="str">
        <f>Lookup!G$20</f>
        <v>Basis</v>
      </c>
      <c r="H90" s="64" t="str">
        <f>Lookup!H$20</f>
        <v>Timing</v>
      </c>
      <c r="I90" s="64" t="str">
        <f>'2.1'!I$10</f>
        <v>RY09</v>
      </c>
      <c r="J90" s="64" t="str">
        <f>'2.1'!J$10</f>
        <v>RY10</v>
      </c>
      <c r="K90" s="64" t="str">
        <f>'2.1'!K$10</f>
        <v>RY11</v>
      </c>
      <c r="L90" s="64" t="str">
        <f>'2.1'!L$10</f>
        <v>RY12</v>
      </c>
      <c r="M90" s="64" t="str">
        <f>'2.1'!M$10</f>
        <v>RY13</v>
      </c>
      <c r="N90" s="64" t="str">
        <f>'2.1'!N$10</f>
        <v>RY14</v>
      </c>
      <c r="O90" s="96" t="str">
        <f>'2.1'!O$10</f>
        <v>RY15</v>
      </c>
      <c r="P90" s="64" t="str">
        <f>'2.1'!P$10</f>
        <v>RY16</v>
      </c>
      <c r="Q90" s="64" t="str">
        <f>'2.1'!Q$10</f>
        <v>RY17</v>
      </c>
      <c r="R90" s="64" t="str">
        <f>'2.1'!R$10</f>
        <v>RY18</v>
      </c>
      <c r="S90" s="88" t="str">
        <f>'2.1'!S$10</f>
        <v>RY19</v>
      </c>
      <c r="T90" s="64" t="str">
        <f>'2.1'!T$10</f>
        <v>RY20</v>
      </c>
      <c r="U90" s="64" t="str">
        <f>'2.1'!U$10</f>
        <v>RY21</v>
      </c>
      <c r="V90" s="64" t="str">
        <f>'2.1'!V$10</f>
        <v>RY22</v>
      </c>
      <c r="W90" s="64" t="str">
        <f>'2.1'!W$10</f>
        <v>RY23</v>
      </c>
      <c r="X90" s="64" t="str">
        <f>'2.1'!X$10</f>
        <v>RY24</v>
      </c>
      <c r="Y90" s="59" t="str">
        <f>[16]Calc_LRMC!O5</f>
        <v>2024/25</v>
      </c>
      <c r="Z90" s="59" t="str">
        <f>[16]Calc_LRMC!P5</f>
        <v>2025/26</v>
      </c>
      <c r="AA90" s="59" t="str">
        <f>[16]Calc_LRMC!Q5</f>
        <v>2026/27</v>
      </c>
      <c r="AB90" s="59" t="str">
        <f>[16]Calc_LRMC!R5</f>
        <v>2027/28</v>
      </c>
      <c r="AC90" s="59" t="str">
        <f>[16]Calc_LRMC!S5</f>
        <v>2028/29</v>
      </c>
      <c r="AD90" s="59" t="str">
        <f>[16]Calc_LRMC!T5</f>
        <v>2029/30</v>
      </c>
      <c r="AE90" s="59" t="str">
        <f>[16]Calc_LRMC!U5</f>
        <v>2030/31</v>
      </c>
      <c r="AF90" s="59" t="str">
        <f>[16]Calc_LRMC!V5</f>
        <v>2031/32</v>
      </c>
      <c r="AG90" s="59" t="str">
        <f>[16]Calc_LRMC!W5</f>
        <v>2032/33</v>
      </c>
      <c r="AH90" s="59" t="str">
        <f>[16]Calc_LRMC!X5</f>
        <v>2033/34</v>
      </c>
      <c r="AI90" s="59" t="str">
        <f>[16]Calc_LRMC!Y5</f>
        <v>2034/35</v>
      </c>
      <c r="AJ90" s="59" t="str">
        <f>[16]Calc_LRMC!Z5</f>
        <v>2035/36</v>
      </c>
      <c r="AK90" s="59" t="str">
        <f>[16]Calc_LRMC!AA5</f>
        <v>2036/37</v>
      </c>
      <c r="AL90" s="59" t="str">
        <f>[16]Calc_LRMC!AB5</f>
        <v>2037/38</v>
      </c>
      <c r="AM90" s="59" t="str">
        <f>[16]Calc_LRMC!AC5</f>
        <v>2038/39</v>
      </c>
    </row>
    <row r="92" spans="1:39" ht="12.3" x14ac:dyDescent="0.35">
      <c r="D92" s="15" t="str">
        <f>[16]Calc_LRMC!$C$46</f>
        <v>Coincident kVA demand</v>
      </c>
      <c r="E92" s="75" t="s">
        <v>1694</v>
      </c>
      <c r="F92" s="75" t="s">
        <v>1715</v>
      </c>
      <c r="G92" s="75" t="str">
        <f>NA</f>
        <v>N/A</v>
      </c>
      <c r="H92" s="75" t="str">
        <f t="shared" ref="H92" si="17">NA</f>
        <v>N/A</v>
      </c>
      <c r="T92" s="62">
        <f>[16]Calc_LRMC!J50</f>
        <v>394487.37186779571</v>
      </c>
      <c r="U92" s="62">
        <f>[16]Calc_LRMC!K50</f>
        <v>394768.31331176346</v>
      </c>
      <c r="V92" s="62">
        <f>[16]Calc_LRMC!L50</f>
        <v>391923.77672323288</v>
      </c>
      <c r="W92" s="62">
        <f>[16]Calc_LRMC!M50</f>
        <v>390951.41748077364</v>
      </c>
      <c r="X92" s="62">
        <f>[16]Calc_LRMC!N50</f>
        <v>390531.01868820278</v>
      </c>
      <c r="Y92" s="62">
        <f>[16]Calc_LRMC!O50</f>
        <v>390030.57463359041</v>
      </c>
      <c r="Z92" s="62">
        <f>[16]Calc_LRMC!P50</f>
        <v>389778.14398168813</v>
      </c>
      <c r="AA92" s="62">
        <f>[16]Calc_LRMC!Q50</f>
        <v>390638.28119711415</v>
      </c>
      <c r="AB92" s="62">
        <f>[16]Calc_LRMC!R50</f>
        <v>395716.57885267661</v>
      </c>
      <c r="AC92" s="62">
        <f>[16]Calc_LRMC!S50</f>
        <v>400860.89437776135</v>
      </c>
      <c r="AD92" s="62">
        <f>[16]Calc_LRMC!T50</f>
        <v>406072.08600467228</v>
      </c>
      <c r="AE92" s="62">
        <f>[16]Calc_LRMC!U50</f>
        <v>411351.02312273299</v>
      </c>
      <c r="AF92" s="62">
        <f>[16]Calc_LRMC!V50</f>
        <v>416698.58642332838</v>
      </c>
      <c r="AG92" s="62">
        <f>[16]Calc_LRMC!W50</f>
        <v>422115.66804683162</v>
      </c>
      <c r="AH92" s="62">
        <f>[16]Calc_LRMC!X50</f>
        <v>427603.17173144035</v>
      </c>
      <c r="AI92" s="62">
        <f>[16]Calc_LRMC!Y50</f>
        <v>433162.012963949</v>
      </c>
      <c r="AJ92" s="62">
        <f>[16]Calc_LRMC!Z50</f>
        <v>438793.11913248029</v>
      </c>
      <c r="AK92" s="62">
        <f>[16]Calc_LRMC!AA50</f>
        <v>444497.42968120245</v>
      </c>
      <c r="AL92" s="62">
        <f>[16]Calc_LRMC!AB50</f>
        <v>450275.89626705804</v>
      </c>
      <c r="AM92" s="62">
        <f>[16]Calc_LRMC!AC50</f>
        <v>456129.48291852965</v>
      </c>
    </row>
    <row r="94" spans="1:39" ht="12.3" x14ac:dyDescent="0.35">
      <c r="D94" s="74" t="str">
        <f>"Total "&amp;D90</f>
        <v>Total Coincident kVA demand</v>
      </c>
      <c r="E94" s="67" t="s">
        <v>134</v>
      </c>
      <c r="F94" s="67" t="str">
        <f>F92</f>
        <v>kVA</v>
      </c>
      <c r="G94" s="67" t="str">
        <f t="shared" ref="G94:H94" si="18">G92</f>
        <v>N/A</v>
      </c>
      <c r="H94" s="67" t="str">
        <f t="shared" si="18"/>
        <v>N/A</v>
      </c>
      <c r="I94" s="175">
        <f t="shared" ref="I94:X94" si="19">SUM(I92:I92)</f>
        <v>0</v>
      </c>
      <c r="J94" s="175">
        <f t="shared" si="19"/>
        <v>0</v>
      </c>
      <c r="K94" s="175">
        <f t="shared" si="19"/>
        <v>0</v>
      </c>
      <c r="L94" s="175">
        <f t="shared" si="19"/>
        <v>0</v>
      </c>
      <c r="M94" s="175">
        <f t="shared" si="19"/>
        <v>0</v>
      </c>
      <c r="N94" s="175">
        <f t="shared" si="19"/>
        <v>0</v>
      </c>
      <c r="O94" s="176">
        <f t="shared" si="19"/>
        <v>0</v>
      </c>
      <c r="P94" s="175">
        <f t="shared" si="19"/>
        <v>0</v>
      </c>
      <c r="Q94" s="175">
        <f t="shared" si="19"/>
        <v>0</v>
      </c>
      <c r="R94" s="175">
        <f t="shared" si="19"/>
        <v>0</v>
      </c>
      <c r="S94" s="177">
        <f t="shared" si="19"/>
        <v>0</v>
      </c>
      <c r="T94" s="175">
        <f t="shared" si="19"/>
        <v>394487.37186779571</v>
      </c>
      <c r="U94" s="175">
        <f t="shared" si="19"/>
        <v>394768.31331176346</v>
      </c>
      <c r="V94" s="175">
        <f t="shared" si="19"/>
        <v>391923.77672323288</v>
      </c>
      <c r="W94" s="175">
        <f t="shared" si="19"/>
        <v>390951.41748077364</v>
      </c>
      <c r="X94" s="175">
        <f t="shared" si="19"/>
        <v>390531.01868820278</v>
      </c>
      <c r="Y94" s="175">
        <f t="shared" ref="Y94:AM94" si="20">SUM(Y92:Y92)</f>
        <v>390030.57463359041</v>
      </c>
      <c r="Z94" s="175">
        <f t="shared" si="20"/>
        <v>389778.14398168813</v>
      </c>
      <c r="AA94" s="175">
        <f t="shared" si="20"/>
        <v>390638.28119711415</v>
      </c>
      <c r="AB94" s="175">
        <f t="shared" si="20"/>
        <v>395716.57885267661</v>
      </c>
      <c r="AC94" s="175">
        <f t="shared" si="20"/>
        <v>400860.89437776135</v>
      </c>
      <c r="AD94" s="175">
        <f t="shared" si="20"/>
        <v>406072.08600467228</v>
      </c>
      <c r="AE94" s="175">
        <f t="shared" si="20"/>
        <v>411351.02312273299</v>
      </c>
      <c r="AF94" s="175">
        <f t="shared" si="20"/>
        <v>416698.58642332838</v>
      </c>
      <c r="AG94" s="175">
        <f t="shared" si="20"/>
        <v>422115.66804683162</v>
      </c>
      <c r="AH94" s="175">
        <f t="shared" si="20"/>
        <v>427603.17173144035</v>
      </c>
      <c r="AI94" s="175">
        <f t="shared" si="20"/>
        <v>433162.012963949</v>
      </c>
      <c r="AJ94" s="175">
        <f t="shared" si="20"/>
        <v>438793.11913248029</v>
      </c>
      <c r="AK94" s="175">
        <f t="shared" si="20"/>
        <v>444497.42968120245</v>
      </c>
      <c r="AL94" s="175">
        <f t="shared" si="20"/>
        <v>450275.89626705804</v>
      </c>
      <c r="AM94" s="175">
        <f t="shared" si="20"/>
        <v>456129.48291852965</v>
      </c>
    </row>
    <row r="96" spans="1:39" s="4" customFormat="1" ht="15" x14ac:dyDescent="0.35">
      <c r="B96" s="4" t="s">
        <v>33</v>
      </c>
    </row>
  </sheetData>
  <conditionalFormatting sqref="B2">
    <cfRule type="cellIs" dxfId="862" priority="1" operator="notEqual">
      <formula>"No Errors Found"</formula>
    </cfRule>
  </conditionalFormatting>
  <pageMargins left="0.70866141732283472" right="0.70866141732283472" top="0.74803149606299213" bottom="0.74803149606299213" header="0.31496062992125984" footer="0.31496062992125984"/>
  <pageSetup paperSize="9" scale="44" fitToHeight="1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1"/>
  </sheetPr>
  <dimension ref="C11"/>
  <sheetViews>
    <sheetView workbookViewId="0"/>
  </sheetViews>
  <sheetFormatPr defaultColWidth="9.33203125" defaultRowHeight="10.199999999999999" x14ac:dyDescent="0.35"/>
  <cols>
    <col min="1" max="16384" width="9.33203125" style="1904"/>
  </cols>
  <sheetData>
    <row r="11" spans="3:3" ht="89.4" x14ac:dyDescent="2.75">
      <c r="C11" s="1905" t="s">
        <v>1733</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sheetPr>
  <dimension ref="A1:J75"/>
  <sheetViews>
    <sheetView showGridLines="0" workbookViewId="0"/>
  </sheetViews>
  <sheetFormatPr defaultRowHeight="10.199999999999999" outlineLevelRow="1" x14ac:dyDescent="0.35"/>
  <cols>
    <col min="1" max="1" width="19.46484375" customWidth="1"/>
    <col min="2" max="2" width="52.6640625" customWidth="1"/>
    <col min="3" max="9" width="26.1328125" customWidth="1"/>
  </cols>
  <sheetData>
    <row r="1" spans="1:9" s="245" customFormat="1" ht="30" customHeight="1" x14ac:dyDescent="0.75">
      <c r="A1" s="70">
        <f>IF(SUM($A11:$A324)&gt;0,1,0)</f>
        <v>0</v>
      </c>
      <c r="B1" s="243" t="s">
        <v>730</v>
      </c>
      <c r="C1" s="244"/>
      <c r="D1" s="244"/>
      <c r="E1" s="244"/>
      <c r="F1" s="244"/>
      <c r="G1" s="244"/>
      <c r="H1" s="244"/>
      <c r="I1" s="244"/>
    </row>
    <row r="2" spans="1:9" s="245" customFormat="1" ht="30" customHeight="1" x14ac:dyDescent="0.75">
      <c r="A2" s="242"/>
      <c r="B2" s="246" t="s">
        <v>731</v>
      </c>
      <c r="C2" s="244"/>
      <c r="D2" s="244"/>
      <c r="E2" s="244"/>
      <c r="F2" s="244"/>
      <c r="G2" s="244"/>
      <c r="H2" s="244"/>
      <c r="I2" s="244"/>
    </row>
    <row r="3" spans="1:9" s="245" customFormat="1" ht="30" customHeight="1" x14ac:dyDescent="0.75">
      <c r="A3" s="242"/>
      <c r="B3" s="247" t="s">
        <v>732</v>
      </c>
      <c r="C3" s="248"/>
      <c r="D3" s="248"/>
      <c r="E3" s="248"/>
      <c r="F3" s="248"/>
      <c r="G3" s="248"/>
      <c r="H3" s="248"/>
      <c r="I3" s="248"/>
    </row>
    <row r="4" spans="1:9" s="245" customFormat="1" ht="30" customHeight="1" x14ac:dyDescent="0.55000000000000004">
      <c r="A4" s="242"/>
      <c r="B4" s="249" t="s">
        <v>227</v>
      </c>
      <c r="C4" s="250"/>
      <c r="D4" s="250"/>
      <c r="E4" s="250"/>
      <c r="F4" s="250"/>
      <c r="G4" s="250"/>
      <c r="H4" s="250"/>
      <c r="I4" s="250"/>
    </row>
    <row r="5" spans="1:9" s="245" customFormat="1" ht="14.4" x14ac:dyDescent="0.55000000000000004">
      <c r="A5" s="242"/>
      <c r="B5" s="251"/>
      <c r="C5" s="251"/>
      <c r="D5" s="251"/>
      <c r="E5" s="251"/>
      <c r="F5" s="251"/>
      <c r="G5" s="251"/>
      <c r="H5" s="251"/>
      <c r="I5" s="251"/>
    </row>
    <row r="6" spans="1:9" s="245" customFormat="1" ht="14.4" x14ac:dyDescent="0.55000000000000004">
      <c r="A6" s="242"/>
      <c r="B6" s="251"/>
      <c r="C6" s="251"/>
      <c r="D6" s="251"/>
      <c r="E6" s="251"/>
      <c r="F6" s="251"/>
      <c r="G6" s="251"/>
      <c r="H6" s="251"/>
      <c r="I6" s="251"/>
    </row>
    <row r="7" spans="1:9" s="245" customFormat="1" ht="14.4" x14ac:dyDescent="0.55000000000000004">
      <c r="A7" s="242"/>
      <c r="B7" s="252"/>
      <c r="C7" s="252"/>
      <c r="D7" s="252"/>
      <c r="E7" s="252"/>
      <c r="F7" s="252"/>
      <c r="G7" s="252"/>
      <c r="H7" s="252"/>
      <c r="I7" s="252"/>
    </row>
    <row r="8" spans="1:9" s="245" customFormat="1" ht="18.600000000000001" thickBot="1" x14ac:dyDescent="0.6">
      <c r="A8" s="242"/>
      <c r="B8" s="253" t="s">
        <v>295</v>
      </c>
      <c r="C8" s="254"/>
      <c r="D8" s="254"/>
      <c r="E8" s="254"/>
      <c r="F8" s="254"/>
      <c r="G8" s="254"/>
      <c r="H8" s="254"/>
      <c r="I8" s="254"/>
    </row>
    <row r="9" spans="1:9" s="245" customFormat="1" ht="30" customHeight="1" outlineLevel="1" thickBot="1" x14ac:dyDescent="0.6">
      <c r="A9" s="242"/>
      <c r="B9" s="2132"/>
      <c r="C9" s="2134" t="s">
        <v>733</v>
      </c>
      <c r="D9" s="2135"/>
      <c r="E9" s="2135"/>
      <c r="F9" s="2135"/>
      <c r="G9" s="2135"/>
      <c r="H9" s="2135"/>
      <c r="I9" s="2136"/>
    </row>
    <row r="10" spans="1:9" s="245" customFormat="1" ht="15" customHeight="1" outlineLevel="1" thickBot="1" x14ac:dyDescent="0.6">
      <c r="A10" s="242"/>
      <c r="B10" s="2133"/>
      <c r="C10" s="541" t="s">
        <v>734</v>
      </c>
      <c r="D10" s="542" t="s">
        <v>735</v>
      </c>
      <c r="E10" s="543" t="s">
        <v>736</v>
      </c>
      <c r="F10" s="543" t="s">
        <v>737</v>
      </c>
      <c r="G10" s="543" t="s">
        <v>738</v>
      </c>
      <c r="H10" s="543" t="s">
        <v>739</v>
      </c>
      <c r="I10" s="544" t="s">
        <v>740</v>
      </c>
    </row>
    <row r="11" spans="1:9" s="245" customFormat="1" ht="14.4" outlineLevel="1" x14ac:dyDescent="0.55000000000000004">
      <c r="A11" s="242"/>
      <c r="B11" s="545" t="s">
        <v>297</v>
      </c>
      <c r="C11" s="1563">
        <f>'2.1'!R107</f>
        <v>21266078.399811823</v>
      </c>
      <c r="D11" s="1564">
        <f>'2.1'!S107</f>
        <v>31039321.602891259</v>
      </c>
      <c r="E11" s="1565">
        <f>'2.1'!T107</f>
        <v>34922118.004866354</v>
      </c>
      <c r="F11" s="1566">
        <f>'2.1'!U107</f>
        <v>38514520.475254893</v>
      </c>
      <c r="G11" s="1566">
        <f>'2.1'!V107</f>
        <v>33444013.978344806</v>
      </c>
      <c r="H11" s="1566">
        <f>'2.1'!W107</f>
        <v>22006857.340073574</v>
      </c>
      <c r="I11" s="1567">
        <f>'2.1'!X107</f>
        <v>19710304.596256085</v>
      </c>
    </row>
    <row r="12" spans="1:9" s="245" customFormat="1" ht="14.4" outlineLevel="1" x14ac:dyDescent="0.55000000000000004">
      <c r="A12" s="242"/>
      <c r="B12" s="546" t="s">
        <v>125</v>
      </c>
      <c r="C12" s="1568">
        <f>'2.1'!R108</f>
        <v>1935562.78287833</v>
      </c>
      <c r="D12" s="1569">
        <f>'2.1'!S108</f>
        <v>2408664.8961930573</v>
      </c>
      <c r="E12" s="1570">
        <f>'2.1'!T108</f>
        <v>3424918.7365456782</v>
      </c>
      <c r="F12" s="1571">
        <f>'2.1'!U108</f>
        <v>4100619.0630193502</v>
      </c>
      <c r="G12" s="1571">
        <f>'2.1'!V108</f>
        <v>4220472.6122468412</v>
      </c>
      <c r="H12" s="1571">
        <f>'2.1'!W108</f>
        <v>2075660.9331320543</v>
      </c>
      <c r="I12" s="1572">
        <f>'2.1'!X108</f>
        <v>2110886.5457510445</v>
      </c>
    </row>
    <row r="13" spans="1:9" s="245" customFormat="1" ht="14.4" outlineLevel="1" x14ac:dyDescent="0.55000000000000004">
      <c r="A13" s="242"/>
      <c r="B13" s="546" t="s">
        <v>298</v>
      </c>
      <c r="C13" s="1568">
        <f>'2.1'!R109</f>
        <v>14491704.941884445</v>
      </c>
      <c r="D13" s="1569">
        <f>'2.1'!S109</f>
        <v>4032469.4346927991</v>
      </c>
      <c r="E13" s="1570">
        <f>'2.1'!T109</f>
        <v>7394904.4268918531</v>
      </c>
      <c r="F13" s="1571">
        <f>'2.1'!U109</f>
        <v>5755983.4187772954</v>
      </c>
      <c r="G13" s="1571">
        <f>'2.1'!V109</f>
        <v>15456394.555574914</v>
      </c>
      <c r="H13" s="1571">
        <f>'2.1'!W109</f>
        <v>17585137.907500811</v>
      </c>
      <c r="I13" s="1572">
        <f>'2.1'!X109</f>
        <v>14397970.489733808</v>
      </c>
    </row>
    <row r="14" spans="1:9" s="245" customFormat="1" ht="14.4" outlineLevel="1" x14ac:dyDescent="0.55000000000000004">
      <c r="A14" s="242"/>
      <c r="B14" s="546" t="s">
        <v>111</v>
      </c>
      <c r="C14" s="1568">
        <f>'2.1'!R110</f>
        <v>5155469.4527097028</v>
      </c>
      <c r="D14" s="1569">
        <f>'2.1'!S110</f>
        <v>5372651.2986824559</v>
      </c>
      <c r="E14" s="1570">
        <f>'2.1'!T110</f>
        <v>38650688.763942599</v>
      </c>
      <c r="F14" s="1571">
        <f>'2.1'!U110</f>
        <v>14997720.74155613</v>
      </c>
      <c r="G14" s="1571">
        <f>'2.1'!V110</f>
        <v>32321472.242835902</v>
      </c>
      <c r="H14" s="1571">
        <f>'2.1'!W110</f>
        <v>10551464.439994775</v>
      </c>
      <c r="I14" s="1572">
        <f>'2.1'!X110</f>
        <v>10400551.762322772</v>
      </c>
    </row>
    <row r="15" spans="1:9" s="245" customFormat="1" ht="14.4" outlineLevel="1" x14ac:dyDescent="0.55000000000000004">
      <c r="A15" s="242"/>
      <c r="B15" s="546" t="s">
        <v>299</v>
      </c>
      <c r="C15" s="1568">
        <f>'2.1'!R111</f>
        <v>9131184.3834000248</v>
      </c>
      <c r="D15" s="1569">
        <f>'2.1'!S111</f>
        <v>9248602.7476208471</v>
      </c>
      <c r="E15" s="1570">
        <f>'2.1'!T111</f>
        <v>9360146.4156662319</v>
      </c>
      <c r="F15" s="1571">
        <f>'2.1'!U111</f>
        <v>9488379.5052423105</v>
      </c>
      <c r="G15" s="1571">
        <f>'2.1'!V111</f>
        <v>9633902.5627971403</v>
      </c>
      <c r="H15" s="1571">
        <f>'2.1'!W111</f>
        <v>9751890.4479141124</v>
      </c>
      <c r="I15" s="1572">
        <f>'2.1'!X111</f>
        <v>9858679.7410364822</v>
      </c>
    </row>
    <row r="16" spans="1:9" s="245" customFormat="1" ht="14.4" outlineLevel="1" x14ac:dyDescent="0.55000000000000004">
      <c r="A16" s="242"/>
      <c r="B16" s="547" t="s">
        <v>300</v>
      </c>
      <c r="C16" s="1573">
        <f>'2.1'!R112</f>
        <v>3563372.4823983922</v>
      </c>
      <c r="D16" s="1574">
        <f>'2.1'!S112</f>
        <v>3609194.0703134662</v>
      </c>
      <c r="E16" s="1575">
        <f>'2.1'!T112</f>
        <v>3652723.1045120619</v>
      </c>
      <c r="F16" s="1576">
        <f>'2.1'!U112</f>
        <v>3702765.053457811</v>
      </c>
      <c r="G16" s="1576">
        <f>'2.1'!V112</f>
        <v>3759554.2756520379</v>
      </c>
      <c r="H16" s="1576">
        <f>'2.1'!W112</f>
        <v>3805598.1145922006</v>
      </c>
      <c r="I16" s="1577">
        <f>'2.1'!X112</f>
        <v>3847271.7915818812</v>
      </c>
    </row>
    <row r="17" spans="1:10" s="245" customFormat="1" ht="14.7" outlineLevel="1" thickBot="1" x14ac:dyDescent="0.6">
      <c r="A17" s="242"/>
      <c r="B17" s="261" t="s">
        <v>677</v>
      </c>
      <c r="C17" s="1578">
        <f>'2.1'!R113</f>
        <v>11071070.222845824</v>
      </c>
      <c r="D17" s="1579">
        <f>'2.1'!S113</f>
        <v>11582349.621752176</v>
      </c>
      <c r="E17" s="1580">
        <f>'2.1'!T113</f>
        <v>12647893.670135226</v>
      </c>
      <c r="F17" s="1581">
        <f>'2.1'!U113</f>
        <v>13378655.156962428</v>
      </c>
      <c r="G17" s="1581">
        <f>'2.1'!V113</f>
        <v>13564976.556766927</v>
      </c>
      <c r="H17" s="1581">
        <f>'2.1'!W113</f>
        <v>11492687.572765559</v>
      </c>
      <c r="I17" s="1582">
        <f>'2.1'!X113</f>
        <v>11589754.799327023</v>
      </c>
    </row>
    <row r="18" spans="1:10" s="245" customFormat="1" ht="14.4" x14ac:dyDescent="0.55000000000000004">
      <c r="A18" s="70">
        <f>IF(SUM($C18:$I18)&gt;0,1,0)</f>
        <v>0</v>
      </c>
      <c r="B18" s="15" t="s">
        <v>139</v>
      </c>
      <c r="C18" s="70">
        <f>IF(OR(ISERROR(SUM(C11:C17)),ROUND(SUM(C11:C16)-'2.1'!R115,4)&lt;&gt;0),1,0)</f>
        <v>0</v>
      </c>
      <c r="D18" s="70">
        <f>IF(OR(ISERROR(SUM(D11:D17)),ROUND(SUM(D11:D16)-'2.1'!S115,4)&lt;&gt;0),1,0)</f>
        <v>0</v>
      </c>
      <c r="E18" s="70">
        <f>IF(OR(ISERROR(SUM(E11:E17)),ROUND(SUM(E11:E16)-'2.1'!T115,4)&lt;&gt;0),1,0)</f>
        <v>0</v>
      </c>
      <c r="F18" s="70">
        <f>IF(OR(ISERROR(SUM(F11:F17)),ROUND(SUM(F11:F16)-'2.1'!U115,4)&lt;&gt;0),1,0)</f>
        <v>0</v>
      </c>
      <c r="G18" s="70">
        <f>IF(OR(ISERROR(SUM(G11:G17)),ROUND(SUM(G11:G16)-'2.1'!V115,4)&lt;&gt;0),1,0)</f>
        <v>0</v>
      </c>
      <c r="H18" s="70">
        <f>IF(OR(ISERROR(SUM(H11:H17)),ROUND(SUM(H11:H16)-'2.1'!W115,4)&lt;&gt;0),1,0)</f>
        <v>0</v>
      </c>
      <c r="I18" s="70">
        <f>IF(OR(ISERROR(SUM(I11:I17)),ROUND(SUM(I11:I16)-'2.1'!X115,4)&lt;&gt;0),1,0)</f>
        <v>0</v>
      </c>
    </row>
    <row r="19" spans="1:10" s="245" customFormat="1" ht="15.6" x14ac:dyDescent="0.6">
      <c r="A19" s="242"/>
      <c r="B19" s="548"/>
      <c r="C19" s="549"/>
      <c r="D19" s="550"/>
      <c r="E19" s="550"/>
      <c r="F19" s="550"/>
      <c r="G19" s="550"/>
      <c r="H19" s="550"/>
      <c r="I19" s="550"/>
    </row>
    <row r="20" spans="1:10" s="245" customFormat="1" ht="18.600000000000001" thickBot="1" x14ac:dyDescent="0.6">
      <c r="A20" s="242"/>
      <c r="B20" s="253" t="s">
        <v>630</v>
      </c>
      <c r="C20" s="254"/>
      <c r="D20" s="254"/>
      <c r="E20" s="234"/>
      <c r="F20" s="551"/>
      <c r="G20" s="551"/>
      <c r="H20" s="551"/>
      <c r="I20" s="551"/>
    </row>
    <row r="21" spans="1:10" s="245" customFormat="1" ht="43.5" customHeight="1" outlineLevel="1" thickBot="1" x14ac:dyDescent="0.6">
      <c r="A21" s="242"/>
      <c r="B21" s="2132"/>
      <c r="C21" s="2141" t="s">
        <v>733</v>
      </c>
      <c r="D21" s="2142"/>
      <c r="E21" s="548"/>
      <c r="F21" s="551"/>
      <c r="G21" s="551"/>
      <c r="H21" s="551"/>
      <c r="I21" s="551"/>
      <c r="J21" s="245" t="s">
        <v>687</v>
      </c>
    </row>
    <row r="22" spans="1:10" s="245" customFormat="1" ht="15.75" customHeight="1" outlineLevel="1" thickBot="1" x14ac:dyDescent="0.6">
      <c r="A22" s="242"/>
      <c r="B22" s="2133"/>
      <c r="C22" s="552" t="s">
        <v>734</v>
      </c>
      <c r="D22" s="553" t="s">
        <v>735</v>
      </c>
      <c r="E22" s="548"/>
      <c r="F22" s="551"/>
      <c r="G22" s="551"/>
      <c r="H22" s="551"/>
      <c r="I22" s="551"/>
    </row>
    <row r="23" spans="1:10" s="245" customFormat="1" ht="14.4" outlineLevel="1" x14ac:dyDescent="0.55000000000000004">
      <c r="A23" s="242"/>
      <c r="B23" s="545" t="s">
        <v>107</v>
      </c>
      <c r="C23" s="1583">
        <f>'2.1'!R162</f>
        <v>5157896.7540168399</v>
      </c>
      <c r="D23" s="1584">
        <f>'2.1'!S162</f>
        <v>5157896.7540168399</v>
      </c>
      <c r="E23" s="548"/>
      <c r="F23" s="551"/>
      <c r="G23" s="551"/>
      <c r="H23" s="551"/>
      <c r="I23" s="551"/>
    </row>
    <row r="24" spans="1:10" s="245" customFormat="1" ht="14.4" outlineLevel="1" x14ac:dyDescent="0.55000000000000004">
      <c r="A24" s="242"/>
      <c r="B24" s="546" t="s">
        <v>195</v>
      </c>
      <c r="C24" s="1585">
        <f>'2.1'!R163</f>
        <v>18812655.82613153</v>
      </c>
      <c r="D24" s="1586">
        <f>'2.1'!S163</f>
        <v>18812655.82613153</v>
      </c>
      <c r="E24" s="548"/>
      <c r="F24" s="551"/>
      <c r="G24" s="551"/>
      <c r="H24" s="551"/>
      <c r="I24" s="551"/>
    </row>
    <row r="25" spans="1:10" s="245" customFormat="1" ht="14.4" outlineLevel="1" x14ac:dyDescent="0.55000000000000004">
      <c r="A25" s="242"/>
      <c r="B25" s="546" t="s">
        <v>106</v>
      </c>
      <c r="C25" s="1585">
        <f>'2.1'!R164</f>
        <v>7201461.449672807</v>
      </c>
      <c r="D25" s="1586">
        <f>'2.1'!S164</f>
        <v>7201461.449672807</v>
      </c>
      <c r="E25" s="548"/>
      <c r="F25" s="551" t="s">
        <v>209</v>
      </c>
      <c r="G25" s="551"/>
      <c r="H25" s="551"/>
      <c r="I25" s="551"/>
    </row>
    <row r="26" spans="1:10" s="245" customFormat="1" ht="14.4" outlineLevel="1" x14ac:dyDescent="0.55000000000000004">
      <c r="A26" s="242"/>
      <c r="B26" s="546" t="s">
        <v>111</v>
      </c>
      <c r="C26" s="1585">
        <f>'2.1'!R165</f>
        <v>3533646.7650310057</v>
      </c>
      <c r="D26" s="1586">
        <f>'2.1'!S165</f>
        <v>3533646.7650310057</v>
      </c>
      <c r="E26" s="548"/>
      <c r="F26" s="551"/>
      <c r="G26" s="551"/>
      <c r="H26" s="551"/>
      <c r="I26" s="551"/>
    </row>
    <row r="27" spans="1:10" s="245" customFormat="1" ht="14.4" outlineLevel="1" x14ac:dyDescent="0.55000000000000004">
      <c r="A27" s="242"/>
      <c r="B27" s="546" t="s">
        <v>109</v>
      </c>
      <c r="C27" s="1585">
        <f>'2.1'!R166</f>
        <v>32444704.446961466</v>
      </c>
      <c r="D27" s="1586">
        <f>'2.1'!S166</f>
        <v>32444704.446961466</v>
      </c>
      <c r="E27" s="548"/>
      <c r="F27" s="551"/>
      <c r="G27" s="551"/>
      <c r="H27" s="551"/>
      <c r="I27" s="551"/>
    </row>
    <row r="28" spans="1:10" s="245" customFormat="1" ht="14.7" outlineLevel="1" thickBot="1" x14ac:dyDescent="0.6">
      <c r="A28" s="242"/>
      <c r="B28" s="554" t="s">
        <v>228</v>
      </c>
      <c r="C28" s="1587">
        <f>'2.1'!R167</f>
        <v>8643189.8328492995</v>
      </c>
      <c r="D28" s="1588">
        <f>'2.1'!S167</f>
        <v>8643189.8328492995</v>
      </c>
      <c r="E28" s="548"/>
      <c r="F28" s="551"/>
      <c r="G28" s="551"/>
      <c r="H28" s="551"/>
      <c r="I28" s="551"/>
    </row>
    <row r="29" spans="1:10" s="245" customFormat="1" ht="14.7" outlineLevel="1" thickBot="1" x14ac:dyDescent="0.6">
      <c r="A29" s="242"/>
      <c r="B29" s="1591" t="s">
        <v>688</v>
      </c>
      <c r="C29" s="1589">
        <f>SUM(C23:C28)</f>
        <v>75793555.074662939</v>
      </c>
      <c r="D29" s="1590">
        <f t="shared" ref="D29" si="0">SUM(D23:D28)</f>
        <v>75793555.074662939</v>
      </c>
      <c r="E29" s="548"/>
      <c r="F29" s="551"/>
      <c r="G29" s="551"/>
      <c r="H29" s="551"/>
      <c r="I29" s="551"/>
    </row>
    <row r="30" spans="1:10" s="245" customFormat="1" ht="14.4" x14ac:dyDescent="0.55000000000000004">
      <c r="A30" s="70">
        <f>IF(SUM($C30:$I30)&gt;0,1,0)</f>
        <v>0</v>
      </c>
      <c r="B30" s="15" t="s">
        <v>139</v>
      </c>
      <c r="C30" s="70">
        <f>IF(OR(ISERROR(C29),ROUND(C29-'2.1'!R169,4)&lt;&gt;0),1,0)</f>
        <v>0</v>
      </c>
      <c r="D30" s="70">
        <f>IF(OR(ISERROR(D29),ROUND(D29-'2.1'!S169,4)&lt;&gt;0),1,0)</f>
        <v>0</v>
      </c>
      <c r="E30" s="548"/>
      <c r="F30" s="551"/>
      <c r="G30" s="551"/>
      <c r="H30" s="551"/>
      <c r="I30" s="551"/>
    </row>
    <row r="31" spans="1:10" s="245" customFormat="1" ht="15.6" x14ac:dyDescent="0.6">
      <c r="A31" s="242"/>
      <c r="B31" s="548"/>
      <c r="C31" s="549"/>
      <c r="D31" s="550"/>
      <c r="E31" s="550"/>
      <c r="F31" s="550"/>
      <c r="G31" s="550"/>
      <c r="H31" s="550"/>
      <c r="I31" s="550"/>
    </row>
    <row r="32" spans="1:10" s="245" customFormat="1" ht="18.75" customHeight="1" thickBot="1" x14ac:dyDescent="0.6">
      <c r="A32" s="263"/>
      <c r="B32" s="253" t="s">
        <v>303</v>
      </c>
      <c r="C32" s="254"/>
      <c r="D32" s="254"/>
      <c r="E32" s="254"/>
      <c r="F32" s="254"/>
      <c r="G32" s="254"/>
      <c r="H32" s="254"/>
      <c r="I32" s="254"/>
    </row>
    <row r="33" spans="1:9" s="245" customFormat="1" ht="30" customHeight="1" outlineLevel="1" thickBot="1" x14ac:dyDescent="0.6">
      <c r="A33" s="242"/>
      <c r="B33" s="2132"/>
      <c r="C33" s="2134" t="s">
        <v>741</v>
      </c>
      <c r="D33" s="2135"/>
      <c r="E33" s="2135"/>
      <c r="F33" s="2135"/>
      <c r="G33" s="2135"/>
      <c r="H33" s="2135"/>
      <c r="I33" s="2136"/>
    </row>
    <row r="34" spans="1:9" s="245" customFormat="1" ht="15" customHeight="1" outlineLevel="1" thickBot="1" x14ac:dyDescent="0.6">
      <c r="A34" s="242"/>
      <c r="B34" s="2133"/>
      <c r="C34" s="541" t="s">
        <v>734</v>
      </c>
      <c r="D34" s="542" t="s">
        <v>735</v>
      </c>
      <c r="E34" s="543" t="s">
        <v>736</v>
      </c>
      <c r="F34" s="543" t="s">
        <v>737</v>
      </c>
      <c r="G34" s="543" t="s">
        <v>738</v>
      </c>
      <c r="H34" s="543" t="s">
        <v>739</v>
      </c>
      <c r="I34" s="544" t="s">
        <v>740</v>
      </c>
    </row>
    <row r="35" spans="1:9" s="245" customFormat="1" ht="14.4" outlineLevel="1" x14ac:dyDescent="0.55000000000000004">
      <c r="A35" s="242"/>
      <c r="B35" s="545" t="s">
        <v>125</v>
      </c>
      <c r="C35" s="1585">
        <f>'2.1'!R219</f>
        <v>0</v>
      </c>
      <c r="D35" s="1585">
        <f>'2.1'!S219</f>
        <v>0</v>
      </c>
      <c r="E35" s="1585">
        <f>'2.1'!T219</f>
        <v>0</v>
      </c>
      <c r="F35" s="1585">
        <f>'2.1'!U219</f>
        <v>0</v>
      </c>
      <c r="G35" s="1585">
        <f>'2.1'!V219</f>
        <v>0</v>
      </c>
      <c r="H35" s="1585">
        <f>'2.1'!W219</f>
        <v>0</v>
      </c>
      <c r="I35" s="1585">
        <f>'2.1'!X219</f>
        <v>0</v>
      </c>
    </row>
    <row r="36" spans="1:9" s="245" customFormat="1" ht="14.4" outlineLevel="1" x14ac:dyDescent="0.55000000000000004">
      <c r="A36" s="242"/>
      <c r="B36" s="546" t="s">
        <v>122</v>
      </c>
      <c r="C36" s="1585">
        <f>'2.1'!R220</f>
        <v>2038011.1801795345</v>
      </c>
      <c r="D36" s="1585">
        <f>'2.1'!S220</f>
        <v>4311226.6048194598</v>
      </c>
      <c r="E36" s="1585">
        <f>'2.1'!T220</f>
        <v>6649873.0874599917</v>
      </c>
      <c r="F36" s="1585">
        <f>'2.1'!U220</f>
        <v>3752414.3663033377</v>
      </c>
      <c r="G36" s="1585">
        <f>'2.1'!V220</f>
        <v>3797879.972389502</v>
      </c>
      <c r="H36" s="1585">
        <f>'2.1'!W220</f>
        <v>7477942.7748406557</v>
      </c>
      <c r="I36" s="1585">
        <f>'2.1'!X220</f>
        <v>3693421.9688483919</v>
      </c>
    </row>
    <row r="37" spans="1:9" s="245" customFormat="1" ht="14.4" outlineLevel="1" x14ac:dyDescent="0.55000000000000004">
      <c r="A37" s="242"/>
      <c r="B37" s="546" t="s">
        <v>305</v>
      </c>
      <c r="C37" s="1585">
        <f>'2.1'!R221</f>
        <v>0</v>
      </c>
      <c r="D37" s="1585">
        <f>'2.1'!S221</f>
        <v>0</v>
      </c>
      <c r="E37" s="1585">
        <f>'2.1'!T221</f>
        <v>0</v>
      </c>
      <c r="F37" s="1585">
        <f>'2.1'!U221</f>
        <v>0</v>
      </c>
      <c r="G37" s="1585">
        <f>'2.1'!V221</f>
        <v>0</v>
      </c>
      <c r="H37" s="1585">
        <f>'2.1'!W221</f>
        <v>0</v>
      </c>
      <c r="I37" s="1585">
        <f>'2.1'!X221</f>
        <v>0</v>
      </c>
    </row>
    <row r="38" spans="1:9" s="245" customFormat="1" ht="14.7" outlineLevel="1" thickBot="1" x14ac:dyDescent="0.6">
      <c r="A38" s="242"/>
      <c r="B38" s="554" t="s">
        <v>306</v>
      </c>
      <c r="C38" s="1585">
        <f>'2.1'!R222</f>
        <v>0</v>
      </c>
      <c r="D38" s="1585">
        <f>'2.1'!S222</f>
        <v>0</v>
      </c>
      <c r="E38" s="1585">
        <f>'2.1'!T222</f>
        <v>0</v>
      </c>
      <c r="F38" s="1585">
        <f>'2.1'!U222</f>
        <v>0</v>
      </c>
      <c r="G38" s="1585">
        <f>'2.1'!V222</f>
        <v>0</v>
      </c>
      <c r="H38" s="1585">
        <f>'2.1'!W222</f>
        <v>0</v>
      </c>
      <c r="I38" s="1585">
        <f>'2.1'!X222</f>
        <v>0</v>
      </c>
    </row>
    <row r="39" spans="1:9" s="266" customFormat="1" ht="14.7" outlineLevel="1" thickBot="1" x14ac:dyDescent="0.4">
      <c r="A39" s="265"/>
      <c r="B39" s="555" t="s">
        <v>307</v>
      </c>
      <c r="C39" s="1589">
        <f>SUM(C35:C38)</f>
        <v>2038011.1801795345</v>
      </c>
      <c r="D39" s="1589">
        <f t="shared" ref="D39:I39" si="1">SUM(D35:D38)</f>
        <v>4311226.6048194598</v>
      </c>
      <c r="E39" s="1589">
        <f t="shared" si="1"/>
        <v>6649873.0874599917</v>
      </c>
      <c r="F39" s="1589">
        <f t="shared" si="1"/>
        <v>3752414.3663033377</v>
      </c>
      <c r="G39" s="1589">
        <f t="shared" si="1"/>
        <v>3797879.972389502</v>
      </c>
      <c r="H39" s="1589">
        <f t="shared" si="1"/>
        <v>7477942.7748406557</v>
      </c>
      <c r="I39" s="1589">
        <f t="shared" si="1"/>
        <v>3693421.9688483919</v>
      </c>
    </row>
    <row r="40" spans="1:9" s="245" customFormat="1" ht="14.4" x14ac:dyDescent="0.55000000000000004">
      <c r="A40" s="70">
        <f>IF(SUM($C40:$I40)&gt;0,1,0)</f>
        <v>0</v>
      </c>
      <c r="B40" s="15" t="s">
        <v>139</v>
      </c>
      <c r="C40" s="70">
        <f>IF(OR(ISERROR(C39),ROUND(C39-'2.1'!R224,4)&lt;&gt;0),1,0)</f>
        <v>0</v>
      </c>
      <c r="D40" s="70">
        <f>IF(OR(ISERROR(D39),ROUND(D39-'2.1'!S224,4)&lt;&gt;0),1,0)</f>
        <v>0</v>
      </c>
      <c r="E40" s="70">
        <f>IF(OR(ISERROR(E39),ROUND(E39-'2.1'!T224,4)&lt;&gt;0),1,0)</f>
        <v>0</v>
      </c>
      <c r="F40" s="70">
        <f>IF(OR(ISERROR(F39),ROUND(F39-'2.1'!U224,4)&lt;&gt;0),1,0)</f>
        <v>0</v>
      </c>
      <c r="G40" s="70">
        <f>IF(OR(ISERROR(G39),ROUND(G39-'2.1'!V224,4)&lt;&gt;0),1,0)</f>
        <v>0</v>
      </c>
      <c r="H40" s="70">
        <f>IF(OR(ISERROR(H39),ROUND(H39-'2.1'!W224,4)&lt;&gt;0),1,0)</f>
        <v>0</v>
      </c>
      <c r="I40" s="70">
        <f>IF(OR(ISERROR(I39),ROUND(I39-'2.1'!X224,4)&lt;&gt;0),1,0)</f>
        <v>0</v>
      </c>
    </row>
    <row r="41" spans="1:9" s="245" customFormat="1" ht="15.6" x14ac:dyDescent="0.6">
      <c r="A41" s="242"/>
      <c r="B41" s="548"/>
      <c r="C41" s="549"/>
      <c r="D41" s="550"/>
      <c r="E41" s="550"/>
      <c r="F41" s="550"/>
      <c r="G41" s="550"/>
      <c r="H41" s="550"/>
      <c r="I41" s="550"/>
    </row>
    <row r="42" spans="1:9" s="245" customFormat="1" ht="18.600000000000001" thickBot="1" x14ac:dyDescent="0.6">
      <c r="A42" s="263"/>
      <c r="B42" s="253" t="s">
        <v>679</v>
      </c>
      <c r="C42" s="254"/>
      <c r="D42" s="254"/>
      <c r="E42" s="254"/>
      <c r="F42" s="254"/>
      <c r="G42" s="254"/>
      <c r="H42" s="254"/>
      <c r="I42" s="254"/>
    </row>
    <row r="43" spans="1:9" s="245" customFormat="1" ht="30" customHeight="1" outlineLevel="1" thickBot="1" x14ac:dyDescent="0.6">
      <c r="A43" s="242"/>
      <c r="B43" s="2132"/>
      <c r="C43" s="2134" t="s">
        <v>733</v>
      </c>
      <c r="D43" s="2135"/>
      <c r="E43" s="2135"/>
      <c r="F43" s="2135"/>
      <c r="G43" s="2135"/>
      <c r="H43" s="2135"/>
      <c r="I43" s="2136"/>
    </row>
    <row r="44" spans="1:9" s="245" customFormat="1" ht="15" customHeight="1" outlineLevel="1" thickBot="1" x14ac:dyDescent="0.6">
      <c r="A44" s="242"/>
      <c r="B44" s="2133"/>
      <c r="C44" s="541" t="s">
        <v>734</v>
      </c>
      <c r="D44" s="542" t="s">
        <v>735</v>
      </c>
      <c r="E44" s="543" t="s">
        <v>736</v>
      </c>
      <c r="F44" s="543" t="s">
        <v>737</v>
      </c>
      <c r="G44" s="543" t="s">
        <v>738</v>
      </c>
      <c r="H44" s="543" t="s">
        <v>739</v>
      </c>
      <c r="I44" s="544" t="s">
        <v>740</v>
      </c>
    </row>
    <row r="45" spans="1:9" s="245" customFormat="1" ht="14.4" outlineLevel="1" x14ac:dyDescent="0.55000000000000004">
      <c r="A45" s="242"/>
      <c r="B45" s="545" t="s">
        <v>125</v>
      </c>
      <c r="C45" s="1585">
        <f>'2.1'!R269</f>
        <v>0</v>
      </c>
      <c r="D45" s="1585">
        <f>'2.1'!S269</f>
        <v>0</v>
      </c>
      <c r="E45" s="1585">
        <f>'2.1'!T269</f>
        <v>0</v>
      </c>
      <c r="F45" s="1585">
        <f>'2.1'!U269</f>
        <v>0</v>
      </c>
      <c r="G45" s="1585">
        <f>'2.1'!V269</f>
        <v>0</v>
      </c>
      <c r="H45" s="1585">
        <f>'2.1'!W269</f>
        <v>0</v>
      </c>
      <c r="I45" s="1585">
        <f>'2.1'!X269</f>
        <v>0</v>
      </c>
    </row>
    <row r="46" spans="1:9" s="245" customFormat="1" ht="14.4" outlineLevel="1" x14ac:dyDescent="0.55000000000000004">
      <c r="A46" s="242"/>
      <c r="B46" s="546" t="s">
        <v>122</v>
      </c>
      <c r="C46" s="1585">
        <f>'2.1'!R270</f>
        <v>4859639.8600113429</v>
      </c>
      <c r="D46" s="1585">
        <f>'2.1'!S270</f>
        <v>4859639.8600113429</v>
      </c>
      <c r="E46" s="1585">
        <f>'2.1'!T270</f>
        <v>4986284.063935698</v>
      </c>
      <c r="F46" s="1585">
        <f>'2.1'!U270</f>
        <v>4921124.2894857656</v>
      </c>
      <c r="G46" s="1585">
        <f>'2.1'!V270</f>
        <v>4857765.6020337781</v>
      </c>
      <c r="H46" s="1585">
        <f>'2.1'!W270</f>
        <v>4784137.1332508493</v>
      </c>
      <c r="I46" s="1585">
        <f>'2.1'!X270</f>
        <v>4712769.6093210783</v>
      </c>
    </row>
    <row r="47" spans="1:9" s="245" customFormat="1" ht="14.4" outlineLevel="1" x14ac:dyDescent="0.55000000000000004">
      <c r="A47" s="242"/>
      <c r="B47" s="546" t="s">
        <v>305</v>
      </c>
      <c r="C47" s="1585">
        <f>'2.1'!R271</f>
        <v>0</v>
      </c>
      <c r="D47" s="1585">
        <f>'2.1'!S271</f>
        <v>0</v>
      </c>
      <c r="E47" s="1585">
        <f>'2.1'!T271</f>
        <v>0</v>
      </c>
      <c r="F47" s="1585">
        <f>'2.1'!U271</f>
        <v>0</v>
      </c>
      <c r="G47" s="1585">
        <f>'2.1'!V271</f>
        <v>0</v>
      </c>
      <c r="H47" s="1585">
        <f>'2.1'!W271</f>
        <v>0</v>
      </c>
      <c r="I47" s="1585">
        <f>'2.1'!X271</f>
        <v>0</v>
      </c>
    </row>
    <row r="48" spans="1:9" s="245" customFormat="1" ht="14.7" outlineLevel="1" thickBot="1" x14ac:dyDescent="0.6">
      <c r="A48" s="242"/>
      <c r="B48" s="554" t="s">
        <v>306</v>
      </c>
      <c r="C48" s="1585">
        <f>'2.1'!R272</f>
        <v>0</v>
      </c>
      <c r="D48" s="1585">
        <f>'2.1'!S272</f>
        <v>0</v>
      </c>
      <c r="E48" s="1585">
        <f>'2.1'!T272</f>
        <v>0</v>
      </c>
      <c r="F48" s="1585">
        <f>'2.1'!U272</f>
        <v>0</v>
      </c>
      <c r="G48" s="1585">
        <f>'2.1'!V272</f>
        <v>0</v>
      </c>
      <c r="H48" s="1585">
        <f>'2.1'!W272</f>
        <v>0</v>
      </c>
      <c r="I48" s="1585">
        <f>'2.1'!X272</f>
        <v>0</v>
      </c>
    </row>
    <row r="49" spans="1:9" s="266" customFormat="1" ht="14.7" outlineLevel="1" thickBot="1" x14ac:dyDescent="0.4">
      <c r="A49" s="265"/>
      <c r="B49" s="555" t="s">
        <v>688</v>
      </c>
      <c r="C49" s="1589">
        <f>SUM(C45:C48)</f>
        <v>4859639.8600113429</v>
      </c>
      <c r="D49" s="1589">
        <f t="shared" ref="D49:I49" si="2">SUM(D45:D48)</f>
        <v>4859639.8600113429</v>
      </c>
      <c r="E49" s="1589">
        <f t="shared" si="2"/>
        <v>4986284.063935698</v>
      </c>
      <c r="F49" s="1589">
        <f t="shared" si="2"/>
        <v>4921124.2894857656</v>
      </c>
      <c r="G49" s="1589">
        <f t="shared" si="2"/>
        <v>4857765.6020337781</v>
      </c>
      <c r="H49" s="1589">
        <f t="shared" si="2"/>
        <v>4784137.1332508493</v>
      </c>
      <c r="I49" s="1589">
        <f t="shared" si="2"/>
        <v>4712769.6093210783</v>
      </c>
    </row>
    <row r="50" spans="1:9" s="245" customFormat="1" ht="14.4" x14ac:dyDescent="0.55000000000000004">
      <c r="A50" s="70">
        <f>IF(SUM($C50:$I50)&gt;0,1,0)</f>
        <v>0</v>
      </c>
      <c r="B50" s="15" t="s">
        <v>139</v>
      </c>
      <c r="C50" s="70">
        <f>IF(OR(ISERROR(C49),ROUND(C49-'2.1'!R274,4)&lt;&gt;0),1,0)</f>
        <v>0</v>
      </c>
      <c r="D50" s="70">
        <f>IF(OR(ISERROR(D49),ROUND(D49-'2.1'!S274,4)&lt;&gt;0),1,0)</f>
        <v>0</v>
      </c>
      <c r="E50" s="70">
        <f>IF(OR(ISERROR(E49),ROUND(E49-'2.1'!T274,4)&lt;&gt;0),1,0)</f>
        <v>0</v>
      </c>
      <c r="F50" s="70">
        <f>IF(OR(ISERROR(F49),ROUND(F49-'2.1'!U274,4)&lt;&gt;0),1,0)</f>
        <v>0</v>
      </c>
      <c r="G50" s="70">
        <f>IF(OR(ISERROR(G49),ROUND(G49-'2.1'!V274,4)&lt;&gt;0),1,0)</f>
        <v>0</v>
      </c>
      <c r="H50" s="70">
        <f>IF(OR(ISERROR(H49),ROUND(H49-'2.1'!W274,4)&lt;&gt;0),1,0)</f>
        <v>0</v>
      </c>
      <c r="I50" s="70">
        <f>IF(OR(ISERROR(I49),ROUND(I49-'2.1'!X274,4)&lt;&gt;0),1,0)</f>
        <v>0</v>
      </c>
    </row>
    <row r="51" spans="1:9" s="245" customFormat="1" ht="15.6" x14ac:dyDescent="0.6">
      <c r="A51" s="242"/>
      <c r="B51" s="548"/>
      <c r="C51" s="549"/>
      <c r="D51" s="550"/>
      <c r="E51" s="550"/>
      <c r="F51" s="550"/>
      <c r="G51" s="550"/>
      <c r="H51" s="550"/>
      <c r="I51" s="550"/>
    </row>
    <row r="52" spans="1:9" s="245" customFormat="1" ht="18.600000000000001" thickBot="1" x14ac:dyDescent="0.6">
      <c r="A52" s="263"/>
      <c r="B52" s="253" t="s">
        <v>310</v>
      </c>
      <c r="C52" s="254"/>
      <c r="D52" s="254"/>
      <c r="E52" s="254"/>
      <c r="F52" s="254"/>
      <c r="G52" s="254"/>
      <c r="H52" s="254"/>
      <c r="I52" s="254"/>
    </row>
    <row r="53" spans="1:9" s="245" customFormat="1" ht="30" customHeight="1" outlineLevel="1" thickBot="1" x14ac:dyDescent="0.6">
      <c r="A53" s="263"/>
      <c r="B53" s="2137"/>
      <c r="C53" s="2138" t="s">
        <v>733</v>
      </c>
      <c r="D53" s="2139"/>
      <c r="E53" s="2139"/>
      <c r="F53" s="2139"/>
      <c r="G53" s="2139"/>
      <c r="H53" s="2139"/>
      <c r="I53" s="2140"/>
    </row>
    <row r="54" spans="1:9" s="245" customFormat="1" ht="15.75" customHeight="1" outlineLevel="1" thickBot="1" x14ac:dyDescent="0.6">
      <c r="A54" s="263"/>
      <c r="B54" s="2133"/>
      <c r="C54" s="541" t="s">
        <v>734</v>
      </c>
      <c r="D54" s="542" t="s">
        <v>735</v>
      </c>
      <c r="E54" s="543" t="s">
        <v>736</v>
      </c>
      <c r="F54" s="543" t="s">
        <v>737</v>
      </c>
      <c r="G54" s="543" t="s">
        <v>738</v>
      </c>
      <c r="H54" s="543" t="s">
        <v>739</v>
      </c>
      <c r="I54" s="544" t="s">
        <v>740</v>
      </c>
    </row>
    <row r="55" spans="1:9" s="245" customFormat="1" ht="14.4" outlineLevel="1" x14ac:dyDescent="0.55000000000000004">
      <c r="A55" s="263"/>
      <c r="B55" s="545" t="s">
        <v>297</v>
      </c>
      <c r="C55" s="1563">
        <f>'2.1'!R320</f>
        <v>0</v>
      </c>
      <c r="D55" s="1564">
        <f>'2.1'!S320</f>
        <v>0</v>
      </c>
      <c r="E55" s="1565">
        <f>'2.1'!T320</f>
        <v>0</v>
      </c>
      <c r="F55" s="1566">
        <f>'2.1'!U320</f>
        <v>0</v>
      </c>
      <c r="G55" s="1566">
        <f>'2.1'!V320</f>
        <v>0</v>
      </c>
      <c r="H55" s="1566">
        <f>'2.1'!W320</f>
        <v>0</v>
      </c>
      <c r="I55" s="1567">
        <f>'2.1'!X320</f>
        <v>0</v>
      </c>
    </row>
    <row r="56" spans="1:9" s="245" customFormat="1" ht="14.4" outlineLevel="1" x14ac:dyDescent="0.55000000000000004">
      <c r="A56" s="263"/>
      <c r="B56" s="546" t="s">
        <v>125</v>
      </c>
      <c r="C56" s="1568">
        <f>'2.1'!R321</f>
        <v>11071070.222845823</v>
      </c>
      <c r="D56" s="1569">
        <f>'2.1'!S321</f>
        <v>11582349.621752178</v>
      </c>
      <c r="E56" s="1570">
        <f>'2.1'!T321</f>
        <v>12647893.670135224</v>
      </c>
      <c r="F56" s="1571">
        <f>'2.1'!U321</f>
        <v>13378655.15696243</v>
      </c>
      <c r="G56" s="1571">
        <f>'2.1'!V321</f>
        <v>13564976.556766925</v>
      </c>
      <c r="H56" s="1571">
        <f>'2.1'!W321</f>
        <v>11492687.572765559</v>
      </c>
      <c r="I56" s="1572">
        <f>'2.1'!X321</f>
        <v>11589754.799327023</v>
      </c>
    </row>
    <row r="57" spans="1:9" s="245" customFormat="1" ht="14.4" outlineLevel="1" x14ac:dyDescent="0.55000000000000004">
      <c r="A57" s="263"/>
      <c r="B57" s="546" t="s">
        <v>298</v>
      </c>
      <c r="C57" s="1568">
        <f>'2.1'!R322</f>
        <v>0</v>
      </c>
      <c r="D57" s="1569">
        <f>'2.1'!S322</f>
        <v>0</v>
      </c>
      <c r="E57" s="1570">
        <f>'2.1'!T322</f>
        <v>0</v>
      </c>
      <c r="F57" s="1571">
        <f>'2.1'!U322</f>
        <v>0</v>
      </c>
      <c r="G57" s="1571">
        <f>'2.1'!V322</f>
        <v>0</v>
      </c>
      <c r="H57" s="1571">
        <f>'2.1'!W322</f>
        <v>0</v>
      </c>
      <c r="I57" s="1572">
        <f>'2.1'!X322</f>
        <v>0</v>
      </c>
    </row>
    <row r="58" spans="1:9" s="245" customFormat="1" ht="14.4" outlineLevel="1" x14ac:dyDescent="0.55000000000000004">
      <c r="A58" s="263"/>
      <c r="B58" s="546" t="s">
        <v>111</v>
      </c>
      <c r="C58" s="1568">
        <f>'2.1'!R323</f>
        <v>0</v>
      </c>
      <c r="D58" s="1569">
        <f>'2.1'!S323</f>
        <v>0</v>
      </c>
      <c r="E58" s="1570">
        <f>'2.1'!T323</f>
        <v>0</v>
      </c>
      <c r="F58" s="1571">
        <f>'2.1'!U323</f>
        <v>0</v>
      </c>
      <c r="G58" s="1571">
        <f>'2.1'!V323</f>
        <v>0</v>
      </c>
      <c r="H58" s="1571">
        <f>'2.1'!W323</f>
        <v>0</v>
      </c>
      <c r="I58" s="1572">
        <f>'2.1'!X323</f>
        <v>0</v>
      </c>
    </row>
    <row r="59" spans="1:9" s="245" customFormat="1" ht="14.4" outlineLevel="1" x14ac:dyDescent="0.55000000000000004">
      <c r="A59" s="263"/>
      <c r="B59" s="546" t="s">
        <v>299</v>
      </c>
      <c r="C59" s="1568">
        <f>'2.1'!R324</f>
        <v>0</v>
      </c>
      <c r="D59" s="1569">
        <f>'2.1'!S324</f>
        <v>0</v>
      </c>
      <c r="E59" s="1570">
        <f>'2.1'!T324</f>
        <v>0</v>
      </c>
      <c r="F59" s="1571">
        <f>'2.1'!U324</f>
        <v>0</v>
      </c>
      <c r="G59" s="1571">
        <f>'2.1'!V324</f>
        <v>0</v>
      </c>
      <c r="H59" s="1571">
        <f>'2.1'!W324</f>
        <v>0</v>
      </c>
      <c r="I59" s="1572">
        <f>'2.1'!X324</f>
        <v>0</v>
      </c>
    </row>
    <row r="60" spans="1:9" s="245" customFormat="1" ht="14.7" outlineLevel="1" thickBot="1" x14ac:dyDescent="0.6">
      <c r="A60" s="263"/>
      <c r="B60" s="547" t="s">
        <v>300</v>
      </c>
      <c r="C60" s="1592">
        <f>'2.1'!R325</f>
        <v>0</v>
      </c>
      <c r="D60" s="1593">
        <f>'2.1'!S325</f>
        <v>0</v>
      </c>
      <c r="E60" s="1594">
        <f>'2.1'!T325</f>
        <v>0</v>
      </c>
      <c r="F60" s="1595">
        <f>'2.1'!U325</f>
        <v>0</v>
      </c>
      <c r="G60" s="1595">
        <f>'2.1'!V325</f>
        <v>0</v>
      </c>
      <c r="H60" s="1595">
        <f>'2.1'!W325</f>
        <v>0</v>
      </c>
      <c r="I60" s="1596">
        <f>'2.1'!X325</f>
        <v>0</v>
      </c>
    </row>
    <row r="61" spans="1:9" s="245" customFormat="1" ht="14.7" outlineLevel="1" thickBot="1" x14ac:dyDescent="0.6">
      <c r="A61" s="263"/>
      <c r="B61" s="556" t="s">
        <v>682</v>
      </c>
      <c r="C61" s="1589">
        <f>SUM(C55:C60)</f>
        <v>11071070.222845823</v>
      </c>
      <c r="D61" s="1589">
        <f t="shared" ref="D61:I61" si="3">SUM(D55:D60)</f>
        <v>11582349.621752178</v>
      </c>
      <c r="E61" s="1589">
        <f t="shared" si="3"/>
        <v>12647893.670135224</v>
      </c>
      <c r="F61" s="1589">
        <f t="shared" si="3"/>
        <v>13378655.15696243</v>
      </c>
      <c r="G61" s="1589">
        <f t="shared" si="3"/>
        <v>13564976.556766925</v>
      </c>
      <c r="H61" s="1589">
        <f t="shared" si="3"/>
        <v>11492687.572765559</v>
      </c>
      <c r="I61" s="1589">
        <f t="shared" si="3"/>
        <v>11589754.799327023</v>
      </c>
    </row>
    <row r="62" spans="1:9" s="245" customFormat="1" ht="14.4" x14ac:dyDescent="0.55000000000000004">
      <c r="A62" s="70">
        <f>IF(SUM($C62:$I62)&gt;0,1,0)</f>
        <v>0</v>
      </c>
      <c r="B62" s="15" t="s">
        <v>139</v>
      </c>
      <c r="C62" s="70">
        <f>IF(OR(ISERROR(C61),ROUND(C61-'2.1'!R327,4)&lt;&gt;0),1,0)</f>
        <v>0</v>
      </c>
      <c r="D62" s="70">
        <f>IF(OR(ISERROR(D61),ROUND(D61-'2.1'!S327,4)&lt;&gt;0),1,0)</f>
        <v>0</v>
      </c>
      <c r="E62" s="70">
        <f>IF(OR(ISERROR(E61),ROUND(E61-'2.1'!T327,4)&lt;&gt;0),1,0)</f>
        <v>0</v>
      </c>
      <c r="F62" s="70">
        <f>IF(OR(ISERROR(F61),ROUND(F61-'2.1'!U327,4)&lt;&gt;0),1,0)</f>
        <v>0</v>
      </c>
      <c r="G62" s="70">
        <f>IF(OR(ISERROR(G61),ROUND(G61-'2.1'!V327,4)&lt;&gt;0),1,0)</f>
        <v>0</v>
      </c>
      <c r="H62" s="70">
        <f>IF(OR(ISERROR(H61),ROUND(H61-'2.1'!W327,4)&lt;&gt;0),1,0)</f>
        <v>0</v>
      </c>
      <c r="I62" s="70">
        <f>IF(OR(ISERROR(I61),ROUND(I61-'2.1'!X327,4)&lt;&gt;0),1,0)</f>
        <v>0</v>
      </c>
    </row>
    <row r="63" spans="1:9" s="245" customFormat="1" ht="14.4" x14ac:dyDescent="0.55000000000000004">
      <c r="A63" s="263"/>
      <c r="B63" s="551"/>
      <c r="C63" s="551"/>
      <c r="D63" s="551"/>
      <c r="E63" s="551"/>
      <c r="F63" s="551"/>
      <c r="G63" s="551"/>
      <c r="H63" s="551"/>
      <c r="I63" s="551"/>
    </row>
    <row r="64" spans="1:9" s="245" customFormat="1" ht="18.3" x14ac:dyDescent="0.55000000000000004">
      <c r="A64" s="263"/>
      <c r="B64" s="253" t="s">
        <v>313</v>
      </c>
      <c r="C64" s="254"/>
      <c r="D64" s="254"/>
      <c r="E64" s="254"/>
      <c r="F64" s="254"/>
      <c r="G64" s="254"/>
      <c r="H64" s="254"/>
      <c r="I64" s="254"/>
    </row>
    <row r="65" spans="1:9" s="245" customFormat="1" ht="30.75" customHeight="1" outlineLevel="1" thickBot="1" x14ac:dyDescent="0.6">
      <c r="A65" s="263"/>
      <c r="B65" s="2137"/>
      <c r="C65" s="2134" t="s">
        <v>733</v>
      </c>
      <c r="D65" s="2135"/>
      <c r="E65" s="2135"/>
      <c r="F65" s="2135"/>
      <c r="G65" s="2135"/>
      <c r="H65" s="2135"/>
      <c r="I65" s="2136"/>
    </row>
    <row r="66" spans="1:9" s="245" customFormat="1" ht="15.75" customHeight="1" outlineLevel="1" thickBot="1" x14ac:dyDescent="0.6">
      <c r="A66" s="263"/>
      <c r="B66" s="2133"/>
      <c r="C66" s="541" t="s">
        <v>734</v>
      </c>
      <c r="D66" s="542" t="s">
        <v>735</v>
      </c>
      <c r="E66" s="543" t="s">
        <v>736</v>
      </c>
      <c r="F66" s="543" t="s">
        <v>737</v>
      </c>
      <c r="G66" s="543" t="s">
        <v>738</v>
      </c>
      <c r="H66" s="543" t="s">
        <v>739</v>
      </c>
      <c r="I66" s="544" t="s">
        <v>740</v>
      </c>
    </row>
    <row r="67" spans="1:9" s="245" customFormat="1" ht="14.4" outlineLevel="1" x14ac:dyDescent="0.55000000000000004">
      <c r="A67" s="263"/>
      <c r="B67" s="545" t="s">
        <v>297</v>
      </c>
      <c r="C67" s="1568">
        <f>'2.1'!R383</f>
        <v>7427744.5292312363</v>
      </c>
      <c r="D67" s="1568">
        <f>'2.1'!S383</f>
        <v>7523258.2737634387</v>
      </c>
      <c r="E67" s="1568">
        <f>'2.1'!T383</f>
        <v>7613993.2578910934</v>
      </c>
      <c r="F67" s="1568">
        <f>'2.1'!U383</f>
        <v>7718304.2201466244</v>
      </c>
      <c r="G67" s="1568">
        <f>'2.1'!V383</f>
        <v>7836679.673893339</v>
      </c>
      <c r="H67" s="1568">
        <f>'2.1'!W383</f>
        <v>7932656.6941127935</v>
      </c>
      <c r="I67" s="1568">
        <f>'2.1'!X383</f>
        <v>8019524.2410229351</v>
      </c>
    </row>
    <row r="68" spans="1:9" s="245" customFormat="1" ht="14.4" outlineLevel="1" x14ac:dyDescent="0.55000000000000004">
      <c r="A68" s="263"/>
      <c r="B68" s="546" t="s">
        <v>125</v>
      </c>
      <c r="C68" s="1568">
        <f>'2.1'!R384</f>
        <v>1112290.583291844</v>
      </c>
      <c r="D68" s="1568">
        <f>'2.1'!S384</f>
        <v>1126593.5844518889</v>
      </c>
      <c r="E68" s="1568">
        <f>'2.1'!T384</f>
        <v>1140180.9753513939</v>
      </c>
      <c r="F68" s="1568">
        <f>'2.1'!U384</f>
        <v>1155801.3430948367</v>
      </c>
      <c r="G68" s="1568">
        <f>'2.1'!V384</f>
        <v>1173527.84162709</v>
      </c>
      <c r="H68" s="1568">
        <f>'2.1'!W384</f>
        <v>1187900.2174381304</v>
      </c>
      <c r="I68" s="1568">
        <f>'2.1'!X384</f>
        <v>1200908.4669870434</v>
      </c>
    </row>
    <row r="69" spans="1:9" s="245" customFormat="1" ht="14.4" outlineLevel="1" x14ac:dyDescent="0.55000000000000004">
      <c r="A69" s="263"/>
      <c r="B69" s="546" t="s">
        <v>298</v>
      </c>
      <c r="C69" s="1568">
        <f>'2.1'!R385</f>
        <v>3525775.2195420307</v>
      </c>
      <c r="D69" s="1568">
        <f>'2.1'!S385</f>
        <v>3571113.3423425686</v>
      </c>
      <c r="E69" s="1568">
        <f>'2.1'!T385</f>
        <v>3614183.1002379623</v>
      </c>
      <c r="F69" s="1568">
        <f>'2.1'!U385</f>
        <v>3663697.0548980585</v>
      </c>
      <c r="G69" s="1568">
        <f>'2.1'!V385</f>
        <v>3719887.0920997565</v>
      </c>
      <c r="H69" s="1568">
        <f>'2.1'!W385</f>
        <v>3765445.1209473452</v>
      </c>
      <c r="I69" s="1568">
        <f>'2.1'!X385</f>
        <v>3806679.0975701087</v>
      </c>
    </row>
    <row r="70" spans="1:9" s="245" customFormat="1" ht="14.4" outlineLevel="1" x14ac:dyDescent="0.55000000000000004">
      <c r="A70" s="263"/>
      <c r="B70" s="547" t="s">
        <v>111</v>
      </c>
      <c r="C70" s="1568">
        <f>'2.1'!R386</f>
        <v>628746.5337333054</v>
      </c>
      <c r="D70" s="1568">
        <f>'2.1'!S386</f>
        <v>636831.61737641855</v>
      </c>
      <c r="E70" s="1568">
        <f>'2.1'!T386</f>
        <v>644512.18669784535</v>
      </c>
      <c r="F70" s="1568">
        <f>'2.1'!U386</f>
        <v>653341.94056060223</v>
      </c>
      <c r="G70" s="1568">
        <f>'2.1'!V386</f>
        <v>663362.23082899384</v>
      </c>
      <c r="H70" s="1568">
        <f>'2.1'!W386</f>
        <v>671486.53000804468</v>
      </c>
      <c r="I70" s="1568">
        <f>'2.1'!X386</f>
        <v>678839.72703827685</v>
      </c>
    </row>
    <row r="71" spans="1:9" s="245" customFormat="1" ht="14.7" outlineLevel="1" thickBot="1" x14ac:dyDescent="0.6">
      <c r="A71" s="263"/>
      <c r="B71" s="269" t="s">
        <v>677</v>
      </c>
      <c r="C71" s="1568">
        <f>'2.1'!R387</f>
        <v>0</v>
      </c>
      <c r="D71" s="1568">
        <f>'2.1'!S387</f>
        <v>0</v>
      </c>
      <c r="E71" s="1568">
        <f>'2.1'!T387</f>
        <v>0</v>
      </c>
      <c r="F71" s="1568">
        <f>'2.1'!U387</f>
        <v>0</v>
      </c>
      <c r="G71" s="1568">
        <f>'2.1'!V387</f>
        <v>0</v>
      </c>
      <c r="H71" s="1568">
        <f>'2.1'!W387</f>
        <v>0</v>
      </c>
      <c r="I71" s="1568">
        <f>'2.1'!X387</f>
        <v>0</v>
      </c>
    </row>
    <row r="72" spans="1:9" s="245" customFormat="1" ht="14.7" outlineLevel="1" thickBot="1" x14ac:dyDescent="0.6">
      <c r="A72" s="263"/>
      <c r="B72" s="556" t="s">
        <v>689</v>
      </c>
      <c r="C72" s="1589">
        <f>SUM(C67:C70)</f>
        <v>12694556.865798416</v>
      </c>
      <c r="D72" s="1589">
        <f t="shared" ref="D72:I72" si="4">SUM(D67:D70)</f>
        <v>12857796.817934316</v>
      </c>
      <c r="E72" s="1589">
        <f t="shared" si="4"/>
        <v>13012869.520178296</v>
      </c>
      <c r="F72" s="1589">
        <f t="shared" si="4"/>
        <v>13191144.558700122</v>
      </c>
      <c r="G72" s="1589">
        <f t="shared" si="4"/>
        <v>13393456.838449178</v>
      </c>
      <c r="H72" s="1589">
        <f t="shared" si="4"/>
        <v>13557488.562506314</v>
      </c>
      <c r="I72" s="1589">
        <f t="shared" si="4"/>
        <v>13705951.532618364</v>
      </c>
    </row>
    <row r="73" spans="1:9" s="245" customFormat="1" ht="14.4" x14ac:dyDescent="0.55000000000000004">
      <c r="A73" s="70">
        <f>IF(SUM($C73:$I73)&gt;0,1,0)</f>
        <v>0</v>
      </c>
      <c r="B73" s="15" t="s">
        <v>139</v>
      </c>
      <c r="C73" s="70">
        <f>IF(OR(ISERROR(C72),ROUND(C72-'2.1'!R389,4)&lt;&gt;0),1,0)</f>
        <v>0</v>
      </c>
      <c r="D73" s="70">
        <f>IF(OR(ISERROR(D72),ROUND(D72-'2.1'!S389,4)&lt;&gt;0),1,0)</f>
        <v>0</v>
      </c>
      <c r="E73" s="70">
        <f>IF(OR(ISERROR(E72),ROUND(E72-'2.1'!T389,4)&lt;&gt;0),1,0)</f>
        <v>0</v>
      </c>
      <c r="F73" s="70">
        <f>IF(OR(ISERROR(F72),ROUND(F72-'2.1'!U389,4)&lt;&gt;0),1,0)</f>
        <v>0</v>
      </c>
      <c r="G73" s="70">
        <f>IF(OR(ISERROR(G72),ROUND(G72-'2.1'!V389,4)&lt;&gt;0),1,0)</f>
        <v>0</v>
      </c>
      <c r="H73" s="70">
        <f>IF(OR(ISERROR(H72),ROUND(H72-'2.1'!W389,4)&lt;&gt;0),1,0)</f>
        <v>0</v>
      </c>
      <c r="I73" s="70">
        <f>IF(OR(ISERROR(I72),ROUND(I72-'2.1'!X389,4)&lt;&gt;0),1,0)</f>
        <v>0</v>
      </c>
    </row>
    <row r="74" spans="1:9" s="245" customFormat="1" ht="14.4" x14ac:dyDescent="0.55000000000000004">
      <c r="A74" s="263"/>
      <c r="B74" s="809"/>
      <c r="C74" s="809"/>
    </row>
    <row r="75" spans="1:9" x14ac:dyDescent="0.35">
      <c r="B75" s="505"/>
      <c r="C75" s="505"/>
    </row>
  </sheetData>
  <mergeCells count="12">
    <mergeCell ref="B9:B10"/>
    <mergeCell ref="C9:I9"/>
    <mergeCell ref="B21:B22"/>
    <mergeCell ref="C21:D21"/>
    <mergeCell ref="B33:B34"/>
    <mergeCell ref="C33:I33"/>
    <mergeCell ref="B43:B44"/>
    <mergeCell ref="C43:I43"/>
    <mergeCell ref="B53:B54"/>
    <mergeCell ref="C53:I53"/>
    <mergeCell ref="B65:B66"/>
    <mergeCell ref="C65:I65"/>
  </mergeCells>
  <conditionalFormatting sqref="G11:G17">
    <cfRule type="expression" dxfId="861" priority="6">
      <formula>(dms_FRCPlength_Num)&lt;3</formula>
    </cfRule>
  </conditionalFormatting>
  <conditionalFormatting sqref="H11:H17">
    <cfRule type="expression" dxfId="860" priority="5">
      <formula>(dms_FRCPlength_Num)&lt;4</formula>
    </cfRule>
  </conditionalFormatting>
  <conditionalFormatting sqref="I11:I17">
    <cfRule type="expression" dxfId="859" priority="4">
      <formula>(dms_FRCPlength_Num)&lt;5</formula>
    </cfRule>
  </conditionalFormatting>
  <conditionalFormatting sqref="G55:G60">
    <cfRule type="expression" dxfId="858" priority="3">
      <formula>(dms_FRCPlength_Num)&lt;3</formula>
    </cfRule>
  </conditionalFormatting>
  <conditionalFormatting sqref="H55:H60">
    <cfRule type="expression" dxfId="857" priority="2">
      <formula>(dms_FRCPlength_Num)&lt;4</formula>
    </cfRule>
  </conditionalFormatting>
  <conditionalFormatting sqref="I55:I60">
    <cfRule type="expression" dxfId="856" priority="1">
      <formula>(dms_FRCPlength_Num)&lt;5</formula>
    </cfRule>
  </conditionalFormatting>
  <dataValidations count="1">
    <dataValidation allowBlank="1" showInputMessage="1" showErrorMessage="1" sqref="C51:I51 C63:I63 C11:I17 C19:I29 C31:D39 E30:I39 C41:I49 C55:I61 C67:I72 D74:I74" xr:uid="{00000000-0002-0000-1900-000000000000}"/>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sheetPr>
  <dimension ref="A1:J531"/>
  <sheetViews>
    <sheetView showGridLines="0" zoomScale="80" zoomScaleNormal="80" workbookViewId="0"/>
  </sheetViews>
  <sheetFormatPr defaultRowHeight="10.199999999999999" outlineLevelRow="2" x14ac:dyDescent="0.35"/>
  <cols>
    <col min="1" max="1" width="19.46484375" customWidth="1"/>
    <col min="2" max="2" width="71.33203125" customWidth="1"/>
    <col min="3" max="3" width="124.33203125" customWidth="1"/>
    <col min="4" max="10" width="21.796875" customWidth="1"/>
  </cols>
  <sheetData>
    <row r="1" spans="1:10" s="270" customFormat="1" ht="30" customHeight="1" x14ac:dyDescent="0.35">
      <c r="A1" s="70">
        <f>IF(SUM($A11:$A1000)&gt;0,1,0)</f>
        <v>0</v>
      </c>
      <c r="B1" s="243" t="s">
        <v>730</v>
      </c>
      <c r="C1" s="243"/>
      <c r="D1" s="243"/>
      <c r="E1" s="243"/>
      <c r="F1" s="243"/>
      <c r="G1" s="243"/>
      <c r="H1" s="243"/>
      <c r="I1" s="243"/>
      <c r="J1" s="243"/>
    </row>
    <row r="2" spans="1:10" s="270" customFormat="1" ht="30" customHeight="1" x14ac:dyDescent="0.55000000000000004">
      <c r="A2" s="242"/>
      <c r="B2" s="246" t="s">
        <v>731</v>
      </c>
      <c r="C2" s="271"/>
      <c r="D2" s="271"/>
      <c r="E2" s="271"/>
      <c r="F2" s="271"/>
      <c r="G2" s="271"/>
      <c r="H2" s="271"/>
      <c r="I2" s="271"/>
      <c r="J2" s="271"/>
    </row>
    <row r="3" spans="1:10" s="270" customFormat="1" ht="30" customHeight="1" x14ac:dyDescent="0.55000000000000004">
      <c r="A3" s="242"/>
      <c r="B3" s="247" t="s">
        <v>732</v>
      </c>
      <c r="C3" s="243"/>
      <c r="D3" s="243"/>
      <c r="E3" s="243"/>
      <c r="F3" s="243"/>
      <c r="G3" s="243"/>
      <c r="H3" s="243"/>
      <c r="I3" s="243"/>
      <c r="J3" s="243"/>
    </row>
    <row r="4" spans="1:10" s="270" customFormat="1" ht="30" customHeight="1" x14ac:dyDescent="0.55000000000000004">
      <c r="A4" s="242"/>
      <c r="B4" s="272" t="s">
        <v>690</v>
      </c>
      <c r="C4" s="272"/>
      <c r="D4" s="272"/>
      <c r="E4" s="272"/>
      <c r="F4" s="272"/>
      <c r="G4" s="272"/>
      <c r="H4" s="272"/>
      <c r="I4" s="272"/>
      <c r="J4" s="272"/>
    </row>
    <row r="5" spans="1:10" s="270" customFormat="1" ht="14.4" x14ac:dyDescent="0.55000000000000004">
      <c r="A5" s="242"/>
      <c r="B5" s="273"/>
      <c r="C5" s="273"/>
      <c r="D5" s="274"/>
      <c r="E5" s="274"/>
      <c r="F5" s="274"/>
      <c r="G5" s="274"/>
      <c r="H5" s="274"/>
      <c r="I5" s="274"/>
      <c r="J5" s="274"/>
    </row>
    <row r="6" spans="1:10" s="270" customFormat="1" ht="44.25" customHeight="1" x14ac:dyDescent="0.55000000000000004">
      <c r="A6" s="242"/>
      <c r="B6" s="275" t="s">
        <v>691</v>
      </c>
      <c r="C6" s="236"/>
      <c r="D6" s="274"/>
      <c r="E6" s="274"/>
      <c r="F6" s="274"/>
      <c r="G6" s="274"/>
      <c r="H6" s="274"/>
      <c r="I6" s="274"/>
      <c r="J6" s="274"/>
    </row>
    <row r="7" spans="1:10" s="270" customFormat="1" ht="14.4" x14ac:dyDescent="0.55000000000000004">
      <c r="A7" s="242"/>
      <c r="B7" s="273"/>
      <c r="C7" s="273"/>
      <c r="D7" s="274"/>
      <c r="E7" s="274"/>
      <c r="F7" s="274"/>
      <c r="G7" s="274"/>
      <c r="H7" s="274"/>
      <c r="I7" s="274"/>
      <c r="J7" s="274"/>
    </row>
    <row r="8" spans="1:10" s="270" customFormat="1" ht="21" customHeight="1" thickBot="1" x14ac:dyDescent="0.6">
      <c r="A8" s="242"/>
      <c r="B8" s="276" t="s">
        <v>316</v>
      </c>
      <c r="C8" s="277"/>
      <c r="D8" s="277"/>
      <c r="E8" s="277"/>
      <c r="F8" s="277"/>
      <c r="G8" s="277"/>
      <c r="H8" s="277"/>
      <c r="I8" s="277"/>
      <c r="J8" s="277"/>
    </row>
    <row r="9" spans="1:10" s="236" customFormat="1" ht="21" customHeight="1" thickBot="1" x14ac:dyDescent="0.75">
      <c r="B9" s="278" t="s">
        <v>692</v>
      </c>
      <c r="C9" s="279"/>
      <c r="D9" s="279"/>
      <c r="E9" s="279"/>
      <c r="F9" s="279"/>
      <c r="G9" s="279"/>
      <c r="H9" s="279"/>
      <c r="I9" s="279"/>
      <c r="J9" s="280"/>
    </row>
    <row r="10" spans="1:10" s="270" customFormat="1" ht="39.75" customHeight="1" outlineLevel="1" thickBot="1" x14ac:dyDescent="0.6">
      <c r="A10" s="242"/>
      <c r="B10" s="281"/>
      <c r="C10" s="282"/>
      <c r="D10" s="2153" t="s">
        <v>742</v>
      </c>
      <c r="E10" s="2154"/>
      <c r="F10" s="2154"/>
      <c r="G10" s="2154"/>
      <c r="H10" s="2154"/>
      <c r="I10" s="2154"/>
      <c r="J10" s="2155"/>
    </row>
    <row r="11" spans="1:10" s="236" customFormat="1" ht="14.7" outlineLevel="1" thickBot="1" x14ac:dyDescent="0.6">
      <c r="A11" s="242"/>
      <c r="B11" s="283" t="s">
        <v>693</v>
      </c>
      <c r="C11" s="284" t="s">
        <v>694</v>
      </c>
      <c r="D11" s="285" t="s">
        <v>734</v>
      </c>
      <c r="E11" s="286" t="s">
        <v>735</v>
      </c>
      <c r="F11" s="287" t="s">
        <v>736</v>
      </c>
      <c r="G11" s="287" t="s">
        <v>737</v>
      </c>
      <c r="H11" s="287" t="s">
        <v>738</v>
      </c>
      <c r="I11" s="287" t="s">
        <v>739</v>
      </c>
      <c r="J11" s="288" t="s">
        <v>740</v>
      </c>
    </row>
    <row r="12" spans="1:10" s="236" customFormat="1" ht="33.75" customHeight="1" outlineLevel="1" x14ac:dyDescent="0.55000000000000004">
      <c r="A12" s="242"/>
      <c r="B12" s="2152" t="s">
        <v>695</v>
      </c>
      <c r="C12" s="289" t="s">
        <v>320</v>
      </c>
      <c r="D12" s="1605">
        <f>'2.2'!R343</f>
        <v>0</v>
      </c>
      <c r="E12" s="1564">
        <f>'2.2'!S343</f>
        <v>0</v>
      </c>
      <c r="F12" s="1565">
        <f>'2.2'!T343</f>
        <v>0</v>
      </c>
      <c r="G12" s="1566">
        <f>'2.2'!U343</f>
        <v>0</v>
      </c>
      <c r="H12" s="1566">
        <f>'2.2'!V343</f>
        <v>0</v>
      </c>
      <c r="I12" s="1566">
        <f>'2.2'!W343</f>
        <v>0</v>
      </c>
      <c r="J12" s="1567">
        <f>'2.2'!X343</f>
        <v>0</v>
      </c>
    </row>
    <row r="13" spans="1:10" s="236" customFormat="1" ht="15" outlineLevel="2" x14ac:dyDescent="0.55000000000000004">
      <c r="A13" s="242"/>
      <c r="B13" s="2147"/>
      <c r="C13" s="289" t="s">
        <v>321</v>
      </c>
      <c r="D13" s="1568">
        <f>'2.2'!R344</f>
        <v>0</v>
      </c>
      <c r="E13" s="1569">
        <f>'2.2'!S344</f>
        <v>0</v>
      </c>
      <c r="F13" s="1570">
        <f>'2.2'!T344</f>
        <v>0</v>
      </c>
      <c r="G13" s="1566">
        <f>'2.2'!U344</f>
        <v>0</v>
      </c>
      <c r="H13" s="1566">
        <f>'2.2'!V344</f>
        <v>0</v>
      </c>
      <c r="I13" s="1566">
        <f>'2.2'!W344</f>
        <v>0</v>
      </c>
      <c r="J13" s="1567">
        <f>'2.2'!X344</f>
        <v>0</v>
      </c>
    </row>
    <row r="14" spans="1:10" s="236" customFormat="1" ht="15" outlineLevel="2" x14ac:dyDescent="0.55000000000000004">
      <c r="A14" s="242"/>
      <c r="B14" s="2147"/>
      <c r="C14" s="289" t="s">
        <v>322</v>
      </c>
      <c r="D14" s="1568">
        <f>'2.2'!R345</f>
        <v>0</v>
      </c>
      <c r="E14" s="1569">
        <f>'2.2'!S345</f>
        <v>0</v>
      </c>
      <c r="F14" s="1570">
        <f>'2.2'!T345</f>
        <v>0</v>
      </c>
      <c r="G14" s="1566">
        <f>'2.2'!U345</f>
        <v>0</v>
      </c>
      <c r="H14" s="1566">
        <f>'2.2'!V345</f>
        <v>0</v>
      </c>
      <c r="I14" s="1566">
        <f>'2.2'!W345</f>
        <v>0</v>
      </c>
      <c r="J14" s="1567">
        <f>'2.2'!X345</f>
        <v>0</v>
      </c>
    </row>
    <row r="15" spans="1:10" s="236" customFormat="1" ht="15" outlineLevel="2" x14ac:dyDescent="0.55000000000000004">
      <c r="A15" s="242"/>
      <c r="B15" s="2147"/>
      <c r="C15" s="289" t="s">
        <v>323</v>
      </c>
      <c r="D15" s="1568">
        <f>'2.2'!R346</f>
        <v>0</v>
      </c>
      <c r="E15" s="1569">
        <f>'2.2'!S346</f>
        <v>0</v>
      </c>
      <c r="F15" s="1570">
        <f>'2.2'!T346</f>
        <v>0</v>
      </c>
      <c r="G15" s="1566">
        <f>'2.2'!U346</f>
        <v>0</v>
      </c>
      <c r="H15" s="1566">
        <f>'2.2'!V346</f>
        <v>0</v>
      </c>
      <c r="I15" s="1566">
        <f>'2.2'!W346</f>
        <v>0</v>
      </c>
      <c r="J15" s="1567">
        <f>'2.2'!X346</f>
        <v>0</v>
      </c>
    </row>
    <row r="16" spans="1:10" s="236" customFormat="1" ht="15" outlineLevel="2" x14ac:dyDescent="0.55000000000000004">
      <c r="A16" s="242"/>
      <c r="B16" s="2147"/>
      <c r="C16" s="289" t="s">
        <v>324</v>
      </c>
      <c r="D16" s="1568">
        <f>'2.2'!R347</f>
        <v>0</v>
      </c>
      <c r="E16" s="1569">
        <f>'2.2'!S347</f>
        <v>0</v>
      </c>
      <c r="F16" s="1570">
        <f>'2.2'!T347</f>
        <v>0</v>
      </c>
      <c r="G16" s="1566">
        <f>'2.2'!U347</f>
        <v>0</v>
      </c>
      <c r="H16" s="1566">
        <f>'2.2'!V347</f>
        <v>0</v>
      </c>
      <c r="I16" s="1566">
        <f>'2.2'!W347</f>
        <v>0</v>
      </c>
      <c r="J16" s="1567">
        <f>'2.2'!X347</f>
        <v>0</v>
      </c>
    </row>
    <row r="17" spans="1:10" s="236" customFormat="1" ht="15" outlineLevel="2" x14ac:dyDescent="0.55000000000000004">
      <c r="A17" s="242"/>
      <c r="B17" s="2147"/>
      <c r="C17" s="289" t="s">
        <v>325</v>
      </c>
      <c r="D17" s="1568">
        <f>'2.2'!R348</f>
        <v>0</v>
      </c>
      <c r="E17" s="1569">
        <f>'2.2'!S348</f>
        <v>0</v>
      </c>
      <c r="F17" s="1570">
        <f>'2.2'!T348</f>
        <v>0</v>
      </c>
      <c r="G17" s="1566">
        <f>'2.2'!U348</f>
        <v>0</v>
      </c>
      <c r="H17" s="1566">
        <f>'2.2'!V348</f>
        <v>0</v>
      </c>
      <c r="I17" s="1566">
        <f>'2.2'!W348</f>
        <v>0</v>
      </c>
      <c r="J17" s="1567">
        <f>'2.2'!X348</f>
        <v>0</v>
      </c>
    </row>
    <row r="18" spans="1:10" s="236" customFormat="1" ht="15" outlineLevel="2" x14ac:dyDescent="0.55000000000000004">
      <c r="A18" s="242"/>
      <c r="B18" s="2147"/>
      <c r="C18" s="289" t="s">
        <v>326</v>
      </c>
      <c r="D18" s="1568">
        <f>'2.2'!R349</f>
        <v>0</v>
      </c>
      <c r="E18" s="1569">
        <f>'2.2'!S349</f>
        <v>0</v>
      </c>
      <c r="F18" s="1570">
        <f>'2.2'!T349</f>
        <v>0</v>
      </c>
      <c r="G18" s="1566">
        <f>'2.2'!U349</f>
        <v>0</v>
      </c>
      <c r="H18" s="1566">
        <f>'2.2'!V349</f>
        <v>0</v>
      </c>
      <c r="I18" s="1566">
        <f>'2.2'!W349</f>
        <v>0</v>
      </c>
      <c r="J18" s="1567">
        <f>'2.2'!X349</f>
        <v>0</v>
      </c>
    </row>
    <row r="19" spans="1:10" s="236" customFormat="1" ht="15" outlineLevel="2" x14ac:dyDescent="0.55000000000000004">
      <c r="A19" s="242"/>
      <c r="B19" s="2147"/>
      <c r="C19" s="289" t="s">
        <v>327</v>
      </c>
      <c r="D19" s="1568">
        <f>'2.2'!R350</f>
        <v>0</v>
      </c>
      <c r="E19" s="1569">
        <f>'2.2'!S350</f>
        <v>0</v>
      </c>
      <c r="F19" s="1570">
        <f>'2.2'!T350</f>
        <v>0</v>
      </c>
      <c r="G19" s="1566">
        <f>'2.2'!U350</f>
        <v>0</v>
      </c>
      <c r="H19" s="1566">
        <f>'2.2'!V350</f>
        <v>0</v>
      </c>
      <c r="I19" s="1566">
        <f>'2.2'!W350</f>
        <v>0</v>
      </c>
      <c r="J19" s="1567">
        <f>'2.2'!X350</f>
        <v>0</v>
      </c>
    </row>
    <row r="20" spans="1:10" s="236" customFormat="1" ht="15" outlineLevel="2" x14ac:dyDescent="0.55000000000000004">
      <c r="A20" s="242"/>
      <c r="B20" s="2147"/>
      <c r="C20" s="289" t="s">
        <v>328</v>
      </c>
      <c r="D20" s="1568">
        <f>'2.2'!R351</f>
        <v>0</v>
      </c>
      <c r="E20" s="1569">
        <f>'2.2'!S351</f>
        <v>0</v>
      </c>
      <c r="F20" s="1570">
        <f>'2.2'!T351</f>
        <v>0</v>
      </c>
      <c r="G20" s="1566">
        <f>'2.2'!U351</f>
        <v>0</v>
      </c>
      <c r="H20" s="1566">
        <f>'2.2'!V351</f>
        <v>0</v>
      </c>
      <c r="I20" s="1566">
        <f>'2.2'!W351</f>
        <v>0</v>
      </c>
      <c r="J20" s="1567">
        <f>'2.2'!X351</f>
        <v>0</v>
      </c>
    </row>
    <row r="21" spans="1:10" s="236" customFormat="1" ht="15" outlineLevel="2" x14ac:dyDescent="0.55000000000000004">
      <c r="A21" s="242"/>
      <c r="B21" s="2147"/>
      <c r="C21" s="289" t="s">
        <v>329</v>
      </c>
      <c r="D21" s="1568">
        <f>'2.2'!R352</f>
        <v>0</v>
      </c>
      <c r="E21" s="1569">
        <f>'2.2'!S352</f>
        <v>0</v>
      </c>
      <c r="F21" s="1570">
        <f>'2.2'!T352</f>
        <v>0</v>
      </c>
      <c r="G21" s="1566">
        <f>'2.2'!U352</f>
        <v>0</v>
      </c>
      <c r="H21" s="1566">
        <f>'2.2'!V352</f>
        <v>0</v>
      </c>
      <c r="I21" s="1566">
        <f>'2.2'!W352</f>
        <v>0</v>
      </c>
      <c r="J21" s="1567">
        <f>'2.2'!X352</f>
        <v>0</v>
      </c>
    </row>
    <row r="22" spans="1:10" s="236" customFormat="1" ht="15" outlineLevel="2" x14ac:dyDescent="0.55000000000000004">
      <c r="A22" s="242"/>
      <c r="B22" s="2147"/>
      <c r="C22" s="289" t="s">
        <v>330</v>
      </c>
      <c r="D22" s="1568">
        <f>'2.2'!R353</f>
        <v>0</v>
      </c>
      <c r="E22" s="1569">
        <f>'2.2'!S353</f>
        <v>0</v>
      </c>
      <c r="F22" s="1570">
        <f>'2.2'!T353</f>
        <v>0</v>
      </c>
      <c r="G22" s="1566">
        <f>'2.2'!U353</f>
        <v>0</v>
      </c>
      <c r="H22" s="1566">
        <f>'2.2'!V353</f>
        <v>0</v>
      </c>
      <c r="I22" s="1566">
        <f>'2.2'!W353</f>
        <v>0</v>
      </c>
      <c r="J22" s="1567">
        <f>'2.2'!X353</f>
        <v>0</v>
      </c>
    </row>
    <row r="23" spans="1:10" s="236" customFormat="1" ht="15" outlineLevel="2" x14ac:dyDescent="0.55000000000000004">
      <c r="A23" s="242"/>
      <c r="B23" s="2147"/>
      <c r="C23" s="289" t="s">
        <v>331</v>
      </c>
      <c r="D23" s="1568">
        <f>'2.2'!R354</f>
        <v>0</v>
      </c>
      <c r="E23" s="1569">
        <f>'2.2'!S354</f>
        <v>0</v>
      </c>
      <c r="F23" s="1570">
        <f>'2.2'!T354</f>
        <v>0</v>
      </c>
      <c r="G23" s="1566">
        <f>'2.2'!U354</f>
        <v>0</v>
      </c>
      <c r="H23" s="1566">
        <f>'2.2'!V354</f>
        <v>0</v>
      </c>
      <c r="I23" s="1566">
        <f>'2.2'!W354</f>
        <v>0</v>
      </c>
      <c r="J23" s="1567">
        <f>'2.2'!X354</f>
        <v>0</v>
      </c>
    </row>
    <row r="24" spans="1:10" s="236" customFormat="1" ht="15" outlineLevel="2" x14ac:dyDescent="0.55000000000000004">
      <c r="A24" s="242"/>
      <c r="B24" s="2147"/>
      <c r="C24" s="289" t="s">
        <v>332</v>
      </c>
      <c r="D24" s="1568">
        <f>'2.2'!R355</f>
        <v>0</v>
      </c>
      <c r="E24" s="1569">
        <f>'2.2'!S355</f>
        <v>0</v>
      </c>
      <c r="F24" s="1570">
        <f>'2.2'!T355</f>
        <v>0</v>
      </c>
      <c r="G24" s="1566">
        <f>'2.2'!U355</f>
        <v>0</v>
      </c>
      <c r="H24" s="1566">
        <f>'2.2'!V355</f>
        <v>0</v>
      </c>
      <c r="I24" s="1566">
        <f>'2.2'!W355</f>
        <v>0</v>
      </c>
      <c r="J24" s="1567">
        <f>'2.2'!X355</f>
        <v>0</v>
      </c>
    </row>
    <row r="25" spans="1:10" s="236" customFormat="1" ht="15" outlineLevel="2" x14ac:dyDescent="0.55000000000000004">
      <c r="A25" s="242"/>
      <c r="B25" s="2147"/>
      <c r="C25" s="289" t="s">
        <v>333</v>
      </c>
      <c r="D25" s="1568">
        <f>'2.2'!R356</f>
        <v>0</v>
      </c>
      <c r="E25" s="1569">
        <f>'2.2'!S356</f>
        <v>0</v>
      </c>
      <c r="F25" s="1570">
        <f>'2.2'!T356</f>
        <v>0</v>
      </c>
      <c r="G25" s="1566">
        <f>'2.2'!U356</f>
        <v>0</v>
      </c>
      <c r="H25" s="1566">
        <f>'2.2'!V356</f>
        <v>0</v>
      </c>
      <c r="I25" s="1566">
        <f>'2.2'!W356</f>
        <v>0</v>
      </c>
      <c r="J25" s="1567">
        <f>'2.2'!X356</f>
        <v>0</v>
      </c>
    </row>
    <row r="26" spans="1:10" s="236" customFormat="1" ht="15" outlineLevel="2" x14ac:dyDescent="0.55000000000000004">
      <c r="A26" s="242"/>
      <c r="B26" s="2147"/>
      <c r="C26" s="289" t="s">
        <v>334</v>
      </c>
      <c r="D26" s="1568">
        <f>'2.2'!R357</f>
        <v>0</v>
      </c>
      <c r="E26" s="1569">
        <f>'2.2'!S357</f>
        <v>0</v>
      </c>
      <c r="F26" s="1570">
        <f>'2.2'!T357</f>
        <v>0</v>
      </c>
      <c r="G26" s="1566">
        <f>'2.2'!U357</f>
        <v>0</v>
      </c>
      <c r="H26" s="1566">
        <f>'2.2'!V357</f>
        <v>0</v>
      </c>
      <c r="I26" s="1566">
        <f>'2.2'!W357</f>
        <v>0</v>
      </c>
      <c r="J26" s="1567">
        <f>'2.2'!X357</f>
        <v>0</v>
      </c>
    </row>
    <row r="27" spans="1:10" s="236" customFormat="1" ht="15" outlineLevel="2" x14ac:dyDescent="0.55000000000000004">
      <c r="A27" s="242"/>
      <c r="B27" s="2147"/>
      <c r="C27" s="289" t="s">
        <v>335</v>
      </c>
      <c r="D27" s="1568">
        <f>'2.2'!R358</f>
        <v>0</v>
      </c>
      <c r="E27" s="1569">
        <f>'2.2'!S358</f>
        <v>0</v>
      </c>
      <c r="F27" s="1570">
        <f>'2.2'!T358</f>
        <v>0</v>
      </c>
      <c r="G27" s="1566">
        <f>'2.2'!U358</f>
        <v>0</v>
      </c>
      <c r="H27" s="1566">
        <f>'2.2'!V358</f>
        <v>0</v>
      </c>
      <c r="I27" s="1566">
        <f>'2.2'!W358</f>
        <v>0</v>
      </c>
      <c r="J27" s="1567">
        <f>'2.2'!X358</f>
        <v>0</v>
      </c>
    </row>
    <row r="28" spans="1:10" s="236" customFormat="1" ht="15" outlineLevel="2" x14ac:dyDescent="0.55000000000000004">
      <c r="A28" s="242"/>
      <c r="B28" s="2147"/>
      <c r="C28" s="289" t="s">
        <v>336</v>
      </c>
      <c r="D28" s="1568">
        <f>'2.2'!R359</f>
        <v>0</v>
      </c>
      <c r="E28" s="1569">
        <f>'2.2'!S359</f>
        <v>0</v>
      </c>
      <c r="F28" s="1570">
        <f>'2.2'!T359</f>
        <v>0</v>
      </c>
      <c r="G28" s="1566">
        <f>'2.2'!U359</f>
        <v>0</v>
      </c>
      <c r="H28" s="1566">
        <f>'2.2'!V359</f>
        <v>0</v>
      </c>
      <c r="I28" s="1566">
        <f>'2.2'!W359</f>
        <v>0</v>
      </c>
      <c r="J28" s="1567">
        <f>'2.2'!X359</f>
        <v>0</v>
      </c>
    </row>
    <row r="29" spans="1:10" s="236" customFormat="1" ht="15" outlineLevel="2" x14ac:dyDescent="0.55000000000000004">
      <c r="A29" s="242"/>
      <c r="B29" s="2147"/>
      <c r="C29" s="289" t="s">
        <v>337</v>
      </c>
      <c r="D29" s="1568">
        <f>'2.2'!R360</f>
        <v>0</v>
      </c>
      <c r="E29" s="1569">
        <f>'2.2'!S360</f>
        <v>0</v>
      </c>
      <c r="F29" s="1570">
        <f>'2.2'!T360</f>
        <v>0</v>
      </c>
      <c r="G29" s="1566">
        <f>'2.2'!U360</f>
        <v>0</v>
      </c>
      <c r="H29" s="1566">
        <f>'2.2'!V360</f>
        <v>0</v>
      </c>
      <c r="I29" s="1566">
        <f>'2.2'!W360</f>
        <v>0</v>
      </c>
      <c r="J29" s="1567">
        <f>'2.2'!X360</f>
        <v>0</v>
      </c>
    </row>
    <row r="30" spans="1:10" s="236" customFormat="1" ht="15" outlineLevel="2" x14ac:dyDescent="0.55000000000000004">
      <c r="A30" s="242"/>
      <c r="B30" s="2147"/>
      <c r="C30" s="289" t="s">
        <v>338</v>
      </c>
      <c r="D30" s="1568">
        <f>'2.2'!R361</f>
        <v>93897.986710489989</v>
      </c>
      <c r="E30" s="1569">
        <f>'2.2'!S361</f>
        <v>205844.99229793399</v>
      </c>
      <c r="F30" s="1570">
        <f>'2.2'!T361</f>
        <v>207308.25330584875</v>
      </c>
      <c r="G30" s="1566">
        <f>'2.2'!U361</f>
        <v>104281.91883800132</v>
      </c>
      <c r="H30" s="1566">
        <f>'2.2'!V361</f>
        <v>105085.05015242389</v>
      </c>
      <c r="I30" s="1566">
        <f>'2.2'!W361</f>
        <v>53036.012140638122</v>
      </c>
      <c r="J30" s="1567">
        <f>'2.2'!X361</f>
        <v>53430.034021402178</v>
      </c>
    </row>
    <row r="31" spans="1:10" s="236" customFormat="1" ht="15" outlineLevel="2" x14ac:dyDescent="0.55000000000000004">
      <c r="A31" s="242"/>
      <c r="B31" s="2147"/>
      <c r="C31" s="289" t="s">
        <v>339</v>
      </c>
      <c r="D31" s="1568">
        <f>'2.2'!R362</f>
        <v>281693.96013146994</v>
      </c>
      <c r="E31" s="1569">
        <f>'2.2'!S362</f>
        <v>617534.97689380206</v>
      </c>
      <c r="F31" s="1570">
        <f>'2.2'!T362</f>
        <v>414616.50661169749</v>
      </c>
      <c r="G31" s="1566">
        <f>'2.2'!U362</f>
        <v>312845.75651400397</v>
      </c>
      <c r="H31" s="1566">
        <f>'2.2'!V362</f>
        <v>315255.15045727167</v>
      </c>
      <c r="I31" s="1566">
        <f>'2.2'!W362</f>
        <v>159108.03642191438</v>
      </c>
      <c r="J31" s="1567">
        <f>'2.2'!X362</f>
        <v>160290.10206420653</v>
      </c>
    </row>
    <row r="32" spans="1:10" s="236" customFormat="1" ht="15" outlineLevel="2" x14ac:dyDescent="0.55000000000000004">
      <c r="A32" s="242"/>
      <c r="B32" s="2147"/>
      <c r="C32" s="289" t="s">
        <v>340</v>
      </c>
      <c r="D32" s="1568">
        <f>'2.2'!R363</f>
        <v>134566.64961515999</v>
      </c>
      <c r="E32" s="1569">
        <f>'2.2'!S363</f>
        <v>609404.09969803353</v>
      </c>
      <c r="F32" s="1570">
        <f>'2.2'!T363</f>
        <v>1865125.5533730693</v>
      </c>
      <c r="G32" s="1566">
        <f>'2.2'!U363</f>
        <v>1064870.7105822081</v>
      </c>
      <c r="H32" s="1566">
        <f>'2.2'!V363</f>
        <v>373151.18929824326</v>
      </c>
      <c r="I32" s="1566">
        <f>'2.2'!W363</f>
        <v>117502.87407790424</v>
      </c>
      <c r="J32" s="1567">
        <f>'2.2'!X363</f>
        <v>107154.42886488313</v>
      </c>
    </row>
    <row r="33" spans="1:10" s="236" customFormat="1" ht="15" outlineLevel="2" x14ac:dyDescent="0.55000000000000004">
      <c r="A33" s="242"/>
      <c r="B33" s="2147"/>
      <c r="C33" s="289" t="s">
        <v>341</v>
      </c>
      <c r="D33" s="1568">
        <f>'2.2'!R364</f>
        <v>0</v>
      </c>
      <c r="E33" s="1569">
        <f>'2.2'!S364</f>
        <v>0</v>
      </c>
      <c r="F33" s="1570">
        <f>'2.2'!T364</f>
        <v>0</v>
      </c>
      <c r="G33" s="1566">
        <f>'2.2'!U364</f>
        <v>0</v>
      </c>
      <c r="H33" s="1566">
        <f>'2.2'!V364</f>
        <v>0</v>
      </c>
      <c r="I33" s="1566">
        <f>'2.2'!W364</f>
        <v>0</v>
      </c>
      <c r="J33" s="1567">
        <f>'2.2'!X364</f>
        <v>0</v>
      </c>
    </row>
    <row r="34" spans="1:10" s="236" customFormat="1" ht="15" outlineLevel="2" x14ac:dyDescent="0.55000000000000004">
      <c r="A34" s="242"/>
      <c r="B34" s="2147"/>
      <c r="C34" s="289" t="s">
        <v>342</v>
      </c>
      <c r="D34" s="1568">
        <f>'2.2'!R365</f>
        <v>0</v>
      </c>
      <c r="E34" s="1569">
        <f>'2.2'!S365</f>
        <v>0</v>
      </c>
      <c r="F34" s="1570">
        <f>'2.2'!T365</f>
        <v>0</v>
      </c>
      <c r="G34" s="1566">
        <f>'2.2'!U365</f>
        <v>0</v>
      </c>
      <c r="H34" s="1566">
        <f>'2.2'!V365</f>
        <v>0</v>
      </c>
      <c r="I34" s="1566">
        <f>'2.2'!W365</f>
        <v>0</v>
      </c>
      <c r="J34" s="1567">
        <f>'2.2'!X365</f>
        <v>0</v>
      </c>
    </row>
    <row r="35" spans="1:10" s="236" customFormat="1" ht="15" outlineLevel="2" x14ac:dyDescent="0.55000000000000004">
      <c r="A35" s="242"/>
      <c r="B35" s="2147"/>
      <c r="C35" s="289" t="s">
        <v>343</v>
      </c>
      <c r="D35" s="1568">
        <f>'2.2'!R366</f>
        <v>0</v>
      </c>
      <c r="E35" s="1569">
        <f>'2.2'!S366</f>
        <v>0</v>
      </c>
      <c r="F35" s="1570">
        <f>'2.2'!T366</f>
        <v>0</v>
      </c>
      <c r="G35" s="1566">
        <f>'2.2'!U366</f>
        <v>0</v>
      </c>
      <c r="H35" s="1566">
        <f>'2.2'!V366</f>
        <v>0</v>
      </c>
      <c r="I35" s="1566">
        <f>'2.2'!W366</f>
        <v>0</v>
      </c>
      <c r="J35" s="1567">
        <f>'2.2'!X366</f>
        <v>0</v>
      </c>
    </row>
    <row r="36" spans="1:10" s="236" customFormat="1" ht="15" outlineLevel="2" x14ac:dyDescent="0.55000000000000004">
      <c r="A36" s="242"/>
      <c r="B36" s="2148"/>
      <c r="C36" s="293" t="s">
        <v>115</v>
      </c>
      <c r="D36" s="1573">
        <f>'2.2'!R367</f>
        <v>0</v>
      </c>
      <c r="E36" s="1574">
        <f>'2.2'!S367</f>
        <v>0</v>
      </c>
      <c r="F36" s="1575">
        <f>'2.2'!T367</f>
        <v>0</v>
      </c>
      <c r="G36" s="1576">
        <f>'2.2'!U367</f>
        <v>0</v>
      </c>
      <c r="H36" s="1576">
        <f>'2.2'!V367</f>
        <v>0</v>
      </c>
      <c r="I36" s="1576">
        <f>'2.2'!W367</f>
        <v>0</v>
      </c>
      <c r="J36" s="1577">
        <f>'2.2'!X367</f>
        <v>0</v>
      </c>
    </row>
    <row r="37" spans="1:10" s="236" customFormat="1" ht="35.25" customHeight="1" outlineLevel="1" x14ac:dyDescent="0.55000000000000004">
      <c r="A37" s="242"/>
      <c r="B37" s="2149" t="s">
        <v>696</v>
      </c>
      <c r="C37" s="294" t="s">
        <v>345</v>
      </c>
      <c r="D37" s="1568">
        <f>'2.2'!R368</f>
        <v>6942.826199409028</v>
      </c>
      <c r="E37" s="1569">
        <f>'2.2'!S368</f>
        <v>10662.722995180133</v>
      </c>
      <c r="F37" s="1570">
        <f>'2.2'!T368</f>
        <v>242115.61708812916</v>
      </c>
      <c r="G37" s="1566">
        <f>'2.2'!U368</f>
        <v>253955.90773488337</v>
      </c>
      <c r="H37" s="1566">
        <f>'2.2'!V368</f>
        <v>266740.41371852666</v>
      </c>
      <c r="I37" s="1566">
        <f>'2.2'!W368</f>
        <v>281146.9126841001</v>
      </c>
      <c r="J37" s="1567">
        <f>'2.2'!X368</f>
        <v>294832.73263490346</v>
      </c>
    </row>
    <row r="38" spans="1:10" s="236" customFormat="1" ht="15" outlineLevel="2" x14ac:dyDescent="0.55000000000000004">
      <c r="A38" s="242"/>
      <c r="B38" s="2150"/>
      <c r="C38" s="289" t="s">
        <v>346</v>
      </c>
      <c r="D38" s="1568">
        <f>'2.2'!R369</f>
        <v>230599.07747837497</v>
      </c>
      <c r="E38" s="1569">
        <f>'2.2'!S369</f>
        <v>232458.24605595393</v>
      </c>
      <c r="F38" s="1570">
        <f>'2.2'!T369</f>
        <v>452483.94322251173</v>
      </c>
      <c r="G38" s="1566">
        <f>'2.2'!U369</f>
        <v>466126.17476910079</v>
      </c>
      <c r="H38" s="1566">
        <f>'2.2'!V369</f>
        <v>481161.51793757186</v>
      </c>
      <c r="I38" s="1566">
        <f>'2.2'!W369</f>
        <v>497640.38898583571</v>
      </c>
      <c r="J38" s="1567">
        <f>'2.2'!X369</f>
        <v>513735.12265537627</v>
      </c>
    </row>
    <row r="39" spans="1:10" s="236" customFormat="1" ht="15" outlineLevel="2" x14ac:dyDescent="0.55000000000000004">
      <c r="A39" s="242"/>
      <c r="B39" s="2150"/>
      <c r="C39" s="289" t="s">
        <v>347</v>
      </c>
      <c r="D39" s="1568">
        <f>'2.2'!R370</f>
        <v>218689.84506853437</v>
      </c>
      <c r="E39" s="1569">
        <f>'2.2'!S370</f>
        <v>250550.46320420995</v>
      </c>
      <c r="F39" s="1570">
        <f>'2.2'!T370</f>
        <v>673327.78114594868</v>
      </c>
      <c r="G39" s="1566">
        <f>'2.2'!U370</f>
        <v>474518.06883254391</v>
      </c>
      <c r="H39" s="1566">
        <f>'2.2'!V370</f>
        <v>304625.14417816943</v>
      </c>
      <c r="I39" s="1566">
        <f>'2.2'!W370</f>
        <v>269215.98265106138</v>
      </c>
      <c r="J39" s="1567">
        <f>'2.2'!X370</f>
        <v>269867.64556194621</v>
      </c>
    </row>
    <row r="40" spans="1:10" s="236" customFormat="1" ht="15" outlineLevel="2" x14ac:dyDescent="0.55000000000000004">
      <c r="A40" s="242"/>
      <c r="B40" s="2150"/>
      <c r="C40" s="289" t="s">
        <v>348</v>
      </c>
      <c r="D40" s="1568">
        <f>'2.2'!R371</f>
        <v>235736.59789999996</v>
      </c>
      <c r="E40" s="1569">
        <f>'2.2'!S371</f>
        <v>236721.74114262409</v>
      </c>
      <c r="F40" s="1570">
        <f>'2.2'!T371</f>
        <v>0</v>
      </c>
      <c r="G40" s="1566">
        <f>'2.2'!U371</f>
        <v>0</v>
      </c>
      <c r="H40" s="1566">
        <f>'2.2'!V371</f>
        <v>0</v>
      </c>
      <c r="I40" s="1566">
        <f>'2.2'!W371</f>
        <v>0</v>
      </c>
      <c r="J40" s="1567">
        <f>'2.2'!X371</f>
        <v>0</v>
      </c>
    </row>
    <row r="41" spans="1:10" s="236" customFormat="1" ht="15" outlineLevel="2" x14ac:dyDescent="0.55000000000000004">
      <c r="A41" s="242"/>
      <c r="B41" s="2150"/>
      <c r="C41" s="289" t="s">
        <v>349</v>
      </c>
      <c r="D41" s="1568">
        <f>'2.2'!R372</f>
        <v>0</v>
      </c>
      <c r="E41" s="1569">
        <f>'2.2'!S372</f>
        <v>0</v>
      </c>
      <c r="F41" s="1570">
        <f>'2.2'!T372</f>
        <v>394922.2225476419</v>
      </c>
      <c r="G41" s="1566">
        <f>'2.2'!U372</f>
        <v>397314.11077278497</v>
      </c>
      <c r="H41" s="1566">
        <f>'2.2'!V372</f>
        <v>400374.04108073498</v>
      </c>
      <c r="I41" s="1566">
        <f>'2.2'!W372</f>
        <v>404134.41251166252</v>
      </c>
      <c r="J41" s="1567">
        <f>'2.2'!X372</f>
        <v>407136.85924308456</v>
      </c>
    </row>
    <row r="42" spans="1:10" s="236" customFormat="1" ht="15" outlineLevel="2" x14ac:dyDescent="0.55000000000000004">
      <c r="A42" s="242"/>
      <c r="B42" s="2150"/>
      <c r="C42" s="295" t="s">
        <v>350</v>
      </c>
      <c r="D42" s="1568">
        <f>'2.2'!R373</f>
        <v>0</v>
      </c>
      <c r="E42" s="1569">
        <f>'2.2'!S373</f>
        <v>0</v>
      </c>
      <c r="F42" s="1570">
        <f>'2.2'!T373</f>
        <v>0</v>
      </c>
      <c r="G42" s="1566">
        <f>'2.2'!U373</f>
        <v>0</v>
      </c>
      <c r="H42" s="1566">
        <f>'2.2'!V373</f>
        <v>0</v>
      </c>
      <c r="I42" s="1566">
        <f>'2.2'!W373</f>
        <v>0</v>
      </c>
      <c r="J42" s="1567">
        <f>'2.2'!X373</f>
        <v>0</v>
      </c>
    </row>
    <row r="43" spans="1:10" s="236" customFormat="1" ht="15" outlineLevel="2" x14ac:dyDescent="0.55000000000000004">
      <c r="A43" s="242"/>
      <c r="B43" s="2151"/>
      <c r="C43" s="296" t="s">
        <v>115</v>
      </c>
      <c r="D43" s="1573">
        <f>'2.2'!R374</f>
        <v>0</v>
      </c>
      <c r="E43" s="1574">
        <f>'2.2'!S374</f>
        <v>0</v>
      </c>
      <c r="F43" s="1575">
        <f>'2.2'!T374</f>
        <v>0</v>
      </c>
      <c r="G43" s="1576">
        <f>'2.2'!U374</f>
        <v>0</v>
      </c>
      <c r="H43" s="1576">
        <f>'2.2'!V374</f>
        <v>0</v>
      </c>
      <c r="I43" s="1576">
        <f>'2.2'!W374</f>
        <v>0</v>
      </c>
      <c r="J43" s="1577">
        <f>'2.2'!X374</f>
        <v>0</v>
      </c>
    </row>
    <row r="44" spans="1:10" s="236" customFormat="1" ht="38.25" customHeight="1" outlineLevel="1" x14ac:dyDescent="0.55000000000000004">
      <c r="A44" s="263"/>
      <c r="B44" s="2146" t="s">
        <v>697</v>
      </c>
      <c r="C44" s="294" t="s">
        <v>352</v>
      </c>
      <c r="D44" s="1568">
        <f>'2.2'!R375</f>
        <v>0</v>
      </c>
      <c r="E44" s="1569">
        <f>'2.2'!S375</f>
        <v>0</v>
      </c>
      <c r="F44" s="1570">
        <f>'2.2'!T375</f>
        <v>0</v>
      </c>
      <c r="G44" s="1566">
        <f>'2.2'!U375</f>
        <v>0</v>
      </c>
      <c r="H44" s="1566">
        <f>'2.2'!V375</f>
        <v>0</v>
      </c>
      <c r="I44" s="1566">
        <f>'2.2'!W375</f>
        <v>0</v>
      </c>
      <c r="J44" s="1567">
        <f>'2.2'!X375</f>
        <v>0</v>
      </c>
    </row>
    <row r="45" spans="1:10" s="236" customFormat="1" ht="15" outlineLevel="2" x14ac:dyDescent="0.55000000000000004">
      <c r="A45" s="242"/>
      <c r="B45" s="2147"/>
      <c r="C45" s="289" t="s">
        <v>346</v>
      </c>
      <c r="D45" s="1568">
        <f>'2.2'!R376</f>
        <v>0</v>
      </c>
      <c r="E45" s="1569">
        <f>'2.2'!S376</f>
        <v>0</v>
      </c>
      <c r="F45" s="1570">
        <f>'2.2'!T376</f>
        <v>0</v>
      </c>
      <c r="G45" s="1566">
        <f>'2.2'!U376</f>
        <v>0</v>
      </c>
      <c r="H45" s="1566">
        <f>'2.2'!V376</f>
        <v>0</v>
      </c>
      <c r="I45" s="1566">
        <f>'2.2'!W376</f>
        <v>0</v>
      </c>
      <c r="J45" s="1567">
        <f>'2.2'!X376</f>
        <v>0</v>
      </c>
    </row>
    <row r="46" spans="1:10" s="236" customFormat="1" ht="15" outlineLevel="2" x14ac:dyDescent="0.55000000000000004">
      <c r="A46" s="242"/>
      <c r="B46" s="2147"/>
      <c r="C46" s="289" t="s">
        <v>347</v>
      </c>
      <c r="D46" s="1568">
        <f>'2.2'!R377</f>
        <v>0</v>
      </c>
      <c r="E46" s="1569">
        <f>'2.2'!S377</f>
        <v>0</v>
      </c>
      <c r="F46" s="1570">
        <f>'2.2'!T377</f>
        <v>0</v>
      </c>
      <c r="G46" s="1566">
        <f>'2.2'!U377</f>
        <v>0</v>
      </c>
      <c r="H46" s="1566">
        <f>'2.2'!V377</f>
        <v>0</v>
      </c>
      <c r="I46" s="1566">
        <f>'2.2'!W377</f>
        <v>0</v>
      </c>
      <c r="J46" s="1567">
        <f>'2.2'!X377</f>
        <v>0</v>
      </c>
    </row>
    <row r="47" spans="1:10" s="236" customFormat="1" ht="15" outlineLevel="2" x14ac:dyDescent="0.55000000000000004">
      <c r="A47" s="242"/>
      <c r="B47" s="2147"/>
      <c r="C47" s="289" t="s">
        <v>348</v>
      </c>
      <c r="D47" s="1568">
        <f>'2.2'!R378</f>
        <v>0</v>
      </c>
      <c r="E47" s="1569">
        <f>'2.2'!S378</f>
        <v>0</v>
      </c>
      <c r="F47" s="1570">
        <f>'2.2'!T378</f>
        <v>0</v>
      </c>
      <c r="G47" s="1566">
        <f>'2.2'!U378</f>
        <v>0</v>
      </c>
      <c r="H47" s="1566">
        <f>'2.2'!V378</f>
        <v>0</v>
      </c>
      <c r="I47" s="1566">
        <f>'2.2'!W378</f>
        <v>0</v>
      </c>
      <c r="J47" s="1567">
        <f>'2.2'!X378</f>
        <v>0</v>
      </c>
    </row>
    <row r="48" spans="1:10" s="236" customFormat="1" ht="15" outlineLevel="2" x14ac:dyDescent="0.55000000000000004">
      <c r="A48" s="242"/>
      <c r="B48" s="2147"/>
      <c r="C48" s="289" t="s">
        <v>349</v>
      </c>
      <c r="D48" s="1568">
        <f>'2.2'!R379</f>
        <v>0</v>
      </c>
      <c r="E48" s="1569">
        <f>'2.2'!S379</f>
        <v>0</v>
      </c>
      <c r="F48" s="1570">
        <f>'2.2'!T379</f>
        <v>0</v>
      </c>
      <c r="G48" s="1566">
        <f>'2.2'!U379</f>
        <v>0</v>
      </c>
      <c r="H48" s="1566">
        <f>'2.2'!V379</f>
        <v>0</v>
      </c>
      <c r="I48" s="1566">
        <f>'2.2'!W379</f>
        <v>0</v>
      </c>
      <c r="J48" s="1567">
        <f>'2.2'!X379</f>
        <v>0</v>
      </c>
    </row>
    <row r="49" spans="1:10" s="236" customFormat="1" ht="15" outlineLevel="2" x14ac:dyDescent="0.55000000000000004">
      <c r="A49" s="242"/>
      <c r="B49" s="2148"/>
      <c r="C49" s="293" t="s">
        <v>350</v>
      </c>
      <c r="D49" s="1573">
        <f>'2.2'!R380</f>
        <v>0</v>
      </c>
      <c r="E49" s="1574">
        <f>'2.2'!S380</f>
        <v>0</v>
      </c>
      <c r="F49" s="1575">
        <f>'2.2'!T380</f>
        <v>0</v>
      </c>
      <c r="G49" s="1576">
        <f>'2.2'!U380</f>
        <v>0</v>
      </c>
      <c r="H49" s="1576">
        <f>'2.2'!V380</f>
        <v>0</v>
      </c>
      <c r="I49" s="1576">
        <f>'2.2'!W380</f>
        <v>0</v>
      </c>
      <c r="J49" s="1577">
        <f>'2.2'!X380</f>
        <v>0</v>
      </c>
    </row>
    <row r="50" spans="1:10" s="236" customFormat="1" ht="30.75" customHeight="1" outlineLevel="1" x14ac:dyDescent="0.55000000000000004">
      <c r="A50" s="242"/>
      <c r="B50" s="2146" t="s">
        <v>698</v>
      </c>
      <c r="C50" s="297" t="s">
        <v>345</v>
      </c>
      <c r="D50" s="1568">
        <f>'2.2'!R381</f>
        <v>127912.99650557723</v>
      </c>
      <c r="E50" s="1569">
        <f>'2.2'!S381</f>
        <v>85691.307663135201</v>
      </c>
      <c r="F50" s="1570">
        <f>'2.2'!T381</f>
        <v>136882.71488999319</v>
      </c>
      <c r="G50" s="1566">
        <f>'2.2'!U381</f>
        <v>169387.81865184256</v>
      </c>
      <c r="H50" s="1566">
        <f>'2.2'!V381</f>
        <v>208591.18494417274</v>
      </c>
      <c r="I50" s="1566">
        <f>'2.2'!W381</f>
        <v>255564.90271435777</v>
      </c>
      <c r="J50" s="1567">
        <f>'2.2'!X381</f>
        <v>310336.10743480275</v>
      </c>
    </row>
    <row r="51" spans="1:10" s="236" customFormat="1" ht="15" outlineLevel="2" x14ac:dyDescent="0.35">
      <c r="A51" s="265"/>
      <c r="B51" s="2147"/>
      <c r="C51" s="295" t="s">
        <v>346</v>
      </c>
      <c r="D51" s="1568">
        <f>'2.2'!R382</f>
        <v>157021.33649194409</v>
      </c>
      <c r="E51" s="1569">
        <f>'2.2'!S382</f>
        <v>45210.100249131574</v>
      </c>
      <c r="F51" s="1570">
        <f>'2.2'!T382</f>
        <v>55169.203441256897</v>
      </c>
      <c r="G51" s="1566">
        <f>'2.2'!U382</f>
        <v>62832.316099440868</v>
      </c>
      <c r="H51" s="1566">
        <f>'2.2'!V382</f>
        <v>72533.726492714501</v>
      </c>
      <c r="I51" s="1566">
        <f>'2.2'!W382</f>
        <v>84678.976845716956</v>
      </c>
      <c r="J51" s="1567">
        <f>'2.2'!X382</f>
        <v>99358.286528600889</v>
      </c>
    </row>
    <row r="52" spans="1:10" s="236" customFormat="1" ht="15" outlineLevel="2" x14ac:dyDescent="0.55000000000000004">
      <c r="A52" s="242"/>
      <c r="B52" s="2147"/>
      <c r="C52" s="295" t="s">
        <v>354</v>
      </c>
      <c r="D52" s="1568">
        <f>'2.2'!R383</f>
        <v>0</v>
      </c>
      <c r="E52" s="1569">
        <f>'2.2'!S383</f>
        <v>0</v>
      </c>
      <c r="F52" s="1570">
        <f>'2.2'!T383</f>
        <v>0</v>
      </c>
      <c r="G52" s="1566">
        <f>'2.2'!U383</f>
        <v>0</v>
      </c>
      <c r="H52" s="1566">
        <f>'2.2'!V383</f>
        <v>0</v>
      </c>
      <c r="I52" s="1566">
        <f>'2.2'!W383</f>
        <v>0</v>
      </c>
      <c r="J52" s="1567">
        <f>'2.2'!X383</f>
        <v>0</v>
      </c>
    </row>
    <row r="53" spans="1:10" s="236" customFormat="1" ht="15" outlineLevel="2" x14ac:dyDescent="0.55000000000000004">
      <c r="A53" s="263"/>
      <c r="B53" s="2147"/>
      <c r="C53" s="295" t="s">
        <v>355</v>
      </c>
      <c r="D53" s="1568">
        <f>'2.2'!R384</f>
        <v>0</v>
      </c>
      <c r="E53" s="1569">
        <f>'2.2'!S384</f>
        <v>0</v>
      </c>
      <c r="F53" s="1570">
        <f>'2.2'!T384</f>
        <v>0</v>
      </c>
      <c r="G53" s="1566">
        <f>'2.2'!U384</f>
        <v>0</v>
      </c>
      <c r="H53" s="1566">
        <f>'2.2'!V384</f>
        <v>0</v>
      </c>
      <c r="I53" s="1566">
        <f>'2.2'!W384</f>
        <v>0</v>
      </c>
      <c r="J53" s="1567">
        <f>'2.2'!X384</f>
        <v>0</v>
      </c>
    </row>
    <row r="54" spans="1:10" s="236" customFormat="1" ht="15" outlineLevel="2" x14ac:dyDescent="0.55000000000000004">
      <c r="A54" s="242"/>
      <c r="B54" s="2147"/>
      <c r="C54" s="295" t="s">
        <v>356</v>
      </c>
      <c r="D54" s="1568">
        <f>'2.2'!R385</f>
        <v>402599.14868276595</v>
      </c>
      <c r="E54" s="1569">
        <f>'2.2'!S385</f>
        <v>467574.21041636163</v>
      </c>
      <c r="F54" s="1570">
        <f>'2.2'!T385</f>
        <v>600364.99121959496</v>
      </c>
      <c r="G54" s="1566">
        <f>'2.2'!U385</f>
        <v>941819.60565255338</v>
      </c>
      <c r="H54" s="1566">
        <f>'2.2'!V385</f>
        <v>671696.92816604185</v>
      </c>
      <c r="I54" s="1566">
        <f>'2.2'!W385</f>
        <v>343565.75870405708</v>
      </c>
      <c r="J54" s="1567">
        <f>'2.2'!X385</f>
        <v>298052.89414032322</v>
      </c>
    </row>
    <row r="55" spans="1:10" s="236" customFormat="1" ht="15" outlineLevel="2" x14ac:dyDescent="0.55000000000000004">
      <c r="A55" s="242"/>
      <c r="B55" s="2147"/>
      <c r="C55" s="295" t="s">
        <v>348</v>
      </c>
      <c r="D55" s="1568">
        <f>'2.2'!R386</f>
        <v>35591.861670760809</v>
      </c>
      <c r="E55" s="1569">
        <f>'2.2'!S386</f>
        <v>10916.684450970808</v>
      </c>
      <c r="F55" s="1570">
        <f>'2.2'!T386</f>
        <v>19011.784733565291</v>
      </c>
      <c r="G55" s="1566">
        <f>'2.2'!U386</f>
        <v>25487.171014431413</v>
      </c>
      <c r="H55" s="1566">
        <f>'2.2'!V386</f>
        <v>33798.582262263699</v>
      </c>
      <c r="I55" s="1566">
        <f>'2.2'!W386</f>
        <v>44342.164363866723</v>
      </c>
      <c r="J55" s="1567">
        <f>'2.2'!X386</f>
        <v>57353.153506044633</v>
      </c>
    </row>
    <row r="56" spans="1:10" s="236" customFormat="1" ht="15" outlineLevel="2" x14ac:dyDescent="0.55000000000000004">
      <c r="A56" s="242"/>
      <c r="B56" s="2147"/>
      <c r="C56" s="295" t="s">
        <v>349</v>
      </c>
      <c r="D56" s="1568">
        <f>'2.2'!R387</f>
        <v>5106.3579583959745</v>
      </c>
      <c r="E56" s="1569">
        <f>'2.2'!S387</f>
        <v>11722.9745741806</v>
      </c>
      <c r="F56" s="1570">
        <f>'2.2'!T387</f>
        <v>22401.042574654013</v>
      </c>
      <c r="G56" s="1566">
        <f>'2.2'!U387</f>
        <v>33032.996454361986</v>
      </c>
      <c r="H56" s="1566">
        <f>'2.2'!V387</f>
        <v>48272.315132022828</v>
      </c>
      <c r="I56" s="1566">
        <f>'2.2'!W387</f>
        <v>69867.855014179193</v>
      </c>
      <c r="J56" s="1567">
        <f>'2.2'!X387</f>
        <v>99736.67487648924</v>
      </c>
    </row>
    <row r="57" spans="1:10" s="236" customFormat="1" ht="15" outlineLevel="2" x14ac:dyDescent="0.55000000000000004">
      <c r="A57" s="242"/>
      <c r="B57" s="2147"/>
      <c r="C57" s="295" t="s">
        <v>350</v>
      </c>
      <c r="D57" s="1568">
        <f>'2.2'!R388</f>
        <v>0</v>
      </c>
      <c r="E57" s="1569">
        <f>'2.2'!S388</f>
        <v>0</v>
      </c>
      <c r="F57" s="1570">
        <f>'2.2'!T388</f>
        <v>0</v>
      </c>
      <c r="G57" s="1566">
        <f>'2.2'!U388</f>
        <v>0</v>
      </c>
      <c r="H57" s="1566">
        <f>'2.2'!V388</f>
        <v>0</v>
      </c>
      <c r="I57" s="1566">
        <f>'2.2'!W388</f>
        <v>0</v>
      </c>
      <c r="J57" s="1567">
        <f>'2.2'!X388</f>
        <v>0</v>
      </c>
    </row>
    <row r="58" spans="1:10" s="236" customFormat="1" ht="15" outlineLevel="2" x14ac:dyDescent="0.55000000000000004">
      <c r="A58" s="242"/>
      <c r="B58" s="2148"/>
      <c r="C58" s="296" t="s">
        <v>115</v>
      </c>
      <c r="D58" s="1573">
        <f>'2.2'!R389</f>
        <v>0</v>
      </c>
      <c r="E58" s="1574">
        <f>'2.2'!S389</f>
        <v>0</v>
      </c>
      <c r="F58" s="1575">
        <f>'2.2'!T389</f>
        <v>0</v>
      </c>
      <c r="G58" s="1576">
        <f>'2.2'!U389</f>
        <v>0</v>
      </c>
      <c r="H58" s="1576">
        <f>'2.2'!V389</f>
        <v>0</v>
      </c>
      <c r="I58" s="1576">
        <f>'2.2'!W389</f>
        <v>0</v>
      </c>
      <c r="J58" s="1577">
        <f>'2.2'!X389</f>
        <v>0</v>
      </c>
    </row>
    <row r="59" spans="1:10" s="236" customFormat="1" ht="30.75" customHeight="1" outlineLevel="1" x14ac:dyDescent="0.55000000000000004">
      <c r="A59" s="242"/>
      <c r="B59" s="2146" t="s">
        <v>699</v>
      </c>
      <c r="C59" s="298" t="s">
        <v>345</v>
      </c>
      <c r="D59" s="1568">
        <f>'2.2'!R390</f>
        <v>54348.863825574219</v>
      </c>
      <c r="E59" s="1569">
        <f>'2.2'!S390</f>
        <v>96773.356672815746</v>
      </c>
      <c r="F59" s="1570">
        <f>'2.2'!T390</f>
        <v>359449.56123224256</v>
      </c>
      <c r="G59" s="1566">
        <f>'2.2'!U390</f>
        <v>477934.46393768635</v>
      </c>
      <c r="H59" s="1566">
        <f>'2.2'!V390</f>
        <v>585733.68010023364</v>
      </c>
      <c r="I59" s="1566">
        <f>'2.2'!W390</f>
        <v>684814.71255818952</v>
      </c>
      <c r="J59" s="1567">
        <f>'2.2'!X390</f>
        <v>749028.20169248467</v>
      </c>
    </row>
    <row r="60" spans="1:10" s="236" customFormat="1" ht="15" outlineLevel="2" x14ac:dyDescent="0.35">
      <c r="A60" s="265"/>
      <c r="B60" s="2147"/>
      <c r="C60" s="295" t="s">
        <v>346</v>
      </c>
      <c r="D60" s="1568">
        <f>'2.2'!R391</f>
        <v>1754510.1523622258</v>
      </c>
      <c r="E60" s="1569">
        <f>'2.2'!S391</f>
        <v>2317559.0582012525</v>
      </c>
      <c r="F60" s="1570">
        <f>'2.2'!T391</f>
        <v>5493878.4491034979</v>
      </c>
      <c r="G60" s="1566">
        <f>'2.2'!U391</f>
        <v>8388004.8324082727</v>
      </c>
      <c r="H60" s="1566">
        <f>'2.2'!V391</f>
        <v>5321492.1219914407</v>
      </c>
      <c r="I60" s="1566">
        <f>'2.2'!W391</f>
        <v>3269655.0453188117</v>
      </c>
      <c r="J60" s="1567">
        <f>'2.2'!X391</f>
        <v>4058191.5322456411</v>
      </c>
    </row>
    <row r="61" spans="1:10" s="236" customFormat="1" ht="15" outlineLevel="2" x14ac:dyDescent="0.55000000000000004">
      <c r="A61" s="242"/>
      <c r="B61" s="2147"/>
      <c r="C61" s="295" t="s">
        <v>358</v>
      </c>
      <c r="D61" s="1568">
        <f>'2.2'!R392</f>
        <v>20122.533705007714</v>
      </c>
      <c r="E61" s="1569">
        <f>'2.2'!S392</f>
        <v>36623.683629960127</v>
      </c>
      <c r="F61" s="1570">
        <f>'2.2'!T392</f>
        <v>55787.142978609227</v>
      </c>
      <c r="G61" s="1566">
        <f>'2.2'!U392</f>
        <v>65955.973678811351</v>
      </c>
      <c r="H61" s="1566">
        <f>'2.2'!V392</f>
        <v>77736.146601426444</v>
      </c>
      <c r="I61" s="1566">
        <f>'2.2'!W392</f>
        <v>91297.685517060672</v>
      </c>
      <c r="J61" s="1567">
        <f>'2.2'!X392</f>
        <v>106410.84328485953</v>
      </c>
    </row>
    <row r="62" spans="1:10" s="236" customFormat="1" ht="15" outlineLevel="2" x14ac:dyDescent="0.55000000000000004">
      <c r="A62" s="263"/>
      <c r="B62" s="2147"/>
      <c r="C62" s="295" t="s">
        <v>359</v>
      </c>
      <c r="D62" s="1568">
        <f>'2.2'!R393</f>
        <v>0</v>
      </c>
      <c r="E62" s="1569">
        <f>'2.2'!S393</f>
        <v>0</v>
      </c>
      <c r="F62" s="1570">
        <f>'2.2'!T393</f>
        <v>0</v>
      </c>
      <c r="G62" s="1566">
        <f>'2.2'!U393</f>
        <v>0</v>
      </c>
      <c r="H62" s="1566">
        <f>'2.2'!V393</f>
        <v>0</v>
      </c>
      <c r="I62" s="1566">
        <f>'2.2'!W393</f>
        <v>0</v>
      </c>
      <c r="J62" s="1567">
        <f>'2.2'!X393</f>
        <v>0</v>
      </c>
    </row>
    <row r="63" spans="1:10" s="236" customFormat="1" ht="15" outlineLevel="2" x14ac:dyDescent="0.55000000000000004">
      <c r="A63" s="242"/>
      <c r="B63" s="2147"/>
      <c r="C63" s="295" t="s">
        <v>360</v>
      </c>
      <c r="D63" s="1568">
        <f>'2.2'!R394</f>
        <v>152879.79089727715</v>
      </c>
      <c r="E63" s="1569">
        <f>'2.2'!S394</f>
        <v>11686.48991004265</v>
      </c>
      <c r="F63" s="1570">
        <f>'2.2'!T394</f>
        <v>19746.575502630338</v>
      </c>
      <c r="G63" s="1566">
        <f>'2.2'!U394</f>
        <v>25662.696686118026</v>
      </c>
      <c r="H63" s="1566">
        <f>'2.2'!V394</f>
        <v>32963.535845565981</v>
      </c>
      <c r="I63" s="1566">
        <f>'2.2'!W394</f>
        <v>41855.81132993014</v>
      </c>
      <c r="J63" s="1567">
        <f>'2.2'!X394</f>
        <v>52354.434655435565</v>
      </c>
    </row>
    <row r="64" spans="1:10" s="236" customFormat="1" ht="15" outlineLevel="2" x14ac:dyDescent="0.55000000000000004">
      <c r="A64" s="242"/>
      <c r="B64" s="2147"/>
      <c r="C64" s="295" t="s">
        <v>349</v>
      </c>
      <c r="D64" s="1568">
        <f>'2.2'!R395</f>
        <v>0</v>
      </c>
      <c r="E64" s="1569">
        <f>'2.2'!S395</f>
        <v>0</v>
      </c>
      <c r="F64" s="1570">
        <f>'2.2'!T395</f>
        <v>0</v>
      </c>
      <c r="G64" s="1566">
        <f>'2.2'!U395</f>
        <v>0</v>
      </c>
      <c r="H64" s="1566">
        <f>'2.2'!V395</f>
        <v>0</v>
      </c>
      <c r="I64" s="1566">
        <f>'2.2'!W395</f>
        <v>0</v>
      </c>
      <c r="J64" s="1567">
        <f>'2.2'!X395</f>
        <v>0</v>
      </c>
    </row>
    <row r="65" spans="1:10" s="236" customFormat="1" ht="15" outlineLevel="2" x14ac:dyDescent="0.55000000000000004">
      <c r="A65" s="242"/>
      <c r="B65" s="2147"/>
      <c r="C65" s="295" t="s">
        <v>361</v>
      </c>
      <c r="D65" s="1568">
        <f>'2.2'!R396</f>
        <v>0</v>
      </c>
      <c r="E65" s="1569">
        <f>'2.2'!S396</f>
        <v>0</v>
      </c>
      <c r="F65" s="1570">
        <f>'2.2'!T396</f>
        <v>0</v>
      </c>
      <c r="G65" s="1566">
        <f>'2.2'!U396</f>
        <v>0</v>
      </c>
      <c r="H65" s="1566">
        <f>'2.2'!V396</f>
        <v>0</v>
      </c>
      <c r="I65" s="1566">
        <f>'2.2'!W396</f>
        <v>0</v>
      </c>
      <c r="J65" s="1567">
        <f>'2.2'!X396</f>
        <v>0</v>
      </c>
    </row>
    <row r="66" spans="1:10" s="236" customFormat="1" ht="15" outlineLevel="2" x14ac:dyDescent="0.55000000000000004">
      <c r="A66" s="242"/>
      <c r="B66" s="2148"/>
      <c r="C66" s="296" t="s">
        <v>115</v>
      </c>
      <c r="D66" s="1573">
        <f>'2.2'!R397</f>
        <v>0</v>
      </c>
      <c r="E66" s="1574">
        <f>'2.2'!S397</f>
        <v>0</v>
      </c>
      <c r="F66" s="1575">
        <f>'2.2'!T397</f>
        <v>0</v>
      </c>
      <c r="G66" s="1576">
        <f>'2.2'!U397</f>
        <v>0</v>
      </c>
      <c r="H66" s="1576">
        <f>'2.2'!V397</f>
        <v>0</v>
      </c>
      <c r="I66" s="1576">
        <f>'2.2'!W397</f>
        <v>0</v>
      </c>
      <c r="J66" s="1577">
        <f>'2.2'!X397</f>
        <v>0</v>
      </c>
    </row>
    <row r="67" spans="1:10" s="236" customFormat="1" ht="45.75" customHeight="1" outlineLevel="1" x14ac:dyDescent="0.55000000000000004">
      <c r="A67" s="242"/>
      <c r="B67" s="2146" t="s">
        <v>700</v>
      </c>
      <c r="C67" s="297" t="s">
        <v>363</v>
      </c>
      <c r="D67" s="1568">
        <f>'2.2'!R398</f>
        <v>39221.953702534411</v>
      </c>
      <c r="E67" s="1569">
        <f>'2.2'!S398</f>
        <v>60236.683973956075</v>
      </c>
      <c r="F67" s="1570">
        <f>'2.2'!T398</f>
        <v>77740.594989693287</v>
      </c>
      <c r="G67" s="1566">
        <f>'2.2'!U398</f>
        <v>78211.439128500992</v>
      </c>
      <c r="H67" s="1566">
        <f>'2.2'!V398</f>
        <v>78813.787614317916</v>
      </c>
      <c r="I67" s="1566">
        <f>'2.2'!W398</f>
        <v>79554.018210957191</v>
      </c>
      <c r="J67" s="1567">
        <f>'2.2'!X398</f>
        <v>80145.051032103263</v>
      </c>
    </row>
    <row r="68" spans="1:10" s="236" customFormat="1" ht="15" outlineLevel="2" x14ac:dyDescent="0.55000000000000004">
      <c r="A68" s="242"/>
      <c r="B68" s="2147"/>
      <c r="C68" s="295" t="s">
        <v>364</v>
      </c>
      <c r="D68" s="1568">
        <f>'2.2'!R399</f>
        <v>0</v>
      </c>
      <c r="E68" s="1569">
        <f>'2.2'!S399</f>
        <v>0</v>
      </c>
      <c r="F68" s="1570">
        <f>'2.2'!T399</f>
        <v>0</v>
      </c>
      <c r="G68" s="1566">
        <f>'2.2'!U399</f>
        <v>0</v>
      </c>
      <c r="H68" s="1566">
        <f>'2.2'!V399</f>
        <v>0</v>
      </c>
      <c r="I68" s="1566">
        <f>'2.2'!W399</f>
        <v>0</v>
      </c>
      <c r="J68" s="1567">
        <f>'2.2'!X399</f>
        <v>0</v>
      </c>
    </row>
    <row r="69" spans="1:10" s="236" customFormat="1" ht="15" outlineLevel="2" x14ac:dyDescent="0.55000000000000004">
      <c r="A69" s="242"/>
      <c r="B69" s="2147"/>
      <c r="C69" s="295" t="s">
        <v>365</v>
      </c>
      <c r="D69" s="1568">
        <f>'2.2'!R400</f>
        <v>0</v>
      </c>
      <c r="E69" s="1569">
        <f>'2.2'!S400</f>
        <v>0</v>
      </c>
      <c r="F69" s="1570">
        <f>'2.2'!T400</f>
        <v>0</v>
      </c>
      <c r="G69" s="1566">
        <f>'2.2'!U400</f>
        <v>0</v>
      </c>
      <c r="H69" s="1566">
        <f>'2.2'!V400</f>
        <v>0</v>
      </c>
      <c r="I69" s="1566">
        <f>'2.2'!W400</f>
        <v>0</v>
      </c>
      <c r="J69" s="1567">
        <f>'2.2'!X400</f>
        <v>0</v>
      </c>
    </row>
    <row r="70" spans="1:10" s="236" customFormat="1" ht="15" outlineLevel="2" x14ac:dyDescent="0.55000000000000004">
      <c r="A70" s="242"/>
      <c r="B70" s="2147"/>
      <c r="C70" s="295" t="s">
        <v>366</v>
      </c>
      <c r="D70" s="1568">
        <f>'2.2'!R401</f>
        <v>0</v>
      </c>
      <c r="E70" s="1569">
        <f>'2.2'!S401</f>
        <v>0</v>
      </c>
      <c r="F70" s="1570">
        <f>'2.2'!T401</f>
        <v>0</v>
      </c>
      <c r="G70" s="1566">
        <f>'2.2'!U401</f>
        <v>0</v>
      </c>
      <c r="H70" s="1566">
        <f>'2.2'!V401</f>
        <v>0</v>
      </c>
      <c r="I70" s="1566">
        <f>'2.2'!W401</f>
        <v>0</v>
      </c>
      <c r="J70" s="1567">
        <f>'2.2'!X401</f>
        <v>0</v>
      </c>
    </row>
    <row r="71" spans="1:10" s="236" customFormat="1" ht="15" outlineLevel="2" x14ac:dyDescent="0.55000000000000004">
      <c r="A71" s="242"/>
      <c r="B71" s="2147"/>
      <c r="C71" s="295" t="s">
        <v>367</v>
      </c>
      <c r="D71" s="1568">
        <f>'2.2'!R402</f>
        <v>0</v>
      </c>
      <c r="E71" s="1569">
        <f>'2.2'!S402</f>
        <v>0</v>
      </c>
      <c r="F71" s="1570">
        <f>'2.2'!T402</f>
        <v>0</v>
      </c>
      <c r="G71" s="1566">
        <f>'2.2'!U402</f>
        <v>0</v>
      </c>
      <c r="H71" s="1566">
        <f>'2.2'!V402</f>
        <v>0</v>
      </c>
      <c r="I71" s="1566">
        <f>'2.2'!W402</f>
        <v>0</v>
      </c>
      <c r="J71" s="1567">
        <f>'2.2'!X402</f>
        <v>0</v>
      </c>
    </row>
    <row r="72" spans="1:10" s="236" customFormat="1" ht="15" outlineLevel="2" x14ac:dyDescent="0.55000000000000004">
      <c r="A72" s="242"/>
      <c r="B72" s="2147"/>
      <c r="C72" s="295" t="s">
        <v>368</v>
      </c>
      <c r="D72" s="1568">
        <f>'2.2'!R403</f>
        <v>0</v>
      </c>
      <c r="E72" s="1569">
        <f>'2.2'!S403</f>
        <v>0</v>
      </c>
      <c r="F72" s="1570">
        <f>'2.2'!T403</f>
        <v>0</v>
      </c>
      <c r="G72" s="1566">
        <f>'2.2'!U403</f>
        <v>0</v>
      </c>
      <c r="H72" s="1566">
        <f>'2.2'!V403</f>
        <v>0</v>
      </c>
      <c r="I72" s="1566">
        <f>'2.2'!W403</f>
        <v>0</v>
      </c>
      <c r="J72" s="1567">
        <f>'2.2'!X403</f>
        <v>0</v>
      </c>
    </row>
    <row r="73" spans="1:10" s="236" customFormat="1" ht="15" outlineLevel="2" x14ac:dyDescent="0.55000000000000004">
      <c r="A73" s="263"/>
      <c r="B73" s="2147"/>
      <c r="C73" s="295" t="s">
        <v>369</v>
      </c>
      <c r="D73" s="1568">
        <f>'2.2'!R404</f>
        <v>0</v>
      </c>
      <c r="E73" s="1569">
        <f>'2.2'!S404</f>
        <v>0</v>
      </c>
      <c r="F73" s="1570">
        <f>'2.2'!T404</f>
        <v>0</v>
      </c>
      <c r="G73" s="1566">
        <f>'2.2'!U404</f>
        <v>0</v>
      </c>
      <c r="H73" s="1566">
        <f>'2.2'!V404</f>
        <v>0</v>
      </c>
      <c r="I73" s="1566">
        <f>'2.2'!W404</f>
        <v>0</v>
      </c>
      <c r="J73" s="1567">
        <f>'2.2'!X404</f>
        <v>0</v>
      </c>
    </row>
    <row r="74" spans="1:10" s="236" customFormat="1" ht="15" outlineLevel="2" x14ac:dyDescent="0.55000000000000004">
      <c r="A74" s="263"/>
      <c r="B74" s="2147"/>
      <c r="C74" s="295" t="s">
        <v>370</v>
      </c>
      <c r="D74" s="1568">
        <f>'2.2'!R405</f>
        <v>0</v>
      </c>
      <c r="E74" s="1569">
        <f>'2.2'!S405</f>
        <v>0</v>
      </c>
      <c r="F74" s="1570">
        <f>'2.2'!T405</f>
        <v>0</v>
      </c>
      <c r="G74" s="1566">
        <f>'2.2'!U405</f>
        <v>0</v>
      </c>
      <c r="H74" s="1566">
        <f>'2.2'!V405</f>
        <v>0</v>
      </c>
      <c r="I74" s="1566">
        <f>'2.2'!W405</f>
        <v>0</v>
      </c>
      <c r="J74" s="1567">
        <f>'2.2'!X405</f>
        <v>0</v>
      </c>
    </row>
    <row r="75" spans="1:10" s="236" customFormat="1" ht="15" outlineLevel="2" x14ac:dyDescent="0.55000000000000004">
      <c r="A75" s="242"/>
      <c r="B75" s="2147"/>
      <c r="C75" s="295" t="s">
        <v>371</v>
      </c>
      <c r="D75" s="1568">
        <f>'2.2'!R406</f>
        <v>0</v>
      </c>
      <c r="E75" s="1569">
        <f>'2.2'!S406</f>
        <v>0</v>
      </c>
      <c r="F75" s="1570">
        <f>'2.2'!T406</f>
        <v>0</v>
      </c>
      <c r="G75" s="1566">
        <f>'2.2'!U406</f>
        <v>0</v>
      </c>
      <c r="H75" s="1566">
        <f>'2.2'!V406</f>
        <v>0</v>
      </c>
      <c r="I75" s="1566">
        <f>'2.2'!W406</f>
        <v>0</v>
      </c>
      <c r="J75" s="1567">
        <f>'2.2'!X406</f>
        <v>0</v>
      </c>
    </row>
    <row r="76" spans="1:10" s="236" customFormat="1" ht="15" outlineLevel="2" x14ac:dyDescent="0.55000000000000004">
      <c r="A76" s="242"/>
      <c r="B76" s="2147"/>
      <c r="C76" s="295" t="s">
        <v>372</v>
      </c>
      <c r="D76" s="1568">
        <f>'2.2'!R407</f>
        <v>0</v>
      </c>
      <c r="E76" s="1569">
        <f>'2.2'!S407</f>
        <v>0</v>
      </c>
      <c r="F76" s="1570">
        <f>'2.2'!T407</f>
        <v>0</v>
      </c>
      <c r="G76" s="1566">
        <f>'2.2'!U407</f>
        <v>0</v>
      </c>
      <c r="H76" s="1566">
        <f>'2.2'!V407</f>
        <v>0</v>
      </c>
      <c r="I76" s="1566">
        <f>'2.2'!W407</f>
        <v>0</v>
      </c>
      <c r="J76" s="1567">
        <f>'2.2'!X407</f>
        <v>0</v>
      </c>
    </row>
    <row r="77" spans="1:10" s="236" customFormat="1" ht="15" outlineLevel="2" x14ac:dyDescent="0.55000000000000004">
      <c r="A77" s="242"/>
      <c r="B77" s="2147"/>
      <c r="C77" s="295" t="s">
        <v>373</v>
      </c>
      <c r="D77" s="1568">
        <f>'2.2'!R408</f>
        <v>0</v>
      </c>
      <c r="E77" s="1569">
        <f>'2.2'!S408</f>
        <v>0</v>
      </c>
      <c r="F77" s="1570">
        <f>'2.2'!T408</f>
        <v>0</v>
      </c>
      <c r="G77" s="1566">
        <f>'2.2'!U408</f>
        <v>0</v>
      </c>
      <c r="H77" s="1566">
        <f>'2.2'!V408</f>
        <v>0</v>
      </c>
      <c r="I77" s="1566">
        <f>'2.2'!W408</f>
        <v>0</v>
      </c>
      <c r="J77" s="1567">
        <f>'2.2'!X408</f>
        <v>0</v>
      </c>
    </row>
    <row r="78" spans="1:10" s="236" customFormat="1" ht="15" outlineLevel="2" x14ac:dyDescent="0.55000000000000004">
      <c r="A78" s="242"/>
      <c r="B78" s="2147"/>
      <c r="C78" s="295" t="s">
        <v>374</v>
      </c>
      <c r="D78" s="1568">
        <f>'2.2'!R409</f>
        <v>0</v>
      </c>
      <c r="E78" s="1569">
        <f>'2.2'!S409</f>
        <v>0</v>
      </c>
      <c r="F78" s="1570">
        <f>'2.2'!T409</f>
        <v>0</v>
      </c>
      <c r="G78" s="1566">
        <f>'2.2'!U409</f>
        <v>0</v>
      </c>
      <c r="H78" s="1566">
        <f>'2.2'!V409</f>
        <v>0</v>
      </c>
      <c r="I78" s="1566">
        <f>'2.2'!W409</f>
        <v>0</v>
      </c>
      <c r="J78" s="1567">
        <f>'2.2'!X409</f>
        <v>0</v>
      </c>
    </row>
    <row r="79" spans="1:10" s="236" customFormat="1" ht="15" outlineLevel="2" x14ac:dyDescent="0.55000000000000004">
      <c r="A79" s="242"/>
      <c r="B79" s="2147"/>
      <c r="C79" s="295" t="s">
        <v>375</v>
      </c>
      <c r="D79" s="1568">
        <f>'2.2'!R410</f>
        <v>0</v>
      </c>
      <c r="E79" s="1569">
        <f>'2.2'!S410</f>
        <v>0</v>
      </c>
      <c r="F79" s="1570">
        <f>'2.2'!T410</f>
        <v>0</v>
      </c>
      <c r="G79" s="1566">
        <f>'2.2'!U410</f>
        <v>0</v>
      </c>
      <c r="H79" s="1566">
        <f>'2.2'!V410</f>
        <v>0</v>
      </c>
      <c r="I79" s="1566">
        <f>'2.2'!W410</f>
        <v>0</v>
      </c>
      <c r="J79" s="1567">
        <f>'2.2'!X410</f>
        <v>0</v>
      </c>
    </row>
    <row r="80" spans="1:10" s="236" customFormat="1" ht="15" outlineLevel="2" x14ac:dyDescent="0.55000000000000004">
      <c r="A80" s="242"/>
      <c r="B80" s="2147"/>
      <c r="C80" s="295" t="s">
        <v>376</v>
      </c>
      <c r="D80" s="1568">
        <f>'2.2'!R411</f>
        <v>0</v>
      </c>
      <c r="E80" s="1569">
        <f>'2.2'!S411</f>
        <v>0</v>
      </c>
      <c r="F80" s="1570">
        <f>'2.2'!T411</f>
        <v>0</v>
      </c>
      <c r="G80" s="1566">
        <f>'2.2'!U411</f>
        <v>0</v>
      </c>
      <c r="H80" s="1566">
        <f>'2.2'!V411</f>
        <v>0</v>
      </c>
      <c r="I80" s="1566">
        <f>'2.2'!W411</f>
        <v>0</v>
      </c>
      <c r="J80" s="1567">
        <f>'2.2'!X411</f>
        <v>0</v>
      </c>
    </row>
    <row r="81" spans="1:10" s="236" customFormat="1" ht="15" outlineLevel="2" x14ac:dyDescent="0.55000000000000004">
      <c r="A81" s="242"/>
      <c r="B81" s="2147"/>
      <c r="C81" s="295" t="s">
        <v>377</v>
      </c>
      <c r="D81" s="1568">
        <f>'2.2'!R412</f>
        <v>0</v>
      </c>
      <c r="E81" s="1569">
        <f>'2.2'!S412</f>
        <v>0</v>
      </c>
      <c r="F81" s="1570">
        <f>'2.2'!T412</f>
        <v>0</v>
      </c>
      <c r="G81" s="1566">
        <f>'2.2'!U412</f>
        <v>0</v>
      </c>
      <c r="H81" s="1566">
        <f>'2.2'!V412</f>
        <v>0</v>
      </c>
      <c r="I81" s="1566">
        <f>'2.2'!W412</f>
        <v>0</v>
      </c>
      <c r="J81" s="1567">
        <f>'2.2'!X412</f>
        <v>0</v>
      </c>
    </row>
    <row r="82" spans="1:10" s="236" customFormat="1" ht="15" outlineLevel="2" x14ac:dyDescent="0.55000000000000004">
      <c r="A82" s="242"/>
      <c r="B82" s="2148"/>
      <c r="C82" s="296" t="s">
        <v>115</v>
      </c>
      <c r="D82" s="1573">
        <f>'2.2'!R413</f>
        <v>0</v>
      </c>
      <c r="E82" s="1574">
        <f>'2.2'!S413</f>
        <v>0</v>
      </c>
      <c r="F82" s="1575">
        <f>'2.2'!T413</f>
        <v>0</v>
      </c>
      <c r="G82" s="1576">
        <f>'2.2'!U413</f>
        <v>0</v>
      </c>
      <c r="H82" s="1576">
        <f>'2.2'!V413</f>
        <v>0</v>
      </c>
      <c r="I82" s="1576">
        <f>'2.2'!W413</f>
        <v>0</v>
      </c>
      <c r="J82" s="1577">
        <f>'2.2'!X413</f>
        <v>0</v>
      </c>
    </row>
    <row r="83" spans="1:10" s="236" customFormat="1" ht="45.75" customHeight="1" outlineLevel="1" x14ac:dyDescent="0.55000000000000004">
      <c r="A83" s="242"/>
      <c r="B83" s="2146" t="s">
        <v>701</v>
      </c>
      <c r="C83" s="297" t="s">
        <v>379</v>
      </c>
      <c r="D83" s="1568">
        <f>'2.2'!R414</f>
        <v>5019.7948027316179</v>
      </c>
      <c r="E83" s="1569">
        <f>'2.2'!S414</f>
        <v>8361.0104879849569</v>
      </c>
      <c r="F83" s="1570">
        <f>'2.2'!T414</f>
        <v>11656.697112086022</v>
      </c>
      <c r="G83" s="1566">
        <f>'2.2'!U414</f>
        <v>12623.256606193452</v>
      </c>
      <c r="H83" s="1566">
        <f>'2.2'!V414</f>
        <v>13648.847018481152</v>
      </c>
      <c r="I83" s="1566">
        <f>'2.2'!W414</f>
        <v>14742.172825410335</v>
      </c>
      <c r="J83" s="1567">
        <f>'2.2'!X414</f>
        <v>15855.802867550743</v>
      </c>
    </row>
    <row r="84" spans="1:10" s="236" customFormat="1" ht="15" outlineLevel="2" x14ac:dyDescent="0.55000000000000004">
      <c r="A84" s="242"/>
      <c r="B84" s="2147"/>
      <c r="C84" s="295" t="s">
        <v>380</v>
      </c>
      <c r="D84" s="1568">
        <f>'2.2'!R415</f>
        <v>2.5207917010361422E-5</v>
      </c>
      <c r="E84" s="1569">
        <f>'2.2'!S415</f>
        <v>8.8768808117845361E-5</v>
      </c>
      <c r="F84" s="1570">
        <f>'2.2'!T415</f>
        <v>2.572141525449783E-4</v>
      </c>
      <c r="G84" s="1566">
        <f>'2.2'!U415</f>
        <v>5.6888046938252212E-4</v>
      </c>
      <c r="H84" s="1566">
        <f>'2.2'!V415</f>
        <v>1.2339933162358084E-3</v>
      </c>
      <c r="I84" s="1566">
        <f>'2.2'!W415</f>
        <v>2.6253591685621641E-3</v>
      </c>
      <c r="J84" s="1567">
        <f>'2.2'!X415</f>
        <v>5.4585271422345743E-3</v>
      </c>
    </row>
    <row r="85" spans="1:10" s="236" customFormat="1" ht="15" outlineLevel="2" x14ac:dyDescent="0.55000000000000004">
      <c r="A85" s="242"/>
      <c r="B85" s="2147"/>
      <c r="C85" s="295" t="s">
        <v>381</v>
      </c>
      <c r="D85" s="1568">
        <f>'2.2'!R416</f>
        <v>0</v>
      </c>
      <c r="E85" s="1569">
        <f>'2.2'!S416</f>
        <v>0</v>
      </c>
      <c r="F85" s="1570">
        <f>'2.2'!T416</f>
        <v>0</v>
      </c>
      <c r="G85" s="1566">
        <f>'2.2'!U416</f>
        <v>0</v>
      </c>
      <c r="H85" s="1566">
        <f>'2.2'!V416</f>
        <v>0</v>
      </c>
      <c r="I85" s="1566">
        <f>'2.2'!W416</f>
        <v>0</v>
      </c>
      <c r="J85" s="1567">
        <f>'2.2'!X416</f>
        <v>0</v>
      </c>
    </row>
    <row r="86" spans="1:10" s="236" customFormat="1" ht="15" outlineLevel="2" x14ac:dyDescent="0.55000000000000004">
      <c r="A86" s="242"/>
      <c r="B86" s="2147"/>
      <c r="C86" s="295" t="s">
        <v>382</v>
      </c>
      <c r="D86" s="1568">
        <f>'2.2'!R417</f>
        <v>58359.550815222421</v>
      </c>
      <c r="E86" s="1569">
        <f>'2.2'!S417</f>
        <v>77143.70183753829</v>
      </c>
      <c r="F86" s="1570">
        <f>'2.2'!T417</f>
        <v>88804.393711179524</v>
      </c>
      <c r="G86" s="1566">
        <f>'2.2'!U417</f>
        <v>82662.626621385862</v>
      </c>
      <c r="H86" s="1566">
        <f>'2.2'!V417</f>
        <v>79701.891062957657</v>
      </c>
      <c r="I86" s="1566">
        <f>'2.2'!W417</f>
        <v>79139.760226276267</v>
      </c>
      <c r="J86" s="1567">
        <f>'2.2'!X417</f>
        <v>80082.188428368783</v>
      </c>
    </row>
    <row r="87" spans="1:10" s="236" customFormat="1" ht="15" outlineLevel="2" x14ac:dyDescent="0.55000000000000004">
      <c r="A87" s="242"/>
      <c r="B87" s="2147"/>
      <c r="C87" s="295" t="s">
        <v>383</v>
      </c>
      <c r="D87" s="1568">
        <f>'2.2'!R418</f>
        <v>657674.18585173634</v>
      </c>
      <c r="E87" s="1569">
        <f>'2.2'!S418</f>
        <v>758552.59120894584</v>
      </c>
      <c r="F87" s="1570">
        <f>'2.2'!T418</f>
        <v>811386.38174384309</v>
      </c>
      <c r="G87" s="1566">
        <f>'2.2'!U418</f>
        <v>738661.40288661933</v>
      </c>
      <c r="H87" s="1566">
        <f>'2.2'!V418</f>
        <v>718760.54612005467</v>
      </c>
      <c r="I87" s="1566">
        <f>'2.2'!W418</f>
        <v>730302.18675942556</v>
      </c>
      <c r="J87" s="1567">
        <f>'2.2'!X418</f>
        <v>758584.61772357521</v>
      </c>
    </row>
    <row r="88" spans="1:10" s="236" customFormat="1" ht="15" outlineLevel="2" x14ac:dyDescent="0.55000000000000004">
      <c r="A88" s="242"/>
      <c r="B88" s="2147"/>
      <c r="C88" s="295" t="s">
        <v>384</v>
      </c>
      <c r="D88" s="1568">
        <f>'2.2'!R419</f>
        <v>1.1541998609747932E-2</v>
      </c>
      <c r="E88" s="1569">
        <f>'2.2'!S419</f>
        <v>3.4741086231862443E-2</v>
      </c>
      <c r="F88" s="1570">
        <f>'2.2'!T419</f>
        <v>8.6006893156031661E-2</v>
      </c>
      <c r="G88" s="1566">
        <f>'2.2'!U419</f>
        <v>0.16246426447447707</v>
      </c>
      <c r="H88" s="1566">
        <f>'2.2'!V419</f>
        <v>0.30090024239163049</v>
      </c>
      <c r="I88" s="1566">
        <f>'2.2'!W419</f>
        <v>0.54649104097208612</v>
      </c>
      <c r="J88" s="1567">
        <f>'2.2'!X419</f>
        <v>0.96986207410321401</v>
      </c>
    </row>
    <row r="89" spans="1:10" s="236" customFormat="1" ht="15" outlineLevel="2" x14ac:dyDescent="0.55000000000000004">
      <c r="A89" s="242"/>
      <c r="B89" s="2147"/>
      <c r="C89" s="295" t="s">
        <v>385</v>
      </c>
      <c r="D89" s="1568">
        <f>'2.2'!R420</f>
        <v>75296.650764272825</v>
      </c>
      <c r="E89" s="1569">
        <f>'2.2'!S420</f>
        <v>137921.92076546527</v>
      </c>
      <c r="F89" s="1570">
        <f>'2.2'!T420</f>
        <v>207782.65345332175</v>
      </c>
      <c r="G89" s="1566">
        <f>'2.2'!U420</f>
        <v>238833.60437188201</v>
      </c>
      <c r="H89" s="1566">
        <f>'2.2'!V420</f>
        <v>269140.46413661278</v>
      </c>
      <c r="I89" s="1566">
        <f>'2.2'!W420</f>
        <v>297368.30345044337</v>
      </c>
      <c r="J89" s="1567">
        <f>'2.2'!X420</f>
        <v>320988.14704501495</v>
      </c>
    </row>
    <row r="90" spans="1:10" s="236" customFormat="1" ht="15" outlineLevel="2" x14ac:dyDescent="0.55000000000000004">
      <c r="A90" s="242"/>
      <c r="B90" s="2147"/>
      <c r="C90" s="295" t="s">
        <v>386</v>
      </c>
      <c r="D90" s="1568">
        <f>'2.2'!R421</f>
        <v>291452.43034279993</v>
      </c>
      <c r="E90" s="1569">
        <f>'2.2'!S421</f>
        <v>219.57757547027273</v>
      </c>
      <c r="F90" s="1570">
        <f>'2.2'!T421</f>
        <v>208729.88323262412</v>
      </c>
      <c r="G90" s="1566">
        <f>'2.2'!U421</f>
        <v>393311.94058647269</v>
      </c>
      <c r="H90" s="1566">
        <f>'2.2'!V421</f>
        <v>520735.8343474323</v>
      </c>
      <c r="I90" s="1566">
        <f>'2.2'!W421</f>
        <v>579565.74506624683</v>
      </c>
      <c r="J90" s="1567">
        <f>'2.2'!X421</f>
        <v>529961.4930339416</v>
      </c>
    </row>
    <row r="91" spans="1:10" s="236" customFormat="1" ht="15" outlineLevel="2" x14ac:dyDescent="0.55000000000000004">
      <c r="A91" s="242"/>
      <c r="B91" s="2147"/>
      <c r="C91" s="295" t="s">
        <v>387</v>
      </c>
      <c r="D91" s="1568">
        <f>'2.2'!R422</f>
        <v>0</v>
      </c>
      <c r="E91" s="1569">
        <f>'2.2'!S422</f>
        <v>0</v>
      </c>
      <c r="F91" s="1570">
        <f>'2.2'!T422</f>
        <v>0</v>
      </c>
      <c r="G91" s="1566">
        <f>'2.2'!U422</f>
        <v>0</v>
      </c>
      <c r="H91" s="1566">
        <f>'2.2'!V422</f>
        <v>0</v>
      </c>
      <c r="I91" s="1566">
        <f>'2.2'!W422</f>
        <v>0</v>
      </c>
      <c r="J91" s="1567">
        <f>'2.2'!X422</f>
        <v>0</v>
      </c>
    </row>
    <row r="92" spans="1:10" s="236" customFormat="1" ht="15" outlineLevel="2" x14ac:dyDescent="0.55000000000000004">
      <c r="A92" s="242"/>
      <c r="B92" s="2147"/>
      <c r="C92" s="295" t="s">
        <v>388</v>
      </c>
      <c r="D92" s="1568">
        <f>'2.2'!R423</f>
        <v>0</v>
      </c>
      <c r="E92" s="1569">
        <f>'2.2'!S423</f>
        <v>0</v>
      </c>
      <c r="F92" s="1570">
        <f>'2.2'!T423</f>
        <v>0</v>
      </c>
      <c r="G92" s="1566">
        <f>'2.2'!U423</f>
        <v>0</v>
      </c>
      <c r="H92" s="1566">
        <f>'2.2'!V423</f>
        <v>0</v>
      </c>
      <c r="I92" s="1566">
        <f>'2.2'!W423</f>
        <v>0</v>
      </c>
      <c r="J92" s="1567">
        <f>'2.2'!X423</f>
        <v>0</v>
      </c>
    </row>
    <row r="93" spans="1:10" s="236" customFormat="1" ht="15" outlineLevel="2" x14ac:dyDescent="0.55000000000000004">
      <c r="A93" s="242"/>
      <c r="B93" s="2147"/>
      <c r="C93" s="295" t="s">
        <v>389</v>
      </c>
      <c r="D93" s="1568">
        <f>'2.2'!R424</f>
        <v>130739.84567511469</v>
      </c>
      <c r="E93" s="1569">
        <f>'2.2'!S424</f>
        <v>1214901.4922072622</v>
      </c>
      <c r="F93" s="1570">
        <f>'2.2'!T424</f>
        <v>994487.60890402377</v>
      </c>
      <c r="G93" s="1566">
        <f>'2.2'!U424</f>
        <v>1086856.1551419382</v>
      </c>
      <c r="H93" s="1566">
        <f>'2.2'!V424</f>
        <v>1175172.0073527731</v>
      </c>
      <c r="I93" s="1566">
        <f>'2.2'!W424</f>
        <v>1257890.3323151164</v>
      </c>
      <c r="J93" s="1567">
        <f>'2.2'!X424</f>
        <v>1328834.0838648272</v>
      </c>
    </row>
    <row r="94" spans="1:10" s="236" customFormat="1" ht="15" outlineLevel="2" x14ac:dyDescent="0.55000000000000004">
      <c r="A94" s="242"/>
      <c r="B94" s="2147"/>
      <c r="C94" s="295" t="s">
        <v>390</v>
      </c>
      <c r="D94" s="1568">
        <f>'2.2'!R425</f>
        <v>0</v>
      </c>
      <c r="E94" s="1569">
        <f>'2.2'!S425</f>
        <v>161562.56857461875</v>
      </c>
      <c r="F94" s="1570">
        <f>'2.2'!T425</f>
        <v>205130.10621560097</v>
      </c>
      <c r="G94" s="1566">
        <f>'2.2'!U425</f>
        <v>203525.87958438389</v>
      </c>
      <c r="H94" s="1566">
        <f>'2.2'!V425</f>
        <v>203113.30974660272</v>
      </c>
      <c r="I94" s="1566">
        <f>'2.2'!W425</f>
        <v>204229.2941822451</v>
      </c>
      <c r="J94" s="1567">
        <f>'2.2'!X425</f>
        <v>206482.67091402406</v>
      </c>
    </row>
    <row r="95" spans="1:10" s="236" customFormat="1" ht="15" outlineLevel="2" x14ac:dyDescent="0.55000000000000004">
      <c r="A95" s="242"/>
      <c r="B95" s="2147"/>
      <c r="C95" s="295" t="s">
        <v>391</v>
      </c>
      <c r="D95" s="1568">
        <f>'2.2'!R426</f>
        <v>0</v>
      </c>
      <c r="E95" s="1569">
        <f>'2.2'!S426</f>
        <v>0</v>
      </c>
      <c r="F95" s="1570">
        <f>'2.2'!T426</f>
        <v>0</v>
      </c>
      <c r="G95" s="1566">
        <f>'2.2'!U426</f>
        <v>0</v>
      </c>
      <c r="H95" s="1566">
        <f>'2.2'!V426</f>
        <v>0</v>
      </c>
      <c r="I95" s="1566">
        <f>'2.2'!W426</f>
        <v>0</v>
      </c>
      <c r="J95" s="1567">
        <f>'2.2'!X426</f>
        <v>0</v>
      </c>
    </row>
    <row r="96" spans="1:10" s="236" customFormat="1" ht="15" outlineLevel="2" x14ac:dyDescent="0.55000000000000004">
      <c r="A96" s="242"/>
      <c r="B96" s="2147"/>
      <c r="C96" s="295" t="s">
        <v>392</v>
      </c>
      <c r="D96" s="1568">
        <f>'2.2'!R427</f>
        <v>0</v>
      </c>
      <c r="E96" s="1569">
        <f>'2.2'!S427</f>
        <v>0</v>
      </c>
      <c r="F96" s="1570">
        <f>'2.2'!T427</f>
        <v>0</v>
      </c>
      <c r="G96" s="1566">
        <f>'2.2'!U427</f>
        <v>0</v>
      </c>
      <c r="H96" s="1566">
        <f>'2.2'!V427</f>
        <v>0</v>
      </c>
      <c r="I96" s="1566">
        <f>'2.2'!W427</f>
        <v>0</v>
      </c>
      <c r="J96" s="1567">
        <f>'2.2'!X427</f>
        <v>0</v>
      </c>
    </row>
    <row r="97" spans="1:10" s="236" customFormat="1" ht="15" outlineLevel="2" x14ac:dyDescent="0.55000000000000004">
      <c r="A97" s="242"/>
      <c r="B97" s="2147"/>
      <c r="C97" s="295" t="s">
        <v>393</v>
      </c>
      <c r="D97" s="1568">
        <f>'2.2'!R428</f>
        <v>0</v>
      </c>
      <c r="E97" s="1569">
        <f>'2.2'!S428</f>
        <v>0</v>
      </c>
      <c r="F97" s="1570">
        <f>'2.2'!T428</f>
        <v>0</v>
      </c>
      <c r="G97" s="1566">
        <f>'2.2'!U428</f>
        <v>0</v>
      </c>
      <c r="H97" s="1566">
        <f>'2.2'!V428</f>
        <v>0</v>
      </c>
      <c r="I97" s="1566">
        <f>'2.2'!W428</f>
        <v>0</v>
      </c>
      <c r="J97" s="1567">
        <f>'2.2'!X428</f>
        <v>0</v>
      </c>
    </row>
    <row r="98" spans="1:10" s="236" customFormat="1" ht="15" outlineLevel="2" x14ac:dyDescent="0.55000000000000004">
      <c r="A98" s="242"/>
      <c r="B98" s="2147"/>
      <c r="C98" s="295" t="s">
        <v>394</v>
      </c>
      <c r="D98" s="1568">
        <f>'2.2'!R429</f>
        <v>0</v>
      </c>
      <c r="E98" s="1569">
        <f>'2.2'!S429</f>
        <v>0</v>
      </c>
      <c r="F98" s="1570">
        <f>'2.2'!T429</f>
        <v>0</v>
      </c>
      <c r="G98" s="1566">
        <f>'2.2'!U429</f>
        <v>0</v>
      </c>
      <c r="H98" s="1566">
        <f>'2.2'!V429</f>
        <v>0</v>
      </c>
      <c r="I98" s="1566">
        <f>'2.2'!W429</f>
        <v>0</v>
      </c>
      <c r="J98" s="1567">
        <f>'2.2'!X429</f>
        <v>0</v>
      </c>
    </row>
    <row r="99" spans="1:10" s="236" customFormat="1" ht="15" outlineLevel="2" x14ac:dyDescent="0.55000000000000004">
      <c r="A99" s="242"/>
      <c r="B99" s="2147"/>
      <c r="C99" s="295" t="s">
        <v>395</v>
      </c>
      <c r="D99" s="1568">
        <f>'2.2'!R430</f>
        <v>214676.34428322141</v>
      </c>
      <c r="E99" s="1569">
        <f>'2.2'!S430</f>
        <v>359215.38968672481</v>
      </c>
      <c r="F99" s="1570">
        <f>'2.2'!T430</f>
        <v>283635.34131366975</v>
      </c>
      <c r="G99" s="1566">
        <f>'2.2'!U430</f>
        <v>303988.73735856643</v>
      </c>
      <c r="H99" s="1566">
        <f>'2.2'!V430</f>
        <v>321359.65488199366</v>
      </c>
      <c r="I99" s="1566">
        <f>'2.2'!W430</f>
        <v>335206.55509640044</v>
      </c>
      <c r="J99" s="1567">
        <f>'2.2'!X430</f>
        <v>343873.05619116395</v>
      </c>
    </row>
    <row r="100" spans="1:10" s="236" customFormat="1" ht="15" outlineLevel="2" x14ac:dyDescent="0.55000000000000004">
      <c r="A100" s="242"/>
      <c r="B100" s="2147"/>
      <c r="C100" s="295" t="s">
        <v>396</v>
      </c>
      <c r="D100" s="1568">
        <f>'2.2'!R431</f>
        <v>439016.36603608995</v>
      </c>
      <c r="E100" s="1569">
        <f>'2.2'!S431</f>
        <v>1024266.4416711888</v>
      </c>
      <c r="F100" s="1570">
        <f>'2.2'!T431</f>
        <v>205359.00916919333</v>
      </c>
      <c r="G100" s="1566">
        <f>'2.2'!U431</f>
        <v>228006.06322681296</v>
      </c>
      <c r="H100" s="1566">
        <f>'2.2'!V431</f>
        <v>251739.30490597937</v>
      </c>
      <c r="I100" s="1566">
        <f>'2.2'!W431</f>
        <v>276103.46503352781</v>
      </c>
      <c r="J100" s="1567">
        <f>'2.2'!X431</f>
        <v>299464.96532033075</v>
      </c>
    </row>
    <row r="101" spans="1:10" s="236" customFormat="1" ht="15" outlineLevel="2" x14ac:dyDescent="0.55000000000000004">
      <c r="A101" s="263"/>
      <c r="B101" s="2147"/>
      <c r="C101" s="295" t="s">
        <v>397</v>
      </c>
      <c r="D101" s="1568">
        <f>'2.2'!R432</f>
        <v>95627.06340899998</v>
      </c>
      <c r="E101" s="1569">
        <f>'2.2'!S432</f>
        <v>0</v>
      </c>
      <c r="F101" s="1570">
        <f>'2.2'!T432</f>
        <v>0</v>
      </c>
      <c r="G101" s="1566">
        <f>'2.2'!U432</f>
        <v>0</v>
      </c>
      <c r="H101" s="1566">
        <f>'2.2'!V432</f>
        <v>0</v>
      </c>
      <c r="I101" s="1566">
        <f>'2.2'!W432</f>
        <v>0</v>
      </c>
      <c r="J101" s="1567">
        <f>'2.2'!X432</f>
        <v>0</v>
      </c>
    </row>
    <row r="102" spans="1:10" s="236" customFormat="1" ht="15" outlineLevel="2" x14ac:dyDescent="0.55000000000000004">
      <c r="A102" s="263"/>
      <c r="B102" s="2147"/>
      <c r="C102" s="295" t="s">
        <v>398</v>
      </c>
      <c r="D102" s="1568">
        <f>'2.2'!R433</f>
        <v>0</v>
      </c>
      <c r="E102" s="1569">
        <f>'2.2'!S433</f>
        <v>0</v>
      </c>
      <c r="F102" s="1570">
        <f>'2.2'!T433</f>
        <v>0</v>
      </c>
      <c r="G102" s="1566">
        <f>'2.2'!U433</f>
        <v>0</v>
      </c>
      <c r="H102" s="1566">
        <f>'2.2'!V433</f>
        <v>0</v>
      </c>
      <c r="I102" s="1566">
        <f>'2.2'!W433</f>
        <v>0</v>
      </c>
      <c r="J102" s="1567">
        <f>'2.2'!X433</f>
        <v>0</v>
      </c>
    </row>
    <row r="103" spans="1:10" s="236" customFormat="1" ht="15" outlineLevel="2" x14ac:dyDescent="0.55000000000000004">
      <c r="A103" s="263"/>
      <c r="B103" s="2147"/>
      <c r="C103" s="295" t="s">
        <v>399</v>
      </c>
      <c r="D103" s="1568">
        <f>'2.2'!R434</f>
        <v>0</v>
      </c>
      <c r="E103" s="1569">
        <f>'2.2'!S434</f>
        <v>0</v>
      </c>
      <c r="F103" s="1570">
        <f>'2.2'!T434</f>
        <v>0</v>
      </c>
      <c r="G103" s="1566">
        <f>'2.2'!U434</f>
        <v>0</v>
      </c>
      <c r="H103" s="1566">
        <f>'2.2'!V434</f>
        <v>0</v>
      </c>
      <c r="I103" s="1566">
        <f>'2.2'!W434</f>
        <v>0</v>
      </c>
      <c r="J103" s="1567">
        <f>'2.2'!X434</f>
        <v>0</v>
      </c>
    </row>
    <row r="104" spans="1:10" s="236" customFormat="1" ht="15" outlineLevel="2" x14ac:dyDescent="0.55000000000000004">
      <c r="A104" s="263"/>
      <c r="B104" s="2147"/>
      <c r="C104" s="295" t="s">
        <v>400</v>
      </c>
      <c r="D104" s="1568">
        <f>'2.2'!R435</f>
        <v>244008.90260282997</v>
      </c>
      <c r="E104" s="1569">
        <f>'2.2'!S435</f>
        <v>1105044.8767277296</v>
      </c>
      <c r="F104" s="1570">
        <f>'2.2'!T435</f>
        <v>0</v>
      </c>
      <c r="G104" s="1566">
        <f>'2.2'!U435</f>
        <v>1637226.1257566209</v>
      </c>
      <c r="H104" s="1566">
        <f>'2.2'!V435</f>
        <v>2617785.0464207707</v>
      </c>
      <c r="I104" s="1566">
        <f>'2.2'!W435</f>
        <v>829325.74801459035</v>
      </c>
      <c r="J104" s="1567">
        <f>'2.2'!X435</f>
        <v>0</v>
      </c>
    </row>
    <row r="105" spans="1:10" s="236" customFormat="1" ht="15" outlineLevel="2" x14ac:dyDescent="0.55000000000000004">
      <c r="A105" s="263"/>
      <c r="B105" s="2147"/>
      <c r="C105" s="295" t="s">
        <v>401</v>
      </c>
      <c r="D105" s="1568">
        <f>'2.2'!R436</f>
        <v>405367.52904018993</v>
      </c>
      <c r="E105" s="1569">
        <f>'2.2'!S436</f>
        <v>914980.99076431664</v>
      </c>
      <c r="F105" s="1570">
        <f>'2.2'!T436</f>
        <v>791917.52762834227</v>
      </c>
      <c r="G105" s="1566">
        <f>'2.2'!U436</f>
        <v>699731.6754029888</v>
      </c>
      <c r="H105" s="1566">
        <f>'2.2'!V436</f>
        <v>0</v>
      </c>
      <c r="I105" s="1566">
        <f>'2.2'!W436</f>
        <v>0</v>
      </c>
      <c r="J105" s="1567">
        <f>'2.2'!X436</f>
        <v>0</v>
      </c>
    </row>
    <row r="106" spans="1:10" s="236" customFormat="1" ht="15" outlineLevel="2" x14ac:dyDescent="0.55000000000000004">
      <c r="A106" s="263"/>
      <c r="B106" s="2147"/>
      <c r="C106" s="295" t="s">
        <v>402</v>
      </c>
      <c r="D106" s="1568">
        <f>'2.2'!R437</f>
        <v>0</v>
      </c>
      <c r="E106" s="1569">
        <f>'2.2'!S437</f>
        <v>0</v>
      </c>
      <c r="F106" s="1570">
        <f>'2.2'!T437</f>
        <v>0</v>
      </c>
      <c r="G106" s="1566">
        <f>'2.2'!U437</f>
        <v>0</v>
      </c>
      <c r="H106" s="1566">
        <f>'2.2'!V437</f>
        <v>0</v>
      </c>
      <c r="I106" s="1566">
        <f>'2.2'!W437</f>
        <v>0</v>
      </c>
      <c r="J106" s="1567">
        <f>'2.2'!X437</f>
        <v>0</v>
      </c>
    </row>
    <row r="107" spans="1:10" s="236" customFormat="1" ht="15" outlineLevel="2" x14ac:dyDescent="0.55000000000000004">
      <c r="A107" s="263"/>
      <c r="B107" s="2147"/>
      <c r="C107" s="295" t="s">
        <v>403</v>
      </c>
      <c r="D107" s="1568">
        <f>'2.2'!R438</f>
        <v>0</v>
      </c>
      <c r="E107" s="1569">
        <f>'2.2'!S438</f>
        <v>0</v>
      </c>
      <c r="F107" s="1570">
        <f>'2.2'!T438</f>
        <v>470589.73500427668</v>
      </c>
      <c r="G107" s="1566">
        <f>'2.2'!U438</f>
        <v>0</v>
      </c>
      <c r="H107" s="1566">
        <f>'2.2'!V438</f>
        <v>0</v>
      </c>
      <c r="I107" s="1566">
        <f>'2.2'!W438</f>
        <v>0</v>
      </c>
      <c r="J107" s="1567">
        <f>'2.2'!X438</f>
        <v>0</v>
      </c>
    </row>
    <row r="108" spans="1:10" s="236" customFormat="1" ht="15" outlineLevel="2" x14ac:dyDescent="0.55000000000000004">
      <c r="A108" s="263"/>
      <c r="B108" s="2147"/>
      <c r="C108" s="295" t="s">
        <v>404</v>
      </c>
      <c r="D108" s="1568">
        <f>'2.2'!R439</f>
        <v>0</v>
      </c>
      <c r="E108" s="1569">
        <f>'2.2'!S439</f>
        <v>0</v>
      </c>
      <c r="F108" s="1570">
        <f>'2.2'!T439</f>
        <v>0</v>
      </c>
      <c r="G108" s="1566">
        <f>'2.2'!U439</f>
        <v>0</v>
      </c>
      <c r="H108" s="1566">
        <f>'2.2'!V439</f>
        <v>0</v>
      </c>
      <c r="I108" s="1566">
        <f>'2.2'!W439</f>
        <v>0</v>
      </c>
      <c r="J108" s="1567">
        <f>'2.2'!X439</f>
        <v>0</v>
      </c>
    </row>
    <row r="109" spans="1:10" s="236" customFormat="1" ht="15" outlineLevel="2" x14ac:dyDescent="0.55000000000000004">
      <c r="A109" s="263"/>
      <c r="B109" s="2147"/>
      <c r="C109" s="295" t="s">
        <v>405</v>
      </c>
      <c r="D109" s="1568">
        <f>'2.2'!R440</f>
        <v>0</v>
      </c>
      <c r="E109" s="1569">
        <f>'2.2'!S440</f>
        <v>0</v>
      </c>
      <c r="F109" s="1570">
        <f>'2.2'!T440</f>
        <v>0</v>
      </c>
      <c r="G109" s="1566">
        <f>'2.2'!U440</f>
        <v>0</v>
      </c>
      <c r="H109" s="1566">
        <f>'2.2'!V440</f>
        <v>0</v>
      </c>
      <c r="I109" s="1566">
        <f>'2.2'!W440</f>
        <v>0</v>
      </c>
      <c r="J109" s="1567">
        <f>'2.2'!X440</f>
        <v>0</v>
      </c>
    </row>
    <row r="110" spans="1:10" s="236" customFormat="1" ht="15" outlineLevel="2" x14ac:dyDescent="0.55000000000000004">
      <c r="A110" s="263"/>
      <c r="B110" s="2147"/>
      <c r="C110" s="295" t="s">
        <v>406</v>
      </c>
      <c r="D110" s="1568">
        <f>'2.2'!R441</f>
        <v>0</v>
      </c>
      <c r="E110" s="1569">
        <f>'2.2'!S441</f>
        <v>0</v>
      </c>
      <c r="F110" s="1570">
        <f>'2.2'!T441</f>
        <v>0</v>
      </c>
      <c r="G110" s="1566">
        <f>'2.2'!U441</f>
        <v>0</v>
      </c>
      <c r="H110" s="1566">
        <f>'2.2'!V441</f>
        <v>0</v>
      </c>
      <c r="I110" s="1566">
        <f>'2.2'!W441</f>
        <v>0</v>
      </c>
      <c r="J110" s="1567">
        <f>'2.2'!X441</f>
        <v>0</v>
      </c>
    </row>
    <row r="111" spans="1:10" s="236" customFormat="1" ht="15" outlineLevel="2" x14ac:dyDescent="0.55000000000000004">
      <c r="A111" s="263"/>
      <c r="B111" s="2148"/>
      <c r="C111" s="296" t="s">
        <v>115</v>
      </c>
      <c r="D111" s="1573">
        <f>'2.2'!R442</f>
        <v>0</v>
      </c>
      <c r="E111" s="1574">
        <f>'2.2'!S442</f>
        <v>0</v>
      </c>
      <c r="F111" s="1575">
        <f>'2.2'!T442</f>
        <v>0</v>
      </c>
      <c r="G111" s="1576">
        <f>'2.2'!U442</f>
        <v>0</v>
      </c>
      <c r="H111" s="1576">
        <f>'2.2'!V442</f>
        <v>0</v>
      </c>
      <c r="I111" s="1576">
        <f>'2.2'!W442</f>
        <v>0</v>
      </c>
      <c r="J111" s="1577">
        <f>'2.2'!X442</f>
        <v>0</v>
      </c>
    </row>
    <row r="112" spans="1:10" s="236" customFormat="1" ht="30.75" customHeight="1" outlineLevel="1" x14ac:dyDescent="0.55000000000000004">
      <c r="A112" s="263"/>
      <c r="B112" s="2146" t="s">
        <v>702</v>
      </c>
      <c r="C112" s="297" t="s">
        <v>703</v>
      </c>
      <c r="D112" s="1568">
        <f>'2.2'!R443</f>
        <v>0</v>
      </c>
      <c r="E112" s="1569">
        <f>'2.2'!S443</f>
        <v>0</v>
      </c>
      <c r="F112" s="1570">
        <f>'2.2'!T443</f>
        <v>0</v>
      </c>
      <c r="G112" s="1566">
        <f>'2.2'!U443</f>
        <v>0</v>
      </c>
      <c r="H112" s="1566">
        <f>'2.2'!V443</f>
        <v>0</v>
      </c>
      <c r="I112" s="1566">
        <f>'2.2'!W443</f>
        <v>0</v>
      </c>
      <c r="J112" s="1567">
        <f>'2.2'!X443</f>
        <v>0</v>
      </c>
    </row>
    <row r="113" spans="1:10" s="236" customFormat="1" ht="15" outlineLevel="2" x14ac:dyDescent="0.55000000000000004">
      <c r="A113" s="263"/>
      <c r="B113" s="2147"/>
      <c r="C113" s="295" t="s">
        <v>409</v>
      </c>
      <c r="D113" s="1568">
        <f>'2.2'!R444</f>
        <v>3196591.7337470385</v>
      </c>
      <c r="E113" s="1569">
        <f>'2.2'!S444</f>
        <v>2474582.3858749149</v>
      </c>
      <c r="F113" s="1570">
        <f>'2.2'!T444</f>
        <v>1576168.4662720372</v>
      </c>
      <c r="G113" s="1566">
        <f>'2.2'!U444</f>
        <v>1631384.1586058878</v>
      </c>
      <c r="H113" s="1566">
        <f>'2.2'!V444</f>
        <v>1689911.086938642</v>
      </c>
      <c r="I113" s="1566">
        <f>'2.2'!W444</f>
        <v>1751139.7000878633</v>
      </c>
      <c r="J113" s="1567">
        <f>'2.2'!X444</f>
        <v>1807160.3293058157</v>
      </c>
    </row>
    <row r="114" spans="1:10" s="236" customFormat="1" ht="15" outlineLevel="2" x14ac:dyDescent="0.55000000000000004">
      <c r="A114" s="263"/>
      <c r="B114" s="2147"/>
      <c r="C114" s="295" t="s">
        <v>410</v>
      </c>
      <c r="D114" s="1568">
        <f>'2.2'!R445</f>
        <v>112128.62526199999</v>
      </c>
      <c r="E114" s="1569">
        <f>'2.2'!S445</f>
        <v>979715.32680481812</v>
      </c>
      <c r="F114" s="1570">
        <f>'2.2'!T445</f>
        <v>883439.2976789925</v>
      </c>
      <c r="G114" s="1566">
        <f>'2.2'!U445</f>
        <v>787586.17694624048</v>
      </c>
      <c r="H114" s="1566">
        <f>'2.2'!V445</f>
        <v>119940.80595555955</v>
      </c>
      <c r="I114" s="1566">
        <f>'2.2'!W445</f>
        <v>113997.7653695952</v>
      </c>
      <c r="J114" s="1567">
        <f>'2.2'!X445</f>
        <v>108715.24785357006</v>
      </c>
    </row>
    <row r="115" spans="1:10" s="236" customFormat="1" ht="15" outlineLevel="2" x14ac:dyDescent="0.55000000000000004">
      <c r="A115" s="263"/>
      <c r="B115" s="2147"/>
      <c r="C115" s="295" t="s">
        <v>411</v>
      </c>
      <c r="D115" s="1568">
        <f>'2.2'!R446</f>
        <v>62755.125924055057</v>
      </c>
      <c r="E115" s="1569">
        <f>'2.2'!S446</f>
        <v>327816.16642552137</v>
      </c>
      <c r="F115" s="1570">
        <f>'2.2'!T446</f>
        <v>459722.49747729901</v>
      </c>
      <c r="G115" s="1566">
        <f>'2.2'!U446</f>
        <v>500890.2774954834</v>
      </c>
      <c r="H115" s="1566">
        <f>'2.2'!V446</f>
        <v>544639.44547045953</v>
      </c>
      <c r="I115" s="1566">
        <f>'2.2'!W446</f>
        <v>590739.66293687874</v>
      </c>
      <c r="J115" s="1567">
        <f>'2.2'!X446</f>
        <v>636432.20427455788</v>
      </c>
    </row>
    <row r="116" spans="1:10" s="236" customFormat="1" ht="15" outlineLevel="2" x14ac:dyDescent="0.55000000000000004">
      <c r="A116" s="263"/>
      <c r="B116" s="2147"/>
      <c r="C116" s="295" t="s">
        <v>412</v>
      </c>
      <c r="D116" s="1568">
        <f>'2.2'!R447</f>
        <v>438729.07155096886</v>
      </c>
      <c r="E116" s="1569">
        <f>'2.2'!S447</f>
        <v>59368.930887730916</v>
      </c>
      <c r="F116" s="1570">
        <f>'2.2'!T447</f>
        <v>67591.956031684691</v>
      </c>
      <c r="G116" s="1566">
        <f>'2.2'!U447</f>
        <v>60471.92178571206</v>
      </c>
      <c r="H116" s="1566">
        <f>'2.2'!V447</f>
        <v>455331.5539703035</v>
      </c>
      <c r="I116" s="1566">
        <f>'2.2'!W447</f>
        <v>364948.22949523508</v>
      </c>
      <c r="J116" s="1567">
        <f>'2.2'!X447</f>
        <v>47993.521593845413</v>
      </c>
    </row>
    <row r="117" spans="1:10" s="236" customFormat="1" ht="15" outlineLevel="2" x14ac:dyDescent="0.55000000000000004">
      <c r="A117" s="263"/>
      <c r="B117" s="2147"/>
      <c r="C117" s="295" t="s">
        <v>413</v>
      </c>
      <c r="D117" s="1568">
        <f>'2.2'!R448</f>
        <v>0</v>
      </c>
      <c r="E117" s="1569">
        <f>'2.2'!S448</f>
        <v>0</v>
      </c>
      <c r="F117" s="1570">
        <f>'2.2'!T448</f>
        <v>0</v>
      </c>
      <c r="G117" s="1566">
        <f>'2.2'!U448</f>
        <v>0</v>
      </c>
      <c r="H117" s="1566">
        <f>'2.2'!V448</f>
        <v>0</v>
      </c>
      <c r="I117" s="1566">
        <f>'2.2'!W448</f>
        <v>0</v>
      </c>
      <c r="J117" s="1567">
        <f>'2.2'!X448</f>
        <v>0</v>
      </c>
    </row>
    <row r="118" spans="1:10" s="236" customFormat="1" ht="15" outlineLevel="2" x14ac:dyDescent="0.55000000000000004">
      <c r="A118" s="263"/>
      <c r="B118" s="2147"/>
      <c r="C118" s="295" t="s">
        <v>414</v>
      </c>
      <c r="D118" s="1568">
        <f>'2.2'!R449</f>
        <v>0</v>
      </c>
      <c r="E118" s="1569">
        <f>'2.2'!S449</f>
        <v>0</v>
      </c>
      <c r="F118" s="1570">
        <f>'2.2'!T449</f>
        <v>0</v>
      </c>
      <c r="G118" s="1566">
        <f>'2.2'!U449</f>
        <v>0</v>
      </c>
      <c r="H118" s="1566">
        <f>'2.2'!V449</f>
        <v>0</v>
      </c>
      <c r="I118" s="1566">
        <f>'2.2'!W449</f>
        <v>0</v>
      </c>
      <c r="J118" s="1567">
        <f>'2.2'!X449</f>
        <v>0</v>
      </c>
    </row>
    <row r="119" spans="1:10" s="236" customFormat="1" ht="15" outlineLevel="2" x14ac:dyDescent="0.55000000000000004">
      <c r="A119" s="263"/>
      <c r="B119" s="2147"/>
      <c r="C119" s="295" t="s">
        <v>415</v>
      </c>
      <c r="D119" s="1568">
        <f>'2.2'!R450</f>
        <v>128022.39666910998</v>
      </c>
      <c r="E119" s="1569">
        <f>'2.2'!S450</f>
        <v>146149.94453153314</v>
      </c>
      <c r="F119" s="1570">
        <f>'2.2'!T450</f>
        <v>126458.03451656774</v>
      </c>
      <c r="G119" s="1566">
        <f>'2.2'!U450</f>
        <v>111581.65315666141</v>
      </c>
      <c r="H119" s="1566">
        <f>'2.2'!V450</f>
        <v>0</v>
      </c>
      <c r="I119" s="1566">
        <f>'2.2'!W450</f>
        <v>0</v>
      </c>
      <c r="J119" s="1567">
        <f>'2.2'!X450</f>
        <v>0</v>
      </c>
    </row>
    <row r="120" spans="1:10" s="236" customFormat="1" ht="15" outlineLevel="2" x14ac:dyDescent="0.55000000000000004">
      <c r="A120" s="263"/>
      <c r="B120" s="2147"/>
      <c r="C120" s="295" t="s">
        <v>416</v>
      </c>
      <c r="D120" s="1568">
        <f>'2.2'!R451</f>
        <v>716562.38698624982</v>
      </c>
      <c r="E120" s="1569">
        <f>'2.2'!S451</f>
        <v>1468258.3656374339</v>
      </c>
      <c r="F120" s="1570">
        <f>'2.2'!T451</f>
        <v>937033.3049424364</v>
      </c>
      <c r="G120" s="1566">
        <f>'2.2'!U451</f>
        <v>938537.2695420119</v>
      </c>
      <c r="H120" s="1566">
        <f>'2.2'!V451</f>
        <v>845163.05021190702</v>
      </c>
      <c r="I120" s="1566">
        <f>'2.2'!W451</f>
        <v>259045.68559265806</v>
      </c>
      <c r="J120" s="1567">
        <f>'2.2'!X451</f>
        <v>0</v>
      </c>
    </row>
    <row r="121" spans="1:10" s="236" customFormat="1" ht="15" outlineLevel="2" x14ac:dyDescent="0.55000000000000004">
      <c r="A121" s="263"/>
      <c r="B121" s="2147"/>
      <c r="C121" s="295" t="s">
        <v>417</v>
      </c>
      <c r="D121" s="1568">
        <f>'2.2'!R452</f>
        <v>0</v>
      </c>
      <c r="E121" s="1569">
        <f>'2.2'!S452</f>
        <v>0</v>
      </c>
      <c r="F121" s="1570">
        <f>'2.2'!T452</f>
        <v>0</v>
      </c>
      <c r="G121" s="1566">
        <f>'2.2'!U452</f>
        <v>0</v>
      </c>
      <c r="H121" s="1566">
        <f>'2.2'!V452</f>
        <v>0</v>
      </c>
      <c r="I121" s="1566">
        <f>'2.2'!W452</f>
        <v>0</v>
      </c>
      <c r="J121" s="1567">
        <f>'2.2'!X452</f>
        <v>0</v>
      </c>
    </row>
    <row r="122" spans="1:10" s="236" customFormat="1" ht="15" outlineLevel="2" x14ac:dyDescent="0.55000000000000004">
      <c r="A122" s="263"/>
      <c r="B122" s="2147"/>
      <c r="C122" s="295" t="s">
        <v>418</v>
      </c>
      <c r="D122" s="1568">
        <f>'2.2'!R453</f>
        <v>0</v>
      </c>
      <c r="E122" s="1569">
        <f>'2.2'!S453</f>
        <v>514612.48074483499</v>
      </c>
      <c r="F122" s="1570">
        <f>'2.2'!T453</f>
        <v>0</v>
      </c>
      <c r="G122" s="1566">
        <f>'2.2'!U453</f>
        <v>0</v>
      </c>
      <c r="H122" s="1566">
        <f>'2.2'!V453</f>
        <v>0</v>
      </c>
      <c r="I122" s="1566">
        <f>'2.2'!W453</f>
        <v>0</v>
      </c>
      <c r="J122" s="1567">
        <f>'2.2'!X453</f>
        <v>0</v>
      </c>
    </row>
    <row r="123" spans="1:10" s="236" customFormat="1" ht="15" outlineLevel="2" x14ac:dyDescent="0.55000000000000004">
      <c r="A123" s="263"/>
      <c r="B123" s="2147"/>
      <c r="C123" s="295" t="s">
        <v>419</v>
      </c>
      <c r="D123" s="1568">
        <f>'2.2'!R454</f>
        <v>0</v>
      </c>
      <c r="E123" s="1569">
        <f>'2.2'!S454</f>
        <v>0</v>
      </c>
      <c r="F123" s="1570">
        <f>'2.2'!T454</f>
        <v>0</v>
      </c>
      <c r="G123" s="1566">
        <f>'2.2'!U454</f>
        <v>0</v>
      </c>
      <c r="H123" s="1566">
        <f>'2.2'!V454</f>
        <v>0</v>
      </c>
      <c r="I123" s="1566">
        <f>'2.2'!W454</f>
        <v>0</v>
      </c>
      <c r="J123" s="1567">
        <f>'2.2'!X454</f>
        <v>0</v>
      </c>
    </row>
    <row r="124" spans="1:10" s="236" customFormat="1" ht="15" outlineLevel="2" x14ac:dyDescent="0.55000000000000004">
      <c r="A124" s="263"/>
      <c r="B124" s="2147"/>
      <c r="C124" s="295" t="s">
        <v>420</v>
      </c>
      <c r="D124" s="1568">
        <f>'2.2'!R455</f>
        <v>0</v>
      </c>
      <c r="E124" s="1569">
        <f>'2.2'!S455</f>
        <v>0</v>
      </c>
      <c r="F124" s="1570">
        <f>'2.2'!T455</f>
        <v>0</v>
      </c>
      <c r="G124" s="1566">
        <f>'2.2'!U455</f>
        <v>0</v>
      </c>
      <c r="H124" s="1566">
        <f>'2.2'!V455</f>
        <v>0</v>
      </c>
      <c r="I124" s="1566">
        <f>'2.2'!W455</f>
        <v>0</v>
      </c>
      <c r="J124" s="1567">
        <f>'2.2'!X455</f>
        <v>0</v>
      </c>
    </row>
    <row r="125" spans="1:10" s="236" customFormat="1" ht="15" outlineLevel="2" x14ac:dyDescent="0.55000000000000004">
      <c r="A125" s="263"/>
      <c r="B125" s="2148"/>
      <c r="C125" s="296" t="s">
        <v>115</v>
      </c>
      <c r="D125" s="1573">
        <f>'2.2'!R456</f>
        <v>0</v>
      </c>
      <c r="E125" s="1574">
        <f>'2.2'!S456</f>
        <v>0</v>
      </c>
      <c r="F125" s="1575">
        <f>'2.2'!T456</f>
        <v>0</v>
      </c>
      <c r="G125" s="1576">
        <f>'2.2'!U456</f>
        <v>0</v>
      </c>
      <c r="H125" s="1576">
        <f>'2.2'!V456</f>
        <v>0</v>
      </c>
      <c r="I125" s="1576">
        <f>'2.2'!W456</f>
        <v>0</v>
      </c>
      <c r="J125" s="1577">
        <f>'2.2'!X456</f>
        <v>0</v>
      </c>
    </row>
    <row r="126" spans="1:10" s="236" customFormat="1" ht="30.75" customHeight="1" outlineLevel="1" x14ac:dyDescent="0.55000000000000004">
      <c r="A126" s="263"/>
      <c r="B126" s="2146" t="s">
        <v>704</v>
      </c>
      <c r="C126" s="297" t="s">
        <v>705</v>
      </c>
      <c r="D126" s="1606">
        <f>'2.2'!R457</f>
        <v>0</v>
      </c>
      <c r="E126" s="1607">
        <f>'2.2'!S457</f>
        <v>0</v>
      </c>
      <c r="F126" s="1608">
        <f>'2.2'!T457</f>
        <v>0</v>
      </c>
      <c r="G126" s="1609">
        <f>'2.2'!U457</f>
        <v>0</v>
      </c>
      <c r="H126" s="1609">
        <f>'2.2'!V457</f>
        <v>0</v>
      </c>
      <c r="I126" s="1609">
        <f>'2.2'!W457</f>
        <v>0</v>
      </c>
      <c r="J126" s="1610">
        <f>'2.2'!X457</f>
        <v>0</v>
      </c>
    </row>
    <row r="127" spans="1:10" s="236" customFormat="1" ht="15" outlineLevel="2" x14ac:dyDescent="0.55000000000000004">
      <c r="A127" s="263"/>
      <c r="B127" s="2147"/>
      <c r="C127" s="295" t="s">
        <v>706</v>
      </c>
      <c r="D127" s="1606">
        <f>'2.2'!R458</f>
        <v>0</v>
      </c>
      <c r="E127" s="1607">
        <f>'2.2'!S458</f>
        <v>0</v>
      </c>
      <c r="F127" s="1608">
        <f>'2.2'!T458</f>
        <v>0</v>
      </c>
      <c r="G127" s="1609">
        <f>'2.2'!U458</f>
        <v>0</v>
      </c>
      <c r="H127" s="1609">
        <f>'2.2'!V458</f>
        <v>0</v>
      </c>
      <c r="I127" s="1609">
        <f>'2.2'!W458</f>
        <v>0</v>
      </c>
      <c r="J127" s="1610">
        <f>'2.2'!X458</f>
        <v>0</v>
      </c>
    </row>
    <row r="128" spans="1:10" s="236" customFormat="1" ht="15" outlineLevel="2" x14ac:dyDescent="0.55000000000000004">
      <c r="A128" s="263"/>
      <c r="B128" s="2147"/>
      <c r="C128" s="295" t="s">
        <v>707</v>
      </c>
      <c r="D128" s="1606">
        <f>'2.2'!R459</f>
        <v>0</v>
      </c>
      <c r="E128" s="1607">
        <f>'2.2'!S459</f>
        <v>0</v>
      </c>
      <c r="F128" s="1608">
        <f>'2.2'!T459</f>
        <v>0</v>
      </c>
      <c r="G128" s="1609">
        <f>'2.2'!U459</f>
        <v>0</v>
      </c>
      <c r="H128" s="1609">
        <f>'2.2'!V459</f>
        <v>0</v>
      </c>
      <c r="I128" s="1609">
        <f>'2.2'!W459</f>
        <v>0</v>
      </c>
      <c r="J128" s="1610">
        <f>'2.2'!X459</f>
        <v>0</v>
      </c>
    </row>
    <row r="129" spans="1:10" s="236" customFormat="1" ht="15" outlineLevel="2" x14ac:dyDescent="0.55000000000000004">
      <c r="A129" s="263"/>
      <c r="B129" s="2147"/>
      <c r="C129" s="295" t="s">
        <v>708</v>
      </c>
      <c r="D129" s="1606">
        <f>'2.2'!R460</f>
        <v>0</v>
      </c>
      <c r="E129" s="1607">
        <f>'2.2'!S460</f>
        <v>0</v>
      </c>
      <c r="F129" s="1608">
        <f>'2.2'!T460</f>
        <v>0</v>
      </c>
      <c r="G129" s="1609">
        <f>'2.2'!U460</f>
        <v>0</v>
      </c>
      <c r="H129" s="1609">
        <f>'2.2'!V460</f>
        <v>0</v>
      </c>
      <c r="I129" s="1609">
        <f>'2.2'!W460</f>
        <v>0</v>
      </c>
      <c r="J129" s="1610">
        <f>'2.2'!X460</f>
        <v>0</v>
      </c>
    </row>
    <row r="130" spans="1:10" s="236" customFormat="1" ht="15" outlineLevel="2" x14ac:dyDescent="0.55000000000000004">
      <c r="A130" s="263"/>
      <c r="B130" s="2148"/>
      <c r="C130" s="296" t="s">
        <v>115</v>
      </c>
      <c r="D130" s="1611">
        <f>'2.2'!R461</f>
        <v>0</v>
      </c>
      <c r="E130" s="1612">
        <f>'2.2'!S461</f>
        <v>0</v>
      </c>
      <c r="F130" s="1613">
        <f>'2.2'!T461</f>
        <v>0</v>
      </c>
      <c r="G130" s="1614">
        <f>'2.2'!U461</f>
        <v>0</v>
      </c>
      <c r="H130" s="1614">
        <f>'2.2'!V461</f>
        <v>0</v>
      </c>
      <c r="I130" s="1614">
        <f>'2.2'!W461</f>
        <v>0</v>
      </c>
      <c r="J130" s="1615">
        <f>'2.2'!X461</f>
        <v>0</v>
      </c>
    </row>
    <row r="131" spans="1:10" s="236" customFormat="1" ht="46.5" customHeight="1" outlineLevel="1" x14ac:dyDescent="0.55000000000000004">
      <c r="A131" s="263"/>
      <c r="B131" s="2146" t="s">
        <v>709</v>
      </c>
      <c r="C131" s="297" t="s">
        <v>431</v>
      </c>
      <c r="D131" s="1568">
        <f>'2.2'!R462</f>
        <v>1390934.0725987798</v>
      </c>
      <c r="E131" s="1569">
        <f>'2.2'!S462</f>
        <v>3711867.9176386883</v>
      </c>
      <c r="F131" s="1568">
        <f>'2.2'!T462</f>
        <v>4225978.7436397271</v>
      </c>
      <c r="G131" s="1566">
        <f>'2.2'!U462</f>
        <v>4678086.8790727388</v>
      </c>
      <c r="H131" s="1566">
        <f>'2.2'!V462</f>
        <v>1967192.1388533753</v>
      </c>
      <c r="I131" s="1566">
        <f>'2.2'!W462</f>
        <v>1453186.7326534847</v>
      </c>
      <c r="J131" s="1567">
        <f>'2.2'!X462</f>
        <v>997004.43483936461</v>
      </c>
    </row>
    <row r="132" spans="1:10" s="236" customFormat="1" ht="15" outlineLevel="2" x14ac:dyDescent="0.55000000000000004">
      <c r="A132" s="263"/>
      <c r="B132" s="2147"/>
      <c r="C132" s="295" t="s">
        <v>432</v>
      </c>
      <c r="D132" s="1568">
        <f>'2.2'!R463</f>
        <v>0</v>
      </c>
      <c r="E132" s="1569">
        <f>'2.2'!S463</f>
        <v>0</v>
      </c>
      <c r="F132" s="1568">
        <f>'2.2'!T463</f>
        <v>0</v>
      </c>
      <c r="G132" s="1566">
        <f>'2.2'!U463</f>
        <v>0</v>
      </c>
      <c r="H132" s="1566">
        <f>'2.2'!V463</f>
        <v>0</v>
      </c>
      <c r="I132" s="1566">
        <f>'2.2'!W463</f>
        <v>0</v>
      </c>
      <c r="J132" s="1567">
        <f>'2.2'!X463</f>
        <v>0</v>
      </c>
    </row>
    <row r="133" spans="1:10" s="236" customFormat="1" ht="15" outlineLevel="2" x14ac:dyDescent="0.55000000000000004">
      <c r="A133" s="263"/>
      <c r="B133" s="2147"/>
      <c r="C133" s="295" t="s">
        <v>433</v>
      </c>
      <c r="D133" s="1568">
        <f>'2.2'!R464</f>
        <v>3839807.8741949098</v>
      </c>
      <c r="E133" s="1569">
        <f>'2.2'!S464</f>
        <v>1005427.2219301059</v>
      </c>
      <c r="F133" s="1568">
        <f>'2.2'!T464</f>
        <v>1734133.538903425</v>
      </c>
      <c r="G133" s="1566">
        <f>'2.2'!U464</f>
        <v>1285796.0592725563</v>
      </c>
      <c r="H133" s="1566">
        <f>'2.2'!V464</f>
        <v>1159088.1031812355</v>
      </c>
      <c r="I133" s="1566">
        <f>'2.2'!W464</f>
        <v>793418.74162394635</v>
      </c>
      <c r="J133" s="1567">
        <f>'2.2'!X464</f>
        <v>285316.38167428761</v>
      </c>
    </row>
    <row r="134" spans="1:10" s="236" customFormat="1" ht="15" outlineLevel="2" x14ac:dyDescent="0.55000000000000004">
      <c r="A134" s="263"/>
      <c r="B134" s="2147"/>
      <c r="C134" s="295" t="s">
        <v>434</v>
      </c>
      <c r="D134" s="1568">
        <f>'2.2'!R465</f>
        <v>0</v>
      </c>
      <c r="E134" s="1569">
        <f>'2.2'!S465</f>
        <v>0</v>
      </c>
      <c r="F134" s="1568">
        <f>'2.2'!T465</f>
        <v>0</v>
      </c>
      <c r="G134" s="1566">
        <f>'2.2'!U465</f>
        <v>625691.51302800793</v>
      </c>
      <c r="H134" s="1566">
        <f>'2.2'!V465</f>
        <v>6200017.9589930102</v>
      </c>
      <c r="I134" s="1566">
        <f>'2.2'!W465</f>
        <v>848576.19425020996</v>
      </c>
      <c r="J134" s="1567">
        <f>'2.2'!X465</f>
        <v>0</v>
      </c>
    </row>
    <row r="135" spans="1:10" s="236" customFormat="1" ht="15" outlineLevel="2" x14ac:dyDescent="0.55000000000000004">
      <c r="A135" s="263"/>
      <c r="B135" s="2147"/>
      <c r="C135" s="295" t="s">
        <v>435</v>
      </c>
      <c r="D135" s="1568">
        <f>'2.2'!R466</f>
        <v>393448.48166201997</v>
      </c>
      <c r="E135" s="1569">
        <f>'2.2'!S466</f>
        <v>267445.13546805223</v>
      </c>
      <c r="F135" s="1568">
        <f>'2.2'!T466</f>
        <v>163773.52011162051</v>
      </c>
      <c r="G135" s="1566">
        <f>'2.2'!U466</f>
        <v>685132.2067656687</v>
      </c>
      <c r="H135" s="1566">
        <f>'2.2'!V466</f>
        <v>173390.33275149943</v>
      </c>
      <c r="I135" s="1566">
        <f>'2.2'!W466</f>
        <v>184565.32224942069</v>
      </c>
      <c r="J135" s="1567">
        <f>'2.2'!X466</f>
        <v>191279.52179661978</v>
      </c>
    </row>
    <row r="136" spans="1:10" s="236" customFormat="1" ht="15" outlineLevel="2" x14ac:dyDescent="0.55000000000000004">
      <c r="A136" s="263"/>
      <c r="B136" s="2147"/>
      <c r="C136" s="295" t="s">
        <v>436</v>
      </c>
      <c r="D136" s="1568">
        <f>'2.2'!R467</f>
        <v>0</v>
      </c>
      <c r="E136" s="1569">
        <f>'2.2'!S467</f>
        <v>0</v>
      </c>
      <c r="F136" s="1568">
        <f>'2.2'!T467</f>
        <v>0</v>
      </c>
      <c r="G136" s="1566">
        <f>'2.2'!U467</f>
        <v>0</v>
      </c>
      <c r="H136" s="1566">
        <f>'2.2'!V467</f>
        <v>0</v>
      </c>
      <c r="I136" s="1566">
        <f>'2.2'!W467</f>
        <v>121982.82792346769</v>
      </c>
      <c r="J136" s="1567">
        <f>'2.2'!X467</f>
        <v>240435.15309630978</v>
      </c>
    </row>
    <row r="137" spans="1:10" s="236" customFormat="1" ht="15" outlineLevel="2" x14ac:dyDescent="0.55000000000000004">
      <c r="A137" s="263"/>
      <c r="B137" s="2147"/>
      <c r="C137" s="295" t="s">
        <v>437</v>
      </c>
      <c r="D137" s="1568">
        <f>'2.2'!R468</f>
        <v>0</v>
      </c>
      <c r="E137" s="1569">
        <f>'2.2'!S468</f>
        <v>0</v>
      </c>
      <c r="F137" s="1568">
        <f>'2.2'!T468</f>
        <v>0</v>
      </c>
      <c r="G137" s="1566">
        <f>'2.2'!U468</f>
        <v>0</v>
      </c>
      <c r="H137" s="1566">
        <f>'2.2'!V468</f>
        <v>0</v>
      </c>
      <c r="I137" s="1566">
        <f>'2.2'!W468</f>
        <v>0</v>
      </c>
      <c r="J137" s="1567">
        <f>'2.2'!X468</f>
        <v>0</v>
      </c>
    </row>
    <row r="138" spans="1:10" s="236" customFormat="1" ht="15" outlineLevel="2" x14ac:dyDescent="0.55000000000000004">
      <c r="A138" s="263"/>
      <c r="B138" s="2148"/>
      <c r="C138" s="296" t="s">
        <v>115</v>
      </c>
      <c r="D138" s="1573">
        <f>'2.2'!R469</f>
        <v>0</v>
      </c>
      <c r="E138" s="1574">
        <f>'2.2'!S469</f>
        <v>0</v>
      </c>
      <c r="F138" s="1576">
        <f>'2.2'!T469</f>
        <v>0</v>
      </c>
      <c r="G138" s="1576">
        <f>'2.2'!U469</f>
        <v>0</v>
      </c>
      <c r="H138" s="1576">
        <f>'2.2'!V469</f>
        <v>0</v>
      </c>
      <c r="I138" s="1576">
        <f>'2.2'!W469</f>
        <v>0</v>
      </c>
      <c r="J138" s="1577">
        <f>'2.2'!X469</f>
        <v>0</v>
      </c>
    </row>
    <row r="139" spans="1:10" s="236" customFormat="1" ht="28.2" outlineLevel="1" x14ac:dyDescent="0.55000000000000004">
      <c r="A139" s="263"/>
      <c r="B139" s="300" t="s">
        <v>710</v>
      </c>
      <c r="C139" s="301" t="str">
        <f>'2.2'!D470</f>
        <v>Buildings</v>
      </c>
      <c r="D139" s="1568">
        <f>'2.2'!R470</f>
        <v>447339.91782541986</v>
      </c>
      <c r="E139" s="1569">
        <f>'2.2'!S470</f>
        <v>2543214.8798409742</v>
      </c>
      <c r="F139" s="1568">
        <f>'2.2'!T470</f>
        <v>2199540.5675750556</v>
      </c>
      <c r="G139" s="1566">
        <f>'2.2'!U470</f>
        <v>1944857.7863287246</v>
      </c>
      <c r="H139" s="1566">
        <f>'2.2'!V470</f>
        <v>0</v>
      </c>
      <c r="I139" s="1566">
        <f>'2.2'!W470</f>
        <v>0</v>
      </c>
      <c r="J139" s="1567">
        <f>'2.2'!X470</f>
        <v>0</v>
      </c>
    </row>
    <row r="140" spans="1:10" s="236" customFormat="1" ht="14.4" outlineLevel="2" x14ac:dyDescent="0.55000000000000004">
      <c r="A140" s="263"/>
      <c r="B140" s="302">
        <v>0</v>
      </c>
      <c r="C140" s="302" t="str">
        <f>'2.2'!D471</f>
        <v>Instrument Transformers</v>
      </c>
      <c r="D140" s="1568">
        <f>'2.2'!R471</f>
        <v>81411.887925473813</v>
      </c>
      <c r="E140" s="1569">
        <f>'2.2'!S471</f>
        <v>139974.59476259511</v>
      </c>
      <c r="F140" s="1568">
        <f>'2.2'!T471</f>
        <v>120238.78691739228</v>
      </c>
      <c r="G140" s="1566">
        <f>'2.2'!U471</f>
        <v>106367.55721476134</v>
      </c>
      <c r="H140" s="1566">
        <f>'2.2'!V471</f>
        <v>0</v>
      </c>
      <c r="I140" s="1566">
        <f>'2.2'!W471</f>
        <v>0</v>
      </c>
      <c r="J140" s="1567">
        <f>'2.2'!X471</f>
        <v>0</v>
      </c>
    </row>
    <row r="141" spans="1:10" s="236" customFormat="1" ht="14.4" outlineLevel="2" x14ac:dyDescent="0.55000000000000004">
      <c r="A141" s="263"/>
      <c r="B141" s="302">
        <v>0</v>
      </c>
      <c r="C141" s="302" t="str">
        <f>'2.2'!D472</f>
        <v>Metering Units</v>
      </c>
      <c r="D141" s="1568">
        <f>'2.2'!R472</f>
        <v>3339.2601563399999</v>
      </c>
      <c r="E141" s="1569">
        <f>'2.2'!S472</f>
        <v>0</v>
      </c>
      <c r="F141" s="1568">
        <f>'2.2'!T472</f>
        <v>0</v>
      </c>
      <c r="G141" s="1566">
        <f>'2.2'!U472</f>
        <v>0</v>
      </c>
      <c r="H141" s="1566">
        <f>'2.2'!V472</f>
        <v>0</v>
      </c>
      <c r="I141" s="1566">
        <f>'2.2'!W472</f>
        <v>0</v>
      </c>
      <c r="J141" s="1567">
        <f>'2.2'!X472</f>
        <v>0</v>
      </c>
    </row>
    <row r="142" spans="1:10" s="236" customFormat="1" ht="14.4" outlineLevel="2" x14ac:dyDescent="0.55000000000000004">
      <c r="A142" s="263"/>
      <c r="B142" s="302">
        <v>0</v>
      </c>
      <c r="C142" s="302" t="str">
        <f>'2.2'!D473</f>
        <v>Pillars</v>
      </c>
      <c r="D142" s="1568">
        <f>'2.2'!R473</f>
        <v>741626.97824554145</v>
      </c>
      <c r="E142" s="1569">
        <f>'2.2'!S473</f>
        <v>264806.10789765423</v>
      </c>
      <c r="F142" s="1568">
        <f>'2.2'!T473</f>
        <v>396284.19855713885</v>
      </c>
      <c r="G142" s="1566">
        <f>'2.2'!U473</f>
        <v>456797.52924142621</v>
      </c>
      <c r="H142" s="1566">
        <f>'2.2'!V473</f>
        <v>520593.30043474893</v>
      </c>
      <c r="I142" s="1566">
        <f>'2.2'!W473</f>
        <v>586244.33087414794</v>
      </c>
      <c r="J142" s="1567">
        <f>'2.2'!X473</f>
        <v>649774.56829877326</v>
      </c>
    </row>
    <row r="143" spans="1:10" s="236" customFormat="1" ht="14.4" outlineLevel="2" x14ac:dyDescent="0.55000000000000004">
      <c r="A143" s="263"/>
      <c r="B143" s="302">
        <v>0</v>
      </c>
      <c r="C143" s="302" t="str">
        <f>'2.2'!D474</f>
        <v>Substation Auxiliary Plant</v>
      </c>
      <c r="D143" s="1568">
        <f>'2.2'!R474</f>
        <v>233645.71677079992</v>
      </c>
      <c r="E143" s="1569">
        <f>'2.2'!S474</f>
        <v>240838.64098858277</v>
      </c>
      <c r="F143" s="1568">
        <f>'2.2'!T474</f>
        <v>703811.51997335651</v>
      </c>
      <c r="G143" s="1566">
        <f>'2.2'!U474</f>
        <v>408785.12184496515</v>
      </c>
      <c r="H143" s="1566">
        <f>'2.2'!V474</f>
        <v>147119.07021339345</v>
      </c>
      <c r="I143" s="1566">
        <f>'2.2'!W474</f>
        <v>216386.92953380357</v>
      </c>
      <c r="J143" s="1567">
        <f>'2.2'!X474</f>
        <v>160290.10206420653</v>
      </c>
    </row>
    <row r="144" spans="1:10" s="236" customFormat="1" ht="14.4" outlineLevel="2" x14ac:dyDescent="0.55000000000000004">
      <c r="A144" s="263"/>
      <c r="B144" s="302">
        <v>0</v>
      </c>
      <c r="C144" s="302" t="str">
        <f>'2.2'!D475</f>
        <v>Voltage Regulators</v>
      </c>
      <c r="D144" s="1568">
        <f>'2.2'!R475</f>
        <v>115008.71152329998</v>
      </c>
      <c r="E144" s="1569">
        <f>'2.2'!S475</f>
        <v>0</v>
      </c>
      <c r="F144" s="1568">
        <f>'2.2'!T475</f>
        <v>0</v>
      </c>
      <c r="G144" s="1566">
        <f>'2.2'!U475</f>
        <v>0</v>
      </c>
      <c r="H144" s="1566">
        <f>'2.2'!V475</f>
        <v>0</v>
      </c>
      <c r="I144" s="1566">
        <f>'2.2'!W475</f>
        <v>0</v>
      </c>
      <c r="J144" s="1567">
        <f>'2.2'!X475</f>
        <v>0</v>
      </c>
    </row>
    <row r="145" spans="1:10" s="236" customFormat="1" ht="14.4" outlineLevel="2" x14ac:dyDescent="0.55000000000000004">
      <c r="A145" s="263"/>
      <c r="B145" s="302">
        <v>0</v>
      </c>
      <c r="C145" s="302" t="str">
        <f>'2.2'!D476</f>
        <v>Civil and Grounds</v>
      </c>
      <c r="D145" s="1568">
        <f>'2.2'!R476</f>
        <v>702728.04919712874</v>
      </c>
      <c r="E145" s="1569">
        <f>'2.2'!S476</f>
        <v>2704631.3182262843</v>
      </c>
      <c r="F145" s="1568">
        <f>'2.2'!T476</f>
        <v>1860591.5734199928</v>
      </c>
      <c r="G145" s="1566">
        <f>'2.2'!U476</f>
        <v>1645568.6792636609</v>
      </c>
      <c r="H145" s="1566">
        <f>'2.2'!V476</f>
        <v>749877.0820626691</v>
      </c>
      <c r="I145" s="1566">
        <f>'2.2'!W476</f>
        <v>361525.29747546784</v>
      </c>
      <c r="J145" s="1567">
        <f>'2.2'!X476</f>
        <v>0</v>
      </c>
    </row>
    <row r="146" spans="1:10" s="236" customFormat="1" ht="14.4" outlineLevel="2" x14ac:dyDescent="0.55000000000000004">
      <c r="A146" s="263"/>
      <c r="B146" s="302">
        <v>0</v>
      </c>
      <c r="C146" s="302" t="str">
        <f>'2.2'!D477</f>
        <v>Fire Systems</v>
      </c>
      <c r="D146" s="1568">
        <f>'2.2'!R477</f>
        <v>38739.722568809993</v>
      </c>
      <c r="E146" s="1569">
        <f>'2.2'!S477</f>
        <v>135857.69491663642</v>
      </c>
      <c r="F146" s="1568">
        <f>'2.2'!T477</f>
        <v>142524.42414777103</v>
      </c>
      <c r="G146" s="1566">
        <f>'2.2'!U477</f>
        <v>245740.3417417501</v>
      </c>
      <c r="H146" s="1566">
        <f>'2.2'!V477</f>
        <v>172549.65235028003</v>
      </c>
      <c r="I146" s="1566">
        <f>'2.2'!W477</f>
        <v>44656.322222417301</v>
      </c>
      <c r="J146" s="1567">
        <f>'2.2'!X477</f>
        <v>27730.187657107726</v>
      </c>
    </row>
    <row r="147" spans="1:10" s="236" customFormat="1" ht="14.4" outlineLevel="2" x14ac:dyDescent="0.55000000000000004">
      <c r="A147" s="263"/>
      <c r="B147" s="302">
        <v>0</v>
      </c>
      <c r="C147" s="302" t="str">
        <f>'2.2'!D478</f>
        <v>Capacitor Banks</v>
      </c>
      <c r="D147" s="1568">
        <f>'2.2'!R478</f>
        <v>0</v>
      </c>
      <c r="E147" s="1569">
        <f>'2.2'!S478</f>
        <v>402426.95994246099</v>
      </c>
      <c r="F147" s="1568">
        <f>'2.2'!T478</f>
        <v>348277.86555382592</v>
      </c>
      <c r="G147" s="1566">
        <f>'2.2'!U478</f>
        <v>307631.66057210386</v>
      </c>
      <c r="H147" s="1566">
        <f>'2.2'!V478</f>
        <v>0</v>
      </c>
      <c r="I147" s="1566">
        <f>'2.2'!W478</f>
        <v>0</v>
      </c>
      <c r="J147" s="1567">
        <f>'2.2'!X478</f>
        <v>0</v>
      </c>
    </row>
    <row r="148" spans="1:10" s="236" customFormat="1" ht="14.4" outlineLevel="2" x14ac:dyDescent="0.55000000000000004">
      <c r="A148" s="263"/>
      <c r="B148" s="302">
        <v>0</v>
      </c>
      <c r="C148" s="302" t="str">
        <f>'2.2'!D479</f>
        <v>Cable Tunnels</v>
      </c>
      <c r="D148" s="1568">
        <f>'2.2'!R479</f>
        <v>0</v>
      </c>
      <c r="E148" s="1569">
        <f>'2.2'!S479</f>
        <v>0</v>
      </c>
      <c r="F148" s="1568">
        <f>'2.2'!T479</f>
        <v>0</v>
      </c>
      <c r="G148" s="1566">
        <f>'2.2'!U479</f>
        <v>0</v>
      </c>
      <c r="H148" s="1566">
        <f>'2.2'!V479</f>
        <v>0</v>
      </c>
      <c r="I148" s="1566">
        <f>'2.2'!W479</f>
        <v>0</v>
      </c>
      <c r="J148" s="1567">
        <f>'2.2'!X479</f>
        <v>0</v>
      </c>
    </row>
    <row r="149" spans="1:10" s="236" customFormat="1" ht="14.4" outlineLevel="2" x14ac:dyDescent="0.55000000000000004">
      <c r="A149" s="263"/>
      <c r="B149" s="302">
        <v>0</v>
      </c>
      <c r="C149" s="302" t="str">
        <f>'2.2'!D480</f>
        <v>Power Transformer Refurbishment</v>
      </c>
      <c r="D149" s="1568">
        <f>'2.2'!R480</f>
        <v>101731.61635287994</v>
      </c>
      <c r="E149" s="1569">
        <f>'2.2'!S480</f>
        <v>0</v>
      </c>
      <c r="F149" s="1568">
        <f>'2.2'!T480</f>
        <v>0</v>
      </c>
      <c r="G149" s="1566">
        <f>'2.2'!U480</f>
        <v>0</v>
      </c>
      <c r="H149" s="1566">
        <f>'2.2'!V480</f>
        <v>0</v>
      </c>
      <c r="I149" s="1566">
        <f>'2.2'!W480</f>
        <v>0</v>
      </c>
      <c r="J149" s="1567">
        <f>'2.2'!X480</f>
        <v>0</v>
      </c>
    </row>
    <row r="150" spans="1:10" s="236" customFormat="1" ht="14.4" outlineLevel="2" x14ac:dyDescent="0.55000000000000004">
      <c r="A150" s="263"/>
      <c r="B150" s="302">
        <v>0</v>
      </c>
      <c r="C150" s="302" t="str">
        <f>'2.2'!D481</f>
        <v>Power Transformer Spares</v>
      </c>
      <c r="D150" s="1568">
        <f>'2.2'!R481</f>
        <v>0</v>
      </c>
      <c r="E150" s="1569">
        <f>'2.2'!S481</f>
        <v>0</v>
      </c>
      <c r="F150" s="1568">
        <f>'2.2'!T481</f>
        <v>0</v>
      </c>
      <c r="G150" s="1566">
        <f>'2.2'!U481</f>
        <v>0</v>
      </c>
      <c r="H150" s="1566">
        <f>'2.2'!V481</f>
        <v>0</v>
      </c>
      <c r="I150" s="1566">
        <f>'2.2'!W481</f>
        <v>0</v>
      </c>
      <c r="J150" s="1567">
        <f>'2.2'!X481</f>
        <v>0</v>
      </c>
    </row>
    <row r="151" spans="1:10" s="236" customFormat="1" ht="14.4" outlineLevel="2" x14ac:dyDescent="0.55000000000000004">
      <c r="A151" s="263"/>
      <c r="B151" s="302">
        <v>0</v>
      </c>
      <c r="C151" s="302" t="str">
        <f>'2.2'!D482</f>
        <v>Pole Refurbishment</v>
      </c>
      <c r="D151" s="1568">
        <f>'2.2'!R482</f>
        <v>1377545.2587797898</v>
      </c>
      <c r="E151" s="1569">
        <f>'2.2'!S482</f>
        <v>2573062.4037241754</v>
      </c>
      <c r="F151" s="1568">
        <f>'2.2'!T482</f>
        <v>2280390.7863643365</v>
      </c>
      <c r="G151" s="1566">
        <f>'2.2'!U482</f>
        <v>1981356.4579220249</v>
      </c>
      <c r="H151" s="1566">
        <f>'2.2'!V482</f>
        <v>1996615.9528960539</v>
      </c>
      <c r="I151" s="1566">
        <f>'2.2'!W482</f>
        <v>1803224.4127816965</v>
      </c>
      <c r="J151" s="1567">
        <f>'2.2'!X482</f>
        <v>1816621.156727674</v>
      </c>
    </row>
    <row r="152" spans="1:10" s="236" customFormat="1" ht="14.4" outlineLevel="2" x14ac:dyDescent="0.55000000000000004">
      <c r="A152" s="263"/>
      <c r="B152" s="302">
        <v>0</v>
      </c>
      <c r="C152" s="302" t="str">
        <f>'2.2'!D483</f>
        <v>Tower Refurbishment</v>
      </c>
      <c r="D152" s="1568">
        <f>'2.2'!R483</f>
        <v>573454.8979349999</v>
      </c>
      <c r="E152" s="1569">
        <f>'2.2'!S483</f>
        <v>0</v>
      </c>
      <c r="F152" s="1568">
        <f>'2.2'!T483</f>
        <v>1315370.8672256104</v>
      </c>
      <c r="G152" s="1566">
        <f>'2.2'!U483</f>
        <v>1133544.4577690742</v>
      </c>
      <c r="H152" s="1566">
        <f>'2.2'!V483</f>
        <v>1142274.4951568476</v>
      </c>
      <c r="I152" s="1566">
        <f>'2.2'!W483</f>
        <v>1153002.903937473</v>
      </c>
      <c r="J152" s="1567">
        <f>'2.2'!X483</f>
        <v>1130579.51989287</v>
      </c>
    </row>
    <row r="153" spans="1:10" s="236" customFormat="1" ht="14.4" outlineLevel="2" x14ac:dyDescent="0.55000000000000004">
      <c r="A153" s="263"/>
      <c r="B153" s="302">
        <v>0</v>
      </c>
      <c r="C153" s="302" t="str">
        <f>'2.2'!D484</f>
        <v>EDO Refurbishment</v>
      </c>
      <c r="D153" s="1568">
        <f>'2.2'!R484</f>
        <v>0</v>
      </c>
      <c r="E153" s="1569">
        <f>'2.2'!S484</f>
        <v>0</v>
      </c>
      <c r="F153" s="1568">
        <f>'2.2'!T484</f>
        <v>0</v>
      </c>
      <c r="G153" s="1566">
        <f>'2.2'!U484</f>
        <v>0</v>
      </c>
      <c r="H153" s="1566">
        <f>'2.2'!V484</f>
        <v>0</v>
      </c>
      <c r="I153" s="1566">
        <f>'2.2'!W484</f>
        <v>0</v>
      </c>
      <c r="J153" s="1567">
        <f>'2.2'!X484</f>
        <v>0</v>
      </c>
    </row>
    <row r="154" spans="1:10" s="236" customFormat="1" ht="14.4" outlineLevel="2" x14ac:dyDescent="0.55000000000000004">
      <c r="A154" s="263"/>
      <c r="B154" s="302">
        <v>0</v>
      </c>
      <c r="C154" s="302" t="str">
        <f>'2.2'!D485</f>
        <v>Surge Arrestors</v>
      </c>
      <c r="D154" s="1568">
        <f>'2.2'!R485</f>
        <v>1845.9998402876111</v>
      </c>
      <c r="E154" s="1569">
        <f>'2.2'!S485</f>
        <v>9922.7382816138379</v>
      </c>
      <c r="F154" s="1568">
        <f>'2.2'!T485</f>
        <v>10976.693845230193</v>
      </c>
      <c r="G154" s="1566">
        <f>'2.2'!U485</f>
        <v>11043.175352880071</v>
      </c>
      <c r="H154" s="1566">
        <f>'2.2'!V485</f>
        <v>11128.224803785701</v>
      </c>
      <c r="I154" s="1566">
        <f>'2.2'!W485</f>
        <v>9360.6189294807627</v>
      </c>
      <c r="J154" s="1567">
        <f>'2.2'!X485</f>
        <v>9430.1620291001145</v>
      </c>
    </row>
    <row r="155" spans="1:10" s="236" customFormat="1" ht="15.6" outlineLevel="2" x14ac:dyDescent="0.55000000000000004">
      <c r="A155" s="263"/>
      <c r="B155" s="302">
        <v>0</v>
      </c>
      <c r="C155" s="302">
        <v>0</v>
      </c>
      <c r="D155" s="290">
        <v>0</v>
      </c>
      <c r="E155" s="291">
        <v>0</v>
      </c>
      <c r="F155" s="292">
        <v>0</v>
      </c>
      <c r="G155" s="257">
        <v>0</v>
      </c>
      <c r="H155" s="257">
        <v>0</v>
      </c>
      <c r="I155" s="257">
        <v>0</v>
      </c>
      <c r="J155" s="258">
        <v>0</v>
      </c>
    </row>
    <row r="156" spans="1:10" s="236" customFormat="1" ht="15.6" outlineLevel="2" x14ac:dyDescent="0.55000000000000004">
      <c r="A156" s="263"/>
      <c r="B156" s="302">
        <v>0</v>
      </c>
      <c r="C156" s="302">
        <v>0</v>
      </c>
      <c r="D156" s="290">
        <v>0</v>
      </c>
      <c r="E156" s="291">
        <v>0</v>
      </c>
      <c r="F156" s="292">
        <v>0</v>
      </c>
      <c r="G156" s="257">
        <v>0</v>
      </c>
      <c r="H156" s="257">
        <v>0</v>
      </c>
      <c r="I156" s="257">
        <v>0</v>
      </c>
      <c r="J156" s="258">
        <v>0</v>
      </c>
    </row>
    <row r="157" spans="1:10" s="236" customFormat="1" ht="15.6" outlineLevel="2" x14ac:dyDescent="0.55000000000000004">
      <c r="A157" s="263"/>
      <c r="B157" s="302">
        <v>0</v>
      </c>
      <c r="C157" s="302">
        <v>0</v>
      </c>
      <c r="D157" s="290">
        <v>0</v>
      </c>
      <c r="E157" s="291">
        <v>0</v>
      </c>
      <c r="F157" s="292">
        <v>0</v>
      </c>
      <c r="G157" s="257">
        <v>0</v>
      </c>
      <c r="H157" s="257">
        <v>0</v>
      </c>
      <c r="I157" s="257">
        <v>0</v>
      </c>
      <c r="J157" s="258">
        <v>0</v>
      </c>
    </row>
    <row r="158" spans="1:10" s="236" customFormat="1" ht="15.6" outlineLevel="2" x14ac:dyDescent="0.55000000000000004">
      <c r="A158" s="263"/>
      <c r="B158" s="302">
        <v>0</v>
      </c>
      <c r="C158" s="302">
        <v>0</v>
      </c>
      <c r="D158" s="290">
        <v>0</v>
      </c>
      <c r="E158" s="291">
        <v>0</v>
      </c>
      <c r="F158" s="292">
        <v>0</v>
      </c>
      <c r="G158" s="257">
        <v>0</v>
      </c>
      <c r="H158" s="257">
        <v>0</v>
      </c>
      <c r="I158" s="257">
        <v>0</v>
      </c>
      <c r="J158" s="258">
        <v>0</v>
      </c>
    </row>
    <row r="159" spans="1:10" s="236" customFormat="1" ht="15.6" outlineLevel="2" x14ac:dyDescent="0.55000000000000004">
      <c r="A159" s="263"/>
      <c r="B159" s="302">
        <v>0</v>
      </c>
      <c r="C159" s="302">
        <v>0</v>
      </c>
      <c r="D159" s="290">
        <v>0</v>
      </c>
      <c r="E159" s="291">
        <v>0</v>
      </c>
      <c r="F159" s="292">
        <v>0</v>
      </c>
      <c r="G159" s="257">
        <v>0</v>
      </c>
      <c r="H159" s="257">
        <v>0</v>
      </c>
      <c r="I159" s="257">
        <v>0</v>
      </c>
      <c r="J159" s="258">
        <v>0</v>
      </c>
    </row>
    <row r="160" spans="1:10" s="236" customFormat="1" ht="15.6" outlineLevel="2" x14ac:dyDescent="0.55000000000000004">
      <c r="A160" s="263"/>
      <c r="B160" s="302">
        <v>0</v>
      </c>
      <c r="C160" s="302">
        <v>0</v>
      </c>
      <c r="D160" s="290">
        <v>0</v>
      </c>
      <c r="E160" s="291">
        <v>0</v>
      </c>
      <c r="F160" s="292">
        <v>0</v>
      </c>
      <c r="G160" s="257">
        <v>0</v>
      </c>
      <c r="H160" s="257">
        <v>0</v>
      </c>
      <c r="I160" s="257">
        <v>0</v>
      </c>
      <c r="J160" s="258">
        <v>0</v>
      </c>
    </row>
    <row r="161" spans="1:10" s="236" customFormat="1" ht="15.6" outlineLevel="2" x14ac:dyDescent="0.55000000000000004">
      <c r="A161" s="263"/>
      <c r="B161" s="302">
        <v>0</v>
      </c>
      <c r="C161" s="302">
        <v>0</v>
      </c>
      <c r="D161" s="290">
        <v>0</v>
      </c>
      <c r="E161" s="291">
        <v>0</v>
      </c>
      <c r="F161" s="292">
        <v>0</v>
      </c>
      <c r="G161" s="257">
        <v>0</v>
      </c>
      <c r="H161" s="257">
        <v>0</v>
      </c>
      <c r="I161" s="257">
        <v>0</v>
      </c>
      <c r="J161" s="258">
        <v>0</v>
      </c>
    </row>
    <row r="162" spans="1:10" s="236" customFormat="1" ht="15.6" outlineLevel="2" x14ac:dyDescent="0.55000000000000004">
      <c r="A162" s="263"/>
      <c r="B162" s="302">
        <v>0</v>
      </c>
      <c r="C162" s="302">
        <v>0</v>
      </c>
      <c r="D162" s="290">
        <v>0</v>
      </c>
      <c r="E162" s="291">
        <v>0</v>
      </c>
      <c r="F162" s="292">
        <v>0</v>
      </c>
      <c r="G162" s="257">
        <v>0</v>
      </c>
      <c r="H162" s="257">
        <v>0</v>
      </c>
      <c r="I162" s="257">
        <v>0</v>
      </c>
      <c r="J162" s="258">
        <v>0</v>
      </c>
    </row>
    <row r="163" spans="1:10" s="236" customFormat="1" ht="15.6" outlineLevel="2" x14ac:dyDescent="0.55000000000000004">
      <c r="A163" s="263"/>
      <c r="B163" s="302">
        <v>0</v>
      </c>
      <c r="C163" s="302">
        <v>0</v>
      </c>
      <c r="D163" s="290">
        <v>0</v>
      </c>
      <c r="E163" s="291">
        <v>0</v>
      </c>
      <c r="F163" s="292">
        <v>0</v>
      </c>
      <c r="G163" s="257">
        <v>0</v>
      </c>
      <c r="H163" s="257">
        <v>0</v>
      </c>
      <c r="I163" s="257">
        <v>0</v>
      </c>
      <c r="J163" s="258">
        <v>0</v>
      </c>
    </row>
    <row r="164" spans="1:10" s="236" customFormat="1" ht="15.6" outlineLevel="2" x14ac:dyDescent="0.55000000000000004">
      <c r="A164" s="263"/>
      <c r="B164" s="302">
        <v>0</v>
      </c>
      <c r="C164" s="302">
        <v>0</v>
      </c>
      <c r="D164" s="290">
        <v>0</v>
      </c>
      <c r="E164" s="291">
        <v>0</v>
      </c>
      <c r="F164" s="292">
        <v>0</v>
      </c>
      <c r="G164" s="257">
        <v>0</v>
      </c>
      <c r="H164" s="257">
        <v>0</v>
      </c>
      <c r="I164" s="257">
        <v>0</v>
      </c>
      <c r="J164" s="258">
        <v>0</v>
      </c>
    </row>
    <row r="165" spans="1:10" s="236" customFormat="1" ht="15.6" outlineLevel="2" x14ac:dyDescent="0.55000000000000004">
      <c r="A165" s="263"/>
      <c r="B165" s="302">
        <v>0</v>
      </c>
      <c r="C165" s="302">
        <v>0</v>
      </c>
      <c r="D165" s="290">
        <v>0</v>
      </c>
      <c r="E165" s="291">
        <v>0</v>
      </c>
      <c r="F165" s="292">
        <v>0</v>
      </c>
      <c r="G165" s="257">
        <v>0</v>
      </c>
      <c r="H165" s="257">
        <v>0</v>
      </c>
      <c r="I165" s="257">
        <v>0</v>
      </c>
      <c r="J165" s="258">
        <v>0</v>
      </c>
    </row>
    <row r="166" spans="1:10" s="236" customFormat="1" ht="15.6" outlineLevel="2" x14ac:dyDescent="0.55000000000000004">
      <c r="A166" s="263"/>
      <c r="B166" s="302">
        <v>0</v>
      </c>
      <c r="C166" s="302">
        <v>0</v>
      </c>
      <c r="D166" s="290">
        <v>0</v>
      </c>
      <c r="E166" s="291">
        <v>0</v>
      </c>
      <c r="F166" s="292">
        <v>0</v>
      </c>
      <c r="G166" s="257">
        <v>0</v>
      </c>
      <c r="H166" s="257">
        <v>0</v>
      </c>
      <c r="I166" s="257">
        <v>0</v>
      </c>
      <c r="J166" s="258">
        <v>0</v>
      </c>
    </row>
    <row r="167" spans="1:10" s="236" customFormat="1" ht="15.6" outlineLevel="2" x14ac:dyDescent="0.55000000000000004">
      <c r="A167" s="263"/>
      <c r="B167" s="302">
        <v>0</v>
      </c>
      <c r="C167" s="302">
        <v>0</v>
      </c>
      <c r="D167" s="290">
        <v>0</v>
      </c>
      <c r="E167" s="291">
        <v>0</v>
      </c>
      <c r="F167" s="292">
        <v>0</v>
      </c>
      <c r="G167" s="257">
        <v>0</v>
      </c>
      <c r="H167" s="257">
        <v>0</v>
      </c>
      <c r="I167" s="257">
        <v>0</v>
      </c>
      <c r="J167" s="258">
        <v>0</v>
      </c>
    </row>
    <row r="168" spans="1:10" s="236" customFormat="1" ht="15.6" outlineLevel="2" x14ac:dyDescent="0.55000000000000004">
      <c r="A168" s="263"/>
      <c r="B168" s="302">
        <v>0</v>
      </c>
      <c r="C168" s="302">
        <v>0</v>
      </c>
      <c r="D168" s="290">
        <v>0</v>
      </c>
      <c r="E168" s="291">
        <v>0</v>
      </c>
      <c r="F168" s="292">
        <v>0</v>
      </c>
      <c r="G168" s="257">
        <v>0</v>
      </c>
      <c r="H168" s="257">
        <v>0</v>
      </c>
      <c r="I168" s="257">
        <v>0</v>
      </c>
      <c r="J168" s="258">
        <v>0</v>
      </c>
    </row>
    <row r="169" spans="1:10" s="236" customFormat="1" ht="15.6" outlineLevel="2" x14ac:dyDescent="0.55000000000000004">
      <c r="A169" s="263"/>
      <c r="B169" s="302">
        <v>0</v>
      </c>
      <c r="C169" s="302">
        <v>0</v>
      </c>
      <c r="D169" s="290">
        <v>0</v>
      </c>
      <c r="E169" s="291">
        <v>0</v>
      </c>
      <c r="F169" s="292">
        <v>0</v>
      </c>
      <c r="G169" s="257">
        <v>0</v>
      </c>
      <c r="H169" s="257">
        <v>0</v>
      </c>
      <c r="I169" s="257">
        <v>0</v>
      </c>
      <c r="J169" s="258">
        <v>0</v>
      </c>
    </row>
    <row r="170" spans="1:10" s="236" customFormat="1" ht="15.6" outlineLevel="2" x14ac:dyDescent="0.55000000000000004">
      <c r="A170" s="263"/>
      <c r="B170" s="302">
        <v>0</v>
      </c>
      <c r="C170" s="302">
        <v>0</v>
      </c>
      <c r="D170" s="290">
        <v>0</v>
      </c>
      <c r="E170" s="291">
        <v>0</v>
      </c>
      <c r="F170" s="292">
        <v>0</v>
      </c>
      <c r="G170" s="257">
        <v>0</v>
      </c>
      <c r="H170" s="257">
        <v>0</v>
      </c>
      <c r="I170" s="257">
        <v>0</v>
      </c>
      <c r="J170" s="258">
        <v>0</v>
      </c>
    </row>
    <row r="171" spans="1:10" s="236" customFormat="1" ht="15.6" outlineLevel="2" x14ac:dyDescent="0.55000000000000004">
      <c r="A171" s="263"/>
      <c r="B171" s="302">
        <v>0</v>
      </c>
      <c r="C171" s="302">
        <v>0</v>
      </c>
      <c r="D171" s="290">
        <v>0</v>
      </c>
      <c r="E171" s="291">
        <v>0</v>
      </c>
      <c r="F171" s="292">
        <v>0</v>
      </c>
      <c r="G171" s="257">
        <v>0</v>
      </c>
      <c r="H171" s="257">
        <v>0</v>
      </c>
      <c r="I171" s="257">
        <v>0</v>
      </c>
      <c r="J171" s="258">
        <v>0</v>
      </c>
    </row>
    <row r="172" spans="1:10" s="236" customFormat="1" ht="15.6" outlineLevel="2" x14ac:dyDescent="0.55000000000000004">
      <c r="A172" s="263"/>
      <c r="B172" s="302">
        <v>0</v>
      </c>
      <c r="C172" s="302">
        <v>0</v>
      </c>
      <c r="D172" s="290">
        <v>0</v>
      </c>
      <c r="E172" s="291">
        <v>0</v>
      </c>
      <c r="F172" s="292">
        <v>0</v>
      </c>
      <c r="G172" s="257">
        <v>0</v>
      </c>
      <c r="H172" s="257">
        <v>0</v>
      </c>
      <c r="I172" s="257">
        <v>0</v>
      </c>
      <c r="J172" s="258">
        <v>0</v>
      </c>
    </row>
    <row r="173" spans="1:10" s="236" customFormat="1" ht="15.6" outlineLevel="2" x14ac:dyDescent="0.55000000000000004">
      <c r="A173" s="263"/>
      <c r="B173" s="302">
        <v>0</v>
      </c>
      <c r="C173" s="302">
        <v>0</v>
      </c>
      <c r="D173" s="290">
        <v>0</v>
      </c>
      <c r="E173" s="291">
        <v>0</v>
      </c>
      <c r="F173" s="292">
        <v>0</v>
      </c>
      <c r="G173" s="257">
        <v>0</v>
      </c>
      <c r="H173" s="257">
        <v>0</v>
      </c>
      <c r="I173" s="257">
        <v>0</v>
      </c>
      <c r="J173" s="258">
        <v>0</v>
      </c>
    </row>
    <row r="174" spans="1:10" s="236" customFormat="1" ht="15.6" outlineLevel="2" x14ac:dyDescent="0.55000000000000004">
      <c r="A174" s="263"/>
      <c r="B174" s="302">
        <v>0</v>
      </c>
      <c r="C174" s="302">
        <v>0</v>
      </c>
      <c r="D174" s="290">
        <v>0</v>
      </c>
      <c r="E174" s="291">
        <v>0</v>
      </c>
      <c r="F174" s="292">
        <v>0</v>
      </c>
      <c r="G174" s="257">
        <v>0</v>
      </c>
      <c r="H174" s="257">
        <v>0</v>
      </c>
      <c r="I174" s="257">
        <v>0</v>
      </c>
      <c r="J174" s="258">
        <v>0</v>
      </c>
    </row>
    <row r="175" spans="1:10" s="236" customFormat="1" ht="15.6" outlineLevel="2" x14ac:dyDescent="0.55000000000000004">
      <c r="A175" s="263"/>
      <c r="B175" s="302">
        <v>0</v>
      </c>
      <c r="C175" s="302">
        <v>0</v>
      </c>
      <c r="D175" s="290">
        <v>0</v>
      </c>
      <c r="E175" s="291">
        <v>0</v>
      </c>
      <c r="F175" s="292">
        <v>0</v>
      </c>
      <c r="G175" s="257">
        <v>0</v>
      </c>
      <c r="H175" s="257">
        <v>0</v>
      </c>
      <c r="I175" s="257">
        <v>0</v>
      </c>
      <c r="J175" s="258">
        <v>0</v>
      </c>
    </row>
    <row r="176" spans="1:10" s="236" customFormat="1" ht="15.6" outlineLevel="2" x14ac:dyDescent="0.55000000000000004">
      <c r="A176" s="263"/>
      <c r="B176" s="302">
        <v>0</v>
      </c>
      <c r="C176" s="302">
        <v>0</v>
      </c>
      <c r="D176" s="290">
        <v>0</v>
      </c>
      <c r="E176" s="291">
        <v>0</v>
      </c>
      <c r="F176" s="292">
        <v>0</v>
      </c>
      <c r="G176" s="257">
        <v>0</v>
      </c>
      <c r="H176" s="257">
        <v>0</v>
      </c>
      <c r="I176" s="257">
        <v>0</v>
      </c>
      <c r="J176" s="258">
        <v>0</v>
      </c>
    </row>
    <row r="177" spans="1:10" s="236" customFormat="1" ht="15.6" outlineLevel="2" x14ac:dyDescent="0.55000000000000004">
      <c r="A177" s="263"/>
      <c r="B177" s="302">
        <v>0</v>
      </c>
      <c r="C177" s="302">
        <v>0</v>
      </c>
      <c r="D177" s="290">
        <v>0</v>
      </c>
      <c r="E177" s="291">
        <v>0</v>
      </c>
      <c r="F177" s="292">
        <v>0</v>
      </c>
      <c r="G177" s="257">
        <v>0</v>
      </c>
      <c r="H177" s="257">
        <v>0</v>
      </c>
      <c r="I177" s="257">
        <v>0</v>
      </c>
      <c r="J177" s="258">
        <v>0</v>
      </c>
    </row>
    <row r="178" spans="1:10" s="236" customFormat="1" ht="15.6" outlineLevel="2" x14ac:dyDescent="0.55000000000000004">
      <c r="A178" s="263"/>
      <c r="B178" s="302">
        <v>0</v>
      </c>
      <c r="C178" s="302">
        <v>0</v>
      </c>
      <c r="D178" s="290">
        <v>0</v>
      </c>
      <c r="E178" s="291">
        <v>0</v>
      </c>
      <c r="F178" s="292">
        <v>0</v>
      </c>
      <c r="G178" s="257">
        <v>0</v>
      </c>
      <c r="H178" s="257">
        <v>0</v>
      </c>
      <c r="I178" s="257">
        <v>0</v>
      </c>
      <c r="J178" s="258">
        <v>0</v>
      </c>
    </row>
    <row r="179" spans="1:10" s="236" customFormat="1" ht="15.9" outlineLevel="2" thickBot="1" x14ac:dyDescent="0.6">
      <c r="A179" s="263"/>
      <c r="B179" s="303">
        <v>0</v>
      </c>
      <c r="C179" s="303">
        <v>0</v>
      </c>
      <c r="D179" s="304">
        <v>0</v>
      </c>
      <c r="E179" s="305">
        <v>0</v>
      </c>
      <c r="F179" s="306">
        <v>0</v>
      </c>
      <c r="G179" s="307">
        <v>0</v>
      </c>
      <c r="H179" s="307">
        <v>0</v>
      </c>
      <c r="I179" s="307">
        <v>0</v>
      </c>
      <c r="J179" s="308">
        <v>0</v>
      </c>
    </row>
    <row r="180" spans="1:10" s="236" customFormat="1" ht="12.3" outlineLevel="1" x14ac:dyDescent="0.35">
      <c r="A180" s="70">
        <f>IF(SUM($C180:$I180)&gt;0,1,0)</f>
        <v>0</v>
      </c>
      <c r="B180" s="15" t="s">
        <v>139</v>
      </c>
      <c r="C180" s="70"/>
      <c r="D180" s="70">
        <f>IF(OR(ISERROR(SUM(D12:D179)),ROUND(SUM(D12:D179)-'2.1'!R94,4)&lt;&gt;0),1,0)</f>
        <v>0</v>
      </c>
      <c r="E180" s="70">
        <f>IF(OR(ISERROR(SUM(E12:E179)),ROUND(SUM(E12:E179)-'2.1'!S94,4)&lt;&gt;0),1,0)</f>
        <v>0</v>
      </c>
      <c r="F180" s="70">
        <f>IF(OR(ISERROR(SUM(F12:F179)),ROUND(SUM(F12:F179)-'2.1'!T94,4)&lt;&gt;0),1,0)</f>
        <v>0</v>
      </c>
      <c r="G180" s="70">
        <f>IF(OR(ISERROR(SUM(G12:G179)),ROUND(SUM(G12:G179)-'2.1'!U94,4)&lt;&gt;0),1,0)</f>
        <v>0</v>
      </c>
      <c r="H180" s="70">
        <f>IF(OR(ISERROR(SUM(H12:H179)),ROUND(SUM(H12:H179)-'2.1'!V94,4)&lt;&gt;0),1,0)</f>
        <v>0</v>
      </c>
      <c r="I180" s="70">
        <f>IF(OR(ISERROR(SUM(I12:I179)),ROUND(SUM(I12:I179)-'2.1'!W94,4)&lt;&gt;0),1,0)</f>
        <v>0</v>
      </c>
      <c r="J180" s="70">
        <f>IF(OR(ISERROR(SUM(J12:J179)),ROUND(SUM(J12:J179)-'2.1'!X94,4)&lt;&gt;0),1,0)</f>
        <v>0</v>
      </c>
    </row>
    <row r="181" spans="1:10" s="236" customFormat="1" ht="14.4" x14ac:dyDescent="0.55000000000000004">
      <c r="A181" s="263"/>
    </row>
    <row r="182" spans="1:10" s="236" customFormat="1" ht="14.7" thickBot="1" x14ac:dyDescent="0.6">
      <c r="A182" s="263"/>
    </row>
    <row r="183" spans="1:10" s="236" customFormat="1" ht="18.600000000000001" thickBot="1" x14ac:dyDescent="0.75">
      <c r="A183" s="263"/>
      <c r="B183" s="278" t="s">
        <v>711</v>
      </c>
      <c r="C183" s="279"/>
      <c r="D183" s="279"/>
      <c r="E183" s="279"/>
      <c r="F183" s="279"/>
      <c r="G183" s="279"/>
      <c r="H183" s="279"/>
      <c r="I183" s="279"/>
      <c r="J183" s="280"/>
    </row>
    <row r="184" spans="1:10" s="236" customFormat="1" ht="14.7" outlineLevel="1" thickBot="1" x14ac:dyDescent="0.6">
      <c r="A184" s="263"/>
      <c r="B184" s="281"/>
      <c r="C184" s="282"/>
      <c r="D184" s="2143" t="s">
        <v>712</v>
      </c>
      <c r="E184" s="2144"/>
      <c r="F184" s="2144"/>
      <c r="G184" s="2144"/>
      <c r="H184" s="2144"/>
      <c r="I184" s="2144"/>
      <c r="J184" s="2145"/>
    </row>
    <row r="185" spans="1:10" s="236" customFormat="1" ht="14.7" outlineLevel="1" thickBot="1" x14ac:dyDescent="0.6">
      <c r="A185" s="263"/>
      <c r="B185" s="283" t="s">
        <v>693</v>
      </c>
      <c r="C185" s="284" t="s">
        <v>694</v>
      </c>
      <c r="D185" s="309" t="s">
        <v>734</v>
      </c>
      <c r="E185" s="310" t="s">
        <v>735</v>
      </c>
      <c r="F185" s="311" t="s">
        <v>736</v>
      </c>
      <c r="G185" s="311" t="s">
        <v>737</v>
      </c>
      <c r="H185" s="311" t="s">
        <v>738</v>
      </c>
      <c r="I185" s="311" t="s">
        <v>739</v>
      </c>
      <c r="J185" s="312" t="s">
        <v>740</v>
      </c>
    </row>
    <row r="186" spans="1:10" s="236" customFormat="1" ht="43.5" customHeight="1" outlineLevel="1" x14ac:dyDescent="0.55000000000000004">
      <c r="A186" s="263"/>
      <c r="B186" s="2152" t="s">
        <v>695</v>
      </c>
      <c r="C186" s="289" t="s">
        <v>320</v>
      </c>
      <c r="D186" s="1605">
        <v>0</v>
      </c>
      <c r="E186" s="1564">
        <v>0</v>
      </c>
      <c r="F186" s="1565">
        <v>0</v>
      </c>
      <c r="G186" s="1566">
        <v>0</v>
      </c>
      <c r="H186" s="1566">
        <v>0</v>
      </c>
      <c r="I186" s="1566">
        <v>0</v>
      </c>
      <c r="J186" s="1567">
        <v>0</v>
      </c>
    </row>
    <row r="187" spans="1:10" s="236" customFormat="1" ht="15" outlineLevel="2" x14ac:dyDescent="0.55000000000000004">
      <c r="A187" s="263"/>
      <c r="B187" s="2147"/>
      <c r="C187" s="289" t="s">
        <v>321</v>
      </c>
      <c r="D187" s="1568">
        <v>0</v>
      </c>
      <c r="E187" s="1569">
        <v>0</v>
      </c>
      <c r="F187" s="1570">
        <v>0</v>
      </c>
      <c r="G187" s="1566">
        <v>0</v>
      </c>
      <c r="H187" s="1566">
        <v>0</v>
      </c>
      <c r="I187" s="1566">
        <v>0</v>
      </c>
      <c r="J187" s="1567">
        <v>0</v>
      </c>
    </row>
    <row r="188" spans="1:10" s="236" customFormat="1" ht="15" outlineLevel="2" x14ac:dyDescent="0.55000000000000004">
      <c r="A188" s="263"/>
      <c r="B188" s="2147"/>
      <c r="C188" s="289" t="s">
        <v>322</v>
      </c>
      <c r="D188" s="1568">
        <v>0</v>
      </c>
      <c r="E188" s="1569">
        <v>0</v>
      </c>
      <c r="F188" s="1570">
        <v>0</v>
      </c>
      <c r="G188" s="1566">
        <v>0</v>
      </c>
      <c r="H188" s="1566">
        <v>0</v>
      </c>
      <c r="I188" s="1566">
        <v>0</v>
      </c>
      <c r="J188" s="1567">
        <v>0</v>
      </c>
    </row>
    <row r="189" spans="1:10" s="236" customFormat="1" ht="15" outlineLevel="2" x14ac:dyDescent="0.55000000000000004">
      <c r="A189" s="263"/>
      <c r="B189" s="2147"/>
      <c r="C189" s="289" t="s">
        <v>323</v>
      </c>
      <c r="D189" s="1568">
        <v>0</v>
      </c>
      <c r="E189" s="1569">
        <v>0</v>
      </c>
      <c r="F189" s="1570">
        <v>0</v>
      </c>
      <c r="G189" s="1566">
        <v>0</v>
      </c>
      <c r="H189" s="1566">
        <v>0</v>
      </c>
      <c r="I189" s="1566">
        <v>0</v>
      </c>
      <c r="J189" s="1567">
        <v>0</v>
      </c>
    </row>
    <row r="190" spans="1:10" s="236" customFormat="1" ht="15" outlineLevel="2" x14ac:dyDescent="0.55000000000000004">
      <c r="A190" s="263"/>
      <c r="B190" s="2147"/>
      <c r="C190" s="289" t="s">
        <v>324</v>
      </c>
      <c r="D190" s="1568">
        <v>0</v>
      </c>
      <c r="E190" s="1569">
        <v>0</v>
      </c>
      <c r="F190" s="1570">
        <v>0</v>
      </c>
      <c r="G190" s="1566">
        <v>0</v>
      </c>
      <c r="H190" s="1566">
        <v>0</v>
      </c>
      <c r="I190" s="1566">
        <v>0</v>
      </c>
      <c r="J190" s="1567">
        <v>0</v>
      </c>
    </row>
    <row r="191" spans="1:10" s="236" customFormat="1" ht="15" outlineLevel="2" x14ac:dyDescent="0.55000000000000004">
      <c r="A191" s="263"/>
      <c r="B191" s="2147"/>
      <c r="C191" s="289" t="s">
        <v>325</v>
      </c>
      <c r="D191" s="1568">
        <v>0</v>
      </c>
      <c r="E191" s="1569">
        <v>0</v>
      </c>
      <c r="F191" s="1570">
        <v>0</v>
      </c>
      <c r="G191" s="1566">
        <v>0</v>
      </c>
      <c r="H191" s="1566">
        <v>0</v>
      </c>
      <c r="I191" s="1566">
        <v>0</v>
      </c>
      <c r="J191" s="1567">
        <v>0</v>
      </c>
    </row>
    <row r="192" spans="1:10" s="236" customFormat="1" ht="15" outlineLevel="2" x14ac:dyDescent="0.55000000000000004">
      <c r="A192" s="263"/>
      <c r="B192" s="2147"/>
      <c r="C192" s="289" t="s">
        <v>326</v>
      </c>
      <c r="D192" s="1568">
        <v>0</v>
      </c>
      <c r="E192" s="1569">
        <v>0</v>
      </c>
      <c r="F192" s="1570">
        <v>0</v>
      </c>
      <c r="G192" s="1566">
        <v>0</v>
      </c>
      <c r="H192" s="1566">
        <v>0</v>
      </c>
      <c r="I192" s="1566">
        <v>0</v>
      </c>
      <c r="J192" s="1567">
        <v>0</v>
      </c>
    </row>
    <row r="193" spans="1:10" s="236" customFormat="1" ht="15" outlineLevel="2" x14ac:dyDescent="0.55000000000000004">
      <c r="A193" s="263"/>
      <c r="B193" s="2147"/>
      <c r="C193" s="289" t="s">
        <v>327</v>
      </c>
      <c r="D193" s="1568">
        <v>0</v>
      </c>
      <c r="E193" s="1569">
        <v>0</v>
      </c>
      <c r="F193" s="1570">
        <v>0</v>
      </c>
      <c r="G193" s="1566">
        <v>0</v>
      </c>
      <c r="H193" s="1566">
        <v>0</v>
      </c>
      <c r="I193" s="1566">
        <v>0</v>
      </c>
      <c r="J193" s="1567">
        <v>0</v>
      </c>
    </row>
    <row r="194" spans="1:10" s="236" customFormat="1" ht="15" outlineLevel="2" x14ac:dyDescent="0.55000000000000004">
      <c r="A194" s="263"/>
      <c r="B194" s="2147"/>
      <c r="C194" s="289" t="s">
        <v>328</v>
      </c>
      <c r="D194" s="1568">
        <v>0</v>
      </c>
      <c r="E194" s="1569">
        <v>0</v>
      </c>
      <c r="F194" s="1570">
        <v>0</v>
      </c>
      <c r="G194" s="1566">
        <v>0</v>
      </c>
      <c r="H194" s="1566">
        <v>0</v>
      </c>
      <c r="I194" s="1566">
        <v>0</v>
      </c>
      <c r="J194" s="1567">
        <v>0</v>
      </c>
    </row>
    <row r="195" spans="1:10" s="236" customFormat="1" ht="15" outlineLevel="2" x14ac:dyDescent="0.55000000000000004">
      <c r="A195" s="263"/>
      <c r="B195" s="2147"/>
      <c r="C195" s="289" t="s">
        <v>329</v>
      </c>
      <c r="D195" s="1568">
        <v>0</v>
      </c>
      <c r="E195" s="1569">
        <v>0</v>
      </c>
      <c r="F195" s="1570">
        <v>0</v>
      </c>
      <c r="G195" s="1566">
        <v>0</v>
      </c>
      <c r="H195" s="1566">
        <v>0</v>
      </c>
      <c r="I195" s="1566">
        <v>0</v>
      </c>
      <c r="J195" s="1567">
        <v>0</v>
      </c>
    </row>
    <row r="196" spans="1:10" s="236" customFormat="1" ht="15" outlineLevel="2" x14ac:dyDescent="0.55000000000000004">
      <c r="A196" s="263"/>
      <c r="B196" s="2147"/>
      <c r="C196" s="289" t="s">
        <v>330</v>
      </c>
      <c r="D196" s="1568">
        <v>0</v>
      </c>
      <c r="E196" s="1569">
        <v>0</v>
      </c>
      <c r="F196" s="1570">
        <v>0</v>
      </c>
      <c r="G196" s="1566">
        <v>0</v>
      </c>
      <c r="H196" s="1566">
        <v>0</v>
      </c>
      <c r="I196" s="1566">
        <v>0</v>
      </c>
      <c r="J196" s="1567">
        <v>0</v>
      </c>
    </row>
    <row r="197" spans="1:10" s="236" customFormat="1" ht="15" outlineLevel="2" x14ac:dyDescent="0.55000000000000004">
      <c r="A197" s="263"/>
      <c r="B197" s="2147"/>
      <c r="C197" s="289" t="s">
        <v>331</v>
      </c>
      <c r="D197" s="1568">
        <v>0</v>
      </c>
      <c r="E197" s="1569">
        <v>0</v>
      </c>
      <c r="F197" s="1570">
        <v>0</v>
      </c>
      <c r="G197" s="1566">
        <v>0</v>
      </c>
      <c r="H197" s="1566">
        <v>0</v>
      </c>
      <c r="I197" s="1566">
        <v>0</v>
      </c>
      <c r="J197" s="1567">
        <v>0</v>
      </c>
    </row>
    <row r="198" spans="1:10" s="236" customFormat="1" ht="15" outlineLevel="2" x14ac:dyDescent="0.55000000000000004">
      <c r="A198" s="263"/>
      <c r="B198" s="2147"/>
      <c r="C198" s="289" t="s">
        <v>332</v>
      </c>
      <c r="D198" s="1568">
        <v>0</v>
      </c>
      <c r="E198" s="1569">
        <v>0</v>
      </c>
      <c r="F198" s="1570">
        <v>0</v>
      </c>
      <c r="G198" s="1566">
        <v>0</v>
      </c>
      <c r="H198" s="1566">
        <v>0</v>
      </c>
      <c r="I198" s="1566">
        <v>0</v>
      </c>
      <c r="J198" s="1567">
        <v>0</v>
      </c>
    </row>
    <row r="199" spans="1:10" s="236" customFormat="1" ht="15" outlineLevel="2" x14ac:dyDescent="0.55000000000000004">
      <c r="A199" s="263"/>
      <c r="B199" s="2147"/>
      <c r="C199" s="289" t="s">
        <v>333</v>
      </c>
      <c r="D199" s="1568">
        <v>0</v>
      </c>
      <c r="E199" s="1569">
        <v>0</v>
      </c>
      <c r="F199" s="1570">
        <v>0</v>
      </c>
      <c r="G199" s="1566">
        <v>0</v>
      </c>
      <c r="H199" s="1566">
        <v>0</v>
      </c>
      <c r="I199" s="1566">
        <v>0</v>
      </c>
      <c r="J199" s="1567">
        <v>0</v>
      </c>
    </row>
    <row r="200" spans="1:10" s="236" customFormat="1" ht="15" outlineLevel="2" x14ac:dyDescent="0.55000000000000004">
      <c r="A200" s="263"/>
      <c r="B200" s="2147"/>
      <c r="C200" s="289" t="s">
        <v>334</v>
      </c>
      <c r="D200" s="1568">
        <v>0</v>
      </c>
      <c r="E200" s="1569">
        <v>0</v>
      </c>
      <c r="F200" s="1570">
        <v>0</v>
      </c>
      <c r="G200" s="1566">
        <v>0</v>
      </c>
      <c r="H200" s="1566">
        <v>0</v>
      </c>
      <c r="I200" s="1566">
        <v>0</v>
      </c>
      <c r="J200" s="1567">
        <v>0</v>
      </c>
    </row>
    <row r="201" spans="1:10" s="236" customFormat="1" ht="15" outlineLevel="2" x14ac:dyDescent="0.55000000000000004">
      <c r="A201" s="263"/>
      <c r="B201" s="2147"/>
      <c r="C201" s="289" t="s">
        <v>335</v>
      </c>
      <c r="D201" s="1568">
        <v>0</v>
      </c>
      <c r="E201" s="1569">
        <v>0</v>
      </c>
      <c r="F201" s="1570">
        <v>0</v>
      </c>
      <c r="G201" s="1566">
        <v>0</v>
      </c>
      <c r="H201" s="1566">
        <v>0</v>
      </c>
      <c r="I201" s="1566">
        <v>0</v>
      </c>
      <c r="J201" s="1567">
        <v>0</v>
      </c>
    </row>
    <row r="202" spans="1:10" s="236" customFormat="1" ht="15" outlineLevel="2" x14ac:dyDescent="0.55000000000000004">
      <c r="A202" s="263"/>
      <c r="B202" s="2147"/>
      <c r="C202" s="289" t="s">
        <v>336</v>
      </c>
      <c r="D202" s="1568">
        <v>0</v>
      </c>
      <c r="E202" s="1569">
        <v>0</v>
      </c>
      <c r="F202" s="1570">
        <v>0</v>
      </c>
      <c r="G202" s="1566">
        <v>0</v>
      </c>
      <c r="H202" s="1566">
        <v>0</v>
      </c>
      <c r="I202" s="1566">
        <v>0</v>
      </c>
      <c r="J202" s="1567">
        <v>0</v>
      </c>
    </row>
    <row r="203" spans="1:10" s="236" customFormat="1" ht="15" outlineLevel="2" x14ac:dyDescent="0.55000000000000004">
      <c r="A203" s="263"/>
      <c r="B203" s="2147"/>
      <c r="C203" s="289" t="s">
        <v>337</v>
      </c>
      <c r="D203" s="1568">
        <v>0</v>
      </c>
      <c r="E203" s="1569">
        <v>0</v>
      </c>
      <c r="F203" s="1570">
        <v>0</v>
      </c>
      <c r="G203" s="1566">
        <v>0</v>
      </c>
      <c r="H203" s="1566">
        <v>0</v>
      </c>
      <c r="I203" s="1566">
        <v>0</v>
      </c>
      <c r="J203" s="1567">
        <v>0</v>
      </c>
    </row>
    <row r="204" spans="1:10" s="236" customFormat="1" ht="15" outlineLevel="2" x14ac:dyDescent="0.55000000000000004">
      <c r="A204" s="263"/>
      <c r="B204" s="2147"/>
      <c r="C204" s="289" t="s">
        <v>338</v>
      </c>
      <c r="D204" s="1568">
        <v>5</v>
      </c>
      <c r="E204" s="1569">
        <v>12</v>
      </c>
      <c r="F204" s="1570">
        <v>12</v>
      </c>
      <c r="G204" s="1566">
        <v>7</v>
      </c>
      <c r="H204" s="1566">
        <v>7</v>
      </c>
      <c r="I204" s="1566">
        <v>3</v>
      </c>
      <c r="J204" s="1567">
        <v>3</v>
      </c>
    </row>
    <row r="205" spans="1:10" s="236" customFormat="1" ht="15" outlineLevel="2" x14ac:dyDescent="0.55000000000000004">
      <c r="A205" s="263"/>
      <c r="B205" s="2147"/>
      <c r="C205" s="289" t="s">
        <v>339</v>
      </c>
      <c r="D205" s="1568">
        <v>14</v>
      </c>
      <c r="E205" s="1569">
        <v>30</v>
      </c>
      <c r="F205" s="1570">
        <v>20</v>
      </c>
      <c r="G205" s="1566">
        <v>15</v>
      </c>
      <c r="H205" s="1566">
        <v>15</v>
      </c>
      <c r="I205" s="1566">
        <v>8</v>
      </c>
      <c r="J205" s="1567">
        <v>8</v>
      </c>
    </row>
    <row r="206" spans="1:10" s="236" customFormat="1" ht="15" outlineLevel="2" x14ac:dyDescent="0.55000000000000004">
      <c r="A206" s="263"/>
      <c r="B206" s="2147"/>
      <c r="C206" s="289" t="s">
        <v>340</v>
      </c>
      <c r="D206" s="1568">
        <v>25</v>
      </c>
      <c r="E206" s="1569">
        <v>16</v>
      </c>
      <c r="F206" s="1570">
        <v>82</v>
      </c>
      <c r="G206" s="1566">
        <v>47</v>
      </c>
      <c r="H206" s="1566">
        <v>17</v>
      </c>
      <c r="I206" s="1566">
        <v>6</v>
      </c>
      <c r="J206" s="1567">
        <v>6</v>
      </c>
    </row>
    <row r="207" spans="1:10" s="236" customFormat="1" ht="15" outlineLevel="2" x14ac:dyDescent="0.55000000000000004">
      <c r="A207" s="263"/>
      <c r="B207" s="2147"/>
      <c r="C207" s="289" t="s">
        <v>341</v>
      </c>
      <c r="D207" s="1568">
        <v>0</v>
      </c>
      <c r="E207" s="1569">
        <v>0</v>
      </c>
      <c r="F207" s="1570">
        <v>0</v>
      </c>
      <c r="G207" s="1566">
        <v>0</v>
      </c>
      <c r="H207" s="1566">
        <v>0</v>
      </c>
      <c r="I207" s="1566">
        <v>0</v>
      </c>
      <c r="J207" s="1567">
        <v>0</v>
      </c>
    </row>
    <row r="208" spans="1:10" s="236" customFormat="1" ht="15" outlineLevel="2" x14ac:dyDescent="0.55000000000000004">
      <c r="A208" s="263"/>
      <c r="B208" s="2147"/>
      <c r="C208" s="289" t="s">
        <v>342</v>
      </c>
      <c r="D208" s="1568">
        <v>0</v>
      </c>
      <c r="E208" s="1569">
        <v>0</v>
      </c>
      <c r="F208" s="1570">
        <v>0</v>
      </c>
      <c r="G208" s="1566">
        <v>0</v>
      </c>
      <c r="H208" s="1566">
        <v>0</v>
      </c>
      <c r="I208" s="1566">
        <v>0</v>
      </c>
      <c r="J208" s="1567">
        <v>0</v>
      </c>
    </row>
    <row r="209" spans="1:10" s="236" customFormat="1" ht="15" outlineLevel="2" x14ac:dyDescent="0.55000000000000004">
      <c r="A209" s="263"/>
      <c r="B209" s="2147"/>
      <c r="C209" s="289" t="s">
        <v>343</v>
      </c>
      <c r="D209" s="1568">
        <v>0</v>
      </c>
      <c r="E209" s="1569">
        <v>0</v>
      </c>
      <c r="F209" s="1570">
        <v>0</v>
      </c>
      <c r="G209" s="1566">
        <v>0</v>
      </c>
      <c r="H209" s="1566">
        <v>0</v>
      </c>
      <c r="I209" s="1566">
        <v>0</v>
      </c>
      <c r="J209" s="1567">
        <v>0</v>
      </c>
    </row>
    <row r="210" spans="1:10" s="236" customFormat="1" ht="15" outlineLevel="2" x14ac:dyDescent="0.55000000000000004">
      <c r="A210" s="263"/>
      <c r="B210" s="2148"/>
      <c r="C210" s="293" t="s">
        <v>115</v>
      </c>
      <c r="D210" s="1573">
        <v>0</v>
      </c>
      <c r="E210" s="1574">
        <v>0</v>
      </c>
      <c r="F210" s="1575">
        <v>0</v>
      </c>
      <c r="G210" s="1576">
        <v>0</v>
      </c>
      <c r="H210" s="1576">
        <v>0</v>
      </c>
      <c r="I210" s="1576">
        <v>0</v>
      </c>
      <c r="J210" s="1577">
        <v>0</v>
      </c>
    </row>
    <row r="211" spans="1:10" s="236" customFormat="1" ht="36" customHeight="1" outlineLevel="1" x14ac:dyDescent="0.55000000000000004">
      <c r="A211" s="263"/>
      <c r="B211" s="2149" t="s">
        <v>696</v>
      </c>
      <c r="C211" s="294" t="s">
        <v>345</v>
      </c>
      <c r="D211" s="1568">
        <v>6.6330326652871925</v>
      </c>
      <c r="E211" s="1569">
        <v>10.144551106728263</v>
      </c>
      <c r="F211" s="1570">
        <v>92.494818765666821</v>
      </c>
      <c r="G211" s="1566">
        <v>96.049174972667629</v>
      </c>
      <c r="H211" s="1566">
        <v>99.730988696930979</v>
      </c>
      <c r="I211" s="1566">
        <v>104.52080410458431</v>
      </c>
      <c r="J211" s="1567">
        <v>108.39839279443386</v>
      </c>
    </row>
    <row r="212" spans="1:10" s="236" customFormat="1" ht="15" outlineLevel="2" x14ac:dyDescent="0.55000000000000004">
      <c r="A212" s="263"/>
      <c r="B212" s="2150"/>
      <c r="C212" s="289" t="s">
        <v>346</v>
      </c>
      <c r="D212" s="1568">
        <v>92</v>
      </c>
      <c r="E212" s="1569">
        <v>152.73767368610297</v>
      </c>
      <c r="F212" s="1570">
        <v>218.19273868244846</v>
      </c>
      <c r="G212" s="1566">
        <v>221.44074007146651</v>
      </c>
      <c r="H212" s="1566">
        <v>224.82467886111056</v>
      </c>
      <c r="I212" s="1566">
        <v>228.3277664331431</v>
      </c>
      <c r="J212" s="1567">
        <v>231.93232925203375</v>
      </c>
    </row>
    <row r="213" spans="1:10" s="236" customFormat="1" ht="15" outlineLevel="2" x14ac:dyDescent="0.55000000000000004">
      <c r="A213" s="263"/>
      <c r="B213" s="2150"/>
      <c r="C213" s="289" t="s">
        <v>347</v>
      </c>
      <c r="D213" s="1568">
        <v>326.61256610139685</v>
      </c>
      <c r="E213" s="1569">
        <v>162.10187470769827</v>
      </c>
      <c r="F213" s="1570">
        <v>196.73767368610297</v>
      </c>
      <c r="G213" s="1566">
        <v>216.73767368610297</v>
      </c>
      <c r="H213" s="1566">
        <v>198.73767368610297</v>
      </c>
      <c r="I213" s="1566">
        <v>175.73767368610297</v>
      </c>
      <c r="J213" s="1567">
        <v>170.73767368610297</v>
      </c>
    </row>
    <row r="214" spans="1:10" s="236" customFormat="1" ht="15" outlineLevel="2" x14ac:dyDescent="0.55000000000000004">
      <c r="A214" s="263"/>
      <c r="B214" s="2150"/>
      <c r="C214" s="289" t="s">
        <v>348</v>
      </c>
      <c r="D214" s="1568">
        <v>50</v>
      </c>
      <c r="E214" s="1569">
        <v>50</v>
      </c>
      <c r="F214" s="1570">
        <v>0</v>
      </c>
      <c r="G214" s="1566">
        <v>0</v>
      </c>
      <c r="H214" s="1566">
        <v>0</v>
      </c>
      <c r="I214" s="1566">
        <v>0</v>
      </c>
      <c r="J214" s="1567">
        <v>0</v>
      </c>
    </row>
    <row r="215" spans="1:10" s="236" customFormat="1" ht="15" outlineLevel="2" x14ac:dyDescent="0.55000000000000004">
      <c r="A215" s="263"/>
      <c r="B215" s="2150"/>
      <c r="C215" s="289" t="s">
        <v>349</v>
      </c>
      <c r="D215" s="1568">
        <v>0</v>
      </c>
      <c r="E215" s="1569">
        <v>0</v>
      </c>
      <c r="F215" s="1570">
        <v>59</v>
      </c>
      <c r="G215" s="1566">
        <v>59</v>
      </c>
      <c r="H215" s="1566">
        <v>59</v>
      </c>
      <c r="I215" s="1566">
        <v>59</v>
      </c>
      <c r="J215" s="1567">
        <v>59</v>
      </c>
    </row>
    <row r="216" spans="1:10" s="236" customFormat="1" ht="15" outlineLevel="2" x14ac:dyDescent="0.55000000000000004">
      <c r="A216" s="263"/>
      <c r="B216" s="2150"/>
      <c r="C216" s="289" t="s">
        <v>350</v>
      </c>
      <c r="D216" s="1568">
        <v>0</v>
      </c>
      <c r="E216" s="1569">
        <v>0</v>
      </c>
      <c r="F216" s="1570">
        <v>0</v>
      </c>
      <c r="G216" s="1566">
        <v>0</v>
      </c>
      <c r="H216" s="1566">
        <v>0</v>
      </c>
      <c r="I216" s="1566">
        <v>0</v>
      </c>
      <c r="J216" s="1567">
        <v>0</v>
      </c>
    </row>
    <row r="217" spans="1:10" s="236" customFormat="1" ht="15" outlineLevel="2" x14ac:dyDescent="0.55000000000000004">
      <c r="A217" s="263"/>
      <c r="B217" s="2151"/>
      <c r="C217" s="293" t="s">
        <v>115</v>
      </c>
      <c r="D217" s="1573">
        <v>0</v>
      </c>
      <c r="E217" s="1574">
        <v>0</v>
      </c>
      <c r="F217" s="1575">
        <v>0</v>
      </c>
      <c r="G217" s="1576">
        <v>0</v>
      </c>
      <c r="H217" s="1576">
        <v>0</v>
      </c>
      <c r="I217" s="1576">
        <v>0</v>
      </c>
      <c r="J217" s="1577">
        <v>0</v>
      </c>
    </row>
    <row r="218" spans="1:10" s="236" customFormat="1" ht="38.25" customHeight="1" outlineLevel="1" x14ac:dyDescent="0.55000000000000004">
      <c r="A218" s="263"/>
      <c r="B218" s="2146" t="s">
        <v>697</v>
      </c>
      <c r="C218" s="294" t="s">
        <v>352</v>
      </c>
      <c r="D218" s="1568">
        <v>0</v>
      </c>
      <c r="E218" s="1569">
        <v>0</v>
      </c>
      <c r="F218" s="1570">
        <v>0</v>
      </c>
      <c r="G218" s="1566">
        <v>0</v>
      </c>
      <c r="H218" s="1566">
        <v>0</v>
      </c>
      <c r="I218" s="1566">
        <v>0</v>
      </c>
      <c r="J218" s="1567">
        <v>0</v>
      </c>
    </row>
    <row r="219" spans="1:10" s="236" customFormat="1" ht="15" outlineLevel="2" x14ac:dyDescent="0.55000000000000004">
      <c r="A219" s="263"/>
      <c r="B219" s="2147"/>
      <c r="C219" s="289" t="s">
        <v>346</v>
      </c>
      <c r="D219" s="1568">
        <v>0</v>
      </c>
      <c r="E219" s="1569">
        <v>0</v>
      </c>
      <c r="F219" s="1570">
        <v>0</v>
      </c>
      <c r="G219" s="1566">
        <v>0</v>
      </c>
      <c r="H219" s="1566">
        <v>0</v>
      </c>
      <c r="I219" s="1566">
        <v>0</v>
      </c>
      <c r="J219" s="1567">
        <v>0</v>
      </c>
    </row>
    <row r="220" spans="1:10" s="236" customFormat="1" ht="15" outlineLevel="2" x14ac:dyDescent="0.55000000000000004">
      <c r="A220" s="263"/>
      <c r="B220" s="2147"/>
      <c r="C220" s="289" t="s">
        <v>347</v>
      </c>
      <c r="D220" s="1568">
        <v>0</v>
      </c>
      <c r="E220" s="1569">
        <v>0</v>
      </c>
      <c r="F220" s="1570">
        <v>0</v>
      </c>
      <c r="G220" s="1566">
        <v>0</v>
      </c>
      <c r="H220" s="1566">
        <v>0</v>
      </c>
      <c r="I220" s="1566">
        <v>0</v>
      </c>
      <c r="J220" s="1567">
        <v>0</v>
      </c>
    </row>
    <row r="221" spans="1:10" s="236" customFormat="1" ht="15" outlineLevel="2" x14ac:dyDescent="0.55000000000000004">
      <c r="A221" s="263"/>
      <c r="B221" s="2147"/>
      <c r="C221" s="289" t="s">
        <v>348</v>
      </c>
      <c r="D221" s="1568">
        <v>0</v>
      </c>
      <c r="E221" s="1569">
        <v>0</v>
      </c>
      <c r="F221" s="1570">
        <v>0</v>
      </c>
      <c r="G221" s="1566">
        <v>0</v>
      </c>
      <c r="H221" s="1566">
        <v>0</v>
      </c>
      <c r="I221" s="1566">
        <v>0</v>
      </c>
      <c r="J221" s="1567">
        <v>0</v>
      </c>
    </row>
    <row r="222" spans="1:10" s="236" customFormat="1" ht="15" outlineLevel="2" x14ac:dyDescent="0.55000000000000004">
      <c r="A222" s="263"/>
      <c r="B222" s="2147"/>
      <c r="C222" s="289" t="s">
        <v>349</v>
      </c>
      <c r="D222" s="1568">
        <v>0</v>
      </c>
      <c r="E222" s="1569">
        <v>0</v>
      </c>
      <c r="F222" s="1570">
        <v>0</v>
      </c>
      <c r="G222" s="1566">
        <v>0</v>
      </c>
      <c r="H222" s="1566">
        <v>0</v>
      </c>
      <c r="I222" s="1566">
        <v>0</v>
      </c>
      <c r="J222" s="1567">
        <v>0</v>
      </c>
    </row>
    <row r="223" spans="1:10" s="236" customFormat="1" ht="15" outlineLevel="2" x14ac:dyDescent="0.55000000000000004">
      <c r="A223" s="263"/>
      <c r="B223" s="2148"/>
      <c r="C223" s="293" t="s">
        <v>350</v>
      </c>
      <c r="D223" s="1573">
        <v>0</v>
      </c>
      <c r="E223" s="1574">
        <v>0</v>
      </c>
      <c r="F223" s="1575">
        <v>0</v>
      </c>
      <c r="G223" s="1576">
        <v>0</v>
      </c>
      <c r="H223" s="1576">
        <v>0</v>
      </c>
      <c r="I223" s="1576">
        <v>0</v>
      </c>
      <c r="J223" s="1577">
        <v>0</v>
      </c>
    </row>
    <row r="224" spans="1:10" s="236" customFormat="1" ht="30.75" customHeight="1" outlineLevel="1" x14ac:dyDescent="0.55000000000000004">
      <c r="A224" s="263"/>
      <c r="B224" s="2146" t="s">
        <v>698</v>
      </c>
      <c r="C224" s="297" t="s">
        <v>345</v>
      </c>
      <c r="D224" s="1568">
        <v>1.2186013103260869</v>
      </c>
      <c r="E224" s="1569">
        <v>0.41629046549312265</v>
      </c>
      <c r="F224" s="1570">
        <v>0.66028589169600305</v>
      </c>
      <c r="G224" s="1566">
        <v>0.81216293552759233</v>
      </c>
      <c r="H224" s="1566">
        <v>0.99248744060936911</v>
      </c>
      <c r="I224" s="1566">
        <v>1.204676277491717</v>
      </c>
      <c r="J224" s="1567">
        <v>1.4520677046101691</v>
      </c>
    </row>
    <row r="225" spans="1:10" s="236" customFormat="1" ht="15" outlineLevel="2" x14ac:dyDescent="0.55000000000000004">
      <c r="A225" s="263"/>
      <c r="B225" s="2147"/>
      <c r="C225" s="295" t="s">
        <v>346</v>
      </c>
      <c r="D225" s="1568">
        <v>2.9852848047491003</v>
      </c>
      <c r="E225" s="1569">
        <v>9.9254771168110101E-2</v>
      </c>
      <c r="F225" s="1570">
        <v>0.14151824917754505</v>
      </c>
      <c r="G225" s="1566">
        <v>0.17346388367441812</v>
      </c>
      <c r="H225" s="1566">
        <v>0.21333420696874289</v>
      </c>
      <c r="I225" s="1566">
        <v>0.26246035962821862</v>
      </c>
      <c r="J225" s="1567">
        <v>0.32222501738514436</v>
      </c>
    </row>
    <row r="226" spans="1:10" s="236" customFormat="1" ht="15" outlineLevel="2" x14ac:dyDescent="0.55000000000000004">
      <c r="A226" s="263"/>
      <c r="B226" s="2147"/>
      <c r="C226" s="295" t="s">
        <v>354</v>
      </c>
      <c r="D226" s="1568">
        <v>0</v>
      </c>
      <c r="E226" s="1569">
        <v>0</v>
      </c>
      <c r="F226" s="1570">
        <v>0</v>
      </c>
      <c r="G226" s="1566">
        <v>0</v>
      </c>
      <c r="H226" s="1566">
        <v>0</v>
      </c>
      <c r="I226" s="1566">
        <v>0</v>
      </c>
      <c r="J226" s="1567">
        <v>0</v>
      </c>
    </row>
    <row r="227" spans="1:10" s="236" customFormat="1" ht="15" outlineLevel="2" x14ac:dyDescent="0.55000000000000004">
      <c r="A227" s="263"/>
      <c r="B227" s="2147"/>
      <c r="C227" s="295" t="s">
        <v>355</v>
      </c>
      <c r="D227" s="1568">
        <v>0</v>
      </c>
      <c r="E227" s="1569">
        <v>0</v>
      </c>
      <c r="F227" s="1570">
        <v>0</v>
      </c>
      <c r="G227" s="1566">
        <v>0</v>
      </c>
      <c r="H227" s="1566">
        <v>0</v>
      </c>
      <c r="I227" s="1566">
        <v>0</v>
      </c>
      <c r="J227" s="1567">
        <v>0</v>
      </c>
    </row>
    <row r="228" spans="1:10" s="236" customFormat="1" ht="15" outlineLevel="2" x14ac:dyDescent="0.55000000000000004">
      <c r="A228" s="263"/>
      <c r="B228" s="2147"/>
      <c r="C228" s="295" t="s">
        <v>356</v>
      </c>
      <c r="D228" s="1568">
        <v>16.079269824532822</v>
      </c>
      <c r="E228" s="1569">
        <v>7.7600321918255508</v>
      </c>
      <c r="F228" s="1570">
        <v>17.354042563800938</v>
      </c>
      <c r="G228" s="1566">
        <v>14.990771780544307</v>
      </c>
      <c r="H228" s="1566">
        <v>6.9975130766800691</v>
      </c>
      <c r="I228" s="1566">
        <v>2.2612274548579867</v>
      </c>
      <c r="J228" s="1567">
        <v>1.4189721319666559</v>
      </c>
    </row>
    <row r="229" spans="1:10" s="236" customFormat="1" ht="15" outlineLevel="2" x14ac:dyDescent="0.55000000000000004">
      <c r="A229" s="263"/>
      <c r="B229" s="2147"/>
      <c r="C229" s="295" t="s">
        <v>348</v>
      </c>
      <c r="D229" s="1568">
        <v>0.11537800484766839</v>
      </c>
      <c r="E229" s="1569">
        <v>3.2141527081463853E-2</v>
      </c>
      <c r="F229" s="1570">
        <v>5.5580487482662512E-2</v>
      </c>
      <c r="G229" s="1566">
        <v>7.4062553143909277E-2</v>
      </c>
      <c r="H229" s="1566">
        <v>9.7463860083547321E-2</v>
      </c>
      <c r="I229" s="1566">
        <v>0.12667826031650392</v>
      </c>
      <c r="J229" s="1567">
        <v>0.16264020606573529</v>
      </c>
    </row>
    <row r="230" spans="1:10" s="236" customFormat="1" ht="15" outlineLevel="2" x14ac:dyDescent="0.55000000000000004">
      <c r="A230" s="263"/>
      <c r="B230" s="2147"/>
      <c r="C230" s="295" t="s">
        <v>349</v>
      </c>
      <c r="D230" s="1568">
        <v>1.8871575259136093E-2</v>
      </c>
      <c r="E230" s="1569">
        <v>4.3144315753973039E-2</v>
      </c>
      <c r="F230" s="1570">
        <v>8.186112481466519E-2</v>
      </c>
      <c r="G230" s="1566">
        <v>0.11998723073357588</v>
      </c>
      <c r="H230" s="1566">
        <v>0.17400160942509851</v>
      </c>
      <c r="I230" s="1566">
        <v>0.24950119294509965</v>
      </c>
      <c r="J230" s="1567">
        <v>0.35353752066383431</v>
      </c>
    </row>
    <row r="231" spans="1:10" s="236" customFormat="1" ht="15" outlineLevel="2" x14ac:dyDescent="0.55000000000000004">
      <c r="A231" s="263"/>
      <c r="B231" s="2147"/>
      <c r="C231" s="295" t="s">
        <v>350</v>
      </c>
      <c r="D231" s="1568">
        <v>0</v>
      </c>
      <c r="E231" s="1569">
        <v>0</v>
      </c>
      <c r="F231" s="1570">
        <v>0</v>
      </c>
      <c r="G231" s="1566">
        <v>0</v>
      </c>
      <c r="H231" s="1566">
        <v>0</v>
      </c>
      <c r="I231" s="1566">
        <v>0</v>
      </c>
      <c r="J231" s="1567">
        <v>0</v>
      </c>
    </row>
    <row r="232" spans="1:10" s="236" customFormat="1" ht="15" outlineLevel="2" x14ac:dyDescent="0.55000000000000004">
      <c r="A232" s="263"/>
      <c r="B232" s="2148"/>
      <c r="C232" s="296" t="s">
        <v>115</v>
      </c>
      <c r="D232" s="1573">
        <v>0</v>
      </c>
      <c r="E232" s="1574">
        <v>0</v>
      </c>
      <c r="F232" s="1575">
        <v>0</v>
      </c>
      <c r="G232" s="1576">
        <v>0</v>
      </c>
      <c r="H232" s="1576">
        <v>0</v>
      </c>
      <c r="I232" s="1576">
        <v>0</v>
      </c>
      <c r="J232" s="1577">
        <v>0</v>
      </c>
    </row>
    <row r="233" spans="1:10" s="236" customFormat="1" ht="30.75" customHeight="1" outlineLevel="1" x14ac:dyDescent="0.55000000000000004">
      <c r="A233" s="263"/>
      <c r="B233" s="2146" t="s">
        <v>699</v>
      </c>
      <c r="C233" s="298" t="s">
        <v>345</v>
      </c>
      <c r="D233" s="1568">
        <v>0.22094290108885112</v>
      </c>
      <c r="E233" s="1569">
        <v>0.39177277520208359</v>
      </c>
      <c r="F233" s="1570">
        <v>1.4292848290957434</v>
      </c>
      <c r="G233" s="1566">
        <v>1.8872701487346195</v>
      </c>
      <c r="H233" s="1566">
        <v>2.2946271195313597</v>
      </c>
      <c r="I233" s="1566">
        <v>2.6579781164667411</v>
      </c>
      <c r="J233" s="1567">
        <v>2.8872911345674011</v>
      </c>
    </row>
    <row r="234" spans="1:10" s="236" customFormat="1" ht="15" outlineLevel="2" x14ac:dyDescent="0.55000000000000004">
      <c r="A234" s="263"/>
      <c r="B234" s="2147"/>
      <c r="C234" s="295" t="s">
        <v>346</v>
      </c>
      <c r="D234" s="1568">
        <v>9.8707250586347133</v>
      </c>
      <c r="E234" s="1569">
        <v>3.5416704476495604</v>
      </c>
      <c r="F234" s="1570">
        <v>10.523494179431683</v>
      </c>
      <c r="G234" s="1566">
        <v>16.429590384875599</v>
      </c>
      <c r="H234" s="1566">
        <v>10.926946815925243</v>
      </c>
      <c r="I234" s="1566">
        <v>6.6748992424673252</v>
      </c>
      <c r="J234" s="1567">
        <v>8.2206048896535364</v>
      </c>
    </row>
    <row r="235" spans="1:10" s="236" customFormat="1" ht="15" outlineLevel="2" x14ac:dyDescent="0.55000000000000004">
      <c r="A235" s="263"/>
      <c r="B235" s="2147"/>
      <c r="C235" s="295" t="s">
        <v>358</v>
      </c>
      <c r="D235" s="1568">
        <v>4.3628569564324232E-2</v>
      </c>
      <c r="E235" s="1569">
        <v>7.9074999798234569E-2</v>
      </c>
      <c r="F235" s="1570">
        <v>0.11960105481999761</v>
      </c>
      <c r="G235" s="1566">
        <v>0.14055056910205943</v>
      </c>
      <c r="H235" s="1566">
        <v>0.16438779083898999</v>
      </c>
      <c r="I235" s="1566">
        <v>0.19126979707247935</v>
      </c>
      <c r="J235" s="1567">
        <v>0.22128803112711876</v>
      </c>
    </row>
    <row r="236" spans="1:10" s="236" customFormat="1" ht="15" outlineLevel="2" x14ac:dyDescent="0.55000000000000004">
      <c r="A236" s="263"/>
      <c r="B236" s="2147"/>
      <c r="C236" s="295" t="s">
        <v>359</v>
      </c>
      <c r="D236" s="1568">
        <v>0</v>
      </c>
      <c r="E236" s="1569">
        <v>0</v>
      </c>
      <c r="F236" s="1570">
        <v>0</v>
      </c>
      <c r="G236" s="1566">
        <v>0</v>
      </c>
      <c r="H236" s="1566">
        <v>0</v>
      </c>
      <c r="I236" s="1566">
        <v>0</v>
      </c>
      <c r="J236" s="1567">
        <v>0</v>
      </c>
    </row>
    <row r="237" spans="1:10" s="236" customFormat="1" ht="15" outlineLevel="2" x14ac:dyDescent="0.55000000000000004">
      <c r="A237" s="263"/>
      <c r="B237" s="2147"/>
      <c r="C237" s="295" t="s">
        <v>360</v>
      </c>
      <c r="D237" s="1568">
        <v>0.51036017600913008</v>
      </c>
      <c r="E237" s="1569">
        <v>2.1027130891031809E-2</v>
      </c>
      <c r="F237" s="1570">
        <v>3.5278607415912974E-2</v>
      </c>
      <c r="G237" s="1566">
        <v>4.5572149909828885E-2</v>
      </c>
      <c r="H237" s="1566">
        <v>5.8089694785941184E-2</v>
      </c>
      <c r="I237" s="1566">
        <v>7.3073708404540166E-2</v>
      </c>
      <c r="J237" s="1567">
        <v>9.0728612235666306E-2</v>
      </c>
    </row>
    <row r="238" spans="1:10" s="236" customFormat="1" ht="15" outlineLevel="2" x14ac:dyDescent="0.55000000000000004">
      <c r="A238" s="263"/>
      <c r="B238" s="2147"/>
      <c r="C238" s="295" t="s">
        <v>349</v>
      </c>
      <c r="D238" s="1568">
        <v>0</v>
      </c>
      <c r="E238" s="1569">
        <v>0</v>
      </c>
      <c r="F238" s="1570">
        <v>0</v>
      </c>
      <c r="G238" s="1566">
        <v>0</v>
      </c>
      <c r="H238" s="1566">
        <v>0</v>
      </c>
      <c r="I238" s="1566">
        <v>0</v>
      </c>
      <c r="J238" s="1567">
        <v>0</v>
      </c>
    </row>
    <row r="239" spans="1:10" s="236" customFormat="1" ht="15" outlineLevel="2" x14ac:dyDescent="0.55000000000000004">
      <c r="A239" s="263"/>
      <c r="B239" s="2147"/>
      <c r="C239" s="295" t="s">
        <v>361</v>
      </c>
      <c r="D239" s="1568">
        <v>0</v>
      </c>
      <c r="E239" s="1569">
        <v>0</v>
      </c>
      <c r="F239" s="1570">
        <v>0</v>
      </c>
      <c r="G239" s="1566">
        <v>0</v>
      </c>
      <c r="H239" s="1566">
        <v>0</v>
      </c>
      <c r="I239" s="1566">
        <v>0</v>
      </c>
      <c r="J239" s="1567">
        <v>0</v>
      </c>
    </row>
    <row r="240" spans="1:10" s="236" customFormat="1" ht="15" outlineLevel="2" x14ac:dyDescent="0.55000000000000004">
      <c r="A240" s="263"/>
      <c r="B240" s="2148"/>
      <c r="C240" s="296" t="s">
        <v>115</v>
      </c>
      <c r="D240" s="1573">
        <v>0</v>
      </c>
      <c r="E240" s="1574">
        <v>0</v>
      </c>
      <c r="F240" s="1575">
        <v>0</v>
      </c>
      <c r="G240" s="1576">
        <v>0</v>
      </c>
      <c r="H240" s="1576">
        <v>0</v>
      </c>
      <c r="I240" s="1576">
        <v>0</v>
      </c>
      <c r="J240" s="1577">
        <v>0</v>
      </c>
    </row>
    <row r="241" spans="1:10" s="236" customFormat="1" ht="45.75" customHeight="1" outlineLevel="1" x14ac:dyDescent="0.55000000000000004">
      <c r="A241" s="263"/>
      <c r="B241" s="2146" t="s">
        <v>700</v>
      </c>
      <c r="C241" s="297" t="s">
        <v>363</v>
      </c>
      <c r="D241" s="1568">
        <v>139.42125334781838</v>
      </c>
      <c r="E241" s="1569">
        <v>231.32346522041476</v>
      </c>
      <c r="F241" s="1570">
        <v>373.79483601817554</v>
      </c>
      <c r="G241" s="1566">
        <v>404.7625318769721</v>
      </c>
      <c r="H241" s="1566">
        <v>439.13149030339002</v>
      </c>
      <c r="I241" s="1566">
        <v>477.59855567857466</v>
      </c>
      <c r="J241" s="1567">
        <v>520.91054093099899</v>
      </c>
    </row>
    <row r="242" spans="1:10" s="236" customFormat="1" ht="15" outlineLevel="2" x14ac:dyDescent="0.55000000000000004">
      <c r="A242" s="263"/>
      <c r="B242" s="2147"/>
      <c r="C242" s="295" t="s">
        <v>364</v>
      </c>
      <c r="D242" s="1568">
        <v>0</v>
      </c>
      <c r="E242" s="1569">
        <v>0</v>
      </c>
      <c r="F242" s="1570">
        <v>0</v>
      </c>
      <c r="G242" s="1566">
        <v>0</v>
      </c>
      <c r="H242" s="1566">
        <v>0</v>
      </c>
      <c r="I242" s="1566">
        <v>0</v>
      </c>
      <c r="J242" s="1567">
        <v>0</v>
      </c>
    </row>
    <row r="243" spans="1:10" s="236" customFormat="1" ht="15" outlineLevel="2" x14ac:dyDescent="0.55000000000000004">
      <c r="A243" s="263"/>
      <c r="B243" s="2147"/>
      <c r="C243" s="295" t="s">
        <v>365</v>
      </c>
      <c r="D243" s="1568">
        <v>0</v>
      </c>
      <c r="E243" s="1569">
        <v>0</v>
      </c>
      <c r="F243" s="1570">
        <v>0</v>
      </c>
      <c r="G243" s="1566">
        <v>0</v>
      </c>
      <c r="H243" s="1566">
        <v>0</v>
      </c>
      <c r="I243" s="1566">
        <v>0</v>
      </c>
      <c r="J243" s="1567">
        <v>0</v>
      </c>
    </row>
    <row r="244" spans="1:10" s="236" customFormat="1" ht="15" outlineLevel="2" x14ac:dyDescent="0.55000000000000004">
      <c r="A244" s="263"/>
      <c r="B244" s="2147"/>
      <c r="C244" s="295" t="s">
        <v>366</v>
      </c>
      <c r="D244" s="1568">
        <v>0</v>
      </c>
      <c r="E244" s="1569">
        <v>0</v>
      </c>
      <c r="F244" s="1570">
        <v>0</v>
      </c>
      <c r="G244" s="1566">
        <v>0</v>
      </c>
      <c r="H244" s="1566">
        <v>0</v>
      </c>
      <c r="I244" s="1566">
        <v>0</v>
      </c>
      <c r="J244" s="1567">
        <v>0</v>
      </c>
    </row>
    <row r="245" spans="1:10" s="236" customFormat="1" ht="15" outlineLevel="2" x14ac:dyDescent="0.55000000000000004">
      <c r="A245" s="263"/>
      <c r="B245" s="2147"/>
      <c r="C245" s="295" t="s">
        <v>367</v>
      </c>
      <c r="D245" s="1568">
        <v>0</v>
      </c>
      <c r="E245" s="1569">
        <v>0</v>
      </c>
      <c r="F245" s="1570">
        <v>0</v>
      </c>
      <c r="G245" s="1566">
        <v>0</v>
      </c>
      <c r="H245" s="1566">
        <v>0</v>
      </c>
      <c r="I245" s="1566">
        <v>0</v>
      </c>
      <c r="J245" s="1567">
        <v>0</v>
      </c>
    </row>
    <row r="246" spans="1:10" s="236" customFormat="1" ht="15" outlineLevel="2" x14ac:dyDescent="0.55000000000000004">
      <c r="A246" s="263"/>
      <c r="B246" s="2147"/>
      <c r="C246" s="295" t="s">
        <v>368</v>
      </c>
      <c r="D246" s="1568">
        <v>0</v>
      </c>
      <c r="E246" s="1569">
        <v>0</v>
      </c>
      <c r="F246" s="1570">
        <v>0</v>
      </c>
      <c r="G246" s="1566">
        <v>0</v>
      </c>
      <c r="H246" s="1566">
        <v>0</v>
      </c>
      <c r="I246" s="1566">
        <v>0</v>
      </c>
      <c r="J246" s="1567">
        <v>0</v>
      </c>
    </row>
    <row r="247" spans="1:10" s="236" customFormat="1" ht="15" outlineLevel="2" x14ac:dyDescent="0.55000000000000004">
      <c r="A247" s="263"/>
      <c r="B247" s="2147"/>
      <c r="C247" s="295" t="s">
        <v>369</v>
      </c>
      <c r="D247" s="1568">
        <v>0</v>
      </c>
      <c r="E247" s="1569">
        <v>0</v>
      </c>
      <c r="F247" s="1570">
        <v>0</v>
      </c>
      <c r="G247" s="1566">
        <v>0</v>
      </c>
      <c r="H247" s="1566">
        <v>0</v>
      </c>
      <c r="I247" s="1566">
        <v>0</v>
      </c>
      <c r="J247" s="1567">
        <v>0</v>
      </c>
    </row>
    <row r="248" spans="1:10" s="236" customFormat="1" ht="15" outlineLevel="2" x14ac:dyDescent="0.55000000000000004">
      <c r="A248" s="263"/>
      <c r="B248" s="2147"/>
      <c r="C248" s="295" t="s">
        <v>370</v>
      </c>
      <c r="D248" s="1568">
        <v>0</v>
      </c>
      <c r="E248" s="1569">
        <v>0</v>
      </c>
      <c r="F248" s="1570">
        <v>0</v>
      </c>
      <c r="G248" s="1566">
        <v>0</v>
      </c>
      <c r="H248" s="1566">
        <v>0</v>
      </c>
      <c r="I248" s="1566">
        <v>0</v>
      </c>
      <c r="J248" s="1567">
        <v>0</v>
      </c>
    </row>
    <row r="249" spans="1:10" s="236" customFormat="1" ht="15" outlineLevel="2" x14ac:dyDescent="0.55000000000000004">
      <c r="A249" s="263"/>
      <c r="B249" s="2147"/>
      <c r="C249" s="295" t="s">
        <v>371</v>
      </c>
      <c r="D249" s="1568">
        <v>0</v>
      </c>
      <c r="E249" s="1569">
        <v>0</v>
      </c>
      <c r="F249" s="1570">
        <v>0</v>
      </c>
      <c r="G249" s="1566">
        <v>0</v>
      </c>
      <c r="H249" s="1566">
        <v>0</v>
      </c>
      <c r="I249" s="1566">
        <v>0</v>
      </c>
      <c r="J249" s="1567">
        <v>0</v>
      </c>
    </row>
    <row r="250" spans="1:10" s="236" customFormat="1" ht="15" outlineLevel="2" x14ac:dyDescent="0.55000000000000004">
      <c r="A250" s="263"/>
      <c r="B250" s="2147"/>
      <c r="C250" s="295" t="s">
        <v>372</v>
      </c>
      <c r="D250" s="1568">
        <v>0</v>
      </c>
      <c r="E250" s="1569">
        <v>0</v>
      </c>
      <c r="F250" s="1570">
        <v>0</v>
      </c>
      <c r="G250" s="1566">
        <v>0</v>
      </c>
      <c r="H250" s="1566">
        <v>0</v>
      </c>
      <c r="I250" s="1566">
        <v>0</v>
      </c>
      <c r="J250" s="1567">
        <v>0</v>
      </c>
    </row>
    <row r="251" spans="1:10" s="236" customFormat="1" ht="15" outlineLevel="2" x14ac:dyDescent="0.55000000000000004">
      <c r="A251" s="263"/>
      <c r="B251" s="2147"/>
      <c r="C251" s="295" t="s">
        <v>373</v>
      </c>
      <c r="D251" s="1568">
        <v>0</v>
      </c>
      <c r="E251" s="1569">
        <v>0</v>
      </c>
      <c r="F251" s="1570">
        <v>0</v>
      </c>
      <c r="G251" s="1566">
        <v>0</v>
      </c>
      <c r="H251" s="1566">
        <v>0</v>
      </c>
      <c r="I251" s="1566">
        <v>0</v>
      </c>
      <c r="J251" s="1567">
        <v>0</v>
      </c>
    </row>
    <row r="252" spans="1:10" s="236" customFormat="1" ht="15" outlineLevel="2" x14ac:dyDescent="0.55000000000000004">
      <c r="A252" s="263"/>
      <c r="B252" s="2147"/>
      <c r="C252" s="295" t="s">
        <v>374</v>
      </c>
      <c r="D252" s="1568">
        <v>0</v>
      </c>
      <c r="E252" s="1569">
        <v>0</v>
      </c>
      <c r="F252" s="1570">
        <v>0</v>
      </c>
      <c r="G252" s="1566">
        <v>0</v>
      </c>
      <c r="H252" s="1566">
        <v>0</v>
      </c>
      <c r="I252" s="1566">
        <v>0</v>
      </c>
      <c r="J252" s="1567">
        <v>0</v>
      </c>
    </row>
    <row r="253" spans="1:10" s="236" customFormat="1" ht="15" outlineLevel="2" x14ac:dyDescent="0.55000000000000004">
      <c r="A253" s="263"/>
      <c r="B253" s="2147"/>
      <c r="C253" s="295" t="s">
        <v>375</v>
      </c>
      <c r="D253" s="1568">
        <v>0</v>
      </c>
      <c r="E253" s="1569">
        <v>0</v>
      </c>
      <c r="F253" s="1570">
        <v>0</v>
      </c>
      <c r="G253" s="1566">
        <v>0</v>
      </c>
      <c r="H253" s="1566">
        <v>0</v>
      </c>
      <c r="I253" s="1566">
        <v>0</v>
      </c>
      <c r="J253" s="1567">
        <v>0</v>
      </c>
    </row>
    <row r="254" spans="1:10" s="236" customFormat="1" ht="15" outlineLevel="2" x14ac:dyDescent="0.55000000000000004">
      <c r="A254" s="263"/>
      <c r="B254" s="2147"/>
      <c r="C254" s="295" t="s">
        <v>376</v>
      </c>
      <c r="D254" s="1568">
        <v>0</v>
      </c>
      <c r="E254" s="1569">
        <v>0</v>
      </c>
      <c r="F254" s="1570">
        <v>0</v>
      </c>
      <c r="G254" s="1566">
        <v>0</v>
      </c>
      <c r="H254" s="1566">
        <v>0</v>
      </c>
      <c r="I254" s="1566">
        <v>0</v>
      </c>
      <c r="J254" s="1567">
        <v>0</v>
      </c>
    </row>
    <row r="255" spans="1:10" s="236" customFormat="1" ht="15" outlineLevel="2" x14ac:dyDescent="0.55000000000000004">
      <c r="A255" s="263"/>
      <c r="B255" s="2147"/>
      <c r="C255" s="295" t="s">
        <v>377</v>
      </c>
      <c r="D255" s="1568">
        <v>0</v>
      </c>
      <c r="E255" s="1569">
        <v>0</v>
      </c>
      <c r="F255" s="1570">
        <v>0</v>
      </c>
      <c r="G255" s="1566">
        <v>0</v>
      </c>
      <c r="H255" s="1566">
        <v>0</v>
      </c>
      <c r="I255" s="1566">
        <v>0</v>
      </c>
      <c r="J255" s="1567">
        <v>0</v>
      </c>
    </row>
    <row r="256" spans="1:10" s="236" customFormat="1" ht="15" outlineLevel="2" x14ac:dyDescent="0.55000000000000004">
      <c r="A256" s="263"/>
      <c r="B256" s="2148"/>
      <c r="C256" s="296" t="s">
        <v>115</v>
      </c>
      <c r="D256" s="1573">
        <v>0</v>
      </c>
      <c r="E256" s="1574">
        <v>0</v>
      </c>
      <c r="F256" s="1575">
        <v>0</v>
      </c>
      <c r="G256" s="1576">
        <v>0</v>
      </c>
      <c r="H256" s="1576">
        <v>0</v>
      </c>
      <c r="I256" s="1576">
        <v>0</v>
      </c>
      <c r="J256" s="1577">
        <v>0</v>
      </c>
    </row>
    <row r="257" spans="1:10" s="236" customFormat="1" ht="45.75" customHeight="1" outlineLevel="1" x14ac:dyDescent="0.55000000000000004">
      <c r="A257" s="263"/>
      <c r="B257" s="2146" t="s">
        <v>701</v>
      </c>
      <c r="C257" s="297" t="s">
        <v>379</v>
      </c>
      <c r="D257" s="1568">
        <v>0.81627320132817349</v>
      </c>
      <c r="E257" s="1569">
        <v>1.3539331051401817</v>
      </c>
      <c r="F257" s="1570">
        <v>1.8742937833237974</v>
      </c>
      <c r="G257" s="1566">
        <v>2.0174888652562557</v>
      </c>
      <c r="H257" s="1566">
        <v>2.1647302191072462</v>
      </c>
      <c r="I257" s="1566">
        <v>2.3163777828163576</v>
      </c>
      <c r="J257" s="1567">
        <v>2.4729853346152759</v>
      </c>
    </row>
    <row r="258" spans="1:10" s="236" customFormat="1" ht="15" outlineLevel="2" x14ac:dyDescent="0.55000000000000004">
      <c r="A258" s="263"/>
      <c r="B258" s="2147"/>
      <c r="C258" s="295" t="s">
        <v>380</v>
      </c>
      <c r="D258" s="1568">
        <v>1.5371554958032484E-9</v>
      </c>
      <c r="E258" s="1569">
        <v>5.3905129733107606E-9</v>
      </c>
      <c r="F258" s="1570">
        <v>1.5509160178339698E-8</v>
      </c>
      <c r="G258" s="1566">
        <v>3.4095104628484307E-8</v>
      </c>
      <c r="H258" s="1566">
        <v>7.3392535049343621E-8</v>
      </c>
      <c r="I258" s="1566">
        <v>1.5469201153361922E-7</v>
      </c>
      <c r="J258" s="1567">
        <v>3.1925671828414437E-7</v>
      </c>
    </row>
    <row r="259" spans="1:10" s="236" customFormat="1" ht="15" outlineLevel="2" x14ac:dyDescent="0.55000000000000004">
      <c r="A259" s="263"/>
      <c r="B259" s="2147"/>
      <c r="C259" s="295" t="s">
        <v>381</v>
      </c>
      <c r="D259" s="1568">
        <v>0</v>
      </c>
      <c r="E259" s="1569">
        <v>0</v>
      </c>
      <c r="F259" s="1570">
        <v>0</v>
      </c>
      <c r="G259" s="1566">
        <v>0</v>
      </c>
      <c r="H259" s="1566">
        <v>0</v>
      </c>
      <c r="I259" s="1566">
        <v>0</v>
      </c>
      <c r="J259" s="1567">
        <v>0</v>
      </c>
    </row>
    <row r="260" spans="1:10" s="236" customFormat="1" ht="15" outlineLevel="2" x14ac:dyDescent="0.55000000000000004">
      <c r="A260" s="263"/>
      <c r="B260" s="2147"/>
      <c r="C260" s="295" t="s">
        <v>382</v>
      </c>
      <c r="D260" s="1568">
        <v>9.4898973452247581</v>
      </c>
      <c r="E260" s="1569">
        <v>12.492199587717403</v>
      </c>
      <c r="F260" s="1570">
        <v>14.278960966749908</v>
      </c>
      <c r="G260" s="1566">
        <v>13.211402887877369</v>
      </c>
      <c r="H260" s="1566">
        <v>12.640854708852743</v>
      </c>
      <c r="I260" s="1566">
        <v>12.434909324193024</v>
      </c>
      <c r="J260" s="1567">
        <v>12.490195495085953</v>
      </c>
    </row>
    <row r="261" spans="1:10" s="236" customFormat="1" ht="15" outlineLevel="2" x14ac:dyDescent="0.55000000000000004">
      <c r="A261" s="263"/>
      <c r="B261" s="2147"/>
      <c r="C261" s="295" t="s">
        <v>383</v>
      </c>
      <c r="D261" s="1568">
        <v>40.104364387362324</v>
      </c>
      <c r="E261" s="1569">
        <v>46.063337680758131</v>
      </c>
      <c r="F261" s="1570">
        <v>48.923907321889018</v>
      </c>
      <c r="G261" s="1566">
        <v>44.270702145528858</v>
      </c>
      <c r="H261" s="1566">
        <v>42.748739299590305</v>
      </c>
      <c r="I261" s="1566">
        <v>43.031031963176282</v>
      </c>
      <c r="J261" s="1567">
        <v>44.367872373740276</v>
      </c>
    </row>
    <row r="262" spans="1:10" s="236" customFormat="1" ht="15" outlineLevel="2" x14ac:dyDescent="0.55000000000000004">
      <c r="A262" s="263"/>
      <c r="B262" s="2147"/>
      <c r="C262" s="295" t="s">
        <v>384</v>
      </c>
      <c r="D262" s="1568">
        <v>7.038204143656497E-7</v>
      </c>
      <c r="E262" s="1569">
        <v>2.1096630675850506E-6</v>
      </c>
      <c r="F262" s="1570">
        <v>5.1859303588086547E-6</v>
      </c>
      <c r="G262" s="1566">
        <v>9.7370825573594999E-6</v>
      </c>
      <c r="H262" s="1566">
        <v>1.789623273928953E-5</v>
      </c>
      <c r="I262" s="1566">
        <v>3.2200469720633507E-5</v>
      </c>
      <c r="J262" s="1567">
        <v>5.6725005646796056E-5</v>
      </c>
    </row>
    <row r="263" spans="1:10" s="236" customFormat="1" ht="15" outlineLevel="2" x14ac:dyDescent="0.55000000000000004">
      <c r="A263" s="263"/>
      <c r="B263" s="2147"/>
      <c r="C263" s="295" t="s">
        <v>385</v>
      </c>
      <c r="D263" s="1568">
        <v>2.0406756512303503</v>
      </c>
      <c r="E263" s="1569">
        <v>3.722378108826911</v>
      </c>
      <c r="F263" s="1570">
        <v>5.5682687801031641</v>
      </c>
      <c r="G263" s="1566">
        <v>6.3618572251379062</v>
      </c>
      <c r="H263" s="1566">
        <v>7.1143554606015043</v>
      </c>
      <c r="I263" s="1566">
        <v>7.7873791014840608</v>
      </c>
      <c r="J263" s="1567">
        <v>8.3439376197528841</v>
      </c>
    </row>
    <row r="264" spans="1:10" s="236" customFormat="1" ht="15" outlineLevel="2" x14ac:dyDescent="0.55000000000000004">
      <c r="A264" s="263"/>
      <c r="B264" s="2147"/>
      <c r="C264" s="295" t="s">
        <v>386</v>
      </c>
      <c r="D264" s="1568">
        <v>4</v>
      </c>
      <c r="E264" s="1569">
        <v>5.926184580257756E-3</v>
      </c>
      <c r="F264" s="1570">
        <v>19.010319808361203</v>
      </c>
      <c r="G264" s="1566">
        <v>35.013763783818263</v>
      </c>
      <c r="H264" s="1566">
        <v>49.018017079678195</v>
      </c>
      <c r="I264" s="1566">
        <v>55.023147890823758</v>
      </c>
      <c r="J264" s="1567">
        <v>49.029188993802904</v>
      </c>
    </row>
    <row r="265" spans="1:10" s="236" customFormat="1" ht="15" outlineLevel="2" x14ac:dyDescent="0.55000000000000004">
      <c r="A265" s="263"/>
      <c r="B265" s="2147"/>
      <c r="C265" s="295" t="s">
        <v>387</v>
      </c>
      <c r="D265" s="1568">
        <v>0</v>
      </c>
      <c r="E265" s="1569">
        <v>0</v>
      </c>
      <c r="F265" s="1570">
        <v>0</v>
      </c>
      <c r="G265" s="1566">
        <v>0</v>
      </c>
      <c r="H265" s="1566">
        <v>0</v>
      </c>
      <c r="I265" s="1566">
        <v>0</v>
      </c>
      <c r="J265" s="1567">
        <v>0</v>
      </c>
    </row>
    <row r="266" spans="1:10" s="236" customFormat="1" ht="15" outlineLevel="2" x14ac:dyDescent="0.55000000000000004">
      <c r="A266" s="263"/>
      <c r="B266" s="2147"/>
      <c r="C266" s="295" t="s">
        <v>388</v>
      </c>
      <c r="D266" s="1568">
        <v>0</v>
      </c>
      <c r="E266" s="1569">
        <v>0</v>
      </c>
      <c r="F266" s="1570">
        <v>0</v>
      </c>
      <c r="G266" s="1566">
        <v>0</v>
      </c>
      <c r="H266" s="1566">
        <v>0</v>
      </c>
      <c r="I266" s="1566">
        <v>0</v>
      </c>
      <c r="J266" s="1567">
        <v>0</v>
      </c>
    </row>
    <row r="267" spans="1:10" s="236" customFormat="1" ht="15" outlineLevel="2" x14ac:dyDescent="0.55000000000000004">
      <c r="A267" s="263"/>
      <c r="B267" s="2147"/>
      <c r="C267" s="295" t="s">
        <v>389</v>
      </c>
      <c r="D267" s="1568">
        <v>2.0409331277806744</v>
      </c>
      <c r="E267" s="1569">
        <v>19.097247259167602</v>
      </c>
      <c r="F267" s="1570">
        <v>12.830417837837334</v>
      </c>
      <c r="G267" s="1566">
        <v>13.940244340144961</v>
      </c>
      <c r="H267" s="1566">
        <v>14.960252599456304</v>
      </c>
      <c r="I267" s="1566">
        <v>15.866483004784042</v>
      </c>
      <c r="J267" s="1567">
        <v>16.639532222443606</v>
      </c>
    </row>
    <row r="268" spans="1:10" s="236" customFormat="1" ht="15" outlineLevel="2" x14ac:dyDescent="0.55000000000000004">
      <c r="A268" s="263"/>
      <c r="B268" s="2147"/>
      <c r="C268" s="295" t="s">
        <v>390</v>
      </c>
      <c r="D268" s="1568">
        <v>0</v>
      </c>
      <c r="E268" s="1569">
        <v>1.6879030194164473</v>
      </c>
      <c r="F268" s="1570">
        <v>2.1279423579728647</v>
      </c>
      <c r="G268" s="1566">
        <v>2.098590381244656</v>
      </c>
      <c r="H268" s="1566">
        <v>2.0783299623770763</v>
      </c>
      <c r="I268" s="1566">
        <v>2.070304522627799</v>
      </c>
      <c r="J268" s="1567">
        <v>2.0777113602245931</v>
      </c>
    </row>
    <row r="269" spans="1:10" s="236" customFormat="1" ht="15" outlineLevel="2" x14ac:dyDescent="0.55000000000000004">
      <c r="A269" s="263"/>
      <c r="B269" s="2147"/>
      <c r="C269" s="295" t="s">
        <v>391</v>
      </c>
      <c r="D269" s="1568">
        <v>0</v>
      </c>
      <c r="E269" s="1569">
        <v>0</v>
      </c>
      <c r="F269" s="1570">
        <v>0</v>
      </c>
      <c r="G269" s="1566">
        <v>0</v>
      </c>
      <c r="H269" s="1566">
        <v>0</v>
      </c>
      <c r="I269" s="1566">
        <v>0</v>
      </c>
      <c r="J269" s="1567">
        <v>0</v>
      </c>
    </row>
    <row r="270" spans="1:10" s="236" customFormat="1" ht="15" outlineLevel="2" x14ac:dyDescent="0.55000000000000004">
      <c r="A270" s="263"/>
      <c r="B270" s="2147"/>
      <c r="C270" s="295" t="s">
        <v>392</v>
      </c>
      <c r="D270" s="1568">
        <v>0</v>
      </c>
      <c r="E270" s="1569">
        <v>0</v>
      </c>
      <c r="F270" s="1570">
        <v>0</v>
      </c>
      <c r="G270" s="1566">
        <v>0</v>
      </c>
      <c r="H270" s="1566">
        <v>0</v>
      </c>
      <c r="I270" s="1566">
        <v>0</v>
      </c>
      <c r="J270" s="1567">
        <v>0</v>
      </c>
    </row>
    <row r="271" spans="1:10" s="236" customFormat="1" ht="15" outlineLevel="2" x14ac:dyDescent="0.55000000000000004">
      <c r="A271" s="263"/>
      <c r="B271" s="2147"/>
      <c r="C271" s="295" t="s">
        <v>393</v>
      </c>
      <c r="D271" s="1568">
        <v>0</v>
      </c>
      <c r="E271" s="1569">
        <v>0</v>
      </c>
      <c r="F271" s="1570">
        <v>0</v>
      </c>
      <c r="G271" s="1566">
        <v>0</v>
      </c>
      <c r="H271" s="1566">
        <v>0</v>
      </c>
      <c r="I271" s="1566">
        <v>0</v>
      </c>
      <c r="J271" s="1567">
        <v>0</v>
      </c>
    </row>
    <row r="272" spans="1:10" s="236" customFormat="1" ht="15" outlineLevel="2" x14ac:dyDescent="0.55000000000000004">
      <c r="A272" s="263"/>
      <c r="B272" s="2147"/>
      <c r="C272" s="295" t="s">
        <v>394</v>
      </c>
      <c r="D272" s="1568">
        <v>0</v>
      </c>
      <c r="E272" s="1569">
        <v>0</v>
      </c>
      <c r="F272" s="1570">
        <v>0</v>
      </c>
      <c r="G272" s="1566">
        <v>0</v>
      </c>
      <c r="H272" s="1566">
        <v>0</v>
      </c>
      <c r="I272" s="1566">
        <v>0</v>
      </c>
      <c r="J272" s="1567">
        <v>0</v>
      </c>
    </row>
    <row r="273" spans="1:10" s="236" customFormat="1" ht="15" outlineLevel="2" x14ac:dyDescent="0.55000000000000004">
      <c r="A273" s="263"/>
      <c r="B273" s="2147"/>
      <c r="C273" s="295" t="s">
        <v>395</v>
      </c>
      <c r="D273" s="1568">
        <v>3</v>
      </c>
      <c r="E273" s="1569">
        <v>2.7159407328255059</v>
      </c>
      <c r="F273" s="1570">
        <v>2.3794462911749368</v>
      </c>
      <c r="G273" s="1566">
        <v>2.5348405114826358</v>
      </c>
      <c r="H273" s="1566">
        <v>2.6592096378402852</v>
      </c>
      <c r="I273" s="1566">
        <v>2.7479815052878571</v>
      </c>
      <c r="J273" s="1567">
        <v>2.7982393642319683</v>
      </c>
    </row>
    <row r="274" spans="1:10" s="236" customFormat="1" ht="15" outlineLevel="2" x14ac:dyDescent="0.55000000000000004">
      <c r="A274" s="263"/>
      <c r="B274" s="2147"/>
      <c r="C274" s="295" t="s">
        <v>396</v>
      </c>
      <c r="D274" s="1568">
        <v>6</v>
      </c>
      <c r="E274" s="1569">
        <v>4.7406909740458465</v>
      </c>
      <c r="F274" s="1570">
        <v>2.4764934089023019</v>
      </c>
      <c r="G274" s="1566">
        <v>2.7330488564970357</v>
      </c>
      <c r="H274" s="1566">
        <v>2.994470961150471</v>
      </c>
      <c r="I274" s="1566">
        <v>3.2537262641157274</v>
      </c>
      <c r="J274" s="1567">
        <v>3.5030036336910215</v>
      </c>
    </row>
    <row r="275" spans="1:10" s="236" customFormat="1" ht="15" outlineLevel="2" x14ac:dyDescent="0.55000000000000004">
      <c r="A275" s="263"/>
      <c r="B275" s="2147"/>
      <c r="C275" s="295" t="s">
        <v>397</v>
      </c>
      <c r="D275" s="1568">
        <v>1</v>
      </c>
      <c r="E275" s="1569">
        <v>0</v>
      </c>
      <c r="F275" s="1570">
        <v>0</v>
      </c>
      <c r="G275" s="1566">
        <v>0</v>
      </c>
      <c r="H275" s="1566">
        <v>0</v>
      </c>
      <c r="I275" s="1566">
        <v>0</v>
      </c>
      <c r="J275" s="1567">
        <v>0</v>
      </c>
    </row>
    <row r="276" spans="1:10" s="236" customFormat="1" ht="15" outlineLevel="2" x14ac:dyDescent="0.55000000000000004">
      <c r="A276" s="263"/>
      <c r="B276" s="2147"/>
      <c r="C276" s="295" t="s">
        <v>398</v>
      </c>
      <c r="D276" s="1568">
        <v>0</v>
      </c>
      <c r="E276" s="1569">
        <v>0</v>
      </c>
      <c r="F276" s="1570">
        <v>0</v>
      </c>
      <c r="G276" s="1566">
        <v>0</v>
      </c>
      <c r="H276" s="1566">
        <v>0</v>
      </c>
      <c r="I276" s="1566">
        <v>0</v>
      </c>
      <c r="J276" s="1567">
        <v>0</v>
      </c>
    </row>
    <row r="277" spans="1:10" s="236" customFormat="1" ht="15" outlineLevel="2" x14ac:dyDescent="0.55000000000000004">
      <c r="A277" s="263"/>
      <c r="B277" s="2147"/>
      <c r="C277" s="295" t="s">
        <v>399</v>
      </c>
      <c r="D277" s="1568">
        <v>0</v>
      </c>
      <c r="E277" s="1569">
        <v>0</v>
      </c>
      <c r="F277" s="1570">
        <v>0</v>
      </c>
      <c r="G277" s="1566">
        <v>0</v>
      </c>
      <c r="H277" s="1566">
        <v>0</v>
      </c>
      <c r="I277" s="1566">
        <v>0</v>
      </c>
      <c r="J277" s="1567">
        <v>0</v>
      </c>
    </row>
    <row r="278" spans="1:10" s="236" customFormat="1" ht="15" outlineLevel="2" x14ac:dyDescent="0.55000000000000004">
      <c r="A278" s="263"/>
      <c r="B278" s="2147"/>
      <c r="C278" s="295" t="s">
        <v>400</v>
      </c>
      <c r="D278" s="1568">
        <v>0</v>
      </c>
      <c r="E278" s="1569">
        <v>1</v>
      </c>
      <c r="F278" s="1570">
        <v>0</v>
      </c>
      <c r="G278" s="1566">
        <v>1</v>
      </c>
      <c r="H278" s="1566">
        <v>1</v>
      </c>
      <c r="I278" s="1566">
        <v>1</v>
      </c>
      <c r="J278" s="1567">
        <v>0</v>
      </c>
    </row>
    <row r="279" spans="1:10" s="236" customFormat="1" ht="15" outlineLevel="2" x14ac:dyDescent="0.55000000000000004">
      <c r="A279" s="263"/>
      <c r="B279" s="2147"/>
      <c r="C279" s="295" t="s">
        <v>401</v>
      </c>
      <c r="D279" s="1568">
        <v>3</v>
      </c>
      <c r="E279" s="1569">
        <v>0</v>
      </c>
      <c r="F279" s="1570">
        <v>0</v>
      </c>
      <c r="G279" s="1566">
        <v>2</v>
      </c>
      <c r="H279" s="1566">
        <v>0</v>
      </c>
      <c r="I279" s="1566">
        <v>0</v>
      </c>
      <c r="J279" s="1567">
        <v>0</v>
      </c>
    </row>
    <row r="280" spans="1:10" s="236" customFormat="1" ht="15" outlineLevel="2" x14ac:dyDescent="0.55000000000000004">
      <c r="A280" s="263"/>
      <c r="B280" s="2147"/>
      <c r="C280" s="295" t="s">
        <v>402</v>
      </c>
      <c r="D280" s="1568">
        <v>0</v>
      </c>
      <c r="E280" s="1569">
        <v>0</v>
      </c>
      <c r="F280" s="1570">
        <v>0</v>
      </c>
      <c r="G280" s="1566">
        <v>0</v>
      </c>
      <c r="H280" s="1566">
        <v>0</v>
      </c>
      <c r="I280" s="1566">
        <v>0</v>
      </c>
      <c r="J280" s="1567">
        <v>0</v>
      </c>
    </row>
    <row r="281" spans="1:10" s="236" customFormat="1" ht="15" outlineLevel="2" x14ac:dyDescent="0.55000000000000004">
      <c r="A281" s="263"/>
      <c r="B281" s="2147"/>
      <c r="C281" s="295" t="s">
        <v>403</v>
      </c>
      <c r="D281" s="1568">
        <v>0</v>
      </c>
      <c r="E281" s="1569">
        <v>0</v>
      </c>
      <c r="F281" s="1570">
        <v>1</v>
      </c>
      <c r="G281" s="1566">
        <v>0</v>
      </c>
      <c r="H281" s="1566">
        <v>0</v>
      </c>
      <c r="I281" s="1566">
        <v>0</v>
      </c>
      <c r="J281" s="1567">
        <v>0</v>
      </c>
    </row>
    <row r="282" spans="1:10" s="236" customFormat="1" ht="15" outlineLevel="2" x14ac:dyDescent="0.55000000000000004">
      <c r="A282" s="263"/>
      <c r="B282" s="2147"/>
      <c r="C282" s="295" t="s">
        <v>404</v>
      </c>
      <c r="D282" s="1568">
        <v>0</v>
      </c>
      <c r="E282" s="1569">
        <v>0</v>
      </c>
      <c r="F282" s="1570">
        <v>0</v>
      </c>
      <c r="G282" s="1566">
        <v>0</v>
      </c>
      <c r="H282" s="1566">
        <v>0</v>
      </c>
      <c r="I282" s="1566">
        <v>0</v>
      </c>
      <c r="J282" s="1567">
        <v>0</v>
      </c>
    </row>
    <row r="283" spans="1:10" s="236" customFormat="1" ht="15" outlineLevel="2" x14ac:dyDescent="0.55000000000000004">
      <c r="A283" s="263"/>
      <c r="B283" s="2147"/>
      <c r="C283" s="295" t="s">
        <v>405</v>
      </c>
      <c r="D283" s="1568">
        <v>0</v>
      </c>
      <c r="E283" s="1569">
        <v>0</v>
      </c>
      <c r="F283" s="1570">
        <v>0</v>
      </c>
      <c r="G283" s="1566">
        <v>0</v>
      </c>
      <c r="H283" s="1566">
        <v>0</v>
      </c>
      <c r="I283" s="1566">
        <v>0</v>
      </c>
      <c r="J283" s="1567">
        <v>0</v>
      </c>
    </row>
    <row r="284" spans="1:10" s="236" customFormat="1" ht="15" outlineLevel="2" x14ac:dyDescent="0.55000000000000004">
      <c r="A284" s="263"/>
      <c r="B284" s="2147"/>
      <c r="C284" s="295" t="s">
        <v>406</v>
      </c>
      <c r="D284" s="1568">
        <v>0</v>
      </c>
      <c r="E284" s="1569">
        <v>0</v>
      </c>
      <c r="F284" s="1570">
        <v>0</v>
      </c>
      <c r="G284" s="1566">
        <v>0</v>
      </c>
      <c r="H284" s="1566">
        <v>0</v>
      </c>
      <c r="I284" s="1566">
        <v>0</v>
      </c>
      <c r="J284" s="1567">
        <v>0</v>
      </c>
    </row>
    <row r="285" spans="1:10" s="236" customFormat="1" ht="15" outlineLevel="2" x14ac:dyDescent="0.55000000000000004">
      <c r="A285" s="263"/>
      <c r="B285" s="2148"/>
      <c r="C285" s="296" t="s">
        <v>115</v>
      </c>
      <c r="D285" s="1573">
        <v>0</v>
      </c>
      <c r="E285" s="1574">
        <v>0</v>
      </c>
      <c r="F285" s="1575">
        <v>0</v>
      </c>
      <c r="G285" s="1576">
        <v>0</v>
      </c>
      <c r="H285" s="1576">
        <v>0</v>
      </c>
      <c r="I285" s="1576">
        <v>0</v>
      </c>
      <c r="J285" s="1577">
        <v>0</v>
      </c>
    </row>
    <row r="286" spans="1:10" s="236" customFormat="1" ht="30.75" customHeight="1" outlineLevel="1" x14ac:dyDescent="0.55000000000000004">
      <c r="A286" s="263"/>
      <c r="B286" s="2146" t="s">
        <v>702</v>
      </c>
      <c r="C286" s="297" t="s">
        <v>703</v>
      </c>
      <c r="D286" s="1568">
        <v>0</v>
      </c>
      <c r="E286" s="1569">
        <v>0</v>
      </c>
      <c r="F286" s="1570">
        <v>0</v>
      </c>
      <c r="G286" s="1566">
        <v>0</v>
      </c>
      <c r="H286" s="1566">
        <v>0</v>
      </c>
      <c r="I286" s="1566">
        <v>0</v>
      </c>
      <c r="J286" s="1567">
        <v>0</v>
      </c>
    </row>
    <row r="287" spans="1:10" s="236" customFormat="1" ht="15" outlineLevel="2" x14ac:dyDescent="0.55000000000000004">
      <c r="A287" s="263"/>
      <c r="B287" s="2147"/>
      <c r="C287" s="295" t="s">
        <v>409</v>
      </c>
      <c r="D287" s="1568">
        <v>30.122799383342024</v>
      </c>
      <c r="E287" s="1569">
        <v>56.84760374741726</v>
      </c>
      <c r="F287" s="1570">
        <v>60.307274351723933</v>
      </c>
      <c r="G287" s="1566">
        <v>61.871353921595116</v>
      </c>
      <c r="H287" s="1566">
        <v>63.433447767425996</v>
      </c>
      <c r="I287" s="1566">
        <v>64.960601533090738</v>
      </c>
      <c r="J287" s="1567">
        <v>67.398090244989874</v>
      </c>
    </row>
    <row r="288" spans="1:10" s="236" customFormat="1" ht="15" outlineLevel="2" x14ac:dyDescent="0.55000000000000004">
      <c r="A288" s="263"/>
      <c r="B288" s="2147"/>
      <c r="C288" s="295" t="s">
        <v>410</v>
      </c>
      <c r="D288" s="1568">
        <v>1</v>
      </c>
      <c r="E288" s="1569">
        <v>8.4974097263574357</v>
      </c>
      <c r="F288" s="1570">
        <v>10.29977839377765</v>
      </c>
      <c r="G288" s="1566">
        <v>26.821290891633986</v>
      </c>
      <c r="H288" s="1566">
        <v>9.4350899028742568</v>
      </c>
      <c r="I288" s="1566">
        <v>8.1177160560308081</v>
      </c>
      <c r="J288" s="1567">
        <v>7.8445753959112476</v>
      </c>
    </row>
    <row r="289" spans="1:10" s="236" customFormat="1" ht="15" outlineLevel="2" x14ac:dyDescent="0.55000000000000004">
      <c r="A289" s="263"/>
      <c r="B289" s="2147"/>
      <c r="C289" s="295" t="s">
        <v>411</v>
      </c>
      <c r="D289" s="1568">
        <v>5.1023328194516857</v>
      </c>
      <c r="E289" s="1569">
        <v>26.542315714199308</v>
      </c>
      <c r="F289" s="1570">
        <v>36.959655500630674</v>
      </c>
      <c r="G289" s="1566">
        <v>40.026935563776938</v>
      </c>
      <c r="H289" s="1566">
        <v>43.190368553889613</v>
      </c>
      <c r="I289" s="1566">
        <v>46.410262817459618</v>
      </c>
      <c r="J289" s="1567">
        <v>49.631277608428498</v>
      </c>
    </row>
    <row r="290" spans="1:10" s="236" customFormat="1" ht="15" outlineLevel="2" x14ac:dyDescent="0.55000000000000004">
      <c r="A290" s="263"/>
      <c r="B290" s="2147"/>
      <c r="C290" s="295" t="s">
        <v>412</v>
      </c>
      <c r="D290" s="1568">
        <v>10.530699845835507</v>
      </c>
      <c r="E290" s="1569">
        <v>2.7468163451292087</v>
      </c>
      <c r="F290" s="1570">
        <v>3.1051967508392089</v>
      </c>
      <c r="G290" s="1566">
        <v>2.7613754668271278</v>
      </c>
      <c r="H290" s="1566">
        <v>2.4888244555731438</v>
      </c>
      <c r="I290" s="1566">
        <v>4.2835874794909934</v>
      </c>
      <c r="J290" s="1567">
        <v>2.1386901880575842</v>
      </c>
    </row>
    <row r="291" spans="1:10" s="236" customFormat="1" ht="15" outlineLevel="2" x14ac:dyDescent="0.55000000000000004">
      <c r="A291" s="263"/>
      <c r="B291" s="2147"/>
      <c r="C291" s="295" t="s">
        <v>413</v>
      </c>
      <c r="D291" s="1568">
        <v>0</v>
      </c>
      <c r="E291" s="1569">
        <v>0</v>
      </c>
      <c r="F291" s="1570">
        <v>0</v>
      </c>
      <c r="G291" s="1566">
        <v>0</v>
      </c>
      <c r="H291" s="1566">
        <v>0</v>
      </c>
      <c r="I291" s="1566">
        <v>0</v>
      </c>
      <c r="J291" s="1567">
        <v>0</v>
      </c>
    </row>
    <row r="292" spans="1:10" s="236" customFormat="1" ht="15" outlineLevel="2" x14ac:dyDescent="0.55000000000000004">
      <c r="A292" s="263"/>
      <c r="B292" s="2147"/>
      <c r="C292" s="295" t="s">
        <v>414</v>
      </c>
      <c r="D292" s="1568">
        <v>0</v>
      </c>
      <c r="E292" s="1569">
        <v>0</v>
      </c>
      <c r="F292" s="1570">
        <v>0</v>
      </c>
      <c r="G292" s="1566">
        <v>0</v>
      </c>
      <c r="H292" s="1566">
        <v>0</v>
      </c>
      <c r="I292" s="1566">
        <v>0</v>
      </c>
      <c r="J292" s="1567">
        <v>0</v>
      </c>
    </row>
    <row r="293" spans="1:10" s="236" customFormat="1" ht="15" outlineLevel="2" x14ac:dyDescent="0.55000000000000004">
      <c r="A293" s="263"/>
      <c r="B293" s="2147"/>
      <c r="C293" s="295" t="s">
        <v>415</v>
      </c>
      <c r="D293" s="1568">
        <v>11</v>
      </c>
      <c r="E293" s="1569">
        <v>0</v>
      </c>
      <c r="F293" s="1570">
        <v>0</v>
      </c>
      <c r="G293" s="1566">
        <v>11</v>
      </c>
      <c r="H293" s="1566">
        <v>0</v>
      </c>
      <c r="I293" s="1566">
        <v>0</v>
      </c>
      <c r="J293" s="1567">
        <v>0</v>
      </c>
    </row>
    <row r="294" spans="1:10" s="236" customFormat="1" ht="15" outlineLevel="2" x14ac:dyDescent="0.55000000000000004">
      <c r="A294" s="263"/>
      <c r="B294" s="2147"/>
      <c r="C294" s="295" t="s">
        <v>416</v>
      </c>
      <c r="D294" s="1568">
        <v>11</v>
      </c>
      <c r="E294" s="1569">
        <v>4</v>
      </c>
      <c r="F294" s="1570">
        <v>5</v>
      </c>
      <c r="G294" s="1566">
        <v>12</v>
      </c>
      <c r="H294" s="1566">
        <v>6</v>
      </c>
      <c r="I294" s="1566">
        <v>1</v>
      </c>
      <c r="J294" s="1567">
        <v>0</v>
      </c>
    </row>
    <row r="295" spans="1:10" s="236" customFormat="1" ht="15" outlineLevel="2" x14ac:dyDescent="0.55000000000000004">
      <c r="A295" s="263"/>
      <c r="B295" s="2147"/>
      <c r="C295" s="295" t="s">
        <v>417</v>
      </c>
      <c r="D295" s="1568">
        <v>0</v>
      </c>
      <c r="E295" s="1569">
        <v>0</v>
      </c>
      <c r="F295" s="1570">
        <v>0</v>
      </c>
      <c r="G295" s="1566">
        <v>0</v>
      </c>
      <c r="H295" s="1566">
        <v>0</v>
      </c>
      <c r="I295" s="1566">
        <v>0</v>
      </c>
      <c r="J295" s="1567">
        <v>0</v>
      </c>
    </row>
    <row r="296" spans="1:10" s="236" customFormat="1" ht="15" outlineLevel="2" x14ac:dyDescent="0.55000000000000004">
      <c r="A296" s="263"/>
      <c r="B296" s="2147"/>
      <c r="C296" s="295" t="s">
        <v>418</v>
      </c>
      <c r="D296" s="1568">
        <v>0</v>
      </c>
      <c r="E296" s="1569">
        <v>4</v>
      </c>
      <c r="F296" s="1570">
        <v>0</v>
      </c>
      <c r="G296" s="1566">
        <v>0</v>
      </c>
      <c r="H296" s="1566">
        <v>0</v>
      </c>
      <c r="I296" s="1566">
        <v>0</v>
      </c>
      <c r="J296" s="1567">
        <v>0</v>
      </c>
    </row>
    <row r="297" spans="1:10" s="236" customFormat="1" ht="15" outlineLevel="2" x14ac:dyDescent="0.55000000000000004">
      <c r="A297" s="263"/>
      <c r="B297" s="2147"/>
      <c r="C297" s="295" t="s">
        <v>419</v>
      </c>
      <c r="D297" s="1568">
        <v>0</v>
      </c>
      <c r="E297" s="1569">
        <v>0</v>
      </c>
      <c r="F297" s="1570">
        <v>0</v>
      </c>
      <c r="G297" s="1566">
        <v>0</v>
      </c>
      <c r="H297" s="1566">
        <v>0</v>
      </c>
      <c r="I297" s="1566">
        <v>0</v>
      </c>
      <c r="J297" s="1567">
        <v>0</v>
      </c>
    </row>
    <row r="298" spans="1:10" s="236" customFormat="1" ht="15" outlineLevel="2" x14ac:dyDescent="0.55000000000000004">
      <c r="A298" s="263"/>
      <c r="B298" s="2147"/>
      <c r="C298" s="295" t="s">
        <v>420</v>
      </c>
      <c r="D298" s="1568">
        <v>0</v>
      </c>
      <c r="E298" s="1569">
        <v>0</v>
      </c>
      <c r="F298" s="1570">
        <v>0</v>
      </c>
      <c r="G298" s="1566">
        <v>0</v>
      </c>
      <c r="H298" s="1566">
        <v>0</v>
      </c>
      <c r="I298" s="1566">
        <v>0</v>
      </c>
      <c r="J298" s="1567">
        <v>0</v>
      </c>
    </row>
    <row r="299" spans="1:10" s="236" customFormat="1" ht="15" outlineLevel="2" x14ac:dyDescent="0.55000000000000004">
      <c r="A299" s="263"/>
      <c r="B299" s="2148"/>
      <c r="C299" s="296" t="s">
        <v>115</v>
      </c>
      <c r="D299" s="1573">
        <v>0</v>
      </c>
      <c r="E299" s="1574">
        <v>0</v>
      </c>
      <c r="F299" s="1575">
        <v>0</v>
      </c>
      <c r="G299" s="1576">
        <v>0</v>
      </c>
      <c r="H299" s="1576">
        <v>0</v>
      </c>
      <c r="I299" s="1576">
        <v>0</v>
      </c>
      <c r="J299" s="1577">
        <v>0</v>
      </c>
    </row>
    <row r="300" spans="1:10" s="236" customFormat="1" ht="30.75" customHeight="1" outlineLevel="1" x14ac:dyDescent="0.55000000000000004">
      <c r="A300" s="263"/>
      <c r="B300" s="2146" t="s">
        <v>704</v>
      </c>
      <c r="C300" s="297" t="s">
        <v>705</v>
      </c>
      <c r="D300" s="1606">
        <v>0</v>
      </c>
      <c r="E300" s="1607">
        <v>0</v>
      </c>
      <c r="F300" s="1608">
        <v>0</v>
      </c>
      <c r="G300" s="1609">
        <v>0</v>
      </c>
      <c r="H300" s="1609">
        <v>0</v>
      </c>
      <c r="I300" s="1609">
        <v>0</v>
      </c>
      <c r="J300" s="1610">
        <v>0</v>
      </c>
    </row>
    <row r="301" spans="1:10" s="236" customFormat="1" ht="15" outlineLevel="2" x14ac:dyDescent="0.55000000000000004">
      <c r="A301" s="263"/>
      <c r="B301" s="2147"/>
      <c r="C301" s="295" t="s">
        <v>706</v>
      </c>
      <c r="D301" s="1606">
        <v>0</v>
      </c>
      <c r="E301" s="1607">
        <v>0</v>
      </c>
      <c r="F301" s="1608">
        <v>0</v>
      </c>
      <c r="G301" s="1609">
        <v>0</v>
      </c>
      <c r="H301" s="1609">
        <v>0</v>
      </c>
      <c r="I301" s="1609">
        <v>0</v>
      </c>
      <c r="J301" s="1610">
        <v>0</v>
      </c>
    </row>
    <row r="302" spans="1:10" s="236" customFormat="1" ht="15" outlineLevel="2" x14ac:dyDescent="0.55000000000000004">
      <c r="A302" s="263"/>
      <c r="B302" s="2147"/>
      <c r="C302" s="295" t="s">
        <v>707</v>
      </c>
      <c r="D302" s="1606">
        <v>0</v>
      </c>
      <c r="E302" s="1607">
        <v>0</v>
      </c>
      <c r="F302" s="1608">
        <v>0</v>
      </c>
      <c r="G302" s="1609">
        <v>0</v>
      </c>
      <c r="H302" s="1609">
        <v>0</v>
      </c>
      <c r="I302" s="1609">
        <v>0</v>
      </c>
      <c r="J302" s="1610">
        <v>0</v>
      </c>
    </row>
    <row r="303" spans="1:10" s="236" customFormat="1" ht="15" outlineLevel="2" x14ac:dyDescent="0.55000000000000004">
      <c r="A303" s="263"/>
      <c r="B303" s="2147"/>
      <c r="C303" s="295" t="s">
        <v>708</v>
      </c>
      <c r="D303" s="1606">
        <v>0</v>
      </c>
      <c r="E303" s="1607">
        <v>0</v>
      </c>
      <c r="F303" s="1608">
        <v>0</v>
      </c>
      <c r="G303" s="1609">
        <v>0</v>
      </c>
      <c r="H303" s="1609">
        <v>0</v>
      </c>
      <c r="I303" s="1609">
        <v>0</v>
      </c>
      <c r="J303" s="1610">
        <v>0</v>
      </c>
    </row>
    <row r="304" spans="1:10" s="236" customFormat="1" ht="15" outlineLevel="2" x14ac:dyDescent="0.55000000000000004">
      <c r="A304" s="263"/>
      <c r="B304" s="2148"/>
      <c r="C304" s="296" t="s">
        <v>115</v>
      </c>
      <c r="D304" s="1611">
        <v>0</v>
      </c>
      <c r="E304" s="1612">
        <v>0</v>
      </c>
      <c r="F304" s="1613">
        <v>0</v>
      </c>
      <c r="G304" s="1614">
        <v>0</v>
      </c>
      <c r="H304" s="1614">
        <v>0</v>
      </c>
      <c r="I304" s="1614">
        <v>0</v>
      </c>
      <c r="J304" s="1615">
        <v>0</v>
      </c>
    </row>
    <row r="305" spans="1:10" s="236" customFormat="1" ht="46.5" customHeight="1" outlineLevel="1" x14ac:dyDescent="0.55000000000000004">
      <c r="A305" s="263"/>
      <c r="B305" s="2146" t="s">
        <v>709</v>
      </c>
      <c r="C305" s="297" t="s">
        <v>431</v>
      </c>
      <c r="D305" s="1568">
        <v>32</v>
      </c>
      <c r="E305" s="1569">
        <v>16</v>
      </c>
      <c r="F305" s="1570">
        <v>20</v>
      </c>
      <c r="G305" s="1566">
        <v>132</v>
      </c>
      <c r="H305" s="1566">
        <v>21</v>
      </c>
      <c r="I305" s="1566">
        <v>28</v>
      </c>
      <c r="J305" s="1567">
        <v>17</v>
      </c>
    </row>
    <row r="306" spans="1:10" s="236" customFormat="1" ht="15" outlineLevel="2" x14ac:dyDescent="0.55000000000000004">
      <c r="A306" s="263"/>
      <c r="B306" s="2147"/>
      <c r="C306" s="295" t="s">
        <v>432</v>
      </c>
      <c r="D306" s="1568">
        <v>0</v>
      </c>
      <c r="E306" s="1569">
        <v>0</v>
      </c>
      <c r="F306" s="1570">
        <v>0</v>
      </c>
      <c r="G306" s="1566">
        <v>0</v>
      </c>
      <c r="H306" s="1566">
        <v>0</v>
      </c>
      <c r="I306" s="1566">
        <v>0</v>
      </c>
      <c r="J306" s="1567">
        <v>0</v>
      </c>
    </row>
    <row r="307" spans="1:10" s="236" customFormat="1" ht="15" outlineLevel="2" x14ac:dyDescent="0.55000000000000004">
      <c r="A307" s="263"/>
      <c r="B307" s="2147"/>
      <c r="C307" s="295" t="s">
        <v>433</v>
      </c>
      <c r="D307" s="1568">
        <v>32</v>
      </c>
      <c r="E307" s="1569">
        <v>5</v>
      </c>
      <c r="F307" s="1570">
        <v>12</v>
      </c>
      <c r="G307" s="1566">
        <v>8</v>
      </c>
      <c r="H307" s="1566">
        <v>13</v>
      </c>
      <c r="I307" s="1566">
        <v>4</v>
      </c>
      <c r="J307" s="1567">
        <v>3</v>
      </c>
    </row>
    <row r="308" spans="1:10" s="236" customFormat="1" ht="15" outlineLevel="2" x14ac:dyDescent="0.55000000000000004">
      <c r="A308" s="263"/>
      <c r="B308" s="2147"/>
      <c r="C308" s="295" t="s">
        <v>434</v>
      </c>
      <c r="D308" s="1568">
        <v>0</v>
      </c>
      <c r="E308" s="1569">
        <v>0</v>
      </c>
      <c r="F308" s="1570">
        <v>0</v>
      </c>
      <c r="G308" s="1566">
        <v>0</v>
      </c>
      <c r="H308" s="1566">
        <v>3</v>
      </c>
      <c r="I308" s="1566">
        <v>0</v>
      </c>
      <c r="J308" s="1567">
        <v>0</v>
      </c>
    </row>
    <row r="309" spans="1:10" s="236" customFormat="1" ht="15" outlineLevel="2" x14ac:dyDescent="0.55000000000000004">
      <c r="A309" s="263"/>
      <c r="B309" s="2147"/>
      <c r="C309" s="295" t="s">
        <v>435</v>
      </c>
      <c r="D309" s="1568">
        <v>6</v>
      </c>
      <c r="E309" s="1569">
        <v>23</v>
      </c>
      <c r="F309" s="1570">
        <v>7</v>
      </c>
      <c r="G309" s="1566">
        <v>17</v>
      </c>
      <c r="H309" s="1566">
        <v>5</v>
      </c>
      <c r="I309" s="1566">
        <v>4</v>
      </c>
      <c r="J309" s="1567">
        <v>6</v>
      </c>
    </row>
    <row r="310" spans="1:10" s="236" customFormat="1" ht="15" outlineLevel="2" x14ac:dyDescent="0.55000000000000004">
      <c r="A310" s="263"/>
      <c r="B310" s="2147"/>
      <c r="C310" s="295" t="s">
        <v>436</v>
      </c>
      <c r="D310" s="1568">
        <v>0</v>
      </c>
      <c r="E310" s="1569">
        <v>0</v>
      </c>
      <c r="F310" s="1570">
        <v>0</v>
      </c>
      <c r="G310" s="1566">
        <v>0</v>
      </c>
      <c r="H310" s="1566">
        <v>0</v>
      </c>
      <c r="I310" s="1566">
        <v>1.2</v>
      </c>
      <c r="J310" s="1567">
        <v>2.5</v>
      </c>
    </row>
    <row r="311" spans="1:10" s="236" customFormat="1" ht="15" outlineLevel="2" x14ac:dyDescent="0.55000000000000004">
      <c r="A311" s="263"/>
      <c r="B311" s="2147"/>
      <c r="C311" s="295" t="s">
        <v>437</v>
      </c>
      <c r="D311" s="1568">
        <v>0</v>
      </c>
      <c r="E311" s="1569">
        <v>0</v>
      </c>
      <c r="F311" s="1570">
        <v>0</v>
      </c>
      <c r="G311" s="1566">
        <v>0</v>
      </c>
      <c r="H311" s="1566">
        <v>0</v>
      </c>
      <c r="I311" s="1566">
        <v>0</v>
      </c>
      <c r="J311" s="1567">
        <v>0</v>
      </c>
    </row>
    <row r="312" spans="1:10" s="236" customFormat="1" ht="15" outlineLevel="2" x14ac:dyDescent="0.55000000000000004">
      <c r="A312" s="263"/>
      <c r="B312" s="2148"/>
      <c r="C312" s="296" t="s">
        <v>115</v>
      </c>
      <c r="D312" s="1573">
        <v>0</v>
      </c>
      <c r="E312" s="1574">
        <v>0</v>
      </c>
      <c r="F312" s="1575">
        <v>0</v>
      </c>
      <c r="G312" s="1576">
        <v>0</v>
      </c>
      <c r="H312" s="1576">
        <v>0</v>
      </c>
      <c r="I312" s="1576">
        <v>0</v>
      </c>
      <c r="J312" s="1577">
        <v>0</v>
      </c>
    </row>
    <row r="313" spans="1:10" s="236" customFormat="1" ht="35.25" customHeight="1" outlineLevel="1" x14ac:dyDescent="0.55000000000000004">
      <c r="A313" s="263"/>
      <c r="B313" s="313" t="s">
        <v>743</v>
      </c>
      <c r="C313" s="313" t="s">
        <v>1602</v>
      </c>
      <c r="D313" s="1568">
        <v>0</v>
      </c>
      <c r="E313" s="1569">
        <v>0</v>
      </c>
      <c r="F313" s="1570">
        <v>0</v>
      </c>
      <c r="G313" s="1566">
        <v>1</v>
      </c>
      <c r="H313" s="1566">
        <v>0</v>
      </c>
      <c r="I313" s="1566">
        <v>0</v>
      </c>
      <c r="J313" s="1567">
        <v>0</v>
      </c>
    </row>
    <row r="314" spans="1:10" s="236" customFormat="1" ht="14.4" outlineLevel="2" x14ac:dyDescent="0.55000000000000004">
      <c r="A314" s="263"/>
      <c r="B314" s="313" t="s">
        <v>470</v>
      </c>
      <c r="C314" s="313" t="s">
        <v>1603</v>
      </c>
      <c r="D314" s="1568">
        <v>6</v>
      </c>
      <c r="E314" s="1569">
        <v>0</v>
      </c>
      <c r="F314" s="1570">
        <v>0</v>
      </c>
      <c r="G314" s="1566">
        <v>24</v>
      </c>
      <c r="H314" s="1566">
        <v>0</v>
      </c>
      <c r="I314" s="1566">
        <v>0</v>
      </c>
      <c r="J314" s="1567">
        <v>0</v>
      </c>
    </row>
    <row r="315" spans="1:10" s="236" customFormat="1" ht="14.4" outlineLevel="2" x14ac:dyDescent="0.55000000000000004">
      <c r="A315" s="263"/>
      <c r="B315" s="313" t="s">
        <v>470</v>
      </c>
      <c r="C315" s="313" t="s">
        <v>1604</v>
      </c>
      <c r="D315" s="1568">
        <v>1</v>
      </c>
      <c r="E315" s="1569">
        <v>0</v>
      </c>
      <c r="F315" s="1570">
        <v>0</v>
      </c>
      <c r="G315" s="1566">
        <v>0</v>
      </c>
      <c r="H315" s="1566">
        <v>0</v>
      </c>
      <c r="I315" s="1566">
        <v>0</v>
      </c>
      <c r="J315" s="1567">
        <v>0</v>
      </c>
    </row>
    <row r="316" spans="1:10" s="236" customFormat="1" ht="14.4" outlineLevel="2" x14ac:dyDescent="0.55000000000000004">
      <c r="A316" s="263"/>
      <c r="B316" s="313" t="s">
        <v>470</v>
      </c>
      <c r="C316" s="313" t="s">
        <v>1605</v>
      </c>
      <c r="D316" s="1568">
        <v>70.511378568884453</v>
      </c>
      <c r="E316" s="1569">
        <v>36.755272560263151</v>
      </c>
      <c r="F316" s="1570">
        <v>54.616280309673868</v>
      </c>
      <c r="G316" s="1566">
        <v>62.577281487317748</v>
      </c>
      <c r="H316" s="1566">
        <v>70.771695291390586</v>
      </c>
      <c r="I316" s="1566">
        <v>78.9550220167351</v>
      </c>
      <c r="J316" s="1567">
        <v>86.865879863761435</v>
      </c>
    </row>
    <row r="317" spans="1:10" s="236" customFormat="1" ht="14.4" outlineLevel="2" x14ac:dyDescent="0.55000000000000004">
      <c r="A317" s="263"/>
      <c r="B317" s="313" t="s">
        <v>470</v>
      </c>
      <c r="C317" s="313" t="s">
        <v>1606</v>
      </c>
      <c r="D317" s="1568">
        <v>8</v>
      </c>
      <c r="E317" s="1569">
        <v>0</v>
      </c>
      <c r="F317" s="1570">
        <v>3</v>
      </c>
      <c r="G317" s="1566">
        <v>4</v>
      </c>
      <c r="H317" s="1566">
        <v>7</v>
      </c>
      <c r="I317" s="1566">
        <v>1</v>
      </c>
      <c r="J317" s="1567">
        <v>4</v>
      </c>
    </row>
    <row r="318" spans="1:10" s="236" customFormat="1" ht="14.4" outlineLevel="2" x14ac:dyDescent="0.55000000000000004">
      <c r="A318" s="263"/>
      <c r="B318" s="313" t="s">
        <v>470</v>
      </c>
      <c r="C318" s="313" t="s">
        <v>1607</v>
      </c>
      <c r="D318" s="1568">
        <v>1</v>
      </c>
      <c r="E318" s="1569">
        <v>0</v>
      </c>
      <c r="F318" s="1570">
        <v>0</v>
      </c>
      <c r="G318" s="1566">
        <v>0</v>
      </c>
      <c r="H318" s="1566">
        <v>0</v>
      </c>
      <c r="I318" s="1566">
        <v>0</v>
      </c>
      <c r="J318" s="1567">
        <v>0</v>
      </c>
    </row>
    <row r="319" spans="1:10" s="236" customFormat="1" ht="14.4" outlineLevel="2" x14ac:dyDescent="0.55000000000000004">
      <c r="A319" s="263"/>
      <c r="B319" s="313" t="s">
        <v>470</v>
      </c>
      <c r="C319" s="313" t="s">
        <v>1608</v>
      </c>
      <c r="D319" s="1568">
        <v>5</v>
      </c>
      <c r="E319" s="1569">
        <v>0</v>
      </c>
      <c r="F319" s="1570">
        <v>0</v>
      </c>
      <c r="G319" s="1566">
        <v>0</v>
      </c>
      <c r="H319" s="1566">
        <v>2</v>
      </c>
      <c r="I319" s="1566">
        <v>1</v>
      </c>
      <c r="J319" s="1567">
        <v>0</v>
      </c>
    </row>
    <row r="320" spans="1:10" s="236" customFormat="1" ht="14.4" outlineLevel="2" x14ac:dyDescent="0.55000000000000004">
      <c r="A320" s="263"/>
      <c r="B320" s="313" t="s">
        <v>470</v>
      </c>
      <c r="C320" s="313" t="s">
        <v>1609</v>
      </c>
      <c r="D320" s="1568">
        <v>0</v>
      </c>
      <c r="E320" s="1569">
        <v>0</v>
      </c>
      <c r="F320" s="1570">
        <v>1</v>
      </c>
      <c r="G320" s="1566">
        <v>2</v>
      </c>
      <c r="H320" s="1566">
        <v>1</v>
      </c>
      <c r="I320" s="1566">
        <v>1</v>
      </c>
      <c r="J320" s="1567">
        <v>1</v>
      </c>
    </row>
    <row r="321" spans="1:10" s="236" customFormat="1" ht="14.4" outlineLevel="2" x14ac:dyDescent="0.55000000000000004">
      <c r="A321" s="263"/>
      <c r="B321" s="313" t="s">
        <v>470</v>
      </c>
      <c r="C321" s="313" t="s">
        <v>1610</v>
      </c>
      <c r="D321" s="1568">
        <v>0</v>
      </c>
      <c r="E321" s="1569">
        <v>0</v>
      </c>
      <c r="F321" s="1570">
        <v>0</v>
      </c>
      <c r="G321" s="1566">
        <v>2</v>
      </c>
      <c r="H321" s="1566">
        <v>0</v>
      </c>
      <c r="I321" s="1566">
        <v>0</v>
      </c>
      <c r="J321" s="1567">
        <v>0</v>
      </c>
    </row>
    <row r="322" spans="1:10" s="236" customFormat="1" ht="14.4" outlineLevel="2" x14ac:dyDescent="0.55000000000000004">
      <c r="A322" s="263"/>
      <c r="B322" s="313" t="s">
        <v>470</v>
      </c>
      <c r="C322" s="313" t="s">
        <v>1611</v>
      </c>
      <c r="D322" s="1568">
        <v>0</v>
      </c>
      <c r="E322" s="1569">
        <v>0</v>
      </c>
      <c r="F322" s="1570">
        <v>0</v>
      </c>
      <c r="G322" s="1566">
        <v>0</v>
      </c>
      <c r="H322" s="1566">
        <v>0</v>
      </c>
      <c r="I322" s="1566">
        <v>0</v>
      </c>
      <c r="J322" s="1567">
        <v>0</v>
      </c>
    </row>
    <row r="323" spans="1:10" s="236" customFormat="1" ht="14.4" outlineLevel="2" x14ac:dyDescent="0.55000000000000004">
      <c r="A323" s="263"/>
      <c r="B323" s="313" t="s">
        <v>470</v>
      </c>
      <c r="C323" s="313" t="s">
        <v>1612</v>
      </c>
      <c r="D323" s="1568">
        <v>2</v>
      </c>
      <c r="E323" s="1569">
        <v>0</v>
      </c>
      <c r="F323" s="1570">
        <v>0</v>
      </c>
      <c r="G323" s="1566">
        <v>0</v>
      </c>
      <c r="H323" s="1566">
        <v>0</v>
      </c>
      <c r="I323" s="1566">
        <v>0</v>
      </c>
      <c r="J323" s="1567">
        <v>0</v>
      </c>
    </row>
    <row r="324" spans="1:10" s="236" customFormat="1" ht="14.4" outlineLevel="2" x14ac:dyDescent="0.55000000000000004">
      <c r="A324" s="263"/>
      <c r="B324" s="313" t="s">
        <v>470</v>
      </c>
      <c r="C324" s="313" t="s">
        <v>1613</v>
      </c>
      <c r="D324" s="1568">
        <v>0</v>
      </c>
      <c r="E324" s="1569">
        <v>0</v>
      </c>
      <c r="F324" s="1570">
        <v>0</v>
      </c>
      <c r="G324" s="1566">
        <v>0</v>
      </c>
      <c r="H324" s="1566">
        <v>0</v>
      </c>
      <c r="I324" s="1566">
        <v>0</v>
      </c>
      <c r="J324" s="1567">
        <v>0</v>
      </c>
    </row>
    <row r="325" spans="1:10" s="236" customFormat="1" ht="14.4" outlineLevel="2" x14ac:dyDescent="0.55000000000000004">
      <c r="A325" s="263"/>
      <c r="B325" s="313" t="s">
        <v>470</v>
      </c>
      <c r="C325" s="313" t="s">
        <v>1614</v>
      </c>
      <c r="D325" s="1568">
        <v>46</v>
      </c>
      <c r="E325" s="1569">
        <v>250</v>
      </c>
      <c r="F325" s="1570">
        <v>200</v>
      </c>
      <c r="G325" s="1566">
        <v>200</v>
      </c>
      <c r="H325" s="1566">
        <v>100</v>
      </c>
      <c r="I325" s="1566">
        <v>100</v>
      </c>
      <c r="J325" s="1567">
        <v>100</v>
      </c>
    </row>
    <row r="326" spans="1:10" s="236" customFormat="1" ht="14.4" outlineLevel="2" x14ac:dyDescent="0.55000000000000004">
      <c r="A326" s="263"/>
      <c r="B326" s="313" t="s">
        <v>470</v>
      </c>
      <c r="C326" s="313" t="s">
        <v>1615</v>
      </c>
      <c r="D326" s="1568">
        <v>11.602065217391305</v>
      </c>
      <c r="E326" s="1569">
        <v>0</v>
      </c>
      <c r="F326" s="1570">
        <v>70</v>
      </c>
      <c r="G326" s="1566">
        <v>60</v>
      </c>
      <c r="H326" s="1566">
        <v>60</v>
      </c>
      <c r="I326" s="1566">
        <v>60</v>
      </c>
      <c r="J326" s="1567">
        <v>60</v>
      </c>
    </row>
    <row r="327" spans="1:10" s="236" customFormat="1" ht="14.4" outlineLevel="2" x14ac:dyDescent="0.55000000000000004">
      <c r="A327" s="263"/>
      <c r="B327" s="313" t="s">
        <v>470</v>
      </c>
      <c r="C327" s="313" t="s">
        <v>1616</v>
      </c>
      <c r="D327" s="1568">
        <v>0</v>
      </c>
      <c r="E327" s="1569">
        <v>0</v>
      </c>
      <c r="F327" s="1570">
        <v>0</v>
      </c>
      <c r="G327" s="1566">
        <v>0</v>
      </c>
      <c r="H327" s="1566">
        <v>0</v>
      </c>
      <c r="I327" s="1566">
        <v>0</v>
      </c>
      <c r="J327" s="1567">
        <v>0</v>
      </c>
    </row>
    <row r="328" spans="1:10" s="236" customFormat="1" ht="14.4" outlineLevel="2" x14ac:dyDescent="0.55000000000000004">
      <c r="A328" s="263"/>
      <c r="B328" s="313" t="s">
        <v>470</v>
      </c>
      <c r="C328" s="313" t="s">
        <v>1746</v>
      </c>
      <c r="D328" s="1568">
        <v>1.020466563890337</v>
      </c>
      <c r="E328" s="1569">
        <v>5.462450595930604</v>
      </c>
      <c r="F328" s="1570">
        <v>6</v>
      </c>
      <c r="G328" s="1566">
        <v>6</v>
      </c>
      <c r="H328" s="1566">
        <v>6</v>
      </c>
      <c r="I328" s="1566">
        <v>5</v>
      </c>
      <c r="J328" s="1567">
        <v>5</v>
      </c>
    </row>
    <row r="329" spans="1:10" s="236" customFormat="1" ht="15.6" outlineLevel="2" x14ac:dyDescent="0.55000000000000004">
      <c r="A329" s="263"/>
      <c r="B329" s="313" t="s">
        <v>470</v>
      </c>
      <c r="C329" s="313" t="s">
        <v>470</v>
      </c>
      <c r="D329" s="290">
        <v>0</v>
      </c>
      <c r="E329" s="291">
        <v>0</v>
      </c>
      <c r="F329" s="292">
        <v>0</v>
      </c>
      <c r="G329" s="257">
        <v>0</v>
      </c>
      <c r="H329" s="257">
        <v>0</v>
      </c>
      <c r="I329" s="257">
        <v>0</v>
      </c>
      <c r="J329" s="258">
        <v>0</v>
      </c>
    </row>
    <row r="330" spans="1:10" s="236" customFormat="1" ht="15.6" outlineLevel="2" x14ac:dyDescent="0.55000000000000004">
      <c r="A330" s="263"/>
      <c r="B330" s="313" t="s">
        <v>470</v>
      </c>
      <c r="C330" s="313" t="s">
        <v>470</v>
      </c>
      <c r="D330" s="290">
        <v>0</v>
      </c>
      <c r="E330" s="291">
        <v>0</v>
      </c>
      <c r="F330" s="292">
        <v>0</v>
      </c>
      <c r="G330" s="257">
        <v>0</v>
      </c>
      <c r="H330" s="257">
        <v>0</v>
      </c>
      <c r="I330" s="257">
        <v>0</v>
      </c>
      <c r="J330" s="258">
        <v>0</v>
      </c>
    </row>
    <row r="331" spans="1:10" s="236" customFormat="1" ht="15.6" outlineLevel="2" x14ac:dyDescent="0.55000000000000004">
      <c r="A331" s="263"/>
      <c r="B331" s="313" t="s">
        <v>470</v>
      </c>
      <c r="C331" s="313" t="s">
        <v>470</v>
      </c>
      <c r="D331" s="290">
        <v>0</v>
      </c>
      <c r="E331" s="291">
        <v>0</v>
      </c>
      <c r="F331" s="292">
        <v>0</v>
      </c>
      <c r="G331" s="257">
        <v>0</v>
      </c>
      <c r="H331" s="257">
        <v>0</v>
      </c>
      <c r="I331" s="257">
        <v>0</v>
      </c>
      <c r="J331" s="258">
        <v>0</v>
      </c>
    </row>
    <row r="332" spans="1:10" s="236" customFormat="1" ht="15.6" outlineLevel="2" x14ac:dyDescent="0.55000000000000004">
      <c r="A332" s="263"/>
      <c r="B332" s="313" t="s">
        <v>470</v>
      </c>
      <c r="C332" s="313" t="s">
        <v>470</v>
      </c>
      <c r="D332" s="290">
        <v>0</v>
      </c>
      <c r="E332" s="291">
        <v>0</v>
      </c>
      <c r="F332" s="292">
        <v>0</v>
      </c>
      <c r="G332" s="257">
        <v>0</v>
      </c>
      <c r="H332" s="257">
        <v>0</v>
      </c>
      <c r="I332" s="257">
        <v>0</v>
      </c>
      <c r="J332" s="258">
        <v>0</v>
      </c>
    </row>
    <row r="333" spans="1:10" s="236" customFormat="1" ht="15.6" outlineLevel="2" x14ac:dyDescent="0.55000000000000004">
      <c r="A333" s="263"/>
      <c r="B333" s="313" t="s">
        <v>470</v>
      </c>
      <c r="C333" s="313" t="s">
        <v>470</v>
      </c>
      <c r="D333" s="290">
        <v>0</v>
      </c>
      <c r="E333" s="291">
        <v>0</v>
      </c>
      <c r="F333" s="292">
        <v>0</v>
      </c>
      <c r="G333" s="257">
        <v>0</v>
      </c>
      <c r="H333" s="257">
        <v>0</v>
      </c>
      <c r="I333" s="257">
        <v>0</v>
      </c>
      <c r="J333" s="258">
        <v>0</v>
      </c>
    </row>
    <row r="334" spans="1:10" s="236" customFormat="1" ht="15.6" outlineLevel="2" x14ac:dyDescent="0.55000000000000004">
      <c r="A334" s="263"/>
      <c r="B334" s="313" t="s">
        <v>470</v>
      </c>
      <c r="C334" s="313" t="s">
        <v>470</v>
      </c>
      <c r="D334" s="290">
        <v>0</v>
      </c>
      <c r="E334" s="291">
        <v>0</v>
      </c>
      <c r="F334" s="292">
        <v>0</v>
      </c>
      <c r="G334" s="257">
        <v>0</v>
      </c>
      <c r="H334" s="257">
        <v>0</v>
      </c>
      <c r="I334" s="257">
        <v>0</v>
      </c>
      <c r="J334" s="258">
        <v>0</v>
      </c>
    </row>
    <row r="335" spans="1:10" s="236" customFormat="1" ht="15.6" outlineLevel="2" x14ac:dyDescent="0.55000000000000004">
      <c r="A335" s="263"/>
      <c r="B335" s="313" t="s">
        <v>470</v>
      </c>
      <c r="C335" s="313" t="s">
        <v>470</v>
      </c>
      <c r="D335" s="290">
        <v>0</v>
      </c>
      <c r="E335" s="291">
        <v>0</v>
      </c>
      <c r="F335" s="292">
        <v>0</v>
      </c>
      <c r="G335" s="257">
        <v>0</v>
      </c>
      <c r="H335" s="257">
        <v>0</v>
      </c>
      <c r="I335" s="257">
        <v>0</v>
      </c>
      <c r="J335" s="258">
        <v>0</v>
      </c>
    </row>
    <row r="336" spans="1:10" s="236" customFormat="1" ht="15.6" outlineLevel="2" x14ac:dyDescent="0.55000000000000004">
      <c r="A336" s="263"/>
      <c r="B336" s="313" t="s">
        <v>470</v>
      </c>
      <c r="C336" s="313" t="s">
        <v>470</v>
      </c>
      <c r="D336" s="290">
        <v>0</v>
      </c>
      <c r="E336" s="291">
        <v>0</v>
      </c>
      <c r="F336" s="292">
        <v>0</v>
      </c>
      <c r="G336" s="257">
        <v>0</v>
      </c>
      <c r="H336" s="257">
        <v>0</v>
      </c>
      <c r="I336" s="257">
        <v>0</v>
      </c>
      <c r="J336" s="258">
        <v>0</v>
      </c>
    </row>
    <row r="337" spans="1:10" s="236" customFormat="1" ht="15.6" outlineLevel="2" x14ac:dyDescent="0.55000000000000004">
      <c r="A337" s="263"/>
      <c r="B337" s="313" t="s">
        <v>470</v>
      </c>
      <c r="C337" s="313" t="s">
        <v>470</v>
      </c>
      <c r="D337" s="290">
        <v>0</v>
      </c>
      <c r="E337" s="291">
        <v>0</v>
      </c>
      <c r="F337" s="292">
        <v>0</v>
      </c>
      <c r="G337" s="257">
        <v>0</v>
      </c>
      <c r="H337" s="257">
        <v>0</v>
      </c>
      <c r="I337" s="257">
        <v>0</v>
      </c>
      <c r="J337" s="258">
        <v>0</v>
      </c>
    </row>
    <row r="338" spans="1:10" s="236" customFormat="1" ht="15.6" outlineLevel="2" x14ac:dyDescent="0.55000000000000004">
      <c r="A338" s="263"/>
      <c r="B338" s="313" t="s">
        <v>470</v>
      </c>
      <c r="C338" s="313" t="s">
        <v>470</v>
      </c>
      <c r="D338" s="290">
        <v>0</v>
      </c>
      <c r="E338" s="291">
        <v>0</v>
      </c>
      <c r="F338" s="292">
        <v>0</v>
      </c>
      <c r="G338" s="257">
        <v>0</v>
      </c>
      <c r="H338" s="257">
        <v>0</v>
      </c>
      <c r="I338" s="257">
        <v>0</v>
      </c>
      <c r="J338" s="258">
        <v>0</v>
      </c>
    </row>
    <row r="339" spans="1:10" s="236" customFormat="1" ht="15.6" outlineLevel="2" x14ac:dyDescent="0.55000000000000004">
      <c r="A339" s="263"/>
      <c r="B339" s="313" t="s">
        <v>470</v>
      </c>
      <c r="C339" s="313" t="s">
        <v>470</v>
      </c>
      <c r="D339" s="290">
        <v>0</v>
      </c>
      <c r="E339" s="291">
        <v>0</v>
      </c>
      <c r="F339" s="292">
        <v>0</v>
      </c>
      <c r="G339" s="257">
        <v>0</v>
      </c>
      <c r="H339" s="257">
        <v>0</v>
      </c>
      <c r="I339" s="257">
        <v>0</v>
      </c>
      <c r="J339" s="258">
        <v>0</v>
      </c>
    </row>
    <row r="340" spans="1:10" s="236" customFormat="1" ht="15.6" outlineLevel="2" x14ac:dyDescent="0.55000000000000004">
      <c r="A340" s="263"/>
      <c r="B340" s="313" t="s">
        <v>470</v>
      </c>
      <c r="C340" s="313" t="s">
        <v>470</v>
      </c>
      <c r="D340" s="290">
        <v>0</v>
      </c>
      <c r="E340" s="291">
        <v>0</v>
      </c>
      <c r="F340" s="292">
        <v>0</v>
      </c>
      <c r="G340" s="257">
        <v>0</v>
      </c>
      <c r="H340" s="257">
        <v>0</v>
      </c>
      <c r="I340" s="257">
        <v>0</v>
      </c>
      <c r="J340" s="258">
        <v>0</v>
      </c>
    </row>
    <row r="341" spans="1:10" s="236" customFormat="1" ht="15.6" outlineLevel="2" x14ac:dyDescent="0.55000000000000004">
      <c r="A341" s="263"/>
      <c r="B341" s="313" t="s">
        <v>470</v>
      </c>
      <c r="C341" s="313" t="s">
        <v>470</v>
      </c>
      <c r="D341" s="290">
        <v>0</v>
      </c>
      <c r="E341" s="291">
        <v>0</v>
      </c>
      <c r="F341" s="292">
        <v>0</v>
      </c>
      <c r="G341" s="257">
        <v>0</v>
      </c>
      <c r="H341" s="257">
        <v>0</v>
      </c>
      <c r="I341" s="257">
        <v>0</v>
      </c>
      <c r="J341" s="258">
        <v>0</v>
      </c>
    </row>
    <row r="342" spans="1:10" s="236" customFormat="1" ht="15.6" outlineLevel="2" x14ac:dyDescent="0.55000000000000004">
      <c r="A342" s="263"/>
      <c r="B342" s="313" t="s">
        <v>470</v>
      </c>
      <c r="C342" s="313" t="s">
        <v>470</v>
      </c>
      <c r="D342" s="290">
        <v>0</v>
      </c>
      <c r="E342" s="291">
        <v>0</v>
      </c>
      <c r="F342" s="292">
        <v>0</v>
      </c>
      <c r="G342" s="257">
        <v>0</v>
      </c>
      <c r="H342" s="257">
        <v>0</v>
      </c>
      <c r="I342" s="257">
        <v>0</v>
      </c>
      <c r="J342" s="258">
        <v>0</v>
      </c>
    </row>
    <row r="343" spans="1:10" s="236" customFormat="1" ht="15.6" outlineLevel="2" x14ac:dyDescent="0.55000000000000004">
      <c r="A343" s="263"/>
      <c r="B343" s="313" t="s">
        <v>470</v>
      </c>
      <c r="C343" s="313" t="s">
        <v>470</v>
      </c>
      <c r="D343" s="290">
        <v>0</v>
      </c>
      <c r="E343" s="291">
        <v>0</v>
      </c>
      <c r="F343" s="292">
        <v>0</v>
      </c>
      <c r="G343" s="257">
        <v>0</v>
      </c>
      <c r="H343" s="257">
        <v>0</v>
      </c>
      <c r="I343" s="257">
        <v>0</v>
      </c>
      <c r="J343" s="258">
        <v>0</v>
      </c>
    </row>
    <row r="344" spans="1:10" s="236" customFormat="1" ht="15.6" outlineLevel="2" x14ac:dyDescent="0.55000000000000004">
      <c r="A344" s="263"/>
      <c r="B344" s="313" t="s">
        <v>470</v>
      </c>
      <c r="C344" s="313" t="s">
        <v>470</v>
      </c>
      <c r="D344" s="290">
        <v>0</v>
      </c>
      <c r="E344" s="291">
        <v>0</v>
      </c>
      <c r="F344" s="292">
        <v>0</v>
      </c>
      <c r="G344" s="257">
        <v>0</v>
      </c>
      <c r="H344" s="257">
        <v>0</v>
      </c>
      <c r="I344" s="257">
        <v>0</v>
      </c>
      <c r="J344" s="258">
        <v>0</v>
      </c>
    </row>
    <row r="345" spans="1:10" s="236" customFormat="1" ht="15.6" outlineLevel="2" x14ac:dyDescent="0.55000000000000004">
      <c r="A345" s="263"/>
      <c r="B345" s="313" t="s">
        <v>470</v>
      </c>
      <c r="C345" s="313" t="s">
        <v>470</v>
      </c>
      <c r="D345" s="290">
        <v>0</v>
      </c>
      <c r="E345" s="291">
        <v>0</v>
      </c>
      <c r="F345" s="292">
        <v>0</v>
      </c>
      <c r="G345" s="257">
        <v>0</v>
      </c>
      <c r="H345" s="257">
        <v>0</v>
      </c>
      <c r="I345" s="257">
        <v>0</v>
      </c>
      <c r="J345" s="258">
        <v>0</v>
      </c>
    </row>
    <row r="346" spans="1:10" s="236" customFormat="1" ht="15.6" outlineLevel="2" x14ac:dyDescent="0.55000000000000004">
      <c r="A346" s="263"/>
      <c r="B346" s="313" t="s">
        <v>470</v>
      </c>
      <c r="C346" s="313" t="s">
        <v>470</v>
      </c>
      <c r="D346" s="290">
        <v>0</v>
      </c>
      <c r="E346" s="291">
        <v>0</v>
      </c>
      <c r="F346" s="292">
        <v>0</v>
      </c>
      <c r="G346" s="257">
        <v>0</v>
      </c>
      <c r="H346" s="257">
        <v>0</v>
      </c>
      <c r="I346" s="257">
        <v>0</v>
      </c>
      <c r="J346" s="258">
        <v>0</v>
      </c>
    </row>
    <row r="347" spans="1:10" s="236" customFormat="1" ht="15.6" outlineLevel="2" x14ac:dyDescent="0.55000000000000004">
      <c r="A347" s="263"/>
      <c r="B347" s="313" t="s">
        <v>470</v>
      </c>
      <c r="C347" s="313" t="s">
        <v>470</v>
      </c>
      <c r="D347" s="290">
        <v>0</v>
      </c>
      <c r="E347" s="291">
        <v>0</v>
      </c>
      <c r="F347" s="292">
        <v>0</v>
      </c>
      <c r="G347" s="257">
        <v>0</v>
      </c>
      <c r="H347" s="257">
        <v>0</v>
      </c>
      <c r="I347" s="257">
        <v>0</v>
      </c>
      <c r="J347" s="258">
        <v>0</v>
      </c>
    </row>
    <row r="348" spans="1:10" s="236" customFormat="1" ht="15.6" outlineLevel="2" x14ac:dyDescent="0.55000000000000004">
      <c r="A348" s="263"/>
      <c r="B348" s="313" t="s">
        <v>470</v>
      </c>
      <c r="C348" s="313" t="s">
        <v>470</v>
      </c>
      <c r="D348" s="290">
        <v>0</v>
      </c>
      <c r="E348" s="291">
        <v>0</v>
      </c>
      <c r="F348" s="292">
        <v>0</v>
      </c>
      <c r="G348" s="257">
        <v>0</v>
      </c>
      <c r="H348" s="257">
        <v>0</v>
      </c>
      <c r="I348" s="257">
        <v>0</v>
      </c>
      <c r="J348" s="258">
        <v>0</v>
      </c>
    </row>
    <row r="349" spans="1:10" s="236" customFormat="1" ht="15.6" outlineLevel="2" x14ac:dyDescent="0.55000000000000004">
      <c r="A349" s="263"/>
      <c r="B349" s="313" t="s">
        <v>470</v>
      </c>
      <c r="C349" s="313" t="s">
        <v>470</v>
      </c>
      <c r="D349" s="290">
        <v>0</v>
      </c>
      <c r="E349" s="291">
        <v>0</v>
      </c>
      <c r="F349" s="292">
        <v>0</v>
      </c>
      <c r="G349" s="257">
        <v>0</v>
      </c>
      <c r="H349" s="257">
        <v>0</v>
      </c>
      <c r="I349" s="257">
        <v>0</v>
      </c>
      <c r="J349" s="258">
        <v>0</v>
      </c>
    </row>
    <row r="350" spans="1:10" s="236" customFormat="1" ht="15.6" outlineLevel="2" x14ac:dyDescent="0.55000000000000004">
      <c r="A350" s="263"/>
      <c r="B350" s="313" t="s">
        <v>470</v>
      </c>
      <c r="C350" s="313" t="s">
        <v>470</v>
      </c>
      <c r="D350" s="290">
        <v>0</v>
      </c>
      <c r="E350" s="291">
        <v>0</v>
      </c>
      <c r="F350" s="292">
        <v>0</v>
      </c>
      <c r="G350" s="257">
        <v>0</v>
      </c>
      <c r="H350" s="257">
        <v>0</v>
      </c>
      <c r="I350" s="257">
        <v>0</v>
      </c>
      <c r="J350" s="258">
        <v>0</v>
      </c>
    </row>
    <row r="351" spans="1:10" s="236" customFormat="1" ht="15.6" outlineLevel="2" x14ac:dyDescent="0.55000000000000004">
      <c r="A351" s="263"/>
      <c r="B351" s="313" t="s">
        <v>470</v>
      </c>
      <c r="C351" s="313" t="s">
        <v>470</v>
      </c>
      <c r="D351" s="290">
        <v>0</v>
      </c>
      <c r="E351" s="291">
        <v>0</v>
      </c>
      <c r="F351" s="292">
        <v>0</v>
      </c>
      <c r="G351" s="257">
        <v>0</v>
      </c>
      <c r="H351" s="257">
        <v>0</v>
      </c>
      <c r="I351" s="257">
        <v>0</v>
      </c>
      <c r="J351" s="258">
        <v>0</v>
      </c>
    </row>
    <row r="352" spans="1:10" s="236" customFormat="1" ht="15.6" outlineLevel="2" x14ac:dyDescent="0.55000000000000004">
      <c r="A352" s="263"/>
      <c r="B352" s="313" t="s">
        <v>470</v>
      </c>
      <c r="C352" s="313" t="s">
        <v>470</v>
      </c>
      <c r="D352" s="290">
        <v>0</v>
      </c>
      <c r="E352" s="291">
        <v>0</v>
      </c>
      <c r="F352" s="292">
        <v>0</v>
      </c>
      <c r="G352" s="257">
        <v>0</v>
      </c>
      <c r="H352" s="257">
        <v>0</v>
      </c>
      <c r="I352" s="257">
        <v>0</v>
      </c>
      <c r="J352" s="258">
        <v>0</v>
      </c>
    </row>
    <row r="353" spans="1:10" s="236" customFormat="1" ht="15.9" outlineLevel="2" thickBot="1" x14ac:dyDescent="0.6">
      <c r="A353" s="263"/>
      <c r="B353" s="314" t="s">
        <v>470</v>
      </c>
      <c r="C353" s="314" t="s">
        <v>470</v>
      </c>
      <c r="D353" s="304">
        <v>0</v>
      </c>
      <c r="E353" s="305">
        <v>0</v>
      </c>
      <c r="F353" s="306">
        <v>0</v>
      </c>
      <c r="G353" s="307">
        <v>0</v>
      </c>
      <c r="H353" s="307">
        <v>0</v>
      </c>
      <c r="I353" s="307">
        <v>0</v>
      </c>
      <c r="J353" s="308">
        <v>0</v>
      </c>
    </row>
    <row r="354" spans="1:10" s="236" customFormat="1" ht="12.3" outlineLevel="1" x14ac:dyDescent="0.35">
      <c r="A354" s="70">
        <f>IF(SUM($C354:$I354)&gt;0,1,0)</f>
        <v>0</v>
      </c>
      <c r="B354" s="15" t="s">
        <v>139</v>
      </c>
      <c r="C354" s="70"/>
      <c r="D354" s="70">
        <v>0</v>
      </c>
      <c r="E354" s="70">
        <v>0</v>
      </c>
      <c r="F354" s="70">
        <v>0</v>
      </c>
      <c r="G354" s="70">
        <v>0</v>
      </c>
      <c r="H354" s="70">
        <v>0</v>
      </c>
      <c r="I354" s="70">
        <v>0</v>
      </c>
      <c r="J354" s="70">
        <v>0</v>
      </c>
    </row>
    <row r="355" spans="1:10" s="236" customFormat="1" ht="14.4" x14ac:dyDescent="0.55000000000000004">
      <c r="A355" s="263"/>
    </row>
    <row r="356" spans="1:10" s="236" customFormat="1" ht="14.7" thickBot="1" x14ac:dyDescent="0.6">
      <c r="A356" s="263"/>
    </row>
    <row r="357" spans="1:10" s="236" customFormat="1" ht="18.600000000000001" thickBot="1" x14ac:dyDescent="0.75">
      <c r="A357" s="263"/>
      <c r="B357" s="278" t="s">
        <v>713</v>
      </c>
      <c r="C357" s="279"/>
      <c r="D357" s="279"/>
      <c r="E357" s="279"/>
      <c r="F357" s="279"/>
      <c r="G357" s="279"/>
      <c r="H357" s="279"/>
      <c r="I357" s="279"/>
      <c r="J357" s="280"/>
    </row>
    <row r="358" spans="1:10" s="236" customFormat="1" ht="15.75" customHeight="1" outlineLevel="1" thickBot="1" x14ac:dyDescent="0.6">
      <c r="A358" s="263"/>
      <c r="B358" s="281"/>
      <c r="C358" s="282"/>
      <c r="D358" s="2143" t="s">
        <v>714</v>
      </c>
      <c r="E358" s="2144"/>
      <c r="F358" s="2144"/>
      <c r="G358" s="2144"/>
      <c r="H358" s="2144"/>
      <c r="I358" s="2144"/>
      <c r="J358" s="2145"/>
    </row>
    <row r="359" spans="1:10" s="236" customFormat="1" ht="14.7" outlineLevel="1" thickBot="1" x14ac:dyDescent="0.6">
      <c r="A359" s="263"/>
      <c r="B359" s="283" t="s">
        <v>693</v>
      </c>
      <c r="C359" s="284" t="s">
        <v>694</v>
      </c>
      <c r="D359" s="309" t="s">
        <v>734</v>
      </c>
      <c r="E359" s="310" t="s">
        <v>735</v>
      </c>
      <c r="F359" s="311" t="s">
        <v>736</v>
      </c>
      <c r="G359" s="311" t="s">
        <v>737</v>
      </c>
      <c r="H359" s="311" t="s">
        <v>738</v>
      </c>
      <c r="I359" s="311" t="s">
        <v>739</v>
      </c>
      <c r="J359" s="312" t="s">
        <v>740</v>
      </c>
    </row>
    <row r="360" spans="1:10" s="236" customFormat="1" ht="40.5" customHeight="1" outlineLevel="1" x14ac:dyDescent="0.55000000000000004">
      <c r="A360" s="263"/>
      <c r="B360" s="2152" t="s">
        <v>695</v>
      </c>
      <c r="C360" s="289" t="s">
        <v>320</v>
      </c>
      <c r="D360" s="1605">
        <v>0</v>
      </c>
      <c r="E360" s="1617">
        <v>0</v>
      </c>
      <c r="F360" s="1566">
        <v>0</v>
      </c>
      <c r="G360" s="1566">
        <v>0</v>
      </c>
      <c r="H360" s="1566">
        <v>0</v>
      </c>
      <c r="I360" s="1566">
        <v>0</v>
      </c>
      <c r="J360" s="1567">
        <v>0</v>
      </c>
    </row>
    <row r="361" spans="1:10" s="236" customFormat="1" ht="15" outlineLevel="2" x14ac:dyDescent="0.55000000000000004">
      <c r="A361" s="263"/>
      <c r="B361" s="2147"/>
      <c r="C361" s="289" t="s">
        <v>321</v>
      </c>
      <c r="D361" s="1568">
        <v>0</v>
      </c>
      <c r="E361" s="1571">
        <v>0</v>
      </c>
      <c r="F361" s="1571">
        <v>0</v>
      </c>
      <c r="G361" s="1566">
        <v>0</v>
      </c>
      <c r="H361" s="1566">
        <v>0</v>
      </c>
      <c r="I361" s="1566">
        <v>0</v>
      </c>
      <c r="J361" s="1567">
        <v>0</v>
      </c>
    </row>
    <row r="362" spans="1:10" s="236" customFormat="1" ht="15" outlineLevel="2" x14ac:dyDescent="0.55000000000000004">
      <c r="A362" s="263"/>
      <c r="B362" s="2147"/>
      <c r="C362" s="289" t="s">
        <v>322</v>
      </c>
      <c r="D362" s="1568">
        <v>0</v>
      </c>
      <c r="E362" s="1571">
        <v>0</v>
      </c>
      <c r="F362" s="1571">
        <v>0</v>
      </c>
      <c r="G362" s="1566">
        <v>0</v>
      </c>
      <c r="H362" s="1566">
        <v>0</v>
      </c>
      <c r="I362" s="1566">
        <v>0</v>
      </c>
      <c r="J362" s="1567">
        <v>0</v>
      </c>
    </row>
    <row r="363" spans="1:10" s="236" customFormat="1" ht="15" outlineLevel="2" x14ac:dyDescent="0.55000000000000004">
      <c r="A363" s="263"/>
      <c r="B363" s="2147"/>
      <c r="C363" s="289" t="s">
        <v>323</v>
      </c>
      <c r="D363" s="1568">
        <v>0</v>
      </c>
      <c r="E363" s="1571">
        <v>0</v>
      </c>
      <c r="F363" s="1571">
        <v>0</v>
      </c>
      <c r="G363" s="1566">
        <v>0</v>
      </c>
      <c r="H363" s="1566">
        <v>0</v>
      </c>
      <c r="I363" s="1566">
        <v>0</v>
      </c>
      <c r="J363" s="1567">
        <v>0</v>
      </c>
    </row>
    <row r="364" spans="1:10" s="236" customFormat="1" ht="15" outlineLevel="2" x14ac:dyDescent="0.55000000000000004">
      <c r="A364" s="263"/>
      <c r="B364" s="2147"/>
      <c r="C364" s="289" t="s">
        <v>324</v>
      </c>
      <c r="D364" s="1568">
        <v>0</v>
      </c>
      <c r="E364" s="1571">
        <v>0</v>
      </c>
      <c r="F364" s="1571">
        <v>0</v>
      </c>
      <c r="G364" s="1566">
        <v>0</v>
      </c>
      <c r="H364" s="1566">
        <v>0</v>
      </c>
      <c r="I364" s="1566">
        <v>0</v>
      </c>
      <c r="J364" s="1567">
        <v>0</v>
      </c>
    </row>
    <row r="365" spans="1:10" s="236" customFormat="1" ht="15" outlineLevel="2" x14ac:dyDescent="0.55000000000000004">
      <c r="A365" s="263"/>
      <c r="B365" s="2147"/>
      <c r="C365" s="289" t="s">
        <v>325</v>
      </c>
      <c r="D365" s="1568">
        <v>0</v>
      </c>
      <c r="E365" s="1571">
        <v>0</v>
      </c>
      <c r="F365" s="1571">
        <v>0</v>
      </c>
      <c r="G365" s="1566">
        <v>0</v>
      </c>
      <c r="H365" s="1566">
        <v>0</v>
      </c>
      <c r="I365" s="1566">
        <v>0</v>
      </c>
      <c r="J365" s="1567">
        <v>0</v>
      </c>
    </row>
    <row r="366" spans="1:10" s="236" customFormat="1" ht="15" outlineLevel="2" x14ac:dyDescent="0.55000000000000004">
      <c r="A366" s="263"/>
      <c r="B366" s="2147"/>
      <c r="C366" s="289" t="s">
        <v>326</v>
      </c>
      <c r="D366" s="1568">
        <v>0</v>
      </c>
      <c r="E366" s="1571">
        <v>0</v>
      </c>
      <c r="F366" s="1571">
        <v>0</v>
      </c>
      <c r="G366" s="1566">
        <v>0</v>
      </c>
      <c r="H366" s="1566">
        <v>0</v>
      </c>
      <c r="I366" s="1566">
        <v>0</v>
      </c>
      <c r="J366" s="1567">
        <v>0</v>
      </c>
    </row>
    <row r="367" spans="1:10" s="236" customFormat="1" ht="15" outlineLevel="2" x14ac:dyDescent="0.55000000000000004">
      <c r="A367" s="263"/>
      <c r="B367" s="2147"/>
      <c r="C367" s="289" t="s">
        <v>327</v>
      </c>
      <c r="D367" s="1568">
        <v>0</v>
      </c>
      <c r="E367" s="1571">
        <v>0</v>
      </c>
      <c r="F367" s="1571">
        <v>0</v>
      </c>
      <c r="G367" s="1566">
        <v>0</v>
      </c>
      <c r="H367" s="1566">
        <v>0</v>
      </c>
      <c r="I367" s="1566">
        <v>0</v>
      </c>
      <c r="J367" s="1567">
        <v>0</v>
      </c>
    </row>
    <row r="368" spans="1:10" s="236" customFormat="1" ht="15" outlineLevel="2" x14ac:dyDescent="0.55000000000000004">
      <c r="A368" s="263"/>
      <c r="B368" s="2147"/>
      <c r="C368" s="289" t="s">
        <v>328</v>
      </c>
      <c r="D368" s="1568">
        <v>0</v>
      </c>
      <c r="E368" s="1571">
        <v>0</v>
      </c>
      <c r="F368" s="1571">
        <v>0</v>
      </c>
      <c r="G368" s="1566">
        <v>0</v>
      </c>
      <c r="H368" s="1566">
        <v>0</v>
      </c>
      <c r="I368" s="1566">
        <v>0</v>
      </c>
      <c r="J368" s="1567">
        <v>0</v>
      </c>
    </row>
    <row r="369" spans="1:10" s="236" customFormat="1" ht="15" outlineLevel="2" x14ac:dyDescent="0.55000000000000004">
      <c r="A369" s="263"/>
      <c r="B369" s="2147"/>
      <c r="C369" s="289" t="s">
        <v>329</v>
      </c>
      <c r="D369" s="1568">
        <v>0</v>
      </c>
      <c r="E369" s="1571">
        <v>0</v>
      </c>
      <c r="F369" s="1571">
        <v>0</v>
      </c>
      <c r="G369" s="1566">
        <v>0</v>
      </c>
      <c r="H369" s="1566">
        <v>0</v>
      </c>
      <c r="I369" s="1566">
        <v>0</v>
      </c>
      <c r="J369" s="1567">
        <v>0</v>
      </c>
    </row>
    <row r="370" spans="1:10" s="236" customFormat="1" ht="15" outlineLevel="2" x14ac:dyDescent="0.55000000000000004">
      <c r="A370" s="263"/>
      <c r="B370" s="2147"/>
      <c r="C370" s="289" t="s">
        <v>330</v>
      </c>
      <c r="D370" s="1568">
        <v>0</v>
      </c>
      <c r="E370" s="1571">
        <v>0</v>
      </c>
      <c r="F370" s="1571">
        <v>0</v>
      </c>
      <c r="G370" s="1566">
        <v>0</v>
      </c>
      <c r="H370" s="1566">
        <v>0</v>
      </c>
      <c r="I370" s="1566">
        <v>0</v>
      </c>
      <c r="J370" s="1567">
        <v>0</v>
      </c>
    </row>
    <row r="371" spans="1:10" s="236" customFormat="1" ht="15" outlineLevel="2" x14ac:dyDescent="0.55000000000000004">
      <c r="A371" s="263"/>
      <c r="B371" s="2147"/>
      <c r="C371" s="289" t="s">
        <v>331</v>
      </c>
      <c r="D371" s="1568">
        <v>0</v>
      </c>
      <c r="E371" s="1571">
        <v>0</v>
      </c>
      <c r="F371" s="1571">
        <v>0</v>
      </c>
      <c r="G371" s="1566">
        <v>0</v>
      </c>
      <c r="H371" s="1566">
        <v>0</v>
      </c>
      <c r="I371" s="1566">
        <v>0</v>
      </c>
      <c r="J371" s="1567">
        <v>0</v>
      </c>
    </row>
    <row r="372" spans="1:10" s="236" customFormat="1" ht="15" outlineLevel="2" x14ac:dyDescent="0.55000000000000004">
      <c r="A372" s="263"/>
      <c r="B372" s="2147"/>
      <c r="C372" s="289" t="s">
        <v>332</v>
      </c>
      <c r="D372" s="1568">
        <v>0</v>
      </c>
      <c r="E372" s="1571">
        <v>0</v>
      </c>
      <c r="F372" s="1571">
        <v>0</v>
      </c>
      <c r="G372" s="1566">
        <v>0</v>
      </c>
      <c r="H372" s="1566">
        <v>0</v>
      </c>
      <c r="I372" s="1566">
        <v>0</v>
      </c>
      <c r="J372" s="1567">
        <v>0</v>
      </c>
    </row>
    <row r="373" spans="1:10" s="236" customFormat="1" ht="15" outlineLevel="2" x14ac:dyDescent="0.55000000000000004">
      <c r="A373" s="263"/>
      <c r="B373" s="2147"/>
      <c r="C373" s="289" t="s">
        <v>333</v>
      </c>
      <c r="D373" s="1568">
        <v>0</v>
      </c>
      <c r="E373" s="1571">
        <v>0</v>
      </c>
      <c r="F373" s="1571">
        <v>0</v>
      </c>
      <c r="G373" s="1566">
        <v>0</v>
      </c>
      <c r="H373" s="1566">
        <v>0</v>
      </c>
      <c r="I373" s="1566">
        <v>0</v>
      </c>
      <c r="J373" s="1567">
        <v>0</v>
      </c>
    </row>
    <row r="374" spans="1:10" s="236" customFormat="1" ht="15" outlineLevel="2" x14ac:dyDescent="0.55000000000000004">
      <c r="A374" s="263"/>
      <c r="B374" s="2147"/>
      <c r="C374" s="289" t="s">
        <v>334</v>
      </c>
      <c r="D374" s="1568">
        <v>0</v>
      </c>
      <c r="E374" s="1571">
        <v>0</v>
      </c>
      <c r="F374" s="1571">
        <v>0</v>
      </c>
      <c r="G374" s="1566">
        <v>0</v>
      </c>
      <c r="H374" s="1566">
        <v>0</v>
      </c>
      <c r="I374" s="1566">
        <v>0</v>
      </c>
      <c r="J374" s="1567">
        <v>0</v>
      </c>
    </row>
    <row r="375" spans="1:10" s="236" customFormat="1" ht="15" outlineLevel="2" x14ac:dyDescent="0.55000000000000004">
      <c r="A375" s="263"/>
      <c r="B375" s="2147"/>
      <c r="C375" s="289" t="s">
        <v>335</v>
      </c>
      <c r="D375" s="1568">
        <v>0</v>
      </c>
      <c r="E375" s="1571">
        <v>0</v>
      </c>
      <c r="F375" s="1571">
        <v>0</v>
      </c>
      <c r="G375" s="1566">
        <v>0</v>
      </c>
      <c r="H375" s="1566">
        <v>0</v>
      </c>
      <c r="I375" s="1566">
        <v>0</v>
      </c>
      <c r="J375" s="1567">
        <v>0</v>
      </c>
    </row>
    <row r="376" spans="1:10" s="236" customFormat="1" ht="15" outlineLevel="2" x14ac:dyDescent="0.55000000000000004">
      <c r="A376" s="263"/>
      <c r="B376" s="2147"/>
      <c r="C376" s="289" t="s">
        <v>336</v>
      </c>
      <c r="D376" s="1568">
        <v>0</v>
      </c>
      <c r="E376" s="1571">
        <v>0</v>
      </c>
      <c r="F376" s="1571">
        <v>0</v>
      </c>
      <c r="G376" s="1566">
        <v>0</v>
      </c>
      <c r="H376" s="1566">
        <v>0</v>
      </c>
      <c r="I376" s="1566">
        <v>0</v>
      </c>
      <c r="J376" s="1567">
        <v>0</v>
      </c>
    </row>
    <row r="377" spans="1:10" s="236" customFormat="1" ht="15" outlineLevel="2" x14ac:dyDescent="0.55000000000000004">
      <c r="A377" s="263"/>
      <c r="B377" s="2147"/>
      <c r="C377" s="289" t="s">
        <v>337</v>
      </c>
      <c r="D377" s="1568">
        <v>0</v>
      </c>
      <c r="E377" s="1571">
        <v>0</v>
      </c>
      <c r="F377" s="1571">
        <v>0</v>
      </c>
      <c r="G377" s="1566">
        <v>0</v>
      </c>
      <c r="H377" s="1566">
        <v>0</v>
      </c>
      <c r="I377" s="1566">
        <v>0</v>
      </c>
      <c r="J377" s="1567">
        <v>0</v>
      </c>
    </row>
    <row r="378" spans="1:10" s="236" customFormat="1" ht="15" outlineLevel="2" x14ac:dyDescent="0.55000000000000004">
      <c r="A378" s="263"/>
      <c r="B378" s="2147"/>
      <c r="C378" s="289" t="s">
        <v>338</v>
      </c>
      <c r="D378" s="1568">
        <v>1</v>
      </c>
      <c r="E378" s="1571">
        <v>1</v>
      </c>
      <c r="F378" s="1571">
        <v>1</v>
      </c>
      <c r="G378" s="1566">
        <v>1</v>
      </c>
      <c r="H378" s="1566">
        <v>1</v>
      </c>
      <c r="I378" s="1566">
        <v>1</v>
      </c>
      <c r="J378" s="1567">
        <v>1</v>
      </c>
    </row>
    <row r="379" spans="1:10" s="236" customFormat="1" ht="15" outlineLevel="2" x14ac:dyDescent="0.55000000000000004">
      <c r="A379" s="263"/>
      <c r="B379" s="2147"/>
      <c r="C379" s="289" t="s">
        <v>339</v>
      </c>
      <c r="D379" s="1568">
        <v>1</v>
      </c>
      <c r="E379" s="1571">
        <v>1</v>
      </c>
      <c r="F379" s="1571">
        <v>1</v>
      </c>
      <c r="G379" s="1566">
        <v>1</v>
      </c>
      <c r="H379" s="1566">
        <v>1</v>
      </c>
      <c r="I379" s="1566">
        <v>1</v>
      </c>
      <c r="J379" s="1567">
        <v>1</v>
      </c>
    </row>
    <row r="380" spans="1:10" s="236" customFormat="1" ht="15" outlineLevel="2" x14ac:dyDescent="0.55000000000000004">
      <c r="A380" s="263"/>
      <c r="B380" s="2147"/>
      <c r="C380" s="289" t="s">
        <v>340</v>
      </c>
      <c r="D380" s="1568">
        <v>3</v>
      </c>
      <c r="E380" s="1571">
        <v>3</v>
      </c>
      <c r="F380" s="1571">
        <v>3</v>
      </c>
      <c r="G380" s="1566">
        <v>3</v>
      </c>
      <c r="H380" s="1566">
        <v>3</v>
      </c>
      <c r="I380" s="1566">
        <v>3</v>
      </c>
      <c r="J380" s="1567">
        <v>3</v>
      </c>
    </row>
    <row r="381" spans="1:10" s="236" customFormat="1" ht="15" outlineLevel="2" x14ac:dyDescent="0.55000000000000004">
      <c r="A381" s="263"/>
      <c r="B381" s="2147"/>
      <c r="C381" s="289" t="s">
        <v>341</v>
      </c>
      <c r="D381" s="1568">
        <v>0</v>
      </c>
      <c r="E381" s="1571">
        <v>0</v>
      </c>
      <c r="F381" s="1571">
        <v>0</v>
      </c>
      <c r="G381" s="1566">
        <v>0</v>
      </c>
      <c r="H381" s="1566">
        <v>0</v>
      </c>
      <c r="I381" s="1566">
        <v>0</v>
      </c>
      <c r="J381" s="1567">
        <v>0</v>
      </c>
    </row>
    <row r="382" spans="1:10" s="236" customFormat="1" ht="15" outlineLevel="2" x14ac:dyDescent="0.55000000000000004">
      <c r="A382" s="263"/>
      <c r="B382" s="2147"/>
      <c r="C382" s="289" t="s">
        <v>342</v>
      </c>
      <c r="D382" s="1568">
        <v>0</v>
      </c>
      <c r="E382" s="1571">
        <v>0</v>
      </c>
      <c r="F382" s="1571">
        <v>0</v>
      </c>
      <c r="G382" s="1566">
        <v>0</v>
      </c>
      <c r="H382" s="1566">
        <v>0</v>
      </c>
      <c r="I382" s="1566">
        <v>0</v>
      </c>
      <c r="J382" s="1567">
        <v>0</v>
      </c>
    </row>
    <row r="383" spans="1:10" s="236" customFormat="1" ht="15" outlineLevel="2" x14ac:dyDescent="0.55000000000000004">
      <c r="A383" s="263"/>
      <c r="B383" s="2147"/>
      <c r="C383" s="289" t="s">
        <v>343</v>
      </c>
      <c r="D383" s="1568">
        <v>0</v>
      </c>
      <c r="E383" s="1571">
        <v>0</v>
      </c>
      <c r="F383" s="1571">
        <v>0</v>
      </c>
      <c r="G383" s="1566">
        <v>0</v>
      </c>
      <c r="H383" s="1566">
        <v>0</v>
      </c>
      <c r="I383" s="1566">
        <v>0</v>
      </c>
      <c r="J383" s="1567">
        <v>0</v>
      </c>
    </row>
    <row r="384" spans="1:10" s="236" customFormat="1" ht="15" outlineLevel="2" x14ac:dyDescent="0.55000000000000004">
      <c r="A384" s="263"/>
      <c r="B384" s="2148"/>
      <c r="C384" s="293" t="s">
        <v>115</v>
      </c>
      <c r="D384" s="1573">
        <v>0</v>
      </c>
      <c r="E384" s="1576">
        <v>0</v>
      </c>
      <c r="F384" s="1576">
        <v>0</v>
      </c>
      <c r="G384" s="1576">
        <v>0</v>
      </c>
      <c r="H384" s="1576">
        <v>0</v>
      </c>
      <c r="I384" s="1576">
        <v>0</v>
      </c>
      <c r="J384" s="1577">
        <v>0</v>
      </c>
    </row>
    <row r="385" spans="1:10" s="236" customFormat="1" ht="33" customHeight="1" outlineLevel="1" x14ac:dyDescent="0.55000000000000004">
      <c r="A385" s="263"/>
      <c r="B385" s="2149" t="s">
        <v>696</v>
      </c>
      <c r="C385" s="294" t="s">
        <v>345</v>
      </c>
      <c r="D385" s="1568">
        <v>41</v>
      </c>
      <c r="E385" s="1571">
        <v>41</v>
      </c>
      <c r="F385" s="1571">
        <v>41</v>
      </c>
      <c r="G385" s="1566">
        <v>41</v>
      </c>
      <c r="H385" s="1566">
        <v>41</v>
      </c>
      <c r="I385" s="1566">
        <v>41</v>
      </c>
      <c r="J385" s="1567">
        <v>41</v>
      </c>
    </row>
    <row r="386" spans="1:10" s="236" customFormat="1" ht="15" outlineLevel="2" x14ac:dyDescent="0.55000000000000004">
      <c r="A386" s="263"/>
      <c r="B386" s="2150"/>
      <c r="C386" s="289" t="s">
        <v>346</v>
      </c>
      <c r="D386" s="1568">
        <v>3</v>
      </c>
      <c r="E386" s="1571">
        <v>3</v>
      </c>
      <c r="F386" s="1571">
        <v>3</v>
      </c>
      <c r="G386" s="1566">
        <v>3</v>
      </c>
      <c r="H386" s="1566">
        <v>3</v>
      </c>
      <c r="I386" s="1566">
        <v>3</v>
      </c>
      <c r="J386" s="1567">
        <v>3</v>
      </c>
    </row>
    <row r="387" spans="1:10" s="236" customFormat="1" ht="15" outlineLevel="2" x14ac:dyDescent="0.55000000000000004">
      <c r="A387" s="263"/>
      <c r="B387" s="2150"/>
      <c r="C387" s="289" t="s">
        <v>347</v>
      </c>
      <c r="D387" s="1568">
        <v>4</v>
      </c>
      <c r="E387" s="1571">
        <v>4</v>
      </c>
      <c r="F387" s="1571">
        <v>5</v>
      </c>
      <c r="G387" s="1566">
        <v>5</v>
      </c>
      <c r="H387" s="1566">
        <v>5</v>
      </c>
      <c r="I387" s="1566">
        <v>5</v>
      </c>
      <c r="J387" s="1567">
        <v>5</v>
      </c>
    </row>
    <row r="388" spans="1:10" s="236" customFormat="1" ht="15" outlineLevel="2" x14ac:dyDescent="0.55000000000000004">
      <c r="A388" s="263"/>
      <c r="B388" s="2150"/>
      <c r="C388" s="289" t="s">
        <v>348</v>
      </c>
      <c r="D388" s="1568">
        <v>1</v>
      </c>
      <c r="E388" s="1571">
        <v>1</v>
      </c>
      <c r="F388" s="1571">
        <v>1</v>
      </c>
      <c r="G388" s="1566">
        <v>1</v>
      </c>
      <c r="H388" s="1566">
        <v>2</v>
      </c>
      <c r="I388" s="1566">
        <v>2</v>
      </c>
      <c r="J388" s="1567">
        <v>2</v>
      </c>
    </row>
    <row r="389" spans="1:10" s="236" customFormat="1" ht="15" outlineLevel="2" x14ac:dyDescent="0.55000000000000004">
      <c r="A389" s="263"/>
      <c r="B389" s="2150"/>
      <c r="C389" s="289" t="s">
        <v>349</v>
      </c>
      <c r="D389" s="1568">
        <v>0</v>
      </c>
      <c r="E389" s="1571">
        <v>0</v>
      </c>
      <c r="F389" s="1571">
        <v>0</v>
      </c>
      <c r="G389" s="1566">
        <v>0</v>
      </c>
      <c r="H389" s="1566">
        <v>0</v>
      </c>
      <c r="I389" s="1566">
        <v>0</v>
      </c>
      <c r="J389" s="1567">
        <v>0</v>
      </c>
    </row>
    <row r="390" spans="1:10" s="236" customFormat="1" ht="15" outlineLevel="2" x14ac:dyDescent="0.55000000000000004">
      <c r="A390" s="263"/>
      <c r="B390" s="2150"/>
      <c r="C390" s="289" t="s">
        <v>350</v>
      </c>
      <c r="D390" s="1568">
        <v>0</v>
      </c>
      <c r="E390" s="1571">
        <v>0</v>
      </c>
      <c r="F390" s="1571">
        <v>0</v>
      </c>
      <c r="G390" s="1566">
        <v>0</v>
      </c>
      <c r="H390" s="1566">
        <v>0</v>
      </c>
      <c r="I390" s="1566">
        <v>0</v>
      </c>
      <c r="J390" s="1567">
        <v>0</v>
      </c>
    </row>
    <row r="391" spans="1:10" s="236" customFormat="1" ht="15" outlineLevel="2" x14ac:dyDescent="0.55000000000000004">
      <c r="A391" s="263"/>
      <c r="B391" s="2151"/>
      <c r="C391" s="293" t="s">
        <v>115</v>
      </c>
      <c r="D391" s="1573">
        <v>0</v>
      </c>
      <c r="E391" s="1576">
        <v>0</v>
      </c>
      <c r="F391" s="1576">
        <v>0</v>
      </c>
      <c r="G391" s="1576">
        <v>0</v>
      </c>
      <c r="H391" s="1576">
        <v>0</v>
      </c>
      <c r="I391" s="1576">
        <v>0</v>
      </c>
      <c r="J391" s="1577">
        <v>0</v>
      </c>
    </row>
    <row r="392" spans="1:10" s="236" customFormat="1" ht="35.25" customHeight="1" outlineLevel="1" x14ac:dyDescent="0.55000000000000004">
      <c r="A392" s="263"/>
      <c r="B392" s="2146" t="s">
        <v>697</v>
      </c>
      <c r="C392" s="294" t="s">
        <v>352</v>
      </c>
      <c r="D392" s="1568">
        <v>0</v>
      </c>
      <c r="E392" s="1571">
        <v>0</v>
      </c>
      <c r="F392" s="1571">
        <v>0</v>
      </c>
      <c r="G392" s="1566">
        <v>0</v>
      </c>
      <c r="H392" s="1566">
        <v>0</v>
      </c>
      <c r="I392" s="1566">
        <v>0</v>
      </c>
      <c r="J392" s="1567">
        <v>0</v>
      </c>
    </row>
    <row r="393" spans="1:10" s="236" customFormat="1" ht="15" outlineLevel="2" x14ac:dyDescent="0.55000000000000004">
      <c r="A393" s="263"/>
      <c r="B393" s="2147"/>
      <c r="C393" s="289" t="s">
        <v>346</v>
      </c>
      <c r="D393" s="1568">
        <v>0</v>
      </c>
      <c r="E393" s="1571">
        <v>0</v>
      </c>
      <c r="F393" s="1571">
        <v>0</v>
      </c>
      <c r="G393" s="1566">
        <v>0</v>
      </c>
      <c r="H393" s="1566">
        <v>0</v>
      </c>
      <c r="I393" s="1566">
        <v>0</v>
      </c>
      <c r="J393" s="1567">
        <v>0</v>
      </c>
    </row>
    <row r="394" spans="1:10" s="236" customFormat="1" ht="15" outlineLevel="2" x14ac:dyDescent="0.55000000000000004">
      <c r="A394" s="263"/>
      <c r="B394" s="2147"/>
      <c r="C394" s="289" t="s">
        <v>347</v>
      </c>
      <c r="D394" s="1568">
        <v>0</v>
      </c>
      <c r="E394" s="1571">
        <v>0</v>
      </c>
      <c r="F394" s="1571">
        <v>0</v>
      </c>
      <c r="G394" s="1566">
        <v>0</v>
      </c>
      <c r="H394" s="1566">
        <v>0</v>
      </c>
      <c r="I394" s="1566">
        <v>0</v>
      </c>
      <c r="J394" s="1567">
        <v>0</v>
      </c>
    </row>
    <row r="395" spans="1:10" s="236" customFormat="1" ht="15" outlineLevel="2" x14ac:dyDescent="0.55000000000000004">
      <c r="A395" s="263"/>
      <c r="B395" s="2147"/>
      <c r="C395" s="289" t="s">
        <v>348</v>
      </c>
      <c r="D395" s="1568">
        <v>0</v>
      </c>
      <c r="E395" s="1571">
        <v>0</v>
      </c>
      <c r="F395" s="1571">
        <v>0</v>
      </c>
      <c r="G395" s="1566">
        <v>0</v>
      </c>
      <c r="H395" s="1566">
        <v>0</v>
      </c>
      <c r="I395" s="1566">
        <v>0</v>
      </c>
      <c r="J395" s="1567">
        <v>0</v>
      </c>
    </row>
    <row r="396" spans="1:10" s="236" customFormat="1" ht="15" outlineLevel="2" x14ac:dyDescent="0.55000000000000004">
      <c r="A396" s="263"/>
      <c r="B396" s="2147"/>
      <c r="C396" s="289" t="s">
        <v>349</v>
      </c>
      <c r="D396" s="1568">
        <v>0</v>
      </c>
      <c r="E396" s="1571">
        <v>0</v>
      </c>
      <c r="F396" s="1571">
        <v>0</v>
      </c>
      <c r="G396" s="1566">
        <v>0</v>
      </c>
      <c r="H396" s="1566">
        <v>0</v>
      </c>
      <c r="I396" s="1566">
        <v>0</v>
      </c>
      <c r="J396" s="1567">
        <v>0</v>
      </c>
    </row>
    <row r="397" spans="1:10" s="236" customFormat="1" ht="15" outlineLevel="2" x14ac:dyDescent="0.55000000000000004">
      <c r="A397" s="263"/>
      <c r="B397" s="2148"/>
      <c r="C397" s="293" t="s">
        <v>350</v>
      </c>
      <c r="D397" s="1573">
        <v>0</v>
      </c>
      <c r="E397" s="1576">
        <v>0</v>
      </c>
      <c r="F397" s="1576">
        <v>0</v>
      </c>
      <c r="G397" s="1576">
        <v>0</v>
      </c>
      <c r="H397" s="1576">
        <v>0</v>
      </c>
      <c r="I397" s="1576">
        <v>0</v>
      </c>
      <c r="J397" s="1577">
        <v>0</v>
      </c>
    </row>
    <row r="398" spans="1:10" s="236" customFormat="1" ht="30.75" customHeight="1" outlineLevel="1" x14ac:dyDescent="0.55000000000000004">
      <c r="A398" s="263"/>
      <c r="B398" s="2146" t="s">
        <v>698</v>
      </c>
      <c r="C398" s="297" t="s">
        <v>345</v>
      </c>
      <c r="D398" s="1568">
        <v>26</v>
      </c>
      <c r="E398" s="1571">
        <v>31</v>
      </c>
      <c r="F398" s="1571">
        <v>36</v>
      </c>
      <c r="G398" s="1566">
        <v>40</v>
      </c>
      <c r="H398" s="1566">
        <v>45</v>
      </c>
      <c r="I398" s="1566">
        <v>49</v>
      </c>
      <c r="J398" s="1567">
        <v>54</v>
      </c>
    </row>
    <row r="399" spans="1:10" s="236" customFormat="1" ht="15" outlineLevel="2" x14ac:dyDescent="0.55000000000000004">
      <c r="A399" s="263"/>
      <c r="B399" s="2147"/>
      <c r="C399" s="295" t="s">
        <v>346</v>
      </c>
      <c r="D399" s="1568">
        <v>0</v>
      </c>
      <c r="E399" s="1571">
        <v>0</v>
      </c>
      <c r="F399" s="1571">
        <v>0</v>
      </c>
      <c r="G399" s="1566">
        <v>0</v>
      </c>
      <c r="H399" s="1566">
        <v>0</v>
      </c>
      <c r="I399" s="1566">
        <v>0</v>
      </c>
      <c r="J399" s="1567">
        <v>0</v>
      </c>
    </row>
    <row r="400" spans="1:10" s="236" customFormat="1" ht="15" outlineLevel="2" x14ac:dyDescent="0.55000000000000004">
      <c r="A400" s="263"/>
      <c r="B400" s="2147"/>
      <c r="C400" s="295" t="s">
        <v>354</v>
      </c>
      <c r="D400" s="1568">
        <v>0</v>
      </c>
      <c r="E400" s="1571">
        <v>0</v>
      </c>
      <c r="F400" s="1571">
        <v>0</v>
      </c>
      <c r="G400" s="1566">
        <v>0</v>
      </c>
      <c r="H400" s="1566">
        <v>0</v>
      </c>
      <c r="I400" s="1566">
        <v>0</v>
      </c>
      <c r="J400" s="1567">
        <v>0</v>
      </c>
    </row>
    <row r="401" spans="1:10" s="236" customFormat="1" ht="15" outlineLevel="2" x14ac:dyDescent="0.55000000000000004">
      <c r="A401" s="263"/>
      <c r="B401" s="2147"/>
      <c r="C401" s="295" t="s">
        <v>355</v>
      </c>
      <c r="D401" s="1568">
        <v>0</v>
      </c>
      <c r="E401" s="1571">
        <v>0</v>
      </c>
      <c r="F401" s="1571">
        <v>0</v>
      </c>
      <c r="G401" s="1566">
        <v>0</v>
      </c>
      <c r="H401" s="1566">
        <v>0</v>
      </c>
      <c r="I401" s="1566">
        <v>0</v>
      </c>
      <c r="J401" s="1567">
        <v>0</v>
      </c>
    </row>
    <row r="402" spans="1:10" s="236" customFormat="1" ht="15" outlineLevel="2" x14ac:dyDescent="0.55000000000000004">
      <c r="A402" s="263"/>
      <c r="B402" s="2147"/>
      <c r="C402" s="295" t="s">
        <v>356</v>
      </c>
      <c r="D402" s="1568">
        <v>62</v>
      </c>
      <c r="E402" s="1571">
        <v>69</v>
      </c>
      <c r="F402" s="1571">
        <v>77</v>
      </c>
      <c r="G402" s="1566">
        <v>84</v>
      </c>
      <c r="H402" s="1566">
        <v>92</v>
      </c>
      <c r="I402" s="1566">
        <v>99</v>
      </c>
      <c r="J402" s="1567">
        <v>107</v>
      </c>
    </row>
    <row r="403" spans="1:10" s="236" customFormat="1" ht="15" outlineLevel="2" x14ac:dyDescent="0.55000000000000004">
      <c r="A403" s="263"/>
      <c r="B403" s="2147"/>
      <c r="C403" s="295" t="s">
        <v>348</v>
      </c>
      <c r="D403" s="1568">
        <v>0</v>
      </c>
      <c r="E403" s="1571">
        <v>0</v>
      </c>
      <c r="F403" s="1571">
        <v>0</v>
      </c>
      <c r="G403" s="1566">
        <v>0</v>
      </c>
      <c r="H403" s="1566">
        <v>0</v>
      </c>
      <c r="I403" s="1566">
        <v>0</v>
      </c>
      <c r="J403" s="1567">
        <v>0</v>
      </c>
    </row>
    <row r="404" spans="1:10" s="236" customFormat="1" ht="15" outlineLevel="2" x14ac:dyDescent="0.55000000000000004">
      <c r="A404" s="263"/>
      <c r="B404" s="2147"/>
      <c r="C404" s="295" t="s">
        <v>349</v>
      </c>
      <c r="D404" s="1568">
        <v>0</v>
      </c>
      <c r="E404" s="1571">
        <v>0</v>
      </c>
      <c r="F404" s="1571">
        <v>0</v>
      </c>
      <c r="G404" s="1566">
        <v>0</v>
      </c>
      <c r="H404" s="1566">
        <v>0</v>
      </c>
      <c r="I404" s="1566">
        <v>0</v>
      </c>
      <c r="J404" s="1567">
        <v>0</v>
      </c>
    </row>
    <row r="405" spans="1:10" s="236" customFormat="1" ht="15" outlineLevel="2" x14ac:dyDescent="0.55000000000000004">
      <c r="A405" s="263"/>
      <c r="B405" s="2147"/>
      <c r="C405" s="295" t="s">
        <v>350</v>
      </c>
      <c r="D405" s="1568">
        <v>0</v>
      </c>
      <c r="E405" s="1571">
        <v>0</v>
      </c>
      <c r="F405" s="1571">
        <v>0</v>
      </c>
      <c r="G405" s="1566">
        <v>0</v>
      </c>
      <c r="H405" s="1566">
        <v>0</v>
      </c>
      <c r="I405" s="1566">
        <v>0</v>
      </c>
      <c r="J405" s="1567">
        <v>0</v>
      </c>
    </row>
    <row r="406" spans="1:10" s="236" customFormat="1" ht="15" outlineLevel="2" x14ac:dyDescent="0.55000000000000004">
      <c r="A406" s="263"/>
      <c r="B406" s="2148"/>
      <c r="C406" s="296" t="s">
        <v>115</v>
      </c>
      <c r="D406" s="1573">
        <v>0</v>
      </c>
      <c r="E406" s="1576">
        <v>0</v>
      </c>
      <c r="F406" s="1576">
        <v>0</v>
      </c>
      <c r="G406" s="1576">
        <v>0</v>
      </c>
      <c r="H406" s="1576">
        <v>0</v>
      </c>
      <c r="I406" s="1576">
        <v>0</v>
      </c>
      <c r="J406" s="1577">
        <v>0</v>
      </c>
    </row>
    <row r="407" spans="1:10" s="236" customFormat="1" ht="30.75" customHeight="1" outlineLevel="1" x14ac:dyDescent="0.55000000000000004">
      <c r="A407" s="263"/>
      <c r="B407" s="2146" t="s">
        <v>699</v>
      </c>
      <c r="C407" s="298" t="s">
        <v>345</v>
      </c>
      <c r="D407" s="1568">
        <v>10</v>
      </c>
      <c r="E407" s="1571">
        <v>10</v>
      </c>
      <c r="F407" s="1571">
        <v>11</v>
      </c>
      <c r="G407" s="1566">
        <v>12</v>
      </c>
      <c r="H407" s="1566">
        <v>12</v>
      </c>
      <c r="I407" s="1566">
        <v>13</v>
      </c>
      <c r="J407" s="1567">
        <v>13</v>
      </c>
    </row>
    <row r="408" spans="1:10" s="236" customFormat="1" ht="15" outlineLevel="2" x14ac:dyDescent="0.55000000000000004">
      <c r="A408" s="263"/>
      <c r="B408" s="2147"/>
      <c r="C408" s="295" t="s">
        <v>346</v>
      </c>
      <c r="D408" s="1568">
        <v>24</v>
      </c>
      <c r="E408" s="1571">
        <v>24</v>
      </c>
      <c r="F408" s="1571">
        <v>24</v>
      </c>
      <c r="G408" s="1566">
        <v>24</v>
      </c>
      <c r="H408" s="1566">
        <v>24</v>
      </c>
      <c r="I408" s="1566">
        <v>24</v>
      </c>
      <c r="J408" s="1567">
        <v>24</v>
      </c>
    </row>
    <row r="409" spans="1:10" s="236" customFormat="1" ht="15" outlineLevel="2" x14ac:dyDescent="0.55000000000000004">
      <c r="A409" s="263"/>
      <c r="B409" s="2147"/>
      <c r="C409" s="295" t="s">
        <v>358</v>
      </c>
      <c r="D409" s="1568">
        <v>9</v>
      </c>
      <c r="E409" s="1571">
        <v>10</v>
      </c>
      <c r="F409" s="1571">
        <v>10</v>
      </c>
      <c r="G409" s="1566">
        <v>11</v>
      </c>
      <c r="H409" s="1566">
        <v>12</v>
      </c>
      <c r="I409" s="1566">
        <v>13</v>
      </c>
      <c r="J409" s="1567">
        <v>14</v>
      </c>
    </row>
    <row r="410" spans="1:10" s="236" customFormat="1" ht="15" outlineLevel="2" x14ac:dyDescent="0.55000000000000004">
      <c r="A410" s="263"/>
      <c r="B410" s="2147"/>
      <c r="C410" s="295" t="s">
        <v>359</v>
      </c>
      <c r="D410" s="1568">
        <v>0</v>
      </c>
      <c r="E410" s="1571">
        <v>0</v>
      </c>
      <c r="F410" s="1571">
        <v>0</v>
      </c>
      <c r="G410" s="1566">
        <v>0</v>
      </c>
      <c r="H410" s="1566">
        <v>0</v>
      </c>
      <c r="I410" s="1566">
        <v>0</v>
      </c>
      <c r="J410" s="1567">
        <v>0</v>
      </c>
    </row>
    <row r="411" spans="1:10" s="236" customFormat="1" ht="15" outlineLevel="2" x14ac:dyDescent="0.55000000000000004">
      <c r="A411" s="263"/>
      <c r="B411" s="2147"/>
      <c r="C411" s="295" t="s">
        <v>360</v>
      </c>
      <c r="D411" s="1568">
        <v>0</v>
      </c>
      <c r="E411" s="1571">
        <v>0</v>
      </c>
      <c r="F411" s="1571">
        <v>0</v>
      </c>
      <c r="G411" s="1566">
        <v>0</v>
      </c>
      <c r="H411" s="1566">
        <v>0</v>
      </c>
      <c r="I411" s="1566">
        <v>0</v>
      </c>
      <c r="J411" s="1567">
        <v>0</v>
      </c>
    </row>
    <row r="412" spans="1:10" s="236" customFormat="1" ht="15" outlineLevel="2" x14ac:dyDescent="0.55000000000000004">
      <c r="A412" s="263"/>
      <c r="B412" s="2147"/>
      <c r="C412" s="295" t="s">
        <v>349</v>
      </c>
      <c r="D412" s="1568">
        <v>1</v>
      </c>
      <c r="E412" s="1571">
        <v>1</v>
      </c>
      <c r="F412" s="1571">
        <v>1</v>
      </c>
      <c r="G412" s="1566">
        <v>1</v>
      </c>
      <c r="H412" s="1566">
        <v>1</v>
      </c>
      <c r="I412" s="1566">
        <v>1</v>
      </c>
      <c r="J412" s="1567">
        <v>1</v>
      </c>
    </row>
    <row r="413" spans="1:10" s="236" customFormat="1" ht="15" outlineLevel="2" x14ac:dyDescent="0.55000000000000004">
      <c r="A413" s="263"/>
      <c r="B413" s="2147"/>
      <c r="C413" s="295" t="s">
        <v>361</v>
      </c>
      <c r="D413" s="1568">
        <v>0</v>
      </c>
      <c r="E413" s="1571">
        <v>0</v>
      </c>
      <c r="F413" s="1571">
        <v>0</v>
      </c>
      <c r="G413" s="1566">
        <v>0</v>
      </c>
      <c r="H413" s="1566">
        <v>0</v>
      </c>
      <c r="I413" s="1566">
        <v>0</v>
      </c>
      <c r="J413" s="1567">
        <v>0</v>
      </c>
    </row>
    <row r="414" spans="1:10" s="236" customFormat="1" ht="15" outlineLevel="2" x14ac:dyDescent="0.55000000000000004">
      <c r="A414" s="263"/>
      <c r="B414" s="2148"/>
      <c r="C414" s="296" t="s">
        <v>115</v>
      </c>
      <c r="D414" s="1573">
        <v>0</v>
      </c>
      <c r="E414" s="1576">
        <v>0</v>
      </c>
      <c r="F414" s="1576">
        <v>0</v>
      </c>
      <c r="G414" s="1576">
        <v>0</v>
      </c>
      <c r="H414" s="1576">
        <v>0</v>
      </c>
      <c r="I414" s="1576">
        <v>0</v>
      </c>
      <c r="J414" s="1577">
        <v>0</v>
      </c>
    </row>
    <row r="415" spans="1:10" s="236" customFormat="1" ht="45.75" customHeight="1" outlineLevel="1" x14ac:dyDescent="0.55000000000000004">
      <c r="A415" s="263"/>
      <c r="B415" s="2146" t="s">
        <v>700</v>
      </c>
      <c r="C415" s="297" t="s">
        <v>363</v>
      </c>
      <c r="D415" s="1568">
        <v>75</v>
      </c>
      <c r="E415" s="1571">
        <v>75</v>
      </c>
      <c r="F415" s="1571">
        <v>75</v>
      </c>
      <c r="G415" s="1566">
        <v>75</v>
      </c>
      <c r="H415" s="1566">
        <v>75</v>
      </c>
      <c r="I415" s="1566">
        <v>75</v>
      </c>
      <c r="J415" s="1567">
        <v>75</v>
      </c>
    </row>
    <row r="416" spans="1:10" s="236" customFormat="1" ht="15" outlineLevel="2" x14ac:dyDescent="0.55000000000000004">
      <c r="A416" s="263"/>
      <c r="B416" s="2147"/>
      <c r="C416" s="295" t="s">
        <v>364</v>
      </c>
      <c r="D416" s="1568">
        <v>0</v>
      </c>
      <c r="E416" s="1571">
        <v>0</v>
      </c>
      <c r="F416" s="1571">
        <v>0</v>
      </c>
      <c r="G416" s="1566">
        <v>0</v>
      </c>
      <c r="H416" s="1566">
        <v>0</v>
      </c>
      <c r="I416" s="1566">
        <v>0</v>
      </c>
      <c r="J416" s="1567">
        <v>0</v>
      </c>
    </row>
    <row r="417" spans="1:10" s="236" customFormat="1" ht="15" outlineLevel="2" x14ac:dyDescent="0.55000000000000004">
      <c r="A417" s="263"/>
      <c r="B417" s="2147"/>
      <c r="C417" s="295" t="s">
        <v>365</v>
      </c>
      <c r="D417" s="1568">
        <v>0</v>
      </c>
      <c r="E417" s="1571">
        <v>0</v>
      </c>
      <c r="F417" s="1571">
        <v>0</v>
      </c>
      <c r="G417" s="1566">
        <v>0</v>
      </c>
      <c r="H417" s="1566">
        <v>0</v>
      </c>
      <c r="I417" s="1566">
        <v>0</v>
      </c>
      <c r="J417" s="1567">
        <v>0</v>
      </c>
    </row>
    <row r="418" spans="1:10" s="236" customFormat="1" ht="15" outlineLevel="2" x14ac:dyDescent="0.55000000000000004">
      <c r="A418" s="263"/>
      <c r="B418" s="2147"/>
      <c r="C418" s="295" t="s">
        <v>366</v>
      </c>
      <c r="D418" s="1568">
        <v>0</v>
      </c>
      <c r="E418" s="1571">
        <v>0</v>
      </c>
      <c r="F418" s="1571">
        <v>0</v>
      </c>
      <c r="G418" s="1566">
        <v>0</v>
      </c>
      <c r="H418" s="1566">
        <v>0</v>
      </c>
      <c r="I418" s="1566">
        <v>0</v>
      </c>
      <c r="J418" s="1567">
        <v>0</v>
      </c>
    </row>
    <row r="419" spans="1:10" s="236" customFormat="1" ht="15" outlineLevel="2" x14ac:dyDescent="0.55000000000000004">
      <c r="A419" s="263"/>
      <c r="B419" s="2147"/>
      <c r="C419" s="295" t="s">
        <v>367</v>
      </c>
      <c r="D419" s="1568">
        <v>0</v>
      </c>
      <c r="E419" s="1571">
        <v>0</v>
      </c>
      <c r="F419" s="1571">
        <v>0</v>
      </c>
      <c r="G419" s="1566">
        <v>0</v>
      </c>
      <c r="H419" s="1566">
        <v>0</v>
      </c>
      <c r="I419" s="1566">
        <v>0</v>
      </c>
      <c r="J419" s="1567">
        <v>0</v>
      </c>
    </row>
    <row r="420" spans="1:10" s="236" customFormat="1" ht="15" outlineLevel="2" x14ac:dyDescent="0.55000000000000004">
      <c r="A420" s="263"/>
      <c r="B420" s="2147"/>
      <c r="C420" s="295" t="s">
        <v>368</v>
      </c>
      <c r="D420" s="1568">
        <v>0</v>
      </c>
      <c r="E420" s="1571">
        <v>0</v>
      </c>
      <c r="F420" s="1571">
        <v>0</v>
      </c>
      <c r="G420" s="1566">
        <v>0</v>
      </c>
      <c r="H420" s="1566">
        <v>0</v>
      </c>
      <c r="I420" s="1566">
        <v>0</v>
      </c>
      <c r="J420" s="1567">
        <v>0</v>
      </c>
    </row>
    <row r="421" spans="1:10" s="236" customFormat="1" ht="15" outlineLevel="2" x14ac:dyDescent="0.55000000000000004">
      <c r="A421" s="263"/>
      <c r="B421" s="2147"/>
      <c r="C421" s="295" t="s">
        <v>369</v>
      </c>
      <c r="D421" s="1568">
        <v>0</v>
      </c>
      <c r="E421" s="1571">
        <v>0</v>
      </c>
      <c r="F421" s="1571">
        <v>0</v>
      </c>
      <c r="G421" s="1566">
        <v>0</v>
      </c>
      <c r="H421" s="1566">
        <v>0</v>
      </c>
      <c r="I421" s="1566">
        <v>0</v>
      </c>
      <c r="J421" s="1567">
        <v>0</v>
      </c>
    </row>
    <row r="422" spans="1:10" s="236" customFormat="1" ht="15" outlineLevel="2" x14ac:dyDescent="0.55000000000000004">
      <c r="A422" s="263"/>
      <c r="B422" s="2147"/>
      <c r="C422" s="295" t="s">
        <v>370</v>
      </c>
      <c r="D422" s="1568">
        <v>0</v>
      </c>
      <c r="E422" s="1571">
        <v>0</v>
      </c>
      <c r="F422" s="1571">
        <v>0</v>
      </c>
      <c r="G422" s="1566">
        <v>0</v>
      </c>
      <c r="H422" s="1566">
        <v>0</v>
      </c>
      <c r="I422" s="1566">
        <v>0</v>
      </c>
      <c r="J422" s="1567">
        <v>0</v>
      </c>
    </row>
    <row r="423" spans="1:10" s="236" customFormat="1" ht="15" outlineLevel="2" x14ac:dyDescent="0.55000000000000004">
      <c r="A423" s="263"/>
      <c r="B423" s="2147"/>
      <c r="C423" s="295" t="s">
        <v>371</v>
      </c>
      <c r="D423" s="1568">
        <v>0</v>
      </c>
      <c r="E423" s="1571">
        <v>0</v>
      </c>
      <c r="F423" s="1571">
        <v>0</v>
      </c>
      <c r="G423" s="1566">
        <v>0</v>
      </c>
      <c r="H423" s="1566">
        <v>0</v>
      </c>
      <c r="I423" s="1566">
        <v>0</v>
      </c>
      <c r="J423" s="1567">
        <v>0</v>
      </c>
    </row>
    <row r="424" spans="1:10" s="236" customFormat="1" ht="15" outlineLevel="2" x14ac:dyDescent="0.55000000000000004">
      <c r="A424" s="263"/>
      <c r="B424" s="2147"/>
      <c r="C424" s="295" t="s">
        <v>372</v>
      </c>
      <c r="D424" s="1568">
        <v>0</v>
      </c>
      <c r="E424" s="1571">
        <v>0</v>
      </c>
      <c r="F424" s="1571">
        <v>0</v>
      </c>
      <c r="G424" s="1566">
        <v>0</v>
      </c>
      <c r="H424" s="1566">
        <v>0</v>
      </c>
      <c r="I424" s="1566">
        <v>0</v>
      </c>
      <c r="J424" s="1567">
        <v>0</v>
      </c>
    </row>
    <row r="425" spans="1:10" s="236" customFormat="1" ht="15" outlineLevel="2" x14ac:dyDescent="0.55000000000000004">
      <c r="A425" s="263"/>
      <c r="B425" s="2147"/>
      <c r="C425" s="295" t="s">
        <v>373</v>
      </c>
      <c r="D425" s="1568">
        <v>0</v>
      </c>
      <c r="E425" s="1571">
        <v>0</v>
      </c>
      <c r="F425" s="1571">
        <v>0</v>
      </c>
      <c r="G425" s="1566">
        <v>0</v>
      </c>
      <c r="H425" s="1566">
        <v>0</v>
      </c>
      <c r="I425" s="1566">
        <v>0</v>
      </c>
      <c r="J425" s="1567">
        <v>0</v>
      </c>
    </row>
    <row r="426" spans="1:10" s="236" customFormat="1" ht="15" outlineLevel="2" x14ac:dyDescent="0.55000000000000004">
      <c r="A426" s="263"/>
      <c r="B426" s="2147"/>
      <c r="C426" s="295" t="s">
        <v>374</v>
      </c>
      <c r="D426" s="1568">
        <v>0</v>
      </c>
      <c r="E426" s="1571">
        <v>0</v>
      </c>
      <c r="F426" s="1571">
        <v>0</v>
      </c>
      <c r="G426" s="1566">
        <v>0</v>
      </c>
      <c r="H426" s="1566">
        <v>0</v>
      </c>
      <c r="I426" s="1566">
        <v>0</v>
      </c>
      <c r="J426" s="1567">
        <v>0</v>
      </c>
    </row>
    <row r="427" spans="1:10" s="236" customFormat="1" ht="15" outlineLevel="2" x14ac:dyDescent="0.55000000000000004">
      <c r="A427" s="263"/>
      <c r="B427" s="2147"/>
      <c r="C427" s="295" t="s">
        <v>375</v>
      </c>
      <c r="D427" s="1568">
        <v>0</v>
      </c>
      <c r="E427" s="1571">
        <v>0</v>
      </c>
      <c r="F427" s="1571">
        <v>0</v>
      </c>
      <c r="G427" s="1566">
        <v>0</v>
      </c>
      <c r="H427" s="1566">
        <v>0</v>
      </c>
      <c r="I427" s="1566">
        <v>0</v>
      </c>
      <c r="J427" s="1567">
        <v>0</v>
      </c>
    </row>
    <row r="428" spans="1:10" s="236" customFormat="1" ht="15" outlineLevel="2" x14ac:dyDescent="0.55000000000000004">
      <c r="A428" s="263"/>
      <c r="B428" s="2147"/>
      <c r="C428" s="295" t="s">
        <v>376</v>
      </c>
      <c r="D428" s="1568">
        <v>0</v>
      </c>
      <c r="E428" s="1571">
        <v>0</v>
      </c>
      <c r="F428" s="1571">
        <v>0</v>
      </c>
      <c r="G428" s="1566">
        <v>0</v>
      </c>
      <c r="H428" s="1566">
        <v>0</v>
      </c>
      <c r="I428" s="1566">
        <v>0</v>
      </c>
      <c r="J428" s="1567">
        <v>0</v>
      </c>
    </row>
    <row r="429" spans="1:10" s="236" customFormat="1" ht="15" outlineLevel="2" x14ac:dyDescent="0.55000000000000004">
      <c r="A429" s="263"/>
      <c r="B429" s="2147"/>
      <c r="C429" s="295" t="s">
        <v>377</v>
      </c>
      <c r="D429" s="1568">
        <v>0</v>
      </c>
      <c r="E429" s="1571">
        <v>0</v>
      </c>
      <c r="F429" s="1571">
        <v>0</v>
      </c>
      <c r="G429" s="1566">
        <v>0</v>
      </c>
      <c r="H429" s="1566">
        <v>0</v>
      </c>
      <c r="I429" s="1566">
        <v>0</v>
      </c>
      <c r="J429" s="1567">
        <v>0</v>
      </c>
    </row>
    <row r="430" spans="1:10" s="236" customFormat="1" ht="15" outlineLevel="2" x14ac:dyDescent="0.55000000000000004">
      <c r="A430" s="263"/>
      <c r="B430" s="2148"/>
      <c r="C430" s="296" t="s">
        <v>115</v>
      </c>
      <c r="D430" s="1573">
        <v>0</v>
      </c>
      <c r="E430" s="1576">
        <v>0</v>
      </c>
      <c r="F430" s="1576">
        <v>0</v>
      </c>
      <c r="G430" s="1576">
        <v>0</v>
      </c>
      <c r="H430" s="1576">
        <v>0</v>
      </c>
      <c r="I430" s="1576">
        <v>0</v>
      </c>
      <c r="J430" s="1577">
        <v>0</v>
      </c>
    </row>
    <row r="431" spans="1:10" s="236" customFormat="1" ht="45.75" customHeight="1" outlineLevel="1" x14ac:dyDescent="0.55000000000000004">
      <c r="A431" s="263"/>
      <c r="B431" s="2146" t="s">
        <v>701</v>
      </c>
      <c r="C431" s="297" t="s">
        <v>379</v>
      </c>
      <c r="D431" s="1568">
        <v>1</v>
      </c>
      <c r="E431" s="1571">
        <v>1</v>
      </c>
      <c r="F431" s="1571">
        <v>1</v>
      </c>
      <c r="G431" s="1566">
        <v>1</v>
      </c>
      <c r="H431" s="1566">
        <v>1</v>
      </c>
      <c r="I431" s="1566">
        <v>1</v>
      </c>
      <c r="J431" s="1567">
        <v>1</v>
      </c>
    </row>
    <row r="432" spans="1:10" s="236" customFormat="1" ht="15" outlineLevel="2" x14ac:dyDescent="0.55000000000000004">
      <c r="A432" s="263"/>
      <c r="B432" s="2147"/>
      <c r="C432" s="295" t="s">
        <v>380</v>
      </c>
      <c r="D432" s="1568">
        <v>0</v>
      </c>
      <c r="E432" s="1571">
        <v>0</v>
      </c>
      <c r="F432" s="1571">
        <v>0</v>
      </c>
      <c r="G432" s="1566">
        <v>0</v>
      </c>
      <c r="H432" s="1566">
        <v>0</v>
      </c>
      <c r="I432" s="1566">
        <v>0</v>
      </c>
      <c r="J432" s="1567">
        <v>0</v>
      </c>
    </row>
    <row r="433" spans="1:10" s="236" customFormat="1" ht="15" outlineLevel="2" x14ac:dyDescent="0.55000000000000004">
      <c r="A433" s="263"/>
      <c r="B433" s="2147"/>
      <c r="C433" s="295" t="s">
        <v>381</v>
      </c>
      <c r="D433" s="1568">
        <v>0</v>
      </c>
      <c r="E433" s="1571">
        <v>0</v>
      </c>
      <c r="F433" s="1571">
        <v>0</v>
      </c>
      <c r="G433" s="1566">
        <v>0</v>
      </c>
      <c r="H433" s="1566">
        <v>0</v>
      </c>
      <c r="I433" s="1566">
        <v>0</v>
      </c>
      <c r="J433" s="1567">
        <v>0</v>
      </c>
    </row>
    <row r="434" spans="1:10" s="236" customFormat="1" ht="15" outlineLevel="2" x14ac:dyDescent="0.55000000000000004">
      <c r="A434" s="263"/>
      <c r="B434" s="2147"/>
      <c r="C434" s="295" t="s">
        <v>382</v>
      </c>
      <c r="D434" s="1568">
        <v>7</v>
      </c>
      <c r="E434" s="1571">
        <v>7</v>
      </c>
      <c r="F434" s="1571">
        <v>7</v>
      </c>
      <c r="G434" s="1566">
        <v>7</v>
      </c>
      <c r="H434" s="1566">
        <v>7</v>
      </c>
      <c r="I434" s="1566">
        <v>7</v>
      </c>
      <c r="J434" s="1567">
        <v>7</v>
      </c>
    </row>
    <row r="435" spans="1:10" s="236" customFormat="1" ht="15" outlineLevel="2" x14ac:dyDescent="0.55000000000000004">
      <c r="A435" s="263"/>
      <c r="B435" s="2147"/>
      <c r="C435" s="295" t="s">
        <v>383</v>
      </c>
      <c r="D435" s="1568">
        <v>21</v>
      </c>
      <c r="E435" s="1571">
        <v>21</v>
      </c>
      <c r="F435" s="1571">
        <v>21</v>
      </c>
      <c r="G435" s="1566">
        <v>21</v>
      </c>
      <c r="H435" s="1566">
        <v>21</v>
      </c>
      <c r="I435" s="1566">
        <v>21</v>
      </c>
      <c r="J435" s="1567">
        <v>21</v>
      </c>
    </row>
    <row r="436" spans="1:10" s="236" customFormat="1" ht="15" outlineLevel="2" x14ac:dyDescent="0.55000000000000004">
      <c r="A436" s="263"/>
      <c r="B436" s="2147"/>
      <c r="C436" s="295" t="s">
        <v>384</v>
      </c>
      <c r="D436" s="1568">
        <v>0</v>
      </c>
      <c r="E436" s="1571">
        <v>0</v>
      </c>
      <c r="F436" s="1571">
        <v>0</v>
      </c>
      <c r="G436" s="1566">
        <v>0</v>
      </c>
      <c r="H436" s="1566">
        <v>0</v>
      </c>
      <c r="I436" s="1566">
        <v>0</v>
      </c>
      <c r="J436" s="1567">
        <v>0</v>
      </c>
    </row>
    <row r="437" spans="1:10" s="236" customFormat="1" ht="15" outlineLevel="2" x14ac:dyDescent="0.55000000000000004">
      <c r="A437" s="263"/>
      <c r="B437" s="2147"/>
      <c r="C437" s="295" t="s">
        <v>385</v>
      </c>
      <c r="D437" s="1568">
        <v>1</v>
      </c>
      <c r="E437" s="1571">
        <v>2</v>
      </c>
      <c r="F437" s="1571">
        <v>2</v>
      </c>
      <c r="G437" s="1566">
        <v>2</v>
      </c>
      <c r="H437" s="1566">
        <v>2</v>
      </c>
      <c r="I437" s="1566">
        <v>2</v>
      </c>
      <c r="J437" s="1567">
        <v>3</v>
      </c>
    </row>
    <row r="438" spans="1:10" s="236" customFormat="1" ht="15" outlineLevel="2" x14ac:dyDescent="0.55000000000000004">
      <c r="A438" s="263"/>
      <c r="B438" s="2147"/>
      <c r="C438" s="295" t="s">
        <v>386</v>
      </c>
      <c r="D438" s="1568">
        <v>0</v>
      </c>
      <c r="E438" s="1571">
        <v>0</v>
      </c>
      <c r="F438" s="1571">
        <v>0</v>
      </c>
      <c r="G438" s="1566">
        <v>0</v>
      </c>
      <c r="H438" s="1566">
        <v>0</v>
      </c>
      <c r="I438" s="1566">
        <v>0</v>
      </c>
      <c r="J438" s="1567">
        <v>0</v>
      </c>
    </row>
    <row r="439" spans="1:10" s="236" customFormat="1" ht="15" outlineLevel="2" x14ac:dyDescent="0.55000000000000004">
      <c r="A439" s="263"/>
      <c r="B439" s="2147"/>
      <c r="C439" s="295" t="s">
        <v>387</v>
      </c>
      <c r="D439" s="1568">
        <v>0</v>
      </c>
      <c r="E439" s="1571">
        <v>0</v>
      </c>
      <c r="F439" s="1571">
        <v>0</v>
      </c>
      <c r="G439" s="1566">
        <v>0</v>
      </c>
      <c r="H439" s="1566">
        <v>0</v>
      </c>
      <c r="I439" s="1566">
        <v>0</v>
      </c>
      <c r="J439" s="1567">
        <v>0</v>
      </c>
    </row>
    <row r="440" spans="1:10" s="236" customFormat="1" ht="15" outlineLevel="2" x14ac:dyDescent="0.55000000000000004">
      <c r="A440" s="263"/>
      <c r="B440" s="2147"/>
      <c r="C440" s="295" t="s">
        <v>388</v>
      </c>
      <c r="D440" s="1568">
        <v>0</v>
      </c>
      <c r="E440" s="1571">
        <v>0</v>
      </c>
      <c r="F440" s="1571">
        <v>0</v>
      </c>
      <c r="G440" s="1566">
        <v>0</v>
      </c>
      <c r="H440" s="1566">
        <v>0</v>
      </c>
      <c r="I440" s="1566">
        <v>0</v>
      </c>
      <c r="J440" s="1567">
        <v>0</v>
      </c>
    </row>
    <row r="441" spans="1:10" s="236" customFormat="1" ht="15" outlineLevel="2" x14ac:dyDescent="0.55000000000000004">
      <c r="A441" s="263"/>
      <c r="B441" s="2147"/>
      <c r="C441" s="295" t="s">
        <v>389</v>
      </c>
      <c r="D441" s="1568">
        <v>7</v>
      </c>
      <c r="E441" s="1571">
        <v>7</v>
      </c>
      <c r="F441" s="1571">
        <v>7</v>
      </c>
      <c r="G441" s="1566">
        <v>7</v>
      </c>
      <c r="H441" s="1566">
        <v>7</v>
      </c>
      <c r="I441" s="1566">
        <v>7</v>
      </c>
      <c r="J441" s="1567">
        <v>7</v>
      </c>
    </row>
    <row r="442" spans="1:10" s="236" customFormat="1" ht="15" outlineLevel="2" x14ac:dyDescent="0.55000000000000004">
      <c r="A442" s="263"/>
      <c r="B442" s="2147"/>
      <c r="C442" s="295" t="s">
        <v>390</v>
      </c>
      <c r="D442" s="1568">
        <v>1</v>
      </c>
      <c r="E442" s="1571">
        <v>1</v>
      </c>
      <c r="F442" s="1571">
        <v>1</v>
      </c>
      <c r="G442" s="1566">
        <v>1</v>
      </c>
      <c r="H442" s="1566">
        <v>1</v>
      </c>
      <c r="I442" s="1566">
        <v>1</v>
      </c>
      <c r="J442" s="1567">
        <v>1</v>
      </c>
    </row>
    <row r="443" spans="1:10" s="236" customFormat="1" ht="15" outlineLevel="2" x14ac:dyDescent="0.55000000000000004">
      <c r="A443" s="263"/>
      <c r="B443" s="2147"/>
      <c r="C443" s="295" t="s">
        <v>391</v>
      </c>
      <c r="D443" s="1568">
        <v>0</v>
      </c>
      <c r="E443" s="1571">
        <v>0</v>
      </c>
      <c r="F443" s="1571">
        <v>0</v>
      </c>
      <c r="G443" s="1566">
        <v>0</v>
      </c>
      <c r="H443" s="1566">
        <v>0</v>
      </c>
      <c r="I443" s="1566">
        <v>0</v>
      </c>
      <c r="J443" s="1567">
        <v>0</v>
      </c>
    </row>
    <row r="444" spans="1:10" s="236" customFormat="1" ht="15" outlineLevel="2" x14ac:dyDescent="0.55000000000000004">
      <c r="A444" s="263"/>
      <c r="B444" s="2147"/>
      <c r="C444" s="295" t="s">
        <v>392</v>
      </c>
      <c r="D444" s="1568">
        <v>0</v>
      </c>
      <c r="E444" s="1571">
        <v>0</v>
      </c>
      <c r="F444" s="1571">
        <v>0</v>
      </c>
      <c r="G444" s="1566">
        <v>0</v>
      </c>
      <c r="H444" s="1566">
        <v>0</v>
      </c>
      <c r="I444" s="1566">
        <v>0</v>
      </c>
      <c r="J444" s="1567">
        <v>0</v>
      </c>
    </row>
    <row r="445" spans="1:10" s="236" customFormat="1" ht="15" outlineLevel="2" x14ac:dyDescent="0.55000000000000004">
      <c r="A445" s="263"/>
      <c r="B445" s="2147"/>
      <c r="C445" s="295" t="s">
        <v>393</v>
      </c>
      <c r="D445" s="1568">
        <v>0</v>
      </c>
      <c r="E445" s="1571">
        <v>0</v>
      </c>
      <c r="F445" s="1571">
        <v>0</v>
      </c>
      <c r="G445" s="1566">
        <v>0</v>
      </c>
      <c r="H445" s="1566">
        <v>0</v>
      </c>
      <c r="I445" s="1566">
        <v>0</v>
      </c>
      <c r="J445" s="1567">
        <v>0</v>
      </c>
    </row>
    <row r="446" spans="1:10" s="236" customFormat="1" ht="15" outlineLevel="2" x14ac:dyDescent="0.55000000000000004">
      <c r="A446" s="263"/>
      <c r="B446" s="2147"/>
      <c r="C446" s="295" t="s">
        <v>394</v>
      </c>
      <c r="D446" s="1568">
        <v>0</v>
      </c>
      <c r="E446" s="1571">
        <v>0</v>
      </c>
      <c r="F446" s="1571">
        <v>0</v>
      </c>
      <c r="G446" s="1566">
        <v>0</v>
      </c>
      <c r="H446" s="1566">
        <v>0</v>
      </c>
      <c r="I446" s="1566">
        <v>0</v>
      </c>
      <c r="J446" s="1567">
        <v>0</v>
      </c>
    </row>
    <row r="447" spans="1:10" s="236" customFormat="1" ht="15" outlineLevel="2" x14ac:dyDescent="0.55000000000000004">
      <c r="A447" s="263"/>
      <c r="B447" s="2147"/>
      <c r="C447" s="295" t="s">
        <v>395</v>
      </c>
      <c r="D447" s="1568">
        <v>1</v>
      </c>
      <c r="E447" s="1571">
        <v>1</v>
      </c>
      <c r="F447" s="1571">
        <v>1</v>
      </c>
      <c r="G447" s="1566">
        <v>1</v>
      </c>
      <c r="H447" s="1566">
        <v>1</v>
      </c>
      <c r="I447" s="1566">
        <v>1</v>
      </c>
      <c r="J447" s="1567">
        <v>1</v>
      </c>
    </row>
    <row r="448" spans="1:10" s="236" customFormat="1" ht="15" outlineLevel="2" x14ac:dyDescent="0.55000000000000004">
      <c r="A448" s="263"/>
      <c r="B448" s="2147"/>
      <c r="C448" s="295" t="s">
        <v>396</v>
      </c>
      <c r="D448" s="1568">
        <v>1</v>
      </c>
      <c r="E448" s="1571">
        <v>2</v>
      </c>
      <c r="F448" s="1571">
        <v>2</v>
      </c>
      <c r="G448" s="1566">
        <v>2</v>
      </c>
      <c r="H448" s="1566">
        <v>3</v>
      </c>
      <c r="I448" s="1566">
        <v>3</v>
      </c>
      <c r="J448" s="1567">
        <v>4</v>
      </c>
    </row>
    <row r="449" spans="1:10" s="236" customFormat="1" ht="15" outlineLevel="2" x14ac:dyDescent="0.55000000000000004">
      <c r="A449" s="263"/>
      <c r="B449" s="2147"/>
      <c r="C449" s="295" t="s">
        <v>397</v>
      </c>
      <c r="D449" s="1568">
        <v>2</v>
      </c>
      <c r="E449" s="1571">
        <v>2</v>
      </c>
      <c r="F449" s="1571">
        <v>2</v>
      </c>
      <c r="G449" s="1566">
        <v>2</v>
      </c>
      <c r="H449" s="1566">
        <v>2</v>
      </c>
      <c r="I449" s="1566">
        <v>2</v>
      </c>
      <c r="J449" s="1567">
        <v>2</v>
      </c>
    </row>
    <row r="450" spans="1:10" s="236" customFormat="1" ht="15" outlineLevel="2" x14ac:dyDescent="0.55000000000000004">
      <c r="A450" s="263"/>
      <c r="B450" s="2147"/>
      <c r="C450" s="295" t="s">
        <v>398</v>
      </c>
      <c r="D450" s="1568">
        <v>0</v>
      </c>
      <c r="E450" s="1571">
        <v>0</v>
      </c>
      <c r="F450" s="1571">
        <v>0</v>
      </c>
      <c r="G450" s="1566">
        <v>0</v>
      </c>
      <c r="H450" s="1566">
        <v>0</v>
      </c>
      <c r="I450" s="1566">
        <v>0</v>
      </c>
      <c r="J450" s="1567">
        <v>0</v>
      </c>
    </row>
    <row r="451" spans="1:10" s="236" customFormat="1" ht="15" outlineLevel="2" x14ac:dyDescent="0.55000000000000004">
      <c r="A451" s="263"/>
      <c r="B451" s="2147"/>
      <c r="C451" s="295" t="s">
        <v>399</v>
      </c>
      <c r="D451" s="1568">
        <v>0</v>
      </c>
      <c r="E451" s="1571">
        <v>0</v>
      </c>
      <c r="F451" s="1571">
        <v>0</v>
      </c>
      <c r="G451" s="1566">
        <v>0</v>
      </c>
      <c r="H451" s="1566">
        <v>0</v>
      </c>
      <c r="I451" s="1566">
        <v>0</v>
      </c>
      <c r="J451" s="1567">
        <v>0</v>
      </c>
    </row>
    <row r="452" spans="1:10" s="236" customFormat="1" ht="15" outlineLevel="2" x14ac:dyDescent="0.55000000000000004">
      <c r="A452" s="263"/>
      <c r="B452" s="2147"/>
      <c r="C452" s="295" t="s">
        <v>400</v>
      </c>
      <c r="D452" s="1568">
        <v>1</v>
      </c>
      <c r="E452" s="1571">
        <v>1</v>
      </c>
      <c r="F452" s="1571">
        <v>1</v>
      </c>
      <c r="G452" s="1566">
        <v>1</v>
      </c>
      <c r="H452" s="1566">
        <v>1</v>
      </c>
      <c r="I452" s="1566">
        <v>1</v>
      </c>
      <c r="J452" s="1567">
        <v>1</v>
      </c>
    </row>
    <row r="453" spans="1:10" s="236" customFormat="1" ht="15" outlineLevel="2" x14ac:dyDescent="0.55000000000000004">
      <c r="A453" s="263"/>
      <c r="B453" s="2147"/>
      <c r="C453" s="295" t="s">
        <v>401</v>
      </c>
      <c r="D453" s="1568">
        <v>1</v>
      </c>
      <c r="E453" s="1571">
        <v>1</v>
      </c>
      <c r="F453" s="1571">
        <v>1</v>
      </c>
      <c r="G453" s="1566">
        <v>1</v>
      </c>
      <c r="H453" s="1566">
        <v>1</v>
      </c>
      <c r="I453" s="1566">
        <v>1</v>
      </c>
      <c r="J453" s="1567">
        <v>1</v>
      </c>
    </row>
    <row r="454" spans="1:10" s="236" customFormat="1" ht="15" outlineLevel="2" x14ac:dyDescent="0.55000000000000004">
      <c r="A454" s="263"/>
      <c r="B454" s="2147"/>
      <c r="C454" s="295" t="s">
        <v>402</v>
      </c>
      <c r="D454" s="1568">
        <v>0</v>
      </c>
      <c r="E454" s="1571">
        <v>0</v>
      </c>
      <c r="F454" s="1571">
        <v>0</v>
      </c>
      <c r="G454" s="1566">
        <v>0</v>
      </c>
      <c r="H454" s="1566">
        <v>0</v>
      </c>
      <c r="I454" s="1566">
        <v>0</v>
      </c>
      <c r="J454" s="1567">
        <v>0</v>
      </c>
    </row>
    <row r="455" spans="1:10" s="236" customFormat="1" ht="15" outlineLevel="2" x14ac:dyDescent="0.55000000000000004">
      <c r="A455" s="263"/>
      <c r="B455" s="2147"/>
      <c r="C455" s="295" t="s">
        <v>403</v>
      </c>
      <c r="D455" s="1568">
        <v>0</v>
      </c>
      <c r="E455" s="1571">
        <v>0</v>
      </c>
      <c r="F455" s="1571">
        <v>0</v>
      </c>
      <c r="G455" s="1566">
        <v>0</v>
      </c>
      <c r="H455" s="1566">
        <v>0</v>
      </c>
      <c r="I455" s="1566">
        <v>0</v>
      </c>
      <c r="J455" s="1567">
        <v>0</v>
      </c>
    </row>
    <row r="456" spans="1:10" s="236" customFormat="1" ht="15" outlineLevel="2" x14ac:dyDescent="0.55000000000000004">
      <c r="A456" s="263"/>
      <c r="B456" s="2147"/>
      <c r="C456" s="295" t="s">
        <v>404</v>
      </c>
      <c r="D456" s="1568">
        <v>0</v>
      </c>
      <c r="E456" s="1571">
        <v>0</v>
      </c>
      <c r="F456" s="1571">
        <v>0</v>
      </c>
      <c r="G456" s="1566">
        <v>0</v>
      </c>
      <c r="H456" s="1566">
        <v>0</v>
      </c>
      <c r="I456" s="1566">
        <v>0</v>
      </c>
      <c r="J456" s="1567">
        <v>0</v>
      </c>
    </row>
    <row r="457" spans="1:10" s="236" customFormat="1" ht="15" outlineLevel="2" x14ac:dyDescent="0.55000000000000004">
      <c r="A457" s="263"/>
      <c r="B457" s="2147"/>
      <c r="C457" s="295" t="s">
        <v>405</v>
      </c>
      <c r="D457" s="1568">
        <v>0</v>
      </c>
      <c r="E457" s="1571">
        <v>0</v>
      </c>
      <c r="F457" s="1571">
        <v>0</v>
      </c>
      <c r="G457" s="1566">
        <v>0</v>
      </c>
      <c r="H457" s="1566">
        <v>0</v>
      </c>
      <c r="I457" s="1566">
        <v>0</v>
      </c>
      <c r="J457" s="1567">
        <v>0</v>
      </c>
    </row>
    <row r="458" spans="1:10" s="236" customFormat="1" ht="15" outlineLevel="2" x14ac:dyDescent="0.55000000000000004">
      <c r="A458" s="263"/>
      <c r="B458" s="2147"/>
      <c r="C458" s="295" t="s">
        <v>406</v>
      </c>
      <c r="D458" s="1568">
        <v>0</v>
      </c>
      <c r="E458" s="1571">
        <v>0</v>
      </c>
      <c r="F458" s="1571">
        <v>0</v>
      </c>
      <c r="G458" s="1566">
        <v>0</v>
      </c>
      <c r="H458" s="1566">
        <v>0</v>
      </c>
      <c r="I458" s="1566">
        <v>0</v>
      </c>
      <c r="J458" s="1567">
        <v>0</v>
      </c>
    </row>
    <row r="459" spans="1:10" s="236" customFormat="1" ht="15" outlineLevel="2" x14ac:dyDescent="0.55000000000000004">
      <c r="A459" s="263"/>
      <c r="B459" s="2148"/>
      <c r="C459" s="296" t="s">
        <v>115</v>
      </c>
      <c r="D459" s="1573">
        <v>0</v>
      </c>
      <c r="E459" s="1576">
        <v>0</v>
      </c>
      <c r="F459" s="1576">
        <v>0</v>
      </c>
      <c r="G459" s="1576">
        <v>0</v>
      </c>
      <c r="H459" s="1576">
        <v>0</v>
      </c>
      <c r="I459" s="1576">
        <v>0</v>
      </c>
      <c r="J459" s="1577">
        <v>0</v>
      </c>
    </row>
    <row r="460" spans="1:10" s="236" customFormat="1" ht="30.75" customHeight="1" outlineLevel="1" x14ac:dyDescent="0.55000000000000004">
      <c r="A460" s="263"/>
      <c r="B460" s="2146" t="s">
        <v>702</v>
      </c>
      <c r="C460" s="297" t="s">
        <v>703</v>
      </c>
      <c r="D460" s="1568">
        <v>0</v>
      </c>
      <c r="E460" s="1571">
        <v>0</v>
      </c>
      <c r="F460" s="1571">
        <v>0</v>
      </c>
      <c r="G460" s="1566">
        <v>0</v>
      </c>
      <c r="H460" s="1566">
        <v>0</v>
      </c>
      <c r="I460" s="1566">
        <v>0</v>
      </c>
      <c r="J460" s="1567">
        <v>0</v>
      </c>
    </row>
    <row r="461" spans="1:10" s="236" customFormat="1" ht="15" outlineLevel="2" x14ac:dyDescent="0.55000000000000004">
      <c r="A461" s="263"/>
      <c r="B461" s="2147"/>
      <c r="C461" s="295" t="s">
        <v>409</v>
      </c>
      <c r="D461" s="1568">
        <v>9</v>
      </c>
      <c r="E461" s="1571">
        <v>9</v>
      </c>
      <c r="F461" s="1571">
        <v>10</v>
      </c>
      <c r="G461" s="1566">
        <v>10</v>
      </c>
      <c r="H461" s="1566">
        <v>11</v>
      </c>
      <c r="I461" s="1566">
        <v>11</v>
      </c>
      <c r="J461" s="1567">
        <v>12</v>
      </c>
    </row>
    <row r="462" spans="1:10" s="236" customFormat="1" ht="15" outlineLevel="2" x14ac:dyDescent="0.55000000000000004">
      <c r="A462" s="263"/>
      <c r="B462" s="2147"/>
      <c r="C462" s="295" t="s">
        <v>410</v>
      </c>
      <c r="D462" s="1568">
        <v>2</v>
      </c>
      <c r="E462" s="1571">
        <v>2</v>
      </c>
      <c r="F462" s="1571">
        <v>2</v>
      </c>
      <c r="G462" s="1566">
        <v>2</v>
      </c>
      <c r="H462" s="1566">
        <v>2</v>
      </c>
      <c r="I462" s="1566">
        <v>2</v>
      </c>
      <c r="J462" s="1567">
        <v>2</v>
      </c>
    </row>
    <row r="463" spans="1:10" s="236" customFormat="1" ht="15" outlineLevel="2" x14ac:dyDescent="0.55000000000000004">
      <c r="A463" s="263"/>
      <c r="B463" s="2147"/>
      <c r="C463" s="295" t="s">
        <v>411</v>
      </c>
      <c r="D463" s="1568">
        <v>8</v>
      </c>
      <c r="E463" s="1571">
        <v>9</v>
      </c>
      <c r="F463" s="1571">
        <v>10</v>
      </c>
      <c r="G463" s="1566">
        <v>11</v>
      </c>
      <c r="H463" s="1566">
        <v>11</v>
      </c>
      <c r="I463" s="1566">
        <v>12</v>
      </c>
      <c r="J463" s="1567">
        <v>13</v>
      </c>
    </row>
    <row r="464" spans="1:10" s="236" customFormat="1" ht="15" outlineLevel="2" x14ac:dyDescent="0.55000000000000004">
      <c r="A464" s="263"/>
      <c r="B464" s="2147"/>
      <c r="C464" s="295" t="s">
        <v>412</v>
      </c>
      <c r="D464" s="1568">
        <v>5</v>
      </c>
      <c r="E464" s="1571">
        <v>5</v>
      </c>
      <c r="F464" s="1571">
        <v>5</v>
      </c>
      <c r="G464" s="1566">
        <v>5</v>
      </c>
      <c r="H464" s="1566">
        <v>5</v>
      </c>
      <c r="I464" s="1566">
        <v>5</v>
      </c>
      <c r="J464" s="1567">
        <v>5</v>
      </c>
    </row>
    <row r="465" spans="1:10" s="236" customFormat="1" ht="15" outlineLevel="2" x14ac:dyDescent="0.55000000000000004">
      <c r="A465" s="263"/>
      <c r="B465" s="2147"/>
      <c r="C465" s="295" t="s">
        <v>413</v>
      </c>
      <c r="D465" s="1568">
        <v>0</v>
      </c>
      <c r="E465" s="1571">
        <v>0</v>
      </c>
      <c r="F465" s="1571">
        <v>0</v>
      </c>
      <c r="G465" s="1566">
        <v>0</v>
      </c>
      <c r="H465" s="1566">
        <v>0</v>
      </c>
      <c r="I465" s="1566">
        <v>0</v>
      </c>
      <c r="J465" s="1567">
        <v>0</v>
      </c>
    </row>
    <row r="466" spans="1:10" s="236" customFormat="1" ht="15" outlineLevel="2" x14ac:dyDescent="0.55000000000000004">
      <c r="A466" s="263"/>
      <c r="B466" s="2147"/>
      <c r="C466" s="295" t="s">
        <v>414</v>
      </c>
      <c r="D466" s="1568">
        <v>0</v>
      </c>
      <c r="E466" s="1571">
        <v>0</v>
      </c>
      <c r="F466" s="1571">
        <v>0</v>
      </c>
      <c r="G466" s="1566">
        <v>0</v>
      </c>
      <c r="H466" s="1566">
        <v>0</v>
      </c>
      <c r="I466" s="1566">
        <v>0</v>
      </c>
      <c r="J466" s="1567">
        <v>0</v>
      </c>
    </row>
    <row r="467" spans="1:10" s="236" customFormat="1" ht="15" outlineLevel="2" x14ac:dyDescent="0.55000000000000004">
      <c r="A467" s="263"/>
      <c r="B467" s="2147"/>
      <c r="C467" s="295" t="s">
        <v>415</v>
      </c>
      <c r="D467" s="1568">
        <v>0</v>
      </c>
      <c r="E467" s="1571">
        <v>0</v>
      </c>
      <c r="F467" s="1571">
        <v>0</v>
      </c>
      <c r="G467" s="1566">
        <v>0</v>
      </c>
      <c r="H467" s="1566">
        <v>0</v>
      </c>
      <c r="I467" s="1566">
        <v>0</v>
      </c>
      <c r="J467" s="1567">
        <v>0</v>
      </c>
    </row>
    <row r="468" spans="1:10" s="236" customFormat="1" ht="15" outlineLevel="2" x14ac:dyDescent="0.55000000000000004">
      <c r="A468" s="263"/>
      <c r="B468" s="2147"/>
      <c r="C468" s="295" t="s">
        <v>416</v>
      </c>
      <c r="D468" s="1568">
        <v>2</v>
      </c>
      <c r="E468" s="1571">
        <v>2</v>
      </c>
      <c r="F468" s="1571">
        <v>2</v>
      </c>
      <c r="G468" s="1566">
        <v>2</v>
      </c>
      <c r="H468" s="1566">
        <v>2</v>
      </c>
      <c r="I468" s="1566">
        <v>2</v>
      </c>
      <c r="J468" s="1567">
        <v>2</v>
      </c>
    </row>
    <row r="469" spans="1:10" s="236" customFormat="1" ht="15" outlineLevel="2" x14ac:dyDescent="0.55000000000000004">
      <c r="A469" s="263"/>
      <c r="B469" s="2147"/>
      <c r="C469" s="295" t="s">
        <v>417</v>
      </c>
      <c r="D469" s="1568">
        <v>0</v>
      </c>
      <c r="E469" s="1571">
        <v>0</v>
      </c>
      <c r="F469" s="1571">
        <v>0</v>
      </c>
      <c r="G469" s="1566">
        <v>0</v>
      </c>
      <c r="H469" s="1566">
        <v>0</v>
      </c>
      <c r="I469" s="1566">
        <v>0</v>
      </c>
      <c r="J469" s="1567">
        <v>0</v>
      </c>
    </row>
    <row r="470" spans="1:10" s="236" customFormat="1" ht="15" outlineLevel="2" x14ac:dyDescent="0.55000000000000004">
      <c r="A470" s="263"/>
      <c r="B470" s="2147"/>
      <c r="C470" s="295" t="s">
        <v>418</v>
      </c>
      <c r="D470" s="1568">
        <v>0</v>
      </c>
      <c r="E470" s="1571">
        <v>0</v>
      </c>
      <c r="F470" s="1571">
        <v>0</v>
      </c>
      <c r="G470" s="1566">
        <v>0</v>
      </c>
      <c r="H470" s="1566">
        <v>0</v>
      </c>
      <c r="I470" s="1566">
        <v>0</v>
      </c>
      <c r="J470" s="1567">
        <v>0</v>
      </c>
    </row>
    <row r="471" spans="1:10" s="236" customFormat="1" ht="15" outlineLevel="2" x14ac:dyDescent="0.55000000000000004">
      <c r="A471" s="263"/>
      <c r="B471" s="2147"/>
      <c r="C471" s="295" t="s">
        <v>419</v>
      </c>
      <c r="D471" s="1568">
        <v>0</v>
      </c>
      <c r="E471" s="1571">
        <v>0</v>
      </c>
      <c r="F471" s="1571">
        <v>0</v>
      </c>
      <c r="G471" s="1566">
        <v>0</v>
      </c>
      <c r="H471" s="1566">
        <v>0</v>
      </c>
      <c r="I471" s="1566">
        <v>0</v>
      </c>
      <c r="J471" s="1567">
        <v>0</v>
      </c>
    </row>
    <row r="472" spans="1:10" s="236" customFormat="1" ht="15" outlineLevel="2" x14ac:dyDescent="0.55000000000000004">
      <c r="A472" s="263"/>
      <c r="B472" s="2147"/>
      <c r="C472" s="295" t="s">
        <v>420</v>
      </c>
      <c r="D472" s="1568">
        <v>0</v>
      </c>
      <c r="E472" s="1571">
        <v>0</v>
      </c>
      <c r="F472" s="1571">
        <v>0</v>
      </c>
      <c r="G472" s="1566">
        <v>0</v>
      </c>
      <c r="H472" s="1566">
        <v>0</v>
      </c>
      <c r="I472" s="1566">
        <v>0</v>
      </c>
      <c r="J472" s="1567">
        <v>0</v>
      </c>
    </row>
    <row r="473" spans="1:10" s="236" customFormat="1" ht="15" outlineLevel="2" x14ac:dyDescent="0.55000000000000004">
      <c r="A473" s="263"/>
      <c r="B473" s="2148"/>
      <c r="C473" s="296" t="s">
        <v>115</v>
      </c>
      <c r="D473" s="1573">
        <v>0</v>
      </c>
      <c r="E473" s="1576">
        <v>0</v>
      </c>
      <c r="F473" s="1576">
        <v>0</v>
      </c>
      <c r="G473" s="1576">
        <v>0</v>
      </c>
      <c r="H473" s="1576">
        <v>0</v>
      </c>
      <c r="I473" s="1576">
        <v>0</v>
      </c>
      <c r="J473" s="1577">
        <v>0</v>
      </c>
    </row>
    <row r="474" spans="1:10" s="236" customFormat="1" ht="30.75" customHeight="1" outlineLevel="1" x14ac:dyDescent="0.55000000000000004">
      <c r="A474" s="263"/>
      <c r="B474" s="2146" t="s">
        <v>704</v>
      </c>
      <c r="C474" s="297" t="s">
        <v>705</v>
      </c>
      <c r="D474" s="1606">
        <v>0</v>
      </c>
      <c r="E474" s="1927">
        <v>0</v>
      </c>
      <c r="F474" s="1927">
        <v>0</v>
      </c>
      <c r="G474" s="1609">
        <v>0</v>
      </c>
      <c r="H474" s="1609">
        <v>0</v>
      </c>
      <c r="I474" s="1609">
        <v>0</v>
      </c>
      <c r="J474" s="1610">
        <v>0</v>
      </c>
    </row>
    <row r="475" spans="1:10" s="236" customFormat="1" ht="15" outlineLevel="2" x14ac:dyDescent="0.55000000000000004">
      <c r="A475" s="263"/>
      <c r="B475" s="2147"/>
      <c r="C475" s="295" t="s">
        <v>706</v>
      </c>
      <c r="D475" s="1606">
        <v>0</v>
      </c>
      <c r="E475" s="1927">
        <v>0</v>
      </c>
      <c r="F475" s="1927">
        <v>0</v>
      </c>
      <c r="G475" s="1609">
        <v>0</v>
      </c>
      <c r="H475" s="1609">
        <v>0</v>
      </c>
      <c r="I475" s="1609">
        <v>0</v>
      </c>
      <c r="J475" s="1610">
        <v>0</v>
      </c>
    </row>
    <row r="476" spans="1:10" s="236" customFormat="1" ht="15" outlineLevel="2" x14ac:dyDescent="0.55000000000000004">
      <c r="A476" s="263"/>
      <c r="B476" s="2147"/>
      <c r="C476" s="295" t="s">
        <v>707</v>
      </c>
      <c r="D476" s="1606">
        <v>0</v>
      </c>
      <c r="E476" s="1927">
        <v>0</v>
      </c>
      <c r="F476" s="1927">
        <v>0</v>
      </c>
      <c r="G476" s="1609">
        <v>0</v>
      </c>
      <c r="H476" s="1609">
        <v>0</v>
      </c>
      <c r="I476" s="1609">
        <v>0</v>
      </c>
      <c r="J476" s="1610">
        <v>0</v>
      </c>
    </row>
    <row r="477" spans="1:10" s="236" customFormat="1" ht="15" outlineLevel="2" x14ac:dyDescent="0.55000000000000004">
      <c r="A477" s="263"/>
      <c r="B477" s="2147"/>
      <c r="C477" s="295" t="s">
        <v>708</v>
      </c>
      <c r="D477" s="1606">
        <v>0</v>
      </c>
      <c r="E477" s="1927">
        <v>0</v>
      </c>
      <c r="F477" s="1927">
        <v>0</v>
      </c>
      <c r="G477" s="1609">
        <v>0</v>
      </c>
      <c r="H477" s="1609">
        <v>0</v>
      </c>
      <c r="I477" s="1609">
        <v>0</v>
      </c>
      <c r="J477" s="1610">
        <v>0</v>
      </c>
    </row>
    <row r="478" spans="1:10" s="236" customFormat="1" ht="15" outlineLevel="2" x14ac:dyDescent="0.55000000000000004">
      <c r="A478" s="263"/>
      <c r="B478" s="2148"/>
      <c r="C478" s="296" t="s">
        <v>115</v>
      </c>
      <c r="D478" s="1611">
        <v>0</v>
      </c>
      <c r="E478" s="1614">
        <v>0</v>
      </c>
      <c r="F478" s="1614">
        <v>0</v>
      </c>
      <c r="G478" s="1614">
        <v>0</v>
      </c>
      <c r="H478" s="1614">
        <v>0</v>
      </c>
      <c r="I478" s="1614">
        <v>0</v>
      </c>
      <c r="J478" s="1615">
        <v>0</v>
      </c>
    </row>
    <row r="479" spans="1:10" s="236" customFormat="1" ht="46.5" customHeight="1" outlineLevel="1" x14ac:dyDescent="0.55000000000000004">
      <c r="A479" s="263"/>
      <c r="B479" s="2146" t="s">
        <v>709</v>
      </c>
      <c r="C479" s="297" t="s">
        <v>431</v>
      </c>
      <c r="D479" s="1568">
        <v>13</v>
      </c>
      <c r="E479" s="1571">
        <v>13</v>
      </c>
      <c r="F479" s="1571">
        <v>13</v>
      </c>
      <c r="G479" s="1566">
        <v>13</v>
      </c>
      <c r="H479" s="1566">
        <v>13</v>
      </c>
      <c r="I479" s="1566">
        <v>13</v>
      </c>
      <c r="J479" s="1567">
        <v>13</v>
      </c>
    </row>
    <row r="480" spans="1:10" s="236" customFormat="1" ht="15" outlineLevel="2" x14ac:dyDescent="0.55000000000000004">
      <c r="A480" s="263"/>
      <c r="B480" s="2147"/>
      <c r="C480" s="295" t="s">
        <v>432</v>
      </c>
      <c r="D480" s="1568">
        <v>0</v>
      </c>
      <c r="E480" s="1571">
        <v>0</v>
      </c>
      <c r="F480" s="1571">
        <v>0</v>
      </c>
      <c r="G480" s="1566">
        <v>0</v>
      </c>
      <c r="H480" s="1566">
        <v>0</v>
      </c>
      <c r="I480" s="1566">
        <v>0</v>
      </c>
      <c r="J480" s="1567">
        <v>0</v>
      </c>
    </row>
    <row r="481" spans="1:10" s="236" customFormat="1" ht="15" outlineLevel="2" x14ac:dyDescent="0.55000000000000004">
      <c r="A481" s="263"/>
      <c r="B481" s="2147"/>
      <c r="C481" s="295" t="s">
        <v>433</v>
      </c>
      <c r="D481" s="1568">
        <v>0</v>
      </c>
      <c r="E481" s="1571">
        <v>0</v>
      </c>
      <c r="F481" s="1571">
        <v>0</v>
      </c>
      <c r="G481" s="1566">
        <v>0</v>
      </c>
      <c r="H481" s="1566">
        <v>0</v>
      </c>
      <c r="I481" s="1566">
        <v>0</v>
      </c>
      <c r="J481" s="1567">
        <v>0</v>
      </c>
    </row>
    <row r="482" spans="1:10" s="236" customFormat="1" ht="15" outlineLevel="2" x14ac:dyDescent="0.55000000000000004">
      <c r="A482" s="263"/>
      <c r="B482" s="2147"/>
      <c r="C482" s="295" t="s">
        <v>434</v>
      </c>
      <c r="D482" s="1568">
        <v>0</v>
      </c>
      <c r="E482" s="1571">
        <v>0</v>
      </c>
      <c r="F482" s="1571">
        <v>0</v>
      </c>
      <c r="G482" s="1566">
        <v>0</v>
      </c>
      <c r="H482" s="1566">
        <v>0</v>
      </c>
      <c r="I482" s="1566">
        <v>0</v>
      </c>
      <c r="J482" s="1567">
        <v>0</v>
      </c>
    </row>
    <row r="483" spans="1:10" s="236" customFormat="1" ht="15" outlineLevel="2" x14ac:dyDescent="0.55000000000000004">
      <c r="A483" s="263"/>
      <c r="B483" s="2147"/>
      <c r="C483" s="295" t="s">
        <v>435</v>
      </c>
      <c r="D483" s="1568">
        <v>0</v>
      </c>
      <c r="E483" s="1571">
        <v>0</v>
      </c>
      <c r="F483" s="1571">
        <v>0</v>
      </c>
      <c r="G483" s="1566">
        <v>0</v>
      </c>
      <c r="H483" s="1566">
        <v>0</v>
      </c>
      <c r="I483" s="1566">
        <v>0</v>
      </c>
      <c r="J483" s="1567">
        <v>0</v>
      </c>
    </row>
    <row r="484" spans="1:10" s="236" customFormat="1" ht="15" outlineLevel="2" x14ac:dyDescent="0.55000000000000004">
      <c r="A484" s="263"/>
      <c r="B484" s="2147"/>
      <c r="C484" s="295" t="s">
        <v>436</v>
      </c>
      <c r="D484" s="1568">
        <v>0</v>
      </c>
      <c r="E484" s="1571">
        <v>0</v>
      </c>
      <c r="F484" s="1571">
        <v>0</v>
      </c>
      <c r="G484" s="1566">
        <v>0</v>
      </c>
      <c r="H484" s="1566">
        <v>0</v>
      </c>
      <c r="I484" s="1566">
        <v>0</v>
      </c>
      <c r="J484" s="1567">
        <v>0</v>
      </c>
    </row>
    <row r="485" spans="1:10" s="236" customFormat="1" ht="15" outlineLevel="2" x14ac:dyDescent="0.55000000000000004">
      <c r="A485" s="263"/>
      <c r="B485" s="2147"/>
      <c r="C485" s="295" t="s">
        <v>437</v>
      </c>
      <c r="D485" s="1568">
        <v>0</v>
      </c>
      <c r="E485" s="1571">
        <v>0</v>
      </c>
      <c r="F485" s="1571">
        <v>0</v>
      </c>
      <c r="G485" s="1566">
        <v>0</v>
      </c>
      <c r="H485" s="1566">
        <v>0</v>
      </c>
      <c r="I485" s="1566">
        <v>0</v>
      </c>
      <c r="J485" s="1567">
        <v>0</v>
      </c>
    </row>
    <row r="486" spans="1:10" s="236" customFormat="1" ht="15" outlineLevel="2" x14ac:dyDescent="0.55000000000000004">
      <c r="A486" s="263"/>
      <c r="B486" s="2148"/>
      <c r="C486" s="296" t="s">
        <v>115</v>
      </c>
      <c r="D486" s="1573">
        <v>0</v>
      </c>
      <c r="E486" s="1576">
        <v>0</v>
      </c>
      <c r="F486" s="1576">
        <v>0</v>
      </c>
      <c r="G486" s="1576">
        <v>0</v>
      </c>
      <c r="H486" s="1576">
        <v>0</v>
      </c>
      <c r="I486" s="1576">
        <v>0</v>
      </c>
      <c r="J486" s="1577">
        <v>0</v>
      </c>
    </row>
    <row r="487" spans="1:10" s="236" customFormat="1" ht="27.6" outlineLevel="1" x14ac:dyDescent="0.55000000000000004">
      <c r="A487" s="263"/>
      <c r="B487" s="313" t="s">
        <v>743</v>
      </c>
      <c r="C487" s="313" t="s">
        <v>1602</v>
      </c>
      <c r="D487" s="1568">
        <v>0</v>
      </c>
      <c r="E487" s="1571">
        <v>0</v>
      </c>
      <c r="F487" s="1571">
        <v>0</v>
      </c>
      <c r="G487" s="1566">
        <v>0</v>
      </c>
      <c r="H487" s="1566">
        <v>0</v>
      </c>
      <c r="I487" s="1566">
        <v>0</v>
      </c>
      <c r="J487" s="1567">
        <v>0</v>
      </c>
    </row>
    <row r="488" spans="1:10" s="236" customFormat="1" ht="14.4" outlineLevel="2" x14ac:dyDescent="0.55000000000000004">
      <c r="A488" s="263"/>
      <c r="B488" s="313" t="s">
        <v>470</v>
      </c>
      <c r="C488" s="313" t="s">
        <v>1603</v>
      </c>
      <c r="D488" s="1568">
        <v>1</v>
      </c>
      <c r="E488" s="1571">
        <v>1</v>
      </c>
      <c r="F488" s="1571">
        <v>1</v>
      </c>
      <c r="G488" s="1566">
        <v>1</v>
      </c>
      <c r="H488" s="1566">
        <v>1</v>
      </c>
      <c r="I488" s="1566">
        <v>1</v>
      </c>
      <c r="J488" s="1567">
        <v>1</v>
      </c>
    </row>
    <row r="489" spans="1:10" s="236" customFormat="1" ht="14.4" outlineLevel="2" x14ac:dyDescent="0.55000000000000004">
      <c r="A489" s="263"/>
      <c r="B489" s="313" t="s">
        <v>470</v>
      </c>
      <c r="C489" s="313" t="s">
        <v>1604</v>
      </c>
      <c r="D489" s="1568">
        <v>0</v>
      </c>
      <c r="E489" s="1571">
        <v>0</v>
      </c>
      <c r="F489" s="1571">
        <v>0</v>
      </c>
      <c r="G489" s="1566">
        <v>0</v>
      </c>
      <c r="H489" s="1566">
        <v>0</v>
      </c>
      <c r="I489" s="1566">
        <v>0</v>
      </c>
      <c r="J489" s="1567">
        <v>0</v>
      </c>
    </row>
    <row r="490" spans="1:10" s="236" customFormat="1" ht="14.4" outlineLevel="2" x14ac:dyDescent="0.55000000000000004">
      <c r="A490" s="263"/>
      <c r="B490" s="313" t="s">
        <v>470</v>
      </c>
      <c r="C490" s="313" t="s">
        <v>1605</v>
      </c>
      <c r="D490" s="1568">
        <v>4</v>
      </c>
      <c r="E490" s="1571">
        <v>4</v>
      </c>
      <c r="F490" s="1571">
        <v>4</v>
      </c>
      <c r="G490" s="1566">
        <v>4</v>
      </c>
      <c r="H490" s="1566">
        <v>4</v>
      </c>
      <c r="I490" s="1566">
        <v>4</v>
      </c>
      <c r="J490" s="1567">
        <v>4</v>
      </c>
    </row>
    <row r="491" spans="1:10" s="236" customFormat="1" ht="14.4" outlineLevel="2" x14ac:dyDescent="0.55000000000000004">
      <c r="A491" s="263"/>
      <c r="B491" s="313" t="s">
        <v>470</v>
      </c>
      <c r="C491" s="313" t="s">
        <v>1606</v>
      </c>
      <c r="D491" s="1568">
        <v>0</v>
      </c>
      <c r="E491" s="1571">
        <v>0</v>
      </c>
      <c r="F491" s="1571">
        <v>0</v>
      </c>
      <c r="G491" s="1566">
        <v>0</v>
      </c>
      <c r="H491" s="1566">
        <v>0</v>
      </c>
      <c r="I491" s="1566">
        <v>0</v>
      </c>
      <c r="J491" s="1567">
        <v>0</v>
      </c>
    </row>
    <row r="492" spans="1:10" s="236" customFormat="1" ht="14.4" outlineLevel="2" x14ac:dyDescent="0.55000000000000004">
      <c r="A492" s="263"/>
      <c r="B492" s="313" t="s">
        <v>470</v>
      </c>
      <c r="C492" s="313" t="s">
        <v>1607</v>
      </c>
      <c r="D492" s="1568">
        <v>1</v>
      </c>
      <c r="E492" s="1571">
        <v>1</v>
      </c>
      <c r="F492" s="1571">
        <v>1</v>
      </c>
      <c r="G492" s="1566">
        <v>1</v>
      </c>
      <c r="H492" s="1566">
        <v>1</v>
      </c>
      <c r="I492" s="1566">
        <v>1</v>
      </c>
      <c r="J492" s="1567">
        <v>1</v>
      </c>
    </row>
    <row r="493" spans="1:10" s="236" customFormat="1" ht="14.4" outlineLevel="2" x14ac:dyDescent="0.55000000000000004">
      <c r="A493" s="263"/>
      <c r="B493" s="313" t="s">
        <v>470</v>
      </c>
      <c r="C493" s="313" t="s">
        <v>1608</v>
      </c>
      <c r="D493" s="1568">
        <v>0</v>
      </c>
      <c r="E493" s="1571">
        <v>0</v>
      </c>
      <c r="F493" s="1571">
        <v>0</v>
      </c>
      <c r="G493" s="1566">
        <v>0</v>
      </c>
      <c r="H493" s="1566">
        <v>0</v>
      </c>
      <c r="I493" s="1566">
        <v>0</v>
      </c>
      <c r="J493" s="1567">
        <v>0</v>
      </c>
    </row>
    <row r="494" spans="1:10" s="236" customFormat="1" ht="14.4" outlineLevel="2" x14ac:dyDescent="0.55000000000000004">
      <c r="A494" s="263"/>
      <c r="B494" s="313" t="s">
        <v>470</v>
      </c>
      <c r="C494" s="313" t="s">
        <v>1609</v>
      </c>
      <c r="D494" s="1568">
        <v>0</v>
      </c>
      <c r="E494" s="1571">
        <v>0</v>
      </c>
      <c r="F494" s="1571">
        <v>0</v>
      </c>
      <c r="G494" s="1566">
        <v>0</v>
      </c>
      <c r="H494" s="1566">
        <v>0</v>
      </c>
      <c r="I494" s="1566">
        <v>0</v>
      </c>
      <c r="J494" s="1567">
        <v>0</v>
      </c>
    </row>
    <row r="495" spans="1:10" s="236" customFormat="1" ht="14.4" outlineLevel="2" x14ac:dyDescent="0.55000000000000004">
      <c r="A495" s="263"/>
      <c r="B495" s="313" t="s">
        <v>470</v>
      </c>
      <c r="C495" s="313" t="s">
        <v>1610</v>
      </c>
      <c r="D495" s="1568">
        <v>0</v>
      </c>
      <c r="E495" s="1571">
        <v>0</v>
      </c>
      <c r="F495" s="1571">
        <v>0</v>
      </c>
      <c r="G495" s="1566">
        <v>0</v>
      </c>
      <c r="H495" s="1566">
        <v>0</v>
      </c>
      <c r="I495" s="1566">
        <v>0</v>
      </c>
      <c r="J495" s="1567">
        <v>0</v>
      </c>
    </row>
    <row r="496" spans="1:10" s="236" customFormat="1" ht="14.4" outlineLevel="2" x14ac:dyDescent="0.55000000000000004">
      <c r="A496" s="263"/>
      <c r="B496" s="313" t="s">
        <v>470</v>
      </c>
      <c r="C496" s="313" t="s">
        <v>1611</v>
      </c>
      <c r="D496" s="1568">
        <v>0</v>
      </c>
      <c r="E496" s="1571">
        <v>0</v>
      </c>
      <c r="F496" s="1571">
        <v>0</v>
      </c>
      <c r="G496" s="1566">
        <v>0</v>
      </c>
      <c r="H496" s="1566">
        <v>0</v>
      </c>
      <c r="I496" s="1566">
        <v>0</v>
      </c>
      <c r="J496" s="1567">
        <v>0</v>
      </c>
    </row>
    <row r="497" spans="1:10" s="236" customFormat="1" ht="14.4" outlineLevel="2" x14ac:dyDescent="0.55000000000000004">
      <c r="A497" s="263"/>
      <c r="B497" s="313" t="s">
        <v>470</v>
      </c>
      <c r="C497" s="313" t="s">
        <v>1612</v>
      </c>
      <c r="D497" s="1568">
        <v>0</v>
      </c>
      <c r="E497" s="1571">
        <v>0</v>
      </c>
      <c r="F497" s="1571">
        <v>0</v>
      </c>
      <c r="G497" s="1566">
        <v>0</v>
      </c>
      <c r="H497" s="1566">
        <v>0</v>
      </c>
      <c r="I497" s="1566">
        <v>0</v>
      </c>
      <c r="J497" s="1567">
        <v>0</v>
      </c>
    </row>
    <row r="498" spans="1:10" s="236" customFormat="1" ht="14.4" outlineLevel="2" x14ac:dyDescent="0.55000000000000004">
      <c r="A498" s="263"/>
      <c r="B498" s="313" t="s">
        <v>470</v>
      </c>
      <c r="C498" s="313" t="s">
        <v>1613</v>
      </c>
      <c r="D498" s="1568">
        <v>0</v>
      </c>
      <c r="E498" s="1571">
        <v>0</v>
      </c>
      <c r="F498" s="1571">
        <v>0</v>
      </c>
      <c r="G498" s="1566">
        <v>0</v>
      </c>
      <c r="H498" s="1566">
        <v>0</v>
      </c>
      <c r="I498" s="1566">
        <v>0</v>
      </c>
      <c r="J498" s="1567">
        <v>0</v>
      </c>
    </row>
    <row r="499" spans="1:10" s="236" customFormat="1" ht="14.4" outlineLevel="2" x14ac:dyDescent="0.55000000000000004">
      <c r="A499" s="263"/>
      <c r="B499" s="313" t="s">
        <v>470</v>
      </c>
      <c r="C499" s="313" t="s">
        <v>1614</v>
      </c>
      <c r="D499" s="1568">
        <v>0</v>
      </c>
      <c r="E499" s="1571">
        <v>0</v>
      </c>
      <c r="F499" s="1571">
        <v>0</v>
      </c>
      <c r="G499" s="1566">
        <v>0</v>
      </c>
      <c r="H499" s="1566">
        <v>0</v>
      </c>
      <c r="I499" s="1566">
        <v>0</v>
      </c>
      <c r="J499" s="1567">
        <v>0</v>
      </c>
    </row>
    <row r="500" spans="1:10" s="236" customFormat="1" ht="14.4" outlineLevel="2" x14ac:dyDescent="0.55000000000000004">
      <c r="A500" s="263"/>
      <c r="B500" s="313" t="s">
        <v>470</v>
      </c>
      <c r="C500" s="313" t="s">
        <v>1615</v>
      </c>
      <c r="D500" s="1568">
        <v>0</v>
      </c>
      <c r="E500" s="1571">
        <v>0</v>
      </c>
      <c r="F500" s="1571">
        <v>0</v>
      </c>
      <c r="G500" s="1566">
        <v>0</v>
      </c>
      <c r="H500" s="1566">
        <v>0</v>
      </c>
      <c r="I500" s="1566">
        <v>0</v>
      </c>
      <c r="J500" s="1567">
        <v>0</v>
      </c>
    </row>
    <row r="501" spans="1:10" s="236" customFormat="1" ht="14.4" outlineLevel="2" x14ac:dyDescent="0.55000000000000004">
      <c r="A501" s="263"/>
      <c r="B501" s="313" t="s">
        <v>470</v>
      </c>
      <c r="C501" s="313" t="s">
        <v>1616</v>
      </c>
      <c r="D501" s="1568">
        <v>0</v>
      </c>
      <c r="E501" s="1571">
        <v>0</v>
      </c>
      <c r="F501" s="1571">
        <v>0</v>
      </c>
      <c r="G501" s="1566">
        <v>0</v>
      </c>
      <c r="H501" s="1566">
        <v>0</v>
      </c>
      <c r="I501" s="1566">
        <v>0</v>
      </c>
      <c r="J501" s="1567">
        <v>0</v>
      </c>
    </row>
    <row r="502" spans="1:10" s="236" customFormat="1" ht="14.4" outlineLevel="2" x14ac:dyDescent="0.55000000000000004">
      <c r="A502" s="263"/>
      <c r="B502" s="313" t="s">
        <v>470</v>
      </c>
      <c r="C502" s="313" t="s">
        <v>1746</v>
      </c>
      <c r="D502" s="1568">
        <v>7</v>
      </c>
      <c r="E502" s="1571">
        <v>7</v>
      </c>
      <c r="F502" s="1571">
        <v>7</v>
      </c>
      <c r="G502" s="1566">
        <v>7</v>
      </c>
      <c r="H502" s="1566">
        <v>7</v>
      </c>
      <c r="I502" s="1566">
        <v>7</v>
      </c>
      <c r="J502" s="1567">
        <v>7</v>
      </c>
    </row>
    <row r="503" spans="1:10" s="236" customFormat="1" ht="15.6" outlineLevel="2" x14ac:dyDescent="0.55000000000000004">
      <c r="A503" s="263"/>
      <c r="B503" s="313" t="s">
        <v>470</v>
      </c>
      <c r="C503" s="313" t="s">
        <v>470</v>
      </c>
      <c r="D503" s="290">
        <v>0</v>
      </c>
      <c r="E503" s="315">
        <v>0</v>
      </c>
      <c r="F503" s="315">
        <v>0</v>
      </c>
      <c r="G503" s="257">
        <v>0</v>
      </c>
      <c r="H503" s="257">
        <v>0</v>
      </c>
      <c r="I503" s="257">
        <v>0</v>
      </c>
      <c r="J503" s="258">
        <v>0</v>
      </c>
    </row>
    <row r="504" spans="1:10" s="236" customFormat="1" ht="15.6" outlineLevel="2" x14ac:dyDescent="0.55000000000000004">
      <c r="A504" s="263"/>
      <c r="B504" s="313" t="s">
        <v>470</v>
      </c>
      <c r="C504" s="313" t="s">
        <v>470</v>
      </c>
      <c r="D504" s="290">
        <v>0</v>
      </c>
      <c r="E504" s="315">
        <v>0</v>
      </c>
      <c r="F504" s="315">
        <v>0</v>
      </c>
      <c r="G504" s="257">
        <v>0</v>
      </c>
      <c r="H504" s="257">
        <v>0</v>
      </c>
      <c r="I504" s="257">
        <v>0</v>
      </c>
      <c r="J504" s="258">
        <v>0</v>
      </c>
    </row>
    <row r="505" spans="1:10" s="236" customFormat="1" ht="15.6" outlineLevel="2" x14ac:dyDescent="0.55000000000000004">
      <c r="A505" s="263"/>
      <c r="B505" s="313" t="s">
        <v>470</v>
      </c>
      <c r="C505" s="313" t="s">
        <v>470</v>
      </c>
      <c r="D505" s="290">
        <v>0</v>
      </c>
      <c r="E505" s="315">
        <v>0</v>
      </c>
      <c r="F505" s="315">
        <v>0</v>
      </c>
      <c r="G505" s="257">
        <v>0</v>
      </c>
      <c r="H505" s="257">
        <v>0</v>
      </c>
      <c r="I505" s="257">
        <v>0</v>
      </c>
      <c r="J505" s="258">
        <v>0</v>
      </c>
    </row>
    <row r="506" spans="1:10" s="236" customFormat="1" ht="15.6" outlineLevel="2" x14ac:dyDescent="0.55000000000000004">
      <c r="A506" s="263"/>
      <c r="B506" s="313" t="s">
        <v>470</v>
      </c>
      <c r="C506" s="313" t="s">
        <v>470</v>
      </c>
      <c r="D506" s="290">
        <v>0</v>
      </c>
      <c r="E506" s="315">
        <v>0</v>
      </c>
      <c r="F506" s="315">
        <v>0</v>
      </c>
      <c r="G506" s="257">
        <v>0</v>
      </c>
      <c r="H506" s="257">
        <v>0</v>
      </c>
      <c r="I506" s="257">
        <v>0</v>
      </c>
      <c r="J506" s="258">
        <v>0</v>
      </c>
    </row>
    <row r="507" spans="1:10" s="236" customFormat="1" ht="15.6" outlineLevel="2" x14ac:dyDescent="0.55000000000000004">
      <c r="A507" s="263"/>
      <c r="B507" s="313" t="s">
        <v>470</v>
      </c>
      <c r="C507" s="313" t="s">
        <v>470</v>
      </c>
      <c r="D507" s="290">
        <v>0</v>
      </c>
      <c r="E507" s="315">
        <v>0</v>
      </c>
      <c r="F507" s="315">
        <v>0</v>
      </c>
      <c r="G507" s="257">
        <v>0</v>
      </c>
      <c r="H507" s="257">
        <v>0</v>
      </c>
      <c r="I507" s="257">
        <v>0</v>
      </c>
      <c r="J507" s="258">
        <v>0</v>
      </c>
    </row>
    <row r="508" spans="1:10" s="236" customFormat="1" ht="15.6" outlineLevel="2" x14ac:dyDescent="0.55000000000000004">
      <c r="A508" s="263"/>
      <c r="B508" s="313" t="s">
        <v>470</v>
      </c>
      <c r="C508" s="313" t="s">
        <v>470</v>
      </c>
      <c r="D508" s="290">
        <v>0</v>
      </c>
      <c r="E508" s="315">
        <v>0</v>
      </c>
      <c r="F508" s="315">
        <v>0</v>
      </c>
      <c r="G508" s="257">
        <v>0</v>
      </c>
      <c r="H508" s="257">
        <v>0</v>
      </c>
      <c r="I508" s="257">
        <v>0</v>
      </c>
      <c r="J508" s="258">
        <v>0</v>
      </c>
    </row>
    <row r="509" spans="1:10" s="236" customFormat="1" ht="15.6" outlineLevel="2" x14ac:dyDescent="0.55000000000000004">
      <c r="A509" s="263"/>
      <c r="B509" s="313" t="s">
        <v>470</v>
      </c>
      <c r="C509" s="313" t="s">
        <v>470</v>
      </c>
      <c r="D509" s="290">
        <v>0</v>
      </c>
      <c r="E509" s="315">
        <v>0</v>
      </c>
      <c r="F509" s="315">
        <v>0</v>
      </c>
      <c r="G509" s="257">
        <v>0</v>
      </c>
      <c r="H509" s="257">
        <v>0</v>
      </c>
      <c r="I509" s="257">
        <v>0</v>
      </c>
      <c r="J509" s="258">
        <v>0</v>
      </c>
    </row>
    <row r="510" spans="1:10" s="236" customFormat="1" ht="15.6" outlineLevel="2" x14ac:dyDescent="0.55000000000000004">
      <c r="A510" s="263"/>
      <c r="B510" s="313" t="s">
        <v>470</v>
      </c>
      <c r="C510" s="313" t="s">
        <v>470</v>
      </c>
      <c r="D510" s="290">
        <v>0</v>
      </c>
      <c r="E510" s="315">
        <v>0</v>
      </c>
      <c r="F510" s="315">
        <v>0</v>
      </c>
      <c r="G510" s="257">
        <v>0</v>
      </c>
      <c r="H510" s="257">
        <v>0</v>
      </c>
      <c r="I510" s="257">
        <v>0</v>
      </c>
      <c r="J510" s="258">
        <v>0</v>
      </c>
    </row>
    <row r="511" spans="1:10" s="236" customFormat="1" ht="15.6" outlineLevel="2" x14ac:dyDescent="0.55000000000000004">
      <c r="A511" s="263"/>
      <c r="B511" s="313" t="s">
        <v>470</v>
      </c>
      <c r="C511" s="313" t="s">
        <v>470</v>
      </c>
      <c r="D511" s="290">
        <v>0</v>
      </c>
      <c r="E511" s="315">
        <v>0</v>
      </c>
      <c r="F511" s="315">
        <v>0</v>
      </c>
      <c r="G511" s="257">
        <v>0</v>
      </c>
      <c r="H511" s="257">
        <v>0</v>
      </c>
      <c r="I511" s="257">
        <v>0</v>
      </c>
      <c r="J511" s="258">
        <v>0</v>
      </c>
    </row>
    <row r="512" spans="1:10" s="236" customFormat="1" ht="15.6" outlineLevel="2" x14ac:dyDescent="0.55000000000000004">
      <c r="A512" s="263"/>
      <c r="B512" s="313" t="s">
        <v>470</v>
      </c>
      <c r="C512" s="313" t="s">
        <v>470</v>
      </c>
      <c r="D512" s="290">
        <v>0</v>
      </c>
      <c r="E512" s="315">
        <v>0</v>
      </c>
      <c r="F512" s="315">
        <v>0</v>
      </c>
      <c r="G512" s="257">
        <v>0</v>
      </c>
      <c r="H512" s="257">
        <v>0</v>
      </c>
      <c r="I512" s="257">
        <v>0</v>
      </c>
      <c r="J512" s="258">
        <v>0</v>
      </c>
    </row>
    <row r="513" spans="1:10" s="236" customFormat="1" ht="15.6" outlineLevel="2" x14ac:dyDescent="0.55000000000000004">
      <c r="A513" s="263"/>
      <c r="B513" s="313" t="s">
        <v>470</v>
      </c>
      <c r="C513" s="313" t="s">
        <v>470</v>
      </c>
      <c r="D513" s="290">
        <v>0</v>
      </c>
      <c r="E513" s="315">
        <v>0</v>
      </c>
      <c r="F513" s="315">
        <v>0</v>
      </c>
      <c r="G513" s="257">
        <v>0</v>
      </c>
      <c r="H513" s="257">
        <v>0</v>
      </c>
      <c r="I513" s="257">
        <v>0</v>
      </c>
      <c r="J513" s="258">
        <v>0</v>
      </c>
    </row>
    <row r="514" spans="1:10" s="236" customFormat="1" ht="15.6" outlineLevel="2" x14ac:dyDescent="0.55000000000000004">
      <c r="A514" s="263"/>
      <c r="B514" s="313" t="s">
        <v>470</v>
      </c>
      <c r="C514" s="313" t="s">
        <v>470</v>
      </c>
      <c r="D514" s="290">
        <v>0</v>
      </c>
      <c r="E514" s="315">
        <v>0</v>
      </c>
      <c r="F514" s="315">
        <v>0</v>
      </c>
      <c r="G514" s="257">
        <v>0</v>
      </c>
      <c r="H514" s="257">
        <v>0</v>
      </c>
      <c r="I514" s="257">
        <v>0</v>
      </c>
      <c r="J514" s="258">
        <v>0</v>
      </c>
    </row>
    <row r="515" spans="1:10" s="236" customFormat="1" ht="15.6" outlineLevel="2" x14ac:dyDescent="0.55000000000000004">
      <c r="A515" s="263"/>
      <c r="B515" s="313" t="s">
        <v>470</v>
      </c>
      <c r="C515" s="313" t="s">
        <v>470</v>
      </c>
      <c r="D515" s="290">
        <v>0</v>
      </c>
      <c r="E515" s="315">
        <v>0</v>
      </c>
      <c r="F515" s="315">
        <v>0</v>
      </c>
      <c r="G515" s="257">
        <v>0</v>
      </c>
      <c r="H515" s="257">
        <v>0</v>
      </c>
      <c r="I515" s="257">
        <v>0</v>
      </c>
      <c r="J515" s="258">
        <v>0</v>
      </c>
    </row>
    <row r="516" spans="1:10" s="236" customFormat="1" ht="15.6" outlineLevel="2" x14ac:dyDescent="0.55000000000000004">
      <c r="A516" s="263"/>
      <c r="B516" s="313" t="s">
        <v>470</v>
      </c>
      <c r="C516" s="313" t="s">
        <v>470</v>
      </c>
      <c r="D516" s="290">
        <v>0</v>
      </c>
      <c r="E516" s="315">
        <v>0</v>
      </c>
      <c r="F516" s="315">
        <v>0</v>
      </c>
      <c r="G516" s="257">
        <v>0</v>
      </c>
      <c r="H516" s="257">
        <v>0</v>
      </c>
      <c r="I516" s="257">
        <v>0</v>
      </c>
      <c r="J516" s="258">
        <v>0</v>
      </c>
    </row>
    <row r="517" spans="1:10" s="236" customFormat="1" ht="15.6" outlineLevel="2" x14ac:dyDescent="0.55000000000000004">
      <c r="A517" s="263"/>
      <c r="B517" s="313" t="s">
        <v>470</v>
      </c>
      <c r="C517" s="313" t="s">
        <v>470</v>
      </c>
      <c r="D517" s="290">
        <v>0</v>
      </c>
      <c r="E517" s="315">
        <v>0</v>
      </c>
      <c r="F517" s="315">
        <v>0</v>
      </c>
      <c r="G517" s="257">
        <v>0</v>
      </c>
      <c r="H517" s="257">
        <v>0</v>
      </c>
      <c r="I517" s="257">
        <v>0</v>
      </c>
      <c r="J517" s="258">
        <v>0</v>
      </c>
    </row>
    <row r="518" spans="1:10" s="236" customFormat="1" ht="15.6" outlineLevel="2" x14ac:dyDescent="0.55000000000000004">
      <c r="A518" s="263"/>
      <c r="B518" s="313" t="s">
        <v>470</v>
      </c>
      <c r="C518" s="313" t="s">
        <v>470</v>
      </c>
      <c r="D518" s="290">
        <v>0</v>
      </c>
      <c r="E518" s="315">
        <v>0</v>
      </c>
      <c r="F518" s="315">
        <v>0</v>
      </c>
      <c r="G518" s="257">
        <v>0</v>
      </c>
      <c r="H518" s="257">
        <v>0</v>
      </c>
      <c r="I518" s="257">
        <v>0</v>
      </c>
      <c r="J518" s="258">
        <v>0</v>
      </c>
    </row>
    <row r="519" spans="1:10" s="236" customFormat="1" ht="15.6" outlineLevel="2" x14ac:dyDescent="0.55000000000000004">
      <c r="A519" s="263"/>
      <c r="B519" s="313" t="s">
        <v>470</v>
      </c>
      <c r="C519" s="313" t="s">
        <v>470</v>
      </c>
      <c r="D519" s="290">
        <v>0</v>
      </c>
      <c r="E519" s="315">
        <v>0</v>
      </c>
      <c r="F519" s="315">
        <v>0</v>
      </c>
      <c r="G519" s="257">
        <v>0</v>
      </c>
      <c r="H519" s="257">
        <v>0</v>
      </c>
      <c r="I519" s="257">
        <v>0</v>
      </c>
      <c r="J519" s="258">
        <v>0</v>
      </c>
    </row>
    <row r="520" spans="1:10" s="236" customFormat="1" ht="15.6" outlineLevel="2" x14ac:dyDescent="0.55000000000000004">
      <c r="A520" s="263"/>
      <c r="B520" s="313" t="s">
        <v>470</v>
      </c>
      <c r="C520" s="313" t="s">
        <v>470</v>
      </c>
      <c r="D520" s="290">
        <v>0</v>
      </c>
      <c r="E520" s="315">
        <v>0</v>
      </c>
      <c r="F520" s="315">
        <v>0</v>
      </c>
      <c r="G520" s="257">
        <v>0</v>
      </c>
      <c r="H520" s="257">
        <v>0</v>
      </c>
      <c r="I520" s="257">
        <v>0</v>
      </c>
      <c r="J520" s="258">
        <v>0</v>
      </c>
    </row>
    <row r="521" spans="1:10" s="236" customFormat="1" ht="15.6" outlineLevel="2" x14ac:dyDescent="0.55000000000000004">
      <c r="A521" s="263"/>
      <c r="B521" s="313" t="s">
        <v>470</v>
      </c>
      <c r="C521" s="313" t="s">
        <v>470</v>
      </c>
      <c r="D521" s="290">
        <v>0</v>
      </c>
      <c r="E521" s="315">
        <v>0</v>
      </c>
      <c r="F521" s="315">
        <v>0</v>
      </c>
      <c r="G521" s="257">
        <v>0</v>
      </c>
      <c r="H521" s="257">
        <v>0</v>
      </c>
      <c r="I521" s="257">
        <v>0</v>
      </c>
      <c r="J521" s="258">
        <v>0</v>
      </c>
    </row>
    <row r="522" spans="1:10" s="236" customFormat="1" ht="15.6" outlineLevel="2" x14ac:dyDescent="0.55000000000000004">
      <c r="A522" s="263"/>
      <c r="B522" s="313" t="s">
        <v>470</v>
      </c>
      <c r="C522" s="313" t="s">
        <v>470</v>
      </c>
      <c r="D522" s="290">
        <v>0</v>
      </c>
      <c r="E522" s="315">
        <v>0</v>
      </c>
      <c r="F522" s="315">
        <v>0</v>
      </c>
      <c r="G522" s="257">
        <v>0</v>
      </c>
      <c r="H522" s="257">
        <v>0</v>
      </c>
      <c r="I522" s="257">
        <v>0</v>
      </c>
      <c r="J522" s="258">
        <v>0</v>
      </c>
    </row>
    <row r="523" spans="1:10" s="236" customFormat="1" ht="15.6" outlineLevel="2" x14ac:dyDescent="0.55000000000000004">
      <c r="A523" s="263"/>
      <c r="B523" s="313" t="s">
        <v>470</v>
      </c>
      <c r="C523" s="313" t="s">
        <v>470</v>
      </c>
      <c r="D523" s="290">
        <v>0</v>
      </c>
      <c r="E523" s="315">
        <v>0</v>
      </c>
      <c r="F523" s="315">
        <v>0</v>
      </c>
      <c r="G523" s="257">
        <v>0</v>
      </c>
      <c r="H523" s="257">
        <v>0</v>
      </c>
      <c r="I523" s="257">
        <v>0</v>
      </c>
      <c r="J523" s="258">
        <v>0</v>
      </c>
    </row>
    <row r="524" spans="1:10" s="236" customFormat="1" ht="15.6" outlineLevel="2" x14ac:dyDescent="0.55000000000000004">
      <c r="A524" s="263"/>
      <c r="B524" s="313" t="s">
        <v>470</v>
      </c>
      <c r="C524" s="313" t="s">
        <v>470</v>
      </c>
      <c r="D524" s="290">
        <v>0</v>
      </c>
      <c r="E524" s="315">
        <v>0</v>
      </c>
      <c r="F524" s="315">
        <v>0</v>
      </c>
      <c r="G524" s="257">
        <v>0</v>
      </c>
      <c r="H524" s="257">
        <v>0</v>
      </c>
      <c r="I524" s="257">
        <v>0</v>
      </c>
      <c r="J524" s="258">
        <v>0</v>
      </c>
    </row>
    <row r="525" spans="1:10" s="236" customFormat="1" ht="15.6" outlineLevel="2" x14ac:dyDescent="0.55000000000000004">
      <c r="A525" s="263"/>
      <c r="B525" s="313" t="s">
        <v>470</v>
      </c>
      <c r="C525" s="313" t="s">
        <v>470</v>
      </c>
      <c r="D525" s="290">
        <v>0</v>
      </c>
      <c r="E525" s="315">
        <v>0</v>
      </c>
      <c r="F525" s="315">
        <v>0</v>
      </c>
      <c r="G525" s="257">
        <v>0</v>
      </c>
      <c r="H525" s="257">
        <v>0</v>
      </c>
      <c r="I525" s="257">
        <v>0</v>
      </c>
      <c r="J525" s="258">
        <v>0</v>
      </c>
    </row>
    <row r="526" spans="1:10" s="236" customFormat="1" ht="15.6" outlineLevel="2" x14ac:dyDescent="0.55000000000000004">
      <c r="A526" s="263"/>
      <c r="B526" s="313" t="s">
        <v>470</v>
      </c>
      <c r="C526" s="313" t="s">
        <v>470</v>
      </c>
      <c r="D526" s="290">
        <v>0</v>
      </c>
      <c r="E526" s="315">
        <v>0</v>
      </c>
      <c r="F526" s="315">
        <v>0</v>
      </c>
      <c r="G526" s="257">
        <v>0</v>
      </c>
      <c r="H526" s="257">
        <v>0</v>
      </c>
      <c r="I526" s="257">
        <v>0</v>
      </c>
      <c r="J526" s="258">
        <v>0</v>
      </c>
    </row>
    <row r="527" spans="1:10" s="236" customFormat="1" ht="15.9" outlineLevel="2" thickBot="1" x14ac:dyDescent="0.6">
      <c r="A527" s="263"/>
      <c r="B527" s="314" t="s">
        <v>470</v>
      </c>
      <c r="C527" s="314" t="s">
        <v>470</v>
      </c>
      <c r="D527" s="304">
        <v>0</v>
      </c>
      <c r="E527" s="316">
        <v>0</v>
      </c>
      <c r="F527" s="316">
        <v>0</v>
      </c>
      <c r="G527" s="307">
        <v>0</v>
      </c>
      <c r="H527" s="307">
        <v>0</v>
      </c>
      <c r="I527" s="307">
        <v>0</v>
      </c>
      <c r="J527" s="308">
        <v>0</v>
      </c>
    </row>
    <row r="528" spans="1:10" s="236" customFormat="1" ht="12.3" outlineLevel="1" x14ac:dyDescent="0.35">
      <c r="A528" s="70">
        <f>IF(SUM($C528:$I528)&gt;0,1,0)</f>
        <v>0</v>
      </c>
      <c r="B528" s="15" t="s">
        <v>139</v>
      </c>
      <c r="C528" s="70"/>
      <c r="D528" s="70">
        <v>0</v>
      </c>
      <c r="E528" s="70">
        <v>0</v>
      </c>
      <c r="F528" s="70">
        <v>0</v>
      </c>
      <c r="G528" s="70">
        <v>0</v>
      </c>
      <c r="H528" s="70">
        <v>0</v>
      </c>
      <c r="I528" s="70">
        <v>0</v>
      </c>
      <c r="J528" s="70">
        <v>0</v>
      </c>
    </row>
    <row r="529" spans="1:1" s="236" customFormat="1" ht="14.4" x14ac:dyDescent="0.55000000000000004">
      <c r="A529" s="263"/>
    </row>
    <row r="530" spans="1:1" s="236" customFormat="1" ht="14.4" x14ac:dyDescent="0.55000000000000004">
      <c r="A530" s="263"/>
    </row>
    <row r="531" spans="1:1" s="236" customFormat="1" ht="14.4" x14ac:dyDescent="0.55000000000000004">
      <c r="A531" s="263"/>
    </row>
  </sheetData>
  <mergeCells count="33">
    <mergeCell ref="D184:J184"/>
    <mergeCell ref="D10:J10"/>
    <mergeCell ref="B12:B36"/>
    <mergeCell ref="B37:B43"/>
    <mergeCell ref="B44:B49"/>
    <mergeCell ref="B50:B58"/>
    <mergeCell ref="B59:B66"/>
    <mergeCell ref="B67:B82"/>
    <mergeCell ref="B83:B111"/>
    <mergeCell ref="B112:B125"/>
    <mergeCell ref="B126:B130"/>
    <mergeCell ref="B131:B138"/>
    <mergeCell ref="B241:B256"/>
    <mergeCell ref="B257:B285"/>
    <mergeCell ref="B286:B299"/>
    <mergeCell ref="B300:B304"/>
    <mergeCell ref="B305:B312"/>
    <mergeCell ref="B186:B210"/>
    <mergeCell ref="B211:B217"/>
    <mergeCell ref="B218:B223"/>
    <mergeCell ref="B224:B232"/>
    <mergeCell ref="B233:B240"/>
    <mergeCell ref="D358:J358"/>
    <mergeCell ref="B460:B473"/>
    <mergeCell ref="B474:B478"/>
    <mergeCell ref="B479:B486"/>
    <mergeCell ref="B385:B391"/>
    <mergeCell ref="B392:B397"/>
    <mergeCell ref="B398:B406"/>
    <mergeCell ref="B407:B414"/>
    <mergeCell ref="B415:B430"/>
    <mergeCell ref="B431:B459"/>
    <mergeCell ref="B360:B384"/>
  </mergeCells>
  <conditionalFormatting sqref="H12:H35 H225:H231 H399:H405 H45:H48 H37:H41 H51:H57 H60:H65 H68:H81 H84:H110 H113:H124 H127:H129 H132:H137 H155:H179 H234:H239 H242:H255 H258:H284 H287:H298 H301:H303 H306:H311 H314:H353 H408:H413 H416:H429 H432:H458 H461:H472 H475:H477 H480:H485 H488:H527">
    <cfRule type="expression" dxfId="855" priority="198">
      <formula>(dms_FRCPlength_Num)&lt;3</formula>
    </cfRule>
  </conditionalFormatting>
  <conditionalFormatting sqref="I12:I35 I225:I231 I399:I405 I45:I48 I37:I41 I51:I57 I60:I65 I68:I81 I84:I110 I113:I124 I127:I129 I132:I137 I155:I179 I234:I239 I242:I255 I258:I284 I287:I298 I301:I303 I306:I311 I314:I353 I408:I413 I416:I429 I432:I458 I461:I472 I475:I477 I480:I485 I488:I527">
    <cfRule type="expression" dxfId="854" priority="197">
      <formula>(dms_FRCPlength_Num)&lt;4</formula>
    </cfRule>
  </conditionalFormatting>
  <conditionalFormatting sqref="J12:J35 J225:J231 J399:J405 J45:J48 J37:J41 J51:J57 J60:J65 J68:J81 J84:J110 J113:J124 J127:J129 J132:J137 J155:J179 J234:J239 J242:J255 J258:J284 J287:J298 J301:J303 J306:J311 J314:J353 J408:J413 J416:J429 J432:J458 J461:J472 J475:J477 J480:J485 J488:J527">
    <cfRule type="expression" dxfId="853" priority="196">
      <formula>(dms_FRCPlength_Num)&lt;5</formula>
    </cfRule>
  </conditionalFormatting>
  <conditionalFormatting sqref="H36">
    <cfRule type="expression" dxfId="852" priority="195">
      <formula>(dms_FRCPlength_Num)&lt;3</formula>
    </cfRule>
  </conditionalFormatting>
  <conditionalFormatting sqref="I36">
    <cfRule type="expression" dxfId="851" priority="194">
      <formula>(dms_FRCPlength_Num)&lt;4</formula>
    </cfRule>
  </conditionalFormatting>
  <conditionalFormatting sqref="J36">
    <cfRule type="expression" dxfId="850" priority="193">
      <formula>(dms_FRCPlength_Num)&lt;5</formula>
    </cfRule>
  </conditionalFormatting>
  <conditionalFormatting sqref="H186:H209 H219:H222 H212:H215">
    <cfRule type="expression" dxfId="849" priority="192">
      <formula>(dms_FRCPlength_Num)&lt;3</formula>
    </cfRule>
  </conditionalFormatting>
  <conditionalFormatting sqref="I186:I209 I219:I222 I212:I215">
    <cfRule type="expression" dxfId="848" priority="191">
      <formula>(dms_FRCPlength_Num)&lt;4</formula>
    </cfRule>
  </conditionalFormatting>
  <conditionalFormatting sqref="J186:J209 J219:J222 J212:J215">
    <cfRule type="expression" dxfId="847" priority="190">
      <formula>(dms_FRCPlength_Num)&lt;5</formula>
    </cfRule>
  </conditionalFormatting>
  <conditionalFormatting sqref="H360:H383 H393:H396 H386:H390">
    <cfRule type="expression" dxfId="846" priority="189">
      <formula>(dms_FRCPlength_Num)&lt;3</formula>
    </cfRule>
  </conditionalFormatting>
  <conditionalFormatting sqref="I360:I383 I393:I396 I386:I390">
    <cfRule type="expression" dxfId="845" priority="188">
      <formula>(dms_FRCPlength_Num)&lt;4</formula>
    </cfRule>
  </conditionalFormatting>
  <conditionalFormatting sqref="J360:J383 J393:J396 J386:J390">
    <cfRule type="expression" dxfId="844" priority="187">
      <formula>(dms_FRCPlength_Num)&lt;5</formula>
    </cfRule>
  </conditionalFormatting>
  <conditionalFormatting sqref="H66">
    <cfRule type="expression" dxfId="843" priority="180">
      <formula>(dms_FRCPlength_Num)&lt;3</formula>
    </cfRule>
  </conditionalFormatting>
  <conditionalFormatting sqref="I66">
    <cfRule type="expression" dxfId="842" priority="179">
      <formula>(dms_FRCPlength_Num)&lt;4</formula>
    </cfRule>
  </conditionalFormatting>
  <conditionalFormatting sqref="J66">
    <cfRule type="expression" dxfId="841" priority="178">
      <formula>(dms_FRCPlength_Num)&lt;5</formula>
    </cfRule>
  </conditionalFormatting>
  <conditionalFormatting sqref="H49">
    <cfRule type="expression" dxfId="840" priority="186">
      <formula>(dms_FRCPlength_Num)&lt;3</formula>
    </cfRule>
  </conditionalFormatting>
  <conditionalFormatting sqref="I49">
    <cfRule type="expression" dxfId="839" priority="185">
      <formula>(dms_FRCPlength_Num)&lt;4</formula>
    </cfRule>
  </conditionalFormatting>
  <conditionalFormatting sqref="J49">
    <cfRule type="expression" dxfId="838" priority="184">
      <formula>(dms_FRCPlength_Num)&lt;5</formula>
    </cfRule>
  </conditionalFormatting>
  <conditionalFormatting sqref="H58">
    <cfRule type="expression" dxfId="837" priority="183">
      <formula>(dms_FRCPlength_Num)&lt;3</formula>
    </cfRule>
  </conditionalFormatting>
  <conditionalFormatting sqref="I58">
    <cfRule type="expression" dxfId="836" priority="182">
      <formula>(dms_FRCPlength_Num)&lt;4</formula>
    </cfRule>
  </conditionalFormatting>
  <conditionalFormatting sqref="J58">
    <cfRule type="expression" dxfId="835" priority="181">
      <formula>(dms_FRCPlength_Num)&lt;5</formula>
    </cfRule>
  </conditionalFormatting>
  <conditionalFormatting sqref="H82">
    <cfRule type="expression" dxfId="834" priority="177">
      <formula>(dms_FRCPlength_Num)&lt;3</formula>
    </cfRule>
  </conditionalFormatting>
  <conditionalFormatting sqref="I82">
    <cfRule type="expression" dxfId="833" priority="176">
      <formula>(dms_FRCPlength_Num)&lt;4</formula>
    </cfRule>
  </conditionalFormatting>
  <conditionalFormatting sqref="J82">
    <cfRule type="expression" dxfId="832" priority="175">
      <formula>(dms_FRCPlength_Num)&lt;5</formula>
    </cfRule>
  </conditionalFormatting>
  <conditionalFormatting sqref="H111">
    <cfRule type="expression" dxfId="831" priority="174">
      <formula>(dms_FRCPlength_Num)&lt;3</formula>
    </cfRule>
  </conditionalFormatting>
  <conditionalFormatting sqref="I111">
    <cfRule type="expression" dxfId="830" priority="173">
      <formula>(dms_FRCPlength_Num)&lt;4</formula>
    </cfRule>
  </conditionalFormatting>
  <conditionalFormatting sqref="J111">
    <cfRule type="expression" dxfId="829" priority="172">
      <formula>(dms_FRCPlength_Num)&lt;5</formula>
    </cfRule>
  </conditionalFormatting>
  <conditionalFormatting sqref="H125">
    <cfRule type="expression" dxfId="828" priority="171">
      <formula>(dms_FRCPlength_Num)&lt;3</formula>
    </cfRule>
  </conditionalFormatting>
  <conditionalFormatting sqref="I125">
    <cfRule type="expression" dxfId="827" priority="170">
      <formula>(dms_FRCPlength_Num)&lt;4</formula>
    </cfRule>
  </conditionalFormatting>
  <conditionalFormatting sqref="J125">
    <cfRule type="expression" dxfId="826" priority="169">
      <formula>(dms_FRCPlength_Num)&lt;5</formula>
    </cfRule>
  </conditionalFormatting>
  <conditionalFormatting sqref="H130">
    <cfRule type="expression" dxfId="825" priority="168">
      <formula>(dms_FRCPlength_Num)&lt;3</formula>
    </cfRule>
  </conditionalFormatting>
  <conditionalFormatting sqref="I130">
    <cfRule type="expression" dxfId="824" priority="167">
      <formula>(dms_FRCPlength_Num)&lt;4</formula>
    </cfRule>
  </conditionalFormatting>
  <conditionalFormatting sqref="J130">
    <cfRule type="expression" dxfId="823" priority="166">
      <formula>(dms_FRCPlength_Num)&lt;5</formula>
    </cfRule>
  </conditionalFormatting>
  <conditionalFormatting sqref="H138">
    <cfRule type="expression" dxfId="822" priority="165">
      <formula>(dms_FRCPlength_Num)&lt;3</formula>
    </cfRule>
  </conditionalFormatting>
  <conditionalFormatting sqref="I138">
    <cfRule type="expression" dxfId="821" priority="164">
      <formula>(dms_FRCPlength_Num)&lt;4</formula>
    </cfRule>
  </conditionalFormatting>
  <conditionalFormatting sqref="J138">
    <cfRule type="expression" dxfId="820" priority="163">
      <formula>(dms_FRCPlength_Num)&lt;5</formula>
    </cfRule>
  </conditionalFormatting>
  <conditionalFormatting sqref="H210">
    <cfRule type="expression" dxfId="819" priority="162">
      <formula>(dms_FRCPlength_Num)&lt;3</formula>
    </cfRule>
  </conditionalFormatting>
  <conditionalFormatting sqref="I210">
    <cfRule type="expression" dxfId="818" priority="161">
      <formula>(dms_FRCPlength_Num)&lt;4</formula>
    </cfRule>
  </conditionalFormatting>
  <conditionalFormatting sqref="J210">
    <cfRule type="expression" dxfId="817" priority="160">
      <formula>(dms_FRCPlength_Num)&lt;5</formula>
    </cfRule>
  </conditionalFormatting>
  <conditionalFormatting sqref="H217">
    <cfRule type="expression" dxfId="816" priority="159">
      <formula>(dms_FRCPlength_Num)&lt;3</formula>
    </cfRule>
  </conditionalFormatting>
  <conditionalFormatting sqref="I217">
    <cfRule type="expression" dxfId="815" priority="158">
      <formula>(dms_FRCPlength_Num)&lt;4</formula>
    </cfRule>
  </conditionalFormatting>
  <conditionalFormatting sqref="J217">
    <cfRule type="expression" dxfId="814" priority="157">
      <formula>(dms_FRCPlength_Num)&lt;5</formula>
    </cfRule>
  </conditionalFormatting>
  <conditionalFormatting sqref="H223">
    <cfRule type="expression" dxfId="813" priority="156">
      <formula>(dms_FRCPlength_Num)&lt;3</formula>
    </cfRule>
  </conditionalFormatting>
  <conditionalFormatting sqref="I223">
    <cfRule type="expression" dxfId="812" priority="155">
      <formula>(dms_FRCPlength_Num)&lt;4</formula>
    </cfRule>
  </conditionalFormatting>
  <conditionalFormatting sqref="J223">
    <cfRule type="expression" dxfId="811" priority="154">
      <formula>(dms_FRCPlength_Num)&lt;5</formula>
    </cfRule>
  </conditionalFormatting>
  <conditionalFormatting sqref="H232">
    <cfRule type="expression" dxfId="810" priority="153">
      <formula>(dms_FRCPlength_Num)&lt;3</formula>
    </cfRule>
  </conditionalFormatting>
  <conditionalFormatting sqref="I232">
    <cfRule type="expression" dxfId="809" priority="152">
      <formula>(dms_FRCPlength_Num)&lt;4</formula>
    </cfRule>
  </conditionalFormatting>
  <conditionalFormatting sqref="J232">
    <cfRule type="expression" dxfId="808" priority="151">
      <formula>(dms_FRCPlength_Num)&lt;5</formula>
    </cfRule>
  </conditionalFormatting>
  <conditionalFormatting sqref="H240">
    <cfRule type="expression" dxfId="807" priority="150">
      <formula>(dms_FRCPlength_Num)&lt;3</formula>
    </cfRule>
  </conditionalFormatting>
  <conditionalFormatting sqref="I240">
    <cfRule type="expression" dxfId="806" priority="149">
      <formula>(dms_FRCPlength_Num)&lt;4</formula>
    </cfRule>
  </conditionalFormatting>
  <conditionalFormatting sqref="J240">
    <cfRule type="expression" dxfId="805" priority="148">
      <formula>(dms_FRCPlength_Num)&lt;5</formula>
    </cfRule>
  </conditionalFormatting>
  <conditionalFormatting sqref="H256">
    <cfRule type="expression" dxfId="804" priority="147">
      <formula>(dms_FRCPlength_Num)&lt;3</formula>
    </cfRule>
  </conditionalFormatting>
  <conditionalFormatting sqref="I256">
    <cfRule type="expression" dxfId="803" priority="146">
      <formula>(dms_FRCPlength_Num)&lt;4</formula>
    </cfRule>
  </conditionalFormatting>
  <conditionalFormatting sqref="J256">
    <cfRule type="expression" dxfId="802" priority="145">
      <formula>(dms_FRCPlength_Num)&lt;5</formula>
    </cfRule>
  </conditionalFormatting>
  <conditionalFormatting sqref="H285">
    <cfRule type="expression" dxfId="801" priority="144">
      <formula>(dms_FRCPlength_Num)&lt;3</formula>
    </cfRule>
  </conditionalFormatting>
  <conditionalFormatting sqref="I285">
    <cfRule type="expression" dxfId="800" priority="143">
      <formula>(dms_FRCPlength_Num)&lt;4</formula>
    </cfRule>
  </conditionalFormatting>
  <conditionalFormatting sqref="J285">
    <cfRule type="expression" dxfId="799" priority="142">
      <formula>(dms_FRCPlength_Num)&lt;5</formula>
    </cfRule>
  </conditionalFormatting>
  <conditionalFormatting sqref="H299">
    <cfRule type="expression" dxfId="798" priority="141">
      <formula>(dms_FRCPlength_Num)&lt;3</formula>
    </cfRule>
  </conditionalFormatting>
  <conditionalFormatting sqref="I299">
    <cfRule type="expression" dxfId="797" priority="140">
      <formula>(dms_FRCPlength_Num)&lt;4</formula>
    </cfRule>
  </conditionalFormatting>
  <conditionalFormatting sqref="J299">
    <cfRule type="expression" dxfId="796" priority="139">
      <formula>(dms_FRCPlength_Num)&lt;5</formula>
    </cfRule>
  </conditionalFormatting>
  <conditionalFormatting sqref="H304">
    <cfRule type="expression" dxfId="795" priority="138">
      <formula>(dms_FRCPlength_Num)&lt;3</formula>
    </cfRule>
  </conditionalFormatting>
  <conditionalFormatting sqref="I304">
    <cfRule type="expression" dxfId="794" priority="137">
      <formula>(dms_FRCPlength_Num)&lt;4</formula>
    </cfRule>
  </conditionalFormatting>
  <conditionalFormatting sqref="J304">
    <cfRule type="expression" dxfId="793" priority="136">
      <formula>(dms_FRCPlength_Num)&lt;5</formula>
    </cfRule>
  </conditionalFormatting>
  <conditionalFormatting sqref="H312">
    <cfRule type="expression" dxfId="792" priority="135">
      <formula>(dms_FRCPlength_Num)&lt;3</formula>
    </cfRule>
  </conditionalFormatting>
  <conditionalFormatting sqref="I312">
    <cfRule type="expression" dxfId="791" priority="134">
      <formula>(dms_FRCPlength_Num)&lt;4</formula>
    </cfRule>
  </conditionalFormatting>
  <conditionalFormatting sqref="J312">
    <cfRule type="expression" dxfId="790" priority="133">
      <formula>(dms_FRCPlength_Num)&lt;5</formula>
    </cfRule>
  </conditionalFormatting>
  <conditionalFormatting sqref="H384">
    <cfRule type="expression" dxfId="789" priority="132">
      <formula>(dms_FRCPlength_Num)&lt;3</formula>
    </cfRule>
  </conditionalFormatting>
  <conditionalFormatting sqref="I384">
    <cfRule type="expression" dxfId="788" priority="131">
      <formula>(dms_FRCPlength_Num)&lt;4</formula>
    </cfRule>
  </conditionalFormatting>
  <conditionalFormatting sqref="J384">
    <cfRule type="expression" dxfId="787" priority="130">
      <formula>(dms_FRCPlength_Num)&lt;5</formula>
    </cfRule>
  </conditionalFormatting>
  <conditionalFormatting sqref="H391">
    <cfRule type="expression" dxfId="786" priority="129">
      <formula>(dms_FRCPlength_Num)&lt;3</formula>
    </cfRule>
  </conditionalFormatting>
  <conditionalFormatting sqref="I391">
    <cfRule type="expression" dxfId="785" priority="128">
      <formula>(dms_FRCPlength_Num)&lt;4</formula>
    </cfRule>
  </conditionalFormatting>
  <conditionalFormatting sqref="J391">
    <cfRule type="expression" dxfId="784" priority="127">
      <formula>(dms_FRCPlength_Num)&lt;5</formula>
    </cfRule>
  </conditionalFormatting>
  <conditionalFormatting sqref="H397">
    <cfRule type="expression" dxfId="783" priority="126">
      <formula>(dms_FRCPlength_Num)&lt;3</formula>
    </cfRule>
  </conditionalFormatting>
  <conditionalFormatting sqref="I397">
    <cfRule type="expression" dxfId="782" priority="125">
      <formula>(dms_FRCPlength_Num)&lt;4</formula>
    </cfRule>
  </conditionalFormatting>
  <conditionalFormatting sqref="J397">
    <cfRule type="expression" dxfId="781" priority="124">
      <formula>(dms_FRCPlength_Num)&lt;5</formula>
    </cfRule>
  </conditionalFormatting>
  <conditionalFormatting sqref="H406">
    <cfRule type="expression" dxfId="780" priority="123">
      <formula>(dms_FRCPlength_Num)&lt;3</formula>
    </cfRule>
  </conditionalFormatting>
  <conditionalFormatting sqref="I406">
    <cfRule type="expression" dxfId="779" priority="122">
      <formula>(dms_FRCPlength_Num)&lt;4</formula>
    </cfRule>
  </conditionalFormatting>
  <conditionalFormatting sqref="J406">
    <cfRule type="expression" dxfId="778" priority="121">
      <formula>(dms_FRCPlength_Num)&lt;5</formula>
    </cfRule>
  </conditionalFormatting>
  <conditionalFormatting sqref="H414">
    <cfRule type="expression" dxfId="777" priority="120">
      <formula>(dms_FRCPlength_Num)&lt;3</formula>
    </cfRule>
  </conditionalFormatting>
  <conditionalFormatting sqref="I414">
    <cfRule type="expression" dxfId="776" priority="119">
      <formula>(dms_FRCPlength_Num)&lt;4</formula>
    </cfRule>
  </conditionalFormatting>
  <conditionalFormatting sqref="J414">
    <cfRule type="expression" dxfId="775" priority="118">
      <formula>(dms_FRCPlength_Num)&lt;5</formula>
    </cfRule>
  </conditionalFormatting>
  <conditionalFormatting sqref="H430">
    <cfRule type="expression" dxfId="774" priority="117">
      <formula>(dms_FRCPlength_Num)&lt;3</formula>
    </cfRule>
  </conditionalFormatting>
  <conditionalFormatting sqref="I430">
    <cfRule type="expression" dxfId="773" priority="116">
      <formula>(dms_FRCPlength_Num)&lt;4</formula>
    </cfRule>
  </conditionalFormatting>
  <conditionalFormatting sqref="J430">
    <cfRule type="expression" dxfId="772" priority="115">
      <formula>(dms_FRCPlength_Num)&lt;5</formula>
    </cfRule>
  </conditionalFormatting>
  <conditionalFormatting sqref="H459">
    <cfRule type="expression" dxfId="771" priority="114">
      <formula>(dms_FRCPlength_Num)&lt;3</formula>
    </cfRule>
  </conditionalFormatting>
  <conditionalFormatting sqref="I459">
    <cfRule type="expression" dxfId="770" priority="113">
      <formula>(dms_FRCPlength_Num)&lt;4</formula>
    </cfRule>
  </conditionalFormatting>
  <conditionalFormatting sqref="J459">
    <cfRule type="expression" dxfId="769" priority="112">
      <formula>(dms_FRCPlength_Num)&lt;5</formula>
    </cfRule>
  </conditionalFormatting>
  <conditionalFormatting sqref="H473">
    <cfRule type="expression" dxfId="768" priority="111">
      <formula>(dms_FRCPlength_Num)&lt;3</formula>
    </cfRule>
  </conditionalFormatting>
  <conditionalFormatting sqref="I473">
    <cfRule type="expression" dxfId="767" priority="110">
      <formula>(dms_FRCPlength_Num)&lt;4</formula>
    </cfRule>
  </conditionalFormatting>
  <conditionalFormatting sqref="J473">
    <cfRule type="expression" dxfId="766" priority="109">
      <formula>(dms_FRCPlength_Num)&lt;5</formula>
    </cfRule>
  </conditionalFormatting>
  <conditionalFormatting sqref="H478">
    <cfRule type="expression" dxfId="765" priority="108">
      <formula>(dms_FRCPlength_Num)&lt;3</formula>
    </cfRule>
  </conditionalFormatting>
  <conditionalFormatting sqref="I478">
    <cfRule type="expression" dxfId="764" priority="107">
      <formula>(dms_FRCPlength_Num)&lt;4</formula>
    </cfRule>
  </conditionalFormatting>
  <conditionalFormatting sqref="J478">
    <cfRule type="expression" dxfId="763" priority="106">
      <formula>(dms_FRCPlength_Num)&lt;5</formula>
    </cfRule>
  </conditionalFormatting>
  <conditionalFormatting sqref="H486">
    <cfRule type="expression" dxfId="762" priority="105">
      <formula>(dms_FRCPlength_Num)&lt;3</formula>
    </cfRule>
  </conditionalFormatting>
  <conditionalFormatting sqref="I486">
    <cfRule type="expression" dxfId="761" priority="104">
      <formula>(dms_FRCPlength_Num)&lt;4</formula>
    </cfRule>
  </conditionalFormatting>
  <conditionalFormatting sqref="J486">
    <cfRule type="expression" dxfId="760" priority="103">
      <formula>(dms_FRCPlength_Num)&lt;5</formula>
    </cfRule>
  </conditionalFormatting>
  <conditionalFormatting sqref="H44">
    <cfRule type="expression" dxfId="759" priority="102">
      <formula>(dms_FRCPlength_Num)&lt;3</formula>
    </cfRule>
  </conditionalFormatting>
  <conditionalFormatting sqref="I44">
    <cfRule type="expression" dxfId="758" priority="101">
      <formula>(dms_FRCPlength_Num)&lt;4</formula>
    </cfRule>
  </conditionalFormatting>
  <conditionalFormatting sqref="J44">
    <cfRule type="expression" dxfId="757" priority="100">
      <formula>(dms_FRCPlength_Num)&lt;5</formula>
    </cfRule>
  </conditionalFormatting>
  <conditionalFormatting sqref="H50">
    <cfRule type="expression" dxfId="756" priority="99">
      <formula>(dms_FRCPlength_Num)&lt;3</formula>
    </cfRule>
  </conditionalFormatting>
  <conditionalFormatting sqref="I50">
    <cfRule type="expression" dxfId="755" priority="98">
      <formula>(dms_FRCPlength_Num)&lt;4</formula>
    </cfRule>
  </conditionalFormatting>
  <conditionalFormatting sqref="J50">
    <cfRule type="expression" dxfId="754" priority="97">
      <formula>(dms_FRCPlength_Num)&lt;5</formula>
    </cfRule>
  </conditionalFormatting>
  <conditionalFormatting sqref="H59">
    <cfRule type="expression" dxfId="753" priority="96">
      <formula>(dms_FRCPlength_Num)&lt;3</formula>
    </cfRule>
  </conditionalFormatting>
  <conditionalFormatting sqref="I59">
    <cfRule type="expression" dxfId="752" priority="95">
      <formula>(dms_FRCPlength_Num)&lt;4</formula>
    </cfRule>
  </conditionalFormatting>
  <conditionalFormatting sqref="J59">
    <cfRule type="expression" dxfId="751" priority="94">
      <formula>(dms_FRCPlength_Num)&lt;5</formula>
    </cfRule>
  </conditionalFormatting>
  <conditionalFormatting sqref="H67">
    <cfRule type="expression" dxfId="750" priority="93">
      <formula>(dms_FRCPlength_Num)&lt;3</formula>
    </cfRule>
  </conditionalFormatting>
  <conditionalFormatting sqref="I67">
    <cfRule type="expression" dxfId="749" priority="92">
      <formula>(dms_FRCPlength_Num)&lt;4</formula>
    </cfRule>
  </conditionalFormatting>
  <conditionalFormatting sqref="J67">
    <cfRule type="expression" dxfId="748" priority="91">
      <formula>(dms_FRCPlength_Num)&lt;5</formula>
    </cfRule>
  </conditionalFormatting>
  <conditionalFormatting sqref="H83">
    <cfRule type="expression" dxfId="747" priority="90">
      <formula>(dms_FRCPlength_Num)&lt;3</formula>
    </cfRule>
  </conditionalFormatting>
  <conditionalFormatting sqref="I83">
    <cfRule type="expression" dxfId="746" priority="89">
      <formula>(dms_FRCPlength_Num)&lt;4</formula>
    </cfRule>
  </conditionalFormatting>
  <conditionalFormatting sqref="J83">
    <cfRule type="expression" dxfId="745" priority="88">
      <formula>(dms_FRCPlength_Num)&lt;5</formula>
    </cfRule>
  </conditionalFormatting>
  <conditionalFormatting sqref="H112">
    <cfRule type="expression" dxfId="744" priority="87">
      <formula>(dms_FRCPlength_Num)&lt;3</formula>
    </cfRule>
  </conditionalFormatting>
  <conditionalFormatting sqref="I112">
    <cfRule type="expression" dxfId="743" priority="86">
      <formula>(dms_FRCPlength_Num)&lt;4</formula>
    </cfRule>
  </conditionalFormatting>
  <conditionalFormatting sqref="J112">
    <cfRule type="expression" dxfId="742" priority="85">
      <formula>(dms_FRCPlength_Num)&lt;5</formula>
    </cfRule>
  </conditionalFormatting>
  <conditionalFormatting sqref="H126">
    <cfRule type="expression" dxfId="741" priority="84">
      <formula>(dms_FRCPlength_Num)&lt;3</formula>
    </cfRule>
  </conditionalFormatting>
  <conditionalFormatting sqref="I126">
    <cfRule type="expression" dxfId="740" priority="83">
      <formula>(dms_FRCPlength_Num)&lt;4</formula>
    </cfRule>
  </conditionalFormatting>
  <conditionalFormatting sqref="J126">
    <cfRule type="expression" dxfId="739" priority="82">
      <formula>(dms_FRCPlength_Num)&lt;5</formula>
    </cfRule>
  </conditionalFormatting>
  <conditionalFormatting sqref="H131">
    <cfRule type="expression" dxfId="738" priority="81">
      <formula>(dms_FRCPlength_Num)&lt;3</formula>
    </cfRule>
  </conditionalFormatting>
  <conditionalFormatting sqref="I131">
    <cfRule type="expression" dxfId="737" priority="80">
      <formula>(dms_FRCPlength_Num)&lt;4</formula>
    </cfRule>
  </conditionalFormatting>
  <conditionalFormatting sqref="J131">
    <cfRule type="expression" dxfId="736" priority="79">
      <formula>(dms_FRCPlength_Num)&lt;5</formula>
    </cfRule>
  </conditionalFormatting>
  <conditionalFormatting sqref="H211">
    <cfRule type="expression" dxfId="735" priority="75">
      <formula>(dms_FRCPlength_Num)&lt;3</formula>
    </cfRule>
  </conditionalFormatting>
  <conditionalFormatting sqref="I211">
    <cfRule type="expression" dxfId="734" priority="74">
      <formula>(dms_FRCPlength_Num)&lt;4</formula>
    </cfRule>
  </conditionalFormatting>
  <conditionalFormatting sqref="J211">
    <cfRule type="expression" dxfId="733" priority="73">
      <formula>(dms_FRCPlength_Num)&lt;5</formula>
    </cfRule>
  </conditionalFormatting>
  <conditionalFormatting sqref="H218">
    <cfRule type="expression" dxfId="732" priority="72">
      <formula>(dms_FRCPlength_Num)&lt;3</formula>
    </cfRule>
  </conditionalFormatting>
  <conditionalFormatting sqref="I218">
    <cfRule type="expression" dxfId="731" priority="71">
      <formula>(dms_FRCPlength_Num)&lt;4</formula>
    </cfRule>
  </conditionalFormatting>
  <conditionalFormatting sqref="J218">
    <cfRule type="expression" dxfId="730" priority="70">
      <formula>(dms_FRCPlength_Num)&lt;5</formula>
    </cfRule>
  </conditionalFormatting>
  <conditionalFormatting sqref="H224">
    <cfRule type="expression" dxfId="729" priority="69">
      <formula>(dms_FRCPlength_Num)&lt;3</formula>
    </cfRule>
  </conditionalFormatting>
  <conditionalFormatting sqref="I224">
    <cfRule type="expression" dxfId="728" priority="68">
      <formula>(dms_FRCPlength_Num)&lt;4</formula>
    </cfRule>
  </conditionalFormatting>
  <conditionalFormatting sqref="J224">
    <cfRule type="expression" dxfId="727" priority="67">
      <formula>(dms_FRCPlength_Num)&lt;5</formula>
    </cfRule>
  </conditionalFormatting>
  <conditionalFormatting sqref="H233">
    <cfRule type="expression" dxfId="726" priority="66">
      <formula>(dms_FRCPlength_Num)&lt;3</formula>
    </cfRule>
  </conditionalFormatting>
  <conditionalFormatting sqref="I233">
    <cfRule type="expression" dxfId="725" priority="65">
      <formula>(dms_FRCPlength_Num)&lt;4</formula>
    </cfRule>
  </conditionalFormatting>
  <conditionalFormatting sqref="J233">
    <cfRule type="expression" dxfId="724" priority="64">
      <formula>(dms_FRCPlength_Num)&lt;5</formula>
    </cfRule>
  </conditionalFormatting>
  <conditionalFormatting sqref="H241">
    <cfRule type="expression" dxfId="723" priority="63">
      <formula>(dms_FRCPlength_Num)&lt;3</formula>
    </cfRule>
  </conditionalFormatting>
  <conditionalFormatting sqref="I241">
    <cfRule type="expression" dxfId="722" priority="62">
      <formula>(dms_FRCPlength_Num)&lt;4</formula>
    </cfRule>
  </conditionalFormatting>
  <conditionalFormatting sqref="J241">
    <cfRule type="expression" dxfId="721" priority="61">
      <formula>(dms_FRCPlength_Num)&lt;5</formula>
    </cfRule>
  </conditionalFormatting>
  <conditionalFormatting sqref="H257">
    <cfRule type="expression" dxfId="720" priority="60">
      <formula>(dms_FRCPlength_Num)&lt;3</formula>
    </cfRule>
  </conditionalFormatting>
  <conditionalFormatting sqref="I257">
    <cfRule type="expression" dxfId="719" priority="59">
      <formula>(dms_FRCPlength_Num)&lt;4</formula>
    </cfRule>
  </conditionalFormatting>
  <conditionalFormatting sqref="J257">
    <cfRule type="expression" dxfId="718" priority="58">
      <formula>(dms_FRCPlength_Num)&lt;5</formula>
    </cfRule>
  </conditionalFormatting>
  <conditionalFormatting sqref="H286">
    <cfRule type="expression" dxfId="717" priority="57">
      <formula>(dms_FRCPlength_Num)&lt;3</formula>
    </cfRule>
  </conditionalFormatting>
  <conditionalFormatting sqref="I286">
    <cfRule type="expression" dxfId="716" priority="56">
      <formula>(dms_FRCPlength_Num)&lt;4</formula>
    </cfRule>
  </conditionalFormatting>
  <conditionalFormatting sqref="J286">
    <cfRule type="expression" dxfId="715" priority="55">
      <formula>(dms_FRCPlength_Num)&lt;5</formula>
    </cfRule>
  </conditionalFormatting>
  <conditionalFormatting sqref="H300">
    <cfRule type="expression" dxfId="714" priority="54">
      <formula>(dms_FRCPlength_Num)&lt;3</formula>
    </cfRule>
  </conditionalFormatting>
  <conditionalFormatting sqref="I300">
    <cfRule type="expression" dxfId="713" priority="53">
      <formula>(dms_FRCPlength_Num)&lt;4</formula>
    </cfRule>
  </conditionalFormatting>
  <conditionalFormatting sqref="J300">
    <cfRule type="expression" dxfId="712" priority="52">
      <formula>(dms_FRCPlength_Num)&lt;5</formula>
    </cfRule>
  </conditionalFormatting>
  <conditionalFormatting sqref="H305">
    <cfRule type="expression" dxfId="711" priority="51">
      <formula>(dms_FRCPlength_Num)&lt;3</formula>
    </cfRule>
  </conditionalFormatting>
  <conditionalFormatting sqref="I305">
    <cfRule type="expression" dxfId="710" priority="50">
      <formula>(dms_FRCPlength_Num)&lt;4</formula>
    </cfRule>
  </conditionalFormatting>
  <conditionalFormatting sqref="J305">
    <cfRule type="expression" dxfId="709" priority="49">
      <formula>(dms_FRCPlength_Num)&lt;5</formula>
    </cfRule>
  </conditionalFormatting>
  <conditionalFormatting sqref="H313">
    <cfRule type="expression" dxfId="708" priority="48">
      <formula>(dms_FRCPlength_Num)&lt;3</formula>
    </cfRule>
  </conditionalFormatting>
  <conditionalFormatting sqref="I313">
    <cfRule type="expression" dxfId="707" priority="47">
      <formula>(dms_FRCPlength_Num)&lt;4</formula>
    </cfRule>
  </conditionalFormatting>
  <conditionalFormatting sqref="J313">
    <cfRule type="expression" dxfId="706" priority="46">
      <formula>(dms_FRCPlength_Num)&lt;5</formula>
    </cfRule>
  </conditionalFormatting>
  <conditionalFormatting sqref="H385">
    <cfRule type="expression" dxfId="705" priority="45">
      <formula>(dms_FRCPlength_Num)&lt;3</formula>
    </cfRule>
  </conditionalFormatting>
  <conditionalFormatting sqref="I385">
    <cfRule type="expression" dxfId="704" priority="44">
      <formula>(dms_FRCPlength_Num)&lt;4</formula>
    </cfRule>
  </conditionalFormatting>
  <conditionalFormatting sqref="J385">
    <cfRule type="expression" dxfId="703" priority="43">
      <formula>(dms_FRCPlength_Num)&lt;5</formula>
    </cfRule>
  </conditionalFormatting>
  <conditionalFormatting sqref="H392">
    <cfRule type="expression" dxfId="702" priority="42">
      <formula>(dms_FRCPlength_Num)&lt;3</formula>
    </cfRule>
  </conditionalFormatting>
  <conditionalFormatting sqref="I392">
    <cfRule type="expression" dxfId="701" priority="41">
      <formula>(dms_FRCPlength_Num)&lt;4</formula>
    </cfRule>
  </conditionalFormatting>
  <conditionalFormatting sqref="J392">
    <cfRule type="expression" dxfId="700" priority="40">
      <formula>(dms_FRCPlength_Num)&lt;5</formula>
    </cfRule>
  </conditionalFormatting>
  <conditionalFormatting sqref="H398">
    <cfRule type="expression" dxfId="699" priority="39">
      <formula>(dms_FRCPlength_Num)&lt;3</formula>
    </cfRule>
  </conditionalFormatting>
  <conditionalFormatting sqref="I398">
    <cfRule type="expression" dxfId="698" priority="38">
      <formula>(dms_FRCPlength_Num)&lt;4</formula>
    </cfRule>
  </conditionalFormatting>
  <conditionalFormatting sqref="J398">
    <cfRule type="expression" dxfId="697" priority="37">
      <formula>(dms_FRCPlength_Num)&lt;5</formula>
    </cfRule>
  </conditionalFormatting>
  <conditionalFormatting sqref="H407">
    <cfRule type="expression" dxfId="696" priority="36">
      <formula>(dms_FRCPlength_Num)&lt;3</formula>
    </cfRule>
  </conditionalFormatting>
  <conditionalFormatting sqref="I407">
    <cfRule type="expression" dxfId="695" priority="35">
      <formula>(dms_FRCPlength_Num)&lt;4</formula>
    </cfRule>
  </conditionalFormatting>
  <conditionalFormatting sqref="J407">
    <cfRule type="expression" dxfId="694" priority="34">
      <formula>(dms_FRCPlength_Num)&lt;5</formula>
    </cfRule>
  </conditionalFormatting>
  <conditionalFormatting sqref="H415">
    <cfRule type="expression" dxfId="693" priority="33">
      <formula>(dms_FRCPlength_Num)&lt;3</formula>
    </cfRule>
  </conditionalFormatting>
  <conditionalFormatting sqref="I415">
    <cfRule type="expression" dxfId="692" priority="32">
      <formula>(dms_FRCPlength_Num)&lt;4</formula>
    </cfRule>
  </conditionalFormatting>
  <conditionalFormatting sqref="J415">
    <cfRule type="expression" dxfId="691" priority="31">
      <formula>(dms_FRCPlength_Num)&lt;5</formula>
    </cfRule>
  </conditionalFormatting>
  <conditionalFormatting sqref="H431">
    <cfRule type="expression" dxfId="690" priority="30">
      <formula>(dms_FRCPlength_Num)&lt;3</formula>
    </cfRule>
  </conditionalFormatting>
  <conditionalFormatting sqref="I431">
    <cfRule type="expression" dxfId="689" priority="29">
      <formula>(dms_FRCPlength_Num)&lt;4</formula>
    </cfRule>
  </conditionalFormatting>
  <conditionalFormatting sqref="J431">
    <cfRule type="expression" dxfId="688" priority="28">
      <formula>(dms_FRCPlength_Num)&lt;5</formula>
    </cfRule>
  </conditionalFormatting>
  <conditionalFormatting sqref="H460">
    <cfRule type="expression" dxfId="687" priority="27">
      <formula>(dms_FRCPlength_Num)&lt;3</formula>
    </cfRule>
  </conditionalFormatting>
  <conditionalFormatting sqref="I460">
    <cfRule type="expression" dxfId="686" priority="26">
      <formula>(dms_FRCPlength_Num)&lt;4</formula>
    </cfRule>
  </conditionalFormatting>
  <conditionalFormatting sqref="J460">
    <cfRule type="expression" dxfId="685" priority="25">
      <formula>(dms_FRCPlength_Num)&lt;5</formula>
    </cfRule>
  </conditionalFormatting>
  <conditionalFormatting sqref="H474">
    <cfRule type="expression" dxfId="684" priority="24">
      <formula>(dms_FRCPlength_Num)&lt;3</formula>
    </cfRule>
  </conditionalFormatting>
  <conditionalFormatting sqref="I474">
    <cfRule type="expression" dxfId="683" priority="23">
      <formula>(dms_FRCPlength_Num)&lt;4</formula>
    </cfRule>
  </conditionalFormatting>
  <conditionalFormatting sqref="J474">
    <cfRule type="expression" dxfId="682" priority="22">
      <formula>(dms_FRCPlength_Num)&lt;5</formula>
    </cfRule>
  </conditionalFormatting>
  <conditionalFormatting sqref="H479">
    <cfRule type="expression" dxfId="681" priority="21">
      <formula>(dms_FRCPlength_Num)&lt;3</formula>
    </cfRule>
  </conditionalFormatting>
  <conditionalFormatting sqref="I479">
    <cfRule type="expression" dxfId="680" priority="20">
      <formula>(dms_FRCPlength_Num)&lt;4</formula>
    </cfRule>
  </conditionalFormatting>
  <conditionalFormatting sqref="J479">
    <cfRule type="expression" dxfId="679" priority="19">
      <formula>(dms_FRCPlength_Num)&lt;5</formula>
    </cfRule>
  </conditionalFormatting>
  <conditionalFormatting sqref="H487">
    <cfRule type="expression" dxfId="678" priority="18">
      <formula>(dms_FRCPlength_Num)&lt;3</formula>
    </cfRule>
  </conditionalFormatting>
  <conditionalFormatting sqref="I487">
    <cfRule type="expression" dxfId="677" priority="17">
      <formula>(dms_FRCPlength_Num)&lt;4</formula>
    </cfRule>
  </conditionalFormatting>
  <conditionalFormatting sqref="J487">
    <cfRule type="expression" dxfId="676" priority="16">
      <formula>(dms_FRCPlength_Num)&lt;5</formula>
    </cfRule>
  </conditionalFormatting>
  <conditionalFormatting sqref="H43">
    <cfRule type="expression" dxfId="675" priority="15">
      <formula>(dms_FRCPlength_Num)&lt;3</formula>
    </cfRule>
  </conditionalFormatting>
  <conditionalFormatting sqref="I43">
    <cfRule type="expression" dxfId="674" priority="14">
      <formula>(dms_FRCPlength_Num)&lt;4</formula>
    </cfRule>
  </conditionalFormatting>
  <conditionalFormatting sqref="J43">
    <cfRule type="expression" dxfId="673" priority="13">
      <formula>(dms_FRCPlength_Num)&lt;5</formula>
    </cfRule>
  </conditionalFormatting>
  <conditionalFormatting sqref="H42">
    <cfRule type="expression" dxfId="672" priority="12">
      <formula>(dms_FRCPlength_Num)&lt;3</formula>
    </cfRule>
  </conditionalFormatting>
  <conditionalFormatting sqref="I42">
    <cfRule type="expression" dxfId="671" priority="11">
      <formula>(dms_FRCPlength_Num)&lt;4</formula>
    </cfRule>
  </conditionalFormatting>
  <conditionalFormatting sqref="J42">
    <cfRule type="expression" dxfId="670" priority="10">
      <formula>(dms_FRCPlength_Num)&lt;5</formula>
    </cfRule>
  </conditionalFormatting>
  <conditionalFormatting sqref="H216">
    <cfRule type="expression" dxfId="669" priority="9">
      <formula>(dms_FRCPlength_Num)&lt;3</formula>
    </cfRule>
  </conditionalFormatting>
  <conditionalFormatting sqref="I216">
    <cfRule type="expression" dxfId="668" priority="8">
      <formula>(dms_FRCPlength_Num)&lt;4</formula>
    </cfRule>
  </conditionalFormatting>
  <conditionalFormatting sqref="J216">
    <cfRule type="expression" dxfId="667" priority="7">
      <formula>(dms_FRCPlength_Num)&lt;5</formula>
    </cfRule>
  </conditionalFormatting>
  <conditionalFormatting sqref="H139:H154">
    <cfRule type="expression" dxfId="666" priority="6">
      <formula>(dms_FRCPlength_Num)&lt;3</formula>
    </cfRule>
  </conditionalFormatting>
  <conditionalFormatting sqref="I139:I154">
    <cfRule type="expression" dxfId="665" priority="5">
      <formula>(dms_FRCPlength_Num)&lt;4</formula>
    </cfRule>
  </conditionalFormatting>
  <conditionalFormatting sqref="J139:J154">
    <cfRule type="expression" dxfId="664" priority="4">
      <formula>(dms_FRCPlength_Num)&lt;5</formula>
    </cfRule>
  </conditionalFormatting>
  <dataValidations count="4">
    <dataValidation type="textLength" allowBlank="1" promptTitle="DNSP defined" sqref="C478 C58 C66 C82 C111 C130 C43 C232 C240 C256 C285 C304 C217 C406 C414 C430 C459 C391" xr:uid="{00000000-0002-0000-1A00-000000000000}">
      <formula1>0</formula1>
      <formula2>150</formula2>
    </dataValidation>
    <dataValidation allowBlank="1" showInputMessage="1" showErrorMessage="1" sqref="D12:J179 D181:J353 D355:J527" xr:uid="{00000000-0002-0000-1A00-000001000000}"/>
    <dataValidation type="textLength" operator="lessThanOrEqual" allowBlank="1" showInputMessage="1" showErrorMessage="1" errorTitle="Asset category" error="Must be max 150 chars" promptTitle="Asset category" prompt="Provide description of asset category here. Do NOT record assets here if those assets fit within an AER defined Asset GROUP descriptor listed above." sqref="C139:C179" xr:uid="{00000000-0002-0000-1A00-000002000000}">
      <formula1>150</formula1>
    </dataValidation>
    <dataValidation type="textLength" operator="lessThanOrEqual" allowBlank="1" showInputMessage="1" showErrorMessage="1" errorTitle="Asset category" error="Must be max 150 chars" promptTitle="Autopopulated cells" prompt="These cells are autopopulated from the values entered in the table above." sqref="B313:C353 B487:C527" xr:uid="{00000000-0002-0000-1A00-000003000000}">
      <formula1>150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sheetPr>
  <dimension ref="A1:AO128"/>
  <sheetViews>
    <sheetView showGridLines="0" zoomScale="70" zoomScaleNormal="70" workbookViewId="0"/>
  </sheetViews>
  <sheetFormatPr defaultColWidth="10.6640625" defaultRowHeight="13.8" outlineLevelRow="1" outlineLevelCol="1" x14ac:dyDescent="0.45"/>
  <cols>
    <col min="1" max="1" width="20.1328125" style="317" customWidth="1"/>
    <col min="2" max="2" width="107.46484375" style="324" customWidth="1"/>
    <col min="3" max="3" width="43.46484375" style="324" customWidth="1" outlineLevel="1"/>
    <col min="4" max="4" width="28.33203125" style="324" customWidth="1" outlineLevel="1"/>
    <col min="5" max="5" width="23.46484375" style="324" customWidth="1" outlineLevel="1"/>
    <col min="6" max="9" width="22.6640625" style="324" customWidth="1" outlineLevel="1"/>
    <col min="10" max="10" width="26.33203125" style="324" customWidth="1" outlineLevel="1"/>
    <col min="11" max="11" width="22.6640625" style="324" customWidth="1" outlineLevel="1"/>
    <col min="12" max="12" width="22.6640625" style="324" customWidth="1"/>
    <col min="13" max="13" width="22.6640625" style="324" customWidth="1" outlineLevel="1"/>
    <col min="14" max="14" width="24.46484375" style="324" customWidth="1" outlineLevel="1"/>
    <col min="15" max="16" width="24.33203125" style="324" customWidth="1" outlineLevel="1"/>
    <col min="17" max="17" width="22.1328125" style="324" customWidth="1" outlineLevel="1"/>
    <col min="18" max="19" width="23" style="324" customWidth="1" outlineLevel="1"/>
    <col min="20" max="20" width="31.33203125" style="324" customWidth="1" outlineLevel="1"/>
    <col min="21" max="22" width="25" style="324" customWidth="1" outlineLevel="1"/>
    <col min="23" max="23" width="24.1328125" style="324" customWidth="1" outlineLevel="1"/>
    <col min="24" max="24" width="21.796875" style="324" customWidth="1"/>
    <col min="25" max="25" width="21.796875" style="324" customWidth="1" outlineLevel="1"/>
    <col min="26" max="26" width="25" style="324" customWidth="1"/>
    <col min="27" max="28" width="18.33203125" style="324" customWidth="1"/>
    <col min="29" max="29" width="18.33203125" style="324" customWidth="1" outlineLevel="1"/>
    <col min="30" max="31" width="18.33203125" style="324" customWidth="1"/>
    <col min="32" max="32" width="18.33203125" style="324" customWidth="1" outlineLevel="1"/>
    <col min="33" max="126" width="18.33203125" style="324" customWidth="1"/>
    <col min="127" max="16384" width="10.6640625" style="324"/>
  </cols>
  <sheetData>
    <row r="1" spans="1:41" s="321" customFormat="1" ht="30" customHeight="1" x14ac:dyDescent="0.75">
      <c r="A1" s="70">
        <f>IF(SUM($A11:$A1000)&gt;0,1,0)</f>
        <v>0</v>
      </c>
      <c r="B1" s="318" t="s">
        <v>730</v>
      </c>
      <c r="C1" s="319"/>
      <c r="D1" s="319"/>
      <c r="E1" s="319"/>
      <c r="F1" s="320"/>
      <c r="G1" s="319"/>
      <c r="H1" s="319"/>
      <c r="I1" s="319"/>
      <c r="J1" s="319"/>
      <c r="K1" s="319"/>
      <c r="L1" s="319"/>
      <c r="M1" s="319"/>
      <c r="N1" s="319"/>
      <c r="O1" s="319"/>
      <c r="P1" s="319"/>
      <c r="Q1" s="319"/>
      <c r="R1" s="319"/>
      <c r="S1" s="319"/>
      <c r="T1" s="319"/>
      <c r="U1" s="319"/>
      <c r="V1" s="319"/>
      <c r="W1" s="319"/>
      <c r="X1" s="319"/>
      <c r="Y1" s="319"/>
      <c r="Z1" s="319"/>
      <c r="AA1" s="319"/>
      <c r="AB1" s="319"/>
      <c r="AC1" s="319"/>
      <c r="AD1" s="319"/>
      <c r="AE1" s="319"/>
      <c r="AF1" s="319"/>
    </row>
    <row r="2" spans="1:41" ht="30" customHeight="1" x14ac:dyDescent="0.45">
      <c r="B2" s="246" t="s">
        <v>731</v>
      </c>
      <c r="C2" s="322"/>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323"/>
      <c r="AF2" s="323"/>
    </row>
    <row r="3" spans="1:41" ht="30" customHeight="1" x14ac:dyDescent="0.45">
      <c r="B3" s="247" t="s">
        <v>732</v>
      </c>
      <c r="C3" s="325"/>
      <c r="D3" s="325"/>
      <c r="E3" s="325"/>
      <c r="F3" s="325"/>
      <c r="G3" s="325"/>
      <c r="H3" s="325"/>
      <c r="I3" s="325"/>
      <c r="J3" s="325"/>
      <c r="K3" s="325"/>
      <c r="L3" s="325"/>
      <c r="M3" s="325"/>
      <c r="N3" s="325"/>
      <c r="O3" s="325"/>
      <c r="P3" s="326"/>
      <c r="Q3" s="327"/>
      <c r="R3" s="327"/>
      <c r="S3" s="327"/>
      <c r="T3" s="327"/>
      <c r="U3" s="327"/>
      <c r="V3" s="327"/>
      <c r="W3" s="327"/>
      <c r="X3" s="327"/>
      <c r="Y3" s="327"/>
      <c r="Z3" s="327"/>
      <c r="AA3" s="327"/>
      <c r="AB3" s="327"/>
      <c r="AC3" s="327"/>
      <c r="AD3" s="327"/>
      <c r="AE3" s="327"/>
      <c r="AF3" s="327"/>
      <c r="AG3" s="328"/>
      <c r="AH3" s="328"/>
      <c r="AI3" s="328"/>
      <c r="AJ3" s="328"/>
      <c r="AK3" s="328"/>
      <c r="AL3" s="328"/>
      <c r="AM3" s="328"/>
      <c r="AN3" s="328"/>
      <c r="AO3" s="328"/>
    </row>
    <row r="4" spans="1:41" ht="30" customHeight="1" x14ac:dyDescent="0.45">
      <c r="B4" s="329" t="s">
        <v>674</v>
      </c>
      <c r="C4" s="330"/>
      <c r="D4" s="331"/>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row>
    <row r="5" spans="1:41" ht="14.4" x14ac:dyDescent="0.55000000000000004">
      <c r="B5" s="332"/>
      <c r="C5" s="333"/>
      <c r="D5" s="333"/>
      <c r="E5" s="333"/>
      <c r="F5" s="333"/>
      <c r="G5" s="333"/>
      <c r="H5" s="333"/>
      <c r="I5" s="333"/>
      <c r="J5" s="333"/>
      <c r="K5" s="333"/>
      <c r="L5" s="333"/>
      <c r="M5" s="333"/>
      <c r="N5" s="333"/>
      <c r="O5" s="333"/>
      <c r="P5" s="333"/>
    </row>
    <row r="6" spans="1:41" ht="54" customHeight="1" x14ac:dyDescent="0.45">
      <c r="B6" s="2203" t="s">
        <v>715</v>
      </c>
      <c r="C6" s="2204"/>
      <c r="D6" s="2205"/>
      <c r="E6" s="333"/>
      <c r="F6" s="333"/>
      <c r="G6" s="333"/>
      <c r="H6" s="333"/>
      <c r="I6" s="333"/>
      <c r="J6" s="333"/>
      <c r="K6" s="333"/>
      <c r="L6" s="333"/>
      <c r="M6" s="333"/>
      <c r="N6" s="333"/>
      <c r="O6" s="333"/>
      <c r="P6" s="333"/>
    </row>
    <row r="7" spans="1:41" s="236" customFormat="1" ht="10.199999999999999" x14ac:dyDescent="0.35"/>
    <row r="8" spans="1:41" x14ac:dyDescent="0.45">
      <c r="B8" s="334" t="s">
        <v>716</v>
      </c>
    </row>
    <row r="9" spans="1:41" s="335" customFormat="1" ht="22.5" customHeight="1" thickBot="1" x14ac:dyDescent="0.5">
      <c r="A9" s="317"/>
      <c r="B9" s="253" t="s">
        <v>631</v>
      </c>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pans="1:41" ht="49.5" customHeight="1" outlineLevel="1" thickBot="1" x14ac:dyDescent="0.6">
      <c r="B10" s="336" t="s">
        <v>632</v>
      </c>
      <c r="C10" s="337"/>
      <c r="D10" s="337"/>
      <c r="E10" s="337"/>
      <c r="F10" s="337"/>
      <c r="G10" s="337"/>
      <c r="H10" s="337"/>
      <c r="I10" s="337"/>
      <c r="J10" s="337"/>
      <c r="K10" s="338"/>
      <c r="L10" s="2184" t="s">
        <v>633</v>
      </c>
      <c r="M10" s="2185"/>
      <c r="N10" s="2185"/>
      <c r="O10" s="2185"/>
      <c r="P10" s="2185"/>
      <c r="Q10" s="2185"/>
      <c r="R10" s="2185"/>
      <c r="S10" s="2185"/>
      <c r="T10" s="2185"/>
      <c r="U10" s="2185"/>
      <c r="V10" s="2185"/>
      <c r="W10" s="2186"/>
      <c r="X10" s="2206" t="s">
        <v>634</v>
      </c>
      <c r="Y10" s="2207"/>
      <c r="Z10" s="2189" t="s">
        <v>635</v>
      </c>
      <c r="AA10" s="2192" t="s">
        <v>636</v>
      </c>
      <c r="AB10" s="2168" t="s">
        <v>637</v>
      </c>
      <c r="AC10" s="2169"/>
      <c r="AD10" s="2170" t="s">
        <v>717</v>
      </c>
      <c r="AE10" s="2172" t="s">
        <v>638</v>
      </c>
      <c r="AF10" s="2173"/>
    </row>
    <row r="11" spans="1:41" ht="66.75" customHeight="1" outlineLevel="1" thickBot="1" x14ac:dyDescent="0.5">
      <c r="B11" s="2196" t="s">
        <v>639</v>
      </c>
      <c r="C11" s="2176" t="s">
        <v>718</v>
      </c>
      <c r="D11" s="2176" t="s">
        <v>640</v>
      </c>
      <c r="E11" s="2176" t="s">
        <v>663</v>
      </c>
      <c r="F11" s="2176" t="s">
        <v>664</v>
      </c>
      <c r="G11" s="2198" t="s">
        <v>641</v>
      </c>
      <c r="H11" s="2178" t="s">
        <v>642</v>
      </c>
      <c r="I11" s="2200"/>
      <c r="J11" s="2178" t="s">
        <v>643</v>
      </c>
      <c r="K11" s="2180"/>
      <c r="L11" s="2158" t="s">
        <v>644</v>
      </c>
      <c r="M11" s="2159"/>
      <c r="N11" s="2160"/>
      <c r="O11" s="2209" t="s">
        <v>645</v>
      </c>
      <c r="P11" s="2210"/>
      <c r="Q11" s="2162"/>
      <c r="R11" s="2209" t="s">
        <v>646</v>
      </c>
      <c r="S11" s="2210"/>
      <c r="T11" s="2162"/>
      <c r="U11" s="339" t="s">
        <v>647</v>
      </c>
      <c r="V11" s="2158" t="s">
        <v>648</v>
      </c>
      <c r="W11" s="2160"/>
      <c r="X11" s="340" t="s">
        <v>649</v>
      </c>
      <c r="Y11" s="341" t="s">
        <v>650</v>
      </c>
      <c r="Z11" s="2190"/>
      <c r="AA11" s="2193"/>
      <c r="AB11" s="342" t="s">
        <v>651</v>
      </c>
      <c r="AC11" s="343" t="s">
        <v>652</v>
      </c>
      <c r="AD11" s="2171"/>
      <c r="AE11" s="340" t="s">
        <v>653</v>
      </c>
      <c r="AF11" s="341" t="s">
        <v>654</v>
      </c>
    </row>
    <row r="12" spans="1:41" ht="48" customHeight="1" outlineLevel="1" thickBot="1" x14ac:dyDescent="0.5">
      <c r="B12" s="2197"/>
      <c r="C12" s="2177"/>
      <c r="D12" s="2177"/>
      <c r="E12" s="2177"/>
      <c r="F12" s="2177"/>
      <c r="G12" s="2199"/>
      <c r="H12" s="344" t="s">
        <v>655</v>
      </c>
      <c r="I12" s="344" t="s">
        <v>656</v>
      </c>
      <c r="J12" s="344" t="s">
        <v>655</v>
      </c>
      <c r="K12" s="345" t="s">
        <v>656</v>
      </c>
      <c r="L12" s="346" t="s">
        <v>657</v>
      </c>
      <c r="M12" s="347" t="s">
        <v>658</v>
      </c>
      <c r="N12" s="348" t="s">
        <v>1588</v>
      </c>
      <c r="O12" s="2201" t="s">
        <v>657</v>
      </c>
      <c r="P12" s="2202"/>
      <c r="Q12" s="349" t="s">
        <v>1588</v>
      </c>
      <c r="R12" s="2201" t="s">
        <v>659</v>
      </c>
      <c r="S12" s="2202"/>
      <c r="T12" s="349" t="s">
        <v>1035</v>
      </c>
      <c r="U12" s="350" t="s">
        <v>1588</v>
      </c>
      <c r="V12" s="346" t="s">
        <v>660</v>
      </c>
      <c r="W12" s="351" t="s">
        <v>1588</v>
      </c>
      <c r="X12" s="2194" t="s">
        <v>1588</v>
      </c>
      <c r="Y12" s="2195"/>
      <c r="Z12" s="2191"/>
      <c r="AA12" s="2208"/>
      <c r="AB12" s="2156" t="s">
        <v>1588</v>
      </c>
      <c r="AC12" s="2156"/>
      <c r="AD12" s="2157"/>
      <c r="AE12" s="2194" t="s">
        <v>1588</v>
      </c>
      <c r="AF12" s="2195"/>
    </row>
    <row r="13" spans="1:41" ht="14.4" outlineLevel="1" x14ac:dyDescent="0.55000000000000004">
      <c r="B13" s="352"/>
      <c r="C13" s="353"/>
      <c r="D13" s="353"/>
      <c r="E13" s="353"/>
      <c r="F13" s="353"/>
      <c r="G13" s="354"/>
      <c r="H13" s="355"/>
      <c r="I13" s="356"/>
      <c r="J13" s="357"/>
      <c r="K13" s="358"/>
      <c r="L13" s="359"/>
      <c r="M13" s="360"/>
      <c r="N13" s="361"/>
      <c r="O13" s="359"/>
      <c r="P13" s="362"/>
      <c r="Q13" s="361"/>
      <c r="R13" s="359"/>
      <c r="S13" s="362"/>
      <c r="T13" s="363"/>
      <c r="U13" s="364"/>
      <c r="V13" s="365"/>
      <c r="W13" s="361"/>
      <c r="X13" s="366"/>
      <c r="Y13" s="363"/>
      <c r="Z13" s="367">
        <f t="shared" ref="Z13:Z64" si="0">SUM(N13,Q13,T13,U13,W13,X13,Y13)</f>
        <v>0</v>
      </c>
      <c r="AA13" s="368"/>
      <c r="AB13" s="366"/>
      <c r="AC13" s="363"/>
      <c r="AD13" s="369"/>
      <c r="AE13" s="366"/>
      <c r="AF13" s="363"/>
    </row>
    <row r="14" spans="1:41" ht="14.4" outlineLevel="1" x14ac:dyDescent="0.55000000000000004">
      <c r="B14" s="370"/>
      <c r="C14" s="371"/>
      <c r="D14" s="372"/>
      <c r="E14" s="371"/>
      <c r="F14" s="371"/>
      <c r="G14" s="373"/>
      <c r="H14" s="374"/>
      <c r="I14" s="375"/>
      <c r="J14" s="376"/>
      <c r="K14" s="377"/>
      <c r="L14" s="374"/>
      <c r="M14" s="378"/>
      <c r="N14" s="379"/>
      <c r="O14" s="374"/>
      <c r="P14" s="378"/>
      <c r="Q14" s="379"/>
      <c r="R14" s="374"/>
      <c r="S14" s="378"/>
      <c r="T14" s="380"/>
      <c r="U14" s="381"/>
      <c r="V14" s="382"/>
      <c r="W14" s="379"/>
      <c r="X14" s="383"/>
      <c r="Y14" s="380"/>
      <c r="Z14" s="384">
        <f t="shared" si="0"/>
        <v>0</v>
      </c>
      <c r="AA14" s="385"/>
      <c r="AB14" s="383"/>
      <c r="AC14" s="380"/>
      <c r="AD14" s="386"/>
      <c r="AE14" s="383"/>
      <c r="AF14" s="380"/>
    </row>
    <row r="15" spans="1:41" ht="14.4" outlineLevel="1" x14ac:dyDescent="0.55000000000000004">
      <c r="B15" s="370"/>
      <c r="C15" s="371"/>
      <c r="D15" s="372"/>
      <c r="E15" s="371"/>
      <c r="F15" s="371"/>
      <c r="G15" s="373"/>
      <c r="H15" s="374"/>
      <c r="I15" s="375"/>
      <c r="J15" s="376"/>
      <c r="K15" s="377"/>
      <c r="L15" s="387"/>
      <c r="M15" s="378"/>
      <c r="N15" s="379"/>
      <c r="O15" s="387"/>
      <c r="P15" s="388"/>
      <c r="Q15" s="379"/>
      <c r="R15" s="387"/>
      <c r="S15" s="388"/>
      <c r="T15" s="380"/>
      <c r="U15" s="381"/>
      <c r="V15" s="382"/>
      <c r="W15" s="379"/>
      <c r="X15" s="383"/>
      <c r="Y15" s="380"/>
      <c r="Z15" s="384">
        <f t="shared" si="0"/>
        <v>0</v>
      </c>
      <c r="AA15" s="385"/>
      <c r="AB15" s="383"/>
      <c r="AC15" s="380"/>
      <c r="AD15" s="386"/>
      <c r="AE15" s="383"/>
      <c r="AF15" s="380"/>
    </row>
    <row r="16" spans="1:41" ht="14.4" outlineLevel="1" x14ac:dyDescent="0.55000000000000004">
      <c r="B16" s="370"/>
      <c r="C16" s="371"/>
      <c r="D16" s="372"/>
      <c r="E16" s="371"/>
      <c r="F16" s="371"/>
      <c r="G16" s="373"/>
      <c r="H16" s="374"/>
      <c r="I16" s="375"/>
      <c r="J16" s="376"/>
      <c r="K16" s="377"/>
      <c r="L16" s="387"/>
      <c r="M16" s="378"/>
      <c r="N16" s="379"/>
      <c r="O16" s="387"/>
      <c r="P16" s="388"/>
      <c r="Q16" s="379"/>
      <c r="R16" s="387"/>
      <c r="S16" s="388"/>
      <c r="T16" s="380"/>
      <c r="U16" s="381"/>
      <c r="V16" s="382"/>
      <c r="W16" s="379"/>
      <c r="X16" s="383"/>
      <c r="Y16" s="380"/>
      <c r="Z16" s="384">
        <f t="shared" si="0"/>
        <v>0</v>
      </c>
      <c r="AA16" s="385"/>
      <c r="AB16" s="383"/>
      <c r="AC16" s="380"/>
      <c r="AD16" s="386"/>
      <c r="AE16" s="383"/>
      <c r="AF16" s="380"/>
    </row>
    <row r="17" spans="2:36" ht="14.4" outlineLevel="1" x14ac:dyDescent="0.55000000000000004">
      <c r="B17" s="370"/>
      <c r="C17" s="371"/>
      <c r="D17" s="372"/>
      <c r="E17" s="371"/>
      <c r="F17" s="371"/>
      <c r="G17" s="373"/>
      <c r="H17" s="374"/>
      <c r="I17" s="375"/>
      <c r="J17" s="376"/>
      <c r="K17" s="377"/>
      <c r="L17" s="387"/>
      <c r="M17" s="378"/>
      <c r="N17" s="379"/>
      <c r="O17" s="387"/>
      <c r="P17" s="388"/>
      <c r="Q17" s="379"/>
      <c r="R17" s="387"/>
      <c r="S17" s="388"/>
      <c r="T17" s="380"/>
      <c r="U17" s="381"/>
      <c r="V17" s="382"/>
      <c r="W17" s="379"/>
      <c r="X17" s="383"/>
      <c r="Y17" s="380"/>
      <c r="Z17" s="384">
        <f t="shared" si="0"/>
        <v>0</v>
      </c>
      <c r="AA17" s="385"/>
      <c r="AB17" s="383"/>
      <c r="AC17" s="380"/>
      <c r="AD17" s="386"/>
      <c r="AE17" s="383"/>
      <c r="AF17" s="380"/>
    </row>
    <row r="18" spans="2:36" ht="14.4" outlineLevel="1" x14ac:dyDescent="0.55000000000000004">
      <c r="B18" s="370"/>
      <c r="C18" s="371"/>
      <c r="D18" s="372"/>
      <c r="E18" s="371"/>
      <c r="F18" s="371"/>
      <c r="G18" s="373"/>
      <c r="H18" s="374"/>
      <c r="I18" s="375"/>
      <c r="J18" s="376"/>
      <c r="K18" s="377"/>
      <c r="L18" s="387"/>
      <c r="M18" s="378"/>
      <c r="N18" s="379"/>
      <c r="O18" s="387"/>
      <c r="P18" s="388"/>
      <c r="Q18" s="379"/>
      <c r="R18" s="387"/>
      <c r="S18" s="388"/>
      <c r="T18" s="380"/>
      <c r="U18" s="381"/>
      <c r="V18" s="382"/>
      <c r="W18" s="379"/>
      <c r="X18" s="383"/>
      <c r="Y18" s="380"/>
      <c r="Z18" s="384">
        <f t="shared" si="0"/>
        <v>0</v>
      </c>
      <c r="AA18" s="385"/>
      <c r="AB18" s="383"/>
      <c r="AC18" s="380"/>
      <c r="AD18" s="386"/>
      <c r="AE18" s="383"/>
      <c r="AF18" s="380"/>
    </row>
    <row r="19" spans="2:36" ht="20.100000000000001" outlineLevel="1" x14ac:dyDescent="0.55000000000000004">
      <c r="B19" s="370"/>
      <c r="C19" s="371"/>
      <c r="D19" s="372"/>
      <c r="E19" s="371"/>
      <c r="F19" s="371"/>
      <c r="G19" s="373"/>
      <c r="H19" s="374"/>
      <c r="I19" s="375"/>
      <c r="J19" s="376"/>
      <c r="K19" s="377"/>
      <c r="L19" s="387"/>
      <c r="M19" s="378"/>
      <c r="N19" s="379"/>
      <c r="O19" s="387"/>
      <c r="P19" s="388"/>
      <c r="Q19" s="379"/>
      <c r="R19" s="387"/>
      <c r="S19" s="388"/>
      <c r="T19" s="380"/>
      <c r="U19" s="381"/>
      <c r="V19" s="382"/>
      <c r="W19" s="379"/>
      <c r="X19" s="383"/>
      <c r="Y19" s="380"/>
      <c r="Z19" s="384">
        <f t="shared" si="0"/>
        <v>0</v>
      </c>
      <c r="AA19" s="385"/>
      <c r="AB19" s="383"/>
      <c r="AC19" s="380"/>
      <c r="AD19" s="386"/>
      <c r="AE19" s="383"/>
      <c r="AF19" s="380"/>
      <c r="AJ19" s="389"/>
    </row>
    <row r="20" spans="2:36" ht="20.100000000000001" outlineLevel="1" x14ac:dyDescent="0.55000000000000004">
      <c r="B20" s="370"/>
      <c r="C20" s="371"/>
      <c r="D20" s="372"/>
      <c r="E20" s="371"/>
      <c r="F20" s="371"/>
      <c r="G20" s="373"/>
      <c r="H20" s="374"/>
      <c r="I20" s="375"/>
      <c r="J20" s="376"/>
      <c r="K20" s="377"/>
      <c r="L20" s="387"/>
      <c r="M20" s="378"/>
      <c r="N20" s="379"/>
      <c r="O20" s="387"/>
      <c r="P20" s="388"/>
      <c r="Q20" s="379"/>
      <c r="R20" s="387"/>
      <c r="S20" s="388"/>
      <c r="T20" s="380"/>
      <c r="U20" s="381"/>
      <c r="V20" s="382"/>
      <c r="W20" s="379"/>
      <c r="X20" s="383"/>
      <c r="Y20" s="380"/>
      <c r="Z20" s="384">
        <f t="shared" si="0"/>
        <v>0</v>
      </c>
      <c r="AA20" s="385"/>
      <c r="AB20" s="383"/>
      <c r="AC20" s="380"/>
      <c r="AD20" s="386"/>
      <c r="AE20" s="383"/>
      <c r="AF20" s="380"/>
      <c r="AJ20" s="389"/>
    </row>
    <row r="21" spans="2:36" ht="20.100000000000001" outlineLevel="1" x14ac:dyDescent="0.55000000000000004">
      <c r="B21" s="370"/>
      <c r="C21" s="371"/>
      <c r="D21" s="372"/>
      <c r="E21" s="371"/>
      <c r="F21" s="371"/>
      <c r="G21" s="373"/>
      <c r="H21" s="374"/>
      <c r="I21" s="375"/>
      <c r="J21" s="376"/>
      <c r="K21" s="377"/>
      <c r="L21" s="387"/>
      <c r="M21" s="378"/>
      <c r="N21" s="379"/>
      <c r="O21" s="387"/>
      <c r="P21" s="388"/>
      <c r="Q21" s="379"/>
      <c r="R21" s="387"/>
      <c r="S21" s="388"/>
      <c r="T21" s="380"/>
      <c r="U21" s="381"/>
      <c r="V21" s="382"/>
      <c r="W21" s="379"/>
      <c r="X21" s="383"/>
      <c r="Y21" s="380"/>
      <c r="Z21" s="384">
        <f t="shared" si="0"/>
        <v>0</v>
      </c>
      <c r="AA21" s="385"/>
      <c r="AB21" s="383"/>
      <c r="AC21" s="380"/>
      <c r="AD21" s="386"/>
      <c r="AE21" s="383"/>
      <c r="AF21" s="380"/>
      <c r="AJ21" s="389"/>
    </row>
    <row r="22" spans="2:36" ht="20.100000000000001" outlineLevel="1" x14ac:dyDescent="0.55000000000000004">
      <c r="B22" s="370"/>
      <c r="C22" s="371"/>
      <c r="D22" s="372"/>
      <c r="E22" s="371"/>
      <c r="F22" s="371"/>
      <c r="G22" s="373"/>
      <c r="H22" s="374"/>
      <c r="I22" s="375"/>
      <c r="J22" s="376"/>
      <c r="K22" s="377"/>
      <c r="L22" s="387"/>
      <c r="M22" s="378"/>
      <c r="N22" s="379"/>
      <c r="O22" s="387"/>
      <c r="P22" s="388"/>
      <c r="Q22" s="379"/>
      <c r="R22" s="387"/>
      <c r="S22" s="388"/>
      <c r="T22" s="380"/>
      <c r="U22" s="381"/>
      <c r="V22" s="382"/>
      <c r="W22" s="379"/>
      <c r="X22" s="383"/>
      <c r="Y22" s="380"/>
      <c r="Z22" s="384">
        <f t="shared" si="0"/>
        <v>0</v>
      </c>
      <c r="AA22" s="385"/>
      <c r="AB22" s="383"/>
      <c r="AC22" s="380"/>
      <c r="AD22" s="386"/>
      <c r="AE22" s="383"/>
      <c r="AF22" s="380"/>
      <c r="AJ22" s="389"/>
    </row>
    <row r="23" spans="2:36" ht="20.100000000000001" outlineLevel="1" x14ac:dyDescent="0.55000000000000004">
      <c r="B23" s="370"/>
      <c r="C23" s="371"/>
      <c r="D23" s="372"/>
      <c r="E23" s="371"/>
      <c r="F23" s="371"/>
      <c r="G23" s="373"/>
      <c r="H23" s="374"/>
      <c r="I23" s="375"/>
      <c r="J23" s="376"/>
      <c r="K23" s="377"/>
      <c r="L23" s="387"/>
      <c r="M23" s="378"/>
      <c r="N23" s="379"/>
      <c r="O23" s="387"/>
      <c r="P23" s="388"/>
      <c r="Q23" s="379"/>
      <c r="R23" s="387"/>
      <c r="S23" s="388"/>
      <c r="T23" s="380"/>
      <c r="U23" s="381"/>
      <c r="V23" s="382"/>
      <c r="W23" s="379"/>
      <c r="X23" s="383"/>
      <c r="Y23" s="380"/>
      <c r="Z23" s="384">
        <f t="shared" si="0"/>
        <v>0</v>
      </c>
      <c r="AA23" s="385"/>
      <c r="AB23" s="383"/>
      <c r="AC23" s="380"/>
      <c r="AD23" s="386"/>
      <c r="AE23" s="383"/>
      <c r="AF23" s="380"/>
      <c r="AJ23" s="389"/>
    </row>
    <row r="24" spans="2:36" ht="20.100000000000001" outlineLevel="1" x14ac:dyDescent="0.55000000000000004">
      <c r="B24" s="370"/>
      <c r="C24" s="371"/>
      <c r="D24" s="372"/>
      <c r="E24" s="371"/>
      <c r="F24" s="371"/>
      <c r="G24" s="373"/>
      <c r="H24" s="374"/>
      <c r="I24" s="375"/>
      <c r="J24" s="376"/>
      <c r="K24" s="377"/>
      <c r="L24" s="387"/>
      <c r="M24" s="378"/>
      <c r="N24" s="379"/>
      <c r="O24" s="387"/>
      <c r="P24" s="388"/>
      <c r="Q24" s="379"/>
      <c r="R24" s="387"/>
      <c r="S24" s="388"/>
      <c r="T24" s="380"/>
      <c r="U24" s="381"/>
      <c r="V24" s="382"/>
      <c r="W24" s="379"/>
      <c r="X24" s="383"/>
      <c r="Y24" s="380"/>
      <c r="Z24" s="384">
        <f t="shared" si="0"/>
        <v>0</v>
      </c>
      <c r="AA24" s="385"/>
      <c r="AB24" s="383"/>
      <c r="AC24" s="380"/>
      <c r="AD24" s="386"/>
      <c r="AE24" s="383"/>
      <c r="AF24" s="380"/>
      <c r="AJ24" s="389"/>
    </row>
    <row r="25" spans="2:36" ht="20.100000000000001" outlineLevel="1" x14ac:dyDescent="0.55000000000000004">
      <c r="B25" s="370"/>
      <c r="C25" s="371"/>
      <c r="D25" s="372"/>
      <c r="E25" s="371"/>
      <c r="F25" s="371"/>
      <c r="G25" s="373"/>
      <c r="H25" s="374"/>
      <c r="I25" s="375"/>
      <c r="J25" s="376"/>
      <c r="K25" s="377"/>
      <c r="L25" s="387"/>
      <c r="M25" s="378"/>
      <c r="N25" s="379"/>
      <c r="O25" s="387"/>
      <c r="P25" s="388"/>
      <c r="Q25" s="379"/>
      <c r="R25" s="387"/>
      <c r="S25" s="388"/>
      <c r="T25" s="380"/>
      <c r="U25" s="381"/>
      <c r="V25" s="382"/>
      <c r="W25" s="379"/>
      <c r="X25" s="383"/>
      <c r="Y25" s="380"/>
      <c r="Z25" s="384">
        <f t="shared" si="0"/>
        <v>0</v>
      </c>
      <c r="AA25" s="385"/>
      <c r="AB25" s="383"/>
      <c r="AC25" s="380"/>
      <c r="AD25" s="386"/>
      <c r="AE25" s="383"/>
      <c r="AF25" s="380"/>
      <c r="AJ25" s="389"/>
    </row>
    <row r="26" spans="2:36" ht="20.100000000000001" outlineLevel="1" x14ac:dyDescent="0.55000000000000004">
      <c r="B26" s="370"/>
      <c r="C26" s="371"/>
      <c r="D26" s="372"/>
      <c r="E26" s="371"/>
      <c r="F26" s="371"/>
      <c r="G26" s="373"/>
      <c r="H26" s="374"/>
      <c r="I26" s="375"/>
      <c r="J26" s="376"/>
      <c r="K26" s="377"/>
      <c r="L26" s="387"/>
      <c r="M26" s="378"/>
      <c r="N26" s="379"/>
      <c r="O26" s="387"/>
      <c r="P26" s="388"/>
      <c r="Q26" s="379"/>
      <c r="R26" s="387"/>
      <c r="S26" s="388"/>
      <c r="T26" s="380"/>
      <c r="U26" s="381"/>
      <c r="V26" s="382"/>
      <c r="W26" s="379"/>
      <c r="X26" s="383"/>
      <c r="Y26" s="380"/>
      <c r="Z26" s="384">
        <f t="shared" si="0"/>
        <v>0</v>
      </c>
      <c r="AA26" s="385"/>
      <c r="AB26" s="383"/>
      <c r="AC26" s="380"/>
      <c r="AD26" s="386"/>
      <c r="AE26" s="383"/>
      <c r="AF26" s="380"/>
      <c r="AJ26" s="389"/>
    </row>
    <row r="27" spans="2:36" ht="20.100000000000001" outlineLevel="1" x14ac:dyDescent="0.55000000000000004">
      <c r="B27" s="370"/>
      <c r="C27" s="371"/>
      <c r="D27" s="372"/>
      <c r="E27" s="371"/>
      <c r="F27" s="371"/>
      <c r="G27" s="373"/>
      <c r="H27" s="374"/>
      <c r="I27" s="375"/>
      <c r="J27" s="376"/>
      <c r="K27" s="377"/>
      <c r="L27" s="387"/>
      <c r="M27" s="378"/>
      <c r="N27" s="379"/>
      <c r="O27" s="387"/>
      <c r="P27" s="388"/>
      <c r="Q27" s="379"/>
      <c r="R27" s="387"/>
      <c r="S27" s="388"/>
      <c r="T27" s="380"/>
      <c r="U27" s="381"/>
      <c r="V27" s="382"/>
      <c r="W27" s="379"/>
      <c r="X27" s="383"/>
      <c r="Y27" s="380"/>
      <c r="Z27" s="384">
        <f t="shared" si="0"/>
        <v>0</v>
      </c>
      <c r="AA27" s="385"/>
      <c r="AB27" s="383"/>
      <c r="AC27" s="380"/>
      <c r="AD27" s="386"/>
      <c r="AE27" s="383"/>
      <c r="AF27" s="380"/>
      <c r="AJ27" s="389"/>
    </row>
    <row r="28" spans="2:36" ht="20.100000000000001" outlineLevel="1" x14ac:dyDescent="0.55000000000000004">
      <c r="B28" s="370"/>
      <c r="C28" s="371"/>
      <c r="D28" s="372"/>
      <c r="E28" s="371"/>
      <c r="F28" s="371"/>
      <c r="G28" s="373"/>
      <c r="H28" s="374"/>
      <c r="I28" s="375"/>
      <c r="J28" s="376"/>
      <c r="K28" s="377"/>
      <c r="L28" s="387"/>
      <c r="M28" s="378"/>
      <c r="N28" s="379"/>
      <c r="O28" s="387"/>
      <c r="P28" s="388"/>
      <c r="Q28" s="379"/>
      <c r="R28" s="387"/>
      <c r="S28" s="388"/>
      <c r="T28" s="380"/>
      <c r="U28" s="381"/>
      <c r="V28" s="382"/>
      <c r="W28" s="379"/>
      <c r="X28" s="383"/>
      <c r="Y28" s="380"/>
      <c r="Z28" s="384">
        <f t="shared" si="0"/>
        <v>0</v>
      </c>
      <c r="AA28" s="385"/>
      <c r="AB28" s="383"/>
      <c r="AC28" s="380"/>
      <c r="AD28" s="386"/>
      <c r="AE28" s="383"/>
      <c r="AF28" s="380"/>
      <c r="AJ28" s="389"/>
    </row>
    <row r="29" spans="2:36" ht="20.100000000000001" outlineLevel="1" x14ac:dyDescent="0.55000000000000004">
      <c r="B29" s="370"/>
      <c r="C29" s="371"/>
      <c r="D29" s="372"/>
      <c r="E29" s="371"/>
      <c r="F29" s="371"/>
      <c r="G29" s="373"/>
      <c r="H29" s="374"/>
      <c r="I29" s="375"/>
      <c r="J29" s="376"/>
      <c r="K29" s="377"/>
      <c r="L29" s="387"/>
      <c r="M29" s="378"/>
      <c r="N29" s="379"/>
      <c r="O29" s="387"/>
      <c r="P29" s="388"/>
      <c r="Q29" s="379"/>
      <c r="R29" s="387"/>
      <c r="S29" s="388"/>
      <c r="T29" s="380"/>
      <c r="U29" s="381"/>
      <c r="V29" s="382"/>
      <c r="W29" s="379"/>
      <c r="X29" s="383"/>
      <c r="Y29" s="380"/>
      <c r="Z29" s="384">
        <f t="shared" si="0"/>
        <v>0</v>
      </c>
      <c r="AA29" s="385"/>
      <c r="AB29" s="383"/>
      <c r="AC29" s="380"/>
      <c r="AD29" s="386"/>
      <c r="AE29" s="383"/>
      <c r="AF29" s="380"/>
      <c r="AJ29" s="389"/>
    </row>
    <row r="30" spans="2:36" ht="20.100000000000001" outlineLevel="1" x14ac:dyDescent="0.55000000000000004">
      <c r="B30" s="370"/>
      <c r="C30" s="371"/>
      <c r="D30" s="372"/>
      <c r="E30" s="371"/>
      <c r="F30" s="371"/>
      <c r="G30" s="373"/>
      <c r="H30" s="374"/>
      <c r="I30" s="375"/>
      <c r="J30" s="376"/>
      <c r="K30" s="377"/>
      <c r="L30" s="387"/>
      <c r="M30" s="378"/>
      <c r="N30" s="379"/>
      <c r="O30" s="387"/>
      <c r="P30" s="388"/>
      <c r="Q30" s="379"/>
      <c r="R30" s="387"/>
      <c r="S30" s="388"/>
      <c r="T30" s="380"/>
      <c r="U30" s="381"/>
      <c r="V30" s="382"/>
      <c r="W30" s="379"/>
      <c r="X30" s="383"/>
      <c r="Y30" s="380"/>
      <c r="Z30" s="384">
        <f t="shared" si="0"/>
        <v>0</v>
      </c>
      <c r="AA30" s="385"/>
      <c r="AB30" s="383"/>
      <c r="AC30" s="380"/>
      <c r="AD30" s="386"/>
      <c r="AE30" s="383"/>
      <c r="AF30" s="380"/>
      <c r="AJ30" s="389"/>
    </row>
    <row r="31" spans="2:36" ht="20.100000000000001" outlineLevel="1" x14ac:dyDescent="0.55000000000000004">
      <c r="B31" s="370"/>
      <c r="C31" s="371"/>
      <c r="D31" s="372"/>
      <c r="E31" s="371"/>
      <c r="F31" s="371"/>
      <c r="G31" s="373"/>
      <c r="H31" s="374"/>
      <c r="I31" s="375"/>
      <c r="J31" s="376"/>
      <c r="K31" s="377"/>
      <c r="L31" s="387"/>
      <c r="M31" s="378"/>
      <c r="N31" s="379"/>
      <c r="O31" s="387"/>
      <c r="P31" s="388"/>
      <c r="Q31" s="379"/>
      <c r="R31" s="387"/>
      <c r="S31" s="388"/>
      <c r="T31" s="380"/>
      <c r="U31" s="381"/>
      <c r="V31" s="382"/>
      <c r="W31" s="379"/>
      <c r="X31" s="383"/>
      <c r="Y31" s="380"/>
      <c r="Z31" s="384">
        <f t="shared" si="0"/>
        <v>0</v>
      </c>
      <c r="AA31" s="385"/>
      <c r="AB31" s="383"/>
      <c r="AC31" s="380"/>
      <c r="AD31" s="386"/>
      <c r="AE31" s="383"/>
      <c r="AF31" s="380"/>
      <c r="AJ31" s="389"/>
    </row>
    <row r="32" spans="2:36" ht="20.100000000000001" outlineLevel="1" x14ac:dyDescent="0.55000000000000004">
      <c r="B32" s="370"/>
      <c r="C32" s="371"/>
      <c r="D32" s="372"/>
      <c r="E32" s="371"/>
      <c r="F32" s="371"/>
      <c r="G32" s="373"/>
      <c r="H32" s="374"/>
      <c r="I32" s="375"/>
      <c r="J32" s="376"/>
      <c r="K32" s="377"/>
      <c r="L32" s="387"/>
      <c r="M32" s="378"/>
      <c r="N32" s="379"/>
      <c r="O32" s="387"/>
      <c r="P32" s="388"/>
      <c r="Q32" s="379"/>
      <c r="R32" s="387"/>
      <c r="S32" s="388"/>
      <c r="T32" s="380"/>
      <c r="U32" s="381"/>
      <c r="V32" s="382"/>
      <c r="W32" s="379"/>
      <c r="X32" s="383"/>
      <c r="Y32" s="380"/>
      <c r="Z32" s="384">
        <f t="shared" si="0"/>
        <v>0</v>
      </c>
      <c r="AA32" s="385"/>
      <c r="AB32" s="383"/>
      <c r="AC32" s="380"/>
      <c r="AD32" s="386"/>
      <c r="AE32" s="383"/>
      <c r="AF32" s="380"/>
      <c r="AJ32" s="389"/>
    </row>
    <row r="33" spans="2:36" ht="20.100000000000001" outlineLevel="1" x14ac:dyDescent="0.55000000000000004">
      <c r="B33" s="370"/>
      <c r="C33" s="371"/>
      <c r="D33" s="372"/>
      <c r="E33" s="371"/>
      <c r="F33" s="371"/>
      <c r="G33" s="373"/>
      <c r="H33" s="374"/>
      <c r="I33" s="375"/>
      <c r="J33" s="376"/>
      <c r="K33" s="377"/>
      <c r="L33" s="387"/>
      <c r="M33" s="378"/>
      <c r="N33" s="379"/>
      <c r="O33" s="387"/>
      <c r="P33" s="388"/>
      <c r="Q33" s="379"/>
      <c r="R33" s="387"/>
      <c r="S33" s="388"/>
      <c r="T33" s="380"/>
      <c r="U33" s="381"/>
      <c r="V33" s="382"/>
      <c r="W33" s="379"/>
      <c r="X33" s="383"/>
      <c r="Y33" s="380"/>
      <c r="Z33" s="384">
        <f t="shared" si="0"/>
        <v>0</v>
      </c>
      <c r="AA33" s="385"/>
      <c r="AB33" s="383"/>
      <c r="AC33" s="380"/>
      <c r="AD33" s="386"/>
      <c r="AE33" s="383"/>
      <c r="AF33" s="380"/>
      <c r="AJ33" s="389"/>
    </row>
    <row r="34" spans="2:36" ht="14.4" outlineLevel="1" x14ac:dyDescent="0.55000000000000004">
      <c r="B34" s="370"/>
      <c r="C34" s="371"/>
      <c r="D34" s="372"/>
      <c r="E34" s="371"/>
      <c r="F34" s="371"/>
      <c r="G34" s="373"/>
      <c r="H34" s="374"/>
      <c r="I34" s="375"/>
      <c r="J34" s="376"/>
      <c r="K34" s="377"/>
      <c r="L34" s="387"/>
      <c r="M34" s="378"/>
      <c r="N34" s="379"/>
      <c r="O34" s="387"/>
      <c r="P34" s="388"/>
      <c r="Q34" s="379"/>
      <c r="R34" s="387"/>
      <c r="S34" s="388"/>
      <c r="T34" s="380"/>
      <c r="U34" s="381"/>
      <c r="V34" s="382"/>
      <c r="W34" s="379"/>
      <c r="X34" s="383"/>
      <c r="Y34" s="380"/>
      <c r="Z34" s="384">
        <f t="shared" si="0"/>
        <v>0</v>
      </c>
      <c r="AA34" s="385"/>
      <c r="AB34" s="383"/>
      <c r="AC34" s="380"/>
      <c r="AD34" s="386"/>
      <c r="AE34" s="383"/>
      <c r="AF34" s="380"/>
    </row>
    <row r="35" spans="2:36" ht="14.4" outlineLevel="1" x14ac:dyDescent="0.55000000000000004">
      <c r="B35" s="370"/>
      <c r="C35" s="371"/>
      <c r="D35" s="372"/>
      <c r="E35" s="371"/>
      <c r="F35" s="371"/>
      <c r="G35" s="373"/>
      <c r="H35" s="374"/>
      <c r="I35" s="375"/>
      <c r="J35" s="376"/>
      <c r="K35" s="377"/>
      <c r="L35" s="387"/>
      <c r="M35" s="378"/>
      <c r="N35" s="379"/>
      <c r="O35" s="387"/>
      <c r="P35" s="388"/>
      <c r="Q35" s="379"/>
      <c r="R35" s="387"/>
      <c r="S35" s="388"/>
      <c r="T35" s="380"/>
      <c r="U35" s="381"/>
      <c r="V35" s="382"/>
      <c r="W35" s="379"/>
      <c r="X35" s="383"/>
      <c r="Y35" s="380"/>
      <c r="Z35" s="384">
        <f t="shared" si="0"/>
        <v>0</v>
      </c>
      <c r="AA35" s="385"/>
      <c r="AB35" s="383"/>
      <c r="AC35" s="380"/>
      <c r="AD35" s="386"/>
      <c r="AE35" s="383"/>
      <c r="AF35" s="380"/>
    </row>
    <row r="36" spans="2:36" ht="14.4" outlineLevel="1" x14ac:dyDescent="0.55000000000000004">
      <c r="B36" s="370"/>
      <c r="C36" s="371"/>
      <c r="D36" s="372"/>
      <c r="E36" s="371"/>
      <c r="F36" s="371"/>
      <c r="G36" s="373"/>
      <c r="H36" s="374"/>
      <c r="I36" s="375"/>
      <c r="J36" s="376"/>
      <c r="K36" s="377"/>
      <c r="L36" s="387"/>
      <c r="M36" s="378"/>
      <c r="N36" s="379"/>
      <c r="O36" s="387"/>
      <c r="P36" s="388"/>
      <c r="Q36" s="379"/>
      <c r="R36" s="387"/>
      <c r="S36" s="388"/>
      <c r="T36" s="380"/>
      <c r="U36" s="381"/>
      <c r="V36" s="382"/>
      <c r="W36" s="379"/>
      <c r="X36" s="383"/>
      <c r="Y36" s="380"/>
      <c r="Z36" s="384">
        <f t="shared" si="0"/>
        <v>0</v>
      </c>
      <c r="AA36" s="385"/>
      <c r="AB36" s="383"/>
      <c r="AC36" s="380"/>
      <c r="AD36" s="386"/>
      <c r="AE36" s="383"/>
      <c r="AF36" s="380"/>
    </row>
    <row r="37" spans="2:36" ht="14.4" outlineLevel="1" x14ac:dyDescent="0.55000000000000004">
      <c r="B37" s="370"/>
      <c r="C37" s="371"/>
      <c r="D37" s="372"/>
      <c r="E37" s="371"/>
      <c r="F37" s="371"/>
      <c r="G37" s="373"/>
      <c r="H37" s="374"/>
      <c r="I37" s="375"/>
      <c r="J37" s="376"/>
      <c r="K37" s="377"/>
      <c r="L37" s="387"/>
      <c r="M37" s="378"/>
      <c r="N37" s="379"/>
      <c r="O37" s="387"/>
      <c r="P37" s="388"/>
      <c r="Q37" s="379"/>
      <c r="R37" s="387"/>
      <c r="S37" s="388"/>
      <c r="T37" s="380"/>
      <c r="U37" s="381"/>
      <c r="V37" s="382"/>
      <c r="W37" s="379"/>
      <c r="X37" s="383"/>
      <c r="Y37" s="380"/>
      <c r="Z37" s="384">
        <f t="shared" si="0"/>
        <v>0</v>
      </c>
      <c r="AA37" s="385"/>
      <c r="AB37" s="383"/>
      <c r="AC37" s="380"/>
      <c r="AD37" s="386"/>
      <c r="AE37" s="383"/>
      <c r="AF37" s="380"/>
    </row>
    <row r="38" spans="2:36" ht="14.4" outlineLevel="1" x14ac:dyDescent="0.55000000000000004">
      <c r="B38" s="370"/>
      <c r="C38" s="371"/>
      <c r="D38" s="372"/>
      <c r="E38" s="371"/>
      <c r="F38" s="371"/>
      <c r="G38" s="373"/>
      <c r="H38" s="374"/>
      <c r="I38" s="375"/>
      <c r="J38" s="376"/>
      <c r="K38" s="377"/>
      <c r="L38" s="387"/>
      <c r="M38" s="378"/>
      <c r="N38" s="379"/>
      <c r="O38" s="387"/>
      <c r="P38" s="388"/>
      <c r="Q38" s="379"/>
      <c r="R38" s="387"/>
      <c r="S38" s="388"/>
      <c r="T38" s="380"/>
      <c r="U38" s="381"/>
      <c r="V38" s="382"/>
      <c r="W38" s="379"/>
      <c r="X38" s="383"/>
      <c r="Y38" s="380"/>
      <c r="Z38" s="384">
        <f t="shared" si="0"/>
        <v>0</v>
      </c>
      <c r="AA38" s="385"/>
      <c r="AB38" s="383"/>
      <c r="AC38" s="380"/>
      <c r="AD38" s="386"/>
      <c r="AE38" s="383"/>
      <c r="AF38" s="380"/>
    </row>
    <row r="39" spans="2:36" ht="14.4" outlineLevel="1" x14ac:dyDescent="0.55000000000000004">
      <c r="B39" s="370"/>
      <c r="C39" s="371"/>
      <c r="D39" s="372"/>
      <c r="E39" s="371"/>
      <c r="F39" s="371"/>
      <c r="G39" s="373"/>
      <c r="H39" s="374"/>
      <c r="I39" s="375"/>
      <c r="J39" s="376"/>
      <c r="K39" s="377"/>
      <c r="L39" s="387"/>
      <c r="M39" s="378"/>
      <c r="N39" s="379"/>
      <c r="O39" s="387"/>
      <c r="P39" s="388"/>
      <c r="Q39" s="379"/>
      <c r="R39" s="387"/>
      <c r="S39" s="388"/>
      <c r="T39" s="380"/>
      <c r="U39" s="381"/>
      <c r="V39" s="382"/>
      <c r="W39" s="379"/>
      <c r="X39" s="383"/>
      <c r="Y39" s="380"/>
      <c r="Z39" s="384">
        <f t="shared" si="0"/>
        <v>0</v>
      </c>
      <c r="AA39" s="385"/>
      <c r="AB39" s="383"/>
      <c r="AC39" s="380"/>
      <c r="AD39" s="386"/>
      <c r="AE39" s="383"/>
      <c r="AF39" s="380"/>
    </row>
    <row r="40" spans="2:36" ht="14.4" outlineLevel="1" x14ac:dyDescent="0.55000000000000004">
      <c r="B40" s="370"/>
      <c r="C40" s="371"/>
      <c r="D40" s="372"/>
      <c r="E40" s="371"/>
      <c r="F40" s="371"/>
      <c r="G40" s="373"/>
      <c r="H40" s="374"/>
      <c r="I40" s="375"/>
      <c r="J40" s="376"/>
      <c r="K40" s="377"/>
      <c r="L40" s="387"/>
      <c r="M40" s="378"/>
      <c r="N40" s="379"/>
      <c r="O40" s="387"/>
      <c r="P40" s="388"/>
      <c r="Q40" s="379"/>
      <c r="R40" s="387"/>
      <c r="S40" s="388"/>
      <c r="T40" s="380"/>
      <c r="U40" s="381"/>
      <c r="V40" s="382"/>
      <c r="W40" s="379"/>
      <c r="X40" s="383"/>
      <c r="Y40" s="380"/>
      <c r="Z40" s="384">
        <f t="shared" si="0"/>
        <v>0</v>
      </c>
      <c r="AA40" s="385"/>
      <c r="AB40" s="383"/>
      <c r="AC40" s="380"/>
      <c r="AD40" s="386"/>
      <c r="AE40" s="383"/>
      <c r="AF40" s="380"/>
    </row>
    <row r="41" spans="2:36" ht="14.4" outlineLevel="1" x14ac:dyDescent="0.55000000000000004">
      <c r="B41" s="370"/>
      <c r="C41" s="371"/>
      <c r="D41" s="372"/>
      <c r="E41" s="371"/>
      <c r="F41" s="371"/>
      <c r="G41" s="373"/>
      <c r="H41" s="374"/>
      <c r="I41" s="375"/>
      <c r="J41" s="376"/>
      <c r="K41" s="377"/>
      <c r="L41" s="387"/>
      <c r="M41" s="378"/>
      <c r="N41" s="379"/>
      <c r="O41" s="387"/>
      <c r="P41" s="388"/>
      <c r="Q41" s="379"/>
      <c r="R41" s="387"/>
      <c r="S41" s="388"/>
      <c r="T41" s="380"/>
      <c r="U41" s="381"/>
      <c r="V41" s="382"/>
      <c r="W41" s="379"/>
      <c r="X41" s="383"/>
      <c r="Y41" s="380"/>
      <c r="Z41" s="384">
        <f t="shared" si="0"/>
        <v>0</v>
      </c>
      <c r="AA41" s="385"/>
      <c r="AB41" s="383"/>
      <c r="AC41" s="380"/>
      <c r="AD41" s="386"/>
      <c r="AE41" s="383"/>
      <c r="AF41" s="380"/>
    </row>
    <row r="42" spans="2:36" ht="14.4" outlineLevel="1" x14ac:dyDescent="0.55000000000000004">
      <c r="B42" s="370"/>
      <c r="C42" s="371"/>
      <c r="D42" s="372"/>
      <c r="E42" s="371"/>
      <c r="F42" s="371"/>
      <c r="G42" s="373"/>
      <c r="H42" s="374"/>
      <c r="I42" s="375"/>
      <c r="J42" s="376"/>
      <c r="K42" s="377"/>
      <c r="L42" s="387"/>
      <c r="M42" s="378"/>
      <c r="N42" s="379"/>
      <c r="O42" s="387"/>
      <c r="P42" s="388"/>
      <c r="Q42" s="379"/>
      <c r="R42" s="387"/>
      <c r="S42" s="388"/>
      <c r="T42" s="380"/>
      <c r="U42" s="381"/>
      <c r="V42" s="382"/>
      <c r="W42" s="379"/>
      <c r="X42" s="383"/>
      <c r="Y42" s="380"/>
      <c r="Z42" s="384">
        <f t="shared" si="0"/>
        <v>0</v>
      </c>
      <c r="AA42" s="385"/>
      <c r="AB42" s="383"/>
      <c r="AC42" s="380"/>
      <c r="AD42" s="386"/>
      <c r="AE42" s="383"/>
      <c r="AF42" s="380"/>
    </row>
    <row r="43" spans="2:36" ht="14.4" outlineLevel="1" x14ac:dyDescent="0.55000000000000004">
      <c r="B43" s="370"/>
      <c r="C43" s="371"/>
      <c r="D43" s="372"/>
      <c r="E43" s="371"/>
      <c r="F43" s="371"/>
      <c r="G43" s="373"/>
      <c r="H43" s="374"/>
      <c r="I43" s="375"/>
      <c r="J43" s="376"/>
      <c r="K43" s="377"/>
      <c r="L43" s="387"/>
      <c r="M43" s="378"/>
      <c r="N43" s="379"/>
      <c r="O43" s="387"/>
      <c r="P43" s="388"/>
      <c r="Q43" s="379"/>
      <c r="R43" s="387"/>
      <c r="S43" s="388"/>
      <c r="T43" s="380"/>
      <c r="U43" s="381"/>
      <c r="V43" s="382"/>
      <c r="W43" s="379"/>
      <c r="X43" s="383"/>
      <c r="Y43" s="380"/>
      <c r="Z43" s="384">
        <f t="shared" si="0"/>
        <v>0</v>
      </c>
      <c r="AA43" s="385"/>
      <c r="AB43" s="383"/>
      <c r="AC43" s="380"/>
      <c r="AD43" s="386"/>
      <c r="AE43" s="383"/>
      <c r="AF43" s="380"/>
    </row>
    <row r="44" spans="2:36" ht="14.4" outlineLevel="1" x14ac:dyDescent="0.55000000000000004">
      <c r="B44" s="370"/>
      <c r="C44" s="371"/>
      <c r="D44" s="372"/>
      <c r="E44" s="371"/>
      <c r="F44" s="371"/>
      <c r="G44" s="373"/>
      <c r="H44" s="374"/>
      <c r="I44" s="375"/>
      <c r="J44" s="376"/>
      <c r="K44" s="377"/>
      <c r="L44" s="387"/>
      <c r="M44" s="378"/>
      <c r="N44" s="379"/>
      <c r="O44" s="387"/>
      <c r="P44" s="388"/>
      <c r="Q44" s="379"/>
      <c r="R44" s="387"/>
      <c r="S44" s="388"/>
      <c r="T44" s="380"/>
      <c r="U44" s="381"/>
      <c r="V44" s="382"/>
      <c r="W44" s="379"/>
      <c r="X44" s="383"/>
      <c r="Y44" s="380"/>
      <c r="Z44" s="384">
        <f t="shared" si="0"/>
        <v>0</v>
      </c>
      <c r="AA44" s="385"/>
      <c r="AB44" s="383"/>
      <c r="AC44" s="380"/>
      <c r="AD44" s="386"/>
      <c r="AE44" s="383"/>
      <c r="AF44" s="380"/>
    </row>
    <row r="45" spans="2:36" ht="14.4" outlineLevel="1" x14ac:dyDescent="0.55000000000000004">
      <c r="B45" s="370"/>
      <c r="C45" s="371"/>
      <c r="D45" s="372"/>
      <c r="E45" s="371"/>
      <c r="F45" s="371"/>
      <c r="G45" s="373"/>
      <c r="H45" s="374"/>
      <c r="I45" s="375"/>
      <c r="J45" s="376"/>
      <c r="K45" s="377"/>
      <c r="L45" s="387"/>
      <c r="M45" s="378"/>
      <c r="N45" s="379"/>
      <c r="O45" s="387"/>
      <c r="P45" s="388"/>
      <c r="Q45" s="379"/>
      <c r="R45" s="387"/>
      <c r="S45" s="388"/>
      <c r="T45" s="380"/>
      <c r="U45" s="381"/>
      <c r="V45" s="382"/>
      <c r="W45" s="379"/>
      <c r="X45" s="383"/>
      <c r="Y45" s="380"/>
      <c r="Z45" s="384">
        <f t="shared" si="0"/>
        <v>0</v>
      </c>
      <c r="AA45" s="385"/>
      <c r="AB45" s="383"/>
      <c r="AC45" s="380"/>
      <c r="AD45" s="386"/>
      <c r="AE45" s="383"/>
      <c r="AF45" s="380"/>
    </row>
    <row r="46" spans="2:36" ht="14.4" outlineLevel="1" x14ac:dyDescent="0.55000000000000004">
      <c r="B46" s="370"/>
      <c r="C46" s="371"/>
      <c r="D46" s="372"/>
      <c r="E46" s="371"/>
      <c r="F46" s="371"/>
      <c r="G46" s="373"/>
      <c r="H46" s="374"/>
      <c r="I46" s="375"/>
      <c r="J46" s="376"/>
      <c r="K46" s="377"/>
      <c r="L46" s="387"/>
      <c r="M46" s="378"/>
      <c r="N46" s="379"/>
      <c r="O46" s="387"/>
      <c r="P46" s="388"/>
      <c r="Q46" s="379"/>
      <c r="R46" s="387"/>
      <c r="S46" s="388"/>
      <c r="T46" s="380"/>
      <c r="U46" s="381"/>
      <c r="V46" s="382"/>
      <c r="W46" s="379"/>
      <c r="X46" s="383"/>
      <c r="Y46" s="380"/>
      <c r="Z46" s="384">
        <f t="shared" si="0"/>
        <v>0</v>
      </c>
      <c r="AA46" s="385"/>
      <c r="AB46" s="383"/>
      <c r="AC46" s="380"/>
      <c r="AD46" s="386"/>
      <c r="AE46" s="383"/>
      <c r="AF46" s="380"/>
    </row>
    <row r="47" spans="2:36" ht="14.4" outlineLevel="1" x14ac:dyDescent="0.55000000000000004">
      <c r="B47" s="370"/>
      <c r="C47" s="371"/>
      <c r="D47" s="372"/>
      <c r="E47" s="371"/>
      <c r="F47" s="371"/>
      <c r="G47" s="373"/>
      <c r="H47" s="374"/>
      <c r="I47" s="375"/>
      <c r="J47" s="376"/>
      <c r="K47" s="377"/>
      <c r="L47" s="387"/>
      <c r="M47" s="378"/>
      <c r="N47" s="379"/>
      <c r="O47" s="387"/>
      <c r="P47" s="388"/>
      <c r="Q47" s="379"/>
      <c r="R47" s="387"/>
      <c r="S47" s="388"/>
      <c r="T47" s="380"/>
      <c r="U47" s="381"/>
      <c r="V47" s="382"/>
      <c r="W47" s="379"/>
      <c r="X47" s="383"/>
      <c r="Y47" s="380"/>
      <c r="Z47" s="384">
        <f t="shared" si="0"/>
        <v>0</v>
      </c>
      <c r="AA47" s="385"/>
      <c r="AB47" s="383"/>
      <c r="AC47" s="380"/>
      <c r="AD47" s="386"/>
      <c r="AE47" s="383"/>
      <c r="AF47" s="380"/>
    </row>
    <row r="48" spans="2:36" ht="14.4" outlineLevel="1" x14ac:dyDescent="0.55000000000000004">
      <c r="B48" s="370"/>
      <c r="C48" s="371"/>
      <c r="D48" s="372"/>
      <c r="E48" s="371"/>
      <c r="F48" s="371"/>
      <c r="G48" s="373"/>
      <c r="H48" s="374"/>
      <c r="I48" s="375"/>
      <c r="J48" s="376"/>
      <c r="K48" s="377"/>
      <c r="L48" s="387"/>
      <c r="M48" s="378"/>
      <c r="N48" s="379"/>
      <c r="O48" s="387"/>
      <c r="P48" s="388"/>
      <c r="Q48" s="379"/>
      <c r="R48" s="387"/>
      <c r="S48" s="388"/>
      <c r="T48" s="380"/>
      <c r="U48" s="381"/>
      <c r="V48" s="382"/>
      <c r="W48" s="379"/>
      <c r="X48" s="383"/>
      <c r="Y48" s="380"/>
      <c r="Z48" s="384">
        <f t="shared" si="0"/>
        <v>0</v>
      </c>
      <c r="AA48" s="385"/>
      <c r="AB48" s="383"/>
      <c r="AC48" s="380"/>
      <c r="AD48" s="386"/>
      <c r="AE48" s="383"/>
      <c r="AF48" s="380"/>
    </row>
    <row r="49" spans="1:32" ht="14.4" outlineLevel="1" x14ac:dyDescent="0.55000000000000004">
      <c r="B49" s="370"/>
      <c r="C49" s="371"/>
      <c r="D49" s="372"/>
      <c r="E49" s="371"/>
      <c r="F49" s="371"/>
      <c r="G49" s="373"/>
      <c r="H49" s="374"/>
      <c r="I49" s="375"/>
      <c r="J49" s="376"/>
      <c r="K49" s="377"/>
      <c r="L49" s="387"/>
      <c r="M49" s="378"/>
      <c r="N49" s="379"/>
      <c r="O49" s="387"/>
      <c r="P49" s="388"/>
      <c r="Q49" s="379"/>
      <c r="R49" s="387"/>
      <c r="S49" s="388"/>
      <c r="T49" s="380"/>
      <c r="U49" s="381"/>
      <c r="V49" s="382"/>
      <c r="W49" s="379"/>
      <c r="X49" s="383"/>
      <c r="Y49" s="380"/>
      <c r="Z49" s="384">
        <f t="shared" si="0"/>
        <v>0</v>
      </c>
      <c r="AA49" s="385"/>
      <c r="AB49" s="383"/>
      <c r="AC49" s="380"/>
      <c r="AD49" s="386"/>
      <c r="AE49" s="383"/>
      <c r="AF49" s="380"/>
    </row>
    <row r="50" spans="1:32" ht="14.4" outlineLevel="1" x14ac:dyDescent="0.55000000000000004">
      <c r="B50" s="370"/>
      <c r="C50" s="371"/>
      <c r="D50" s="372"/>
      <c r="E50" s="371"/>
      <c r="F50" s="371"/>
      <c r="G50" s="373"/>
      <c r="H50" s="374"/>
      <c r="I50" s="375"/>
      <c r="J50" s="376"/>
      <c r="K50" s="377"/>
      <c r="L50" s="387"/>
      <c r="M50" s="378"/>
      <c r="N50" s="379"/>
      <c r="O50" s="387"/>
      <c r="P50" s="388"/>
      <c r="Q50" s="379"/>
      <c r="R50" s="387"/>
      <c r="S50" s="388"/>
      <c r="T50" s="380"/>
      <c r="U50" s="381"/>
      <c r="V50" s="382"/>
      <c r="W50" s="379"/>
      <c r="X50" s="383"/>
      <c r="Y50" s="380"/>
      <c r="Z50" s="384">
        <f t="shared" si="0"/>
        <v>0</v>
      </c>
      <c r="AA50" s="385"/>
      <c r="AB50" s="383"/>
      <c r="AC50" s="380"/>
      <c r="AD50" s="386"/>
      <c r="AE50" s="383"/>
      <c r="AF50" s="380"/>
    </row>
    <row r="51" spans="1:32" ht="14.4" outlineLevel="1" x14ac:dyDescent="0.55000000000000004">
      <c r="B51" s="370"/>
      <c r="C51" s="371"/>
      <c r="D51" s="372"/>
      <c r="E51" s="371"/>
      <c r="F51" s="371"/>
      <c r="G51" s="373"/>
      <c r="H51" s="374"/>
      <c r="I51" s="375"/>
      <c r="J51" s="376"/>
      <c r="K51" s="377"/>
      <c r="L51" s="387"/>
      <c r="M51" s="378"/>
      <c r="N51" s="379"/>
      <c r="O51" s="387"/>
      <c r="P51" s="388"/>
      <c r="Q51" s="379"/>
      <c r="R51" s="387"/>
      <c r="S51" s="388"/>
      <c r="T51" s="380"/>
      <c r="U51" s="381"/>
      <c r="V51" s="382"/>
      <c r="W51" s="379"/>
      <c r="X51" s="383"/>
      <c r="Y51" s="380"/>
      <c r="Z51" s="384">
        <f t="shared" si="0"/>
        <v>0</v>
      </c>
      <c r="AA51" s="385"/>
      <c r="AB51" s="383"/>
      <c r="AC51" s="380"/>
      <c r="AD51" s="386"/>
      <c r="AE51" s="383"/>
      <c r="AF51" s="380"/>
    </row>
    <row r="52" spans="1:32" ht="14.4" outlineLevel="1" x14ac:dyDescent="0.55000000000000004">
      <c r="A52" s="390"/>
      <c r="B52" s="370"/>
      <c r="C52" s="371"/>
      <c r="D52" s="372"/>
      <c r="E52" s="371"/>
      <c r="F52" s="371"/>
      <c r="G52" s="373"/>
      <c r="H52" s="374"/>
      <c r="I52" s="375"/>
      <c r="J52" s="376"/>
      <c r="K52" s="377"/>
      <c r="L52" s="387"/>
      <c r="M52" s="378"/>
      <c r="N52" s="379"/>
      <c r="O52" s="387"/>
      <c r="P52" s="388"/>
      <c r="Q52" s="379"/>
      <c r="R52" s="387"/>
      <c r="S52" s="388"/>
      <c r="T52" s="380"/>
      <c r="U52" s="381"/>
      <c r="V52" s="382"/>
      <c r="W52" s="379"/>
      <c r="X52" s="383"/>
      <c r="Y52" s="380"/>
      <c r="Z52" s="384">
        <f t="shared" si="0"/>
        <v>0</v>
      </c>
      <c r="AA52" s="385"/>
      <c r="AB52" s="383"/>
      <c r="AC52" s="380"/>
      <c r="AD52" s="386"/>
      <c r="AE52" s="383"/>
      <c r="AF52" s="380"/>
    </row>
    <row r="53" spans="1:32" ht="14.4" outlineLevel="1" x14ac:dyDescent="0.55000000000000004">
      <c r="B53" s="370"/>
      <c r="C53" s="371"/>
      <c r="D53" s="372"/>
      <c r="E53" s="371"/>
      <c r="F53" s="371"/>
      <c r="G53" s="373"/>
      <c r="H53" s="374"/>
      <c r="I53" s="375"/>
      <c r="J53" s="376"/>
      <c r="K53" s="377"/>
      <c r="L53" s="387"/>
      <c r="M53" s="378"/>
      <c r="N53" s="379"/>
      <c r="O53" s="387"/>
      <c r="P53" s="388"/>
      <c r="Q53" s="379"/>
      <c r="R53" s="387"/>
      <c r="S53" s="388"/>
      <c r="T53" s="380"/>
      <c r="U53" s="381"/>
      <c r="V53" s="382"/>
      <c r="W53" s="379"/>
      <c r="X53" s="383"/>
      <c r="Y53" s="380"/>
      <c r="Z53" s="384">
        <f t="shared" si="0"/>
        <v>0</v>
      </c>
      <c r="AA53" s="385"/>
      <c r="AB53" s="383"/>
      <c r="AC53" s="380"/>
      <c r="AD53" s="386"/>
      <c r="AE53" s="383"/>
      <c r="AF53" s="380"/>
    </row>
    <row r="54" spans="1:32" ht="14.4" outlineLevel="1" x14ac:dyDescent="0.55000000000000004">
      <c r="B54" s="370"/>
      <c r="C54" s="371"/>
      <c r="D54" s="372"/>
      <c r="E54" s="371"/>
      <c r="F54" s="371"/>
      <c r="G54" s="373"/>
      <c r="H54" s="374"/>
      <c r="I54" s="375"/>
      <c r="J54" s="376"/>
      <c r="K54" s="377"/>
      <c r="L54" s="387"/>
      <c r="M54" s="378"/>
      <c r="N54" s="379"/>
      <c r="O54" s="387"/>
      <c r="P54" s="388"/>
      <c r="Q54" s="379"/>
      <c r="R54" s="387"/>
      <c r="S54" s="388"/>
      <c r="T54" s="380"/>
      <c r="U54" s="381"/>
      <c r="V54" s="382"/>
      <c r="W54" s="379"/>
      <c r="X54" s="383"/>
      <c r="Y54" s="380"/>
      <c r="Z54" s="384">
        <f t="shared" si="0"/>
        <v>0</v>
      </c>
      <c r="AA54" s="385"/>
      <c r="AB54" s="383"/>
      <c r="AC54" s="380"/>
      <c r="AD54" s="386"/>
      <c r="AE54" s="383"/>
      <c r="AF54" s="380"/>
    </row>
    <row r="55" spans="1:32" ht="14.4" outlineLevel="1" x14ac:dyDescent="0.55000000000000004">
      <c r="B55" s="370"/>
      <c r="C55" s="371"/>
      <c r="D55" s="372"/>
      <c r="E55" s="371"/>
      <c r="F55" s="371"/>
      <c r="G55" s="373"/>
      <c r="H55" s="374"/>
      <c r="I55" s="375"/>
      <c r="J55" s="376"/>
      <c r="K55" s="377"/>
      <c r="L55" s="387"/>
      <c r="M55" s="378"/>
      <c r="N55" s="379"/>
      <c r="O55" s="387"/>
      <c r="P55" s="388"/>
      <c r="Q55" s="379"/>
      <c r="R55" s="387"/>
      <c r="S55" s="388"/>
      <c r="T55" s="380"/>
      <c r="U55" s="381"/>
      <c r="V55" s="382"/>
      <c r="W55" s="379"/>
      <c r="X55" s="383"/>
      <c r="Y55" s="380"/>
      <c r="Z55" s="384">
        <f t="shared" si="0"/>
        <v>0</v>
      </c>
      <c r="AA55" s="385"/>
      <c r="AB55" s="383"/>
      <c r="AC55" s="380"/>
      <c r="AD55" s="386"/>
      <c r="AE55" s="383"/>
      <c r="AF55" s="380"/>
    </row>
    <row r="56" spans="1:32" ht="14.4" outlineLevel="1" x14ac:dyDescent="0.55000000000000004">
      <c r="B56" s="370"/>
      <c r="C56" s="371"/>
      <c r="D56" s="372"/>
      <c r="E56" s="371"/>
      <c r="F56" s="371"/>
      <c r="G56" s="373"/>
      <c r="H56" s="374"/>
      <c r="I56" s="375"/>
      <c r="J56" s="376"/>
      <c r="K56" s="377"/>
      <c r="L56" s="387"/>
      <c r="M56" s="378"/>
      <c r="N56" s="379"/>
      <c r="O56" s="387"/>
      <c r="P56" s="388"/>
      <c r="Q56" s="379"/>
      <c r="R56" s="387"/>
      <c r="S56" s="388"/>
      <c r="T56" s="380"/>
      <c r="U56" s="381"/>
      <c r="V56" s="382"/>
      <c r="W56" s="379"/>
      <c r="X56" s="383"/>
      <c r="Y56" s="380"/>
      <c r="Z56" s="384">
        <f t="shared" si="0"/>
        <v>0</v>
      </c>
      <c r="AA56" s="385"/>
      <c r="AB56" s="383"/>
      <c r="AC56" s="380"/>
      <c r="AD56" s="386"/>
      <c r="AE56" s="383"/>
      <c r="AF56" s="380"/>
    </row>
    <row r="57" spans="1:32" ht="14.4" outlineLevel="1" x14ac:dyDescent="0.55000000000000004">
      <c r="B57" s="370"/>
      <c r="C57" s="371"/>
      <c r="D57" s="372"/>
      <c r="E57" s="371"/>
      <c r="F57" s="371"/>
      <c r="G57" s="373"/>
      <c r="H57" s="374"/>
      <c r="I57" s="375"/>
      <c r="J57" s="376"/>
      <c r="K57" s="377"/>
      <c r="L57" s="387"/>
      <c r="M57" s="378"/>
      <c r="N57" s="379"/>
      <c r="O57" s="387"/>
      <c r="P57" s="388"/>
      <c r="Q57" s="379"/>
      <c r="R57" s="387"/>
      <c r="S57" s="388"/>
      <c r="T57" s="380"/>
      <c r="U57" s="381"/>
      <c r="V57" s="382"/>
      <c r="W57" s="379"/>
      <c r="X57" s="383"/>
      <c r="Y57" s="380"/>
      <c r="Z57" s="384">
        <f t="shared" si="0"/>
        <v>0</v>
      </c>
      <c r="AA57" s="385"/>
      <c r="AB57" s="383"/>
      <c r="AC57" s="380"/>
      <c r="AD57" s="386"/>
      <c r="AE57" s="383"/>
      <c r="AF57" s="380"/>
    </row>
    <row r="58" spans="1:32" ht="14.4" outlineLevel="1" x14ac:dyDescent="0.55000000000000004">
      <c r="B58" s="370"/>
      <c r="C58" s="371"/>
      <c r="D58" s="372"/>
      <c r="E58" s="371"/>
      <c r="F58" s="371"/>
      <c r="G58" s="373"/>
      <c r="H58" s="374"/>
      <c r="I58" s="375"/>
      <c r="J58" s="376"/>
      <c r="K58" s="377"/>
      <c r="L58" s="387"/>
      <c r="M58" s="378"/>
      <c r="N58" s="379"/>
      <c r="O58" s="387"/>
      <c r="P58" s="388"/>
      <c r="Q58" s="379"/>
      <c r="R58" s="387"/>
      <c r="S58" s="388"/>
      <c r="T58" s="380"/>
      <c r="U58" s="381"/>
      <c r="V58" s="382"/>
      <c r="W58" s="379"/>
      <c r="X58" s="383"/>
      <c r="Y58" s="380"/>
      <c r="Z58" s="384">
        <f t="shared" si="0"/>
        <v>0</v>
      </c>
      <c r="AA58" s="385"/>
      <c r="AB58" s="383"/>
      <c r="AC58" s="380"/>
      <c r="AD58" s="386"/>
      <c r="AE58" s="383"/>
      <c r="AF58" s="380"/>
    </row>
    <row r="59" spans="1:32" ht="14.4" outlineLevel="1" x14ac:dyDescent="0.55000000000000004">
      <c r="B59" s="370"/>
      <c r="C59" s="371"/>
      <c r="D59" s="372"/>
      <c r="E59" s="371"/>
      <c r="F59" s="371"/>
      <c r="G59" s="373"/>
      <c r="H59" s="374"/>
      <c r="I59" s="375"/>
      <c r="J59" s="376"/>
      <c r="K59" s="377"/>
      <c r="L59" s="387"/>
      <c r="M59" s="378"/>
      <c r="N59" s="379"/>
      <c r="O59" s="387"/>
      <c r="P59" s="388"/>
      <c r="Q59" s="379"/>
      <c r="R59" s="387"/>
      <c r="S59" s="388"/>
      <c r="T59" s="380"/>
      <c r="U59" s="381"/>
      <c r="V59" s="382"/>
      <c r="W59" s="379"/>
      <c r="X59" s="383"/>
      <c r="Y59" s="380"/>
      <c r="Z59" s="384">
        <f t="shared" si="0"/>
        <v>0</v>
      </c>
      <c r="AA59" s="385"/>
      <c r="AB59" s="383"/>
      <c r="AC59" s="380"/>
      <c r="AD59" s="386"/>
      <c r="AE59" s="383"/>
      <c r="AF59" s="380"/>
    </row>
    <row r="60" spans="1:32" ht="14.4" outlineLevel="1" x14ac:dyDescent="0.55000000000000004">
      <c r="B60" s="370"/>
      <c r="C60" s="371"/>
      <c r="D60" s="372"/>
      <c r="E60" s="371"/>
      <c r="F60" s="371"/>
      <c r="G60" s="373"/>
      <c r="H60" s="374"/>
      <c r="I60" s="375"/>
      <c r="J60" s="376"/>
      <c r="K60" s="377"/>
      <c r="L60" s="387"/>
      <c r="M60" s="378"/>
      <c r="N60" s="379"/>
      <c r="O60" s="387"/>
      <c r="P60" s="388"/>
      <c r="Q60" s="379"/>
      <c r="R60" s="387"/>
      <c r="S60" s="388"/>
      <c r="T60" s="380"/>
      <c r="U60" s="381"/>
      <c r="V60" s="382"/>
      <c r="W60" s="379"/>
      <c r="X60" s="383"/>
      <c r="Y60" s="380"/>
      <c r="Z60" s="384">
        <f t="shared" si="0"/>
        <v>0</v>
      </c>
      <c r="AA60" s="385"/>
      <c r="AB60" s="383"/>
      <c r="AC60" s="380"/>
      <c r="AD60" s="386"/>
      <c r="AE60" s="383"/>
      <c r="AF60" s="380"/>
    </row>
    <row r="61" spans="1:32" ht="14.4" outlineLevel="1" x14ac:dyDescent="0.55000000000000004">
      <c r="B61" s="370"/>
      <c r="C61" s="371"/>
      <c r="D61" s="372"/>
      <c r="E61" s="371"/>
      <c r="F61" s="371"/>
      <c r="G61" s="373"/>
      <c r="H61" s="374"/>
      <c r="I61" s="375"/>
      <c r="J61" s="376"/>
      <c r="K61" s="377"/>
      <c r="L61" s="387"/>
      <c r="M61" s="378"/>
      <c r="N61" s="379"/>
      <c r="O61" s="387"/>
      <c r="P61" s="388"/>
      <c r="Q61" s="379"/>
      <c r="R61" s="387"/>
      <c r="S61" s="388"/>
      <c r="T61" s="380"/>
      <c r="U61" s="381"/>
      <c r="V61" s="382"/>
      <c r="W61" s="379"/>
      <c r="X61" s="383"/>
      <c r="Y61" s="380"/>
      <c r="Z61" s="384">
        <f t="shared" si="0"/>
        <v>0</v>
      </c>
      <c r="AA61" s="385"/>
      <c r="AB61" s="383"/>
      <c r="AC61" s="380"/>
      <c r="AD61" s="386"/>
      <c r="AE61" s="383"/>
      <c r="AF61" s="380"/>
    </row>
    <row r="62" spans="1:32" ht="14.4" outlineLevel="1" x14ac:dyDescent="0.55000000000000004">
      <c r="B62" s="370"/>
      <c r="C62" s="371"/>
      <c r="D62" s="372"/>
      <c r="E62" s="371"/>
      <c r="F62" s="371"/>
      <c r="G62" s="373"/>
      <c r="H62" s="374"/>
      <c r="I62" s="375"/>
      <c r="J62" s="376"/>
      <c r="K62" s="377"/>
      <c r="L62" s="387"/>
      <c r="M62" s="378"/>
      <c r="N62" s="379"/>
      <c r="O62" s="387"/>
      <c r="P62" s="388"/>
      <c r="Q62" s="379"/>
      <c r="R62" s="387"/>
      <c r="S62" s="388"/>
      <c r="T62" s="380"/>
      <c r="U62" s="381"/>
      <c r="V62" s="382"/>
      <c r="W62" s="379"/>
      <c r="X62" s="383"/>
      <c r="Y62" s="380"/>
      <c r="Z62" s="384">
        <f t="shared" si="0"/>
        <v>0</v>
      </c>
      <c r="AA62" s="385"/>
      <c r="AB62" s="383"/>
      <c r="AC62" s="380"/>
      <c r="AD62" s="386"/>
      <c r="AE62" s="383"/>
      <c r="AF62" s="380"/>
    </row>
    <row r="63" spans="1:32" ht="14.4" outlineLevel="1" x14ac:dyDescent="0.55000000000000004">
      <c r="B63" s="370"/>
      <c r="C63" s="371"/>
      <c r="D63" s="372"/>
      <c r="E63" s="371"/>
      <c r="F63" s="371"/>
      <c r="G63" s="373"/>
      <c r="H63" s="374"/>
      <c r="I63" s="375"/>
      <c r="J63" s="376"/>
      <c r="K63" s="377"/>
      <c r="L63" s="387"/>
      <c r="M63" s="378"/>
      <c r="N63" s="379"/>
      <c r="O63" s="387"/>
      <c r="P63" s="388"/>
      <c r="Q63" s="379"/>
      <c r="R63" s="387"/>
      <c r="S63" s="388"/>
      <c r="T63" s="380"/>
      <c r="U63" s="381"/>
      <c r="V63" s="382"/>
      <c r="W63" s="379"/>
      <c r="X63" s="383"/>
      <c r="Y63" s="380"/>
      <c r="Z63" s="384">
        <f t="shared" si="0"/>
        <v>0</v>
      </c>
      <c r="AA63" s="385"/>
      <c r="AB63" s="383"/>
      <c r="AC63" s="380"/>
      <c r="AD63" s="386"/>
      <c r="AE63" s="383"/>
      <c r="AF63" s="380"/>
    </row>
    <row r="64" spans="1:32" ht="14.7" outlineLevel="1" thickBot="1" x14ac:dyDescent="0.6">
      <c r="B64" s="391"/>
      <c r="C64" s="392"/>
      <c r="D64" s="393"/>
      <c r="E64" s="392"/>
      <c r="F64" s="392"/>
      <c r="G64" s="394"/>
      <c r="H64" s="395"/>
      <c r="I64" s="396"/>
      <c r="J64" s="397"/>
      <c r="K64" s="398"/>
      <c r="L64" s="399"/>
      <c r="M64" s="400"/>
      <c r="N64" s="401"/>
      <c r="O64" s="399"/>
      <c r="P64" s="402"/>
      <c r="Q64" s="401"/>
      <c r="R64" s="399"/>
      <c r="S64" s="402"/>
      <c r="T64" s="403"/>
      <c r="U64" s="404"/>
      <c r="V64" s="405"/>
      <c r="W64" s="401"/>
      <c r="X64" s="406"/>
      <c r="Y64" s="403"/>
      <c r="Z64" s="407">
        <f t="shared" si="0"/>
        <v>0</v>
      </c>
      <c r="AA64" s="408"/>
      <c r="AB64" s="406"/>
      <c r="AC64" s="403"/>
      <c r="AD64" s="409"/>
      <c r="AE64" s="406"/>
      <c r="AF64" s="403"/>
    </row>
    <row r="65" spans="1:34" ht="14.7" outlineLevel="1" thickBot="1" x14ac:dyDescent="0.6">
      <c r="B65" s="410"/>
      <c r="C65" s="411"/>
      <c r="D65" s="412" t="s">
        <v>719</v>
      </c>
      <c r="E65" s="413"/>
      <c r="F65" s="414"/>
      <c r="G65" s="415"/>
      <c r="H65" s="416"/>
      <c r="I65" s="416"/>
      <c r="J65" s="416"/>
      <c r="K65" s="416"/>
      <c r="L65" s="416"/>
      <c r="M65" s="416"/>
      <c r="N65" s="416"/>
      <c r="O65" s="416"/>
      <c r="P65" s="416"/>
      <c r="Q65" s="416"/>
      <c r="R65" s="416"/>
      <c r="S65" s="416"/>
      <c r="T65" s="416"/>
      <c r="U65" s="416"/>
      <c r="V65" s="414"/>
      <c r="W65" s="416"/>
      <c r="X65" s="416"/>
      <c r="Y65" s="416"/>
      <c r="Z65" s="417">
        <f>'2.3'!O19</f>
        <v>15116185.016257374</v>
      </c>
      <c r="AA65" s="418" t="str">
        <f>'2.3'!P19</f>
        <v>2015-2023</v>
      </c>
      <c r="AB65" s="419"/>
      <c r="AC65" s="420"/>
      <c r="AD65" s="421"/>
      <c r="AE65" s="417">
        <v>0</v>
      </c>
      <c r="AF65" s="422">
        <v>0</v>
      </c>
    </row>
    <row r="67" spans="1:34" s="236" customFormat="1" ht="28.5" customHeight="1" x14ac:dyDescent="0.4">
      <c r="B67" s="334" t="s">
        <v>716</v>
      </c>
    </row>
    <row r="68" spans="1:34" s="335" customFormat="1" ht="22.5" customHeight="1" thickBot="1" x14ac:dyDescent="0.5">
      <c r="A68" s="317"/>
      <c r="B68" s="253" t="s">
        <v>661</v>
      </c>
      <c r="C68" s="253"/>
      <c r="D68" s="254"/>
      <c r="E68" s="254"/>
      <c r="F68" s="254"/>
      <c r="G68" s="254"/>
      <c r="H68" s="254"/>
      <c r="I68" s="254"/>
      <c r="J68" s="254"/>
      <c r="K68" s="254"/>
      <c r="L68" s="254"/>
      <c r="M68" s="254"/>
      <c r="N68" s="254"/>
      <c r="O68" s="254"/>
      <c r="P68" s="254"/>
      <c r="Q68" s="254"/>
      <c r="R68" s="254"/>
      <c r="S68" s="254"/>
      <c r="T68" s="254"/>
      <c r="U68" s="254"/>
      <c r="V68" s="254"/>
      <c r="W68" s="254"/>
      <c r="X68" s="254"/>
      <c r="Y68" s="254"/>
      <c r="Z68" s="254"/>
      <c r="AA68" s="254"/>
      <c r="AB68" s="254"/>
      <c r="AC68" s="254"/>
      <c r="AD68" s="254"/>
      <c r="AE68" s="254"/>
      <c r="AF68" s="254"/>
    </row>
    <row r="69" spans="1:34" s="424" customFormat="1" ht="34.5" customHeight="1" outlineLevel="1" thickBot="1" x14ac:dyDescent="0.4">
      <c r="A69" s="390"/>
      <c r="B69" s="2181" t="s">
        <v>632</v>
      </c>
      <c r="C69" s="2182"/>
      <c r="D69" s="2182"/>
      <c r="E69" s="2182"/>
      <c r="F69" s="2182"/>
      <c r="G69" s="2182"/>
      <c r="H69" s="2182"/>
      <c r="I69" s="2182"/>
      <c r="J69" s="2182"/>
      <c r="K69" s="2183"/>
      <c r="L69" s="2184" t="s">
        <v>633</v>
      </c>
      <c r="M69" s="2185"/>
      <c r="N69" s="2185"/>
      <c r="O69" s="2185"/>
      <c r="P69" s="2185"/>
      <c r="Q69" s="2185"/>
      <c r="R69" s="2185"/>
      <c r="S69" s="2185"/>
      <c r="T69" s="2185"/>
      <c r="U69" s="2185"/>
      <c r="V69" s="2185"/>
      <c r="W69" s="2186"/>
      <c r="X69" s="2187" t="s">
        <v>634</v>
      </c>
      <c r="Y69" s="2188"/>
      <c r="Z69" s="2189" t="s">
        <v>635</v>
      </c>
      <c r="AA69" s="2192" t="s">
        <v>636</v>
      </c>
      <c r="AB69" s="2168" t="s">
        <v>637</v>
      </c>
      <c r="AC69" s="2169"/>
      <c r="AD69" s="2170" t="s">
        <v>720</v>
      </c>
      <c r="AE69" s="2172" t="s">
        <v>638</v>
      </c>
      <c r="AF69" s="2173"/>
      <c r="AG69" s="423"/>
    </row>
    <row r="70" spans="1:34" s="424" customFormat="1" ht="51.75" customHeight="1" outlineLevel="1" thickBot="1" x14ac:dyDescent="0.4">
      <c r="A70" s="390"/>
      <c r="B70" s="2174" t="s">
        <v>662</v>
      </c>
      <c r="C70" s="425"/>
      <c r="D70" s="2176" t="s">
        <v>640</v>
      </c>
      <c r="E70" s="2176" t="s">
        <v>663</v>
      </c>
      <c r="F70" s="2176" t="s">
        <v>664</v>
      </c>
      <c r="G70" s="2176" t="s">
        <v>641</v>
      </c>
      <c r="H70" s="2178" t="s">
        <v>665</v>
      </c>
      <c r="I70" s="2179"/>
      <c r="J70" s="2179"/>
      <c r="K70" s="2180"/>
      <c r="L70" s="2158" t="s">
        <v>666</v>
      </c>
      <c r="M70" s="2159"/>
      <c r="N70" s="2160"/>
      <c r="O70" s="2158" t="s">
        <v>667</v>
      </c>
      <c r="P70" s="2159"/>
      <c r="Q70" s="2160"/>
      <c r="R70" s="2158" t="s">
        <v>668</v>
      </c>
      <c r="S70" s="2159"/>
      <c r="T70" s="2160"/>
      <c r="U70" s="426" t="s">
        <v>647</v>
      </c>
      <c r="V70" s="2161" t="s">
        <v>648</v>
      </c>
      <c r="W70" s="2162"/>
      <c r="X70" s="427" t="s">
        <v>649</v>
      </c>
      <c r="Y70" s="428" t="s">
        <v>650</v>
      </c>
      <c r="Z70" s="2190"/>
      <c r="AA70" s="2193"/>
      <c r="AB70" s="342" t="s">
        <v>651</v>
      </c>
      <c r="AC70" s="343" t="s">
        <v>652</v>
      </c>
      <c r="AD70" s="2171"/>
      <c r="AE70" s="340" t="s">
        <v>653</v>
      </c>
      <c r="AF70" s="341" t="s">
        <v>654</v>
      </c>
      <c r="AG70" s="429"/>
    </row>
    <row r="71" spans="1:34" s="424" customFormat="1" ht="55.5" customHeight="1" outlineLevel="1" thickBot="1" x14ac:dyDescent="0.4">
      <c r="A71" s="390"/>
      <c r="B71" s="2175"/>
      <c r="C71" s="430"/>
      <c r="D71" s="2177"/>
      <c r="E71" s="2177"/>
      <c r="F71" s="2177"/>
      <c r="G71" s="2177"/>
      <c r="H71" s="2163" t="s">
        <v>669</v>
      </c>
      <c r="I71" s="2164"/>
      <c r="J71" s="2164"/>
      <c r="K71" s="2165"/>
      <c r="L71" s="431" t="s">
        <v>670</v>
      </c>
      <c r="M71" s="432" t="s">
        <v>671</v>
      </c>
      <c r="N71" s="433" t="s">
        <v>1588</v>
      </c>
      <c r="O71" s="431" t="s">
        <v>672</v>
      </c>
      <c r="P71" s="432" t="s">
        <v>673</v>
      </c>
      <c r="Q71" s="433" t="s">
        <v>1588</v>
      </c>
      <c r="R71" s="431" t="s">
        <v>672</v>
      </c>
      <c r="S71" s="432" t="s">
        <v>673</v>
      </c>
      <c r="T71" s="433" t="s">
        <v>1588</v>
      </c>
      <c r="U71" s="433" t="s">
        <v>1588</v>
      </c>
      <c r="V71" s="434" t="s">
        <v>660</v>
      </c>
      <c r="W71" s="433" t="s">
        <v>1588</v>
      </c>
      <c r="X71" s="2166" t="s">
        <v>1588</v>
      </c>
      <c r="Y71" s="2167"/>
      <c r="Z71" s="2191"/>
      <c r="AA71" s="2193"/>
      <c r="AB71" s="2156" t="s">
        <v>1588</v>
      </c>
      <c r="AC71" s="2156"/>
      <c r="AD71" s="2157"/>
      <c r="AE71" s="2194" t="s">
        <v>1588</v>
      </c>
      <c r="AF71" s="2195"/>
      <c r="AG71" s="435"/>
      <c r="AH71" s="435"/>
    </row>
    <row r="72" spans="1:34" ht="14.4" outlineLevel="1" x14ac:dyDescent="0.55000000000000004">
      <c r="B72" s="436" t="s">
        <v>1817</v>
      </c>
      <c r="C72" s="437"/>
      <c r="D72" s="353" t="s">
        <v>1818</v>
      </c>
      <c r="E72" s="438">
        <v>0</v>
      </c>
      <c r="F72" s="438" t="s">
        <v>1819</v>
      </c>
      <c r="G72" s="439">
        <v>66</v>
      </c>
      <c r="H72" s="440">
        <v>0</v>
      </c>
      <c r="I72" s="362">
        <v>0</v>
      </c>
      <c r="J72" s="362">
        <v>0</v>
      </c>
      <c r="K72" s="441">
        <v>0</v>
      </c>
      <c r="L72" s="442">
        <v>0</v>
      </c>
      <c r="M72" s="443">
        <v>0</v>
      </c>
      <c r="N72" s="444">
        <v>0</v>
      </c>
      <c r="O72" s="445">
        <v>0</v>
      </c>
      <c r="P72" s="446">
        <v>0</v>
      </c>
      <c r="Q72" s="447">
        <v>0</v>
      </c>
      <c r="R72" s="448">
        <v>0</v>
      </c>
      <c r="S72" s="446">
        <v>0</v>
      </c>
      <c r="T72" s="444">
        <v>0</v>
      </c>
      <c r="U72" s="449">
        <v>0</v>
      </c>
      <c r="V72" s="450">
        <v>0</v>
      </c>
      <c r="W72" s="447">
        <v>0</v>
      </c>
      <c r="X72" s="451">
        <v>0</v>
      </c>
      <c r="Y72" s="444">
        <v>0</v>
      </c>
      <c r="Z72" s="452">
        <f t="shared" ref="Z72:Z125" si="1">SUM(N72,Q72,T72,U72,W72,X72,Y72)</f>
        <v>0</v>
      </c>
      <c r="AA72" s="453" t="s">
        <v>1822</v>
      </c>
      <c r="AB72" s="366">
        <v>0</v>
      </c>
      <c r="AC72" s="363">
        <v>0</v>
      </c>
      <c r="AD72" s="454">
        <v>0</v>
      </c>
      <c r="AE72" s="455">
        <v>0</v>
      </c>
      <c r="AF72" s="363">
        <v>0</v>
      </c>
      <c r="AG72" s="456"/>
      <c r="AH72" s="456"/>
    </row>
    <row r="73" spans="1:34" ht="14.4" outlineLevel="1" x14ac:dyDescent="0.55000000000000004">
      <c r="B73" s="457" t="s">
        <v>1820</v>
      </c>
      <c r="C73" s="458"/>
      <c r="D73" s="372" t="s">
        <v>1821</v>
      </c>
      <c r="E73" s="1929">
        <v>0</v>
      </c>
      <c r="F73" s="1929" t="s">
        <v>115</v>
      </c>
      <c r="G73" s="1930">
        <v>132</v>
      </c>
      <c r="H73" s="461">
        <v>0</v>
      </c>
      <c r="I73" s="462">
        <v>0</v>
      </c>
      <c r="J73" s="462">
        <v>0</v>
      </c>
      <c r="K73" s="463">
        <v>0</v>
      </c>
      <c r="L73" s="464">
        <v>0</v>
      </c>
      <c r="M73" s="465">
        <v>0</v>
      </c>
      <c r="N73" s="466">
        <v>0</v>
      </c>
      <c r="O73" s="467">
        <v>0</v>
      </c>
      <c r="P73" s="465">
        <v>0</v>
      </c>
      <c r="Q73" s="468">
        <v>0</v>
      </c>
      <c r="R73" s="464">
        <v>0</v>
      </c>
      <c r="S73" s="465">
        <v>0</v>
      </c>
      <c r="T73" s="466">
        <v>0</v>
      </c>
      <c r="U73" s="469">
        <v>0</v>
      </c>
      <c r="V73" s="470">
        <v>0</v>
      </c>
      <c r="W73" s="468">
        <v>0</v>
      </c>
      <c r="X73" s="471">
        <v>0</v>
      </c>
      <c r="Y73" s="466">
        <v>0</v>
      </c>
      <c r="Z73" s="472">
        <f t="shared" si="1"/>
        <v>0</v>
      </c>
      <c r="AA73" s="473" t="s">
        <v>1823</v>
      </c>
      <c r="AB73" s="383">
        <v>0</v>
      </c>
      <c r="AC73" s="380">
        <v>0</v>
      </c>
      <c r="AD73" s="474">
        <v>0</v>
      </c>
      <c r="AE73" s="475">
        <v>0</v>
      </c>
      <c r="AF73" s="380">
        <v>0</v>
      </c>
      <c r="AG73" s="476"/>
      <c r="AH73" s="476"/>
    </row>
    <row r="74" spans="1:34" ht="14.4" outlineLevel="1" x14ac:dyDescent="0.55000000000000004">
      <c r="B74" s="457">
        <v>0</v>
      </c>
      <c r="C74" s="458">
        <v>0</v>
      </c>
      <c r="D74" s="372">
        <v>0</v>
      </c>
      <c r="E74" s="459">
        <v>0</v>
      </c>
      <c r="F74" s="459">
        <v>0</v>
      </c>
      <c r="G74" s="460">
        <v>0</v>
      </c>
      <c r="H74" s="461">
        <v>0</v>
      </c>
      <c r="I74" s="462">
        <v>0</v>
      </c>
      <c r="J74" s="462">
        <v>0</v>
      </c>
      <c r="K74" s="463">
        <v>0</v>
      </c>
      <c r="L74" s="464">
        <v>0</v>
      </c>
      <c r="M74" s="465">
        <v>0</v>
      </c>
      <c r="N74" s="466">
        <v>0</v>
      </c>
      <c r="O74" s="467">
        <v>0</v>
      </c>
      <c r="P74" s="465">
        <v>0</v>
      </c>
      <c r="Q74" s="468">
        <v>0</v>
      </c>
      <c r="R74" s="464">
        <v>0</v>
      </c>
      <c r="S74" s="465">
        <v>0</v>
      </c>
      <c r="T74" s="466">
        <v>0</v>
      </c>
      <c r="U74" s="469">
        <v>0</v>
      </c>
      <c r="V74" s="470">
        <v>0</v>
      </c>
      <c r="W74" s="468">
        <v>0</v>
      </c>
      <c r="X74" s="471">
        <v>0</v>
      </c>
      <c r="Y74" s="466">
        <v>0</v>
      </c>
      <c r="Z74" s="472">
        <f t="shared" si="1"/>
        <v>0</v>
      </c>
      <c r="AA74" s="473">
        <v>0</v>
      </c>
      <c r="AB74" s="383">
        <v>0</v>
      </c>
      <c r="AC74" s="380">
        <v>0</v>
      </c>
      <c r="AD74" s="474">
        <v>0</v>
      </c>
      <c r="AE74" s="475">
        <v>0</v>
      </c>
      <c r="AF74" s="380">
        <v>0</v>
      </c>
      <c r="AG74" s="476"/>
      <c r="AH74" s="476"/>
    </row>
    <row r="75" spans="1:34" ht="14.4" outlineLevel="1" x14ac:dyDescent="0.55000000000000004">
      <c r="B75" s="457">
        <v>0</v>
      </c>
      <c r="C75" s="458">
        <v>0</v>
      </c>
      <c r="D75" s="372">
        <v>0</v>
      </c>
      <c r="E75" s="459">
        <v>0</v>
      </c>
      <c r="F75" s="459">
        <v>0</v>
      </c>
      <c r="G75" s="460">
        <v>0</v>
      </c>
      <c r="H75" s="461">
        <v>0</v>
      </c>
      <c r="I75" s="462">
        <v>0</v>
      </c>
      <c r="J75" s="462">
        <v>0</v>
      </c>
      <c r="K75" s="463">
        <v>0</v>
      </c>
      <c r="L75" s="464">
        <v>0</v>
      </c>
      <c r="M75" s="465">
        <v>0</v>
      </c>
      <c r="N75" s="466">
        <v>0</v>
      </c>
      <c r="O75" s="467">
        <v>0</v>
      </c>
      <c r="P75" s="465">
        <v>0</v>
      </c>
      <c r="Q75" s="468">
        <v>0</v>
      </c>
      <c r="R75" s="464">
        <v>0</v>
      </c>
      <c r="S75" s="465">
        <v>0</v>
      </c>
      <c r="T75" s="466">
        <v>0</v>
      </c>
      <c r="U75" s="469">
        <v>0</v>
      </c>
      <c r="V75" s="470">
        <v>0</v>
      </c>
      <c r="W75" s="468">
        <v>0</v>
      </c>
      <c r="X75" s="471">
        <v>0</v>
      </c>
      <c r="Y75" s="466">
        <v>0</v>
      </c>
      <c r="Z75" s="472">
        <f t="shared" si="1"/>
        <v>0</v>
      </c>
      <c r="AA75" s="473">
        <v>0</v>
      </c>
      <c r="AB75" s="383">
        <v>0</v>
      </c>
      <c r="AC75" s="380">
        <v>0</v>
      </c>
      <c r="AD75" s="474">
        <v>0</v>
      </c>
      <c r="AE75" s="475">
        <v>0</v>
      </c>
      <c r="AF75" s="380">
        <v>0</v>
      </c>
    </row>
    <row r="76" spans="1:34" ht="14.4" outlineLevel="1" x14ac:dyDescent="0.55000000000000004">
      <c r="B76" s="457">
        <v>0</v>
      </c>
      <c r="C76" s="458">
        <v>0</v>
      </c>
      <c r="D76" s="372">
        <v>0</v>
      </c>
      <c r="E76" s="459">
        <v>0</v>
      </c>
      <c r="F76" s="459">
        <v>0</v>
      </c>
      <c r="G76" s="460">
        <v>0</v>
      </c>
      <c r="H76" s="461">
        <v>0</v>
      </c>
      <c r="I76" s="462">
        <v>0</v>
      </c>
      <c r="J76" s="462">
        <v>0</v>
      </c>
      <c r="K76" s="463">
        <v>0</v>
      </c>
      <c r="L76" s="464">
        <v>0</v>
      </c>
      <c r="M76" s="465">
        <v>0</v>
      </c>
      <c r="N76" s="466">
        <v>0</v>
      </c>
      <c r="O76" s="467">
        <v>0</v>
      </c>
      <c r="P76" s="465">
        <v>0</v>
      </c>
      <c r="Q76" s="468">
        <v>0</v>
      </c>
      <c r="R76" s="464">
        <v>0</v>
      </c>
      <c r="S76" s="465">
        <v>0</v>
      </c>
      <c r="T76" s="466">
        <v>0</v>
      </c>
      <c r="U76" s="469">
        <v>0</v>
      </c>
      <c r="V76" s="470">
        <v>0</v>
      </c>
      <c r="W76" s="468">
        <v>0</v>
      </c>
      <c r="X76" s="471">
        <v>0</v>
      </c>
      <c r="Y76" s="466">
        <v>0</v>
      </c>
      <c r="Z76" s="472">
        <f t="shared" si="1"/>
        <v>0</v>
      </c>
      <c r="AA76" s="473">
        <v>0</v>
      </c>
      <c r="AB76" s="383">
        <v>0</v>
      </c>
      <c r="AC76" s="380">
        <v>0</v>
      </c>
      <c r="AD76" s="474">
        <v>0</v>
      </c>
      <c r="AE76" s="475">
        <v>0</v>
      </c>
      <c r="AF76" s="380">
        <v>0</v>
      </c>
    </row>
    <row r="77" spans="1:34" ht="14.4" outlineLevel="1" x14ac:dyDescent="0.55000000000000004">
      <c r="B77" s="457">
        <v>0</v>
      </c>
      <c r="C77" s="458">
        <v>0</v>
      </c>
      <c r="D77" s="372">
        <v>0</v>
      </c>
      <c r="E77" s="459">
        <v>0</v>
      </c>
      <c r="F77" s="459">
        <v>0</v>
      </c>
      <c r="G77" s="460">
        <v>0</v>
      </c>
      <c r="H77" s="461">
        <v>0</v>
      </c>
      <c r="I77" s="462">
        <v>0</v>
      </c>
      <c r="J77" s="462">
        <v>0</v>
      </c>
      <c r="K77" s="463">
        <v>0</v>
      </c>
      <c r="L77" s="464">
        <v>0</v>
      </c>
      <c r="M77" s="465">
        <v>0</v>
      </c>
      <c r="N77" s="466">
        <v>0</v>
      </c>
      <c r="O77" s="467">
        <v>0</v>
      </c>
      <c r="P77" s="465">
        <v>0</v>
      </c>
      <c r="Q77" s="468">
        <v>0</v>
      </c>
      <c r="R77" s="464">
        <v>0</v>
      </c>
      <c r="S77" s="465">
        <v>0</v>
      </c>
      <c r="T77" s="466">
        <v>0</v>
      </c>
      <c r="U77" s="469">
        <v>0</v>
      </c>
      <c r="V77" s="470">
        <v>0</v>
      </c>
      <c r="W77" s="468">
        <v>0</v>
      </c>
      <c r="X77" s="471">
        <v>0</v>
      </c>
      <c r="Y77" s="466">
        <v>0</v>
      </c>
      <c r="Z77" s="472">
        <f t="shared" si="1"/>
        <v>0</v>
      </c>
      <c r="AA77" s="473">
        <v>0</v>
      </c>
      <c r="AB77" s="383">
        <v>0</v>
      </c>
      <c r="AC77" s="380">
        <v>0</v>
      </c>
      <c r="AD77" s="474">
        <v>0</v>
      </c>
      <c r="AE77" s="475">
        <v>0</v>
      </c>
      <c r="AF77" s="380">
        <v>0</v>
      </c>
    </row>
    <row r="78" spans="1:34" ht="14.4" outlineLevel="1" x14ac:dyDescent="0.55000000000000004">
      <c r="B78" s="457">
        <v>0</v>
      </c>
      <c r="C78" s="458">
        <v>0</v>
      </c>
      <c r="D78" s="372">
        <v>0</v>
      </c>
      <c r="E78" s="459">
        <v>0</v>
      </c>
      <c r="F78" s="459">
        <v>0</v>
      </c>
      <c r="G78" s="460">
        <v>0</v>
      </c>
      <c r="H78" s="461">
        <v>0</v>
      </c>
      <c r="I78" s="462">
        <v>0</v>
      </c>
      <c r="J78" s="462">
        <v>0</v>
      </c>
      <c r="K78" s="463">
        <v>0</v>
      </c>
      <c r="L78" s="464">
        <v>0</v>
      </c>
      <c r="M78" s="465">
        <v>0</v>
      </c>
      <c r="N78" s="466">
        <v>0</v>
      </c>
      <c r="O78" s="467">
        <v>0</v>
      </c>
      <c r="P78" s="465">
        <v>0</v>
      </c>
      <c r="Q78" s="468">
        <v>0</v>
      </c>
      <c r="R78" s="464">
        <v>0</v>
      </c>
      <c r="S78" s="465">
        <v>0</v>
      </c>
      <c r="T78" s="466">
        <v>0</v>
      </c>
      <c r="U78" s="469">
        <v>0</v>
      </c>
      <c r="V78" s="470">
        <v>0</v>
      </c>
      <c r="W78" s="468">
        <v>0</v>
      </c>
      <c r="X78" s="471">
        <v>0</v>
      </c>
      <c r="Y78" s="466">
        <v>0</v>
      </c>
      <c r="Z78" s="472">
        <f t="shared" si="1"/>
        <v>0</v>
      </c>
      <c r="AA78" s="473">
        <v>0</v>
      </c>
      <c r="AB78" s="383">
        <v>0</v>
      </c>
      <c r="AC78" s="380">
        <v>0</v>
      </c>
      <c r="AD78" s="474">
        <v>0</v>
      </c>
      <c r="AE78" s="475">
        <v>0</v>
      </c>
      <c r="AF78" s="380">
        <v>0</v>
      </c>
    </row>
    <row r="79" spans="1:34" ht="14.4" outlineLevel="1" x14ac:dyDescent="0.55000000000000004">
      <c r="B79" s="457">
        <v>0</v>
      </c>
      <c r="C79" s="458">
        <v>0</v>
      </c>
      <c r="D79" s="372">
        <v>0</v>
      </c>
      <c r="E79" s="459">
        <v>0</v>
      </c>
      <c r="F79" s="459">
        <v>0</v>
      </c>
      <c r="G79" s="460">
        <v>0</v>
      </c>
      <c r="H79" s="461">
        <v>0</v>
      </c>
      <c r="I79" s="462">
        <v>0</v>
      </c>
      <c r="J79" s="462">
        <v>0</v>
      </c>
      <c r="K79" s="463">
        <v>0</v>
      </c>
      <c r="L79" s="464">
        <v>0</v>
      </c>
      <c r="M79" s="465">
        <v>0</v>
      </c>
      <c r="N79" s="466">
        <v>0</v>
      </c>
      <c r="O79" s="467">
        <v>0</v>
      </c>
      <c r="P79" s="465">
        <v>0</v>
      </c>
      <c r="Q79" s="468">
        <v>0</v>
      </c>
      <c r="R79" s="464">
        <v>0</v>
      </c>
      <c r="S79" s="465">
        <v>0</v>
      </c>
      <c r="T79" s="466">
        <v>0</v>
      </c>
      <c r="U79" s="469">
        <v>0</v>
      </c>
      <c r="V79" s="470">
        <v>0</v>
      </c>
      <c r="W79" s="468">
        <v>0</v>
      </c>
      <c r="X79" s="471">
        <v>0</v>
      </c>
      <c r="Y79" s="466">
        <v>0</v>
      </c>
      <c r="Z79" s="472">
        <f t="shared" si="1"/>
        <v>0</v>
      </c>
      <c r="AA79" s="473">
        <v>0</v>
      </c>
      <c r="AB79" s="383">
        <v>0</v>
      </c>
      <c r="AC79" s="380">
        <v>0</v>
      </c>
      <c r="AD79" s="474">
        <v>0</v>
      </c>
      <c r="AE79" s="475">
        <v>0</v>
      </c>
      <c r="AF79" s="380">
        <v>0</v>
      </c>
    </row>
    <row r="80" spans="1:34" ht="14.4" outlineLevel="1" x14ac:dyDescent="0.55000000000000004">
      <c r="B80" s="457">
        <v>0</v>
      </c>
      <c r="C80" s="458">
        <v>0</v>
      </c>
      <c r="D80" s="372">
        <v>0</v>
      </c>
      <c r="E80" s="459">
        <v>0</v>
      </c>
      <c r="F80" s="459">
        <v>0</v>
      </c>
      <c r="G80" s="460">
        <v>0</v>
      </c>
      <c r="H80" s="461">
        <v>0</v>
      </c>
      <c r="I80" s="462">
        <v>0</v>
      </c>
      <c r="J80" s="462">
        <v>0</v>
      </c>
      <c r="K80" s="463">
        <v>0</v>
      </c>
      <c r="L80" s="464">
        <v>0</v>
      </c>
      <c r="M80" s="465">
        <v>0</v>
      </c>
      <c r="N80" s="466">
        <v>0</v>
      </c>
      <c r="O80" s="467">
        <v>0</v>
      </c>
      <c r="P80" s="465">
        <v>0</v>
      </c>
      <c r="Q80" s="468">
        <v>0</v>
      </c>
      <c r="R80" s="464">
        <v>0</v>
      </c>
      <c r="S80" s="465">
        <v>0</v>
      </c>
      <c r="T80" s="466">
        <v>0</v>
      </c>
      <c r="U80" s="469">
        <v>0</v>
      </c>
      <c r="V80" s="470">
        <v>0</v>
      </c>
      <c r="W80" s="468">
        <v>0</v>
      </c>
      <c r="X80" s="471">
        <v>0</v>
      </c>
      <c r="Y80" s="466">
        <v>0</v>
      </c>
      <c r="Z80" s="472">
        <f t="shared" si="1"/>
        <v>0</v>
      </c>
      <c r="AA80" s="473">
        <v>0</v>
      </c>
      <c r="AB80" s="383">
        <v>0</v>
      </c>
      <c r="AC80" s="380">
        <v>0</v>
      </c>
      <c r="AD80" s="474">
        <v>0</v>
      </c>
      <c r="AE80" s="475">
        <v>0</v>
      </c>
      <c r="AF80" s="380">
        <v>0</v>
      </c>
    </row>
    <row r="81" spans="2:32" ht="14.4" outlineLevel="1" x14ac:dyDescent="0.55000000000000004">
      <c r="B81" s="457">
        <v>0</v>
      </c>
      <c r="C81" s="458">
        <v>0</v>
      </c>
      <c r="D81" s="372">
        <v>0</v>
      </c>
      <c r="E81" s="459">
        <v>0</v>
      </c>
      <c r="F81" s="459">
        <v>0</v>
      </c>
      <c r="G81" s="460">
        <v>0</v>
      </c>
      <c r="H81" s="461">
        <v>0</v>
      </c>
      <c r="I81" s="462">
        <v>0</v>
      </c>
      <c r="J81" s="462">
        <v>0</v>
      </c>
      <c r="K81" s="463">
        <v>0</v>
      </c>
      <c r="L81" s="464">
        <v>0</v>
      </c>
      <c r="M81" s="465">
        <v>0</v>
      </c>
      <c r="N81" s="466">
        <v>0</v>
      </c>
      <c r="O81" s="467">
        <v>0</v>
      </c>
      <c r="P81" s="465">
        <v>0</v>
      </c>
      <c r="Q81" s="468">
        <v>0</v>
      </c>
      <c r="R81" s="464">
        <v>0</v>
      </c>
      <c r="S81" s="465">
        <v>0</v>
      </c>
      <c r="T81" s="466">
        <v>0</v>
      </c>
      <c r="U81" s="469">
        <v>0</v>
      </c>
      <c r="V81" s="470">
        <v>0</v>
      </c>
      <c r="W81" s="468">
        <v>0</v>
      </c>
      <c r="X81" s="471">
        <v>0</v>
      </c>
      <c r="Y81" s="466">
        <v>0</v>
      </c>
      <c r="Z81" s="472">
        <f t="shared" si="1"/>
        <v>0</v>
      </c>
      <c r="AA81" s="473">
        <v>0</v>
      </c>
      <c r="AB81" s="383">
        <v>0</v>
      </c>
      <c r="AC81" s="380">
        <v>0</v>
      </c>
      <c r="AD81" s="474">
        <v>0</v>
      </c>
      <c r="AE81" s="475">
        <v>0</v>
      </c>
      <c r="AF81" s="380">
        <v>0</v>
      </c>
    </row>
    <row r="82" spans="2:32" ht="14.4" outlineLevel="1" x14ac:dyDescent="0.55000000000000004">
      <c r="B82" s="457">
        <v>0</v>
      </c>
      <c r="C82" s="458">
        <v>0</v>
      </c>
      <c r="D82" s="372">
        <v>0</v>
      </c>
      <c r="E82" s="459">
        <v>0</v>
      </c>
      <c r="F82" s="459">
        <v>0</v>
      </c>
      <c r="G82" s="460">
        <v>0</v>
      </c>
      <c r="H82" s="461">
        <v>0</v>
      </c>
      <c r="I82" s="462">
        <v>0</v>
      </c>
      <c r="J82" s="462">
        <v>0</v>
      </c>
      <c r="K82" s="463">
        <v>0</v>
      </c>
      <c r="L82" s="464">
        <v>0</v>
      </c>
      <c r="M82" s="465">
        <v>0</v>
      </c>
      <c r="N82" s="466">
        <v>0</v>
      </c>
      <c r="O82" s="467">
        <v>0</v>
      </c>
      <c r="P82" s="465">
        <v>0</v>
      </c>
      <c r="Q82" s="468">
        <v>0</v>
      </c>
      <c r="R82" s="464">
        <v>0</v>
      </c>
      <c r="S82" s="465">
        <v>0</v>
      </c>
      <c r="T82" s="466">
        <v>0</v>
      </c>
      <c r="U82" s="469">
        <v>0</v>
      </c>
      <c r="V82" s="470">
        <v>0</v>
      </c>
      <c r="W82" s="468">
        <v>0</v>
      </c>
      <c r="X82" s="471">
        <v>0</v>
      </c>
      <c r="Y82" s="466">
        <v>0</v>
      </c>
      <c r="Z82" s="472">
        <f t="shared" si="1"/>
        <v>0</v>
      </c>
      <c r="AA82" s="473">
        <v>0</v>
      </c>
      <c r="AB82" s="383">
        <v>0</v>
      </c>
      <c r="AC82" s="380">
        <v>0</v>
      </c>
      <c r="AD82" s="474">
        <v>0</v>
      </c>
      <c r="AE82" s="475">
        <v>0</v>
      </c>
      <c r="AF82" s="380">
        <v>0</v>
      </c>
    </row>
    <row r="83" spans="2:32" ht="14.4" outlineLevel="1" x14ac:dyDescent="0.55000000000000004">
      <c r="B83" s="457">
        <v>0</v>
      </c>
      <c r="C83" s="458">
        <v>0</v>
      </c>
      <c r="D83" s="372">
        <v>0</v>
      </c>
      <c r="E83" s="459">
        <v>0</v>
      </c>
      <c r="F83" s="459">
        <v>0</v>
      </c>
      <c r="G83" s="460">
        <v>0</v>
      </c>
      <c r="H83" s="461">
        <v>0</v>
      </c>
      <c r="I83" s="462">
        <v>0</v>
      </c>
      <c r="J83" s="462">
        <v>0</v>
      </c>
      <c r="K83" s="463">
        <v>0</v>
      </c>
      <c r="L83" s="464">
        <v>0</v>
      </c>
      <c r="M83" s="465">
        <v>0</v>
      </c>
      <c r="N83" s="466">
        <v>0</v>
      </c>
      <c r="O83" s="467">
        <v>0</v>
      </c>
      <c r="P83" s="465">
        <v>0</v>
      </c>
      <c r="Q83" s="468">
        <v>0</v>
      </c>
      <c r="R83" s="464">
        <v>0</v>
      </c>
      <c r="S83" s="465">
        <v>0</v>
      </c>
      <c r="T83" s="466">
        <v>0</v>
      </c>
      <c r="U83" s="469">
        <v>0</v>
      </c>
      <c r="V83" s="470">
        <v>0</v>
      </c>
      <c r="W83" s="468">
        <v>0</v>
      </c>
      <c r="X83" s="471">
        <v>0</v>
      </c>
      <c r="Y83" s="466">
        <v>0</v>
      </c>
      <c r="Z83" s="472">
        <f t="shared" si="1"/>
        <v>0</v>
      </c>
      <c r="AA83" s="473">
        <v>0</v>
      </c>
      <c r="AB83" s="383">
        <v>0</v>
      </c>
      <c r="AC83" s="380">
        <v>0</v>
      </c>
      <c r="AD83" s="474">
        <v>0</v>
      </c>
      <c r="AE83" s="475">
        <v>0</v>
      </c>
      <c r="AF83" s="380">
        <v>0</v>
      </c>
    </row>
    <row r="84" spans="2:32" ht="14.4" outlineLevel="1" x14ac:dyDescent="0.55000000000000004">
      <c r="B84" s="457">
        <v>0</v>
      </c>
      <c r="C84" s="458">
        <v>0</v>
      </c>
      <c r="D84" s="372">
        <v>0</v>
      </c>
      <c r="E84" s="459">
        <v>0</v>
      </c>
      <c r="F84" s="459">
        <v>0</v>
      </c>
      <c r="G84" s="460">
        <v>0</v>
      </c>
      <c r="H84" s="461">
        <v>0</v>
      </c>
      <c r="I84" s="462">
        <v>0</v>
      </c>
      <c r="J84" s="462">
        <v>0</v>
      </c>
      <c r="K84" s="463">
        <v>0</v>
      </c>
      <c r="L84" s="464">
        <v>0</v>
      </c>
      <c r="M84" s="465">
        <v>0</v>
      </c>
      <c r="N84" s="466">
        <v>0</v>
      </c>
      <c r="O84" s="467">
        <v>0</v>
      </c>
      <c r="P84" s="465">
        <v>0</v>
      </c>
      <c r="Q84" s="468">
        <v>0</v>
      </c>
      <c r="R84" s="464">
        <v>0</v>
      </c>
      <c r="S84" s="465">
        <v>0</v>
      </c>
      <c r="T84" s="466">
        <v>0</v>
      </c>
      <c r="U84" s="469">
        <v>0</v>
      </c>
      <c r="V84" s="470">
        <v>0</v>
      </c>
      <c r="W84" s="468">
        <v>0</v>
      </c>
      <c r="X84" s="471">
        <v>0</v>
      </c>
      <c r="Y84" s="466">
        <v>0</v>
      </c>
      <c r="Z84" s="472">
        <f t="shared" si="1"/>
        <v>0</v>
      </c>
      <c r="AA84" s="473">
        <v>0</v>
      </c>
      <c r="AB84" s="383">
        <v>0</v>
      </c>
      <c r="AC84" s="380">
        <v>0</v>
      </c>
      <c r="AD84" s="474">
        <v>0</v>
      </c>
      <c r="AE84" s="475">
        <v>0</v>
      </c>
      <c r="AF84" s="380">
        <v>0</v>
      </c>
    </row>
    <row r="85" spans="2:32" ht="14.4" outlineLevel="1" x14ac:dyDescent="0.55000000000000004">
      <c r="B85" s="457">
        <v>0</v>
      </c>
      <c r="C85" s="458">
        <v>0</v>
      </c>
      <c r="D85" s="372">
        <v>0</v>
      </c>
      <c r="E85" s="459">
        <v>0</v>
      </c>
      <c r="F85" s="459">
        <v>0</v>
      </c>
      <c r="G85" s="460">
        <v>0</v>
      </c>
      <c r="H85" s="461">
        <v>0</v>
      </c>
      <c r="I85" s="462">
        <v>0</v>
      </c>
      <c r="J85" s="462">
        <v>0</v>
      </c>
      <c r="K85" s="463">
        <v>0</v>
      </c>
      <c r="L85" s="464">
        <v>0</v>
      </c>
      <c r="M85" s="465">
        <v>0</v>
      </c>
      <c r="N85" s="466">
        <v>0</v>
      </c>
      <c r="O85" s="467">
        <v>0</v>
      </c>
      <c r="P85" s="465">
        <v>0</v>
      </c>
      <c r="Q85" s="468">
        <v>0</v>
      </c>
      <c r="R85" s="464">
        <v>0</v>
      </c>
      <c r="S85" s="465">
        <v>0</v>
      </c>
      <c r="T85" s="466">
        <v>0</v>
      </c>
      <c r="U85" s="469">
        <v>0</v>
      </c>
      <c r="V85" s="470">
        <v>0</v>
      </c>
      <c r="W85" s="468">
        <v>0</v>
      </c>
      <c r="X85" s="471">
        <v>0</v>
      </c>
      <c r="Y85" s="466">
        <v>0</v>
      </c>
      <c r="Z85" s="472">
        <f t="shared" si="1"/>
        <v>0</v>
      </c>
      <c r="AA85" s="473">
        <v>0</v>
      </c>
      <c r="AB85" s="383">
        <v>0</v>
      </c>
      <c r="AC85" s="380">
        <v>0</v>
      </c>
      <c r="AD85" s="474">
        <v>0</v>
      </c>
      <c r="AE85" s="475">
        <v>0</v>
      </c>
      <c r="AF85" s="380">
        <v>0</v>
      </c>
    </row>
    <row r="86" spans="2:32" ht="14.4" outlineLevel="1" x14ac:dyDescent="0.55000000000000004">
      <c r="B86" s="457">
        <v>0</v>
      </c>
      <c r="C86" s="458">
        <v>0</v>
      </c>
      <c r="D86" s="372">
        <v>0</v>
      </c>
      <c r="E86" s="459">
        <v>0</v>
      </c>
      <c r="F86" s="459">
        <v>0</v>
      </c>
      <c r="G86" s="460">
        <v>0</v>
      </c>
      <c r="H86" s="461">
        <v>0</v>
      </c>
      <c r="I86" s="462">
        <v>0</v>
      </c>
      <c r="J86" s="462">
        <v>0</v>
      </c>
      <c r="K86" s="463">
        <v>0</v>
      </c>
      <c r="L86" s="464">
        <v>0</v>
      </c>
      <c r="M86" s="465">
        <v>0</v>
      </c>
      <c r="N86" s="466">
        <v>0</v>
      </c>
      <c r="O86" s="467">
        <v>0</v>
      </c>
      <c r="P86" s="465">
        <v>0</v>
      </c>
      <c r="Q86" s="468">
        <v>0</v>
      </c>
      <c r="R86" s="464">
        <v>0</v>
      </c>
      <c r="S86" s="465">
        <v>0</v>
      </c>
      <c r="T86" s="466">
        <v>0</v>
      </c>
      <c r="U86" s="469">
        <v>0</v>
      </c>
      <c r="V86" s="470">
        <v>0</v>
      </c>
      <c r="W86" s="468">
        <v>0</v>
      </c>
      <c r="X86" s="471">
        <v>0</v>
      </c>
      <c r="Y86" s="466">
        <v>0</v>
      </c>
      <c r="Z86" s="472">
        <f t="shared" si="1"/>
        <v>0</v>
      </c>
      <c r="AA86" s="473">
        <v>0</v>
      </c>
      <c r="AB86" s="383">
        <v>0</v>
      </c>
      <c r="AC86" s="380">
        <v>0</v>
      </c>
      <c r="AD86" s="474">
        <v>0</v>
      </c>
      <c r="AE86" s="475">
        <v>0</v>
      </c>
      <c r="AF86" s="380">
        <v>0</v>
      </c>
    </row>
    <row r="87" spans="2:32" ht="14.4" outlineLevel="1" x14ac:dyDescent="0.55000000000000004">
      <c r="B87" s="457">
        <v>0</v>
      </c>
      <c r="C87" s="458">
        <v>0</v>
      </c>
      <c r="D87" s="372">
        <v>0</v>
      </c>
      <c r="E87" s="459">
        <v>0</v>
      </c>
      <c r="F87" s="459">
        <v>0</v>
      </c>
      <c r="G87" s="460">
        <v>0</v>
      </c>
      <c r="H87" s="461">
        <v>0</v>
      </c>
      <c r="I87" s="462">
        <v>0</v>
      </c>
      <c r="J87" s="462">
        <v>0</v>
      </c>
      <c r="K87" s="463">
        <v>0</v>
      </c>
      <c r="L87" s="464">
        <v>0</v>
      </c>
      <c r="M87" s="465">
        <v>0</v>
      </c>
      <c r="N87" s="466">
        <v>0</v>
      </c>
      <c r="O87" s="467">
        <v>0</v>
      </c>
      <c r="P87" s="465">
        <v>0</v>
      </c>
      <c r="Q87" s="468">
        <v>0</v>
      </c>
      <c r="R87" s="464">
        <v>0</v>
      </c>
      <c r="S87" s="465">
        <v>0</v>
      </c>
      <c r="T87" s="466">
        <v>0</v>
      </c>
      <c r="U87" s="469">
        <v>0</v>
      </c>
      <c r="V87" s="470">
        <v>0</v>
      </c>
      <c r="W87" s="468">
        <v>0</v>
      </c>
      <c r="X87" s="471">
        <v>0</v>
      </c>
      <c r="Y87" s="466">
        <v>0</v>
      </c>
      <c r="Z87" s="472">
        <f t="shared" si="1"/>
        <v>0</v>
      </c>
      <c r="AA87" s="473">
        <v>0</v>
      </c>
      <c r="AB87" s="383">
        <v>0</v>
      </c>
      <c r="AC87" s="380">
        <v>0</v>
      </c>
      <c r="AD87" s="474">
        <v>0</v>
      </c>
      <c r="AE87" s="475">
        <v>0</v>
      </c>
      <c r="AF87" s="380">
        <v>0</v>
      </c>
    </row>
    <row r="88" spans="2:32" ht="14.4" outlineLevel="1" x14ac:dyDescent="0.55000000000000004">
      <c r="B88" s="457">
        <v>0</v>
      </c>
      <c r="C88" s="458">
        <v>0</v>
      </c>
      <c r="D88" s="372">
        <v>0</v>
      </c>
      <c r="E88" s="459">
        <v>0</v>
      </c>
      <c r="F88" s="459">
        <v>0</v>
      </c>
      <c r="G88" s="460">
        <v>0</v>
      </c>
      <c r="H88" s="461">
        <v>0</v>
      </c>
      <c r="I88" s="462">
        <v>0</v>
      </c>
      <c r="J88" s="462">
        <v>0</v>
      </c>
      <c r="K88" s="463">
        <v>0</v>
      </c>
      <c r="L88" s="464">
        <v>0</v>
      </c>
      <c r="M88" s="465">
        <v>0</v>
      </c>
      <c r="N88" s="466">
        <v>0</v>
      </c>
      <c r="O88" s="467">
        <v>0</v>
      </c>
      <c r="P88" s="465">
        <v>0</v>
      </c>
      <c r="Q88" s="468">
        <v>0</v>
      </c>
      <c r="R88" s="464">
        <v>0</v>
      </c>
      <c r="S88" s="465">
        <v>0</v>
      </c>
      <c r="T88" s="466">
        <v>0</v>
      </c>
      <c r="U88" s="469">
        <v>0</v>
      </c>
      <c r="V88" s="470">
        <v>0</v>
      </c>
      <c r="W88" s="468">
        <v>0</v>
      </c>
      <c r="X88" s="471">
        <v>0</v>
      </c>
      <c r="Y88" s="466">
        <v>0</v>
      </c>
      <c r="Z88" s="472">
        <f t="shared" si="1"/>
        <v>0</v>
      </c>
      <c r="AA88" s="473">
        <v>0</v>
      </c>
      <c r="AB88" s="383">
        <v>0</v>
      </c>
      <c r="AC88" s="380">
        <v>0</v>
      </c>
      <c r="AD88" s="474">
        <v>0</v>
      </c>
      <c r="AE88" s="475">
        <v>0</v>
      </c>
      <c r="AF88" s="380">
        <v>0</v>
      </c>
    </row>
    <row r="89" spans="2:32" ht="14.4" outlineLevel="1" x14ac:dyDescent="0.55000000000000004">
      <c r="B89" s="457">
        <v>0</v>
      </c>
      <c r="C89" s="458">
        <v>0</v>
      </c>
      <c r="D89" s="372">
        <v>0</v>
      </c>
      <c r="E89" s="459">
        <v>0</v>
      </c>
      <c r="F89" s="459">
        <v>0</v>
      </c>
      <c r="G89" s="460">
        <v>0</v>
      </c>
      <c r="H89" s="461">
        <v>0</v>
      </c>
      <c r="I89" s="462">
        <v>0</v>
      </c>
      <c r="J89" s="462">
        <v>0</v>
      </c>
      <c r="K89" s="463">
        <v>0</v>
      </c>
      <c r="L89" s="464">
        <v>0</v>
      </c>
      <c r="M89" s="465">
        <v>0</v>
      </c>
      <c r="N89" s="466">
        <v>0</v>
      </c>
      <c r="O89" s="467">
        <v>0</v>
      </c>
      <c r="P89" s="465">
        <v>0</v>
      </c>
      <c r="Q89" s="468">
        <v>0</v>
      </c>
      <c r="R89" s="464">
        <v>0</v>
      </c>
      <c r="S89" s="465">
        <v>0</v>
      </c>
      <c r="T89" s="466">
        <v>0</v>
      </c>
      <c r="U89" s="469">
        <v>0</v>
      </c>
      <c r="V89" s="470">
        <v>0</v>
      </c>
      <c r="W89" s="468">
        <v>0</v>
      </c>
      <c r="X89" s="471">
        <v>0</v>
      </c>
      <c r="Y89" s="466">
        <v>0</v>
      </c>
      <c r="Z89" s="472">
        <f t="shared" si="1"/>
        <v>0</v>
      </c>
      <c r="AA89" s="473">
        <v>0</v>
      </c>
      <c r="AB89" s="383">
        <v>0</v>
      </c>
      <c r="AC89" s="380">
        <v>0</v>
      </c>
      <c r="AD89" s="474">
        <v>0</v>
      </c>
      <c r="AE89" s="475">
        <v>0</v>
      </c>
      <c r="AF89" s="380">
        <v>0</v>
      </c>
    </row>
    <row r="90" spans="2:32" ht="14.4" outlineLevel="1" x14ac:dyDescent="0.55000000000000004">
      <c r="B90" s="457">
        <v>0</v>
      </c>
      <c r="C90" s="458">
        <v>0</v>
      </c>
      <c r="D90" s="372">
        <v>0</v>
      </c>
      <c r="E90" s="459">
        <v>0</v>
      </c>
      <c r="F90" s="459">
        <v>0</v>
      </c>
      <c r="G90" s="460">
        <v>0</v>
      </c>
      <c r="H90" s="461">
        <v>0</v>
      </c>
      <c r="I90" s="462">
        <v>0</v>
      </c>
      <c r="J90" s="462">
        <v>0</v>
      </c>
      <c r="K90" s="463">
        <v>0</v>
      </c>
      <c r="L90" s="464">
        <v>0</v>
      </c>
      <c r="M90" s="465">
        <v>0</v>
      </c>
      <c r="N90" s="466">
        <v>0</v>
      </c>
      <c r="O90" s="467">
        <v>0</v>
      </c>
      <c r="P90" s="465">
        <v>0</v>
      </c>
      <c r="Q90" s="468">
        <v>0</v>
      </c>
      <c r="R90" s="464">
        <v>0</v>
      </c>
      <c r="S90" s="465">
        <v>0</v>
      </c>
      <c r="T90" s="466">
        <v>0</v>
      </c>
      <c r="U90" s="469">
        <v>0</v>
      </c>
      <c r="V90" s="470">
        <v>0</v>
      </c>
      <c r="W90" s="468">
        <v>0</v>
      </c>
      <c r="X90" s="471">
        <v>0</v>
      </c>
      <c r="Y90" s="466">
        <v>0</v>
      </c>
      <c r="Z90" s="472">
        <f t="shared" si="1"/>
        <v>0</v>
      </c>
      <c r="AA90" s="473">
        <v>0</v>
      </c>
      <c r="AB90" s="383">
        <v>0</v>
      </c>
      <c r="AC90" s="380">
        <v>0</v>
      </c>
      <c r="AD90" s="474">
        <v>0</v>
      </c>
      <c r="AE90" s="475">
        <v>0</v>
      </c>
      <c r="AF90" s="380">
        <v>0</v>
      </c>
    </row>
    <row r="91" spans="2:32" ht="14.4" outlineLevel="1" x14ac:dyDescent="0.55000000000000004">
      <c r="B91" s="457">
        <v>0</v>
      </c>
      <c r="C91" s="458">
        <v>0</v>
      </c>
      <c r="D91" s="372">
        <v>0</v>
      </c>
      <c r="E91" s="459">
        <v>0</v>
      </c>
      <c r="F91" s="459">
        <v>0</v>
      </c>
      <c r="G91" s="460">
        <v>0</v>
      </c>
      <c r="H91" s="461">
        <v>0</v>
      </c>
      <c r="I91" s="462">
        <v>0</v>
      </c>
      <c r="J91" s="462">
        <v>0</v>
      </c>
      <c r="K91" s="463">
        <v>0</v>
      </c>
      <c r="L91" s="464">
        <v>0</v>
      </c>
      <c r="M91" s="465">
        <v>0</v>
      </c>
      <c r="N91" s="466">
        <v>0</v>
      </c>
      <c r="O91" s="467">
        <v>0</v>
      </c>
      <c r="P91" s="465">
        <v>0</v>
      </c>
      <c r="Q91" s="468">
        <v>0</v>
      </c>
      <c r="R91" s="464">
        <v>0</v>
      </c>
      <c r="S91" s="465">
        <v>0</v>
      </c>
      <c r="T91" s="466">
        <v>0</v>
      </c>
      <c r="U91" s="469">
        <v>0</v>
      </c>
      <c r="V91" s="470">
        <v>0</v>
      </c>
      <c r="W91" s="468">
        <v>0</v>
      </c>
      <c r="X91" s="471">
        <v>0</v>
      </c>
      <c r="Y91" s="466">
        <v>0</v>
      </c>
      <c r="Z91" s="472">
        <f t="shared" si="1"/>
        <v>0</v>
      </c>
      <c r="AA91" s="473">
        <v>0</v>
      </c>
      <c r="AB91" s="383">
        <v>0</v>
      </c>
      <c r="AC91" s="380">
        <v>0</v>
      </c>
      <c r="AD91" s="474">
        <v>0</v>
      </c>
      <c r="AE91" s="475">
        <v>0</v>
      </c>
      <c r="AF91" s="380">
        <v>0</v>
      </c>
    </row>
    <row r="92" spans="2:32" ht="14.4" outlineLevel="1" x14ac:dyDescent="0.55000000000000004">
      <c r="B92" s="457">
        <v>0</v>
      </c>
      <c r="C92" s="458">
        <v>0</v>
      </c>
      <c r="D92" s="372">
        <v>0</v>
      </c>
      <c r="E92" s="459">
        <v>0</v>
      </c>
      <c r="F92" s="459">
        <v>0</v>
      </c>
      <c r="G92" s="460">
        <v>0</v>
      </c>
      <c r="H92" s="461">
        <v>0</v>
      </c>
      <c r="I92" s="462">
        <v>0</v>
      </c>
      <c r="J92" s="462">
        <v>0</v>
      </c>
      <c r="K92" s="463">
        <v>0</v>
      </c>
      <c r="L92" s="464">
        <v>0</v>
      </c>
      <c r="M92" s="465">
        <v>0</v>
      </c>
      <c r="N92" s="466">
        <v>0</v>
      </c>
      <c r="O92" s="467">
        <v>0</v>
      </c>
      <c r="P92" s="465">
        <v>0</v>
      </c>
      <c r="Q92" s="468">
        <v>0</v>
      </c>
      <c r="R92" s="464">
        <v>0</v>
      </c>
      <c r="S92" s="465">
        <v>0</v>
      </c>
      <c r="T92" s="466">
        <v>0</v>
      </c>
      <c r="U92" s="469">
        <v>0</v>
      </c>
      <c r="V92" s="470">
        <v>0</v>
      </c>
      <c r="W92" s="468">
        <v>0</v>
      </c>
      <c r="X92" s="471">
        <v>0</v>
      </c>
      <c r="Y92" s="466">
        <v>0</v>
      </c>
      <c r="Z92" s="472">
        <f t="shared" si="1"/>
        <v>0</v>
      </c>
      <c r="AA92" s="473">
        <v>0</v>
      </c>
      <c r="AB92" s="383">
        <v>0</v>
      </c>
      <c r="AC92" s="380">
        <v>0</v>
      </c>
      <c r="AD92" s="474">
        <v>0</v>
      </c>
      <c r="AE92" s="475">
        <v>0</v>
      </c>
      <c r="AF92" s="380">
        <v>0</v>
      </c>
    </row>
    <row r="93" spans="2:32" ht="14.4" outlineLevel="1" x14ac:dyDescent="0.55000000000000004">
      <c r="B93" s="457">
        <v>0</v>
      </c>
      <c r="C93" s="458">
        <v>0</v>
      </c>
      <c r="D93" s="372">
        <v>0</v>
      </c>
      <c r="E93" s="459">
        <v>0</v>
      </c>
      <c r="F93" s="459">
        <v>0</v>
      </c>
      <c r="G93" s="460">
        <v>0</v>
      </c>
      <c r="H93" s="461">
        <v>0</v>
      </c>
      <c r="I93" s="462">
        <v>0</v>
      </c>
      <c r="J93" s="462">
        <v>0</v>
      </c>
      <c r="K93" s="463">
        <v>0</v>
      </c>
      <c r="L93" s="464">
        <v>0</v>
      </c>
      <c r="M93" s="465">
        <v>0</v>
      </c>
      <c r="N93" s="466">
        <v>0</v>
      </c>
      <c r="O93" s="467">
        <v>0</v>
      </c>
      <c r="P93" s="465">
        <v>0</v>
      </c>
      <c r="Q93" s="468">
        <v>0</v>
      </c>
      <c r="R93" s="464">
        <v>0</v>
      </c>
      <c r="S93" s="465">
        <v>0</v>
      </c>
      <c r="T93" s="466">
        <v>0</v>
      </c>
      <c r="U93" s="469">
        <v>0</v>
      </c>
      <c r="V93" s="470">
        <v>0</v>
      </c>
      <c r="W93" s="468">
        <v>0</v>
      </c>
      <c r="X93" s="471">
        <v>0</v>
      </c>
      <c r="Y93" s="466">
        <v>0</v>
      </c>
      <c r="Z93" s="472">
        <f t="shared" si="1"/>
        <v>0</v>
      </c>
      <c r="AA93" s="473">
        <v>0</v>
      </c>
      <c r="AB93" s="383">
        <v>0</v>
      </c>
      <c r="AC93" s="380">
        <v>0</v>
      </c>
      <c r="AD93" s="474">
        <v>0</v>
      </c>
      <c r="AE93" s="475">
        <v>0</v>
      </c>
      <c r="AF93" s="380">
        <v>0</v>
      </c>
    </row>
    <row r="94" spans="2:32" ht="14.4" outlineLevel="1" x14ac:dyDescent="0.55000000000000004">
      <c r="B94" s="457">
        <v>0</v>
      </c>
      <c r="C94" s="458">
        <v>0</v>
      </c>
      <c r="D94" s="372">
        <v>0</v>
      </c>
      <c r="E94" s="459">
        <v>0</v>
      </c>
      <c r="F94" s="459">
        <v>0</v>
      </c>
      <c r="G94" s="460">
        <v>0</v>
      </c>
      <c r="H94" s="461">
        <v>0</v>
      </c>
      <c r="I94" s="462">
        <v>0</v>
      </c>
      <c r="J94" s="462">
        <v>0</v>
      </c>
      <c r="K94" s="463">
        <v>0</v>
      </c>
      <c r="L94" s="464">
        <v>0</v>
      </c>
      <c r="M94" s="465">
        <v>0</v>
      </c>
      <c r="N94" s="466">
        <v>0</v>
      </c>
      <c r="O94" s="467">
        <v>0</v>
      </c>
      <c r="P94" s="465">
        <v>0</v>
      </c>
      <c r="Q94" s="468">
        <v>0</v>
      </c>
      <c r="R94" s="464">
        <v>0</v>
      </c>
      <c r="S94" s="465">
        <v>0</v>
      </c>
      <c r="T94" s="466">
        <v>0</v>
      </c>
      <c r="U94" s="469">
        <v>0</v>
      </c>
      <c r="V94" s="470">
        <v>0</v>
      </c>
      <c r="W94" s="468">
        <v>0</v>
      </c>
      <c r="X94" s="471">
        <v>0</v>
      </c>
      <c r="Y94" s="466">
        <v>0</v>
      </c>
      <c r="Z94" s="472">
        <f t="shared" si="1"/>
        <v>0</v>
      </c>
      <c r="AA94" s="473">
        <v>0</v>
      </c>
      <c r="AB94" s="383">
        <v>0</v>
      </c>
      <c r="AC94" s="380">
        <v>0</v>
      </c>
      <c r="AD94" s="474">
        <v>0</v>
      </c>
      <c r="AE94" s="475">
        <v>0</v>
      </c>
      <c r="AF94" s="380">
        <v>0</v>
      </c>
    </row>
    <row r="95" spans="2:32" ht="14.4" outlineLevel="1" x14ac:dyDescent="0.55000000000000004">
      <c r="B95" s="457">
        <v>0</v>
      </c>
      <c r="C95" s="458">
        <v>0</v>
      </c>
      <c r="D95" s="372">
        <v>0</v>
      </c>
      <c r="E95" s="459">
        <v>0</v>
      </c>
      <c r="F95" s="459">
        <v>0</v>
      </c>
      <c r="G95" s="460">
        <v>0</v>
      </c>
      <c r="H95" s="461">
        <v>0</v>
      </c>
      <c r="I95" s="462">
        <v>0</v>
      </c>
      <c r="J95" s="462">
        <v>0</v>
      </c>
      <c r="K95" s="463">
        <v>0</v>
      </c>
      <c r="L95" s="464">
        <v>0</v>
      </c>
      <c r="M95" s="465">
        <v>0</v>
      </c>
      <c r="N95" s="466">
        <v>0</v>
      </c>
      <c r="O95" s="467">
        <v>0</v>
      </c>
      <c r="P95" s="465">
        <v>0</v>
      </c>
      <c r="Q95" s="468">
        <v>0</v>
      </c>
      <c r="R95" s="464">
        <v>0</v>
      </c>
      <c r="S95" s="465">
        <v>0</v>
      </c>
      <c r="T95" s="466">
        <v>0</v>
      </c>
      <c r="U95" s="469">
        <v>0</v>
      </c>
      <c r="V95" s="470">
        <v>0</v>
      </c>
      <c r="W95" s="468">
        <v>0</v>
      </c>
      <c r="X95" s="471">
        <v>0</v>
      </c>
      <c r="Y95" s="466">
        <v>0</v>
      </c>
      <c r="Z95" s="472">
        <f t="shared" si="1"/>
        <v>0</v>
      </c>
      <c r="AA95" s="473">
        <v>0</v>
      </c>
      <c r="AB95" s="383">
        <v>0</v>
      </c>
      <c r="AC95" s="380">
        <v>0</v>
      </c>
      <c r="AD95" s="474">
        <v>0</v>
      </c>
      <c r="AE95" s="475">
        <v>0</v>
      </c>
      <c r="AF95" s="380">
        <v>0</v>
      </c>
    </row>
    <row r="96" spans="2:32" ht="14.4" outlineLevel="1" x14ac:dyDescent="0.55000000000000004">
      <c r="B96" s="457">
        <v>0</v>
      </c>
      <c r="C96" s="458">
        <v>0</v>
      </c>
      <c r="D96" s="372">
        <v>0</v>
      </c>
      <c r="E96" s="459">
        <v>0</v>
      </c>
      <c r="F96" s="459">
        <v>0</v>
      </c>
      <c r="G96" s="460">
        <v>0</v>
      </c>
      <c r="H96" s="461">
        <v>0</v>
      </c>
      <c r="I96" s="462">
        <v>0</v>
      </c>
      <c r="J96" s="462">
        <v>0</v>
      </c>
      <c r="K96" s="463">
        <v>0</v>
      </c>
      <c r="L96" s="464">
        <v>0</v>
      </c>
      <c r="M96" s="465">
        <v>0</v>
      </c>
      <c r="N96" s="466">
        <v>0</v>
      </c>
      <c r="O96" s="467">
        <v>0</v>
      </c>
      <c r="P96" s="465">
        <v>0</v>
      </c>
      <c r="Q96" s="468">
        <v>0</v>
      </c>
      <c r="R96" s="464">
        <v>0</v>
      </c>
      <c r="S96" s="465">
        <v>0</v>
      </c>
      <c r="T96" s="466">
        <v>0</v>
      </c>
      <c r="U96" s="469">
        <v>0</v>
      </c>
      <c r="V96" s="470">
        <v>0</v>
      </c>
      <c r="W96" s="468">
        <v>0</v>
      </c>
      <c r="X96" s="471">
        <v>0</v>
      </c>
      <c r="Y96" s="466">
        <v>0</v>
      </c>
      <c r="Z96" s="472">
        <f t="shared" si="1"/>
        <v>0</v>
      </c>
      <c r="AA96" s="473">
        <v>0</v>
      </c>
      <c r="AB96" s="383">
        <v>0</v>
      </c>
      <c r="AC96" s="380">
        <v>0</v>
      </c>
      <c r="AD96" s="474">
        <v>0</v>
      </c>
      <c r="AE96" s="475">
        <v>0</v>
      </c>
      <c r="AF96" s="380">
        <v>0</v>
      </c>
    </row>
    <row r="97" spans="2:32" ht="14.4" outlineLevel="1" x14ac:dyDescent="0.55000000000000004">
      <c r="B97" s="457">
        <v>0</v>
      </c>
      <c r="C97" s="458">
        <v>0</v>
      </c>
      <c r="D97" s="372">
        <v>0</v>
      </c>
      <c r="E97" s="459">
        <v>0</v>
      </c>
      <c r="F97" s="459">
        <v>0</v>
      </c>
      <c r="G97" s="460">
        <v>0</v>
      </c>
      <c r="H97" s="461">
        <v>0</v>
      </c>
      <c r="I97" s="462">
        <v>0</v>
      </c>
      <c r="J97" s="462">
        <v>0</v>
      </c>
      <c r="K97" s="463">
        <v>0</v>
      </c>
      <c r="L97" s="464">
        <v>0</v>
      </c>
      <c r="M97" s="465">
        <v>0</v>
      </c>
      <c r="N97" s="466">
        <v>0</v>
      </c>
      <c r="O97" s="467">
        <v>0</v>
      </c>
      <c r="P97" s="465">
        <v>0</v>
      </c>
      <c r="Q97" s="468">
        <v>0</v>
      </c>
      <c r="R97" s="464">
        <v>0</v>
      </c>
      <c r="S97" s="465">
        <v>0</v>
      </c>
      <c r="T97" s="466">
        <v>0</v>
      </c>
      <c r="U97" s="469">
        <v>0</v>
      </c>
      <c r="V97" s="470">
        <v>0</v>
      </c>
      <c r="W97" s="468">
        <v>0</v>
      </c>
      <c r="X97" s="471">
        <v>0</v>
      </c>
      <c r="Y97" s="466">
        <v>0</v>
      </c>
      <c r="Z97" s="472">
        <f t="shared" si="1"/>
        <v>0</v>
      </c>
      <c r="AA97" s="473">
        <v>0</v>
      </c>
      <c r="AB97" s="383">
        <v>0</v>
      </c>
      <c r="AC97" s="380">
        <v>0</v>
      </c>
      <c r="AD97" s="474">
        <v>0</v>
      </c>
      <c r="AE97" s="475">
        <v>0</v>
      </c>
      <c r="AF97" s="380">
        <v>0</v>
      </c>
    </row>
    <row r="98" spans="2:32" ht="14.4" outlineLevel="1" x14ac:dyDescent="0.55000000000000004">
      <c r="B98" s="457">
        <v>0</v>
      </c>
      <c r="C98" s="458">
        <v>0</v>
      </c>
      <c r="D98" s="372">
        <v>0</v>
      </c>
      <c r="E98" s="459">
        <v>0</v>
      </c>
      <c r="F98" s="459">
        <v>0</v>
      </c>
      <c r="G98" s="460">
        <v>0</v>
      </c>
      <c r="H98" s="461">
        <v>0</v>
      </c>
      <c r="I98" s="462">
        <v>0</v>
      </c>
      <c r="J98" s="462">
        <v>0</v>
      </c>
      <c r="K98" s="463">
        <v>0</v>
      </c>
      <c r="L98" s="464">
        <v>0</v>
      </c>
      <c r="M98" s="465">
        <v>0</v>
      </c>
      <c r="N98" s="466">
        <v>0</v>
      </c>
      <c r="O98" s="467">
        <v>0</v>
      </c>
      <c r="P98" s="465">
        <v>0</v>
      </c>
      <c r="Q98" s="468">
        <v>0</v>
      </c>
      <c r="R98" s="464">
        <v>0</v>
      </c>
      <c r="S98" s="465">
        <v>0</v>
      </c>
      <c r="T98" s="466">
        <v>0</v>
      </c>
      <c r="U98" s="469">
        <v>0</v>
      </c>
      <c r="V98" s="470">
        <v>0</v>
      </c>
      <c r="W98" s="468">
        <v>0</v>
      </c>
      <c r="X98" s="471">
        <v>0</v>
      </c>
      <c r="Y98" s="466">
        <v>0</v>
      </c>
      <c r="Z98" s="472">
        <f t="shared" si="1"/>
        <v>0</v>
      </c>
      <c r="AA98" s="473">
        <v>0</v>
      </c>
      <c r="AB98" s="383">
        <v>0</v>
      </c>
      <c r="AC98" s="380">
        <v>0</v>
      </c>
      <c r="AD98" s="474">
        <v>0</v>
      </c>
      <c r="AE98" s="475">
        <v>0</v>
      </c>
      <c r="AF98" s="380">
        <v>0</v>
      </c>
    </row>
    <row r="99" spans="2:32" ht="14.4" outlineLevel="1" x14ac:dyDescent="0.55000000000000004">
      <c r="B99" s="457">
        <v>0</v>
      </c>
      <c r="C99" s="458">
        <v>0</v>
      </c>
      <c r="D99" s="372">
        <v>0</v>
      </c>
      <c r="E99" s="459">
        <v>0</v>
      </c>
      <c r="F99" s="459">
        <v>0</v>
      </c>
      <c r="G99" s="460">
        <v>0</v>
      </c>
      <c r="H99" s="461">
        <v>0</v>
      </c>
      <c r="I99" s="462">
        <v>0</v>
      </c>
      <c r="J99" s="462">
        <v>0</v>
      </c>
      <c r="K99" s="463">
        <v>0</v>
      </c>
      <c r="L99" s="464">
        <v>0</v>
      </c>
      <c r="M99" s="465">
        <v>0</v>
      </c>
      <c r="N99" s="466">
        <v>0</v>
      </c>
      <c r="O99" s="467">
        <v>0</v>
      </c>
      <c r="P99" s="465">
        <v>0</v>
      </c>
      <c r="Q99" s="468">
        <v>0</v>
      </c>
      <c r="R99" s="464">
        <v>0</v>
      </c>
      <c r="S99" s="465">
        <v>0</v>
      </c>
      <c r="T99" s="466">
        <v>0</v>
      </c>
      <c r="U99" s="469">
        <v>0</v>
      </c>
      <c r="V99" s="470">
        <v>0</v>
      </c>
      <c r="W99" s="468">
        <v>0</v>
      </c>
      <c r="X99" s="471">
        <v>0</v>
      </c>
      <c r="Y99" s="466">
        <v>0</v>
      </c>
      <c r="Z99" s="472">
        <f t="shared" si="1"/>
        <v>0</v>
      </c>
      <c r="AA99" s="473">
        <v>0</v>
      </c>
      <c r="AB99" s="383">
        <v>0</v>
      </c>
      <c r="AC99" s="380">
        <v>0</v>
      </c>
      <c r="AD99" s="474">
        <v>0</v>
      </c>
      <c r="AE99" s="475">
        <v>0</v>
      </c>
      <c r="AF99" s="380">
        <v>0</v>
      </c>
    </row>
    <row r="100" spans="2:32" ht="14.4" outlineLevel="1" x14ac:dyDescent="0.55000000000000004">
      <c r="B100" s="457">
        <v>0</v>
      </c>
      <c r="C100" s="458">
        <v>0</v>
      </c>
      <c r="D100" s="372">
        <v>0</v>
      </c>
      <c r="E100" s="459">
        <v>0</v>
      </c>
      <c r="F100" s="459">
        <v>0</v>
      </c>
      <c r="G100" s="460">
        <v>0</v>
      </c>
      <c r="H100" s="461">
        <v>0</v>
      </c>
      <c r="I100" s="462">
        <v>0</v>
      </c>
      <c r="J100" s="462">
        <v>0</v>
      </c>
      <c r="K100" s="463">
        <v>0</v>
      </c>
      <c r="L100" s="464">
        <v>0</v>
      </c>
      <c r="M100" s="465">
        <v>0</v>
      </c>
      <c r="N100" s="466">
        <v>0</v>
      </c>
      <c r="O100" s="467">
        <v>0</v>
      </c>
      <c r="P100" s="465">
        <v>0</v>
      </c>
      <c r="Q100" s="468">
        <v>0</v>
      </c>
      <c r="R100" s="464">
        <v>0</v>
      </c>
      <c r="S100" s="465">
        <v>0</v>
      </c>
      <c r="T100" s="466">
        <v>0</v>
      </c>
      <c r="U100" s="469">
        <v>0</v>
      </c>
      <c r="V100" s="470">
        <v>0</v>
      </c>
      <c r="W100" s="468">
        <v>0</v>
      </c>
      <c r="X100" s="471">
        <v>0</v>
      </c>
      <c r="Y100" s="466">
        <v>0</v>
      </c>
      <c r="Z100" s="472">
        <f t="shared" si="1"/>
        <v>0</v>
      </c>
      <c r="AA100" s="473">
        <v>0</v>
      </c>
      <c r="AB100" s="383">
        <v>0</v>
      </c>
      <c r="AC100" s="380">
        <v>0</v>
      </c>
      <c r="AD100" s="474">
        <v>0</v>
      </c>
      <c r="AE100" s="475">
        <v>0</v>
      </c>
      <c r="AF100" s="380">
        <v>0</v>
      </c>
    </row>
    <row r="101" spans="2:32" ht="14.4" outlineLevel="1" x14ac:dyDescent="0.55000000000000004">
      <c r="B101" s="457">
        <v>0</v>
      </c>
      <c r="C101" s="458">
        <v>0</v>
      </c>
      <c r="D101" s="372">
        <v>0</v>
      </c>
      <c r="E101" s="459">
        <v>0</v>
      </c>
      <c r="F101" s="459">
        <v>0</v>
      </c>
      <c r="G101" s="460">
        <v>0</v>
      </c>
      <c r="H101" s="461">
        <v>0</v>
      </c>
      <c r="I101" s="462">
        <v>0</v>
      </c>
      <c r="J101" s="462">
        <v>0</v>
      </c>
      <c r="K101" s="463">
        <v>0</v>
      </c>
      <c r="L101" s="464">
        <v>0</v>
      </c>
      <c r="M101" s="465">
        <v>0</v>
      </c>
      <c r="N101" s="466">
        <v>0</v>
      </c>
      <c r="O101" s="467">
        <v>0</v>
      </c>
      <c r="P101" s="465">
        <v>0</v>
      </c>
      <c r="Q101" s="468">
        <v>0</v>
      </c>
      <c r="R101" s="464">
        <v>0</v>
      </c>
      <c r="S101" s="465">
        <v>0</v>
      </c>
      <c r="T101" s="466">
        <v>0</v>
      </c>
      <c r="U101" s="469">
        <v>0</v>
      </c>
      <c r="V101" s="470">
        <v>0</v>
      </c>
      <c r="W101" s="468">
        <v>0</v>
      </c>
      <c r="X101" s="471">
        <v>0</v>
      </c>
      <c r="Y101" s="466">
        <v>0</v>
      </c>
      <c r="Z101" s="472">
        <f t="shared" si="1"/>
        <v>0</v>
      </c>
      <c r="AA101" s="473">
        <v>0</v>
      </c>
      <c r="AB101" s="383">
        <v>0</v>
      </c>
      <c r="AC101" s="380">
        <v>0</v>
      </c>
      <c r="AD101" s="474">
        <v>0</v>
      </c>
      <c r="AE101" s="475">
        <v>0</v>
      </c>
      <c r="AF101" s="380">
        <v>0</v>
      </c>
    </row>
    <row r="102" spans="2:32" ht="14.4" outlineLevel="1" x14ac:dyDescent="0.55000000000000004">
      <c r="B102" s="457">
        <v>0</v>
      </c>
      <c r="C102" s="458">
        <v>0</v>
      </c>
      <c r="D102" s="372">
        <v>0</v>
      </c>
      <c r="E102" s="459">
        <v>0</v>
      </c>
      <c r="F102" s="459">
        <v>0</v>
      </c>
      <c r="G102" s="460">
        <v>0</v>
      </c>
      <c r="H102" s="461">
        <v>0</v>
      </c>
      <c r="I102" s="462">
        <v>0</v>
      </c>
      <c r="J102" s="462">
        <v>0</v>
      </c>
      <c r="K102" s="463">
        <v>0</v>
      </c>
      <c r="L102" s="464">
        <v>0</v>
      </c>
      <c r="M102" s="465">
        <v>0</v>
      </c>
      <c r="N102" s="466">
        <v>0</v>
      </c>
      <c r="O102" s="467">
        <v>0</v>
      </c>
      <c r="P102" s="465">
        <v>0</v>
      </c>
      <c r="Q102" s="468">
        <v>0</v>
      </c>
      <c r="R102" s="464">
        <v>0</v>
      </c>
      <c r="S102" s="465">
        <v>0</v>
      </c>
      <c r="T102" s="466">
        <v>0</v>
      </c>
      <c r="U102" s="469">
        <v>0</v>
      </c>
      <c r="V102" s="470">
        <v>0</v>
      </c>
      <c r="W102" s="468">
        <v>0</v>
      </c>
      <c r="X102" s="471">
        <v>0</v>
      </c>
      <c r="Y102" s="466">
        <v>0</v>
      </c>
      <c r="Z102" s="472">
        <f t="shared" si="1"/>
        <v>0</v>
      </c>
      <c r="AA102" s="473">
        <v>0</v>
      </c>
      <c r="AB102" s="383">
        <v>0</v>
      </c>
      <c r="AC102" s="380">
        <v>0</v>
      </c>
      <c r="AD102" s="474">
        <v>0</v>
      </c>
      <c r="AE102" s="475">
        <v>0</v>
      </c>
      <c r="AF102" s="380">
        <v>0</v>
      </c>
    </row>
    <row r="103" spans="2:32" ht="14.4" outlineLevel="1" x14ac:dyDescent="0.55000000000000004">
      <c r="B103" s="457">
        <v>0</v>
      </c>
      <c r="C103" s="458">
        <v>0</v>
      </c>
      <c r="D103" s="372">
        <v>0</v>
      </c>
      <c r="E103" s="459">
        <v>0</v>
      </c>
      <c r="F103" s="459">
        <v>0</v>
      </c>
      <c r="G103" s="460">
        <v>0</v>
      </c>
      <c r="H103" s="461">
        <v>0</v>
      </c>
      <c r="I103" s="462">
        <v>0</v>
      </c>
      <c r="J103" s="462">
        <v>0</v>
      </c>
      <c r="K103" s="463">
        <v>0</v>
      </c>
      <c r="L103" s="464">
        <v>0</v>
      </c>
      <c r="M103" s="465">
        <v>0</v>
      </c>
      <c r="N103" s="466">
        <v>0</v>
      </c>
      <c r="O103" s="467">
        <v>0</v>
      </c>
      <c r="P103" s="465">
        <v>0</v>
      </c>
      <c r="Q103" s="468">
        <v>0</v>
      </c>
      <c r="R103" s="464">
        <v>0</v>
      </c>
      <c r="S103" s="465">
        <v>0</v>
      </c>
      <c r="T103" s="466">
        <v>0</v>
      </c>
      <c r="U103" s="469">
        <v>0</v>
      </c>
      <c r="V103" s="470">
        <v>0</v>
      </c>
      <c r="W103" s="468">
        <v>0</v>
      </c>
      <c r="X103" s="471">
        <v>0</v>
      </c>
      <c r="Y103" s="466">
        <v>0</v>
      </c>
      <c r="Z103" s="472">
        <f t="shared" si="1"/>
        <v>0</v>
      </c>
      <c r="AA103" s="473">
        <v>0</v>
      </c>
      <c r="AB103" s="383">
        <v>0</v>
      </c>
      <c r="AC103" s="380">
        <v>0</v>
      </c>
      <c r="AD103" s="474">
        <v>0</v>
      </c>
      <c r="AE103" s="475">
        <v>0</v>
      </c>
      <c r="AF103" s="380">
        <v>0</v>
      </c>
    </row>
    <row r="104" spans="2:32" ht="14.4" outlineLevel="1" x14ac:dyDescent="0.55000000000000004">
      <c r="B104" s="457">
        <v>0</v>
      </c>
      <c r="C104" s="458">
        <v>0</v>
      </c>
      <c r="D104" s="372">
        <v>0</v>
      </c>
      <c r="E104" s="459">
        <v>0</v>
      </c>
      <c r="F104" s="459">
        <v>0</v>
      </c>
      <c r="G104" s="460">
        <v>0</v>
      </c>
      <c r="H104" s="461">
        <v>0</v>
      </c>
      <c r="I104" s="462">
        <v>0</v>
      </c>
      <c r="J104" s="462">
        <v>0</v>
      </c>
      <c r="K104" s="463">
        <v>0</v>
      </c>
      <c r="L104" s="464">
        <v>0</v>
      </c>
      <c r="M104" s="465">
        <v>0</v>
      </c>
      <c r="N104" s="466">
        <v>0</v>
      </c>
      <c r="O104" s="467">
        <v>0</v>
      </c>
      <c r="P104" s="465">
        <v>0</v>
      </c>
      <c r="Q104" s="468">
        <v>0</v>
      </c>
      <c r="R104" s="464">
        <v>0</v>
      </c>
      <c r="S104" s="465">
        <v>0</v>
      </c>
      <c r="T104" s="466">
        <v>0</v>
      </c>
      <c r="U104" s="469">
        <v>0</v>
      </c>
      <c r="V104" s="470">
        <v>0</v>
      </c>
      <c r="W104" s="468">
        <v>0</v>
      </c>
      <c r="X104" s="471">
        <v>0</v>
      </c>
      <c r="Y104" s="466">
        <v>0</v>
      </c>
      <c r="Z104" s="472">
        <f t="shared" si="1"/>
        <v>0</v>
      </c>
      <c r="AA104" s="473">
        <v>0</v>
      </c>
      <c r="AB104" s="383">
        <v>0</v>
      </c>
      <c r="AC104" s="380">
        <v>0</v>
      </c>
      <c r="AD104" s="474">
        <v>0</v>
      </c>
      <c r="AE104" s="475">
        <v>0</v>
      </c>
      <c r="AF104" s="380">
        <v>0</v>
      </c>
    </row>
    <row r="105" spans="2:32" ht="14.4" outlineLevel="1" x14ac:dyDescent="0.55000000000000004">
      <c r="B105" s="457">
        <v>0</v>
      </c>
      <c r="C105" s="458">
        <v>0</v>
      </c>
      <c r="D105" s="372">
        <v>0</v>
      </c>
      <c r="E105" s="459">
        <v>0</v>
      </c>
      <c r="F105" s="459">
        <v>0</v>
      </c>
      <c r="G105" s="460">
        <v>0</v>
      </c>
      <c r="H105" s="461">
        <v>0</v>
      </c>
      <c r="I105" s="462">
        <v>0</v>
      </c>
      <c r="J105" s="462">
        <v>0</v>
      </c>
      <c r="K105" s="463">
        <v>0</v>
      </c>
      <c r="L105" s="464">
        <v>0</v>
      </c>
      <c r="M105" s="465">
        <v>0</v>
      </c>
      <c r="N105" s="466">
        <v>0</v>
      </c>
      <c r="O105" s="467">
        <v>0</v>
      </c>
      <c r="P105" s="465">
        <v>0</v>
      </c>
      <c r="Q105" s="468">
        <v>0</v>
      </c>
      <c r="R105" s="464">
        <v>0</v>
      </c>
      <c r="S105" s="465">
        <v>0</v>
      </c>
      <c r="T105" s="466">
        <v>0</v>
      </c>
      <c r="U105" s="469">
        <v>0</v>
      </c>
      <c r="V105" s="470">
        <v>0</v>
      </c>
      <c r="W105" s="468">
        <v>0</v>
      </c>
      <c r="X105" s="471">
        <v>0</v>
      </c>
      <c r="Y105" s="466">
        <v>0</v>
      </c>
      <c r="Z105" s="472">
        <f t="shared" si="1"/>
        <v>0</v>
      </c>
      <c r="AA105" s="473">
        <v>0</v>
      </c>
      <c r="AB105" s="383">
        <v>0</v>
      </c>
      <c r="AC105" s="380">
        <v>0</v>
      </c>
      <c r="AD105" s="474">
        <v>0</v>
      </c>
      <c r="AE105" s="475">
        <v>0</v>
      </c>
      <c r="AF105" s="380">
        <v>0</v>
      </c>
    </row>
    <row r="106" spans="2:32" ht="14.4" outlineLevel="1" x14ac:dyDescent="0.55000000000000004">
      <c r="B106" s="457">
        <v>0</v>
      </c>
      <c r="C106" s="458">
        <v>0</v>
      </c>
      <c r="D106" s="372">
        <v>0</v>
      </c>
      <c r="E106" s="459">
        <v>0</v>
      </c>
      <c r="F106" s="459">
        <v>0</v>
      </c>
      <c r="G106" s="460">
        <v>0</v>
      </c>
      <c r="H106" s="461">
        <v>0</v>
      </c>
      <c r="I106" s="462">
        <v>0</v>
      </c>
      <c r="J106" s="462">
        <v>0</v>
      </c>
      <c r="K106" s="463">
        <v>0</v>
      </c>
      <c r="L106" s="464">
        <v>0</v>
      </c>
      <c r="M106" s="465">
        <v>0</v>
      </c>
      <c r="N106" s="466">
        <v>0</v>
      </c>
      <c r="O106" s="467">
        <v>0</v>
      </c>
      <c r="P106" s="465">
        <v>0</v>
      </c>
      <c r="Q106" s="468">
        <v>0</v>
      </c>
      <c r="R106" s="464">
        <v>0</v>
      </c>
      <c r="S106" s="465">
        <v>0</v>
      </c>
      <c r="T106" s="466">
        <v>0</v>
      </c>
      <c r="U106" s="469">
        <v>0</v>
      </c>
      <c r="V106" s="470">
        <v>0</v>
      </c>
      <c r="W106" s="468">
        <v>0</v>
      </c>
      <c r="X106" s="471">
        <v>0</v>
      </c>
      <c r="Y106" s="466">
        <v>0</v>
      </c>
      <c r="Z106" s="472">
        <f t="shared" si="1"/>
        <v>0</v>
      </c>
      <c r="AA106" s="473">
        <v>0</v>
      </c>
      <c r="AB106" s="383">
        <v>0</v>
      </c>
      <c r="AC106" s="380">
        <v>0</v>
      </c>
      <c r="AD106" s="474">
        <v>0</v>
      </c>
      <c r="AE106" s="475">
        <v>0</v>
      </c>
      <c r="AF106" s="380">
        <v>0</v>
      </c>
    </row>
    <row r="107" spans="2:32" ht="14.4" outlineLevel="1" x14ac:dyDescent="0.55000000000000004">
      <c r="B107" s="457">
        <v>0</v>
      </c>
      <c r="C107" s="458">
        <v>0</v>
      </c>
      <c r="D107" s="372">
        <v>0</v>
      </c>
      <c r="E107" s="459">
        <v>0</v>
      </c>
      <c r="F107" s="459">
        <v>0</v>
      </c>
      <c r="G107" s="460">
        <v>0</v>
      </c>
      <c r="H107" s="461">
        <v>0</v>
      </c>
      <c r="I107" s="462">
        <v>0</v>
      </c>
      <c r="J107" s="462">
        <v>0</v>
      </c>
      <c r="K107" s="463">
        <v>0</v>
      </c>
      <c r="L107" s="464">
        <v>0</v>
      </c>
      <c r="M107" s="465">
        <v>0</v>
      </c>
      <c r="N107" s="466">
        <v>0</v>
      </c>
      <c r="O107" s="467">
        <v>0</v>
      </c>
      <c r="P107" s="465">
        <v>0</v>
      </c>
      <c r="Q107" s="468">
        <v>0</v>
      </c>
      <c r="R107" s="464">
        <v>0</v>
      </c>
      <c r="S107" s="465">
        <v>0</v>
      </c>
      <c r="T107" s="466">
        <v>0</v>
      </c>
      <c r="U107" s="469">
        <v>0</v>
      </c>
      <c r="V107" s="470">
        <v>0</v>
      </c>
      <c r="W107" s="468">
        <v>0</v>
      </c>
      <c r="X107" s="471">
        <v>0</v>
      </c>
      <c r="Y107" s="466">
        <v>0</v>
      </c>
      <c r="Z107" s="472">
        <f t="shared" si="1"/>
        <v>0</v>
      </c>
      <c r="AA107" s="473">
        <v>0</v>
      </c>
      <c r="AB107" s="383">
        <v>0</v>
      </c>
      <c r="AC107" s="380">
        <v>0</v>
      </c>
      <c r="AD107" s="474">
        <v>0</v>
      </c>
      <c r="AE107" s="475">
        <v>0</v>
      </c>
      <c r="AF107" s="380">
        <v>0</v>
      </c>
    </row>
    <row r="108" spans="2:32" ht="14.4" outlineLevel="1" x14ac:dyDescent="0.55000000000000004">
      <c r="B108" s="457">
        <v>0</v>
      </c>
      <c r="C108" s="458">
        <v>0</v>
      </c>
      <c r="D108" s="372">
        <v>0</v>
      </c>
      <c r="E108" s="459">
        <v>0</v>
      </c>
      <c r="F108" s="459">
        <v>0</v>
      </c>
      <c r="G108" s="460">
        <v>0</v>
      </c>
      <c r="H108" s="461">
        <v>0</v>
      </c>
      <c r="I108" s="462">
        <v>0</v>
      </c>
      <c r="J108" s="462">
        <v>0</v>
      </c>
      <c r="K108" s="463">
        <v>0</v>
      </c>
      <c r="L108" s="464">
        <v>0</v>
      </c>
      <c r="M108" s="465">
        <v>0</v>
      </c>
      <c r="N108" s="466">
        <v>0</v>
      </c>
      <c r="O108" s="467">
        <v>0</v>
      </c>
      <c r="P108" s="465">
        <v>0</v>
      </c>
      <c r="Q108" s="468">
        <v>0</v>
      </c>
      <c r="R108" s="464">
        <v>0</v>
      </c>
      <c r="S108" s="465">
        <v>0</v>
      </c>
      <c r="T108" s="466">
        <v>0</v>
      </c>
      <c r="U108" s="469">
        <v>0</v>
      </c>
      <c r="V108" s="470">
        <v>0</v>
      </c>
      <c r="W108" s="468">
        <v>0</v>
      </c>
      <c r="X108" s="471">
        <v>0</v>
      </c>
      <c r="Y108" s="466">
        <v>0</v>
      </c>
      <c r="Z108" s="472">
        <f t="shared" si="1"/>
        <v>0</v>
      </c>
      <c r="AA108" s="473">
        <v>0</v>
      </c>
      <c r="AB108" s="383">
        <v>0</v>
      </c>
      <c r="AC108" s="380">
        <v>0</v>
      </c>
      <c r="AD108" s="474">
        <v>0</v>
      </c>
      <c r="AE108" s="475">
        <v>0</v>
      </c>
      <c r="AF108" s="380">
        <v>0</v>
      </c>
    </row>
    <row r="109" spans="2:32" ht="14.4" outlineLevel="1" x14ac:dyDescent="0.55000000000000004">
      <c r="B109" s="457">
        <v>0</v>
      </c>
      <c r="C109" s="458">
        <v>0</v>
      </c>
      <c r="D109" s="372">
        <v>0</v>
      </c>
      <c r="E109" s="459">
        <v>0</v>
      </c>
      <c r="F109" s="459">
        <v>0</v>
      </c>
      <c r="G109" s="460">
        <v>0</v>
      </c>
      <c r="H109" s="461">
        <v>0</v>
      </c>
      <c r="I109" s="462">
        <v>0</v>
      </c>
      <c r="J109" s="462">
        <v>0</v>
      </c>
      <c r="K109" s="463">
        <v>0</v>
      </c>
      <c r="L109" s="464">
        <v>0</v>
      </c>
      <c r="M109" s="465">
        <v>0</v>
      </c>
      <c r="N109" s="466">
        <v>0</v>
      </c>
      <c r="O109" s="467">
        <v>0</v>
      </c>
      <c r="P109" s="465">
        <v>0</v>
      </c>
      <c r="Q109" s="468">
        <v>0</v>
      </c>
      <c r="R109" s="464">
        <v>0</v>
      </c>
      <c r="S109" s="465">
        <v>0</v>
      </c>
      <c r="T109" s="466">
        <v>0</v>
      </c>
      <c r="U109" s="469">
        <v>0</v>
      </c>
      <c r="V109" s="470">
        <v>0</v>
      </c>
      <c r="W109" s="468">
        <v>0</v>
      </c>
      <c r="X109" s="471">
        <v>0</v>
      </c>
      <c r="Y109" s="466">
        <v>0</v>
      </c>
      <c r="Z109" s="472">
        <f t="shared" si="1"/>
        <v>0</v>
      </c>
      <c r="AA109" s="473">
        <v>0</v>
      </c>
      <c r="AB109" s="383">
        <v>0</v>
      </c>
      <c r="AC109" s="380">
        <v>0</v>
      </c>
      <c r="AD109" s="474">
        <v>0</v>
      </c>
      <c r="AE109" s="475">
        <v>0</v>
      </c>
      <c r="AF109" s="380">
        <v>0</v>
      </c>
    </row>
    <row r="110" spans="2:32" ht="14.4" outlineLevel="1" x14ac:dyDescent="0.55000000000000004">
      <c r="B110" s="457">
        <v>0</v>
      </c>
      <c r="C110" s="458">
        <v>0</v>
      </c>
      <c r="D110" s="372">
        <v>0</v>
      </c>
      <c r="E110" s="459">
        <v>0</v>
      </c>
      <c r="F110" s="459">
        <v>0</v>
      </c>
      <c r="G110" s="460">
        <v>0</v>
      </c>
      <c r="H110" s="461">
        <v>0</v>
      </c>
      <c r="I110" s="462">
        <v>0</v>
      </c>
      <c r="J110" s="462">
        <v>0</v>
      </c>
      <c r="K110" s="463">
        <v>0</v>
      </c>
      <c r="L110" s="464">
        <v>0</v>
      </c>
      <c r="M110" s="465">
        <v>0</v>
      </c>
      <c r="N110" s="466">
        <v>0</v>
      </c>
      <c r="O110" s="467">
        <v>0</v>
      </c>
      <c r="P110" s="465">
        <v>0</v>
      </c>
      <c r="Q110" s="468">
        <v>0</v>
      </c>
      <c r="R110" s="464">
        <v>0</v>
      </c>
      <c r="S110" s="465">
        <v>0</v>
      </c>
      <c r="T110" s="466">
        <v>0</v>
      </c>
      <c r="U110" s="469">
        <v>0</v>
      </c>
      <c r="V110" s="470">
        <v>0</v>
      </c>
      <c r="W110" s="468">
        <v>0</v>
      </c>
      <c r="X110" s="471">
        <v>0</v>
      </c>
      <c r="Y110" s="466">
        <v>0</v>
      </c>
      <c r="Z110" s="472">
        <f t="shared" si="1"/>
        <v>0</v>
      </c>
      <c r="AA110" s="473">
        <v>0</v>
      </c>
      <c r="AB110" s="383">
        <v>0</v>
      </c>
      <c r="AC110" s="380">
        <v>0</v>
      </c>
      <c r="AD110" s="474">
        <v>0</v>
      </c>
      <c r="AE110" s="475">
        <v>0</v>
      </c>
      <c r="AF110" s="380">
        <v>0</v>
      </c>
    </row>
    <row r="111" spans="2:32" ht="14.4" outlineLevel="1" x14ac:dyDescent="0.55000000000000004">
      <c r="B111" s="457">
        <v>0</v>
      </c>
      <c r="C111" s="458">
        <v>0</v>
      </c>
      <c r="D111" s="372">
        <v>0</v>
      </c>
      <c r="E111" s="459">
        <v>0</v>
      </c>
      <c r="F111" s="459">
        <v>0</v>
      </c>
      <c r="G111" s="460">
        <v>0</v>
      </c>
      <c r="H111" s="461">
        <v>0</v>
      </c>
      <c r="I111" s="462">
        <v>0</v>
      </c>
      <c r="J111" s="462">
        <v>0</v>
      </c>
      <c r="K111" s="463">
        <v>0</v>
      </c>
      <c r="L111" s="464">
        <v>0</v>
      </c>
      <c r="M111" s="465">
        <v>0</v>
      </c>
      <c r="N111" s="466">
        <v>0</v>
      </c>
      <c r="O111" s="467">
        <v>0</v>
      </c>
      <c r="P111" s="465">
        <v>0</v>
      </c>
      <c r="Q111" s="468">
        <v>0</v>
      </c>
      <c r="R111" s="464">
        <v>0</v>
      </c>
      <c r="S111" s="465">
        <v>0</v>
      </c>
      <c r="T111" s="466">
        <v>0</v>
      </c>
      <c r="U111" s="469">
        <v>0</v>
      </c>
      <c r="V111" s="470">
        <v>0</v>
      </c>
      <c r="W111" s="468">
        <v>0</v>
      </c>
      <c r="X111" s="471">
        <v>0</v>
      </c>
      <c r="Y111" s="466">
        <v>0</v>
      </c>
      <c r="Z111" s="472">
        <f t="shared" si="1"/>
        <v>0</v>
      </c>
      <c r="AA111" s="473">
        <v>0</v>
      </c>
      <c r="AB111" s="383">
        <v>0</v>
      </c>
      <c r="AC111" s="380">
        <v>0</v>
      </c>
      <c r="AD111" s="474">
        <v>0</v>
      </c>
      <c r="AE111" s="475">
        <v>0</v>
      </c>
      <c r="AF111" s="380">
        <v>0</v>
      </c>
    </row>
    <row r="112" spans="2:32" ht="14.4" outlineLevel="1" x14ac:dyDescent="0.55000000000000004">
      <c r="B112" s="457">
        <v>0</v>
      </c>
      <c r="C112" s="458">
        <v>0</v>
      </c>
      <c r="D112" s="372">
        <v>0</v>
      </c>
      <c r="E112" s="459">
        <v>0</v>
      </c>
      <c r="F112" s="459">
        <v>0</v>
      </c>
      <c r="G112" s="460">
        <v>0</v>
      </c>
      <c r="H112" s="461">
        <v>0</v>
      </c>
      <c r="I112" s="462">
        <v>0</v>
      </c>
      <c r="J112" s="462">
        <v>0</v>
      </c>
      <c r="K112" s="463">
        <v>0</v>
      </c>
      <c r="L112" s="464">
        <v>0</v>
      </c>
      <c r="M112" s="465">
        <v>0</v>
      </c>
      <c r="N112" s="466">
        <v>0</v>
      </c>
      <c r="O112" s="467">
        <v>0</v>
      </c>
      <c r="P112" s="465">
        <v>0</v>
      </c>
      <c r="Q112" s="468">
        <v>0</v>
      </c>
      <c r="R112" s="464">
        <v>0</v>
      </c>
      <c r="S112" s="465">
        <v>0</v>
      </c>
      <c r="T112" s="466">
        <v>0</v>
      </c>
      <c r="U112" s="469">
        <v>0</v>
      </c>
      <c r="V112" s="470">
        <v>0</v>
      </c>
      <c r="W112" s="468">
        <v>0</v>
      </c>
      <c r="X112" s="471">
        <v>0</v>
      </c>
      <c r="Y112" s="466">
        <v>0</v>
      </c>
      <c r="Z112" s="472">
        <f t="shared" si="1"/>
        <v>0</v>
      </c>
      <c r="AA112" s="473">
        <v>0</v>
      </c>
      <c r="AB112" s="383">
        <v>0</v>
      </c>
      <c r="AC112" s="380">
        <v>0</v>
      </c>
      <c r="AD112" s="474">
        <v>0</v>
      </c>
      <c r="AE112" s="475">
        <v>0</v>
      </c>
      <c r="AF112" s="380">
        <v>0</v>
      </c>
    </row>
    <row r="113" spans="2:32" ht="14.4" outlineLevel="1" x14ac:dyDescent="0.55000000000000004">
      <c r="B113" s="457">
        <v>0</v>
      </c>
      <c r="C113" s="458">
        <v>0</v>
      </c>
      <c r="D113" s="372">
        <v>0</v>
      </c>
      <c r="E113" s="459">
        <v>0</v>
      </c>
      <c r="F113" s="459">
        <v>0</v>
      </c>
      <c r="G113" s="460">
        <v>0</v>
      </c>
      <c r="H113" s="461">
        <v>0</v>
      </c>
      <c r="I113" s="462">
        <v>0</v>
      </c>
      <c r="J113" s="462">
        <v>0</v>
      </c>
      <c r="K113" s="463">
        <v>0</v>
      </c>
      <c r="L113" s="464">
        <v>0</v>
      </c>
      <c r="M113" s="465">
        <v>0</v>
      </c>
      <c r="N113" s="466">
        <v>0</v>
      </c>
      <c r="O113" s="467">
        <v>0</v>
      </c>
      <c r="P113" s="465">
        <v>0</v>
      </c>
      <c r="Q113" s="468">
        <v>0</v>
      </c>
      <c r="R113" s="464">
        <v>0</v>
      </c>
      <c r="S113" s="465">
        <v>0</v>
      </c>
      <c r="T113" s="466">
        <v>0</v>
      </c>
      <c r="U113" s="469">
        <v>0</v>
      </c>
      <c r="V113" s="470">
        <v>0</v>
      </c>
      <c r="W113" s="468">
        <v>0</v>
      </c>
      <c r="X113" s="471">
        <v>0</v>
      </c>
      <c r="Y113" s="466">
        <v>0</v>
      </c>
      <c r="Z113" s="472">
        <f t="shared" si="1"/>
        <v>0</v>
      </c>
      <c r="AA113" s="473">
        <v>0</v>
      </c>
      <c r="AB113" s="383">
        <v>0</v>
      </c>
      <c r="AC113" s="380">
        <v>0</v>
      </c>
      <c r="AD113" s="474">
        <v>0</v>
      </c>
      <c r="AE113" s="475">
        <v>0</v>
      </c>
      <c r="AF113" s="380">
        <v>0</v>
      </c>
    </row>
    <row r="114" spans="2:32" ht="14.4" outlineLevel="1" x14ac:dyDescent="0.55000000000000004">
      <c r="B114" s="457">
        <v>0</v>
      </c>
      <c r="C114" s="458">
        <v>0</v>
      </c>
      <c r="D114" s="372">
        <v>0</v>
      </c>
      <c r="E114" s="459">
        <v>0</v>
      </c>
      <c r="F114" s="459">
        <v>0</v>
      </c>
      <c r="G114" s="460">
        <v>0</v>
      </c>
      <c r="H114" s="461">
        <v>0</v>
      </c>
      <c r="I114" s="462">
        <v>0</v>
      </c>
      <c r="J114" s="462">
        <v>0</v>
      </c>
      <c r="K114" s="463">
        <v>0</v>
      </c>
      <c r="L114" s="464">
        <v>0</v>
      </c>
      <c r="M114" s="465">
        <v>0</v>
      </c>
      <c r="N114" s="466">
        <v>0</v>
      </c>
      <c r="O114" s="467">
        <v>0</v>
      </c>
      <c r="P114" s="465">
        <v>0</v>
      </c>
      <c r="Q114" s="468">
        <v>0</v>
      </c>
      <c r="R114" s="464">
        <v>0</v>
      </c>
      <c r="S114" s="465">
        <v>0</v>
      </c>
      <c r="T114" s="466">
        <v>0</v>
      </c>
      <c r="U114" s="469">
        <v>0</v>
      </c>
      <c r="V114" s="470">
        <v>0</v>
      </c>
      <c r="W114" s="468">
        <v>0</v>
      </c>
      <c r="X114" s="471">
        <v>0</v>
      </c>
      <c r="Y114" s="466">
        <v>0</v>
      </c>
      <c r="Z114" s="472">
        <f t="shared" si="1"/>
        <v>0</v>
      </c>
      <c r="AA114" s="473">
        <v>0</v>
      </c>
      <c r="AB114" s="383">
        <v>0</v>
      </c>
      <c r="AC114" s="380">
        <v>0</v>
      </c>
      <c r="AD114" s="474">
        <v>0</v>
      </c>
      <c r="AE114" s="475">
        <v>0</v>
      </c>
      <c r="AF114" s="380">
        <v>0</v>
      </c>
    </row>
    <row r="115" spans="2:32" ht="14.4" outlineLevel="1" x14ac:dyDescent="0.55000000000000004">
      <c r="B115" s="457">
        <v>0</v>
      </c>
      <c r="C115" s="458">
        <v>0</v>
      </c>
      <c r="D115" s="372">
        <v>0</v>
      </c>
      <c r="E115" s="459">
        <v>0</v>
      </c>
      <c r="F115" s="459">
        <v>0</v>
      </c>
      <c r="G115" s="460">
        <v>0</v>
      </c>
      <c r="H115" s="461">
        <v>0</v>
      </c>
      <c r="I115" s="462">
        <v>0</v>
      </c>
      <c r="J115" s="462">
        <v>0</v>
      </c>
      <c r="K115" s="463">
        <v>0</v>
      </c>
      <c r="L115" s="464">
        <v>0</v>
      </c>
      <c r="M115" s="465">
        <v>0</v>
      </c>
      <c r="N115" s="466">
        <v>0</v>
      </c>
      <c r="O115" s="467">
        <v>0</v>
      </c>
      <c r="P115" s="465">
        <v>0</v>
      </c>
      <c r="Q115" s="468">
        <v>0</v>
      </c>
      <c r="R115" s="464">
        <v>0</v>
      </c>
      <c r="S115" s="465">
        <v>0</v>
      </c>
      <c r="T115" s="466">
        <v>0</v>
      </c>
      <c r="U115" s="469">
        <v>0</v>
      </c>
      <c r="V115" s="470">
        <v>0</v>
      </c>
      <c r="W115" s="468">
        <v>0</v>
      </c>
      <c r="X115" s="471">
        <v>0</v>
      </c>
      <c r="Y115" s="466">
        <v>0</v>
      </c>
      <c r="Z115" s="472">
        <f t="shared" si="1"/>
        <v>0</v>
      </c>
      <c r="AA115" s="473">
        <v>0</v>
      </c>
      <c r="AB115" s="383">
        <v>0</v>
      </c>
      <c r="AC115" s="380">
        <v>0</v>
      </c>
      <c r="AD115" s="474">
        <v>0</v>
      </c>
      <c r="AE115" s="475">
        <v>0</v>
      </c>
      <c r="AF115" s="380">
        <v>0</v>
      </c>
    </row>
    <row r="116" spans="2:32" ht="14.4" outlineLevel="1" x14ac:dyDescent="0.55000000000000004">
      <c r="B116" s="457">
        <v>0</v>
      </c>
      <c r="C116" s="458">
        <v>0</v>
      </c>
      <c r="D116" s="372">
        <v>0</v>
      </c>
      <c r="E116" s="459">
        <v>0</v>
      </c>
      <c r="F116" s="459">
        <v>0</v>
      </c>
      <c r="G116" s="460">
        <v>0</v>
      </c>
      <c r="H116" s="461">
        <v>0</v>
      </c>
      <c r="I116" s="462">
        <v>0</v>
      </c>
      <c r="J116" s="462">
        <v>0</v>
      </c>
      <c r="K116" s="463">
        <v>0</v>
      </c>
      <c r="L116" s="464">
        <v>0</v>
      </c>
      <c r="M116" s="465">
        <v>0</v>
      </c>
      <c r="N116" s="466">
        <v>0</v>
      </c>
      <c r="O116" s="467">
        <v>0</v>
      </c>
      <c r="P116" s="465">
        <v>0</v>
      </c>
      <c r="Q116" s="468">
        <v>0</v>
      </c>
      <c r="R116" s="464">
        <v>0</v>
      </c>
      <c r="S116" s="465">
        <v>0</v>
      </c>
      <c r="T116" s="466">
        <v>0</v>
      </c>
      <c r="U116" s="469">
        <v>0</v>
      </c>
      <c r="V116" s="470">
        <v>0</v>
      </c>
      <c r="W116" s="468">
        <v>0</v>
      </c>
      <c r="X116" s="471">
        <v>0</v>
      </c>
      <c r="Y116" s="466">
        <v>0</v>
      </c>
      <c r="Z116" s="472">
        <f t="shared" si="1"/>
        <v>0</v>
      </c>
      <c r="AA116" s="473">
        <v>0</v>
      </c>
      <c r="AB116" s="383">
        <v>0</v>
      </c>
      <c r="AC116" s="380">
        <v>0</v>
      </c>
      <c r="AD116" s="474">
        <v>0</v>
      </c>
      <c r="AE116" s="475">
        <v>0</v>
      </c>
      <c r="AF116" s="380">
        <v>0</v>
      </c>
    </row>
    <row r="117" spans="2:32" ht="14.4" outlineLevel="1" x14ac:dyDescent="0.55000000000000004">
      <c r="B117" s="457">
        <v>0</v>
      </c>
      <c r="C117" s="458">
        <v>0</v>
      </c>
      <c r="D117" s="372">
        <v>0</v>
      </c>
      <c r="E117" s="459">
        <v>0</v>
      </c>
      <c r="F117" s="459">
        <v>0</v>
      </c>
      <c r="G117" s="460">
        <v>0</v>
      </c>
      <c r="H117" s="461">
        <v>0</v>
      </c>
      <c r="I117" s="462">
        <v>0</v>
      </c>
      <c r="J117" s="462">
        <v>0</v>
      </c>
      <c r="K117" s="463">
        <v>0</v>
      </c>
      <c r="L117" s="464">
        <v>0</v>
      </c>
      <c r="M117" s="465">
        <v>0</v>
      </c>
      <c r="N117" s="466">
        <v>0</v>
      </c>
      <c r="O117" s="467">
        <v>0</v>
      </c>
      <c r="P117" s="465">
        <v>0</v>
      </c>
      <c r="Q117" s="468">
        <v>0</v>
      </c>
      <c r="R117" s="464">
        <v>0</v>
      </c>
      <c r="S117" s="465">
        <v>0</v>
      </c>
      <c r="T117" s="466">
        <v>0</v>
      </c>
      <c r="U117" s="469">
        <v>0</v>
      </c>
      <c r="V117" s="470">
        <v>0</v>
      </c>
      <c r="W117" s="468">
        <v>0</v>
      </c>
      <c r="X117" s="471">
        <v>0</v>
      </c>
      <c r="Y117" s="466">
        <v>0</v>
      </c>
      <c r="Z117" s="472">
        <f t="shared" si="1"/>
        <v>0</v>
      </c>
      <c r="AA117" s="473">
        <v>0</v>
      </c>
      <c r="AB117" s="383">
        <v>0</v>
      </c>
      <c r="AC117" s="380">
        <v>0</v>
      </c>
      <c r="AD117" s="474">
        <v>0</v>
      </c>
      <c r="AE117" s="475">
        <v>0</v>
      </c>
      <c r="AF117" s="380">
        <v>0</v>
      </c>
    </row>
    <row r="118" spans="2:32" ht="14.4" outlineLevel="1" x14ac:dyDescent="0.55000000000000004">
      <c r="B118" s="457">
        <v>0</v>
      </c>
      <c r="C118" s="458">
        <v>0</v>
      </c>
      <c r="D118" s="372">
        <v>0</v>
      </c>
      <c r="E118" s="459">
        <v>0</v>
      </c>
      <c r="F118" s="459">
        <v>0</v>
      </c>
      <c r="G118" s="460">
        <v>0</v>
      </c>
      <c r="H118" s="461">
        <v>0</v>
      </c>
      <c r="I118" s="462">
        <v>0</v>
      </c>
      <c r="J118" s="462">
        <v>0</v>
      </c>
      <c r="K118" s="463">
        <v>0</v>
      </c>
      <c r="L118" s="464">
        <v>0</v>
      </c>
      <c r="M118" s="465">
        <v>0</v>
      </c>
      <c r="N118" s="466">
        <v>0</v>
      </c>
      <c r="O118" s="467">
        <v>0</v>
      </c>
      <c r="P118" s="465">
        <v>0</v>
      </c>
      <c r="Q118" s="468">
        <v>0</v>
      </c>
      <c r="R118" s="464">
        <v>0</v>
      </c>
      <c r="S118" s="465">
        <v>0</v>
      </c>
      <c r="T118" s="466">
        <v>0</v>
      </c>
      <c r="U118" s="469">
        <v>0</v>
      </c>
      <c r="V118" s="470">
        <v>0</v>
      </c>
      <c r="W118" s="468">
        <v>0</v>
      </c>
      <c r="X118" s="471">
        <v>0</v>
      </c>
      <c r="Y118" s="466">
        <v>0</v>
      </c>
      <c r="Z118" s="472">
        <f t="shared" si="1"/>
        <v>0</v>
      </c>
      <c r="AA118" s="473">
        <v>0</v>
      </c>
      <c r="AB118" s="383">
        <v>0</v>
      </c>
      <c r="AC118" s="380">
        <v>0</v>
      </c>
      <c r="AD118" s="474">
        <v>0</v>
      </c>
      <c r="AE118" s="475">
        <v>0</v>
      </c>
      <c r="AF118" s="380">
        <v>0</v>
      </c>
    </row>
    <row r="119" spans="2:32" ht="14.4" outlineLevel="1" x14ac:dyDescent="0.55000000000000004">
      <c r="B119" s="457">
        <v>0</v>
      </c>
      <c r="C119" s="458">
        <v>0</v>
      </c>
      <c r="D119" s="372">
        <v>0</v>
      </c>
      <c r="E119" s="459">
        <v>0</v>
      </c>
      <c r="F119" s="459">
        <v>0</v>
      </c>
      <c r="G119" s="460">
        <v>0</v>
      </c>
      <c r="H119" s="461">
        <v>0</v>
      </c>
      <c r="I119" s="462">
        <v>0</v>
      </c>
      <c r="J119" s="462">
        <v>0</v>
      </c>
      <c r="K119" s="463">
        <v>0</v>
      </c>
      <c r="L119" s="464">
        <v>0</v>
      </c>
      <c r="M119" s="465">
        <v>0</v>
      </c>
      <c r="N119" s="466">
        <v>0</v>
      </c>
      <c r="O119" s="467">
        <v>0</v>
      </c>
      <c r="P119" s="465">
        <v>0</v>
      </c>
      <c r="Q119" s="468">
        <v>0</v>
      </c>
      <c r="R119" s="464">
        <v>0</v>
      </c>
      <c r="S119" s="465">
        <v>0</v>
      </c>
      <c r="T119" s="466">
        <v>0</v>
      </c>
      <c r="U119" s="469">
        <v>0</v>
      </c>
      <c r="V119" s="470">
        <v>0</v>
      </c>
      <c r="W119" s="468">
        <v>0</v>
      </c>
      <c r="X119" s="471">
        <v>0</v>
      </c>
      <c r="Y119" s="466">
        <v>0</v>
      </c>
      <c r="Z119" s="472">
        <f t="shared" si="1"/>
        <v>0</v>
      </c>
      <c r="AA119" s="473">
        <v>0</v>
      </c>
      <c r="AB119" s="383">
        <v>0</v>
      </c>
      <c r="AC119" s="380">
        <v>0</v>
      </c>
      <c r="AD119" s="474">
        <v>0</v>
      </c>
      <c r="AE119" s="475">
        <v>0</v>
      </c>
      <c r="AF119" s="380">
        <v>0</v>
      </c>
    </row>
    <row r="120" spans="2:32" ht="14.4" outlineLevel="1" x14ac:dyDescent="0.55000000000000004">
      <c r="B120" s="457">
        <v>0</v>
      </c>
      <c r="C120" s="458">
        <v>0</v>
      </c>
      <c r="D120" s="372">
        <v>0</v>
      </c>
      <c r="E120" s="459">
        <v>0</v>
      </c>
      <c r="F120" s="459">
        <v>0</v>
      </c>
      <c r="G120" s="460">
        <v>0</v>
      </c>
      <c r="H120" s="461">
        <v>0</v>
      </c>
      <c r="I120" s="462">
        <v>0</v>
      </c>
      <c r="J120" s="462">
        <v>0</v>
      </c>
      <c r="K120" s="463">
        <v>0</v>
      </c>
      <c r="L120" s="464">
        <v>0</v>
      </c>
      <c r="M120" s="465">
        <v>0</v>
      </c>
      <c r="N120" s="466">
        <v>0</v>
      </c>
      <c r="O120" s="467">
        <v>0</v>
      </c>
      <c r="P120" s="465">
        <v>0</v>
      </c>
      <c r="Q120" s="468">
        <v>0</v>
      </c>
      <c r="R120" s="464">
        <v>0</v>
      </c>
      <c r="S120" s="465">
        <v>0</v>
      </c>
      <c r="T120" s="466">
        <v>0</v>
      </c>
      <c r="U120" s="469">
        <v>0</v>
      </c>
      <c r="V120" s="470">
        <v>0</v>
      </c>
      <c r="W120" s="468">
        <v>0</v>
      </c>
      <c r="X120" s="471">
        <v>0</v>
      </c>
      <c r="Y120" s="466">
        <v>0</v>
      </c>
      <c r="Z120" s="472">
        <f t="shared" si="1"/>
        <v>0</v>
      </c>
      <c r="AA120" s="473">
        <v>0</v>
      </c>
      <c r="AB120" s="383">
        <v>0</v>
      </c>
      <c r="AC120" s="380">
        <v>0</v>
      </c>
      <c r="AD120" s="474">
        <v>0</v>
      </c>
      <c r="AE120" s="475">
        <v>0</v>
      </c>
      <c r="AF120" s="380">
        <v>0</v>
      </c>
    </row>
    <row r="121" spans="2:32" ht="14.4" outlineLevel="1" x14ac:dyDescent="0.55000000000000004">
      <c r="B121" s="457">
        <v>0</v>
      </c>
      <c r="C121" s="458">
        <v>0</v>
      </c>
      <c r="D121" s="372">
        <v>0</v>
      </c>
      <c r="E121" s="459">
        <v>0</v>
      </c>
      <c r="F121" s="459">
        <v>0</v>
      </c>
      <c r="G121" s="460">
        <v>0</v>
      </c>
      <c r="H121" s="461">
        <v>0</v>
      </c>
      <c r="I121" s="462">
        <v>0</v>
      </c>
      <c r="J121" s="462">
        <v>0</v>
      </c>
      <c r="K121" s="463">
        <v>0</v>
      </c>
      <c r="L121" s="464">
        <v>0</v>
      </c>
      <c r="M121" s="465">
        <v>0</v>
      </c>
      <c r="N121" s="466">
        <v>0</v>
      </c>
      <c r="O121" s="467">
        <v>0</v>
      </c>
      <c r="P121" s="465">
        <v>0</v>
      </c>
      <c r="Q121" s="468">
        <v>0</v>
      </c>
      <c r="R121" s="464">
        <v>0</v>
      </c>
      <c r="S121" s="465">
        <v>0</v>
      </c>
      <c r="T121" s="466">
        <v>0</v>
      </c>
      <c r="U121" s="469">
        <v>0</v>
      </c>
      <c r="V121" s="470">
        <v>0</v>
      </c>
      <c r="W121" s="468">
        <v>0</v>
      </c>
      <c r="X121" s="471">
        <v>0</v>
      </c>
      <c r="Y121" s="466">
        <v>0</v>
      </c>
      <c r="Z121" s="472">
        <f t="shared" si="1"/>
        <v>0</v>
      </c>
      <c r="AA121" s="473">
        <v>0</v>
      </c>
      <c r="AB121" s="383">
        <v>0</v>
      </c>
      <c r="AC121" s="380">
        <v>0</v>
      </c>
      <c r="AD121" s="474">
        <v>0</v>
      </c>
      <c r="AE121" s="475">
        <v>0</v>
      </c>
      <c r="AF121" s="380">
        <v>0</v>
      </c>
    </row>
    <row r="122" spans="2:32" ht="14.4" outlineLevel="1" x14ac:dyDescent="0.55000000000000004">
      <c r="B122" s="457">
        <v>0</v>
      </c>
      <c r="C122" s="458">
        <v>0</v>
      </c>
      <c r="D122" s="372">
        <v>0</v>
      </c>
      <c r="E122" s="459">
        <v>0</v>
      </c>
      <c r="F122" s="459">
        <v>0</v>
      </c>
      <c r="G122" s="460">
        <v>0</v>
      </c>
      <c r="H122" s="461">
        <v>0</v>
      </c>
      <c r="I122" s="462">
        <v>0</v>
      </c>
      <c r="J122" s="462">
        <v>0</v>
      </c>
      <c r="K122" s="463">
        <v>0</v>
      </c>
      <c r="L122" s="464">
        <v>0</v>
      </c>
      <c r="M122" s="465">
        <v>0</v>
      </c>
      <c r="N122" s="466">
        <v>0</v>
      </c>
      <c r="O122" s="467">
        <v>0</v>
      </c>
      <c r="P122" s="465">
        <v>0</v>
      </c>
      <c r="Q122" s="468">
        <v>0</v>
      </c>
      <c r="R122" s="464">
        <v>0</v>
      </c>
      <c r="S122" s="465">
        <v>0</v>
      </c>
      <c r="T122" s="466">
        <v>0</v>
      </c>
      <c r="U122" s="469">
        <v>0</v>
      </c>
      <c r="V122" s="470">
        <v>0</v>
      </c>
      <c r="W122" s="468">
        <v>0</v>
      </c>
      <c r="X122" s="471">
        <v>0</v>
      </c>
      <c r="Y122" s="466">
        <v>0</v>
      </c>
      <c r="Z122" s="472">
        <f t="shared" si="1"/>
        <v>0</v>
      </c>
      <c r="AA122" s="473">
        <v>0</v>
      </c>
      <c r="AB122" s="383">
        <v>0</v>
      </c>
      <c r="AC122" s="380">
        <v>0</v>
      </c>
      <c r="AD122" s="474">
        <v>0</v>
      </c>
      <c r="AE122" s="475">
        <v>0</v>
      </c>
      <c r="AF122" s="380">
        <v>0</v>
      </c>
    </row>
    <row r="123" spans="2:32" ht="14.4" outlineLevel="1" x14ac:dyDescent="0.55000000000000004">
      <c r="B123" s="457">
        <v>0</v>
      </c>
      <c r="C123" s="458">
        <v>0</v>
      </c>
      <c r="D123" s="372">
        <v>0</v>
      </c>
      <c r="E123" s="459">
        <v>0</v>
      </c>
      <c r="F123" s="459">
        <v>0</v>
      </c>
      <c r="G123" s="460">
        <v>0</v>
      </c>
      <c r="H123" s="461">
        <v>0</v>
      </c>
      <c r="I123" s="462">
        <v>0</v>
      </c>
      <c r="J123" s="462">
        <v>0</v>
      </c>
      <c r="K123" s="463">
        <v>0</v>
      </c>
      <c r="L123" s="464">
        <v>0</v>
      </c>
      <c r="M123" s="465">
        <v>0</v>
      </c>
      <c r="N123" s="466">
        <v>0</v>
      </c>
      <c r="O123" s="467">
        <v>0</v>
      </c>
      <c r="P123" s="465">
        <v>0</v>
      </c>
      <c r="Q123" s="468">
        <v>0</v>
      </c>
      <c r="R123" s="464">
        <v>0</v>
      </c>
      <c r="S123" s="465">
        <v>0</v>
      </c>
      <c r="T123" s="466">
        <v>0</v>
      </c>
      <c r="U123" s="469">
        <v>0</v>
      </c>
      <c r="V123" s="470">
        <v>0</v>
      </c>
      <c r="W123" s="468">
        <v>0</v>
      </c>
      <c r="X123" s="471">
        <v>0</v>
      </c>
      <c r="Y123" s="466">
        <v>0</v>
      </c>
      <c r="Z123" s="472">
        <f t="shared" si="1"/>
        <v>0</v>
      </c>
      <c r="AA123" s="473">
        <v>0</v>
      </c>
      <c r="AB123" s="383">
        <v>0</v>
      </c>
      <c r="AC123" s="380">
        <v>0</v>
      </c>
      <c r="AD123" s="474">
        <v>0</v>
      </c>
      <c r="AE123" s="475">
        <v>0</v>
      </c>
      <c r="AF123" s="380">
        <v>0</v>
      </c>
    </row>
    <row r="124" spans="2:32" ht="14.4" outlineLevel="1" x14ac:dyDescent="0.55000000000000004">
      <c r="B124" s="457">
        <v>0</v>
      </c>
      <c r="C124" s="458">
        <v>0</v>
      </c>
      <c r="D124" s="372">
        <v>0</v>
      </c>
      <c r="E124" s="459">
        <v>0</v>
      </c>
      <c r="F124" s="459">
        <v>0</v>
      </c>
      <c r="G124" s="460">
        <v>0</v>
      </c>
      <c r="H124" s="461">
        <v>0</v>
      </c>
      <c r="I124" s="462">
        <v>0</v>
      </c>
      <c r="J124" s="462">
        <v>0</v>
      </c>
      <c r="K124" s="463">
        <v>0</v>
      </c>
      <c r="L124" s="464">
        <v>0</v>
      </c>
      <c r="M124" s="465">
        <v>0</v>
      </c>
      <c r="N124" s="466">
        <v>0</v>
      </c>
      <c r="O124" s="467">
        <v>0</v>
      </c>
      <c r="P124" s="465">
        <v>0</v>
      </c>
      <c r="Q124" s="468">
        <v>0</v>
      </c>
      <c r="R124" s="464">
        <v>0</v>
      </c>
      <c r="S124" s="465">
        <v>0</v>
      </c>
      <c r="T124" s="466">
        <v>0</v>
      </c>
      <c r="U124" s="469">
        <v>0</v>
      </c>
      <c r="V124" s="470">
        <v>0</v>
      </c>
      <c r="W124" s="468">
        <v>0</v>
      </c>
      <c r="X124" s="471">
        <v>0</v>
      </c>
      <c r="Y124" s="466">
        <v>0</v>
      </c>
      <c r="Z124" s="472">
        <f t="shared" si="1"/>
        <v>0</v>
      </c>
      <c r="AA124" s="473">
        <v>0</v>
      </c>
      <c r="AB124" s="383">
        <v>0</v>
      </c>
      <c r="AC124" s="380">
        <v>0</v>
      </c>
      <c r="AD124" s="474">
        <v>0</v>
      </c>
      <c r="AE124" s="475">
        <v>0</v>
      </c>
      <c r="AF124" s="380">
        <v>0</v>
      </c>
    </row>
    <row r="125" spans="2:32" ht="14.7" outlineLevel="1" thickBot="1" x14ac:dyDescent="0.6">
      <c r="B125" s="477">
        <v>0</v>
      </c>
      <c r="C125" s="478">
        <v>0</v>
      </c>
      <c r="D125" s="393">
        <v>0</v>
      </c>
      <c r="E125" s="479">
        <v>0</v>
      </c>
      <c r="F125" s="479">
        <v>0</v>
      </c>
      <c r="G125" s="480">
        <v>0</v>
      </c>
      <c r="H125" s="481">
        <v>0</v>
      </c>
      <c r="I125" s="482">
        <v>0</v>
      </c>
      <c r="J125" s="482">
        <v>0</v>
      </c>
      <c r="K125" s="483">
        <v>0</v>
      </c>
      <c r="L125" s="484">
        <v>0</v>
      </c>
      <c r="M125" s="485">
        <v>0</v>
      </c>
      <c r="N125" s="486">
        <v>0</v>
      </c>
      <c r="O125" s="487">
        <v>0</v>
      </c>
      <c r="P125" s="485">
        <v>0</v>
      </c>
      <c r="Q125" s="488">
        <v>0</v>
      </c>
      <c r="R125" s="484">
        <v>0</v>
      </c>
      <c r="S125" s="485">
        <v>0</v>
      </c>
      <c r="T125" s="486">
        <v>0</v>
      </c>
      <c r="U125" s="489">
        <v>0</v>
      </c>
      <c r="V125" s="490">
        <v>0</v>
      </c>
      <c r="W125" s="488">
        <v>0</v>
      </c>
      <c r="X125" s="491">
        <v>0</v>
      </c>
      <c r="Y125" s="486">
        <v>0</v>
      </c>
      <c r="Z125" s="492">
        <f t="shared" si="1"/>
        <v>0</v>
      </c>
      <c r="AA125" s="493">
        <v>0</v>
      </c>
      <c r="AB125" s="406">
        <v>0</v>
      </c>
      <c r="AC125" s="403">
        <v>0</v>
      </c>
      <c r="AD125" s="494">
        <v>0</v>
      </c>
      <c r="AE125" s="495">
        <v>0</v>
      </c>
      <c r="AF125" s="403">
        <v>0</v>
      </c>
    </row>
    <row r="126" spans="2:32" ht="14.7" outlineLevel="1" thickBot="1" x14ac:dyDescent="0.6">
      <c r="B126" s="496"/>
      <c r="C126" s="497"/>
      <c r="D126" s="497" t="s">
        <v>719</v>
      </c>
      <c r="E126" s="498"/>
      <c r="F126" s="498"/>
      <c r="G126" s="499"/>
      <c r="H126" s="500"/>
      <c r="I126" s="500"/>
      <c r="J126" s="500"/>
      <c r="K126" s="500"/>
      <c r="L126" s="500"/>
      <c r="M126" s="500"/>
      <c r="N126" s="500"/>
      <c r="O126" s="500"/>
      <c r="P126" s="500"/>
      <c r="Q126" s="500"/>
      <c r="R126" s="500"/>
      <c r="S126" s="500"/>
      <c r="T126" s="500"/>
      <c r="U126" s="500"/>
      <c r="V126" s="500"/>
      <c r="W126" s="500"/>
      <c r="X126" s="500"/>
      <c r="Y126" s="500"/>
      <c r="Z126" s="406">
        <f>'2.3'!O25</f>
        <v>4304725</v>
      </c>
      <c r="AA126" s="501" t="str">
        <f>'2.3'!P25</f>
        <v>2018-2024</v>
      </c>
      <c r="AB126" s="420"/>
      <c r="AC126" s="420"/>
      <c r="AD126" s="420"/>
      <c r="AE126" s="399">
        <v>0</v>
      </c>
      <c r="AF126" s="502">
        <v>0</v>
      </c>
    </row>
    <row r="128" spans="2:32" ht="50.25" customHeight="1" x14ac:dyDescent="0.45">
      <c r="Q128" s="476"/>
      <c r="R128" s="476"/>
      <c r="S128" s="476"/>
      <c r="T128" s="476"/>
      <c r="U128" s="476"/>
      <c r="V128" s="476"/>
      <c r="W128" s="476"/>
      <c r="X128" s="476"/>
      <c r="Y128" s="503"/>
      <c r="Z128" s="503"/>
      <c r="AA128" s="503"/>
      <c r="AB128" s="503"/>
    </row>
  </sheetData>
  <mergeCells count="47">
    <mergeCell ref="B6:D6"/>
    <mergeCell ref="L10:W10"/>
    <mergeCell ref="X10:Y10"/>
    <mergeCell ref="Z10:Z12"/>
    <mergeCell ref="AA10:AA12"/>
    <mergeCell ref="L11:N11"/>
    <mergeCell ref="O11:Q11"/>
    <mergeCell ref="R11:T11"/>
    <mergeCell ref="V11:W11"/>
    <mergeCell ref="AD10:AD11"/>
    <mergeCell ref="AE10:AF10"/>
    <mergeCell ref="B11:B12"/>
    <mergeCell ref="C11:C12"/>
    <mergeCell ref="D11:D12"/>
    <mergeCell ref="E11:E12"/>
    <mergeCell ref="F11:F12"/>
    <mergeCell ref="G11:G12"/>
    <mergeCell ref="H11:I11"/>
    <mergeCell ref="J11:K11"/>
    <mergeCell ref="AB10:AC10"/>
    <mergeCell ref="O12:P12"/>
    <mergeCell ref="R12:S12"/>
    <mergeCell ref="X12:Y12"/>
    <mergeCell ref="AB12:AD12"/>
    <mergeCell ref="AE12:AF12"/>
    <mergeCell ref="AB69:AC69"/>
    <mergeCell ref="AD69:AD70"/>
    <mergeCell ref="AE69:AF69"/>
    <mergeCell ref="B70:B71"/>
    <mergeCell ref="D70:D71"/>
    <mergeCell ref="E70:E71"/>
    <mergeCell ref="F70:F71"/>
    <mergeCell ref="G70:G71"/>
    <mergeCell ref="H70:K70"/>
    <mergeCell ref="L70:N70"/>
    <mergeCell ref="B69:K69"/>
    <mergeCell ref="L69:W69"/>
    <mergeCell ref="X69:Y69"/>
    <mergeCell ref="Z69:Z71"/>
    <mergeCell ref="AA69:AA71"/>
    <mergeCell ref="AE71:AF71"/>
    <mergeCell ref="AB71:AD71"/>
    <mergeCell ref="O70:Q70"/>
    <mergeCell ref="R70:T70"/>
    <mergeCell ref="V70:W70"/>
    <mergeCell ref="H71:K71"/>
    <mergeCell ref="X71:Y71"/>
  </mergeCells>
  <dataValidations count="30">
    <dataValidation type="list" allowBlank="1" showInputMessage="1" showErrorMessage="1" promptTitle="Project trigger" prompt="Use drop down list to enter project trigger" sqref="F13:F64 F72:F125" xr:uid="{00000000-0002-0000-1B00-00000000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promptTitle="Substation type" prompt="Use drop down menu to enter substation type" sqref="C13" xr:uid="{00000000-0002-0000-1B00-000001000000}">
      <formula1>"Subtransmission substation,Zone substation,Switching station,Other"</formula1>
    </dataValidation>
    <dataValidation type="list" allowBlank="1" showInputMessage="1" showErrorMessage="1" promptTitle="Voltage" prompt="Use drop down list to enter voltage" sqref="G72:G125" xr:uid="{00000000-0002-0000-1B00-000002000000}">
      <formula1>"132,66,Other"</formula1>
    </dataValidation>
    <dataValidation type="textLength" operator="lessThanOrEqual" allowBlank="1" showInputMessage="1" showErrorMessage="1" errorTitle="Substation ID" error="Limit 150 characters" promptTitle="Project ID" prompt="Enter project ID (max 150 chars)" sqref="D13:D64 D72:D125" xr:uid="{00000000-0002-0000-1B00-000003000000}">
      <formula1>150</formula1>
    </dataValidation>
    <dataValidation type="textLength" operator="lessThanOrEqual" allowBlank="1" showInputMessage="1" promptTitle="Voltage" prompt="Enter KV values" sqref="G13:G64" xr:uid="{00000000-0002-0000-1B00-000004000000}">
      <formula1>25</formula1>
    </dataValidation>
    <dataValidation type="custom" operator="greaterThanOrEqual" allowBlank="1" showInputMessage="1" showErrorMessage="1" errorTitle="MVA" error="Must be a number" promptTitle="MVA" prompt="Enter substation rating -- MVA value" sqref="H13:K64" xr:uid="{00000000-0002-0000-1B00-000005000000}">
      <formula1>ISNUMBER(H13)</formula1>
    </dataValidation>
    <dataValidation type="custom" operator="greaterThanOrEqual" allowBlank="1" showInputMessage="1" showErrorMessage="1" errorTitle="Transformer" error="Must be a number" promptTitle="Transformers" prompt="Enter number of Transformers added" sqref="L13:L64" xr:uid="{00000000-0002-0000-1B00-000006000000}">
      <formula1>ISNUMBER(L13)</formula1>
    </dataValidation>
    <dataValidation type="custom" operator="greaterThanOrEqual" allowBlank="1" showInputMessage="1" showErrorMessage="1" errorTitle="Transformers" error="Must enter a number" promptTitle="Transformers" prompt="Enter MVA added" sqref="M13:M64" xr:uid="{00000000-0002-0000-1B00-000007000000}">
      <formula1>ISNUMBER(M13)</formula1>
    </dataValidation>
    <dataValidation type="custom" operator="greaterThanOrEqual" allowBlank="1" showInputMessage="1" showErrorMessage="1" errorTitle="Switchgear" error="Must be a number" promptTitle="Switchgear" prompt="Enter number of Switchgear added" sqref="O13:P64" xr:uid="{00000000-0002-0000-1B00-000008000000}">
      <formula1>ISNUMBER(O13)</formula1>
    </dataValidation>
    <dataValidation type="decimal" operator="greaterThanOrEqual" allowBlank="1" showInputMessage="1" showErrorMessage="1" errorTitle="Capacitors" error="Must enter a number" promptTitle="Capacitors" prompt="Enter MVAR added" sqref="R13:S64" xr:uid="{00000000-0002-0000-1B00-000009000000}">
      <formula1>0</formula1>
    </dataValidation>
    <dataValidation type="decimal" operator="greaterThanOrEqual" allowBlank="1" showInputMessage="1" showErrorMessage="1" errorTitle="Installation (Labour)" error="Must be a number" promptTitle="Installation (Labour)" prompt="Enter volume " sqref="V13:V64" xr:uid="{00000000-0002-0000-1B00-00000A000000}">
      <formula1>0</formula1>
    </dataValidation>
    <dataValidation type="textLength" operator="lessThanOrEqual" allowBlank="1" showInputMessage="1" showErrorMessage="1" errorTitle="Line ID" error="Limit 150 characters" promptTitle="Line ID" prompt="Enter Line ID (max 150 chars)" sqref="B72:C125" xr:uid="{00000000-0002-0000-1B00-00000B000000}">
      <formula1>150</formula1>
    </dataValidation>
    <dataValidation type="decimal" operator="greaterThanOrEqual" allowBlank="1" showInputMessage="1" showErrorMessage="1" sqref="Z72:Z125" xr:uid="{00000000-0002-0000-1B00-00000C000000}">
      <formula1>0</formula1>
    </dataValidation>
    <dataValidation type="whole" operator="greaterThanOrEqual" allowBlank="1" showInputMessage="1" showErrorMessage="1" errorTitle="Poles / Towers" error="Must be a whole number" promptTitle="Poles / Towers" prompt="Enter number of Poles / Towers added" sqref="L72:L125" xr:uid="{00000000-0002-0000-1B00-00000D000000}">
      <formula1>0</formula1>
    </dataValidation>
    <dataValidation type="whole" operator="greaterThanOrEqual" allowBlank="1" showInputMessage="1" showErrorMessage="1" errorTitle="Poles / Towers" error="Must be a whole number" promptTitle="Poles / Towers" prompt="Enter number of Poles / Towers upgraded" sqref="M72:M125" xr:uid="{00000000-0002-0000-1B00-00000E000000}">
      <formula1>0</formula1>
    </dataValidation>
    <dataValidation type="custom" operator="greaterThanOrEqual" allowBlank="1" showInputMessage="1" showErrorMessage="1" errorTitle="Overhead Lines" error="Must be a number" promptTitle="Overhead Lines" prompt="Enter circuit KM added" sqref="O72:O125" xr:uid="{00000000-0002-0000-1B00-00000F000000}">
      <formula1>ISNUMBER(O72)</formula1>
    </dataValidation>
    <dataValidation type="custom" operator="greaterThanOrEqual" allowBlank="1" showInputMessage="1" showErrorMessage="1" errorTitle="Overhead Lines" error="Must be a number" promptTitle="Overhead Lines" prompt="Enter circuit KM upgraded" sqref="P72:P125" xr:uid="{00000000-0002-0000-1B00-000010000000}">
      <formula1>ISNUMBER(P72)</formula1>
    </dataValidation>
    <dataValidation type="decimal" operator="greaterThanOrEqual" allowBlank="1" showInputMessage="1" showErrorMessage="1" errorTitle="Underground Lines" error="Must be a number" promptTitle="Underground Lines" prompt="Enter circuit KM added" sqref="R72:R125" xr:uid="{00000000-0002-0000-1B00-000011000000}">
      <formula1>0</formula1>
    </dataValidation>
    <dataValidation type="decimal" operator="greaterThanOrEqual" allowBlank="1" showInputMessage="1" showErrorMessage="1" errorTitle="Underground Lines" error="Must be a number" promptTitle="Underground Lines" prompt="Enter circuit KM upgraded" sqref="S72:S125" xr:uid="{00000000-0002-0000-1B00-000012000000}">
      <formula1>0</formula1>
    </dataValidation>
    <dataValidation type="decimal" operator="greaterThanOrEqual" allowBlank="1" showInputMessage="1" showErrorMessage="1" errorTitle="Installation (Labour)" error="Must be a number" promptTitle="Installation (Labour)" prompt="Enter volume" sqref="V72:V125" xr:uid="{00000000-0002-0000-1B00-000013000000}">
      <formula1>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3:AA65 AA72:AA126" xr:uid="{00000000-0002-0000-1B00-000014000000}">
      <formula1>150</formula1>
    </dataValidation>
    <dataValidation type="custom" allowBlank="1" showInputMessage="1" showErrorMessage="1" promptTitle="Expenditure" prompt="Enter value for expenditure in $0's" sqref="AB13:AF64 W13:Y64 T13:U64 Q13:Q64 N13:N64 N72:N125 Q72:Q125 T72:U125 W72:Y125 AB72:AF125 Z126 AE126:AF126" xr:uid="{00000000-0002-0000-1B00-000015000000}">
      <formula1>ISNUMBER(N13)</formula1>
    </dataValidation>
    <dataValidation type="list" allowBlank="1" showInputMessage="1" showErrorMessage="1" promptTitle="Project type" prompt="Use drop down list to enter project type" sqref="E13:E64" xr:uid="{00000000-0002-0000-1B00-000016000000}">
      <formula1>#REF!</formula1>
    </dataValidation>
    <dataValidation type="list" allowBlank="1" showInputMessage="1" showErrorMessage="1" promptTitle="Project type" prompt="Use drop down list to enter project type" sqref="E72:E125" xr:uid="{00000000-0002-0000-1B00-000017000000}">
      <formula1>dms_232_ProjectType</formula1>
    </dataValidation>
    <dataValidation type="custom" operator="greaterThanOrEqual" allowBlank="1" showInputMessage="1" showErrorMessage="1" errorTitle="Subtransmission Lines KM" error="Must enter a number" promptTitle="Subtransmission Lines KM" prompt="Enter Route Line Length added in KM" sqref="H72:K125" xr:uid="{00000000-0002-0000-1B00-000018000000}">
      <formula1>ISNUMBER(H72)</formula1>
    </dataValidation>
    <dataValidation type="list" allowBlank="1" showInputMessage="1" showErrorMessage="1" error="Please select an item from the drop down list _x000a_     - Subtransmission substation_x000a_     - Zone substation_x000a_     - Switching station_x000a_     - Other - specify" promptTitle="Substation type" prompt="Use drop down list to enter substation type" sqref="C14:C65" xr:uid="{00000000-0002-0000-1B00-000019000000}">
      <formula1>"Subtransmission substation,Zone substation,Switching station,Other"</formula1>
    </dataValidation>
    <dataValidation type="textLength" operator="lessThanOrEqual" allowBlank="1" showInputMessage="1" showErrorMessage="1" errorTitle="Substation ID" error="Limit 150 characters" promptTitle="Substation ID" prompt="Enter substation ID (max 150 chars)" sqref="B13:B65" xr:uid="{00000000-0002-0000-1B00-00001A000000}">
      <formula1>150</formula1>
    </dataValidation>
    <dataValidation type="custom" operator="greaterThanOrEqual" allowBlank="1" showInputMessage="1" showErrorMessage="1" errorTitle="Expenditure" error="Must be a number" promptTitle="Total Direct Expenditure" prompt="Enter expenditure $0's" sqref="Z65" xr:uid="{00000000-0002-0000-1B00-00001B000000}">
      <formula1>ISNUMBER(Z65)</formula1>
    </dataValidation>
    <dataValidation type="custom" operator="greaterThanOrEqual" allowBlank="1" showInputMessage="1" showErrorMessage="1" errorTitle="Land purchases" error="Must enter a number" promptTitle="Land purchases" prompt="Enter expenditure in $0's" sqref="AE65" xr:uid="{00000000-0002-0000-1B00-00001C000000}">
      <formula1>ISNUMBER(AE65)</formula1>
    </dataValidation>
    <dataValidation type="custom" operator="greaterThanOrEqual" allowBlank="1" showInputMessage="1" showErrorMessage="1" errorTitle="Easements" error="Must enter a number" promptTitle="Easements" prompt="Enter expenditure in $0's" sqref="AF65" xr:uid="{00000000-0002-0000-1B00-00001D000000}">
      <formula1>ISNUMBER(AF65)</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sheetPr>
  <dimension ref="A1:U80"/>
  <sheetViews>
    <sheetView showGridLines="0" zoomScale="85" zoomScaleNormal="85" workbookViewId="0"/>
  </sheetViews>
  <sheetFormatPr defaultColWidth="10.6640625" defaultRowHeight="13.8" outlineLevelRow="2" x14ac:dyDescent="0.45"/>
  <cols>
    <col min="1" max="1" width="20.1328125" style="317" customWidth="1"/>
    <col min="2" max="2" width="84.6640625" style="324" customWidth="1"/>
    <col min="3" max="3" width="28.46484375" style="324" bestFit="1" customWidth="1"/>
    <col min="4" max="4" width="28.33203125" style="324" customWidth="1"/>
    <col min="5" max="5" width="23.46484375" style="324" customWidth="1"/>
    <col min="6" max="9" width="22.6640625" style="324" customWidth="1"/>
    <col min="10" max="10" width="26.33203125" style="324" customWidth="1"/>
    <col min="11" max="106" width="18.33203125" style="324" customWidth="1"/>
    <col min="107" max="16384" width="10.6640625" style="324"/>
  </cols>
  <sheetData>
    <row r="1" spans="1:21" s="321" customFormat="1" ht="30" customHeight="1" x14ac:dyDescent="0.75">
      <c r="A1" s="70">
        <f>IF(SUM($A11:$A1000)&gt;0,1,0)</f>
        <v>0</v>
      </c>
      <c r="B1" s="318" t="s">
        <v>730</v>
      </c>
      <c r="C1" s="319"/>
      <c r="D1" s="319"/>
      <c r="E1" s="319"/>
      <c r="F1" s="320"/>
      <c r="G1" s="319"/>
      <c r="H1" s="319"/>
      <c r="I1" s="319"/>
      <c r="J1" s="319"/>
    </row>
    <row r="2" spans="1:21" ht="30" customHeight="1" x14ac:dyDescent="0.45">
      <c r="B2" s="246" t="s">
        <v>731</v>
      </c>
      <c r="C2" s="322"/>
      <c r="D2" s="323"/>
      <c r="E2" s="323"/>
      <c r="F2" s="323"/>
      <c r="G2" s="323"/>
      <c r="H2" s="323"/>
      <c r="I2" s="323"/>
      <c r="J2" s="323"/>
    </row>
    <row r="3" spans="1:21" ht="30" customHeight="1" x14ac:dyDescent="0.45">
      <c r="B3" s="247" t="s">
        <v>732</v>
      </c>
      <c r="C3" s="325"/>
      <c r="D3" s="325"/>
      <c r="E3" s="325"/>
      <c r="F3" s="325"/>
      <c r="G3" s="325"/>
      <c r="H3" s="325"/>
      <c r="I3" s="325"/>
      <c r="J3" s="325"/>
      <c r="K3" s="328"/>
      <c r="L3" s="328"/>
      <c r="M3" s="328"/>
      <c r="N3" s="328"/>
      <c r="O3" s="328"/>
      <c r="P3" s="328"/>
      <c r="Q3" s="328"/>
      <c r="R3" s="328"/>
      <c r="S3" s="328"/>
      <c r="T3" s="328"/>
      <c r="U3" s="328"/>
    </row>
    <row r="4" spans="1:21" ht="30" customHeight="1" x14ac:dyDescent="0.45">
      <c r="B4" s="329" t="s">
        <v>674</v>
      </c>
      <c r="C4" s="330"/>
      <c r="D4" s="331"/>
      <c r="E4" s="331"/>
      <c r="F4" s="331"/>
      <c r="G4" s="331"/>
      <c r="H4" s="331"/>
      <c r="I4" s="331"/>
      <c r="J4" s="331"/>
    </row>
    <row r="5" spans="1:21" ht="14.4" x14ac:dyDescent="0.55000000000000004">
      <c r="B5" s="332"/>
      <c r="C5" s="333"/>
      <c r="D5" s="333"/>
      <c r="E5" s="333"/>
      <c r="F5" s="333"/>
      <c r="G5" s="333"/>
      <c r="H5" s="333"/>
      <c r="I5" s="333"/>
      <c r="J5" s="333"/>
    </row>
    <row r="6" spans="1:21" ht="41.25" customHeight="1" x14ac:dyDescent="0.45">
      <c r="B6" s="2234" t="s">
        <v>721</v>
      </c>
      <c r="C6" s="2235"/>
      <c r="D6" s="333"/>
      <c r="E6" s="333"/>
      <c r="F6" s="333"/>
      <c r="G6" s="333"/>
      <c r="H6" s="333"/>
      <c r="I6" s="333"/>
      <c r="J6" s="333"/>
    </row>
    <row r="7" spans="1:21" ht="14.4" x14ac:dyDescent="0.55000000000000004">
      <c r="B7" s="332"/>
      <c r="C7" s="333"/>
      <c r="D7" s="333"/>
      <c r="E7" s="333"/>
      <c r="F7" s="333"/>
      <c r="G7" s="333"/>
      <c r="H7" s="333"/>
      <c r="I7" s="333"/>
      <c r="J7" s="333"/>
    </row>
    <row r="8" spans="1:21" x14ac:dyDescent="0.45">
      <c r="B8" s="504" t="s">
        <v>716</v>
      </c>
    </row>
    <row r="9" spans="1:21" s="335" customFormat="1" ht="35.25" customHeight="1" thickBot="1" x14ac:dyDescent="0.5">
      <c r="A9" s="317"/>
      <c r="B9" s="506" t="s">
        <v>439</v>
      </c>
      <c r="C9" s="254"/>
      <c r="D9" s="254"/>
      <c r="E9" s="254"/>
      <c r="F9" s="254"/>
      <c r="G9" s="254"/>
      <c r="H9" s="254"/>
      <c r="I9" s="254"/>
      <c r="J9" s="254"/>
      <c r="K9" s="236"/>
    </row>
    <row r="10" spans="1:21" ht="30.75" customHeight="1" outlineLevel="1" x14ac:dyDescent="0.45">
      <c r="B10" s="2236" t="s">
        <v>663</v>
      </c>
      <c r="C10" s="2236" t="s">
        <v>73</v>
      </c>
      <c r="D10" s="2238" t="s">
        <v>722</v>
      </c>
      <c r="E10" s="2239"/>
      <c r="F10" s="2239"/>
      <c r="G10" s="2239"/>
      <c r="H10" s="2239"/>
      <c r="I10" s="2239"/>
      <c r="J10" s="2240"/>
    </row>
    <row r="11" spans="1:21" ht="14.7" outlineLevel="1" thickBot="1" x14ac:dyDescent="0.6">
      <c r="B11" s="2237"/>
      <c r="C11" s="2237"/>
      <c r="D11" s="507" t="s">
        <v>734</v>
      </c>
      <c r="E11" s="508" t="s">
        <v>735</v>
      </c>
      <c r="F11" s="509" t="s">
        <v>736</v>
      </c>
      <c r="G11" s="509" t="s">
        <v>737</v>
      </c>
      <c r="H11" s="509" t="s">
        <v>738</v>
      </c>
      <c r="I11" s="509" t="s">
        <v>739</v>
      </c>
      <c r="J11" s="510" t="s">
        <v>740</v>
      </c>
    </row>
    <row r="12" spans="1:21" s="424" customFormat="1" ht="27.75" customHeight="1" outlineLevel="1" thickBot="1" x14ac:dyDescent="0.5">
      <c r="A12" s="317"/>
      <c r="B12" s="511" t="s">
        <v>723</v>
      </c>
      <c r="C12" s="512"/>
      <c r="D12" s="512"/>
      <c r="E12" s="512"/>
      <c r="F12" s="512"/>
      <c r="G12" s="512"/>
      <c r="H12" s="512"/>
      <c r="I12" s="512"/>
      <c r="J12" s="513"/>
    </row>
    <row r="13" spans="1:21" ht="27.6" outlineLevel="2" x14ac:dyDescent="0.45">
      <c r="B13" s="514" t="s">
        <v>441</v>
      </c>
      <c r="C13" s="515" t="s">
        <v>724</v>
      </c>
      <c r="D13" s="1931">
        <v>0</v>
      </c>
      <c r="E13" s="1932">
        <v>3</v>
      </c>
      <c r="F13" s="1933">
        <v>5</v>
      </c>
      <c r="G13" s="1934">
        <v>1</v>
      </c>
      <c r="H13" s="1934">
        <v>1</v>
      </c>
      <c r="I13" s="1934">
        <v>1</v>
      </c>
      <c r="J13" s="1932">
        <v>3</v>
      </c>
    </row>
    <row r="14" spans="1:21" ht="27.6" outlineLevel="2" x14ac:dyDescent="0.45">
      <c r="B14" s="516" t="s">
        <v>442</v>
      </c>
      <c r="C14" s="517" t="s">
        <v>724</v>
      </c>
      <c r="D14" s="1935">
        <v>0</v>
      </c>
      <c r="E14" s="1936">
        <v>0</v>
      </c>
      <c r="F14" s="1937">
        <v>0</v>
      </c>
      <c r="G14" s="1938">
        <v>0.45</v>
      </c>
      <c r="H14" s="1938">
        <v>1.2</v>
      </c>
      <c r="I14" s="1938">
        <v>1.2</v>
      </c>
      <c r="J14" s="1936">
        <v>0.5</v>
      </c>
    </row>
    <row r="15" spans="1:21" ht="27.6" outlineLevel="2" x14ac:dyDescent="0.45">
      <c r="B15" s="516" t="s">
        <v>444</v>
      </c>
      <c r="C15" s="517" t="s">
        <v>724</v>
      </c>
      <c r="D15" s="1939">
        <v>0</v>
      </c>
      <c r="E15" s="1940">
        <v>0</v>
      </c>
      <c r="F15" s="1941">
        <v>0</v>
      </c>
      <c r="G15" s="1942">
        <v>0</v>
      </c>
      <c r="H15" s="1942">
        <v>0</v>
      </c>
      <c r="I15" s="1942">
        <v>0</v>
      </c>
      <c r="J15" s="1940">
        <v>0</v>
      </c>
    </row>
    <row r="16" spans="1:21" ht="27.6" outlineLevel="2" x14ac:dyDescent="0.45">
      <c r="B16" s="516" t="s">
        <v>445</v>
      </c>
      <c r="C16" s="517" t="s">
        <v>724</v>
      </c>
      <c r="D16" s="1939">
        <v>0</v>
      </c>
      <c r="E16" s="1940">
        <v>0</v>
      </c>
      <c r="F16" s="1941">
        <v>0</v>
      </c>
      <c r="G16" s="1942">
        <v>0</v>
      </c>
      <c r="H16" s="1942">
        <v>0</v>
      </c>
      <c r="I16" s="1942">
        <v>0</v>
      </c>
      <c r="J16" s="1940">
        <v>0</v>
      </c>
    </row>
    <row r="17" spans="1:10" outlineLevel="2" x14ac:dyDescent="0.45">
      <c r="B17" s="518" t="s">
        <v>447</v>
      </c>
      <c r="C17" s="519" t="s">
        <v>138</v>
      </c>
      <c r="D17" s="1935">
        <v>0</v>
      </c>
      <c r="E17" s="1936">
        <v>0</v>
      </c>
      <c r="F17" s="1937">
        <v>6</v>
      </c>
      <c r="G17" s="1938">
        <v>6</v>
      </c>
      <c r="H17" s="1938">
        <v>6</v>
      </c>
      <c r="I17" s="1938">
        <v>6</v>
      </c>
      <c r="J17" s="1936">
        <v>6</v>
      </c>
    </row>
    <row r="18" spans="1:10" outlineLevel="2" x14ac:dyDescent="0.45">
      <c r="B18" s="518" t="s">
        <v>448</v>
      </c>
      <c r="C18" s="519" t="s">
        <v>138</v>
      </c>
      <c r="D18" s="1935">
        <v>0</v>
      </c>
      <c r="E18" s="1936">
        <v>0</v>
      </c>
      <c r="F18" s="1937">
        <v>2</v>
      </c>
      <c r="G18" s="1938">
        <v>2</v>
      </c>
      <c r="H18" s="1938">
        <v>2</v>
      </c>
      <c r="I18" s="1938">
        <v>2</v>
      </c>
      <c r="J18" s="1936">
        <v>2</v>
      </c>
    </row>
    <row r="19" spans="1:10" ht="14.1" outlineLevel="2" thickBot="1" x14ac:dyDescent="0.5">
      <c r="B19" s="520" t="s">
        <v>449</v>
      </c>
      <c r="C19" s="521" t="s">
        <v>138</v>
      </c>
      <c r="D19" s="1943">
        <v>0</v>
      </c>
      <c r="E19" s="1944">
        <v>0</v>
      </c>
      <c r="F19" s="1945">
        <v>0</v>
      </c>
      <c r="G19" s="1946">
        <v>0</v>
      </c>
      <c r="H19" s="1946">
        <v>0</v>
      </c>
      <c r="I19" s="1946">
        <v>0</v>
      </c>
      <c r="J19" s="1944">
        <v>0</v>
      </c>
    </row>
    <row r="20" spans="1:10" ht="24" customHeight="1" outlineLevel="1" thickBot="1" x14ac:dyDescent="0.5">
      <c r="B20" s="511" t="s">
        <v>725</v>
      </c>
      <c r="C20" s="512"/>
      <c r="D20" s="522"/>
      <c r="E20" s="522"/>
      <c r="F20" s="522"/>
      <c r="G20" s="522"/>
      <c r="H20" s="522"/>
      <c r="I20" s="522"/>
      <c r="J20" s="523"/>
    </row>
    <row r="21" spans="1:10" ht="27.6" outlineLevel="2" x14ac:dyDescent="0.45">
      <c r="B21" s="524" t="s">
        <v>441</v>
      </c>
      <c r="C21" s="515" t="s">
        <v>724</v>
      </c>
      <c r="D21" s="1809">
        <v>0</v>
      </c>
      <c r="E21" s="1805">
        <v>0</v>
      </c>
      <c r="F21" s="1810">
        <v>2</v>
      </c>
      <c r="G21" s="1811">
        <v>2</v>
      </c>
      <c r="H21" s="1811">
        <v>2</v>
      </c>
      <c r="I21" s="1811">
        <v>2</v>
      </c>
      <c r="J21" s="1805">
        <v>2</v>
      </c>
    </row>
    <row r="22" spans="1:10" ht="27.6" outlineLevel="2" x14ac:dyDescent="0.45">
      <c r="B22" s="526" t="s">
        <v>442</v>
      </c>
      <c r="C22" s="517" t="s">
        <v>724</v>
      </c>
      <c r="D22" s="1808">
        <v>0.3</v>
      </c>
      <c r="E22" s="1807">
        <v>2.6</v>
      </c>
      <c r="F22" s="1804">
        <v>2</v>
      </c>
      <c r="G22" s="1806">
        <v>2</v>
      </c>
      <c r="H22" s="1806">
        <v>0.5</v>
      </c>
      <c r="I22" s="1806">
        <v>0.5</v>
      </c>
      <c r="J22" s="1807">
        <v>1.5</v>
      </c>
    </row>
    <row r="23" spans="1:10" ht="27.6" outlineLevel="2" x14ac:dyDescent="0.45">
      <c r="B23" s="526" t="s">
        <v>444</v>
      </c>
      <c r="C23" s="517" t="s">
        <v>724</v>
      </c>
      <c r="D23" s="1857">
        <v>0</v>
      </c>
      <c r="E23" s="1854">
        <v>0</v>
      </c>
      <c r="F23" s="1840">
        <v>0</v>
      </c>
      <c r="G23" s="1841">
        <v>0</v>
      </c>
      <c r="H23" s="1841">
        <v>0</v>
      </c>
      <c r="I23" s="1841">
        <v>0</v>
      </c>
      <c r="J23" s="1854">
        <v>0</v>
      </c>
    </row>
    <row r="24" spans="1:10" ht="27.6" outlineLevel="2" x14ac:dyDescent="0.45">
      <c r="B24" s="526" t="s">
        <v>445</v>
      </c>
      <c r="C24" s="517" t="s">
        <v>724</v>
      </c>
      <c r="D24" s="1857">
        <v>0</v>
      </c>
      <c r="E24" s="1854">
        <v>0</v>
      </c>
      <c r="F24" s="1840">
        <v>0</v>
      </c>
      <c r="G24" s="1841">
        <v>0</v>
      </c>
      <c r="H24" s="1841">
        <v>0</v>
      </c>
      <c r="I24" s="1841">
        <v>0</v>
      </c>
      <c r="J24" s="1854">
        <v>0</v>
      </c>
    </row>
    <row r="25" spans="1:10" outlineLevel="2" x14ac:dyDescent="0.45">
      <c r="B25" s="528" t="s">
        <v>447</v>
      </c>
      <c r="C25" s="519" t="s">
        <v>138</v>
      </c>
      <c r="D25" s="1808">
        <v>0</v>
      </c>
      <c r="E25" s="1807">
        <v>0</v>
      </c>
      <c r="F25" s="1804">
        <v>1</v>
      </c>
      <c r="G25" s="1806">
        <v>1</v>
      </c>
      <c r="H25" s="1806">
        <v>1</v>
      </c>
      <c r="I25" s="1806">
        <v>1</v>
      </c>
      <c r="J25" s="1807">
        <v>1</v>
      </c>
    </row>
    <row r="26" spans="1:10" outlineLevel="2" x14ac:dyDescent="0.45">
      <c r="B26" s="528" t="s">
        <v>448</v>
      </c>
      <c r="C26" s="519" t="s">
        <v>138</v>
      </c>
      <c r="D26" s="1808">
        <v>0</v>
      </c>
      <c r="E26" s="1807">
        <v>0</v>
      </c>
      <c r="F26" s="1804">
        <v>7</v>
      </c>
      <c r="G26" s="1806">
        <v>7</v>
      </c>
      <c r="H26" s="1806">
        <v>6</v>
      </c>
      <c r="I26" s="1806">
        <v>6</v>
      </c>
      <c r="J26" s="1807">
        <v>6</v>
      </c>
    </row>
    <row r="27" spans="1:10" ht="14.1" outlineLevel="2" thickBot="1" x14ac:dyDescent="0.5">
      <c r="B27" s="529" t="s">
        <v>449</v>
      </c>
      <c r="C27" s="521" t="s">
        <v>138</v>
      </c>
      <c r="D27" s="1812">
        <v>0</v>
      </c>
      <c r="E27" s="1947">
        <v>0</v>
      </c>
      <c r="F27" s="1948">
        <v>0</v>
      </c>
      <c r="G27" s="1813">
        <v>0</v>
      </c>
      <c r="H27" s="1813">
        <v>0</v>
      </c>
      <c r="I27" s="1813">
        <v>0</v>
      </c>
      <c r="J27" s="1947">
        <v>0</v>
      </c>
    </row>
    <row r="28" spans="1:10" ht="24" customHeight="1" outlineLevel="1" thickBot="1" x14ac:dyDescent="0.5"/>
    <row r="29" spans="1:10" s="424" customFormat="1" ht="26.25" customHeight="1" outlineLevel="1" thickBot="1" x14ac:dyDescent="0.5">
      <c r="A29" s="317"/>
      <c r="B29" s="511" t="s">
        <v>726</v>
      </c>
      <c r="C29" s="512"/>
      <c r="D29" s="512"/>
      <c r="E29" s="512"/>
      <c r="F29" s="512"/>
      <c r="G29" s="512"/>
      <c r="H29" s="512"/>
      <c r="I29" s="512"/>
      <c r="J29" s="513"/>
    </row>
    <row r="30" spans="1:10" ht="50.25" customHeight="1" outlineLevel="2" x14ac:dyDescent="0.45">
      <c r="B30" s="2241" t="s">
        <v>663</v>
      </c>
      <c r="C30" s="2241"/>
      <c r="D30" s="2243" t="s">
        <v>744</v>
      </c>
      <c r="E30" s="2244"/>
      <c r="F30" s="2244"/>
      <c r="G30" s="2244"/>
      <c r="H30" s="2244"/>
      <c r="I30" s="2244"/>
      <c r="J30" s="2245"/>
    </row>
    <row r="31" spans="1:10" ht="14.7" outlineLevel="2" thickBot="1" x14ac:dyDescent="0.6">
      <c r="B31" s="2242"/>
      <c r="C31" s="2242"/>
      <c r="D31" s="531" t="s">
        <v>734</v>
      </c>
      <c r="E31" s="532" t="s">
        <v>735</v>
      </c>
      <c r="F31" s="533" t="s">
        <v>736</v>
      </c>
      <c r="G31" s="533" t="s">
        <v>737</v>
      </c>
      <c r="H31" s="533" t="s">
        <v>738</v>
      </c>
      <c r="I31" s="533" t="s">
        <v>739</v>
      </c>
      <c r="J31" s="534" t="s">
        <v>740</v>
      </c>
    </row>
    <row r="32" spans="1:10" outlineLevel="2" x14ac:dyDescent="0.45">
      <c r="B32" s="2230" t="s">
        <v>441</v>
      </c>
      <c r="C32" s="2231"/>
      <c r="D32" s="1949">
        <f>'2.3b'!R22</f>
        <v>0</v>
      </c>
      <c r="E32" s="1950">
        <f>'2.3b'!S22</f>
        <v>403887.5</v>
      </c>
      <c r="F32" s="1951">
        <f>'2.3b'!T22</f>
        <v>613500</v>
      </c>
      <c r="G32" s="1952">
        <f>'2.3b'!U22</f>
        <v>153375</v>
      </c>
      <c r="H32" s="1952">
        <f>'2.3b'!V22</f>
        <v>153375</v>
      </c>
      <c r="I32" s="1952">
        <f>'2.3b'!W22</f>
        <v>153375</v>
      </c>
      <c r="J32" s="1953">
        <f>'2.3b'!X22</f>
        <v>357875</v>
      </c>
    </row>
    <row r="33" spans="1:12" outlineLevel="2" x14ac:dyDescent="0.45">
      <c r="B33" s="2226" t="s">
        <v>442</v>
      </c>
      <c r="C33" s="2227"/>
      <c r="D33" s="1954">
        <f>'2.3b'!R23</f>
        <v>570872.99749999994</v>
      </c>
      <c r="E33" s="1955">
        <f>'2.3b'!S23</f>
        <v>878972.69750000001</v>
      </c>
      <c r="F33" s="1956">
        <f>'2.3b'!T23</f>
        <v>818000</v>
      </c>
      <c r="G33" s="1957">
        <f>'2.3b'!U23</f>
        <v>1278125</v>
      </c>
      <c r="H33" s="1957">
        <f>'2.3b'!V23</f>
        <v>1278125</v>
      </c>
      <c r="I33" s="1957">
        <f>'2.3b'!W23</f>
        <v>1278125</v>
      </c>
      <c r="J33" s="1955">
        <f>'2.3b'!X23</f>
        <v>1073625</v>
      </c>
    </row>
    <row r="34" spans="1:12" outlineLevel="2" x14ac:dyDescent="0.45">
      <c r="B34" s="2226" t="s">
        <v>443</v>
      </c>
      <c r="C34" s="2227"/>
      <c r="D34" s="1954">
        <f>'2.3b'!R24</f>
        <v>741862.60499999998</v>
      </c>
      <c r="E34" s="1955">
        <f>'2.3b'!S24</f>
        <v>484665</v>
      </c>
      <c r="F34" s="1956">
        <f>'2.3b'!T24</f>
        <v>855832.5</v>
      </c>
      <c r="G34" s="1957">
        <f>'2.3b'!U24</f>
        <v>855832.5</v>
      </c>
      <c r="H34" s="1957">
        <f>'2.3b'!V24</f>
        <v>855832.5</v>
      </c>
      <c r="I34" s="1957">
        <f>'2.3b'!W24</f>
        <v>855832.5</v>
      </c>
      <c r="J34" s="1955">
        <f>'2.3b'!X24</f>
        <v>855832.5</v>
      </c>
    </row>
    <row r="35" spans="1:12" outlineLevel="2" x14ac:dyDescent="0.45">
      <c r="B35" s="2232" t="s">
        <v>444</v>
      </c>
      <c r="C35" s="2233"/>
      <c r="D35" s="1958">
        <f>'2.3b'!R25</f>
        <v>0</v>
      </c>
      <c r="E35" s="1959">
        <f>'2.3b'!S25</f>
        <v>0</v>
      </c>
      <c r="F35" s="1960">
        <f>'2.3b'!T25</f>
        <v>0</v>
      </c>
      <c r="G35" s="1961">
        <f>'2.3b'!U25</f>
        <v>0</v>
      </c>
      <c r="H35" s="1961">
        <f>'2.3b'!V25</f>
        <v>0</v>
      </c>
      <c r="I35" s="1961">
        <f>'2.3b'!W25</f>
        <v>0</v>
      </c>
      <c r="J35" s="1959">
        <f>'2.3b'!X25</f>
        <v>0</v>
      </c>
    </row>
    <row r="36" spans="1:12" outlineLevel="2" x14ac:dyDescent="0.45">
      <c r="B36" s="2232" t="s">
        <v>445</v>
      </c>
      <c r="C36" s="2233"/>
      <c r="D36" s="1958">
        <f>'2.3b'!R26</f>
        <v>0</v>
      </c>
      <c r="E36" s="1959">
        <f>'2.3b'!S26</f>
        <v>0</v>
      </c>
      <c r="F36" s="1960">
        <f>'2.3b'!T26</f>
        <v>0</v>
      </c>
      <c r="G36" s="1961">
        <f>'2.3b'!U26</f>
        <v>0</v>
      </c>
      <c r="H36" s="1961">
        <f>'2.3b'!V26</f>
        <v>0</v>
      </c>
      <c r="I36" s="1961">
        <f>'2.3b'!W26</f>
        <v>0</v>
      </c>
      <c r="J36" s="1959">
        <f>'2.3b'!X26</f>
        <v>0</v>
      </c>
    </row>
    <row r="37" spans="1:12" outlineLevel="2" x14ac:dyDescent="0.45">
      <c r="B37" s="2232" t="s">
        <v>446</v>
      </c>
      <c r="C37" s="2233"/>
      <c r="D37" s="1958">
        <f>'2.3b'!R27</f>
        <v>0</v>
      </c>
      <c r="E37" s="1959">
        <f>'2.3b'!S27</f>
        <v>0</v>
      </c>
      <c r="F37" s="1960">
        <f>'2.3b'!T27</f>
        <v>0</v>
      </c>
      <c r="G37" s="1961">
        <f>'2.3b'!U27</f>
        <v>0</v>
      </c>
      <c r="H37" s="1961">
        <f>'2.3b'!V27</f>
        <v>0</v>
      </c>
      <c r="I37" s="1961">
        <f>'2.3b'!W27</f>
        <v>0</v>
      </c>
      <c r="J37" s="1959">
        <f>'2.3b'!X27</f>
        <v>0</v>
      </c>
    </row>
    <row r="38" spans="1:12" outlineLevel="2" x14ac:dyDescent="0.45">
      <c r="B38" s="2226" t="s">
        <v>447</v>
      </c>
      <c r="C38" s="2227"/>
      <c r="D38" s="1954">
        <f>'2.3b'!R28</f>
        <v>0</v>
      </c>
      <c r="E38" s="1955">
        <f>'2.3b'!S28</f>
        <v>0</v>
      </c>
      <c r="F38" s="1956">
        <f>'2.3b'!T28</f>
        <v>235175</v>
      </c>
      <c r="G38" s="1957">
        <f>'2.3b'!U28</f>
        <v>235175</v>
      </c>
      <c r="H38" s="1957">
        <f>'2.3b'!V28</f>
        <v>235175</v>
      </c>
      <c r="I38" s="1957">
        <f>'2.3b'!W28</f>
        <v>235175</v>
      </c>
      <c r="J38" s="1955">
        <f>'2.3b'!X28</f>
        <v>235175</v>
      </c>
    </row>
    <row r="39" spans="1:12" outlineLevel="2" x14ac:dyDescent="0.45">
      <c r="B39" s="2226" t="s">
        <v>448</v>
      </c>
      <c r="C39" s="2227"/>
      <c r="D39" s="1954">
        <f>'2.3b'!R29</f>
        <v>0</v>
      </c>
      <c r="E39" s="1955">
        <f>'2.3b'!S29</f>
        <v>0</v>
      </c>
      <c r="F39" s="1956">
        <f>'2.3b'!T29</f>
        <v>1277644.425</v>
      </c>
      <c r="G39" s="1957">
        <f>'2.3b'!U29</f>
        <v>1260374.3999999999</v>
      </c>
      <c r="H39" s="1957">
        <f>'2.3b'!V29</f>
        <v>1069524.7749999999</v>
      </c>
      <c r="I39" s="1957">
        <f>'2.3b'!W29</f>
        <v>1019739.25</v>
      </c>
      <c r="J39" s="1955">
        <f>'2.3b'!X29</f>
        <v>988491.65</v>
      </c>
    </row>
    <row r="40" spans="1:12" ht="14.1" outlineLevel="2" thickBot="1" x14ac:dyDescent="0.5">
      <c r="B40" s="2228" t="s">
        <v>449</v>
      </c>
      <c r="C40" s="2229"/>
      <c r="D40" s="1962">
        <f>'2.3b'!R30</f>
        <v>0</v>
      </c>
      <c r="E40" s="1963">
        <f>'2.3b'!S30</f>
        <v>0</v>
      </c>
      <c r="F40" s="1964">
        <f>'2.3b'!T30</f>
        <v>0</v>
      </c>
      <c r="G40" s="1965">
        <f>'2.3b'!U30</f>
        <v>0</v>
      </c>
      <c r="H40" s="1965">
        <f>'2.3b'!V30</f>
        <v>0</v>
      </c>
      <c r="I40" s="1965">
        <f>'2.3b'!W30</f>
        <v>0</v>
      </c>
      <c r="J40" s="1963">
        <f>'2.3b'!X30</f>
        <v>0</v>
      </c>
    </row>
    <row r="41" spans="1:12" outlineLevel="1" x14ac:dyDescent="0.45"/>
    <row r="44" spans="1:12" s="236" customFormat="1" ht="10.199999999999999" x14ac:dyDescent="0.35"/>
    <row r="45" spans="1:12" s="335" customFormat="1" ht="35.25" customHeight="1" thickBot="1" x14ac:dyDescent="0.5">
      <c r="A45" s="317"/>
      <c r="B45" s="506" t="s">
        <v>451</v>
      </c>
      <c r="C45" s="506"/>
      <c r="D45" s="506"/>
      <c r="E45" s="506"/>
      <c r="F45" s="506"/>
      <c r="G45" s="506"/>
      <c r="H45" s="506"/>
      <c r="I45" s="506"/>
      <c r="J45" s="506"/>
      <c r="K45" s="535"/>
      <c r="L45" s="535"/>
    </row>
    <row r="46" spans="1:12" ht="37.5" customHeight="1" outlineLevel="2" thickBot="1" x14ac:dyDescent="0.5">
      <c r="B46" s="2215"/>
      <c r="C46" s="2215"/>
      <c r="D46" s="2217" t="s">
        <v>744</v>
      </c>
      <c r="E46" s="2218"/>
      <c r="F46" s="2218"/>
      <c r="G46" s="2218"/>
      <c r="H46" s="2218"/>
      <c r="I46" s="2218"/>
      <c r="J46" s="2219"/>
    </row>
    <row r="47" spans="1:12" ht="14.7" outlineLevel="2" thickBot="1" x14ac:dyDescent="0.6">
      <c r="B47" s="2216"/>
      <c r="C47" s="2216"/>
      <c r="D47" s="531" t="s">
        <v>734</v>
      </c>
      <c r="E47" s="532" t="s">
        <v>735</v>
      </c>
      <c r="F47" s="533" t="s">
        <v>736</v>
      </c>
      <c r="G47" s="533" t="s">
        <v>737</v>
      </c>
      <c r="H47" s="533" t="s">
        <v>738</v>
      </c>
      <c r="I47" s="533" t="s">
        <v>739</v>
      </c>
      <c r="J47" s="534" t="s">
        <v>740</v>
      </c>
    </row>
    <row r="48" spans="1:12" outlineLevel="2" x14ac:dyDescent="0.45">
      <c r="B48" s="2224" t="s">
        <v>452</v>
      </c>
      <c r="C48" s="2225"/>
      <c r="D48" s="1563">
        <f>'2.3b'!R64</f>
        <v>4397059.3988733543</v>
      </c>
      <c r="E48" s="1564">
        <f>'2.3b'!S64</f>
        <v>1688307.6916288873</v>
      </c>
      <c r="F48" s="1616">
        <f>'2.3b'!T64</f>
        <v>2172984.5528491298</v>
      </c>
      <c r="G48" s="1617">
        <f>'2.3b'!U64</f>
        <v>520466.37925590953</v>
      </c>
      <c r="H48" s="1617">
        <f>'2.3b'!V64</f>
        <v>9542440.3899645098</v>
      </c>
      <c r="I48" s="1617">
        <f>'2.3b'!W64</f>
        <v>11699970.391525265</v>
      </c>
      <c r="J48" s="1564">
        <f>'2.3b'!X64</f>
        <v>8608745.8001553454</v>
      </c>
    </row>
    <row r="49" spans="1:12" outlineLevel="2" x14ac:dyDescent="0.45">
      <c r="B49" s="2211" t="s">
        <v>453</v>
      </c>
      <c r="C49" s="2212"/>
      <c r="D49" s="1568">
        <f>'2.3b'!R65</f>
        <v>7749517.3682672912</v>
      </c>
      <c r="E49" s="1569">
        <f>'2.3b'!S65</f>
        <v>0</v>
      </c>
      <c r="F49" s="1570">
        <f>'2.3b'!T65</f>
        <v>827803.6391806209</v>
      </c>
      <c r="G49" s="1571">
        <f>'2.3b'!U65</f>
        <v>832746.2068094553</v>
      </c>
      <c r="H49" s="1571">
        <f>'2.3b'!V65</f>
        <v>838711.52625484602</v>
      </c>
      <c r="I49" s="1571">
        <f>'2.3b'!W65</f>
        <v>845220.9060159123</v>
      </c>
      <c r="J49" s="1569">
        <f>'2.3b'!X65</f>
        <v>850771.66647613037</v>
      </c>
    </row>
    <row r="50" spans="1:12" outlineLevel="2" x14ac:dyDescent="0.45">
      <c r="B50" s="2211" t="s">
        <v>454</v>
      </c>
      <c r="C50" s="2212"/>
      <c r="D50" s="1568">
        <f>'2.3b'!R66</f>
        <v>1304370.5689081701</v>
      </c>
      <c r="E50" s="1569">
        <f>'2.3b'!S66</f>
        <v>1779150.1744048502</v>
      </c>
      <c r="F50" s="1570">
        <f>'2.3b'!T66</f>
        <v>2314745.9260588111</v>
      </c>
      <c r="G50" s="1571">
        <f>'2.3b'!U66</f>
        <v>2328566.5807909393</v>
      </c>
      <c r="H50" s="1571">
        <f>'2.3b'!V66</f>
        <v>2345247.105290113</v>
      </c>
      <c r="I50" s="1571">
        <f>'2.3b'!W66</f>
        <v>2363448.9584469949</v>
      </c>
      <c r="J50" s="1569">
        <f>'2.3b'!X66</f>
        <v>2378970.2723838794</v>
      </c>
    </row>
    <row r="51" spans="1:12" outlineLevel="2" x14ac:dyDescent="0.45">
      <c r="B51" s="2211" t="s">
        <v>455</v>
      </c>
      <c r="C51" s="2212"/>
      <c r="D51" s="1568">
        <f>'2.3b'!R67</f>
        <v>11499.846210600001</v>
      </c>
      <c r="E51" s="1569">
        <f>'2.3b'!S67</f>
        <v>0</v>
      </c>
      <c r="F51" s="1570">
        <f>'2.3b'!T67</f>
        <v>0</v>
      </c>
      <c r="G51" s="1571">
        <f>'2.3b'!U67</f>
        <v>0</v>
      </c>
      <c r="H51" s="1571">
        <f>'2.3b'!V67</f>
        <v>0</v>
      </c>
      <c r="I51" s="1571">
        <f>'2.3b'!W67</f>
        <v>0</v>
      </c>
      <c r="J51" s="1569">
        <f>'2.3b'!X67</f>
        <v>0</v>
      </c>
    </row>
    <row r="52" spans="1:12" outlineLevel="2" x14ac:dyDescent="0.45">
      <c r="B52" s="2211" t="s">
        <v>456</v>
      </c>
      <c r="C52" s="2212"/>
      <c r="D52" s="1568">
        <f>'2.3b'!R68</f>
        <v>0</v>
      </c>
      <c r="E52" s="1569">
        <f>'2.3b'!S68</f>
        <v>0</v>
      </c>
      <c r="F52" s="1570">
        <f>'2.3b'!T68</f>
        <v>1530950.39784613</v>
      </c>
      <c r="G52" s="1571">
        <f>'2.3b'!U68</f>
        <v>1522509.889909727</v>
      </c>
      <c r="H52" s="1571">
        <f>'2.3b'!V68</f>
        <v>1337734.400482401</v>
      </c>
      <c r="I52" s="1571">
        <f>'2.3b'!W68</f>
        <v>1296674.5224416615</v>
      </c>
      <c r="J52" s="1569">
        <f>'2.3b'!X68</f>
        <v>1272690.6051733054</v>
      </c>
    </row>
    <row r="53" spans="1:12" outlineLevel="2" x14ac:dyDescent="0.45">
      <c r="B53" s="2211" t="s">
        <v>727</v>
      </c>
      <c r="C53" s="2212"/>
      <c r="D53" s="1568">
        <f>'2.3b'!R69</f>
        <v>0</v>
      </c>
      <c r="E53" s="1569">
        <f>'2.3b'!S69</f>
        <v>0</v>
      </c>
      <c r="F53" s="1570">
        <f>'2.3b'!T69</f>
        <v>0</v>
      </c>
      <c r="G53" s="1571">
        <f>'2.3b'!U69</f>
        <v>0</v>
      </c>
      <c r="H53" s="1571">
        <f>'2.3b'!V69</f>
        <v>0</v>
      </c>
      <c r="I53" s="1571">
        <f>'2.3b'!W69</f>
        <v>0</v>
      </c>
      <c r="J53" s="1569">
        <f>'2.3b'!X69</f>
        <v>0</v>
      </c>
    </row>
    <row r="54" spans="1:12" outlineLevel="2" x14ac:dyDescent="0.45">
      <c r="B54" s="2211" t="s">
        <v>458</v>
      </c>
      <c r="C54" s="2212"/>
      <c r="D54" s="1568">
        <f>'2.3b'!R70</f>
        <v>0</v>
      </c>
      <c r="E54" s="1569">
        <f>'2.3b'!S70</f>
        <v>0</v>
      </c>
      <c r="F54" s="1570">
        <f>'2.3b'!T70</f>
        <v>0</v>
      </c>
      <c r="G54" s="1571">
        <f>'2.3b'!U70</f>
        <v>0</v>
      </c>
      <c r="H54" s="1571">
        <f>'2.3b'!V70</f>
        <v>0</v>
      </c>
      <c r="I54" s="1571">
        <f>'2.3b'!W70</f>
        <v>0</v>
      </c>
      <c r="J54" s="1569">
        <f>'2.3b'!X70</f>
        <v>0</v>
      </c>
    </row>
    <row r="55" spans="1:12" outlineLevel="2" x14ac:dyDescent="0.45">
      <c r="B55" s="2211" t="s">
        <v>728</v>
      </c>
      <c r="C55" s="2212"/>
      <c r="D55" s="1568">
        <f>'2.3b'!R71</f>
        <v>0</v>
      </c>
      <c r="E55" s="1569">
        <f>'2.3b'!S71</f>
        <v>0</v>
      </c>
      <c r="F55" s="1570">
        <f>'2.3b'!T71</f>
        <v>0</v>
      </c>
      <c r="G55" s="1571">
        <f>'2.3b'!U71</f>
        <v>0</v>
      </c>
      <c r="H55" s="1571">
        <f>'2.3b'!V71</f>
        <v>0</v>
      </c>
      <c r="I55" s="1571">
        <f>'2.3b'!W71</f>
        <v>0</v>
      </c>
      <c r="J55" s="1569">
        <f>'2.3b'!X71</f>
        <v>0</v>
      </c>
    </row>
    <row r="56" spans="1:12" ht="14.1" outlineLevel="2" thickBot="1" x14ac:dyDescent="0.5">
      <c r="B56" s="2213" t="s">
        <v>460</v>
      </c>
      <c r="C56" s="2214"/>
      <c r="D56" s="1618">
        <f>'2.3b'!R72</f>
        <v>1029257.7596250301</v>
      </c>
      <c r="E56" s="1619">
        <f>'2.3b'!S72</f>
        <v>565011.56865906133</v>
      </c>
      <c r="F56" s="1620">
        <f>'2.3b'!T72</f>
        <v>548419.91095716134</v>
      </c>
      <c r="G56" s="1621">
        <f>'2.3b'!U72</f>
        <v>551694.36201126408</v>
      </c>
      <c r="H56" s="1621">
        <f>'2.3b'!V72</f>
        <v>1392261.1335830444</v>
      </c>
      <c r="I56" s="1621">
        <f>'2.3b'!W72</f>
        <v>1379823.1290709767</v>
      </c>
      <c r="J56" s="1619">
        <f>'2.3b'!X72</f>
        <v>1286792.1455451471</v>
      </c>
    </row>
    <row r="57" spans="1:12" ht="15" customHeight="1" x14ac:dyDescent="0.35">
      <c r="A57" s="70">
        <f>IF(SUM($C57:$I57)&gt;0,1,0)</f>
        <v>0</v>
      </c>
      <c r="B57" s="15" t="s">
        <v>139</v>
      </c>
      <c r="C57" s="70"/>
      <c r="D57" s="70">
        <f>IF(OR(ISERROR(SUM(D48:D56)),ROUND(SUM(D48:D56)-'2.3b'!R74,4)&lt;&gt;0),1,0)</f>
        <v>0</v>
      </c>
      <c r="E57" s="70">
        <f>IF(OR(ISERROR(SUM(E48:E56)),ROUND(SUM(E48:E56)-'2.3b'!S74,4)&lt;&gt;0),1,0)</f>
        <v>0</v>
      </c>
      <c r="F57" s="70">
        <f>IF(OR(ISERROR(SUM(F48:F56)),ROUND(SUM(F48:F56)-'2.3b'!T74,4)&lt;&gt;0),1,0)</f>
        <v>0</v>
      </c>
      <c r="G57" s="70">
        <f>IF(OR(ISERROR(SUM(G48:G56)),ROUND(SUM(G48:G56)-'2.3b'!U74,4)&lt;&gt;0),1,0)</f>
        <v>0</v>
      </c>
      <c r="H57" s="70">
        <f>IF(OR(ISERROR(SUM(H48:H56)),ROUND(SUM(H48:H56)-'2.3b'!V74,4)&lt;&gt;0),1,0)</f>
        <v>0</v>
      </c>
      <c r="I57" s="70">
        <f>IF(OR(ISERROR(SUM(I48:I56)),ROUND(SUM(I48:I56)-'2.3b'!W74,4)&lt;&gt;0),1,0)</f>
        <v>0</v>
      </c>
      <c r="J57" s="70">
        <f>IF(OR(ISERROR(SUM(J48:J56)),ROUND(SUM(J48:J56)-'2.3b'!X74,4)&lt;&gt;0),1,0)</f>
        <v>0</v>
      </c>
    </row>
    <row r="60" spans="1:12" s="335" customFormat="1" ht="35.25" customHeight="1" thickBot="1" x14ac:dyDescent="0.5">
      <c r="A60" s="317"/>
      <c r="B60" s="506" t="s">
        <v>461</v>
      </c>
      <c r="C60" s="506"/>
      <c r="D60" s="506"/>
      <c r="E60" s="506"/>
      <c r="F60" s="506"/>
      <c r="G60" s="506"/>
      <c r="H60" s="506"/>
      <c r="I60" s="506"/>
      <c r="J60" s="506"/>
      <c r="K60" s="535"/>
      <c r="L60" s="535"/>
    </row>
    <row r="61" spans="1:12" ht="37.5" customHeight="1" outlineLevel="2" thickBot="1" x14ac:dyDescent="0.5">
      <c r="B61" s="2215"/>
      <c r="C61" s="2215"/>
      <c r="D61" s="2217" t="s">
        <v>744</v>
      </c>
      <c r="E61" s="2218"/>
      <c r="F61" s="2218"/>
      <c r="G61" s="2218"/>
      <c r="H61" s="2218"/>
      <c r="I61" s="2218"/>
      <c r="J61" s="2219"/>
    </row>
    <row r="62" spans="1:12" ht="14.7" outlineLevel="2" thickBot="1" x14ac:dyDescent="0.6">
      <c r="B62" s="2216"/>
      <c r="C62" s="2216"/>
      <c r="D62" s="536" t="s">
        <v>734</v>
      </c>
      <c r="E62" s="537" t="s">
        <v>735</v>
      </c>
      <c r="F62" s="538" t="s">
        <v>736</v>
      </c>
      <c r="G62" s="538" t="s">
        <v>737</v>
      </c>
      <c r="H62" s="538" t="s">
        <v>738</v>
      </c>
      <c r="I62" s="538" t="s">
        <v>739</v>
      </c>
      <c r="J62" s="539" t="s">
        <v>740</v>
      </c>
    </row>
    <row r="63" spans="1:12" outlineLevel="2" x14ac:dyDescent="0.45">
      <c r="B63" s="2220" t="s">
        <v>462</v>
      </c>
      <c r="C63" s="2221"/>
      <c r="D63" s="1563">
        <f>'2.3b'!R104</f>
        <v>5667927.7669000011</v>
      </c>
      <c r="E63" s="1564">
        <f>'2.3b'!S104</f>
        <v>406543.8597884198</v>
      </c>
      <c r="F63" s="1616">
        <f>'2.3b'!T104</f>
        <v>569115.0019366768</v>
      </c>
      <c r="G63" s="1617">
        <f>'2.3b'!U104</f>
        <v>572513.01718150056</v>
      </c>
      <c r="H63" s="1617">
        <f>'2.3b'!V104</f>
        <v>10798410.900531143</v>
      </c>
      <c r="I63" s="1617">
        <f>'2.3b'!W104</f>
        <v>11938745.297474762</v>
      </c>
      <c r="J63" s="1622">
        <f>'2.3b'!X104</f>
        <v>10182673.383136185</v>
      </c>
    </row>
    <row r="64" spans="1:12" ht="14.1" outlineLevel="2" thickBot="1" x14ac:dyDescent="0.5">
      <c r="B64" s="2222" t="s">
        <v>463</v>
      </c>
      <c r="C64" s="2223"/>
      <c r="D64" s="1618">
        <f>'2.3b'!R105</f>
        <v>8823777.1749844439</v>
      </c>
      <c r="E64" s="1619">
        <f>'2.3b'!S105</f>
        <v>3625925.5749043794</v>
      </c>
      <c r="F64" s="1620">
        <f>'2.3b'!T105</f>
        <v>6825789.4249551762</v>
      </c>
      <c r="G64" s="1621">
        <f>'2.3b'!U105</f>
        <v>5183470.4015957946</v>
      </c>
      <c r="H64" s="1621">
        <f>'2.3b'!V105</f>
        <v>4657983.6550437724</v>
      </c>
      <c r="I64" s="1621">
        <f>'2.3b'!W105</f>
        <v>5646392.6100260504</v>
      </c>
      <c r="J64" s="1623">
        <f>'2.3b'!X105</f>
        <v>4215297.106597621</v>
      </c>
    </row>
    <row r="65" spans="1:12" ht="15" customHeight="1" x14ac:dyDescent="0.35">
      <c r="A65" s="70">
        <f>IF(SUM($C65:$I65)&gt;0,1,0)</f>
        <v>0</v>
      </c>
      <c r="B65" s="15" t="s">
        <v>139</v>
      </c>
      <c r="C65" s="70"/>
      <c r="D65" s="70">
        <f>IF(OR(ISERROR(SUM(D63:D64)),ROUND(SUM(D63:D64)-'2.3b'!R107,4)&lt;&gt;0),1,0)</f>
        <v>0</v>
      </c>
      <c r="E65" s="70">
        <f>IF(OR(ISERROR(SUM(E63:E64)),ROUND(SUM(E63:E64)-'2.3b'!S107,4)&lt;&gt;0),1,0)</f>
        <v>0</v>
      </c>
      <c r="F65" s="70">
        <f>IF(OR(ISERROR(SUM(F63:F64)),ROUND(SUM(F63:F64)-'2.3b'!T107,4)&lt;&gt;0),1,0)</f>
        <v>0</v>
      </c>
      <c r="G65" s="70">
        <f>IF(OR(ISERROR(SUM(G63:G64)),ROUND(SUM(G63:G64)-'2.3b'!U107,4)&lt;&gt;0),1,0)</f>
        <v>0</v>
      </c>
      <c r="H65" s="70">
        <f>IF(OR(ISERROR(SUM(H63:H64)),ROUND(SUM(H63:H64)-'2.3b'!V107,4)&lt;&gt;0),1,0)</f>
        <v>0</v>
      </c>
      <c r="I65" s="70">
        <f>IF(OR(ISERROR(SUM(I63:I64)),ROUND(SUM(I63:I64)-'2.3b'!W107,4)&lt;&gt;0),1,0)</f>
        <v>0</v>
      </c>
      <c r="J65" s="70">
        <f>IF(OR(ISERROR(SUM(J63:J64)),ROUND(SUM(J63:J64)-'2.3b'!X107,4)&lt;&gt;0),1,0)</f>
        <v>0</v>
      </c>
    </row>
    <row r="68" spans="1:12" s="335" customFormat="1" ht="35.25" customHeight="1" thickBot="1" x14ac:dyDescent="0.5">
      <c r="A68" s="317"/>
      <c r="B68" s="506" t="s">
        <v>729</v>
      </c>
      <c r="C68" s="506"/>
      <c r="D68" s="506"/>
      <c r="E68" s="506"/>
      <c r="F68" s="506"/>
      <c r="G68" s="506"/>
      <c r="H68" s="506"/>
      <c r="I68" s="506"/>
      <c r="J68" s="506"/>
      <c r="K68" s="535"/>
      <c r="L68" s="535"/>
    </row>
    <row r="69" spans="1:12" ht="37.5" customHeight="1" outlineLevel="2" thickBot="1" x14ac:dyDescent="0.5">
      <c r="B69" s="2215"/>
      <c r="C69" s="2215"/>
      <c r="D69" s="2217" t="s">
        <v>744</v>
      </c>
      <c r="E69" s="2218"/>
      <c r="F69" s="2218"/>
      <c r="G69" s="2218"/>
      <c r="H69" s="2218"/>
      <c r="I69" s="2218"/>
      <c r="J69" s="2219"/>
    </row>
    <row r="70" spans="1:12" ht="14.7" outlineLevel="2" thickBot="1" x14ac:dyDescent="0.6">
      <c r="B70" s="2216"/>
      <c r="C70" s="2216"/>
      <c r="D70" s="531" t="s">
        <v>734</v>
      </c>
      <c r="E70" s="532" t="s">
        <v>735</v>
      </c>
      <c r="F70" s="533" t="s">
        <v>736</v>
      </c>
      <c r="G70" s="533" t="s">
        <v>737</v>
      </c>
      <c r="H70" s="533" t="s">
        <v>738</v>
      </c>
      <c r="I70" s="533" t="s">
        <v>739</v>
      </c>
      <c r="J70" s="534" t="s">
        <v>740</v>
      </c>
    </row>
    <row r="71" spans="1:12" outlineLevel="2" x14ac:dyDescent="0.45">
      <c r="B71" s="2224" t="s">
        <v>452</v>
      </c>
      <c r="C71" s="2225"/>
      <c r="D71" s="1563">
        <f>'2.3b'!R145</f>
        <v>0</v>
      </c>
      <c r="E71" s="1564">
        <f>'2.3b'!S145</f>
        <v>0</v>
      </c>
      <c r="F71" s="1616">
        <f>'2.3b'!T145</f>
        <v>0</v>
      </c>
      <c r="G71" s="1617">
        <f>'2.3b'!U145</f>
        <v>0</v>
      </c>
      <c r="H71" s="1617">
        <f>'2.3b'!V145</f>
        <v>8488795</v>
      </c>
      <c r="I71" s="1617">
        <f>'2.3b'!W145</f>
        <v>9431540</v>
      </c>
      <c r="J71" s="1564">
        <f>'2.3b'!X145</f>
        <v>8277137.5</v>
      </c>
    </row>
    <row r="72" spans="1:12" outlineLevel="2" x14ac:dyDescent="0.45">
      <c r="B72" s="2211" t="s">
        <v>453</v>
      </c>
      <c r="C72" s="2212"/>
      <c r="D72" s="1568">
        <f>'2.3b'!R146</f>
        <v>5654425</v>
      </c>
      <c r="E72" s="1569">
        <f>'2.3b'!S146</f>
        <v>0</v>
      </c>
      <c r="F72" s="1570">
        <f>'2.3b'!T146</f>
        <v>0</v>
      </c>
      <c r="G72" s="1571">
        <f>'2.3b'!U146</f>
        <v>0</v>
      </c>
      <c r="H72" s="1571">
        <f>'2.3b'!V146</f>
        <v>0</v>
      </c>
      <c r="I72" s="1571">
        <f>'2.3b'!W146</f>
        <v>0</v>
      </c>
      <c r="J72" s="1569">
        <f>'2.3b'!X146</f>
        <v>0</v>
      </c>
    </row>
    <row r="73" spans="1:12" outlineLevel="2" x14ac:dyDescent="0.45">
      <c r="B73" s="2211" t="s">
        <v>454</v>
      </c>
      <c r="C73" s="2212"/>
      <c r="D73" s="1568">
        <f>'2.3b'!R147</f>
        <v>0</v>
      </c>
      <c r="E73" s="1569">
        <f>'2.3b'!S147</f>
        <v>403887.5</v>
      </c>
      <c r="F73" s="1570">
        <f>'2.3b'!T147</f>
        <v>562375</v>
      </c>
      <c r="G73" s="1571">
        <f>'2.3b'!U147</f>
        <v>562375</v>
      </c>
      <c r="H73" s="1571">
        <f>'2.3b'!V147</f>
        <v>1329250</v>
      </c>
      <c r="I73" s="1571">
        <f>'2.3b'!W147</f>
        <v>1329250</v>
      </c>
      <c r="J73" s="1569">
        <f>'2.3b'!X147</f>
        <v>818000</v>
      </c>
    </row>
    <row r="74" spans="1:12" outlineLevel="2" x14ac:dyDescent="0.45">
      <c r="B74" s="2211" t="s">
        <v>455</v>
      </c>
      <c r="C74" s="2212"/>
      <c r="D74" s="1568">
        <f>'2.3b'!R148</f>
        <v>0</v>
      </c>
      <c r="E74" s="1569">
        <f>'2.3b'!S148</f>
        <v>0</v>
      </c>
      <c r="F74" s="1570">
        <f>'2.3b'!T148</f>
        <v>0</v>
      </c>
      <c r="G74" s="1571">
        <f>'2.3b'!U148</f>
        <v>0</v>
      </c>
      <c r="H74" s="1571">
        <f>'2.3b'!V148</f>
        <v>0</v>
      </c>
      <c r="I74" s="1571">
        <f>'2.3b'!W148</f>
        <v>0</v>
      </c>
      <c r="J74" s="1569">
        <f>'2.3b'!X148</f>
        <v>0</v>
      </c>
    </row>
    <row r="75" spans="1:12" outlineLevel="2" x14ac:dyDescent="0.45">
      <c r="B75" s="2211" t="s">
        <v>456</v>
      </c>
      <c r="C75" s="2212"/>
      <c r="D75" s="1568">
        <f>'2.3b'!R149</f>
        <v>0</v>
      </c>
      <c r="E75" s="1569">
        <f>'2.3b'!S149</f>
        <v>0</v>
      </c>
      <c r="F75" s="1570">
        <f>'2.3b'!T149</f>
        <v>0</v>
      </c>
      <c r="G75" s="1571">
        <f>'2.3b'!U149</f>
        <v>0</v>
      </c>
      <c r="H75" s="1571">
        <f>'2.3b'!V149</f>
        <v>0</v>
      </c>
      <c r="I75" s="1571">
        <f>'2.3b'!W149</f>
        <v>0</v>
      </c>
      <c r="J75" s="1569">
        <f>'2.3b'!X149</f>
        <v>0</v>
      </c>
    </row>
    <row r="76" spans="1:12" outlineLevel="2" x14ac:dyDescent="0.45">
      <c r="B76" s="2211" t="s">
        <v>727</v>
      </c>
      <c r="C76" s="2212"/>
      <c r="D76" s="1568">
        <f>'2.3b'!R150</f>
        <v>0</v>
      </c>
      <c r="E76" s="1569">
        <f>'2.3b'!S150</f>
        <v>0</v>
      </c>
      <c r="F76" s="1570">
        <f>'2.3b'!T150</f>
        <v>0</v>
      </c>
      <c r="G76" s="1571">
        <f>'2.3b'!U150</f>
        <v>0</v>
      </c>
      <c r="H76" s="1571">
        <f>'2.3b'!V150</f>
        <v>0</v>
      </c>
      <c r="I76" s="1571">
        <f>'2.3b'!W150</f>
        <v>0</v>
      </c>
      <c r="J76" s="1569">
        <f>'2.3b'!X150</f>
        <v>0</v>
      </c>
    </row>
    <row r="77" spans="1:12" outlineLevel="2" x14ac:dyDescent="0.45">
      <c r="B77" s="2211" t="s">
        <v>458</v>
      </c>
      <c r="C77" s="2212"/>
      <c r="D77" s="1568">
        <f>'2.3b'!R151</f>
        <v>0</v>
      </c>
      <c r="E77" s="1569">
        <f>'2.3b'!S151</f>
        <v>0</v>
      </c>
      <c r="F77" s="1570">
        <f>'2.3b'!T151</f>
        <v>0</v>
      </c>
      <c r="G77" s="1571">
        <f>'2.3b'!U151</f>
        <v>0</v>
      </c>
      <c r="H77" s="1571">
        <f>'2.3b'!V151</f>
        <v>0</v>
      </c>
      <c r="I77" s="1571">
        <f>'2.3b'!W151</f>
        <v>0</v>
      </c>
      <c r="J77" s="1569">
        <f>'2.3b'!X151</f>
        <v>0</v>
      </c>
    </row>
    <row r="78" spans="1:12" outlineLevel="2" x14ac:dyDescent="0.45">
      <c r="B78" s="2211" t="s">
        <v>728</v>
      </c>
      <c r="C78" s="2212"/>
      <c r="D78" s="1568">
        <f>'2.3b'!R152</f>
        <v>0</v>
      </c>
      <c r="E78" s="1569">
        <f>'2.3b'!S152</f>
        <v>0</v>
      </c>
      <c r="F78" s="1570">
        <f>'2.3b'!T152</f>
        <v>0</v>
      </c>
      <c r="G78" s="1571">
        <f>'2.3b'!U152</f>
        <v>0</v>
      </c>
      <c r="H78" s="1571">
        <f>'2.3b'!V152</f>
        <v>0</v>
      </c>
      <c r="I78" s="1571">
        <f>'2.3b'!W152</f>
        <v>0</v>
      </c>
      <c r="J78" s="1569">
        <f>'2.3b'!X152</f>
        <v>0</v>
      </c>
    </row>
    <row r="79" spans="1:12" ht="14.1" outlineLevel="2" thickBot="1" x14ac:dyDescent="0.5">
      <c r="B79" s="2213" t="s">
        <v>460</v>
      </c>
      <c r="C79" s="2214"/>
      <c r="D79" s="1618">
        <f>'2.3b'!R153</f>
        <v>0</v>
      </c>
      <c r="E79" s="1619">
        <f>'2.3b'!S153</f>
        <v>0</v>
      </c>
      <c r="F79" s="1620">
        <f>'2.3b'!T153</f>
        <v>0</v>
      </c>
      <c r="G79" s="1621">
        <f>'2.3b'!U153</f>
        <v>0</v>
      </c>
      <c r="H79" s="1621">
        <f>'2.3b'!V153</f>
        <v>713705</v>
      </c>
      <c r="I79" s="1621">
        <f>'2.3b'!W153</f>
        <v>793460</v>
      </c>
      <c r="J79" s="1619">
        <f>'2.3b'!X153</f>
        <v>695300</v>
      </c>
    </row>
    <row r="80" spans="1:12" ht="15" customHeight="1" x14ac:dyDescent="0.35">
      <c r="A80" s="70">
        <f>IF(SUM($C80:$I80)&gt;0,1,0)</f>
        <v>0</v>
      </c>
      <c r="B80" s="15" t="s">
        <v>139</v>
      </c>
      <c r="C80" s="70"/>
      <c r="D80" s="70">
        <f>IF(OR(ISERROR(SUM(D71:D79)),ROUND(SUM(D71:D79)-'2.3b'!R155,4)&lt;&gt;0),1,0)</f>
        <v>0</v>
      </c>
      <c r="E80" s="70">
        <f>IF(OR(ISERROR(SUM(E71:E79)),ROUND(SUM(E71:E79)-'2.3b'!S155,4)&lt;&gt;0),1,0)</f>
        <v>0</v>
      </c>
      <c r="F80" s="70">
        <f>IF(OR(ISERROR(SUM(F71:F79)),ROUND(SUM(F71:F79)-'2.3b'!T155,4)&lt;&gt;0),1,0)</f>
        <v>0</v>
      </c>
      <c r="G80" s="70">
        <f>IF(OR(ISERROR(SUM(G71:G79)),ROUND(SUM(G71:G79)-'2.3b'!U155,4)&lt;&gt;0),1,0)</f>
        <v>0</v>
      </c>
      <c r="H80" s="70">
        <f>IF(OR(ISERROR(SUM(H71:H79)),ROUND(SUM(H71:H79)-'2.3b'!V155,4)&lt;&gt;0),1,0)</f>
        <v>0</v>
      </c>
      <c r="I80" s="70">
        <f>IF(OR(ISERROR(SUM(I71:I79)),ROUND(SUM(I71:I79)-'2.3b'!W155,4)&lt;&gt;0),1,0)</f>
        <v>0</v>
      </c>
      <c r="J80" s="70">
        <f>IF(OR(ISERROR(SUM(J71:J79)),ROUND(SUM(J71:J79)-'2.3b'!X155,4)&lt;&gt;0),1,0)</f>
        <v>0</v>
      </c>
    </row>
  </sheetData>
  <mergeCells count="42">
    <mergeCell ref="B6:C6"/>
    <mergeCell ref="B10:B11"/>
    <mergeCell ref="C10:C11"/>
    <mergeCell ref="D10:J10"/>
    <mergeCell ref="B30:B31"/>
    <mergeCell ref="C30:C31"/>
    <mergeCell ref="D30:J30"/>
    <mergeCell ref="D46:J46"/>
    <mergeCell ref="B48:C48"/>
    <mergeCell ref="B32:C32"/>
    <mergeCell ref="B33:C33"/>
    <mergeCell ref="B34:C34"/>
    <mergeCell ref="B35:C35"/>
    <mergeCell ref="B36:C36"/>
    <mergeCell ref="B37:C37"/>
    <mergeCell ref="B54:C54"/>
    <mergeCell ref="B38:C38"/>
    <mergeCell ref="B39:C39"/>
    <mergeCell ref="B40:C40"/>
    <mergeCell ref="B46:C47"/>
    <mergeCell ref="B49:C49"/>
    <mergeCell ref="B50:C50"/>
    <mergeCell ref="B51:C51"/>
    <mergeCell ref="B52:C52"/>
    <mergeCell ref="B53:C53"/>
    <mergeCell ref="B74:C74"/>
    <mergeCell ref="B55:C55"/>
    <mergeCell ref="B56:C56"/>
    <mergeCell ref="B61:C62"/>
    <mergeCell ref="D61:J61"/>
    <mergeCell ref="B63:C63"/>
    <mergeCell ref="B64:C64"/>
    <mergeCell ref="B69:C70"/>
    <mergeCell ref="D69:J69"/>
    <mergeCell ref="B71:C71"/>
    <mergeCell ref="B72:C72"/>
    <mergeCell ref="B73:C73"/>
    <mergeCell ref="B75:C75"/>
    <mergeCell ref="B76:C76"/>
    <mergeCell ref="B77:C77"/>
    <mergeCell ref="B78:C78"/>
    <mergeCell ref="B79:C79"/>
  </mergeCells>
  <conditionalFormatting sqref="J32:J40">
    <cfRule type="expression" dxfId="663" priority="14">
      <formula>(dms_FRCPlength_Num)&lt;5</formula>
    </cfRule>
  </conditionalFormatting>
  <conditionalFormatting sqref="I32:I40">
    <cfRule type="expression" dxfId="662" priority="13">
      <formula>(dms_FRCPlength_Num)&lt;4</formula>
    </cfRule>
  </conditionalFormatting>
  <conditionalFormatting sqref="H32:H40">
    <cfRule type="expression" dxfId="661" priority="12">
      <formula>(dms_FRCPlength_Num)&lt;3</formula>
    </cfRule>
  </conditionalFormatting>
  <conditionalFormatting sqref="G32:G40">
    <cfRule type="expression" dxfId="660" priority="11">
      <formula>(dms_FRCPlength_Num)&lt;2</formula>
    </cfRule>
  </conditionalFormatting>
  <conditionalFormatting sqref="J13:J19">
    <cfRule type="expression" dxfId="659" priority="10">
      <formula>(dms_FRCPlength_Num)&lt;5</formula>
    </cfRule>
  </conditionalFormatting>
  <conditionalFormatting sqref="I13:I19">
    <cfRule type="expression" dxfId="658" priority="9">
      <formula>(dms_FRCPlength_Num)&lt;4</formula>
    </cfRule>
  </conditionalFormatting>
  <conditionalFormatting sqref="H13:H19">
    <cfRule type="expression" dxfId="657" priority="8">
      <formula>(dms_FRCPlength_Num)&lt;3</formula>
    </cfRule>
  </conditionalFormatting>
  <conditionalFormatting sqref="G13:G19">
    <cfRule type="expression" dxfId="656" priority="7">
      <formula>(dms_FRCPlength_Num)&lt;2</formula>
    </cfRule>
  </conditionalFormatting>
  <conditionalFormatting sqref="H21:H27">
    <cfRule type="expression" dxfId="655" priority="6">
      <formula>(dms_FRCPlength_Num)&lt;3</formula>
    </cfRule>
  </conditionalFormatting>
  <conditionalFormatting sqref="I21:I27">
    <cfRule type="expression" dxfId="654" priority="5">
      <formula>(dms_FRCPlength_Num)&lt;4</formula>
    </cfRule>
  </conditionalFormatting>
  <conditionalFormatting sqref="J21:J27">
    <cfRule type="expression" dxfId="653" priority="4">
      <formula>(dms_FRCPlength_Num)&lt;5</formula>
    </cfRule>
  </conditionalFormatting>
  <conditionalFormatting sqref="J48:J56">
    <cfRule type="expression" dxfId="652" priority="3">
      <formula>(dms_FRCPlength_Num)&lt;5</formula>
    </cfRule>
  </conditionalFormatting>
  <conditionalFormatting sqref="J63:J64">
    <cfRule type="expression" dxfId="651" priority="2">
      <formula>(dms_FRCPlength_Num)&lt;5</formula>
    </cfRule>
  </conditionalFormatting>
  <conditionalFormatting sqref="J71:J79">
    <cfRule type="expression" dxfId="650" priority="1">
      <formula>(dms_FRCPlength_Num)&lt;5</formula>
    </cfRule>
  </conditionalFormatting>
  <dataValidations count="1">
    <dataValidation allowBlank="1" showInputMessage="1" showErrorMessage="1" sqref="D68:J79 D60:J64 D13:J43 D45:J56" xr:uid="{00000000-0002-0000-1C00-000000000000}"/>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X33"/>
  <sheetViews>
    <sheetView showGridLines="0" tabSelected="1" zoomScaleNormal="100" workbookViewId="0"/>
  </sheetViews>
  <sheetFormatPr defaultColWidth="9.33203125" defaultRowHeight="10.199999999999999" x14ac:dyDescent="0.35"/>
  <cols>
    <col min="1" max="1" width="9.33203125" style="9"/>
    <col min="2" max="3" width="5.796875" style="9" customWidth="1"/>
    <col min="4" max="4" width="12.796875" style="9" customWidth="1"/>
    <col min="5" max="5" width="9.33203125" style="9"/>
    <col min="6" max="13" width="10.796875" style="9" customWidth="1"/>
    <col min="14" max="16384" width="9.33203125" style="9"/>
  </cols>
  <sheetData>
    <row r="1" spans="2:15" ht="11.25" customHeight="1" x14ac:dyDescent="0.35"/>
    <row r="2" spans="2:15" ht="11.25" customHeight="1" x14ac:dyDescent="0.35"/>
    <row r="3" spans="2:15" s="7" customFormat="1" ht="18.899999999999999" x14ac:dyDescent="0.35">
      <c r="B3" s="5" t="s">
        <v>1624</v>
      </c>
    </row>
    <row r="4" spans="2:15" ht="11.25" customHeight="1" x14ac:dyDescent="0.35"/>
    <row r="5" spans="2:15" ht="11.25" customHeight="1" x14ac:dyDescent="0.35">
      <c r="N5" s="78"/>
      <c r="O5" s="78"/>
    </row>
    <row r="6" spans="2:15" ht="11.25" customHeight="1" x14ac:dyDescent="0.35">
      <c r="C6" s="54"/>
      <c r="D6" s="54"/>
      <c r="E6" s="54"/>
      <c r="F6" s="54"/>
      <c r="G6" s="54"/>
      <c r="N6" s="78"/>
      <c r="O6" s="78"/>
    </row>
    <row r="7" spans="2:15" ht="11.25" customHeight="1" x14ac:dyDescent="0.35">
      <c r="C7" s="54"/>
      <c r="D7" s="54"/>
      <c r="E7" s="54"/>
      <c r="F7" s="54"/>
      <c r="G7" s="54"/>
      <c r="N7" s="78"/>
      <c r="O7" s="78"/>
    </row>
    <row r="8" spans="2:15" ht="11.25" customHeight="1" x14ac:dyDescent="0.35">
      <c r="C8" s="54"/>
      <c r="D8" s="54"/>
      <c r="E8" s="54"/>
      <c r="F8" s="54"/>
      <c r="G8" s="54"/>
      <c r="N8" s="78"/>
      <c r="O8" s="78"/>
    </row>
    <row r="9" spans="2:15" x14ac:dyDescent="0.35">
      <c r="C9" s="54"/>
      <c r="D9" s="54"/>
      <c r="E9" s="54"/>
      <c r="F9" s="54"/>
      <c r="G9" s="54"/>
    </row>
    <row r="11" spans="2:15" ht="12.3" x14ac:dyDescent="0.35">
      <c r="C11" s="45" t="s">
        <v>28</v>
      </c>
      <c r="F11" s="16" t="s">
        <v>162</v>
      </c>
    </row>
    <row r="13" spans="2:15" ht="12.3" x14ac:dyDescent="0.35">
      <c r="C13" s="14" t="s">
        <v>29</v>
      </c>
    </row>
    <row r="14" spans="2:15" ht="12.3" x14ac:dyDescent="0.35">
      <c r="C14" s="16" t="s">
        <v>1589</v>
      </c>
    </row>
    <row r="16" spans="2:15" ht="12.3" x14ac:dyDescent="0.35">
      <c r="C16" s="14" t="s">
        <v>37</v>
      </c>
    </row>
    <row r="18" spans="3:13" x14ac:dyDescent="0.35">
      <c r="C18" s="30"/>
      <c r="D18" s="31"/>
      <c r="E18" s="31"/>
      <c r="F18" s="31"/>
      <c r="G18" s="31"/>
      <c r="H18" s="31"/>
      <c r="I18" s="31"/>
      <c r="J18" s="31"/>
      <c r="K18" s="31"/>
      <c r="L18" s="31"/>
      <c r="M18" s="32"/>
    </row>
    <row r="19" spans="3:13" ht="12.3" x14ac:dyDescent="0.35">
      <c r="C19" s="33"/>
      <c r="D19" s="44" t="s">
        <v>14</v>
      </c>
      <c r="E19" s="34"/>
      <c r="F19" s="36" t="s">
        <v>25</v>
      </c>
      <c r="G19" s="34"/>
      <c r="H19" s="34"/>
      <c r="I19" s="34"/>
      <c r="J19" s="34"/>
      <c r="K19" s="34"/>
      <c r="L19" s="34"/>
      <c r="M19" s="35"/>
    </row>
    <row r="20" spans="3:13" ht="12.3" x14ac:dyDescent="0.35">
      <c r="C20" s="33"/>
      <c r="D20" s="52" t="s">
        <v>44</v>
      </c>
      <c r="E20" s="34"/>
      <c r="F20" s="36" t="s">
        <v>39</v>
      </c>
      <c r="G20" s="34"/>
      <c r="H20" s="34"/>
      <c r="I20" s="34"/>
      <c r="J20" s="34"/>
      <c r="K20" s="34"/>
      <c r="L20" s="34"/>
      <c r="M20" s="35"/>
    </row>
    <row r="21" spans="3:13" ht="12.3" x14ac:dyDescent="0.35">
      <c r="C21" s="33"/>
      <c r="D21" s="37" t="s">
        <v>20</v>
      </c>
      <c r="E21" s="34"/>
      <c r="F21" s="36" t="s">
        <v>22</v>
      </c>
      <c r="G21" s="34"/>
      <c r="H21" s="34"/>
      <c r="I21" s="34"/>
      <c r="J21" s="34"/>
      <c r="K21" s="34"/>
      <c r="L21" s="34"/>
      <c r="M21" s="35"/>
    </row>
    <row r="22" spans="3:13" ht="12.3" x14ac:dyDescent="0.35">
      <c r="C22" s="33"/>
      <c r="D22" s="38" t="s">
        <v>21</v>
      </c>
      <c r="E22" s="34"/>
      <c r="F22" s="36" t="s">
        <v>23</v>
      </c>
      <c r="G22" s="34"/>
      <c r="H22" s="34"/>
      <c r="I22" s="34"/>
      <c r="J22" s="34"/>
      <c r="K22" s="34"/>
      <c r="L22" s="34"/>
      <c r="M22" s="35"/>
    </row>
    <row r="23" spans="3:13" ht="12.3" x14ac:dyDescent="0.35">
      <c r="C23" s="33"/>
      <c r="D23" s="39" t="s">
        <v>5</v>
      </c>
      <c r="E23" s="34"/>
      <c r="F23" s="36" t="s">
        <v>26</v>
      </c>
      <c r="G23" s="34"/>
      <c r="H23" s="34"/>
      <c r="I23" s="34"/>
      <c r="J23" s="34"/>
      <c r="K23" s="34"/>
      <c r="L23" s="34"/>
      <c r="M23" s="35"/>
    </row>
    <row r="24" spans="3:13" ht="12.3" x14ac:dyDescent="0.35">
      <c r="C24" s="33"/>
      <c r="D24" s="40" t="s">
        <v>24</v>
      </c>
      <c r="E24" s="34"/>
      <c r="F24" s="36" t="s">
        <v>27</v>
      </c>
      <c r="G24" s="34"/>
      <c r="H24" s="34"/>
      <c r="I24" s="34"/>
      <c r="J24" s="34"/>
      <c r="K24" s="34"/>
      <c r="L24" s="34"/>
      <c r="M24" s="35"/>
    </row>
    <row r="25" spans="3:13" ht="12.3" x14ac:dyDescent="0.35">
      <c r="C25" s="33"/>
      <c r="D25" s="51"/>
      <c r="E25" s="34"/>
      <c r="F25" s="36" t="s">
        <v>38</v>
      </c>
      <c r="G25" s="34"/>
      <c r="H25" s="34"/>
      <c r="I25" s="34"/>
      <c r="J25" s="34"/>
      <c r="K25" s="34"/>
      <c r="L25" s="34"/>
      <c r="M25" s="35"/>
    </row>
    <row r="26" spans="3:13" ht="12.3" x14ac:dyDescent="0.35">
      <c r="C26" s="33"/>
      <c r="D26" s="50" t="s">
        <v>45</v>
      </c>
      <c r="E26" s="34"/>
      <c r="F26" s="36" t="s">
        <v>40</v>
      </c>
      <c r="G26" s="34"/>
      <c r="H26" s="34"/>
      <c r="I26" s="34"/>
      <c r="J26" s="34"/>
      <c r="K26" s="34"/>
      <c r="L26" s="34"/>
      <c r="M26" s="35"/>
    </row>
    <row r="27" spans="3:13" ht="12.3" x14ac:dyDescent="0.4">
      <c r="C27" s="33"/>
      <c r="D27" s="47" t="s">
        <v>7</v>
      </c>
      <c r="E27" s="34"/>
      <c r="F27" s="36" t="s">
        <v>41</v>
      </c>
      <c r="G27" s="34"/>
      <c r="H27" s="34"/>
      <c r="I27" s="34"/>
      <c r="J27" s="34"/>
      <c r="K27" s="34"/>
      <c r="L27" s="34"/>
      <c r="M27" s="35"/>
    </row>
    <row r="28" spans="3:13" ht="12.3" x14ac:dyDescent="0.4">
      <c r="C28" s="33"/>
      <c r="D28" s="47" t="s">
        <v>6</v>
      </c>
      <c r="E28" s="34"/>
      <c r="F28" s="36" t="s">
        <v>42</v>
      </c>
      <c r="G28" s="34"/>
      <c r="H28" s="34"/>
      <c r="I28" s="34"/>
      <c r="J28" s="34"/>
      <c r="K28" s="34"/>
      <c r="L28" s="34"/>
      <c r="M28" s="35"/>
    </row>
    <row r="29" spans="3:13" ht="12.3" x14ac:dyDescent="0.35">
      <c r="C29" s="33"/>
      <c r="D29" s="53"/>
      <c r="E29" s="34"/>
      <c r="F29" s="36" t="s">
        <v>43</v>
      </c>
      <c r="G29" s="34"/>
      <c r="H29" s="34"/>
      <c r="I29" s="34"/>
      <c r="J29" s="34"/>
      <c r="K29" s="34"/>
      <c r="L29" s="34"/>
      <c r="M29" s="35"/>
    </row>
    <row r="30" spans="3:13" x14ac:dyDescent="0.35">
      <c r="C30" s="41"/>
      <c r="D30" s="42"/>
      <c r="E30" s="42"/>
      <c r="F30" s="42"/>
      <c r="G30" s="42"/>
      <c r="H30" s="42"/>
      <c r="I30" s="42"/>
      <c r="J30" s="42"/>
      <c r="K30" s="42"/>
      <c r="L30" s="42"/>
      <c r="M30" s="43"/>
    </row>
    <row r="32" spans="3:13" ht="12.3" x14ac:dyDescent="0.35">
      <c r="C32" s="14" t="s">
        <v>146</v>
      </c>
      <c r="D32" s="48"/>
    </row>
    <row r="33" spans="3:24" ht="81" customHeight="1" x14ac:dyDescent="0.35">
      <c r="C33" s="2124" t="s">
        <v>205</v>
      </c>
      <c r="D33" s="2124"/>
      <c r="E33" s="2124"/>
      <c r="F33" s="2124"/>
      <c r="G33" s="2124"/>
      <c r="H33" s="2124"/>
      <c r="I33" s="2124"/>
      <c r="J33" s="2124"/>
      <c r="K33" s="2124"/>
      <c r="L33" s="2124"/>
      <c r="M33" s="2124"/>
      <c r="N33" s="2124"/>
      <c r="O33" s="2124"/>
      <c r="P33" s="2124"/>
      <c r="Q33" s="2124"/>
      <c r="R33" s="2124"/>
      <c r="S33" s="2124"/>
      <c r="T33" s="2124"/>
      <c r="U33" s="2124"/>
      <c r="V33" s="2124"/>
      <c r="W33" s="2124"/>
      <c r="X33" s="2124"/>
    </row>
  </sheetData>
  <mergeCells count="1">
    <mergeCell ref="C33:X33"/>
  </mergeCells>
  <conditionalFormatting sqref="D28">
    <cfRule type="cellIs" dxfId="883" priority="2" operator="equal">
      <formula>"Ok"</formula>
    </cfRule>
  </conditionalFormatting>
  <conditionalFormatting sqref="D27">
    <cfRule type="cellIs" dxfId="882" priority="1" operator="equal">
      <formula>"Ok"</formula>
    </cfRule>
  </conditionalFormatting>
  <pageMargins left="0.7" right="0.7" top="0.75" bottom="0.75" header="0.3" footer="0.3"/>
  <pageSetup paperSize="9" scale="77" orientation="landscape"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sheetPr>
  <dimension ref="A1:BH7865"/>
  <sheetViews>
    <sheetView showGridLines="0" zoomScale="70" zoomScaleNormal="70" workbookViewId="0"/>
  </sheetViews>
  <sheetFormatPr defaultColWidth="10.6640625" defaultRowHeight="13.8" outlineLevelRow="1" x14ac:dyDescent="0.45"/>
  <cols>
    <col min="1" max="1" width="20.1328125" style="317" customWidth="1"/>
    <col min="2" max="2" width="51.796875" style="561" customWidth="1"/>
    <col min="3" max="17" width="21.796875" style="849" customWidth="1"/>
    <col min="18" max="18" width="23.33203125" style="849" customWidth="1"/>
    <col min="19" max="26" width="21.796875" style="849" customWidth="1"/>
    <col min="27" max="27" width="14.796875" style="849" customWidth="1"/>
    <col min="28" max="28" width="18.796875" style="849" customWidth="1"/>
    <col min="29" max="29" width="14.796875" style="849" customWidth="1"/>
    <col min="30" max="30" width="15.46484375" style="849" customWidth="1"/>
    <col min="31" max="50" width="15.46484375" style="561" customWidth="1"/>
    <col min="51" max="16384" width="10.6640625" style="561"/>
  </cols>
  <sheetData>
    <row r="1" spans="1:50" ht="30" customHeight="1" x14ac:dyDescent="0.4">
      <c r="A1" s="70">
        <f>IF(SUM($A11:$A1000)&gt;0,1,0)</f>
        <v>0</v>
      </c>
      <c r="B1" s="557" t="s">
        <v>730</v>
      </c>
      <c r="C1" s="558"/>
      <c r="D1" s="558"/>
      <c r="E1" s="558"/>
      <c r="F1" s="558"/>
      <c r="G1" s="558"/>
      <c r="H1" s="558"/>
      <c r="I1" s="559"/>
      <c r="J1" s="558"/>
      <c r="K1" s="558"/>
      <c r="L1" s="558"/>
      <c r="M1" s="558"/>
      <c r="N1" s="558"/>
      <c r="O1" s="558"/>
      <c r="P1" s="558"/>
      <c r="Q1" s="558"/>
      <c r="R1" s="560"/>
      <c r="S1" s="560"/>
      <c r="T1" s="560"/>
      <c r="U1" s="560"/>
      <c r="V1" s="560"/>
      <c r="W1" s="560"/>
      <c r="X1" s="560"/>
      <c r="Y1" s="560"/>
      <c r="Z1" s="560"/>
      <c r="AA1" s="560"/>
      <c r="AB1" s="560"/>
      <c r="AC1" s="560"/>
      <c r="AD1" s="560"/>
      <c r="AE1" s="560"/>
      <c r="AF1" s="560"/>
      <c r="AG1" s="560"/>
      <c r="AH1" s="560"/>
      <c r="AI1" s="560"/>
      <c r="AJ1" s="560"/>
      <c r="AK1" s="560"/>
      <c r="AL1" s="560"/>
      <c r="AM1" s="560"/>
      <c r="AN1" s="560"/>
      <c r="AO1" s="560"/>
      <c r="AP1" s="560"/>
      <c r="AQ1" s="560"/>
      <c r="AR1" s="560"/>
      <c r="AS1" s="560"/>
      <c r="AT1" s="560"/>
      <c r="AU1" s="560"/>
      <c r="AV1" s="560"/>
      <c r="AW1" s="560"/>
      <c r="AX1" s="560"/>
    </row>
    <row r="2" spans="1:50" ht="30" customHeight="1" x14ac:dyDescent="0.45">
      <c r="B2" s="246" t="s">
        <v>731</v>
      </c>
      <c r="C2" s="558"/>
      <c r="D2" s="558"/>
      <c r="E2" s="558"/>
      <c r="F2" s="558"/>
      <c r="G2" s="558"/>
      <c r="H2" s="558"/>
      <c r="I2" s="558"/>
      <c r="J2" s="558"/>
      <c r="K2" s="558"/>
      <c r="L2" s="558"/>
      <c r="M2" s="558"/>
      <c r="N2" s="558"/>
      <c r="O2" s="558"/>
      <c r="P2" s="558"/>
      <c r="Q2" s="558"/>
      <c r="R2" s="560"/>
      <c r="S2" s="560"/>
      <c r="T2" s="560"/>
      <c r="U2" s="560"/>
      <c r="V2" s="560"/>
      <c r="W2" s="560"/>
      <c r="X2" s="560"/>
      <c r="Y2" s="560"/>
      <c r="Z2" s="560"/>
      <c r="AA2" s="560"/>
      <c r="AB2" s="560"/>
      <c r="AC2" s="560"/>
      <c r="AD2" s="560"/>
      <c r="AE2" s="560"/>
      <c r="AF2" s="560"/>
      <c r="AG2" s="560"/>
      <c r="AH2" s="560"/>
      <c r="AI2" s="560"/>
      <c r="AJ2" s="560"/>
      <c r="AK2" s="560"/>
      <c r="AL2" s="560"/>
      <c r="AM2" s="560"/>
      <c r="AN2" s="560"/>
      <c r="AO2" s="560"/>
      <c r="AP2" s="560"/>
      <c r="AQ2" s="560"/>
      <c r="AR2" s="560"/>
      <c r="AS2" s="560"/>
      <c r="AT2" s="560"/>
      <c r="AU2" s="560"/>
      <c r="AV2" s="560"/>
      <c r="AW2" s="560"/>
      <c r="AX2" s="560"/>
    </row>
    <row r="3" spans="1:50" ht="30" customHeight="1" x14ac:dyDescent="0.45">
      <c r="B3" s="247" t="s">
        <v>732</v>
      </c>
      <c r="C3" s="558"/>
      <c r="D3" s="558"/>
      <c r="E3" s="558"/>
      <c r="F3" s="558"/>
      <c r="G3" s="558"/>
      <c r="H3" s="558"/>
      <c r="I3" s="558"/>
      <c r="J3" s="558"/>
      <c r="K3" s="558"/>
      <c r="L3" s="558"/>
      <c r="M3" s="558"/>
      <c r="N3" s="558"/>
      <c r="O3" s="558"/>
      <c r="P3" s="558"/>
      <c r="Q3" s="558"/>
      <c r="R3" s="560"/>
      <c r="S3" s="560"/>
      <c r="T3" s="560"/>
      <c r="U3" s="560"/>
      <c r="V3" s="560"/>
      <c r="W3" s="560"/>
      <c r="X3" s="560"/>
      <c r="Y3" s="560"/>
      <c r="Z3" s="560"/>
      <c r="AA3" s="560"/>
      <c r="AB3" s="560"/>
      <c r="AC3" s="560"/>
      <c r="AD3" s="560"/>
      <c r="AE3" s="560"/>
      <c r="AF3" s="560"/>
      <c r="AG3" s="560"/>
      <c r="AH3" s="560"/>
      <c r="AI3" s="560"/>
      <c r="AJ3" s="560"/>
      <c r="AK3" s="560"/>
      <c r="AL3" s="560"/>
      <c r="AM3" s="560"/>
      <c r="AN3" s="560"/>
      <c r="AO3" s="560"/>
      <c r="AP3" s="560"/>
      <c r="AQ3" s="560"/>
      <c r="AR3" s="560"/>
      <c r="AS3" s="560"/>
      <c r="AT3" s="560"/>
      <c r="AU3" s="560"/>
      <c r="AV3" s="560"/>
      <c r="AW3" s="560"/>
      <c r="AX3" s="560"/>
    </row>
    <row r="4" spans="1:50" ht="30" customHeight="1" x14ac:dyDescent="0.45">
      <c r="B4" s="562" t="s">
        <v>745</v>
      </c>
      <c r="C4" s="563"/>
      <c r="D4" s="563"/>
      <c r="E4" s="563"/>
      <c r="F4" s="563"/>
      <c r="G4" s="563"/>
      <c r="H4" s="563"/>
      <c r="I4" s="563"/>
      <c r="J4" s="563"/>
      <c r="K4" s="563"/>
      <c r="L4" s="563"/>
      <c r="M4" s="563"/>
      <c r="N4" s="563"/>
      <c r="O4" s="563"/>
      <c r="P4" s="563"/>
      <c r="Q4" s="563"/>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row>
    <row r="5" spans="1:50" ht="31.5" customHeight="1" x14ac:dyDescent="0.55000000000000004">
      <c r="B5" s="565"/>
      <c r="C5" s="566"/>
      <c r="D5" s="566"/>
      <c r="E5" s="566"/>
      <c r="F5" s="566"/>
      <c r="G5" s="566"/>
      <c r="H5" s="566"/>
      <c r="I5" s="566"/>
      <c r="J5" s="566"/>
      <c r="K5" s="566"/>
      <c r="L5" s="566"/>
      <c r="M5" s="566"/>
      <c r="N5" s="566"/>
      <c r="O5" s="566"/>
      <c r="P5" s="566"/>
      <c r="Q5" s="566"/>
      <c r="R5" s="566"/>
      <c r="S5" s="566"/>
      <c r="T5" s="566"/>
      <c r="U5" s="566"/>
      <c r="V5" s="566"/>
      <c r="W5" s="566"/>
      <c r="X5" s="566"/>
      <c r="Y5" s="566"/>
      <c r="Z5" s="566"/>
      <c r="AA5" s="566"/>
      <c r="AB5" s="566"/>
      <c r="AC5" s="566"/>
      <c r="AD5" s="566"/>
    </row>
    <row r="6" spans="1:50" ht="63" customHeight="1" x14ac:dyDescent="0.45">
      <c r="B6" s="2381" t="s">
        <v>746</v>
      </c>
      <c r="C6" s="2382"/>
      <c r="D6" s="2382"/>
      <c r="E6" s="2383"/>
      <c r="F6" s="566"/>
      <c r="G6" s="566"/>
      <c r="H6" s="566"/>
      <c r="I6" s="566"/>
      <c r="J6" s="566"/>
      <c r="K6" s="566"/>
      <c r="L6" s="566"/>
      <c r="M6" s="566"/>
      <c r="N6" s="566"/>
      <c r="O6" s="566"/>
      <c r="P6" s="566"/>
      <c r="Q6" s="566"/>
      <c r="R6" s="566"/>
      <c r="S6" s="566"/>
      <c r="T6" s="566"/>
      <c r="U6" s="566"/>
      <c r="V6" s="566"/>
      <c r="W6" s="566"/>
      <c r="X6" s="566"/>
      <c r="Y6" s="566"/>
      <c r="Z6" s="566"/>
      <c r="AA6" s="566"/>
      <c r="AB6" s="566"/>
      <c r="AC6" s="566"/>
      <c r="AD6" s="566"/>
    </row>
    <row r="7" spans="1:50" ht="31.5" customHeight="1" x14ac:dyDescent="0.55000000000000004">
      <c r="B7" s="565"/>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row>
    <row r="8" spans="1:50" s="568" customFormat="1" ht="25.5" hidden="1" customHeight="1" thickBot="1" x14ac:dyDescent="0.5">
      <c r="A8" s="317"/>
      <c r="B8" s="253" t="s">
        <v>747</v>
      </c>
      <c r="C8" s="254"/>
      <c r="D8" s="254"/>
      <c r="E8" s="254"/>
      <c r="F8" s="254"/>
      <c r="G8" s="254"/>
      <c r="H8" s="254"/>
      <c r="I8" s="254"/>
      <c r="J8" s="254"/>
      <c r="K8" s="254"/>
      <c r="L8" s="254"/>
      <c r="M8" s="254"/>
      <c r="N8" s="254"/>
      <c r="O8" s="254"/>
      <c r="P8" s="254"/>
      <c r="Q8" s="254"/>
      <c r="R8" s="254"/>
      <c r="S8" s="234"/>
      <c r="T8" s="234"/>
      <c r="U8" s="567"/>
      <c r="V8" s="567"/>
      <c r="W8" s="567"/>
      <c r="X8" s="567"/>
      <c r="Y8" s="567"/>
      <c r="Z8" s="567"/>
      <c r="AA8" s="567"/>
      <c r="AB8" s="567"/>
      <c r="AC8" s="567"/>
      <c r="AD8" s="567"/>
    </row>
    <row r="9" spans="1:50" ht="21.75" hidden="1" customHeight="1" x14ac:dyDescent="0.45">
      <c r="B9" s="2360" t="s">
        <v>748</v>
      </c>
      <c r="C9" s="2363" t="s">
        <v>749</v>
      </c>
      <c r="D9" s="2363" t="s">
        <v>750</v>
      </c>
      <c r="E9" s="2363" t="s">
        <v>751</v>
      </c>
      <c r="F9" s="2365" t="s">
        <v>752</v>
      </c>
      <c r="G9" s="2290" t="s">
        <v>734</v>
      </c>
      <c r="H9" s="2291"/>
      <c r="I9" s="2291"/>
      <c r="J9" s="2291"/>
      <c r="K9" s="2292"/>
      <c r="L9" s="2293" t="s">
        <v>1047</v>
      </c>
      <c r="M9" s="2294"/>
      <c r="N9" s="2294"/>
      <c r="O9" s="2294"/>
      <c r="P9" s="2295"/>
      <c r="Q9" s="2374" t="s">
        <v>1724</v>
      </c>
      <c r="R9" s="2377" t="s">
        <v>753</v>
      </c>
      <c r="S9" s="234"/>
      <c r="T9" s="234"/>
      <c r="U9" s="566"/>
      <c r="V9" s="566"/>
      <c r="W9" s="566"/>
      <c r="X9" s="566"/>
      <c r="Y9" s="566"/>
      <c r="Z9" s="566"/>
      <c r="AA9" s="566"/>
      <c r="AB9" s="566"/>
      <c r="AC9" s="566"/>
      <c r="AD9" s="566"/>
    </row>
    <row r="10" spans="1:50" ht="60" hidden="1" customHeight="1" x14ac:dyDescent="0.45">
      <c r="B10" s="2361"/>
      <c r="C10" s="2364"/>
      <c r="D10" s="2364"/>
      <c r="E10" s="2364"/>
      <c r="F10" s="2371"/>
      <c r="G10" s="2337" t="s">
        <v>1721</v>
      </c>
      <c r="H10" s="2340" t="s">
        <v>754</v>
      </c>
      <c r="I10" s="2341"/>
      <c r="J10" s="2344" t="s">
        <v>755</v>
      </c>
      <c r="K10" s="2346"/>
      <c r="L10" s="2347" t="s">
        <v>1721</v>
      </c>
      <c r="M10" s="2350" t="s">
        <v>754</v>
      </c>
      <c r="N10" s="2351"/>
      <c r="O10" s="2354" t="s">
        <v>755</v>
      </c>
      <c r="P10" s="2356"/>
      <c r="Q10" s="2375"/>
      <c r="R10" s="2378"/>
      <c r="S10" s="234"/>
      <c r="T10" s="234"/>
      <c r="U10" s="566"/>
      <c r="V10" s="566"/>
      <c r="W10" s="566"/>
      <c r="X10" s="566"/>
      <c r="Y10" s="566"/>
      <c r="Z10" s="566"/>
      <c r="AA10" s="566"/>
      <c r="AB10" s="566"/>
      <c r="AC10" s="566"/>
      <c r="AD10" s="566"/>
    </row>
    <row r="11" spans="1:50" hidden="1" x14ac:dyDescent="0.45">
      <c r="B11" s="2361"/>
      <c r="C11" s="2384"/>
      <c r="D11" s="2384"/>
      <c r="E11" s="2384"/>
      <c r="F11" s="2367"/>
      <c r="G11" s="2380"/>
      <c r="H11" s="2342"/>
      <c r="I11" s="2343"/>
      <c r="J11" s="569" t="s">
        <v>756</v>
      </c>
      <c r="K11" s="570" t="s">
        <v>757</v>
      </c>
      <c r="L11" s="2357"/>
      <c r="M11" s="2352"/>
      <c r="N11" s="2353"/>
      <c r="O11" s="571" t="s">
        <v>756</v>
      </c>
      <c r="P11" s="572" t="s">
        <v>757</v>
      </c>
      <c r="Q11" s="2376"/>
      <c r="R11" s="2378"/>
      <c r="S11" s="234"/>
      <c r="T11" s="234"/>
      <c r="U11" s="566"/>
      <c r="V11" s="566"/>
      <c r="W11" s="566"/>
      <c r="X11" s="566"/>
      <c r="Y11" s="566"/>
      <c r="Z11" s="566"/>
      <c r="AA11" s="566"/>
      <c r="AB11" s="566"/>
      <c r="AC11" s="566"/>
      <c r="AD11" s="566"/>
    </row>
    <row r="12" spans="1:50" ht="39" hidden="1" customHeight="1" thickBot="1" x14ac:dyDescent="0.5">
      <c r="B12" s="2362"/>
      <c r="C12" s="573" t="s">
        <v>758</v>
      </c>
      <c r="D12" s="573" t="s">
        <v>759</v>
      </c>
      <c r="E12" s="573" t="s">
        <v>760</v>
      </c>
      <c r="F12" s="574" t="s">
        <v>760</v>
      </c>
      <c r="G12" s="575" t="s">
        <v>761</v>
      </c>
      <c r="H12" s="576" t="s">
        <v>762</v>
      </c>
      <c r="I12" s="576" t="s">
        <v>763</v>
      </c>
      <c r="J12" s="576" t="s">
        <v>762</v>
      </c>
      <c r="K12" s="577" t="s">
        <v>762</v>
      </c>
      <c r="L12" s="578" t="s">
        <v>761</v>
      </c>
      <c r="M12" s="579" t="s">
        <v>762</v>
      </c>
      <c r="N12" s="579" t="s">
        <v>763</v>
      </c>
      <c r="O12" s="579" t="s">
        <v>762</v>
      </c>
      <c r="P12" s="580" t="s">
        <v>762</v>
      </c>
      <c r="Q12" s="581" t="s">
        <v>764</v>
      </c>
      <c r="R12" s="2379"/>
      <c r="S12" s="234"/>
      <c r="T12" s="234"/>
      <c r="U12" s="566"/>
      <c r="V12" s="566"/>
      <c r="W12" s="566"/>
      <c r="X12" s="566"/>
      <c r="Y12" s="566"/>
      <c r="Z12" s="566"/>
      <c r="AA12" s="566"/>
      <c r="AB12" s="566"/>
      <c r="AC12" s="566"/>
      <c r="AD12" s="566"/>
    </row>
    <row r="13" spans="1:50" hidden="1" outlineLevel="1" x14ac:dyDescent="0.45">
      <c r="B13" s="582"/>
      <c r="C13" s="583"/>
      <c r="D13" s="584"/>
      <c r="E13" s="585"/>
      <c r="F13" s="586"/>
      <c r="G13" s="587"/>
      <c r="H13" s="588"/>
      <c r="I13" s="588"/>
      <c r="J13" s="588"/>
      <c r="K13" s="589"/>
      <c r="L13" s="587"/>
      <c r="M13" s="588"/>
      <c r="N13" s="588"/>
      <c r="O13" s="588"/>
      <c r="P13" s="589"/>
      <c r="Q13" s="590"/>
      <c r="R13" s="591"/>
      <c r="S13" s="234"/>
      <c r="T13" s="234"/>
      <c r="U13" s="566"/>
      <c r="V13" s="566"/>
      <c r="W13" s="566"/>
      <c r="X13" s="566"/>
      <c r="Y13" s="566"/>
      <c r="Z13" s="566"/>
      <c r="AA13" s="566"/>
      <c r="AB13" s="566"/>
      <c r="AC13" s="566"/>
      <c r="AD13" s="566"/>
    </row>
    <row r="14" spans="1:50" hidden="1" outlineLevel="1" x14ac:dyDescent="0.45">
      <c r="B14" s="592"/>
      <c r="C14" s="593"/>
      <c r="D14" s="594"/>
      <c r="E14" s="593"/>
      <c r="F14" s="595"/>
      <c r="G14" s="596"/>
      <c r="H14" s="597"/>
      <c r="I14" s="597"/>
      <c r="J14" s="597"/>
      <c r="K14" s="598"/>
      <c r="L14" s="596"/>
      <c r="M14" s="597"/>
      <c r="N14" s="597"/>
      <c r="O14" s="597"/>
      <c r="P14" s="598"/>
      <c r="Q14" s="599"/>
      <c r="R14" s="600"/>
      <c r="S14" s="234"/>
      <c r="T14" s="234"/>
      <c r="U14" s="566"/>
      <c r="V14" s="566"/>
      <c r="W14" s="566"/>
      <c r="X14" s="566"/>
      <c r="Y14" s="566"/>
      <c r="Z14" s="566"/>
      <c r="AA14" s="566"/>
      <c r="AB14" s="566"/>
      <c r="AC14" s="566"/>
      <c r="AD14" s="566"/>
    </row>
    <row r="15" spans="1:50" hidden="1" outlineLevel="1" x14ac:dyDescent="0.45">
      <c r="B15" s="601"/>
      <c r="C15" s="602"/>
      <c r="D15" s="603"/>
      <c r="E15" s="602"/>
      <c r="F15" s="604"/>
      <c r="G15" s="605"/>
      <c r="H15" s="606"/>
      <c r="I15" s="606"/>
      <c r="J15" s="606"/>
      <c r="K15" s="607"/>
      <c r="L15" s="605"/>
      <c r="M15" s="606"/>
      <c r="N15" s="606"/>
      <c r="O15" s="606"/>
      <c r="P15" s="607"/>
      <c r="Q15" s="608"/>
      <c r="R15" s="609"/>
      <c r="S15" s="234"/>
      <c r="T15" s="234"/>
      <c r="U15" s="566"/>
      <c r="V15" s="566"/>
      <c r="W15" s="566"/>
      <c r="X15" s="566"/>
      <c r="Y15" s="566"/>
      <c r="Z15" s="566"/>
      <c r="AA15" s="566"/>
      <c r="AB15" s="566"/>
      <c r="AC15" s="566"/>
      <c r="AD15" s="566"/>
    </row>
    <row r="16" spans="1:50" hidden="1" outlineLevel="1" x14ac:dyDescent="0.45">
      <c r="B16" s="592"/>
      <c r="C16" s="593"/>
      <c r="D16" s="594"/>
      <c r="E16" s="593"/>
      <c r="F16" s="595"/>
      <c r="G16" s="596"/>
      <c r="H16" s="597"/>
      <c r="I16" s="597"/>
      <c r="J16" s="597"/>
      <c r="K16" s="598"/>
      <c r="L16" s="596"/>
      <c r="M16" s="597"/>
      <c r="N16" s="597"/>
      <c r="O16" s="597"/>
      <c r="P16" s="598"/>
      <c r="Q16" s="599"/>
      <c r="R16" s="600"/>
      <c r="S16" s="234"/>
      <c r="T16" s="234"/>
      <c r="U16" s="566"/>
      <c r="V16" s="566"/>
      <c r="W16" s="566"/>
      <c r="X16" s="566"/>
      <c r="Y16" s="566"/>
      <c r="Z16" s="566"/>
      <c r="AA16" s="566"/>
      <c r="AB16" s="566"/>
      <c r="AC16" s="566"/>
      <c r="AD16" s="566"/>
    </row>
    <row r="17" spans="2:30" hidden="1" outlineLevel="1" x14ac:dyDescent="0.45">
      <c r="B17" s="601"/>
      <c r="C17" s="602"/>
      <c r="D17" s="603"/>
      <c r="E17" s="602"/>
      <c r="F17" s="604"/>
      <c r="G17" s="605"/>
      <c r="H17" s="606"/>
      <c r="I17" s="606"/>
      <c r="J17" s="606"/>
      <c r="K17" s="607"/>
      <c r="L17" s="605"/>
      <c r="M17" s="606"/>
      <c r="N17" s="606"/>
      <c r="O17" s="606"/>
      <c r="P17" s="607"/>
      <c r="Q17" s="608"/>
      <c r="R17" s="609"/>
      <c r="S17" s="234"/>
      <c r="T17" s="234"/>
      <c r="U17" s="566"/>
      <c r="V17" s="566"/>
      <c r="W17" s="566"/>
      <c r="X17" s="566"/>
      <c r="Y17" s="566"/>
      <c r="Z17" s="566"/>
      <c r="AA17" s="566"/>
      <c r="AB17" s="566"/>
      <c r="AC17" s="566"/>
      <c r="AD17" s="566"/>
    </row>
    <row r="18" spans="2:30" hidden="1" outlineLevel="1" x14ac:dyDescent="0.45">
      <c r="B18" s="592"/>
      <c r="C18" s="593"/>
      <c r="D18" s="594"/>
      <c r="E18" s="593"/>
      <c r="F18" s="595"/>
      <c r="G18" s="596"/>
      <c r="H18" s="597"/>
      <c r="I18" s="597"/>
      <c r="J18" s="597"/>
      <c r="K18" s="598"/>
      <c r="L18" s="596"/>
      <c r="M18" s="597"/>
      <c r="N18" s="597"/>
      <c r="O18" s="597"/>
      <c r="P18" s="598"/>
      <c r="Q18" s="599"/>
      <c r="R18" s="600"/>
      <c r="S18" s="234"/>
      <c r="T18" s="234"/>
      <c r="U18" s="566"/>
      <c r="V18" s="566"/>
      <c r="W18" s="566"/>
      <c r="X18" s="566"/>
      <c r="Y18" s="566"/>
      <c r="Z18" s="566"/>
      <c r="AA18" s="566"/>
      <c r="AB18" s="566"/>
      <c r="AC18" s="566"/>
      <c r="AD18" s="566"/>
    </row>
    <row r="19" spans="2:30" hidden="1" outlineLevel="1" x14ac:dyDescent="0.45">
      <c r="B19" s="601"/>
      <c r="C19" s="602"/>
      <c r="D19" s="603"/>
      <c r="E19" s="602"/>
      <c r="F19" s="604"/>
      <c r="G19" s="605"/>
      <c r="H19" s="606"/>
      <c r="I19" s="606"/>
      <c r="J19" s="606"/>
      <c r="K19" s="607"/>
      <c r="L19" s="605"/>
      <c r="M19" s="606"/>
      <c r="N19" s="606"/>
      <c r="O19" s="606"/>
      <c r="P19" s="607"/>
      <c r="Q19" s="608"/>
      <c r="R19" s="609"/>
      <c r="S19" s="234"/>
      <c r="T19" s="234"/>
      <c r="U19" s="566"/>
      <c r="V19" s="566"/>
      <c r="W19" s="566"/>
      <c r="X19" s="566"/>
      <c r="Y19" s="566"/>
      <c r="Z19" s="566"/>
      <c r="AA19" s="566"/>
      <c r="AB19" s="566"/>
      <c r="AC19" s="566"/>
      <c r="AD19" s="566"/>
    </row>
    <row r="20" spans="2:30" hidden="1" outlineLevel="1" x14ac:dyDescent="0.45">
      <c r="B20" s="592"/>
      <c r="C20" s="593"/>
      <c r="D20" s="594"/>
      <c r="E20" s="593"/>
      <c r="F20" s="595"/>
      <c r="G20" s="596"/>
      <c r="H20" s="597"/>
      <c r="I20" s="597"/>
      <c r="J20" s="597"/>
      <c r="K20" s="598"/>
      <c r="L20" s="596"/>
      <c r="M20" s="597"/>
      <c r="N20" s="597"/>
      <c r="O20" s="597"/>
      <c r="P20" s="598"/>
      <c r="Q20" s="599"/>
      <c r="R20" s="600"/>
      <c r="S20" s="234"/>
      <c r="T20" s="234"/>
      <c r="U20" s="566"/>
      <c r="V20" s="566"/>
      <c r="W20" s="566"/>
      <c r="X20" s="566"/>
      <c r="Y20" s="566"/>
      <c r="Z20" s="566"/>
      <c r="AA20" s="566"/>
      <c r="AB20" s="566"/>
      <c r="AC20" s="566"/>
      <c r="AD20" s="566"/>
    </row>
    <row r="21" spans="2:30" hidden="1" outlineLevel="1" x14ac:dyDescent="0.45">
      <c r="B21" s="601"/>
      <c r="C21" s="602"/>
      <c r="D21" s="603"/>
      <c r="E21" s="602"/>
      <c r="F21" s="604"/>
      <c r="G21" s="605"/>
      <c r="H21" s="606"/>
      <c r="I21" s="606"/>
      <c r="J21" s="606"/>
      <c r="K21" s="607"/>
      <c r="L21" s="605"/>
      <c r="M21" s="606"/>
      <c r="N21" s="606"/>
      <c r="O21" s="606"/>
      <c r="P21" s="607"/>
      <c r="Q21" s="608"/>
      <c r="R21" s="609"/>
      <c r="S21" s="234"/>
      <c r="T21" s="234"/>
      <c r="U21" s="566"/>
      <c r="V21" s="566"/>
      <c r="W21" s="566"/>
      <c r="X21" s="566"/>
      <c r="Y21" s="566"/>
      <c r="Z21" s="566"/>
      <c r="AA21" s="566"/>
      <c r="AB21" s="566"/>
      <c r="AC21" s="566"/>
      <c r="AD21" s="566"/>
    </row>
    <row r="22" spans="2:30" hidden="1" outlineLevel="1" x14ac:dyDescent="0.45">
      <c r="B22" s="592"/>
      <c r="C22" s="593"/>
      <c r="D22" s="594"/>
      <c r="E22" s="593"/>
      <c r="F22" s="595"/>
      <c r="G22" s="596"/>
      <c r="H22" s="597"/>
      <c r="I22" s="597"/>
      <c r="J22" s="597"/>
      <c r="K22" s="598"/>
      <c r="L22" s="596"/>
      <c r="M22" s="597"/>
      <c r="N22" s="597"/>
      <c r="O22" s="597"/>
      <c r="P22" s="598"/>
      <c r="Q22" s="599"/>
      <c r="R22" s="600"/>
      <c r="S22" s="234"/>
      <c r="T22" s="234"/>
      <c r="U22" s="566"/>
      <c r="V22" s="566"/>
      <c r="W22" s="566"/>
      <c r="X22" s="566"/>
      <c r="Y22" s="566"/>
      <c r="Z22" s="566"/>
      <c r="AA22" s="566"/>
      <c r="AB22" s="566"/>
      <c r="AC22" s="566"/>
      <c r="AD22" s="566"/>
    </row>
    <row r="23" spans="2:30" hidden="1" outlineLevel="1" x14ac:dyDescent="0.45">
      <c r="B23" s="601"/>
      <c r="C23" s="602"/>
      <c r="D23" s="603"/>
      <c r="E23" s="602"/>
      <c r="F23" s="604"/>
      <c r="G23" s="605"/>
      <c r="H23" s="606"/>
      <c r="I23" s="606"/>
      <c r="J23" s="606"/>
      <c r="K23" s="607"/>
      <c r="L23" s="605"/>
      <c r="M23" s="606"/>
      <c r="N23" s="606"/>
      <c r="O23" s="606"/>
      <c r="P23" s="607"/>
      <c r="Q23" s="608"/>
      <c r="R23" s="609"/>
      <c r="S23" s="234"/>
      <c r="T23" s="234"/>
      <c r="U23" s="566"/>
      <c r="V23" s="566"/>
      <c r="W23" s="566"/>
      <c r="X23" s="566"/>
      <c r="Y23" s="566"/>
      <c r="Z23" s="566"/>
      <c r="AA23" s="566"/>
      <c r="AB23" s="566"/>
      <c r="AC23" s="566"/>
      <c r="AD23" s="566"/>
    </row>
    <row r="24" spans="2:30" hidden="1" outlineLevel="1" x14ac:dyDescent="0.45">
      <c r="B24" s="592"/>
      <c r="C24" s="593"/>
      <c r="D24" s="594"/>
      <c r="E24" s="593"/>
      <c r="F24" s="595"/>
      <c r="G24" s="596"/>
      <c r="H24" s="597"/>
      <c r="I24" s="597"/>
      <c r="J24" s="597"/>
      <c r="K24" s="598"/>
      <c r="L24" s="596"/>
      <c r="M24" s="597"/>
      <c r="N24" s="597"/>
      <c r="O24" s="597"/>
      <c r="P24" s="598"/>
      <c r="Q24" s="599"/>
      <c r="R24" s="600"/>
      <c r="S24" s="234"/>
      <c r="T24" s="234"/>
      <c r="U24" s="566"/>
      <c r="V24" s="566"/>
      <c r="W24" s="566"/>
      <c r="X24" s="566"/>
      <c r="Y24" s="566"/>
      <c r="Z24" s="566"/>
      <c r="AA24" s="566"/>
      <c r="AB24" s="566"/>
      <c r="AC24" s="566"/>
      <c r="AD24" s="566"/>
    </row>
    <row r="25" spans="2:30" hidden="1" outlineLevel="1" x14ac:dyDescent="0.45">
      <c r="B25" s="601"/>
      <c r="C25" s="602"/>
      <c r="D25" s="603"/>
      <c r="E25" s="602"/>
      <c r="F25" s="604"/>
      <c r="G25" s="605"/>
      <c r="H25" s="606"/>
      <c r="I25" s="606"/>
      <c r="J25" s="606"/>
      <c r="K25" s="607"/>
      <c r="L25" s="605"/>
      <c r="M25" s="606"/>
      <c r="N25" s="606"/>
      <c r="O25" s="606"/>
      <c r="P25" s="607"/>
      <c r="Q25" s="608"/>
      <c r="R25" s="609"/>
      <c r="S25" s="234"/>
      <c r="T25" s="234"/>
      <c r="U25" s="566"/>
      <c r="V25" s="566"/>
      <c r="W25" s="566"/>
      <c r="X25" s="566"/>
      <c r="Y25" s="566"/>
      <c r="Z25" s="566"/>
      <c r="AA25" s="566"/>
      <c r="AB25" s="566"/>
      <c r="AC25" s="566"/>
      <c r="AD25" s="566"/>
    </row>
    <row r="26" spans="2:30" hidden="1" outlineLevel="1" x14ac:dyDescent="0.45">
      <c r="B26" s="592"/>
      <c r="C26" s="593"/>
      <c r="D26" s="594"/>
      <c r="E26" s="593"/>
      <c r="F26" s="595"/>
      <c r="G26" s="596"/>
      <c r="H26" s="597"/>
      <c r="I26" s="597"/>
      <c r="J26" s="597"/>
      <c r="K26" s="598"/>
      <c r="L26" s="596"/>
      <c r="M26" s="597"/>
      <c r="N26" s="597"/>
      <c r="O26" s="597"/>
      <c r="P26" s="598"/>
      <c r="Q26" s="599"/>
      <c r="R26" s="600"/>
      <c r="S26" s="234"/>
      <c r="T26" s="234"/>
      <c r="U26" s="566"/>
      <c r="V26" s="566"/>
      <c r="W26" s="566"/>
      <c r="X26" s="566"/>
      <c r="Y26" s="566"/>
      <c r="Z26" s="566"/>
      <c r="AA26" s="566"/>
      <c r="AB26" s="566"/>
      <c r="AC26" s="566"/>
      <c r="AD26" s="566"/>
    </row>
    <row r="27" spans="2:30" hidden="1" outlineLevel="1" x14ac:dyDescent="0.45">
      <c r="B27" s="601"/>
      <c r="C27" s="602"/>
      <c r="D27" s="603"/>
      <c r="E27" s="602"/>
      <c r="F27" s="604"/>
      <c r="G27" s="605"/>
      <c r="H27" s="606"/>
      <c r="I27" s="606"/>
      <c r="J27" s="606"/>
      <c r="K27" s="607"/>
      <c r="L27" s="605"/>
      <c r="M27" s="606"/>
      <c r="N27" s="606"/>
      <c r="O27" s="606"/>
      <c r="P27" s="607"/>
      <c r="Q27" s="608"/>
      <c r="R27" s="609"/>
      <c r="S27" s="234"/>
      <c r="T27" s="234"/>
      <c r="U27" s="566"/>
      <c r="V27" s="566"/>
      <c r="W27" s="566"/>
      <c r="X27" s="566"/>
      <c r="Y27" s="566"/>
      <c r="Z27" s="566"/>
      <c r="AA27" s="566"/>
      <c r="AB27" s="566"/>
      <c r="AC27" s="566"/>
      <c r="AD27" s="566"/>
    </row>
    <row r="28" spans="2:30" hidden="1" outlineLevel="1" x14ac:dyDescent="0.45">
      <c r="B28" s="592"/>
      <c r="C28" s="593"/>
      <c r="D28" s="594"/>
      <c r="E28" s="593"/>
      <c r="F28" s="595"/>
      <c r="G28" s="596"/>
      <c r="H28" s="597"/>
      <c r="I28" s="597"/>
      <c r="J28" s="597"/>
      <c r="K28" s="598"/>
      <c r="L28" s="596"/>
      <c r="M28" s="597"/>
      <c r="N28" s="597"/>
      <c r="O28" s="597"/>
      <c r="P28" s="598"/>
      <c r="Q28" s="599"/>
      <c r="R28" s="600"/>
      <c r="S28" s="234"/>
      <c r="T28" s="234"/>
      <c r="U28" s="566"/>
      <c r="V28" s="566"/>
      <c r="W28" s="566"/>
      <c r="X28" s="566"/>
      <c r="Y28" s="566"/>
      <c r="Z28" s="566"/>
      <c r="AA28" s="566"/>
      <c r="AB28" s="566"/>
      <c r="AC28" s="566"/>
      <c r="AD28" s="566"/>
    </row>
    <row r="29" spans="2:30" hidden="1" outlineLevel="1" x14ac:dyDescent="0.45">
      <c r="B29" s="601"/>
      <c r="C29" s="602"/>
      <c r="D29" s="603"/>
      <c r="E29" s="602"/>
      <c r="F29" s="604"/>
      <c r="G29" s="605"/>
      <c r="H29" s="606"/>
      <c r="I29" s="606"/>
      <c r="J29" s="606"/>
      <c r="K29" s="607"/>
      <c r="L29" s="605"/>
      <c r="M29" s="606"/>
      <c r="N29" s="606"/>
      <c r="O29" s="606"/>
      <c r="P29" s="607"/>
      <c r="Q29" s="608"/>
      <c r="R29" s="609"/>
      <c r="S29" s="234"/>
      <c r="T29" s="234"/>
      <c r="U29" s="566"/>
      <c r="V29" s="566"/>
      <c r="W29" s="566"/>
      <c r="X29" s="566"/>
      <c r="Y29" s="566"/>
      <c r="Z29" s="566"/>
      <c r="AA29" s="566"/>
      <c r="AB29" s="566"/>
      <c r="AC29" s="566"/>
      <c r="AD29" s="566"/>
    </row>
    <row r="30" spans="2:30" hidden="1" outlineLevel="1" x14ac:dyDescent="0.45">
      <c r="B30" s="592"/>
      <c r="C30" s="593"/>
      <c r="D30" s="594"/>
      <c r="E30" s="593"/>
      <c r="F30" s="595"/>
      <c r="G30" s="596"/>
      <c r="H30" s="597"/>
      <c r="I30" s="597"/>
      <c r="J30" s="597"/>
      <c r="K30" s="598"/>
      <c r="L30" s="596"/>
      <c r="M30" s="597"/>
      <c r="N30" s="597"/>
      <c r="O30" s="597"/>
      <c r="P30" s="598"/>
      <c r="Q30" s="599"/>
      <c r="R30" s="600"/>
      <c r="S30" s="234"/>
      <c r="T30" s="234"/>
      <c r="U30" s="566"/>
      <c r="V30" s="566"/>
      <c r="W30" s="566"/>
      <c r="X30" s="566"/>
      <c r="Y30" s="566"/>
      <c r="Z30" s="566"/>
      <c r="AA30" s="566"/>
      <c r="AB30" s="566"/>
      <c r="AC30" s="566"/>
      <c r="AD30" s="566"/>
    </row>
    <row r="31" spans="2:30" hidden="1" outlineLevel="1" x14ac:dyDescent="0.45">
      <c r="B31" s="601"/>
      <c r="C31" s="602"/>
      <c r="D31" s="603"/>
      <c r="E31" s="602"/>
      <c r="F31" s="604"/>
      <c r="G31" s="605"/>
      <c r="H31" s="606"/>
      <c r="I31" s="606"/>
      <c r="J31" s="606"/>
      <c r="K31" s="607"/>
      <c r="L31" s="605"/>
      <c r="M31" s="606"/>
      <c r="N31" s="606"/>
      <c r="O31" s="606"/>
      <c r="P31" s="607"/>
      <c r="Q31" s="608"/>
      <c r="R31" s="609"/>
      <c r="S31" s="234"/>
      <c r="T31" s="234"/>
      <c r="U31" s="566"/>
      <c r="V31" s="566"/>
      <c r="W31" s="566"/>
      <c r="X31" s="566"/>
      <c r="Y31" s="566"/>
      <c r="Z31" s="566"/>
      <c r="AA31" s="566"/>
      <c r="AB31" s="566"/>
      <c r="AC31" s="566"/>
      <c r="AD31" s="566"/>
    </row>
    <row r="32" spans="2:30" hidden="1" outlineLevel="1" x14ac:dyDescent="0.45">
      <c r="B32" s="592"/>
      <c r="C32" s="593"/>
      <c r="D32" s="594"/>
      <c r="E32" s="593"/>
      <c r="F32" s="595"/>
      <c r="G32" s="596"/>
      <c r="H32" s="597"/>
      <c r="I32" s="597"/>
      <c r="J32" s="597"/>
      <c r="K32" s="598"/>
      <c r="L32" s="596"/>
      <c r="M32" s="597"/>
      <c r="N32" s="597"/>
      <c r="O32" s="597"/>
      <c r="P32" s="598"/>
      <c r="Q32" s="599"/>
      <c r="R32" s="600"/>
      <c r="S32" s="234"/>
      <c r="T32" s="234"/>
      <c r="U32" s="566"/>
      <c r="V32" s="566"/>
      <c r="W32" s="566"/>
      <c r="X32" s="566"/>
      <c r="Y32" s="566"/>
      <c r="Z32" s="566"/>
      <c r="AA32" s="566"/>
      <c r="AB32" s="566"/>
      <c r="AC32" s="566"/>
      <c r="AD32" s="566"/>
    </row>
    <row r="33" spans="2:30" hidden="1" outlineLevel="1" x14ac:dyDescent="0.45">
      <c r="B33" s="601"/>
      <c r="C33" s="602"/>
      <c r="D33" s="603"/>
      <c r="E33" s="602"/>
      <c r="F33" s="604"/>
      <c r="G33" s="605"/>
      <c r="H33" s="606"/>
      <c r="I33" s="606"/>
      <c r="J33" s="606"/>
      <c r="K33" s="607"/>
      <c r="L33" s="605"/>
      <c r="M33" s="606"/>
      <c r="N33" s="606"/>
      <c r="O33" s="606"/>
      <c r="P33" s="607"/>
      <c r="Q33" s="608"/>
      <c r="R33" s="609"/>
      <c r="S33" s="234"/>
      <c r="T33" s="234"/>
      <c r="U33" s="566"/>
      <c r="V33" s="566"/>
      <c r="W33" s="566"/>
      <c r="X33" s="566"/>
      <c r="Y33" s="566"/>
      <c r="Z33" s="566"/>
      <c r="AA33" s="566"/>
      <c r="AB33" s="566"/>
      <c r="AC33" s="566"/>
      <c r="AD33" s="566"/>
    </row>
    <row r="34" spans="2:30" hidden="1" outlineLevel="1" x14ac:dyDescent="0.45">
      <c r="B34" s="592"/>
      <c r="C34" s="593"/>
      <c r="D34" s="594"/>
      <c r="E34" s="593"/>
      <c r="F34" s="595"/>
      <c r="G34" s="596"/>
      <c r="H34" s="597"/>
      <c r="I34" s="597"/>
      <c r="J34" s="597"/>
      <c r="K34" s="598"/>
      <c r="L34" s="596"/>
      <c r="M34" s="597"/>
      <c r="N34" s="597"/>
      <c r="O34" s="597"/>
      <c r="P34" s="598"/>
      <c r="Q34" s="599"/>
      <c r="R34" s="600"/>
      <c r="S34" s="234"/>
      <c r="T34" s="234"/>
      <c r="U34" s="566"/>
      <c r="V34" s="566"/>
      <c r="W34" s="566"/>
      <c r="X34" s="566"/>
      <c r="Y34" s="566"/>
      <c r="Z34" s="566"/>
      <c r="AA34" s="566"/>
      <c r="AB34" s="566"/>
      <c r="AC34" s="566"/>
      <c r="AD34" s="566"/>
    </row>
    <row r="35" spans="2:30" hidden="1" outlineLevel="1" x14ac:dyDescent="0.45">
      <c r="B35" s="601"/>
      <c r="C35" s="602"/>
      <c r="D35" s="603"/>
      <c r="E35" s="602"/>
      <c r="F35" s="604"/>
      <c r="G35" s="605"/>
      <c r="H35" s="606"/>
      <c r="I35" s="606"/>
      <c r="J35" s="606"/>
      <c r="K35" s="607"/>
      <c r="L35" s="605"/>
      <c r="M35" s="606"/>
      <c r="N35" s="606"/>
      <c r="O35" s="606"/>
      <c r="P35" s="607"/>
      <c r="Q35" s="608"/>
      <c r="R35" s="609"/>
      <c r="S35" s="234"/>
      <c r="T35" s="234"/>
      <c r="U35" s="566"/>
      <c r="V35" s="566"/>
      <c r="W35" s="566"/>
      <c r="X35" s="566"/>
      <c r="Y35" s="566"/>
      <c r="Z35" s="566"/>
      <c r="AA35" s="566"/>
      <c r="AB35" s="566"/>
      <c r="AC35" s="566"/>
      <c r="AD35" s="566"/>
    </row>
    <row r="36" spans="2:30" hidden="1" outlineLevel="1" x14ac:dyDescent="0.45">
      <c r="B36" s="592"/>
      <c r="C36" s="593"/>
      <c r="D36" s="594"/>
      <c r="E36" s="593"/>
      <c r="F36" s="595"/>
      <c r="G36" s="596"/>
      <c r="H36" s="597"/>
      <c r="I36" s="597"/>
      <c r="J36" s="597"/>
      <c r="K36" s="598"/>
      <c r="L36" s="596"/>
      <c r="M36" s="597"/>
      <c r="N36" s="597"/>
      <c r="O36" s="597"/>
      <c r="P36" s="598"/>
      <c r="Q36" s="599"/>
      <c r="R36" s="600"/>
      <c r="S36" s="234"/>
      <c r="T36" s="234"/>
      <c r="U36" s="566"/>
      <c r="V36" s="566"/>
      <c r="W36" s="566"/>
      <c r="X36" s="566"/>
      <c r="Y36" s="566"/>
      <c r="Z36" s="566"/>
      <c r="AA36" s="566"/>
      <c r="AB36" s="566"/>
      <c r="AC36" s="566"/>
      <c r="AD36" s="566"/>
    </row>
    <row r="37" spans="2:30" hidden="1" outlineLevel="1" x14ac:dyDescent="0.45">
      <c r="B37" s="601"/>
      <c r="C37" s="602"/>
      <c r="D37" s="603"/>
      <c r="E37" s="602"/>
      <c r="F37" s="604"/>
      <c r="G37" s="605"/>
      <c r="H37" s="606"/>
      <c r="I37" s="606"/>
      <c r="J37" s="606"/>
      <c r="K37" s="607"/>
      <c r="L37" s="605"/>
      <c r="M37" s="606"/>
      <c r="N37" s="606"/>
      <c r="O37" s="606"/>
      <c r="P37" s="607"/>
      <c r="Q37" s="608"/>
      <c r="R37" s="609"/>
      <c r="S37" s="234"/>
      <c r="T37" s="234"/>
      <c r="U37" s="566"/>
      <c r="V37" s="566"/>
      <c r="W37" s="566"/>
      <c r="X37" s="566"/>
      <c r="Y37" s="566"/>
      <c r="Z37" s="566"/>
      <c r="AA37" s="566"/>
      <c r="AB37" s="566"/>
      <c r="AC37" s="566"/>
      <c r="AD37" s="566"/>
    </row>
    <row r="38" spans="2:30" hidden="1" outlineLevel="1" x14ac:dyDescent="0.45">
      <c r="B38" s="592"/>
      <c r="C38" s="593"/>
      <c r="D38" s="594"/>
      <c r="E38" s="593"/>
      <c r="F38" s="595"/>
      <c r="G38" s="596"/>
      <c r="H38" s="597"/>
      <c r="I38" s="597"/>
      <c r="J38" s="597"/>
      <c r="K38" s="598"/>
      <c r="L38" s="596"/>
      <c r="M38" s="597"/>
      <c r="N38" s="597"/>
      <c r="O38" s="597"/>
      <c r="P38" s="598"/>
      <c r="Q38" s="599"/>
      <c r="R38" s="600"/>
      <c r="S38" s="234"/>
      <c r="T38" s="234"/>
      <c r="U38" s="566"/>
      <c r="V38" s="566"/>
      <c r="W38" s="566"/>
      <c r="X38" s="566"/>
      <c r="Y38" s="566"/>
      <c r="Z38" s="566"/>
      <c r="AA38" s="566"/>
      <c r="AB38" s="566"/>
      <c r="AC38" s="566"/>
      <c r="AD38" s="566"/>
    </row>
    <row r="39" spans="2:30" hidden="1" outlineLevel="1" x14ac:dyDescent="0.45">
      <c r="B39" s="601"/>
      <c r="C39" s="602"/>
      <c r="D39" s="603"/>
      <c r="E39" s="602"/>
      <c r="F39" s="604"/>
      <c r="G39" s="605"/>
      <c r="H39" s="606"/>
      <c r="I39" s="606"/>
      <c r="J39" s="606"/>
      <c r="K39" s="607"/>
      <c r="L39" s="605"/>
      <c r="M39" s="606"/>
      <c r="N39" s="606"/>
      <c r="O39" s="606"/>
      <c r="P39" s="607"/>
      <c r="Q39" s="608"/>
      <c r="R39" s="609"/>
      <c r="S39" s="234"/>
      <c r="T39" s="234"/>
      <c r="U39" s="566"/>
      <c r="V39" s="566"/>
      <c r="W39" s="566"/>
      <c r="X39" s="566"/>
      <c r="Y39" s="566"/>
      <c r="Z39" s="566"/>
      <c r="AA39" s="566"/>
      <c r="AB39" s="566"/>
      <c r="AC39" s="566"/>
      <c r="AD39" s="566"/>
    </row>
    <row r="40" spans="2:30" hidden="1" outlineLevel="1" x14ac:dyDescent="0.45">
      <c r="B40" s="592"/>
      <c r="C40" s="593"/>
      <c r="D40" s="594"/>
      <c r="E40" s="593"/>
      <c r="F40" s="595"/>
      <c r="G40" s="596"/>
      <c r="H40" s="597"/>
      <c r="I40" s="597"/>
      <c r="J40" s="597"/>
      <c r="K40" s="598"/>
      <c r="L40" s="596"/>
      <c r="M40" s="597"/>
      <c r="N40" s="597"/>
      <c r="O40" s="597"/>
      <c r="P40" s="598"/>
      <c r="Q40" s="599"/>
      <c r="R40" s="600"/>
      <c r="S40" s="234"/>
      <c r="T40" s="234"/>
      <c r="U40" s="566"/>
      <c r="V40" s="566"/>
      <c r="W40" s="566"/>
      <c r="X40" s="566"/>
      <c r="Y40" s="566"/>
      <c r="Z40" s="566"/>
      <c r="AA40" s="566"/>
      <c r="AB40" s="566"/>
      <c r="AC40" s="566"/>
      <c r="AD40" s="566"/>
    </row>
    <row r="41" spans="2:30" hidden="1" outlineLevel="1" x14ac:dyDescent="0.45">
      <c r="B41" s="601"/>
      <c r="C41" s="602"/>
      <c r="D41" s="603"/>
      <c r="E41" s="602"/>
      <c r="F41" s="604"/>
      <c r="G41" s="605"/>
      <c r="H41" s="606"/>
      <c r="I41" s="606"/>
      <c r="J41" s="606"/>
      <c r="K41" s="607"/>
      <c r="L41" s="605"/>
      <c r="M41" s="606"/>
      <c r="N41" s="606"/>
      <c r="O41" s="606"/>
      <c r="P41" s="607"/>
      <c r="Q41" s="608"/>
      <c r="R41" s="609"/>
      <c r="S41" s="234"/>
      <c r="T41" s="234"/>
      <c r="U41" s="566"/>
      <c r="V41" s="566"/>
      <c r="W41" s="566"/>
      <c r="X41" s="566"/>
      <c r="Y41" s="566"/>
      <c r="Z41" s="566"/>
      <c r="AA41" s="566"/>
      <c r="AB41" s="566"/>
      <c r="AC41" s="566"/>
      <c r="AD41" s="566"/>
    </row>
    <row r="42" spans="2:30" hidden="1" outlineLevel="1" x14ac:dyDescent="0.45">
      <c r="B42" s="592"/>
      <c r="C42" s="593"/>
      <c r="D42" s="594"/>
      <c r="E42" s="593"/>
      <c r="F42" s="595"/>
      <c r="G42" s="596"/>
      <c r="H42" s="597"/>
      <c r="I42" s="597"/>
      <c r="J42" s="597"/>
      <c r="K42" s="598"/>
      <c r="L42" s="596"/>
      <c r="M42" s="597"/>
      <c r="N42" s="597"/>
      <c r="O42" s="597"/>
      <c r="P42" s="598"/>
      <c r="Q42" s="599"/>
      <c r="R42" s="600"/>
      <c r="S42" s="234"/>
      <c r="T42" s="234"/>
      <c r="U42" s="566"/>
      <c r="V42" s="566"/>
      <c r="W42" s="566"/>
      <c r="X42" s="566"/>
      <c r="Y42" s="566"/>
      <c r="Z42" s="566"/>
      <c r="AA42" s="566"/>
      <c r="AB42" s="566"/>
      <c r="AC42" s="566"/>
      <c r="AD42" s="566"/>
    </row>
    <row r="43" spans="2:30" hidden="1" outlineLevel="1" x14ac:dyDescent="0.45">
      <c r="B43" s="601"/>
      <c r="C43" s="602"/>
      <c r="D43" s="603"/>
      <c r="E43" s="602"/>
      <c r="F43" s="604"/>
      <c r="G43" s="605"/>
      <c r="H43" s="606"/>
      <c r="I43" s="606"/>
      <c r="J43" s="606"/>
      <c r="K43" s="607"/>
      <c r="L43" s="605"/>
      <c r="M43" s="606"/>
      <c r="N43" s="606"/>
      <c r="O43" s="606"/>
      <c r="P43" s="607"/>
      <c r="Q43" s="608"/>
      <c r="R43" s="609"/>
      <c r="S43" s="234"/>
      <c r="T43" s="234"/>
      <c r="U43" s="566"/>
      <c r="V43" s="566"/>
      <c r="W43" s="566"/>
      <c r="X43" s="566"/>
      <c r="Y43" s="566"/>
      <c r="Z43" s="566"/>
      <c r="AA43" s="566"/>
      <c r="AB43" s="566"/>
      <c r="AC43" s="566"/>
      <c r="AD43" s="566"/>
    </row>
    <row r="44" spans="2:30" hidden="1" outlineLevel="1" x14ac:dyDescent="0.45">
      <c r="B44" s="592"/>
      <c r="C44" s="593"/>
      <c r="D44" s="594"/>
      <c r="E44" s="593"/>
      <c r="F44" s="595"/>
      <c r="G44" s="596"/>
      <c r="H44" s="597"/>
      <c r="I44" s="597"/>
      <c r="J44" s="597"/>
      <c r="K44" s="598"/>
      <c r="L44" s="596"/>
      <c r="M44" s="597"/>
      <c r="N44" s="597"/>
      <c r="O44" s="597"/>
      <c r="P44" s="598"/>
      <c r="Q44" s="599"/>
      <c r="R44" s="600"/>
      <c r="S44" s="234"/>
      <c r="T44" s="234"/>
      <c r="U44" s="566"/>
      <c r="V44" s="566"/>
      <c r="W44" s="566"/>
      <c r="X44" s="566"/>
      <c r="Y44" s="566"/>
      <c r="Z44" s="566"/>
      <c r="AA44" s="566"/>
      <c r="AB44" s="566"/>
      <c r="AC44" s="566"/>
      <c r="AD44" s="566"/>
    </row>
    <row r="45" spans="2:30" hidden="1" outlineLevel="1" x14ac:dyDescent="0.45">
      <c r="B45" s="601"/>
      <c r="C45" s="602"/>
      <c r="D45" s="603"/>
      <c r="E45" s="602"/>
      <c r="F45" s="604"/>
      <c r="G45" s="605"/>
      <c r="H45" s="606"/>
      <c r="I45" s="606"/>
      <c r="J45" s="606"/>
      <c r="K45" s="607"/>
      <c r="L45" s="605"/>
      <c r="M45" s="606"/>
      <c r="N45" s="606"/>
      <c r="O45" s="606"/>
      <c r="P45" s="607"/>
      <c r="Q45" s="608"/>
      <c r="R45" s="609"/>
      <c r="S45" s="234"/>
      <c r="T45" s="234"/>
      <c r="U45" s="566"/>
      <c r="V45" s="566"/>
      <c r="W45" s="566"/>
      <c r="X45" s="566"/>
      <c r="Y45" s="566"/>
      <c r="Z45" s="566"/>
      <c r="AA45" s="566"/>
      <c r="AB45" s="566"/>
      <c r="AC45" s="566"/>
      <c r="AD45" s="566"/>
    </row>
    <row r="46" spans="2:30" hidden="1" outlineLevel="1" x14ac:dyDescent="0.45">
      <c r="B46" s="592"/>
      <c r="C46" s="593"/>
      <c r="D46" s="594"/>
      <c r="E46" s="593"/>
      <c r="F46" s="595"/>
      <c r="G46" s="596"/>
      <c r="H46" s="597"/>
      <c r="I46" s="597"/>
      <c r="J46" s="597"/>
      <c r="K46" s="598"/>
      <c r="L46" s="596"/>
      <c r="M46" s="597"/>
      <c r="N46" s="597"/>
      <c r="O46" s="597"/>
      <c r="P46" s="598"/>
      <c r="Q46" s="599"/>
      <c r="R46" s="600"/>
      <c r="S46" s="234"/>
      <c r="T46" s="234"/>
      <c r="U46" s="566"/>
      <c r="V46" s="566"/>
      <c r="W46" s="566"/>
      <c r="X46" s="566"/>
      <c r="Y46" s="566"/>
      <c r="Z46" s="566"/>
      <c r="AA46" s="566"/>
      <c r="AB46" s="566"/>
      <c r="AC46" s="566"/>
      <c r="AD46" s="566"/>
    </row>
    <row r="47" spans="2:30" hidden="1" outlineLevel="1" x14ac:dyDescent="0.45">
      <c r="B47" s="601"/>
      <c r="C47" s="602"/>
      <c r="D47" s="603"/>
      <c r="E47" s="602"/>
      <c r="F47" s="604"/>
      <c r="G47" s="605"/>
      <c r="H47" s="606"/>
      <c r="I47" s="606"/>
      <c r="J47" s="606"/>
      <c r="K47" s="607"/>
      <c r="L47" s="605"/>
      <c r="M47" s="606"/>
      <c r="N47" s="606"/>
      <c r="O47" s="606"/>
      <c r="P47" s="607"/>
      <c r="Q47" s="608"/>
      <c r="R47" s="609"/>
      <c r="S47" s="234"/>
      <c r="T47" s="234"/>
      <c r="U47" s="566"/>
      <c r="V47" s="566"/>
      <c r="W47" s="566"/>
      <c r="X47" s="566"/>
      <c r="Y47" s="566"/>
      <c r="Z47" s="566"/>
      <c r="AA47" s="566"/>
      <c r="AB47" s="566"/>
      <c r="AC47" s="566"/>
      <c r="AD47" s="566"/>
    </row>
    <row r="48" spans="2:30" hidden="1" outlineLevel="1" x14ac:dyDescent="0.45">
      <c r="B48" s="592"/>
      <c r="C48" s="593"/>
      <c r="D48" s="594"/>
      <c r="E48" s="593"/>
      <c r="F48" s="595"/>
      <c r="G48" s="596"/>
      <c r="H48" s="597"/>
      <c r="I48" s="597"/>
      <c r="J48" s="597"/>
      <c r="K48" s="598"/>
      <c r="L48" s="596"/>
      <c r="M48" s="597"/>
      <c r="N48" s="597"/>
      <c r="O48" s="597"/>
      <c r="P48" s="598"/>
      <c r="Q48" s="599"/>
      <c r="R48" s="600"/>
      <c r="S48" s="234"/>
      <c r="T48" s="234"/>
      <c r="U48" s="566"/>
      <c r="V48" s="566"/>
      <c r="W48" s="566"/>
      <c r="X48" s="566"/>
      <c r="Y48" s="566"/>
      <c r="Z48" s="566"/>
      <c r="AA48" s="566"/>
      <c r="AB48" s="566"/>
      <c r="AC48" s="566"/>
      <c r="AD48" s="566"/>
    </row>
    <row r="49" spans="1:30" hidden="1" outlineLevel="1" x14ac:dyDescent="0.45">
      <c r="B49" s="601"/>
      <c r="C49" s="602"/>
      <c r="D49" s="603"/>
      <c r="E49" s="602"/>
      <c r="F49" s="604"/>
      <c r="G49" s="605"/>
      <c r="H49" s="606"/>
      <c r="I49" s="606"/>
      <c r="J49" s="606"/>
      <c r="K49" s="607"/>
      <c r="L49" s="605"/>
      <c r="M49" s="606"/>
      <c r="N49" s="606"/>
      <c r="O49" s="606"/>
      <c r="P49" s="607"/>
      <c r="Q49" s="608"/>
      <c r="R49" s="609"/>
      <c r="S49" s="234"/>
      <c r="T49" s="234"/>
      <c r="U49" s="566"/>
      <c r="V49" s="566"/>
      <c r="W49" s="566"/>
      <c r="X49" s="566"/>
      <c r="Y49" s="566"/>
      <c r="Z49" s="566"/>
      <c r="AA49" s="566"/>
      <c r="AB49" s="566"/>
      <c r="AC49" s="566"/>
      <c r="AD49" s="566"/>
    </row>
    <row r="50" spans="1:30" hidden="1" outlineLevel="1" x14ac:dyDescent="0.45">
      <c r="B50" s="592"/>
      <c r="C50" s="593"/>
      <c r="D50" s="594"/>
      <c r="E50" s="593"/>
      <c r="F50" s="595"/>
      <c r="G50" s="596"/>
      <c r="H50" s="597"/>
      <c r="I50" s="597"/>
      <c r="J50" s="597"/>
      <c r="K50" s="598"/>
      <c r="L50" s="596"/>
      <c r="M50" s="597"/>
      <c r="N50" s="597"/>
      <c r="O50" s="597"/>
      <c r="P50" s="598"/>
      <c r="Q50" s="599"/>
      <c r="R50" s="600"/>
      <c r="S50" s="234"/>
      <c r="T50" s="234"/>
      <c r="U50" s="566"/>
      <c r="V50" s="566"/>
      <c r="W50" s="566"/>
      <c r="X50" s="566"/>
      <c r="Y50" s="566"/>
      <c r="Z50" s="566"/>
      <c r="AA50" s="566"/>
      <c r="AB50" s="566"/>
      <c r="AC50" s="566"/>
      <c r="AD50" s="566"/>
    </row>
    <row r="51" spans="1:30" hidden="1" outlineLevel="1" x14ac:dyDescent="0.45">
      <c r="B51" s="601"/>
      <c r="C51" s="602"/>
      <c r="D51" s="603"/>
      <c r="E51" s="602"/>
      <c r="F51" s="604"/>
      <c r="G51" s="605"/>
      <c r="H51" s="606"/>
      <c r="I51" s="606"/>
      <c r="J51" s="606"/>
      <c r="K51" s="607"/>
      <c r="L51" s="605"/>
      <c r="M51" s="606"/>
      <c r="N51" s="606"/>
      <c r="O51" s="606"/>
      <c r="P51" s="607"/>
      <c r="Q51" s="608"/>
      <c r="R51" s="609"/>
      <c r="S51" s="234"/>
      <c r="T51" s="234"/>
      <c r="U51" s="566"/>
      <c r="V51" s="566"/>
      <c r="W51" s="566"/>
      <c r="X51" s="566"/>
      <c r="Y51" s="566"/>
      <c r="Z51" s="566"/>
      <c r="AA51" s="566"/>
      <c r="AB51" s="566"/>
      <c r="AC51" s="566"/>
      <c r="AD51" s="566"/>
    </row>
    <row r="52" spans="1:30" hidden="1" outlineLevel="1" x14ac:dyDescent="0.45">
      <c r="B52" s="592"/>
      <c r="C52" s="593"/>
      <c r="D52" s="594"/>
      <c r="E52" s="593"/>
      <c r="F52" s="595"/>
      <c r="G52" s="596"/>
      <c r="H52" s="597"/>
      <c r="I52" s="597"/>
      <c r="J52" s="597"/>
      <c r="K52" s="598"/>
      <c r="L52" s="596"/>
      <c r="M52" s="597"/>
      <c r="N52" s="597"/>
      <c r="O52" s="597"/>
      <c r="P52" s="598"/>
      <c r="Q52" s="599"/>
      <c r="R52" s="600"/>
      <c r="S52" s="234"/>
      <c r="T52" s="234"/>
      <c r="U52" s="566"/>
      <c r="V52" s="566"/>
      <c r="W52" s="566"/>
      <c r="X52" s="566"/>
      <c r="Y52" s="566"/>
      <c r="Z52" s="566"/>
      <c r="AA52" s="566"/>
      <c r="AB52" s="566"/>
      <c r="AC52" s="566"/>
      <c r="AD52" s="566"/>
    </row>
    <row r="53" spans="1:30" hidden="1" outlineLevel="1" x14ac:dyDescent="0.35">
      <c r="A53" s="390"/>
      <c r="B53" s="601"/>
      <c r="C53" s="602"/>
      <c r="D53" s="603"/>
      <c r="E53" s="602"/>
      <c r="F53" s="604"/>
      <c r="G53" s="605"/>
      <c r="H53" s="606"/>
      <c r="I53" s="606"/>
      <c r="J53" s="606"/>
      <c r="K53" s="607"/>
      <c r="L53" s="605"/>
      <c r="M53" s="606"/>
      <c r="N53" s="606"/>
      <c r="O53" s="606"/>
      <c r="P53" s="607"/>
      <c r="Q53" s="608"/>
      <c r="R53" s="609"/>
      <c r="S53" s="234"/>
      <c r="T53" s="234"/>
      <c r="U53" s="566"/>
      <c r="V53" s="566"/>
      <c r="W53" s="566"/>
      <c r="X53" s="566"/>
      <c r="Y53" s="566"/>
      <c r="Z53" s="566"/>
      <c r="AA53" s="566"/>
      <c r="AB53" s="566"/>
      <c r="AC53" s="566"/>
      <c r="AD53" s="566"/>
    </row>
    <row r="54" spans="1:30" hidden="1" outlineLevel="1" x14ac:dyDescent="0.45">
      <c r="B54" s="592"/>
      <c r="C54" s="593"/>
      <c r="D54" s="594"/>
      <c r="E54" s="593"/>
      <c r="F54" s="595"/>
      <c r="G54" s="596"/>
      <c r="H54" s="597"/>
      <c r="I54" s="597"/>
      <c r="J54" s="597"/>
      <c r="K54" s="598"/>
      <c r="L54" s="596"/>
      <c r="M54" s="597"/>
      <c r="N54" s="597"/>
      <c r="O54" s="597"/>
      <c r="P54" s="598"/>
      <c r="Q54" s="599"/>
      <c r="R54" s="600"/>
      <c r="S54" s="234"/>
      <c r="T54" s="234"/>
      <c r="U54" s="566"/>
      <c r="V54" s="566"/>
      <c r="W54" s="566"/>
      <c r="X54" s="566"/>
      <c r="Y54" s="566"/>
      <c r="Z54" s="566"/>
      <c r="AA54" s="566"/>
      <c r="AB54" s="566"/>
      <c r="AC54" s="566"/>
      <c r="AD54" s="566"/>
    </row>
    <row r="55" spans="1:30" hidden="1" outlineLevel="1" x14ac:dyDescent="0.45">
      <c r="B55" s="601"/>
      <c r="C55" s="602"/>
      <c r="D55" s="603"/>
      <c r="E55" s="602"/>
      <c r="F55" s="604"/>
      <c r="G55" s="605"/>
      <c r="H55" s="606"/>
      <c r="I55" s="606"/>
      <c r="J55" s="606"/>
      <c r="K55" s="607"/>
      <c r="L55" s="605"/>
      <c r="M55" s="606"/>
      <c r="N55" s="606"/>
      <c r="O55" s="606"/>
      <c r="P55" s="607"/>
      <c r="Q55" s="608"/>
      <c r="R55" s="609"/>
      <c r="S55" s="234"/>
      <c r="T55" s="234"/>
      <c r="U55" s="566"/>
      <c r="V55" s="566"/>
      <c r="W55" s="566"/>
      <c r="X55" s="566"/>
      <c r="Y55" s="566"/>
      <c r="Z55" s="566"/>
      <c r="AA55" s="566"/>
      <c r="AB55" s="566"/>
      <c r="AC55" s="566"/>
      <c r="AD55" s="566"/>
    </row>
    <row r="56" spans="1:30" hidden="1" outlineLevel="1" x14ac:dyDescent="0.45">
      <c r="B56" s="592"/>
      <c r="C56" s="593"/>
      <c r="D56" s="594"/>
      <c r="E56" s="593"/>
      <c r="F56" s="595"/>
      <c r="G56" s="596"/>
      <c r="H56" s="597"/>
      <c r="I56" s="597"/>
      <c r="J56" s="597"/>
      <c r="K56" s="598"/>
      <c r="L56" s="596"/>
      <c r="M56" s="597"/>
      <c r="N56" s="597"/>
      <c r="O56" s="597"/>
      <c r="P56" s="598"/>
      <c r="Q56" s="599"/>
      <c r="R56" s="600"/>
      <c r="S56" s="234"/>
      <c r="T56" s="234"/>
      <c r="U56" s="566"/>
      <c r="V56" s="566"/>
      <c r="W56" s="566"/>
      <c r="X56" s="566"/>
      <c r="Y56" s="566"/>
      <c r="Z56" s="566"/>
      <c r="AA56" s="566"/>
      <c r="AB56" s="566"/>
      <c r="AC56" s="566"/>
      <c r="AD56" s="566"/>
    </row>
    <row r="57" spans="1:30" hidden="1" outlineLevel="1" x14ac:dyDescent="0.45">
      <c r="B57" s="601"/>
      <c r="C57" s="602"/>
      <c r="D57" s="603"/>
      <c r="E57" s="602"/>
      <c r="F57" s="604"/>
      <c r="G57" s="605"/>
      <c r="H57" s="606"/>
      <c r="I57" s="606"/>
      <c r="J57" s="606"/>
      <c r="K57" s="607"/>
      <c r="L57" s="605"/>
      <c r="M57" s="606"/>
      <c r="N57" s="606"/>
      <c r="O57" s="606"/>
      <c r="P57" s="607"/>
      <c r="Q57" s="608"/>
      <c r="R57" s="609"/>
      <c r="S57" s="234"/>
      <c r="T57" s="234"/>
      <c r="U57" s="566"/>
      <c r="V57" s="566"/>
      <c r="W57" s="566"/>
      <c r="X57" s="566"/>
      <c r="Y57" s="566"/>
      <c r="Z57" s="566"/>
      <c r="AA57" s="566"/>
      <c r="AB57" s="566"/>
      <c r="AC57" s="566"/>
      <c r="AD57" s="566"/>
    </row>
    <row r="58" spans="1:30" hidden="1" outlineLevel="1" x14ac:dyDescent="0.45">
      <c r="B58" s="592"/>
      <c r="C58" s="593"/>
      <c r="D58" s="594"/>
      <c r="E58" s="593"/>
      <c r="F58" s="595"/>
      <c r="G58" s="596"/>
      <c r="H58" s="597"/>
      <c r="I58" s="597"/>
      <c r="J58" s="597"/>
      <c r="K58" s="598"/>
      <c r="L58" s="596"/>
      <c r="M58" s="597"/>
      <c r="N58" s="597"/>
      <c r="O58" s="597"/>
      <c r="P58" s="598"/>
      <c r="Q58" s="599"/>
      <c r="R58" s="600"/>
      <c r="S58" s="234"/>
      <c r="T58" s="234"/>
      <c r="U58" s="566"/>
      <c r="V58" s="566"/>
      <c r="W58" s="566"/>
      <c r="X58" s="566"/>
      <c r="Y58" s="566"/>
      <c r="Z58" s="566"/>
      <c r="AA58" s="566"/>
      <c r="AB58" s="566"/>
      <c r="AC58" s="566"/>
      <c r="AD58" s="566"/>
    </row>
    <row r="59" spans="1:30" hidden="1" outlineLevel="1" x14ac:dyDescent="0.45">
      <c r="B59" s="601"/>
      <c r="C59" s="602"/>
      <c r="D59" s="603"/>
      <c r="E59" s="602"/>
      <c r="F59" s="604"/>
      <c r="G59" s="605"/>
      <c r="H59" s="606"/>
      <c r="I59" s="606"/>
      <c r="J59" s="606"/>
      <c r="K59" s="607"/>
      <c r="L59" s="605"/>
      <c r="M59" s="606"/>
      <c r="N59" s="606"/>
      <c r="O59" s="606"/>
      <c r="P59" s="607"/>
      <c r="Q59" s="608"/>
      <c r="R59" s="609"/>
      <c r="S59" s="234"/>
      <c r="T59" s="234"/>
      <c r="U59" s="566"/>
      <c r="V59" s="566"/>
      <c r="W59" s="566"/>
      <c r="X59" s="566"/>
      <c r="Y59" s="566"/>
      <c r="Z59" s="566"/>
      <c r="AA59" s="566"/>
      <c r="AB59" s="566"/>
      <c r="AC59" s="566"/>
      <c r="AD59" s="566"/>
    </row>
    <row r="60" spans="1:30" hidden="1" outlineLevel="1" x14ac:dyDescent="0.45">
      <c r="B60" s="592"/>
      <c r="C60" s="593"/>
      <c r="D60" s="594"/>
      <c r="E60" s="593"/>
      <c r="F60" s="595"/>
      <c r="G60" s="596"/>
      <c r="H60" s="597"/>
      <c r="I60" s="597"/>
      <c r="J60" s="597"/>
      <c r="K60" s="598"/>
      <c r="L60" s="596"/>
      <c r="M60" s="597"/>
      <c r="N60" s="597"/>
      <c r="O60" s="597"/>
      <c r="P60" s="598"/>
      <c r="Q60" s="599"/>
      <c r="R60" s="600"/>
      <c r="S60" s="234"/>
      <c r="T60" s="234"/>
      <c r="U60" s="566"/>
      <c r="V60" s="566"/>
      <c r="W60" s="566"/>
      <c r="X60" s="566"/>
      <c r="Y60" s="566"/>
      <c r="Z60" s="566"/>
      <c r="AA60" s="566"/>
      <c r="AB60" s="566"/>
      <c r="AC60" s="566"/>
      <c r="AD60" s="566"/>
    </row>
    <row r="61" spans="1:30" hidden="1" outlineLevel="1" x14ac:dyDescent="0.45">
      <c r="B61" s="601"/>
      <c r="C61" s="602"/>
      <c r="D61" s="603"/>
      <c r="E61" s="602"/>
      <c r="F61" s="604"/>
      <c r="G61" s="605"/>
      <c r="H61" s="606"/>
      <c r="I61" s="606"/>
      <c r="J61" s="606"/>
      <c r="K61" s="607"/>
      <c r="L61" s="605"/>
      <c r="M61" s="606"/>
      <c r="N61" s="606"/>
      <c r="O61" s="606"/>
      <c r="P61" s="607"/>
      <c r="Q61" s="608"/>
      <c r="R61" s="609"/>
      <c r="S61" s="234"/>
      <c r="T61" s="234"/>
      <c r="U61" s="566"/>
      <c r="V61" s="566"/>
      <c r="W61" s="566"/>
      <c r="X61" s="566"/>
      <c r="Y61" s="566"/>
      <c r="Z61" s="566"/>
      <c r="AA61" s="566"/>
      <c r="AB61" s="566"/>
      <c r="AC61" s="566"/>
      <c r="AD61" s="566"/>
    </row>
    <row r="62" spans="1:30" hidden="1" outlineLevel="1" x14ac:dyDescent="0.45">
      <c r="B62" s="592"/>
      <c r="C62" s="593"/>
      <c r="D62" s="594"/>
      <c r="E62" s="593"/>
      <c r="F62" s="595"/>
      <c r="G62" s="596"/>
      <c r="H62" s="597"/>
      <c r="I62" s="597"/>
      <c r="J62" s="597"/>
      <c r="K62" s="598"/>
      <c r="L62" s="596"/>
      <c r="M62" s="597"/>
      <c r="N62" s="597"/>
      <c r="O62" s="597"/>
      <c r="P62" s="598"/>
      <c r="Q62" s="599"/>
      <c r="R62" s="600"/>
      <c r="S62" s="234"/>
      <c r="T62" s="234"/>
      <c r="U62" s="566"/>
      <c r="V62" s="566"/>
      <c r="W62" s="566"/>
      <c r="X62" s="566"/>
      <c r="Y62" s="566"/>
      <c r="Z62" s="566"/>
      <c r="AA62" s="566"/>
      <c r="AB62" s="566"/>
      <c r="AC62" s="566"/>
      <c r="AD62" s="566"/>
    </row>
    <row r="63" spans="1:30" hidden="1" outlineLevel="1" x14ac:dyDescent="0.45">
      <c r="B63" s="601"/>
      <c r="C63" s="602"/>
      <c r="D63" s="603"/>
      <c r="E63" s="602"/>
      <c r="F63" s="604"/>
      <c r="G63" s="605"/>
      <c r="H63" s="606"/>
      <c r="I63" s="606"/>
      <c r="J63" s="606"/>
      <c r="K63" s="607"/>
      <c r="L63" s="605"/>
      <c r="M63" s="606"/>
      <c r="N63" s="606"/>
      <c r="O63" s="606"/>
      <c r="P63" s="607"/>
      <c r="Q63" s="608"/>
      <c r="R63" s="609"/>
      <c r="S63" s="234"/>
      <c r="T63" s="234"/>
      <c r="U63" s="566"/>
      <c r="V63" s="566"/>
      <c r="W63" s="566"/>
      <c r="X63" s="566"/>
      <c r="Y63" s="566"/>
      <c r="Z63" s="566"/>
      <c r="AA63" s="566"/>
      <c r="AB63" s="566"/>
      <c r="AC63" s="566"/>
      <c r="AD63" s="566"/>
    </row>
    <row r="64" spans="1:30" hidden="1" outlineLevel="1" x14ac:dyDescent="0.45">
      <c r="B64" s="592"/>
      <c r="C64" s="593"/>
      <c r="D64" s="594"/>
      <c r="E64" s="593"/>
      <c r="F64" s="595"/>
      <c r="G64" s="596"/>
      <c r="H64" s="597"/>
      <c r="I64" s="597"/>
      <c r="J64" s="597"/>
      <c r="K64" s="598"/>
      <c r="L64" s="596"/>
      <c r="M64" s="597"/>
      <c r="N64" s="597"/>
      <c r="O64" s="597"/>
      <c r="P64" s="598"/>
      <c r="Q64" s="599"/>
      <c r="R64" s="600"/>
      <c r="S64" s="234"/>
      <c r="T64" s="234"/>
      <c r="U64" s="566"/>
      <c r="V64" s="566"/>
      <c r="W64" s="566"/>
      <c r="X64" s="566"/>
      <c r="Y64" s="566"/>
      <c r="Z64" s="566"/>
      <c r="AA64" s="566"/>
      <c r="AB64" s="566"/>
      <c r="AC64" s="566"/>
      <c r="AD64" s="566"/>
    </row>
    <row r="65" spans="2:30" hidden="1" outlineLevel="1" x14ac:dyDescent="0.45">
      <c r="B65" s="601"/>
      <c r="C65" s="602"/>
      <c r="D65" s="603"/>
      <c r="E65" s="602"/>
      <c r="F65" s="604"/>
      <c r="G65" s="605"/>
      <c r="H65" s="606"/>
      <c r="I65" s="606"/>
      <c r="J65" s="606"/>
      <c r="K65" s="607"/>
      <c r="L65" s="605"/>
      <c r="M65" s="606"/>
      <c r="N65" s="606"/>
      <c r="O65" s="606"/>
      <c r="P65" s="607"/>
      <c r="Q65" s="608"/>
      <c r="R65" s="609"/>
      <c r="S65" s="234"/>
      <c r="T65" s="234"/>
      <c r="U65" s="566"/>
      <c r="V65" s="566"/>
      <c r="W65" s="566"/>
      <c r="X65" s="566"/>
      <c r="Y65" s="566"/>
      <c r="Z65" s="566"/>
      <c r="AA65" s="566"/>
      <c r="AB65" s="566"/>
      <c r="AC65" s="566"/>
      <c r="AD65" s="566"/>
    </row>
    <row r="66" spans="2:30" hidden="1" outlineLevel="1" x14ac:dyDescent="0.45">
      <c r="B66" s="592"/>
      <c r="C66" s="593"/>
      <c r="D66" s="594"/>
      <c r="E66" s="593"/>
      <c r="F66" s="595"/>
      <c r="G66" s="596"/>
      <c r="H66" s="597"/>
      <c r="I66" s="597"/>
      <c r="J66" s="597"/>
      <c r="K66" s="598"/>
      <c r="L66" s="596"/>
      <c r="M66" s="597"/>
      <c r="N66" s="597"/>
      <c r="O66" s="597"/>
      <c r="P66" s="598"/>
      <c r="Q66" s="599"/>
      <c r="R66" s="600"/>
      <c r="S66" s="234"/>
      <c r="T66" s="234"/>
      <c r="U66" s="566"/>
      <c r="V66" s="566"/>
      <c r="W66" s="566"/>
      <c r="X66" s="566"/>
      <c r="Y66" s="566"/>
      <c r="Z66" s="566"/>
      <c r="AA66" s="566"/>
      <c r="AB66" s="566"/>
      <c r="AC66" s="566"/>
      <c r="AD66" s="566"/>
    </row>
    <row r="67" spans="2:30" hidden="1" outlineLevel="1" x14ac:dyDescent="0.45">
      <c r="B67" s="601"/>
      <c r="C67" s="602"/>
      <c r="D67" s="603"/>
      <c r="E67" s="602"/>
      <c r="F67" s="604"/>
      <c r="G67" s="605"/>
      <c r="H67" s="606"/>
      <c r="I67" s="606"/>
      <c r="J67" s="606"/>
      <c r="K67" s="607"/>
      <c r="L67" s="605"/>
      <c r="M67" s="606"/>
      <c r="N67" s="606"/>
      <c r="O67" s="606"/>
      <c r="P67" s="607"/>
      <c r="Q67" s="608"/>
      <c r="R67" s="609"/>
      <c r="S67" s="234"/>
      <c r="T67" s="234"/>
      <c r="U67" s="566"/>
      <c r="V67" s="566"/>
      <c r="W67" s="566"/>
      <c r="X67" s="566"/>
      <c r="Y67" s="566"/>
      <c r="Z67" s="566"/>
      <c r="AA67" s="566"/>
      <c r="AB67" s="566"/>
      <c r="AC67" s="566"/>
      <c r="AD67" s="566"/>
    </row>
    <row r="68" spans="2:30" hidden="1" outlineLevel="1" x14ac:dyDescent="0.45">
      <c r="B68" s="592"/>
      <c r="C68" s="593"/>
      <c r="D68" s="594"/>
      <c r="E68" s="593"/>
      <c r="F68" s="595"/>
      <c r="G68" s="596"/>
      <c r="H68" s="597"/>
      <c r="I68" s="597"/>
      <c r="J68" s="597"/>
      <c r="K68" s="598"/>
      <c r="L68" s="596"/>
      <c r="M68" s="597"/>
      <c r="N68" s="597"/>
      <c r="O68" s="597"/>
      <c r="P68" s="598"/>
      <c r="Q68" s="599"/>
      <c r="R68" s="600"/>
      <c r="S68" s="234"/>
      <c r="T68" s="234"/>
      <c r="U68" s="566"/>
      <c r="V68" s="566"/>
      <c r="W68" s="566"/>
      <c r="X68" s="566"/>
      <c r="Y68" s="566"/>
      <c r="Z68" s="566"/>
      <c r="AA68" s="566"/>
      <c r="AB68" s="566"/>
      <c r="AC68" s="566"/>
      <c r="AD68" s="566"/>
    </row>
    <row r="69" spans="2:30" hidden="1" outlineLevel="1" x14ac:dyDescent="0.45">
      <c r="B69" s="601"/>
      <c r="C69" s="602"/>
      <c r="D69" s="603"/>
      <c r="E69" s="602"/>
      <c r="F69" s="604"/>
      <c r="G69" s="605"/>
      <c r="H69" s="606"/>
      <c r="I69" s="606"/>
      <c r="J69" s="606"/>
      <c r="K69" s="607"/>
      <c r="L69" s="605"/>
      <c r="M69" s="606"/>
      <c r="N69" s="606"/>
      <c r="O69" s="606"/>
      <c r="P69" s="607"/>
      <c r="Q69" s="608"/>
      <c r="R69" s="609"/>
      <c r="S69" s="234"/>
      <c r="T69" s="234"/>
      <c r="U69" s="566"/>
      <c r="V69" s="566"/>
      <c r="W69" s="566"/>
      <c r="X69" s="566"/>
      <c r="Y69" s="566"/>
      <c r="Z69" s="566"/>
      <c r="AA69" s="566"/>
      <c r="AB69" s="566"/>
      <c r="AC69" s="566"/>
      <c r="AD69" s="566"/>
    </row>
    <row r="70" spans="2:30" hidden="1" outlineLevel="1" x14ac:dyDescent="0.45">
      <c r="B70" s="592"/>
      <c r="C70" s="593"/>
      <c r="D70" s="594"/>
      <c r="E70" s="593"/>
      <c r="F70" s="595"/>
      <c r="G70" s="596"/>
      <c r="H70" s="597"/>
      <c r="I70" s="597"/>
      <c r="J70" s="597"/>
      <c r="K70" s="598"/>
      <c r="L70" s="596"/>
      <c r="M70" s="597"/>
      <c r="N70" s="597"/>
      <c r="O70" s="597"/>
      <c r="P70" s="598"/>
      <c r="Q70" s="599"/>
      <c r="R70" s="600"/>
      <c r="S70" s="234"/>
      <c r="T70" s="234"/>
      <c r="U70" s="566"/>
      <c r="V70" s="566"/>
      <c r="W70" s="566"/>
      <c r="X70" s="566"/>
      <c r="Y70" s="566"/>
      <c r="Z70" s="566"/>
      <c r="AA70" s="566"/>
      <c r="AB70" s="566"/>
      <c r="AC70" s="566"/>
      <c r="AD70" s="566"/>
    </row>
    <row r="71" spans="2:30" hidden="1" outlineLevel="1" x14ac:dyDescent="0.45">
      <c r="B71" s="601"/>
      <c r="C71" s="602"/>
      <c r="D71" s="603"/>
      <c r="E71" s="602"/>
      <c r="F71" s="604"/>
      <c r="G71" s="605"/>
      <c r="H71" s="606"/>
      <c r="I71" s="606"/>
      <c r="J71" s="606"/>
      <c r="K71" s="607"/>
      <c r="L71" s="605"/>
      <c r="M71" s="606"/>
      <c r="N71" s="606"/>
      <c r="O71" s="606"/>
      <c r="P71" s="607"/>
      <c r="Q71" s="608"/>
      <c r="R71" s="609"/>
      <c r="S71" s="234"/>
      <c r="T71" s="234"/>
      <c r="U71" s="566"/>
      <c r="V71" s="566"/>
      <c r="W71" s="566"/>
      <c r="X71" s="566"/>
      <c r="Y71" s="566"/>
      <c r="Z71" s="566"/>
      <c r="AA71" s="566"/>
      <c r="AB71" s="566"/>
      <c r="AC71" s="566"/>
      <c r="AD71" s="566"/>
    </row>
    <row r="72" spans="2:30" hidden="1" outlineLevel="1" x14ac:dyDescent="0.45">
      <c r="B72" s="592"/>
      <c r="C72" s="593"/>
      <c r="D72" s="594"/>
      <c r="E72" s="593"/>
      <c r="F72" s="595"/>
      <c r="G72" s="596"/>
      <c r="H72" s="597"/>
      <c r="I72" s="597"/>
      <c r="J72" s="597"/>
      <c r="K72" s="598"/>
      <c r="L72" s="596"/>
      <c r="M72" s="597"/>
      <c r="N72" s="597"/>
      <c r="O72" s="597"/>
      <c r="P72" s="598"/>
      <c r="Q72" s="599"/>
      <c r="R72" s="600"/>
      <c r="S72" s="234"/>
      <c r="T72" s="234"/>
      <c r="U72" s="566"/>
      <c r="V72" s="566"/>
      <c r="W72" s="566"/>
      <c r="X72" s="566"/>
      <c r="Y72" s="566"/>
      <c r="Z72" s="566"/>
      <c r="AA72" s="566"/>
      <c r="AB72" s="566"/>
      <c r="AC72" s="566"/>
      <c r="AD72" s="566"/>
    </row>
    <row r="73" spans="2:30" hidden="1" outlineLevel="1" x14ac:dyDescent="0.45">
      <c r="B73" s="601"/>
      <c r="C73" s="602"/>
      <c r="D73" s="603"/>
      <c r="E73" s="602"/>
      <c r="F73" s="604"/>
      <c r="G73" s="605"/>
      <c r="H73" s="606"/>
      <c r="I73" s="606"/>
      <c r="J73" s="606"/>
      <c r="K73" s="607"/>
      <c r="L73" s="605"/>
      <c r="M73" s="606"/>
      <c r="N73" s="606"/>
      <c r="O73" s="606"/>
      <c r="P73" s="607"/>
      <c r="Q73" s="608"/>
      <c r="R73" s="609"/>
      <c r="S73" s="234"/>
      <c r="T73" s="234"/>
      <c r="U73" s="566"/>
      <c r="V73" s="566"/>
      <c r="W73" s="566"/>
      <c r="X73" s="566"/>
      <c r="Y73" s="566"/>
      <c r="Z73" s="566"/>
      <c r="AA73" s="566"/>
      <c r="AB73" s="566"/>
      <c r="AC73" s="566"/>
      <c r="AD73" s="566"/>
    </row>
    <row r="74" spans="2:30" hidden="1" outlineLevel="1" x14ac:dyDescent="0.45">
      <c r="B74" s="592"/>
      <c r="C74" s="593"/>
      <c r="D74" s="594"/>
      <c r="E74" s="593"/>
      <c r="F74" s="595"/>
      <c r="G74" s="596"/>
      <c r="H74" s="597"/>
      <c r="I74" s="597"/>
      <c r="J74" s="597"/>
      <c r="K74" s="598"/>
      <c r="L74" s="596"/>
      <c r="M74" s="597"/>
      <c r="N74" s="597"/>
      <c r="O74" s="597"/>
      <c r="P74" s="598"/>
      <c r="Q74" s="599"/>
      <c r="R74" s="600"/>
      <c r="S74" s="234"/>
      <c r="T74" s="234"/>
      <c r="U74" s="566"/>
      <c r="V74" s="566"/>
      <c r="W74" s="566"/>
      <c r="X74" s="566"/>
      <c r="Y74" s="566"/>
      <c r="Z74" s="566"/>
      <c r="AA74" s="566"/>
      <c r="AB74" s="566"/>
      <c r="AC74" s="566"/>
      <c r="AD74" s="566"/>
    </row>
    <row r="75" spans="2:30" hidden="1" outlineLevel="1" x14ac:dyDescent="0.45">
      <c r="B75" s="601"/>
      <c r="C75" s="602"/>
      <c r="D75" s="603"/>
      <c r="E75" s="602"/>
      <c r="F75" s="604"/>
      <c r="G75" s="605"/>
      <c r="H75" s="606"/>
      <c r="I75" s="606"/>
      <c r="J75" s="606"/>
      <c r="K75" s="607"/>
      <c r="L75" s="605"/>
      <c r="M75" s="606"/>
      <c r="N75" s="606"/>
      <c r="O75" s="606"/>
      <c r="P75" s="607"/>
      <c r="Q75" s="608"/>
      <c r="R75" s="609"/>
      <c r="S75" s="234"/>
      <c r="T75" s="234"/>
      <c r="U75" s="566"/>
      <c r="V75" s="566"/>
      <c r="W75" s="566"/>
      <c r="X75" s="566"/>
      <c r="Y75" s="566"/>
      <c r="Z75" s="566"/>
      <c r="AA75" s="566"/>
      <c r="AB75" s="566"/>
      <c r="AC75" s="566"/>
      <c r="AD75" s="566"/>
    </row>
    <row r="76" spans="2:30" hidden="1" outlineLevel="1" x14ac:dyDescent="0.45">
      <c r="B76" s="592"/>
      <c r="C76" s="593"/>
      <c r="D76" s="594"/>
      <c r="E76" s="593"/>
      <c r="F76" s="595"/>
      <c r="G76" s="596"/>
      <c r="H76" s="597"/>
      <c r="I76" s="597"/>
      <c r="J76" s="597"/>
      <c r="K76" s="598"/>
      <c r="L76" s="596"/>
      <c r="M76" s="597"/>
      <c r="N76" s="597"/>
      <c r="O76" s="597"/>
      <c r="P76" s="598"/>
      <c r="Q76" s="599"/>
      <c r="R76" s="600"/>
      <c r="S76" s="234"/>
      <c r="T76" s="234"/>
      <c r="U76" s="566"/>
      <c r="V76" s="566"/>
      <c r="W76" s="566"/>
      <c r="X76" s="566"/>
      <c r="Y76" s="566"/>
      <c r="Z76" s="566"/>
      <c r="AA76" s="566"/>
      <c r="AB76" s="566"/>
      <c r="AC76" s="566"/>
      <c r="AD76" s="566"/>
    </row>
    <row r="77" spans="2:30" hidden="1" outlineLevel="1" x14ac:dyDescent="0.45">
      <c r="B77" s="601"/>
      <c r="C77" s="602"/>
      <c r="D77" s="603"/>
      <c r="E77" s="602"/>
      <c r="F77" s="604"/>
      <c r="G77" s="605"/>
      <c r="H77" s="606"/>
      <c r="I77" s="606"/>
      <c r="J77" s="606"/>
      <c r="K77" s="607"/>
      <c r="L77" s="605"/>
      <c r="M77" s="606"/>
      <c r="N77" s="606"/>
      <c r="O77" s="606"/>
      <c r="P77" s="607"/>
      <c r="Q77" s="608"/>
      <c r="R77" s="609"/>
      <c r="S77" s="234"/>
      <c r="T77" s="234"/>
      <c r="U77" s="566"/>
      <c r="V77" s="566"/>
      <c r="W77" s="566"/>
      <c r="X77" s="566"/>
      <c r="Y77" s="566"/>
      <c r="Z77" s="566"/>
      <c r="AA77" s="566"/>
      <c r="AB77" s="566"/>
      <c r="AC77" s="566"/>
      <c r="AD77" s="566"/>
    </row>
    <row r="78" spans="2:30" hidden="1" outlineLevel="1" x14ac:dyDescent="0.45">
      <c r="B78" s="592"/>
      <c r="C78" s="593"/>
      <c r="D78" s="594"/>
      <c r="E78" s="593"/>
      <c r="F78" s="595"/>
      <c r="G78" s="596"/>
      <c r="H78" s="597"/>
      <c r="I78" s="597"/>
      <c r="J78" s="597"/>
      <c r="K78" s="598"/>
      <c r="L78" s="596"/>
      <c r="M78" s="597"/>
      <c r="N78" s="597"/>
      <c r="O78" s="597"/>
      <c r="P78" s="598"/>
      <c r="Q78" s="599"/>
      <c r="R78" s="600"/>
      <c r="S78" s="234"/>
      <c r="T78" s="234"/>
      <c r="U78" s="566"/>
      <c r="V78" s="566"/>
      <c r="W78" s="566"/>
      <c r="X78" s="566"/>
      <c r="Y78" s="566"/>
      <c r="Z78" s="566"/>
      <c r="AA78" s="566"/>
      <c r="AB78" s="566"/>
      <c r="AC78" s="566"/>
      <c r="AD78" s="566"/>
    </row>
    <row r="79" spans="2:30" hidden="1" outlineLevel="1" x14ac:dyDescent="0.45">
      <c r="B79" s="601"/>
      <c r="C79" s="602"/>
      <c r="D79" s="603"/>
      <c r="E79" s="602"/>
      <c r="F79" s="604"/>
      <c r="G79" s="605"/>
      <c r="H79" s="606"/>
      <c r="I79" s="606"/>
      <c r="J79" s="606"/>
      <c r="K79" s="607"/>
      <c r="L79" s="605"/>
      <c r="M79" s="606"/>
      <c r="N79" s="606"/>
      <c r="O79" s="606"/>
      <c r="P79" s="607"/>
      <c r="Q79" s="608"/>
      <c r="R79" s="609"/>
      <c r="S79" s="234"/>
      <c r="T79" s="234"/>
      <c r="U79" s="566"/>
      <c r="V79" s="566"/>
      <c r="W79" s="566"/>
      <c r="X79" s="566"/>
      <c r="Y79" s="566"/>
      <c r="Z79" s="566"/>
      <c r="AA79" s="566"/>
      <c r="AB79" s="566"/>
      <c r="AC79" s="566"/>
      <c r="AD79" s="566"/>
    </row>
    <row r="80" spans="2:30" hidden="1" outlineLevel="1" x14ac:dyDescent="0.45">
      <c r="B80" s="592"/>
      <c r="C80" s="593"/>
      <c r="D80" s="594"/>
      <c r="E80" s="593"/>
      <c r="F80" s="595"/>
      <c r="G80" s="596"/>
      <c r="H80" s="597"/>
      <c r="I80" s="597"/>
      <c r="J80" s="597"/>
      <c r="K80" s="598"/>
      <c r="L80" s="596"/>
      <c r="M80" s="597"/>
      <c r="N80" s="597"/>
      <c r="O80" s="597"/>
      <c r="P80" s="598"/>
      <c r="Q80" s="599"/>
      <c r="R80" s="600"/>
      <c r="S80" s="234"/>
      <c r="T80" s="234"/>
      <c r="U80" s="566"/>
      <c r="V80" s="566"/>
      <c r="W80" s="566"/>
      <c r="X80" s="566"/>
      <c r="Y80" s="566"/>
      <c r="Z80" s="566"/>
      <c r="AA80" s="566"/>
      <c r="AB80" s="566"/>
      <c r="AC80" s="566"/>
      <c r="AD80" s="566"/>
    </row>
    <row r="81" spans="2:30" hidden="1" outlineLevel="1" x14ac:dyDescent="0.45">
      <c r="B81" s="601"/>
      <c r="C81" s="602"/>
      <c r="D81" s="603"/>
      <c r="E81" s="602"/>
      <c r="F81" s="604"/>
      <c r="G81" s="605"/>
      <c r="H81" s="606"/>
      <c r="I81" s="606"/>
      <c r="J81" s="606"/>
      <c r="K81" s="607"/>
      <c r="L81" s="605"/>
      <c r="M81" s="606"/>
      <c r="N81" s="606"/>
      <c r="O81" s="606"/>
      <c r="P81" s="607"/>
      <c r="Q81" s="608"/>
      <c r="R81" s="609"/>
      <c r="S81" s="234"/>
      <c r="T81" s="234"/>
      <c r="U81" s="566"/>
      <c r="V81" s="566"/>
      <c r="W81" s="566"/>
      <c r="X81" s="566"/>
      <c r="Y81" s="566"/>
      <c r="Z81" s="566"/>
      <c r="AA81" s="566"/>
      <c r="AB81" s="566"/>
      <c r="AC81" s="566"/>
      <c r="AD81" s="566"/>
    </row>
    <row r="82" spans="2:30" hidden="1" outlineLevel="1" x14ac:dyDescent="0.45">
      <c r="B82" s="592"/>
      <c r="C82" s="593"/>
      <c r="D82" s="594"/>
      <c r="E82" s="593"/>
      <c r="F82" s="595"/>
      <c r="G82" s="596"/>
      <c r="H82" s="597"/>
      <c r="I82" s="597"/>
      <c r="J82" s="597"/>
      <c r="K82" s="598"/>
      <c r="L82" s="596"/>
      <c r="M82" s="597"/>
      <c r="N82" s="597"/>
      <c r="O82" s="597"/>
      <c r="P82" s="598"/>
      <c r="Q82" s="599"/>
      <c r="R82" s="600"/>
      <c r="S82" s="234"/>
      <c r="T82" s="234"/>
      <c r="U82" s="566"/>
      <c r="V82" s="566"/>
      <c r="W82" s="566"/>
      <c r="X82" s="566"/>
      <c r="Y82" s="566"/>
      <c r="Z82" s="566"/>
      <c r="AA82" s="566"/>
      <c r="AB82" s="566"/>
      <c r="AC82" s="566"/>
      <c r="AD82" s="566"/>
    </row>
    <row r="83" spans="2:30" hidden="1" outlineLevel="1" x14ac:dyDescent="0.45">
      <c r="B83" s="601"/>
      <c r="C83" s="602"/>
      <c r="D83" s="603"/>
      <c r="E83" s="602"/>
      <c r="F83" s="604"/>
      <c r="G83" s="605"/>
      <c r="H83" s="606"/>
      <c r="I83" s="606"/>
      <c r="J83" s="606"/>
      <c r="K83" s="607"/>
      <c r="L83" s="605"/>
      <c r="M83" s="606"/>
      <c r="N83" s="606"/>
      <c r="O83" s="606"/>
      <c r="P83" s="607"/>
      <c r="Q83" s="608"/>
      <c r="R83" s="609"/>
      <c r="S83" s="234"/>
      <c r="T83" s="234"/>
      <c r="U83" s="566"/>
      <c r="V83" s="566"/>
      <c r="W83" s="566"/>
      <c r="X83" s="566"/>
      <c r="Y83" s="566"/>
      <c r="Z83" s="566"/>
      <c r="AA83" s="566"/>
      <c r="AB83" s="566"/>
      <c r="AC83" s="566"/>
      <c r="AD83" s="566"/>
    </row>
    <row r="84" spans="2:30" hidden="1" outlineLevel="1" x14ac:dyDescent="0.45">
      <c r="B84" s="592"/>
      <c r="C84" s="593"/>
      <c r="D84" s="594"/>
      <c r="E84" s="593"/>
      <c r="F84" s="595"/>
      <c r="G84" s="596"/>
      <c r="H84" s="597"/>
      <c r="I84" s="597"/>
      <c r="J84" s="597"/>
      <c r="K84" s="598"/>
      <c r="L84" s="596"/>
      <c r="M84" s="597"/>
      <c r="N84" s="597"/>
      <c r="O84" s="597"/>
      <c r="P84" s="598"/>
      <c r="Q84" s="599"/>
      <c r="R84" s="600"/>
      <c r="S84" s="234"/>
      <c r="T84" s="234"/>
      <c r="U84" s="566"/>
      <c r="V84" s="566"/>
      <c r="W84" s="566"/>
      <c r="X84" s="566"/>
      <c r="Y84" s="566"/>
      <c r="Z84" s="566"/>
      <c r="AA84" s="566"/>
      <c r="AB84" s="566"/>
      <c r="AC84" s="566"/>
      <c r="AD84" s="566"/>
    </row>
    <row r="85" spans="2:30" hidden="1" outlineLevel="1" x14ac:dyDescent="0.45">
      <c r="B85" s="601"/>
      <c r="C85" s="602"/>
      <c r="D85" s="603"/>
      <c r="E85" s="602"/>
      <c r="F85" s="604"/>
      <c r="G85" s="605"/>
      <c r="H85" s="606"/>
      <c r="I85" s="606"/>
      <c r="J85" s="606"/>
      <c r="K85" s="607"/>
      <c r="L85" s="605"/>
      <c r="M85" s="606"/>
      <c r="N85" s="606"/>
      <c r="O85" s="606"/>
      <c r="P85" s="607"/>
      <c r="Q85" s="608"/>
      <c r="R85" s="609"/>
      <c r="S85" s="234"/>
      <c r="T85" s="234"/>
      <c r="U85" s="566"/>
      <c r="V85" s="566"/>
      <c r="W85" s="566"/>
      <c r="X85" s="566"/>
      <c r="Y85" s="566"/>
      <c r="Z85" s="566"/>
      <c r="AA85" s="566"/>
      <c r="AB85" s="566"/>
      <c r="AC85" s="566"/>
      <c r="AD85" s="566"/>
    </row>
    <row r="86" spans="2:30" hidden="1" outlineLevel="1" x14ac:dyDescent="0.45">
      <c r="B86" s="592"/>
      <c r="C86" s="593"/>
      <c r="D86" s="594"/>
      <c r="E86" s="593"/>
      <c r="F86" s="595"/>
      <c r="G86" s="596"/>
      <c r="H86" s="597"/>
      <c r="I86" s="597"/>
      <c r="J86" s="597"/>
      <c r="K86" s="598"/>
      <c r="L86" s="596"/>
      <c r="M86" s="597"/>
      <c r="N86" s="597"/>
      <c r="O86" s="597"/>
      <c r="P86" s="598"/>
      <c r="Q86" s="599"/>
      <c r="R86" s="600"/>
      <c r="S86" s="234"/>
      <c r="T86" s="234"/>
      <c r="U86" s="566"/>
      <c r="V86" s="566"/>
      <c r="W86" s="566"/>
      <c r="X86" s="566"/>
      <c r="Y86" s="566"/>
      <c r="Z86" s="566"/>
      <c r="AA86" s="566"/>
      <c r="AB86" s="566"/>
      <c r="AC86" s="566"/>
      <c r="AD86" s="566"/>
    </row>
    <row r="87" spans="2:30" hidden="1" outlineLevel="1" x14ac:dyDescent="0.45">
      <c r="B87" s="601"/>
      <c r="C87" s="602"/>
      <c r="D87" s="603"/>
      <c r="E87" s="602"/>
      <c r="F87" s="604"/>
      <c r="G87" s="605"/>
      <c r="H87" s="606"/>
      <c r="I87" s="606"/>
      <c r="J87" s="606"/>
      <c r="K87" s="607"/>
      <c r="L87" s="605"/>
      <c r="M87" s="606"/>
      <c r="N87" s="606"/>
      <c r="O87" s="606"/>
      <c r="P87" s="607"/>
      <c r="Q87" s="608"/>
      <c r="R87" s="609"/>
      <c r="S87" s="234"/>
      <c r="T87" s="234"/>
      <c r="U87" s="566"/>
      <c r="V87" s="566"/>
      <c r="W87" s="566"/>
      <c r="X87" s="566"/>
      <c r="Y87" s="566"/>
      <c r="Z87" s="566"/>
      <c r="AA87" s="566"/>
      <c r="AB87" s="566"/>
      <c r="AC87" s="566"/>
      <c r="AD87" s="566"/>
    </row>
    <row r="88" spans="2:30" hidden="1" outlineLevel="1" x14ac:dyDescent="0.45">
      <c r="B88" s="592"/>
      <c r="C88" s="593"/>
      <c r="D88" s="594"/>
      <c r="E88" s="593"/>
      <c r="F88" s="595"/>
      <c r="G88" s="596"/>
      <c r="H88" s="597"/>
      <c r="I88" s="597"/>
      <c r="J88" s="597"/>
      <c r="K88" s="598"/>
      <c r="L88" s="596"/>
      <c r="M88" s="597"/>
      <c r="N88" s="597"/>
      <c r="O88" s="597"/>
      <c r="P88" s="598"/>
      <c r="Q88" s="599"/>
      <c r="R88" s="600"/>
      <c r="S88" s="234"/>
      <c r="T88" s="234"/>
      <c r="U88" s="566"/>
      <c r="V88" s="566"/>
      <c r="W88" s="566"/>
      <c r="X88" s="566"/>
      <c r="Y88" s="566"/>
      <c r="Z88" s="566"/>
      <c r="AA88" s="566"/>
      <c r="AB88" s="566"/>
      <c r="AC88" s="566"/>
      <c r="AD88" s="566"/>
    </row>
    <row r="89" spans="2:30" hidden="1" outlineLevel="1" x14ac:dyDescent="0.45">
      <c r="B89" s="601"/>
      <c r="C89" s="602"/>
      <c r="D89" s="603"/>
      <c r="E89" s="602"/>
      <c r="F89" s="604"/>
      <c r="G89" s="605"/>
      <c r="H89" s="606"/>
      <c r="I89" s="606"/>
      <c r="J89" s="606"/>
      <c r="K89" s="607"/>
      <c r="L89" s="605"/>
      <c r="M89" s="606"/>
      <c r="N89" s="606"/>
      <c r="O89" s="606"/>
      <c r="P89" s="607"/>
      <c r="Q89" s="608"/>
      <c r="R89" s="609"/>
      <c r="S89" s="234"/>
      <c r="T89" s="234"/>
      <c r="U89" s="566"/>
      <c r="V89" s="566"/>
      <c r="W89" s="566"/>
      <c r="X89" s="566"/>
      <c r="Y89" s="566"/>
      <c r="Z89" s="566"/>
      <c r="AA89" s="566"/>
      <c r="AB89" s="566"/>
      <c r="AC89" s="566"/>
      <c r="AD89" s="566"/>
    </row>
    <row r="90" spans="2:30" hidden="1" outlineLevel="1" x14ac:dyDescent="0.45">
      <c r="B90" s="592"/>
      <c r="C90" s="593"/>
      <c r="D90" s="594"/>
      <c r="E90" s="593"/>
      <c r="F90" s="595"/>
      <c r="G90" s="596"/>
      <c r="H90" s="597"/>
      <c r="I90" s="597"/>
      <c r="J90" s="597"/>
      <c r="K90" s="598"/>
      <c r="L90" s="596"/>
      <c r="M90" s="597"/>
      <c r="N90" s="597"/>
      <c r="O90" s="597"/>
      <c r="P90" s="598"/>
      <c r="Q90" s="599"/>
      <c r="R90" s="600"/>
      <c r="S90" s="234"/>
      <c r="T90" s="234"/>
      <c r="U90" s="566"/>
      <c r="V90" s="566"/>
      <c r="W90" s="566"/>
      <c r="X90" s="566"/>
      <c r="Y90" s="566"/>
      <c r="Z90" s="566"/>
      <c r="AA90" s="566"/>
      <c r="AB90" s="566"/>
      <c r="AC90" s="566"/>
      <c r="AD90" s="566"/>
    </row>
    <row r="91" spans="2:30" hidden="1" outlineLevel="1" x14ac:dyDescent="0.45">
      <c r="B91" s="601"/>
      <c r="C91" s="602"/>
      <c r="D91" s="603"/>
      <c r="E91" s="602"/>
      <c r="F91" s="604"/>
      <c r="G91" s="605"/>
      <c r="H91" s="606"/>
      <c r="I91" s="606"/>
      <c r="J91" s="606"/>
      <c r="K91" s="607"/>
      <c r="L91" s="605"/>
      <c r="M91" s="606"/>
      <c r="N91" s="606"/>
      <c r="O91" s="606"/>
      <c r="P91" s="607"/>
      <c r="Q91" s="608"/>
      <c r="R91" s="609"/>
      <c r="S91" s="234"/>
      <c r="T91" s="234"/>
      <c r="U91" s="566"/>
      <c r="V91" s="566"/>
      <c r="W91" s="566"/>
      <c r="X91" s="566"/>
      <c r="Y91" s="566"/>
      <c r="Z91" s="566"/>
      <c r="AA91" s="566"/>
      <c r="AB91" s="566"/>
      <c r="AC91" s="566"/>
      <c r="AD91" s="566"/>
    </row>
    <row r="92" spans="2:30" hidden="1" outlineLevel="1" x14ac:dyDescent="0.45">
      <c r="B92" s="592"/>
      <c r="C92" s="593"/>
      <c r="D92" s="594"/>
      <c r="E92" s="593"/>
      <c r="F92" s="595"/>
      <c r="G92" s="596"/>
      <c r="H92" s="597"/>
      <c r="I92" s="597"/>
      <c r="J92" s="597"/>
      <c r="K92" s="598"/>
      <c r="L92" s="596"/>
      <c r="M92" s="597"/>
      <c r="N92" s="597"/>
      <c r="O92" s="597"/>
      <c r="P92" s="598"/>
      <c r="Q92" s="599"/>
      <c r="R92" s="600"/>
      <c r="S92" s="234"/>
      <c r="T92" s="234"/>
      <c r="U92" s="566"/>
      <c r="V92" s="566"/>
      <c r="W92" s="566"/>
      <c r="X92" s="566"/>
      <c r="Y92" s="566"/>
      <c r="Z92" s="566"/>
      <c r="AA92" s="566"/>
      <c r="AB92" s="566"/>
      <c r="AC92" s="566"/>
      <c r="AD92" s="566"/>
    </row>
    <row r="93" spans="2:30" hidden="1" outlineLevel="1" x14ac:dyDescent="0.45">
      <c r="B93" s="601"/>
      <c r="C93" s="602"/>
      <c r="D93" s="603"/>
      <c r="E93" s="602"/>
      <c r="F93" s="604"/>
      <c r="G93" s="605"/>
      <c r="H93" s="606"/>
      <c r="I93" s="606"/>
      <c r="J93" s="606"/>
      <c r="K93" s="607"/>
      <c r="L93" s="605"/>
      <c r="M93" s="606"/>
      <c r="N93" s="606"/>
      <c r="O93" s="606"/>
      <c r="P93" s="607"/>
      <c r="Q93" s="608"/>
      <c r="R93" s="609"/>
      <c r="S93" s="234"/>
      <c r="T93" s="234"/>
      <c r="U93" s="566"/>
      <c r="V93" s="566"/>
      <c r="W93" s="566"/>
      <c r="X93" s="566"/>
      <c r="Y93" s="566"/>
      <c r="Z93" s="566"/>
      <c r="AA93" s="566"/>
      <c r="AB93" s="566"/>
      <c r="AC93" s="566"/>
      <c r="AD93" s="566"/>
    </row>
    <row r="94" spans="2:30" hidden="1" outlineLevel="1" x14ac:dyDescent="0.45">
      <c r="B94" s="592"/>
      <c r="C94" s="593"/>
      <c r="D94" s="594"/>
      <c r="E94" s="593"/>
      <c r="F94" s="595"/>
      <c r="G94" s="596"/>
      <c r="H94" s="597"/>
      <c r="I94" s="597"/>
      <c r="J94" s="597"/>
      <c r="K94" s="598"/>
      <c r="L94" s="596"/>
      <c r="M94" s="597"/>
      <c r="N94" s="597"/>
      <c r="O94" s="597"/>
      <c r="P94" s="598"/>
      <c r="Q94" s="599"/>
      <c r="R94" s="600"/>
      <c r="S94" s="234"/>
      <c r="T94" s="234"/>
      <c r="U94" s="566"/>
      <c r="V94" s="566"/>
      <c r="W94" s="566"/>
      <c r="X94" s="566"/>
      <c r="Y94" s="566"/>
      <c r="Z94" s="566"/>
      <c r="AA94" s="566"/>
      <c r="AB94" s="566"/>
      <c r="AC94" s="566"/>
      <c r="AD94" s="566"/>
    </row>
    <row r="95" spans="2:30" hidden="1" outlineLevel="1" x14ac:dyDescent="0.45">
      <c r="B95" s="601"/>
      <c r="C95" s="602"/>
      <c r="D95" s="603"/>
      <c r="E95" s="602"/>
      <c r="F95" s="604"/>
      <c r="G95" s="605"/>
      <c r="H95" s="606"/>
      <c r="I95" s="606"/>
      <c r="J95" s="606"/>
      <c r="K95" s="607"/>
      <c r="L95" s="605"/>
      <c r="M95" s="606"/>
      <c r="N95" s="606"/>
      <c r="O95" s="606"/>
      <c r="P95" s="607"/>
      <c r="Q95" s="608"/>
      <c r="R95" s="609"/>
      <c r="S95" s="234"/>
      <c r="T95" s="234"/>
      <c r="U95" s="566"/>
      <c r="V95" s="566"/>
      <c r="W95" s="566"/>
      <c r="X95" s="566"/>
      <c r="Y95" s="566"/>
      <c r="Z95" s="566"/>
      <c r="AA95" s="566"/>
      <c r="AB95" s="566"/>
      <c r="AC95" s="566"/>
      <c r="AD95" s="566"/>
    </row>
    <row r="96" spans="2:30" hidden="1" outlineLevel="1" x14ac:dyDescent="0.45">
      <c r="B96" s="592"/>
      <c r="C96" s="593"/>
      <c r="D96" s="594"/>
      <c r="E96" s="593"/>
      <c r="F96" s="595"/>
      <c r="G96" s="596"/>
      <c r="H96" s="597"/>
      <c r="I96" s="597"/>
      <c r="J96" s="597"/>
      <c r="K96" s="598"/>
      <c r="L96" s="596"/>
      <c r="M96" s="597"/>
      <c r="N96" s="597"/>
      <c r="O96" s="597"/>
      <c r="P96" s="598"/>
      <c r="Q96" s="599"/>
      <c r="R96" s="600"/>
      <c r="S96" s="234"/>
      <c r="T96" s="234"/>
      <c r="U96" s="566"/>
      <c r="V96" s="566"/>
      <c r="W96" s="566"/>
      <c r="X96" s="566"/>
      <c r="Y96" s="566"/>
      <c r="Z96" s="566"/>
      <c r="AA96" s="566"/>
      <c r="AB96" s="566"/>
      <c r="AC96" s="566"/>
      <c r="AD96" s="566"/>
    </row>
    <row r="97" spans="2:30" hidden="1" outlineLevel="1" x14ac:dyDescent="0.45">
      <c r="B97" s="601"/>
      <c r="C97" s="602"/>
      <c r="D97" s="603"/>
      <c r="E97" s="602"/>
      <c r="F97" s="604"/>
      <c r="G97" s="605"/>
      <c r="H97" s="606"/>
      <c r="I97" s="606"/>
      <c r="J97" s="606"/>
      <c r="K97" s="607"/>
      <c r="L97" s="605"/>
      <c r="M97" s="606"/>
      <c r="N97" s="606"/>
      <c r="O97" s="606"/>
      <c r="P97" s="607"/>
      <c r="Q97" s="608"/>
      <c r="R97" s="609"/>
      <c r="S97" s="234"/>
      <c r="T97" s="234"/>
      <c r="U97" s="566"/>
      <c r="V97" s="566"/>
      <c r="W97" s="566"/>
      <c r="X97" s="566"/>
      <c r="Y97" s="566"/>
      <c r="Z97" s="566"/>
      <c r="AA97" s="566"/>
      <c r="AB97" s="566"/>
      <c r="AC97" s="566"/>
      <c r="AD97" s="566"/>
    </row>
    <row r="98" spans="2:30" hidden="1" outlineLevel="1" x14ac:dyDescent="0.45">
      <c r="B98" s="592"/>
      <c r="C98" s="593"/>
      <c r="D98" s="594"/>
      <c r="E98" s="593"/>
      <c r="F98" s="595"/>
      <c r="G98" s="596"/>
      <c r="H98" s="597"/>
      <c r="I98" s="597"/>
      <c r="J98" s="597"/>
      <c r="K98" s="598"/>
      <c r="L98" s="596"/>
      <c r="M98" s="597"/>
      <c r="N98" s="597"/>
      <c r="O98" s="597"/>
      <c r="P98" s="598"/>
      <c r="Q98" s="599"/>
      <c r="R98" s="600"/>
      <c r="S98" s="234"/>
      <c r="T98" s="234"/>
      <c r="U98" s="566"/>
      <c r="V98" s="566"/>
      <c r="W98" s="566"/>
      <c r="X98" s="566"/>
      <c r="Y98" s="566"/>
      <c r="Z98" s="566"/>
      <c r="AA98" s="566"/>
      <c r="AB98" s="566"/>
      <c r="AC98" s="566"/>
      <c r="AD98" s="566"/>
    </row>
    <row r="99" spans="2:30" hidden="1" outlineLevel="1" x14ac:dyDescent="0.45">
      <c r="B99" s="601"/>
      <c r="C99" s="602"/>
      <c r="D99" s="603"/>
      <c r="E99" s="602"/>
      <c r="F99" s="604"/>
      <c r="G99" s="605"/>
      <c r="H99" s="606"/>
      <c r="I99" s="606"/>
      <c r="J99" s="606"/>
      <c r="K99" s="607"/>
      <c r="L99" s="605"/>
      <c r="M99" s="606"/>
      <c r="N99" s="606"/>
      <c r="O99" s="606"/>
      <c r="P99" s="607"/>
      <c r="Q99" s="608"/>
      <c r="R99" s="609"/>
      <c r="S99" s="234"/>
      <c r="T99" s="234"/>
      <c r="U99" s="566"/>
      <c r="V99" s="566"/>
      <c r="W99" s="566"/>
      <c r="X99" s="566"/>
      <c r="Y99" s="566"/>
      <c r="Z99" s="566"/>
      <c r="AA99" s="566"/>
      <c r="AB99" s="566"/>
      <c r="AC99" s="566"/>
      <c r="AD99" s="566"/>
    </row>
    <row r="100" spans="2:30" hidden="1" outlineLevel="1" x14ac:dyDescent="0.45">
      <c r="B100" s="592"/>
      <c r="C100" s="593"/>
      <c r="D100" s="594"/>
      <c r="E100" s="593"/>
      <c r="F100" s="595"/>
      <c r="G100" s="596"/>
      <c r="H100" s="597"/>
      <c r="I100" s="597"/>
      <c r="J100" s="597"/>
      <c r="K100" s="598"/>
      <c r="L100" s="596"/>
      <c r="M100" s="597"/>
      <c r="N100" s="597"/>
      <c r="O100" s="597"/>
      <c r="P100" s="598"/>
      <c r="Q100" s="599"/>
      <c r="R100" s="600"/>
      <c r="S100" s="234"/>
      <c r="T100" s="234"/>
      <c r="U100" s="566"/>
      <c r="V100" s="566"/>
      <c r="W100" s="566"/>
      <c r="X100" s="566"/>
      <c r="Y100" s="566"/>
      <c r="Z100" s="566"/>
      <c r="AA100" s="566"/>
      <c r="AB100" s="566"/>
      <c r="AC100" s="566"/>
      <c r="AD100" s="566"/>
    </row>
    <row r="101" spans="2:30" hidden="1" outlineLevel="1" x14ac:dyDescent="0.45">
      <c r="B101" s="601"/>
      <c r="C101" s="602"/>
      <c r="D101" s="603"/>
      <c r="E101" s="602"/>
      <c r="F101" s="604"/>
      <c r="G101" s="605"/>
      <c r="H101" s="606"/>
      <c r="I101" s="606"/>
      <c r="J101" s="606"/>
      <c r="K101" s="607"/>
      <c r="L101" s="605"/>
      <c r="M101" s="606"/>
      <c r="N101" s="606"/>
      <c r="O101" s="606"/>
      <c r="P101" s="607"/>
      <c r="Q101" s="608"/>
      <c r="R101" s="609"/>
      <c r="S101" s="234"/>
      <c r="T101" s="234"/>
      <c r="U101" s="566"/>
      <c r="V101" s="566"/>
      <c r="W101" s="566"/>
      <c r="X101" s="566"/>
      <c r="Y101" s="566"/>
      <c r="Z101" s="566"/>
      <c r="AA101" s="566"/>
      <c r="AB101" s="566"/>
      <c r="AC101" s="566"/>
      <c r="AD101" s="566"/>
    </row>
    <row r="102" spans="2:30" hidden="1" outlineLevel="1" x14ac:dyDescent="0.45">
      <c r="B102" s="592"/>
      <c r="C102" s="593"/>
      <c r="D102" s="594"/>
      <c r="E102" s="593"/>
      <c r="F102" s="595"/>
      <c r="G102" s="596"/>
      <c r="H102" s="597"/>
      <c r="I102" s="597"/>
      <c r="J102" s="597"/>
      <c r="K102" s="598"/>
      <c r="L102" s="596"/>
      <c r="M102" s="597"/>
      <c r="N102" s="597"/>
      <c r="O102" s="597"/>
      <c r="P102" s="598"/>
      <c r="Q102" s="599"/>
      <c r="R102" s="600"/>
      <c r="S102" s="234"/>
      <c r="T102" s="234"/>
      <c r="U102" s="566"/>
      <c r="V102" s="566"/>
      <c r="W102" s="566"/>
      <c r="X102" s="566"/>
      <c r="Y102" s="566"/>
      <c r="Z102" s="566"/>
      <c r="AA102" s="566"/>
      <c r="AB102" s="566"/>
      <c r="AC102" s="566"/>
      <c r="AD102" s="566"/>
    </row>
    <row r="103" spans="2:30" hidden="1" outlineLevel="1" x14ac:dyDescent="0.45">
      <c r="B103" s="601"/>
      <c r="C103" s="602"/>
      <c r="D103" s="603"/>
      <c r="E103" s="602"/>
      <c r="F103" s="604"/>
      <c r="G103" s="605"/>
      <c r="H103" s="606"/>
      <c r="I103" s="606"/>
      <c r="J103" s="606"/>
      <c r="K103" s="607"/>
      <c r="L103" s="605"/>
      <c r="M103" s="606"/>
      <c r="N103" s="606"/>
      <c r="O103" s="606"/>
      <c r="P103" s="607"/>
      <c r="Q103" s="608"/>
      <c r="R103" s="609"/>
      <c r="S103" s="234"/>
      <c r="T103" s="234"/>
      <c r="U103" s="566"/>
      <c r="V103" s="566"/>
      <c r="W103" s="566"/>
      <c r="X103" s="566"/>
      <c r="Y103" s="566"/>
      <c r="Z103" s="566"/>
      <c r="AA103" s="566"/>
      <c r="AB103" s="566"/>
      <c r="AC103" s="566"/>
      <c r="AD103" s="566"/>
    </row>
    <row r="104" spans="2:30" hidden="1" outlineLevel="1" x14ac:dyDescent="0.45">
      <c r="B104" s="592"/>
      <c r="C104" s="593"/>
      <c r="D104" s="594"/>
      <c r="E104" s="593"/>
      <c r="F104" s="595"/>
      <c r="G104" s="596"/>
      <c r="H104" s="597"/>
      <c r="I104" s="597"/>
      <c r="J104" s="597"/>
      <c r="K104" s="598"/>
      <c r="L104" s="596"/>
      <c r="M104" s="597"/>
      <c r="N104" s="597"/>
      <c r="O104" s="597"/>
      <c r="P104" s="598"/>
      <c r="Q104" s="599"/>
      <c r="R104" s="600"/>
      <c r="S104" s="234"/>
      <c r="T104" s="234"/>
      <c r="U104" s="566"/>
      <c r="V104" s="566"/>
      <c r="W104" s="566"/>
      <c r="X104" s="566"/>
      <c r="Y104" s="566"/>
      <c r="Z104" s="566"/>
      <c r="AA104" s="566"/>
      <c r="AB104" s="566"/>
      <c r="AC104" s="566"/>
      <c r="AD104" s="566"/>
    </row>
    <row r="105" spans="2:30" hidden="1" outlineLevel="1" x14ac:dyDescent="0.45">
      <c r="B105" s="601"/>
      <c r="C105" s="602"/>
      <c r="D105" s="603"/>
      <c r="E105" s="602"/>
      <c r="F105" s="604"/>
      <c r="G105" s="605"/>
      <c r="H105" s="606"/>
      <c r="I105" s="606"/>
      <c r="J105" s="606"/>
      <c r="K105" s="607"/>
      <c r="L105" s="605"/>
      <c r="M105" s="606"/>
      <c r="N105" s="606"/>
      <c r="O105" s="606"/>
      <c r="P105" s="607"/>
      <c r="Q105" s="608"/>
      <c r="R105" s="609"/>
      <c r="S105" s="234"/>
      <c r="T105" s="234"/>
      <c r="U105" s="566"/>
      <c r="V105" s="566"/>
      <c r="W105" s="566"/>
      <c r="X105" s="566"/>
      <c r="Y105" s="566"/>
      <c r="Z105" s="566"/>
      <c r="AA105" s="566"/>
      <c r="AB105" s="566"/>
      <c r="AC105" s="566"/>
      <c r="AD105" s="566"/>
    </row>
    <row r="106" spans="2:30" hidden="1" outlineLevel="1" x14ac:dyDescent="0.45">
      <c r="B106" s="592"/>
      <c r="C106" s="593"/>
      <c r="D106" s="594"/>
      <c r="E106" s="593"/>
      <c r="F106" s="595"/>
      <c r="G106" s="596"/>
      <c r="H106" s="597"/>
      <c r="I106" s="597"/>
      <c r="J106" s="597"/>
      <c r="K106" s="598"/>
      <c r="L106" s="596"/>
      <c r="M106" s="597"/>
      <c r="N106" s="597"/>
      <c r="O106" s="597"/>
      <c r="P106" s="598"/>
      <c r="Q106" s="599"/>
      <c r="R106" s="600"/>
      <c r="S106" s="234"/>
      <c r="T106" s="234"/>
      <c r="U106" s="566"/>
      <c r="V106" s="566"/>
      <c r="W106" s="566"/>
      <c r="X106" s="566"/>
      <c r="Y106" s="566"/>
      <c r="Z106" s="566"/>
      <c r="AA106" s="566"/>
      <c r="AB106" s="566"/>
      <c r="AC106" s="566"/>
      <c r="AD106" s="566"/>
    </row>
    <row r="107" spans="2:30" hidden="1" outlineLevel="1" x14ac:dyDescent="0.45">
      <c r="B107" s="601"/>
      <c r="C107" s="602"/>
      <c r="D107" s="603"/>
      <c r="E107" s="602"/>
      <c r="F107" s="604"/>
      <c r="G107" s="605"/>
      <c r="H107" s="606"/>
      <c r="I107" s="606"/>
      <c r="J107" s="606"/>
      <c r="K107" s="607"/>
      <c r="L107" s="605"/>
      <c r="M107" s="606"/>
      <c r="N107" s="606"/>
      <c r="O107" s="606"/>
      <c r="P107" s="607"/>
      <c r="Q107" s="608"/>
      <c r="R107" s="609"/>
      <c r="S107" s="234"/>
      <c r="T107" s="234"/>
      <c r="U107" s="566"/>
      <c r="V107" s="566"/>
      <c r="W107" s="566"/>
      <c r="X107" s="566"/>
      <c r="Y107" s="566"/>
      <c r="Z107" s="566"/>
      <c r="AA107" s="566"/>
      <c r="AB107" s="566"/>
      <c r="AC107" s="566"/>
      <c r="AD107" s="566"/>
    </row>
    <row r="108" spans="2:30" hidden="1" outlineLevel="1" x14ac:dyDescent="0.45">
      <c r="B108" s="592"/>
      <c r="C108" s="593"/>
      <c r="D108" s="594"/>
      <c r="E108" s="593"/>
      <c r="F108" s="595"/>
      <c r="G108" s="596"/>
      <c r="H108" s="597"/>
      <c r="I108" s="597"/>
      <c r="J108" s="597"/>
      <c r="K108" s="598"/>
      <c r="L108" s="596"/>
      <c r="M108" s="597"/>
      <c r="N108" s="597"/>
      <c r="O108" s="597"/>
      <c r="P108" s="598"/>
      <c r="Q108" s="599"/>
      <c r="R108" s="600"/>
      <c r="S108" s="234"/>
      <c r="T108" s="234"/>
      <c r="U108" s="566"/>
      <c r="V108" s="566"/>
      <c r="W108" s="566"/>
      <c r="X108" s="566"/>
      <c r="Y108" s="566"/>
      <c r="Z108" s="566"/>
      <c r="AA108" s="566"/>
      <c r="AB108" s="566"/>
      <c r="AC108" s="566"/>
      <c r="AD108" s="566"/>
    </row>
    <row r="109" spans="2:30" hidden="1" outlineLevel="1" x14ac:dyDescent="0.45">
      <c r="B109" s="601"/>
      <c r="C109" s="602"/>
      <c r="D109" s="603"/>
      <c r="E109" s="602"/>
      <c r="F109" s="604"/>
      <c r="G109" s="605"/>
      <c r="H109" s="606"/>
      <c r="I109" s="606"/>
      <c r="J109" s="606"/>
      <c r="K109" s="607"/>
      <c r="L109" s="605"/>
      <c r="M109" s="606"/>
      <c r="N109" s="606"/>
      <c r="O109" s="606"/>
      <c r="P109" s="607"/>
      <c r="Q109" s="608"/>
      <c r="R109" s="609"/>
      <c r="S109" s="234"/>
      <c r="T109" s="234"/>
      <c r="U109" s="566"/>
      <c r="V109" s="566"/>
      <c r="W109" s="566"/>
      <c r="X109" s="566"/>
      <c r="Y109" s="566"/>
      <c r="Z109" s="566"/>
      <c r="AA109" s="566"/>
      <c r="AB109" s="566"/>
      <c r="AC109" s="566"/>
      <c r="AD109" s="566"/>
    </row>
    <row r="110" spans="2:30" hidden="1" outlineLevel="1" x14ac:dyDescent="0.45">
      <c r="B110" s="592"/>
      <c r="C110" s="593"/>
      <c r="D110" s="594"/>
      <c r="E110" s="593"/>
      <c r="F110" s="595"/>
      <c r="G110" s="596"/>
      <c r="H110" s="597"/>
      <c r="I110" s="597"/>
      <c r="J110" s="597"/>
      <c r="K110" s="598"/>
      <c r="L110" s="596"/>
      <c r="M110" s="597"/>
      <c r="N110" s="597"/>
      <c r="O110" s="597"/>
      <c r="P110" s="598"/>
      <c r="Q110" s="599"/>
      <c r="R110" s="600"/>
      <c r="S110" s="234"/>
      <c r="T110" s="234"/>
      <c r="U110" s="566"/>
      <c r="V110" s="566"/>
      <c r="W110" s="566"/>
      <c r="X110" s="566"/>
      <c r="Y110" s="566"/>
      <c r="Z110" s="566"/>
      <c r="AA110" s="566"/>
      <c r="AB110" s="566"/>
      <c r="AC110" s="566"/>
      <c r="AD110" s="566"/>
    </row>
    <row r="111" spans="2:30" hidden="1" outlineLevel="1" x14ac:dyDescent="0.45">
      <c r="B111" s="601"/>
      <c r="C111" s="602"/>
      <c r="D111" s="603"/>
      <c r="E111" s="602"/>
      <c r="F111" s="604"/>
      <c r="G111" s="605"/>
      <c r="H111" s="606"/>
      <c r="I111" s="606"/>
      <c r="J111" s="606"/>
      <c r="K111" s="607"/>
      <c r="L111" s="605"/>
      <c r="M111" s="606"/>
      <c r="N111" s="606"/>
      <c r="O111" s="606"/>
      <c r="P111" s="607"/>
      <c r="Q111" s="608"/>
      <c r="R111" s="609"/>
      <c r="S111" s="234"/>
      <c r="T111" s="234"/>
      <c r="U111" s="566"/>
      <c r="V111" s="566"/>
      <c r="W111" s="566"/>
      <c r="X111" s="566"/>
      <c r="Y111" s="566"/>
      <c r="Z111" s="566"/>
      <c r="AA111" s="566"/>
      <c r="AB111" s="566"/>
      <c r="AC111" s="566"/>
      <c r="AD111" s="566"/>
    </row>
    <row r="112" spans="2:30" hidden="1" outlineLevel="1" x14ac:dyDescent="0.45">
      <c r="B112" s="592"/>
      <c r="C112" s="593"/>
      <c r="D112" s="594"/>
      <c r="E112" s="593"/>
      <c r="F112" s="595"/>
      <c r="G112" s="596"/>
      <c r="H112" s="597"/>
      <c r="I112" s="597"/>
      <c r="J112" s="597"/>
      <c r="K112" s="598"/>
      <c r="L112" s="596"/>
      <c r="M112" s="597"/>
      <c r="N112" s="597"/>
      <c r="O112" s="597"/>
      <c r="P112" s="598"/>
      <c r="Q112" s="599"/>
      <c r="R112" s="600"/>
      <c r="S112" s="234"/>
      <c r="T112" s="234"/>
      <c r="U112" s="566"/>
      <c r="V112" s="566"/>
      <c r="W112" s="566"/>
      <c r="X112" s="566"/>
      <c r="Y112" s="566"/>
      <c r="Z112" s="566"/>
      <c r="AA112" s="566"/>
      <c r="AB112" s="566"/>
      <c r="AC112" s="566"/>
      <c r="AD112" s="566"/>
    </row>
    <row r="113" spans="2:30" hidden="1" outlineLevel="1" x14ac:dyDescent="0.45">
      <c r="B113" s="601"/>
      <c r="C113" s="602"/>
      <c r="D113" s="603"/>
      <c r="E113" s="602"/>
      <c r="F113" s="604"/>
      <c r="G113" s="605"/>
      <c r="H113" s="606"/>
      <c r="I113" s="606"/>
      <c r="J113" s="606"/>
      <c r="K113" s="607"/>
      <c r="L113" s="605"/>
      <c r="M113" s="606"/>
      <c r="N113" s="606"/>
      <c r="O113" s="606"/>
      <c r="P113" s="607"/>
      <c r="Q113" s="608"/>
      <c r="R113" s="609"/>
      <c r="S113" s="234"/>
      <c r="T113" s="234"/>
      <c r="U113" s="566"/>
      <c r="V113" s="566"/>
      <c r="W113" s="566"/>
      <c r="X113" s="566"/>
      <c r="Y113" s="566"/>
      <c r="Z113" s="566"/>
      <c r="AA113" s="566"/>
      <c r="AB113" s="566"/>
      <c r="AC113" s="566"/>
      <c r="AD113" s="566"/>
    </row>
    <row r="114" spans="2:30" hidden="1" outlineLevel="1" x14ac:dyDescent="0.45">
      <c r="B114" s="592"/>
      <c r="C114" s="593"/>
      <c r="D114" s="594"/>
      <c r="E114" s="593"/>
      <c r="F114" s="595"/>
      <c r="G114" s="596"/>
      <c r="H114" s="597"/>
      <c r="I114" s="597"/>
      <c r="J114" s="597"/>
      <c r="K114" s="598"/>
      <c r="L114" s="596"/>
      <c r="M114" s="597"/>
      <c r="N114" s="597"/>
      <c r="O114" s="597"/>
      <c r="P114" s="598"/>
      <c r="Q114" s="599"/>
      <c r="R114" s="600"/>
      <c r="S114" s="234"/>
      <c r="T114" s="234"/>
      <c r="U114" s="566"/>
      <c r="V114" s="566"/>
      <c r="W114" s="566"/>
      <c r="X114" s="566"/>
      <c r="Y114" s="566"/>
      <c r="Z114" s="566"/>
      <c r="AA114" s="566"/>
      <c r="AB114" s="566"/>
      <c r="AC114" s="566"/>
      <c r="AD114" s="566"/>
    </row>
    <row r="115" spans="2:30" hidden="1" outlineLevel="1" x14ac:dyDescent="0.45">
      <c r="B115" s="601"/>
      <c r="C115" s="602"/>
      <c r="D115" s="603"/>
      <c r="E115" s="602"/>
      <c r="F115" s="604"/>
      <c r="G115" s="605"/>
      <c r="H115" s="606"/>
      <c r="I115" s="606"/>
      <c r="J115" s="606"/>
      <c r="K115" s="607"/>
      <c r="L115" s="605"/>
      <c r="M115" s="606"/>
      <c r="N115" s="606"/>
      <c r="O115" s="606"/>
      <c r="P115" s="607"/>
      <c r="Q115" s="608"/>
      <c r="R115" s="609"/>
      <c r="S115" s="234"/>
      <c r="T115" s="234"/>
      <c r="U115" s="566"/>
      <c r="V115" s="566"/>
      <c r="W115" s="566"/>
      <c r="X115" s="566"/>
      <c r="Y115" s="566"/>
      <c r="Z115" s="566"/>
      <c r="AA115" s="566"/>
      <c r="AB115" s="566"/>
      <c r="AC115" s="566"/>
      <c r="AD115" s="566"/>
    </row>
    <row r="116" spans="2:30" hidden="1" outlineLevel="1" x14ac:dyDescent="0.45">
      <c r="B116" s="592"/>
      <c r="C116" s="593"/>
      <c r="D116" s="594"/>
      <c r="E116" s="593"/>
      <c r="F116" s="595"/>
      <c r="G116" s="596"/>
      <c r="H116" s="597"/>
      <c r="I116" s="597"/>
      <c r="J116" s="597"/>
      <c r="K116" s="598"/>
      <c r="L116" s="596"/>
      <c r="M116" s="597"/>
      <c r="N116" s="597"/>
      <c r="O116" s="597"/>
      <c r="P116" s="598"/>
      <c r="Q116" s="599"/>
      <c r="R116" s="600"/>
      <c r="S116" s="234"/>
      <c r="T116" s="234"/>
      <c r="U116" s="566"/>
      <c r="V116" s="566"/>
      <c r="W116" s="566"/>
      <c r="X116" s="566"/>
      <c r="Y116" s="566"/>
      <c r="Z116" s="566"/>
      <c r="AA116" s="566"/>
      <c r="AB116" s="566"/>
      <c r="AC116" s="566"/>
      <c r="AD116" s="566"/>
    </row>
    <row r="117" spans="2:30" hidden="1" outlineLevel="1" x14ac:dyDescent="0.45">
      <c r="B117" s="601"/>
      <c r="C117" s="602"/>
      <c r="D117" s="603"/>
      <c r="E117" s="602"/>
      <c r="F117" s="604"/>
      <c r="G117" s="605"/>
      <c r="H117" s="606"/>
      <c r="I117" s="606"/>
      <c r="J117" s="606"/>
      <c r="K117" s="607"/>
      <c r="L117" s="605"/>
      <c r="M117" s="606"/>
      <c r="N117" s="606"/>
      <c r="O117" s="606"/>
      <c r="P117" s="607"/>
      <c r="Q117" s="608"/>
      <c r="R117" s="609"/>
      <c r="S117" s="234"/>
      <c r="T117" s="234"/>
      <c r="U117" s="566"/>
      <c r="V117" s="566"/>
      <c r="W117" s="566"/>
      <c r="X117" s="566"/>
      <c r="Y117" s="566"/>
      <c r="Z117" s="566"/>
      <c r="AA117" s="566"/>
      <c r="AB117" s="566"/>
      <c r="AC117" s="566"/>
      <c r="AD117" s="566"/>
    </row>
    <row r="118" spans="2:30" hidden="1" outlineLevel="1" x14ac:dyDescent="0.45">
      <c r="B118" s="592"/>
      <c r="C118" s="593"/>
      <c r="D118" s="594"/>
      <c r="E118" s="593"/>
      <c r="F118" s="595"/>
      <c r="G118" s="596"/>
      <c r="H118" s="597"/>
      <c r="I118" s="597"/>
      <c r="J118" s="597"/>
      <c r="K118" s="598"/>
      <c r="L118" s="596"/>
      <c r="M118" s="597"/>
      <c r="N118" s="597"/>
      <c r="O118" s="597"/>
      <c r="P118" s="598"/>
      <c r="Q118" s="599"/>
      <c r="R118" s="600"/>
      <c r="S118" s="234"/>
      <c r="T118" s="234"/>
      <c r="U118" s="566"/>
      <c r="V118" s="566"/>
      <c r="W118" s="566"/>
      <c r="X118" s="566"/>
      <c r="Y118" s="566"/>
      <c r="Z118" s="566"/>
      <c r="AA118" s="566"/>
      <c r="AB118" s="566"/>
      <c r="AC118" s="566"/>
      <c r="AD118" s="566"/>
    </row>
    <row r="119" spans="2:30" hidden="1" outlineLevel="1" x14ac:dyDescent="0.45">
      <c r="B119" s="601"/>
      <c r="C119" s="602"/>
      <c r="D119" s="603"/>
      <c r="E119" s="602"/>
      <c r="F119" s="604"/>
      <c r="G119" s="605"/>
      <c r="H119" s="606"/>
      <c r="I119" s="606"/>
      <c r="J119" s="606"/>
      <c r="K119" s="607"/>
      <c r="L119" s="605"/>
      <c r="M119" s="606"/>
      <c r="N119" s="606"/>
      <c r="O119" s="606"/>
      <c r="P119" s="607"/>
      <c r="Q119" s="608"/>
      <c r="R119" s="609"/>
      <c r="S119" s="234"/>
      <c r="T119" s="234"/>
      <c r="U119" s="566"/>
      <c r="V119" s="566"/>
      <c r="W119" s="566"/>
      <c r="X119" s="566"/>
      <c r="Y119" s="566"/>
      <c r="Z119" s="566"/>
      <c r="AA119" s="566"/>
      <c r="AB119" s="566"/>
      <c r="AC119" s="566"/>
      <c r="AD119" s="566"/>
    </row>
    <row r="120" spans="2:30" hidden="1" outlineLevel="1" x14ac:dyDescent="0.45">
      <c r="B120" s="592"/>
      <c r="C120" s="593"/>
      <c r="D120" s="594"/>
      <c r="E120" s="593"/>
      <c r="F120" s="595"/>
      <c r="G120" s="596"/>
      <c r="H120" s="597"/>
      <c r="I120" s="597"/>
      <c r="J120" s="597"/>
      <c r="K120" s="598"/>
      <c r="L120" s="596"/>
      <c r="M120" s="597"/>
      <c r="N120" s="597"/>
      <c r="O120" s="597"/>
      <c r="P120" s="598"/>
      <c r="Q120" s="599"/>
      <c r="R120" s="600"/>
      <c r="S120" s="234"/>
      <c r="T120" s="234"/>
      <c r="U120" s="566"/>
      <c r="V120" s="566"/>
      <c r="W120" s="566"/>
      <c r="X120" s="566"/>
      <c r="Y120" s="566"/>
      <c r="Z120" s="566"/>
      <c r="AA120" s="566"/>
      <c r="AB120" s="566"/>
      <c r="AC120" s="566"/>
      <c r="AD120" s="566"/>
    </row>
    <row r="121" spans="2:30" hidden="1" outlineLevel="1" x14ac:dyDescent="0.45">
      <c r="B121" s="601"/>
      <c r="C121" s="602"/>
      <c r="D121" s="603"/>
      <c r="E121" s="602"/>
      <c r="F121" s="604"/>
      <c r="G121" s="605"/>
      <c r="H121" s="606"/>
      <c r="I121" s="606"/>
      <c r="J121" s="606"/>
      <c r="K121" s="607"/>
      <c r="L121" s="605"/>
      <c r="M121" s="606"/>
      <c r="N121" s="606"/>
      <c r="O121" s="606"/>
      <c r="P121" s="607"/>
      <c r="Q121" s="608"/>
      <c r="R121" s="609"/>
      <c r="S121" s="234"/>
      <c r="T121" s="234"/>
      <c r="U121" s="566"/>
      <c r="V121" s="566"/>
      <c r="W121" s="566"/>
      <c r="X121" s="566"/>
      <c r="Y121" s="566"/>
      <c r="Z121" s="566"/>
      <c r="AA121" s="566"/>
      <c r="AB121" s="566"/>
      <c r="AC121" s="566"/>
      <c r="AD121" s="566"/>
    </row>
    <row r="122" spans="2:30" hidden="1" outlineLevel="1" x14ac:dyDescent="0.45">
      <c r="B122" s="592"/>
      <c r="C122" s="593"/>
      <c r="D122" s="594"/>
      <c r="E122" s="593"/>
      <c r="F122" s="595"/>
      <c r="G122" s="596"/>
      <c r="H122" s="597"/>
      <c r="I122" s="597"/>
      <c r="J122" s="597"/>
      <c r="K122" s="598"/>
      <c r="L122" s="596"/>
      <c r="M122" s="597"/>
      <c r="N122" s="597"/>
      <c r="O122" s="597"/>
      <c r="P122" s="598"/>
      <c r="Q122" s="599"/>
      <c r="R122" s="600"/>
      <c r="S122" s="234"/>
      <c r="T122" s="234"/>
      <c r="U122" s="566"/>
      <c r="V122" s="566"/>
      <c r="W122" s="566"/>
      <c r="X122" s="566"/>
      <c r="Y122" s="566"/>
      <c r="Z122" s="566"/>
      <c r="AA122" s="566"/>
      <c r="AB122" s="566"/>
      <c r="AC122" s="566"/>
      <c r="AD122" s="566"/>
    </row>
    <row r="123" spans="2:30" hidden="1" outlineLevel="1" x14ac:dyDescent="0.45">
      <c r="B123" s="601"/>
      <c r="C123" s="602"/>
      <c r="D123" s="603"/>
      <c r="E123" s="602"/>
      <c r="F123" s="604"/>
      <c r="G123" s="605"/>
      <c r="H123" s="606"/>
      <c r="I123" s="606"/>
      <c r="J123" s="606"/>
      <c r="K123" s="607"/>
      <c r="L123" s="605"/>
      <c r="M123" s="606"/>
      <c r="N123" s="606"/>
      <c r="O123" s="606"/>
      <c r="P123" s="607"/>
      <c r="Q123" s="608"/>
      <c r="R123" s="609"/>
      <c r="S123" s="234"/>
      <c r="T123" s="234"/>
      <c r="U123" s="566"/>
      <c r="V123" s="566"/>
      <c r="W123" s="566"/>
      <c r="X123" s="566"/>
      <c r="Y123" s="566"/>
      <c r="Z123" s="566"/>
      <c r="AA123" s="566"/>
      <c r="AB123" s="566"/>
      <c r="AC123" s="566"/>
      <c r="AD123" s="566"/>
    </row>
    <row r="124" spans="2:30" hidden="1" outlineLevel="1" x14ac:dyDescent="0.45">
      <c r="B124" s="592"/>
      <c r="C124" s="593"/>
      <c r="D124" s="594"/>
      <c r="E124" s="593"/>
      <c r="F124" s="595"/>
      <c r="G124" s="596"/>
      <c r="H124" s="597"/>
      <c r="I124" s="597"/>
      <c r="J124" s="597"/>
      <c r="K124" s="598"/>
      <c r="L124" s="596"/>
      <c r="M124" s="597"/>
      <c r="N124" s="597"/>
      <c r="O124" s="597"/>
      <c r="P124" s="598"/>
      <c r="Q124" s="599"/>
      <c r="R124" s="600"/>
      <c r="S124" s="234"/>
      <c r="T124" s="234"/>
      <c r="U124" s="566"/>
      <c r="V124" s="566"/>
      <c r="W124" s="566"/>
      <c r="X124" s="566"/>
      <c r="Y124" s="566"/>
      <c r="Z124" s="566"/>
      <c r="AA124" s="566"/>
      <c r="AB124" s="566"/>
      <c r="AC124" s="566"/>
      <c r="AD124" s="566"/>
    </row>
    <row r="125" spans="2:30" hidden="1" outlineLevel="1" x14ac:dyDescent="0.45">
      <c r="B125" s="601"/>
      <c r="C125" s="602"/>
      <c r="D125" s="603"/>
      <c r="E125" s="602"/>
      <c r="F125" s="604"/>
      <c r="G125" s="605"/>
      <c r="H125" s="606"/>
      <c r="I125" s="606"/>
      <c r="J125" s="606"/>
      <c r="K125" s="607"/>
      <c r="L125" s="605"/>
      <c r="M125" s="606"/>
      <c r="N125" s="606"/>
      <c r="O125" s="606"/>
      <c r="P125" s="607"/>
      <c r="Q125" s="608"/>
      <c r="R125" s="609"/>
      <c r="S125" s="234"/>
      <c r="T125" s="234"/>
      <c r="U125" s="566"/>
      <c r="V125" s="566"/>
      <c r="W125" s="566"/>
      <c r="X125" s="566"/>
      <c r="Y125" s="566"/>
      <c r="Z125" s="566"/>
      <c r="AA125" s="566"/>
      <c r="AB125" s="566"/>
      <c r="AC125" s="566"/>
      <c r="AD125" s="566"/>
    </row>
    <row r="126" spans="2:30" hidden="1" outlineLevel="1" x14ac:dyDescent="0.45">
      <c r="B126" s="592"/>
      <c r="C126" s="593"/>
      <c r="D126" s="594"/>
      <c r="E126" s="593"/>
      <c r="F126" s="595"/>
      <c r="G126" s="596"/>
      <c r="H126" s="597"/>
      <c r="I126" s="597"/>
      <c r="J126" s="597"/>
      <c r="K126" s="598"/>
      <c r="L126" s="596"/>
      <c r="M126" s="597"/>
      <c r="N126" s="597"/>
      <c r="O126" s="597"/>
      <c r="P126" s="598"/>
      <c r="Q126" s="599"/>
      <c r="R126" s="600"/>
      <c r="S126" s="234"/>
      <c r="T126" s="234"/>
      <c r="U126" s="566"/>
      <c r="V126" s="566"/>
      <c r="W126" s="566"/>
      <c r="X126" s="566"/>
      <c r="Y126" s="566"/>
      <c r="Z126" s="566"/>
      <c r="AA126" s="566"/>
      <c r="AB126" s="566"/>
      <c r="AC126" s="566"/>
      <c r="AD126" s="566"/>
    </row>
    <row r="127" spans="2:30" hidden="1" outlineLevel="1" x14ac:dyDescent="0.45">
      <c r="B127" s="601"/>
      <c r="C127" s="602"/>
      <c r="D127" s="603"/>
      <c r="E127" s="602"/>
      <c r="F127" s="604"/>
      <c r="G127" s="605"/>
      <c r="H127" s="606"/>
      <c r="I127" s="606"/>
      <c r="J127" s="606"/>
      <c r="K127" s="607"/>
      <c r="L127" s="605"/>
      <c r="M127" s="606"/>
      <c r="N127" s="606"/>
      <c r="O127" s="606"/>
      <c r="P127" s="607"/>
      <c r="Q127" s="608"/>
      <c r="R127" s="609"/>
      <c r="S127" s="234"/>
      <c r="T127" s="234"/>
      <c r="U127" s="566"/>
      <c r="V127" s="566"/>
      <c r="W127" s="566"/>
      <c r="X127" s="566"/>
      <c r="Y127" s="566"/>
      <c r="Z127" s="566"/>
      <c r="AA127" s="566"/>
      <c r="AB127" s="566"/>
      <c r="AC127" s="566"/>
      <c r="AD127" s="566"/>
    </row>
    <row r="128" spans="2:30" hidden="1" outlineLevel="1" x14ac:dyDescent="0.45">
      <c r="B128" s="592"/>
      <c r="C128" s="593"/>
      <c r="D128" s="594"/>
      <c r="E128" s="593"/>
      <c r="F128" s="595"/>
      <c r="G128" s="596"/>
      <c r="H128" s="597"/>
      <c r="I128" s="597"/>
      <c r="J128" s="597"/>
      <c r="K128" s="598"/>
      <c r="L128" s="596"/>
      <c r="M128" s="597"/>
      <c r="N128" s="597"/>
      <c r="O128" s="597"/>
      <c r="P128" s="598"/>
      <c r="Q128" s="599"/>
      <c r="R128" s="600"/>
      <c r="S128" s="234"/>
      <c r="T128" s="234"/>
      <c r="U128" s="566"/>
      <c r="V128" s="566"/>
      <c r="W128" s="566"/>
      <c r="X128" s="566"/>
      <c r="Y128" s="566"/>
      <c r="Z128" s="566"/>
      <c r="AA128" s="566"/>
      <c r="AB128" s="566"/>
      <c r="AC128" s="566"/>
      <c r="AD128" s="566"/>
    </row>
    <row r="129" spans="2:30" hidden="1" outlineLevel="1" x14ac:dyDescent="0.45">
      <c r="B129" s="601"/>
      <c r="C129" s="602"/>
      <c r="D129" s="603"/>
      <c r="E129" s="602"/>
      <c r="F129" s="604"/>
      <c r="G129" s="605"/>
      <c r="H129" s="606"/>
      <c r="I129" s="606"/>
      <c r="J129" s="606"/>
      <c r="K129" s="607"/>
      <c r="L129" s="605"/>
      <c r="M129" s="606"/>
      <c r="N129" s="606"/>
      <c r="O129" s="606"/>
      <c r="P129" s="607"/>
      <c r="Q129" s="608"/>
      <c r="R129" s="609"/>
      <c r="S129" s="234"/>
      <c r="T129" s="234"/>
      <c r="U129" s="566"/>
      <c r="V129" s="566"/>
      <c r="W129" s="566"/>
      <c r="X129" s="566"/>
      <c r="Y129" s="566"/>
      <c r="Z129" s="566"/>
      <c r="AA129" s="566"/>
      <c r="AB129" s="566"/>
      <c r="AC129" s="566"/>
      <c r="AD129" s="566"/>
    </row>
    <row r="130" spans="2:30" hidden="1" outlineLevel="1" x14ac:dyDescent="0.45">
      <c r="B130" s="592"/>
      <c r="C130" s="593"/>
      <c r="D130" s="594"/>
      <c r="E130" s="593"/>
      <c r="F130" s="595"/>
      <c r="G130" s="596"/>
      <c r="H130" s="597"/>
      <c r="I130" s="597"/>
      <c r="J130" s="597"/>
      <c r="K130" s="598"/>
      <c r="L130" s="596"/>
      <c r="M130" s="597"/>
      <c r="N130" s="597"/>
      <c r="O130" s="597"/>
      <c r="P130" s="598"/>
      <c r="Q130" s="599"/>
      <c r="R130" s="600"/>
      <c r="S130" s="234"/>
      <c r="T130" s="234"/>
      <c r="U130" s="566"/>
      <c r="V130" s="566"/>
      <c r="W130" s="566"/>
      <c r="X130" s="566"/>
      <c r="Y130" s="566"/>
      <c r="Z130" s="566"/>
      <c r="AA130" s="566"/>
      <c r="AB130" s="566"/>
      <c r="AC130" s="566"/>
      <c r="AD130" s="566"/>
    </row>
    <row r="131" spans="2:30" hidden="1" outlineLevel="1" x14ac:dyDescent="0.45">
      <c r="B131" s="601"/>
      <c r="C131" s="602"/>
      <c r="D131" s="603"/>
      <c r="E131" s="602"/>
      <c r="F131" s="604"/>
      <c r="G131" s="605"/>
      <c r="H131" s="606"/>
      <c r="I131" s="606"/>
      <c r="J131" s="606"/>
      <c r="K131" s="607"/>
      <c r="L131" s="605"/>
      <c r="M131" s="606"/>
      <c r="N131" s="606"/>
      <c r="O131" s="606"/>
      <c r="P131" s="607"/>
      <c r="Q131" s="608"/>
      <c r="R131" s="609"/>
      <c r="S131" s="234"/>
      <c r="T131" s="234"/>
      <c r="U131" s="566"/>
      <c r="V131" s="566"/>
      <c r="W131" s="566"/>
      <c r="X131" s="566"/>
      <c r="Y131" s="566"/>
      <c r="Z131" s="566"/>
      <c r="AA131" s="566"/>
      <c r="AB131" s="566"/>
      <c r="AC131" s="566"/>
      <c r="AD131" s="566"/>
    </row>
    <row r="132" spans="2:30" hidden="1" outlineLevel="1" x14ac:dyDescent="0.45">
      <c r="B132" s="592"/>
      <c r="C132" s="593"/>
      <c r="D132" s="594"/>
      <c r="E132" s="593"/>
      <c r="F132" s="595"/>
      <c r="G132" s="596"/>
      <c r="H132" s="597"/>
      <c r="I132" s="597"/>
      <c r="J132" s="597"/>
      <c r="K132" s="598"/>
      <c r="L132" s="596"/>
      <c r="M132" s="597"/>
      <c r="N132" s="597"/>
      <c r="O132" s="597"/>
      <c r="P132" s="598"/>
      <c r="Q132" s="599"/>
      <c r="R132" s="600"/>
      <c r="S132" s="234"/>
      <c r="T132" s="234"/>
      <c r="U132" s="566"/>
      <c r="V132" s="566"/>
      <c r="W132" s="566"/>
      <c r="X132" s="566"/>
      <c r="Y132" s="566"/>
      <c r="Z132" s="566"/>
      <c r="AA132" s="566"/>
      <c r="AB132" s="566"/>
      <c r="AC132" s="566"/>
      <c r="AD132" s="566"/>
    </row>
    <row r="133" spans="2:30" hidden="1" outlineLevel="1" x14ac:dyDescent="0.45">
      <c r="B133" s="601"/>
      <c r="C133" s="602"/>
      <c r="D133" s="603"/>
      <c r="E133" s="602"/>
      <c r="F133" s="604"/>
      <c r="G133" s="605"/>
      <c r="H133" s="606"/>
      <c r="I133" s="606"/>
      <c r="J133" s="606"/>
      <c r="K133" s="607"/>
      <c r="L133" s="605"/>
      <c r="M133" s="606"/>
      <c r="N133" s="606"/>
      <c r="O133" s="606"/>
      <c r="P133" s="607"/>
      <c r="Q133" s="608"/>
      <c r="R133" s="609"/>
      <c r="S133" s="234"/>
      <c r="T133" s="234"/>
      <c r="U133" s="566"/>
      <c r="V133" s="566"/>
      <c r="W133" s="566"/>
      <c r="X133" s="566"/>
      <c r="Y133" s="566"/>
      <c r="Z133" s="566"/>
      <c r="AA133" s="566"/>
      <c r="AB133" s="566"/>
      <c r="AC133" s="566"/>
      <c r="AD133" s="566"/>
    </row>
    <row r="134" spans="2:30" hidden="1" outlineLevel="1" x14ac:dyDescent="0.45">
      <c r="B134" s="592"/>
      <c r="C134" s="593"/>
      <c r="D134" s="594"/>
      <c r="E134" s="593"/>
      <c r="F134" s="595"/>
      <c r="G134" s="596"/>
      <c r="H134" s="597"/>
      <c r="I134" s="597"/>
      <c r="J134" s="597"/>
      <c r="K134" s="598"/>
      <c r="L134" s="596"/>
      <c r="M134" s="597"/>
      <c r="N134" s="597"/>
      <c r="O134" s="597"/>
      <c r="P134" s="598"/>
      <c r="Q134" s="599"/>
      <c r="R134" s="600"/>
      <c r="S134" s="234"/>
      <c r="T134" s="234"/>
      <c r="U134" s="566"/>
      <c r="V134" s="566"/>
      <c r="W134" s="566"/>
      <c r="X134" s="566"/>
      <c r="Y134" s="566"/>
      <c r="Z134" s="566"/>
      <c r="AA134" s="566"/>
      <c r="AB134" s="566"/>
      <c r="AC134" s="566"/>
      <c r="AD134" s="566"/>
    </row>
    <row r="135" spans="2:30" hidden="1" outlineLevel="1" x14ac:dyDescent="0.45">
      <c r="B135" s="601"/>
      <c r="C135" s="602"/>
      <c r="D135" s="603"/>
      <c r="E135" s="602"/>
      <c r="F135" s="604"/>
      <c r="G135" s="605"/>
      <c r="H135" s="606"/>
      <c r="I135" s="606"/>
      <c r="J135" s="606"/>
      <c r="K135" s="607"/>
      <c r="L135" s="605"/>
      <c r="M135" s="606"/>
      <c r="N135" s="606"/>
      <c r="O135" s="606"/>
      <c r="P135" s="607"/>
      <c r="Q135" s="608"/>
      <c r="R135" s="609"/>
      <c r="S135" s="234"/>
      <c r="T135" s="234"/>
      <c r="U135" s="566"/>
      <c r="V135" s="566"/>
      <c r="W135" s="566"/>
      <c r="X135" s="566"/>
      <c r="Y135" s="566"/>
      <c r="Z135" s="566"/>
      <c r="AA135" s="566"/>
      <c r="AB135" s="566"/>
      <c r="AC135" s="566"/>
      <c r="AD135" s="566"/>
    </row>
    <row r="136" spans="2:30" hidden="1" outlineLevel="1" x14ac:dyDescent="0.45">
      <c r="B136" s="592"/>
      <c r="C136" s="593"/>
      <c r="D136" s="594"/>
      <c r="E136" s="593"/>
      <c r="F136" s="595"/>
      <c r="G136" s="596"/>
      <c r="H136" s="597"/>
      <c r="I136" s="597"/>
      <c r="J136" s="597"/>
      <c r="K136" s="598"/>
      <c r="L136" s="596"/>
      <c r="M136" s="597"/>
      <c r="N136" s="597"/>
      <c r="O136" s="597"/>
      <c r="P136" s="598"/>
      <c r="Q136" s="599"/>
      <c r="R136" s="600"/>
      <c r="S136" s="234"/>
      <c r="T136" s="234"/>
      <c r="U136" s="566"/>
      <c r="V136" s="566"/>
      <c r="W136" s="566"/>
      <c r="X136" s="566"/>
      <c r="Y136" s="566"/>
      <c r="Z136" s="566"/>
      <c r="AA136" s="566"/>
      <c r="AB136" s="566"/>
      <c r="AC136" s="566"/>
      <c r="AD136" s="566"/>
    </row>
    <row r="137" spans="2:30" hidden="1" outlineLevel="1" x14ac:dyDescent="0.45">
      <c r="B137" s="601"/>
      <c r="C137" s="602"/>
      <c r="D137" s="603"/>
      <c r="E137" s="602"/>
      <c r="F137" s="604"/>
      <c r="G137" s="605"/>
      <c r="H137" s="606"/>
      <c r="I137" s="606"/>
      <c r="J137" s="606"/>
      <c r="K137" s="607"/>
      <c r="L137" s="605"/>
      <c r="M137" s="606"/>
      <c r="N137" s="606"/>
      <c r="O137" s="606"/>
      <c r="P137" s="607"/>
      <c r="Q137" s="608"/>
      <c r="R137" s="609"/>
      <c r="S137" s="234"/>
      <c r="T137" s="234"/>
      <c r="U137" s="566"/>
      <c r="V137" s="566"/>
      <c r="W137" s="566"/>
      <c r="X137" s="566"/>
      <c r="Y137" s="566"/>
      <c r="Z137" s="566"/>
      <c r="AA137" s="566"/>
      <c r="AB137" s="566"/>
      <c r="AC137" s="566"/>
      <c r="AD137" s="566"/>
    </row>
    <row r="138" spans="2:30" hidden="1" outlineLevel="1" x14ac:dyDescent="0.45">
      <c r="B138" s="592"/>
      <c r="C138" s="593"/>
      <c r="D138" s="594"/>
      <c r="E138" s="593"/>
      <c r="F138" s="595"/>
      <c r="G138" s="596"/>
      <c r="H138" s="597"/>
      <c r="I138" s="597"/>
      <c r="J138" s="597"/>
      <c r="K138" s="598"/>
      <c r="L138" s="596"/>
      <c r="M138" s="597"/>
      <c r="N138" s="597"/>
      <c r="O138" s="597"/>
      <c r="P138" s="598"/>
      <c r="Q138" s="599"/>
      <c r="R138" s="600"/>
      <c r="S138" s="234"/>
      <c r="T138" s="234"/>
      <c r="U138" s="566"/>
      <c r="V138" s="566"/>
      <c r="W138" s="566"/>
      <c r="X138" s="566"/>
      <c r="Y138" s="566"/>
      <c r="Z138" s="566"/>
      <c r="AA138" s="566"/>
      <c r="AB138" s="566"/>
      <c r="AC138" s="566"/>
      <c r="AD138" s="566"/>
    </row>
    <row r="139" spans="2:30" hidden="1" outlineLevel="1" x14ac:dyDescent="0.45">
      <c r="B139" s="601"/>
      <c r="C139" s="602"/>
      <c r="D139" s="603"/>
      <c r="E139" s="602"/>
      <c r="F139" s="604"/>
      <c r="G139" s="605"/>
      <c r="H139" s="606"/>
      <c r="I139" s="606"/>
      <c r="J139" s="606"/>
      <c r="K139" s="607"/>
      <c r="L139" s="605"/>
      <c r="M139" s="606"/>
      <c r="N139" s="606"/>
      <c r="O139" s="606"/>
      <c r="P139" s="607"/>
      <c r="Q139" s="608"/>
      <c r="R139" s="609"/>
      <c r="S139" s="234"/>
      <c r="T139" s="234"/>
      <c r="U139" s="566"/>
      <c r="V139" s="566"/>
      <c r="W139" s="566"/>
      <c r="X139" s="566"/>
      <c r="Y139" s="566"/>
      <c r="Z139" s="566"/>
      <c r="AA139" s="566"/>
      <c r="AB139" s="566"/>
      <c r="AC139" s="566"/>
      <c r="AD139" s="566"/>
    </row>
    <row r="140" spans="2:30" hidden="1" outlineLevel="1" x14ac:dyDescent="0.45">
      <c r="B140" s="592"/>
      <c r="C140" s="593"/>
      <c r="D140" s="594"/>
      <c r="E140" s="593"/>
      <c r="F140" s="595"/>
      <c r="G140" s="596"/>
      <c r="H140" s="597"/>
      <c r="I140" s="597"/>
      <c r="J140" s="597"/>
      <c r="K140" s="598"/>
      <c r="L140" s="596"/>
      <c r="M140" s="597"/>
      <c r="N140" s="597"/>
      <c r="O140" s="597"/>
      <c r="P140" s="598"/>
      <c r="Q140" s="599"/>
      <c r="R140" s="600"/>
      <c r="S140" s="234"/>
      <c r="T140" s="234"/>
      <c r="U140" s="566"/>
      <c r="V140" s="566"/>
      <c r="W140" s="566"/>
      <c r="X140" s="566"/>
      <c r="Y140" s="566"/>
      <c r="Z140" s="566"/>
      <c r="AA140" s="566"/>
      <c r="AB140" s="566"/>
      <c r="AC140" s="566"/>
      <c r="AD140" s="566"/>
    </row>
    <row r="141" spans="2:30" hidden="1" outlineLevel="1" x14ac:dyDescent="0.45">
      <c r="B141" s="601"/>
      <c r="C141" s="602"/>
      <c r="D141" s="603"/>
      <c r="E141" s="602"/>
      <c r="F141" s="604"/>
      <c r="G141" s="605"/>
      <c r="H141" s="606"/>
      <c r="I141" s="606"/>
      <c r="J141" s="606"/>
      <c r="K141" s="607"/>
      <c r="L141" s="605"/>
      <c r="M141" s="606"/>
      <c r="N141" s="606"/>
      <c r="O141" s="606"/>
      <c r="P141" s="607"/>
      <c r="Q141" s="608"/>
      <c r="R141" s="609"/>
      <c r="S141" s="234"/>
      <c r="T141" s="234"/>
      <c r="U141" s="566"/>
      <c r="V141" s="566"/>
      <c r="W141" s="566"/>
      <c r="X141" s="566"/>
      <c r="Y141" s="566"/>
      <c r="Z141" s="566"/>
      <c r="AA141" s="566"/>
      <c r="AB141" s="566"/>
      <c r="AC141" s="566"/>
      <c r="AD141" s="566"/>
    </row>
    <row r="142" spans="2:30" hidden="1" outlineLevel="1" x14ac:dyDescent="0.45">
      <c r="B142" s="592"/>
      <c r="C142" s="593"/>
      <c r="D142" s="594"/>
      <c r="E142" s="593"/>
      <c r="F142" s="595"/>
      <c r="G142" s="596"/>
      <c r="H142" s="597"/>
      <c r="I142" s="597"/>
      <c r="J142" s="597"/>
      <c r="K142" s="598"/>
      <c r="L142" s="596"/>
      <c r="M142" s="597"/>
      <c r="N142" s="597"/>
      <c r="O142" s="597"/>
      <c r="P142" s="598"/>
      <c r="Q142" s="599"/>
      <c r="R142" s="600"/>
      <c r="S142" s="234"/>
      <c r="T142" s="234"/>
      <c r="U142" s="566"/>
      <c r="V142" s="566"/>
      <c r="W142" s="566"/>
      <c r="X142" s="566"/>
      <c r="Y142" s="566"/>
      <c r="Z142" s="566"/>
      <c r="AA142" s="566"/>
      <c r="AB142" s="566"/>
      <c r="AC142" s="566"/>
      <c r="AD142" s="566"/>
    </row>
    <row r="143" spans="2:30" hidden="1" outlineLevel="1" x14ac:dyDescent="0.45">
      <c r="B143" s="601"/>
      <c r="C143" s="602"/>
      <c r="D143" s="603"/>
      <c r="E143" s="602"/>
      <c r="F143" s="604"/>
      <c r="G143" s="605"/>
      <c r="H143" s="606"/>
      <c r="I143" s="606"/>
      <c r="J143" s="606"/>
      <c r="K143" s="607"/>
      <c r="L143" s="605"/>
      <c r="M143" s="606"/>
      <c r="N143" s="606"/>
      <c r="O143" s="606"/>
      <c r="P143" s="607"/>
      <c r="Q143" s="608"/>
      <c r="R143" s="609"/>
      <c r="S143" s="234"/>
      <c r="T143" s="234"/>
      <c r="U143" s="566"/>
      <c r="V143" s="566"/>
      <c r="W143" s="566"/>
      <c r="X143" s="566"/>
      <c r="Y143" s="566"/>
      <c r="Z143" s="566"/>
      <c r="AA143" s="566"/>
      <c r="AB143" s="566"/>
      <c r="AC143" s="566"/>
      <c r="AD143" s="566"/>
    </row>
    <row r="144" spans="2:30" hidden="1" outlineLevel="1" x14ac:dyDescent="0.45">
      <c r="B144" s="592"/>
      <c r="C144" s="593"/>
      <c r="D144" s="594"/>
      <c r="E144" s="593"/>
      <c r="F144" s="595"/>
      <c r="G144" s="596"/>
      <c r="H144" s="597"/>
      <c r="I144" s="597"/>
      <c r="J144" s="597"/>
      <c r="K144" s="598"/>
      <c r="L144" s="596"/>
      <c r="M144" s="597"/>
      <c r="N144" s="597"/>
      <c r="O144" s="597"/>
      <c r="P144" s="598"/>
      <c r="Q144" s="599"/>
      <c r="R144" s="600"/>
      <c r="S144" s="234"/>
      <c r="T144" s="234"/>
      <c r="U144" s="566"/>
      <c r="V144" s="566"/>
      <c r="W144" s="566"/>
      <c r="X144" s="566"/>
      <c r="Y144" s="566"/>
      <c r="Z144" s="566"/>
      <c r="AA144" s="566"/>
      <c r="AB144" s="566"/>
      <c r="AC144" s="566"/>
      <c r="AD144" s="566"/>
    </row>
    <row r="145" spans="2:30" hidden="1" outlineLevel="1" x14ac:dyDescent="0.45">
      <c r="B145" s="601"/>
      <c r="C145" s="602"/>
      <c r="D145" s="603"/>
      <c r="E145" s="602"/>
      <c r="F145" s="604"/>
      <c r="G145" s="605"/>
      <c r="H145" s="606"/>
      <c r="I145" s="606"/>
      <c r="J145" s="606"/>
      <c r="K145" s="607"/>
      <c r="L145" s="605"/>
      <c r="M145" s="606"/>
      <c r="N145" s="606"/>
      <c r="O145" s="606"/>
      <c r="P145" s="607"/>
      <c r="Q145" s="608"/>
      <c r="R145" s="609"/>
      <c r="S145" s="234"/>
      <c r="T145" s="234"/>
      <c r="U145" s="566"/>
      <c r="V145" s="566"/>
      <c r="W145" s="566"/>
      <c r="X145" s="566"/>
      <c r="Y145" s="566"/>
      <c r="Z145" s="566"/>
      <c r="AA145" s="566"/>
      <c r="AB145" s="566"/>
      <c r="AC145" s="566"/>
      <c r="AD145" s="566"/>
    </row>
    <row r="146" spans="2:30" hidden="1" outlineLevel="1" x14ac:dyDescent="0.45">
      <c r="B146" s="592"/>
      <c r="C146" s="593"/>
      <c r="D146" s="594"/>
      <c r="E146" s="593"/>
      <c r="F146" s="595"/>
      <c r="G146" s="596"/>
      <c r="H146" s="597"/>
      <c r="I146" s="597"/>
      <c r="J146" s="597"/>
      <c r="K146" s="598"/>
      <c r="L146" s="596"/>
      <c r="M146" s="597"/>
      <c r="N146" s="597"/>
      <c r="O146" s="597"/>
      <c r="P146" s="598"/>
      <c r="Q146" s="599"/>
      <c r="R146" s="600"/>
      <c r="S146" s="234"/>
      <c r="T146" s="234"/>
      <c r="U146" s="566"/>
      <c r="V146" s="566"/>
      <c r="W146" s="566"/>
      <c r="X146" s="566"/>
      <c r="Y146" s="566"/>
      <c r="Z146" s="566"/>
      <c r="AA146" s="566"/>
      <c r="AB146" s="566"/>
      <c r="AC146" s="566"/>
      <c r="AD146" s="566"/>
    </row>
    <row r="147" spans="2:30" hidden="1" outlineLevel="1" x14ac:dyDescent="0.45">
      <c r="B147" s="601"/>
      <c r="C147" s="602"/>
      <c r="D147" s="603"/>
      <c r="E147" s="602"/>
      <c r="F147" s="604"/>
      <c r="G147" s="605"/>
      <c r="H147" s="606"/>
      <c r="I147" s="606"/>
      <c r="J147" s="606"/>
      <c r="K147" s="607"/>
      <c r="L147" s="605"/>
      <c r="M147" s="606"/>
      <c r="N147" s="606"/>
      <c r="O147" s="606"/>
      <c r="P147" s="607"/>
      <c r="Q147" s="608"/>
      <c r="R147" s="609"/>
      <c r="S147" s="234"/>
      <c r="T147" s="234"/>
      <c r="U147" s="566"/>
      <c r="V147" s="566"/>
      <c r="W147" s="566"/>
      <c r="X147" s="566"/>
      <c r="Y147" s="566"/>
      <c r="Z147" s="566"/>
      <c r="AA147" s="566"/>
      <c r="AB147" s="566"/>
      <c r="AC147" s="566"/>
      <c r="AD147" s="566"/>
    </row>
    <row r="148" spans="2:30" hidden="1" outlineLevel="1" x14ac:dyDescent="0.45">
      <c r="B148" s="592"/>
      <c r="C148" s="593"/>
      <c r="D148" s="594"/>
      <c r="E148" s="593"/>
      <c r="F148" s="595"/>
      <c r="G148" s="596"/>
      <c r="H148" s="597"/>
      <c r="I148" s="597"/>
      <c r="J148" s="597"/>
      <c r="K148" s="598"/>
      <c r="L148" s="596"/>
      <c r="M148" s="597"/>
      <c r="N148" s="597"/>
      <c r="O148" s="597"/>
      <c r="P148" s="598"/>
      <c r="Q148" s="599"/>
      <c r="R148" s="600"/>
      <c r="S148" s="234"/>
      <c r="T148" s="234"/>
      <c r="U148" s="566"/>
      <c r="V148" s="566"/>
      <c r="W148" s="566"/>
      <c r="X148" s="566"/>
      <c r="Y148" s="566"/>
      <c r="Z148" s="566"/>
      <c r="AA148" s="566"/>
      <c r="AB148" s="566"/>
      <c r="AC148" s="566"/>
      <c r="AD148" s="566"/>
    </row>
    <row r="149" spans="2:30" hidden="1" outlineLevel="1" x14ac:dyDescent="0.45">
      <c r="B149" s="601"/>
      <c r="C149" s="602"/>
      <c r="D149" s="603"/>
      <c r="E149" s="602"/>
      <c r="F149" s="604"/>
      <c r="G149" s="605"/>
      <c r="H149" s="606"/>
      <c r="I149" s="606"/>
      <c r="J149" s="606"/>
      <c r="K149" s="607"/>
      <c r="L149" s="605"/>
      <c r="M149" s="606"/>
      <c r="N149" s="606"/>
      <c r="O149" s="606"/>
      <c r="P149" s="607"/>
      <c r="Q149" s="608"/>
      <c r="R149" s="609"/>
      <c r="S149" s="234"/>
      <c r="T149" s="234"/>
      <c r="U149" s="566"/>
      <c r="V149" s="566"/>
      <c r="W149" s="566"/>
      <c r="X149" s="566"/>
      <c r="Y149" s="566"/>
      <c r="Z149" s="566"/>
      <c r="AA149" s="566"/>
      <c r="AB149" s="566"/>
      <c r="AC149" s="566"/>
      <c r="AD149" s="566"/>
    </row>
    <row r="150" spans="2:30" hidden="1" outlineLevel="1" x14ac:dyDescent="0.45">
      <c r="B150" s="592"/>
      <c r="C150" s="593"/>
      <c r="D150" s="594"/>
      <c r="E150" s="593"/>
      <c r="F150" s="595"/>
      <c r="G150" s="596"/>
      <c r="H150" s="597"/>
      <c r="I150" s="597"/>
      <c r="J150" s="597"/>
      <c r="K150" s="598"/>
      <c r="L150" s="596"/>
      <c r="M150" s="597"/>
      <c r="N150" s="597"/>
      <c r="O150" s="597"/>
      <c r="P150" s="598"/>
      <c r="Q150" s="599"/>
      <c r="R150" s="600"/>
      <c r="S150" s="234"/>
      <c r="T150" s="234"/>
      <c r="U150" s="566"/>
      <c r="V150" s="566"/>
      <c r="W150" s="566"/>
      <c r="X150" s="566"/>
      <c r="Y150" s="566"/>
      <c r="Z150" s="566"/>
      <c r="AA150" s="566"/>
      <c r="AB150" s="566"/>
      <c r="AC150" s="566"/>
      <c r="AD150" s="566"/>
    </row>
    <row r="151" spans="2:30" hidden="1" outlineLevel="1" x14ac:dyDescent="0.45">
      <c r="B151" s="601"/>
      <c r="C151" s="602"/>
      <c r="D151" s="603"/>
      <c r="E151" s="602"/>
      <c r="F151" s="604"/>
      <c r="G151" s="605"/>
      <c r="H151" s="606"/>
      <c r="I151" s="606"/>
      <c r="J151" s="606"/>
      <c r="K151" s="607"/>
      <c r="L151" s="605"/>
      <c r="M151" s="606"/>
      <c r="N151" s="606"/>
      <c r="O151" s="606"/>
      <c r="P151" s="607"/>
      <c r="Q151" s="608"/>
      <c r="R151" s="609"/>
      <c r="S151" s="234"/>
      <c r="T151" s="234"/>
      <c r="U151" s="566"/>
      <c r="V151" s="566"/>
      <c r="W151" s="566"/>
      <c r="X151" s="566"/>
      <c r="Y151" s="566"/>
      <c r="Z151" s="566"/>
      <c r="AA151" s="566"/>
      <c r="AB151" s="566"/>
      <c r="AC151" s="566"/>
      <c r="AD151" s="566"/>
    </row>
    <row r="152" spans="2:30" hidden="1" outlineLevel="1" x14ac:dyDescent="0.45">
      <c r="B152" s="592"/>
      <c r="C152" s="593"/>
      <c r="D152" s="594"/>
      <c r="E152" s="593"/>
      <c r="F152" s="595"/>
      <c r="G152" s="596"/>
      <c r="H152" s="597"/>
      <c r="I152" s="597"/>
      <c r="J152" s="597"/>
      <c r="K152" s="598"/>
      <c r="L152" s="596"/>
      <c r="M152" s="597"/>
      <c r="N152" s="597"/>
      <c r="O152" s="597"/>
      <c r="P152" s="598"/>
      <c r="Q152" s="599"/>
      <c r="R152" s="600"/>
      <c r="S152" s="234"/>
      <c r="T152" s="234"/>
      <c r="U152" s="566"/>
      <c r="V152" s="566"/>
      <c r="W152" s="566"/>
      <c r="X152" s="566"/>
      <c r="Y152" s="566"/>
      <c r="Z152" s="566"/>
      <c r="AA152" s="566"/>
      <c r="AB152" s="566"/>
      <c r="AC152" s="566"/>
      <c r="AD152" s="566"/>
    </row>
    <row r="153" spans="2:30" hidden="1" outlineLevel="1" x14ac:dyDescent="0.45">
      <c r="B153" s="601"/>
      <c r="C153" s="602"/>
      <c r="D153" s="603"/>
      <c r="E153" s="602"/>
      <c r="F153" s="604"/>
      <c r="G153" s="605"/>
      <c r="H153" s="606"/>
      <c r="I153" s="606"/>
      <c r="J153" s="606"/>
      <c r="K153" s="607"/>
      <c r="L153" s="605"/>
      <c r="M153" s="606"/>
      <c r="N153" s="606"/>
      <c r="O153" s="606"/>
      <c r="P153" s="607"/>
      <c r="Q153" s="608"/>
      <c r="R153" s="609"/>
      <c r="S153" s="234"/>
      <c r="T153" s="234"/>
      <c r="U153" s="566"/>
      <c r="V153" s="566"/>
      <c r="W153" s="566"/>
      <c r="X153" s="566"/>
      <c r="Y153" s="566"/>
      <c r="Z153" s="566"/>
      <c r="AA153" s="566"/>
      <c r="AB153" s="566"/>
      <c r="AC153" s="566"/>
      <c r="AD153" s="566"/>
    </row>
    <row r="154" spans="2:30" hidden="1" outlineLevel="1" x14ac:dyDescent="0.45">
      <c r="B154" s="592"/>
      <c r="C154" s="593"/>
      <c r="D154" s="594"/>
      <c r="E154" s="593"/>
      <c r="F154" s="595"/>
      <c r="G154" s="596"/>
      <c r="H154" s="597"/>
      <c r="I154" s="597"/>
      <c r="J154" s="597"/>
      <c r="K154" s="598"/>
      <c r="L154" s="596"/>
      <c r="M154" s="597"/>
      <c r="N154" s="597"/>
      <c r="O154" s="597"/>
      <c r="P154" s="598"/>
      <c r="Q154" s="599"/>
      <c r="R154" s="600"/>
      <c r="S154" s="234"/>
      <c r="T154" s="234"/>
      <c r="U154" s="566"/>
      <c r="V154" s="566"/>
      <c r="W154" s="566"/>
      <c r="X154" s="566"/>
      <c r="Y154" s="566"/>
      <c r="Z154" s="566"/>
      <c r="AA154" s="566"/>
      <c r="AB154" s="566"/>
      <c r="AC154" s="566"/>
      <c r="AD154" s="566"/>
    </row>
    <row r="155" spans="2:30" hidden="1" outlineLevel="1" x14ac:dyDescent="0.45">
      <c r="B155" s="601"/>
      <c r="C155" s="602"/>
      <c r="D155" s="603"/>
      <c r="E155" s="602"/>
      <c r="F155" s="604"/>
      <c r="G155" s="605"/>
      <c r="H155" s="606"/>
      <c r="I155" s="606"/>
      <c r="J155" s="606"/>
      <c r="K155" s="607"/>
      <c r="L155" s="605"/>
      <c r="M155" s="606"/>
      <c r="N155" s="606"/>
      <c r="O155" s="606"/>
      <c r="P155" s="607"/>
      <c r="Q155" s="608"/>
      <c r="R155" s="609"/>
      <c r="S155" s="234"/>
      <c r="T155" s="234"/>
      <c r="U155" s="566"/>
      <c r="V155" s="566"/>
      <c r="W155" s="566"/>
      <c r="X155" s="566"/>
      <c r="Y155" s="566"/>
      <c r="Z155" s="566"/>
      <c r="AA155" s="566"/>
      <c r="AB155" s="566"/>
      <c r="AC155" s="566"/>
      <c r="AD155" s="566"/>
    </row>
    <row r="156" spans="2:30" hidden="1" outlineLevel="1" x14ac:dyDescent="0.45">
      <c r="B156" s="592"/>
      <c r="C156" s="593"/>
      <c r="D156" s="594"/>
      <c r="E156" s="593"/>
      <c r="F156" s="595"/>
      <c r="G156" s="596"/>
      <c r="H156" s="597"/>
      <c r="I156" s="597"/>
      <c r="J156" s="597"/>
      <c r="K156" s="598"/>
      <c r="L156" s="596"/>
      <c r="M156" s="597"/>
      <c r="N156" s="597"/>
      <c r="O156" s="597"/>
      <c r="P156" s="598"/>
      <c r="Q156" s="599"/>
      <c r="R156" s="600"/>
      <c r="S156" s="234"/>
      <c r="T156" s="234"/>
      <c r="U156" s="566"/>
      <c r="V156" s="566"/>
      <c r="W156" s="566"/>
      <c r="X156" s="566"/>
      <c r="Y156" s="566"/>
      <c r="Z156" s="566"/>
      <c r="AA156" s="566"/>
      <c r="AB156" s="566"/>
      <c r="AC156" s="566"/>
      <c r="AD156" s="566"/>
    </row>
    <row r="157" spans="2:30" hidden="1" outlineLevel="1" x14ac:dyDescent="0.45">
      <c r="B157" s="601"/>
      <c r="C157" s="602"/>
      <c r="D157" s="603"/>
      <c r="E157" s="602"/>
      <c r="F157" s="604"/>
      <c r="G157" s="605"/>
      <c r="H157" s="606"/>
      <c r="I157" s="606"/>
      <c r="J157" s="606"/>
      <c r="K157" s="607"/>
      <c r="L157" s="605"/>
      <c r="M157" s="606"/>
      <c r="N157" s="606"/>
      <c r="O157" s="606"/>
      <c r="P157" s="607"/>
      <c r="Q157" s="608"/>
      <c r="R157" s="609"/>
      <c r="S157" s="234"/>
      <c r="T157" s="234"/>
      <c r="U157" s="566"/>
      <c r="V157" s="566"/>
      <c r="W157" s="566"/>
      <c r="X157" s="566"/>
      <c r="Y157" s="566"/>
      <c r="Z157" s="566"/>
      <c r="AA157" s="566"/>
      <c r="AB157" s="566"/>
      <c r="AC157" s="566"/>
      <c r="AD157" s="566"/>
    </row>
    <row r="158" spans="2:30" hidden="1" outlineLevel="1" x14ac:dyDescent="0.45">
      <c r="B158" s="592"/>
      <c r="C158" s="593"/>
      <c r="D158" s="594"/>
      <c r="E158" s="593"/>
      <c r="F158" s="595"/>
      <c r="G158" s="596"/>
      <c r="H158" s="597"/>
      <c r="I158" s="597"/>
      <c r="J158" s="597"/>
      <c r="K158" s="598"/>
      <c r="L158" s="596"/>
      <c r="M158" s="597"/>
      <c r="N158" s="597"/>
      <c r="O158" s="597"/>
      <c r="P158" s="598"/>
      <c r="Q158" s="599"/>
      <c r="R158" s="600"/>
      <c r="S158" s="234"/>
      <c r="T158" s="234"/>
      <c r="U158" s="566"/>
      <c r="V158" s="566"/>
      <c r="W158" s="566"/>
      <c r="X158" s="566"/>
      <c r="Y158" s="566"/>
      <c r="Z158" s="566"/>
      <c r="AA158" s="566"/>
      <c r="AB158" s="566"/>
      <c r="AC158" s="566"/>
      <c r="AD158" s="566"/>
    </row>
    <row r="159" spans="2:30" hidden="1" outlineLevel="1" x14ac:dyDescent="0.45">
      <c r="B159" s="601"/>
      <c r="C159" s="602"/>
      <c r="D159" s="603"/>
      <c r="E159" s="602"/>
      <c r="F159" s="604"/>
      <c r="G159" s="605"/>
      <c r="H159" s="606"/>
      <c r="I159" s="606"/>
      <c r="J159" s="606"/>
      <c r="K159" s="607"/>
      <c r="L159" s="605"/>
      <c r="M159" s="606"/>
      <c r="N159" s="606"/>
      <c r="O159" s="606"/>
      <c r="P159" s="607"/>
      <c r="Q159" s="608"/>
      <c r="R159" s="609"/>
      <c r="S159" s="234"/>
      <c r="T159" s="234"/>
      <c r="U159" s="566"/>
      <c r="V159" s="566"/>
      <c r="W159" s="566"/>
      <c r="X159" s="566"/>
      <c r="Y159" s="566"/>
      <c r="Z159" s="566"/>
      <c r="AA159" s="566"/>
      <c r="AB159" s="566"/>
      <c r="AC159" s="566"/>
      <c r="AD159" s="566"/>
    </row>
    <row r="160" spans="2:30" hidden="1" outlineLevel="1" x14ac:dyDescent="0.45">
      <c r="B160" s="592"/>
      <c r="C160" s="593"/>
      <c r="D160" s="594"/>
      <c r="E160" s="593"/>
      <c r="F160" s="595"/>
      <c r="G160" s="596"/>
      <c r="H160" s="597"/>
      <c r="I160" s="597"/>
      <c r="J160" s="597"/>
      <c r="K160" s="598"/>
      <c r="L160" s="596"/>
      <c r="M160" s="597"/>
      <c r="N160" s="597"/>
      <c r="O160" s="597"/>
      <c r="P160" s="598"/>
      <c r="Q160" s="599"/>
      <c r="R160" s="600"/>
      <c r="S160" s="234"/>
      <c r="T160" s="234"/>
      <c r="U160" s="566"/>
      <c r="V160" s="566"/>
      <c r="W160" s="566"/>
      <c r="X160" s="566"/>
      <c r="Y160" s="566"/>
      <c r="Z160" s="566"/>
      <c r="AA160" s="566"/>
      <c r="AB160" s="566"/>
      <c r="AC160" s="566"/>
      <c r="AD160" s="566"/>
    </row>
    <row r="161" spans="2:30" hidden="1" outlineLevel="1" x14ac:dyDescent="0.45">
      <c r="B161" s="601"/>
      <c r="C161" s="602"/>
      <c r="D161" s="603"/>
      <c r="E161" s="602"/>
      <c r="F161" s="604"/>
      <c r="G161" s="605"/>
      <c r="H161" s="606"/>
      <c r="I161" s="606"/>
      <c r="J161" s="606"/>
      <c r="K161" s="607"/>
      <c r="L161" s="605"/>
      <c r="M161" s="606"/>
      <c r="N161" s="606"/>
      <c r="O161" s="606"/>
      <c r="P161" s="607"/>
      <c r="Q161" s="608"/>
      <c r="R161" s="609"/>
      <c r="S161" s="234"/>
      <c r="T161" s="234"/>
      <c r="U161" s="566"/>
      <c r="V161" s="566"/>
      <c r="W161" s="566"/>
      <c r="X161" s="566"/>
      <c r="Y161" s="566"/>
      <c r="Z161" s="566"/>
      <c r="AA161" s="566"/>
      <c r="AB161" s="566"/>
      <c r="AC161" s="566"/>
      <c r="AD161" s="566"/>
    </row>
    <row r="162" spans="2:30" hidden="1" outlineLevel="1" x14ac:dyDescent="0.45">
      <c r="B162" s="592"/>
      <c r="C162" s="593"/>
      <c r="D162" s="594"/>
      <c r="E162" s="593"/>
      <c r="F162" s="595"/>
      <c r="G162" s="596"/>
      <c r="H162" s="597"/>
      <c r="I162" s="597"/>
      <c r="J162" s="597"/>
      <c r="K162" s="598"/>
      <c r="L162" s="596"/>
      <c r="M162" s="597"/>
      <c r="N162" s="597"/>
      <c r="O162" s="597"/>
      <c r="P162" s="598"/>
      <c r="Q162" s="599"/>
      <c r="R162" s="600"/>
      <c r="S162" s="234"/>
      <c r="T162" s="234"/>
      <c r="U162" s="566"/>
      <c r="V162" s="566"/>
      <c r="W162" s="566"/>
      <c r="X162" s="566"/>
      <c r="Y162" s="566"/>
      <c r="Z162" s="566"/>
      <c r="AA162" s="566"/>
      <c r="AB162" s="566"/>
      <c r="AC162" s="566"/>
      <c r="AD162" s="566"/>
    </row>
    <row r="163" spans="2:30" hidden="1" outlineLevel="1" x14ac:dyDescent="0.45">
      <c r="B163" s="601"/>
      <c r="C163" s="602"/>
      <c r="D163" s="603"/>
      <c r="E163" s="602"/>
      <c r="F163" s="604"/>
      <c r="G163" s="605"/>
      <c r="H163" s="606"/>
      <c r="I163" s="606"/>
      <c r="J163" s="606"/>
      <c r="K163" s="607"/>
      <c r="L163" s="605"/>
      <c r="M163" s="606"/>
      <c r="N163" s="606"/>
      <c r="O163" s="606"/>
      <c r="P163" s="607"/>
      <c r="Q163" s="608"/>
      <c r="R163" s="609"/>
      <c r="S163" s="234"/>
      <c r="T163" s="234"/>
      <c r="U163" s="566"/>
      <c r="V163" s="566"/>
      <c r="W163" s="566"/>
      <c r="X163" s="566"/>
      <c r="Y163" s="566"/>
      <c r="Z163" s="566"/>
      <c r="AA163" s="566"/>
      <c r="AB163" s="566"/>
      <c r="AC163" s="566"/>
      <c r="AD163" s="566"/>
    </row>
    <row r="164" spans="2:30" hidden="1" outlineLevel="1" x14ac:dyDescent="0.45">
      <c r="B164" s="592"/>
      <c r="C164" s="593"/>
      <c r="D164" s="594"/>
      <c r="E164" s="593"/>
      <c r="F164" s="595"/>
      <c r="G164" s="596"/>
      <c r="H164" s="597"/>
      <c r="I164" s="597"/>
      <c r="J164" s="597"/>
      <c r="K164" s="598"/>
      <c r="L164" s="596"/>
      <c r="M164" s="597"/>
      <c r="N164" s="597"/>
      <c r="O164" s="597"/>
      <c r="P164" s="598"/>
      <c r="Q164" s="599"/>
      <c r="R164" s="600"/>
      <c r="S164" s="234"/>
      <c r="T164" s="234"/>
      <c r="U164" s="566"/>
      <c r="V164" s="566"/>
      <c r="W164" s="566"/>
      <c r="X164" s="566"/>
      <c r="Y164" s="566"/>
      <c r="Z164" s="566"/>
      <c r="AA164" s="566"/>
      <c r="AB164" s="566"/>
      <c r="AC164" s="566"/>
      <c r="AD164" s="566"/>
    </row>
    <row r="165" spans="2:30" hidden="1" outlineLevel="1" x14ac:dyDescent="0.45">
      <c r="B165" s="601"/>
      <c r="C165" s="602"/>
      <c r="D165" s="603"/>
      <c r="E165" s="602"/>
      <c r="F165" s="604"/>
      <c r="G165" s="605"/>
      <c r="H165" s="606"/>
      <c r="I165" s="606"/>
      <c r="J165" s="606"/>
      <c r="K165" s="607"/>
      <c r="L165" s="605"/>
      <c r="M165" s="606"/>
      <c r="N165" s="606"/>
      <c r="O165" s="606"/>
      <c r="P165" s="607"/>
      <c r="Q165" s="608"/>
      <c r="R165" s="609"/>
      <c r="S165" s="234"/>
      <c r="T165" s="234"/>
      <c r="U165" s="566"/>
      <c r="V165" s="566"/>
      <c r="W165" s="566"/>
      <c r="X165" s="566"/>
      <c r="Y165" s="566"/>
      <c r="Z165" s="566"/>
      <c r="AA165" s="566"/>
      <c r="AB165" s="566"/>
      <c r="AC165" s="566"/>
      <c r="AD165" s="566"/>
    </row>
    <row r="166" spans="2:30" hidden="1" outlineLevel="1" x14ac:dyDescent="0.45">
      <c r="B166" s="592"/>
      <c r="C166" s="593"/>
      <c r="D166" s="594"/>
      <c r="E166" s="593"/>
      <c r="F166" s="595"/>
      <c r="G166" s="596"/>
      <c r="H166" s="597"/>
      <c r="I166" s="597"/>
      <c r="J166" s="597"/>
      <c r="K166" s="598"/>
      <c r="L166" s="596"/>
      <c r="M166" s="597"/>
      <c r="N166" s="597"/>
      <c r="O166" s="597"/>
      <c r="P166" s="598"/>
      <c r="Q166" s="599"/>
      <c r="R166" s="600"/>
      <c r="S166" s="234"/>
      <c r="T166" s="234"/>
      <c r="U166" s="566"/>
      <c r="V166" s="566"/>
      <c r="W166" s="566"/>
      <c r="X166" s="566"/>
      <c r="Y166" s="566"/>
      <c r="Z166" s="566"/>
      <c r="AA166" s="566"/>
      <c r="AB166" s="566"/>
      <c r="AC166" s="566"/>
      <c r="AD166" s="566"/>
    </row>
    <row r="167" spans="2:30" hidden="1" outlineLevel="1" x14ac:dyDescent="0.45">
      <c r="B167" s="601"/>
      <c r="C167" s="602"/>
      <c r="D167" s="603"/>
      <c r="E167" s="602"/>
      <c r="F167" s="604"/>
      <c r="G167" s="605"/>
      <c r="H167" s="606"/>
      <c r="I167" s="606"/>
      <c r="J167" s="606"/>
      <c r="K167" s="607"/>
      <c r="L167" s="605"/>
      <c r="M167" s="606"/>
      <c r="N167" s="606"/>
      <c r="O167" s="606"/>
      <c r="P167" s="607"/>
      <c r="Q167" s="608"/>
      <c r="R167" s="609"/>
      <c r="S167" s="234"/>
      <c r="T167" s="234"/>
      <c r="U167" s="566"/>
      <c r="V167" s="566"/>
      <c r="W167" s="566"/>
      <c r="X167" s="566"/>
      <c r="Y167" s="566"/>
      <c r="Z167" s="566"/>
      <c r="AA167" s="566"/>
      <c r="AB167" s="566"/>
      <c r="AC167" s="566"/>
      <c r="AD167" s="566"/>
    </row>
    <row r="168" spans="2:30" hidden="1" outlineLevel="1" x14ac:dyDescent="0.45">
      <c r="B168" s="592"/>
      <c r="C168" s="593"/>
      <c r="D168" s="594"/>
      <c r="E168" s="593"/>
      <c r="F168" s="595"/>
      <c r="G168" s="596"/>
      <c r="H168" s="597"/>
      <c r="I168" s="597"/>
      <c r="J168" s="597"/>
      <c r="K168" s="598"/>
      <c r="L168" s="596"/>
      <c r="M168" s="597"/>
      <c r="N168" s="597"/>
      <c r="O168" s="597"/>
      <c r="P168" s="598"/>
      <c r="Q168" s="599"/>
      <c r="R168" s="600"/>
      <c r="S168" s="234"/>
      <c r="T168" s="234"/>
      <c r="U168" s="566"/>
      <c r="V168" s="566"/>
      <c r="W168" s="566"/>
      <c r="X168" s="566"/>
      <c r="Y168" s="566"/>
      <c r="Z168" s="566"/>
      <c r="AA168" s="566"/>
      <c r="AB168" s="566"/>
      <c r="AC168" s="566"/>
      <c r="AD168" s="566"/>
    </row>
    <row r="169" spans="2:30" hidden="1" outlineLevel="1" x14ac:dyDescent="0.45">
      <c r="B169" s="601"/>
      <c r="C169" s="602"/>
      <c r="D169" s="603"/>
      <c r="E169" s="602"/>
      <c r="F169" s="604"/>
      <c r="G169" s="605"/>
      <c r="H169" s="606"/>
      <c r="I169" s="606"/>
      <c r="J169" s="606"/>
      <c r="K169" s="607"/>
      <c r="L169" s="605"/>
      <c r="M169" s="606"/>
      <c r="N169" s="606"/>
      <c r="O169" s="606"/>
      <c r="P169" s="607"/>
      <c r="Q169" s="608"/>
      <c r="R169" s="609"/>
      <c r="S169" s="234"/>
      <c r="T169" s="234"/>
      <c r="U169" s="566"/>
      <c r="V169" s="566"/>
      <c r="W169" s="566"/>
      <c r="X169" s="566"/>
      <c r="Y169" s="566"/>
      <c r="Z169" s="566"/>
      <c r="AA169" s="566"/>
      <c r="AB169" s="566"/>
      <c r="AC169" s="566"/>
      <c r="AD169" s="566"/>
    </row>
    <row r="170" spans="2:30" hidden="1" outlineLevel="1" x14ac:dyDescent="0.45">
      <c r="B170" s="592"/>
      <c r="C170" s="593"/>
      <c r="D170" s="594"/>
      <c r="E170" s="593"/>
      <c r="F170" s="595"/>
      <c r="G170" s="596"/>
      <c r="H170" s="597"/>
      <c r="I170" s="597"/>
      <c r="J170" s="597"/>
      <c r="K170" s="598"/>
      <c r="L170" s="596"/>
      <c r="M170" s="597"/>
      <c r="N170" s="597"/>
      <c r="O170" s="597"/>
      <c r="P170" s="598"/>
      <c r="Q170" s="599"/>
      <c r="R170" s="600"/>
      <c r="S170" s="234"/>
      <c r="T170" s="234"/>
      <c r="U170" s="566"/>
      <c r="V170" s="566"/>
      <c r="W170" s="566"/>
      <c r="X170" s="566"/>
      <c r="Y170" s="566"/>
      <c r="Z170" s="566"/>
      <c r="AA170" s="566"/>
      <c r="AB170" s="566"/>
      <c r="AC170" s="566"/>
      <c r="AD170" s="566"/>
    </row>
    <row r="171" spans="2:30" hidden="1" outlineLevel="1" x14ac:dyDescent="0.45">
      <c r="B171" s="601"/>
      <c r="C171" s="602"/>
      <c r="D171" s="603"/>
      <c r="E171" s="602"/>
      <c r="F171" s="604"/>
      <c r="G171" s="605"/>
      <c r="H171" s="606"/>
      <c r="I171" s="606"/>
      <c r="J171" s="606"/>
      <c r="K171" s="607"/>
      <c r="L171" s="605"/>
      <c r="M171" s="606"/>
      <c r="N171" s="606"/>
      <c r="O171" s="606"/>
      <c r="P171" s="607"/>
      <c r="Q171" s="608"/>
      <c r="R171" s="609"/>
      <c r="S171" s="234"/>
      <c r="T171" s="234"/>
      <c r="U171" s="566"/>
      <c r="V171" s="566"/>
      <c r="W171" s="566"/>
      <c r="X171" s="566"/>
      <c r="Y171" s="566"/>
      <c r="Z171" s="566"/>
      <c r="AA171" s="566"/>
      <c r="AB171" s="566"/>
      <c r="AC171" s="566"/>
      <c r="AD171" s="566"/>
    </row>
    <row r="172" spans="2:30" hidden="1" outlineLevel="1" x14ac:dyDescent="0.45">
      <c r="B172" s="592"/>
      <c r="C172" s="593"/>
      <c r="D172" s="594"/>
      <c r="E172" s="593"/>
      <c r="F172" s="595"/>
      <c r="G172" s="596"/>
      <c r="H172" s="597"/>
      <c r="I172" s="597"/>
      <c r="J172" s="597"/>
      <c r="K172" s="598"/>
      <c r="L172" s="596"/>
      <c r="M172" s="597"/>
      <c r="N172" s="597"/>
      <c r="O172" s="597"/>
      <c r="P172" s="598"/>
      <c r="Q172" s="599"/>
      <c r="R172" s="600"/>
      <c r="S172" s="234"/>
      <c r="T172" s="234"/>
      <c r="U172" s="566"/>
      <c r="V172" s="566"/>
      <c r="W172" s="566"/>
      <c r="X172" s="566"/>
      <c r="Y172" s="566"/>
      <c r="Z172" s="566"/>
      <c r="AA172" s="566"/>
      <c r="AB172" s="566"/>
      <c r="AC172" s="566"/>
      <c r="AD172" s="566"/>
    </row>
    <row r="173" spans="2:30" hidden="1" outlineLevel="1" x14ac:dyDescent="0.45">
      <c r="B173" s="601"/>
      <c r="C173" s="602"/>
      <c r="D173" s="603"/>
      <c r="E173" s="602"/>
      <c r="F173" s="604"/>
      <c r="G173" s="605"/>
      <c r="H173" s="606"/>
      <c r="I173" s="606"/>
      <c r="J173" s="606"/>
      <c r="K173" s="607"/>
      <c r="L173" s="605"/>
      <c r="M173" s="606"/>
      <c r="N173" s="606"/>
      <c r="O173" s="606"/>
      <c r="P173" s="607"/>
      <c r="Q173" s="608"/>
      <c r="R173" s="609"/>
      <c r="S173" s="234"/>
      <c r="T173" s="234"/>
      <c r="U173" s="566"/>
      <c r="V173" s="566"/>
      <c r="W173" s="566"/>
      <c r="X173" s="566"/>
      <c r="Y173" s="566"/>
      <c r="Z173" s="566"/>
      <c r="AA173" s="566"/>
      <c r="AB173" s="566"/>
      <c r="AC173" s="566"/>
      <c r="AD173" s="566"/>
    </row>
    <row r="174" spans="2:30" hidden="1" outlineLevel="1" x14ac:dyDescent="0.45">
      <c r="B174" s="592"/>
      <c r="C174" s="593"/>
      <c r="D174" s="594"/>
      <c r="E174" s="593"/>
      <c r="F174" s="595"/>
      <c r="G174" s="596"/>
      <c r="H174" s="597"/>
      <c r="I174" s="597"/>
      <c r="J174" s="597"/>
      <c r="K174" s="598"/>
      <c r="L174" s="596"/>
      <c r="M174" s="597"/>
      <c r="N174" s="597"/>
      <c r="O174" s="597"/>
      <c r="P174" s="598"/>
      <c r="Q174" s="599"/>
      <c r="R174" s="600"/>
      <c r="S174" s="234"/>
      <c r="T174" s="234"/>
      <c r="U174" s="566"/>
      <c r="V174" s="566"/>
      <c r="W174" s="566"/>
      <c r="X174" s="566"/>
      <c r="Y174" s="566"/>
      <c r="Z174" s="566"/>
      <c r="AA174" s="566"/>
      <c r="AB174" s="566"/>
      <c r="AC174" s="566"/>
      <c r="AD174" s="566"/>
    </row>
    <row r="175" spans="2:30" hidden="1" outlineLevel="1" x14ac:dyDescent="0.45">
      <c r="B175" s="601"/>
      <c r="C175" s="602"/>
      <c r="D175" s="603"/>
      <c r="E175" s="602"/>
      <c r="F175" s="604"/>
      <c r="G175" s="605"/>
      <c r="H175" s="606"/>
      <c r="I175" s="606"/>
      <c r="J175" s="606"/>
      <c r="K175" s="607"/>
      <c r="L175" s="605"/>
      <c r="M175" s="606"/>
      <c r="N175" s="606"/>
      <c r="O175" s="606"/>
      <c r="P175" s="607"/>
      <c r="Q175" s="608"/>
      <c r="R175" s="609"/>
      <c r="S175" s="234"/>
      <c r="T175" s="234"/>
      <c r="U175" s="566"/>
      <c r="V175" s="566"/>
      <c r="W175" s="566"/>
      <c r="X175" s="566"/>
      <c r="Y175" s="566"/>
      <c r="Z175" s="566"/>
      <c r="AA175" s="566"/>
      <c r="AB175" s="566"/>
      <c r="AC175" s="566"/>
      <c r="AD175" s="566"/>
    </row>
    <row r="176" spans="2:30" hidden="1" outlineLevel="1" x14ac:dyDescent="0.45">
      <c r="B176" s="592"/>
      <c r="C176" s="593"/>
      <c r="D176" s="594"/>
      <c r="E176" s="593"/>
      <c r="F176" s="595"/>
      <c r="G176" s="596"/>
      <c r="H176" s="597"/>
      <c r="I176" s="597"/>
      <c r="J176" s="597"/>
      <c r="K176" s="598"/>
      <c r="L176" s="596"/>
      <c r="M176" s="597"/>
      <c r="N176" s="597"/>
      <c r="O176" s="597"/>
      <c r="P176" s="598"/>
      <c r="Q176" s="599"/>
      <c r="R176" s="600"/>
      <c r="S176" s="234"/>
      <c r="T176" s="234"/>
      <c r="U176" s="566"/>
      <c r="V176" s="566"/>
      <c r="W176" s="566"/>
      <c r="X176" s="566"/>
      <c r="Y176" s="566"/>
      <c r="Z176" s="566"/>
      <c r="AA176" s="566"/>
      <c r="AB176" s="566"/>
      <c r="AC176" s="566"/>
      <c r="AD176" s="566"/>
    </row>
    <row r="177" spans="2:30" hidden="1" outlineLevel="1" x14ac:dyDescent="0.45">
      <c r="B177" s="601"/>
      <c r="C177" s="602"/>
      <c r="D177" s="603"/>
      <c r="E177" s="602"/>
      <c r="F177" s="604"/>
      <c r="G177" s="605"/>
      <c r="H177" s="606"/>
      <c r="I177" s="606"/>
      <c r="J177" s="606"/>
      <c r="K177" s="607"/>
      <c r="L177" s="605"/>
      <c r="M177" s="606"/>
      <c r="N177" s="606"/>
      <c r="O177" s="606"/>
      <c r="P177" s="607"/>
      <c r="Q177" s="608"/>
      <c r="R177" s="609"/>
      <c r="S177" s="234"/>
      <c r="T177" s="234"/>
      <c r="U177" s="566"/>
      <c r="V177" s="566"/>
      <c r="W177" s="566"/>
      <c r="X177" s="566"/>
      <c r="Y177" s="566"/>
      <c r="Z177" s="566"/>
      <c r="AA177" s="566"/>
      <c r="AB177" s="566"/>
      <c r="AC177" s="566"/>
      <c r="AD177" s="566"/>
    </row>
    <row r="178" spans="2:30" hidden="1" outlineLevel="1" x14ac:dyDescent="0.45">
      <c r="B178" s="592"/>
      <c r="C178" s="593"/>
      <c r="D178" s="594"/>
      <c r="E178" s="593"/>
      <c r="F178" s="595"/>
      <c r="G178" s="596"/>
      <c r="H178" s="597"/>
      <c r="I178" s="597"/>
      <c r="J178" s="597"/>
      <c r="K178" s="598"/>
      <c r="L178" s="596"/>
      <c r="M178" s="597"/>
      <c r="N178" s="597"/>
      <c r="O178" s="597"/>
      <c r="P178" s="598"/>
      <c r="Q178" s="599"/>
      <c r="R178" s="600"/>
      <c r="S178" s="234"/>
      <c r="T178" s="234"/>
      <c r="U178" s="566"/>
      <c r="V178" s="566"/>
      <c r="W178" s="566"/>
      <c r="X178" s="566"/>
      <c r="Y178" s="566"/>
      <c r="Z178" s="566"/>
      <c r="AA178" s="566"/>
      <c r="AB178" s="566"/>
      <c r="AC178" s="566"/>
      <c r="AD178" s="566"/>
    </row>
    <row r="179" spans="2:30" hidden="1" outlineLevel="1" x14ac:dyDescent="0.45">
      <c r="B179" s="601"/>
      <c r="C179" s="602"/>
      <c r="D179" s="603"/>
      <c r="E179" s="602"/>
      <c r="F179" s="604"/>
      <c r="G179" s="605"/>
      <c r="H179" s="606"/>
      <c r="I179" s="606"/>
      <c r="J179" s="606"/>
      <c r="K179" s="607"/>
      <c r="L179" s="605"/>
      <c r="M179" s="606"/>
      <c r="N179" s="606"/>
      <c r="O179" s="606"/>
      <c r="P179" s="607"/>
      <c r="Q179" s="608"/>
      <c r="R179" s="609"/>
      <c r="S179" s="234"/>
      <c r="T179" s="234"/>
      <c r="U179" s="566"/>
      <c r="V179" s="566"/>
      <c r="W179" s="566"/>
      <c r="X179" s="566"/>
      <c r="Y179" s="566"/>
      <c r="Z179" s="566"/>
      <c r="AA179" s="566"/>
      <c r="AB179" s="566"/>
      <c r="AC179" s="566"/>
      <c r="AD179" s="566"/>
    </row>
    <row r="180" spans="2:30" hidden="1" outlineLevel="1" x14ac:dyDescent="0.45">
      <c r="B180" s="592"/>
      <c r="C180" s="593"/>
      <c r="D180" s="594"/>
      <c r="E180" s="593"/>
      <c r="F180" s="595"/>
      <c r="G180" s="596"/>
      <c r="H180" s="597"/>
      <c r="I180" s="597"/>
      <c r="J180" s="597"/>
      <c r="K180" s="598"/>
      <c r="L180" s="596"/>
      <c r="M180" s="597"/>
      <c r="N180" s="597"/>
      <c r="O180" s="597"/>
      <c r="P180" s="598"/>
      <c r="Q180" s="599"/>
      <c r="R180" s="600"/>
      <c r="S180" s="234"/>
      <c r="T180" s="234"/>
      <c r="U180" s="566"/>
      <c r="V180" s="566"/>
      <c r="W180" s="566"/>
      <c r="X180" s="566"/>
      <c r="Y180" s="566"/>
      <c r="Z180" s="566"/>
      <c r="AA180" s="566"/>
      <c r="AB180" s="566"/>
      <c r="AC180" s="566"/>
      <c r="AD180" s="566"/>
    </row>
    <row r="181" spans="2:30" hidden="1" outlineLevel="1" x14ac:dyDescent="0.45">
      <c r="B181" s="601"/>
      <c r="C181" s="602"/>
      <c r="D181" s="603"/>
      <c r="E181" s="602"/>
      <c r="F181" s="604"/>
      <c r="G181" s="605"/>
      <c r="H181" s="606"/>
      <c r="I181" s="606"/>
      <c r="J181" s="606"/>
      <c r="K181" s="607"/>
      <c r="L181" s="605"/>
      <c r="M181" s="606"/>
      <c r="N181" s="606"/>
      <c r="O181" s="606"/>
      <c r="P181" s="607"/>
      <c r="Q181" s="608"/>
      <c r="R181" s="609"/>
      <c r="S181" s="234"/>
      <c r="T181" s="234"/>
      <c r="U181" s="566"/>
      <c r="V181" s="566"/>
      <c r="W181" s="566"/>
      <c r="X181" s="566"/>
      <c r="Y181" s="566"/>
      <c r="Z181" s="566"/>
      <c r="AA181" s="566"/>
      <c r="AB181" s="566"/>
      <c r="AC181" s="566"/>
      <c r="AD181" s="566"/>
    </row>
    <row r="182" spans="2:30" hidden="1" outlineLevel="1" x14ac:dyDescent="0.45">
      <c r="B182" s="592"/>
      <c r="C182" s="593"/>
      <c r="D182" s="594"/>
      <c r="E182" s="593"/>
      <c r="F182" s="595"/>
      <c r="G182" s="596"/>
      <c r="H182" s="597"/>
      <c r="I182" s="597"/>
      <c r="J182" s="597"/>
      <c r="K182" s="598"/>
      <c r="L182" s="596"/>
      <c r="M182" s="597"/>
      <c r="N182" s="597"/>
      <c r="O182" s="597"/>
      <c r="P182" s="598"/>
      <c r="Q182" s="599"/>
      <c r="R182" s="600"/>
      <c r="S182" s="234"/>
      <c r="T182" s="234"/>
      <c r="U182" s="566"/>
      <c r="V182" s="566"/>
      <c r="W182" s="566"/>
      <c r="X182" s="566"/>
      <c r="Y182" s="566"/>
      <c r="Z182" s="566"/>
      <c r="AA182" s="566"/>
      <c r="AB182" s="566"/>
      <c r="AC182" s="566"/>
      <c r="AD182" s="566"/>
    </row>
    <row r="183" spans="2:30" hidden="1" outlineLevel="1" x14ac:dyDescent="0.45">
      <c r="B183" s="601"/>
      <c r="C183" s="602"/>
      <c r="D183" s="603"/>
      <c r="E183" s="602"/>
      <c r="F183" s="604"/>
      <c r="G183" s="605"/>
      <c r="H183" s="606"/>
      <c r="I183" s="606"/>
      <c r="J183" s="606"/>
      <c r="K183" s="607"/>
      <c r="L183" s="605"/>
      <c r="M183" s="606"/>
      <c r="N183" s="606"/>
      <c r="O183" s="606"/>
      <c r="P183" s="607"/>
      <c r="Q183" s="608"/>
      <c r="R183" s="609"/>
      <c r="S183" s="234"/>
      <c r="T183" s="234"/>
      <c r="U183" s="566"/>
      <c r="V183" s="566"/>
      <c r="W183" s="566"/>
      <c r="X183" s="566"/>
      <c r="Y183" s="566"/>
      <c r="Z183" s="566"/>
      <c r="AA183" s="566"/>
      <c r="AB183" s="566"/>
      <c r="AC183" s="566"/>
      <c r="AD183" s="566"/>
    </row>
    <row r="184" spans="2:30" hidden="1" outlineLevel="1" x14ac:dyDescent="0.45">
      <c r="B184" s="592"/>
      <c r="C184" s="593"/>
      <c r="D184" s="594"/>
      <c r="E184" s="593"/>
      <c r="F184" s="595"/>
      <c r="G184" s="596"/>
      <c r="H184" s="597"/>
      <c r="I184" s="597"/>
      <c r="J184" s="597"/>
      <c r="K184" s="598"/>
      <c r="L184" s="596"/>
      <c r="M184" s="597"/>
      <c r="N184" s="597"/>
      <c r="O184" s="597"/>
      <c r="P184" s="598"/>
      <c r="Q184" s="599"/>
      <c r="R184" s="600"/>
      <c r="S184" s="234"/>
      <c r="T184" s="234"/>
      <c r="U184" s="566"/>
      <c r="V184" s="566"/>
      <c r="W184" s="566"/>
      <c r="X184" s="566"/>
      <c r="Y184" s="566"/>
      <c r="Z184" s="566"/>
      <c r="AA184" s="566"/>
      <c r="AB184" s="566"/>
      <c r="AC184" s="566"/>
      <c r="AD184" s="566"/>
    </row>
    <row r="185" spans="2:30" hidden="1" outlineLevel="1" x14ac:dyDescent="0.45">
      <c r="B185" s="601"/>
      <c r="C185" s="602"/>
      <c r="D185" s="603"/>
      <c r="E185" s="602"/>
      <c r="F185" s="604"/>
      <c r="G185" s="605"/>
      <c r="H185" s="606"/>
      <c r="I185" s="606"/>
      <c r="J185" s="606"/>
      <c r="K185" s="607"/>
      <c r="L185" s="605"/>
      <c r="M185" s="606"/>
      <c r="N185" s="606"/>
      <c r="O185" s="606"/>
      <c r="P185" s="607"/>
      <c r="Q185" s="608"/>
      <c r="R185" s="609"/>
      <c r="S185" s="234"/>
      <c r="T185" s="234"/>
      <c r="U185" s="566"/>
      <c r="V185" s="566"/>
      <c r="W185" s="566"/>
      <c r="X185" s="566"/>
      <c r="Y185" s="566"/>
      <c r="Z185" s="566"/>
      <c r="AA185" s="566"/>
      <c r="AB185" s="566"/>
      <c r="AC185" s="566"/>
      <c r="AD185" s="566"/>
    </row>
    <row r="186" spans="2:30" hidden="1" outlineLevel="1" x14ac:dyDescent="0.45">
      <c r="B186" s="592"/>
      <c r="C186" s="593"/>
      <c r="D186" s="594"/>
      <c r="E186" s="593"/>
      <c r="F186" s="595"/>
      <c r="G186" s="596"/>
      <c r="H186" s="597"/>
      <c r="I186" s="597"/>
      <c r="J186" s="597"/>
      <c r="K186" s="598"/>
      <c r="L186" s="596"/>
      <c r="M186" s="597"/>
      <c r="N186" s="597"/>
      <c r="O186" s="597"/>
      <c r="P186" s="598"/>
      <c r="Q186" s="599"/>
      <c r="R186" s="600"/>
      <c r="S186" s="234"/>
      <c r="T186" s="234"/>
      <c r="U186" s="566"/>
      <c r="V186" s="566"/>
      <c r="W186" s="566"/>
      <c r="X186" s="566"/>
      <c r="Y186" s="566"/>
      <c r="Z186" s="566"/>
      <c r="AA186" s="566"/>
      <c r="AB186" s="566"/>
      <c r="AC186" s="566"/>
      <c r="AD186" s="566"/>
    </row>
    <row r="187" spans="2:30" hidden="1" outlineLevel="1" x14ac:dyDescent="0.45">
      <c r="B187" s="601"/>
      <c r="C187" s="602"/>
      <c r="D187" s="603"/>
      <c r="E187" s="602"/>
      <c r="F187" s="604"/>
      <c r="G187" s="605"/>
      <c r="H187" s="606"/>
      <c r="I187" s="606"/>
      <c r="J187" s="606"/>
      <c r="K187" s="607"/>
      <c r="L187" s="605"/>
      <c r="M187" s="606"/>
      <c r="N187" s="606"/>
      <c r="O187" s="606"/>
      <c r="P187" s="607"/>
      <c r="Q187" s="608"/>
      <c r="R187" s="609"/>
      <c r="S187" s="234"/>
      <c r="T187" s="234"/>
      <c r="U187" s="566"/>
      <c r="V187" s="566"/>
      <c r="W187" s="566"/>
      <c r="X187" s="566"/>
      <c r="Y187" s="566"/>
      <c r="Z187" s="566"/>
      <c r="AA187" s="566"/>
      <c r="AB187" s="566"/>
      <c r="AC187" s="566"/>
      <c r="AD187" s="566"/>
    </row>
    <row r="188" spans="2:30" hidden="1" outlineLevel="1" x14ac:dyDescent="0.45">
      <c r="B188" s="592"/>
      <c r="C188" s="593"/>
      <c r="D188" s="594"/>
      <c r="E188" s="593"/>
      <c r="F188" s="595"/>
      <c r="G188" s="596"/>
      <c r="H188" s="597"/>
      <c r="I188" s="597"/>
      <c r="J188" s="597"/>
      <c r="K188" s="598"/>
      <c r="L188" s="596"/>
      <c r="M188" s="597"/>
      <c r="N188" s="597"/>
      <c r="O188" s="597"/>
      <c r="P188" s="598"/>
      <c r="Q188" s="599"/>
      <c r="R188" s="600"/>
      <c r="S188" s="234"/>
      <c r="T188" s="234"/>
      <c r="U188" s="566"/>
      <c r="V188" s="566"/>
      <c r="W188" s="566"/>
      <c r="X188" s="566"/>
      <c r="Y188" s="566"/>
      <c r="Z188" s="566"/>
      <c r="AA188" s="566"/>
      <c r="AB188" s="566"/>
      <c r="AC188" s="566"/>
      <c r="AD188" s="566"/>
    </row>
    <row r="189" spans="2:30" hidden="1" outlineLevel="1" x14ac:dyDescent="0.45">
      <c r="B189" s="601"/>
      <c r="C189" s="602"/>
      <c r="D189" s="603"/>
      <c r="E189" s="602"/>
      <c r="F189" s="604"/>
      <c r="G189" s="605"/>
      <c r="H189" s="606"/>
      <c r="I189" s="606"/>
      <c r="J189" s="606"/>
      <c r="K189" s="607"/>
      <c r="L189" s="605"/>
      <c r="M189" s="606"/>
      <c r="N189" s="606"/>
      <c r="O189" s="606"/>
      <c r="P189" s="607"/>
      <c r="Q189" s="608"/>
      <c r="R189" s="609"/>
      <c r="S189" s="234"/>
      <c r="T189" s="234"/>
      <c r="U189" s="566"/>
      <c r="V189" s="566"/>
      <c r="W189" s="566"/>
      <c r="X189" s="566"/>
      <c r="Y189" s="566"/>
      <c r="Z189" s="566"/>
      <c r="AA189" s="566"/>
      <c r="AB189" s="566"/>
      <c r="AC189" s="566"/>
      <c r="AD189" s="566"/>
    </row>
    <row r="190" spans="2:30" hidden="1" outlineLevel="1" x14ac:dyDescent="0.45">
      <c r="B190" s="592"/>
      <c r="C190" s="593"/>
      <c r="D190" s="594"/>
      <c r="E190" s="593"/>
      <c r="F190" s="595"/>
      <c r="G190" s="596"/>
      <c r="H190" s="597"/>
      <c r="I190" s="597"/>
      <c r="J190" s="597"/>
      <c r="K190" s="598"/>
      <c r="L190" s="596"/>
      <c r="M190" s="597"/>
      <c r="N190" s="597"/>
      <c r="O190" s="597"/>
      <c r="P190" s="598"/>
      <c r="Q190" s="599"/>
      <c r="R190" s="600"/>
      <c r="S190" s="234"/>
      <c r="T190" s="234"/>
      <c r="U190" s="566"/>
      <c r="V190" s="566"/>
      <c r="W190" s="566"/>
      <c r="X190" s="566"/>
      <c r="Y190" s="566"/>
      <c r="Z190" s="566"/>
      <c r="AA190" s="566"/>
      <c r="AB190" s="566"/>
      <c r="AC190" s="566"/>
      <c r="AD190" s="566"/>
    </row>
    <row r="191" spans="2:30" hidden="1" outlineLevel="1" x14ac:dyDescent="0.45">
      <c r="B191" s="601"/>
      <c r="C191" s="602"/>
      <c r="D191" s="603"/>
      <c r="E191" s="602"/>
      <c r="F191" s="604"/>
      <c r="G191" s="605"/>
      <c r="H191" s="606"/>
      <c r="I191" s="606"/>
      <c r="J191" s="606"/>
      <c r="K191" s="607"/>
      <c r="L191" s="605"/>
      <c r="M191" s="606"/>
      <c r="N191" s="606"/>
      <c r="O191" s="606"/>
      <c r="P191" s="607"/>
      <c r="Q191" s="608"/>
      <c r="R191" s="609"/>
      <c r="S191" s="234"/>
      <c r="T191" s="234"/>
      <c r="U191" s="566"/>
      <c r="V191" s="566"/>
      <c r="W191" s="566"/>
      <c r="X191" s="566"/>
      <c r="Y191" s="566"/>
      <c r="Z191" s="566"/>
      <c r="AA191" s="566"/>
      <c r="AB191" s="566"/>
      <c r="AC191" s="566"/>
      <c r="AD191" s="566"/>
    </row>
    <row r="192" spans="2:30" hidden="1" outlineLevel="1" x14ac:dyDescent="0.45">
      <c r="B192" s="592"/>
      <c r="C192" s="593"/>
      <c r="D192" s="594"/>
      <c r="E192" s="593"/>
      <c r="F192" s="595"/>
      <c r="G192" s="596"/>
      <c r="H192" s="597"/>
      <c r="I192" s="597"/>
      <c r="J192" s="597"/>
      <c r="K192" s="598"/>
      <c r="L192" s="596"/>
      <c r="M192" s="597"/>
      <c r="N192" s="597"/>
      <c r="O192" s="597"/>
      <c r="P192" s="598"/>
      <c r="Q192" s="599"/>
      <c r="R192" s="600"/>
      <c r="S192" s="234"/>
      <c r="T192" s="234"/>
      <c r="U192" s="566"/>
      <c r="V192" s="566"/>
      <c r="W192" s="566"/>
      <c r="X192" s="566"/>
      <c r="Y192" s="566"/>
      <c r="Z192" s="566"/>
      <c r="AA192" s="566"/>
      <c r="AB192" s="566"/>
      <c r="AC192" s="566"/>
      <c r="AD192" s="566"/>
    </row>
    <row r="193" spans="2:30" hidden="1" outlineLevel="1" x14ac:dyDescent="0.45">
      <c r="B193" s="601"/>
      <c r="C193" s="602"/>
      <c r="D193" s="603"/>
      <c r="E193" s="602"/>
      <c r="F193" s="604"/>
      <c r="G193" s="605"/>
      <c r="H193" s="606"/>
      <c r="I193" s="606"/>
      <c r="J193" s="606"/>
      <c r="K193" s="607"/>
      <c r="L193" s="605"/>
      <c r="M193" s="606"/>
      <c r="N193" s="606"/>
      <c r="O193" s="606"/>
      <c r="P193" s="607"/>
      <c r="Q193" s="608"/>
      <c r="R193" s="609"/>
      <c r="S193" s="234"/>
      <c r="T193" s="234"/>
      <c r="U193" s="566"/>
      <c r="V193" s="566"/>
      <c r="W193" s="566"/>
      <c r="X193" s="566"/>
      <c r="Y193" s="566"/>
      <c r="Z193" s="566"/>
      <c r="AA193" s="566"/>
      <c r="AB193" s="566"/>
      <c r="AC193" s="566"/>
      <c r="AD193" s="566"/>
    </row>
    <row r="194" spans="2:30" hidden="1" outlineLevel="1" x14ac:dyDescent="0.45">
      <c r="B194" s="592"/>
      <c r="C194" s="593"/>
      <c r="D194" s="594"/>
      <c r="E194" s="593"/>
      <c r="F194" s="595"/>
      <c r="G194" s="596"/>
      <c r="H194" s="597"/>
      <c r="I194" s="597"/>
      <c r="J194" s="597"/>
      <c r="K194" s="598"/>
      <c r="L194" s="596"/>
      <c r="M194" s="597"/>
      <c r="N194" s="597"/>
      <c r="O194" s="597"/>
      <c r="P194" s="598"/>
      <c r="Q194" s="599"/>
      <c r="R194" s="600"/>
      <c r="S194" s="234"/>
      <c r="T194" s="234"/>
      <c r="U194" s="566"/>
      <c r="V194" s="566"/>
      <c r="W194" s="566"/>
      <c r="X194" s="566"/>
      <c r="Y194" s="566"/>
      <c r="Z194" s="566"/>
      <c r="AA194" s="566"/>
      <c r="AB194" s="566"/>
      <c r="AC194" s="566"/>
      <c r="AD194" s="566"/>
    </row>
    <row r="195" spans="2:30" hidden="1" outlineLevel="1" x14ac:dyDescent="0.45">
      <c r="B195" s="601"/>
      <c r="C195" s="602"/>
      <c r="D195" s="603"/>
      <c r="E195" s="602"/>
      <c r="F195" s="604"/>
      <c r="G195" s="605"/>
      <c r="H195" s="606"/>
      <c r="I195" s="606"/>
      <c r="J195" s="606"/>
      <c r="K195" s="607"/>
      <c r="L195" s="605"/>
      <c r="M195" s="606"/>
      <c r="N195" s="606"/>
      <c r="O195" s="606"/>
      <c r="P195" s="607"/>
      <c r="Q195" s="608"/>
      <c r="R195" s="609"/>
      <c r="S195" s="234"/>
      <c r="T195" s="234"/>
      <c r="U195" s="566"/>
      <c r="V195" s="566"/>
      <c r="W195" s="566"/>
      <c r="X195" s="566"/>
      <c r="Y195" s="566"/>
      <c r="Z195" s="566"/>
      <c r="AA195" s="566"/>
      <c r="AB195" s="566"/>
      <c r="AC195" s="566"/>
      <c r="AD195" s="566"/>
    </row>
    <row r="196" spans="2:30" hidden="1" outlineLevel="1" x14ac:dyDescent="0.45">
      <c r="B196" s="592"/>
      <c r="C196" s="593"/>
      <c r="D196" s="594"/>
      <c r="E196" s="593"/>
      <c r="F196" s="595"/>
      <c r="G196" s="596"/>
      <c r="H196" s="597"/>
      <c r="I196" s="597"/>
      <c r="J196" s="597"/>
      <c r="K196" s="598"/>
      <c r="L196" s="596"/>
      <c r="M196" s="597"/>
      <c r="N196" s="597"/>
      <c r="O196" s="597"/>
      <c r="P196" s="598"/>
      <c r="Q196" s="599"/>
      <c r="R196" s="600"/>
      <c r="S196" s="234"/>
      <c r="T196" s="234"/>
      <c r="U196" s="566"/>
      <c r="V196" s="566"/>
      <c r="W196" s="566"/>
      <c r="X196" s="566"/>
      <c r="Y196" s="566"/>
      <c r="Z196" s="566"/>
      <c r="AA196" s="566"/>
      <c r="AB196" s="566"/>
      <c r="AC196" s="566"/>
      <c r="AD196" s="566"/>
    </row>
    <row r="197" spans="2:30" hidden="1" outlineLevel="1" x14ac:dyDescent="0.45">
      <c r="B197" s="601"/>
      <c r="C197" s="602"/>
      <c r="D197" s="603"/>
      <c r="E197" s="602"/>
      <c r="F197" s="604"/>
      <c r="G197" s="605"/>
      <c r="H197" s="606"/>
      <c r="I197" s="606"/>
      <c r="J197" s="606"/>
      <c r="K197" s="607"/>
      <c r="L197" s="605"/>
      <c r="M197" s="606"/>
      <c r="N197" s="606"/>
      <c r="O197" s="606"/>
      <c r="P197" s="607"/>
      <c r="Q197" s="608"/>
      <c r="R197" s="609"/>
      <c r="S197" s="234"/>
      <c r="T197" s="234"/>
      <c r="U197" s="566"/>
      <c r="V197" s="566"/>
      <c r="W197" s="566"/>
      <c r="X197" s="566"/>
      <c r="Y197" s="566"/>
      <c r="Z197" s="566"/>
      <c r="AA197" s="566"/>
      <c r="AB197" s="566"/>
      <c r="AC197" s="566"/>
      <c r="AD197" s="566"/>
    </row>
    <row r="198" spans="2:30" hidden="1" outlineLevel="1" x14ac:dyDescent="0.45">
      <c r="B198" s="592"/>
      <c r="C198" s="593"/>
      <c r="D198" s="594"/>
      <c r="E198" s="593"/>
      <c r="F198" s="595"/>
      <c r="G198" s="596"/>
      <c r="H198" s="597"/>
      <c r="I198" s="597"/>
      <c r="J198" s="597"/>
      <c r="K198" s="598"/>
      <c r="L198" s="596"/>
      <c r="M198" s="597"/>
      <c r="N198" s="597"/>
      <c r="O198" s="597"/>
      <c r="P198" s="598"/>
      <c r="Q198" s="599"/>
      <c r="R198" s="600"/>
      <c r="S198" s="234"/>
      <c r="T198" s="234"/>
      <c r="U198" s="566"/>
      <c r="V198" s="566"/>
      <c r="W198" s="566"/>
      <c r="X198" s="566"/>
      <c r="Y198" s="566"/>
      <c r="Z198" s="566"/>
      <c r="AA198" s="566"/>
      <c r="AB198" s="566"/>
      <c r="AC198" s="566"/>
      <c r="AD198" s="566"/>
    </row>
    <row r="199" spans="2:30" hidden="1" outlineLevel="1" x14ac:dyDescent="0.45">
      <c r="B199" s="601"/>
      <c r="C199" s="602"/>
      <c r="D199" s="603"/>
      <c r="E199" s="602"/>
      <c r="F199" s="604"/>
      <c r="G199" s="605"/>
      <c r="H199" s="606"/>
      <c r="I199" s="606"/>
      <c r="J199" s="606"/>
      <c r="K199" s="607"/>
      <c r="L199" s="605"/>
      <c r="M199" s="606"/>
      <c r="N199" s="606"/>
      <c r="O199" s="606"/>
      <c r="P199" s="607"/>
      <c r="Q199" s="608"/>
      <c r="R199" s="609"/>
      <c r="S199" s="234"/>
      <c r="T199" s="234"/>
      <c r="U199" s="566"/>
      <c r="V199" s="566"/>
      <c r="W199" s="566"/>
      <c r="X199" s="566"/>
      <c r="Y199" s="566"/>
      <c r="Z199" s="566"/>
      <c r="AA199" s="566"/>
      <c r="AB199" s="566"/>
      <c r="AC199" s="566"/>
      <c r="AD199" s="566"/>
    </row>
    <row r="200" spans="2:30" hidden="1" outlineLevel="1" x14ac:dyDescent="0.45">
      <c r="B200" s="592"/>
      <c r="C200" s="593"/>
      <c r="D200" s="594"/>
      <c r="E200" s="593"/>
      <c r="F200" s="595"/>
      <c r="G200" s="596"/>
      <c r="H200" s="597"/>
      <c r="I200" s="597"/>
      <c r="J200" s="597"/>
      <c r="K200" s="598"/>
      <c r="L200" s="596"/>
      <c r="M200" s="597"/>
      <c r="N200" s="597"/>
      <c r="O200" s="597"/>
      <c r="P200" s="598"/>
      <c r="Q200" s="599"/>
      <c r="R200" s="600"/>
      <c r="S200" s="234"/>
      <c r="T200" s="234"/>
      <c r="U200" s="566"/>
      <c r="V200" s="566"/>
      <c r="W200" s="566"/>
      <c r="X200" s="566"/>
      <c r="Y200" s="566"/>
      <c r="Z200" s="566"/>
      <c r="AA200" s="566"/>
      <c r="AB200" s="566"/>
      <c r="AC200" s="566"/>
      <c r="AD200" s="566"/>
    </row>
    <row r="201" spans="2:30" hidden="1" outlineLevel="1" x14ac:dyDescent="0.45">
      <c r="B201" s="601"/>
      <c r="C201" s="602"/>
      <c r="D201" s="603"/>
      <c r="E201" s="602"/>
      <c r="F201" s="604"/>
      <c r="G201" s="605"/>
      <c r="H201" s="606"/>
      <c r="I201" s="606"/>
      <c r="J201" s="606"/>
      <c r="K201" s="607"/>
      <c r="L201" s="605"/>
      <c r="M201" s="606"/>
      <c r="N201" s="606"/>
      <c r="O201" s="606"/>
      <c r="P201" s="607"/>
      <c r="Q201" s="608"/>
      <c r="R201" s="609"/>
      <c r="S201" s="234"/>
      <c r="T201" s="234"/>
      <c r="U201" s="566"/>
      <c r="V201" s="566"/>
      <c r="W201" s="566"/>
      <c r="X201" s="566"/>
      <c r="Y201" s="566"/>
      <c r="Z201" s="566"/>
      <c r="AA201" s="566"/>
      <c r="AB201" s="566"/>
      <c r="AC201" s="566"/>
      <c r="AD201" s="566"/>
    </row>
    <row r="202" spans="2:30" hidden="1" outlineLevel="1" x14ac:dyDescent="0.45">
      <c r="B202" s="592"/>
      <c r="C202" s="593"/>
      <c r="D202" s="594"/>
      <c r="E202" s="593"/>
      <c r="F202" s="595"/>
      <c r="G202" s="596"/>
      <c r="H202" s="597"/>
      <c r="I202" s="597"/>
      <c r="J202" s="597"/>
      <c r="K202" s="598"/>
      <c r="L202" s="596"/>
      <c r="M202" s="597"/>
      <c r="N202" s="597"/>
      <c r="O202" s="597"/>
      <c r="P202" s="598"/>
      <c r="Q202" s="599"/>
      <c r="R202" s="600"/>
      <c r="S202" s="234"/>
      <c r="T202" s="234"/>
      <c r="U202" s="566"/>
      <c r="V202" s="566"/>
      <c r="W202" s="566"/>
      <c r="X202" s="566"/>
      <c r="Y202" s="566"/>
      <c r="Z202" s="566"/>
      <c r="AA202" s="566"/>
      <c r="AB202" s="566"/>
      <c r="AC202" s="566"/>
      <c r="AD202" s="566"/>
    </row>
    <row r="203" spans="2:30" hidden="1" outlineLevel="1" x14ac:dyDescent="0.45">
      <c r="B203" s="601"/>
      <c r="C203" s="602"/>
      <c r="D203" s="603"/>
      <c r="E203" s="602"/>
      <c r="F203" s="604"/>
      <c r="G203" s="605"/>
      <c r="H203" s="606"/>
      <c r="I203" s="606"/>
      <c r="J203" s="606"/>
      <c r="K203" s="607"/>
      <c r="L203" s="605"/>
      <c r="M203" s="606"/>
      <c r="N203" s="606"/>
      <c r="O203" s="606"/>
      <c r="P203" s="607"/>
      <c r="Q203" s="608"/>
      <c r="R203" s="609"/>
      <c r="S203" s="234"/>
      <c r="T203" s="234"/>
      <c r="U203" s="566"/>
      <c r="V203" s="566"/>
      <c r="W203" s="566"/>
      <c r="X203" s="566"/>
      <c r="Y203" s="566"/>
      <c r="Z203" s="566"/>
      <c r="AA203" s="566"/>
      <c r="AB203" s="566"/>
      <c r="AC203" s="566"/>
      <c r="AD203" s="566"/>
    </row>
    <row r="204" spans="2:30" hidden="1" outlineLevel="1" x14ac:dyDescent="0.45">
      <c r="B204" s="592"/>
      <c r="C204" s="593"/>
      <c r="D204" s="594"/>
      <c r="E204" s="593"/>
      <c r="F204" s="595"/>
      <c r="G204" s="596"/>
      <c r="H204" s="597"/>
      <c r="I204" s="597"/>
      <c r="J204" s="597"/>
      <c r="K204" s="598"/>
      <c r="L204" s="596"/>
      <c r="M204" s="597"/>
      <c r="N204" s="597"/>
      <c r="O204" s="597"/>
      <c r="P204" s="598"/>
      <c r="Q204" s="599"/>
      <c r="R204" s="600"/>
      <c r="S204" s="234"/>
      <c r="T204" s="234"/>
      <c r="U204" s="566"/>
      <c r="V204" s="566"/>
      <c r="W204" s="566"/>
      <c r="X204" s="566"/>
      <c r="Y204" s="566"/>
      <c r="Z204" s="566"/>
      <c r="AA204" s="566"/>
      <c r="AB204" s="566"/>
      <c r="AC204" s="566"/>
      <c r="AD204" s="566"/>
    </row>
    <row r="205" spans="2:30" hidden="1" outlineLevel="1" x14ac:dyDescent="0.45">
      <c r="B205" s="601"/>
      <c r="C205" s="602"/>
      <c r="D205" s="603"/>
      <c r="E205" s="602"/>
      <c r="F205" s="604"/>
      <c r="G205" s="605"/>
      <c r="H205" s="606"/>
      <c r="I205" s="606"/>
      <c r="J205" s="606"/>
      <c r="K205" s="607"/>
      <c r="L205" s="605"/>
      <c r="M205" s="606"/>
      <c r="N205" s="606"/>
      <c r="O205" s="606"/>
      <c r="P205" s="607"/>
      <c r="Q205" s="608"/>
      <c r="R205" s="609"/>
      <c r="S205" s="234"/>
      <c r="T205" s="234"/>
      <c r="U205" s="566"/>
      <c r="V205" s="566"/>
      <c r="W205" s="566"/>
      <c r="X205" s="566"/>
      <c r="Y205" s="566"/>
      <c r="Z205" s="566"/>
      <c r="AA205" s="566"/>
      <c r="AB205" s="566"/>
      <c r="AC205" s="566"/>
      <c r="AD205" s="566"/>
    </row>
    <row r="206" spans="2:30" hidden="1" outlineLevel="1" x14ac:dyDescent="0.45">
      <c r="B206" s="592"/>
      <c r="C206" s="593"/>
      <c r="D206" s="594"/>
      <c r="E206" s="593"/>
      <c r="F206" s="595"/>
      <c r="G206" s="596"/>
      <c r="H206" s="597"/>
      <c r="I206" s="597"/>
      <c r="J206" s="597"/>
      <c r="K206" s="598"/>
      <c r="L206" s="596"/>
      <c r="M206" s="597"/>
      <c r="N206" s="597"/>
      <c r="O206" s="597"/>
      <c r="P206" s="598"/>
      <c r="Q206" s="599"/>
      <c r="R206" s="600"/>
      <c r="S206" s="234"/>
      <c r="T206" s="234"/>
      <c r="U206" s="566"/>
      <c r="V206" s="566"/>
      <c r="W206" s="566"/>
      <c r="X206" s="566"/>
      <c r="Y206" s="566"/>
      <c r="Z206" s="566"/>
      <c r="AA206" s="566"/>
      <c r="AB206" s="566"/>
      <c r="AC206" s="566"/>
      <c r="AD206" s="566"/>
    </row>
    <row r="207" spans="2:30" hidden="1" outlineLevel="1" x14ac:dyDescent="0.45">
      <c r="B207" s="601"/>
      <c r="C207" s="602"/>
      <c r="D207" s="603"/>
      <c r="E207" s="602"/>
      <c r="F207" s="604"/>
      <c r="G207" s="605"/>
      <c r="H207" s="606"/>
      <c r="I207" s="606"/>
      <c r="J207" s="606"/>
      <c r="K207" s="607"/>
      <c r="L207" s="605"/>
      <c r="M207" s="606"/>
      <c r="N207" s="606"/>
      <c r="O207" s="606"/>
      <c r="P207" s="607"/>
      <c r="Q207" s="608"/>
      <c r="R207" s="609"/>
      <c r="S207" s="234"/>
      <c r="T207" s="234"/>
      <c r="U207" s="566"/>
      <c r="V207" s="566"/>
      <c r="W207" s="566"/>
      <c r="X207" s="566"/>
      <c r="Y207" s="566"/>
      <c r="Z207" s="566"/>
      <c r="AA207" s="566"/>
      <c r="AB207" s="566"/>
      <c r="AC207" s="566"/>
      <c r="AD207" s="566"/>
    </row>
    <row r="208" spans="2:30" hidden="1" outlineLevel="1" x14ac:dyDescent="0.45">
      <c r="B208" s="592"/>
      <c r="C208" s="593"/>
      <c r="D208" s="594"/>
      <c r="E208" s="593"/>
      <c r="F208" s="595"/>
      <c r="G208" s="596"/>
      <c r="H208" s="597"/>
      <c r="I208" s="597"/>
      <c r="J208" s="597"/>
      <c r="K208" s="598"/>
      <c r="L208" s="596"/>
      <c r="M208" s="597"/>
      <c r="N208" s="597"/>
      <c r="O208" s="597"/>
      <c r="P208" s="598"/>
      <c r="Q208" s="599"/>
      <c r="R208" s="600"/>
      <c r="S208" s="234"/>
      <c r="T208" s="234"/>
      <c r="U208" s="566"/>
      <c r="V208" s="566"/>
      <c r="W208" s="566"/>
      <c r="X208" s="566"/>
      <c r="Y208" s="566"/>
      <c r="Z208" s="566"/>
      <c r="AA208" s="566"/>
      <c r="AB208" s="566"/>
      <c r="AC208" s="566"/>
      <c r="AD208" s="566"/>
    </row>
    <row r="209" spans="2:30" hidden="1" outlineLevel="1" x14ac:dyDescent="0.45">
      <c r="B209" s="601"/>
      <c r="C209" s="602"/>
      <c r="D209" s="603"/>
      <c r="E209" s="602"/>
      <c r="F209" s="604"/>
      <c r="G209" s="605"/>
      <c r="H209" s="606"/>
      <c r="I209" s="606"/>
      <c r="J209" s="606"/>
      <c r="K209" s="607"/>
      <c r="L209" s="605"/>
      <c r="M209" s="606"/>
      <c r="N209" s="606"/>
      <c r="O209" s="606"/>
      <c r="P209" s="607"/>
      <c r="Q209" s="608"/>
      <c r="R209" s="609"/>
      <c r="S209" s="234"/>
      <c r="T209" s="234"/>
      <c r="U209" s="566"/>
      <c r="V209" s="566"/>
      <c r="W209" s="566"/>
      <c r="X209" s="566"/>
      <c r="Y209" s="566"/>
      <c r="Z209" s="566"/>
      <c r="AA209" s="566"/>
      <c r="AB209" s="566"/>
      <c r="AC209" s="566"/>
      <c r="AD209" s="566"/>
    </row>
    <row r="210" spans="2:30" hidden="1" outlineLevel="1" x14ac:dyDescent="0.45">
      <c r="B210" s="592"/>
      <c r="C210" s="593"/>
      <c r="D210" s="594"/>
      <c r="E210" s="593"/>
      <c r="F210" s="595"/>
      <c r="G210" s="596"/>
      <c r="H210" s="597"/>
      <c r="I210" s="597"/>
      <c r="J210" s="597"/>
      <c r="K210" s="598"/>
      <c r="L210" s="596"/>
      <c r="M210" s="597"/>
      <c r="N210" s="597"/>
      <c r="O210" s="597"/>
      <c r="P210" s="598"/>
      <c r="Q210" s="599"/>
      <c r="R210" s="600"/>
      <c r="S210" s="234"/>
      <c r="T210" s="234"/>
      <c r="U210" s="566"/>
      <c r="V210" s="566"/>
      <c r="W210" s="566"/>
      <c r="X210" s="566"/>
      <c r="Y210" s="566"/>
      <c r="Z210" s="566"/>
      <c r="AA210" s="566"/>
      <c r="AB210" s="566"/>
      <c r="AC210" s="566"/>
      <c r="AD210" s="566"/>
    </row>
    <row r="211" spans="2:30" hidden="1" outlineLevel="1" x14ac:dyDescent="0.45">
      <c r="B211" s="601"/>
      <c r="C211" s="602"/>
      <c r="D211" s="603"/>
      <c r="E211" s="602"/>
      <c r="F211" s="604"/>
      <c r="G211" s="605"/>
      <c r="H211" s="606"/>
      <c r="I211" s="606"/>
      <c r="J211" s="606"/>
      <c r="K211" s="607"/>
      <c r="L211" s="605"/>
      <c r="M211" s="606"/>
      <c r="N211" s="606"/>
      <c r="O211" s="606"/>
      <c r="P211" s="607"/>
      <c r="Q211" s="608"/>
      <c r="R211" s="609"/>
      <c r="S211" s="234"/>
      <c r="T211" s="234"/>
      <c r="U211" s="566"/>
      <c r="V211" s="566"/>
      <c r="W211" s="566"/>
      <c r="X211" s="566"/>
      <c r="Y211" s="566"/>
      <c r="Z211" s="566"/>
      <c r="AA211" s="566"/>
      <c r="AB211" s="566"/>
      <c r="AC211" s="566"/>
      <c r="AD211" s="566"/>
    </row>
    <row r="212" spans="2:30" hidden="1" outlineLevel="1" x14ac:dyDescent="0.45">
      <c r="B212" s="592"/>
      <c r="C212" s="593"/>
      <c r="D212" s="594"/>
      <c r="E212" s="593"/>
      <c r="F212" s="595"/>
      <c r="G212" s="596"/>
      <c r="H212" s="597"/>
      <c r="I212" s="597"/>
      <c r="J212" s="597"/>
      <c r="K212" s="598"/>
      <c r="L212" s="596"/>
      <c r="M212" s="597"/>
      <c r="N212" s="597"/>
      <c r="O212" s="597"/>
      <c r="P212" s="598"/>
      <c r="Q212" s="599"/>
      <c r="R212" s="600"/>
      <c r="S212" s="234"/>
      <c r="T212" s="234"/>
      <c r="U212" s="566"/>
      <c r="V212" s="566"/>
      <c r="W212" s="566"/>
      <c r="X212" s="566"/>
      <c r="Y212" s="566"/>
      <c r="Z212" s="566"/>
      <c r="AA212" s="566"/>
      <c r="AB212" s="566"/>
      <c r="AC212" s="566"/>
      <c r="AD212" s="566"/>
    </row>
    <row r="213" spans="2:30" hidden="1" outlineLevel="1" x14ac:dyDescent="0.45">
      <c r="B213" s="601"/>
      <c r="C213" s="602"/>
      <c r="D213" s="603"/>
      <c r="E213" s="602"/>
      <c r="F213" s="604"/>
      <c r="G213" s="605"/>
      <c r="H213" s="606"/>
      <c r="I213" s="606"/>
      <c r="J213" s="606"/>
      <c r="K213" s="607"/>
      <c r="L213" s="605"/>
      <c r="M213" s="606"/>
      <c r="N213" s="606"/>
      <c r="O213" s="606"/>
      <c r="P213" s="607"/>
      <c r="Q213" s="608"/>
      <c r="R213" s="609"/>
      <c r="S213" s="234"/>
      <c r="T213" s="234"/>
      <c r="U213" s="566"/>
      <c r="V213" s="566"/>
      <c r="W213" s="566"/>
      <c r="X213" s="566"/>
      <c r="Y213" s="566"/>
      <c r="Z213" s="566"/>
      <c r="AA213" s="566"/>
      <c r="AB213" s="566"/>
      <c r="AC213" s="566"/>
      <c r="AD213" s="566"/>
    </row>
    <row r="214" spans="2:30" hidden="1" outlineLevel="1" x14ac:dyDescent="0.45">
      <c r="B214" s="592"/>
      <c r="C214" s="593"/>
      <c r="D214" s="594"/>
      <c r="E214" s="593"/>
      <c r="F214" s="595"/>
      <c r="G214" s="596"/>
      <c r="H214" s="597"/>
      <c r="I214" s="597"/>
      <c r="J214" s="597"/>
      <c r="K214" s="598"/>
      <c r="L214" s="596"/>
      <c r="M214" s="597"/>
      <c r="N214" s="597"/>
      <c r="O214" s="597"/>
      <c r="P214" s="598"/>
      <c r="Q214" s="599"/>
      <c r="R214" s="600"/>
      <c r="S214" s="234"/>
      <c r="T214" s="234"/>
      <c r="U214" s="566"/>
      <c r="V214" s="566"/>
      <c r="W214" s="566"/>
      <c r="X214" s="566"/>
      <c r="Y214" s="566"/>
      <c r="Z214" s="566"/>
      <c r="AA214" s="566"/>
      <c r="AB214" s="566"/>
      <c r="AC214" s="566"/>
      <c r="AD214" s="566"/>
    </row>
    <row r="215" spans="2:30" hidden="1" outlineLevel="1" x14ac:dyDescent="0.45">
      <c r="B215" s="601"/>
      <c r="C215" s="602"/>
      <c r="D215" s="603"/>
      <c r="E215" s="602"/>
      <c r="F215" s="604"/>
      <c r="G215" s="605"/>
      <c r="H215" s="606"/>
      <c r="I215" s="606"/>
      <c r="J215" s="606"/>
      <c r="K215" s="607"/>
      <c r="L215" s="605"/>
      <c r="M215" s="606"/>
      <c r="N215" s="606"/>
      <c r="O215" s="606"/>
      <c r="P215" s="607"/>
      <c r="Q215" s="608"/>
      <c r="R215" s="609"/>
      <c r="S215" s="234"/>
      <c r="T215" s="234"/>
      <c r="U215" s="566"/>
      <c r="V215" s="566"/>
      <c r="W215" s="566"/>
      <c r="X215" s="566"/>
      <c r="Y215" s="566"/>
      <c r="Z215" s="566"/>
      <c r="AA215" s="566"/>
      <c r="AB215" s="566"/>
      <c r="AC215" s="566"/>
      <c r="AD215" s="566"/>
    </row>
    <row r="216" spans="2:30" hidden="1" outlineLevel="1" x14ac:dyDescent="0.45">
      <c r="B216" s="592"/>
      <c r="C216" s="593"/>
      <c r="D216" s="594"/>
      <c r="E216" s="593"/>
      <c r="F216" s="595"/>
      <c r="G216" s="596"/>
      <c r="H216" s="597"/>
      <c r="I216" s="597"/>
      <c r="J216" s="597"/>
      <c r="K216" s="598"/>
      <c r="L216" s="596"/>
      <c r="M216" s="597"/>
      <c r="N216" s="597"/>
      <c r="O216" s="597"/>
      <c r="P216" s="598"/>
      <c r="Q216" s="599"/>
      <c r="R216" s="600"/>
      <c r="S216" s="234"/>
      <c r="T216" s="234"/>
      <c r="U216" s="566"/>
      <c r="V216" s="566"/>
      <c r="W216" s="566"/>
      <c r="X216" s="566"/>
      <c r="Y216" s="566"/>
      <c r="Z216" s="566"/>
      <c r="AA216" s="566"/>
      <c r="AB216" s="566"/>
      <c r="AC216" s="566"/>
      <c r="AD216" s="566"/>
    </row>
    <row r="217" spans="2:30" hidden="1" outlineLevel="1" x14ac:dyDescent="0.45">
      <c r="B217" s="601"/>
      <c r="C217" s="602"/>
      <c r="D217" s="603"/>
      <c r="E217" s="602"/>
      <c r="F217" s="604"/>
      <c r="G217" s="605"/>
      <c r="H217" s="606"/>
      <c r="I217" s="606"/>
      <c r="J217" s="606"/>
      <c r="K217" s="607"/>
      <c r="L217" s="605"/>
      <c r="M217" s="606"/>
      <c r="N217" s="606"/>
      <c r="O217" s="606"/>
      <c r="P217" s="607"/>
      <c r="Q217" s="608"/>
      <c r="R217" s="609"/>
      <c r="S217" s="234"/>
      <c r="T217" s="234"/>
      <c r="U217" s="566"/>
      <c r="V217" s="566"/>
      <c r="W217" s="566"/>
      <c r="X217" s="566"/>
      <c r="Y217" s="566"/>
      <c r="Z217" s="566"/>
      <c r="AA217" s="566"/>
      <c r="AB217" s="566"/>
      <c r="AC217" s="566"/>
      <c r="AD217" s="566"/>
    </row>
    <row r="218" spans="2:30" hidden="1" outlineLevel="1" x14ac:dyDescent="0.45">
      <c r="B218" s="592"/>
      <c r="C218" s="593"/>
      <c r="D218" s="594"/>
      <c r="E218" s="593"/>
      <c r="F218" s="595"/>
      <c r="G218" s="596"/>
      <c r="H218" s="597"/>
      <c r="I218" s="597"/>
      <c r="J218" s="597"/>
      <c r="K218" s="598"/>
      <c r="L218" s="596"/>
      <c r="M218" s="597"/>
      <c r="N218" s="597"/>
      <c r="O218" s="597"/>
      <c r="P218" s="598"/>
      <c r="Q218" s="599"/>
      <c r="R218" s="600"/>
      <c r="S218" s="234"/>
      <c r="T218" s="234"/>
      <c r="U218" s="566"/>
      <c r="V218" s="566"/>
      <c r="W218" s="566"/>
      <c r="X218" s="566"/>
      <c r="Y218" s="566"/>
      <c r="Z218" s="566"/>
      <c r="AA218" s="566"/>
      <c r="AB218" s="566"/>
      <c r="AC218" s="566"/>
      <c r="AD218" s="566"/>
    </row>
    <row r="219" spans="2:30" hidden="1" outlineLevel="1" x14ac:dyDescent="0.45">
      <c r="B219" s="601"/>
      <c r="C219" s="602"/>
      <c r="D219" s="603"/>
      <c r="E219" s="602"/>
      <c r="F219" s="604"/>
      <c r="G219" s="605"/>
      <c r="H219" s="606"/>
      <c r="I219" s="606"/>
      <c r="J219" s="606"/>
      <c r="K219" s="607"/>
      <c r="L219" s="605"/>
      <c r="M219" s="606"/>
      <c r="N219" s="606"/>
      <c r="O219" s="606"/>
      <c r="P219" s="607"/>
      <c r="Q219" s="608"/>
      <c r="R219" s="609"/>
      <c r="S219" s="234"/>
      <c r="T219" s="234"/>
      <c r="U219" s="566"/>
      <c r="V219" s="566"/>
      <c r="W219" s="566"/>
      <c r="X219" s="566"/>
      <c r="Y219" s="566"/>
      <c r="Z219" s="566"/>
      <c r="AA219" s="566"/>
      <c r="AB219" s="566"/>
      <c r="AC219" s="566"/>
      <c r="AD219" s="566"/>
    </row>
    <row r="220" spans="2:30" hidden="1" outlineLevel="1" x14ac:dyDescent="0.45">
      <c r="B220" s="592"/>
      <c r="C220" s="593"/>
      <c r="D220" s="594"/>
      <c r="E220" s="593"/>
      <c r="F220" s="595"/>
      <c r="G220" s="596"/>
      <c r="H220" s="597"/>
      <c r="I220" s="597"/>
      <c r="J220" s="597"/>
      <c r="K220" s="598"/>
      <c r="L220" s="596"/>
      <c r="M220" s="597"/>
      <c r="N220" s="597"/>
      <c r="O220" s="597"/>
      <c r="P220" s="598"/>
      <c r="Q220" s="599"/>
      <c r="R220" s="600"/>
      <c r="S220" s="234"/>
      <c r="T220" s="234"/>
      <c r="U220" s="566"/>
      <c r="V220" s="566"/>
      <c r="W220" s="566"/>
      <c r="X220" s="566"/>
      <c r="Y220" s="566"/>
      <c r="Z220" s="566"/>
      <c r="AA220" s="566"/>
      <c r="AB220" s="566"/>
      <c r="AC220" s="566"/>
      <c r="AD220" s="566"/>
    </row>
    <row r="221" spans="2:30" hidden="1" outlineLevel="1" x14ac:dyDescent="0.45">
      <c r="B221" s="601"/>
      <c r="C221" s="602"/>
      <c r="D221" s="603"/>
      <c r="E221" s="602"/>
      <c r="F221" s="604"/>
      <c r="G221" s="605"/>
      <c r="H221" s="606"/>
      <c r="I221" s="606"/>
      <c r="J221" s="606"/>
      <c r="K221" s="607"/>
      <c r="L221" s="605"/>
      <c r="M221" s="606"/>
      <c r="N221" s="606"/>
      <c r="O221" s="606"/>
      <c r="P221" s="607"/>
      <c r="Q221" s="608"/>
      <c r="R221" s="609"/>
      <c r="S221" s="234"/>
      <c r="T221" s="234"/>
      <c r="U221" s="566"/>
      <c r="V221" s="566"/>
      <c r="W221" s="566"/>
      <c r="X221" s="566"/>
      <c r="Y221" s="566"/>
      <c r="Z221" s="566"/>
      <c r="AA221" s="566"/>
      <c r="AB221" s="566"/>
      <c r="AC221" s="566"/>
      <c r="AD221" s="566"/>
    </row>
    <row r="222" spans="2:30" hidden="1" outlineLevel="1" x14ac:dyDescent="0.45">
      <c r="B222" s="592"/>
      <c r="C222" s="593"/>
      <c r="D222" s="594"/>
      <c r="E222" s="593"/>
      <c r="F222" s="595"/>
      <c r="G222" s="596"/>
      <c r="H222" s="597"/>
      <c r="I222" s="597"/>
      <c r="J222" s="597"/>
      <c r="K222" s="598"/>
      <c r="L222" s="596"/>
      <c r="M222" s="597"/>
      <c r="N222" s="597"/>
      <c r="O222" s="597"/>
      <c r="P222" s="598"/>
      <c r="Q222" s="599"/>
      <c r="R222" s="600"/>
      <c r="S222" s="234"/>
      <c r="T222" s="234"/>
      <c r="U222" s="566"/>
      <c r="V222" s="566"/>
      <c r="W222" s="566"/>
      <c r="X222" s="566"/>
      <c r="Y222" s="566"/>
      <c r="Z222" s="566"/>
      <c r="AA222" s="566"/>
      <c r="AB222" s="566"/>
      <c r="AC222" s="566"/>
      <c r="AD222" s="566"/>
    </row>
    <row r="223" spans="2:30" hidden="1" outlineLevel="1" x14ac:dyDescent="0.45">
      <c r="B223" s="601"/>
      <c r="C223" s="602"/>
      <c r="D223" s="603"/>
      <c r="E223" s="602"/>
      <c r="F223" s="604"/>
      <c r="G223" s="605"/>
      <c r="H223" s="606"/>
      <c r="I223" s="606"/>
      <c r="J223" s="606"/>
      <c r="K223" s="607"/>
      <c r="L223" s="605"/>
      <c r="M223" s="606"/>
      <c r="N223" s="606"/>
      <c r="O223" s="606"/>
      <c r="P223" s="607"/>
      <c r="Q223" s="608"/>
      <c r="R223" s="609"/>
      <c r="S223" s="234"/>
      <c r="T223" s="234"/>
      <c r="U223" s="566"/>
      <c r="V223" s="566"/>
      <c r="W223" s="566"/>
      <c r="X223" s="566"/>
      <c r="Y223" s="566"/>
      <c r="Z223" s="566"/>
      <c r="AA223" s="566"/>
      <c r="AB223" s="566"/>
      <c r="AC223" s="566"/>
      <c r="AD223" s="566"/>
    </row>
    <row r="224" spans="2:30" hidden="1" outlineLevel="1" x14ac:dyDescent="0.45">
      <c r="B224" s="592"/>
      <c r="C224" s="593"/>
      <c r="D224" s="594"/>
      <c r="E224" s="593"/>
      <c r="F224" s="595"/>
      <c r="G224" s="596"/>
      <c r="H224" s="597"/>
      <c r="I224" s="597"/>
      <c r="J224" s="597"/>
      <c r="K224" s="598"/>
      <c r="L224" s="596"/>
      <c r="M224" s="597"/>
      <c r="N224" s="597"/>
      <c r="O224" s="597"/>
      <c r="P224" s="598"/>
      <c r="Q224" s="599"/>
      <c r="R224" s="600"/>
      <c r="S224" s="234"/>
      <c r="T224" s="234"/>
      <c r="U224" s="566"/>
      <c r="V224" s="566"/>
      <c r="W224" s="566"/>
      <c r="X224" s="566"/>
      <c r="Y224" s="566"/>
      <c r="Z224" s="566"/>
      <c r="AA224" s="566"/>
      <c r="AB224" s="566"/>
      <c r="AC224" s="566"/>
      <c r="AD224" s="566"/>
    </row>
    <row r="225" spans="2:30" hidden="1" outlineLevel="1" x14ac:dyDescent="0.45">
      <c r="B225" s="601"/>
      <c r="C225" s="602"/>
      <c r="D225" s="603"/>
      <c r="E225" s="602"/>
      <c r="F225" s="604"/>
      <c r="G225" s="605"/>
      <c r="H225" s="606"/>
      <c r="I225" s="606"/>
      <c r="J225" s="606"/>
      <c r="K225" s="607"/>
      <c r="L225" s="605"/>
      <c r="M225" s="606"/>
      <c r="N225" s="606"/>
      <c r="O225" s="606"/>
      <c r="P225" s="607"/>
      <c r="Q225" s="608"/>
      <c r="R225" s="609"/>
      <c r="S225" s="234"/>
      <c r="T225" s="234"/>
      <c r="U225" s="566"/>
      <c r="V225" s="566"/>
      <c r="W225" s="566"/>
      <c r="X225" s="566"/>
      <c r="Y225" s="566"/>
      <c r="Z225" s="566"/>
      <c r="AA225" s="566"/>
      <c r="AB225" s="566"/>
      <c r="AC225" s="566"/>
      <c r="AD225" s="566"/>
    </row>
    <row r="226" spans="2:30" hidden="1" outlineLevel="1" x14ac:dyDescent="0.45">
      <c r="B226" s="592"/>
      <c r="C226" s="593"/>
      <c r="D226" s="594"/>
      <c r="E226" s="593"/>
      <c r="F226" s="595"/>
      <c r="G226" s="596"/>
      <c r="H226" s="597"/>
      <c r="I226" s="597"/>
      <c r="J226" s="597"/>
      <c r="K226" s="598"/>
      <c r="L226" s="596"/>
      <c r="M226" s="597"/>
      <c r="N226" s="597"/>
      <c r="O226" s="597"/>
      <c r="P226" s="598"/>
      <c r="Q226" s="599"/>
      <c r="R226" s="600"/>
      <c r="S226" s="234"/>
      <c r="T226" s="234"/>
      <c r="U226" s="566"/>
      <c r="V226" s="566"/>
      <c r="W226" s="566"/>
      <c r="X226" s="566"/>
      <c r="Y226" s="566"/>
      <c r="Z226" s="566"/>
      <c r="AA226" s="566"/>
      <c r="AB226" s="566"/>
      <c r="AC226" s="566"/>
      <c r="AD226" s="566"/>
    </row>
    <row r="227" spans="2:30" hidden="1" outlineLevel="1" x14ac:dyDescent="0.45">
      <c r="B227" s="601"/>
      <c r="C227" s="602"/>
      <c r="D227" s="603"/>
      <c r="E227" s="602"/>
      <c r="F227" s="604"/>
      <c r="G227" s="605"/>
      <c r="H227" s="606"/>
      <c r="I227" s="606"/>
      <c r="J227" s="606"/>
      <c r="K227" s="607"/>
      <c r="L227" s="605"/>
      <c r="M227" s="606"/>
      <c r="N227" s="606"/>
      <c r="O227" s="606"/>
      <c r="P227" s="607"/>
      <c r="Q227" s="608"/>
      <c r="R227" s="609"/>
      <c r="S227" s="234"/>
      <c r="T227" s="234"/>
      <c r="U227" s="566"/>
      <c r="V227" s="566"/>
      <c r="W227" s="566"/>
      <c r="X227" s="566"/>
      <c r="Y227" s="566"/>
      <c r="Z227" s="566"/>
      <c r="AA227" s="566"/>
      <c r="AB227" s="566"/>
      <c r="AC227" s="566"/>
      <c r="AD227" s="566"/>
    </row>
    <row r="228" spans="2:30" hidden="1" outlineLevel="1" x14ac:dyDescent="0.45">
      <c r="B228" s="592"/>
      <c r="C228" s="593"/>
      <c r="D228" s="594"/>
      <c r="E228" s="593"/>
      <c r="F228" s="595"/>
      <c r="G228" s="596"/>
      <c r="H228" s="597"/>
      <c r="I228" s="597"/>
      <c r="J228" s="597"/>
      <c r="K228" s="598"/>
      <c r="L228" s="596"/>
      <c r="M228" s="597"/>
      <c r="N228" s="597"/>
      <c r="O228" s="597"/>
      <c r="P228" s="598"/>
      <c r="Q228" s="599"/>
      <c r="R228" s="600"/>
      <c r="S228" s="234"/>
      <c r="T228" s="234"/>
      <c r="U228" s="566"/>
      <c r="V228" s="566"/>
      <c r="W228" s="566"/>
      <c r="X228" s="566"/>
      <c r="Y228" s="566"/>
      <c r="Z228" s="566"/>
      <c r="AA228" s="566"/>
      <c r="AB228" s="566"/>
      <c r="AC228" s="566"/>
      <c r="AD228" s="566"/>
    </row>
    <row r="229" spans="2:30" hidden="1" outlineLevel="1" x14ac:dyDescent="0.45">
      <c r="B229" s="601"/>
      <c r="C229" s="602"/>
      <c r="D229" s="603"/>
      <c r="E229" s="602"/>
      <c r="F229" s="604"/>
      <c r="G229" s="605"/>
      <c r="H229" s="606"/>
      <c r="I229" s="606"/>
      <c r="J229" s="606"/>
      <c r="K229" s="607"/>
      <c r="L229" s="605"/>
      <c r="M229" s="606"/>
      <c r="N229" s="606"/>
      <c r="O229" s="606"/>
      <c r="P229" s="607"/>
      <c r="Q229" s="608"/>
      <c r="R229" s="609"/>
      <c r="S229" s="234"/>
      <c r="T229" s="234"/>
      <c r="U229" s="566"/>
      <c r="V229" s="566"/>
      <c r="W229" s="566"/>
      <c r="X229" s="566"/>
      <c r="Y229" s="566"/>
      <c r="Z229" s="566"/>
      <c r="AA229" s="566"/>
      <c r="AB229" s="566"/>
      <c r="AC229" s="566"/>
      <c r="AD229" s="566"/>
    </row>
    <row r="230" spans="2:30" hidden="1" outlineLevel="1" x14ac:dyDescent="0.45">
      <c r="B230" s="592"/>
      <c r="C230" s="593"/>
      <c r="D230" s="594"/>
      <c r="E230" s="593"/>
      <c r="F230" s="595"/>
      <c r="G230" s="596"/>
      <c r="H230" s="597"/>
      <c r="I230" s="597"/>
      <c r="J230" s="597"/>
      <c r="K230" s="598"/>
      <c r="L230" s="596"/>
      <c r="M230" s="597"/>
      <c r="N230" s="597"/>
      <c r="O230" s="597"/>
      <c r="P230" s="598"/>
      <c r="Q230" s="599"/>
      <c r="R230" s="600"/>
      <c r="S230" s="234"/>
      <c r="T230" s="234"/>
      <c r="U230" s="566"/>
      <c r="V230" s="566"/>
      <c r="W230" s="566"/>
      <c r="X230" s="566"/>
      <c r="Y230" s="566"/>
      <c r="Z230" s="566"/>
      <c r="AA230" s="566"/>
      <c r="AB230" s="566"/>
      <c r="AC230" s="566"/>
      <c r="AD230" s="566"/>
    </row>
    <row r="231" spans="2:30" hidden="1" outlineLevel="1" x14ac:dyDescent="0.45">
      <c r="B231" s="601"/>
      <c r="C231" s="602"/>
      <c r="D231" s="603"/>
      <c r="E231" s="602"/>
      <c r="F231" s="604"/>
      <c r="G231" s="605"/>
      <c r="H231" s="606"/>
      <c r="I231" s="606"/>
      <c r="J231" s="606"/>
      <c r="K231" s="607"/>
      <c r="L231" s="605"/>
      <c r="M231" s="606"/>
      <c r="N231" s="606"/>
      <c r="O231" s="606"/>
      <c r="P231" s="607"/>
      <c r="Q231" s="608"/>
      <c r="R231" s="609"/>
      <c r="S231" s="234"/>
      <c r="T231" s="234"/>
      <c r="U231" s="566"/>
      <c r="V231" s="566"/>
      <c r="W231" s="566"/>
      <c r="X231" s="566"/>
      <c r="Y231" s="566"/>
      <c r="Z231" s="566"/>
      <c r="AA231" s="566"/>
      <c r="AB231" s="566"/>
      <c r="AC231" s="566"/>
      <c r="AD231" s="566"/>
    </row>
    <row r="232" spans="2:30" hidden="1" outlineLevel="1" x14ac:dyDescent="0.45">
      <c r="B232" s="592"/>
      <c r="C232" s="593"/>
      <c r="D232" s="594"/>
      <c r="E232" s="593"/>
      <c r="F232" s="595"/>
      <c r="G232" s="596"/>
      <c r="H232" s="597"/>
      <c r="I232" s="597"/>
      <c r="J232" s="597"/>
      <c r="K232" s="598"/>
      <c r="L232" s="596"/>
      <c r="M232" s="597"/>
      <c r="N232" s="597"/>
      <c r="O232" s="597"/>
      <c r="P232" s="598"/>
      <c r="Q232" s="599"/>
      <c r="R232" s="600"/>
      <c r="S232" s="234"/>
      <c r="T232" s="234"/>
      <c r="U232" s="566"/>
      <c r="V232" s="566"/>
      <c r="W232" s="566"/>
      <c r="X232" s="566"/>
      <c r="Y232" s="566"/>
      <c r="Z232" s="566"/>
      <c r="AA232" s="566"/>
      <c r="AB232" s="566"/>
      <c r="AC232" s="566"/>
      <c r="AD232" s="566"/>
    </row>
    <row r="233" spans="2:30" hidden="1" outlineLevel="1" x14ac:dyDescent="0.45">
      <c r="B233" s="601"/>
      <c r="C233" s="602"/>
      <c r="D233" s="603"/>
      <c r="E233" s="602"/>
      <c r="F233" s="604"/>
      <c r="G233" s="605"/>
      <c r="H233" s="606"/>
      <c r="I233" s="606"/>
      <c r="J233" s="606"/>
      <c r="K233" s="607"/>
      <c r="L233" s="605"/>
      <c r="M233" s="606"/>
      <c r="N233" s="606"/>
      <c r="O233" s="606"/>
      <c r="P233" s="607"/>
      <c r="Q233" s="608"/>
      <c r="R233" s="609"/>
      <c r="S233" s="234"/>
      <c r="T233" s="234"/>
      <c r="U233" s="566"/>
      <c r="V233" s="566"/>
      <c r="W233" s="566"/>
      <c r="X233" s="566"/>
      <c r="Y233" s="566"/>
      <c r="Z233" s="566"/>
      <c r="AA233" s="566"/>
      <c r="AB233" s="566"/>
      <c r="AC233" s="566"/>
      <c r="AD233" s="566"/>
    </row>
    <row r="234" spans="2:30" hidden="1" outlineLevel="1" x14ac:dyDescent="0.45">
      <c r="B234" s="592"/>
      <c r="C234" s="593"/>
      <c r="D234" s="594"/>
      <c r="E234" s="593"/>
      <c r="F234" s="595"/>
      <c r="G234" s="596"/>
      <c r="H234" s="597"/>
      <c r="I234" s="597"/>
      <c r="J234" s="597"/>
      <c r="K234" s="598"/>
      <c r="L234" s="596"/>
      <c r="M234" s="597"/>
      <c r="N234" s="597"/>
      <c r="O234" s="597"/>
      <c r="P234" s="598"/>
      <c r="Q234" s="599"/>
      <c r="R234" s="600"/>
      <c r="S234" s="234"/>
      <c r="T234" s="234"/>
      <c r="U234" s="566"/>
      <c r="V234" s="566"/>
      <c r="W234" s="566"/>
      <c r="X234" s="566"/>
      <c r="Y234" s="566"/>
      <c r="Z234" s="566"/>
      <c r="AA234" s="566"/>
      <c r="AB234" s="566"/>
      <c r="AC234" s="566"/>
      <c r="AD234" s="566"/>
    </row>
    <row r="235" spans="2:30" hidden="1" outlineLevel="1" x14ac:dyDescent="0.45">
      <c r="B235" s="601"/>
      <c r="C235" s="602"/>
      <c r="D235" s="603"/>
      <c r="E235" s="602"/>
      <c r="F235" s="604"/>
      <c r="G235" s="605"/>
      <c r="H235" s="606"/>
      <c r="I235" s="606"/>
      <c r="J235" s="606"/>
      <c r="K235" s="607"/>
      <c r="L235" s="605"/>
      <c r="M235" s="606"/>
      <c r="N235" s="606"/>
      <c r="O235" s="606"/>
      <c r="P235" s="607"/>
      <c r="Q235" s="608"/>
      <c r="R235" s="609"/>
      <c r="S235" s="234"/>
      <c r="T235" s="234"/>
      <c r="U235" s="566"/>
      <c r="V235" s="566"/>
      <c r="W235" s="566"/>
      <c r="X235" s="566"/>
      <c r="Y235" s="566"/>
      <c r="Z235" s="566"/>
      <c r="AA235" s="566"/>
      <c r="AB235" s="566"/>
      <c r="AC235" s="566"/>
      <c r="AD235" s="566"/>
    </row>
    <row r="236" spans="2:30" hidden="1" outlineLevel="1" x14ac:dyDescent="0.45">
      <c r="B236" s="592"/>
      <c r="C236" s="593"/>
      <c r="D236" s="594"/>
      <c r="E236" s="593"/>
      <c r="F236" s="595"/>
      <c r="G236" s="596"/>
      <c r="H236" s="597"/>
      <c r="I236" s="597"/>
      <c r="J236" s="597"/>
      <c r="K236" s="598"/>
      <c r="L236" s="596"/>
      <c r="M236" s="597"/>
      <c r="N236" s="597"/>
      <c r="O236" s="597"/>
      <c r="P236" s="598"/>
      <c r="Q236" s="599"/>
      <c r="R236" s="600"/>
      <c r="S236" s="234"/>
      <c r="T236" s="234"/>
      <c r="U236" s="566"/>
      <c r="V236" s="566"/>
      <c r="W236" s="566"/>
      <c r="X236" s="566"/>
      <c r="Y236" s="566"/>
      <c r="Z236" s="566"/>
      <c r="AA236" s="566"/>
      <c r="AB236" s="566"/>
      <c r="AC236" s="566"/>
      <c r="AD236" s="566"/>
    </row>
    <row r="237" spans="2:30" hidden="1" outlineLevel="1" x14ac:dyDescent="0.45">
      <c r="B237" s="601"/>
      <c r="C237" s="602"/>
      <c r="D237" s="603"/>
      <c r="E237" s="602"/>
      <c r="F237" s="604"/>
      <c r="G237" s="605"/>
      <c r="H237" s="606"/>
      <c r="I237" s="606"/>
      <c r="J237" s="606"/>
      <c r="K237" s="607"/>
      <c r="L237" s="605"/>
      <c r="M237" s="606"/>
      <c r="N237" s="606"/>
      <c r="O237" s="606"/>
      <c r="P237" s="607"/>
      <c r="Q237" s="608"/>
      <c r="R237" s="609"/>
      <c r="S237" s="234"/>
      <c r="T237" s="234"/>
      <c r="U237" s="566"/>
      <c r="V237" s="566"/>
      <c r="W237" s="566"/>
      <c r="X237" s="566"/>
      <c r="Y237" s="566"/>
      <c r="Z237" s="566"/>
      <c r="AA237" s="566"/>
      <c r="AB237" s="566"/>
      <c r="AC237" s="566"/>
      <c r="AD237" s="566"/>
    </row>
    <row r="238" spans="2:30" hidden="1" outlineLevel="1" x14ac:dyDescent="0.45">
      <c r="B238" s="592"/>
      <c r="C238" s="593"/>
      <c r="D238" s="594"/>
      <c r="E238" s="593"/>
      <c r="F238" s="595"/>
      <c r="G238" s="596"/>
      <c r="H238" s="597"/>
      <c r="I238" s="597"/>
      <c r="J238" s="597"/>
      <c r="K238" s="598"/>
      <c r="L238" s="596"/>
      <c r="M238" s="597"/>
      <c r="N238" s="597"/>
      <c r="O238" s="597"/>
      <c r="P238" s="598"/>
      <c r="Q238" s="599"/>
      <c r="R238" s="600"/>
      <c r="S238" s="234"/>
      <c r="T238" s="234"/>
      <c r="U238" s="566"/>
      <c r="V238" s="566"/>
      <c r="W238" s="566"/>
      <c r="X238" s="566"/>
      <c r="Y238" s="566"/>
      <c r="Z238" s="566"/>
      <c r="AA238" s="566"/>
      <c r="AB238" s="566"/>
      <c r="AC238" s="566"/>
      <c r="AD238" s="566"/>
    </row>
    <row r="239" spans="2:30" hidden="1" outlineLevel="1" x14ac:dyDescent="0.45">
      <c r="B239" s="601"/>
      <c r="C239" s="602"/>
      <c r="D239" s="603"/>
      <c r="E239" s="602"/>
      <c r="F239" s="604"/>
      <c r="G239" s="605"/>
      <c r="H239" s="606"/>
      <c r="I239" s="606"/>
      <c r="J239" s="606"/>
      <c r="K239" s="607"/>
      <c r="L239" s="605"/>
      <c r="M239" s="606"/>
      <c r="N239" s="606"/>
      <c r="O239" s="606"/>
      <c r="P239" s="607"/>
      <c r="Q239" s="608"/>
      <c r="R239" s="609"/>
      <c r="S239" s="234"/>
      <c r="T239" s="234"/>
      <c r="U239" s="566"/>
      <c r="V239" s="566"/>
      <c r="W239" s="566"/>
      <c r="X239" s="566"/>
      <c r="Y239" s="566"/>
      <c r="Z239" s="566"/>
      <c r="AA239" s="566"/>
      <c r="AB239" s="566"/>
      <c r="AC239" s="566"/>
      <c r="AD239" s="566"/>
    </row>
    <row r="240" spans="2:30" hidden="1" outlineLevel="1" x14ac:dyDescent="0.45">
      <c r="B240" s="592"/>
      <c r="C240" s="593"/>
      <c r="D240" s="594"/>
      <c r="E240" s="593"/>
      <c r="F240" s="595"/>
      <c r="G240" s="596"/>
      <c r="H240" s="597"/>
      <c r="I240" s="597"/>
      <c r="J240" s="597"/>
      <c r="K240" s="598"/>
      <c r="L240" s="596"/>
      <c r="M240" s="597"/>
      <c r="N240" s="597"/>
      <c r="O240" s="597"/>
      <c r="P240" s="598"/>
      <c r="Q240" s="599"/>
      <c r="R240" s="600"/>
      <c r="S240" s="234"/>
      <c r="T240" s="234"/>
      <c r="U240" s="566"/>
      <c r="V240" s="566"/>
      <c r="W240" s="566"/>
      <c r="X240" s="566"/>
      <c r="Y240" s="566"/>
      <c r="Z240" s="566"/>
      <c r="AA240" s="566"/>
      <c r="AB240" s="566"/>
      <c r="AC240" s="566"/>
      <c r="AD240" s="566"/>
    </row>
    <row r="241" spans="2:30" hidden="1" outlineLevel="1" x14ac:dyDescent="0.45">
      <c r="B241" s="601"/>
      <c r="C241" s="602"/>
      <c r="D241" s="603"/>
      <c r="E241" s="602"/>
      <c r="F241" s="604"/>
      <c r="G241" s="605"/>
      <c r="H241" s="606"/>
      <c r="I241" s="606"/>
      <c r="J241" s="606"/>
      <c r="K241" s="607"/>
      <c r="L241" s="605"/>
      <c r="M241" s="606"/>
      <c r="N241" s="606"/>
      <c r="O241" s="606"/>
      <c r="P241" s="607"/>
      <c r="Q241" s="608"/>
      <c r="R241" s="609"/>
      <c r="S241" s="234"/>
      <c r="T241" s="234"/>
      <c r="U241" s="566"/>
      <c r="V241" s="566"/>
      <c r="W241" s="566"/>
      <c r="X241" s="566"/>
      <c r="Y241" s="566"/>
      <c r="Z241" s="566"/>
      <c r="AA241" s="566"/>
      <c r="AB241" s="566"/>
      <c r="AC241" s="566"/>
      <c r="AD241" s="566"/>
    </row>
    <row r="242" spans="2:30" hidden="1" outlineLevel="1" x14ac:dyDescent="0.45">
      <c r="B242" s="592"/>
      <c r="C242" s="593"/>
      <c r="D242" s="594"/>
      <c r="E242" s="593"/>
      <c r="F242" s="595"/>
      <c r="G242" s="596"/>
      <c r="H242" s="597"/>
      <c r="I242" s="597"/>
      <c r="J242" s="597"/>
      <c r="K242" s="598"/>
      <c r="L242" s="596"/>
      <c r="M242" s="597"/>
      <c r="N242" s="597"/>
      <c r="O242" s="597"/>
      <c r="P242" s="598"/>
      <c r="Q242" s="599"/>
      <c r="R242" s="600"/>
      <c r="S242" s="234"/>
      <c r="T242" s="234"/>
      <c r="U242" s="566"/>
      <c r="V242" s="566"/>
      <c r="W242" s="566"/>
      <c r="X242" s="566"/>
      <c r="Y242" s="566"/>
      <c r="Z242" s="566"/>
      <c r="AA242" s="566"/>
      <c r="AB242" s="566"/>
      <c r="AC242" s="566"/>
      <c r="AD242" s="566"/>
    </row>
    <row r="243" spans="2:30" hidden="1" outlineLevel="1" x14ac:dyDescent="0.45">
      <c r="B243" s="601"/>
      <c r="C243" s="602"/>
      <c r="D243" s="603"/>
      <c r="E243" s="602"/>
      <c r="F243" s="604"/>
      <c r="G243" s="605"/>
      <c r="H243" s="606"/>
      <c r="I243" s="606"/>
      <c r="J243" s="606"/>
      <c r="K243" s="607"/>
      <c r="L243" s="605"/>
      <c r="M243" s="606"/>
      <c r="N243" s="606"/>
      <c r="O243" s="606"/>
      <c r="P243" s="607"/>
      <c r="Q243" s="608"/>
      <c r="R243" s="609"/>
      <c r="S243" s="234"/>
      <c r="T243" s="234"/>
      <c r="U243" s="566"/>
      <c r="V243" s="566"/>
      <c r="W243" s="566"/>
      <c r="X243" s="566"/>
      <c r="Y243" s="566"/>
      <c r="Z243" s="566"/>
      <c r="AA243" s="566"/>
      <c r="AB243" s="566"/>
      <c r="AC243" s="566"/>
      <c r="AD243" s="566"/>
    </row>
    <row r="244" spans="2:30" hidden="1" outlineLevel="1" x14ac:dyDescent="0.45">
      <c r="B244" s="592"/>
      <c r="C244" s="593"/>
      <c r="D244" s="594"/>
      <c r="E244" s="593"/>
      <c r="F244" s="595"/>
      <c r="G244" s="596"/>
      <c r="H244" s="597"/>
      <c r="I244" s="597"/>
      <c r="J244" s="597"/>
      <c r="K244" s="598"/>
      <c r="L244" s="596"/>
      <c r="M244" s="597"/>
      <c r="N244" s="597"/>
      <c r="O244" s="597"/>
      <c r="P244" s="598"/>
      <c r="Q244" s="599"/>
      <c r="R244" s="600"/>
      <c r="S244" s="234"/>
      <c r="T244" s="234"/>
      <c r="U244" s="566"/>
      <c r="V244" s="566"/>
      <c r="W244" s="566"/>
      <c r="X244" s="566"/>
      <c r="Y244" s="566"/>
      <c r="Z244" s="566"/>
      <c r="AA244" s="566"/>
      <c r="AB244" s="566"/>
      <c r="AC244" s="566"/>
      <c r="AD244" s="566"/>
    </row>
    <row r="245" spans="2:30" hidden="1" outlineLevel="1" x14ac:dyDescent="0.45">
      <c r="B245" s="601"/>
      <c r="C245" s="602"/>
      <c r="D245" s="603"/>
      <c r="E245" s="602"/>
      <c r="F245" s="604"/>
      <c r="G245" s="605"/>
      <c r="H245" s="606"/>
      <c r="I245" s="606"/>
      <c r="J245" s="606"/>
      <c r="K245" s="607"/>
      <c r="L245" s="605"/>
      <c r="M245" s="606"/>
      <c r="N245" s="606"/>
      <c r="O245" s="606"/>
      <c r="P245" s="607"/>
      <c r="Q245" s="608"/>
      <c r="R245" s="609"/>
      <c r="S245" s="234"/>
      <c r="T245" s="234"/>
      <c r="U245" s="566"/>
      <c r="V245" s="566"/>
      <c r="W245" s="566"/>
      <c r="X245" s="566"/>
      <c r="Y245" s="566"/>
      <c r="Z245" s="566"/>
      <c r="AA245" s="566"/>
      <c r="AB245" s="566"/>
      <c r="AC245" s="566"/>
      <c r="AD245" s="566"/>
    </row>
    <row r="246" spans="2:30" hidden="1" outlineLevel="1" x14ac:dyDescent="0.45">
      <c r="B246" s="592"/>
      <c r="C246" s="593"/>
      <c r="D246" s="594"/>
      <c r="E246" s="593"/>
      <c r="F246" s="595"/>
      <c r="G246" s="596"/>
      <c r="H246" s="597"/>
      <c r="I246" s="597"/>
      <c r="J246" s="597"/>
      <c r="K246" s="598"/>
      <c r="L246" s="596"/>
      <c r="M246" s="597"/>
      <c r="N246" s="597"/>
      <c r="O246" s="597"/>
      <c r="P246" s="598"/>
      <c r="Q246" s="599"/>
      <c r="R246" s="600"/>
      <c r="S246" s="234"/>
      <c r="T246" s="234"/>
      <c r="U246" s="566"/>
      <c r="V246" s="566"/>
      <c r="W246" s="566"/>
      <c r="X246" s="566"/>
      <c r="Y246" s="566"/>
      <c r="Z246" s="566"/>
      <c r="AA246" s="566"/>
      <c r="AB246" s="566"/>
      <c r="AC246" s="566"/>
      <c r="AD246" s="566"/>
    </row>
    <row r="247" spans="2:30" hidden="1" outlineLevel="1" x14ac:dyDescent="0.45">
      <c r="B247" s="601"/>
      <c r="C247" s="602"/>
      <c r="D247" s="603"/>
      <c r="E247" s="602"/>
      <c r="F247" s="604"/>
      <c r="G247" s="605"/>
      <c r="H247" s="606"/>
      <c r="I247" s="606"/>
      <c r="J247" s="606"/>
      <c r="K247" s="607"/>
      <c r="L247" s="605"/>
      <c r="M247" s="606"/>
      <c r="N247" s="606"/>
      <c r="O247" s="606"/>
      <c r="P247" s="607"/>
      <c r="Q247" s="608"/>
      <c r="R247" s="609"/>
      <c r="S247" s="234"/>
      <c r="T247" s="234"/>
      <c r="U247" s="566"/>
      <c r="V247" s="566"/>
      <c r="W247" s="566"/>
      <c r="X247" s="566"/>
      <c r="Y247" s="566"/>
      <c r="Z247" s="566"/>
      <c r="AA247" s="566"/>
      <c r="AB247" s="566"/>
      <c r="AC247" s="566"/>
      <c r="AD247" s="566"/>
    </row>
    <row r="248" spans="2:30" hidden="1" outlineLevel="1" x14ac:dyDescent="0.45">
      <c r="B248" s="592"/>
      <c r="C248" s="593"/>
      <c r="D248" s="594"/>
      <c r="E248" s="593"/>
      <c r="F248" s="595"/>
      <c r="G248" s="596"/>
      <c r="H248" s="597"/>
      <c r="I248" s="597"/>
      <c r="J248" s="597"/>
      <c r="K248" s="598"/>
      <c r="L248" s="596"/>
      <c r="M248" s="597"/>
      <c r="N248" s="597"/>
      <c r="O248" s="597"/>
      <c r="P248" s="598"/>
      <c r="Q248" s="599"/>
      <c r="R248" s="600"/>
      <c r="S248" s="234"/>
      <c r="T248" s="234"/>
      <c r="U248" s="566"/>
      <c r="V248" s="566"/>
      <c r="W248" s="566"/>
      <c r="X248" s="566"/>
      <c r="Y248" s="566"/>
      <c r="Z248" s="566"/>
      <c r="AA248" s="566"/>
      <c r="AB248" s="566"/>
      <c r="AC248" s="566"/>
      <c r="AD248" s="566"/>
    </row>
    <row r="249" spans="2:30" hidden="1" outlineLevel="1" x14ac:dyDescent="0.45">
      <c r="B249" s="601"/>
      <c r="C249" s="602"/>
      <c r="D249" s="603"/>
      <c r="E249" s="602"/>
      <c r="F249" s="604"/>
      <c r="G249" s="605"/>
      <c r="H249" s="606"/>
      <c r="I249" s="606"/>
      <c r="J249" s="606"/>
      <c r="K249" s="607"/>
      <c r="L249" s="605"/>
      <c r="M249" s="606"/>
      <c r="N249" s="606"/>
      <c r="O249" s="606"/>
      <c r="P249" s="607"/>
      <c r="Q249" s="608"/>
      <c r="R249" s="609"/>
      <c r="S249" s="234"/>
      <c r="T249" s="234"/>
      <c r="U249" s="566"/>
      <c r="V249" s="566"/>
      <c r="W249" s="566"/>
      <c r="X249" s="566"/>
      <c r="Y249" s="566"/>
      <c r="Z249" s="566"/>
      <c r="AA249" s="566"/>
      <c r="AB249" s="566"/>
      <c r="AC249" s="566"/>
      <c r="AD249" s="566"/>
    </row>
    <row r="250" spans="2:30" hidden="1" outlineLevel="1" x14ac:dyDescent="0.45">
      <c r="B250" s="592"/>
      <c r="C250" s="593"/>
      <c r="D250" s="594"/>
      <c r="E250" s="593"/>
      <c r="F250" s="595"/>
      <c r="G250" s="596"/>
      <c r="H250" s="597"/>
      <c r="I250" s="597"/>
      <c r="J250" s="597"/>
      <c r="K250" s="598"/>
      <c r="L250" s="596"/>
      <c r="M250" s="597"/>
      <c r="N250" s="597"/>
      <c r="O250" s="597"/>
      <c r="P250" s="598"/>
      <c r="Q250" s="599"/>
      <c r="R250" s="600"/>
      <c r="S250" s="234"/>
      <c r="T250" s="234"/>
      <c r="U250" s="566"/>
      <c r="V250" s="566"/>
      <c r="W250" s="566"/>
      <c r="X250" s="566"/>
      <c r="Y250" s="566"/>
      <c r="Z250" s="566"/>
      <c r="AA250" s="566"/>
      <c r="AB250" s="566"/>
      <c r="AC250" s="566"/>
      <c r="AD250" s="566"/>
    </row>
    <row r="251" spans="2:30" hidden="1" outlineLevel="1" x14ac:dyDescent="0.45">
      <c r="B251" s="601"/>
      <c r="C251" s="602"/>
      <c r="D251" s="603"/>
      <c r="E251" s="602"/>
      <c r="F251" s="604"/>
      <c r="G251" s="605"/>
      <c r="H251" s="606"/>
      <c r="I251" s="606"/>
      <c r="J251" s="606"/>
      <c r="K251" s="607"/>
      <c r="L251" s="605"/>
      <c r="M251" s="606"/>
      <c r="N251" s="606"/>
      <c r="O251" s="606"/>
      <c r="P251" s="607"/>
      <c r="Q251" s="608"/>
      <c r="R251" s="609"/>
      <c r="S251" s="234"/>
      <c r="T251" s="234"/>
      <c r="U251" s="566"/>
      <c r="V251" s="566"/>
      <c r="W251" s="566"/>
      <c r="X251" s="566"/>
      <c r="Y251" s="566"/>
      <c r="Z251" s="566"/>
      <c r="AA251" s="566"/>
      <c r="AB251" s="566"/>
      <c r="AC251" s="566"/>
      <c r="AD251" s="566"/>
    </row>
    <row r="252" spans="2:30" hidden="1" outlineLevel="1" x14ac:dyDescent="0.45">
      <c r="B252" s="592"/>
      <c r="C252" s="593"/>
      <c r="D252" s="594"/>
      <c r="E252" s="593"/>
      <c r="F252" s="595"/>
      <c r="G252" s="596"/>
      <c r="H252" s="597"/>
      <c r="I252" s="597"/>
      <c r="J252" s="597"/>
      <c r="K252" s="598"/>
      <c r="L252" s="596"/>
      <c r="M252" s="597"/>
      <c r="N252" s="597"/>
      <c r="O252" s="597"/>
      <c r="P252" s="598"/>
      <c r="Q252" s="599"/>
      <c r="R252" s="600"/>
      <c r="S252" s="234"/>
      <c r="T252" s="234"/>
      <c r="U252" s="566"/>
      <c r="V252" s="566"/>
      <c r="W252" s="566"/>
      <c r="X252" s="566"/>
      <c r="Y252" s="566"/>
      <c r="Z252" s="566"/>
      <c r="AA252" s="566"/>
      <c r="AB252" s="566"/>
      <c r="AC252" s="566"/>
      <c r="AD252" s="566"/>
    </row>
    <row r="253" spans="2:30" hidden="1" outlineLevel="1" x14ac:dyDescent="0.45">
      <c r="B253" s="601"/>
      <c r="C253" s="602"/>
      <c r="D253" s="603"/>
      <c r="E253" s="602"/>
      <c r="F253" s="604"/>
      <c r="G253" s="605"/>
      <c r="H253" s="606"/>
      <c r="I253" s="606"/>
      <c r="J253" s="606"/>
      <c r="K253" s="607"/>
      <c r="L253" s="605"/>
      <c r="M253" s="606"/>
      <c r="N253" s="606"/>
      <c r="O253" s="606"/>
      <c r="P253" s="607"/>
      <c r="Q253" s="608"/>
      <c r="R253" s="609"/>
      <c r="S253" s="234"/>
      <c r="T253" s="234"/>
      <c r="U253" s="566"/>
      <c r="V253" s="566"/>
      <c r="W253" s="566"/>
      <c r="X253" s="566"/>
      <c r="Y253" s="566"/>
      <c r="Z253" s="566"/>
      <c r="AA253" s="566"/>
      <c r="AB253" s="566"/>
      <c r="AC253" s="566"/>
      <c r="AD253" s="566"/>
    </row>
    <row r="254" spans="2:30" hidden="1" outlineLevel="1" x14ac:dyDescent="0.45">
      <c r="B254" s="592"/>
      <c r="C254" s="593"/>
      <c r="D254" s="594"/>
      <c r="E254" s="593"/>
      <c r="F254" s="595"/>
      <c r="G254" s="596"/>
      <c r="H254" s="597"/>
      <c r="I254" s="597"/>
      <c r="J254" s="597"/>
      <c r="K254" s="598"/>
      <c r="L254" s="596"/>
      <c r="M254" s="597"/>
      <c r="N254" s="597"/>
      <c r="O254" s="597"/>
      <c r="P254" s="598"/>
      <c r="Q254" s="599"/>
      <c r="R254" s="600"/>
      <c r="S254" s="234"/>
      <c r="T254" s="234"/>
      <c r="U254" s="566"/>
      <c r="V254" s="566"/>
      <c r="W254" s="566"/>
      <c r="X254" s="566"/>
      <c r="Y254" s="566"/>
      <c r="Z254" s="566"/>
      <c r="AA254" s="566"/>
      <c r="AB254" s="566"/>
      <c r="AC254" s="566"/>
      <c r="AD254" s="566"/>
    </row>
    <row r="255" spans="2:30" hidden="1" outlineLevel="1" x14ac:dyDescent="0.45">
      <c r="B255" s="601"/>
      <c r="C255" s="602"/>
      <c r="D255" s="603"/>
      <c r="E255" s="602"/>
      <c r="F255" s="604"/>
      <c r="G255" s="605"/>
      <c r="H255" s="606"/>
      <c r="I255" s="606"/>
      <c r="J255" s="606"/>
      <c r="K255" s="607"/>
      <c r="L255" s="605"/>
      <c r="M255" s="606"/>
      <c r="N255" s="606"/>
      <c r="O255" s="606"/>
      <c r="P255" s="607"/>
      <c r="Q255" s="608"/>
      <c r="R255" s="609"/>
      <c r="S255" s="234"/>
      <c r="T255" s="234"/>
      <c r="U255" s="566"/>
      <c r="V255" s="566"/>
      <c r="W255" s="566"/>
      <c r="X255" s="566"/>
      <c r="Y255" s="566"/>
      <c r="Z255" s="566"/>
      <c r="AA255" s="566"/>
      <c r="AB255" s="566"/>
      <c r="AC255" s="566"/>
      <c r="AD255" s="566"/>
    </row>
    <row r="256" spans="2:30" hidden="1" outlineLevel="1" x14ac:dyDescent="0.45">
      <c r="B256" s="592"/>
      <c r="C256" s="593"/>
      <c r="D256" s="594"/>
      <c r="E256" s="593"/>
      <c r="F256" s="595"/>
      <c r="G256" s="596"/>
      <c r="H256" s="597"/>
      <c r="I256" s="597"/>
      <c r="J256" s="597"/>
      <c r="K256" s="598"/>
      <c r="L256" s="596"/>
      <c r="M256" s="597"/>
      <c r="N256" s="597"/>
      <c r="O256" s="597"/>
      <c r="P256" s="598"/>
      <c r="Q256" s="599"/>
      <c r="R256" s="600"/>
      <c r="S256" s="234"/>
      <c r="T256" s="234"/>
      <c r="U256" s="566"/>
      <c r="V256" s="566"/>
      <c r="W256" s="566"/>
      <c r="X256" s="566"/>
      <c r="Y256" s="566"/>
      <c r="Z256" s="566"/>
      <c r="AA256" s="566"/>
      <c r="AB256" s="566"/>
      <c r="AC256" s="566"/>
      <c r="AD256" s="566"/>
    </row>
    <row r="257" spans="2:30" hidden="1" outlineLevel="1" x14ac:dyDescent="0.45">
      <c r="B257" s="601"/>
      <c r="C257" s="602"/>
      <c r="D257" s="603"/>
      <c r="E257" s="602"/>
      <c r="F257" s="604"/>
      <c r="G257" s="605"/>
      <c r="H257" s="606"/>
      <c r="I257" s="606"/>
      <c r="J257" s="606"/>
      <c r="K257" s="607"/>
      <c r="L257" s="605"/>
      <c r="M257" s="606"/>
      <c r="N257" s="606"/>
      <c r="O257" s="606"/>
      <c r="P257" s="607"/>
      <c r="Q257" s="608"/>
      <c r="R257" s="609"/>
      <c r="S257" s="234"/>
      <c r="T257" s="234"/>
      <c r="U257" s="566"/>
      <c r="V257" s="566"/>
      <c r="W257" s="566"/>
      <c r="X257" s="566"/>
      <c r="Y257" s="566"/>
      <c r="Z257" s="566"/>
      <c r="AA257" s="566"/>
      <c r="AB257" s="566"/>
      <c r="AC257" s="566"/>
      <c r="AD257" s="566"/>
    </row>
    <row r="258" spans="2:30" hidden="1" outlineLevel="1" x14ac:dyDescent="0.45">
      <c r="B258" s="592"/>
      <c r="C258" s="593"/>
      <c r="D258" s="594"/>
      <c r="E258" s="593"/>
      <c r="F258" s="595"/>
      <c r="G258" s="596"/>
      <c r="H258" s="597"/>
      <c r="I258" s="597"/>
      <c r="J258" s="597"/>
      <c r="K258" s="598"/>
      <c r="L258" s="596"/>
      <c r="M258" s="597"/>
      <c r="N258" s="597"/>
      <c r="O258" s="597"/>
      <c r="P258" s="598"/>
      <c r="Q258" s="599"/>
      <c r="R258" s="600"/>
      <c r="S258" s="234"/>
      <c r="T258" s="234"/>
      <c r="U258" s="566"/>
      <c r="V258" s="566"/>
      <c r="W258" s="566"/>
      <c r="X258" s="566"/>
      <c r="Y258" s="566"/>
      <c r="Z258" s="566"/>
      <c r="AA258" s="566"/>
      <c r="AB258" s="566"/>
      <c r="AC258" s="566"/>
      <c r="AD258" s="566"/>
    </row>
    <row r="259" spans="2:30" hidden="1" outlineLevel="1" x14ac:dyDescent="0.45">
      <c r="B259" s="601"/>
      <c r="C259" s="602"/>
      <c r="D259" s="603"/>
      <c r="E259" s="602"/>
      <c r="F259" s="604"/>
      <c r="G259" s="605"/>
      <c r="H259" s="606"/>
      <c r="I259" s="606"/>
      <c r="J259" s="606"/>
      <c r="K259" s="607"/>
      <c r="L259" s="605"/>
      <c r="M259" s="606"/>
      <c r="N259" s="606"/>
      <c r="O259" s="606"/>
      <c r="P259" s="607"/>
      <c r="Q259" s="608"/>
      <c r="R259" s="609"/>
      <c r="S259" s="234"/>
      <c r="T259" s="234"/>
      <c r="U259" s="566"/>
      <c r="V259" s="566"/>
      <c r="W259" s="566"/>
      <c r="X259" s="566"/>
      <c r="Y259" s="566"/>
      <c r="Z259" s="566"/>
      <c r="AA259" s="566"/>
      <c r="AB259" s="566"/>
      <c r="AC259" s="566"/>
      <c r="AD259" s="566"/>
    </row>
    <row r="260" spans="2:30" hidden="1" outlineLevel="1" x14ac:dyDescent="0.45">
      <c r="B260" s="592"/>
      <c r="C260" s="593"/>
      <c r="D260" s="594"/>
      <c r="E260" s="593"/>
      <c r="F260" s="595"/>
      <c r="G260" s="596"/>
      <c r="H260" s="597"/>
      <c r="I260" s="597"/>
      <c r="J260" s="597"/>
      <c r="K260" s="598"/>
      <c r="L260" s="596"/>
      <c r="M260" s="597"/>
      <c r="N260" s="597"/>
      <c r="O260" s="597"/>
      <c r="P260" s="598"/>
      <c r="Q260" s="599"/>
      <c r="R260" s="600"/>
      <c r="S260" s="234"/>
      <c r="T260" s="234"/>
      <c r="U260" s="566"/>
      <c r="V260" s="566"/>
      <c r="W260" s="566"/>
      <c r="X260" s="566"/>
      <c r="Y260" s="566"/>
      <c r="Z260" s="566"/>
      <c r="AA260" s="566"/>
      <c r="AB260" s="566"/>
      <c r="AC260" s="566"/>
      <c r="AD260" s="566"/>
    </row>
    <row r="261" spans="2:30" hidden="1" outlineLevel="1" x14ac:dyDescent="0.45">
      <c r="B261" s="601"/>
      <c r="C261" s="602"/>
      <c r="D261" s="603"/>
      <c r="E261" s="602"/>
      <c r="F261" s="604"/>
      <c r="G261" s="605"/>
      <c r="H261" s="606"/>
      <c r="I261" s="606"/>
      <c r="J261" s="606"/>
      <c r="K261" s="607"/>
      <c r="L261" s="605"/>
      <c r="M261" s="606"/>
      <c r="N261" s="606"/>
      <c r="O261" s="606"/>
      <c r="P261" s="607"/>
      <c r="Q261" s="608"/>
      <c r="R261" s="609"/>
      <c r="S261" s="234"/>
      <c r="T261" s="234"/>
      <c r="U261" s="566"/>
      <c r="V261" s="566"/>
      <c r="W261" s="566"/>
      <c r="X261" s="566"/>
      <c r="Y261" s="566"/>
      <c r="Z261" s="566"/>
      <c r="AA261" s="566"/>
      <c r="AB261" s="566"/>
      <c r="AC261" s="566"/>
      <c r="AD261" s="566"/>
    </row>
    <row r="262" spans="2:30" hidden="1" outlineLevel="1" x14ac:dyDescent="0.45">
      <c r="B262" s="592"/>
      <c r="C262" s="593"/>
      <c r="D262" s="594"/>
      <c r="E262" s="593"/>
      <c r="F262" s="595"/>
      <c r="G262" s="596"/>
      <c r="H262" s="597"/>
      <c r="I262" s="597"/>
      <c r="J262" s="597"/>
      <c r="K262" s="598"/>
      <c r="L262" s="596"/>
      <c r="M262" s="597"/>
      <c r="N262" s="597"/>
      <c r="O262" s="597"/>
      <c r="P262" s="598"/>
      <c r="Q262" s="599"/>
      <c r="R262" s="600"/>
      <c r="S262" s="234"/>
      <c r="T262" s="234"/>
      <c r="U262" s="566"/>
      <c r="V262" s="566"/>
      <c r="W262" s="566"/>
      <c r="X262" s="566"/>
      <c r="Y262" s="566"/>
      <c r="Z262" s="566"/>
      <c r="AA262" s="566"/>
      <c r="AB262" s="566"/>
      <c r="AC262" s="566"/>
      <c r="AD262" s="566"/>
    </row>
    <row r="263" spans="2:30" hidden="1" outlineLevel="1" x14ac:dyDescent="0.45">
      <c r="B263" s="601"/>
      <c r="C263" s="602"/>
      <c r="D263" s="603"/>
      <c r="E263" s="602"/>
      <c r="F263" s="604"/>
      <c r="G263" s="605"/>
      <c r="H263" s="606"/>
      <c r="I263" s="606"/>
      <c r="J263" s="606"/>
      <c r="K263" s="607"/>
      <c r="L263" s="605"/>
      <c r="M263" s="606"/>
      <c r="N263" s="606"/>
      <c r="O263" s="606"/>
      <c r="P263" s="607"/>
      <c r="Q263" s="608"/>
      <c r="R263" s="609"/>
      <c r="S263" s="234"/>
      <c r="T263" s="234"/>
      <c r="U263" s="566"/>
      <c r="V263" s="566"/>
      <c r="W263" s="566"/>
      <c r="X263" s="566"/>
      <c r="Y263" s="566"/>
      <c r="Z263" s="566"/>
      <c r="AA263" s="566"/>
      <c r="AB263" s="566"/>
      <c r="AC263" s="566"/>
      <c r="AD263" s="566"/>
    </row>
    <row r="264" spans="2:30" hidden="1" outlineLevel="1" x14ac:dyDescent="0.45">
      <c r="B264" s="592"/>
      <c r="C264" s="593"/>
      <c r="D264" s="594"/>
      <c r="E264" s="593"/>
      <c r="F264" s="595"/>
      <c r="G264" s="596"/>
      <c r="H264" s="597"/>
      <c r="I264" s="597"/>
      <c r="J264" s="597"/>
      <c r="K264" s="598"/>
      <c r="L264" s="596"/>
      <c r="M264" s="597"/>
      <c r="N264" s="597"/>
      <c r="O264" s="597"/>
      <c r="P264" s="598"/>
      <c r="Q264" s="599"/>
      <c r="R264" s="600"/>
      <c r="S264" s="234"/>
      <c r="T264" s="234"/>
      <c r="U264" s="566"/>
      <c r="V264" s="566"/>
      <c r="W264" s="566"/>
      <c r="X264" s="566"/>
      <c r="Y264" s="566"/>
      <c r="Z264" s="566"/>
      <c r="AA264" s="566"/>
      <c r="AB264" s="566"/>
      <c r="AC264" s="566"/>
      <c r="AD264" s="566"/>
    </row>
    <row r="265" spans="2:30" hidden="1" outlineLevel="1" x14ac:dyDescent="0.45">
      <c r="B265" s="601"/>
      <c r="C265" s="602"/>
      <c r="D265" s="603"/>
      <c r="E265" s="602"/>
      <c r="F265" s="604"/>
      <c r="G265" s="605"/>
      <c r="H265" s="606"/>
      <c r="I265" s="606"/>
      <c r="J265" s="606"/>
      <c r="K265" s="607"/>
      <c r="L265" s="605"/>
      <c r="M265" s="606"/>
      <c r="N265" s="606"/>
      <c r="O265" s="606"/>
      <c r="P265" s="607"/>
      <c r="Q265" s="608"/>
      <c r="R265" s="609"/>
      <c r="S265" s="234"/>
      <c r="T265" s="234"/>
      <c r="U265" s="566"/>
      <c r="V265" s="566"/>
      <c r="W265" s="566"/>
      <c r="X265" s="566"/>
      <c r="Y265" s="566"/>
      <c r="Z265" s="566"/>
      <c r="AA265" s="566"/>
      <c r="AB265" s="566"/>
      <c r="AC265" s="566"/>
      <c r="AD265" s="566"/>
    </row>
    <row r="266" spans="2:30" hidden="1" outlineLevel="1" x14ac:dyDescent="0.45">
      <c r="B266" s="592"/>
      <c r="C266" s="593"/>
      <c r="D266" s="594"/>
      <c r="E266" s="593"/>
      <c r="F266" s="595"/>
      <c r="G266" s="596"/>
      <c r="H266" s="597"/>
      <c r="I266" s="597"/>
      <c r="J266" s="597"/>
      <c r="K266" s="598"/>
      <c r="L266" s="596"/>
      <c r="M266" s="597"/>
      <c r="N266" s="597"/>
      <c r="O266" s="597"/>
      <c r="P266" s="598"/>
      <c r="Q266" s="599"/>
      <c r="R266" s="600"/>
      <c r="S266" s="234"/>
      <c r="T266" s="234"/>
      <c r="U266" s="566"/>
      <c r="V266" s="566"/>
      <c r="W266" s="566"/>
      <c r="X266" s="566"/>
      <c r="Y266" s="566"/>
      <c r="Z266" s="566"/>
      <c r="AA266" s="566"/>
      <c r="AB266" s="566"/>
      <c r="AC266" s="566"/>
      <c r="AD266" s="566"/>
    </row>
    <row r="267" spans="2:30" hidden="1" outlineLevel="1" x14ac:dyDescent="0.45">
      <c r="B267" s="601"/>
      <c r="C267" s="602"/>
      <c r="D267" s="603"/>
      <c r="E267" s="602"/>
      <c r="F267" s="604"/>
      <c r="G267" s="605"/>
      <c r="H267" s="606"/>
      <c r="I267" s="606"/>
      <c r="J267" s="606"/>
      <c r="K267" s="607"/>
      <c r="L267" s="605"/>
      <c r="M267" s="606"/>
      <c r="N267" s="606"/>
      <c r="O267" s="606"/>
      <c r="P267" s="607"/>
      <c r="Q267" s="608"/>
      <c r="R267" s="609"/>
      <c r="S267" s="234"/>
      <c r="T267" s="234"/>
      <c r="U267" s="566"/>
      <c r="V267" s="566"/>
      <c r="W267" s="566"/>
      <c r="X267" s="566"/>
      <c r="Y267" s="566"/>
      <c r="Z267" s="566"/>
      <c r="AA267" s="566"/>
      <c r="AB267" s="566"/>
      <c r="AC267" s="566"/>
      <c r="AD267" s="566"/>
    </row>
    <row r="268" spans="2:30" hidden="1" outlineLevel="1" x14ac:dyDescent="0.45">
      <c r="B268" s="592"/>
      <c r="C268" s="593"/>
      <c r="D268" s="594"/>
      <c r="E268" s="593"/>
      <c r="F268" s="595"/>
      <c r="G268" s="596"/>
      <c r="H268" s="597"/>
      <c r="I268" s="597"/>
      <c r="J268" s="597"/>
      <c r="K268" s="598"/>
      <c r="L268" s="596"/>
      <c r="M268" s="597"/>
      <c r="N268" s="597"/>
      <c r="O268" s="597"/>
      <c r="P268" s="598"/>
      <c r="Q268" s="599"/>
      <c r="R268" s="600"/>
      <c r="S268" s="234"/>
      <c r="T268" s="234"/>
      <c r="U268" s="566"/>
      <c r="V268" s="566"/>
      <c r="W268" s="566"/>
      <c r="X268" s="566"/>
      <c r="Y268" s="566"/>
      <c r="Z268" s="566"/>
      <c r="AA268" s="566"/>
      <c r="AB268" s="566"/>
      <c r="AC268" s="566"/>
      <c r="AD268" s="566"/>
    </row>
    <row r="269" spans="2:30" hidden="1" outlineLevel="1" x14ac:dyDescent="0.45">
      <c r="B269" s="601"/>
      <c r="C269" s="602"/>
      <c r="D269" s="603"/>
      <c r="E269" s="602"/>
      <c r="F269" s="604"/>
      <c r="G269" s="605"/>
      <c r="H269" s="606"/>
      <c r="I269" s="606"/>
      <c r="J269" s="606"/>
      <c r="K269" s="607"/>
      <c r="L269" s="605"/>
      <c r="M269" s="606"/>
      <c r="N269" s="606"/>
      <c r="O269" s="606"/>
      <c r="P269" s="607"/>
      <c r="Q269" s="608"/>
      <c r="R269" s="609"/>
      <c r="S269" s="234"/>
      <c r="T269" s="234"/>
      <c r="U269" s="566"/>
      <c r="V269" s="566"/>
      <c r="W269" s="566"/>
      <c r="X269" s="566"/>
      <c r="Y269" s="566"/>
      <c r="Z269" s="566"/>
      <c r="AA269" s="566"/>
      <c r="AB269" s="566"/>
      <c r="AC269" s="566"/>
      <c r="AD269" s="566"/>
    </row>
    <row r="270" spans="2:30" hidden="1" outlineLevel="1" x14ac:dyDescent="0.45">
      <c r="B270" s="592"/>
      <c r="C270" s="593"/>
      <c r="D270" s="594"/>
      <c r="E270" s="593"/>
      <c r="F270" s="595"/>
      <c r="G270" s="596"/>
      <c r="H270" s="597"/>
      <c r="I270" s="597"/>
      <c r="J270" s="597"/>
      <c r="K270" s="598"/>
      <c r="L270" s="596"/>
      <c r="M270" s="597"/>
      <c r="N270" s="597"/>
      <c r="O270" s="597"/>
      <c r="P270" s="598"/>
      <c r="Q270" s="599"/>
      <c r="R270" s="600"/>
      <c r="S270" s="234"/>
      <c r="T270" s="234"/>
      <c r="U270" s="566"/>
      <c r="V270" s="566"/>
      <c r="W270" s="566"/>
      <c r="X270" s="566"/>
      <c r="Y270" s="566"/>
      <c r="Z270" s="566"/>
      <c r="AA270" s="566"/>
      <c r="AB270" s="566"/>
      <c r="AC270" s="566"/>
      <c r="AD270" s="566"/>
    </row>
    <row r="271" spans="2:30" hidden="1" outlineLevel="1" x14ac:dyDescent="0.45">
      <c r="B271" s="601"/>
      <c r="C271" s="602"/>
      <c r="D271" s="603"/>
      <c r="E271" s="602"/>
      <c r="F271" s="604"/>
      <c r="G271" s="605"/>
      <c r="H271" s="606"/>
      <c r="I271" s="606"/>
      <c r="J271" s="606"/>
      <c r="K271" s="607"/>
      <c r="L271" s="605"/>
      <c r="M271" s="606"/>
      <c r="N271" s="606"/>
      <c r="O271" s="606"/>
      <c r="P271" s="607"/>
      <c r="Q271" s="608"/>
      <c r="R271" s="609"/>
      <c r="S271" s="234"/>
      <c r="T271" s="234"/>
      <c r="U271" s="566"/>
      <c r="V271" s="566"/>
      <c r="W271" s="566"/>
      <c r="X271" s="566"/>
      <c r="Y271" s="566"/>
      <c r="Z271" s="566"/>
      <c r="AA271" s="566"/>
      <c r="AB271" s="566"/>
      <c r="AC271" s="566"/>
      <c r="AD271" s="566"/>
    </row>
    <row r="272" spans="2:30" hidden="1" outlineLevel="1" x14ac:dyDescent="0.45">
      <c r="B272" s="592"/>
      <c r="C272" s="593"/>
      <c r="D272" s="594"/>
      <c r="E272" s="593"/>
      <c r="F272" s="595"/>
      <c r="G272" s="596"/>
      <c r="H272" s="597"/>
      <c r="I272" s="597"/>
      <c r="J272" s="597"/>
      <c r="K272" s="598"/>
      <c r="L272" s="596"/>
      <c r="M272" s="597"/>
      <c r="N272" s="597"/>
      <c r="O272" s="597"/>
      <c r="P272" s="598"/>
      <c r="Q272" s="599"/>
      <c r="R272" s="600"/>
      <c r="S272" s="234"/>
      <c r="T272" s="234"/>
      <c r="U272" s="566"/>
      <c r="V272" s="566"/>
      <c r="W272" s="566"/>
      <c r="X272" s="566"/>
      <c r="Y272" s="566"/>
      <c r="Z272" s="566"/>
      <c r="AA272" s="566"/>
      <c r="AB272" s="566"/>
      <c r="AC272" s="566"/>
      <c r="AD272" s="566"/>
    </row>
    <row r="273" spans="2:30" hidden="1" outlineLevel="1" x14ac:dyDescent="0.45">
      <c r="B273" s="601"/>
      <c r="C273" s="602"/>
      <c r="D273" s="603"/>
      <c r="E273" s="602"/>
      <c r="F273" s="604"/>
      <c r="G273" s="605"/>
      <c r="H273" s="606"/>
      <c r="I273" s="606"/>
      <c r="J273" s="606"/>
      <c r="K273" s="607"/>
      <c r="L273" s="605"/>
      <c r="M273" s="606"/>
      <c r="N273" s="606"/>
      <c r="O273" s="606"/>
      <c r="P273" s="607"/>
      <c r="Q273" s="608"/>
      <c r="R273" s="609"/>
      <c r="S273" s="234"/>
      <c r="T273" s="234"/>
      <c r="U273" s="566"/>
      <c r="V273" s="566"/>
      <c r="W273" s="566"/>
      <c r="X273" s="566"/>
      <c r="Y273" s="566"/>
      <c r="Z273" s="566"/>
      <c r="AA273" s="566"/>
      <c r="AB273" s="566"/>
      <c r="AC273" s="566"/>
      <c r="AD273" s="566"/>
    </row>
    <row r="274" spans="2:30" hidden="1" outlineLevel="1" x14ac:dyDescent="0.45">
      <c r="B274" s="592"/>
      <c r="C274" s="593"/>
      <c r="D274" s="594"/>
      <c r="E274" s="593"/>
      <c r="F274" s="595"/>
      <c r="G274" s="596"/>
      <c r="H274" s="597"/>
      <c r="I274" s="597"/>
      <c r="J274" s="597"/>
      <c r="K274" s="598"/>
      <c r="L274" s="596"/>
      <c r="M274" s="597"/>
      <c r="N274" s="597"/>
      <c r="O274" s="597"/>
      <c r="P274" s="598"/>
      <c r="Q274" s="599"/>
      <c r="R274" s="600"/>
      <c r="S274" s="234"/>
      <c r="T274" s="234"/>
      <c r="U274" s="566"/>
      <c r="V274" s="566"/>
      <c r="W274" s="566"/>
      <c r="X274" s="566"/>
      <c r="Y274" s="566"/>
      <c r="Z274" s="566"/>
      <c r="AA274" s="566"/>
      <c r="AB274" s="566"/>
      <c r="AC274" s="566"/>
      <c r="AD274" s="566"/>
    </row>
    <row r="275" spans="2:30" hidden="1" outlineLevel="1" x14ac:dyDescent="0.45">
      <c r="B275" s="601"/>
      <c r="C275" s="602"/>
      <c r="D275" s="603"/>
      <c r="E275" s="602"/>
      <c r="F275" s="604"/>
      <c r="G275" s="605"/>
      <c r="H275" s="606"/>
      <c r="I275" s="606"/>
      <c r="J275" s="606"/>
      <c r="K275" s="607"/>
      <c r="L275" s="605"/>
      <c r="M275" s="606"/>
      <c r="N275" s="606"/>
      <c r="O275" s="606"/>
      <c r="P275" s="607"/>
      <c r="Q275" s="608"/>
      <c r="R275" s="609"/>
      <c r="S275" s="234"/>
      <c r="T275" s="234"/>
      <c r="U275" s="566"/>
      <c r="V275" s="566"/>
      <c r="W275" s="566"/>
      <c r="X275" s="566"/>
      <c r="Y275" s="566"/>
      <c r="Z275" s="566"/>
      <c r="AA275" s="566"/>
      <c r="AB275" s="566"/>
      <c r="AC275" s="566"/>
      <c r="AD275" s="566"/>
    </row>
    <row r="276" spans="2:30" hidden="1" outlineLevel="1" x14ac:dyDescent="0.45">
      <c r="B276" s="592"/>
      <c r="C276" s="593"/>
      <c r="D276" s="594"/>
      <c r="E276" s="593"/>
      <c r="F276" s="595"/>
      <c r="G276" s="596"/>
      <c r="H276" s="597"/>
      <c r="I276" s="597"/>
      <c r="J276" s="597"/>
      <c r="K276" s="598"/>
      <c r="L276" s="596"/>
      <c r="M276" s="597"/>
      <c r="N276" s="597"/>
      <c r="O276" s="597"/>
      <c r="P276" s="598"/>
      <c r="Q276" s="599"/>
      <c r="R276" s="600"/>
      <c r="S276" s="234"/>
      <c r="T276" s="234"/>
      <c r="U276" s="566"/>
      <c r="V276" s="566"/>
      <c r="W276" s="566"/>
      <c r="X276" s="566"/>
      <c r="Y276" s="566"/>
      <c r="Z276" s="566"/>
      <c r="AA276" s="566"/>
      <c r="AB276" s="566"/>
      <c r="AC276" s="566"/>
      <c r="AD276" s="566"/>
    </row>
    <row r="277" spans="2:30" hidden="1" outlineLevel="1" x14ac:dyDescent="0.45">
      <c r="B277" s="601"/>
      <c r="C277" s="602"/>
      <c r="D277" s="603"/>
      <c r="E277" s="602"/>
      <c r="F277" s="604"/>
      <c r="G277" s="605"/>
      <c r="H277" s="606"/>
      <c r="I277" s="606"/>
      <c r="J277" s="606"/>
      <c r="K277" s="607"/>
      <c r="L277" s="605"/>
      <c r="M277" s="606"/>
      <c r="N277" s="606"/>
      <c r="O277" s="606"/>
      <c r="P277" s="607"/>
      <c r="Q277" s="608"/>
      <c r="R277" s="609"/>
      <c r="S277" s="234"/>
      <c r="T277" s="234"/>
      <c r="U277" s="566"/>
      <c r="V277" s="566"/>
      <c r="W277" s="566"/>
      <c r="X277" s="566"/>
      <c r="Y277" s="566"/>
      <c r="Z277" s="566"/>
      <c r="AA277" s="566"/>
      <c r="AB277" s="566"/>
      <c r="AC277" s="566"/>
      <c r="AD277" s="566"/>
    </row>
    <row r="278" spans="2:30" hidden="1" outlineLevel="1" x14ac:dyDescent="0.45">
      <c r="B278" s="592"/>
      <c r="C278" s="593"/>
      <c r="D278" s="594"/>
      <c r="E278" s="593"/>
      <c r="F278" s="595"/>
      <c r="G278" s="596"/>
      <c r="H278" s="597"/>
      <c r="I278" s="597"/>
      <c r="J278" s="597"/>
      <c r="K278" s="598"/>
      <c r="L278" s="596"/>
      <c r="M278" s="597"/>
      <c r="N278" s="597"/>
      <c r="O278" s="597"/>
      <c r="P278" s="598"/>
      <c r="Q278" s="599"/>
      <c r="R278" s="600"/>
      <c r="S278" s="234"/>
      <c r="T278" s="234"/>
      <c r="U278" s="566"/>
      <c r="V278" s="566"/>
      <c r="W278" s="566"/>
      <c r="X278" s="566"/>
      <c r="Y278" s="566"/>
      <c r="Z278" s="566"/>
      <c r="AA278" s="566"/>
      <c r="AB278" s="566"/>
      <c r="AC278" s="566"/>
      <c r="AD278" s="566"/>
    </row>
    <row r="279" spans="2:30" hidden="1" outlineLevel="1" x14ac:dyDescent="0.45">
      <c r="B279" s="601"/>
      <c r="C279" s="602"/>
      <c r="D279" s="603"/>
      <c r="E279" s="602"/>
      <c r="F279" s="604"/>
      <c r="G279" s="605"/>
      <c r="H279" s="606"/>
      <c r="I279" s="606"/>
      <c r="J279" s="606"/>
      <c r="K279" s="607"/>
      <c r="L279" s="605"/>
      <c r="M279" s="606"/>
      <c r="N279" s="606"/>
      <c r="O279" s="606"/>
      <c r="P279" s="607"/>
      <c r="Q279" s="608"/>
      <c r="R279" s="609"/>
      <c r="S279" s="234"/>
      <c r="T279" s="234"/>
      <c r="U279" s="566"/>
      <c r="V279" s="566"/>
      <c r="W279" s="566"/>
      <c r="X279" s="566"/>
      <c r="Y279" s="566"/>
      <c r="Z279" s="566"/>
      <c r="AA279" s="566"/>
      <c r="AB279" s="566"/>
      <c r="AC279" s="566"/>
      <c r="AD279" s="566"/>
    </row>
    <row r="280" spans="2:30" hidden="1" outlineLevel="1" x14ac:dyDescent="0.45">
      <c r="B280" s="592"/>
      <c r="C280" s="593"/>
      <c r="D280" s="594"/>
      <c r="E280" s="593"/>
      <c r="F280" s="595"/>
      <c r="G280" s="596"/>
      <c r="H280" s="597"/>
      <c r="I280" s="597"/>
      <c r="J280" s="597"/>
      <c r="K280" s="598"/>
      <c r="L280" s="596"/>
      <c r="M280" s="597"/>
      <c r="N280" s="597"/>
      <c r="O280" s="597"/>
      <c r="P280" s="598"/>
      <c r="Q280" s="599"/>
      <c r="R280" s="600"/>
      <c r="S280" s="234"/>
      <c r="T280" s="234"/>
      <c r="U280" s="566"/>
      <c r="V280" s="566"/>
      <c r="W280" s="566"/>
      <c r="X280" s="566"/>
      <c r="Y280" s="566"/>
      <c r="Z280" s="566"/>
      <c r="AA280" s="566"/>
      <c r="AB280" s="566"/>
      <c r="AC280" s="566"/>
      <c r="AD280" s="566"/>
    </row>
    <row r="281" spans="2:30" hidden="1" outlineLevel="1" x14ac:dyDescent="0.45">
      <c r="B281" s="601"/>
      <c r="C281" s="602"/>
      <c r="D281" s="603"/>
      <c r="E281" s="602"/>
      <c r="F281" s="604"/>
      <c r="G281" s="605"/>
      <c r="H281" s="606"/>
      <c r="I281" s="606"/>
      <c r="J281" s="606"/>
      <c r="K281" s="607"/>
      <c r="L281" s="605"/>
      <c r="M281" s="606"/>
      <c r="N281" s="606"/>
      <c r="O281" s="606"/>
      <c r="P281" s="607"/>
      <c r="Q281" s="608"/>
      <c r="R281" s="609"/>
      <c r="S281" s="234"/>
      <c r="T281" s="234"/>
      <c r="U281" s="566"/>
      <c r="V281" s="566"/>
      <c r="W281" s="566"/>
      <c r="X281" s="566"/>
      <c r="Y281" s="566"/>
      <c r="Z281" s="566"/>
      <c r="AA281" s="566"/>
      <c r="AB281" s="566"/>
      <c r="AC281" s="566"/>
      <c r="AD281" s="566"/>
    </row>
    <row r="282" spans="2:30" hidden="1" outlineLevel="1" x14ac:dyDescent="0.45">
      <c r="B282" s="592"/>
      <c r="C282" s="593"/>
      <c r="D282" s="594"/>
      <c r="E282" s="593"/>
      <c r="F282" s="595"/>
      <c r="G282" s="596"/>
      <c r="H282" s="597"/>
      <c r="I282" s="597"/>
      <c r="J282" s="597"/>
      <c r="K282" s="598"/>
      <c r="L282" s="596"/>
      <c r="M282" s="597"/>
      <c r="N282" s="597"/>
      <c r="O282" s="597"/>
      <c r="P282" s="598"/>
      <c r="Q282" s="599"/>
      <c r="R282" s="600"/>
      <c r="S282" s="234"/>
      <c r="T282" s="234"/>
      <c r="U282" s="566"/>
      <c r="V282" s="566"/>
      <c r="W282" s="566"/>
      <c r="X282" s="566"/>
      <c r="Y282" s="566"/>
      <c r="Z282" s="566"/>
      <c r="AA282" s="566"/>
      <c r="AB282" s="566"/>
      <c r="AC282" s="566"/>
      <c r="AD282" s="566"/>
    </row>
    <row r="283" spans="2:30" hidden="1" outlineLevel="1" x14ac:dyDescent="0.45">
      <c r="B283" s="601"/>
      <c r="C283" s="602"/>
      <c r="D283" s="603"/>
      <c r="E283" s="602"/>
      <c r="F283" s="604"/>
      <c r="G283" s="605"/>
      <c r="H283" s="606"/>
      <c r="I283" s="606"/>
      <c r="J283" s="606"/>
      <c r="K283" s="607"/>
      <c r="L283" s="605"/>
      <c r="M283" s="606"/>
      <c r="N283" s="606"/>
      <c r="O283" s="606"/>
      <c r="P283" s="607"/>
      <c r="Q283" s="608"/>
      <c r="R283" s="609"/>
      <c r="S283" s="234"/>
      <c r="T283" s="234"/>
      <c r="U283" s="566"/>
      <c r="V283" s="566"/>
      <c r="W283" s="566"/>
      <c r="X283" s="566"/>
      <c r="Y283" s="566"/>
      <c r="Z283" s="566"/>
      <c r="AA283" s="566"/>
      <c r="AB283" s="566"/>
      <c r="AC283" s="566"/>
      <c r="AD283" s="566"/>
    </row>
    <row r="284" spans="2:30" hidden="1" outlineLevel="1" x14ac:dyDescent="0.45">
      <c r="B284" s="592"/>
      <c r="C284" s="593"/>
      <c r="D284" s="594"/>
      <c r="E284" s="593"/>
      <c r="F284" s="595"/>
      <c r="G284" s="596"/>
      <c r="H284" s="597"/>
      <c r="I284" s="597"/>
      <c r="J284" s="597"/>
      <c r="K284" s="598"/>
      <c r="L284" s="596"/>
      <c r="M284" s="597"/>
      <c r="N284" s="597"/>
      <c r="O284" s="597"/>
      <c r="P284" s="598"/>
      <c r="Q284" s="599"/>
      <c r="R284" s="600"/>
      <c r="S284" s="234"/>
      <c r="T284" s="234"/>
      <c r="U284" s="566"/>
      <c r="V284" s="566"/>
      <c r="W284" s="566"/>
      <c r="X284" s="566"/>
      <c r="Y284" s="566"/>
      <c r="Z284" s="566"/>
      <c r="AA284" s="566"/>
      <c r="AB284" s="566"/>
      <c r="AC284" s="566"/>
      <c r="AD284" s="566"/>
    </row>
    <row r="285" spans="2:30" hidden="1" outlineLevel="1" x14ac:dyDescent="0.45">
      <c r="B285" s="601"/>
      <c r="C285" s="602"/>
      <c r="D285" s="603"/>
      <c r="E285" s="602"/>
      <c r="F285" s="604"/>
      <c r="G285" s="605"/>
      <c r="H285" s="606"/>
      <c r="I285" s="606"/>
      <c r="J285" s="606"/>
      <c r="K285" s="607"/>
      <c r="L285" s="605"/>
      <c r="M285" s="606"/>
      <c r="N285" s="606"/>
      <c r="O285" s="606"/>
      <c r="P285" s="607"/>
      <c r="Q285" s="608"/>
      <c r="R285" s="609"/>
      <c r="S285" s="234"/>
      <c r="T285" s="234"/>
      <c r="U285" s="566"/>
      <c r="V285" s="566"/>
      <c r="W285" s="566"/>
      <c r="X285" s="566"/>
      <c r="Y285" s="566"/>
      <c r="Z285" s="566"/>
      <c r="AA285" s="566"/>
      <c r="AB285" s="566"/>
      <c r="AC285" s="566"/>
      <c r="AD285" s="566"/>
    </row>
    <row r="286" spans="2:30" hidden="1" outlineLevel="1" x14ac:dyDescent="0.45">
      <c r="B286" s="592"/>
      <c r="C286" s="593"/>
      <c r="D286" s="594"/>
      <c r="E286" s="593"/>
      <c r="F286" s="595"/>
      <c r="G286" s="596"/>
      <c r="H286" s="597"/>
      <c r="I286" s="597"/>
      <c r="J286" s="597"/>
      <c r="K286" s="598"/>
      <c r="L286" s="596"/>
      <c r="M286" s="597"/>
      <c r="N286" s="597"/>
      <c r="O286" s="597"/>
      <c r="P286" s="598"/>
      <c r="Q286" s="599"/>
      <c r="R286" s="600"/>
      <c r="S286" s="234"/>
      <c r="T286" s="234"/>
      <c r="U286" s="566"/>
      <c r="V286" s="566"/>
      <c r="W286" s="566"/>
      <c r="X286" s="566"/>
      <c r="Y286" s="566"/>
      <c r="Z286" s="566"/>
      <c r="AA286" s="566"/>
      <c r="AB286" s="566"/>
      <c r="AC286" s="566"/>
      <c r="AD286" s="566"/>
    </row>
    <row r="287" spans="2:30" hidden="1" outlineLevel="1" x14ac:dyDescent="0.45">
      <c r="B287" s="601"/>
      <c r="C287" s="602"/>
      <c r="D287" s="603"/>
      <c r="E287" s="602"/>
      <c r="F287" s="604"/>
      <c r="G287" s="605"/>
      <c r="H287" s="606"/>
      <c r="I287" s="606"/>
      <c r="J287" s="606"/>
      <c r="K287" s="607"/>
      <c r="L287" s="605"/>
      <c r="M287" s="606"/>
      <c r="N287" s="606"/>
      <c r="O287" s="606"/>
      <c r="P287" s="607"/>
      <c r="Q287" s="608"/>
      <c r="R287" s="609"/>
      <c r="S287" s="234"/>
      <c r="T287" s="234"/>
      <c r="U287" s="566"/>
      <c r="V287" s="566"/>
      <c r="W287" s="566"/>
      <c r="X287" s="566"/>
      <c r="Y287" s="566"/>
      <c r="Z287" s="566"/>
      <c r="AA287" s="566"/>
      <c r="AB287" s="566"/>
      <c r="AC287" s="566"/>
      <c r="AD287" s="566"/>
    </row>
    <row r="288" spans="2:30" hidden="1" outlineLevel="1" x14ac:dyDescent="0.45">
      <c r="B288" s="592"/>
      <c r="C288" s="593"/>
      <c r="D288" s="594"/>
      <c r="E288" s="593"/>
      <c r="F288" s="595"/>
      <c r="G288" s="596"/>
      <c r="H288" s="597"/>
      <c r="I288" s="597"/>
      <c r="J288" s="597"/>
      <c r="K288" s="598"/>
      <c r="L288" s="596"/>
      <c r="M288" s="597"/>
      <c r="N288" s="597"/>
      <c r="O288" s="597"/>
      <c r="P288" s="598"/>
      <c r="Q288" s="599"/>
      <c r="R288" s="600"/>
      <c r="S288" s="234"/>
      <c r="T288" s="234"/>
      <c r="U288" s="566"/>
      <c r="V288" s="566"/>
      <c r="W288" s="566"/>
      <c r="X288" s="566"/>
      <c r="Y288" s="566"/>
      <c r="Z288" s="566"/>
      <c r="AA288" s="566"/>
      <c r="AB288" s="566"/>
      <c r="AC288" s="566"/>
      <c r="AD288" s="566"/>
    </row>
    <row r="289" spans="2:30" hidden="1" outlineLevel="1" x14ac:dyDescent="0.45">
      <c r="B289" s="601"/>
      <c r="C289" s="602"/>
      <c r="D289" s="603"/>
      <c r="E289" s="602"/>
      <c r="F289" s="604"/>
      <c r="G289" s="605"/>
      <c r="H289" s="606"/>
      <c r="I289" s="606"/>
      <c r="J289" s="606"/>
      <c r="K289" s="607"/>
      <c r="L289" s="605"/>
      <c r="M289" s="606"/>
      <c r="N289" s="606"/>
      <c r="O289" s="606"/>
      <c r="P289" s="607"/>
      <c r="Q289" s="608"/>
      <c r="R289" s="609"/>
      <c r="S289" s="234"/>
      <c r="T289" s="234"/>
      <c r="U289" s="566"/>
      <c r="V289" s="566"/>
      <c r="W289" s="566"/>
      <c r="X289" s="566"/>
      <c r="Y289" s="566"/>
      <c r="Z289" s="566"/>
      <c r="AA289" s="566"/>
      <c r="AB289" s="566"/>
      <c r="AC289" s="566"/>
      <c r="AD289" s="566"/>
    </row>
    <row r="290" spans="2:30" hidden="1" outlineLevel="1" x14ac:dyDescent="0.45">
      <c r="B290" s="592"/>
      <c r="C290" s="593"/>
      <c r="D290" s="594"/>
      <c r="E290" s="593"/>
      <c r="F290" s="595"/>
      <c r="G290" s="596"/>
      <c r="H290" s="597"/>
      <c r="I290" s="597"/>
      <c r="J290" s="597"/>
      <c r="K290" s="598"/>
      <c r="L290" s="596"/>
      <c r="M290" s="597"/>
      <c r="N290" s="597"/>
      <c r="O290" s="597"/>
      <c r="P290" s="598"/>
      <c r="Q290" s="599"/>
      <c r="R290" s="600"/>
      <c r="S290" s="234"/>
      <c r="T290" s="234"/>
      <c r="U290" s="566"/>
      <c r="V290" s="566"/>
      <c r="W290" s="566"/>
      <c r="X290" s="566"/>
      <c r="Y290" s="566"/>
      <c r="Z290" s="566"/>
      <c r="AA290" s="566"/>
      <c r="AB290" s="566"/>
      <c r="AC290" s="566"/>
      <c r="AD290" s="566"/>
    </row>
    <row r="291" spans="2:30" hidden="1" outlineLevel="1" x14ac:dyDescent="0.45">
      <c r="B291" s="601"/>
      <c r="C291" s="602"/>
      <c r="D291" s="603"/>
      <c r="E291" s="602"/>
      <c r="F291" s="604"/>
      <c r="G291" s="605"/>
      <c r="H291" s="606"/>
      <c r="I291" s="606"/>
      <c r="J291" s="606"/>
      <c r="K291" s="607"/>
      <c r="L291" s="605"/>
      <c r="M291" s="606"/>
      <c r="N291" s="606"/>
      <c r="O291" s="606"/>
      <c r="P291" s="607"/>
      <c r="Q291" s="608"/>
      <c r="R291" s="609"/>
      <c r="S291" s="234"/>
      <c r="T291" s="234"/>
      <c r="U291" s="566"/>
      <c r="V291" s="566"/>
      <c r="W291" s="566"/>
      <c r="X291" s="566"/>
      <c r="Y291" s="566"/>
      <c r="Z291" s="566"/>
      <c r="AA291" s="566"/>
      <c r="AB291" s="566"/>
      <c r="AC291" s="566"/>
      <c r="AD291" s="566"/>
    </row>
    <row r="292" spans="2:30" hidden="1" outlineLevel="1" x14ac:dyDescent="0.45">
      <c r="B292" s="592"/>
      <c r="C292" s="593"/>
      <c r="D292" s="594"/>
      <c r="E292" s="593"/>
      <c r="F292" s="595"/>
      <c r="G292" s="596"/>
      <c r="H292" s="597"/>
      <c r="I292" s="597"/>
      <c r="J292" s="597"/>
      <c r="K292" s="598"/>
      <c r="L292" s="596"/>
      <c r="M292" s="597"/>
      <c r="N292" s="597"/>
      <c r="O292" s="597"/>
      <c r="P292" s="598"/>
      <c r="Q292" s="599"/>
      <c r="R292" s="600"/>
      <c r="S292" s="234"/>
      <c r="T292" s="234"/>
      <c r="U292" s="566"/>
      <c r="V292" s="566"/>
      <c r="W292" s="566"/>
      <c r="X292" s="566"/>
      <c r="Y292" s="566"/>
      <c r="Z292" s="566"/>
      <c r="AA292" s="566"/>
      <c r="AB292" s="566"/>
      <c r="AC292" s="566"/>
      <c r="AD292" s="566"/>
    </row>
    <row r="293" spans="2:30" hidden="1" outlineLevel="1" x14ac:dyDescent="0.45">
      <c r="B293" s="601"/>
      <c r="C293" s="602"/>
      <c r="D293" s="603"/>
      <c r="E293" s="602"/>
      <c r="F293" s="604"/>
      <c r="G293" s="605"/>
      <c r="H293" s="606"/>
      <c r="I293" s="606"/>
      <c r="J293" s="606"/>
      <c r="K293" s="607"/>
      <c r="L293" s="605"/>
      <c r="M293" s="606"/>
      <c r="N293" s="606"/>
      <c r="O293" s="606"/>
      <c r="P293" s="607"/>
      <c r="Q293" s="608"/>
      <c r="R293" s="609"/>
      <c r="S293" s="234"/>
      <c r="T293" s="234"/>
      <c r="U293" s="566"/>
      <c r="V293" s="566"/>
      <c r="W293" s="566"/>
      <c r="X293" s="566"/>
      <c r="Y293" s="566"/>
      <c r="Z293" s="566"/>
      <c r="AA293" s="566"/>
      <c r="AB293" s="566"/>
      <c r="AC293" s="566"/>
      <c r="AD293" s="566"/>
    </row>
    <row r="294" spans="2:30" hidden="1" outlineLevel="1" x14ac:dyDescent="0.45">
      <c r="B294" s="592"/>
      <c r="C294" s="593"/>
      <c r="D294" s="594"/>
      <c r="E294" s="593"/>
      <c r="F294" s="595"/>
      <c r="G294" s="596"/>
      <c r="H294" s="597"/>
      <c r="I294" s="597"/>
      <c r="J294" s="597"/>
      <c r="K294" s="598"/>
      <c r="L294" s="596"/>
      <c r="M294" s="597"/>
      <c r="N294" s="597"/>
      <c r="O294" s="597"/>
      <c r="P294" s="598"/>
      <c r="Q294" s="599"/>
      <c r="R294" s="600"/>
      <c r="S294" s="234"/>
      <c r="T294" s="234"/>
      <c r="U294" s="566"/>
      <c r="V294" s="566"/>
      <c r="W294" s="566"/>
      <c r="X294" s="566"/>
      <c r="Y294" s="566"/>
      <c r="Z294" s="566"/>
      <c r="AA294" s="566"/>
      <c r="AB294" s="566"/>
      <c r="AC294" s="566"/>
      <c r="AD294" s="566"/>
    </row>
    <row r="295" spans="2:30" hidden="1" outlineLevel="1" x14ac:dyDescent="0.45">
      <c r="B295" s="601"/>
      <c r="C295" s="602"/>
      <c r="D295" s="603"/>
      <c r="E295" s="602"/>
      <c r="F295" s="604"/>
      <c r="G295" s="605"/>
      <c r="H295" s="606"/>
      <c r="I295" s="606"/>
      <c r="J295" s="606"/>
      <c r="K295" s="607"/>
      <c r="L295" s="605"/>
      <c r="M295" s="606"/>
      <c r="N295" s="606"/>
      <c r="O295" s="606"/>
      <c r="P295" s="607"/>
      <c r="Q295" s="608"/>
      <c r="R295" s="609"/>
      <c r="S295" s="234"/>
      <c r="T295" s="234"/>
      <c r="U295" s="566"/>
      <c r="V295" s="566"/>
      <c r="W295" s="566"/>
      <c r="X295" s="566"/>
      <c r="Y295" s="566"/>
      <c r="Z295" s="566"/>
      <c r="AA295" s="566"/>
      <c r="AB295" s="566"/>
      <c r="AC295" s="566"/>
      <c r="AD295" s="566"/>
    </row>
    <row r="296" spans="2:30" hidden="1" outlineLevel="1" x14ac:dyDescent="0.45">
      <c r="B296" s="592"/>
      <c r="C296" s="593"/>
      <c r="D296" s="594"/>
      <c r="E296" s="593"/>
      <c r="F296" s="595"/>
      <c r="G296" s="596"/>
      <c r="H296" s="597"/>
      <c r="I296" s="597"/>
      <c r="J296" s="597"/>
      <c r="K296" s="598"/>
      <c r="L296" s="596"/>
      <c r="M296" s="597"/>
      <c r="N296" s="597"/>
      <c r="O296" s="597"/>
      <c r="P296" s="598"/>
      <c r="Q296" s="599"/>
      <c r="R296" s="600"/>
      <c r="S296" s="234"/>
      <c r="T296" s="234"/>
      <c r="U296" s="566"/>
      <c r="V296" s="566"/>
      <c r="W296" s="566"/>
      <c r="X296" s="566"/>
      <c r="Y296" s="566"/>
      <c r="Z296" s="566"/>
      <c r="AA296" s="566"/>
      <c r="AB296" s="566"/>
      <c r="AC296" s="566"/>
      <c r="AD296" s="566"/>
    </row>
    <row r="297" spans="2:30" hidden="1" outlineLevel="1" x14ac:dyDescent="0.45">
      <c r="B297" s="601"/>
      <c r="C297" s="602"/>
      <c r="D297" s="603"/>
      <c r="E297" s="602"/>
      <c r="F297" s="604"/>
      <c r="G297" s="605"/>
      <c r="H297" s="606"/>
      <c r="I297" s="606"/>
      <c r="J297" s="606"/>
      <c r="K297" s="607"/>
      <c r="L297" s="605"/>
      <c r="M297" s="606"/>
      <c r="N297" s="606"/>
      <c r="O297" s="606"/>
      <c r="P297" s="607"/>
      <c r="Q297" s="608"/>
      <c r="R297" s="609"/>
      <c r="S297" s="234"/>
      <c r="T297" s="234"/>
      <c r="U297" s="566"/>
      <c r="V297" s="566"/>
      <c r="W297" s="566"/>
      <c r="X297" s="566"/>
      <c r="Y297" s="566"/>
      <c r="Z297" s="566"/>
      <c r="AA297" s="566"/>
      <c r="AB297" s="566"/>
      <c r="AC297" s="566"/>
      <c r="AD297" s="566"/>
    </row>
    <row r="298" spans="2:30" hidden="1" outlineLevel="1" x14ac:dyDescent="0.45">
      <c r="B298" s="592"/>
      <c r="C298" s="593"/>
      <c r="D298" s="594"/>
      <c r="E298" s="593"/>
      <c r="F298" s="595"/>
      <c r="G298" s="596"/>
      <c r="H298" s="597"/>
      <c r="I298" s="597"/>
      <c r="J298" s="597"/>
      <c r="K298" s="598"/>
      <c r="L298" s="596"/>
      <c r="M298" s="597"/>
      <c r="N298" s="597"/>
      <c r="O298" s="597"/>
      <c r="P298" s="598"/>
      <c r="Q298" s="599"/>
      <c r="R298" s="600"/>
      <c r="S298" s="234"/>
      <c r="T298" s="234"/>
      <c r="U298" s="566"/>
      <c r="V298" s="566"/>
      <c r="W298" s="566"/>
      <c r="X298" s="566"/>
      <c r="Y298" s="566"/>
      <c r="Z298" s="566"/>
      <c r="AA298" s="566"/>
      <c r="AB298" s="566"/>
      <c r="AC298" s="566"/>
      <c r="AD298" s="566"/>
    </row>
    <row r="299" spans="2:30" hidden="1" outlineLevel="1" x14ac:dyDescent="0.45">
      <c r="B299" s="601"/>
      <c r="C299" s="602"/>
      <c r="D299" s="603"/>
      <c r="E299" s="602"/>
      <c r="F299" s="604"/>
      <c r="G299" s="605"/>
      <c r="H299" s="606"/>
      <c r="I299" s="606"/>
      <c r="J299" s="606"/>
      <c r="K299" s="607"/>
      <c r="L299" s="605"/>
      <c r="M299" s="606"/>
      <c r="N299" s="606"/>
      <c r="O299" s="606"/>
      <c r="P299" s="607"/>
      <c r="Q299" s="608"/>
      <c r="R299" s="609"/>
      <c r="S299" s="234"/>
      <c r="T299" s="234"/>
      <c r="U299" s="566"/>
      <c r="V299" s="566"/>
      <c r="W299" s="566"/>
      <c r="X299" s="566"/>
      <c r="Y299" s="566"/>
      <c r="Z299" s="566"/>
      <c r="AA299" s="566"/>
      <c r="AB299" s="566"/>
      <c r="AC299" s="566"/>
      <c r="AD299" s="566"/>
    </row>
    <row r="300" spans="2:30" hidden="1" outlineLevel="1" x14ac:dyDescent="0.45">
      <c r="B300" s="592"/>
      <c r="C300" s="593"/>
      <c r="D300" s="594"/>
      <c r="E300" s="593"/>
      <c r="F300" s="595"/>
      <c r="G300" s="596"/>
      <c r="H300" s="597"/>
      <c r="I300" s="597"/>
      <c r="J300" s="597"/>
      <c r="K300" s="598"/>
      <c r="L300" s="596"/>
      <c r="M300" s="597"/>
      <c r="N300" s="597"/>
      <c r="O300" s="597"/>
      <c r="P300" s="598"/>
      <c r="Q300" s="599"/>
      <c r="R300" s="600"/>
      <c r="S300" s="234"/>
      <c r="T300" s="234"/>
      <c r="U300" s="566"/>
      <c r="V300" s="566"/>
      <c r="W300" s="566"/>
      <c r="X300" s="566"/>
      <c r="Y300" s="566"/>
      <c r="Z300" s="566"/>
      <c r="AA300" s="566"/>
      <c r="AB300" s="566"/>
      <c r="AC300" s="566"/>
      <c r="AD300" s="566"/>
    </row>
    <row r="301" spans="2:30" hidden="1" outlineLevel="1" x14ac:dyDescent="0.45">
      <c r="B301" s="601"/>
      <c r="C301" s="602"/>
      <c r="D301" s="603"/>
      <c r="E301" s="602"/>
      <c r="F301" s="604"/>
      <c r="G301" s="605"/>
      <c r="H301" s="606"/>
      <c r="I301" s="606"/>
      <c r="J301" s="606"/>
      <c r="K301" s="607"/>
      <c r="L301" s="605"/>
      <c r="M301" s="606"/>
      <c r="N301" s="606"/>
      <c r="O301" s="606"/>
      <c r="P301" s="607"/>
      <c r="Q301" s="608"/>
      <c r="R301" s="609"/>
      <c r="S301" s="234"/>
      <c r="T301" s="234"/>
      <c r="U301" s="566"/>
      <c r="V301" s="566"/>
      <c r="W301" s="566"/>
      <c r="X301" s="566"/>
      <c r="Y301" s="566"/>
      <c r="Z301" s="566"/>
      <c r="AA301" s="566"/>
      <c r="AB301" s="566"/>
      <c r="AC301" s="566"/>
      <c r="AD301" s="566"/>
    </row>
    <row r="302" spans="2:30" hidden="1" outlineLevel="1" x14ac:dyDescent="0.45">
      <c r="B302" s="592"/>
      <c r="C302" s="593"/>
      <c r="D302" s="594"/>
      <c r="E302" s="593"/>
      <c r="F302" s="595"/>
      <c r="G302" s="596"/>
      <c r="H302" s="597"/>
      <c r="I302" s="597"/>
      <c r="J302" s="597"/>
      <c r="K302" s="598"/>
      <c r="L302" s="596"/>
      <c r="M302" s="597"/>
      <c r="N302" s="597"/>
      <c r="O302" s="597"/>
      <c r="P302" s="598"/>
      <c r="Q302" s="599"/>
      <c r="R302" s="600"/>
      <c r="S302" s="234"/>
      <c r="T302" s="234"/>
      <c r="U302" s="566"/>
      <c r="V302" s="566"/>
      <c r="W302" s="566"/>
      <c r="X302" s="566"/>
      <c r="Y302" s="566"/>
      <c r="Z302" s="566"/>
      <c r="AA302" s="566"/>
      <c r="AB302" s="566"/>
      <c r="AC302" s="566"/>
      <c r="AD302" s="566"/>
    </row>
    <row r="303" spans="2:30" hidden="1" outlineLevel="1" x14ac:dyDescent="0.45">
      <c r="B303" s="601"/>
      <c r="C303" s="602"/>
      <c r="D303" s="603"/>
      <c r="E303" s="602"/>
      <c r="F303" s="604"/>
      <c r="G303" s="605"/>
      <c r="H303" s="606"/>
      <c r="I303" s="606"/>
      <c r="J303" s="606"/>
      <c r="K303" s="607"/>
      <c r="L303" s="605"/>
      <c r="M303" s="606"/>
      <c r="N303" s="606"/>
      <c r="O303" s="606"/>
      <c r="P303" s="607"/>
      <c r="Q303" s="608"/>
      <c r="R303" s="609"/>
      <c r="S303" s="234"/>
      <c r="T303" s="234"/>
      <c r="U303" s="566"/>
      <c r="V303" s="566"/>
      <c r="W303" s="566"/>
      <c r="X303" s="566"/>
      <c r="Y303" s="566"/>
      <c r="Z303" s="566"/>
      <c r="AA303" s="566"/>
      <c r="AB303" s="566"/>
      <c r="AC303" s="566"/>
      <c r="AD303" s="566"/>
    </row>
    <row r="304" spans="2:30" hidden="1" outlineLevel="1" x14ac:dyDescent="0.45">
      <c r="B304" s="592"/>
      <c r="C304" s="593"/>
      <c r="D304" s="594"/>
      <c r="E304" s="593"/>
      <c r="F304" s="595"/>
      <c r="G304" s="596"/>
      <c r="H304" s="597"/>
      <c r="I304" s="597"/>
      <c r="J304" s="597"/>
      <c r="K304" s="598"/>
      <c r="L304" s="596"/>
      <c r="M304" s="597"/>
      <c r="N304" s="597"/>
      <c r="O304" s="597"/>
      <c r="P304" s="598"/>
      <c r="Q304" s="599"/>
      <c r="R304" s="600"/>
      <c r="S304" s="234"/>
      <c r="T304" s="234"/>
      <c r="U304" s="566"/>
      <c r="V304" s="566"/>
      <c r="W304" s="566"/>
      <c r="X304" s="566"/>
      <c r="Y304" s="566"/>
      <c r="Z304" s="566"/>
      <c r="AA304" s="566"/>
      <c r="AB304" s="566"/>
      <c r="AC304" s="566"/>
      <c r="AD304" s="566"/>
    </row>
    <row r="305" spans="2:30" hidden="1" outlineLevel="1" x14ac:dyDescent="0.45">
      <c r="B305" s="601"/>
      <c r="C305" s="602"/>
      <c r="D305" s="603"/>
      <c r="E305" s="602"/>
      <c r="F305" s="604"/>
      <c r="G305" s="605"/>
      <c r="H305" s="606"/>
      <c r="I305" s="606"/>
      <c r="J305" s="606"/>
      <c r="K305" s="607"/>
      <c r="L305" s="605"/>
      <c r="M305" s="606"/>
      <c r="N305" s="606"/>
      <c r="O305" s="606"/>
      <c r="P305" s="607"/>
      <c r="Q305" s="608"/>
      <c r="R305" s="609"/>
      <c r="S305" s="234"/>
      <c r="T305" s="234"/>
      <c r="U305" s="566"/>
      <c r="V305" s="566"/>
      <c r="W305" s="566"/>
      <c r="X305" s="566"/>
      <c r="Y305" s="566"/>
      <c r="Z305" s="566"/>
      <c r="AA305" s="566"/>
      <c r="AB305" s="566"/>
      <c r="AC305" s="566"/>
      <c r="AD305" s="566"/>
    </row>
    <row r="306" spans="2:30" hidden="1" outlineLevel="1" x14ac:dyDescent="0.45">
      <c r="B306" s="592"/>
      <c r="C306" s="593"/>
      <c r="D306" s="594"/>
      <c r="E306" s="593"/>
      <c r="F306" s="595"/>
      <c r="G306" s="596"/>
      <c r="H306" s="597"/>
      <c r="I306" s="597"/>
      <c r="J306" s="597"/>
      <c r="K306" s="598"/>
      <c r="L306" s="596"/>
      <c r="M306" s="597"/>
      <c r="N306" s="597"/>
      <c r="O306" s="597"/>
      <c r="P306" s="598"/>
      <c r="Q306" s="599"/>
      <c r="R306" s="600"/>
      <c r="S306" s="234"/>
      <c r="T306" s="234"/>
      <c r="U306" s="566"/>
      <c r="V306" s="566"/>
      <c r="W306" s="566"/>
      <c r="X306" s="566"/>
      <c r="Y306" s="566"/>
      <c r="Z306" s="566"/>
      <c r="AA306" s="566"/>
      <c r="AB306" s="566"/>
      <c r="AC306" s="566"/>
      <c r="AD306" s="566"/>
    </row>
    <row r="307" spans="2:30" hidden="1" outlineLevel="1" x14ac:dyDescent="0.45">
      <c r="B307" s="601"/>
      <c r="C307" s="602"/>
      <c r="D307" s="603"/>
      <c r="E307" s="602"/>
      <c r="F307" s="604"/>
      <c r="G307" s="605"/>
      <c r="H307" s="606"/>
      <c r="I307" s="606"/>
      <c r="J307" s="606"/>
      <c r="K307" s="607"/>
      <c r="L307" s="605"/>
      <c r="M307" s="606"/>
      <c r="N307" s="606"/>
      <c r="O307" s="606"/>
      <c r="P307" s="607"/>
      <c r="Q307" s="608"/>
      <c r="R307" s="609"/>
      <c r="S307" s="234"/>
      <c r="T307" s="234"/>
      <c r="U307" s="566"/>
      <c r="V307" s="566"/>
      <c r="W307" s="566"/>
      <c r="X307" s="566"/>
      <c r="Y307" s="566"/>
      <c r="Z307" s="566"/>
      <c r="AA307" s="566"/>
      <c r="AB307" s="566"/>
      <c r="AC307" s="566"/>
      <c r="AD307" s="566"/>
    </row>
    <row r="308" spans="2:30" hidden="1" outlineLevel="1" x14ac:dyDescent="0.45">
      <c r="B308" s="592"/>
      <c r="C308" s="593"/>
      <c r="D308" s="594"/>
      <c r="E308" s="593"/>
      <c r="F308" s="595"/>
      <c r="G308" s="596"/>
      <c r="H308" s="597"/>
      <c r="I308" s="597"/>
      <c r="J308" s="597"/>
      <c r="K308" s="598"/>
      <c r="L308" s="596"/>
      <c r="M308" s="597"/>
      <c r="N308" s="597"/>
      <c r="O308" s="597"/>
      <c r="P308" s="598"/>
      <c r="Q308" s="599"/>
      <c r="R308" s="600"/>
      <c r="S308" s="234"/>
      <c r="T308" s="234"/>
      <c r="U308" s="566"/>
      <c r="V308" s="566"/>
      <c r="W308" s="566"/>
      <c r="X308" s="566"/>
      <c r="Y308" s="566"/>
      <c r="Z308" s="566"/>
      <c r="AA308" s="566"/>
      <c r="AB308" s="566"/>
      <c r="AC308" s="566"/>
      <c r="AD308" s="566"/>
    </row>
    <row r="309" spans="2:30" hidden="1" outlineLevel="1" x14ac:dyDescent="0.45">
      <c r="B309" s="601"/>
      <c r="C309" s="602"/>
      <c r="D309" s="603"/>
      <c r="E309" s="602"/>
      <c r="F309" s="604"/>
      <c r="G309" s="605"/>
      <c r="H309" s="606"/>
      <c r="I309" s="606"/>
      <c r="J309" s="606"/>
      <c r="K309" s="607"/>
      <c r="L309" s="605"/>
      <c r="M309" s="606"/>
      <c r="N309" s="606"/>
      <c r="O309" s="606"/>
      <c r="P309" s="607"/>
      <c r="Q309" s="608"/>
      <c r="R309" s="609"/>
      <c r="S309" s="234"/>
      <c r="T309" s="234"/>
      <c r="U309" s="566"/>
      <c r="V309" s="566"/>
      <c r="W309" s="566"/>
      <c r="X309" s="566"/>
      <c r="Y309" s="566"/>
      <c r="Z309" s="566"/>
      <c r="AA309" s="566"/>
      <c r="AB309" s="566"/>
      <c r="AC309" s="566"/>
      <c r="AD309" s="566"/>
    </row>
    <row r="310" spans="2:30" hidden="1" outlineLevel="1" x14ac:dyDescent="0.45">
      <c r="B310" s="592"/>
      <c r="C310" s="593"/>
      <c r="D310" s="594"/>
      <c r="E310" s="593"/>
      <c r="F310" s="595"/>
      <c r="G310" s="596"/>
      <c r="H310" s="597"/>
      <c r="I310" s="597"/>
      <c r="J310" s="597"/>
      <c r="K310" s="598"/>
      <c r="L310" s="596"/>
      <c r="M310" s="597"/>
      <c r="N310" s="597"/>
      <c r="O310" s="597"/>
      <c r="P310" s="598"/>
      <c r="Q310" s="599"/>
      <c r="R310" s="600"/>
      <c r="S310" s="234"/>
      <c r="T310" s="234"/>
      <c r="U310" s="566"/>
      <c r="V310" s="566"/>
      <c r="W310" s="566"/>
      <c r="X310" s="566"/>
      <c r="Y310" s="566"/>
      <c r="Z310" s="566"/>
      <c r="AA310" s="566"/>
      <c r="AB310" s="566"/>
      <c r="AC310" s="566"/>
      <c r="AD310" s="566"/>
    </row>
    <row r="311" spans="2:30" hidden="1" outlineLevel="1" x14ac:dyDescent="0.45">
      <c r="B311" s="601"/>
      <c r="C311" s="602"/>
      <c r="D311" s="603"/>
      <c r="E311" s="602"/>
      <c r="F311" s="604"/>
      <c r="G311" s="605"/>
      <c r="H311" s="606"/>
      <c r="I311" s="606"/>
      <c r="J311" s="606"/>
      <c r="K311" s="607"/>
      <c r="L311" s="605"/>
      <c r="M311" s="606"/>
      <c r="N311" s="606"/>
      <c r="O311" s="606"/>
      <c r="P311" s="607"/>
      <c r="Q311" s="608"/>
      <c r="R311" s="609"/>
      <c r="S311" s="234"/>
      <c r="T311" s="234"/>
      <c r="U311" s="566"/>
      <c r="V311" s="566"/>
      <c r="W311" s="566"/>
      <c r="X311" s="566"/>
      <c r="Y311" s="566"/>
      <c r="Z311" s="566"/>
      <c r="AA311" s="566"/>
      <c r="AB311" s="566"/>
      <c r="AC311" s="566"/>
      <c r="AD311" s="566"/>
    </row>
    <row r="312" spans="2:30" hidden="1" outlineLevel="1" x14ac:dyDescent="0.45">
      <c r="B312" s="592"/>
      <c r="C312" s="593"/>
      <c r="D312" s="594"/>
      <c r="E312" s="593"/>
      <c r="F312" s="595"/>
      <c r="G312" s="596"/>
      <c r="H312" s="597"/>
      <c r="I312" s="597"/>
      <c r="J312" s="597"/>
      <c r="K312" s="598"/>
      <c r="L312" s="596"/>
      <c r="M312" s="597"/>
      <c r="N312" s="597"/>
      <c r="O312" s="597"/>
      <c r="P312" s="598"/>
      <c r="Q312" s="599"/>
      <c r="R312" s="600"/>
      <c r="S312" s="234"/>
      <c r="T312" s="234"/>
      <c r="U312" s="566"/>
      <c r="V312" s="566"/>
      <c r="W312" s="566"/>
      <c r="X312" s="566"/>
      <c r="Y312" s="566"/>
      <c r="Z312" s="566"/>
      <c r="AA312" s="566"/>
      <c r="AB312" s="566"/>
      <c r="AC312" s="566"/>
      <c r="AD312" s="566"/>
    </row>
    <row r="313" spans="2:30" hidden="1" outlineLevel="1" x14ac:dyDescent="0.45">
      <c r="B313" s="601"/>
      <c r="C313" s="602"/>
      <c r="D313" s="603"/>
      <c r="E313" s="602"/>
      <c r="F313" s="604"/>
      <c r="G313" s="605"/>
      <c r="H313" s="606"/>
      <c r="I313" s="606"/>
      <c r="J313" s="606"/>
      <c r="K313" s="607"/>
      <c r="L313" s="605"/>
      <c r="M313" s="606"/>
      <c r="N313" s="606"/>
      <c r="O313" s="606"/>
      <c r="P313" s="607"/>
      <c r="Q313" s="608"/>
      <c r="R313" s="609"/>
      <c r="S313" s="234"/>
      <c r="T313" s="234"/>
      <c r="U313" s="566"/>
      <c r="V313" s="566"/>
      <c r="W313" s="566"/>
      <c r="X313" s="566"/>
      <c r="Y313" s="566"/>
      <c r="Z313" s="566"/>
      <c r="AA313" s="566"/>
      <c r="AB313" s="566"/>
      <c r="AC313" s="566"/>
      <c r="AD313" s="566"/>
    </row>
    <row r="314" spans="2:30" hidden="1" outlineLevel="1" x14ac:dyDescent="0.45">
      <c r="B314" s="592"/>
      <c r="C314" s="593"/>
      <c r="D314" s="594"/>
      <c r="E314" s="593"/>
      <c r="F314" s="595"/>
      <c r="G314" s="596"/>
      <c r="H314" s="597"/>
      <c r="I314" s="597"/>
      <c r="J314" s="597"/>
      <c r="K314" s="598"/>
      <c r="L314" s="596"/>
      <c r="M314" s="597"/>
      <c r="N314" s="597"/>
      <c r="O314" s="597"/>
      <c r="P314" s="598"/>
      <c r="Q314" s="599"/>
      <c r="R314" s="600"/>
      <c r="S314" s="234"/>
      <c r="T314" s="234"/>
      <c r="U314" s="566"/>
      <c r="V314" s="566"/>
      <c r="W314" s="566"/>
      <c r="X314" s="566"/>
      <c r="Y314" s="566"/>
      <c r="Z314" s="566"/>
      <c r="AA314" s="566"/>
      <c r="AB314" s="566"/>
      <c r="AC314" s="566"/>
      <c r="AD314" s="566"/>
    </row>
    <row r="315" spans="2:30" hidden="1" outlineLevel="1" x14ac:dyDescent="0.45">
      <c r="B315" s="601"/>
      <c r="C315" s="602"/>
      <c r="D315" s="603"/>
      <c r="E315" s="602"/>
      <c r="F315" s="604"/>
      <c r="G315" s="605"/>
      <c r="H315" s="606"/>
      <c r="I315" s="606"/>
      <c r="J315" s="606"/>
      <c r="K315" s="607"/>
      <c r="L315" s="605"/>
      <c r="M315" s="606"/>
      <c r="N315" s="606"/>
      <c r="O315" s="606"/>
      <c r="P315" s="607"/>
      <c r="Q315" s="608"/>
      <c r="R315" s="609"/>
      <c r="S315" s="234"/>
      <c r="T315" s="234"/>
      <c r="U315" s="566"/>
      <c r="V315" s="566"/>
      <c r="W315" s="566"/>
      <c r="X315" s="566"/>
      <c r="Y315" s="566"/>
      <c r="Z315" s="566"/>
      <c r="AA315" s="566"/>
      <c r="AB315" s="566"/>
      <c r="AC315" s="566"/>
      <c r="AD315" s="566"/>
    </row>
    <row r="316" spans="2:30" hidden="1" outlineLevel="1" x14ac:dyDescent="0.45">
      <c r="B316" s="592"/>
      <c r="C316" s="593"/>
      <c r="D316" s="594"/>
      <c r="E316" s="593"/>
      <c r="F316" s="595"/>
      <c r="G316" s="596"/>
      <c r="H316" s="597"/>
      <c r="I316" s="597"/>
      <c r="J316" s="597"/>
      <c r="K316" s="598"/>
      <c r="L316" s="596"/>
      <c r="M316" s="597"/>
      <c r="N316" s="597"/>
      <c r="O316" s="597"/>
      <c r="P316" s="598"/>
      <c r="Q316" s="599"/>
      <c r="R316" s="600"/>
      <c r="S316" s="234"/>
      <c r="T316" s="234"/>
      <c r="U316" s="566"/>
      <c r="V316" s="566"/>
      <c r="W316" s="566"/>
      <c r="X316" s="566"/>
      <c r="Y316" s="566"/>
      <c r="Z316" s="566"/>
      <c r="AA316" s="566"/>
      <c r="AB316" s="566"/>
      <c r="AC316" s="566"/>
      <c r="AD316" s="566"/>
    </row>
    <row r="317" spans="2:30" hidden="1" outlineLevel="1" x14ac:dyDescent="0.45">
      <c r="B317" s="601"/>
      <c r="C317" s="602"/>
      <c r="D317" s="603"/>
      <c r="E317" s="602"/>
      <c r="F317" s="604"/>
      <c r="G317" s="605"/>
      <c r="H317" s="606"/>
      <c r="I317" s="606"/>
      <c r="J317" s="606"/>
      <c r="K317" s="607"/>
      <c r="L317" s="605"/>
      <c r="M317" s="606"/>
      <c r="N317" s="606"/>
      <c r="O317" s="606"/>
      <c r="P317" s="607"/>
      <c r="Q317" s="608"/>
      <c r="R317" s="609"/>
      <c r="S317" s="234"/>
      <c r="T317" s="234"/>
      <c r="U317" s="566"/>
      <c r="V317" s="566"/>
      <c r="W317" s="566"/>
      <c r="X317" s="566"/>
      <c r="Y317" s="566"/>
      <c r="Z317" s="566"/>
      <c r="AA317" s="566"/>
      <c r="AB317" s="566"/>
      <c r="AC317" s="566"/>
      <c r="AD317" s="566"/>
    </row>
    <row r="318" spans="2:30" hidden="1" outlineLevel="1" x14ac:dyDescent="0.45">
      <c r="B318" s="592"/>
      <c r="C318" s="593"/>
      <c r="D318" s="594"/>
      <c r="E318" s="593"/>
      <c r="F318" s="595"/>
      <c r="G318" s="596"/>
      <c r="H318" s="597"/>
      <c r="I318" s="597"/>
      <c r="J318" s="597"/>
      <c r="K318" s="598"/>
      <c r="L318" s="596"/>
      <c r="M318" s="597"/>
      <c r="N318" s="597"/>
      <c r="O318" s="597"/>
      <c r="P318" s="598"/>
      <c r="Q318" s="599"/>
      <c r="R318" s="600"/>
      <c r="S318" s="234"/>
      <c r="T318" s="234"/>
      <c r="U318" s="566"/>
      <c r="V318" s="566"/>
      <c r="W318" s="566"/>
      <c r="X318" s="566"/>
      <c r="Y318" s="566"/>
      <c r="Z318" s="566"/>
      <c r="AA318" s="566"/>
      <c r="AB318" s="566"/>
      <c r="AC318" s="566"/>
      <c r="AD318" s="566"/>
    </row>
    <row r="319" spans="2:30" hidden="1" outlineLevel="1" x14ac:dyDescent="0.45">
      <c r="B319" s="601"/>
      <c r="C319" s="602"/>
      <c r="D319" s="603"/>
      <c r="E319" s="602"/>
      <c r="F319" s="604"/>
      <c r="G319" s="605"/>
      <c r="H319" s="606"/>
      <c r="I319" s="606"/>
      <c r="J319" s="606"/>
      <c r="K319" s="607"/>
      <c r="L319" s="605"/>
      <c r="M319" s="606"/>
      <c r="N319" s="606"/>
      <c r="O319" s="606"/>
      <c r="P319" s="607"/>
      <c r="Q319" s="608"/>
      <c r="R319" s="609"/>
      <c r="S319" s="234"/>
      <c r="T319" s="234"/>
      <c r="U319" s="566"/>
      <c r="V319" s="566"/>
      <c r="W319" s="566"/>
      <c r="X319" s="566"/>
      <c r="Y319" s="566"/>
      <c r="Z319" s="566"/>
      <c r="AA319" s="566"/>
      <c r="AB319" s="566"/>
      <c r="AC319" s="566"/>
      <c r="AD319" s="566"/>
    </row>
    <row r="320" spans="2:30" hidden="1" outlineLevel="1" x14ac:dyDescent="0.45">
      <c r="B320" s="592"/>
      <c r="C320" s="593"/>
      <c r="D320" s="594"/>
      <c r="E320" s="593"/>
      <c r="F320" s="595"/>
      <c r="G320" s="596"/>
      <c r="H320" s="597"/>
      <c r="I320" s="597"/>
      <c r="J320" s="597"/>
      <c r="K320" s="598"/>
      <c r="L320" s="596"/>
      <c r="M320" s="597"/>
      <c r="N320" s="597"/>
      <c r="O320" s="597"/>
      <c r="P320" s="598"/>
      <c r="Q320" s="599"/>
      <c r="R320" s="600"/>
      <c r="S320" s="234"/>
      <c r="T320" s="234"/>
      <c r="U320" s="566"/>
      <c r="V320" s="566"/>
      <c r="W320" s="566"/>
      <c r="X320" s="566"/>
      <c r="Y320" s="566"/>
      <c r="Z320" s="566"/>
      <c r="AA320" s="566"/>
      <c r="AB320" s="566"/>
      <c r="AC320" s="566"/>
      <c r="AD320" s="566"/>
    </row>
    <row r="321" spans="2:30" hidden="1" outlineLevel="1" x14ac:dyDescent="0.45">
      <c r="B321" s="601"/>
      <c r="C321" s="602"/>
      <c r="D321" s="603"/>
      <c r="E321" s="602"/>
      <c r="F321" s="604"/>
      <c r="G321" s="605"/>
      <c r="H321" s="606"/>
      <c r="I321" s="606"/>
      <c r="J321" s="606"/>
      <c r="K321" s="607"/>
      <c r="L321" s="605"/>
      <c r="M321" s="606"/>
      <c r="N321" s="606"/>
      <c r="O321" s="606"/>
      <c r="P321" s="607"/>
      <c r="Q321" s="608"/>
      <c r="R321" s="609"/>
      <c r="S321" s="234"/>
      <c r="T321" s="234"/>
      <c r="U321" s="566"/>
      <c r="V321" s="566"/>
      <c r="W321" s="566"/>
      <c r="X321" s="566"/>
      <c r="Y321" s="566"/>
      <c r="Z321" s="566"/>
      <c r="AA321" s="566"/>
      <c r="AB321" s="566"/>
      <c r="AC321" s="566"/>
      <c r="AD321" s="566"/>
    </row>
    <row r="322" spans="2:30" hidden="1" outlineLevel="1" x14ac:dyDescent="0.45">
      <c r="B322" s="592"/>
      <c r="C322" s="593"/>
      <c r="D322" s="594"/>
      <c r="E322" s="593"/>
      <c r="F322" s="595"/>
      <c r="G322" s="596"/>
      <c r="H322" s="597"/>
      <c r="I322" s="597"/>
      <c r="J322" s="597"/>
      <c r="K322" s="598"/>
      <c r="L322" s="596"/>
      <c r="M322" s="597"/>
      <c r="N322" s="597"/>
      <c r="O322" s="597"/>
      <c r="P322" s="598"/>
      <c r="Q322" s="599"/>
      <c r="R322" s="600"/>
      <c r="S322" s="234"/>
      <c r="T322" s="234"/>
      <c r="U322" s="566"/>
      <c r="V322" s="566"/>
      <c r="W322" s="566"/>
      <c r="X322" s="566"/>
      <c r="Y322" s="566"/>
      <c r="Z322" s="566"/>
      <c r="AA322" s="566"/>
      <c r="AB322" s="566"/>
      <c r="AC322" s="566"/>
      <c r="AD322" s="566"/>
    </row>
    <row r="323" spans="2:30" hidden="1" outlineLevel="1" x14ac:dyDescent="0.45">
      <c r="B323" s="601"/>
      <c r="C323" s="602"/>
      <c r="D323" s="603"/>
      <c r="E323" s="602"/>
      <c r="F323" s="604"/>
      <c r="G323" s="605"/>
      <c r="H323" s="606"/>
      <c r="I323" s="606"/>
      <c r="J323" s="606"/>
      <c r="K323" s="607"/>
      <c r="L323" s="605"/>
      <c r="M323" s="606"/>
      <c r="N323" s="606"/>
      <c r="O323" s="606"/>
      <c r="P323" s="607"/>
      <c r="Q323" s="608"/>
      <c r="R323" s="609"/>
      <c r="S323" s="234"/>
      <c r="T323" s="234"/>
      <c r="U323" s="566"/>
      <c r="V323" s="566"/>
      <c r="W323" s="566"/>
      <c r="X323" s="566"/>
      <c r="Y323" s="566"/>
      <c r="Z323" s="566"/>
      <c r="AA323" s="566"/>
      <c r="AB323" s="566"/>
      <c r="AC323" s="566"/>
      <c r="AD323" s="566"/>
    </row>
    <row r="324" spans="2:30" hidden="1" outlineLevel="1" x14ac:dyDescent="0.45">
      <c r="B324" s="592"/>
      <c r="C324" s="593"/>
      <c r="D324" s="594"/>
      <c r="E324" s="593"/>
      <c r="F324" s="595"/>
      <c r="G324" s="596"/>
      <c r="H324" s="597"/>
      <c r="I324" s="597"/>
      <c r="J324" s="597"/>
      <c r="K324" s="598"/>
      <c r="L324" s="596"/>
      <c r="M324" s="597"/>
      <c r="N324" s="597"/>
      <c r="O324" s="597"/>
      <c r="P324" s="598"/>
      <c r="Q324" s="599"/>
      <c r="R324" s="600"/>
      <c r="S324" s="234"/>
      <c r="T324" s="234"/>
      <c r="U324" s="566"/>
      <c r="V324" s="566"/>
      <c r="W324" s="566"/>
      <c r="X324" s="566"/>
      <c r="Y324" s="566"/>
      <c r="Z324" s="566"/>
      <c r="AA324" s="566"/>
      <c r="AB324" s="566"/>
      <c r="AC324" s="566"/>
      <c r="AD324" s="566"/>
    </row>
    <row r="325" spans="2:30" hidden="1" outlineLevel="1" x14ac:dyDescent="0.45">
      <c r="B325" s="601"/>
      <c r="C325" s="602"/>
      <c r="D325" s="603"/>
      <c r="E325" s="602"/>
      <c r="F325" s="604"/>
      <c r="G325" s="605"/>
      <c r="H325" s="606"/>
      <c r="I325" s="606"/>
      <c r="J325" s="606"/>
      <c r="K325" s="607"/>
      <c r="L325" s="605"/>
      <c r="M325" s="606"/>
      <c r="N325" s="606"/>
      <c r="O325" s="606"/>
      <c r="P325" s="607"/>
      <c r="Q325" s="608"/>
      <c r="R325" s="609"/>
      <c r="S325" s="234"/>
      <c r="T325" s="234"/>
      <c r="U325" s="566"/>
      <c r="V325" s="566"/>
      <c r="W325" s="566"/>
      <c r="X325" s="566"/>
      <c r="Y325" s="566"/>
      <c r="Z325" s="566"/>
      <c r="AA325" s="566"/>
      <c r="AB325" s="566"/>
      <c r="AC325" s="566"/>
      <c r="AD325" s="566"/>
    </row>
    <row r="326" spans="2:30" hidden="1" outlineLevel="1" x14ac:dyDescent="0.45">
      <c r="B326" s="592"/>
      <c r="C326" s="593"/>
      <c r="D326" s="594"/>
      <c r="E326" s="593"/>
      <c r="F326" s="595"/>
      <c r="G326" s="596"/>
      <c r="H326" s="597"/>
      <c r="I326" s="597"/>
      <c r="J326" s="597"/>
      <c r="K326" s="598"/>
      <c r="L326" s="596"/>
      <c r="M326" s="597"/>
      <c r="N326" s="597"/>
      <c r="O326" s="597"/>
      <c r="P326" s="598"/>
      <c r="Q326" s="599"/>
      <c r="R326" s="600"/>
      <c r="S326" s="234"/>
      <c r="T326" s="234"/>
      <c r="U326" s="566"/>
      <c r="V326" s="566"/>
      <c r="W326" s="566"/>
      <c r="X326" s="566"/>
      <c r="Y326" s="566"/>
      <c r="Z326" s="566"/>
      <c r="AA326" s="566"/>
      <c r="AB326" s="566"/>
      <c r="AC326" s="566"/>
      <c r="AD326" s="566"/>
    </row>
    <row r="327" spans="2:30" hidden="1" outlineLevel="1" x14ac:dyDescent="0.45">
      <c r="B327" s="601"/>
      <c r="C327" s="602"/>
      <c r="D327" s="603"/>
      <c r="E327" s="602"/>
      <c r="F327" s="604"/>
      <c r="G327" s="605"/>
      <c r="H327" s="606"/>
      <c r="I327" s="606"/>
      <c r="J327" s="606"/>
      <c r="K327" s="607"/>
      <c r="L327" s="605"/>
      <c r="M327" s="606"/>
      <c r="N327" s="606"/>
      <c r="O327" s="606"/>
      <c r="P327" s="607"/>
      <c r="Q327" s="608"/>
      <c r="R327" s="609"/>
      <c r="S327" s="234"/>
      <c r="T327" s="234"/>
      <c r="U327" s="566"/>
      <c r="V327" s="566"/>
      <c r="W327" s="566"/>
      <c r="X327" s="566"/>
      <c r="Y327" s="566"/>
      <c r="Z327" s="566"/>
      <c r="AA327" s="566"/>
      <c r="AB327" s="566"/>
      <c r="AC327" s="566"/>
      <c r="AD327" s="566"/>
    </row>
    <row r="328" spans="2:30" hidden="1" outlineLevel="1" x14ac:dyDescent="0.45">
      <c r="B328" s="592"/>
      <c r="C328" s="593"/>
      <c r="D328" s="594"/>
      <c r="E328" s="593"/>
      <c r="F328" s="595"/>
      <c r="G328" s="596"/>
      <c r="H328" s="597"/>
      <c r="I328" s="597"/>
      <c r="J328" s="597"/>
      <c r="K328" s="598"/>
      <c r="L328" s="596"/>
      <c r="M328" s="597"/>
      <c r="N328" s="597"/>
      <c r="O328" s="597"/>
      <c r="P328" s="598"/>
      <c r="Q328" s="599"/>
      <c r="R328" s="600"/>
      <c r="S328" s="234"/>
      <c r="T328" s="234"/>
      <c r="U328" s="566"/>
      <c r="V328" s="566"/>
      <c r="W328" s="566"/>
      <c r="X328" s="566"/>
      <c r="Y328" s="566"/>
      <c r="Z328" s="566"/>
      <c r="AA328" s="566"/>
      <c r="AB328" s="566"/>
      <c r="AC328" s="566"/>
      <c r="AD328" s="566"/>
    </row>
    <row r="329" spans="2:30" hidden="1" outlineLevel="1" x14ac:dyDescent="0.45">
      <c r="B329" s="601"/>
      <c r="C329" s="602"/>
      <c r="D329" s="603"/>
      <c r="E329" s="602"/>
      <c r="F329" s="604"/>
      <c r="G329" s="605"/>
      <c r="H329" s="606"/>
      <c r="I329" s="606"/>
      <c r="J329" s="606"/>
      <c r="K329" s="607"/>
      <c r="L329" s="605"/>
      <c r="M329" s="606"/>
      <c r="N329" s="606"/>
      <c r="O329" s="606"/>
      <c r="P329" s="607"/>
      <c r="Q329" s="608"/>
      <c r="R329" s="609"/>
      <c r="S329" s="234"/>
      <c r="T329" s="234"/>
      <c r="U329" s="566"/>
      <c r="V329" s="566"/>
      <c r="W329" s="566"/>
      <c r="X329" s="566"/>
      <c r="Y329" s="566"/>
      <c r="Z329" s="566"/>
      <c r="AA329" s="566"/>
      <c r="AB329" s="566"/>
      <c r="AC329" s="566"/>
      <c r="AD329" s="566"/>
    </row>
    <row r="330" spans="2:30" hidden="1" outlineLevel="1" x14ac:dyDescent="0.45">
      <c r="B330" s="592"/>
      <c r="C330" s="593"/>
      <c r="D330" s="594"/>
      <c r="E330" s="593"/>
      <c r="F330" s="595"/>
      <c r="G330" s="596"/>
      <c r="H330" s="597"/>
      <c r="I330" s="597"/>
      <c r="J330" s="597"/>
      <c r="K330" s="598"/>
      <c r="L330" s="596"/>
      <c r="M330" s="597"/>
      <c r="N330" s="597"/>
      <c r="O330" s="597"/>
      <c r="P330" s="598"/>
      <c r="Q330" s="599"/>
      <c r="R330" s="600"/>
      <c r="S330" s="234"/>
      <c r="T330" s="234"/>
      <c r="U330" s="566"/>
      <c r="V330" s="566"/>
      <c r="W330" s="566"/>
      <c r="X330" s="566"/>
      <c r="Y330" s="566"/>
      <c r="Z330" s="566"/>
      <c r="AA330" s="566"/>
      <c r="AB330" s="566"/>
      <c r="AC330" s="566"/>
      <c r="AD330" s="566"/>
    </row>
    <row r="331" spans="2:30" hidden="1" outlineLevel="1" x14ac:dyDescent="0.45">
      <c r="B331" s="601"/>
      <c r="C331" s="602"/>
      <c r="D331" s="603"/>
      <c r="E331" s="602"/>
      <c r="F331" s="604"/>
      <c r="G331" s="605"/>
      <c r="H331" s="606"/>
      <c r="I331" s="606"/>
      <c r="J331" s="606"/>
      <c r="K331" s="607"/>
      <c r="L331" s="605"/>
      <c r="M331" s="606"/>
      <c r="N331" s="606"/>
      <c r="O331" s="606"/>
      <c r="P331" s="607"/>
      <c r="Q331" s="608"/>
      <c r="R331" s="609"/>
      <c r="S331" s="234"/>
      <c r="T331" s="234"/>
      <c r="U331" s="566"/>
      <c r="V331" s="566"/>
      <c r="W331" s="566"/>
      <c r="X331" s="566"/>
      <c r="Y331" s="566"/>
      <c r="Z331" s="566"/>
      <c r="AA331" s="566"/>
      <c r="AB331" s="566"/>
      <c r="AC331" s="566"/>
      <c r="AD331" s="566"/>
    </row>
    <row r="332" spans="2:30" hidden="1" outlineLevel="1" x14ac:dyDescent="0.45">
      <c r="B332" s="592"/>
      <c r="C332" s="593"/>
      <c r="D332" s="594"/>
      <c r="E332" s="593"/>
      <c r="F332" s="595"/>
      <c r="G332" s="596"/>
      <c r="H332" s="597"/>
      <c r="I332" s="597"/>
      <c r="J332" s="597"/>
      <c r="K332" s="598"/>
      <c r="L332" s="596"/>
      <c r="M332" s="597"/>
      <c r="N332" s="597"/>
      <c r="O332" s="597"/>
      <c r="P332" s="598"/>
      <c r="Q332" s="599"/>
      <c r="R332" s="600"/>
      <c r="S332" s="234"/>
      <c r="T332" s="234"/>
      <c r="U332" s="566"/>
      <c r="V332" s="566"/>
      <c r="W332" s="566"/>
      <c r="X332" s="566"/>
      <c r="Y332" s="566"/>
      <c r="Z332" s="566"/>
      <c r="AA332" s="566"/>
      <c r="AB332" s="566"/>
      <c r="AC332" s="566"/>
      <c r="AD332" s="566"/>
    </row>
    <row r="333" spans="2:30" hidden="1" outlineLevel="1" x14ac:dyDescent="0.45">
      <c r="B333" s="601"/>
      <c r="C333" s="602"/>
      <c r="D333" s="603"/>
      <c r="E333" s="602"/>
      <c r="F333" s="604"/>
      <c r="G333" s="605"/>
      <c r="H333" s="606"/>
      <c r="I333" s="606"/>
      <c r="J333" s="606"/>
      <c r="K333" s="607"/>
      <c r="L333" s="605"/>
      <c r="M333" s="606"/>
      <c r="N333" s="606"/>
      <c r="O333" s="606"/>
      <c r="P333" s="607"/>
      <c r="Q333" s="608"/>
      <c r="R333" s="609"/>
      <c r="S333" s="234"/>
      <c r="T333" s="234"/>
      <c r="U333" s="566"/>
      <c r="V333" s="566"/>
      <c r="W333" s="566"/>
      <c r="X333" s="566"/>
      <c r="Y333" s="566"/>
      <c r="Z333" s="566"/>
      <c r="AA333" s="566"/>
      <c r="AB333" s="566"/>
      <c r="AC333" s="566"/>
      <c r="AD333" s="566"/>
    </row>
    <row r="334" spans="2:30" hidden="1" outlineLevel="1" x14ac:dyDescent="0.45">
      <c r="B334" s="592"/>
      <c r="C334" s="593"/>
      <c r="D334" s="594"/>
      <c r="E334" s="593"/>
      <c r="F334" s="595"/>
      <c r="G334" s="596"/>
      <c r="H334" s="597"/>
      <c r="I334" s="597"/>
      <c r="J334" s="597"/>
      <c r="K334" s="598"/>
      <c r="L334" s="596"/>
      <c r="M334" s="597"/>
      <c r="N334" s="597"/>
      <c r="O334" s="597"/>
      <c r="P334" s="598"/>
      <c r="Q334" s="599"/>
      <c r="R334" s="600"/>
      <c r="S334" s="234"/>
      <c r="T334" s="234"/>
      <c r="U334" s="566"/>
      <c r="V334" s="566"/>
      <c r="W334" s="566"/>
      <c r="X334" s="566"/>
      <c r="Y334" s="566"/>
      <c r="Z334" s="566"/>
      <c r="AA334" s="566"/>
      <c r="AB334" s="566"/>
      <c r="AC334" s="566"/>
      <c r="AD334" s="566"/>
    </row>
    <row r="335" spans="2:30" hidden="1" outlineLevel="1" x14ac:dyDescent="0.45">
      <c r="B335" s="601"/>
      <c r="C335" s="602"/>
      <c r="D335" s="603"/>
      <c r="E335" s="602"/>
      <c r="F335" s="604"/>
      <c r="G335" s="605"/>
      <c r="H335" s="606"/>
      <c r="I335" s="606"/>
      <c r="J335" s="606"/>
      <c r="K335" s="607"/>
      <c r="L335" s="605"/>
      <c r="M335" s="606"/>
      <c r="N335" s="606"/>
      <c r="O335" s="606"/>
      <c r="P335" s="607"/>
      <c r="Q335" s="608"/>
      <c r="R335" s="609"/>
      <c r="S335" s="234"/>
      <c r="T335" s="234"/>
      <c r="U335" s="566"/>
      <c r="V335" s="566"/>
      <c r="W335" s="566"/>
      <c r="X335" s="566"/>
      <c r="Y335" s="566"/>
      <c r="Z335" s="566"/>
      <c r="AA335" s="566"/>
      <c r="AB335" s="566"/>
      <c r="AC335" s="566"/>
      <c r="AD335" s="566"/>
    </row>
    <row r="336" spans="2:30" hidden="1" outlineLevel="1" x14ac:dyDescent="0.45">
      <c r="B336" s="592"/>
      <c r="C336" s="593"/>
      <c r="D336" s="594"/>
      <c r="E336" s="593"/>
      <c r="F336" s="595"/>
      <c r="G336" s="596"/>
      <c r="H336" s="597"/>
      <c r="I336" s="597"/>
      <c r="J336" s="597"/>
      <c r="K336" s="598"/>
      <c r="L336" s="596"/>
      <c r="M336" s="597"/>
      <c r="N336" s="597"/>
      <c r="O336" s="597"/>
      <c r="P336" s="598"/>
      <c r="Q336" s="599"/>
      <c r="R336" s="600"/>
      <c r="S336" s="234"/>
      <c r="T336" s="234"/>
      <c r="U336" s="566"/>
      <c r="V336" s="566"/>
      <c r="W336" s="566"/>
      <c r="X336" s="566"/>
      <c r="Y336" s="566"/>
      <c r="Z336" s="566"/>
      <c r="AA336" s="566"/>
      <c r="AB336" s="566"/>
      <c r="AC336" s="566"/>
      <c r="AD336" s="566"/>
    </row>
    <row r="337" spans="2:30" hidden="1" outlineLevel="1" x14ac:dyDescent="0.45">
      <c r="B337" s="601"/>
      <c r="C337" s="602"/>
      <c r="D337" s="603"/>
      <c r="E337" s="602"/>
      <c r="F337" s="604"/>
      <c r="G337" s="605"/>
      <c r="H337" s="606"/>
      <c r="I337" s="606"/>
      <c r="J337" s="606"/>
      <c r="K337" s="607"/>
      <c r="L337" s="605"/>
      <c r="M337" s="606"/>
      <c r="N337" s="606"/>
      <c r="O337" s="606"/>
      <c r="P337" s="607"/>
      <c r="Q337" s="608"/>
      <c r="R337" s="609"/>
      <c r="S337" s="234"/>
      <c r="T337" s="234"/>
      <c r="U337" s="566"/>
      <c r="V337" s="566"/>
      <c r="W337" s="566"/>
      <c r="X337" s="566"/>
      <c r="Y337" s="566"/>
      <c r="Z337" s="566"/>
      <c r="AA337" s="566"/>
      <c r="AB337" s="566"/>
      <c r="AC337" s="566"/>
      <c r="AD337" s="566"/>
    </row>
    <row r="338" spans="2:30" hidden="1" outlineLevel="1" x14ac:dyDescent="0.45">
      <c r="B338" s="592"/>
      <c r="C338" s="593"/>
      <c r="D338" s="594"/>
      <c r="E338" s="593"/>
      <c r="F338" s="595"/>
      <c r="G338" s="596"/>
      <c r="H338" s="597"/>
      <c r="I338" s="597"/>
      <c r="J338" s="597"/>
      <c r="K338" s="598"/>
      <c r="L338" s="596"/>
      <c r="M338" s="597"/>
      <c r="N338" s="597"/>
      <c r="O338" s="597"/>
      <c r="P338" s="598"/>
      <c r="Q338" s="599"/>
      <c r="R338" s="600"/>
      <c r="S338" s="234"/>
      <c r="T338" s="234"/>
      <c r="U338" s="566"/>
      <c r="V338" s="566"/>
      <c r="W338" s="566"/>
      <c r="X338" s="566"/>
      <c r="Y338" s="566"/>
      <c r="Z338" s="566"/>
      <c r="AA338" s="566"/>
      <c r="AB338" s="566"/>
      <c r="AC338" s="566"/>
      <c r="AD338" s="566"/>
    </row>
    <row r="339" spans="2:30" hidden="1" outlineLevel="1" x14ac:dyDescent="0.45">
      <c r="B339" s="601"/>
      <c r="C339" s="602"/>
      <c r="D339" s="603"/>
      <c r="E339" s="602"/>
      <c r="F339" s="604"/>
      <c r="G339" s="605"/>
      <c r="H339" s="606"/>
      <c r="I339" s="606"/>
      <c r="J339" s="606"/>
      <c r="K339" s="607"/>
      <c r="L339" s="605"/>
      <c r="M339" s="606"/>
      <c r="N339" s="606"/>
      <c r="O339" s="606"/>
      <c r="P339" s="607"/>
      <c r="Q339" s="608"/>
      <c r="R339" s="609"/>
      <c r="S339" s="234"/>
      <c r="T339" s="234"/>
      <c r="U339" s="566"/>
      <c r="V339" s="566"/>
      <c r="W339" s="566"/>
      <c r="X339" s="566"/>
      <c r="Y339" s="566"/>
      <c r="Z339" s="566"/>
      <c r="AA339" s="566"/>
      <c r="AB339" s="566"/>
      <c r="AC339" s="566"/>
      <c r="AD339" s="566"/>
    </row>
    <row r="340" spans="2:30" hidden="1" outlineLevel="1" x14ac:dyDescent="0.45">
      <c r="B340" s="592"/>
      <c r="C340" s="593"/>
      <c r="D340" s="594"/>
      <c r="E340" s="593"/>
      <c r="F340" s="595"/>
      <c r="G340" s="596"/>
      <c r="H340" s="597"/>
      <c r="I340" s="597"/>
      <c r="J340" s="597"/>
      <c r="K340" s="598"/>
      <c r="L340" s="596"/>
      <c r="M340" s="597"/>
      <c r="N340" s="597"/>
      <c r="O340" s="597"/>
      <c r="P340" s="598"/>
      <c r="Q340" s="599"/>
      <c r="R340" s="600"/>
      <c r="S340" s="234"/>
      <c r="T340" s="234"/>
      <c r="U340" s="566"/>
      <c r="V340" s="566"/>
      <c r="W340" s="566"/>
      <c r="X340" s="566"/>
      <c r="Y340" s="566"/>
      <c r="Z340" s="566"/>
      <c r="AA340" s="566"/>
      <c r="AB340" s="566"/>
      <c r="AC340" s="566"/>
      <c r="AD340" s="566"/>
    </row>
    <row r="341" spans="2:30" hidden="1" outlineLevel="1" x14ac:dyDescent="0.45">
      <c r="B341" s="601"/>
      <c r="C341" s="602"/>
      <c r="D341" s="603"/>
      <c r="E341" s="602"/>
      <c r="F341" s="604"/>
      <c r="G341" s="605"/>
      <c r="H341" s="606"/>
      <c r="I341" s="606"/>
      <c r="J341" s="606"/>
      <c r="K341" s="607"/>
      <c r="L341" s="605"/>
      <c r="M341" s="606"/>
      <c r="N341" s="606"/>
      <c r="O341" s="606"/>
      <c r="P341" s="607"/>
      <c r="Q341" s="608"/>
      <c r="R341" s="609"/>
      <c r="S341" s="234"/>
      <c r="T341" s="234"/>
      <c r="U341" s="566"/>
      <c r="V341" s="566"/>
      <c r="W341" s="566"/>
      <c r="X341" s="566"/>
      <c r="Y341" s="566"/>
      <c r="Z341" s="566"/>
      <c r="AA341" s="566"/>
      <c r="AB341" s="566"/>
      <c r="AC341" s="566"/>
      <c r="AD341" s="566"/>
    </row>
    <row r="342" spans="2:30" hidden="1" outlineLevel="1" x14ac:dyDescent="0.45">
      <c r="B342" s="592"/>
      <c r="C342" s="593"/>
      <c r="D342" s="594"/>
      <c r="E342" s="593"/>
      <c r="F342" s="595"/>
      <c r="G342" s="596"/>
      <c r="H342" s="597"/>
      <c r="I342" s="597"/>
      <c r="J342" s="597"/>
      <c r="K342" s="598"/>
      <c r="L342" s="596"/>
      <c r="M342" s="597"/>
      <c r="N342" s="597"/>
      <c r="O342" s="597"/>
      <c r="P342" s="598"/>
      <c r="Q342" s="599"/>
      <c r="R342" s="600"/>
      <c r="S342" s="234"/>
      <c r="T342" s="234"/>
      <c r="U342" s="566"/>
      <c r="V342" s="566"/>
      <c r="W342" s="566"/>
      <c r="X342" s="566"/>
      <c r="Y342" s="566"/>
      <c r="Z342" s="566"/>
      <c r="AA342" s="566"/>
      <c r="AB342" s="566"/>
      <c r="AC342" s="566"/>
      <c r="AD342" s="566"/>
    </row>
    <row r="343" spans="2:30" hidden="1" outlineLevel="1" x14ac:dyDescent="0.45">
      <c r="B343" s="601"/>
      <c r="C343" s="602"/>
      <c r="D343" s="603"/>
      <c r="E343" s="602"/>
      <c r="F343" s="604"/>
      <c r="G343" s="605"/>
      <c r="H343" s="606"/>
      <c r="I343" s="606"/>
      <c r="J343" s="606"/>
      <c r="K343" s="607"/>
      <c r="L343" s="605"/>
      <c r="M343" s="606"/>
      <c r="N343" s="606"/>
      <c r="O343" s="606"/>
      <c r="P343" s="607"/>
      <c r="Q343" s="608"/>
      <c r="R343" s="609"/>
      <c r="S343" s="234"/>
      <c r="T343" s="234"/>
      <c r="U343" s="566"/>
      <c r="V343" s="566"/>
      <c r="W343" s="566"/>
      <c r="X343" s="566"/>
      <c r="Y343" s="566"/>
      <c r="Z343" s="566"/>
      <c r="AA343" s="566"/>
      <c r="AB343" s="566"/>
      <c r="AC343" s="566"/>
      <c r="AD343" s="566"/>
    </row>
    <row r="344" spans="2:30" hidden="1" outlineLevel="1" x14ac:dyDescent="0.45">
      <c r="B344" s="592"/>
      <c r="C344" s="593"/>
      <c r="D344" s="594"/>
      <c r="E344" s="593"/>
      <c r="F344" s="595"/>
      <c r="G344" s="596"/>
      <c r="H344" s="597"/>
      <c r="I344" s="597"/>
      <c r="J344" s="597"/>
      <c r="K344" s="598"/>
      <c r="L344" s="596"/>
      <c r="M344" s="597"/>
      <c r="N344" s="597"/>
      <c r="O344" s="597"/>
      <c r="P344" s="598"/>
      <c r="Q344" s="599"/>
      <c r="R344" s="600"/>
      <c r="S344" s="234"/>
      <c r="T344" s="234"/>
      <c r="U344" s="566"/>
      <c r="V344" s="566"/>
      <c r="W344" s="566"/>
      <c r="X344" s="566"/>
      <c r="Y344" s="566"/>
      <c r="Z344" s="566"/>
      <c r="AA344" s="566"/>
      <c r="AB344" s="566"/>
      <c r="AC344" s="566"/>
      <c r="AD344" s="566"/>
    </row>
    <row r="345" spans="2:30" hidden="1" outlineLevel="1" x14ac:dyDescent="0.45">
      <c r="B345" s="601"/>
      <c r="C345" s="602"/>
      <c r="D345" s="603"/>
      <c r="E345" s="602"/>
      <c r="F345" s="604"/>
      <c r="G345" s="605"/>
      <c r="H345" s="606"/>
      <c r="I345" s="606"/>
      <c r="J345" s="606"/>
      <c r="K345" s="607"/>
      <c r="L345" s="605"/>
      <c r="M345" s="606"/>
      <c r="N345" s="606"/>
      <c r="O345" s="606"/>
      <c r="P345" s="607"/>
      <c r="Q345" s="608"/>
      <c r="R345" s="609"/>
      <c r="S345" s="234"/>
      <c r="T345" s="234"/>
      <c r="U345" s="566"/>
      <c r="V345" s="566"/>
      <c r="W345" s="566"/>
      <c r="X345" s="566"/>
      <c r="Y345" s="566"/>
      <c r="Z345" s="566"/>
      <c r="AA345" s="566"/>
      <c r="AB345" s="566"/>
      <c r="AC345" s="566"/>
      <c r="AD345" s="566"/>
    </row>
    <row r="346" spans="2:30" hidden="1" outlineLevel="1" x14ac:dyDescent="0.45">
      <c r="B346" s="592"/>
      <c r="C346" s="593"/>
      <c r="D346" s="594"/>
      <c r="E346" s="593"/>
      <c r="F346" s="595"/>
      <c r="G346" s="596"/>
      <c r="H346" s="597"/>
      <c r="I346" s="597"/>
      <c r="J346" s="597"/>
      <c r="K346" s="598"/>
      <c r="L346" s="596"/>
      <c r="M346" s="597"/>
      <c r="N346" s="597"/>
      <c r="O346" s="597"/>
      <c r="P346" s="598"/>
      <c r="Q346" s="599"/>
      <c r="R346" s="600"/>
      <c r="S346" s="234"/>
      <c r="T346" s="234"/>
      <c r="U346" s="566"/>
      <c r="V346" s="566"/>
      <c r="W346" s="566"/>
      <c r="X346" s="566"/>
      <c r="Y346" s="566"/>
      <c r="Z346" s="566"/>
      <c r="AA346" s="566"/>
      <c r="AB346" s="566"/>
      <c r="AC346" s="566"/>
      <c r="AD346" s="566"/>
    </row>
    <row r="347" spans="2:30" hidden="1" outlineLevel="1" x14ac:dyDescent="0.45">
      <c r="B347" s="601"/>
      <c r="C347" s="602"/>
      <c r="D347" s="603"/>
      <c r="E347" s="602"/>
      <c r="F347" s="604"/>
      <c r="G347" s="605"/>
      <c r="H347" s="606"/>
      <c r="I347" s="606"/>
      <c r="J347" s="606"/>
      <c r="K347" s="607"/>
      <c r="L347" s="605"/>
      <c r="M347" s="606"/>
      <c r="N347" s="606"/>
      <c r="O347" s="606"/>
      <c r="P347" s="607"/>
      <c r="Q347" s="608"/>
      <c r="R347" s="609"/>
      <c r="S347" s="234"/>
      <c r="T347" s="234"/>
      <c r="U347" s="566"/>
      <c r="V347" s="566"/>
      <c r="W347" s="566"/>
      <c r="X347" s="566"/>
      <c r="Y347" s="566"/>
      <c r="Z347" s="566"/>
      <c r="AA347" s="566"/>
      <c r="AB347" s="566"/>
      <c r="AC347" s="566"/>
      <c r="AD347" s="566"/>
    </row>
    <row r="348" spans="2:30" hidden="1" outlineLevel="1" x14ac:dyDescent="0.45">
      <c r="B348" s="592"/>
      <c r="C348" s="593"/>
      <c r="D348" s="594"/>
      <c r="E348" s="593"/>
      <c r="F348" s="595"/>
      <c r="G348" s="596"/>
      <c r="H348" s="597"/>
      <c r="I348" s="597"/>
      <c r="J348" s="597"/>
      <c r="K348" s="598"/>
      <c r="L348" s="596"/>
      <c r="M348" s="597"/>
      <c r="N348" s="597"/>
      <c r="O348" s="597"/>
      <c r="P348" s="598"/>
      <c r="Q348" s="599"/>
      <c r="R348" s="600"/>
      <c r="S348" s="234"/>
      <c r="T348" s="234"/>
      <c r="U348" s="566"/>
      <c r="V348" s="566"/>
      <c r="W348" s="566"/>
      <c r="X348" s="566"/>
      <c r="Y348" s="566"/>
      <c r="Z348" s="566"/>
      <c r="AA348" s="566"/>
      <c r="AB348" s="566"/>
      <c r="AC348" s="566"/>
      <c r="AD348" s="566"/>
    </row>
    <row r="349" spans="2:30" hidden="1" outlineLevel="1" x14ac:dyDescent="0.45">
      <c r="B349" s="601"/>
      <c r="C349" s="602"/>
      <c r="D349" s="603"/>
      <c r="E349" s="602"/>
      <c r="F349" s="604"/>
      <c r="G349" s="605"/>
      <c r="H349" s="606"/>
      <c r="I349" s="606"/>
      <c r="J349" s="606"/>
      <c r="K349" s="607"/>
      <c r="L349" s="605"/>
      <c r="M349" s="606"/>
      <c r="N349" s="606"/>
      <c r="O349" s="606"/>
      <c r="P349" s="607"/>
      <c r="Q349" s="608"/>
      <c r="R349" s="609"/>
      <c r="S349" s="234"/>
      <c r="T349" s="234"/>
      <c r="U349" s="566"/>
      <c r="V349" s="566"/>
      <c r="W349" s="566"/>
      <c r="X349" s="566"/>
      <c r="Y349" s="566"/>
      <c r="Z349" s="566"/>
      <c r="AA349" s="566"/>
      <c r="AB349" s="566"/>
      <c r="AC349" s="566"/>
      <c r="AD349" s="566"/>
    </row>
    <row r="350" spans="2:30" hidden="1" outlineLevel="1" x14ac:dyDescent="0.45">
      <c r="B350" s="592"/>
      <c r="C350" s="593"/>
      <c r="D350" s="594"/>
      <c r="E350" s="593"/>
      <c r="F350" s="595"/>
      <c r="G350" s="596"/>
      <c r="H350" s="597"/>
      <c r="I350" s="597"/>
      <c r="J350" s="597"/>
      <c r="K350" s="598"/>
      <c r="L350" s="596"/>
      <c r="M350" s="597"/>
      <c r="N350" s="597"/>
      <c r="O350" s="597"/>
      <c r="P350" s="598"/>
      <c r="Q350" s="599"/>
      <c r="R350" s="600"/>
      <c r="S350" s="234"/>
      <c r="T350" s="234"/>
      <c r="U350" s="566"/>
      <c r="V350" s="566"/>
      <c r="W350" s="566"/>
      <c r="X350" s="566"/>
      <c r="Y350" s="566"/>
      <c r="Z350" s="566"/>
      <c r="AA350" s="566"/>
      <c r="AB350" s="566"/>
      <c r="AC350" s="566"/>
      <c r="AD350" s="566"/>
    </row>
    <row r="351" spans="2:30" hidden="1" outlineLevel="1" x14ac:dyDescent="0.45">
      <c r="B351" s="601"/>
      <c r="C351" s="602"/>
      <c r="D351" s="603"/>
      <c r="E351" s="602"/>
      <c r="F351" s="604"/>
      <c r="G351" s="605"/>
      <c r="H351" s="606"/>
      <c r="I351" s="606"/>
      <c r="J351" s="606"/>
      <c r="K351" s="607"/>
      <c r="L351" s="605"/>
      <c r="M351" s="606"/>
      <c r="N351" s="606"/>
      <c r="O351" s="606"/>
      <c r="P351" s="607"/>
      <c r="Q351" s="608"/>
      <c r="R351" s="609"/>
      <c r="S351" s="234"/>
      <c r="T351" s="234"/>
      <c r="U351" s="566"/>
      <c r="V351" s="566"/>
      <c r="W351" s="566"/>
      <c r="X351" s="566"/>
      <c r="Y351" s="566"/>
      <c r="Z351" s="566"/>
      <c r="AA351" s="566"/>
      <c r="AB351" s="566"/>
      <c r="AC351" s="566"/>
      <c r="AD351" s="566"/>
    </row>
    <row r="352" spans="2:30" hidden="1" outlineLevel="1" x14ac:dyDescent="0.45">
      <c r="B352" s="592"/>
      <c r="C352" s="593"/>
      <c r="D352" s="594"/>
      <c r="E352" s="593"/>
      <c r="F352" s="595"/>
      <c r="G352" s="596"/>
      <c r="H352" s="597"/>
      <c r="I352" s="597"/>
      <c r="J352" s="597"/>
      <c r="K352" s="598"/>
      <c r="L352" s="596"/>
      <c r="M352" s="597"/>
      <c r="N352" s="597"/>
      <c r="O352" s="597"/>
      <c r="P352" s="598"/>
      <c r="Q352" s="599"/>
      <c r="R352" s="600"/>
      <c r="S352" s="234"/>
      <c r="T352" s="234"/>
      <c r="U352" s="566"/>
      <c r="V352" s="566"/>
      <c r="W352" s="566"/>
      <c r="X352" s="566"/>
      <c r="Y352" s="566"/>
      <c r="Z352" s="566"/>
      <c r="AA352" s="566"/>
      <c r="AB352" s="566"/>
      <c r="AC352" s="566"/>
      <c r="AD352" s="566"/>
    </row>
    <row r="353" spans="2:30" hidden="1" outlineLevel="1" x14ac:dyDescent="0.45">
      <c r="B353" s="601"/>
      <c r="C353" s="602"/>
      <c r="D353" s="603"/>
      <c r="E353" s="602"/>
      <c r="F353" s="604"/>
      <c r="G353" s="605"/>
      <c r="H353" s="606"/>
      <c r="I353" s="606"/>
      <c r="J353" s="606"/>
      <c r="K353" s="607"/>
      <c r="L353" s="605"/>
      <c r="M353" s="606"/>
      <c r="N353" s="606"/>
      <c r="O353" s="606"/>
      <c r="P353" s="607"/>
      <c r="Q353" s="608"/>
      <c r="R353" s="609"/>
      <c r="S353" s="234"/>
      <c r="T353" s="234"/>
      <c r="U353" s="566"/>
      <c r="V353" s="566"/>
      <c r="W353" s="566"/>
      <c r="X353" s="566"/>
      <c r="Y353" s="566"/>
      <c r="Z353" s="566"/>
      <c r="AA353" s="566"/>
      <c r="AB353" s="566"/>
      <c r="AC353" s="566"/>
      <c r="AD353" s="566"/>
    </row>
    <row r="354" spans="2:30" hidden="1" outlineLevel="1" x14ac:dyDescent="0.45">
      <c r="B354" s="592"/>
      <c r="C354" s="593"/>
      <c r="D354" s="594"/>
      <c r="E354" s="593"/>
      <c r="F354" s="595"/>
      <c r="G354" s="596"/>
      <c r="H354" s="597"/>
      <c r="I354" s="597"/>
      <c r="J354" s="597"/>
      <c r="K354" s="598"/>
      <c r="L354" s="596"/>
      <c r="M354" s="597"/>
      <c r="N354" s="597"/>
      <c r="O354" s="597"/>
      <c r="P354" s="598"/>
      <c r="Q354" s="599"/>
      <c r="R354" s="600"/>
      <c r="S354" s="234"/>
      <c r="T354" s="234"/>
      <c r="U354" s="566"/>
      <c r="V354" s="566"/>
      <c r="W354" s="566"/>
      <c r="X354" s="566"/>
      <c r="Y354" s="566"/>
      <c r="Z354" s="566"/>
      <c r="AA354" s="566"/>
      <c r="AB354" s="566"/>
      <c r="AC354" s="566"/>
      <c r="AD354" s="566"/>
    </row>
    <row r="355" spans="2:30" hidden="1" outlineLevel="1" x14ac:dyDescent="0.45">
      <c r="B355" s="601"/>
      <c r="C355" s="602"/>
      <c r="D355" s="603"/>
      <c r="E355" s="602"/>
      <c r="F355" s="604"/>
      <c r="G355" s="605"/>
      <c r="H355" s="606"/>
      <c r="I355" s="606"/>
      <c r="J355" s="606"/>
      <c r="K355" s="607"/>
      <c r="L355" s="605"/>
      <c r="M355" s="606"/>
      <c r="N355" s="606"/>
      <c r="O355" s="606"/>
      <c r="P355" s="607"/>
      <c r="Q355" s="608"/>
      <c r="R355" s="609"/>
      <c r="S355" s="234"/>
      <c r="T355" s="234"/>
      <c r="U355" s="566"/>
      <c r="V355" s="566"/>
      <c r="W355" s="566"/>
      <c r="X355" s="566"/>
      <c r="Y355" s="566"/>
      <c r="Z355" s="566"/>
      <c r="AA355" s="566"/>
      <c r="AB355" s="566"/>
      <c r="AC355" s="566"/>
      <c r="AD355" s="566"/>
    </row>
    <row r="356" spans="2:30" hidden="1" outlineLevel="1" x14ac:dyDescent="0.45">
      <c r="B356" s="592"/>
      <c r="C356" s="593"/>
      <c r="D356" s="594"/>
      <c r="E356" s="593"/>
      <c r="F356" s="595"/>
      <c r="G356" s="596"/>
      <c r="H356" s="597"/>
      <c r="I356" s="597"/>
      <c r="J356" s="597"/>
      <c r="K356" s="598"/>
      <c r="L356" s="596"/>
      <c r="M356" s="597"/>
      <c r="N356" s="597"/>
      <c r="O356" s="597"/>
      <c r="P356" s="598"/>
      <c r="Q356" s="599"/>
      <c r="R356" s="600"/>
      <c r="S356" s="234"/>
      <c r="T356" s="234"/>
      <c r="U356" s="566"/>
      <c r="V356" s="566"/>
      <c r="W356" s="566"/>
      <c r="X356" s="566"/>
      <c r="Y356" s="566"/>
      <c r="Z356" s="566"/>
      <c r="AA356" s="566"/>
      <c r="AB356" s="566"/>
      <c r="AC356" s="566"/>
      <c r="AD356" s="566"/>
    </row>
    <row r="357" spans="2:30" hidden="1" outlineLevel="1" x14ac:dyDescent="0.45">
      <c r="B357" s="601"/>
      <c r="C357" s="602"/>
      <c r="D357" s="603"/>
      <c r="E357" s="602"/>
      <c r="F357" s="604"/>
      <c r="G357" s="605"/>
      <c r="H357" s="606"/>
      <c r="I357" s="606"/>
      <c r="J357" s="606"/>
      <c r="K357" s="607"/>
      <c r="L357" s="605"/>
      <c r="M357" s="606"/>
      <c r="N357" s="606"/>
      <c r="O357" s="606"/>
      <c r="P357" s="607"/>
      <c r="Q357" s="608"/>
      <c r="R357" s="609"/>
      <c r="S357" s="234"/>
      <c r="T357" s="234"/>
      <c r="U357" s="566"/>
      <c r="V357" s="566"/>
      <c r="W357" s="566"/>
      <c r="X357" s="566"/>
      <c r="Y357" s="566"/>
      <c r="Z357" s="566"/>
      <c r="AA357" s="566"/>
      <c r="AB357" s="566"/>
      <c r="AC357" s="566"/>
      <c r="AD357" s="566"/>
    </row>
    <row r="358" spans="2:30" hidden="1" outlineLevel="1" x14ac:dyDescent="0.45">
      <c r="B358" s="592"/>
      <c r="C358" s="593"/>
      <c r="D358" s="594"/>
      <c r="E358" s="593"/>
      <c r="F358" s="595"/>
      <c r="G358" s="596"/>
      <c r="H358" s="597"/>
      <c r="I358" s="597"/>
      <c r="J358" s="597"/>
      <c r="K358" s="598"/>
      <c r="L358" s="596"/>
      <c r="M358" s="597"/>
      <c r="N358" s="597"/>
      <c r="O358" s="597"/>
      <c r="P358" s="598"/>
      <c r="Q358" s="599"/>
      <c r="R358" s="600"/>
      <c r="S358" s="234"/>
      <c r="T358" s="234"/>
      <c r="U358" s="566"/>
      <c r="V358" s="566"/>
      <c r="W358" s="566"/>
      <c r="X358" s="566"/>
      <c r="Y358" s="566"/>
      <c r="Z358" s="566"/>
      <c r="AA358" s="566"/>
      <c r="AB358" s="566"/>
      <c r="AC358" s="566"/>
      <c r="AD358" s="566"/>
    </row>
    <row r="359" spans="2:30" hidden="1" outlineLevel="1" x14ac:dyDescent="0.45">
      <c r="B359" s="601"/>
      <c r="C359" s="602"/>
      <c r="D359" s="603"/>
      <c r="E359" s="602"/>
      <c r="F359" s="604"/>
      <c r="G359" s="605"/>
      <c r="H359" s="606"/>
      <c r="I359" s="606"/>
      <c r="J359" s="606"/>
      <c r="K359" s="607"/>
      <c r="L359" s="605"/>
      <c r="M359" s="606"/>
      <c r="N359" s="606"/>
      <c r="O359" s="606"/>
      <c r="P359" s="607"/>
      <c r="Q359" s="608"/>
      <c r="R359" s="609"/>
      <c r="S359" s="234"/>
      <c r="T359" s="234"/>
      <c r="U359" s="566"/>
      <c r="V359" s="566"/>
      <c r="W359" s="566"/>
      <c r="X359" s="566"/>
      <c r="Y359" s="566"/>
      <c r="Z359" s="566"/>
      <c r="AA359" s="566"/>
      <c r="AB359" s="566"/>
      <c r="AC359" s="566"/>
      <c r="AD359" s="566"/>
    </row>
    <row r="360" spans="2:30" hidden="1" outlineLevel="1" x14ac:dyDescent="0.45">
      <c r="B360" s="592"/>
      <c r="C360" s="593"/>
      <c r="D360" s="594"/>
      <c r="E360" s="593"/>
      <c r="F360" s="595"/>
      <c r="G360" s="596"/>
      <c r="H360" s="597"/>
      <c r="I360" s="597"/>
      <c r="J360" s="597"/>
      <c r="K360" s="598"/>
      <c r="L360" s="596"/>
      <c r="M360" s="597"/>
      <c r="N360" s="597"/>
      <c r="O360" s="597"/>
      <c r="P360" s="598"/>
      <c r="Q360" s="599"/>
      <c r="R360" s="600"/>
      <c r="S360" s="234"/>
      <c r="T360" s="234"/>
      <c r="U360" s="566"/>
      <c r="V360" s="566"/>
      <c r="W360" s="566"/>
      <c r="X360" s="566"/>
      <c r="Y360" s="566"/>
      <c r="Z360" s="566"/>
      <c r="AA360" s="566"/>
      <c r="AB360" s="566"/>
      <c r="AC360" s="566"/>
      <c r="AD360" s="566"/>
    </row>
    <row r="361" spans="2:30" hidden="1" outlineLevel="1" x14ac:dyDescent="0.45">
      <c r="B361" s="601"/>
      <c r="C361" s="602"/>
      <c r="D361" s="603"/>
      <c r="E361" s="602"/>
      <c r="F361" s="604"/>
      <c r="G361" s="605"/>
      <c r="H361" s="606"/>
      <c r="I361" s="606"/>
      <c r="J361" s="606"/>
      <c r="K361" s="607"/>
      <c r="L361" s="605"/>
      <c r="M361" s="606"/>
      <c r="N361" s="606"/>
      <c r="O361" s="606"/>
      <c r="P361" s="607"/>
      <c r="Q361" s="608"/>
      <c r="R361" s="609"/>
      <c r="S361" s="234"/>
      <c r="T361" s="234"/>
      <c r="U361" s="566"/>
      <c r="V361" s="566"/>
      <c r="W361" s="566"/>
      <c r="X361" s="566"/>
      <c r="Y361" s="566"/>
      <c r="Z361" s="566"/>
      <c r="AA361" s="566"/>
      <c r="AB361" s="566"/>
      <c r="AC361" s="566"/>
      <c r="AD361" s="566"/>
    </row>
    <row r="362" spans="2:30" hidden="1" outlineLevel="1" x14ac:dyDescent="0.45">
      <c r="B362" s="592"/>
      <c r="C362" s="593"/>
      <c r="D362" s="594"/>
      <c r="E362" s="593"/>
      <c r="F362" s="595"/>
      <c r="G362" s="596"/>
      <c r="H362" s="597"/>
      <c r="I362" s="597"/>
      <c r="J362" s="597"/>
      <c r="K362" s="598"/>
      <c r="L362" s="596"/>
      <c r="M362" s="597"/>
      <c r="N362" s="597"/>
      <c r="O362" s="597"/>
      <c r="P362" s="598"/>
      <c r="Q362" s="599"/>
      <c r="R362" s="600"/>
      <c r="S362" s="234"/>
      <c r="T362" s="234"/>
      <c r="U362" s="566"/>
      <c r="V362" s="566"/>
      <c r="W362" s="566"/>
      <c r="X362" s="566"/>
      <c r="Y362" s="566"/>
      <c r="Z362" s="566"/>
      <c r="AA362" s="566"/>
      <c r="AB362" s="566"/>
      <c r="AC362" s="566"/>
      <c r="AD362" s="566"/>
    </row>
    <row r="363" spans="2:30" hidden="1" outlineLevel="1" x14ac:dyDescent="0.45">
      <c r="B363" s="601"/>
      <c r="C363" s="602"/>
      <c r="D363" s="603"/>
      <c r="E363" s="602"/>
      <c r="F363" s="604"/>
      <c r="G363" s="605"/>
      <c r="H363" s="606"/>
      <c r="I363" s="606"/>
      <c r="J363" s="606"/>
      <c r="K363" s="607"/>
      <c r="L363" s="605"/>
      <c r="M363" s="606"/>
      <c r="N363" s="606"/>
      <c r="O363" s="606"/>
      <c r="P363" s="607"/>
      <c r="Q363" s="608"/>
      <c r="R363" s="609"/>
      <c r="S363" s="234"/>
      <c r="T363" s="234"/>
      <c r="U363" s="566"/>
      <c r="V363" s="566"/>
      <c r="W363" s="566"/>
      <c r="X363" s="566"/>
      <c r="Y363" s="566"/>
      <c r="Z363" s="566"/>
      <c r="AA363" s="566"/>
      <c r="AB363" s="566"/>
      <c r="AC363" s="566"/>
      <c r="AD363" s="566"/>
    </row>
    <row r="364" spans="2:30" hidden="1" outlineLevel="1" x14ac:dyDescent="0.45">
      <c r="B364" s="592"/>
      <c r="C364" s="593"/>
      <c r="D364" s="594"/>
      <c r="E364" s="593"/>
      <c r="F364" s="595"/>
      <c r="G364" s="596"/>
      <c r="H364" s="597"/>
      <c r="I364" s="597"/>
      <c r="J364" s="597"/>
      <c r="K364" s="598"/>
      <c r="L364" s="596"/>
      <c r="M364" s="597"/>
      <c r="N364" s="597"/>
      <c r="O364" s="597"/>
      <c r="P364" s="598"/>
      <c r="Q364" s="599"/>
      <c r="R364" s="600"/>
      <c r="S364" s="234"/>
      <c r="T364" s="234"/>
      <c r="U364" s="566"/>
      <c r="V364" s="566"/>
      <c r="W364" s="566"/>
      <c r="X364" s="566"/>
      <c r="Y364" s="566"/>
      <c r="Z364" s="566"/>
      <c r="AA364" s="566"/>
      <c r="AB364" s="566"/>
      <c r="AC364" s="566"/>
      <c r="AD364" s="566"/>
    </row>
    <row r="365" spans="2:30" hidden="1" outlineLevel="1" x14ac:dyDescent="0.45">
      <c r="B365" s="601"/>
      <c r="C365" s="602"/>
      <c r="D365" s="603"/>
      <c r="E365" s="602"/>
      <c r="F365" s="604"/>
      <c r="G365" s="605"/>
      <c r="H365" s="606"/>
      <c r="I365" s="606"/>
      <c r="J365" s="606"/>
      <c r="K365" s="607"/>
      <c r="L365" s="605"/>
      <c r="M365" s="606"/>
      <c r="N365" s="606"/>
      <c r="O365" s="606"/>
      <c r="P365" s="607"/>
      <c r="Q365" s="608"/>
      <c r="R365" s="609"/>
      <c r="S365" s="234"/>
      <c r="T365" s="234"/>
      <c r="U365" s="566"/>
      <c r="V365" s="566"/>
      <c r="W365" s="566"/>
      <c r="X365" s="566"/>
      <c r="Y365" s="566"/>
      <c r="Z365" s="566"/>
      <c r="AA365" s="566"/>
      <c r="AB365" s="566"/>
      <c r="AC365" s="566"/>
      <c r="AD365" s="566"/>
    </row>
    <row r="366" spans="2:30" hidden="1" outlineLevel="1" x14ac:dyDescent="0.45">
      <c r="B366" s="592"/>
      <c r="C366" s="593"/>
      <c r="D366" s="594"/>
      <c r="E366" s="593"/>
      <c r="F366" s="595"/>
      <c r="G366" s="596"/>
      <c r="H366" s="597"/>
      <c r="I366" s="597"/>
      <c r="J366" s="597"/>
      <c r="K366" s="598"/>
      <c r="L366" s="596"/>
      <c r="M366" s="597"/>
      <c r="N366" s="597"/>
      <c r="O366" s="597"/>
      <c r="P366" s="598"/>
      <c r="Q366" s="599"/>
      <c r="R366" s="600"/>
      <c r="S366" s="234"/>
      <c r="T366" s="234"/>
      <c r="U366" s="566"/>
      <c r="V366" s="566"/>
      <c r="W366" s="566"/>
      <c r="X366" s="566"/>
      <c r="Y366" s="566"/>
      <c r="Z366" s="566"/>
      <c r="AA366" s="566"/>
      <c r="AB366" s="566"/>
      <c r="AC366" s="566"/>
      <c r="AD366" s="566"/>
    </row>
    <row r="367" spans="2:30" hidden="1" outlineLevel="1" x14ac:dyDescent="0.45">
      <c r="B367" s="601"/>
      <c r="C367" s="602"/>
      <c r="D367" s="603"/>
      <c r="E367" s="602"/>
      <c r="F367" s="604"/>
      <c r="G367" s="605"/>
      <c r="H367" s="606"/>
      <c r="I367" s="606"/>
      <c r="J367" s="606"/>
      <c r="K367" s="607"/>
      <c r="L367" s="605"/>
      <c r="M367" s="606"/>
      <c r="N367" s="606"/>
      <c r="O367" s="606"/>
      <c r="P367" s="607"/>
      <c r="Q367" s="608"/>
      <c r="R367" s="609"/>
      <c r="S367" s="234"/>
      <c r="T367" s="234"/>
      <c r="U367" s="566"/>
      <c r="V367" s="566"/>
      <c r="W367" s="566"/>
      <c r="X367" s="566"/>
      <c r="Y367" s="566"/>
      <c r="Z367" s="566"/>
      <c r="AA367" s="566"/>
      <c r="AB367" s="566"/>
      <c r="AC367" s="566"/>
      <c r="AD367" s="566"/>
    </row>
    <row r="368" spans="2:30" hidden="1" outlineLevel="1" x14ac:dyDescent="0.45">
      <c r="B368" s="592"/>
      <c r="C368" s="593"/>
      <c r="D368" s="594"/>
      <c r="E368" s="593"/>
      <c r="F368" s="595"/>
      <c r="G368" s="596"/>
      <c r="H368" s="597"/>
      <c r="I368" s="597"/>
      <c r="J368" s="597"/>
      <c r="K368" s="598"/>
      <c r="L368" s="596"/>
      <c r="M368" s="597"/>
      <c r="N368" s="597"/>
      <c r="O368" s="597"/>
      <c r="P368" s="598"/>
      <c r="Q368" s="599"/>
      <c r="R368" s="600"/>
      <c r="S368" s="234"/>
      <c r="T368" s="234"/>
      <c r="U368" s="566"/>
      <c r="V368" s="566"/>
      <c r="W368" s="566"/>
      <c r="X368" s="566"/>
      <c r="Y368" s="566"/>
      <c r="Z368" s="566"/>
      <c r="AA368" s="566"/>
      <c r="AB368" s="566"/>
      <c r="AC368" s="566"/>
      <c r="AD368" s="566"/>
    </row>
    <row r="369" spans="2:30" hidden="1" outlineLevel="1" x14ac:dyDescent="0.45">
      <c r="B369" s="601"/>
      <c r="C369" s="602"/>
      <c r="D369" s="603"/>
      <c r="E369" s="602"/>
      <c r="F369" s="604"/>
      <c r="G369" s="605"/>
      <c r="H369" s="606"/>
      <c r="I369" s="606"/>
      <c r="J369" s="606"/>
      <c r="K369" s="607"/>
      <c r="L369" s="605"/>
      <c r="M369" s="606"/>
      <c r="N369" s="606"/>
      <c r="O369" s="606"/>
      <c r="P369" s="607"/>
      <c r="Q369" s="608"/>
      <c r="R369" s="609"/>
      <c r="S369" s="234"/>
      <c r="T369" s="234"/>
      <c r="U369" s="566"/>
      <c r="V369" s="566"/>
      <c r="W369" s="566"/>
      <c r="X369" s="566"/>
      <c r="Y369" s="566"/>
      <c r="Z369" s="566"/>
      <c r="AA369" s="566"/>
      <c r="AB369" s="566"/>
      <c r="AC369" s="566"/>
      <c r="AD369" s="566"/>
    </row>
    <row r="370" spans="2:30" hidden="1" outlineLevel="1" x14ac:dyDescent="0.45">
      <c r="B370" s="592"/>
      <c r="C370" s="593"/>
      <c r="D370" s="594"/>
      <c r="E370" s="593"/>
      <c r="F370" s="595"/>
      <c r="G370" s="596"/>
      <c r="H370" s="597"/>
      <c r="I370" s="597"/>
      <c r="J370" s="597"/>
      <c r="K370" s="598"/>
      <c r="L370" s="596"/>
      <c r="M370" s="597"/>
      <c r="N370" s="597"/>
      <c r="O370" s="597"/>
      <c r="P370" s="598"/>
      <c r="Q370" s="599"/>
      <c r="R370" s="600"/>
      <c r="S370" s="234"/>
      <c r="T370" s="234"/>
      <c r="U370" s="566"/>
      <c r="V370" s="566"/>
      <c r="W370" s="566"/>
      <c r="X370" s="566"/>
      <c r="Y370" s="566"/>
      <c r="Z370" s="566"/>
      <c r="AA370" s="566"/>
      <c r="AB370" s="566"/>
      <c r="AC370" s="566"/>
      <c r="AD370" s="566"/>
    </row>
    <row r="371" spans="2:30" hidden="1" outlineLevel="1" x14ac:dyDescent="0.45">
      <c r="B371" s="601"/>
      <c r="C371" s="602"/>
      <c r="D371" s="603"/>
      <c r="E371" s="602"/>
      <c r="F371" s="604"/>
      <c r="G371" s="605"/>
      <c r="H371" s="606"/>
      <c r="I371" s="606"/>
      <c r="J371" s="606"/>
      <c r="K371" s="607"/>
      <c r="L371" s="605"/>
      <c r="M371" s="606"/>
      <c r="N371" s="606"/>
      <c r="O371" s="606"/>
      <c r="P371" s="607"/>
      <c r="Q371" s="608"/>
      <c r="R371" s="609"/>
      <c r="S371" s="234"/>
      <c r="T371" s="234"/>
      <c r="U371" s="566"/>
      <c r="V371" s="566"/>
      <c r="W371" s="566"/>
      <c r="X371" s="566"/>
      <c r="Y371" s="566"/>
      <c r="Z371" s="566"/>
      <c r="AA371" s="566"/>
      <c r="AB371" s="566"/>
      <c r="AC371" s="566"/>
      <c r="AD371" s="566"/>
    </row>
    <row r="372" spans="2:30" hidden="1" outlineLevel="1" x14ac:dyDescent="0.45">
      <c r="B372" s="592"/>
      <c r="C372" s="593"/>
      <c r="D372" s="594"/>
      <c r="E372" s="593"/>
      <c r="F372" s="595"/>
      <c r="G372" s="596"/>
      <c r="H372" s="597"/>
      <c r="I372" s="597"/>
      <c r="J372" s="597"/>
      <c r="K372" s="598"/>
      <c r="L372" s="596"/>
      <c r="M372" s="597"/>
      <c r="N372" s="597"/>
      <c r="O372" s="597"/>
      <c r="P372" s="598"/>
      <c r="Q372" s="599"/>
      <c r="R372" s="600"/>
      <c r="S372" s="234"/>
      <c r="T372" s="234"/>
      <c r="U372" s="566"/>
      <c r="V372" s="566"/>
      <c r="W372" s="566"/>
      <c r="X372" s="566"/>
      <c r="Y372" s="566"/>
      <c r="Z372" s="566"/>
      <c r="AA372" s="566"/>
      <c r="AB372" s="566"/>
      <c r="AC372" s="566"/>
      <c r="AD372" s="566"/>
    </row>
    <row r="373" spans="2:30" hidden="1" outlineLevel="1" x14ac:dyDescent="0.45">
      <c r="B373" s="601"/>
      <c r="C373" s="602"/>
      <c r="D373" s="603"/>
      <c r="E373" s="602"/>
      <c r="F373" s="604"/>
      <c r="G373" s="605"/>
      <c r="H373" s="606"/>
      <c r="I373" s="606"/>
      <c r="J373" s="606"/>
      <c r="K373" s="607"/>
      <c r="L373" s="605"/>
      <c r="M373" s="606"/>
      <c r="N373" s="606"/>
      <c r="O373" s="606"/>
      <c r="P373" s="607"/>
      <c r="Q373" s="608"/>
      <c r="R373" s="609"/>
      <c r="S373" s="234"/>
      <c r="T373" s="234"/>
      <c r="U373" s="566"/>
      <c r="V373" s="566"/>
      <c r="W373" s="566"/>
      <c r="X373" s="566"/>
      <c r="Y373" s="566"/>
      <c r="Z373" s="566"/>
      <c r="AA373" s="566"/>
      <c r="AB373" s="566"/>
      <c r="AC373" s="566"/>
      <c r="AD373" s="566"/>
    </row>
    <row r="374" spans="2:30" hidden="1" outlineLevel="1" x14ac:dyDescent="0.45">
      <c r="B374" s="592"/>
      <c r="C374" s="593"/>
      <c r="D374" s="594"/>
      <c r="E374" s="593"/>
      <c r="F374" s="595"/>
      <c r="G374" s="596"/>
      <c r="H374" s="597"/>
      <c r="I374" s="597"/>
      <c r="J374" s="597"/>
      <c r="K374" s="598"/>
      <c r="L374" s="596"/>
      <c r="M374" s="597"/>
      <c r="N374" s="597"/>
      <c r="O374" s="597"/>
      <c r="P374" s="598"/>
      <c r="Q374" s="599"/>
      <c r="R374" s="600"/>
      <c r="S374" s="234"/>
      <c r="T374" s="234"/>
      <c r="U374" s="566"/>
      <c r="V374" s="566"/>
      <c r="W374" s="566"/>
      <c r="X374" s="566"/>
      <c r="Y374" s="566"/>
      <c r="Z374" s="566"/>
      <c r="AA374" s="566"/>
      <c r="AB374" s="566"/>
      <c r="AC374" s="566"/>
      <c r="AD374" s="566"/>
    </row>
    <row r="375" spans="2:30" hidden="1" outlineLevel="1" x14ac:dyDescent="0.45">
      <c r="B375" s="601"/>
      <c r="C375" s="602"/>
      <c r="D375" s="603"/>
      <c r="E375" s="602"/>
      <c r="F375" s="604"/>
      <c r="G375" s="605"/>
      <c r="H375" s="606"/>
      <c r="I375" s="606"/>
      <c r="J375" s="606"/>
      <c r="K375" s="607"/>
      <c r="L375" s="605"/>
      <c r="M375" s="606"/>
      <c r="N375" s="606"/>
      <c r="O375" s="606"/>
      <c r="P375" s="607"/>
      <c r="Q375" s="608"/>
      <c r="R375" s="609"/>
      <c r="S375" s="234"/>
      <c r="T375" s="234"/>
      <c r="U375" s="566"/>
      <c r="V375" s="566"/>
      <c r="W375" s="566"/>
      <c r="X375" s="566"/>
      <c r="Y375" s="566"/>
      <c r="Z375" s="566"/>
      <c r="AA375" s="566"/>
      <c r="AB375" s="566"/>
      <c r="AC375" s="566"/>
      <c r="AD375" s="566"/>
    </row>
    <row r="376" spans="2:30" hidden="1" outlineLevel="1" x14ac:dyDescent="0.45">
      <c r="B376" s="592"/>
      <c r="C376" s="593"/>
      <c r="D376" s="594"/>
      <c r="E376" s="593"/>
      <c r="F376" s="595"/>
      <c r="G376" s="596"/>
      <c r="H376" s="597"/>
      <c r="I376" s="597"/>
      <c r="J376" s="597"/>
      <c r="K376" s="598"/>
      <c r="L376" s="596"/>
      <c r="M376" s="597"/>
      <c r="N376" s="597"/>
      <c r="O376" s="597"/>
      <c r="P376" s="598"/>
      <c r="Q376" s="599"/>
      <c r="R376" s="600"/>
      <c r="S376" s="234"/>
      <c r="T376" s="234"/>
      <c r="U376" s="566"/>
      <c r="V376" s="566"/>
      <c r="W376" s="566"/>
      <c r="X376" s="566"/>
      <c r="Y376" s="566"/>
      <c r="Z376" s="566"/>
      <c r="AA376" s="566"/>
      <c r="AB376" s="566"/>
      <c r="AC376" s="566"/>
      <c r="AD376" s="566"/>
    </row>
    <row r="377" spans="2:30" hidden="1" outlineLevel="1" x14ac:dyDescent="0.45">
      <c r="B377" s="601"/>
      <c r="C377" s="602"/>
      <c r="D377" s="603"/>
      <c r="E377" s="602"/>
      <c r="F377" s="604"/>
      <c r="G377" s="605"/>
      <c r="H377" s="606"/>
      <c r="I377" s="606"/>
      <c r="J377" s="606"/>
      <c r="K377" s="607"/>
      <c r="L377" s="605"/>
      <c r="M377" s="606"/>
      <c r="N377" s="606"/>
      <c r="O377" s="606"/>
      <c r="P377" s="607"/>
      <c r="Q377" s="608"/>
      <c r="R377" s="609"/>
      <c r="S377" s="234"/>
      <c r="T377" s="234"/>
      <c r="U377" s="566"/>
      <c r="V377" s="566"/>
      <c r="W377" s="566"/>
      <c r="X377" s="566"/>
      <c r="Y377" s="566"/>
      <c r="Z377" s="566"/>
      <c r="AA377" s="566"/>
      <c r="AB377" s="566"/>
      <c r="AC377" s="566"/>
      <c r="AD377" s="566"/>
    </row>
    <row r="378" spans="2:30" hidden="1" outlineLevel="1" x14ac:dyDescent="0.45">
      <c r="B378" s="592"/>
      <c r="C378" s="593"/>
      <c r="D378" s="594"/>
      <c r="E378" s="593"/>
      <c r="F378" s="595"/>
      <c r="G378" s="596"/>
      <c r="H378" s="597"/>
      <c r="I378" s="597"/>
      <c r="J378" s="597"/>
      <c r="K378" s="598"/>
      <c r="L378" s="596"/>
      <c r="M378" s="597"/>
      <c r="N378" s="597"/>
      <c r="O378" s="597"/>
      <c r="P378" s="598"/>
      <c r="Q378" s="599"/>
      <c r="R378" s="600"/>
      <c r="S378" s="234"/>
      <c r="T378" s="234"/>
      <c r="U378" s="566"/>
      <c r="V378" s="566"/>
      <c r="W378" s="566"/>
      <c r="X378" s="566"/>
      <c r="Y378" s="566"/>
      <c r="Z378" s="566"/>
      <c r="AA378" s="566"/>
      <c r="AB378" s="566"/>
      <c r="AC378" s="566"/>
      <c r="AD378" s="566"/>
    </row>
    <row r="379" spans="2:30" hidden="1" outlineLevel="1" x14ac:dyDescent="0.45">
      <c r="B379" s="601"/>
      <c r="C379" s="602"/>
      <c r="D379" s="603"/>
      <c r="E379" s="602"/>
      <c r="F379" s="604"/>
      <c r="G379" s="605"/>
      <c r="H379" s="606"/>
      <c r="I379" s="606"/>
      <c r="J379" s="606"/>
      <c r="K379" s="607"/>
      <c r="L379" s="605"/>
      <c r="M379" s="606"/>
      <c r="N379" s="606"/>
      <c r="O379" s="606"/>
      <c r="P379" s="607"/>
      <c r="Q379" s="608"/>
      <c r="R379" s="609"/>
      <c r="S379" s="234"/>
      <c r="T379" s="234"/>
      <c r="U379" s="566"/>
      <c r="V379" s="566"/>
      <c r="W379" s="566"/>
      <c r="X379" s="566"/>
      <c r="Y379" s="566"/>
      <c r="Z379" s="566"/>
      <c r="AA379" s="566"/>
      <c r="AB379" s="566"/>
      <c r="AC379" s="566"/>
      <c r="AD379" s="566"/>
    </row>
    <row r="380" spans="2:30" hidden="1" outlineLevel="1" x14ac:dyDescent="0.45">
      <c r="B380" s="592"/>
      <c r="C380" s="593"/>
      <c r="D380" s="594"/>
      <c r="E380" s="593"/>
      <c r="F380" s="595"/>
      <c r="G380" s="596"/>
      <c r="H380" s="597"/>
      <c r="I380" s="597"/>
      <c r="J380" s="597"/>
      <c r="K380" s="598"/>
      <c r="L380" s="596"/>
      <c r="M380" s="597"/>
      <c r="N380" s="597"/>
      <c r="O380" s="597"/>
      <c r="P380" s="598"/>
      <c r="Q380" s="599"/>
      <c r="R380" s="600"/>
      <c r="S380" s="234"/>
      <c r="T380" s="234"/>
      <c r="U380" s="566"/>
      <c r="V380" s="566"/>
      <c r="W380" s="566"/>
      <c r="X380" s="566"/>
      <c r="Y380" s="566"/>
      <c r="Z380" s="566"/>
      <c r="AA380" s="566"/>
      <c r="AB380" s="566"/>
      <c r="AC380" s="566"/>
      <c r="AD380" s="566"/>
    </row>
    <row r="381" spans="2:30" hidden="1" outlineLevel="1" x14ac:dyDescent="0.45">
      <c r="B381" s="601"/>
      <c r="C381" s="602"/>
      <c r="D381" s="603"/>
      <c r="E381" s="602"/>
      <c r="F381" s="604"/>
      <c r="G381" s="605"/>
      <c r="H381" s="606"/>
      <c r="I381" s="606"/>
      <c r="J381" s="606"/>
      <c r="K381" s="607"/>
      <c r="L381" s="605"/>
      <c r="M381" s="606"/>
      <c r="N381" s="606"/>
      <c r="O381" s="606"/>
      <c r="P381" s="607"/>
      <c r="Q381" s="608"/>
      <c r="R381" s="609"/>
      <c r="S381" s="234"/>
      <c r="T381" s="234"/>
      <c r="U381" s="566"/>
      <c r="V381" s="566"/>
      <c r="W381" s="566"/>
      <c r="X381" s="566"/>
      <c r="Y381" s="566"/>
      <c r="Z381" s="566"/>
      <c r="AA381" s="566"/>
      <c r="AB381" s="566"/>
      <c r="AC381" s="566"/>
      <c r="AD381" s="566"/>
    </row>
    <row r="382" spans="2:30" hidden="1" outlineLevel="1" x14ac:dyDescent="0.45">
      <c r="B382" s="592"/>
      <c r="C382" s="593"/>
      <c r="D382" s="594"/>
      <c r="E382" s="593"/>
      <c r="F382" s="595"/>
      <c r="G382" s="596"/>
      <c r="H382" s="597"/>
      <c r="I382" s="597"/>
      <c r="J382" s="597"/>
      <c r="K382" s="598"/>
      <c r="L382" s="596"/>
      <c r="M382" s="597"/>
      <c r="N382" s="597"/>
      <c r="O382" s="597"/>
      <c r="P382" s="598"/>
      <c r="Q382" s="599"/>
      <c r="R382" s="600"/>
      <c r="S382" s="234"/>
      <c r="T382" s="234"/>
      <c r="U382" s="566"/>
      <c r="V382" s="566"/>
      <c r="W382" s="566"/>
      <c r="X382" s="566"/>
      <c r="Y382" s="566"/>
      <c r="Z382" s="566"/>
      <c r="AA382" s="566"/>
      <c r="AB382" s="566"/>
      <c r="AC382" s="566"/>
      <c r="AD382" s="566"/>
    </row>
    <row r="383" spans="2:30" hidden="1" outlineLevel="1" x14ac:dyDescent="0.45">
      <c r="B383" s="601"/>
      <c r="C383" s="602"/>
      <c r="D383" s="603"/>
      <c r="E383" s="602"/>
      <c r="F383" s="604"/>
      <c r="G383" s="605"/>
      <c r="H383" s="606"/>
      <c r="I383" s="606"/>
      <c r="J383" s="606"/>
      <c r="K383" s="607"/>
      <c r="L383" s="605"/>
      <c r="M383" s="606"/>
      <c r="N383" s="606"/>
      <c r="O383" s="606"/>
      <c r="P383" s="607"/>
      <c r="Q383" s="608"/>
      <c r="R383" s="609"/>
      <c r="S383" s="234"/>
      <c r="T383" s="234"/>
      <c r="U383" s="566"/>
      <c r="V383" s="566"/>
      <c r="W383" s="566"/>
      <c r="X383" s="566"/>
      <c r="Y383" s="566"/>
      <c r="Z383" s="566"/>
      <c r="AA383" s="566"/>
      <c r="AB383" s="566"/>
      <c r="AC383" s="566"/>
      <c r="AD383" s="566"/>
    </row>
    <row r="384" spans="2:30" hidden="1" outlineLevel="1" x14ac:dyDescent="0.45">
      <c r="B384" s="592"/>
      <c r="C384" s="593"/>
      <c r="D384" s="594"/>
      <c r="E384" s="593"/>
      <c r="F384" s="595"/>
      <c r="G384" s="596"/>
      <c r="H384" s="597"/>
      <c r="I384" s="597"/>
      <c r="J384" s="597"/>
      <c r="K384" s="598"/>
      <c r="L384" s="596"/>
      <c r="M384" s="597"/>
      <c r="N384" s="597"/>
      <c r="O384" s="597"/>
      <c r="P384" s="598"/>
      <c r="Q384" s="599"/>
      <c r="R384" s="600"/>
      <c r="S384" s="234"/>
      <c r="T384" s="234"/>
      <c r="U384" s="566"/>
      <c r="V384" s="566"/>
      <c r="W384" s="566"/>
      <c r="X384" s="566"/>
      <c r="Y384" s="566"/>
      <c r="Z384" s="566"/>
      <c r="AA384" s="566"/>
      <c r="AB384" s="566"/>
      <c r="AC384" s="566"/>
      <c r="AD384" s="566"/>
    </row>
    <row r="385" spans="2:30" hidden="1" outlineLevel="1" x14ac:dyDescent="0.45">
      <c r="B385" s="601"/>
      <c r="C385" s="602"/>
      <c r="D385" s="603"/>
      <c r="E385" s="602"/>
      <c r="F385" s="604"/>
      <c r="G385" s="605"/>
      <c r="H385" s="606"/>
      <c r="I385" s="606"/>
      <c r="J385" s="606"/>
      <c r="K385" s="607"/>
      <c r="L385" s="605"/>
      <c r="M385" s="606"/>
      <c r="N385" s="606"/>
      <c r="O385" s="606"/>
      <c r="P385" s="607"/>
      <c r="Q385" s="608"/>
      <c r="R385" s="609"/>
      <c r="S385" s="234"/>
      <c r="T385" s="234"/>
      <c r="U385" s="566"/>
      <c r="V385" s="566"/>
      <c r="W385" s="566"/>
      <c r="X385" s="566"/>
      <c r="Y385" s="566"/>
      <c r="Z385" s="566"/>
      <c r="AA385" s="566"/>
      <c r="AB385" s="566"/>
      <c r="AC385" s="566"/>
      <c r="AD385" s="566"/>
    </row>
    <row r="386" spans="2:30" hidden="1" outlineLevel="1" x14ac:dyDescent="0.45">
      <c r="B386" s="592"/>
      <c r="C386" s="593"/>
      <c r="D386" s="594"/>
      <c r="E386" s="593"/>
      <c r="F386" s="595"/>
      <c r="G386" s="596"/>
      <c r="H386" s="597"/>
      <c r="I386" s="597"/>
      <c r="J386" s="597"/>
      <c r="K386" s="598"/>
      <c r="L386" s="596"/>
      <c r="M386" s="597"/>
      <c r="N386" s="597"/>
      <c r="O386" s="597"/>
      <c r="P386" s="598"/>
      <c r="Q386" s="599"/>
      <c r="R386" s="600"/>
      <c r="S386" s="234"/>
      <c r="T386" s="234"/>
      <c r="U386" s="566"/>
      <c r="V386" s="566"/>
      <c r="W386" s="566"/>
      <c r="X386" s="566"/>
      <c r="Y386" s="566"/>
      <c r="Z386" s="566"/>
      <c r="AA386" s="566"/>
      <c r="AB386" s="566"/>
      <c r="AC386" s="566"/>
      <c r="AD386" s="566"/>
    </row>
    <row r="387" spans="2:30" hidden="1" outlineLevel="1" x14ac:dyDescent="0.45">
      <c r="B387" s="601"/>
      <c r="C387" s="602"/>
      <c r="D387" s="603"/>
      <c r="E387" s="602"/>
      <c r="F387" s="604"/>
      <c r="G387" s="605"/>
      <c r="H387" s="606"/>
      <c r="I387" s="606"/>
      <c r="J387" s="606"/>
      <c r="K387" s="607"/>
      <c r="L387" s="605"/>
      <c r="M387" s="606"/>
      <c r="N387" s="606"/>
      <c r="O387" s="606"/>
      <c r="P387" s="607"/>
      <c r="Q387" s="608"/>
      <c r="R387" s="609"/>
      <c r="S387" s="234"/>
      <c r="T387" s="234"/>
      <c r="U387" s="566"/>
      <c r="V387" s="566"/>
      <c r="W387" s="566"/>
      <c r="X387" s="566"/>
      <c r="Y387" s="566"/>
      <c r="Z387" s="566"/>
      <c r="AA387" s="566"/>
      <c r="AB387" s="566"/>
      <c r="AC387" s="566"/>
      <c r="AD387" s="566"/>
    </row>
    <row r="388" spans="2:30" hidden="1" outlineLevel="1" x14ac:dyDescent="0.45">
      <c r="B388" s="592"/>
      <c r="C388" s="593"/>
      <c r="D388" s="594"/>
      <c r="E388" s="593"/>
      <c r="F388" s="595"/>
      <c r="G388" s="596"/>
      <c r="H388" s="597"/>
      <c r="I388" s="597"/>
      <c r="J388" s="597"/>
      <c r="K388" s="598"/>
      <c r="L388" s="596"/>
      <c r="M388" s="597"/>
      <c r="N388" s="597"/>
      <c r="O388" s="597"/>
      <c r="P388" s="598"/>
      <c r="Q388" s="599"/>
      <c r="R388" s="600"/>
      <c r="S388" s="234"/>
      <c r="T388" s="234"/>
      <c r="U388" s="566"/>
      <c r="V388" s="566"/>
      <c r="W388" s="566"/>
      <c r="X388" s="566"/>
      <c r="Y388" s="566"/>
      <c r="Z388" s="566"/>
      <c r="AA388" s="566"/>
      <c r="AB388" s="566"/>
      <c r="AC388" s="566"/>
      <c r="AD388" s="566"/>
    </row>
    <row r="389" spans="2:30" hidden="1" outlineLevel="1" x14ac:dyDescent="0.45">
      <c r="B389" s="601"/>
      <c r="C389" s="602"/>
      <c r="D389" s="603"/>
      <c r="E389" s="602"/>
      <c r="F389" s="604"/>
      <c r="G389" s="605"/>
      <c r="H389" s="606"/>
      <c r="I389" s="606"/>
      <c r="J389" s="606"/>
      <c r="K389" s="607"/>
      <c r="L389" s="605"/>
      <c r="M389" s="606"/>
      <c r="N389" s="606"/>
      <c r="O389" s="606"/>
      <c r="P389" s="607"/>
      <c r="Q389" s="608"/>
      <c r="R389" s="609"/>
      <c r="S389" s="234"/>
      <c r="T389" s="234"/>
      <c r="U389" s="566"/>
      <c r="V389" s="566"/>
      <c r="W389" s="566"/>
      <c r="X389" s="566"/>
      <c r="Y389" s="566"/>
      <c r="Z389" s="566"/>
      <c r="AA389" s="566"/>
      <c r="AB389" s="566"/>
      <c r="AC389" s="566"/>
      <c r="AD389" s="566"/>
    </row>
    <row r="390" spans="2:30" hidden="1" outlineLevel="1" x14ac:dyDescent="0.45">
      <c r="B390" s="592"/>
      <c r="C390" s="593"/>
      <c r="D390" s="594"/>
      <c r="E390" s="593"/>
      <c r="F390" s="595"/>
      <c r="G390" s="596"/>
      <c r="H390" s="597"/>
      <c r="I390" s="597"/>
      <c r="J390" s="597"/>
      <c r="K390" s="598"/>
      <c r="L390" s="596"/>
      <c r="M390" s="597"/>
      <c r="N390" s="597"/>
      <c r="O390" s="597"/>
      <c r="P390" s="598"/>
      <c r="Q390" s="599"/>
      <c r="R390" s="600"/>
      <c r="S390" s="234"/>
      <c r="T390" s="234"/>
      <c r="U390" s="566"/>
      <c r="V390" s="566"/>
      <c r="W390" s="566"/>
      <c r="X390" s="566"/>
      <c r="Y390" s="566"/>
      <c r="Z390" s="566"/>
      <c r="AA390" s="566"/>
      <c r="AB390" s="566"/>
      <c r="AC390" s="566"/>
      <c r="AD390" s="566"/>
    </row>
    <row r="391" spans="2:30" hidden="1" outlineLevel="1" x14ac:dyDescent="0.45">
      <c r="B391" s="601"/>
      <c r="C391" s="602"/>
      <c r="D391" s="603"/>
      <c r="E391" s="602"/>
      <c r="F391" s="604"/>
      <c r="G391" s="605"/>
      <c r="H391" s="606"/>
      <c r="I391" s="606"/>
      <c r="J391" s="606"/>
      <c r="K391" s="607"/>
      <c r="L391" s="605"/>
      <c r="M391" s="606"/>
      <c r="N391" s="606"/>
      <c r="O391" s="606"/>
      <c r="P391" s="607"/>
      <c r="Q391" s="608"/>
      <c r="R391" s="609"/>
      <c r="S391" s="234"/>
      <c r="T391" s="234"/>
      <c r="U391" s="566"/>
      <c r="V391" s="566"/>
      <c r="W391" s="566"/>
      <c r="X391" s="566"/>
      <c r="Y391" s="566"/>
      <c r="Z391" s="566"/>
      <c r="AA391" s="566"/>
      <c r="AB391" s="566"/>
      <c r="AC391" s="566"/>
      <c r="AD391" s="566"/>
    </row>
    <row r="392" spans="2:30" hidden="1" outlineLevel="1" x14ac:dyDescent="0.45">
      <c r="B392" s="592"/>
      <c r="C392" s="593"/>
      <c r="D392" s="594"/>
      <c r="E392" s="593"/>
      <c r="F392" s="595"/>
      <c r="G392" s="596"/>
      <c r="H392" s="597"/>
      <c r="I392" s="597"/>
      <c r="J392" s="597"/>
      <c r="K392" s="598"/>
      <c r="L392" s="596"/>
      <c r="M392" s="597"/>
      <c r="N392" s="597"/>
      <c r="O392" s="597"/>
      <c r="P392" s="598"/>
      <c r="Q392" s="599"/>
      <c r="R392" s="600"/>
      <c r="S392" s="234"/>
      <c r="T392" s="234"/>
      <c r="U392" s="566"/>
      <c r="V392" s="566"/>
      <c r="W392" s="566"/>
      <c r="X392" s="566"/>
      <c r="Y392" s="566"/>
      <c r="Z392" s="566"/>
      <c r="AA392" s="566"/>
      <c r="AB392" s="566"/>
      <c r="AC392" s="566"/>
      <c r="AD392" s="566"/>
    </row>
    <row r="393" spans="2:30" hidden="1" outlineLevel="1" x14ac:dyDescent="0.45">
      <c r="B393" s="601"/>
      <c r="C393" s="602"/>
      <c r="D393" s="603"/>
      <c r="E393" s="602"/>
      <c r="F393" s="604"/>
      <c r="G393" s="605"/>
      <c r="H393" s="606"/>
      <c r="I393" s="606"/>
      <c r="J393" s="606"/>
      <c r="K393" s="607"/>
      <c r="L393" s="605"/>
      <c r="M393" s="606"/>
      <c r="N393" s="606"/>
      <c r="O393" s="606"/>
      <c r="P393" s="607"/>
      <c r="Q393" s="608"/>
      <c r="R393" s="609"/>
      <c r="S393" s="234"/>
      <c r="T393" s="234"/>
      <c r="U393" s="566"/>
      <c r="V393" s="566"/>
      <c r="W393" s="566"/>
      <c r="X393" s="566"/>
      <c r="Y393" s="566"/>
      <c r="Z393" s="566"/>
      <c r="AA393" s="566"/>
      <c r="AB393" s="566"/>
      <c r="AC393" s="566"/>
      <c r="AD393" s="566"/>
    </row>
    <row r="394" spans="2:30" hidden="1" outlineLevel="1" x14ac:dyDescent="0.45">
      <c r="B394" s="592"/>
      <c r="C394" s="593"/>
      <c r="D394" s="594"/>
      <c r="E394" s="593"/>
      <c r="F394" s="595"/>
      <c r="G394" s="596"/>
      <c r="H394" s="597"/>
      <c r="I394" s="597"/>
      <c r="J394" s="597"/>
      <c r="K394" s="598"/>
      <c r="L394" s="596"/>
      <c r="M394" s="597"/>
      <c r="N394" s="597"/>
      <c r="O394" s="597"/>
      <c r="P394" s="598"/>
      <c r="Q394" s="599"/>
      <c r="R394" s="600"/>
      <c r="S394" s="234"/>
      <c r="T394" s="234"/>
      <c r="U394" s="566"/>
      <c r="V394" s="566"/>
      <c r="W394" s="566"/>
      <c r="X394" s="566"/>
      <c r="Y394" s="566"/>
      <c r="Z394" s="566"/>
      <c r="AA394" s="566"/>
      <c r="AB394" s="566"/>
      <c r="AC394" s="566"/>
      <c r="AD394" s="566"/>
    </row>
    <row r="395" spans="2:30" hidden="1" outlineLevel="1" x14ac:dyDescent="0.45">
      <c r="B395" s="601"/>
      <c r="C395" s="602"/>
      <c r="D395" s="603"/>
      <c r="E395" s="602"/>
      <c r="F395" s="604"/>
      <c r="G395" s="605"/>
      <c r="H395" s="606"/>
      <c r="I395" s="606"/>
      <c r="J395" s="606"/>
      <c r="K395" s="607"/>
      <c r="L395" s="605"/>
      <c r="M395" s="606"/>
      <c r="N395" s="606"/>
      <c r="O395" s="606"/>
      <c r="P395" s="607"/>
      <c r="Q395" s="608"/>
      <c r="R395" s="609"/>
      <c r="S395" s="234"/>
      <c r="T395" s="234"/>
      <c r="U395" s="566"/>
      <c r="V395" s="566"/>
      <c r="W395" s="566"/>
      <c r="X395" s="566"/>
      <c r="Y395" s="566"/>
      <c r="Z395" s="566"/>
      <c r="AA395" s="566"/>
      <c r="AB395" s="566"/>
      <c r="AC395" s="566"/>
      <c r="AD395" s="566"/>
    </row>
    <row r="396" spans="2:30" hidden="1" outlineLevel="1" x14ac:dyDescent="0.45">
      <c r="B396" s="592"/>
      <c r="C396" s="593"/>
      <c r="D396" s="594"/>
      <c r="E396" s="593"/>
      <c r="F396" s="595"/>
      <c r="G396" s="596"/>
      <c r="H396" s="597"/>
      <c r="I396" s="597"/>
      <c r="J396" s="597"/>
      <c r="K396" s="598"/>
      <c r="L396" s="596"/>
      <c r="M396" s="597"/>
      <c r="N396" s="597"/>
      <c r="O396" s="597"/>
      <c r="P396" s="598"/>
      <c r="Q396" s="599"/>
      <c r="R396" s="600"/>
      <c r="S396" s="234"/>
      <c r="T396" s="234"/>
      <c r="U396" s="566"/>
      <c r="V396" s="566"/>
      <c r="W396" s="566"/>
      <c r="X396" s="566"/>
      <c r="Y396" s="566"/>
      <c r="Z396" s="566"/>
      <c r="AA396" s="566"/>
      <c r="AB396" s="566"/>
      <c r="AC396" s="566"/>
      <c r="AD396" s="566"/>
    </row>
    <row r="397" spans="2:30" hidden="1" outlineLevel="1" x14ac:dyDescent="0.45">
      <c r="B397" s="601"/>
      <c r="C397" s="602"/>
      <c r="D397" s="603"/>
      <c r="E397" s="602"/>
      <c r="F397" s="604"/>
      <c r="G397" s="605"/>
      <c r="H397" s="606"/>
      <c r="I397" s="606"/>
      <c r="J397" s="606"/>
      <c r="K397" s="607"/>
      <c r="L397" s="605"/>
      <c r="M397" s="606"/>
      <c r="N397" s="606"/>
      <c r="O397" s="606"/>
      <c r="P397" s="607"/>
      <c r="Q397" s="608"/>
      <c r="R397" s="609"/>
      <c r="S397" s="234"/>
      <c r="T397" s="234"/>
      <c r="U397" s="566"/>
      <c r="V397" s="566"/>
      <c r="W397" s="566"/>
      <c r="X397" s="566"/>
      <c r="Y397" s="566"/>
      <c r="Z397" s="566"/>
      <c r="AA397" s="566"/>
      <c r="AB397" s="566"/>
      <c r="AC397" s="566"/>
      <c r="AD397" s="566"/>
    </row>
    <row r="398" spans="2:30" hidden="1" outlineLevel="1" x14ac:dyDescent="0.45">
      <c r="B398" s="592"/>
      <c r="C398" s="593"/>
      <c r="D398" s="594"/>
      <c r="E398" s="593"/>
      <c r="F398" s="595"/>
      <c r="G398" s="596"/>
      <c r="H398" s="597"/>
      <c r="I398" s="597"/>
      <c r="J398" s="597"/>
      <c r="K398" s="598"/>
      <c r="L398" s="596"/>
      <c r="M398" s="597"/>
      <c r="N398" s="597"/>
      <c r="O398" s="597"/>
      <c r="P398" s="598"/>
      <c r="Q398" s="599"/>
      <c r="R398" s="600"/>
      <c r="S398" s="234"/>
      <c r="T398" s="234"/>
      <c r="U398" s="566"/>
      <c r="V398" s="566"/>
      <c r="W398" s="566"/>
      <c r="X398" s="566"/>
      <c r="Y398" s="566"/>
      <c r="Z398" s="566"/>
      <c r="AA398" s="566"/>
      <c r="AB398" s="566"/>
      <c r="AC398" s="566"/>
      <c r="AD398" s="566"/>
    </row>
    <row r="399" spans="2:30" hidden="1" outlineLevel="1" x14ac:dyDescent="0.45">
      <c r="B399" s="601"/>
      <c r="C399" s="602"/>
      <c r="D399" s="603"/>
      <c r="E399" s="602"/>
      <c r="F399" s="604"/>
      <c r="G399" s="605"/>
      <c r="H399" s="606"/>
      <c r="I399" s="606"/>
      <c r="J399" s="606"/>
      <c r="K399" s="607"/>
      <c r="L399" s="605"/>
      <c r="M399" s="606"/>
      <c r="N399" s="606"/>
      <c r="O399" s="606"/>
      <c r="P399" s="607"/>
      <c r="Q399" s="608"/>
      <c r="R399" s="609"/>
      <c r="S399" s="234"/>
      <c r="T399" s="234"/>
      <c r="U399" s="566"/>
      <c r="V399" s="566"/>
      <c r="W399" s="566"/>
      <c r="X399" s="566"/>
      <c r="Y399" s="566"/>
      <c r="Z399" s="566"/>
      <c r="AA399" s="566"/>
      <c r="AB399" s="566"/>
      <c r="AC399" s="566"/>
      <c r="AD399" s="566"/>
    </row>
    <row r="400" spans="2:30" hidden="1" outlineLevel="1" x14ac:dyDescent="0.45">
      <c r="B400" s="592"/>
      <c r="C400" s="593"/>
      <c r="D400" s="594"/>
      <c r="E400" s="593"/>
      <c r="F400" s="595"/>
      <c r="G400" s="596"/>
      <c r="H400" s="597"/>
      <c r="I400" s="597"/>
      <c r="J400" s="597"/>
      <c r="K400" s="598"/>
      <c r="L400" s="596"/>
      <c r="M400" s="597"/>
      <c r="N400" s="597"/>
      <c r="O400" s="597"/>
      <c r="P400" s="598"/>
      <c r="Q400" s="599"/>
      <c r="R400" s="600"/>
      <c r="S400" s="234"/>
      <c r="T400" s="234"/>
      <c r="U400" s="566"/>
      <c r="V400" s="566"/>
      <c r="W400" s="566"/>
      <c r="X400" s="566"/>
      <c r="Y400" s="566"/>
      <c r="Z400" s="566"/>
      <c r="AA400" s="566"/>
      <c r="AB400" s="566"/>
      <c r="AC400" s="566"/>
      <c r="AD400" s="566"/>
    </row>
    <row r="401" spans="2:30" hidden="1" outlineLevel="1" x14ac:dyDescent="0.45">
      <c r="B401" s="601"/>
      <c r="C401" s="602"/>
      <c r="D401" s="603"/>
      <c r="E401" s="602"/>
      <c r="F401" s="604"/>
      <c r="G401" s="605"/>
      <c r="H401" s="606"/>
      <c r="I401" s="606"/>
      <c r="J401" s="606"/>
      <c r="K401" s="607"/>
      <c r="L401" s="605"/>
      <c r="M401" s="606"/>
      <c r="N401" s="606"/>
      <c r="O401" s="606"/>
      <c r="P401" s="607"/>
      <c r="Q401" s="608"/>
      <c r="R401" s="609"/>
      <c r="S401" s="234"/>
      <c r="T401" s="234"/>
      <c r="U401" s="566"/>
      <c r="V401" s="566"/>
      <c r="W401" s="566"/>
      <c r="X401" s="566"/>
      <c r="Y401" s="566"/>
      <c r="Z401" s="566"/>
      <c r="AA401" s="566"/>
      <c r="AB401" s="566"/>
      <c r="AC401" s="566"/>
      <c r="AD401" s="566"/>
    </row>
    <row r="402" spans="2:30" hidden="1" outlineLevel="1" x14ac:dyDescent="0.45">
      <c r="B402" s="592"/>
      <c r="C402" s="593"/>
      <c r="D402" s="594"/>
      <c r="E402" s="593"/>
      <c r="F402" s="595"/>
      <c r="G402" s="596"/>
      <c r="H402" s="597"/>
      <c r="I402" s="597"/>
      <c r="J402" s="597"/>
      <c r="K402" s="598"/>
      <c r="L402" s="596"/>
      <c r="M402" s="597"/>
      <c r="N402" s="597"/>
      <c r="O402" s="597"/>
      <c r="P402" s="598"/>
      <c r="Q402" s="599"/>
      <c r="R402" s="600"/>
      <c r="S402" s="234"/>
      <c r="T402" s="234"/>
      <c r="U402" s="566"/>
      <c r="V402" s="566"/>
      <c r="W402" s="566"/>
      <c r="X402" s="566"/>
      <c r="Y402" s="566"/>
      <c r="Z402" s="566"/>
      <c r="AA402" s="566"/>
      <c r="AB402" s="566"/>
      <c r="AC402" s="566"/>
      <c r="AD402" s="566"/>
    </row>
    <row r="403" spans="2:30" hidden="1" outlineLevel="1" x14ac:dyDescent="0.45">
      <c r="B403" s="601"/>
      <c r="C403" s="602"/>
      <c r="D403" s="603"/>
      <c r="E403" s="602"/>
      <c r="F403" s="604"/>
      <c r="G403" s="605"/>
      <c r="H403" s="606"/>
      <c r="I403" s="606"/>
      <c r="J403" s="606"/>
      <c r="K403" s="607"/>
      <c r="L403" s="605"/>
      <c r="M403" s="606"/>
      <c r="N403" s="606"/>
      <c r="O403" s="606"/>
      <c r="P403" s="607"/>
      <c r="Q403" s="608"/>
      <c r="R403" s="609"/>
      <c r="S403" s="234"/>
      <c r="T403" s="234"/>
      <c r="U403" s="566"/>
      <c r="V403" s="566"/>
      <c r="W403" s="566"/>
      <c r="X403" s="566"/>
      <c r="Y403" s="566"/>
      <c r="Z403" s="566"/>
      <c r="AA403" s="566"/>
      <c r="AB403" s="566"/>
      <c r="AC403" s="566"/>
      <c r="AD403" s="566"/>
    </row>
    <row r="404" spans="2:30" hidden="1" outlineLevel="1" x14ac:dyDescent="0.45">
      <c r="B404" s="592"/>
      <c r="C404" s="593"/>
      <c r="D404" s="594"/>
      <c r="E404" s="593"/>
      <c r="F404" s="595"/>
      <c r="G404" s="596"/>
      <c r="H404" s="597"/>
      <c r="I404" s="597"/>
      <c r="J404" s="597"/>
      <c r="K404" s="598"/>
      <c r="L404" s="596"/>
      <c r="M404" s="597"/>
      <c r="N404" s="597"/>
      <c r="O404" s="597"/>
      <c r="P404" s="598"/>
      <c r="Q404" s="599"/>
      <c r="R404" s="600"/>
      <c r="S404" s="234"/>
      <c r="T404" s="234"/>
      <c r="U404" s="566"/>
      <c r="V404" s="566"/>
      <c r="W404" s="566"/>
      <c r="X404" s="566"/>
      <c r="Y404" s="566"/>
      <c r="Z404" s="566"/>
      <c r="AA404" s="566"/>
      <c r="AB404" s="566"/>
      <c r="AC404" s="566"/>
      <c r="AD404" s="566"/>
    </row>
    <row r="405" spans="2:30" hidden="1" outlineLevel="1" x14ac:dyDescent="0.45">
      <c r="B405" s="601"/>
      <c r="C405" s="602"/>
      <c r="D405" s="603"/>
      <c r="E405" s="602"/>
      <c r="F405" s="604"/>
      <c r="G405" s="605"/>
      <c r="H405" s="606"/>
      <c r="I405" s="606"/>
      <c r="J405" s="606"/>
      <c r="K405" s="607"/>
      <c r="L405" s="605"/>
      <c r="M405" s="606"/>
      <c r="N405" s="606"/>
      <c r="O405" s="606"/>
      <c r="P405" s="607"/>
      <c r="Q405" s="608"/>
      <c r="R405" s="609"/>
      <c r="S405" s="234"/>
      <c r="T405" s="234"/>
      <c r="U405" s="566"/>
      <c r="V405" s="566"/>
      <c r="W405" s="566"/>
      <c r="X405" s="566"/>
      <c r="Y405" s="566"/>
      <c r="Z405" s="566"/>
      <c r="AA405" s="566"/>
      <c r="AB405" s="566"/>
      <c r="AC405" s="566"/>
      <c r="AD405" s="566"/>
    </row>
    <row r="406" spans="2:30" hidden="1" outlineLevel="1" x14ac:dyDescent="0.45">
      <c r="B406" s="592"/>
      <c r="C406" s="593"/>
      <c r="D406" s="594"/>
      <c r="E406" s="593"/>
      <c r="F406" s="595"/>
      <c r="G406" s="596"/>
      <c r="H406" s="597"/>
      <c r="I406" s="597"/>
      <c r="J406" s="597"/>
      <c r="K406" s="598"/>
      <c r="L406" s="596"/>
      <c r="M406" s="597"/>
      <c r="N406" s="597"/>
      <c r="O406" s="597"/>
      <c r="P406" s="598"/>
      <c r="Q406" s="599"/>
      <c r="R406" s="600"/>
      <c r="S406" s="234"/>
      <c r="T406" s="234"/>
      <c r="U406" s="566"/>
      <c r="V406" s="566"/>
      <c r="W406" s="566"/>
      <c r="X406" s="566"/>
      <c r="Y406" s="566"/>
      <c r="Z406" s="566"/>
      <c r="AA406" s="566"/>
      <c r="AB406" s="566"/>
      <c r="AC406" s="566"/>
      <c r="AD406" s="566"/>
    </row>
    <row r="407" spans="2:30" hidden="1" outlineLevel="1" x14ac:dyDescent="0.45">
      <c r="B407" s="601"/>
      <c r="C407" s="602"/>
      <c r="D407" s="603"/>
      <c r="E407" s="602"/>
      <c r="F407" s="604"/>
      <c r="G407" s="605"/>
      <c r="H407" s="606"/>
      <c r="I407" s="606"/>
      <c r="J407" s="606"/>
      <c r="K407" s="607"/>
      <c r="L407" s="605"/>
      <c r="M407" s="606"/>
      <c r="N407" s="606"/>
      <c r="O407" s="606"/>
      <c r="P407" s="607"/>
      <c r="Q407" s="608"/>
      <c r="R407" s="609"/>
      <c r="S407" s="234"/>
      <c r="T407" s="234"/>
      <c r="U407" s="566"/>
      <c r="V407" s="566"/>
      <c r="W407" s="566"/>
      <c r="X407" s="566"/>
      <c r="Y407" s="566"/>
      <c r="Z407" s="566"/>
      <c r="AA407" s="566"/>
      <c r="AB407" s="566"/>
      <c r="AC407" s="566"/>
      <c r="AD407" s="566"/>
    </row>
    <row r="408" spans="2:30" hidden="1" outlineLevel="1" x14ac:dyDescent="0.45">
      <c r="B408" s="592"/>
      <c r="C408" s="593"/>
      <c r="D408" s="594"/>
      <c r="E408" s="593"/>
      <c r="F408" s="595"/>
      <c r="G408" s="596"/>
      <c r="H408" s="597"/>
      <c r="I408" s="597"/>
      <c r="J408" s="597"/>
      <c r="K408" s="598"/>
      <c r="L408" s="596"/>
      <c r="M408" s="597"/>
      <c r="N408" s="597"/>
      <c r="O408" s="597"/>
      <c r="P408" s="598"/>
      <c r="Q408" s="599"/>
      <c r="R408" s="600"/>
      <c r="S408" s="234"/>
      <c r="T408" s="234"/>
      <c r="U408" s="566"/>
      <c r="V408" s="566"/>
      <c r="W408" s="566"/>
      <c r="X408" s="566"/>
      <c r="Y408" s="566"/>
      <c r="Z408" s="566"/>
      <c r="AA408" s="566"/>
      <c r="AB408" s="566"/>
      <c r="AC408" s="566"/>
      <c r="AD408" s="566"/>
    </row>
    <row r="409" spans="2:30" hidden="1" outlineLevel="1" x14ac:dyDescent="0.45">
      <c r="B409" s="601"/>
      <c r="C409" s="602"/>
      <c r="D409" s="603"/>
      <c r="E409" s="602"/>
      <c r="F409" s="604"/>
      <c r="G409" s="605"/>
      <c r="H409" s="606"/>
      <c r="I409" s="606"/>
      <c r="J409" s="606"/>
      <c r="K409" s="607"/>
      <c r="L409" s="605"/>
      <c r="M409" s="606"/>
      <c r="N409" s="606"/>
      <c r="O409" s="606"/>
      <c r="P409" s="607"/>
      <c r="Q409" s="608"/>
      <c r="R409" s="609"/>
      <c r="S409" s="234"/>
      <c r="T409" s="234"/>
      <c r="U409" s="566"/>
      <c r="V409" s="566"/>
      <c r="W409" s="566"/>
      <c r="X409" s="566"/>
      <c r="Y409" s="566"/>
      <c r="Z409" s="566"/>
      <c r="AA409" s="566"/>
      <c r="AB409" s="566"/>
      <c r="AC409" s="566"/>
      <c r="AD409" s="566"/>
    </row>
    <row r="410" spans="2:30" hidden="1" outlineLevel="1" x14ac:dyDescent="0.45">
      <c r="B410" s="592"/>
      <c r="C410" s="593"/>
      <c r="D410" s="594"/>
      <c r="E410" s="593"/>
      <c r="F410" s="595"/>
      <c r="G410" s="596"/>
      <c r="H410" s="597"/>
      <c r="I410" s="597"/>
      <c r="J410" s="597"/>
      <c r="K410" s="598"/>
      <c r="L410" s="596"/>
      <c r="M410" s="597"/>
      <c r="N410" s="597"/>
      <c r="O410" s="597"/>
      <c r="P410" s="598"/>
      <c r="Q410" s="599"/>
      <c r="R410" s="600"/>
      <c r="S410" s="234"/>
      <c r="T410" s="234"/>
      <c r="U410" s="566"/>
      <c r="V410" s="566"/>
      <c r="W410" s="566"/>
      <c r="X410" s="566"/>
      <c r="Y410" s="566"/>
      <c r="Z410" s="566"/>
      <c r="AA410" s="566"/>
      <c r="AB410" s="566"/>
      <c r="AC410" s="566"/>
      <c r="AD410" s="566"/>
    </row>
    <row r="411" spans="2:30" hidden="1" outlineLevel="1" x14ac:dyDescent="0.45">
      <c r="B411" s="601"/>
      <c r="C411" s="602"/>
      <c r="D411" s="603"/>
      <c r="E411" s="602"/>
      <c r="F411" s="604"/>
      <c r="G411" s="605"/>
      <c r="H411" s="606"/>
      <c r="I411" s="606"/>
      <c r="J411" s="606"/>
      <c r="K411" s="607"/>
      <c r="L411" s="605"/>
      <c r="M411" s="606"/>
      <c r="N411" s="606"/>
      <c r="O411" s="606"/>
      <c r="P411" s="607"/>
      <c r="Q411" s="608"/>
      <c r="R411" s="609"/>
      <c r="S411" s="234"/>
      <c r="T411" s="234"/>
      <c r="U411" s="566"/>
      <c r="V411" s="566"/>
      <c r="W411" s="566"/>
      <c r="X411" s="566"/>
      <c r="Y411" s="566"/>
      <c r="Z411" s="566"/>
      <c r="AA411" s="566"/>
      <c r="AB411" s="566"/>
      <c r="AC411" s="566"/>
      <c r="AD411" s="566"/>
    </row>
    <row r="412" spans="2:30" hidden="1" outlineLevel="1" x14ac:dyDescent="0.45">
      <c r="B412" s="592"/>
      <c r="C412" s="593"/>
      <c r="D412" s="594"/>
      <c r="E412" s="593"/>
      <c r="F412" s="595"/>
      <c r="G412" s="596"/>
      <c r="H412" s="597"/>
      <c r="I412" s="597"/>
      <c r="J412" s="597"/>
      <c r="K412" s="598"/>
      <c r="L412" s="596"/>
      <c r="M412" s="597"/>
      <c r="N412" s="597"/>
      <c r="O412" s="597"/>
      <c r="P412" s="598"/>
      <c r="Q412" s="599"/>
      <c r="R412" s="600"/>
      <c r="S412" s="234"/>
      <c r="T412" s="234"/>
      <c r="U412" s="566"/>
      <c r="V412" s="566"/>
      <c r="W412" s="566"/>
      <c r="X412" s="566"/>
      <c r="Y412" s="566"/>
      <c r="Z412" s="566"/>
      <c r="AA412" s="566"/>
      <c r="AB412" s="566"/>
      <c r="AC412" s="566"/>
      <c r="AD412" s="566"/>
    </row>
    <row r="413" spans="2:30" hidden="1" outlineLevel="1" x14ac:dyDescent="0.45">
      <c r="B413" s="601"/>
      <c r="C413" s="602"/>
      <c r="D413" s="603"/>
      <c r="E413" s="602"/>
      <c r="F413" s="604"/>
      <c r="G413" s="605"/>
      <c r="H413" s="606"/>
      <c r="I413" s="606"/>
      <c r="J413" s="606"/>
      <c r="K413" s="607"/>
      <c r="L413" s="605"/>
      <c r="M413" s="606"/>
      <c r="N413" s="606"/>
      <c r="O413" s="606"/>
      <c r="P413" s="607"/>
      <c r="Q413" s="608"/>
      <c r="R413" s="609"/>
      <c r="S413" s="234"/>
      <c r="T413" s="234"/>
      <c r="U413" s="566"/>
      <c r="V413" s="566"/>
      <c r="W413" s="566"/>
      <c r="X413" s="566"/>
      <c r="Y413" s="566"/>
      <c r="Z413" s="566"/>
      <c r="AA413" s="566"/>
      <c r="AB413" s="566"/>
      <c r="AC413" s="566"/>
      <c r="AD413" s="566"/>
    </row>
    <row r="414" spans="2:30" hidden="1" outlineLevel="1" x14ac:dyDescent="0.45">
      <c r="B414" s="592"/>
      <c r="C414" s="593"/>
      <c r="D414" s="594"/>
      <c r="E414" s="593"/>
      <c r="F414" s="595"/>
      <c r="G414" s="596"/>
      <c r="H414" s="597"/>
      <c r="I414" s="597"/>
      <c r="J414" s="597"/>
      <c r="K414" s="598"/>
      <c r="L414" s="596"/>
      <c r="M414" s="597"/>
      <c r="N414" s="597"/>
      <c r="O414" s="597"/>
      <c r="P414" s="598"/>
      <c r="Q414" s="599"/>
      <c r="R414" s="600"/>
      <c r="S414" s="234"/>
      <c r="T414" s="234"/>
      <c r="U414" s="566"/>
      <c r="V414" s="566"/>
      <c r="W414" s="566"/>
      <c r="X414" s="566"/>
      <c r="Y414" s="566"/>
      <c r="Z414" s="566"/>
      <c r="AA414" s="566"/>
      <c r="AB414" s="566"/>
      <c r="AC414" s="566"/>
      <c r="AD414" s="566"/>
    </row>
    <row r="415" spans="2:30" hidden="1" outlineLevel="1" x14ac:dyDescent="0.45">
      <c r="B415" s="601"/>
      <c r="C415" s="602"/>
      <c r="D415" s="603"/>
      <c r="E415" s="602"/>
      <c r="F415" s="604"/>
      <c r="G415" s="605"/>
      <c r="H415" s="606"/>
      <c r="I415" s="606"/>
      <c r="J415" s="606"/>
      <c r="K415" s="607"/>
      <c r="L415" s="605"/>
      <c r="M415" s="606"/>
      <c r="N415" s="606"/>
      <c r="O415" s="606"/>
      <c r="P415" s="607"/>
      <c r="Q415" s="608"/>
      <c r="R415" s="609"/>
      <c r="S415" s="234"/>
      <c r="T415" s="234"/>
      <c r="U415" s="566"/>
      <c r="V415" s="566"/>
      <c r="W415" s="566"/>
      <c r="X415" s="566"/>
      <c r="Y415" s="566"/>
      <c r="Z415" s="566"/>
      <c r="AA415" s="566"/>
      <c r="AB415" s="566"/>
      <c r="AC415" s="566"/>
      <c r="AD415" s="566"/>
    </row>
    <row r="416" spans="2:30" hidden="1" outlineLevel="1" x14ac:dyDescent="0.45">
      <c r="B416" s="592"/>
      <c r="C416" s="593"/>
      <c r="D416" s="594"/>
      <c r="E416" s="593"/>
      <c r="F416" s="595"/>
      <c r="G416" s="596"/>
      <c r="H416" s="597"/>
      <c r="I416" s="597"/>
      <c r="J416" s="597"/>
      <c r="K416" s="598"/>
      <c r="L416" s="596"/>
      <c r="M416" s="597"/>
      <c r="N416" s="597"/>
      <c r="O416" s="597"/>
      <c r="P416" s="598"/>
      <c r="Q416" s="599"/>
      <c r="R416" s="600"/>
      <c r="S416" s="234"/>
      <c r="T416" s="234"/>
      <c r="U416" s="566"/>
      <c r="V416" s="566"/>
      <c r="W416" s="566"/>
      <c r="X416" s="566"/>
      <c r="Y416" s="566"/>
      <c r="Z416" s="566"/>
      <c r="AA416" s="566"/>
      <c r="AB416" s="566"/>
      <c r="AC416" s="566"/>
      <c r="AD416" s="566"/>
    </row>
    <row r="417" spans="2:30" hidden="1" outlineLevel="1" x14ac:dyDescent="0.45">
      <c r="B417" s="601"/>
      <c r="C417" s="602"/>
      <c r="D417" s="603"/>
      <c r="E417" s="602"/>
      <c r="F417" s="604"/>
      <c r="G417" s="605"/>
      <c r="H417" s="606"/>
      <c r="I417" s="606"/>
      <c r="J417" s="606"/>
      <c r="K417" s="607"/>
      <c r="L417" s="605"/>
      <c r="M417" s="606"/>
      <c r="N417" s="606"/>
      <c r="O417" s="606"/>
      <c r="P417" s="607"/>
      <c r="Q417" s="608"/>
      <c r="R417" s="609"/>
      <c r="S417" s="234"/>
      <c r="T417" s="234"/>
      <c r="U417" s="566"/>
      <c r="V417" s="566"/>
      <c r="W417" s="566"/>
      <c r="X417" s="566"/>
      <c r="Y417" s="566"/>
      <c r="Z417" s="566"/>
      <c r="AA417" s="566"/>
      <c r="AB417" s="566"/>
      <c r="AC417" s="566"/>
      <c r="AD417" s="566"/>
    </row>
    <row r="418" spans="2:30" hidden="1" outlineLevel="1" x14ac:dyDescent="0.45">
      <c r="B418" s="592"/>
      <c r="C418" s="593"/>
      <c r="D418" s="594"/>
      <c r="E418" s="593"/>
      <c r="F418" s="595"/>
      <c r="G418" s="596"/>
      <c r="H418" s="597"/>
      <c r="I418" s="597"/>
      <c r="J418" s="597"/>
      <c r="K418" s="598"/>
      <c r="L418" s="596"/>
      <c r="M418" s="597"/>
      <c r="N418" s="597"/>
      <c r="O418" s="597"/>
      <c r="P418" s="598"/>
      <c r="Q418" s="599"/>
      <c r="R418" s="600"/>
      <c r="S418" s="234"/>
      <c r="T418" s="234"/>
      <c r="U418" s="566"/>
      <c r="V418" s="566"/>
      <c r="W418" s="566"/>
      <c r="X418" s="566"/>
      <c r="Y418" s="566"/>
      <c r="Z418" s="566"/>
      <c r="AA418" s="566"/>
      <c r="AB418" s="566"/>
      <c r="AC418" s="566"/>
      <c r="AD418" s="566"/>
    </row>
    <row r="419" spans="2:30" hidden="1" outlineLevel="1" x14ac:dyDescent="0.45">
      <c r="B419" s="601"/>
      <c r="C419" s="602"/>
      <c r="D419" s="603"/>
      <c r="E419" s="602"/>
      <c r="F419" s="604"/>
      <c r="G419" s="605"/>
      <c r="H419" s="606"/>
      <c r="I419" s="606"/>
      <c r="J419" s="606"/>
      <c r="K419" s="607"/>
      <c r="L419" s="605"/>
      <c r="M419" s="606"/>
      <c r="N419" s="606"/>
      <c r="O419" s="606"/>
      <c r="P419" s="607"/>
      <c r="Q419" s="608"/>
      <c r="R419" s="609"/>
      <c r="S419" s="234"/>
      <c r="T419" s="234"/>
      <c r="U419" s="566"/>
      <c r="V419" s="566"/>
      <c r="W419" s="566"/>
      <c r="X419" s="566"/>
      <c r="Y419" s="566"/>
      <c r="Z419" s="566"/>
      <c r="AA419" s="566"/>
      <c r="AB419" s="566"/>
      <c r="AC419" s="566"/>
      <c r="AD419" s="566"/>
    </row>
    <row r="420" spans="2:30" hidden="1" outlineLevel="1" x14ac:dyDescent="0.45">
      <c r="B420" s="592"/>
      <c r="C420" s="593"/>
      <c r="D420" s="594"/>
      <c r="E420" s="593"/>
      <c r="F420" s="595"/>
      <c r="G420" s="596"/>
      <c r="H420" s="597"/>
      <c r="I420" s="597"/>
      <c r="J420" s="597"/>
      <c r="K420" s="598"/>
      <c r="L420" s="596"/>
      <c r="M420" s="597"/>
      <c r="N420" s="597"/>
      <c r="O420" s="597"/>
      <c r="P420" s="598"/>
      <c r="Q420" s="599"/>
      <c r="R420" s="600"/>
      <c r="S420" s="234"/>
      <c r="T420" s="234"/>
      <c r="U420" s="566"/>
      <c r="V420" s="566"/>
      <c r="W420" s="566"/>
      <c r="X420" s="566"/>
      <c r="Y420" s="566"/>
      <c r="Z420" s="566"/>
      <c r="AA420" s="566"/>
      <c r="AB420" s="566"/>
      <c r="AC420" s="566"/>
      <c r="AD420" s="566"/>
    </row>
    <row r="421" spans="2:30" hidden="1" outlineLevel="1" x14ac:dyDescent="0.45">
      <c r="B421" s="601"/>
      <c r="C421" s="602"/>
      <c r="D421" s="603"/>
      <c r="E421" s="602"/>
      <c r="F421" s="604"/>
      <c r="G421" s="605"/>
      <c r="H421" s="606"/>
      <c r="I421" s="606"/>
      <c r="J421" s="606"/>
      <c r="K421" s="607"/>
      <c r="L421" s="605"/>
      <c r="M421" s="606"/>
      <c r="N421" s="606"/>
      <c r="O421" s="606"/>
      <c r="P421" s="607"/>
      <c r="Q421" s="608"/>
      <c r="R421" s="609"/>
      <c r="S421" s="234"/>
      <c r="T421" s="234"/>
      <c r="U421" s="566"/>
      <c r="V421" s="566"/>
      <c r="W421" s="566"/>
      <c r="X421" s="566"/>
      <c r="Y421" s="566"/>
      <c r="Z421" s="566"/>
      <c r="AA421" s="566"/>
      <c r="AB421" s="566"/>
      <c r="AC421" s="566"/>
      <c r="AD421" s="566"/>
    </row>
    <row r="422" spans="2:30" hidden="1" outlineLevel="1" x14ac:dyDescent="0.45">
      <c r="B422" s="592"/>
      <c r="C422" s="593"/>
      <c r="D422" s="594"/>
      <c r="E422" s="593"/>
      <c r="F422" s="595"/>
      <c r="G422" s="596"/>
      <c r="H422" s="597"/>
      <c r="I422" s="597"/>
      <c r="J422" s="597"/>
      <c r="K422" s="598"/>
      <c r="L422" s="596"/>
      <c r="M422" s="597"/>
      <c r="N422" s="597"/>
      <c r="O422" s="597"/>
      <c r="P422" s="598"/>
      <c r="Q422" s="599"/>
      <c r="R422" s="600"/>
      <c r="S422" s="234"/>
      <c r="T422" s="234"/>
      <c r="U422" s="566"/>
      <c r="V422" s="566"/>
      <c r="W422" s="566"/>
      <c r="X422" s="566"/>
      <c r="Y422" s="566"/>
      <c r="Z422" s="566"/>
      <c r="AA422" s="566"/>
      <c r="AB422" s="566"/>
      <c r="AC422" s="566"/>
      <c r="AD422" s="566"/>
    </row>
    <row r="423" spans="2:30" hidden="1" outlineLevel="1" x14ac:dyDescent="0.45">
      <c r="B423" s="601"/>
      <c r="C423" s="602"/>
      <c r="D423" s="603"/>
      <c r="E423" s="602"/>
      <c r="F423" s="604"/>
      <c r="G423" s="605"/>
      <c r="H423" s="606"/>
      <c r="I423" s="606"/>
      <c r="J423" s="606"/>
      <c r="K423" s="607"/>
      <c r="L423" s="605"/>
      <c r="M423" s="606"/>
      <c r="N423" s="606"/>
      <c r="O423" s="606"/>
      <c r="P423" s="607"/>
      <c r="Q423" s="608"/>
      <c r="R423" s="609"/>
      <c r="S423" s="234"/>
      <c r="T423" s="234"/>
      <c r="U423" s="566"/>
      <c r="V423" s="566"/>
      <c r="W423" s="566"/>
      <c r="X423" s="566"/>
      <c r="Y423" s="566"/>
      <c r="Z423" s="566"/>
      <c r="AA423" s="566"/>
      <c r="AB423" s="566"/>
      <c r="AC423" s="566"/>
      <c r="AD423" s="566"/>
    </row>
    <row r="424" spans="2:30" hidden="1" outlineLevel="1" x14ac:dyDescent="0.45">
      <c r="B424" s="592"/>
      <c r="C424" s="593"/>
      <c r="D424" s="594"/>
      <c r="E424" s="593"/>
      <c r="F424" s="595"/>
      <c r="G424" s="596"/>
      <c r="H424" s="597"/>
      <c r="I424" s="597"/>
      <c r="J424" s="597"/>
      <c r="K424" s="598"/>
      <c r="L424" s="596"/>
      <c r="M424" s="597"/>
      <c r="N424" s="597"/>
      <c r="O424" s="597"/>
      <c r="P424" s="598"/>
      <c r="Q424" s="599"/>
      <c r="R424" s="600"/>
      <c r="S424" s="234"/>
      <c r="T424" s="234"/>
      <c r="U424" s="566"/>
      <c r="V424" s="566"/>
      <c r="W424" s="566"/>
      <c r="X424" s="566"/>
      <c r="Y424" s="566"/>
      <c r="Z424" s="566"/>
      <c r="AA424" s="566"/>
      <c r="AB424" s="566"/>
      <c r="AC424" s="566"/>
      <c r="AD424" s="566"/>
    </row>
    <row r="425" spans="2:30" hidden="1" outlineLevel="1" x14ac:dyDescent="0.45">
      <c r="B425" s="601"/>
      <c r="C425" s="602"/>
      <c r="D425" s="603"/>
      <c r="E425" s="602"/>
      <c r="F425" s="604"/>
      <c r="G425" s="605"/>
      <c r="H425" s="606"/>
      <c r="I425" s="606"/>
      <c r="J425" s="606"/>
      <c r="K425" s="607"/>
      <c r="L425" s="605"/>
      <c r="M425" s="606"/>
      <c r="N425" s="606"/>
      <c r="O425" s="606"/>
      <c r="P425" s="607"/>
      <c r="Q425" s="608"/>
      <c r="R425" s="609"/>
      <c r="S425" s="234"/>
      <c r="T425" s="234"/>
      <c r="U425" s="566"/>
      <c r="V425" s="566"/>
      <c r="W425" s="566"/>
      <c r="X425" s="566"/>
      <c r="Y425" s="566"/>
      <c r="Z425" s="566"/>
      <c r="AA425" s="566"/>
      <c r="AB425" s="566"/>
      <c r="AC425" s="566"/>
      <c r="AD425" s="566"/>
    </row>
    <row r="426" spans="2:30" hidden="1" outlineLevel="1" x14ac:dyDescent="0.45">
      <c r="B426" s="592"/>
      <c r="C426" s="593"/>
      <c r="D426" s="594"/>
      <c r="E426" s="593"/>
      <c r="F426" s="595"/>
      <c r="G426" s="596"/>
      <c r="H426" s="597"/>
      <c r="I426" s="597"/>
      <c r="J426" s="597"/>
      <c r="K426" s="598"/>
      <c r="L426" s="596"/>
      <c r="M426" s="597"/>
      <c r="N426" s="597"/>
      <c r="O426" s="597"/>
      <c r="P426" s="598"/>
      <c r="Q426" s="599"/>
      <c r="R426" s="600"/>
      <c r="S426" s="234"/>
      <c r="T426" s="234"/>
      <c r="U426" s="566"/>
      <c r="V426" s="566"/>
      <c r="W426" s="566"/>
      <c r="X426" s="566"/>
      <c r="Y426" s="566"/>
      <c r="Z426" s="566"/>
      <c r="AA426" s="566"/>
      <c r="AB426" s="566"/>
      <c r="AC426" s="566"/>
      <c r="AD426" s="566"/>
    </row>
    <row r="427" spans="2:30" hidden="1" outlineLevel="1" x14ac:dyDescent="0.45">
      <c r="B427" s="601"/>
      <c r="C427" s="602"/>
      <c r="D427" s="603"/>
      <c r="E427" s="602"/>
      <c r="F427" s="604"/>
      <c r="G427" s="605"/>
      <c r="H427" s="606"/>
      <c r="I427" s="606"/>
      <c r="J427" s="606"/>
      <c r="K427" s="607"/>
      <c r="L427" s="605"/>
      <c r="M427" s="606"/>
      <c r="N427" s="606"/>
      <c r="O427" s="606"/>
      <c r="P427" s="607"/>
      <c r="Q427" s="608"/>
      <c r="R427" s="609"/>
      <c r="S427" s="234"/>
      <c r="T427" s="234"/>
      <c r="U427" s="566"/>
      <c r="V427" s="566"/>
      <c r="W427" s="566"/>
      <c r="X427" s="566"/>
      <c r="Y427" s="566"/>
      <c r="Z427" s="566"/>
      <c r="AA427" s="566"/>
      <c r="AB427" s="566"/>
      <c r="AC427" s="566"/>
      <c r="AD427" s="566"/>
    </row>
    <row r="428" spans="2:30" hidden="1" outlineLevel="1" x14ac:dyDescent="0.45">
      <c r="B428" s="592"/>
      <c r="C428" s="593"/>
      <c r="D428" s="594"/>
      <c r="E428" s="593"/>
      <c r="F428" s="595"/>
      <c r="G428" s="596"/>
      <c r="H428" s="597"/>
      <c r="I428" s="597"/>
      <c r="J428" s="597"/>
      <c r="K428" s="598"/>
      <c r="L428" s="596"/>
      <c r="M428" s="597"/>
      <c r="N428" s="597"/>
      <c r="O428" s="597"/>
      <c r="P428" s="598"/>
      <c r="Q428" s="599"/>
      <c r="R428" s="600"/>
      <c r="S428" s="234"/>
      <c r="T428" s="234"/>
      <c r="U428" s="566"/>
      <c r="V428" s="566"/>
      <c r="W428" s="566"/>
      <c r="X428" s="566"/>
      <c r="Y428" s="566"/>
      <c r="Z428" s="566"/>
      <c r="AA428" s="566"/>
      <c r="AB428" s="566"/>
      <c r="AC428" s="566"/>
      <c r="AD428" s="566"/>
    </row>
    <row r="429" spans="2:30" hidden="1" outlineLevel="1" x14ac:dyDescent="0.45">
      <c r="B429" s="601"/>
      <c r="C429" s="602"/>
      <c r="D429" s="603"/>
      <c r="E429" s="602"/>
      <c r="F429" s="604"/>
      <c r="G429" s="605"/>
      <c r="H429" s="606"/>
      <c r="I429" s="606"/>
      <c r="J429" s="606"/>
      <c r="K429" s="607"/>
      <c r="L429" s="605"/>
      <c r="M429" s="606"/>
      <c r="N429" s="606"/>
      <c r="O429" s="606"/>
      <c r="P429" s="607"/>
      <c r="Q429" s="608"/>
      <c r="R429" s="609"/>
      <c r="S429" s="234"/>
      <c r="T429" s="234"/>
      <c r="U429" s="566"/>
      <c r="V429" s="566"/>
      <c r="W429" s="566"/>
      <c r="X429" s="566"/>
      <c r="Y429" s="566"/>
      <c r="Z429" s="566"/>
      <c r="AA429" s="566"/>
      <c r="AB429" s="566"/>
      <c r="AC429" s="566"/>
      <c r="AD429" s="566"/>
    </row>
    <row r="430" spans="2:30" hidden="1" outlineLevel="1" x14ac:dyDescent="0.45">
      <c r="B430" s="592"/>
      <c r="C430" s="593"/>
      <c r="D430" s="594"/>
      <c r="E430" s="593"/>
      <c r="F430" s="595"/>
      <c r="G430" s="596"/>
      <c r="H430" s="597"/>
      <c r="I430" s="597"/>
      <c r="J430" s="597"/>
      <c r="K430" s="598"/>
      <c r="L430" s="596"/>
      <c r="M430" s="597"/>
      <c r="N430" s="597"/>
      <c r="O430" s="597"/>
      <c r="P430" s="598"/>
      <c r="Q430" s="599"/>
      <c r="R430" s="600"/>
      <c r="S430" s="234"/>
      <c r="T430" s="234"/>
      <c r="U430" s="566"/>
      <c r="V430" s="566"/>
      <c r="W430" s="566"/>
      <c r="X430" s="566"/>
      <c r="Y430" s="566"/>
      <c r="Z430" s="566"/>
      <c r="AA430" s="566"/>
      <c r="AB430" s="566"/>
      <c r="AC430" s="566"/>
      <c r="AD430" s="566"/>
    </row>
    <row r="431" spans="2:30" hidden="1" outlineLevel="1" x14ac:dyDescent="0.45">
      <c r="B431" s="601"/>
      <c r="C431" s="602"/>
      <c r="D431" s="603"/>
      <c r="E431" s="602"/>
      <c r="F431" s="604"/>
      <c r="G431" s="605"/>
      <c r="H431" s="606"/>
      <c r="I431" s="606"/>
      <c r="J431" s="606"/>
      <c r="K431" s="607"/>
      <c r="L431" s="605"/>
      <c r="M431" s="606"/>
      <c r="N431" s="606"/>
      <c r="O431" s="606"/>
      <c r="P431" s="607"/>
      <c r="Q431" s="608"/>
      <c r="R431" s="609"/>
      <c r="S431" s="234"/>
      <c r="T431" s="234"/>
      <c r="U431" s="566"/>
      <c r="V431" s="566"/>
      <c r="W431" s="566"/>
      <c r="X431" s="566"/>
      <c r="Y431" s="566"/>
      <c r="Z431" s="566"/>
      <c r="AA431" s="566"/>
      <c r="AB431" s="566"/>
      <c r="AC431" s="566"/>
      <c r="AD431" s="566"/>
    </row>
    <row r="432" spans="2:30" hidden="1" outlineLevel="1" x14ac:dyDescent="0.45">
      <c r="B432" s="592"/>
      <c r="C432" s="593"/>
      <c r="D432" s="594"/>
      <c r="E432" s="593"/>
      <c r="F432" s="595"/>
      <c r="G432" s="596"/>
      <c r="H432" s="597"/>
      <c r="I432" s="597"/>
      <c r="J432" s="597"/>
      <c r="K432" s="598"/>
      <c r="L432" s="596"/>
      <c r="M432" s="597"/>
      <c r="N432" s="597"/>
      <c r="O432" s="597"/>
      <c r="P432" s="598"/>
      <c r="Q432" s="599"/>
      <c r="R432" s="600"/>
      <c r="S432" s="234"/>
      <c r="T432" s="234"/>
      <c r="U432" s="566"/>
      <c r="V432" s="566"/>
      <c r="W432" s="566"/>
      <c r="X432" s="566"/>
      <c r="Y432" s="566"/>
      <c r="Z432" s="566"/>
      <c r="AA432" s="566"/>
      <c r="AB432" s="566"/>
      <c r="AC432" s="566"/>
      <c r="AD432" s="566"/>
    </row>
    <row r="433" spans="2:30" hidden="1" outlineLevel="1" x14ac:dyDescent="0.45">
      <c r="B433" s="601"/>
      <c r="C433" s="602"/>
      <c r="D433" s="603"/>
      <c r="E433" s="602"/>
      <c r="F433" s="604"/>
      <c r="G433" s="605"/>
      <c r="H433" s="606"/>
      <c r="I433" s="606"/>
      <c r="J433" s="606"/>
      <c r="K433" s="607"/>
      <c r="L433" s="605"/>
      <c r="M433" s="606"/>
      <c r="N433" s="606"/>
      <c r="O433" s="606"/>
      <c r="P433" s="607"/>
      <c r="Q433" s="608"/>
      <c r="R433" s="609"/>
      <c r="S433" s="234"/>
      <c r="T433" s="234"/>
      <c r="U433" s="566"/>
      <c r="V433" s="566"/>
      <c r="W433" s="566"/>
      <c r="X433" s="566"/>
      <c r="Y433" s="566"/>
      <c r="Z433" s="566"/>
      <c r="AA433" s="566"/>
      <c r="AB433" s="566"/>
      <c r="AC433" s="566"/>
      <c r="AD433" s="566"/>
    </row>
    <row r="434" spans="2:30" hidden="1" outlineLevel="1" x14ac:dyDescent="0.45">
      <c r="B434" s="592"/>
      <c r="C434" s="593"/>
      <c r="D434" s="594"/>
      <c r="E434" s="593"/>
      <c r="F434" s="595"/>
      <c r="G434" s="596"/>
      <c r="H434" s="597"/>
      <c r="I434" s="597"/>
      <c r="J434" s="597"/>
      <c r="K434" s="598"/>
      <c r="L434" s="596"/>
      <c r="M434" s="597"/>
      <c r="N434" s="597"/>
      <c r="O434" s="597"/>
      <c r="P434" s="598"/>
      <c r="Q434" s="599"/>
      <c r="R434" s="600"/>
      <c r="S434" s="234"/>
      <c r="T434" s="234"/>
      <c r="U434" s="566"/>
      <c r="V434" s="566"/>
      <c r="W434" s="566"/>
      <c r="X434" s="566"/>
      <c r="Y434" s="566"/>
      <c r="Z434" s="566"/>
      <c r="AA434" s="566"/>
      <c r="AB434" s="566"/>
      <c r="AC434" s="566"/>
      <c r="AD434" s="566"/>
    </row>
    <row r="435" spans="2:30" hidden="1" outlineLevel="1" x14ac:dyDescent="0.45">
      <c r="B435" s="601"/>
      <c r="C435" s="602"/>
      <c r="D435" s="603"/>
      <c r="E435" s="602"/>
      <c r="F435" s="604"/>
      <c r="G435" s="605"/>
      <c r="H435" s="606"/>
      <c r="I435" s="606"/>
      <c r="J435" s="606"/>
      <c r="K435" s="607"/>
      <c r="L435" s="605"/>
      <c r="M435" s="606"/>
      <c r="N435" s="606"/>
      <c r="O435" s="606"/>
      <c r="P435" s="607"/>
      <c r="Q435" s="608"/>
      <c r="R435" s="609"/>
      <c r="S435" s="234"/>
      <c r="T435" s="234"/>
      <c r="U435" s="566"/>
      <c r="V435" s="566"/>
      <c r="W435" s="566"/>
      <c r="X435" s="566"/>
      <c r="Y435" s="566"/>
      <c r="Z435" s="566"/>
      <c r="AA435" s="566"/>
      <c r="AB435" s="566"/>
      <c r="AC435" s="566"/>
      <c r="AD435" s="566"/>
    </row>
    <row r="436" spans="2:30" hidden="1" outlineLevel="1" x14ac:dyDescent="0.45">
      <c r="B436" s="592"/>
      <c r="C436" s="593"/>
      <c r="D436" s="594"/>
      <c r="E436" s="593"/>
      <c r="F436" s="595"/>
      <c r="G436" s="596"/>
      <c r="H436" s="597"/>
      <c r="I436" s="597"/>
      <c r="J436" s="597"/>
      <c r="K436" s="598"/>
      <c r="L436" s="596"/>
      <c r="M436" s="597"/>
      <c r="N436" s="597"/>
      <c r="O436" s="597"/>
      <c r="P436" s="598"/>
      <c r="Q436" s="599"/>
      <c r="R436" s="600"/>
      <c r="S436" s="234"/>
      <c r="T436" s="234"/>
      <c r="U436" s="566"/>
      <c r="V436" s="566"/>
      <c r="W436" s="566"/>
      <c r="X436" s="566"/>
      <c r="Y436" s="566"/>
      <c r="Z436" s="566"/>
      <c r="AA436" s="566"/>
      <c r="AB436" s="566"/>
      <c r="AC436" s="566"/>
      <c r="AD436" s="566"/>
    </row>
    <row r="437" spans="2:30" hidden="1" outlineLevel="1" x14ac:dyDescent="0.45">
      <c r="B437" s="601"/>
      <c r="C437" s="602"/>
      <c r="D437" s="603"/>
      <c r="E437" s="602"/>
      <c r="F437" s="604"/>
      <c r="G437" s="605"/>
      <c r="H437" s="606"/>
      <c r="I437" s="606"/>
      <c r="J437" s="606"/>
      <c r="K437" s="607"/>
      <c r="L437" s="605"/>
      <c r="M437" s="606"/>
      <c r="N437" s="606"/>
      <c r="O437" s="606"/>
      <c r="P437" s="607"/>
      <c r="Q437" s="608"/>
      <c r="R437" s="609"/>
      <c r="S437" s="234"/>
      <c r="T437" s="234"/>
      <c r="U437" s="566"/>
      <c r="V437" s="566"/>
      <c r="W437" s="566"/>
      <c r="X437" s="566"/>
      <c r="Y437" s="566"/>
      <c r="Z437" s="566"/>
      <c r="AA437" s="566"/>
      <c r="AB437" s="566"/>
      <c r="AC437" s="566"/>
      <c r="AD437" s="566"/>
    </row>
    <row r="438" spans="2:30" hidden="1" outlineLevel="1" x14ac:dyDescent="0.45">
      <c r="B438" s="592"/>
      <c r="C438" s="593"/>
      <c r="D438" s="594"/>
      <c r="E438" s="593"/>
      <c r="F438" s="595"/>
      <c r="G438" s="596"/>
      <c r="H438" s="597"/>
      <c r="I438" s="597"/>
      <c r="J438" s="597"/>
      <c r="K438" s="598"/>
      <c r="L438" s="596"/>
      <c r="M438" s="597"/>
      <c r="N438" s="597"/>
      <c r="O438" s="597"/>
      <c r="P438" s="598"/>
      <c r="Q438" s="599"/>
      <c r="R438" s="600"/>
      <c r="S438" s="234"/>
      <c r="T438" s="234"/>
      <c r="U438" s="566"/>
      <c r="V438" s="566"/>
      <c r="W438" s="566"/>
      <c r="X438" s="566"/>
      <c r="Y438" s="566"/>
      <c r="Z438" s="566"/>
      <c r="AA438" s="566"/>
      <c r="AB438" s="566"/>
      <c r="AC438" s="566"/>
      <c r="AD438" s="566"/>
    </row>
    <row r="439" spans="2:30" hidden="1" outlineLevel="1" x14ac:dyDescent="0.45">
      <c r="B439" s="601"/>
      <c r="C439" s="602"/>
      <c r="D439" s="603"/>
      <c r="E439" s="602"/>
      <c r="F439" s="604"/>
      <c r="G439" s="605"/>
      <c r="H439" s="606"/>
      <c r="I439" s="606"/>
      <c r="J439" s="606"/>
      <c r="K439" s="607"/>
      <c r="L439" s="605"/>
      <c r="M439" s="606"/>
      <c r="N439" s="606"/>
      <c r="O439" s="606"/>
      <c r="P439" s="607"/>
      <c r="Q439" s="608"/>
      <c r="R439" s="609"/>
      <c r="S439" s="234"/>
      <c r="T439" s="234"/>
      <c r="U439" s="566"/>
      <c r="V439" s="566"/>
      <c r="W439" s="566"/>
      <c r="X439" s="566"/>
      <c r="Y439" s="566"/>
      <c r="Z439" s="566"/>
      <c r="AA439" s="566"/>
      <c r="AB439" s="566"/>
      <c r="AC439" s="566"/>
      <c r="AD439" s="566"/>
    </row>
    <row r="440" spans="2:30" hidden="1" outlineLevel="1" x14ac:dyDescent="0.45">
      <c r="B440" s="592"/>
      <c r="C440" s="593"/>
      <c r="D440" s="594"/>
      <c r="E440" s="593"/>
      <c r="F440" s="595"/>
      <c r="G440" s="596"/>
      <c r="H440" s="597"/>
      <c r="I440" s="597"/>
      <c r="J440" s="597"/>
      <c r="K440" s="598"/>
      <c r="L440" s="596"/>
      <c r="M440" s="597"/>
      <c r="N440" s="597"/>
      <c r="O440" s="597"/>
      <c r="P440" s="598"/>
      <c r="Q440" s="599"/>
      <c r="R440" s="600"/>
      <c r="S440" s="234"/>
      <c r="T440" s="234"/>
      <c r="U440" s="566"/>
      <c r="V440" s="566"/>
      <c r="W440" s="566"/>
      <c r="X440" s="566"/>
      <c r="Y440" s="566"/>
      <c r="Z440" s="566"/>
      <c r="AA440" s="566"/>
      <c r="AB440" s="566"/>
      <c r="AC440" s="566"/>
      <c r="AD440" s="566"/>
    </row>
    <row r="441" spans="2:30" hidden="1" outlineLevel="1" x14ac:dyDescent="0.45">
      <c r="B441" s="601"/>
      <c r="C441" s="602"/>
      <c r="D441" s="603"/>
      <c r="E441" s="602"/>
      <c r="F441" s="604"/>
      <c r="G441" s="605"/>
      <c r="H441" s="606"/>
      <c r="I441" s="606"/>
      <c r="J441" s="606"/>
      <c r="K441" s="607"/>
      <c r="L441" s="605"/>
      <c r="M441" s="606"/>
      <c r="N441" s="606"/>
      <c r="O441" s="606"/>
      <c r="P441" s="607"/>
      <c r="Q441" s="608"/>
      <c r="R441" s="609"/>
      <c r="S441" s="234"/>
      <c r="T441" s="234"/>
      <c r="U441" s="566"/>
      <c r="V441" s="566"/>
      <c r="W441" s="566"/>
      <c r="X441" s="566"/>
      <c r="Y441" s="566"/>
      <c r="Z441" s="566"/>
      <c r="AA441" s="566"/>
      <c r="AB441" s="566"/>
      <c r="AC441" s="566"/>
      <c r="AD441" s="566"/>
    </row>
    <row r="442" spans="2:30" hidden="1" outlineLevel="1" x14ac:dyDescent="0.45">
      <c r="B442" s="592"/>
      <c r="C442" s="593"/>
      <c r="D442" s="594"/>
      <c r="E442" s="593"/>
      <c r="F442" s="595"/>
      <c r="G442" s="596"/>
      <c r="H442" s="597"/>
      <c r="I442" s="597"/>
      <c r="J442" s="597"/>
      <c r="K442" s="598"/>
      <c r="L442" s="596"/>
      <c r="M442" s="597"/>
      <c r="N442" s="597"/>
      <c r="O442" s="597"/>
      <c r="P442" s="598"/>
      <c r="Q442" s="599"/>
      <c r="R442" s="600"/>
      <c r="S442" s="234"/>
      <c r="T442" s="234"/>
      <c r="U442" s="566"/>
      <c r="V442" s="566"/>
      <c r="W442" s="566"/>
      <c r="X442" s="566"/>
      <c r="Y442" s="566"/>
      <c r="Z442" s="566"/>
      <c r="AA442" s="566"/>
      <c r="AB442" s="566"/>
      <c r="AC442" s="566"/>
      <c r="AD442" s="566"/>
    </row>
    <row r="443" spans="2:30" hidden="1" outlineLevel="1" x14ac:dyDescent="0.45">
      <c r="B443" s="601"/>
      <c r="C443" s="602"/>
      <c r="D443" s="603"/>
      <c r="E443" s="602"/>
      <c r="F443" s="604"/>
      <c r="G443" s="605"/>
      <c r="H443" s="606"/>
      <c r="I443" s="606"/>
      <c r="J443" s="606"/>
      <c r="K443" s="607"/>
      <c r="L443" s="605"/>
      <c r="M443" s="606"/>
      <c r="N443" s="606"/>
      <c r="O443" s="606"/>
      <c r="P443" s="607"/>
      <c r="Q443" s="608"/>
      <c r="R443" s="609"/>
      <c r="S443" s="234"/>
      <c r="T443" s="234"/>
      <c r="U443" s="566"/>
      <c r="V443" s="566"/>
      <c r="W443" s="566"/>
      <c r="X443" s="566"/>
      <c r="Y443" s="566"/>
      <c r="Z443" s="566"/>
      <c r="AA443" s="566"/>
      <c r="AB443" s="566"/>
      <c r="AC443" s="566"/>
      <c r="AD443" s="566"/>
    </row>
    <row r="444" spans="2:30" hidden="1" outlineLevel="1" x14ac:dyDescent="0.45">
      <c r="B444" s="592"/>
      <c r="C444" s="593"/>
      <c r="D444" s="594"/>
      <c r="E444" s="593"/>
      <c r="F444" s="595"/>
      <c r="G444" s="596"/>
      <c r="H444" s="597"/>
      <c r="I444" s="597"/>
      <c r="J444" s="597"/>
      <c r="K444" s="598"/>
      <c r="L444" s="596"/>
      <c r="M444" s="597"/>
      <c r="N444" s="597"/>
      <c r="O444" s="597"/>
      <c r="P444" s="598"/>
      <c r="Q444" s="599"/>
      <c r="R444" s="600"/>
      <c r="S444" s="234"/>
      <c r="T444" s="234"/>
      <c r="U444" s="566"/>
      <c r="V444" s="566"/>
      <c r="W444" s="566"/>
      <c r="X444" s="566"/>
      <c r="Y444" s="566"/>
      <c r="Z444" s="566"/>
      <c r="AA444" s="566"/>
      <c r="AB444" s="566"/>
      <c r="AC444" s="566"/>
      <c r="AD444" s="566"/>
    </row>
    <row r="445" spans="2:30" hidden="1" outlineLevel="1" x14ac:dyDescent="0.45">
      <c r="B445" s="601"/>
      <c r="C445" s="602"/>
      <c r="D445" s="603"/>
      <c r="E445" s="602"/>
      <c r="F445" s="604"/>
      <c r="G445" s="605"/>
      <c r="H445" s="606"/>
      <c r="I445" s="606"/>
      <c r="J445" s="606"/>
      <c r="K445" s="607"/>
      <c r="L445" s="605"/>
      <c r="M445" s="606"/>
      <c r="N445" s="606"/>
      <c r="O445" s="606"/>
      <c r="P445" s="607"/>
      <c r="Q445" s="608"/>
      <c r="R445" s="609"/>
      <c r="S445" s="234"/>
      <c r="T445" s="234"/>
      <c r="U445" s="566"/>
      <c r="V445" s="566"/>
      <c r="W445" s="566"/>
      <c r="X445" s="566"/>
      <c r="Y445" s="566"/>
      <c r="Z445" s="566"/>
      <c r="AA445" s="566"/>
      <c r="AB445" s="566"/>
      <c r="AC445" s="566"/>
      <c r="AD445" s="566"/>
    </row>
    <row r="446" spans="2:30" hidden="1" outlineLevel="1" x14ac:dyDescent="0.45">
      <c r="B446" s="592"/>
      <c r="C446" s="593"/>
      <c r="D446" s="594"/>
      <c r="E446" s="593"/>
      <c r="F446" s="595"/>
      <c r="G446" s="596"/>
      <c r="H446" s="597"/>
      <c r="I446" s="597"/>
      <c r="J446" s="597"/>
      <c r="K446" s="598"/>
      <c r="L446" s="596"/>
      <c r="M446" s="597"/>
      <c r="N446" s="597"/>
      <c r="O446" s="597"/>
      <c r="P446" s="598"/>
      <c r="Q446" s="599"/>
      <c r="R446" s="600"/>
      <c r="S446" s="234"/>
      <c r="T446" s="234"/>
      <c r="U446" s="566"/>
      <c r="V446" s="566"/>
      <c r="W446" s="566"/>
      <c r="X446" s="566"/>
      <c r="Y446" s="566"/>
      <c r="Z446" s="566"/>
      <c r="AA446" s="566"/>
      <c r="AB446" s="566"/>
      <c r="AC446" s="566"/>
      <c r="AD446" s="566"/>
    </row>
    <row r="447" spans="2:30" hidden="1" outlineLevel="1" x14ac:dyDescent="0.45">
      <c r="B447" s="601"/>
      <c r="C447" s="602"/>
      <c r="D447" s="603"/>
      <c r="E447" s="602"/>
      <c r="F447" s="604"/>
      <c r="G447" s="605"/>
      <c r="H447" s="606"/>
      <c r="I447" s="606"/>
      <c r="J447" s="606"/>
      <c r="K447" s="607"/>
      <c r="L447" s="605"/>
      <c r="M447" s="606"/>
      <c r="N447" s="606"/>
      <c r="O447" s="606"/>
      <c r="P447" s="607"/>
      <c r="Q447" s="608"/>
      <c r="R447" s="609"/>
      <c r="S447" s="234"/>
      <c r="T447" s="234"/>
      <c r="U447" s="566"/>
      <c r="V447" s="566"/>
      <c r="W447" s="566"/>
      <c r="X447" s="566"/>
      <c r="Y447" s="566"/>
      <c r="Z447" s="566"/>
      <c r="AA447" s="566"/>
      <c r="AB447" s="566"/>
      <c r="AC447" s="566"/>
      <c r="AD447" s="566"/>
    </row>
    <row r="448" spans="2:30" hidden="1" outlineLevel="1" x14ac:dyDescent="0.45">
      <c r="B448" s="592"/>
      <c r="C448" s="593"/>
      <c r="D448" s="594"/>
      <c r="E448" s="593"/>
      <c r="F448" s="595"/>
      <c r="G448" s="596"/>
      <c r="H448" s="597"/>
      <c r="I448" s="597"/>
      <c r="J448" s="597"/>
      <c r="K448" s="598"/>
      <c r="L448" s="596"/>
      <c r="M448" s="597"/>
      <c r="N448" s="597"/>
      <c r="O448" s="597"/>
      <c r="P448" s="598"/>
      <c r="Q448" s="599"/>
      <c r="R448" s="600"/>
      <c r="S448" s="234"/>
      <c r="T448" s="234"/>
      <c r="U448" s="566"/>
      <c r="V448" s="566"/>
      <c r="W448" s="566"/>
      <c r="X448" s="566"/>
      <c r="Y448" s="566"/>
      <c r="Z448" s="566"/>
      <c r="AA448" s="566"/>
      <c r="AB448" s="566"/>
      <c r="AC448" s="566"/>
      <c r="AD448" s="566"/>
    </row>
    <row r="449" spans="2:30" hidden="1" outlineLevel="1" x14ac:dyDescent="0.45">
      <c r="B449" s="601"/>
      <c r="C449" s="602"/>
      <c r="D449" s="603"/>
      <c r="E449" s="602"/>
      <c r="F449" s="604"/>
      <c r="G449" s="605"/>
      <c r="H449" s="606"/>
      <c r="I449" s="606"/>
      <c r="J449" s="606"/>
      <c r="K449" s="607"/>
      <c r="L449" s="605"/>
      <c r="M449" s="606"/>
      <c r="N449" s="606"/>
      <c r="O449" s="606"/>
      <c r="P449" s="607"/>
      <c r="Q449" s="608"/>
      <c r="R449" s="609"/>
      <c r="S449" s="234"/>
      <c r="T449" s="234"/>
      <c r="U449" s="566"/>
      <c r="V449" s="566"/>
      <c r="W449" s="566"/>
      <c r="X449" s="566"/>
      <c r="Y449" s="566"/>
      <c r="Z449" s="566"/>
      <c r="AA449" s="566"/>
      <c r="AB449" s="566"/>
      <c r="AC449" s="566"/>
      <c r="AD449" s="566"/>
    </row>
    <row r="450" spans="2:30" hidden="1" outlineLevel="1" x14ac:dyDescent="0.45">
      <c r="B450" s="592"/>
      <c r="C450" s="593"/>
      <c r="D450" s="594"/>
      <c r="E450" s="593"/>
      <c r="F450" s="595"/>
      <c r="G450" s="596"/>
      <c r="H450" s="597"/>
      <c r="I450" s="597"/>
      <c r="J450" s="597"/>
      <c r="K450" s="598"/>
      <c r="L450" s="596"/>
      <c r="M450" s="597"/>
      <c r="N450" s="597"/>
      <c r="O450" s="597"/>
      <c r="P450" s="598"/>
      <c r="Q450" s="599"/>
      <c r="R450" s="600"/>
      <c r="S450" s="234"/>
      <c r="T450" s="234"/>
      <c r="U450" s="566"/>
      <c r="V450" s="566"/>
      <c r="W450" s="566"/>
      <c r="X450" s="566"/>
      <c r="Y450" s="566"/>
      <c r="Z450" s="566"/>
      <c r="AA450" s="566"/>
      <c r="AB450" s="566"/>
      <c r="AC450" s="566"/>
      <c r="AD450" s="566"/>
    </row>
    <row r="451" spans="2:30" hidden="1" outlineLevel="1" x14ac:dyDescent="0.45">
      <c r="B451" s="601"/>
      <c r="C451" s="602"/>
      <c r="D451" s="603"/>
      <c r="E451" s="602"/>
      <c r="F451" s="604"/>
      <c r="G451" s="605"/>
      <c r="H451" s="606"/>
      <c r="I451" s="606"/>
      <c r="J451" s="606"/>
      <c r="K451" s="607"/>
      <c r="L451" s="605"/>
      <c r="M451" s="606"/>
      <c r="N451" s="606"/>
      <c r="O451" s="606"/>
      <c r="P451" s="607"/>
      <c r="Q451" s="608"/>
      <c r="R451" s="609"/>
      <c r="S451" s="234"/>
      <c r="T451" s="234"/>
      <c r="U451" s="566"/>
      <c r="V451" s="566"/>
      <c r="W451" s="566"/>
      <c r="X451" s="566"/>
      <c r="Y451" s="566"/>
      <c r="Z451" s="566"/>
      <c r="AA451" s="566"/>
      <c r="AB451" s="566"/>
      <c r="AC451" s="566"/>
      <c r="AD451" s="566"/>
    </row>
    <row r="452" spans="2:30" hidden="1" outlineLevel="1" x14ac:dyDescent="0.45">
      <c r="B452" s="592"/>
      <c r="C452" s="593"/>
      <c r="D452" s="594"/>
      <c r="E452" s="593"/>
      <c r="F452" s="595"/>
      <c r="G452" s="596"/>
      <c r="H452" s="597"/>
      <c r="I452" s="597"/>
      <c r="J452" s="597"/>
      <c r="K452" s="598"/>
      <c r="L452" s="596"/>
      <c r="M452" s="597"/>
      <c r="N452" s="597"/>
      <c r="O452" s="597"/>
      <c r="P452" s="598"/>
      <c r="Q452" s="599"/>
      <c r="R452" s="600"/>
      <c r="S452" s="234"/>
      <c r="T452" s="234"/>
      <c r="U452" s="566"/>
      <c r="V452" s="566"/>
      <c r="W452" s="566"/>
      <c r="X452" s="566"/>
      <c r="Y452" s="566"/>
      <c r="Z452" s="566"/>
      <c r="AA452" s="566"/>
      <c r="AB452" s="566"/>
      <c r="AC452" s="566"/>
      <c r="AD452" s="566"/>
    </row>
    <row r="453" spans="2:30" hidden="1" outlineLevel="1" x14ac:dyDescent="0.45">
      <c r="B453" s="601"/>
      <c r="C453" s="602"/>
      <c r="D453" s="603"/>
      <c r="E453" s="602"/>
      <c r="F453" s="604"/>
      <c r="G453" s="605"/>
      <c r="H453" s="606"/>
      <c r="I453" s="606"/>
      <c r="J453" s="606"/>
      <c r="K453" s="607"/>
      <c r="L453" s="605"/>
      <c r="M453" s="606"/>
      <c r="N453" s="606"/>
      <c r="O453" s="606"/>
      <c r="P453" s="607"/>
      <c r="Q453" s="608"/>
      <c r="R453" s="609"/>
      <c r="S453" s="234"/>
      <c r="T453" s="234"/>
      <c r="U453" s="566"/>
      <c r="V453" s="566"/>
      <c r="W453" s="566"/>
      <c r="X453" s="566"/>
      <c r="Y453" s="566"/>
      <c r="Z453" s="566"/>
      <c r="AA453" s="566"/>
      <c r="AB453" s="566"/>
      <c r="AC453" s="566"/>
      <c r="AD453" s="566"/>
    </row>
    <row r="454" spans="2:30" hidden="1" outlineLevel="1" x14ac:dyDescent="0.45">
      <c r="B454" s="592"/>
      <c r="C454" s="593"/>
      <c r="D454" s="594"/>
      <c r="E454" s="593"/>
      <c r="F454" s="595"/>
      <c r="G454" s="596"/>
      <c r="H454" s="597"/>
      <c r="I454" s="597"/>
      <c r="J454" s="597"/>
      <c r="K454" s="598"/>
      <c r="L454" s="596"/>
      <c r="M454" s="597"/>
      <c r="N454" s="597"/>
      <c r="O454" s="597"/>
      <c r="P454" s="598"/>
      <c r="Q454" s="599"/>
      <c r="R454" s="600"/>
      <c r="S454" s="234"/>
      <c r="T454" s="234"/>
      <c r="U454" s="566"/>
      <c r="V454" s="566"/>
      <c r="W454" s="566"/>
      <c r="X454" s="566"/>
      <c r="Y454" s="566"/>
      <c r="Z454" s="566"/>
      <c r="AA454" s="566"/>
      <c r="AB454" s="566"/>
      <c r="AC454" s="566"/>
      <c r="AD454" s="566"/>
    </row>
    <row r="455" spans="2:30" hidden="1" outlineLevel="1" x14ac:dyDescent="0.45">
      <c r="B455" s="601"/>
      <c r="C455" s="602"/>
      <c r="D455" s="603"/>
      <c r="E455" s="602"/>
      <c r="F455" s="604"/>
      <c r="G455" s="605"/>
      <c r="H455" s="606"/>
      <c r="I455" s="606"/>
      <c r="J455" s="606"/>
      <c r="K455" s="607"/>
      <c r="L455" s="605"/>
      <c r="M455" s="606"/>
      <c r="N455" s="606"/>
      <c r="O455" s="606"/>
      <c r="P455" s="607"/>
      <c r="Q455" s="608"/>
      <c r="R455" s="609"/>
      <c r="S455" s="234"/>
      <c r="T455" s="234"/>
      <c r="U455" s="566"/>
      <c r="V455" s="566"/>
      <c r="W455" s="566"/>
      <c r="X455" s="566"/>
      <c r="Y455" s="566"/>
      <c r="Z455" s="566"/>
      <c r="AA455" s="566"/>
      <c r="AB455" s="566"/>
      <c r="AC455" s="566"/>
      <c r="AD455" s="566"/>
    </row>
    <row r="456" spans="2:30" hidden="1" outlineLevel="1" x14ac:dyDescent="0.45">
      <c r="B456" s="592"/>
      <c r="C456" s="593"/>
      <c r="D456" s="594"/>
      <c r="E456" s="593"/>
      <c r="F456" s="595"/>
      <c r="G456" s="596"/>
      <c r="H456" s="597"/>
      <c r="I456" s="597"/>
      <c r="J456" s="597"/>
      <c r="K456" s="598"/>
      <c r="L456" s="596"/>
      <c r="M456" s="597"/>
      <c r="N456" s="597"/>
      <c r="O456" s="597"/>
      <c r="P456" s="598"/>
      <c r="Q456" s="599"/>
      <c r="R456" s="600"/>
      <c r="S456" s="234"/>
      <c r="T456" s="234"/>
      <c r="U456" s="566"/>
      <c r="V456" s="566"/>
      <c r="W456" s="566"/>
      <c r="X456" s="566"/>
      <c r="Y456" s="566"/>
      <c r="Z456" s="566"/>
      <c r="AA456" s="566"/>
      <c r="AB456" s="566"/>
      <c r="AC456" s="566"/>
      <c r="AD456" s="566"/>
    </row>
    <row r="457" spans="2:30" hidden="1" outlineLevel="1" x14ac:dyDescent="0.45">
      <c r="B457" s="601"/>
      <c r="C457" s="602"/>
      <c r="D457" s="603"/>
      <c r="E457" s="602"/>
      <c r="F457" s="604"/>
      <c r="G457" s="605"/>
      <c r="H457" s="606"/>
      <c r="I457" s="606"/>
      <c r="J457" s="606"/>
      <c r="K457" s="607"/>
      <c r="L457" s="605"/>
      <c r="M457" s="606"/>
      <c r="N457" s="606"/>
      <c r="O457" s="606"/>
      <c r="P457" s="607"/>
      <c r="Q457" s="608"/>
      <c r="R457" s="609"/>
      <c r="S457" s="234"/>
      <c r="T457" s="234"/>
      <c r="U457" s="566"/>
      <c r="V457" s="566"/>
      <c r="W457" s="566"/>
      <c r="X457" s="566"/>
      <c r="Y457" s="566"/>
      <c r="Z457" s="566"/>
      <c r="AA457" s="566"/>
      <c r="AB457" s="566"/>
      <c r="AC457" s="566"/>
      <c r="AD457" s="566"/>
    </row>
    <row r="458" spans="2:30" hidden="1" outlineLevel="1" x14ac:dyDescent="0.45">
      <c r="B458" s="592"/>
      <c r="C458" s="593"/>
      <c r="D458" s="594"/>
      <c r="E458" s="593"/>
      <c r="F458" s="595"/>
      <c r="G458" s="596"/>
      <c r="H458" s="597"/>
      <c r="I458" s="597"/>
      <c r="J458" s="597"/>
      <c r="K458" s="598"/>
      <c r="L458" s="596"/>
      <c r="M458" s="597"/>
      <c r="N458" s="597"/>
      <c r="O458" s="597"/>
      <c r="P458" s="598"/>
      <c r="Q458" s="599"/>
      <c r="R458" s="600"/>
      <c r="S458" s="234"/>
      <c r="T458" s="234"/>
      <c r="U458" s="566"/>
      <c r="V458" s="566"/>
      <c r="W458" s="566"/>
      <c r="X458" s="566"/>
      <c r="Y458" s="566"/>
      <c r="Z458" s="566"/>
      <c r="AA458" s="566"/>
      <c r="AB458" s="566"/>
      <c r="AC458" s="566"/>
      <c r="AD458" s="566"/>
    </row>
    <row r="459" spans="2:30" hidden="1" outlineLevel="1" x14ac:dyDescent="0.45">
      <c r="B459" s="601"/>
      <c r="C459" s="602"/>
      <c r="D459" s="603"/>
      <c r="E459" s="602"/>
      <c r="F459" s="604"/>
      <c r="G459" s="605"/>
      <c r="H459" s="606"/>
      <c r="I459" s="606"/>
      <c r="J459" s="606"/>
      <c r="K459" s="607"/>
      <c r="L459" s="605"/>
      <c r="M459" s="606"/>
      <c r="N459" s="606"/>
      <c r="O459" s="606"/>
      <c r="P459" s="607"/>
      <c r="Q459" s="608"/>
      <c r="R459" s="609"/>
      <c r="S459" s="234"/>
      <c r="T459" s="234"/>
      <c r="U459" s="566"/>
      <c r="V459" s="566"/>
      <c r="W459" s="566"/>
      <c r="X459" s="566"/>
      <c r="Y459" s="566"/>
      <c r="Z459" s="566"/>
      <c r="AA459" s="566"/>
      <c r="AB459" s="566"/>
      <c r="AC459" s="566"/>
      <c r="AD459" s="566"/>
    </row>
    <row r="460" spans="2:30" hidden="1" outlineLevel="1" x14ac:dyDescent="0.45">
      <c r="B460" s="592"/>
      <c r="C460" s="593"/>
      <c r="D460" s="594"/>
      <c r="E460" s="593"/>
      <c r="F460" s="595"/>
      <c r="G460" s="596"/>
      <c r="H460" s="597"/>
      <c r="I460" s="597"/>
      <c r="J460" s="597"/>
      <c r="K460" s="598"/>
      <c r="L460" s="596"/>
      <c r="M460" s="597"/>
      <c r="N460" s="597"/>
      <c r="O460" s="597"/>
      <c r="P460" s="598"/>
      <c r="Q460" s="599"/>
      <c r="R460" s="600"/>
      <c r="S460" s="234"/>
      <c r="T460" s="234"/>
      <c r="U460" s="566"/>
      <c r="V460" s="566"/>
      <c r="W460" s="566"/>
      <c r="X460" s="566"/>
      <c r="Y460" s="566"/>
      <c r="Z460" s="566"/>
      <c r="AA460" s="566"/>
      <c r="AB460" s="566"/>
      <c r="AC460" s="566"/>
      <c r="AD460" s="566"/>
    </row>
    <row r="461" spans="2:30" hidden="1" outlineLevel="1" x14ac:dyDescent="0.45">
      <c r="B461" s="601"/>
      <c r="C461" s="602"/>
      <c r="D461" s="603"/>
      <c r="E461" s="602"/>
      <c r="F461" s="604"/>
      <c r="G461" s="605"/>
      <c r="H461" s="606"/>
      <c r="I461" s="606"/>
      <c r="J461" s="606"/>
      <c r="K461" s="607"/>
      <c r="L461" s="605"/>
      <c r="M461" s="606"/>
      <c r="N461" s="606"/>
      <c r="O461" s="606"/>
      <c r="P461" s="607"/>
      <c r="Q461" s="608"/>
      <c r="R461" s="609"/>
      <c r="S461" s="234"/>
      <c r="T461" s="234"/>
      <c r="U461" s="566"/>
      <c r="V461" s="566"/>
      <c r="W461" s="566"/>
      <c r="X461" s="566"/>
      <c r="Y461" s="566"/>
      <c r="Z461" s="566"/>
      <c r="AA461" s="566"/>
      <c r="AB461" s="566"/>
      <c r="AC461" s="566"/>
      <c r="AD461" s="566"/>
    </row>
    <row r="462" spans="2:30" hidden="1" outlineLevel="1" x14ac:dyDescent="0.45">
      <c r="B462" s="592"/>
      <c r="C462" s="593"/>
      <c r="D462" s="594"/>
      <c r="E462" s="593"/>
      <c r="F462" s="595"/>
      <c r="G462" s="596"/>
      <c r="H462" s="597"/>
      <c r="I462" s="597"/>
      <c r="J462" s="597"/>
      <c r="K462" s="598"/>
      <c r="L462" s="596"/>
      <c r="M462" s="597"/>
      <c r="N462" s="597"/>
      <c r="O462" s="597"/>
      <c r="P462" s="598"/>
      <c r="Q462" s="599"/>
      <c r="R462" s="600"/>
      <c r="S462" s="234"/>
      <c r="T462" s="234"/>
      <c r="U462" s="566"/>
      <c r="V462" s="566"/>
      <c r="W462" s="566"/>
      <c r="X462" s="566"/>
      <c r="Y462" s="566"/>
      <c r="Z462" s="566"/>
      <c r="AA462" s="566"/>
      <c r="AB462" s="566"/>
      <c r="AC462" s="566"/>
      <c r="AD462" s="566"/>
    </row>
    <row r="463" spans="2:30" hidden="1" outlineLevel="1" x14ac:dyDescent="0.45">
      <c r="B463" s="601"/>
      <c r="C463" s="602"/>
      <c r="D463" s="603"/>
      <c r="E463" s="602"/>
      <c r="F463" s="604"/>
      <c r="G463" s="605"/>
      <c r="H463" s="606"/>
      <c r="I463" s="606"/>
      <c r="J463" s="606"/>
      <c r="K463" s="607"/>
      <c r="L463" s="605"/>
      <c r="M463" s="606"/>
      <c r="N463" s="606"/>
      <c r="O463" s="606"/>
      <c r="P463" s="607"/>
      <c r="Q463" s="608"/>
      <c r="R463" s="609"/>
      <c r="S463" s="234"/>
      <c r="T463" s="234"/>
      <c r="U463" s="566"/>
      <c r="V463" s="566"/>
      <c r="W463" s="566"/>
      <c r="X463" s="566"/>
      <c r="Y463" s="566"/>
      <c r="Z463" s="566"/>
      <c r="AA463" s="566"/>
      <c r="AB463" s="566"/>
      <c r="AC463" s="566"/>
      <c r="AD463" s="566"/>
    </row>
    <row r="464" spans="2:30" hidden="1" outlineLevel="1" x14ac:dyDescent="0.45">
      <c r="B464" s="592"/>
      <c r="C464" s="593"/>
      <c r="D464" s="594"/>
      <c r="E464" s="593"/>
      <c r="F464" s="595"/>
      <c r="G464" s="596"/>
      <c r="H464" s="597"/>
      <c r="I464" s="597"/>
      <c r="J464" s="597"/>
      <c r="K464" s="598"/>
      <c r="L464" s="596"/>
      <c r="M464" s="597"/>
      <c r="N464" s="597"/>
      <c r="O464" s="597"/>
      <c r="P464" s="598"/>
      <c r="Q464" s="599"/>
      <c r="R464" s="600"/>
      <c r="S464" s="234"/>
      <c r="T464" s="234"/>
      <c r="U464" s="566"/>
      <c r="V464" s="566"/>
      <c r="W464" s="566"/>
      <c r="X464" s="566"/>
      <c r="Y464" s="566"/>
      <c r="Z464" s="566"/>
      <c r="AA464" s="566"/>
      <c r="AB464" s="566"/>
      <c r="AC464" s="566"/>
      <c r="AD464" s="566"/>
    </row>
    <row r="465" spans="2:30" hidden="1" outlineLevel="1" x14ac:dyDescent="0.45">
      <c r="B465" s="601"/>
      <c r="C465" s="602"/>
      <c r="D465" s="603"/>
      <c r="E465" s="602"/>
      <c r="F465" s="604"/>
      <c r="G465" s="605"/>
      <c r="H465" s="606"/>
      <c r="I465" s="606"/>
      <c r="J465" s="606"/>
      <c r="K465" s="607"/>
      <c r="L465" s="605"/>
      <c r="M465" s="606"/>
      <c r="N465" s="606"/>
      <c r="O465" s="606"/>
      <c r="P465" s="607"/>
      <c r="Q465" s="608"/>
      <c r="R465" s="609"/>
      <c r="S465" s="234"/>
      <c r="T465" s="234"/>
      <c r="U465" s="566"/>
      <c r="V465" s="566"/>
      <c r="W465" s="566"/>
      <c r="X465" s="566"/>
      <c r="Y465" s="566"/>
      <c r="Z465" s="566"/>
      <c r="AA465" s="566"/>
      <c r="AB465" s="566"/>
      <c r="AC465" s="566"/>
      <c r="AD465" s="566"/>
    </row>
    <row r="466" spans="2:30" hidden="1" outlineLevel="1" x14ac:dyDescent="0.45">
      <c r="B466" s="592"/>
      <c r="C466" s="593"/>
      <c r="D466" s="594"/>
      <c r="E466" s="593"/>
      <c r="F466" s="595"/>
      <c r="G466" s="596"/>
      <c r="H466" s="597"/>
      <c r="I466" s="597"/>
      <c r="J466" s="597"/>
      <c r="K466" s="598"/>
      <c r="L466" s="596"/>
      <c r="M466" s="597"/>
      <c r="N466" s="597"/>
      <c r="O466" s="597"/>
      <c r="P466" s="598"/>
      <c r="Q466" s="599"/>
      <c r="R466" s="600"/>
      <c r="S466" s="234"/>
      <c r="T466" s="234"/>
      <c r="U466" s="566"/>
      <c r="V466" s="566"/>
      <c r="W466" s="566"/>
      <c r="X466" s="566"/>
      <c r="Y466" s="566"/>
      <c r="Z466" s="566"/>
      <c r="AA466" s="566"/>
      <c r="AB466" s="566"/>
      <c r="AC466" s="566"/>
      <c r="AD466" s="566"/>
    </row>
    <row r="467" spans="2:30" hidden="1" outlineLevel="1" x14ac:dyDescent="0.45">
      <c r="B467" s="601"/>
      <c r="C467" s="602"/>
      <c r="D467" s="603"/>
      <c r="E467" s="602"/>
      <c r="F467" s="604"/>
      <c r="G467" s="605"/>
      <c r="H467" s="606"/>
      <c r="I467" s="606"/>
      <c r="J467" s="606"/>
      <c r="K467" s="607"/>
      <c r="L467" s="605"/>
      <c r="M467" s="606"/>
      <c r="N467" s="606"/>
      <c r="O467" s="606"/>
      <c r="P467" s="607"/>
      <c r="Q467" s="608"/>
      <c r="R467" s="609"/>
      <c r="S467" s="234"/>
      <c r="T467" s="234"/>
      <c r="U467" s="566"/>
      <c r="V467" s="566"/>
      <c r="W467" s="566"/>
      <c r="X467" s="566"/>
      <c r="Y467" s="566"/>
      <c r="Z467" s="566"/>
      <c r="AA467" s="566"/>
      <c r="AB467" s="566"/>
      <c r="AC467" s="566"/>
      <c r="AD467" s="566"/>
    </row>
    <row r="468" spans="2:30" hidden="1" outlineLevel="1" x14ac:dyDescent="0.45">
      <c r="B468" s="592"/>
      <c r="C468" s="593"/>
      <c r="D468" s="594"/>
      <c r="E468" s="593"/>
      <c r="F468" s="595"/>
      <c r="G468" s="596"/>
      <c r="H468" s="597"/>
      <c r="I468" s="597"/>
      <c r="J468" s="597"/>
      <c r="K468" s="598"/>
      <c r="L468" s="596"/>
      <c r="M468" s="597"/>
      <c r="N468" s="597"/>
      <c r="O468" s="597"/>
      <c r="P468" s="598"/>
      <c r="Q468" s="599"/>
      <c r="R468" s="600"/>
      <c r="S468" s="234"/>
      <c r="T468" s="234"/>
      <c r="U468" s="566"/>
      <c r="V468" s="566"/>
      <c r="W468" s="566"/>
      <c r="X468" s="566"/>
      <c r="Y468" s="566"/>
      <c r="Z468" s="566"/>
      <c r="AA468" s="566"/>
      <c r="AB468" s="566"/>
      <c r="AC468" s="566"/>
      <c r="AD468" s="566"/>
    </row>
    <row r="469" spans="2:30" hidden="1" outlineLevel="1" x14ac:dyDescent="0.45">
      <c r="B469" s="601"/>
      <c r="C469" s="602"/>
      <c r="D469" s="603"/>
      <c r="E469" s="602"/>
      <c r="F469" s="604"/>
      <c r="G469" s="605"/>
      <c r="H469" s="606"/>
      <c r="I469" s="606"/>
      <c r="J469" s="606"/>
      <c r="K469" s="607"/>
      <c r="L469" s="605"/>
      <c r="M469" s="606"/>
      <c r="N469" s="606"/>
      <c r="O469" s="606"/>
      <c r="P469" s="607"/>
      <c r="Q469" s="608"/>
      <c r="R469" s="609"/>
      <c r="S469" s="234"/>
      <c r="T469" s="234"/>
      <c r="U469" s="566"/>
      <c r="V469" s="566"/>
      <c r="W469" s="566"/>
      <c r="X469" s="566"/>
      <c r="Y469" s="566"/>
      <c r="Z469" s="566"/>
      <c r="AA469" s="566"/>
      <c r="AB469" s="566"/>
      <c r="AC469" s="566"/>
      <c r="AD469" s="566"/>
    </row>
    <row r="470" spans="2:30" hidden="1" outlineLevel="1" x14ac:dyDescent="0.45">
      <c r="B470" s="592"/>
      <c r="C470" s="593"/>
      <c r="D470" s="594"/>
      <c r="E470" s="593"/>
      <c r="F470" s="595"/>
      <c r="G470" s="596"/>
      <c r="H470" s="597"/>
      <c r="I470" s="597"/>
      <c r="J470" s="597"/>
      <c r="K470" s="598"/>
      <c r="L470" s="596"/>
      <c r="M470" s="597"/>
      <c r="N470" s="597"/>
      <c r="O470" s="597"/>
      <c r="P470" s="598"/>
      <c r="Q470" s="599"/>
      <c r="R470" s="600"/>
      <c r="S470" s="234"/>
      <c r="T470" s="234"/>
      <c r="U470" s="566"/>
      <c r="V470" s="566"/>
      <c r="W470" s="566"/>
      <c r="X470" s="566"/>
      <c r="Y470" s="566"/>
      <c r="Z470" s="566"/>
      <c r="AA470" s="566"/>
      <c r="AB470" s="566"/>
      <c r="AC470" s="566"/>
      <c r="AD470" s="566"/>
    </row>
    <row r="471" spans="2:30" hidden="1" outlineLevel="1" x14ac:dyDescent="0.45">
      <c r="B471" s="601"/>
      <c r="C471" s="602"/>
      <c r="D471" s="603"/>
      <c r="E471" s="602"/>
      <c r="F471" s="604"/>
      <c r="G471" s="605"/>
      <c r="H471" s="606"/>
      <c r="I471" s="606"/>
      <c r="J471" s="606"/>
      <c r="K471" s="607"/>
      <c r="L471" s="605"/>
      <c r="M471" s="606"/>
      <c r="N471" s="606"/>
      <c r="O471" s="606"/>
      <c r="P471" s="607"/>
      <c r="Q471" s="608"/>
      <c r="R471" s="609"/>
      <c r="S471" s="234"/>
      <c r="T471" s="234"/>
      <c r="U471" s="566"/>
      <c r="V471" s="566"/>
      <c r="W471" s="566"/>
      <c r="X471" s="566"/>
      <c r="Y471" s="566"/>
      <c r="Z471" s="566"/>
      <c r="AA471" s="566"/>
      <c r="AB471" s="566"/>
      <c r="AC471" s="566"/>
      <c r="AD471" s="566"/>
    </row>
    <row r="472" spans="2:30" hidden="1" outlineLevel="1" x14ac:dyDescent="0.45">
      <c r="B472" s="592"/>
      <c r="C472" s="593"/>
      <c r="D472" s="594"/>
      <c r="E472" s="593"/>
      <c r="F472" s="595"/>
      <c r="G472" s="596"/>
      <c r="H472" s="597"/>
      <c r="I472" s="597"/>
      <c r="J472" s="597"/>
      <c r="K472" s="598"/>
      <c r="L472" s="596"/>
      <c r="M472" s="597"/>
      <c r="N472" s="597"/>
      <c r="O472" s="597"/>
      <c r="P472" s="598"/>
      <c r="Q472" s="599"/>
      <c r="R472" s="600"/>
      <c r="S472" s="234"/>
      <c r="T472" s="234"/>
      <c r="U472" s="566"/>
      <c r="V472" s="566"/>
      <c r="W472" s="566"/>
      <c r="X472" s="566"/>
      <c r="Y472" s="566"/>
      <c r="Z472" s="566"/>
      <c r="AA472" s="566"/>
      <c r="AB472" s="566"/>
      <c r="AC472" s="566"/>
      <c r="AD472" s="566"/>
    </row>
    <row r="473" spans="2:30" hidden="1" outlineLevel="1" x14ac:dyDescent="0.45">
      <c r="B473" s="601"/>
      <c r="C473" s="602"/>
      <c r="D473" s="603"/>
      <c r="E473" s="602"/>
      <c r="F473" s="604"/>
      <c r="G473" s="605"/>
      <c r="H473" s="606"/>
      <c r="I473" s="606"/>
      <c r="J473" s="606"/>
      <c r="K473" s="607"/>
      <c r="L473" s="605"/>
      <c r="M473" s="606"/>
      <c r="N473" s="606"/>
      <c r="O473" s="606"/>
      <c r="P473" s="607"/>
      <c r="Q473" s="608"/>
      <c r="R473" s="609"/>
      <c r="S473" s="234"/>
      <c r="T473" s="234"/>
      <c r="U473" s="566"/>
      <c r="V473" s="566"/>
      <c r="W473" s="566"/>
      <c r="X473" s="566"/>
      <c r="Y473" s="566"/>
      <c r="Z473" s="566"/>
      <c r="AA473" s="566"/>
      <c r="AB473" s="566"/>
      <c r="AC473" s="566"/>
      <c r="AD473" s="566"/>
    </row>
    <row r="474" spans="2:30" hidden="1" outlineLevel="1" x14ac:dyDescent="0.45">
      <c r="B474" s="592"/>
      <c r="C474" s="593"/>
      <c r="D474" s="594"/>
      <c r="E474" s="593"/>
      <c r="F474" s="595"/>
      <c r="G474" s="596"/>
      <c r="H474" s="597"/>
      <c r="I474" s="597"/>
      <c r="J474" s="597"/>
      <c r="K474" s="598"/>
      <c r="L474" s="596"/>
      <c r="M474" s="597"/>
      <c r="N474" s="597"/>
      <c r="O474" s="597"/>
      <c r="P474" s="598"/>
      <c r="Q474" s="599"/>
      <c r="R474" s="600"/>
      <c r="S474" s="234"/>
      <c r="T474" s="234"/>
      <c r="U474" s="566"/>
      <c r="V474" s="566"/>
      <c r="W474" s="566"/>
      <c r="X474" s="566"/>
      <c r="Y474" s="566"/>
      <c r="Z474" s="566"/>
      <c r="AA474" s="566"/>
      <c r="AB474" s="566"/>
      <c r="AC474" s="566"/>
      <c r="AD474" s="566"/>
    </row>
    <row r="475" spans="2:30" hidden="1" outlineLevel="1" x14ac:dyDescent="0.45">
      <c r="B475" s="601"/>
      <c r="C475" s="602"/>
      <c r="D475" s="603"/>
      <c r="E475" s="602"/>
      <c r="F475" s="604"/>
      <c r="G475" s="605"/>
      <c r="H475" s="606"/>
      <c r="I475" s="606"/>
      <c r="J475" s="606"/>
      <c r="K475" s="607"/>
      <c r="L475" s="605"/>
      <c r="M475" s="606"/>
      <c r="N475" s="606"/>
      <c r="O475" s="606"/>
      <c r="P475" s="607"/>
      <c r="Q475" s="608"/>
      <c r="R475" s="609"/>
      <c r="S475" s="234"/>
      <c r="T475" s="234"/>
      <c r="U475" s="566"/>
      <c r="V475" s="566"/>
      <c r="W475" s="566"/>
      <c r="X475" s="566"/>
      <c r="Y475" s="566"/>
      <c r="Z475" s="566"/>
      <c r="AA475" s="566"/>
      <c r="AB475" s="566"/>
      <c r="AC475" s="566"/>
      <c r="AD475" s="566"/>
    </row>
    <row r="476" spans="2:30" hidden="1" outlineLevel="1" x14ac:dyDescent="0.45">
      <c r="B476" s="592"/>
      <c r="C476" s="593"/>
      <c r="D476" s="594"/>
      <c r="E476" s="593"/>
      <c r="F476" s="595"/>
      <c r="G476" s="596"/>
      <c r="H476" s="597"/>
      <c r="I476" s="597"/>
      <c r="J476" s="597"/>
      <c r="K476" s="598"/>
      <c r="L476" s="596"/>
      <c r="M476" s="597"/>
      <c r="N476" s="597"/>
      <c r="O476" s="597"/>
      <c r="P476" s="598"/>
      <c r="Q476" s="599"/>
      <c r="R476" s="600"/>
      <c r="S476" s="234"/>
      <c r="T476" s="234"/>
      <c r="U476" s="566"/>
      <c r="V476" s="566"/>
      <c r="W476" s="566"/>
      <c r="X476" s="566"/>
      <c r="Y476" s="566"/>
      <c r="Z476" s="566"/>
      <c r="AA476" s="566"/>
      <c r="AB476" s="566"/>
      <c r="AC476" s="566"/>
      <c r="AD476" s="566"/>
    </row>
    <row r="477" spans="2:30" hidden="1" outlineLevel="1" x14ac:dyDescent="0.45">
      <c r="B477" s="601"/>
      <c r="C477" s="602"/>
      <c r="D477" s="603"/>
      <c r="E477" s="602"/>
      <c r="F477" s="604"/>
      <c r="G477" s="605"/>
      <c r="H477" s="606"/>
      <c r="I477" s="606"/>
      <c r="J477" s="606"/>
      <c r="K477" s="607"/>
      <c r="L477" s="605"/>
      <c r="M477" s="606"/>
      <c r="N477" s="606"/>
      <c r="O477" s="606"/>
      <c r="P477" s="607"/>
      <c r="Q477" s="608"/>
      <c r="R477" s="609"/>
      <c r="S477" s="234"/>
      <c r="T477" s="234"/>
      <c r="U477" s="566"/>
      <c r="V477" s="566"/>
      <c r="W477" s="566"/>
      <c r="X477" s="566"/>
      <c r="Y477" s="566"/>
      <c r="Z477" s="566"/>
      <c r="AA477" s="566"/>
      <c r="AB477" s="566"/>
      <c r="AC477" s="566"/>
      <c r="AD477" s="566"/>
    </row>
    <row r="478" spans="2:30" hidden="1" outlineLevel="1" x14ac:dyDescent="0.45">
      <c r="B478" s="592"/>
      <c r="C478" s="593"/>
      <c r="D478" s="594"/>
      <c r="E478" s="593"/>
      <c r="F478" s="595"/>
      <c r="G478" s="596"/>
      <c r="H478" s="597"/>
      <c r="I478" s="597"/>
      <c r="J478" s="597"/>
      <c r="K478" s="598"/>
      <c r="L478" s="596"/>
      <c r="M478" s="597"/>
      <c r="N478" s="597"/>
      <c r="O478" s="597"/>
      <c r="P478" s="598"/>
      <c r="Q478" s="599"/>
      <c r="R478" s="600"/>
      <c r="S478" s="234"/>
      <c r="T478" s="234"/>
      <c r="U478" s="566"/>
      <c r="V478" s="566"/>
      <c r="W478" s="566"/>
      <c r="X478" s="566"/>
      <c r="Y478" s="566"/>
      <c r="Z478" s="566"/>
      <c r="AA478" s="566"/>
      <c r="AB478" s="566"/>
      <c r="AC478" s="566"/>
      <c r="AD478" s="566"/>
    </row>
    <row r="479" spans="2:30" hidden="1" outlineLevel="1" x14ac:dyDescent="0.45">
      <c r="B479" s="601"/>
      <c r="C479" s="602"/>
      <c r="D479" s="603"/>
      <c r="E479" s="602"/>
      <c r="F479" s="604"/>
      <c r="G479" s="605"/>
      <c r="H479" s="606"/>
      <c r="I479" s="606"/>
      <c r="J479" s="606"/>
      <c r="K479" s="607"/>
      <c r="L479" s="605"/>
      <c r="M479" s="606"/>
      <c r="N479" s="606"/>
      <c r="O479" s="606"/>
      <c r="P479" s="607"/>
      <c r="Q479" s="608"/>
      <c r="R479" s="609"/>
      <c r="S479" s="234"/>
      <c r="T479" s="234"/>
      <c r="U479" s="566"/>
      <c r="V479" s="566"/>
      <c r="W479" s="566"/>
      <c r="X479" s="566"/>
      <c r="Y479" s="566"/>
      <c r="Z479" s="566"/>
      <c r="AA479" s="566"/>
      <c r="AB479" s="566"/>
      <c r="AC479" s="566"/>
      <c r="AD479" s="566"/>
    </row>
    <row r="480" spans="2:30" hidden="1" outlineLevel="1" x14ac:dyDescent="0.45">
      <c r="B480" s="592"/>
      <c r="C480" s="593"/>
      <c r="D480" s="594"/>
      <c r="E480" s="593"/>
      <c r="F480" s="595"/>
      <c r="G480" s="596"/>
      <c r="H480" s="597"/>
      <c r="I480" s="597"/>
      <c r="J480" s="597"/>
      <c r="K480" s="598"/>
      <c r="L480" s="596"/>
      <c r="M480" s="597"/>
      <c r="N480" s="597"/>
      <c r="O480" s="597"/>
      <c r="P480" s="598"/>
      <c r="Q480" s="599"/>
      <c r="R480" s="600"/>
      <c r="S480" s="234"/>
      <c r="T480" s="234"/>
      <c r="U480" s="566"/>
      <c r="V480" s="566"/>
      <c r="W480" s="566"/>
      <c r="X480" s="566"/>
      <c r="Y480" s="566"/>
      <c r="Z480" s="566"/>
      <c r="AA480" s="566"/>
      <c r="AB480" s="566"/>
      <c r="AC480" s="566"/>
      <c r="AD480" s="566"/>
    </row>
    <row r="481" spans="2:30" hidden="1" outlineLevel="1" x14ac:dyDescent="0.45">
      <c r="B481" s="601"/>
      <c r="C481" s="602"/>
      <c r="D481" s="603"/>
      <c r="E481" s="602"/>
      <c r="F481" s="604"/>
      <c r="G481" s="605"/>
      <c r="H481" s="606"/>
      <c r="I481" s="606"/>
      <c r="J481" s="606"/>
      <c r="K481" s="607"/>
      <c r="L481" s="605"/>
      <c r="M481" s="606"/>
      <c r="N481" s="606"/>
      <c r="O481" s="606"/>
      <c r="P481" s="607"/>
      <c r="Q481" s="608"/>
      <c r="R481" s="609"/>
      <c r="S481" s="234"/>
      <c r="T481" s="234"/>
      <c r="U481" s="566"/>
      <c r="V481" s="566"/>
      <c r="W481" s="566"/>
      <c r="X481" s="566"/>
      <c r="Y481" s="566"/>
      <c r="Z481" s="566"/>
      <c r="AA481" s="566"/>
      <c r="AB481" s="566"/>
      <c r="AC481" s="566"/>
      <c r="AD481" s="566"/>
    </row>
    <row r="482" spans="2:30" hidden="1" outlineLevel="1" x14ac:dyDescent="0.45">
      <c r="B482" s="592"/>
      <c r="C482" s="593"/>
      <c r="D482" s="594"/>
      <c r="E482" s="593"/>
      <c r="F482" s="595"/>
      <c r="G482" s="596"/>
      <c r="H482" s="597"/>
      <c r="I482" s="597"/>
      <c r="J482" s="597"/>
      <c r="K482" s="598"/>
      <c r="L482" s="596"/>
      <c r="M482" s="597"/>
      <c r="N482" s="597"/>
      <c r="O482" s="597"/>
      <c r="P482" s="598"/>
      <c r="Q482" s="599"/>
      <c r="R482" s="600"/>
      <c r="S482" s="234"/>
      <c r="T482" s="234"/>
      <c r="U482" s="566"/>
      <c r="V482" s="566"/>
      <c r="W482" s="566"/>
      <c r="X482" s="566"/>
      <c r="Y482" s="566"/>
      <c r="Z482" s="566"/>
      <c r="AA482" s="566"/>
      <c r="AB482" s="566"/>
      <c r="AC482" s="566"/>
      <c r="AD482" s="566"/>
    </row>
    <row r="483" spans="2:30" hidden="1" outlineLevel="1" x14ac:dyDescent="0.45">
      <c r="B483" s="601"/>
      <c r="C483" s="602"/>
      <c r="D483" s="603"/>
      <c r="E483" s="602"/>
      <c r="F483" s="604"/>
      <c r="G483" s="605"/>
      <c r="H483" s="606"/>
      <c r="I483" s="606"/>
      <c r="J483" s="606"/>
      <c r="K483" s="607"/>
      <c r="L483" s="605"/>
      <c r="M483" s="606"/>
      <c r="N483" s="606"/>
      <c r="O483" s="606"/>
      <c r="P483" s="607"/>
      <c r="Q483" s="608"/>
      <c r="R483" s="609"/>
      <c r="S483" s="234"/>
      <c r="T483" s="234"/>
      <c r="U483" s="566"/>
      <c r="V483" s="566"/>
      <c r="W483" s="566"/>
      <c r="X483" s="566"/>
      <c r="Y483" s="566"/>
      <c r="Z483" s="566"/>
      <c r="AA483" s="566"/>
      <c r="AB483" s="566"/>
      <c r="AC483" s="566"/>
      <c r="AD483" s="566"/>
    </row>
    <row r="484" spans="2:30" hidden="1" outlineLevel="1" x14ac:dyDescent="0.45">
      <c r="B484" s="592"/>
      <c r="C484" s="593"/>
      <c r="D484" s="594"/>
      <c r="E484" s="593"/>
      <c r="F484" s="595"/>
      <c r="G484" s="596"/>
      <c r="H484" s="597"/>
      <c r="I484" s="597"/>
      <c r="J484" s="597"/>
      <c r="K484" s="598"/>
      <c r="L484" s="596"/>
      <c r="M484" s="597"/>
      <c r="N484" s="597"/>
      <c r="O484" s="597"/>
      <c r="P484" s="598"/>
      <c r="Q484" s="599"/>
      <c r="R484" s="600"/>
      <c r="S484" s="234"/>
      <c r="T484" s="234"/>
      <c r="U484" s="566"/>
      <c r="V484" s="566"/>
      <c r="W484" s="566"/>
      <c r="X484" s="566"/>
      <c r="Y484" s="566"/>
      <c r="Z484" s="566"/>
      <c r="AA484" s="566"/>
      <c r="AB484" s="566"/>
      <c r="AC484" s="566"/>
      <c r="AD484" s="566"/>
    </row>
    <row r="485" spans="2:30" hidden="1" outlineLevel="1" x14ac:dyDescent="0.45">
      <c r="B485" s="601"/>
      <c r="C485" s="602"/>
      <c r="D485" s="603"/>
      <c r="E485" s="602"/>
      <c r="F485" s="604"/>
      <c r="G485" s="605"/>
      <c r="H485" s="606"/>
      <c r="I485" s="606"/>
      <c r="J485" s="606"/>
      <c r="K485" s="607"/>
      <c r="L485" s="605"/>
      <c r="M485" s="606"/>
      <c r="N485" s="606"/>
      <c r="O485" s="606"/>
      <c r="P485" s="607"/>
      <c r="Q485" s="608"/>
      <c r="R485" s="609"/>
      <c r="S485" s="234"/>
      <c r="T485" s="234"/>
      <c r="U485" s="566"/>
      <c r="V485" s="566"/>
      <c r="W485" s="566"/>
      <c r="X485" s="566"/>
      <c r="Y485" s="566"/>
      <c r="Z485" s="566"/>
      <c r="AA485" s="566"/>
      <c r="AB485" s="566"/>
      <c r="AC485" s="566"/>
      <c r="AD485" s="566"/>
    </row>
    <row r="486" spans="2:30" hidden="1" outlineLevel="1" x14ac:dyDescent="0.45">
      <c r="B486" s="592"/>
      <c r="C486" s="593"/>
      <c r="D486" s="594"/>
      <c r="E486" s="593"/>
      <c r="F486" s="595"/>
      <c r="G486" s="596"/>
      <c r="H486" s="597"/>
      <c r="I486" s="597"/>
      <c r="J486" s="597"/>
      <c r="K486" s="598"/>
      <c r="L486" s="596"/>
      <c r="M486" s="597"/>
      <c r="N486" s="597"/>
      <c r="O486" s="597"/>
      <c r="P486" s="598"/>
      <c r="Q486" s="599"/>
      <c r="R486" s="600"/>
      <c r="S486" s="234"/>
      <c r="T486" s="234"/>
      <c r="U486" s="566"/>
      <c r="V486" s="566"/>
      <c r="W486" s="566"/>
      <c r="X486" s="566"/>
      <c r="Y486" s="566"/>
      <c r="Z486" s="566"/>
      <c r="AA486" s="566"/>
      <c r="AB486" s="566"/>
      <c r="AC486" s="566"/>
      <c r="AD486" s="566"/>
    </row>
    <row r="487" spans="2:30" hidden="1" outlineLevel="1" x14ac:dyDescent="0.45">
      <c r="B487" s="601"/>
      <c r="C487" s="602"/>
      <c r="D487" s="603"/>
      <c r="E487" s="602"/>
      <c r="F487" s="604"/>
      <c r="G487" s="605"/>
      <c r="H487" s="606"/>
      <c r="I487" s="606"/>
      <c r="J487" s="606"/>
      <c r="K487" s="607"/>
      <c r="L487" s="605"/>
      <c r="M487" s="606"/>
      <c r="N487" s="606"/>
      <c r="O487" s="606"/>
      <c r="P487" s="607"/>
      <c r="Q487" s="608"/>
      <c r="R487" s="609"/>
      <c r="S487" s="234"/>
      <c r="T487" s="234"/>
      <c r="U487" s="566"/>
      <c r="V487" s="566"/>
      <c r="W487" s="566"/>
      <c r="X487" s="566"/>
      <c r="Y487" s="566"/>
      <c r="Z487" s="566"/>
      <c r="AA487" s="566"/>
      <c r="AB487" s="566"/>
      <c r="AC487" s="566"/>
      <c r="AD487" s="566"/>
    </row>
    <row r="488" spans="2:30" hidden="1" outlineLevel="1" x14ac:dyDescent="0.45">
      <c r="B488" s="592"/>
      <c r="C488" s="593"/>
      <c r="D488" s="594"/>
      <c r="E488" s="593"/>
      <c r="F488" s="595"/>
      <c r="G488" s="596"/>
      <c r="H488" s="597"/>
      <c r="I488" s="597"/>
      <c r="J488" s="597"/>
      <c r="K488" s="598"/>
      <c r="L488" s="596"/>
      <c r="M488" s="597"/>
      <c r="N488" s="597"/>
      <c r="O488" s="597"/>
      <c r="P488" s="598"/>
      <c r="Q488" s="599"/>
      <c r="R488" s="600"/>
      <c r="S488" s="234"/>
      <c r="T488" s="234"/>
      <c r="U488" s="566"/>
      <c r="V488" s="566"/>
      <c r="W488" s="566"/>
      <c r="X488" s="566"/>
      <c r="Y488" s="566"/>
      <c r="Z488" s="566"/>
      <c r="AA488" s="566"/>
      <c r="AB488" s="566"/>
      <c r="AC488" s="566"/>
      <c r="AD488" s="566"/>
    </row>
    <row r="489" spans="2:30" hidden="1" outlineLevel="1" x14ac:dyDescent="0.45">
      <c r="B489" s="601"/>
      <c r="C489" s="602"/>
      <c r="D489" s="603"/>
      <c r="E489" s="602"/>
      <c r="F489" s="604"/>
      <c r="G489" s="605"/>
      <c r="H489" s="606"/>
      <c r="I489" s="606"/>
      <c r="J489" s="606"/>
      <c r="K489" s="607"/>
      <c r="L489" s="605"/>
      <c r="M489" s="606"/>
      <c r="N489" s="606"/>
      <c r="O489" s="606"/>
      <c r="P489" s="607"/>
      <c r="Q489" s="608"/>
      <c r="R489" s="609"/>
      <c r="S489" s="234"/>
      <c r="T489" s="234"/>
      <c r="U489" s="566"/>
      <c r="V489" s="566"/>
      <c r="W489" s="566"/>
      <c r="X489" s="566"/>
      <c r="Y489" s="566"/>
      <c r="Z489" s="566"/>
      <c r="AA489" s="566"/>
      <c r="AB489" s="566"/>
      <c r="AC489" s="566"/>
      <c r="AD489" s="566"/>
    </row>
    <row r="490" spans="2:30" hidden="1" outlineLevel="1" x14ac:dyDescent="0.45">
      <c r="B490" s="592"/>
      <c r="C490" s="593"/>
      <c r="D490" s="594"/>
      <c r="E490" s="593"/>
      <c r="F490" s="595"/>
      <c r="G490" s="596"/>
      <c r="H490" s="597"/>
      <c r="I490" s="597"/>
      <c r="J490" s="597"/>
      <c r="K490" s="598"/>
      <c r="L490" s="596"/>
      <c r="M490" s="597"/>
      <c r="N490" s="597"/>
      <c r="O490" s="597"/>
      <c r="P490" s="598"/>
      <c r="Q490" s="599"/>
      <c r="R490" s="600"/>
      <c r="S490" s="234"/>
      <c r="T490" s="234"/>
      <c r="U490" s="566"/>
      <c r="V490" s="566"/>
      <c r="W490" s="566"/>
      <c r="X490" s="566"/>
      <c r="Y490" s="566"/>
      <c r="Z490" s="566"/>
      <c r="AA490" s="566"/>
      <c r="AB490" s="566"/>
      <c r="AC490" s="566"/>
      <c r="AD490" s="566"/>
    </row>
    <row r="491" spans="2:30" hidden="1" outlineLevel="1" x14ac:dyDescent="0.45">
      <c r="B491" s="601"/>
      <c r="C491" s="602"/>
      <c r="D491" s="603"/>
      <c r="E491" s="602"/>
      <c r="F491" s="604"/>
      <c r="G491" s="605"/>
      <c r="H491" s="606"/>
      <c r="I491" s="606"/>
      <c r="J491" s="606"/>
      <c r="K491" s="607"/>
      <c r="L491" s="605"/>
      <c r="M491" s="606"/>
      <c r="N491" s="606"/>
      <c r="O491" s="606"/>
      <c r="P491" s="607"/>
      <c r="Q491" s="608"/>
      <c r="R491" s="609"/>
      <c r="S491" s="234"/>
      <c r="T491" s="234"/>
      <c r="U491" s="566"/>
      <c r="V491" s="566"/>
      <c r="W491" s="566"/>
      <c r="X491" s="566"/>
      <c r="Y491" s="566"/>
      <c r="Z491" s="566"/>
      <c r="AA491" s="566"/>
      <c r="AB491" s="566"/>
      <c r="AC491" s="566"/>
      <c r="AD491" s="566"/>
    </row>
    <row r="492" spans="2:30" hidden="1" outlineLevel="1" x14ac:dyDescent="0.45">
      <c r="B492" s="592"/>
      <c r="C492" s="593"/>
      <c r="D492" s="594"/>
      <c r="E492" s="593"/>
      <c r="F492" s="595"/>
      <c r="G492" s="596"/>
      <c r="H492" s="597"/>
      <c r="I492" s="597"/>
      <c r="J492" s="597"/>
      <c r="K492" s="598"/>
      <c r="L492" s="596"/>
      <c r="M492" s="597"/>
      <c r="N492" s="597"/>
      <c r="O492" s="597"/>
      <c r="P492" s="598"/>
      <c r="Q492" s="599"/>
      <c r="R492" s="600"/>
      <c r="S492" s="234"/>
      <c r="T492" s="234"/>
      <c r="U492" s="566"/>
      <c r="V492" s="566"/>
      <c r="W492" s="566"/>
      <c r="X492" s="566"/>
      <c r="Y492" s="566"/>
      <c r="Z492" s="566"/>
      <c r="AA492" s="566"/>
      <c r="AB492" s="566"/>
      <c r="AC492" s="566"/>
      <c r="AD492" s="566"/>
    </row>
    <row r="493" spans="2:30" hidden="1" outlineLevel="1" x14ac:dyDescent="0.45">
      <c r="B493" s="601"/>
      <c r="C493" s="602"/>
      <c r="D493" s="603"/>
      <c r="E493" s="602"/>
      <c r="F493" s="604"/>
      <c r="G493" s="605"/>
      <c r="H493" s="606"/>
      <c r="I493" s="606"/>
      <c r="J493" s="606"/>
      <c r="K493" s="607"/>
      <c r="L493" s="605"/>
      <c r="M493" s="606"/>
      <c r="N493" s="606"/>
      <c r="O493" s="606"/>
      <c r="P493" s="607"/>
      <c r="Q493" s="608"/>
      <c r="R493" s="609"/>
      <c r="S493" s="234"/>
      <c r="T493" s="234"/>
      <c r="U493" s="566"/>
      <c r="V493" s="566"/>
      <c r="W493" s="566"/>
      <c r="X493" s="566"/>
      <c r="Y493" s="566"/>
      <c r="Z493" s="566"/>
      <c r="AA493" s="566"/>
      <c r="AB493" s="566"/>
      <c r="AC493" s="566"/>
      <c r="AD493" s="566"/>
    </row>
    <row r="494" spans="2:30" hidden="1" outlineLevel="1" x14ac:dyDescent="0.45">
      <c r="B494" s="592"/>
      <c r="C494" s="593"/>
      <c r="D494" s="594"/>
      <c r="E494" s="593"/>
      <c r="F494" s="595"/>
      <c r="G494" s="596"/>
      <c r="H494" s="597"/>
      <c r="I494" s="597"/>
      <c r="J494" s="597"/>
      <c r="K494" s="598"/>
      <c r="L494" s="596"/>
      <c r="M494" s="597"/>
      <c r="N494" s="597"/>
      <c r="O494" s="597"/>
      <c r="P494" s="598"/>
      <c r="Q494" s="599"/>
      <c r="R494" s="600"/>
      <c r="S494" s="234"/>
      <c r="T494" s="234"/>
      <c r="U494" s="566"/>
      <c r="V494" s="566"/>
      <c r="W494" s="566"/>
      <c r="X494" s="566"/>
      <c r="Y494" s="566"/>
      <c r="Z494" s="566"/>
      <c r="AA494" s="566"/>
      <c r="AB494" s="566"/>
      <c r="AC494" s="566"/>
      <c r="AD494" s="566"/>
    </row>
    <row r="495" spans="2:30" hidden="1" outlineLevel="1" x14ac:dyDescent="0.45">
      <c r="B495" s="601"/>
      <c r="C495" s="602"/>
      <c r="D495" s="603"/>
      <c r="E495" s="602"/>
      <c r="F495" s="604"/>
      <c r="G495" s="605"/>
      <c r="H495" s="606"/>
      <c r="I495" s="606"/>
      <c r="J495" s="606"/>
      <c r="K495" s="607"/>
      <c r="L495" s="605"/>
      <c r="M495" s="606"/>
      <c r="N495" s="606"/>
      <c r="O495" s="606"/>
      <c r="P495" s="607"/>
      <c r="Q495" s="608"/>
      <c r="R495" s="609"/>
      <c r="S495" s="234"/>
      <c r="T495" s="234"/>
      <c r="U495" s="566"/>
      <c r="V495" s="566"/>
      <c r="W495" s="566"/>
      <c r="X495" s="566"/>
      <c r="Y495" s="566"/>
      <c r="Z495" s="566"/>
      <c r="AA495" s="566"/>
      <c r="AB495" s="566"/>
      <c r="AC495" s="566"/>
      <c r="AD495" s="566"/>
    </row>
    <row r="496" spans="2:30" hidden="1" outlineLevel="1" x14ac:dyDescent="0.45">
      <c r="B496" s="592"/>
      <c r="C496" s="593"/>
      <c r="D496" s="594"/>
      <c r="E496" s="593"/>
      <c r="F496" s="595"/>
      <c r="G496" s="596"/>
      <c r="H496" s="597"/>
      <c r="I496" s="597"/>
      <c r="J496" s="597"/>
      <c r="K496" s="598"/>
      <c r="L496" s="596"/>
      <c r="M496" s="597"/>
      <c r="N496" s="597"/>
      <c r="O496" s="597"/>
      <c r="P496" s="598"/>
      <c r="Q496" s="599"/>
      <c r="R496" s="600"/>
      <c r="S496" s="234"/>
      <c r="T496" s="234"/>
      <c r="U496" s="566"/>
      <c r="V496" s="566"/>
      <c r="W496" s="566"/>
      <c r="X496" s="566"/>
      <c r="Y496" s="566"/>
      <c r="Z496" s="566"/>
      <c r="AA496" s="566"/>
      <c r="AB496" s="566"/>
      <c r="AC496" s="566"/>
      <c r="AD496" s="566"/>
    </row>
    <row r="497" spans="2:30" hidden="1" outlineLevel="1" x14ac:dyDescent="0.45">
      <c r="B497" s="601"/>
      <c r="C497" s="602"/>
      <c r="D497" s="603"/>
      <c r="E497" s="602"/>
      <c r="F497" s="604"/>
      <c r="G497" s="605"/>
      <c r="H497" s="606"/>
      <c r="I497" s="606"/>
      <c r="J497" s="606"/>
      <c r="K497" s="607"/>
      <c r="L497" s="605"/>
      <c r="M497" s="606"/>
      <c r="N497" s="606"/>
      <c r="O497" s="606"/>
      <c r="P497" s="607"/>
      <c r="Q497" s="608"/>
      <c r="R497" s="609"/>
      <c r="S497" s="234"/>
      <c r="T497" s="234"/>
      <c r="U497" s="566"/>
      <c r="V497" s="566"/>
      <c r="W497" s="566"/>
      <c r="X497" s="566"/>
      <c r="Y497" s="566"/>
      <c r="Z497" s="566"/>
      <c r="AA497" s="566"/>
      <c r="AB497" s="566"/>
      <c r="AC497" s="566"/>
      <c r="AD497" s="566"/>
    </row>
    <row r="498" spans="2:30" hidden="1" outlineLevel="1" x14ac:dyDescent="0.45">
      <c r="B498" s="592"/>
      <c r="C498" s="593"/>
      <c r="D498" s="594"/>
      <c r="E498" s="593"/>
      <c r="F498" s="595"/>
      <c r="G498" s="596"/>
      <c r="H498" s="597"/>
      <c r="I498" s="597"/>
      <c r="J498" s="597"/>
      <c r="K498" s="598"/>
      <c r="L498" s="596"/>
      <c r="M498" s="597"/>
      <c r="N498" s="597"/>
      <c r="O498" s="597"/>
      <c r="P498" s="598"/>
      <c r="Q498" s="599"/>
      <c r="R498" s="600"/>
      <c r="S498" s="234"/>
      <c r="T498" s="234"/>
      <c r="U498" s="566"/>
      <c r="V498" s="566"/>
      <c r="W498" s="566"/>
      <c r="X498" s="566"/>
      <c r="Y498" s="566"/>
      <c r="Z498" s="566"/>
      <c r="AA498" s="566"/>
      <c r="AB498" s="566"/>
      <c r="AC498" s="566"/>
      <c r="AD498" s="566"/>
    </row>
    <row r="499" spans="2:30" hidden="1" outlineLevel="1" x14ac:dyDescent="0.45">
      <c r="B499" s="601"/>
      <c r="C499" s="602"/>
      <c r="D499" s="603"/>
      <c r="E499" s="602"/>
      <c r="F499" s="604"/>
      <c r="G499" s="605"/>
      <c r="H499" s="606"/>
      <c r="I499" s="606"/>
      <c r="J499" s="606"/>
      <c r="K499" s="607"/>
      <c r="L499" s="605"/>
      <c r="M499" s="606"/>
      <c r="N499" s="606"/>
      <c r="O499" s="606"/>
      <c r="P499" s="607"/>
      <c r="Q499" s="608"/>
      <c r="R499" s="609"/>
      <c r="S499" s="234"/>
      <c r="T499" s="234"/>
      <c r="U499" s="566"/>
      <c r="V499" s="566"/>
      <c r="W499" s="566"/>
      <c r="X499" s="566"/>
      <c r="Y499" s="566"/>
      <c r="Z499" s="566"/>
      <c r="AA499" s="566"/>
      <c r="AB499" s="566"/>
      <c r="AC499" s="566"/>
      <c r="AD499" s="566"/>
    </row>
    <row r="500" spans="2:30" hidden="1" outlineLevel="1" x14ac:dyDescent="0.45">
      <c r="B500" s="592"/>
      <c r="C500" s="593"/>
      <c r="D500" s="594"/>
      <c r="E500" s="593"/>
      <c r="F500" s="595"/>
      <c r="G500" s="596"/>
      <c r="H500" s="597"/>
      <c r="I500" s="597"/>
      <c r="J500" s="597"/>
      <c r="K500" s="598"/>
      <c r="L500" s="596"/>
      <c r="M500" s="597"/>
      <c r="N500" s="597"/>
      <c r="O500" s="597"/>
      <c r="P500" s="598"/>
      <c r="Q500" s="599"/>
      <c r="R500" s="600"/>
      <c r="S500" s="234"/>
      <c r="T500" s="234"/>
      <c r="U500" s="566"/>
      <c r="V500" s="566"/>
      <c r="W500" s="566"/>
      <c r="X500" s="566"/>
      <c r="Y500" s="566"/>
      <c r="Z500" s="566"/>
      <c r="AA500" s="566"/>
      <c r="AB500" s="566"/>
      <c r="AC500" s="566"/>
      <c r="AD500" s="566"/>
    </row>
    <row r="501" spans="2:30" hidden="1" outlineLevel="1" x14ac:dyDescent="0.45">
      <c r="B501" s="601"/>
      <c r="C501" s="602"/>
      <c r="D501" s="603"/>
      <c r="E501" s="602"/>
      <c r="F501" s="604"/>
      <c r="G501" s="605"/>
      <c r="H501" s="606"/>
      <c r="I501" s="606"/>
      <c r="J501" s="606"/>
      <c r="K501" s="607"/>
      <c r="L501" s="605"/>
      <c r="M501" s="606"/>
      <c r="N501" s="606"/>
      <c r="O501" s="606"/>
      <c r="P501" s="607"/>
      <c r="Q501" s="608"/>
      <c r="R501" s="609"/>
      <c r="S501" s="234"/>
      <c r="T501" s="234"/>
      <c r="U501" s="566"/>
      <c r="V501" s="566"/>
      <c r="W501" s="566"/>
      <c r="X501" s="566"/>
      <c r="Y501" s="566"/>
      <c r="Z501" s="566"/>
      <c r="AA501" s="566"/>
      <c r="AB501" s="566"/>
      <c r="AC501" s="566"/>
      <c r="AD501" s="566"/>
    </row>
    <row r="502" spans="2:30" hidden="1" outlineLevel="1" x14ac:dyDescent="0.45">
      <c r="B502" s="592"/>
      <c r="C502" s="593"/>
      <c r="D502" s="594"/>
      <c r="E502" s="593"/>
      <c r="F502" s="595"/>
      <c r="G502" s="596"/>
      <c r="H502" s="597"/>
      <c r="I502" s="597"/>
      <c r="J502" s="597"/>
      <c r="K502" s="598"/>
      <c r="L502" s="596"/>
      <c r="M502" s="597"/>
      <c r="N502" s="597"/>
      <c r="O502" s="597"/>
      <c r="P502" s="598"/>
      <c r="Q502" s="599"/>
      <c r="R502" s="600"/>
      <c r="S502" s="234"/>
      <c r="T502" s="234"/>
      <c r="U502" s="566"/>
      <c r="V502" s="566"/>
      <c r="W502" s="566"/>
      <c r="X502" s="566"/>
      <c r="Y502" s="566"/>
      <c r="Z502" s="566"/>
      <c r="AA502" s="566"/>
      <c r="AB502" s="566"/>
      <c r="AC502" s="566"/>
      <c r="AD502" s="566"/>
    </row>
    <row r="503" spans="2:30" hidden="1" outlineLevel="1" x14ac:dyDescent="0.45">
      <c r="B503" s="601"/>
      <c r="C503" s="602"/>
      <c r="D503" s="603"/>
      <c r="E503" s="602"/>
      <c r="F503" s="604"/>
      <c r="G503" s="605"/>
      <c r="H503" s="606"/>
      <c r="I503" s="606"/>
      <c r="J503" s="606"/>
      <c r="K503" s="607"/>
      <c r="L503" s="605"/>
      <c r="M503" s="606"/>
      <c r="N503" s="606"/>
      <c r="O503" s="606"/>
      <c r="P503" s="607"/>
      <c r="Q503" s="608"/>
      <c r="R503" s="609"/>
      <c r="S503" s="234"/>
      <c r="T503" s="234"/>
      <c r="U503" s="566"/>
      <c r="V503" s="566"/>
      <c r="W503" s="566"/>
      <c r="X503" s="566"/>
      <c r="Y503" s="566"/>
      <c r="Z503" s="566"/>
      <c r="AA503" s="566"/>
      <c r="AB503" s="566"/>
      <c r="AC503" s="566"/>
      <c r="AD503" s="566"/>
    </row>
    <row r="504" spans="2:30" hidden="1" outlineLevel="1" x14ac:dyDescent="0.45">
      <c r="B504" s="592"/>
      <c r="C504" s="593"/>
      <c r="D504" s="594"/>
      <c r="E504" s="593"/>
      <c r="F504" s="595"/>
      <c r="G504" s="596"/>
      <c r="H504" s="597"/>
      <c r="I504" s="597"/>
      <c r="J504" s="597"/>
      <c r="K504" s="598"/>
      <c r="L504" s="596"/>
      <c r="M504" s="597"/>
      <c r="N504" s="597"/>
      <c r="O504" s="597"/>
      <c r="P504" s="598"/>
      <c r="Q504" s="599"/>
      <c r="R504" s="600"/>
      <c r="S504" s="234"/>
      <c r="T504" s="234"/>
      <c r="U504" s="566"/>
      <c r="V504" s="566"/>
      <c r="W504" s="566"/>
      <c r="X504" s="566"/>
      <c r="Y504" s="566"/>
      <c r="Z504" s="566"/>
      <c r="AA504" s="566"/>
      <c r="AB504" s="566"/>
      <c r="AC504" s="566"/>
      <c r="AD504" s="566"/>
    </row>
    <row r="505" spans="2:30" hidden="1" outlineLevel="1" x14ac:dyDescent="0.45">
      <c r="B505" s="601"/>
      <c r="C505" s="602"/>
      <c r="D505" s="603"/>
      <c r="E505" s="602"/>
      <c r="F505" s="604"/>
      <c r="G505" s="605"/>
      <c r="H505" s="606"/>
      <c r="I505" s="606"/>
      <c r="J505" s="606"/>
      <c r="K505" s="607"/>
      <c r="L505" s="605"/>
      <c r="M505" s="606"/>
      <c r="N505" s="606"/>
      <c r="O505" s="606"/>
      <c r="P505" s="607"/>
      <c r="Q505" s="608"/>
      <c r="R505" s="609"/>
      <c r="S505" s="234"/>
      <c r="T505" s="234"/>
      <c r="U505" s="566"/>
      <c r="V505" s="566"/>
      <c r="W505" s="566"/>
      <c r="X505" s="566"/>
      <c r="Y505" s="566"/>
      <c r="Z505" s="566"/>
      <c r="AA505" s="566"/>
      <c r="AB505" s="566"/>
      <c r="AC505" s="566"/>
      <c r="AD505" s="566"/>
    </row>
    <row r="506" spans="2:30" hidden="1" outlineLevel="1" x14ac:dyDescent="0.45">
      <c r="B506" s="592"/>
      <c r="C506" s="593"/>
      <c r="D506" s="594"/>
      <c r="E506" s="593"/>
      <c r="F506" s="595"/>
      <c r="G506" s="596"/>
      <c r="H506" s="597"/>
      <c r="I506" s="597"/>
      <c r="J506" s="597"/>
      <c r="K506" s="598"/>
      <c r="L506" s="596"/>
      <c r="M506" s="597"/>
      <c r="N506" s="597"/>
      <c r="O506" s="597"/>
      <c r="P506" s="598"/>
      <c r="Q506" s="599"/>
      <c r="R506" s="600"/>
      <c r="S506" s="234"/>
      <c r="T506" s="234"/>
      <c r="U506" s="566"/>
      <c r="V506" s="566"/>
      <c r="W506" s="566"/>
      <c r="X506" s="566"/>
      <c r="Y506" s="566"/>
      <c r="Z506" s="566"/>
      <c r="AA506" s="566"/>
      <c r="AB506" s="566"/>
      <c r="AC506" s="566"/>
      <c r="AD506" s="566"/>
    </row>
    <row r="507" spans="2:30" hidden="1" outlineLevel="1" x14ac:dyDescent="0.45">
      <c r="B507" s="601"/>
      <c r="C507" s="602"/>
      <c r="D507" s="603"/>
      <c r="E507" s="602"/>
      <c r="F507" s="604"/>
      <c r="G507" s="605"/>
      <c r="H507" s="606"/>
      <c r="I507" s="606"/>
      <c r="J507" s="606"/>
      <c r="K507" s="607"/>
      <c r="L507" s="605"/>
      <c r="M507" s="606"/>
      <c r="N507" s="606"/>
      <c r="O507" s="606"/>
      <c r="P507" s="607"/>
      <c r="Q507" s="608"/>
      <c r="R507" s="609"/>
      <c r="S507" s="234"/>
      <c r="T507" s="234"/>
      <c r="U507" s="566"/>
      <c r="V507" s="566"/>
      <c r="W507" s="566"/>
      <c r="X507" s="566"/>
      <c r="Y507" s="566"/>
      <c r="Z507" s="566"/>
      <c r="AA507" s="566"/>
      <c r="AB507" s="566"/>
      <c r="AC507" s="566"/>
      <c r="AD507" s="566"/>
    </row>
    <row r="508" spans="2:30" hidden="1" outlineLevel="1" x14ac:dyDescent="0.45">
      <c r="B508" s="592"/>
      <c r="C508" s="593"/>
      <c r="D508" s="594"/>
      <c r="E508" s="593"/>
      <c r="F508" s="595"/>
      <c r="G508" s="596"/>
      <c r="H508" s="597"/>
      <c r="I508" s="597"/>
      <c r="J508" s="597"/>
      <c r="K508" s="598"/>
      <c r="L508" s="596"/>
      <c r="M508" s="597"/>
      <c r="N508" s="597"/>
      <c r="O508" s="597"/>
      <c r="P508" s="598"/>
      <c r="Q508" s="599"/>
      <c r="R508" s="600"/>
      <c r="S508" s="234"/>
      <c r="T508" s="234"/>
      <c r="U508" s="566"/>
      <c r="V508" s="566"/>
      <c r="W508" s="566"/>
      <c r="X508" s="566"/>
      <c r="Y508" s="566"/>
      <c r="Z508" s="566"/>
      <c r="AA508" s="566"/>
      <c r="AB508" s="566"/>
      <c r="AC508" s="566"/>
      <c r="AD508" s="566"/>
    </row>
    <row r="509" spans="2:30" hidden="1" outlineLevel="1" x14ac:dyDescent="0.45">
      <c r="B509" s="601"/>
      <c r="C509" s="602"/>
      <c r="D509" s="603"/>
      <c r="E509" s="602"/>
      <c r="F509" s="604"/>
      <c r="G509" s="605"/>
      <c r="H509" s="606"/>
      <c r="I509" s="606"/>
      <c r="J509" s="606"/>
      <c r="K509" s="607"/>
      <c r="L509" s="605"/>
      <c r="M509" s="606"/>
      <c r="N509" s="606"/>
      <c r="O509" s="606"/>
      <c r="P509" s="607"/>
      <c r="Q509" s="608"/>
      <c r="R509" s="609"/>
      <c r="S509" s="234"/>
      <c r="T509" s="234"/>
      <c r="U509" s="566"/>
      <c r="V509" s="566"/>
      <c r="W509" s="566"/>
      <c r="X509" s="566"/>
      <c r="Y509" s="566"/>
      <c r="Z509" s="566"/>
      <c r="AA509" s="566"/>
      <c r="AB509" s="566"/>
      <c r="AC509" s="566"/>
      <c r="AD509" s="566"/>
    </row>
    <row r="510" spans="2:30" hidden="1" outlineLevel="1" x14ac:dyDescent="0.45">
      <c r="B510" s="592"/>
      <c r="C510" s="593"/>
      <c r="D510" s="594"/>
      <c r="E510" s="593"/>
      <c r="F510" s="595"/>
      <c r="G510" s="596"/>
      <c r="H510" s="597"/>
      <c r="I510" s="597"/>
      <c r="J510" s="597"/>
      <c r="K510" s="598"/>
      <c r="L510" s="596"/>
      <c r="M510" s="597"/>
      <c r="N510" s="597"/>
      <c r="O510" s="597"/>
      <c r="P510" s="598"/>
      <c r="Q510" s="599"/>
      <c r="R510" s="600"/>
      <c r="S510" s="234"/>
      <c r="T510" s="234"/>
      <c r="U510" s="566"/>
      <c r="V510" s="566"/>
      <c r="W510" s="566"/>
      <c r="X510" s="566"/>
      <c r="Y510" s="566"/>
      <c r="Z510" s="566"/>
      <c r="AA510" s="566"/>
      <c r="AB510" s="566"/>
      <c r="AC510" s="566"/>
      <c r="AD510" s="566"/>
    </row>
    <row r="511" spans="2:30" hidden="1" outlineLevel="1" x14ac:dyDescent="0.45">
      <c r="B511" s="601"/>
      <c r="C511" s="602"/>
      <c r="D511" s="603"/>
      <c r="E511" s="602"/>
      <c r="F511" s="604"/>
      <c r="G511" s="605"/>
      <c r="H511" s="606"/>
      <c r="I511" s="606"/>
      <c r="J511" s="606"/>
      <c r="K511" s="607"/>
      <c r="L511" s="605"/>
      <c r="M511" s="606"/>
      <c r="N511" s="606"/>
      <c r="O511" s="606"/>
      <c r="P511" s="607"/>
      <c r="Q511" s="608"/>
      <c r="R511" s="609"/>
      <c r="S511" s="234"/>
      <c r="T511" s="234"/>
      <c r="U511" s="566"/>
      <c r="V511" s="566"/>
      <c r="W511" s="566"/>
      <c r="X511" s="566"/>
      <c r="Y511" s="566"/>
      <c r="Z511" s="566"/>
      <c r="AA511" s="566"/>
      <c r="AB511" s="566"/>
      <c r="AC511" s="566"/>
      <c r="AD511" s="566"/>
    </row>
    <row r="512" spans="2:30" hidden="1" outlineLevel="1" x14ac:dyDescent="0.45">
      <c r="B512" s="592"/>
      <c r="C512" s="593"/>
      <c r="D512" s="594"/>
      <c r="E512" s="593"/>
      <c r="F512" s="595"/>
      <c r="G512" s="596"/>
      <c r="H512" s="597"/>
      <c r="I512" s="597"/>
      <c r="J512" s="597"/>
      <c r="K512" s="598"/>
      <c r="L512" s="596"/>
      <c r="M512" s="597"/>
      <c r="N512" s="597"/>
      <c r="O512" s="597"/>
      <c r="P512" s="598"/>
      <c r="Q512" s="599"/>
      <c r="R512" s="600"/>
      <c r="S512" s="234"/>
      <c r="T512" s="234"/>
      <c r="U512" s="566"/>
      <c r="V512" s="566"/>
      <c r="W512" s="566"/>
      <c r="X512" s="566"/>
      <c r="Y512" s="566"/>
      <c r="Z512" s="566"/>
      <c r="AA512" s="566"/>
      <c r="AB512" s="566"/>
      <c r="AC512" s="566"/>
      <c r="AD512" s="566"/>
    </row>
    <row r="513" spans="2:30" hidden="1" outlineLevel="1" x14ac:dyDescent="0.45">
      <c r="B513" s="601"/>
      <c r="C513" s="602"/>
      <c r="D513" s="603"/>
      <c r="E513" s="602"/>
      <c r="F513" s="604"/>
      <c r="G513" s="605"/>
      <c r="H513" s="606"/>
      <c r="I513" s="606"/>
      <c r="J513" s="606"/>
      <c r="K513" s="607"/>
      <c r="L513" s="605"/>
      <c r="M513" s="606"/>
      <c r="N513" s="606"/>
      <c r="O513" s="606"/>
      <c r="P513" s="607"/>
      <c r="Q513" s="608"/>
      <c r="R513" s="609"/>
      <c r="S513" s="234"/>
      <c r="T513" s="234"/>
      <c r="U513" s="566"/>
      <c r="V513" s="566"/>
      <c r="W513" s="566"/>
      <c r="X513" s="566"/>
      <c r="Y513" s="566"/>
      <c r="Z513" s="566"/>
      <c r="AA513" s="566"/>
      <c r="AB513" s="566"/>
      <c r="AC513" s="566"/>
      <c r="AD513" s="566"/>
    </row>
    <row r="514" spans="2:30" hidden="1" outlineLevel="1" x14ac:dyDescent="0.45">
      <c r="B514" s="592"/>
      <c r="C514" s="593"/>
      <c r="D514" s="594"/>
      <c r="E514" s="593"/>
      <c r="F514" s="595"/>
      <c r="G514" s="596"/>
      <c r="H514" s="597"/>
      <c r="I514" s="597"/>
      <c r="J514" s="597"/>
      <c r="K514" s="598"/>
      <c r="L514" s="596"/>
      <c r="M514" s="597"/>
      <c r="N514" s="597"/>
      <c r="O514" s="597"/>
      <c r="P514" s="598"/>
      <c r="Q514" s="599"/>
      <c r="R514" s="600"/>
      <c r="S514" s="234"/>
      <c r="T514" s="234"/>
      <c r="U514" s="566"/>
      <c r="V514" s="566"/>
      <c r="W514" s="566"/>
      <c r="X514" s="566"/>
      <c r="Y514" s="566"/>
      <c r="Z514" s="566"/>
      <c r="AA514" s="566"/>
      <c r="AB514" s="566"/>
      <c r="AC514" s="566"/>
      <c r="AD514" s="566"/>
    </row>
    <row r="515" spans="2:30" hidden="1" outlineLevel="1" x14ac:dyDescent="0.45">
      <c r="B515" s="601"/>
      <c r="C515" s="602"/>
      <c r="D515" s="603"/>
      <c r="E515" s="602"/>
      <c r="F515" s="604"/>
      <c r="G515" s="605"/>
      <c r="H515" s="606"/>
      <c r="I515" s="606"/>
      <c r="J515" s="606"/>
      <c r="K515" s="607"/>
      <c r="L515" s="605"/>
      <c r="M515" s="606"/>
      <c r="N515" s="606"/>
      <c r="O515" s="606"/>
      <c r="P515" s="607"/>
      <c r="Q515" s="608"/>
      <c r="R515" s="609"/>
      <c r="S515" s="234"/>
      <c r="T515" s="234"/>
      <c r="U515" s="566"/>
      <c r="V515" s="566"/>
      <c r="W515" s="566"/>
      <c r="X515" s="566"/>
      <c r="Y515" s="566"/>
      <c r="Z515" s="566"/>
      <c r="AA515" s="566"/>
      <c r="AB515" s="566"/>
      <c r="AC515" s="566"/>
      <c r="AD515" s="566"/>
    </row>
    <row r="516" spans="2:30" hidden="1" outlineLevel="1" x14ac:dyDescent="0.45">
      <c r="B516" s="592"/>
      <c r="C516" s="593"/>
      <c r="D516" s="594"/>
      <c r="E516" s="593"/>
      <c r="F516" s="595"/>
      <c r="G516" s="596"/>
      <c r="H516" s="597"/>
      <c r="I516" s="597"/>
      <c r="J516" s="597"/>
      <c r="K516" s="598"/>
      <c r="L516" s="596"/>
      <c r="M516" s="597"/>
      <c r="N516" s="597"/>
      <c r="O516" s="597"/>
      <c r="P516" s="598"/>
      <c r="Q516" s="599"/>
      <c r="R516" s="600"/>
      <c r="S516" s="234"/>
      <c r="T516" s="234"/>
      <c r="U516" s="566"/>
      <c r="V516" s="566"/>
      <c r="W516" s="566"/>
      <c r="X516" s="566"/>
      <c r="Y516" s="566"/>
      <c r="Z516" s="566"/>
      <c r="AA516" s="566"/>
      <c r="AB516" s="566"/>
      <c r="AC516" s="566"/>
      <c r="AD516" s="566"/>
    </row>
    <row r="517" spans="2:30" hidden="1" outlineLevel="1" x14ac:dyDescent="0.45">
      <c r="B517" s="601"/>
      <c r="C517" s="602"/>
      <c r="D517" s="603"/>
      <c r="E517" s="602"/>
      <c r="F517" s="604"/>
      <c r="G517" s="605"/>
      <c r="H517" s="606"/>
      <c r="I517" s="606"/>
      <c r="J517" s="606"/>
      <c r="K517" s="607"/>
      <c r="L517" s="605"/>
      <c r="M517" s="606"/>
      <c r="N517" s="606"/>
      <c r="O517" s="606"/>
      <c r="P517" s="607"/>
      <c r="Q517" s="608"/>
      <c r="R517" s="609"/>
      <c r="S517" s="234"/>
      <c r="T517" s="234"/>
      <c r="U517" s="566"/>
      <c r="V517" s="566"/>
      <c r="W517" s="566"/>
      <c r="X517" s="566"/>
      <c r="Y517" s="566"/>
      <c r="Z517" s="566"/>
      <c r="AA517" s="566"/>
      <c r="AB517" s="566"/>
      <c r="AC517" s="566"/>
      <c r="AD517" s="566"/>
    </row>
    <row r="518" spans="2:30" hidden="1" outlineLevel="1" x14ac:dyDescent="0.45">
      <c r="B518" s="592"/>
      <c r="C518" s="593"/>
      <c r="D518" s="594"/>
      <c r="E518" s="593"/>
      <c r="F518" s="595"/>
      <c r="G518" s="596"/>
      <c r="H518" s="597"/>
      <c r="I518" s="597"/>
      <c r="J518" s="597"/>
      <c r="K518" s="598"/>
      <c r="L518" s="596"/>
      <c r="M518" s="597"/>
      <c r="N518" s="597"/>
      <c r="O518" s="597"/>
      <c r="P518" s="598"/>
      <c r="Q518" s="599"/>
      <c r="R518" s="600"/>
      <c r="S518" s="234"/>
      <c r="T518" s="234"/>
      <c r="U518" s="566"/>
      <c r="V518" s="566"/>
      <c r="W518" s="566"/>
      <c r="X518" s="566"/>
      <c r="Y518" s="566"/>
      <c r="Z518" s="566"/>
      <c r="AA518" s="566"/>
      <c r="AB518" s="566"/>
      <c r="AC518" s="566"/>
      <c r="AD518" s="566"/>
    </row>
    <row r="519" spans="2:30" hidden="1" outlineLevel="1" x14ac:dyDescent="0.45">
      <c r="B519" s="601"/>
      <c r="C519" s="602"/>
      <c r="D519" s="603"/>
      <c r="E519" s="602"/>
      <c r="F519" s="604"/>
      <c r="G519" s="605"/>
      <c r="H519" s="606"/>
      <c r="I519" s="606"/>
      <c r="J519" s="606"/>
      <c r="K519" s="607"/>
      <c r="L519" s="605"/>
      <c r="M519" s="606"/>
      <c r="N519" s="606"/>
      <c r="O519" s="606"/>
      <c r="P519" s="607"/>
      <c r="Q519" s="608"/>
      <c r="R519" s="609"/>
      <c r="S519" s="234"/>
      <c r="T519" s="234"/>
      <c r="U519" s="566"/>
      <c r="V519" s="566"/>
      <c r="W519" s="566"/>
      <c r="X519" s="566"/>
      <c r="Y519" s="566"/>
      <c r="Z519" s="566"/>
      <c r="AA519" s="566"/>
      <c r="AB519" s="566"/>
      <c r="AC519" s="566"/>
      <c r="AD519" s="566"/>
    </row>
    <row r="520" spans="2:30" hidden="1" outlineLevel="1" x14ac:dyDescent="0.45">
      <c r="B520" s="592"/>
      <c r="C520" s="593"/>
      <c r="D520" s="594"/>
      <c r="E520" s="593"/>
      <c r="F520" s="595"/>
      <c r="G520" s="596"/>
      <c r="H520" s="597"/>
      <c r="I520" s="597"/>
      <c r="J520" s="597"/>
      <c r="K520" s="598"/>
      <c r="L520" s="596"/>
      <c r="M520" s="597"/>
      <c r="N520" s="597"/>
      <c r="O520" s="597"/>
      <c r="P520" s="598"/>
      <c r="Q520" s="599"/>
      <c r="R520" s="600"/>
      <c r="S520" s="234"/>
      <c r="T520" s="234"/>
      <c r="U520" s="566"/>
      <c r="V520" s="566"/>
      <c r="W520" s="566"/>
      <c r="X520" s="566"/>
      <c r="Y520" s="566"/>
      <c r="Z520" s="566"/>
      <c r="AA520" s="566"/>
      <c r="AB520" s="566"/>
      <c r="AC520" s="566"/>
      <c r="AD520" s="566"/>
    </row>
    <row r="521" spans="2:30" hidden="1" outlineLevel="1" x14ac:dyDescent="0.45">
      <c r="B521" s="601"/>
      <c r="C521" s="602"/>
      <c r="D521" s="603"/>
      <c r="E521" s="602"/>
      <c r="F521" s="604"/>
      <c r="G521" s="605"/>
      <c r="H521" s="606"/>
      <c r="I521" s="606"/>
      <c r="J521" s="606"/>
      <c r="K521" s="607"/>
      <c r="L521" s="605"/>
      <c r="M521" s="606"/>
      <c r="N521" s="606"/>
      <c r="O521" s="606"/>
      <c r="P521" s="607"/>
      <c r="Q521" s="608"/>
      <c r="R521" s="609"/>
      <c r="S521" s="234"/>
      <c r="T521" s="234"/>
      <c r="U521" s="566"/>
      <c r="V521" s="566"/>
      <c r="W521" s="566"/>
      <c r="X521" s="566"/>
      <c r="Y521" s="566"/>
      <c r="Z521" s="566"/>
      <c r="AA521" s="566"/>
      <c r="AB521" s="566"/>
      <c r="AC521" s="566"/>
      <c r="AD521" s="566"/>
    </row>
    <row r="522" spans="2:30" hidden="1" outlineLevel="1" x14ac:dyDescent="0.45">
      <c r="B522" s="592"/>
      <c r="C522" s="593"/>
      <c r="D522" s="594"/>
      <c r="E522" s="593"/>
      <c r="F522" s="595"/>
      <c r="G522" s="596"/>
      <c r="H522" s="597"/>
      <c r="I522" s="597"/>
      <c r="J522" s="597"/>
      <c r="K522" s="598"/>
      <c r="L522" s="596"/>
      <c r="M522" s="597"/>
      <c r="N522" s="597"/>
      <c r="O522" s="597"/>
      <c r="P522" s="598"/>
      <c r="Q522" s="599"/>
      <c r="R522" s="600"/>
      <c r="S522" s="234"/>
      <c r="T522" s="234"/>
      <c r="U522" s="566"/>
      <c r="V522" s="566"/>
      <c r="W522" s="566"/>
      <c r="X522" s="566"/>
      <c r="Y522" s="566"/>
      <c r="Z522" s="566"/>
      <c r="AA522" s="566"/>
      <c r="AB522" s="566"/>
      <c r="AC522" s="566"/>
      <c r="AD522" s="566"/>
    </row>
    <row r="523" spans="2:30" hidden="1" outlineLevel="1" x14ac:dyDescent="0.45">
      <c r="B523" s="601"/>
      <c r="C523" s="602"/>
      <c r="D523" s="603"/>
      <c r="E523" s="602"/>
      <c r="F523" s="604"/>
      <c r="G523" s="605"/>
      <c r="H523" s="606"/>
      <c r="I523" s="606"/>
      <c r="J523" s="606"/>
      <c r="K523" s="607"/>
      <c r="L523" s="605"/>
      <c r="M523" s="606"/>
      <c r="N523" s="606"/>
      <c r="O523" s="606"/>
      <c r="P523" s="607"/>
      <c r="Q523" s="608"/>
      <c r="R523" s="609"/>
      <c r="S523" s="234"/>
      <c r="T523" s="234"/>
      <c r="U523" s="566"/>
      <c r="V523" s="566"/>
      <c r="W523" s="566"/>
      <c r="X523" s="566"/>
      <c r="Y523" s="566"/>
      <c r="Z523" s="566"/>
      <c r="AA523" s="566"/>
      <c r="AB523" s="566"/>
      <c r="AC523" s="566"/>
      <c r="AD523" s="566"/>
    </row>
    <row r="524" spans="2:30" hidden="1" outlineLevel="1" x14ac:dyDescent="0.45">
      <c r="B524" s="592"/>
      <c r="C524" s="593"/>
      <c r="D524" s="594"/>
      <c r="E524" s="593"/>
      <c r="F524" s="595"/>
      <c r="G524" s="596"/>
      <c r="H524" s="597"/>
      <c r="I524" s="597"/>
      <c r="J524" s="597"/>
      <c r="K524" s="598"/>
      <c r="L524" s="596"/>
      <c r="M524" s="597"/>
      <c r="N524" s="597"/>
      <c r="O524" s="597"/>
      <c r="P524" s="598"/>
      <c r="Q524" s="599"/>
      <c r="R524" s="600"/>
      <c r="S524" s="234"/>
      <c r="T524" s="234"/>
      <c r="U524" s="566"/>
      <c r="V524" s="566"/>
      <c r="W524" s="566"/>
      <c r="X524" s="566"/>
      <c r="Y524" s="566"/>
      <c r="Z524" s="566"/>
      <c r="AA524" s="566"/>
      <c r="AB524" s="566"/>
      <c r="AC524" s="566"/>
      <c r="AD524" s="566"/>
    </row>
    <row r="525" spans="2:30" hidden="1" outlineLevel="1" x14ac:dyDescent="0.45">
      <c r="B525" s="601"/>
      <c r="C525" s="602"/>
      <c r="D525" s="603"/>
      <c r="E525" s="602"/>
      <c r="F525" s="604"/>
      <c r="G525" s="605"/>
      <c r="H525" s="606"/>
      <c r="I525" s="606"/>
      <c r="J525" s="606"/>
      <c r="K525" s="607"/>
      <c r="L525" s="605"/>
      <c r="M525" s="606"/>
      <c r="N525" s="606"/>
      <c r="O525" s="606"/>
      <c r="P525" s="607"/>
      <c r="Q525" s="608"/>
      <c r="R525" s="609"/>
      <c r="S525" s="234"/>
      <c r="T525" s="234"/>
      <c r="U525" s="566"/>
      <c r="V525" s="566"/>
      <c r="W525" s="566"/>
      <c r="X525" s="566"/>
      <c r="Y525" s="566"/>
      <c r="Z525" s="566"/>
      <c r="AA525" s="566"/>
      <c r="AB525" s="566"/>
      <c r="AC525" s="566"/>
      <c r="AD525" s="566"/>
    </row>
    <row r="526" spans="2:30" hidden="1" outlineLevel="1" x14ac:dyDescent="0.45">
      <c r="B526" s="592"/>
      <c r="C526" s="593"/>
      <c r="D526" s="594"/>
      <c r="E526" s="593"/>
      <c r="F526" s="595"/>
      <c r="G526" s="596"/>
      <c r="H526" s="597"/>
      <c r="I526" s="597"/>
      <c r="J526" s="597"/>
      <c r="K526" s="598"/>
      <c r="L526" s="596"/>
      <c r="M526" s="597"/>
      <c r="N526" s="597"/>
      <c r="O526" s="597"/>
      <c r="P526" s="598"/>
      <c r="Q526" s="599"/>
      <c r="R526" s="600"/>
      <c r="S526" s="234"/>
      <c r="T526" s="234"/>
      <c r="U526" s="566"/>
      <c r="V526" s="566"/>
      <c r="W526" s="566"/>
      <c r="X526" s="566"/>
      <c r="Y526" s="566"/>
      <c r="Z526" s="566"/>
      <c r="AA526" s="566"/>
      <c r="AB526" s="566"/>
      <c r="AC526" s="566"/>
      <c r="AD526" s="566"/>
    </row>
    <row r="527" spans="2:30" hidden="1" outlineLevel="1" x14ac:dyDescent="0.45">
      <c r="B527" s="601"/>
      <c r="C527" s="602"/>
      <c r="D527" s="603"/>
      <c r="E527" s="602"/>
      <c r="F527" s="604"/>
      <c r="G527" s="605"/>
      <c r="H527" s="606"/>
      <c r="I527" s="606"/>
      <c r="J527" s="606"/>
      <c r="K527" s="607"/>
      <c r="L527" s="605"/>
      <c r="M527" s="606"/>
      <c r="N527" s="606"/>
      <c r="O527" s="606"/>
      <c r="P527" s="607"/>
      <c r="Q527" s="608"/>
      <c r="R527" s="609"/>
      <c r="S527" s="234"/>
      <c r="T527" s="234"/>
      <c r="U527" s="566"/>
      <c r="V527" s="566"/>
      <c r="W527" s="566"/>
      <c r="X527" s="566"/>
      <c r="Y527" s="566"/>
      <c r="Z527" s="566"/>
      <c r="AA527" s="566"/>
      <c r="AB527" s="566"/>
      <c r="AC527" s="566"/>
      <c r="AD527" s="566"/>
    </row>
    <row r="528" spans="2:30" hidden="1" outlineLevel="1" x14ac:dyDescent="0.45">
      <c r="B528" s="592"/>
      <c r="C528" s="593"/>
      <c r="D528" s="594"/>
      <c r="E528" s="593"/>
      <c r="F528" s="595"/>
      <c r="G528" s="596"/>
      <c r="H528" s="597"/>
      <c r="I528" s="597"/>
      <c r="J528" s="597"/>
      <c r="K528" s="598"/>
      <c r="L528" s="596"/>
      <c r="M528" s="597"/>
      <c r="N528" s="597"/>
      <c r="O528" s="597"/>
      <c r="P528" s="598"/>
      <c r="Q528" s="599"/>
      <c r="R528" s="600"/>
      <c r="S528" s="234"/>
      <c r="T528" s="234"/>
      <c r="U528" s="566"/>
      <c r="V528" s="566"/>
      <c r="W528" s="566"/>
      <c r="X528" s="566"/>
      <c r="Y528" s="566"/>
      <c r="Z528" s="566"/>
      <c r="AA528" s="566"/>
      <c r="AB528" s="566"/>
      <c r="AC528" s="566"/>
      <c r="AD528" s="566"/>
    </row>
    <row r="529" spans="2:30" hidden="1" outlineLevel="1" x14ac:dyDescent="0.45">
      <c r="B529" s="601"/>
      <c r="C529" s="602"/>
      <c r="D529" s="603"/>
      <c r="E529" s="602"/>
      <c r="F529" s="604"/>
      <c r="G529" s="605"/>
      <c r="H529" s="606"/>
      <c r="I529" s="606"/>
      <c r="J529" s="606"/>
      <c r="K529" s="607"/>
      <c r="L529" s="605"/>
      <c r="M529" s="606"/>
      <c r="N529" s="606"/>
      <c r="O529" s="606"/>
      <c r="P529" s="607"/>
      <c r="Q529" s="608"/>
      <c r="R529" s="609"/>
      <c r="S529" s="234"/>
      <c r="T529" s="234"/>
      <c r="U529" s="566"/>
      <c r="V529" s="566"/>
      <c r="W529" s="566"/>
      <c r="X529" s="566"/>
      <c r="Y529" s="566"/>
      <c r="Z529" s="566"/>
      <c r="AA529" s="566"/>
      <c r="AB529" s="566"/>
      <c r="AC529" s="566"/>
      <c r="AD529" s="566"/>
    </row>
    <row r="530" spans="2:30" hidden="1" outlineLevel="1" x14ac:dyDescent="0.45">
      <c r="B530" s="592"/>
      <c r="C530" s="593"/>
      <c r="D530" s="594"/>
      <c r="E530" s="593"/>
      <c r="F530" s="595"/>
      <c r="G530" s="596"/>
      <c r="H530" s="597"/>
      <c r="I530" s="597"/>
      <c r="J530" s="597"/>
      <c r="K530" s="598"/>
      <c r="L530" s="596"/>
      <c r="M530" s="597"/>
      <c r="N530" s="597"/>
      <c r="O530" s="597"/>
      <c r="P530" s="598"/>
      <c r="Q530" s="599"/>
      <c r="R530" s="600"/>
      <c r="S530" s="234"/>
      <c r="T530" s="234"/>
      <c r="U530" s="566"/>
      <c r="V530" s="566"/>
      <c r="W530" s="566"/>
      <c r="X530" s="566"/>
      <c r="Y530" s="566"/>
      <c r="Z530" s="566"/>
      <c r="AA530" s="566"/>
      <c r="AB530" s="566"/>
      <c r="AC530" s="566"/>
      <c r="AD530" s="566"/>
    </row>
    <row r="531" spans="2:30" hidden="1" outlineLevel="1" x14ac:dyDescent="0.45">
      <c r="B531" s="601"/>
      <c r="C531" s="602"/>
      <c r="D531" s="603"/>
      <c r="E531" s="602"/>
      <c r="F531" s="604"/>
      <c r="G531" s="605"/>
      <c r="H531" s="606"/>
      <c r="I531" s="606"/>
      <c r="J531" s="606"/>
      <c r="K531" s="607"/>
      <c r="L531" s="605"/>
      <c r="M531" s="606"/>
      <c r="N531" s="606"/>
      <c r="O531" s="606"/>
      <c r="P531" s="607"/>
      <c r="Q531" s="608"/>
      <c r="R531" s="609"/>
      <c r="S531" s="234"/>
      <c r="T531" s="234"/>
      <c r="U531" s="566"/>
      <c r="V531" s="566"/>
      <c r="W531" s="566"/>
      <c r="X531" s="566"/>
      <c r="Y531" s="566"/>
      <c r="Z531" s="566"/>
      <c r="AA531" s="566"/>
      <c r="AB531" s="566"/>
      <c r="AC531" s="566"/>
      <c r="AD531" s="566"/>
    </row>
    <row r="532" spans="2:30" hidden="1" outlineLevel="1" x14ac:dyDescent="0.45">
      <c r="B532" s="592"/>
      <c r="C532" s="593"/>
      <c r="D532" s="594"/>
      <c r="E532" s="593"/>
      <c r="F532" s="595"/>
      <c r="G532" s="596"/>
      <c r="H532" s="597"/>
      <c r="I532" s="597"/>
      <c r="J532" s="597"/>
      <c r="K532" s="598"/>
      <c r="L532" s="596"/>
      <c r="M532" s="597"/>
      <c r="N532" s="597"/>
      <c r="O532" s="597"/>
      <c r="P532" s="598"/>
      <c r="Q532" s="599"/>
      <c r="R532" s="600"/>
      <c r="S532" s="234"/>
      <c r="T532" s="234"/>
      <c r="U532" s="566"/>
      <c r="V532" s="566"/>
      <c r="W532" s="566"/>
      <c r="X532" s="566"/>
      <c r="Y532" s="566"/>
      <c r="Z532" s="566"/>
      <c r="AA532" s="566"/>
      <c r="AB532" s="566"/>
      <c r="AC532" s="566"/>
      <c r="AD532" s="566"/>
    </row>
    <row r="533" spans="2:30" hidden="1" outlineLevel="1" x14ac:dyDescent="0.45">
      <c r="B533" s="601"/>
      <c r="C533" s="602"/>
      <c r="D533" s="603"/>
      <c r="E533" s="602"/>
      <c r="F533" s="604"/>
      <c r="G533" s="605"/>
      <c r="H533" s="606"/>
      <c r="I533" s="606"/>
      <c r="J533" s="606"/>
      <c r="K533" s="607"/>
      <c r="L533" s="605"/>
      <c r="M533" s="606"/>
      <c r="N533" s="606"/>
      <c r="O533" s="606"/>
      <c r="P533" s="607"/>
      <c r="Q533" s="608"/>
      <c r="R533" s="609"/>
      <c r="S533" s="234"/>
      <c r="T533" s="234"/>
      <c r="U533" s="566"/>
      <c r="V533" s="566"/>
      <c r="W533" s="566"/>
      <c r="X533" s="566"/>
      <c r="Y533" s="566"/>
      <c r="Z533" s="566"/>
      <c r="AA533" s="566"/>
      <c r="AB533" s="566"/>
      <c r="AC533" s="566"/>
      <c r="AD533" s="566"/>
    </row>
    <row r="534" spans="2:30" hidden="1" outlineLevel="1" x14ac:dyDescent="0.45">
      <c r="B534" s="592"/>
      <c r="C534" s="593"/>
      <c r="D534" s="594"/>
      <c r="E534" s="593"/>
      <c r="F534" s="595"/>
      <c r="G534" s="596"/>
      <c r="H534" s="597"/>
      <c r="I534" s="597"/>
      <c r="J534" s="597"/>
      <c r="K534" s="598"/>
      <c r="L534" s="596"/>
      <c r="M534" s="597"/>
      <c r="N534" s="597"/>
      <c r="O534" s="597"/>
      <c r="P534" s="598"/>
      <c r="Q534" s="599"/>
      <c r="R534" s="600"/>
      <c r="S534" s="234"/>
      <c r="T534" s="234"/>
      <c r="U534" s="566"/>
      <c r="V534" s="566"/>
      <c r="W534" s="566"/>
      <c r="X534" s="566"/>
      <c r="Y534" s="566"/>
      <c r="Z534" s="566"/>
      <c r="AA534" s="566"/>
      <c r="AB534" s="566"/>
      <c r="AC534" s="566"/>
      <c r="AD534" s="566"/>
    </row>
    <row r="535" spans="2:30" hidden="1" outlineLevel="1" x14ac:dyDescent="0.45">
      <c r="B535" s="601"/>
      <c r="C535" s="602"/>
      <c r="D535" s="603"/>
      <c r="E535" s="602"/>
      <c r="F535" s="604"/>
      <c r="G535" s="605"/>
      <c r="H535" s="606"/>
      <c r="I535" s="606"/>
      <c r="J535" s="606"/>
      <c r="K535" s="607"/>
      <c r="L535" s="605"/>
      <c r="M535" s="606"/>
      <c r="N535" s="606"/>
      <c r="O535" s="606"/>
      <c r="P535" s="607"/>
      <c r="Q535" s="608"/>
      <c r="R535" s="609"/>
      <c r="S535" s="234"/>
      <c r="T535" s="234"/>
      <c r="U535" s="566"/>
      <c r="V535" s="566"/>
      <c r="W535" s="566"/>
      <c r="X535" s="566"/>
      <c r="Y535" s="566"/>
      <c r="Z535" s="566"/>
      <c r="AA535" s="566"/>
      <c r="AB535" s="566"/>
      <c r="AC535" s="566"/>
      <c r="AD535" s="566"/>
    </row>
    <row r="536" spans="2:30" hidden="1" outlineLevel="1" x14ac:dyDescent="0.45">
      <c r="B536" s="592"/>
      <c r="C536" s="593"/>
      <c r="D536" s="594"/>
      <c r="E536" s="593"/>
      <c r="F536" s="595"/>
      <c r="G536" s="596"/>
      <c r="H536" s="597"/>
      <c r="I536" s="597"/>
      <c r="J536" s="597"/>
      <c r="K536" s="598"/>
      <c r="L536" s="596"/>
      <c r="M536" s="597"/>
      <c r="N536" s="597"/>
      <c r="O536" s="597"/>
      <c r="P536" s="598"/>
      <c r="Q536" s="599"/>
      <c r="R536" s="600"/>
      <c r="S536" s="234"/>
      <c r="T536" s="234"/>
      <c r="U536" s="566"/>
      <c r="V536" s="566"/>
      <c r="W536" s="566"/>
      <c r="X536" s="566"/>
      <c r="Y536" s="566"/>
      <c r="Z536" s="566"/>
      <c r="AA536" s="566"/>
      <c r="AB536" s="566"/>
      <c r="AC536" s="566"/>
      <c r="AD536" s="566"/>
    </row>
    <row r="537" spans="2:30" hidden="1" outlineLevel="1" x14ac:dyDescent="0.45">
      <c r="B537" s="601"/>
      <c r="C537" s="602"/>
      <c r="D537" s="603"/>
      <c r="E537" s="602"/>
      <c r="F537" s="604"/>
      <c r="G537" s="605"/>
      <c r="H537" s="606"/>
      <c r="I537" s="606"/>
      <c r="J537" s="606"/>
      <c r="K537" s="607"/>
      <c r="L537" s="605"/>
      <c r="M537" s="606"/>
      <c r="N537" s="606"/>
      <c r="O537" s="606"/>
      <c r="P537" s="607"/>
      <c r="Q537" s="608"/>
      <c r="R537" s="609"/>
      <c r="S537" s="234"/>
      <c r="T537" s="234"/>
      <c r="U537" s="566"/>
      <c r="V537" s="566"/>
      <c r="W537" s="566"/>
      <c r="X537" s="566"/>
      <c r="Y537" s="566"/>
      <c r="Z537" s="566"/>
      <c r="AA537" s="566"/>
      <c r="AB537" s="566"/>
      <c r="AC537" s="566"/>
      <c r="AD537" s="566"/>
    </row>
    <row r="538" spans="2:30" hidden="1" outlineLevel="1" x14ac:dyDescent="0.45">
      <c r="B538" s="592"/>
      <c r="C538" s="593"/>
      <c r="D538" s="594"/>
      <c r="E538" s="593"/>
      <c r="F538" s="595"/>
      <c r="G538" s="596"/>
      <c r="H538" s="597"/>
      <c r="I538" s="597"/>
      <c r="J538" s="597"/>
      <c r="K538" s="598"/>
      <c r="L538" s="596"/>
      <c r="M538" s="597"/>
      <c r="N538" s="597"/>
      <c r="O538" s="597"/>
      <c r="P538" s="598"/>
      <c r="Q538" s="599"/>
      <c r="R538" s="600"/>
      <c r="S538" s="234"/>
      <c r="T538" s="234"/>
      <c r="U538" s="566"/>
      <c r="V538" s="566"/>
      <c r="W538" s="566"/>
      <c r="X538" s="566"/>
      <c r="Y538" s="566"/>
      <c r="Z538" s="566"/>
      <c r="AA538" s="566"/>
      <c r="AB538" s="566"/>
      <c r="AC538" s="566"/>
      <c r="AD538" s="566"/>
    </row>
    <row r="539" spans="2:30" hidden="1" outlineLevel="1" x14ac:dyDescent="0.45">
      <c r="B539" s="601"/>
      <c r="C539" s="602"/>
      <c r="D539" s="603"/>
      <c r="E539" s="602"/>
      <c r="F539" s="604"/>
      <c r="G539" s="605"/>
      <c r="H539" s="606"/>
      <c r="I539" s="606"/>
      <c r="J539" s="606"/>
      <c r="K539" s="607"/>
      <c r="L539" s="605"/>
      <c r="M539" s="606"/>
      <c r="N539" s="606"/>
      <c r="O539" s="606"/>
      <c r="P539" s="607"/>
      <c r="Q539" s="608"/>
      <c r="R539" s="609"/>
      <c r="S539" s="234"/>
      <c r="T539" s="234"/>
      <c r="U539" s="566"/>
      <c r="V539" s="566"/>
      <c r="W539" s="566"/>
      <c r="X539" s="566"/>
      <c r="Y539" s="566"/>
      <c r="Z539" s="566"/>
      <c r="AA539" s="566"/>
      <c r="AB539" s="566"/>
      <c r="AC539" s="566"/>
      <c r="AD539" s="566"/>
    </row>
    <row r="540" spans="2:30" hidden="1" outlineLevel="1" x14ac:dyDescent="0.45">
      <c r="B540" s="592"/>
      <c r="C540" s="593"/>
      <c r="D540" s="594"/>
      <c r="E540" s="593"/>
      <c r="F540" s="595"/>
      <c r="G540" s="596"/>
      <c r="H540" s="597"/>
      <c r="I540" s="597"/>
      <c r="J540" s="597"/>
      <c r="K540" s="598"/>
      <c r="L540" s="596"/>
      <c r="M540" s="597"/>
      <c r="N540" s="597"/>
      <c r="O540" s="597"/>
      <c r="P540" s="598"/>
      <c r="Q540" s="599"/>
      <c r="R540" s="600"/>
      <c r="S540" s="234"/>
      <c r="T540" s="234"/>
      <c r="U540" s="566"/>
      <c r="V540" s="566"/>
      <c r="W540" s="566"/>
      <c r="X540" s="566"/>
      <c r="Y540" s="566"/>
      <c r="Z540" s="566"/>
      <c r="AA540" s="566"/>
      <c r="AB540" s="566"/>
      <c r="AC540" s="566"/>
      <c r="AD540" s="566"/>
    </row>
    <row r="541" spans="2:30" hidden="1" outlineLevel="1" x14ac:dyDescent="0.45">
      <c r="B541" s="601"/>
      <c r="C541" s="602"/>
      <c r="D541" s="603"/>
      <c r="E541" s="602"/>
      <c r="F541" s="604"/>
      <c r="G541" s="605"/>
      <c r="H541" s="606"/>
      <c r="I541" s="606"/>
      <c r="J541" s="606"/>
      <c r="K541" s="607"/>
      <c r="L541" s="605"/>
      <c r="M541" s="606"/>
      <c r="N541" s="606"/>
      <c r="O541" s="606"/>
      <c r="P541" s="607"/>
      <c r="Q541" s="608"/>
      <c r="R541" s="609"/>
      <c r="S541" s="234"/>
      <c r="T541" s="234"/>
      <c r="U541" s="566"/>
      <c r="V541" s="566"/>
      <c r="W541" s="566"/>
      <c r="X541" s="566"/>
      <c r="Y541" s="566"/>
      <c r="Z541" s="566"/>
      <c r="AA541" s="566"/>
      <c r="AB541" s="566"/>
      <c r="AC541" s="566"/>
      <c r="AD541" s="566"/>
    </row>
    <row r="542" spans="2:30" hidden="1" outlineLevel="1" x14ac:dyDescent="0.45">
      <c r="B542" s="592"/>
      <c r="C542" s="593"/>
      <c r="D542" s="594"/>
      <c r="E542" s="593"/>
      <c r="F542" s="595"/>
      <c r="G542" s="596"/>
      <c r="H542" s="597"/>
      <c r="I542" s="597"/>
      <c r="J542" s="597"/>
      <c r="K542" s="598"/>
      <c r="L542" s="596"/>
      <c r="M542" s="597"/>
      <c r="N542" s="597"/>
      <c r="O542" s="597"/>
      <c r="P542" s="598"/>
      <c r="Q542" s="599"/>
      <c r="R542" s="600"/>
      <c r="S542" s="234"/>
      <c r="T542" s="234"/>
      <c r="U542" s="566"/>
      <c r="V542" s="566"/>
      <c r="W542" s="566"/>
      <c r="X542" s="566"/>
      <c r="Y542" s="566"/>
      <c r="Z542" s="566"/>
      <c r="AA542" s="566"/>
      <c r="AB542" s="566"/>
      <c r="AC542" s="566"/>
      <c r="AD542" s="566"/>
    </row>
    <row r="543" spans="2:30" hidden="1" outlineLevel="1" x14ac:dyDescent="0.45">
      <c r="B543" s="601"/>
      <c r="C543" s="602"/>
      <c r="D543" s="603"/>
      <c r="E543" s="602"/>
      <c r="F543" s="604"/>
      <c r="G543" s="605"/>
      <c r="H543" s="606"/>
      <c r="I543" s="606"/>
      <c r="J543" s="606"/>
      <c r="K543" s="607"/>
      <c r="L543" s="605"/>
      <c r="M543" s="606"/>
      <c r="N543" s="606"/>
      <c r="O543" s="606"/>
      <c r="P543" s="607"/>
      <c r="Q543" s="608"/>
      <c r="R543" s="609"/>
      <c r="S543" s="234"/>
      <c r="T543" s="234"/>
      <c r="U543" s="566"/>
      <c r="V543" s="566"/>
      <c r="W543" s="566"/>
      <c r="X543" s="566"/>
      <c r="Y543" s="566"/>
      <c r="Z543" s="566"/>
      <c r="AA543" s="566"/>
      <c r="AB543" s="566"/>
      <c r="AC543" s="566"/>
      <c r="AD543" s="566"/>
    </row>
    <row r="544" spans="2:30" hidden="1" outlineLevel="1" x14ac:dyDescent="0.45">
      <c r="B544" s="592"/>
      <c r="C544" s="593"/>
      <c r="D544" s="594"/>
      <c r="E544" s="593"/>
      <c r="F544" s="595"/>
      <c r="G544" s="596"/>
      <c r="H544" s="597"/>
      <c r="I544" s="597"/>
      <c r="J544" s="597"/>
      <c r="K544" s="598"/>
      <c r="L544" s="596"/>
      <c r="M544" s="597"/>
      <c r="N544" s="597"/>
      <c r="O544" s="597"/>
      <c r="P544" s="598"/>
      <c r="Q544" s="599"/>
      <c r="R544" s="600"/>
      <c r="S544" s="234"/>
      <c r="T544" s="234"/>
      <c r="U544" s="566"/>
      <c r="V544" s="566"/>
      <c r="W544" s="566"/>
      <c r="X544" s="566"/>
      <c r="Y544" s="566"/>
      <c r="Z544" s="566"/>
      <c r="AA544" s="566"/>
      <c r="AB544" s="566"/>
      <c r="AC544" s="566"/>
      <c r="AD544" s="566"/>
    </row>
    <row r="545" spans="2:30" hidden="1" outlineLevel="1" x14ac:dyDescent="0.45">
      <c r="B545" s="601"/>
      <c r="C545" s="602"/>
      <c r="D545" s="603"/>
      <c r="E545" s="602"/>
      <c r="F545" s="604"/>
      <c r="G545" s="605"/>
      <c r="H545" s="606"/>
      <c r="I545" s="606"/>
      <c r="J545" s="606"/>
      <c r="K545" s="607"/>
      <c r="L545" s="605"/>
      <c r="M545" s="606"/>
      <c r="N545" s="606"/>
      <c r="O545" s="606"/>
      <c r="P545" s="607"/>
      <c r="Q545" s="608"/>
      <c r="R545" s="609"/>
      <c r="S545" s="234"/>
      <c r="T545" s="234"/>
      <c r="U545" s="566"/>
      <c r="V545" s="566"/>
      <c r="W545" s="566"/>
      <c r="X545" s="566"/>
      <c r="Y545" s="566"/>
      <c r="Z545" s="566"/>
      <c r="AA545" s="566"/>
      <c r="AB545" s="566"/>
      <c r="AC545" s="566"/>
      <c r="AD545" s="566"/>
    </row>
    <row r="546" spans="2:30" hidden="1" outlineLevel="1" x14ac:dyDescent="0.45">
      <c r="B546" s="592"/>
      <c r="C546" s="593"/>
      <c r="D546" s="594"/>
      <c r="E546" s="593"/>
      <c r="F546" s="595"/>
      <c r="G546" s="596"/>
      <c r="H546" s="597"/>
      <c r="I546" s="597"/>
      <c r="J546" s="597"/>
      <c r="K546" s="598"/>
      <c r="L546" s="596"/>
      <c r="M546" s="597"/>
      <c r="N546" s="597"/>
      <c r="O546" s="597"/>
      <c r="P546" s="598"/>
      <c r="Q546" s="599"/>
      <c r="R546" s="600"/>
      <c r="S546" s="234"/>
      <c r="T546" s="234"/>
      <c r="U546" s="566"/>
      <c r="V546" s="566"/>
      <c r="W546" s="566"/>
      <c r="X546" s="566"/>
      <c r="Y546" s="566"/>
      <c r="Z546" s="566"/>
      <c r="AA546" s="566"/>
      <c r="AB546" s="566"/>
      <c r="AC546" s="566"/>
      <c r="AD546" s="566"/>
    </row>
    <row r="547" spans="2:30" hidden="1" outlineLevel="1" x14ac:dyDescent="0.45">
      <c r="B547" s="601"/>
      <c r="C547" s="602"/>
      <c r="D547" s="603"/>
      <c r="E547" s="602"/>
      <c r="F547" s="604"/>
      <c r="G547" s="605"/>
      <c r="H547" s="606"/>
      <c r="I547" s="606"/>
      <c r="J547" s="606"/>
      <c r="K547" s="607"/>
      <c r="L547" s="605"/>
      <c r="M547" s="606"/>
      <c r="N547" s="606"/>
      <c r="O547" s="606"/>
      <c r="P547" s="607"/>
      <c r="Q547" s="608"/>
      <c r="R547" s="609"/>
      <c r="S547" s="234"/>
      <c r="T547" s="234"/>
      <c r="U547" s="566"/>
      <c r="V547" s="566"/>
      <c r="W547" s="566"/>
      <c r="X547" s="566"/>
      <c r="Y547" s="566"/>
      <c r="Z547" s="566"/>
      <c r="AA547" s="566"/>
      <c r="AB547" s="566"/>
      <c r="AC547" s="566"/>
      <c r="AD547" s="566"/>
    </row>
    <row r="548" spans="2:30" hidden="1" outlineLevel="1" x14ac:dyDescent="0.45">
      <c r="B548" s="592"/>
      <c r="C548" s="593"/>
      <c r="D548" s="594"/>
      <c r="E548" s="593"/>
      <c r="F548" s="595"/>
      <c r="G548" s="596"/>
      <c r="H548" s="597"/>
      <c r="I548" s="597"/>
      <c r="J548" s="597"/>
      <c r="K548" s="598"/>
      <c r="L548" s="596"/>
      <c r="M548" s="597"/>
      <c r="N548" s="597"/>
      <c r="O548" s="597"/>
      <c r="P548" s="598"/>
      <c r="Q548" s="599"/>
      <c r="R548" s="600"/>
      <c r="S548" s="234"/>
      <c r="T548" s="234"/>
      <c r="U548" s="566"/>
      <c r="V548" s="566"/>
      <c r="W548" s="566"/>
      <c r="X548" s="566"/>
      <c r="Y548" s="566"/>
      <c r="Z548" s="566"/>
      <c r="AA548" s="566"/>
      <c r="AB548" s="566"/>
      <c r="AC548" s="566"/>
      <c r="AD548" s="566"/>
    </row>
    <row r="549" spans="2:30" hidden="1" outlineLevel="1" x14ac:dyDescent="0.45">
      <c r="B549" s="601"/>
      <c r="C549" s="602"/>
      <c r="D549" s="603"/>
      <c r="E549" s="602"/>
      <c r="F549" s="604"/>
      <c r="G549" s="605"/>
      <c r="H549" s="606"/>
      <c r="I549" s="606"/>
      <c r="J549" s="606"/>
      <c r="K549" s="607"/>
      <c r="L549" s="605"/>
      <c r="M549" s="606"/>
      <c r="N549" s="606"/>
      <c r="O549" s="606"/>
      <c r="P549" s="607"/>
      <c r="Q549" s="608"/>
      <c r="R549" s="609"/>
      <c r="S549" s="234"/>
      <c r="T549" s="234"/>
      <c r="U549" s="566"/>
      <c r="V549" s="566"/>
      <c r="W549" s="566"/>
      <c r="X549" s="566"/>
      <c r="Y549" s="566"/>
      <c r="Z549" s="566"/>
      <c r="AA549" s="566"/>
      <c r="AB549" s="566"/>
      <c r="AC549" s="566"/>
      <c r="AD549" s="566"/>
    </row>
    <row r="550" spans="2:30" hidden="1" outlineLevel="1" x14ac:dyDescent="0.45">
      <c r="B550" s="592"/>
      <c r="C550" s="593"/>
      <c r="D550" s="594"/>
      <c r="E550" s="593"/>
      <c r="F550" s="595"/>
      <c r="G550" s="596"/>
      <c r="H550" s="597"/>
      <c r="I550" s="597"/>
      <c r="J550" s="597"/>
      <c r="K550" s="598"/>
      <c r="L550" s="596"/>
      <c r="M550" s="597"/>
      <c r="N550" s="597"/>
      <c r="O550" s="597"/>
      <c r="P550" s="598"/>
      <c r="Q550" s="599"/>
      <c r="R550" s="600"/>
      <c r="S550" s="234"/>
      <c r="T550" s="234"/>
      <c r="U550" s="566"/>
      <c r="V550" s="566"/>
      <c r="W550" s="566"/>
      <c r="X550" s="566"/>
      <c r="Y550" s="566"/>
      <c r="Z550" s="566"/>
      <c r="AA550" s="566"/>
      <c r="AB550" s="566"/>
      <c r="AC550" s="566"/>
      <c r="AD550" s="566"/>
    </row>
    <row r="551" spans="2:30" hidden="1" outlineLevel="1" x14ac:dyDescent="0.45">
      <c r="B551" s="601"/>
      <c r="C551" s="602"/>
      <c r="D551" s="603"/>
      <c r="E551" s="602"/>
      <c r="F551" s="604"/>
      <c r="G551" s="605"/>
      <c r="H551" s="606"/>
      <c r="I551" s="606"/>
      <c r="J551" s="606"/>
      <c r="K551" s="607"/>
      <c r="L551" s="605"/>
      <c r="M551" s="606"/>
      <c r="N551" s="606"/>
      <c r="O551" s="606"/>
      <c r="P551" s="607"/>
      <c r="Q551" s="608"/>
      <c r="R551" s="609"/>
      <c r="S551" s="234"/>
      <c r="T551" s="234"/>
      <c r="U551" s="566"/>
      <c r="V551" s="566"/>
      <c r="W551" s="566"/>
      <c r="X551" s="566"/>
      <c r="Y551" s="566"/>
      <c r="Z551" s="566"/>
      <c r="AA551" s="566"/>
      <c r="AB551" s="566"/>
      <c r="AC551" s="566"/>
      <c r="AD551" s="566"/>
    </row>
    <row r="552" spans="2:30" hidden="1" outlineLevel="1" x14ac:dyDescent="0.45">
      <c r="B552" s="592"/>
      <c r="C552" s="593"/>
      <c r="D552" s="594"/>
      <c r="E552" s="593"/>
      <c r="F552" s="595"/>
      <c r="G552" s="596"/>
      <c r="H552" s="597"/>
      <c r="I552" s="597"/>
      <c r="J552" s="597"/>
      <c r="K552" s="598"/>
      <c r="L552" s="596"/>
      <c r="M552" s="597"/>
      <c r="N552" s="597"/>
      <c r="O552" s="597"/>
      <c r="P552" s="598"/>
      <c r="Q552" s="599"/>
      <c r="R552" s="600"/>
      <c r="S552" s="234"/>
      <c r="T552" s="234"/>
      <c r="U552" s="566"/>
      <c r="V552" s="566"/>
      <c r="W552" s="566"/>
      <c r="X552" s="566"/>
      <c r="Y552" s="566"/>
      <c r="Z552" s="566"/>
      <c r="AA552" s="566"/>
      <c r="AB552" s="566"/>
      <c r="AC552" s="566"/>
      <c r="AD552" s="566"/>
    </row>
    <row r="553" spans="2:30" hidden="1" outlineLevel="1" x14ac:dyDescent="0.45">
      <c r="B553" s="601"/>
      <c r="C553" s="602"/>
      <c r="D553" s="603"/>
      <c r="E553" s="602"/>
      <c r="F553" s="604"/>
      <c r="G553" s="605"/>
      <c r="H553" s="606"/>
      <c r="I553" s="606"/>
      <c r="J553" s="606"/>
      <c r="K553" s="607"/>
      <c r="L553" s="605"/>
      <c r="M553" s="606"/>
      <c r="N553" s="606"/>
      <c r="O553" s="606"/>
      <c r="P553" s="607"/>
      <c r="Q553" s="608"/>
      <c r="R553" s="609"/>
      <c r="S553" s="234"/>
      <c r="T553" s="234"/>
      <c r="U553" s="566"/>
      <c r="V553" s="566"/>
      <c r="W553" s="566"/>
      <c r="X553" s="566"/>
      <c r="Y553" s="566"/>
      <c r="Z553" s="566"/>
      <c r="AA553" s="566"/>
      <c r="AB553" s="566"/>
      <c r="AC553" s="566"/>
      <c r="AD553" s="566"/>
    </row>
    <row r="554" spans="2:30" hidden="1" outlineLevel="1" x14ac:dyDescent="0.45">
      <c r="B554" s="592"/>
      <c r="C554" s="593"/>
      <c r="D554" s="594"/>
      <c r="E554" s="593"/>
      <c r="F554" s="595"/>
      <c r="G554" s="596"/>
      <c r="H554" s="597"/>
      <c r="I554" s="597"/>
      <c r="J554" s="597"/>
      <c r="K554" s="598"/>
      <c r="L554" s="596"/>
      <c r="M554" s="597"/>
      <c r="N554" s="597"/>
      <c r="O554" s="597"/>
      <c r="P554" s="598"/>
      <c r="Q554" s="599"/>
      <c r="R554" s="600"/>
      <c r="S554" s="234"/>
      <c r="T554" s="234"/>
      <c r="U554" s="566"/>
      <c r="V554" s="566"/>
      <c r="W554" s="566"/>
      <c r="X554" s="566"/>
      <c r="Y554" s="566"/>
      <c r="Z554" s="566"/>
      <c r="AA554" s="566"/>
      <c r="AB554" s="566"/>
      <c r="AC554" s="566"/>
      <c r="AD554" s="566"/>
    </row>
    <row r="555" spans="2:30" hidden="1" outlineLevel="1" x14ac:dyDescent="0.45">
      <c r="B555" s="601"/>
      <c r="C555" s="602"/>
      <c r="D555" s="603"/>
      <c r="E555" s="602"/>
      <c r="F555" s="604"/>
      <c r="G555" s="605"/>
      <c r="H555" s="606"/>
      <c r="I555" s="606"/>
      <c r="J555" s="606"/>
      <c r="K555" s="607"/>
      <c r="L555" s="605"/>
      <c r="M555" s="606"/>
      <c r="N555" s="606"/>
      <c r="O555" s="606"/>
      <c r="P555" s="607"/>
      <c r="Q555" s="608"/>
      <c r="R555" s="609"/>
      <c r="S555" s="234"/>
      <c r="T555" s="234"/>
      <c r="U555" s="566"/>
      <c r="V555" s="566"/>
      <c r="W555" s="566"/>
      <c r="X555" s="566"/>
      <c r="Y555" s="566"/>
      <c r="Z555" s="566"/>
      <c r="AA555" s="566"/>
      <c r="AB555" s="566"/>
      <c r="AC555" s="566"/>
      <c r="AD555" s="566"/>
    </row>
    <row r="556" spans="2:30" hidden="1" outlineLevel="1" x14ac:dyDescent="0.45">
      <c r="B556" s="592"/>
      <c r="C556" s="593"/>
      <c r="D556" s="594"/>
      <c r="E556" s="593"/>
      <c r="F556" s="595"/>
      <c r="G556" s="596"/>
      <c r="H556" s="597"/>
      <c r="I556" s="597"/>
      <c r="J556" s="597"/>
      <c r="K556" s="598"/>
      <c r="L556" s="596"/>
      <c r="M556" s="597"/>
      <c r="N556" s="597"/>
      <c r="O556" s="597"/>
      <c r="P556" s="598"/>
      <c r="Q556" s="599"/>
      <c r="R556" s="600"/>
      <c r="S556" s="234"/>
      <c r="T556" s="234"/>
      <c r="U556" s="566"/>
      <c r="V556" s="566"/>
      <c r="W556" s="566"/>
      <c r="X556" s="566"/>
      <c r="Y556" s="566"/>
      <c r="Z556" s="566"/>
      <c r="AA556" s="566"/>
      <c r="AB556" s="566"/>
      <c r="AC556" s="566"/>
      <c r="AD556" s="566"/>
    </row>
    <row r="557" spans="2:30" hidden="1" outlineLevel="1" x14ac:dyDescent="0.45">
      <c r="B557" s="601"/>
      <c r="C557" s="602"/>
      <c r="D557" s="603"/>
      <c r="E557" s="602"/>
      <c r="F557" s="604"/>
      <c r="G557" s="605"/>
      <c r="H557" s="606"/>
      <c r="I557" s="606"/>
      <c r="J557" s="606"/>
      <c r="K557" s="607"/>
      <c r="L557" s="605"/>
      <c r="M557" s="606"/>
      <c r="N557" s="606"/>
      <c r="O557" s="606"/>
      <c r="P557" s="607"/>
      <c r="Q557" s="608"/>
      <c r="R557" s="609"/>
      <c r="S557" s="234"/>
      <c r="T557" s="234"/>
      <c r="U557" s="566"/>
      <c r="V557" s="566"/>
      <c r="W557" s="566"/>
      <c r="X557" s="566"/>
      <c r="Y557" s="566"/>
      <c r="Z557" s="566"/>
      <c r="AA557" s="566"/>
      <c r="AB557" s="566"/>
      <c r="AC557" s="566"/>
      <c r="AD557" s="566"/>
    </row>
    <row r="558" spans="2:30" hidden="1" outlineLevel="1" x14ac:dyDescent="0.45">
      <c r="B558" s="592"/>
      <c r="C558" s="593"/>
      <c r="D558" s="594"/>
      <c r="E558" s="593"/>
      <c r="F558" s="595"/>
      <c r="G558" s="596"/>
      <c r="H558" s="597"/>
      <c r="I558" s="597"/>
      <c r="J558" s="597"/>
      <c r="K558" s="598"/>
      <c r="L558" s="596"/>
      <c r="M558" s="597"/>
      <c r="N558" s="597"/>
      <c r="O558" s="597"/>
      <c r="P558" s="598"/>
      <c r="Q558" s="599"/>
      <c r="R558" s="600"/>
      <c r="S558" s="234"/>
      <c r="T558" s="234"/>
      <c r="U558" s="566"/>
      <c r="V558" s="566"/>
      <c r="W558" s="566"/>
      <c r="X558" s="566"/>
      <c r="Y558" s="566"/>
      <c r="Z558" s="566"/>
      <c r="AA558" s="566"/>
      <c r="AB558" s="566"/>
      <c r="AC558" s="566"/>
      <c r="AD558" s="566"/>
    </row>
    <row r="559" spans="2:30" hidden="1" outlineLevel="1" x14ac:dyDescent="0.45">
      <c r="B559" s="601"/>
      <c r="C559" s="602"/>
      <c r="D559" s="603"/>
      <c r="E559" s="602"/>
      <c r="F559" s="604"/>
      <c r="G559" s="605"/>
      <c r="H559" s="606"/>
      <c r="I559" s="606"/>
      <c r="J559" s="606"/>
      <c r="K559" s="607"/>
      <c r="L559" s="605"/>
      <c r="M559" s="606"/>
      <c r="N559" s="606"/>
      <c r="O559" s="606"/>
      <c r="P559" s="607"/>
      <c r="Q559" s="608"/>
      <c r="R559" s="609"/>
      <c r="S559" s="234"/>
      <c r="T559" s="234"/>
      <c r="U559" s="566"/>
      <c r="V559" s="566"/>
      <c r="W559" s="566"/>
      <c r="X559" s="566"/>
      <c r="Y559" s="566"/>
      <c r="Z559" s="566"/>
      <c r="AA559" s="566"/>
      <c r="AB559" s="566"/>
      <c r="AC559" s="566"/>
      <c r="AD559" s="566"/>
    </row>
    <row r="560" spans="2:30" hidden="1" outlineLevel="1" x14ac:dyDescent="0.45">
      <c r="B560" s="592"/>
      <c r="C560" s="593"/>
      <c r="D560" s="594"/>
      <c r="E560" s="593"/>
      <c r="F560" s="595"/>
      <c r="G560" s="596"/>
      <c r="H560" s="597"/>
      <c r="I560" s="597"/>
      <c r="J560" s="597"/>
      <c r="K560" s="598"/>
      <c r="L560" s="596"/>
      <c r="M560" s="597"/>
      <c r="N560" s="597"/>
      <c r="O560" s="597"/>
      <c r="P560" s="598"/>
      <c r="Q560" s="599"/>
      <c r="R560" s="600"/>
      <c r="S560" s="234"/>
      <c r="T560" s="234"/>
      <c r="U560" s="566"/>
      <c r="V560" s="566"/>
      <c r="W560" s="566"/>
      <c r="X560" s="566"/>
      <c r="Y560" s="566"/>
      <c r="Z560" s="566"/>
      <c r="AA560" s="566"/>
      <c r="AB560" s="566"/>
      <c r="AC560" s="566"/>
      <c r="AD560" s="566"/>
    </row>
    <row r="561" spans="2:30" hidden="1" outlineLevel="1" x14ac:dyDescent="0.45">
      <c r="B561" s="601"/>
      <c r="C561" s="602"/>
      <c r="D561" s="603"/>
      <c r="E561" s="602"/>
      <c r="F561" s="604"/>
      <c r="G561" s="605"/>
      <c r="H561" s="606"/>
      <c r="I561" s="606"/>
      <c r="J561" s="606"/>
      <c r="K561" s="607"/>
      <c r="L561" s="605"/>
      <c r="M561" s="606"/>
      <c r="N561" s="606"/>
      <c r="O561" s="606"/>
      <c r="P561" s="607"/>
      <c r="Q561" s="608"/>
      <c r="R561" s="609"/>
      <c r="S561" s="234"/>
      <c r="T561" s="234"/>
      <c r="U561" s="566"/>
      <c r="V561" s="566"/>
      <c r="W561" s="566"/>
      <c r="X561" s="566"/>
      <c r="Y561" s="566"/>
      <c r="Z561" s="566"/>
      <c r="AA561" s="566"/>
      <c r="AB561" s="566"/>
      <c r="AC561" s="566"/>
      <c r="AD561" s="566"/>
    </row>
    <row r="562" spans="2:30" hidden="1" outlineLevel="1" x14ac:dyDescent="0.45">
      <c r="B562" s="592"/>
      <c r="C562" s="593"/>
      <c r="D562" s="594"/>
      <c r="E562" s="593"/>
      <c r="F562" s="595"/>
      <c r="G562" s="596"/>
      <c r="H562" s="597"/>
      <c r="I562" s="597"/>
      <c r="J562" s="597"/>
      <c r="K562" s="598"/>
      <c r="L562" s="596"/>
      <c r="M562" s="597"/>
      <c r="N562" s="597"/>
      <c r="O562" s="597"/>
      <c r="P562" s="598"/>
      <c r="Q562" s="599"/>
      <c r="R562" s="600"/>
      <c r="S562" s="234"/>
      <c r="T562" s="234"/>
      <c r="U562" s="566"/>
      <c r="V562" s="566"/>
      <c r="W562" s="566"/>
      <c r="X562" s="566"/>
      <c r="Y562" s="566"/>
      <c r="Z562" s="566"/>
      <c r="AA562" s="566"/>
      <c r="AB562" s="566"/>
      <c r="AC562" s="566"/>
      <c r="AD562" s="566"/>
    </row>
    <row r="563" spans="2:30" hidden="1" outlineLevel="1" x14ac:dyDescent="0.45">
      <c r="B563" s="601"/>
      <c r="C563" s="602"/>
      <c r="D563" s="603"/>
      <c r="E563" s="602"/>
      <c r="F563" s="604"/>
      <c r="G563" s="605"/>
      <c r="H563" s="606"/>
      <c r="I563" s="606"/>
      <c r="J563" s="606"/>
      <c r="K563" s="607"/>
      <c r="L563" s="605"/>
      <c r="M563" s="606"/>
      <c r="N563" s="606"/>
      <c r="O563" s="606"/>
      <c r="P563" s="607"/>
      <c r="Q563" s="608"/>
      <c r="R563" s="609"/>
      <c r="S563" s="234"/>
      <c r="T563" s="234"/>
      <c r="U563" s="566"/>
      <c r="V563" s="566"/>
      <c r="W563" s="566"/>
      <c r="X563" s="566"/>
      <c r="Y563" s="566"/>
      <c r="Z563" s="566"/>
      <c r="AA563" s="566"/>
      <c r="AB563" s="566"/>
      <c r="AC563" s="566"/>
      <c r="AD563" s="566"/>
    </row>
    <row r="564" spans="2:30" hidden="1" outlineLevel="1" x14ac:dyDescent="0.45">
      <c r="B564" s="592"/>
      <c r="C564" s="593"/>
      <c r="D564" s="594"/>
      <c r="E564" s="593"/>
      <c r="F564" s="595"/>
      <c r="G564" s="596"/>
      <c r="H564" s="597"/>
      <c r="I564" s="597"/>
      <c r="J564" s="597"/>
      <c r="K564" s="598"/>
      <c r="L564" s="596"/>
      <c r="M564" s="597"/>
      <c r="N564" s="597"/>
      <c r="O564" s="597"/>
      <c r="P564" s="598"/>
      <c r="Q564" s="599"/>
      <c r="R564" s="600"/>
      <c r="S564" s="234"/>
      <c r="T564" s="234"/>
      <c r="U564" s="566"/>
      <c r="V564" s="566"/>
      <c r="W564" s="566"/>
      <c r="X564" s="566"/>
      <c r="Y564" s="566"/>
      <c r="Z564" s="566"/>
      <c r="AA564" s="566"/>
      <c r="AB564" s="566"/>
      <c r="AC564" s="566"/>
      <c r="AD564" s="566"/>
    </row>
    <row r="565" spans="2:30" hidden="1" outlineLevel="1" x14ac:dyDescent="0.45">
      <c r="B565" s="601"/>
      <c r="C565" s="602"/>
      <c r="D565" s="603"/>
      <c r="E565" s="602"/>
      <c r="F565" s="604"/>
      <c r="G565" s="605"/>
      <c r="H565" s="606"/>
      <c r="I565" s="606"/>
      <c r="J565" s="606"/>
      <c r="K565" s="607"/>
      <c r="L565" s="605"/>
      <c r="M565" s="606"/>
      <c r="N565" s="606"/>
      <c r="O565" s="606"/>
      <c r="P565" s="607"/>
      <c r="Q565" s="608"/>
      <c r="R565" s="609"/>
      <c r="S565" s="234"/>
      <c r="T565" s="234"/>
      <c r="U565" s="566"/>
      <c r="V565" s="566"/>
      <c r="W565" s="566"/>
      <c r="X565" s="566"/>
      <c r="Y565" s="566"/>
      <c r="Z565" s="566"/>
      <c r="AA565" s="566"/>
      <c r="AB565" s="566"/>
      <c r="AC565" s="566"/>
      <c r="AD565" s="566"/>
    </row>
    <row r="566" spans="2:30" hidden="1" outlineLevel="1" x14ac:dyDescent="0.45">
      <c r="B566" s="592"/>
      <c r="C566" s="593"/>
      <c r="D566" s="594"/>
      <c r="E566" s="593"/>
      <c r="F566" s="595"/>
      <c r="G566" s="596"/>
      <c r="H566" s="597"/>
      <c r="I566" s="597"/>
      <c r="J566" s="597"/>
      <c r="K566" s="598"/>
      <c r="L566" s="596"/>
      <c r="M566" s="597"/>
      <c r="N566" s="597"/>
      <c r="O566" s="597"/>
      <c r="P566" s="598"/>
      <c r="Q566" s="599"/>
      <c r="R566" s="600"/>
      <c r="S566" s="234"/>
      <c r="T566" s="234"/>
      <c r="U566" s="566"/>
      <c r="V566" s="566"/>
      <c r="W566" s="566"/>
      <c r="X566" s="566"/>
      <c r="Y566" s="566"/>
      <c r="Z566" s="566"/>
      <c r="AA566" s="566"/>
      <c r="AB566" s="566"/>
      <c r="AC566" s="566"/>
      <c r="AD566" s="566"/>
    </row>
    <row r="567" spans="2:30" hidden="1" outlineLevel="1" x14ac:dyDescent="0.45">
      <c r="B567" s="601"/>
      <c r="C567" s="602"/>
      <c r="D567" s="603"/>
      <c r="E567" s="602"/>
      <c r="F567" s="604"/>
      <c r="G567" s="605"/>
      <c r="H567" s="606"/>
      <c r="I567" s="606"/>
      <c r="J567" s="606"/>
      <c r="K567" s="607"/>
      <c r="L567" s="605"/>
      <c r="M567" s="606"/>
      <c r="N567" s="606"/>
      <c r="O567" s="606"/>
      <c r="P567" s="607"/>
      <c r="Q567" s="608"/>
      <c r="R567" s="609"/>
      <c r="S567" s="234"/>
      <c r="T567" s="234"/>
      <c r="U567" s="566"/>
      <c r="V567" s="566"/>
      <c r="W567" s="566"/>
      <c r="X567" s="566"/>
      <c r="Y567" s="566"/>
      <c r="Z567" s="566"/>
      <c r="AA567" s="566"/>
      <c r="AB567" s="566"/>
      <c r="AC567" s="566"/>
      <c r="AD567" s="566"/>
    </row>
    <row r="568" spans="2:30" hidden="1" outlineLevel="1" x14ac:dyDescent="0.45">
      <c r="B568" s="592"/>
      <c r="C568" s="593"/>
      <c r="D568" s="594"/>
      <c r="E568" s="593"/>
      <c r="F568" s="595"/>
      <c r="G568" s="596"/>
      <c r="H568" s="597"/>
      <c r="I568" s="597"/>
      <c r="J568" s="597"/>
      <c r="K568" s="598"/>
      <c r="L568" s="596"/>
      <c r="M568" s="597"/>
      <c r="N568" s="597"/>
      <c r="O568" s="597"/>
      <c r="P568" s="598"/>
      <c r="Q568" s="599"/>
      <c r="R568" s="600"/>
      <c r="S568" s="234"/>
      <c r="T568" s="234"/>
      <c r="U568" s="566"/>
      <c r="V568" s="566"/>
      <c r="W568" s="566"/>
      <c r="X568" s="566"/>
      <c r="Y568" s="566"/>
      <c r="Z568" s="566"/>
      <c r="AA568" s="566"/>
      <c r="AB568" s="566"/>
      <c r="AC568" s="566"/>
      <c r="AD568" s="566"/>
    </row>
    <row r="569" spans="2:30" hidden="1" outlineLevel="1" x14ac:dyDescent="0.45">
      <c r="B569" s="601"/>
      <c r="C569" s="602"/>
      <c r="D569" s="603"/>
      <c r="E569" s="602"/>
      <c r="F569" s="604"/>
      <c r="G569" s="605"/>
      <c r="H569" s="606"/>
      <c r="I569" s="606"/>
      <c r="J569" s="606"/>
      <c r="K569" s="607"/>
      <c r="L569" s="605"/>
      <c r="M569" s="606"/>
      <c r="N569" s="606"/>
      <c r="O569" s="606"/>
      <c r="P569" s="607"/>
      <c r="Q569" s="608"/>
      <c r="R569" s="609"/>
      <c r="S569" s="234"/>
      <c r="T569" s="234"/>
      <c r="U569" s="566"/>
      <c r="V569" s="566"/>
      <c r="W569" s="566"/>
      <c r="X569" s="566"/>
      <c r="Y569" s="566"/>
      <c r="Z569" s="566"/>
      <c r="AA569" s="566"/>
      <c r="AB569" s="566"/>
      <c r="AC569" s="566"/>
      <c r="AD569" s="566"/>
    </row>
    <row r="570" spans="2:30" hidden="1" outlineLevel="1" x14ac:dyDescent="0.45">
      <c r="B570" s="592"/>
      <c r="C570" s="593"/>
      <c r="D570" s="594"/>
      <c r="E570" s="593"/>
      <c r="F570" s="595"/>
      <c r="G570" s="596"/>
      <c r="H570" s="597"/>
      <c r="I570" s="597"/>
      <c r="J570" s="597"/>
      <c r="K570" s="598"/>
      <c r="L570" s="596"/>
      <c r="M570" s="597"/>
      <c r="N570" s="597"/>
      <c r="O570" s="597"/>
      <c r="P570" s="598"/>
      <c r="Q570" s="599"/>
      <c r="R570" s="600"/>
      <c r="S570" s="234"/>
      <c r="T570" s="234"/>
      <c r="U570" s="566"/>
      <c r="V570" s="566"/>
      <c r="W570" s="566"/>
      <c r="X570" s="566"/>
      <c r="Y570" s="566"/>
      <c r="Z570" s="566"/>
      <c r="AA570" s="566"/>
      <c r="AB570" s="566"/>
      <c r="AC570" s="566"/>
      <c r="AD570" s="566"/>
    </row>
    <row r="571" spans="2:30" hidden="1" outlineLevel="1" x14ac:dyDescent="0.45">
      <c r="B571" s="601"/>
      <c r="C571" s="602"/>
      <c r="D571" s="603"/>
      <c r="E571" s="602"/>
      <c r="F571" s="604"/>
      <c r="G571" s="605"/>
      <c r="H571" s="606"/>
      <c r="I571" s="606"/>
      <c r="J571" s="606"/>
      <c r="K571" s="607"/>
      <c r="L571" s="605"/>
      <c r="M571" s="606"/>
      <c r="N571" s="606"/>
      <c r="O571" s="606"/>
      <c r="P571" s="607"/>
      <c r="Q571" s="608"/>
      <c r="R571" s="609"/>
      <c r="S571" s="234"/>
      <c r="T571" s="234"/>
      <c r="U571" s="566"/>
      <c r="V571" s="566"/>
      <c r="W571" s="566"/>
      <c r="X571" s="566"/>
      <c r="Y571" s="566"/>
      <c r="Z571" s="566"/>
      <c r="AA571" s="566"/>
      <c r="AB571" s="566"/>
      <c r="AC571" s="566"/>
      <c r="AD571" s="566"/>
    </row>
    <row r="572" spans="2:30" hidden="1" outlineLevel="1" x14ac:dyDescent="0.45">
      <c r="B572" s="592"/>
      <c r="C572" s="593"/>
      <c r="D572" s="594"/>
      <c r="E572" s="593"/>
      <c r="F572" s="595"/>
      <c r="G572" s="596"/>
      <c r="H572" s="597"/>
      <c r="I572" s="597"/>
      <c r="J572" s="597"/>
      <c r="K572" s="598"/>
      <c r="L572" s="596"/>
      <c r="M572" s="597"/>
      <c r="N572" s="597"/>
      <c r="O572" s="597"/>
      <c r="P572" s="598"/>
      <c r="Q572" s="599"/>
      <c r="R572" s="600"/>
      <c r="S572" s="234"/>
      <c r="T572" s="234"/>
      <c r="U572" s="566"/>
      <c r="V572" s="566"/>
      <c r="W572" s="566"/>
      <c r="X572" s="566"/>
      <c r="Y572" s="566"/>
      <c r="Z572" s="566"/>
      <c r="AA572" s="566"/>
      <c r="AB572" s="566"/>
      <c r="AC572" s="566"/>
      <c r="AD572" s="566"/>
    </row>
    <row r="573" spans="2:30" hidden="1" outlineLevel="1" x14ac:dyDescent="0.45">
      <c r="B573" s="601"/>
      <c r="C573" s="602"/>
      <c r="D573" s="603"/>
      <c r="E573" s="602"/>
      <c r="F573" s="604"/>
      <c r="G573" s="605"/>
      <c r="H573" s="606"/>
      <c r="I573" s="606"/>
      <c r="J573" s="606"/>
      <c r="K573" s="607"/>
      <c r="L573" s="605"/>
      <c r="M573" s="606"/>
      <c r="N573" s="606"/>
      <c r="O573" s="606"/>
      <c r="P573" s="607"/>
      <c r="Q573" s="608"/>
      <c r="R573" s="609"/>
      <c r="S573" s="234"/>
      <c r="T573" s="234"/>
      <c r="U573" s="566"/>
      <c r="V573" s="566"/>
      <c r="W573" s="566"/>
      <c r="X573" s="566"/>
      <c r="Y573" s="566"/>
      <c r="Z573" s="566"/>
      <c r="AA573" s="566"/>
      <c r="AB573" s="566"/>
      <c r="AC573" s="566"/>
      <c r="AD573" s="566"/>
    </row>
    <row r="574" spans="2:30" hidden="1" outlineLevel="1" x14ac:dyDescent="0.45">
      <c r="B574" s="592"/>
      <c r="C574" s="593"/>
      <c r="D574" s="594"/>
      <c r="E574" s="593"/>
      <c r="F574" s="595"/>
      <c r="G574" s="596"/>
      <c r="H574" s="597"/>
      <c r="I574" s="597"/>
      <c r="J574" s="597"/>
      <c r="K574" s="598"/>
      <c r="L574" s="596"/>
      <c r="M574" s="597"/>
      <c r="N574" s="597"/>
      <c r="O574" s="597"/>
      <c r="P574" s="598"/>
      <c r="Q574" s="599"/>
      <c r="R574" s="600"/>
      <c r="S574" s="234"/>
      <c r="T574" s="234"/>
      <c r="U574" s="566"/>
      <c r="V574" s="566"/>
      <c r="W574" s="566"/>
      <c r="X574" s="566"/>
      <c r="Y574" s="566"/>
      <c r="Z574" s="566"/>
      <c r="AA574" s="566"/>
      <c r="AB574" s="566"/>
      <c r="AC574" s="566"/>
      <c r="AD574" s="566"/>
    </row>
    <row r="575" spans="2:30" hidden="1" outlineLevel="1" x14ac:dyDescent="0.45">
      <c r="B575" s="601"/>
      <c r="C575" s="602"/>
      <c r="D575" s="603"/>
      <c r="E575" s="602"/>
      <c r="F575" s="604"/>
      <c r="G575" s="605"/>
      <c r="H575" s="606"/>
      <c r="I575" s="606"/>
      <c r="J575" s="606"/>
      <c r="K575" s="607"/>
      <c r="L575" s="605"/>
      <c r="M575" s="606"/>
      <c r="N575" s="606"/>
      <c r="O575" s="606"/>
      <c r="P575" s="607"/>
      <c r="Q575" s="608"/>
      <c r="R575" s="609"/>
      <c r="S575" s="234"/>
      <c r="T575" s="234"/>
      <c r="U575" s="566"/>
      <c r="V575" s="566"/>
      <c r="W575" s="566"/>
      <c r="X575" s="566"/>
      <c r="Y575" s="566"/>
      <c r="Z575" s="566"/>
      <c r="AA575" s="566"/>
      <c r="AB575" s="566"/>
      <c r="AC575" s="566"/>
      <c r="AD575" s="566"/>
    </row>
    <row r="576" spans="2:30" hidden="1" outlineLevel="1" x14ac:dyDescent="0.45">
      <c r="B576" s="592"/>
      <c r="C576" s="593"/>
      <c r="D576" s="594"/>
      <c r="E576" s="593"/>
      <c r="F576" s="595"/>
      <c r="G576" s="596"/>
      <c r="H576" s="597"/>
      <c r="I576" s="597"/>
      <c r="J576" s="597"/>
      <c r="K576" s="598"/>
      <c r="L576" s="596"/>
      <c r="M576" s="597"/>
      <c r="N576" s="597"/>
      <c r="O576" s="597"/>
      <c r="P576" s="598"/>
      <c r="Q576" s="599"/>
      <c r="R576" s="600"/>
      <c r="S576" s="234"/>
      <c r="T576" s="234"/>
      <c r="U576" s="566"/>
      <c r="V576" s="566"/>
      <c r="W576" s="566"/>
      <c r="X576" s="566"/>
      <c r="Y576" s="566"/>
      <c r="Z576" s="566"/>
      <c r="AA576" s="566"/>
      <c r="AB576" s="566"/>
      <c r="AC576" s="566"/>
      <c r="AD576" s="566"/>
    </row>
    <row r="577" spans="2:30" hidden="1" outlineLevel="1" x14ac:dyDescent="0.45">
      <c r="B577" s="601"/>
      <c r="C577" s="602"/>
      <c r="D577" s="603"/>
      <c r="E577" s="602"/>
      <c r="F577" s="604"/>
      <c r="G577" s="605"/>
      <c r="H577" s="606"/>
      <c r="I577" s="606"/>
      <c r="J577" s="606"/>
      <c r="K577" s="607"/>
      <c r="L577" s="605"/>
      <c r="M577" s="606"/>
      <c r="N577" s="606"/>
      <c r="O577" s="606"/>
      <c r="P577" s="607"/>
      <c r="Q577" s="608"/>
      <c r="R577" s="609"/>
      <c r="S577" s="234"/>
      <c r="T577" s="234"/>
      <c r="U577" s="566"/>
      <c r="V577" s="566"/>
      <c r="W577" s="566"/>
      <c r="X577" s="566"/>
      <c r="Y577" s="566"/>
      <c r="Z577" s="566"/>
      <c r="AA577" s="566"/>
      <c r="AB577" s="566"/>
      <c r="AC577" s="566"/>
      <c r="AD577" s="566"/>
    </row>
    <row r="578" spans="2:30" hidden="1" outlineLevel="1" x14ac:dyDescent="0.45">
      <c r="B578" s="592"/>
      <c r="C578" s="593"/>
      <c r="D578" s="594"/>
      <c r="E578" s="593"/>
      <c r="F578" s="595"/>
      <c r="G578" s="596"/>
      <c r="H578" s="597"/>
      <c r="I578" s="597"/>
      <c r="J578" s="597"/>
      <c r="K578" s="598"/>
      <c r="L578" s="596"/>
      <c r="M578" s="597"/>
      <c r="N578" s="597"/>
      <c r="O578" s="597"/>
      <c r="P578" s="598"/>
      <c r="Q578" s="599"/>
      <c r="R578" s="600"/>
      <c r="S578" s="234"/>
      <c r="T578" s="234"/>
      <c r="U578" s="566"/>
      <c r="V578" s="566"/>
      <c r="W578" s="566"/>
      <c r="X578" s="566"/>
      <c r="Y578" s="566"/>
      <c r="Z578" s="566"/>
      <c r="AA578" s="566"/>
      <c r="AB578" s="566"/>
      <c r="AC578" s="566"/>
      <c r="AD578" s="566"/>
    </row>
    <row r="579" spans="2:30" hidden="1" outlineLevel="1" x14ac:dyDescent="0.45">
      <c r="B579" s="601"/>
      <c r="C579" s="602"/>
      <c r="D579" s="603"/>
      <c r="E579" s="602"/>
      <c r="F579" s="604"/>
      <c r="G579" s="605"/>
      <c r="H579" s="606"/>
      <c r="I579" s="606"/>
      <c r="J579" s="606"/>
      <c r="K579" s="607"/>
      <c r="L579" s="605"/>
      <c r="M579" s="606"/>
      <c r="N579" s="606"/>
      <c r="O579" s="606"/>
      <c r="P579" s="607"/>
      <c r="Q579" s="608"/>
      <c r="R579" s="609"/>
      <c r="S579" s="234"/>
      <c r="T579" s="234"/>
      <c r="U579" s="566"/>
      <c r="V579" s="566"/>
      <c r="W579" s="566"/>
      <c r="X579" s="566"/>
      <c r="Y579" s="566"/>
      <c r="Z579" s="566"/>
      <c r="AA579" s="566"/>
      <c r="AB579" s="566"/>
      <c r="AC579" s="566"/>
      <c r="AD579" s="566"/>
    </row>
    <row r="580" spans="2:30" hidden="1" outlineLevel="1" x14ac:dyDescent="0.45">
      <c r="B580" s="592"/>
      <c r="C580" s="593"/>
      <c r="D580" s="594"/>
      <c r="E580" s="593"/>
      <c r="F580" s="595"/>
      <c r="G580" s="596"/>
      <c r="H580" s="597"/>
      <c r="I580" s="597"/>
      <c r="J580" s="597"/>
      <c r="K580" s="598"/>
      <c r="L580" s="596"/>
      <c r="M580" s="597"/>
      <c r="N580" s="597"/>
      <c r="O580" s="597"/>
      <c r="P580" s="598"/>
      <c r="Q580" s="599"/>
      <c r="R580" s="600"/>
      <c r="S580" s="234"/>
      <c r="T580" s="234"/>
      <c r="U580" s="566"/>
      <c r="V580" s="566"/>
      <c r="W580" s="566"/>
      <c r="X580" s="566"/>
      <c r="Y580" s="566"/>
      <c r="Z580" s="566"/>
      <c r="AA580" s="566"/>
      <c r="AB580" s="566"/>
      <c r="AC580" s="566"/>
      <c r="AD580" s="566"/>
    </row>
    <row r="581" spans="2:30" hidden="1" outlineLevel="1" x14ac:dyDescent="0.45">
      <c r="B581" s="601"/>
      <c r="C581" s="602"/>
      <c r="D581" s="603"/>
      <c r="E581" s="602"/>
      <c r="F581" s="604"/>
      <c r="G581" s="605"/>
      <c r="H581" s="606"/>
      <c r="I581" s="606"/>
      <c r="J581" s="606"/>
      <c r="K581" s="607"/>
      <c r="L581" s="605"/>
      <c r="M581" s="606"/>
      <c r="N581" s="606"/>
      <c r="O581" s="606"/>
      <c r="P581" s="607"/>
      <c r="Q581" s="608"/>
      <c r="R581" s="609"/>
      <c r="S581" s="234"/>
      <c r="T581" s="234"/>
      <c r="U581" s="566"/>
      <c r="V581" s="566"/>
      <c r="W581" s="566"/>
      <c r="X581" s="566"/>
      <c r="Y581" s="566"/>
      <c r="Z581" s="566"/>
      <c r="AA581" s="566"/>
      <c r="AB581" s="566"/>
      <c r="AC581" s="566"/>
      <c r="AD581" s="566"/>
    </row>
    <row r="582" spans="2:30" hidden="1" outlineLevel="1" x14ac:dyDescent="0.45">
      <c r="B582" s="592"/>
      <c r="C582" s="593"/>
      <c r="D582" s="594"/>
      <c r="E582" s="593"/>
      <c r="F582" s="595"/>
      <c r="G582" s="596"/>
      <c r="H582" s="597"/>
      <c r="I582" s="597"/>
      <c r="J582" s="597"/>
      <c r="K582" s="598"/>
      <c r="L582" s="596"/>
      <c r="M582" s="597"/>
      <c r="N582" s="597"/>
      <c r="O582" s="597"/>
      <c r="P582" s="598"/>
      <c r="Q582" s="599"/>
      <c r="R582" s="600"/>
      <c r="S582" s="234"/>
      <c r="T582" s="234"/>
      <c r="U582" s="566"/>
      <c r="V582" s="566"/>
      <c r="W582" s="566"/>
      <c r="X582" s="566"/>
      <c r="Y582" s="566"/>
      <c r="Z582" s="566"/>
      <c r="AA582" s="566"/>
      <c r="AB582" s="566"/>
      <c r="AC582" s="566"/>
      <c r="AD582" s="566"/>
    </row>
    <row r="583" spans="2:30" hidden="1" outlineLevel="1" x14ac:dyDescent="0.45">
      <c r="B583" s="601"/>
      <c r="C583" s="602"/>
      <c r="D583" s="603"/>
      <c r="E583" s="602"/>
      <c r="F583" s="604"/>
      <c r="G583" s="605"/>
      <c r="H583" s="606"/>
      <c r="I583" s="606"/>
      <c r="J583" s="606"/>
      <c r="K583" s="607"/>
      <c r="L583" s="605"/>
      <c r="M583" s="606"/>
      <c r="N583" s="606"/>
      <c r="O583" s="606"/>
      <c r="P583" s="607"/>
      <c r="Q583" s="608"/>
      <c r="R583" s="609"/>
      <c r="S583" s="234"/>
      <c r="T583" s="234"/>
      <c r="U583" s="566"/>
      <c r="V583" s="566"/>
      <c r="W583" s="566"/>
      <c r="X583" s="566"/>
      <c r="Y583" s="566"/>
      <c r="Z583" s="566"/>
      <c r="AA583" s="566"/>
      <c r="AB583" s="566"/>
      <c r="AC583" s="566"/>
      <c r="AD583" s="566"/>
    </row>
    <row r="584" spans="2:30" hidden="1" outlineLevel="1" x14ac:dyDescent="0.45">
      <c r="B584" s="592"/>
      <c r="C584" s="593"/>
      <c r="D584" s="594"/>
      <c r="E584" s="593"/>
      <c r="F584" s="595"/>
      <c r="G584" s="596"/>
      <c r="H584" s="597"/>
      <c r="I584" s="597"/>
      <c r="J584" s="597"/>
      <c r="K584" s="598"/>
      <c r="L584" s="596"/>
      <c r="M584" s="597"/>
      <c r="N584" s="597"/>
      <c r="O584" s="597"/>
      <c r="P584" s="598"/>
      <c r="Q584" s="599"/>
      <c r="R584" s="600"/>
      <c r="S584" s="234"/>
      <c r="T584" s="234"/>
      <c r="U584" s="566"/>
      <c r="V584" s="566"/>
      <c r="W584" s="566"/>
      <c r="X584" s="566"/>
      <c r="Y584" s="566"/>
      <c r="Z584" s="566"/>
      <c r="AA584" s="566"/>
      <c r="AB584" s="566"/>
      <c r="AC584" s="566"/>
      <c r="AD584" s="566"/>
    </row>
    <row r="585" spans="2:30" hidden="1" outlineLevel="1" x14ac:dyDescent="0.45">
      <c r="B585" s="601"/>
      <c r="C585" s="602"/>
      <c r="D585" s="603"/>
      <c r="E585" s="602"/>
      <c r="F585" s="604"/>
      <c r="G585" s="605"/>
      <c r="H585" s="606"/>
      <c r="I585" s="606"/>
      <c r="J585" s="606"/>
      <c r="K585" s="607"/>
      <c r="L585" s="605"/>
      <c r="M585" s="606"/>
      <c r="N585" s="606"/>
      <c r="O585" s="606"/>
      <c r="P585" s="607"/>
      <c r="Q585" s="608"/>
      <c r="R585" s="609"/>
      <c r="S585" s="234"/>
      <c r="T585" s="234"/>
      <c r="U585" s="566"/>
      <c r="V585" s="566"/>
      <c r="W585" s="566"/>
      <c r="X585" s="566"/>
      <c r="Y585" s="566"/>
      <c r="Z585" s="566"/>
      <c r="AA585" s="566"/>
      <c r="AB585" s="566"/>
      <c r="AC585" s="566"/>
      <c r="AD585" s="566"/>
    </row>
    <row r="586" spans="2:30" hidden="1" outlineLevel="1" x14ac:dyDescent="0.45">
      <c r="B586" s="592"/>
      <c r="C586" s="593"/>
      <c r="D586" s="594"/>
      <c r="E586" s="593"/>
      <c r="F586" s="595"/>
      <c r="G586" s="596"/>
      <c r="H586" s="597"/>
      <c r="I586" s="597"/>
      <c r="J586" s="597"/>
      <c r="K586" s="598"/>
      <c r="L586" s="596"/>
      <c r="M586" s="597"/>
      <c r="N586" s="597"/>
      <c r="O586" s="597"/>
      <c r="P586" s="598"/>
      <c r="Q586" s="599"/>
      <c r="R586" s="600"/>
      <c r="S586" s="234"/>
      <c r="T586" s="234"/>
      <c r="U586" s="566"/>
      <c r="V586" s="566"/>
      <c r="W586" s="566"/>
      <c r="X586" s="566"/>
      <c r="Y586" s="566"/>
      <c r="Z586" s="566"/>
      <c r="AA586" s="566"/>
      <c r="AB586" s="566"/>
      <c r="AC586" s="566"/>
      <c r="AD586" s="566"/>
    </row>
    <row r="587" spans="2:30" hidden="1" outlineLevel="1" x14ac:dyDescent="0.45">
      <c r="B587" s="601"/>
      <c r="C587" s="602"/>
      <c r="D587" s="603"/>
      <c r="E587" s="602"/>
      <c r="F587" s="604"/>
      <c r="G587" s="605"/>
      <c r="H587" s="606"/>
      <c r="I587" s="606"/>
      <c r="J587" s="606"/>
      <c r="K587" s="607"/>
      <c r="L587" s="605"/>
      <c r="M587" s="606"/>
      <c r="N587" s="606"/>
      <c r="O587" s="606"/>
      <c r="P587" s="607"/>
      <c r="Q587" s="608"/>
      <c r="R587" s="609"/>
      <c r="S587" s="234"/>
      <c r="T587" s="234"/>
      <c r="U587" s="566"/>
      <c r="V587" s="566"/>
      <c r="W587" s="566"/>
      <c r="X587" s="566"/>
      <c r="Y587" s="566"/>
      <c r="Z587" s="566"/>
      <c r="AA587" s="566"/>
      <c r="AB587" s="566"/>
      <c r="AC587" s="566"/>
      <c r="AD587" s="566"/>
    </row>
    <row r="588" spans="2:30" hidden="1" outlineLevel="1" x14ac:dyDescent="0.45">
      <c r="B588" s="592"/>
      <c r="C588" s="593"/>
      <c r="D588" s="594"/>
      <c r="E588" s="593"/>
      <c r="F588" s="595"/>
      <c r="G588" s="596"/>
      <c r="H588" s="597"/>
      <c r="I588" s="597"/>
      <c r="J588" s="597"/>
      <c r="K588" s="598"/>
      <c r="L588" s="596"/>
      <c r="M588" s="597"/>
      <c r="N588" s="597"/>
      <c r="O588" s="597"/>
      <c r="P588" s="598"/>
      <c r="Q588" s="599"/>
      <c r="R588" s="600"/>
      <c r="S588" s="234"/>
      <c r="T588" s="234"/>
      <c r="U588" s="566"/>
      <c r="V588" s="566"/>
      <c r="W588" s="566"/>
      <c r="X588" s="566"/>
      <c r="Y588" s="566"/>
      <c r="Z588" s="566"/>
      <c r="AA588" s="566"/>
      <c r="AB588" s="566"/>
      <c r="AC588" s="566"/>
      <c r="AD588" s="566"/>
    </row>
    <row r="589" spans="2:30" hidden="1" outlineLevel="1" x14ac:dyDescent="0.45">
      <c r="B589" s="601"/>
      <c r="C589" s="602"/>
      <c r="D589" s="603"/>
      <c r="E589" s="602"/>
      <c r="F589" s="604"/>
      <c r="G589" s="605"/>
      <c r="H589" s="606"/>
      <c r="I589" s="606"/>
      <c r="J589" s="606"/>
      <c r="K589" s="607"/>
      <c r="L589" s="605"/>
      <c r="M589" s="606"/>
      <c r="N589" s="606"/>
      <c r="O589" s="606"/>
      <c r="P589" s="607"/>
      <c r="Q589" s="608"/>
      <c r="R589" s="609"/>
      <c r="S589" s="234"/>
      <c r="T589" s="234"/>
      <c r="U589" s="566"/>
      <c r="V589" s="566"/>
      <c r="W589" s="566"/>
      <c r="X589" s="566"/>
      <c r="Y589" s="566"/>
      <c r="Z589" s="566"/>
      <c r="AA589" s="566"/>
      <c r="AB589" s="566"/>
      <c r="AC589" s="566"/>
      <c r="AD589" s="566"/>
    </row>
    <row r="590" spans="2:30" hidden="1" outlineLevel="1" x14ac:dyDescent="0.45">
      <c r="B590" s="592"/>
      <c r="C590" s="593"/>
      <c r="D590" s="594"/>
      <c r="E590" s="593"/>
      <c r="F590" s="595"/>
      <c r="G590" s="596"/>
      <c r="H590" s="597"/>
      <c r="I590" s="597"/>
      <c r="J590" s="597"/>
      <c r="K590" s="598"/>
      <c r="L590" s="596"/>
      <c r="M590" s="597"/>
      <c r="N590" s="597"/>
      <c r="O590" s="597"/>
      <c r="P590" s="598"/>
      <c r="Q590" s="599"/>
      <c r="R590" s="600"/>
      <c r="S590" s="234"/>
      <c r="T590" s="234"/>
      <c r="U590" s="566"/>
      <c r="V590" s="566"/>
      <c r="W590" s="566"/>
      <c r="X590" s="566"/>
      <c r="Y590" s="566"/>
      <c r="Z590" s="566"/>
      <c r="AA590" s="566"/>
      <c r="AB590" s="566"/>
      <c r="AC590" s="566"/>
      <c r="AD590" s="566"/>
    </row>
    <row r="591" spans="2:30" hidden="1" outlineLevel="1" x14ac:dyDescent="0.45">
      <c r="B591" s="601"/>
      <c r="C591" s="602"/>
      <c r="D591" s="603"/>
      <c r="E591" s="602"/>
      <c r="F591" s="604"/>
      <c r="G591" s="605"/>
      <c r="H591" s="606"/>
      <c r="I591" s="606"/>
      <c r="J591" s="606"/>
      <c r="K591" s="607"/>
      <c r="L591" s="605"/>
      <c r="M591" s="606"/>
      <c r="N591" s="606"/>
      <c r="O591" s="606"/>
      <c r="P591" s="607"/>
      <c r="Q591" s="608"/>
      <c r="R591" s="609"/>
      <c r="S591" s="234"/>
      <c r="T591" s="234"/>
      <c r="U591" s="566"/>
      <c r="V591" s="566"/>
      <c r="W591" s="566"/>
      <c r="X591" s="566"/>
      <c r="Y591" s="566"/>
      <c r="Z591" s="566"/>
      <c r="AA591" s="566"/>
      <c r="AB591" s="566"/>
      <c r="AC591" s="566"/>
      <c r="AD591" s="566"/>
    </row>
    <row r="592" spans="2:30" hidden="1" outlineLevel="1" x14ac:dyDescent="0.45">
      <c r="B592" s="592"/>
      <c r="C592" s="593"/>
      <c r="D592" s="594"/>
      <c r="E592" s="593"/>
      <c r="F592" s="595"/>
      <c r="G592" s="596"/>
      <c r="H592" s="597"/>
      <c r="I592" s="597"/>
      <c r="J592" s="597"/>
      <c r="K592" s="598"/>
      <c r="L592" s="596"/>
      <c r="M592" s="597"/>
      <c r="N592" s="597"/>
      <c r="O592" s="597"/>
      <c r="P592" s="598"/>
      <c r="Q592" s="599"/>
      <c r="R592" s="600"/>
      <c r="S592" s="234"/>
      <c r="T592" s="234"/>
      <c r="U592" s="566"/>
      <c r="V592" s="566"/>
      <c r="W592" s="566"/>
      <c r="X592" s="566"/>
      <c r="Y592" s="566"/>
      <c r="Z592" s="566"/>
      <c r="AA592" s="566"/>
      <c r="AB592" s="566"/>
      <c r="AC592" s="566"/>
      <c r="AD592" s="566"/>
    </row>
    <row r="593" spans="2:30" hidden="1" outlineLevel="1" x14ac:dyDescent="0.45">
      <c r="B593" s="601"/>
      <c r="C593" s="602"/>
      <c r="D593" s="603"/>
      <c r="E593" s="602"/>
      <c r="F593" s="604"/>
      <c r="G593" s="605"/>
      <c r="H593" s="606"/>
      <c r="I593" s="606"/>
      <c r="J593" s="606"/>
      <c r="K593" s="607"/>
      <c r="L593" s="605"/>
      <c r="M593" s="606"/>
      <c r="N593" s="606"/>
      <c r="O593" s="606"/>
      <c r="P593" s="607"/>
      <c r="Q593" s="608"/>
      <c r="R593" s="609"/>
      <c r="S593" s="234"/>
      <c r="T593" s="234"/>
      <c r="U593" s="566"/>
      <c r="V593" s="566"/>
      <c r="W593" s="566"/>
      <c r="X593" s="566"/>
      <c r="Y593" s="566"/>
      <c r="Z593" s="566"/>
      <c r="AA593" s="566"/>
      <c r="AB593" s="566"/>
      <c r="AC593" s="566"/>
      <c r="AD593" s="566"/>
    </row>
    <row r="594" spans="2:30" hidden="1" outlineLevel="1" x14ac:dyDescent="0.45">
      <c r="B594" s="592"/>
      <c r="C594" s="593"/>
      <c r="D594" s="594"/>
      <c r="E594" s="593"/>
      <c r="F594" s="595"/>
      <c r="G594" s="596"/>
      <c r="H594" s="597"/>
      <c r="I594" s="597"/>
      <c r="J594" s="597"/>
      <c r="K594" s="598"/>
      <c r="L594" s="596"/>
      <c r="M594" s="597"/>
      <c r="N594" s="597"/>
      <c r="O594" s="597"/>
      <c r="P594" s="598"/>
      <c r="Q594" s="599"/>
      <c r="R594" s="600"/>
      <c r="S594" s="234"/>
      <c r="T594" s="234"/>
      <c r="U594" s="566"/>
      <c r="V594" s="566"/>
      <c r="W594" s="566"/>
      <c r="X594" s="566"/>
      <c r="Y594" s="566"/>
      <c r="Z594" s="566"/>
      <c r="AA594" s="566"/>
      <c r="AB594" s="566"/>
      <c r="AC594" s="566"/>
      <c r="AD594" s="566"/>
    </row>
    <row r="595" spans="2:30" hidden="1" outlineLevel="1" x14ac:dyDescent="0.45">
      <c r="B595" s="601"/>
      <c r="C595" s="602"/>
      <c r="D595" s="603"/>
      <c r="E595" s="602"/>
      <c r="F595" s="604"/>
      <c r="G595" s="605"/>
      <c r="H595" s="606"/>
      <c r="I595" s="606"/>
      <c r="J595" s="606"/>
      <c r="K595" s="607"/>
      <c r="L595" s="605"/>
      <c r="M595" s="606"/>
      <c r="N595" s="606"/>
      <c r="O595" s="606"/>
      <c r="P595" s="607"/>
      <c r="Q595" s="608"/>
      <c r="R595" s="609"/>
      <c r="S595" s="234"/>
      <c r="T595" s="234"/>
      <c r="U595" s="566"/>
      <c r="V595" s="566"/>
      <c r="W595" s="566"/>
      <c r="X595" s="566"/>
      <c r="Y595" s="566"/>
      <c r="Z595" s="566"/>
      <c r="AA595" s="566"/>
      <c r="AB595" s="566"/>
      <c r="AC595" s="566"/>
      <c r="AD595" s="566"/>
    </row>
    <row r="596" spans="2:30" hidden="1" outlineLevel="1" x14ac:dyDescent="0.45">
      <c r="B596" s="592"/>
      <c r="C596" s="593"/>
      <c r="D596" s="594"/>
      <c r="E596" s="593"/>
      <c r="F596" s="595"/>
      <c r="G596" s="596"/>
      <c r="H596" s="597"/>
      <c r="I596" s="597"/>
      <c r="J596" s="597"/>
      <c r="K596" s="598"/>
      <c r="L596" s="596"/>
      <c r="M596" s="597"/>
      <c r="N596" s="597"/>
      <c r="O596" s="597"/>
      <c r="P596" s="598"/>
      <c r="Q596" s="599"/>
      <c r="R596" s="600"/>
      <c r="S596" s="234"/>
      <c r="T596" s="234"/>
      <c r="U596" s="566"/>
      <c r="V596" s="566"/>
      <c r="W596" s="566"/>
      <c r="X596" s="566"/>
      <c r="Y596" s="566"/>
      <c r="Z596" s="566"/>
      <c r="AA596" s="566"/>
      <c r="AB596" s="566"/>
      <c r="AC596" s="566"/>
      <c r="AD596" s="566"/>
    </row>
    <row r="597" spans="2:30" hidden="1" outlineLevel="1" x14ac:dyDescent="0.45">
      <c r="B597" s="601"/>
      <c r="C597" s="602"/>
      <c r="D597" s="603"/>
      <c r="E597" s="602"/>
      <c r="F597" s="604"/>
      <c r="G597" s="605"/>
      <c r="H597" s="606"/>
      <c r="I597" s="606"/>
      <c r="J597" s="606"/>
      <c r="K597" s="607"/>
      <c r="L597" s="605"/>
      <c r="M597" s="606"/>
      <c r="N597" s="606"/>
      <c r="O597" s="606"/>
      <c r="P597" s="607"/>
      <c r="Q597" s="608"/>
      <c r="R597" s="609"/>
      <c r="S597" s="234"/>
      <c r="T597" s="234"/>
      <c r="U597" s="566"/>
      <c r="V597" s="566"/>
      <c r="W597" s="566"/>
      <c r="X597" s="566"/>
      <c r="Y597" s="566"/>
      <c r="Z597" s="566"/>
      <c r="AA597" s="566"/>
      <c r="AB597" s="566"/>
      <c r="AC597" s="566"/>
      <c r="AD597" s="566"/>
    </row>
    <row r="598" spans="2:30" hidden="1" outlineLevel="1" x14ac:dyDescent="0.45">
      <c r="B598" s="592"/>
      <c r="C598" s="593"/>
      <c r="D598" s="594"/>
      <c r="E598" s="593"/>
      <c r="F598" s="595"/>
      <c r="G598" s="596"/>
      <c r="H598" s="597"/>
      <c r="I598" s="597"/>
      <c r="J598" s="597"/>
      <c r="K598" s="598"/>
      <c r="L598" s="596"/>
      <c r="M598" s="597"/>
      <c r="N598" s="597"/>
      <c r="O598" s="597"/>
      <c r="P598" s="598"/>
      <c r="Q598" s="599"/>
      <c r="R598" s="600"/>
      <c r="S598" s="234"/>
      <c r="T598" s="234"/>
      <c r="U598" s="566"/>
      <c r="V598" s="566"/>
      <c r="W598" s="566"/>
      <c r="X598" s="566"/>
      <c r="Y598" s="566"/>
      <c r="Z598" s="566"/>
      <c r="AA598" s="566"/>
      <c r="AB598" s="566"/>
      <c r="AC598" s="566"/>
      <c r="AD598" s="566"/>
    </row>
    <row r="599" spans="2:30" hidden="1" outlineLevel="1" x14ac:dyDescent="0.45">
      <c r="B599" s="601"/>
      <c r="C599" s="602"/>
      <c r="D599" s="603"/>
      <c r="E599" s="602"/>
      <c r="F599" s="604"/>
      <c r="G599" s="605"/>
      <c r="H599" s="606"/>
      <c r="I599" s="606"/>
      <c r="J599" s="606"/>
      <c r="K599" s="607"/>
      <c r="L599" s="605"/>
      <c r="M599" s="606"/>
      <c r="N599" s="606"/>
      <c r="O599" s="606"/>
      <c r="P599" s="607"/>
      <c r="Q599" s="608"/>
      <c r="R599" s="609"/>
      <c r="S599" s="234"/>
      <c r="T599" s="234"/>
      <c r="U599" s="566"/>
      <c r="V599" s="566"/>
      <c r="W599" s="566"/>
      <c r="X599" s="566"/>
      <c r="Y599" s="566"/>
      <c r="Z599" s="566"/>
      <c r="AA599" s="566"/>
      <c r="AB599" s="566"/>
      <c r="AC599" s="566"/>
      <c r="AD599" s="566"/>
    </row>
    <row r="600" spans="2:30" hidden="1" outlineLevel="1" x14ac:dyDescent="0.45">
      <c r="B600" s="592"/>
      <c r="C600" s="593"/>
      <c r="D600" s="594"/>
      <c r="E600" s="593"/>
      <c r="F600" s="595"/>
      <c r="G600" s="596"/>
      <c r="H600" s="597"/>
      <c r="I600" s="597"/>
      <c r="J600" s="597"/>
      <c r="K600" s="598"/>
      <c r="L600" s="596"/>
      <c r="M600" s="597"/>
      <c r="N600" s="597"/>
      <c r="O600" s="597"/>
      <c r="P600" s="598"/>
      <c r="Q600" s="599"/>
      <c r="R600" s="600"/>
      <c r="S600" s="234"/>
      <c r="T600" s="234"/>
      <c r="U600" s="566"/>
      <c r="V600" s="566"/>
      <c r="W600" s="566"/>
      <c r="X600" s="566"/>
      <c r="Y600" s="566"/>
      <c r="Z600" s="566"/>
      <c r="AA600" s="566"/>
      <c r="AB600" s="566"/>
      <c r="AC600" s="566"/>
      <c r="AD600" s="566"/>
    </row>
    <row r="601" spans="2:30" hidden="1" outlineLevel="1" x14ac:dyDescent="0.45">
      <c r="B601" s="601"/>
      <c r="C601" s="602"/>
      <c r="D601" s="603"/>
      <c r="E601" s="602"/>
      <c r="F601" s="604"/>
      <c r="G601" s="605"/>
      <c r="H601" s="606"/>
      <c r="I601" s="606"/>
      <c r="J601" s="606"/>
      <c r="K601" s="607"/>
      <c r="L601" s="605"/>
      <c r="M601" s="606"/>
      <c r="N601" s="606"/>
      <c r="O601" s="606"/>
      <c r="P601" s="607"/>
      <c r="Q601" s="608"/>
      <c r="R601" s="609"/>
      <c r="S601" s="234"/>
      <c r="T601" s="234"/>
      <c r="U601" s="566"/>
      <c r="V601" s="566"/>
      <c r="W601" s="566"/>
      <c r="X601" s="566"/>
      <c r="Y601" s="566"/>
      <c r="Z601" s="566"/>
      <c r="AA601" s="566"/>
      <c r="AB601" s="566"/>
      <c r="AC601" s="566"/>
      <c r="AD601" s="566"/>
    </row>
    <row r="602" spans="2:30" hidden="1" outlineLevel="1" x14ac:dyDescent="0.45">
      <c r="B602" s="592"/>
      <c r="C602" s="593"/>
      <c r="D602" s="594"/>
      <c r="E602" s="593"/>
      <c r="F602" s="595"/>
      <c r="G602" s="596"/>
      <c r="H602" s="597"/>
      <c r="I602" s="597"/>
      <c r="J602" s="597"/>
      <c r="K602" s="598"/>
      <c r="L602" s="596"/>
      <c r="M602" s="597"/>
      <c r="N602" s="597"/>
      <c r="O602" s="597"/>
      <c r="P602" s="598"/>
      <c r="Q602" s="599"/>
      <c r="R602" s="600"/>
      <c r="S602" s="234"/>
      <c r="T602" s="234"/>
      <c r="U602" s="566"/>
      <c r="V602" s="566"/>
      <c r="W602" s="566"/>
      <c r="X602" s="566"/>
      <c r="Y602" s="566"/>
      <c r="Z602" s="566"/>
      <c r="AA602" s="566"/>
      <c r="AB602" s="566"/>
      <c r="AC602" s="566"/>
      <c r="AD602" s="566"/>
    </row>
    <row r="603" spans="2:30" hidden="1" outlineLevel="1" x14ac:dyDescent="0.45">
      <c r="B603" s="601"/>
      <c r="C603" s="602"/>
      <c r="D603" s="603"/>
      <c r="E603" s="602"/>
      <c r="F603" s="604"/>
      <c r="G603" s="605"/>
      <c r="H603" s="606"/>
      <c r="I603" s="606"/>
      <c r="J603" s="606"/>
      <c r="K603" s="607"/>
      <c r="L603" s="605"/>
      <c r="M603" s="606"/>
      <c r="N603" s="606"/>
      <c r="O603" s="606"/>
      <c r="P603" s="607"/>
      <c r="Q603" s="608"/>
      <c r="R603" s="609"/>
      <c r="S603" s="234"/>
      <c r="T603" s="234"/>
      <c r="U603" s="566"/>
      <c r="V603" s="566"/>
      <c r="W603" s="566"/>
      <c r="X603" s="566"/>
      <c r="Y603" s="566"/>
      <c r="Z603" s="566"/>
      <c r="AA603" s="566"/>
      <c r="AB603" s="566"/>
      <c r="AC603" s="566"/>
      <c r="AD603" s="566"/>
    </row>
    <row r="604" spans="2:30" hidden="1" outlineLevel="1" x14ac:dyDescent="0.45">
      <c r="B604" s="592"/>
      <c r="C604" s="593"/>
      <c r="D604" s="594"/>
      <c r="E604" s="593"/>
      <c r="F604" s="595"/>
      <c r="G604" s="596"/>
      <c r="H604" s="597"/>
      <c r="I604" s="597"/>
      <c r="J604" s="597"/>
      <c r="K604" s="598"/>
      <c r="L604" s="596"/>
      <c r="M604" s="597"/>
      <c r="N604" s="597"/>
      <c r="O604" s="597"/>
      <c r="P604" s="598"/>
      <c r="Q604" s="599"/>
      <c r="R604" s="600"/>
      <c r="S604" s="234"/>
      <c r="T604" s="234"/>
      <c r="U604" s="566"/>
      <c r="V604" s="566"/>
      <c r="W604" s="566"/>
      <c r="X604" s="566"/>
      <c r="Y604" s="566"/>
      <c r="Z604" s="566"/>
      <c r="AA604" s="566"/>
      <c r="AB604" s="566"/>
      <c r="AC604" s="566"/>
      <c r="AD604" s="566"/>
    </row>
    <row r="605" spans="2:30" hidden="1" outlineLevel="1" x14ac:dyDescent="0.45">
      <c r="B605" s="601"/>
      <c r="C605" s="602"/>
      <c r="D605" s="603"/>
      <c r="E605" s="602"/>
      <c r="F605" s="604"/>
      <c r="G605" s="605"/>
      <c r="H605" s="606"/>
      <c r="I605" s="606"/>
      <c r="J605" s="606"/>
      <c r="K605" s="607"/>
      <c r="L605" s="605"/>
      <c r="M605" s="606"/>
      <c r="N605" s="606"/>
      <c r="O605" s="606"/>
      <c r="P605" s="607"/>
      <c r="Q605" s="608"/>
      <c r="R605" s="609"/>
      <c r="S605" s="234"/>
      <c r="T605" s="234"/>
      <c r="U605" s="566"/>
      <c r="V605" s="566"/>
      <c r="W605" s="566"/>
      <c r="X605" s="566"/>
      <c r="Y605" s="566"/>
      <c r="Z605" s="566"/>
      <c r="AA605" s="566"/>
      <c r="AB605" s="566"/>
      <c r="AC605" s="566"/>
      <c r="AD605" s="566"/>
    </row>
    <row r="606" spans="2:30" hidden="1" outlineLevel="1" x14ac:dyDescent="0.45">
      <c r="B606" s="592"/>
      <c r="C606" s="593"/>
      <c r="D606" s="594"/>
      <c r="E606" s="593"/>
      <c r="F606" s="595"/>
      <c r="G606" s="596"/>
      <c r="H606" s="597"/>
      <c r="I606" s="597"/>
      <c r="J606" s="597"/>
      <c r="K606" s="598"/>
      <c r="L606" s="596"/>
      <c r="M606" s="597"/>
      <c r="N606" s="597"/>
      <c r="O606" s="597"/>
      <c r="P606" s="598"/>
      <c r="Q606" s="599"/>
      <c r="R606" s="600"/>
      <c r="S606" s="234"/>
      <c r="T606" s="234"/>
      <c r="U606" s="566"/>
      <c r="V606" s="566"/>
      <c r="W606" s="566"/>
      <c r="X606" s="566"/>
      <c r="Y606" s="566"/>
      <c r="Z606" s="566"/>
      <c r="AA606" s="566"/>
      <c r="AB606" s="566"/>
      <c r="AC606" s="566"/>
      <c r="AD606" s="566"/>
    </row>
    <row r="607" spans="2:30" hidden="1" outlineLevel="1" x14ac:dyDescent="0.45">
      <c r="B607" s="601"/>
      <c r="C607" s="602"/>
      <c r="D607" s="603"/>
      <c r="E607" s="602"/>
      <c r="F607" s="604"/>
      <c r="G607" s="605"/>
      <c r="H607" s="606"/>
      <c r="I607" s="606"/>
      <c r="J607" s="606"/>
      <c r="K607" s="607"/>
      <c r="L607" s="605"/>
      <c r="M607" s="606"/>
      <c r="N607" s="606"/>
      <c r="O607" s="606"/>
      <c r="P607" s="607"/>
      <c r="Q607" s="608"/>
      <c r="R607" s="609"/>
      <c r="S607" s="234"/>
      <c r="T607" s="234"/>
      <c r="U607" s="566"/>
      <c r="V607" s="566"/>
      <c r="W607" s="566"/>
      <c r="X607" s="566"/>
      <c r="Y607" s="566"/>
      <c r="Z607" s="566"/>
      <c r="AA607" s="566"/>
      <c r="AB607" s="566"/>
      <c r="AC607" s="566"/>
      <c r="AD607" s="566"/>
    </row>
    <row r="608" spans="2:30" hidden="1" outlineLevel="1" x14ac:dyDescent="0.45">
      <c r="B608" s="592"/>
      <c r="C608" s="593"/>
      <c r="D608" s="594"/>
      <c r="E608" s="593"/>
      <c r="F608" s="595"/>
      <c r="G608" s="596"/>
      <c r="H608" s="597"/>
      <c r="I608" s="597"/>
      <c r="J608" s="597"/>
      <c r="K608" s="598"/>
      <c r="L608" s="596"/>
      <c r="M608" s="597"/>
      <c r="N608" s="597"/>
      <c r="O608" s="597"/>
      <c r="P608" s="598"/>
      <c r="Q608" s="599"/>
      <c r="R608" s="600"/>
      <c r="S608" s="234"/>
      <c r="T608" s="234"/>
      <c r="U608" s="566"/>
      <c r="V608" s="566"/>
      <c r="W608" s="566"/>
      <c r="X608" s="566"/>
      <c r="Y608" s="566"/>
      <c r="Z608" s="566"/>
      <c r="AA608" s="566"/>
      <c r="AB608" s="566"/>
      <c r="AC608" s="566"/>
      <c r="AD608" s="566"/>
    </row>
    <row r="609" spans="2:30" hidden="1" outlineLevel="1" x14ac:dyDescent="0.45">
      <c r="B609" s="601"/>
      <c r="C609" s="602"/>
      <c r="D609" s="603"/>
      <c r="E609" s="602"/>
      <c r="F609" s="604"/>
      <c r="G609" s="605"/>
      <c r="H609" s="606"/>
      <c r="I609" s="606"/>
      <c r="J609" s="606"/>
      <c r="K609" s="607"/>
      <c r="L609" s="605"/>
      <c r="M609" s="606"/>
      <c r="N609" s="606"/>
      <c r="O609" s="606"/>
      <c r="P609" s="607"/>
      <c r="Q609" s="608"/>
      <c r="R609" s="609"/>
      <c r="S609" s="234"/>
      <c r="T609" s="234"/>
      <c r="U609" s="566"/>
      <c r="V609" s="566"/>
      <c r="W609" s="566"/>
      <c r="X609" s="566"/>
      <c r="Y609" s="566"/>
      <c r="Z609" s="566"/>
      <c r="AA609" s="566"/>
      <c r="AB609" s="566"/>
      <c r="AC609" s="566"/>
      <c r="AD609" s="566"/>
    </row>
    <row r="610" spans="2:30" hidden="1" outlineLevel="1" x14ac:dyDescent="0.45">
      <c r="B610" s="592"/>
      <c r="C610" s="593"/>
      <c r="D610" s="594"/>
      <c r="E610" s="593"/>
      <c r="F610" s="595"/>
      <c r="G610" s="596"/>
      <c r="H610" s="597"/>
      <c r="I610" s="597"/>
      <c r="J610" s="597"/>
      <c r="K610" s="598"/>
      <c r="L610" s="596"/>
      <c r="M610" s="597"/>
      <c r="N610" s="597"/>
      <c r="O610" s="597"/>
      <c r="P610" s="598"/>
      <c r="Q610" s="599"/>
      <c r="R610" s="600"/>
      <c r="S610" s="234"/>
      <c r="T610" s="234"/>
      <c r="U610" s="566"/>
      <c r="V610" s="566"/>
      <c r="W610" s="566"/>
      <c r="X610" s="566"/>
      <c r="Y610" s="566"/>
      <c r="Z610" s="566"/>
      <c r="AA610" s="566"/>
      <c r="AB610" s="566"/>
      <c r="AC610" s="566"/>
      <c r="AD610" s="566"/>
    </row>
    <row r="611" spans="2:30" hidden="1" outlineLevel="1" x14ac:dyDescent="0.45">
      <c r="B611" s="601"/>
      <c r="C611" s="602"/>
      <c r="D611" s="603"/>
      <c r="E611" s="602"/>
      <c r="F611" s="604"/>
      <c r="G611" s="605"/>
      <c r="H611" s="606"/>
      <c r="I611" s="606"/>
      <c r="J611" s="606"/>
      <c r="K611" s="607"/>
      <c r="L611" s="605"/>
      <c r="M611" s="606"/>
      <c r="N611" s="606"/>
      <c r="O611" s="606"/>
      <c r="P611" s="607"/>
      <c r="Q611" s="608"/>
      <c r="R611" s="609"/>
      <c r="S611" s="234"/>
      <c r="T611" s="234"/>
      <c r="U611" s="566"/>
      <c r="V611" s="566"/>
      <c r="W611" s="566"/>
      <c r="X611" s="566"/>
      <c r="Y611" s="566"/>
      <c r="Z611" s="566"/>
      <c r="AA611" s="566"/>
      <c r="AB611" s="566"/>
      <c r="AC611" s="566"/>
      <c r="AD611" s="566"/>
    </row>
    <row r="612" spans="2:30" hidden="1" outlineLevel="1" x14ac:dyDescent="0.45">
      <c r="B612" s="592"/>
      <c r="C612" s="593"/>
      <c r="D612" s="594"/>
      <c r="E612" s="593"/>
      <c r="F612" s="595"/>
      <c r="G612" s="596"/>
      <c r="H612" s="597"/>
      <c r="I612" s="597"/>
      <c r="J612" s="597"/>
      <c r="K612" s="598"/>
      <c r="L612" s="596"/>
      <c r="M612" s="597"/>
      <c r="N612" s="597"/>
      <c r="O612" s="597"/>
      <c r="P612" s="598"/>
      <c r="Q612" s="599"/>
      <c r="R612" s="600"/>
      <c r="S612" s="234"/>
      <c r="T612" s="234"/>
      <c r="U612" s="566"/>
      <c r="V612" s="566"/>
      <c r="W612" s="566"/>
      <c r="X612" s="566"/>
      <c r="Y612" s="566"/>
      <c r="Z612" s="566"/>
      <c r="AA612" s="566"/>
      <c r="AB612" s="566"/>
      <c r="AC612" s="566"/>
      <c r="AD612" s="566"/>
    </row>
    <row r="613" spans="2:30" hidden="1" outlineLevel="1" x14ac:dyDescent="0.45">
      <c r="B613" s="601"/>
      <c r="C613" s="602"/>
      <c r="D613" s="603"/>
      <c r="E613" s="602"/>
      <c r="F613" s="604"/>
      <c r="G613" s="605"/>
      <c r="H613" s="606"/>
      <c r="I613" s="606"/>
      <c r="J613" s="606"/>
      <c r="K613" s="607"/>
      <c r="L613" s="605"/>
      <c r="M613" s="606"/>
      <c r="N613" s="606"/>
      <c r="O613" s="606"/>
      <c r="P613" s="607"/>
      <c r="Q613" s="608"/>
      <c r="R613" s="609"/>
      <c r="S613" s="234"/>
      <c r="T613" s="234"/>
      <c r="U613" s="566"/>
      <c r="V613" s="566"/>
      <c r="W613" s="566"/>
      <c r="X613" s="566"/>
      <c r="Y613" s="566"/>
      <c r="Z613" s="566"/>
      <c r="AA613" s="566"/>
      <c r="AB613" s="566"/>
      <c r="AC613" s="566"/>
      <c r="AD613" s="566"/>
    </row>
    <row r="614" spans="2:30" hidden="1" outlineLevel="1" x14ac:dyDescent="0.45">
      <c r="B614" s="592"/>
      <c r="C614" s="593"/>
      <c r="D614" s="594"/>
      <c r="E614" s="593"/>
      <c r="F614" s="595"/>
      <c r="G614" s="596"/>
      <c r="H614" s="597"/>
      <c r="I614" s="597"/>
      <c r="J614" s="597"/>
      <c r="K614" s="598"/>
      <c r="L614" s="596"/>
      <c r="M614" s="597"/>
      <c r="N614" s="597"/>
      <c r="O614" s="597"/>
      <c r="P614" s="598"/>
      <c r="Q614" s="599"/>
      <c r="R614" s="600"/>
      <c r="S614" s="234"/>
      <c r="T614" s="234"/>
      <c r="U614" s="566"/>
      <c r="V614" s="566"/>
      <c r="W614" s="566"/>
      <c r="X614" s="566"/>
      <c r="Y614" s="566"/>
      <c r="Z614" s="566"/>
      <c r="AA614" s="566"/>
      <c r="AB614" s="566"/>
      <c r="AC614" s="566"/>
      <c r="AD614" s="566"/>
    </row>
    <row r="615" spans="2:30" hidden="1" outlineLevel="1" x14ac:dyDescent="0.45">
      <c r="B615" s="601"/>
      <c r="C615" s="602"/>
      <c r="D615" s="603"/>
      <c r="E615" s="602"/>
      <c r="F615" s="604"/>
      <c r="G615" s="605"/>
      <c r="H615" s="606"/>
      <c r="I615" s="606"/>
      <c r="J615" s="606"/>
      <c r="K615" s="607"/>
      <c r="L615" s="605"/>
      <c r="M615" s="606"/>
      <c r="N615" s="606"/>
      <c r="O615" s="606"/>
      <c r="P615" s="607"/>
      <c r="Q615" s="608"/>
      <c r="R615" s="609"/>
      <c r="S615" s="234"/>
      <c r="T615" s="234"/>
      <c r="U615" s="566"/>
      <c r="V615" s="566"/>
      <c r="W615" s="566"/>
      <c r="X615" s="566"/>
      <c r="Y615" s="566"/>
      <c r="Z615" s="566"/>
      <c r="AA615" s="566"/>
      <c r="AB615" s="566"/>
      <c r="AC615" s="566"/>
      <c r="AD615" s="566"/>
    </row>
    <row r="616" spans="2:30" hidden="1" outlineLevel="1" x14ac:dyDescent="0.45">
      <c r="B616" s="592"/>
      <c r="C616" s="593"/>
      <c r="D616" s="594"/>
      <c r="E616" s="593"/>
      <c r="F616" s="595"/>
      <c r="G616" s="596"/>
      <c r="H616" s="597"/>
      <c r="I616" s="597"/>
      <c r="J616" s="597"/>
      <c r="K616" s="598"/>
      <c r="L616" s="596"/>
      <c r="M616" s="597"/>
      <c r="N616" s="597"/>
      <c r="O616" s="597"/>
      <c r="P616" s="598"/>
      <c r="Q616" s="599"/>
      <c r="R616" s="600"/>
      <c r="S616" s="234"/>
      <c r="T616" s="234"/>
      <c r="U616" s="566"/>
      <c r="V616" s="566"/>
      <c r="W616" s="566"/>
      <c r="X616" s="566"/>
      <c r="Y616" s="566"/>
      <c r="Z616" s="566"/>
      <c r="AA616" s="566"/>
      <c r="AB616" s="566"/>
      <c r="AC616" s="566"/>
      <c r="AD616" s="566"/>
    </row>
    <row r="617" spans="2:30" hidden="1" outlineLevel="1" x14ac:dyDescent="0.45">
      <c r="B617" s="601"/>
      <c r="C617" s="602"/>
      <c r="D617" s="603"/>
      <c r="E617" s="602"/>
      <c r="F617" s="604"/>
      <c r="G617" s="605"/>
      <c r="H617" s="606"/>
      <c r="I617" s="606"/>
      <c r="J617" s="606"/>
      <c r="K617" s="607"/>
      <c r="L617" s="605"/>
      <c r="M617" s="606"/>
      <c r="N617" s="606"/>
      <c r="O617" s="606"/>
      <c r="P617" s="607"/>
      <c r="Q617" s="608"/>
      <c r="R617" s="609"/>
      <c r="S617" s="234"/>
      <c r="T617" s="234"/>
      <c r="U617" s="566"/>
      <c r="V617" s="566"/>
      <c r="W617" s="566"/>
      <c r="X617" s="566"/>
      <c r="Y617" s="566"/>
      <c r="Z617" s="566"/>
      <c r="AA617" s="566"/>
      <c r="AB617" s="566"/>
      <c r="AC617" s="566"/>
      <c r="AD617" s="566"/>
    </row>
    <row r="618" spans="2:30" hidden="1" outlineLevel="1" x14ac:dyDescent="0.45">
      <c r="B618" s="592"/>
      <c r="C618" s="593"/>
      <c r="D618" s="594"/>
      <c r="E618" s="593"/>
      <c r="F618" s="595"/>
      <c r="G618" s="596"/>
      <c r="H618" s="597"/>
      <c r="I618" s="597"/>
      <c r="J618" s="597"/>
      <c r="K618" s="598"/>
      <c r="L618" s="596"/>
      <c r="M618" s="597"/>
      <c r="N618" s="597"/>
      <c r="O618" s="597"/>
      <c r="P618" s="598"/>
      <c r="Q618" s="599"/>
      <c r="R618" s="600"/>
      <c r="S618" s="234"/>
      <c r="T618" s="234"/>
      <c r="U618" s="566"/>
      <c r="V618" s="566"/>
      <c r="W618" s="566"/>
      <c r="X618" s="566"/>
      <c r="Y618" s="566"/>
      <c r="Z618" s="566"/>
      <c r="AA618" s="566"/>
      <c r="AB618" s="566"/>
      <c r="AC618" s="566"/>
      <c r="AD618" s="566"/>
    </row>
    <row r="619" spans="2:30" hidden="1" outlineLevel="1" x14ac:dyDescent="0.45">
      <c r="B619" s="601"/>
      <c r="C619" s="602"/>
      <c r="D619" s="603"/>
      <c r="E619" s="602"/>
      <c r="F619" s="604"/>
      <c r="G619" s="605"/>
      <c r="H619" s="606"/>
      <c r="I619" s="606"/>
      <c r="J619" s="606"/>
      <c r="K619" s="607"/>
      <c r="L619" s="605"/>
      <c r="M619" s="606"/>
      <c r="N619" s="606"/>
      <c r="O619" s="606"/>
      <c r="P619" s="607"/>
      <c r="Q619" s="608"/>
      <c r="R619" s="609"/>
      <c r="S619" s="234"/>
      <c r="T619" s="234"/>
      <c r="U619" s="566"/>
      <c r="V619" s="566"/>
      <c r="W619" s="566"/>
      <c r="X619" s="566"/>
      <c r="Y619" s="566"/>
      <c r="Z619" s="566"/>
      <c r="AA619" s="566"/>
      <c r="AB619" s="566"/>
      <c r="AC619" s="566"/>
      <c r="AD619" s="566"/>
    </row>
    <row r="620" spans="2:30" hidden="1" outlineLevel="1" x14ac:dyDescent="0.45">
      <c r="B620" s="592"/>
      <c r="C620" s="593"/>
      <c r="D620" s="594"/>
      <c r="E620" s="593"/>
      <c r="F620" s="595"/>
      <c r="G620" s="596"/>
      <c r="H620" s="597"/>
      <c r="I620" s="597"/>
      <c r="J620" s="597"/>
      <c r="K620" s="598"/>
      <c r="L620" s="596"/>
      <c r="M620" s="597"/>
      <c r="N620" s="597"/>
      <c r="O620" s="597"/>
      <c r="P620" s="598"/>
      <c r="Q620" s="599"/>
      <c r="R620" s="600"/>
      <c r="S620" s="234"/>
      <c r="T620" s="234"/>
      <c r="U620" s="566"/>
      <c r="V620" s="566"/>
      <c r="W620" s="566"/>
      <c r="X620" s="566"/>
      <c r="Y620" s="566"/>
      <c r="Z620" s="566"/>
      <c r="AA620" s="566"/>
      <c r="AB620" s="566"/>
      <c r="AC620" s="566"/>
      <c r="AD620" s="566"/>
    </row>
    <row r="621" spans="2:30" hidden="1" outlineLevel="1" x14ac:dyDescent="0.45">
      <c r="B621" s="601"/>
      <c r="C621" s="602"/>
      <c r="D621" s="603"/>
      <c r="E621" s="602"/>
      <c r="F621" s="604"/>
      <c r="G621" s="605"/>
      <c r="H621" s="606"/>
      <c r="I621" s="606"/>
      <c r="J621" s="606"/>
      <c r="K621" s="607"/>
      <c r="L621" s="605"/>
      <c r="M621" s="606"/>
      <c r="N621" s="606"/>
      <c r="O621" s="606"/>
      <c r="P621" s="607"/>
      <c r="Q621" s="608"/>
      <c r="R621" s="609"/>
      <c r="S621" s="234"/>
      <c r="T621" s="234"/>
      <c r="U621" s="566"/>
      <c r="V621" s="566"/>
      <c r="W621" s="566"/>
      <c r="X621" s="566"/>
      <c r="Y621" s="566"/>
      <c r="Z621" s="566"/>
      <c r="AA621" s="566"/>
      <c r="AB621" s="566"/>
      <c r="AC621" s="566"/>
      <c r="AD621" s="566"/>
    </row>
    <row r="622" spans="2:30" hidden="1" outlineLevel="1" x14ac:dyDescent="0.45">
      <c r="B622" s="592"/>
      <c r="C622" s="593"/>
      <c r="D622" s="594"/>
      <c r="E622" s="593"/>
      <c r="F622" s="595"/>
      <c r="G622" s="596"/>
      <c r="H622" s="597"/>
      <c r="I622" s="597"/>
      <c r="J622" s="597"/>
      <c r="K622" s="598"/>
      <c r="L622" s="596"/>
      <c r="M622" s="597"/>
      <c r="N622" s="597"/>
      <c r="O622" s="597"/>
      <c r="P622" s="598"/>
      <c r="Q622" s="599"/>
      <c r="R622" s="600"/>
      <c r="S622" s="234"/>
      <c r="T622" s="234"/>
      <c r="U622" s="566"/>
      <c r="V622" s="566"/>
      <c r="W622" s="566"/>
      <c r="X622" s="566"/>
      <c r="Y622" s="566"/>
      <c r="Z622" s="566"/>
      <c r="AA622" s="566"/>
      <c r="AB622" s="566"/>
      <c r="AC622" s="566"/>
      <c r="AD622" s="566"/>
    </row>
    <row r="623" spans="2:30" hidden="1" outlineLevel="1" x14ac:dyDescent="0.45">
      <c r="B623" s="601"/>
      <c r="C623" s="602"/>
      <c r="D623" s="603"/>
      <c r="E623" s="602"/>
      <c r="F623" s="604"/>
      <c r="G623" s="605"/>
      <c r="H623" s="606"/>
      <c r="I623" s="606"/>
      <c r="J623" s="606"/>
      <c r="K623" s="607"/>
      <c r="L623" s="605"/>
      <c r="M623" s="606"/>
      <c r="N623" s="606"/>
      <c r="O623" s="606"/>
      <c r="P623" s="607"/>
      <c r="Q623" s="608"/>
      <c r="R623" s="609"/>
      <c r="S623" s="234"/>
      <c r="T623" s="234"/>
      <c r="U623" s="566"/>
      <c r="V623" s="566"/>
      <c r="W623" s="566"/>
      <c r="X623" s="566"/>
      <c r="Y623" s="566"/>
      <c r="Z623" s="566"/>
      <c r="AA623" s="566"/>
      <c r="AB623" s="566"/>
      <c r="AC623" s="566"/>
      <c r="AD623" s="566"/>
    </row>
    <row r="624" spans="2:30" hidden="1" outlineLevel="1" x14ac:dyDescent="0.45">
      <c r="B624" s="592"/>
      <c r="C624" s="593"/>
      <c r="D624" s="594"/>
      <c r="E624" s="593"/>
      <c r="F624" s="595"/>
      <c r="G624" s="596"/>
      <c r="H624" s="597"/>
      <c r="I624" s="597"/>
      <c r="J624" s="597"/>
      <c r="K624" s="598"/>
      <c r="L624" s="596"/>
      <c r="M624" s="597"/>
      <c r="N624" s="597"/>
      <c r="O624" s="597"/>
      <c r="P624" s="598"/>
      <c r="Q624" s="599"/>
      <c r="R624" s="600"/>
      <c r="S624" s="234"/>
      <c r="T624" s="234"/>
      <c r="U624" s="566"/>
      <c r="V624" s="566"/>
      <c r="W624" s="566"/>
      <c r="X624" s="566"/>
      <c r="Y624" s="566"/>
      <c r="Z624" s="566"/>
      <c r="AA624" s="566"/>
      <c r="AB624" s="566"/>
      <c r="AC624" s="566"/>
      <c r="AD624" s="566"/>
    </row>
    <row r="625" spans="2:30" hidden="1" outlineLevel="1" x14ac:dyDescent="0.45">
      <c r="B625" s="601"/>
      <c r="C625" s="602"/>
      <c r="D625" s="603"/>
      <c r="E625" s="602"/>
      <c r="F625" s="604"/>
      <c r="G625" s="605"/>
      <c r="H625" s="606"/>
      <c r="I625" s="606"/>
      <c r="J625" s="606"/>
      <c r="K625" s="607"/>
      <c r="L625" s="605"/>
      <c r="M625" s="606"/>
      <c r="N625" s="606"/>
      <c r="O625" s="606"/>
      <c r="P625" s="607"/>
      <c r="Q625" s="608"/>
      <c r="R625" s="609"/>
      <c r="S625" s="234"/>
      <c r="T625" s="234"/>
      <c r="U625" s="566"/>
      <c r="V625" s="566"/>
      <c r="W625" s="566"/>
      <c r="X625" s="566"/>
      <c r="Y625" s="566"/>
      <c r="Z625" s="566"/>
      <c r="AA625" s="566"/>
      <c r="AB625" s="566"/>
      <c r="AC625" s="566"/>
      <c r="AD625" s="566"/>
    </row>
    <row r="626" spans="2:30" hidden="1" outlineLevel="1" x14ac:dyDescent="0.45">
      <c r="B626" s="592"/>
      <c r="C626" s="593"/>
      <c r="D626" s="594"/>
      <c r="E626" s="593"/>
      <c r="F626" s="595"/>
      <c r="G626" s="596"/>
      <c r="H626" s="597"/>
      <c r="I626" s="597"/>
      <c r="J626" s="597"/>
      <c r="K626" s="598"/>
      <c r="L626" s="596"/>
      <c r="M626" s="597"/>
      <c r="N626" s="597"/>
      <c r="O626" s="597"/>
      <c r="P626" s="598"/>
      <c r="Q626" s="599"/>
      <c r="R626" s="600"/>
      <c r="S626" s="234"/>
      <c r="T626" s="234"/>
      <c r="U626" s="566"/>
      <c r="V626" s="566"/>
      <c r="W626" s="566"/>
      <c r="X626" s="566"/>
      <c r="Y626" s="566"/>
      <c r="Z626" s="566"/>
      <c r="AA626" s="566"/>
      <c r="AB626" s="566"/>
      <c r="AC626" s="566"/>
      <c r="AD626" s="566"/>
    </row>
    <row r="627" spans="2:30" hidden="1" outlineLevel="1" x14ac:dyDescent="0.45">
      <c r="B627" s="601"/>
      <c r="C627" s="602"/>
      <c r="D627" s="603"/>
      <c r="E627" s="602"/>
      <c r="F627" s="604"/>
      <c r="G627" s="605"/>
      <c r="H627" s="606"/>
      <c r="I627" s="606"/>
      <c r="J627" s="606"/>
      <c r="K627" s="607"/>
      <c r="L627" s="605"/>
      <c r="M627" s="606"/>
      <c r="N627" s="606"/>
      <c r="O627" s="606"/>
      <c r="P627" s="607"/>
      <c r="Q627" s="608"/>
      <c r="R627" s="609"/>
      <c r="S627" s="234"/>
      <c r="T627" s="234"/>
      <c r="U627" s="566"/>
      <c r="V627" s="566"/>
      <c r="W627" s="566"/>
      <c r="X627" s="566"/>
      <c r="Y627" s="566"/>
      <c r="Z627" s="566"/>
      <c r="AA627" s="566"/>
      <c r="AB627" s="566"/>
      <c r="AC627" s="566"/>
      <c r="AD627" s="566"/>
    </row>
    <row r="628" spans="2:30" hidden="1" outlineLevel="1" x14ac:dyDescent="0.45">
      <c r="B628" s="592"/>
      <c r="C628" s="593"/>
      <c r="D628" s="594"/>
      <c r="E628" s="593"/>
      <c r="F628" s="595"/>
      <c r="G628" s="596"/>
      <c r="H628" s="597"/>
      <c r="I628" s="597"/>
      <c r="J628" s="597"/>
      <c r="K628" s="598"/>
      <c r="L628" s="596"/>
      <c r="M628" s="597"/>
      <c r="N628" s="597"/>
      <c r="O628" s="597"/>
      <c r="P628" s="598"/>
      <c r="Q628" s="599"/>
      <c r="R628" s="600"/>
      <c r="S628" s="234"/>
      <c r="T628" s="234"/>
      <c r="U628" s="566"/>
      <c r="V628" s="566"/>
      <c r="W628" s="566"/>
      <c r="X628" s="566"/>
      <c r="Y628" s="566"/>
      <c r="Z628" s="566"/>
      <c r="AA628" s="566"/>
      <c r="AB628" s="566"/>
      <c r="AC628" s="566"/>
      <c r="AD628" s="566"/>
    </row>
    <row r="629" spans="2:30" hidden="1" outlineLevel="1" x14ac:dyDescent="0.45">
      <c r="B629" s="601"/>
      <c r="C629" s="602"/>
      <c r="D629" s="603"/>
      <c r="E629" s="602"/>
      <c r="F629" s="604"/>
      <c r="G629" s="605"/>
      <c r="H629" s="606"/>
      <c r="I629" s="606"/>
      <c r="J629" s="606"/>
      <c r="K629" s="607"/>
      <c r="L629" s="605"/>
      <c r="M629" s="606"/>
      <c r="N629" s="606"/>
      <c r="O629" s="606"/>
      <c r="P629" s="607"/>
      <c r="Q629" s="608"/>
      <c r="R629" s="609"/>
      <c r="S629" s="234"/>
      <c r="T629" s="234"/>
      <c r="U629" s="566"/>
      <c r="V629" s="566"/>
      <c r="W629" s="566"/>
      <c r="X629" s="566"/>
      <c r="Y629" s="566"/>
      <c r="Z629" s="566"/>
      <c r="AA629" s="566"/>
      <c r="AB629" s="566"/>
      <c r="AC629" s="566"/>
      <c r="AD629" s="566"/>
    </row>
    <row r="630" spans="2:30" hidden="1" outlineLevel="1" x14ac:dyDescent="0.45">
      <c r="B630" s="592"/>
      <c r="C630" s="593"/>
      <c r="D630" s="594"/>
      <c r="E630" s="593"/>
      <c r="F630" s="595"/>
      <c r="G630" s="596"/>
      <c r="H630" s="597"/>
      <c r="I630" s="597"/>
      <c r="J630" s="597"/>
      <c r="K630" s="598"/>
      <c r="L630" s="596"/>
      <c r="M630" s="597"/>
      <c r="N630" s="597"/>
      <c r="O630" s="597"/>
      <c r="P630" s="598"/>
      <c r="Q630" s="599"/>
      <c r="R630" s="600"/>
      <c r="S630" s="234"/>
      <c r="T630" s="234"/>
      <c r="U630" s="566"/>
      <c r="V630" s="566"/>
      <c r="W630" s="566"/>
      <c r="X630" s="566"/>
      <c r="Y630" s="566"/>
      <c r="Z630" s="566"/>
      <c r="AA630" s="566"/>
      <c r="AB630" s="566"/>
      <c r="AC630" s="566"/>
      <c r="AD630" s="566"/>
    </row>
    <row r="631" spans="2:30" hidden="1" outlineLevel="1" x14ac:dyDescent="0.45">
      <c r="B631" s="601"/>
      <c r="C631" s="602"/>
      <c r="D631" s="603"/>
      <c r="E631" s="602"/>
      <c r="F631" s="604"/>
      <c r="G631" s="605"/>
      <c r="H631" s="606"/>
      <c r="I631" s="606"/>
      <c r="J631" s="606"/>
      <c r="K631" s="607"/>
      <c r="L631" s="605"/>
      <c r="M631" s="606"/>
      <c r="N631" s="606"/>
      <c r="O631" s="606"/>
      <c r="P631" s="607"/>
      <c r="Q631" s="608"/>
      <c r="R631" s="609"/>
      <c r="S631" s="234"/>
      <c r="T631" s="234"/>
      <c r="U631" s="566"/>
      <c r="V631" s="566"/>
      <c r="W631" s="566"/>
      <c r="X631" s="566"/>
      <c r="Y631" s="566"/>
      <c r="Z631" s="566"/>
      <c r="AA631" s="566"/>
      <c r="AB631" s="566"/>
      <c r="AC631" s="566"/>
      <c r="AD631" s="566"/>
    </row>
    <row r="632" spans="2:30" hidden="1" outlineLevel="1" x14ac:dyDescent="0.45">
      <c r="B632" s="592"/>
      <c r="C632" s="593"/>
      <c r="D632" s="594"/>
      <c r="E632" s="593"/>
      <c r="F632" s="595"/>
      <c r="G632" s="596"/>
      <c r="H632" s="597"/>
      <c r="I632" s="597"/>
      <c r="J632" s="597"/>
      <c r="K632" s="598"/>
      <c r="L632" s="596"/>
      <c r="M632" s="597"/>
      <c r="N632" s="597"/>
      <c r="O632" s="597"/>
      <c r="P632" s="598"/>
      <c r="Q632" s="599"/>
      <c r="R632" s="600"/>
      <c r="S632" s="234"/>
      <c r="T632" s="234"/>
      <c r="U632" s="566"/>
      <c r="V632" s="566"/>
      <c r="W632" s="566"/>
      <c r="X632" s="566"/>
      <c r="Y632" s="566"/>
      <c r="Z632" s="566"/>
      <c r="AA632" s="566"/>
      <c r="AB632" s="566"/>
      <c r="AC632" s="566"/>
      <c r="AD632" s="566"/>
    </row>
    <row r="633" spans="2:30" hidden="1" outlineLevel="1" x14ac:dyDescent="0.45">
      <c r="B633" s="601"/>
      <c r="C633" s="602"/>
      <c r="D633" s="603"/>
      <c r="E633" s="602"/>
      <c r="F633" s="604"/>
      <c r="G633" s="605"/>
      <c r="H633" s="606"/>
      <c r="I633" s="606"/>
      <c r="J633" s="606"/>
      <c r="K633" s="607"/>
      <c r="L633" s="605"/>
      <c r="M633" s="606"/>
      <c r="N633" s="606"/>
      <c r="O633" s="606"/>
      <c r="P633" s="607"/>
      <c r="Q633" s="608"/>
      <c r="R633" s="609"/>
      <c r="S633" s="234"/>
      <c r="T633" s="234"/>
      <c r="U633" s="566"/>
      <c r="V633" s="566"/>
      <c r="W633" s="566"/>
      <c r="X633" s="566"/>
      <c r="Y633" s="566"/>
      <c r="Z633" s="566"/>
      <c r="AA633" s="566"/>
      <c r="AB633" s="566"/>
      <c r="AC633" s="566"/>
      <c r="AD633" s="566"/>
    </row>
    <row r="634" spans="2:30" hidden="1" outlineLevel="1" x14ac:dyDescent="0.45">
      <c r="B634" s="592"/>
      <c r="C634" s="593"/>
      <c r="D634" s="594"/>
      <c r="E634" s="593"/>
      <c r="F634" s="595"/>
      <c r="G634" s="596"/>
      <c r="H634" s="597"/>
      <c r="I634" s="597"/>
      <c r="J634" s="597"/>
      <c r="K634" s="598"/>
      <c r="L634" s="596"/>
      <c r="M634" s="597"/>
      <c r="N634" s="597"/>
      <c r="O634" s="597"/>
      <c r="P634" s="598"/>
      <c r="Q634" s="599"/>
      <c r="R634" s="600"/>
      <c r="S634" s="234"/>
      <c r="T634" s="234"/>
      <c r="U634" s="566"/>
      <c r="V634" s="566"/>
      <c r="W634" s="566"/>
      <c r="X634" s="566"/>
      <c r="Y634" s="566"/>
      <c r="Z634" s="566"/>
      <c r="AA634" s="566"/>
      <c r="AB634" s="566"/>
      <c r="AC634" s="566"/>
      <c r="AD634" s="566"/>
    </row>
    <row r="635" spans="2:30" hidden="1" outlineLevel="1" x14ac:dyDescent="0.45">
      <c r="B635" s="601"/>
      <c r="C635" s="602"/>
      <c r="D635" s="603"/>
      <c r="E635" s="602"/>
      <c r="F635" s="604"/>
      <c r="G635" s="605"/>
      <c r="H635" s="606"/>
      <c r="I635" s="606"/>
      <c r="J635" s="606"/>
      <c r="K635" s="607"/>
      <c r="L635" s="605"/>
      <c r="M635" s="606"/>
      <c r="N635" s="606"/>
      <c r="O635" s="606"/>
      <c r="P635" s="607"/>
      <c r="Q635" s="608"/>
      <c r="R635" s="609"/>
      <c r="S635" s="234"/>
      <c r="T635" s="234"/>
      <c r="U635" s="566"/>
      <c r="V635" s="566"/>
      <c r="W635" s="566"/>
      <c r="X635" s="566"/>
      <c r="Y635" s="566"/>
      <c r="Z635" s="566"/>
      <c r="AA635" s="566"/>
      <c r="AB635" s="566"/>
      <c r="AC635" s="566"/>
      <c r="AD635" s="566"/>
    </row>
    <row r="636" spans="2:30" hidden="1" outlineLevel="1" x14ac:dyDescent="0.45">
      <c r="B636" s="592"/>
      <c r="C636" s="593"/>
      <c r="D636" s="594"/>
      <c r="E636" s="593"/>
      <c r="F636" s="595"/>
      <c r="G636" s="596"/>
      <c r="H636" s="597"/>
      <c r="I636" s="597"/>
      <c r="J636" s="597"/>
      <c r="K636" s="598"/>
      <c r="L636" s="596"/>
      <c r="M636" s="597"/>
      <c r="N636" s="597"/>
      <c r="O636" s="597"/>
      <c r="P636" s="598"/>
      <c r="Q636" s="599"/>
      <c r="R636" s="600"/>
      <c r="S636" s="234"/>
      <c r="T636" s="234"/>
      <c r="U636" s="566"/>
      <c r="V636" s="566"/>
      <c r="W636" s="566"/>
      <c r="X636" s="566"/>
      <c r="Y636" s="566"/>
      <c r="Z636" s="566"/>
      <c r="AA636" s="566"/>
      <c r="AB636" s="566"/>
      <c r="AC636" s="566"/>
      <c r="AD636" s="566"/>
    </row>
    <row r="637" spans="2:30" hidden="1" outlineLevel="1" x14ac:dyDescent="0.45">
      <c r="B637" s="601"/>
      <c r="C637" s="602"/>
      <c r="D637" s="603"/>
      <c r="E637" s="602"/>
      <c r="F637" s="604"/>
      <c r="G637" s="605"/>
      <c r="H637" s="606"/>
      <c r="I637" s="606"/>
      <c r="J637" s="606"/>
      <c r="K637" s="607"/>
      <c r="L637" s="605"/>
      <c r="M637" s="606"/>
      <c r="N637" s="606"/>
      <c r="O637" s="606"/>
      <c r="P637" s="607"/>
      <c r="Q637" s="608"/>
      <c r="R637" s="609"/>
      <c r="S637" s="234"/>
      <c r="T637" s="234"/>
      <c r="U637" s="566"/>
      <c r="V637" s="566"/>
      <c r="W637" s="566"/>
      <c r="X637" s="566"/>
      <c r="Y637" s="566"/>
      <c r="Z637" s="566"/>
      <c r="AA637" s="566"/>
      <c r="AB637" s="566"/>
      <c r="AC637" s="566"/>
      <c r="AD637" s="566"/>
    </row>
    <row r="638" spans="2:30" hidden="1" outlineLevel="1" x14ac:dyDescent="0.45">
      <c r="B638" s="592"/>
      <c r="C638" s="593"/>
      <c r="D638" s="594"/>
      <c r="E638" s="593"/>
      <c r="F638" s="595"/>
      <c r="G638" s="596"/>
      <c r="H638" s="597"/>
      <c r="I638" s="597"/>
      <c r="J638" s="597"/>
      <c r="K638" s="598"/>
      <c r="L638" s="596"/>
      <c r="M638" s="597"/>
      <c r="N638" s="597"/>
      <c r="O638" s="597"/>
      <c r="P638" s="598"/>
      <c r="Q638" s="599"/>
      <c r="R638" s="600"/>
      <c r="S638" s="234"/>
      <c r="T638" s="234"/>
      <c r="U638" s="566"/>
      <c r="V638" s="566"/>
      <c r="W638" s="566"/>
      <c r="X638" s="566"/>
      <c r="Y638" s="566"/>
      <c r="Z638" s="566"/>
      <c r="AA638" s="566"/>
      <c r="AB638" s="566"/>
      <c r="AC638" s="566"/>
      <c r="AD638" s="566"/>
    </row>
    <row r="639" spans="2:30" hidden="1" outlineLevel="1" x14ac:dyDescent="0.45">
      <c r="B639" s="601"/>
      <c r="C639" s="602"/>
      <c r="D639" s="603"/>
      <c r="E639" s="602"/>
      <c r="F639" s="604"/>
      <c r="G639" s="605"/>
      <c r="H639" s="606"/>
      <c r="I639" s="606"/>
      <c r="J639" s="606"/>
      <c r="K639" s="607"/>
      <c r="L639" s="605"/>
      <c r="M639" s="606"/>
      <c r="N639" s="606"/>
      <c r="O639" s="606"/>
      <c r="P639" s="607"/>
      <c r="Q639" s="608"/>
      <c r="R639" s="609"/>
      <c r="S639" s="234"/>
      <c r="T639" s="234"/>
      <c r="U639" s="566"/>
      <c r="V639" s="566"/>
      <c r="W639" s="566"/>
      <c r="X639" s="566"/>
      <c r="Y639" s="566"/>
      <c r="Z639" s="566"/>
      <c r="AA639" s="566"/>
      <c r="AB639" s="566"/>
      <c r="AC639" s="566"/>
      <c r="AD639" s="566"/>
    </row>
    <row r="640" spans="2:30" hidden="1" outlineLevel="1" x14ac:dyDescent="0.45">
      <c r="B640" s="592"/>
      <c r="C640" s="593"/>
      <c r="D640" s="594"/>
      <c r="E640" s="593"/>
      <c r="F640" s="595"/>
      <c r="G640" s="596"/>
      <c r="H640" s="597"/>
      <c r="I640" s="597"/>
      <c r="J640" s="597"/>
      <c r="K640" s="598"/>
      <c r="L640" s="596"/>
      <c r="M640" s="597"/>
      <c r="N640" s="597"/>
      <c r="O640" s="597"/>
      <c r="P640" s="598"/>
      <c r="Q640" s="599"/>
      <c r="R640" s="600"/>
      <c r="S640" s="234"/>
      <c r="T640" s="234"/>
      <c r="U640" s="566"/>
      <c r="V640" s="566"/>
      <c r="W640" s="566"/>
      <c r="X640" s="566"/>
      <c r="Y640" s="566"/>
      <c r="Z640" s="566"/>
      <c r="AA640" s="566"/>
      <c r="AB640" s="566"/>
      <c r="AC640" s="566"/>
      <c r="AD640" s="566"/>
    </row>
    <row r="641" spans="2:30" hidden="1" outlineLevel="1" x14ac:dyDescent="0.45">
      <c r="B641" s="601"/>
      <c r="C641" s="602"/>
      <c r="D641" s="603"/>
      <c r="E641" s="602"/>
      <c r="F641" s="604"/>
      <c r="G641" s="605"/>
      <c r="H641" s="606"/>
      <c r="I641" s="606"/>
      <c r="J641" s="606"/>
      <c r="K641" s="607"/>
      <c r="L641" s="605"/>
      <c r="M641" s="606"/>
      <c r="N641" s="606"/>
      <c r="O641" s="606"/>
      <c r="P641" s="607"/>
      <c r="Q641" s="608"/>
      <c r="R641" s="609"/>
      <c r="S641" s="234"/>
      <c r="T641" s="234"/>
      <c r="U641" s="566"/>
      <c r="V641" s="566"/>
      <c r="W641" s="566"/>
      <c r="X641" s="566"/>
      <c r="Y641" s="566"/>
      <c r="Z641" s="566"/>
      <c r="AA641" s="566"/>
      <c r="AB641" s="566"/>
      <c r="AC641" s="566"/>
      <c r="AD641" s="566"/>
    </row>
    <row r="642" spans="2:30" hidden="1" outlineLevel="1" x14ac:dyDescent="0.45">
      <c r="B642" s="592"/>
      <c r="C642" s="593"/>
      <c r="D642" s="594"/>
      <c r="E642" s="593"/>
      <c r="F642" s="595"/>
      <c r="G642" s="596"/>
      <c r="H642" s="597"/>
      <c r="I642" s="597"/>
      <c r="J642" s="597"/>
      <c r="K642" s="598"/>
      <c r="L642" s="596"/>
      <c r="M642" s="597"/>
      <c r="N642" s="597"/>
      <c r="O642" s="597"/>
      <c r="P642" s="598"/>
      <c r="Q642" s="599"/>
      <c r="R642" s="600"/>
      <c r="S642" s="234"/>
      <c r="T642" s="234"/>
      <c r="U642" s="566"/>
      <c r="V642" s="566"/>
      <c r="W642" s="566"/>
      <c r="X642" s="566"/>
      <c r="Y642" s="566"/>
      <c r="Z642" s="566"/>
      <c r="AA642" s="566"/>
      <c r="AB642" s="566"/>
      <c r="AC642" s="566"/>
      <c r="AD642" s="566"/>
    </row>
    <row r="643" spans="2:30" hidden="1" outlineLevel="1" x14ac:dyDescent="0.45">
      <c r="B643" s="601"/>
      <c r="C643" s="602"/>
      <c r="D643" s="603"/>
      <c r="E643" s="602"/>
      <c r="F643" s="604"/>
      <c r="G643" s="605"/>
      <c r="H643" s="606"/>
      <c r="I643" s="606"/>
      <c r="J643" s="606"/>
      <c r="K643" s="607"/>
      <c r="L643" s="605"/>
      <c r="M643" s="606"/>
      <c r="N643" s="606"/>
      <c r="O643" s="606"/>
      <c r="P643" s="607"/>
      <c r="Q643" s="608"/>
      <c r="R643" s="609"/>
      <c r="S643" s="234"/>
      <c r="T643" s="234"/>
      <c r="U643" s="566"/>
      <c r="V643" s="566"/>
      <c r="W643" s="566"/>
      <c r="X643" s="566"/>
      <c r="Y643" s="566"/>
      <c r="Z643" s="566"/>
      <c r="AA643" s="566"/>
      <c r="AB643" s="566"/>
      <c r="AC643" s="566"/>
      <c r="AD643" s="566"/>
    </row>
    <row r="644" spans="2:30" hidden="1" outlineLevel="1" x14ac:dyDescent="0.45">
      <c r="B644" s="592"/>
      <c r="C644" s="593"/>
      <c r="D644" s="594"/>
      <c r="E644" s="593"/>
      <c r="F644" s="595"/>
      <c r="G644" s="596"/>
      <c r="H644" s="597"/>
      <c r="I644" s="597"/>
      <c r="J644" s="597"/>
      <c r="K644" s="598"/>
      <c r="L644" s="596"/>
      <c r="M644" s="597"/>
      <c r="N644" s="597"/>
      <c r="O644" s="597"/>
      <c r="P644" s="598"/>
      <c r="Q644" s="599"/>
      <c r="R644" s="600"/>
      <c r="S644" s="234"/>
      <c r="T644" s="234"/>
      <c r="U644" s="566"/>
      <c r="V644" s="566"/>
      <c r="W644" s="566"/>
      <c r="X644" s="566"/>
      <c r="Y644" s="566"/>
      <c r="Z644" s="566"/>
      <c r="AA644" s="566"/>
      <c r="AB644" s="566"/>
      <c r="AC644" s="566"/>
      <c r="AD644" s="566"/>
    </row>
    <row r="645" spans="2:30" hidden="1" outlineLevel="1" x14ac:dyDescent="0.45">
      <c r="B645" s="601"/>
      <c r="C645" s="602"/>
      <c r="D645" s="603"/>
      <c r="E645" s="602"/>
      <c r="F645" s="604"/>
      <c r="G645" s="605"/>
      <c r="H645" s="606"/>
      <c r="I645" s="606"/>
      <c r="J645" s="606"/>
      <c r="K645" s="607"/>
      <c r="L645" s="605"/>
      <c r="M645" s="606"/>
      <c r="N645" s="606"/>
      <c r="O645" s="606"/>
      <c r="P645" s="607"/>
      <c r="Q645" s="608"/>
      <c r="R645" s="609"/>
      <c r="S645" s="234"/>
      <c r="T645" s="234"/>
      <c r="U645" s="566"/>
      <c r="V645" s="566"/>
      <c r="W645" s="566"/>
      <c r="X645" s="566"/>
      <c r="Y645" s="566"/>
      <c r="Z645" s="566"/>
      <c r="AA645" s="566"/>
      <c r="AB645" s="566"/>
      <c r="AC645" s="566"/>
      <c r="AD645" s="566"/>
    </row>
    <row r="646" spans="2:30" hidden="1" outlineLevel="1" x14ac:dyDescent="0.45">
      <c r="B646" s="592"/>
      <c r="C646" s="593"/>
      <c r="D646" s="594"/>
      <c r="E646" s="593"/>
      <c r="F646" s="595"/>
      <c r="G646" s="596"/>
      <c r="H646" s="597"/>
      <c r="I646" s="597"/>
      <c r="J646" s="597"/>
      <c r="K646" s="598"/>
      <c r="L646" s="596"/>
      <c r="M646" s="597"/>
      <c r="N646" s="597"/>
      <c r="O646" s="597"/>
      <c r="P646" s="598"/>
      <c r="Q646" s="599"/>
      <c r="R646" s="600"/>
      <c r="S646" s="234"/>
      <c r="T646" s="234"/>
      <c r="U646" s="566"/>
      <c r="V646" s="566"/>
      <c r="W646" s="566"/>
      <c r="X646" s="566"/>
      <c r="Y646" s="566"/>
      <c r="Z646" s="566"/>
      <c r="AA646" s="566"/>
      <c r="AB646" s="566"/>
      <c r="AC646" s="566"/>
      <c r="AD646" s="566"/>
    </row>
    <row r="647" spans="2:30" hidden="1" outlineLevel="1" x14ac:dyDescent="0.45">
      <c r="B647" s="601"/>
      <c r="C647" s="602"/>
      <c r="D647" s="603"/>
      <c r="E647" s="602"/>
      <c r="F647" s="604"/>
      <c r="G647" s="605"/>
      <c r="H647" s="606"/>
      <c r="I647" s="606"/>
      <c r="J647" s="606"/>
      <c r="K647" s="607"/>
      <c r="L647" s="605"/>
      <c r="M647" s="606"/>
      <c r="N647" s="606"/>
      <c r="O647" s="606"/>
      <c r="P647" s="607"/>
      <c r="Q647" s="608"/>
      <c r="R647" s="609"/>
      <c r="S647" s="234"/>
      <c r="T647" s="234"/>
      <c r="U647" s="566"/>
      <c r="V647" s="566"/>
      <c r="W647" s="566"/>
      <c r="X647" s="566"/>
      <c r="Y647" s="566"/>
      <c r="Z647" s="566"/>
      <c r="AA647" s="566"/>
      <c r="AB647" s="566"/>
      <c r="AC647" s="566"/>
      <c r="AD647" s="566"/>
    </row>
    <row r="648" spans="2:30" hidden="1" outlineLevel="1" x14ac:dyDescent="0.45">
      <c r="B648" s="592"/>
      <c r="C648" s="593"/>
      <c r="D648" s="594"/>
      <c r="E648" s="593"/>
      <c r="F648" s="595"/>
      <c r="G648" s="596"/>
      <c r="H648" s="597"/>
      <c r="I648" s="597"/>
      <c r="J648" s="597"/>
      <c r="K648" s="598"/>
      <c r="L648" s="596"/>
      <c r="M648" s="597"/>
      <c r="N648" s="597"/>
      <c r="O648" s="597"/>
      <c r="P648" s="598"/>
      <c r="Q648" s="599"/>
      <c r="R648" s="600"/>
      <c r="S648" s="234"/>
      <c r="T648" s="234"/>
      <c r="U648" s="566"/>
      <c r="V648" s="566"/>
      <c r="W648" s="566"/>
      <c r="X648" s="566"/>
      <c r="Y648" s="566"/>
      <c r="Z648" s="566"/>
      <c r="AA648" s="566"/>
      <c r="AB648" s="566"/>
      <c r="AC648" s="566"/>
      <c r="AD648" s="566"/>
    </row>
    <row r="649" spans="2:30" hidden="1" outlineLevel="1" x14ac:dyDescent="0.45">
      <c r="B649" s="601"/>
      <c r="C649" s="602"/>
      <c r="D649" s="603"/>
      <c r="E649" s="602"/>
      <c r="F649" s="604"/>
      <c r="G649" s="605"/>
      <c r="H649" s="606"/>
      <c r="I649" s="606"/>
      <c r="J649" s="606"/>
      <c r="K649" s="607"/>
      <c r="L649" s="605"/>
      <c r="M649" s="606"/>
      <c r="N649" s="606"/>
      <c r="O649" s="606"/>
      <c r="P649" s="607"/>
      <c r="Q649" s="608"/>
      <c r="R649" s="609"/>
      <c r="S649" s="234"/>
      <c r="T649" s="234"/>
      <c r="U649" s="566"/>
      <c r="V649" s="566"/>
      <c r="W649" s="566"/>
      <c r="X649" s="566"/>
      <c r="Y649" s="566"/>
      <c r="Z649" s="566"/>
      <c r="AA649" s="566"/>
      <c r="AB649" s="566"/>
      <c r="AC649" s="566"/>
      <c r="AD649" s="566"/>
    </row>
    <row r="650" spans="2:30" hidden="1" outlineLevel="1" x14ac:dyDescent="0.45">
      <c r="B650" s="592"/>
      <c r="C650" s="593"/>
      <c r="D650" s="594"/>
      <c r="E650" s="593"/>
      <c r="F650" s="595"/>
      <c r="G650" s="596"/>
      <c r="H650" s="597"/>
      <c r="I650" s="597"/>
      <c r="J650" s="597"/>
      <c r="K650" s="598"/>
      <c r="L650" s="596"/>
      <c r="M650" s="597"/>
      <c r="N650" s="597"/>
      <c r="O650" s="597"/>
      <c r="P650" s="598"/>
      <c r="Q650" s="599"/>
      <c r="R650" s="600"/>
      <c r="S650" s="234"/>
      <c r="T650" s="234"/>
      <c r="U650" s="566"/>
      <c r="V650" s="566"/>
      <c r="W650" s="566"/>
      <c r="X650" s="566"/>
      <c r="Y650" s="566"/>
      <c r="Z650" s="566"/>
      <c r="AA650" s="566"/>
      <c r="AB650" s="566"/>
      <c r="AC650" s="566"/>
      <c r="AD650" s="566"/>
    </row>
    <row r="651" spans="2:30" hidden="1" outlineLevel="1" x14ac:dyDescent="0.45">
      <c r="B651" s="601"/>
      <c r="C651" s="602"/>
      <c r="D651" s="603"/>
      <c r="E651" s="602"/>
      <c r="F651" s="604"/>
      <c r="G651" s="605"/>
      <c r="H651" s="606"/>
      <c r="I651" s="606"/>
      <c r="J651" s="606"/>
      <c r="K651" s="607"/>
      <c r="L651" s="605"/>
      <c r="M651" s="606"/>
      <c r="N651" s="606"/>
      <c r="O651" s="606"/>
      <c r="P651" s="607"/>
      <c r="Q651" s="608"/>
      <c r="R651" s="609"/>
      <c r="S651" s="234"/>
      <c r="T651" s="234"/>
      <c r="U651" s="566"/>
      <c r="V651" s="566"/>
      <c r="W651" s="566"/>
      <c r="X651" s="566"/>
      <c r="Y651" s="566"/>
      <c r="Z651" s="566"/>
      <c r="AA651" s="566"/>
      <c r="AB651" s="566"/>
      <c r="AC651" s="566"/>
      <c r="AD651" s="566"/>
    </row>
    <row r="652" spans="2:30" hidden="1" outlineLevel="1" x14ac:dyDescent="0.45">
      <c r="B652" s="592"/>
      <c r="C652" s="593"/>
      <c r="D652" s="594"/>
      <c r="E652" s="593"/>
      <c r="F652" s="595"/>
      <c r="G652" s="596"/>
      <c r="H652" s="597"/>
      <c r="I652" s="597"/>
      <c r="J652" s="597"/>
      <c r="K652" s="598"/>
      <c r="L652" s="596"/>
      <c r="M652" s="597"/>
      <c r="N652" s="597"/>
      <c r="O652" s="597"/>
      <c r="P652" s="598"/>
      <c r="Q652" s="599"/>
      <c r="R652" s="600"/>
      <c r="S652" s="234"/>
      <c r="T652" s="234"/>
      <c r="U652" s="566"/>
      <c r="V652" s="566"/>
      <c r="W652" s="566"/>
      <c r="X652" s="566"/>
      <c r="Y652" s="566"/>
      <c r="Z652" s="566"/>
      <c r="AA652" s="566"/>
      <c r="AB652" s="566"/>
      <c r="AC652" s="566"/>
      <c r="AD652" s="566"/>
    </row>
    <row r="653" spans="2:30" hidden="1" outlineLevel="1" x14ac:dyDescent="0.45">
      <c r="B653" s="601"/>
      <c r="C653" s="602"/>
      <c r="D653" s="603"/>
      <c r="E653" s="602"/>
      <c r="F653" s="604"/>
      <c r="G653" s="605"/>
      <c r="H653" s="606"/>
      <c r="I653" s="606"/>
      <c r="J653" s="606"/>
      <c r="K653" s="607"/>
      <c r="L653" s="605"/>
      <c r="M653" s="606"/>
      <c r="N653" s="606"/>
      <c r="O653" s="606"/>
      <c r="P653" s="607"/>
      <c r="Q653" s="608"/>
      <c r="R653" s="609"/>
      <c r="S653" s="234"/>
      <c r="T653" s="234"/>
      <c r="U653" s="566"/>
      <c r="V653" s="566"/>
      <c r="W653" s="566"/>
      <c r="X653" s="566"/>
      <c r="Y653" s="566"/>
      <c r="Z653" s="566"/>
      <c r="AA653" s="566"/>
      <c r="AB653" s="566"/>
      <c r="AC653" s="566"/>
      <c r="AD653" s="566"/>
    </row>
    <row r="654" spans="2:30" hidden="1" outlineLevel="1" x14ac:dyDescent="0.45">
      <c r="B654" s="592"/>
      <c r="C654" s="593"/>
      <c r="D654" s="594"/>
      <c r="E654" s="593"/>
      <c r="F654" s="595"/>
      <c r="G654" s="596"/>
      <c r="H654" s="597"/>
      <c r="I654" s="597"/>
      <c r="J654" s="597"/>
      <c r="K654" s="598"/>
      <c r="L654" s="596"/>
      <c r="M654" s="597"/>
      <c r="N654" s="597"/>
      <c r="O654" s="597"/>
      <c r="P654" s="598"/>
      <c r="Q654" s="599"/>
      <c r="R654" s="600"/>
      <c r="S654" s="234"/>
      <c r="T654" s="234"/>
      <c r="U654" s="566"/>
      <c r="V654" s="566"/>
      <c r="W654" s="566"/>
      <c r="X654" s="566"/>
      <c r="Y654" s="566"/>
      <c r="Z654" s="566"/>
      <c r="AA654" s="566"/>
      <c r="AB654" s="566"/>
      <c r="AC654" s="566"/>
      <c r="AD654" s="566"/>
    </row>
    <row r="655" spans="2:30" hidden="1" outlineLevel="1" x14ac:dyDescent="0.45">
      <c r="B655" s="601"/>
      <c r="C655" s="602"/>
      <c r="D655" s="603"/>
      <c r="E655" s="602"/>
      <c r="F655" s="604"/>
      <c r="G655" s="605"/>
      <c r="H655" s="606"/>
      <c r="I655" s="606"/>
      <c r="J655" s="606"/>
      <c r="K655" s="607"/>
      <c r="L655" s="605"/>
      <c r="M655" s="606"/>
      <c r="N655" s="606"/>
      <c r="O655" s="606"/>
      <c r="P655" s="607"/>
      <c r="Q655" s="608"/>
      <c r="R655" s="609"/>
      <c r="S655" s="234"/>
      <c r="T655" s="234"/>
      <c r="U655" s="566"/>
      <c r="V655" s="566"/>
      <c r="W655" s="566"/>
      <c r="X655" s="566"/>
      <c r="Y655" s="566"/>
      <c r="Z655" s="566"/>
      <c r="AA655" s="566"/>
      <c r="AB655" s="566"/>
      <c r="AC655" s="566"/>
      <c r="AD655" s="566"/>
    </row>
    <row r="656" spans="2:30" hidden="1" outlineLevel="1" x14ac:dyDescent="0.45">
      <c r="B656" s="592"/>
      <c r="C656" s="593"/>
      <c r="D656" s="594"/>
      <c r="E656" s="593"/>
      <c r="F656" s="595"/>
      <c r="G656" s="596"/>
      <c r="H656" s="597"/>
      <c r="I656" s="597"/>
      <c r="J656" s="597"/>
      <c r="K656" s="598"/>
      <c r="L656" s="596"/>
      <c r="M656" s="597"/>
      <c r="N656" s="597"/>
      <c r="O656" s="597"/>
      <c r="P656" s="598"/>
      <c r="Q656" s="599"/>
      <c r="R656" s="600"/>
      <c r="S656" s="234"/>
      <c r="T656" s="234"/>
      <c r="U656" s="566"/>
      <c r="V656" s="566"/>
      <c r="W656" s="566"/>
      <c r="X656" s="566"/>
      <c r="Y656" s="566"/>
      <c r="Z656" s="566"/>
      <c r="AA656" s="566"/>
      <c r="AB656" s="566"/>
      <c r="AC656" s="566"/>
      <c r="AD656" s="566"/>
    </row>
    <row r="657" spans="2:30" hidden="1" outlineLevel="1" x14ac:dyDescent="0.45">
      <c r="B657" s="601"/>
      <c r="C657" s="602"/>
      <c r="D657" s="603"/>
      <c r="E657" s="602"/>
      <c r="F657" s="604"/>
      <c r="G657" s="605"/>
      <c r="H657" s="606"/>
      <c r="I657" s="606"/>
      <c r="J657" s="606"/>
      <c r="K657" s="607"/>
      <c r="L657" s="605"/>
      <c r="M657" s="606"/>
      <c r="N657" s="606"/>
      <c r="O657" s="606"/>
      <c r="P657" s="607"/>
      <c r="Q657" s="608"/>
      <c r="R657" s="609"/>
      <c r="S657" s="234"/>
      <c r="T657" s="234"/>
      <c r="U657" s="566"/>
      <c r="V657" s="566"/>
      <c r="W657" s="566"/>
      <c r="X657" s="566"/>
      <c r="Y657" s="566"/>
      <c r="Z657" s="566"/>
      <c r="AA657" s="566"/>
      <c r="AB657" s="566"/>
      <c r="AC657" s="566"/>
      <c r="AD657" s="566"/>
    </row>
    <row r="658" spans="2:30" hidden="1" outlineLevel="1" x14ac:dyDescent="0.45">
      <c r="B658" s="592"/>
      <c r="C658" s="593"/>
      <c r="D658" s="594"/>
      <c r="E658" s="593"/>
      <c r="F658" s="595"/>
      <c r="G658" s="596"/>
      <c r="H658" s="597"/>
      <c r="I658" s="597"/>
      <c r="J658" s="597"/>
      <c r="K658" s="598"/>
      <c r="L658" s="596"/>
      <c r="M658" s="597"/>
      <c r="N658" s="597"/>
      <c r="O658" s="597"/>
      <c r="P658" s="598"/>
      <c r="Q658" s="599"/>
      <c r="R658" s="600"/>
      <c r="S658" s="234"/>
      <c r="T658" s="234"/>
      <c r="U658" s="566"/>
      <c r="V658" s="566"/>
      <c r="W658" s="566"/>
      <c r="X658" s="566"/>
      <c r="Y658" s="566"/>
      <c r="Z658" s="566"/>
      <c r="AA658" s="566"/>
      <c r="AB658" s="566"/>
      <c r="AC658" s="566"/>
      <c r="AD658" s="566"/>
    </row>
    <row r="659" spans="2:30" hidden="1" outlineLevel="1" x14ac:dyDescent="0.45">
      <c r="B659" s="601"/>
      <c r="C659" s="602"/>
      <c r="D659" s="603"/>
      <c r="E659" s="602"/>
      <c r="F659" s="604"/>
      <c r="G659" s="605"/>
      <c r="H659" s="606"/>
      <c r="I659" s="606"/>
      <c r="J659" s="606"/>
      <c r="K659" s="607"/>
      <c r="L659" s="605"/>
      <c r="M659" s="606"/>
      <c r="N659" s="606"/>
      <c r="O659" s="606"/>
      <c r="P659" s="607"/>
      <c r="Q659" s="608"/>
      <c r="R659" s="609"/>
      <c r="S659" s="234"/>
      <c r="T659" s="234"/>
      <c r="U659" s="566"/>
      <c r="V659" s="566"/>
      <c r="W659" s="566"/>
      <c r="X659" s="566"/>
      <c r="Y659" s="566"/>
      <c r="Z659" s="566"/>
      <c r="AA659" s="566"/>
      <c r="AB659" s="566"/>
      <c r="AC659" s="566"/>
      <c r="AD659" s="566"/>
    </row>
    <row r="660" spans="2:30" hidden="1" outlineLevel="1" x14ac:dyDescent="0.45">
      <c r="B660" s="592"/>
      <c r="C660" s="593"/>
      <c r="D660" s="594"/>
      <c r="E660" s="593"/>
      <c r="F660" s="595"/>
      <c r="G660" s="596"/>
      <c r="H660" s="597"/>
      <c r="I660" s="597"/>
      <c r="J660" s="597"/>
      <c r="K660" s="598"/>
      <c r="L660" s="596"/>
      <c r="M660" s="597"/>
      <c r="N660" s="597"/>
      <c r="O660" s="597"/>
      <c r="P660" s="598"/>
      <c r="Q660" s="599"/>
      <c r="R660" s="600"/>
      <c r="S660" s="234"/>
      <c r="T660" s="234"/>
      <c r="U660" s="566"/>
      <c r="V660" s="566"/>
      <c r="W660" s="566"/>
      <c r="X660" s="566"/>
      <c r="Y660" s="566"/>
      <c r="Z660" s="566"/>
      <c r="AA660" s="566"/>
      <c r="AB660" s="566"/>
      <c r="AC660" s="566"/>
      <c r="AD660" s="566"/>
    </row>
    <row r="661" spans="2:30" hidden="1" outlineLevel="1" x14ac:dyDescent="0.45">
      <c r="B661" s="601"/>
      <c r="C661" s="602"/>
      <c r="D661" s="603"/>
      <c r="E661" s="602"/>
      <c r="F661" s="604"/>
      <c r="G661" s="605"/>
      <c r="H661" s="606"/>
      <c r="I661" s="606"/>
      <c r="J661" s="606"/>
      <c r="K661" s="607"/>
      <c r="L661" s="605"/>
      <c r="M661" s="606"/>
      <c r="N661" s="606"/>
      <c r="O661" s="606"/>
      <c r="P661" s="607"/>
      <c r="Q661" s="608"/>
      <c r="R661" s="609"/>
      <c r="S661" s="234"/>
      <c r="T661" s="234"/>
      <c r="U661" s="566"/>
      <c r="V661" s="566"/>
      <c r="W661" s="566"/>
      <c r="X661" s="566"/>
      <c r="Y661" s="566"/>
      <c r="Z661" s="566"/>
      <c r="AA661" s="566"/>
      <c r="AB661" s="566"/>
      <c r="AC661" s="566"/>
      <c r="AD661" s="566"/>
    </row>
    <row r="662" spans="2:30" hidden="1" outlineLevel="1" x14ac:dyDescent="0.45">
      <c r="B662" s="592"/>
      <c r="C662" s="593"/>
      <c r="D662" s="594"/>
      <c r="E662" s="593"/>
      <c r="F662" s="595"/>
      <c r="G662" s="596"/>
      <c r="H662" s="597"/>
      <c r="I662" s="597"/>
      <c r="J662" s="597"/>
      <c r="K662" s="598"/>
      <c r="L662" s="596"/>
      <c r="M662" s="597"/>
      <c r="N662" s="597"/>
      <c r="O662" s="597"/>
      <c r="P662" s="598"/>
      <c r="Q662" s="599"/>
      <c r="R662" s="600"/>
      <c r="S662" s="234"/>
      <c r="T662" s="234"/>
      <c r="U662" s="566"/>
      <c r="V662" s="566"/>
      <c r="W662" s="566"/>
      <c r="X662" s="566"/>
      <c r="Y662" s="566"/>
      <c r="Z662" s="566"/>
      <c r="AA662" s="566"/>
      <c r="AB662" s="566"/>
      <c r="AC662" s="566"/>
      <c r="AD662" s="566"/>
    </row>
    <row r="663" spans="2:30" hidden="1" outlineLevel="1" x14ac:dyDescent="0.45">
      <c r="B663" s="601"/>
      <c r="C663" s="602"/>
      <c r="D663" s="603"/>
      <c r="E663" s="602"/>
      <c r="F663" s="604"/>
      <c r="G663" s="605"/>
      <c r="H663" s="606"/>
      <c r="I663" s="606"/>
      <c r="J663" s="606"/>
      <c r="K663" s="607"/>
      <c r="L663" s="605"/>
      <c r="M663" s="606"/>
      <c r="N663" s="606"/>
      <c r="O663" s="606"/>
      <c r="P663" s="607"/>
      <c r="Q663" s="608"/>
      <c r="R663" s="609"/>
      <c r="S663" s="234"/>
      <c r="T663" s="234"/>
      <c r="U663" s="566"/>
      <c r="V663" s="566"/>
      <c r="W663" s="566"/>
      <c r="X663" s="566"/>
      <c r="Y663" s="566"/>
      <c r="Z663" s="566"/>
      <c r="AA663" s="566"/>
      <c r="AB663" s="566"/>
      <c r="AC663" s="566"/>
      <c r="AD663" s="566"/>
    </row>
    <row r="664" spans="2:30" hidden="1" outlineLevel="1" x14ac:dyDescent="0.45">
      <c r="B664" s="592"/>
      <c r="C664" s="593"/>
      <c r="D664" s="594"/>
      <c r="E664" s="593"/>
      <c r="F664" s="595"/>
      <c r="G664" s="596"/>
      <c r="H664" s="597"/>
      <c r="I664" s="597"/>
      <c r="J664" s="597"/>
      <c r="K664" s="598"/>
      <c r="L664" s="596"/>
      <c r="M664" s="597"/>
      <c r="N664" s="597"/>
      <c r="O664" s="597"/>
      <c r="P664" s="598"/>
      <c r="Q664" s="599"/>
      <c r="R664" s="600"/>
      <c r="S664" s="234"/>
      <c r="T664" s="234"/>
      <c r="U664" s="566"/>
      <c r="V664" s="566"/>
      <c r="W664" s="566"/>
      <c r="X664" s="566"/>
      <c r="Y664" s="566"/>
      <c r="Z664" s="566"/>
      <c r="AA664" s="566"/>
      <c r="AB664" s="566"/>
      <c r="AC664" s="566"/>
      <c r="AD664" s="566"/>
    </row>
    <row r="665" spans="2:30" hidden="1" outlineLevel="1" x14ac:dyDescent="0.45">
      <c r="B665" s="601"/>
      <c r="C665" s="602"/>
      <c r="D665" s="603"/>
      <c r="E665" s="602"/>
      <c r="F665" s="604"/>
      <c r="G665" s="605"/>
      <c r="H665" s="606"/>
      <c r="I665" s="606"/>
      <c r="J665" s="606"/>
      <c r="K665" s="607"/>
      <c r="L665" s="605"/>
      <c r="M665" s="606"/>
      <c r="N665" s="606"/>
      <c r="O665" s="606"/>
      <c r="P665" s="607"/>
      <c r="Q665" s="608"/>
      <c r="R665" s="609"/>
      <c r="S665" s="234"/>
      <c r="T665" s="234"/>
      <c r="U665" s="566"/>
      <c r="V665" s="566"/>
      <c r="W665" s="566"/>
      <c r="X665" s="566"/>
      <c r="Y665" s="566"/>
      <c r="Z665" s="566"/>
      <c r="AA665" s="566"/>
      <c r="AB665" s="566"/>
      <c r="AC665" s="566"/>
      <c r="AD665" s="566"/>
    </row>
    <row r="666" spans="2:30" hidden="1" outlineLevel="1" x14ac:dyDescent="0.45">
      <c r="B666" s="592"/>
      <c r="C666" s="593"/>
      <c r="D666" s="594"/>
      <c r="E666" s="593"/>
      <c r="F666" s="595"/>
      <c r="G666" s="596"/>
      <c r="H666" s="597"/>
      <c r="I666" s="597"/>
      <c r="J666" s="597"/>
      <c r="K666" s="598"/>
      <c r="L666" s="596"/>
      <c r="M666" s="597"/>
      <c r="N666" s="597"/>
      <c r="O666" s="597"/>
      <c r="P666" s="598"/>
      <c r="Q666" s="599"/>
      <c r="R666" s="600"/>
      <c r="S666" s="234"/>
      <c r="T666" s="234"/>
      <c r="U666" s="566"/>
      <c r="V666" s="566"/>
      <c r="W666" s="566"/>
      <c r="X666" s="566"/>
      <c r="Y666" s="566"/>
      <c r="Z666" s="566"/>
      <c r="AA666" s="566"/>
      <c r="AB666" s="566"/>
      <c r="AC666" s="566"/>
      <c r="AD666" s="566"/>
    </row>
    <row r="667" spans="2:30" hidden="1" outlineLevel="1" x14ac:dyDescent="0.45">
      <c r="B667" s="601"/>
      <c r="C667" s="602"/>
      <c r="D667" s="603"/>
      <c r="E667" s="602"/>
      <c r="F667" s="604"/>
      <c r="G667" s="605"/>
      <c r="H667" s="606"/>
      <c r="I667" s="606"/>
      <c r="J667" s="606"/>
      <c r="K667" s="607"/>
      <c r="L667" s="605"/>
      <c r="M667" s="606"/>
      <c r="N667" s="606"/>
      <c r="O667" s="606"/>
      <c r="P667" s="607"/>
      <c r="Q667" s="608"/>
      <c r="R667" s="609"/>
      <c r="S667" s="234"/>
      <c r="T667" s="234"/>
      <c r="U667" s="566"/>
      <c r="V667" s="566"/>
      <c r="W667" s="566"/>
      <c r="X667" s="566"/>
      <c r="Y667" s="566"/>
      <c r="Z667" s="566"/>
      <c r="AA667" s="566"/>
      <c r="AB667" s="566"/>
      <c r="AC667" s="566"/>
      <c r="AD667" s="566"/>
    </row>
    <row r="668" spans="2:30" hidden="1" outlineLevel="1" x14ac:dyDescent="0.45">
      <c r="B668" s="592"/>
      <c r="C668" s="593"/>
      <c r="D668" s="594"/>
      <c r="E668" s="593"/>
      <c r="F668" s="595"/>
      <c r="G668" s="596"/>
      <c r="H668" s="597"/>
      <c r="I668" s="597"/>
      <c r="J668" s="597"/>
      <c r="K668" s="598"/>
      <c r="L668" s="596"/>
      <c r="M668" s="597"/>
      <c r="N668" s="597"/>
      <c r="O668" s="597"/>
      <c r="P668" s="598"/>
      <c r="Q668" s="599"/>
      <c r="R668" s="600"/>
      <c r="S668" s="234"/>
      <c r="T668" s="234"/>
      <c r="U668" s="566"/>
      <c r="V668" s="566"/>
      <c r="W668" s="566"/>
      <c r="X668" s="566"/>
      <c r="Y668" s="566"/>
      <c r="Z668" s="566"/>
      <c r="AA668" s="566"/>
      <c r="AB668" s="566"/>
      <c r="AC668" s="566"/>
      <c r="AD668" s="566"/>
    </row>
    <row r="669" spans="2:30" hidden="1" outlineLevel="1" x14ac:dyDescent="0.45">
      <c r="B669" s="601"/>
      <c r="C669" s="602"/>
      <c r="D669" s="603"/>
      <c r="E669" s="602"/>
      <c r="F669" s="604"/>
      <c r="G669" s="605"/>
      <c r="H669" s="606"/>
      <c r="I669" s="606"/>
      <c r="J669" s="606"/>
      <c r="K669" s="607"/>
      <c r="L669" s="605"/>
      <c r="M669" s="606"/>
      <c r="N669" s="606"/>
      <c r="O669" s="606"/>
      <c r="P669" s="607"/>
      <c r="Q669" s="608"/>
      <c r="R669" s="609"/>
      <c r="S669" s="234"/>
      <c r="T669" s="234"/>
      <c r="U669" s="566"/>
      <c r="V669" s="566"/>
      <c r="W669" s="566"/>
      <c r="X669" s="566"/>
      <c r="Y669" s="566"/>
      <c r="Z669" s="566"/>
      <c r="AA669" s="566"/>
      <c r="AB669" s="566"/>
      <c r="AC669" s="566"/>
      <c r="AD669" s="566"/>
    </row>
    <row r="670" spans="2:30" hidden="1" outlineLevel="1" x14ac:dyDescent="0.45">
      <c r="B670" s="592"/>
      <c r="C670" s="593"/>
      <c r="D670" s="594"/>
      <c r="E670" s="593"/>
      <c r="F670" s="595"/>
      <c r="G670" s="596"/>
      <c r="H670" s="597"/>
      <c r="I670" s="597"/>
      <c r="J670" s="597"/>
      <c r="K670" s="598"/>
      <c r="L670" s="596"/>
      <c r="M670" s="597"/>
      <c r="N670" s="597"/>
      <c r="O670" s="597"/>
      <c r="P670" s="598"/>
      <c r="Q670" s="599"/>
      <c r="R670" s="600"/>
      <c r="S670" s="234"/>
      <c r="T670" s="234"/>
      <c r="U670" s="566"/>
      <c r="V670" s="566"/>
      <c r="W670" s="566"/>
      <c r="X670" s="566"/>
      <c r="Y670" s="566"/>
      <c r="Z670" s="566"/>
      <c r="AA670" s="566"/>
      <c r="AB670" s="566"/>
      <c r="AC670" s="566"/>
      <c r="AD670" s="566"/>
    </row>
    <row r="671" spans="2:30" hidden="1" outlineLevel="1" x14ac:dyDescent="0.45">
      <c r="B671" s="601"/>
      <c r="C671" s="602"/>
      <c r="D671" s="603"/>
      <c r="E671" s="602"/>
      <c r="F671" s="604"/>
      <c r="G671" s="605"/>
      <c r="H671" s="606"/>
      <c r="I671" s="606"/>
      <c r="J671" s="606"/>
      <c r="K671" s="607"/>
      <c r="L671" s="605"/>
      <c r="M671" s="606"/>
      <c r="N671" s="606"/>
      <c r="O671" s="606"/>
      <c r="P671" s="607"/>
      <c r="Q671" s="608"/>
      <c r="R671" s="609"/>
      <c r="S671" s="234"/>
      <c r="T671" s="234"/>
      <c r="U671" s="566"/>
      <c r="V671" s="566"/>
      <c r="W671" s="566"/>
      <c r="X671" s="566"/>
      <c r="Y671" s="566"/>
      <c r="Z671" s="566"/>
      <c r="AA671" s="566"/>
      <c r="AB671" s="566"/>
      <c r="AC671" s="566"/>
      <c r="AD671" s="566"/>
    </row>
    <row r="672" spans="2:30" hidden="1" outlineLevel="1" x14ac:dyDescent="0.45">
      <c r="B672" s="592"/>
      <c r="C672" s="593"/>
      <c r="D672" s="594"/>
      <c r="E672" s="593"/>
      <c r="F672" s="595"/>
      <c r="G672" s="596"/>
      <c r="H672" s="597"/>
      <c r="I672" s="597"/>
      <c r="J672" s="597"/>
      <c r="K672" s="598"/>
      <c r="L672" s="596"/>
      <c r="M672" s="597"/>
      <c r="N672" s="597"/>
      <c r="O672" s="597"/>
      <c r="P672" s="598"/>
      <c r="Q672" s="599"/>
      <c r="R672" s="600"/>
      <c r="S672" s="234"/>
      <c r="T672" s="234"/>
      <c r="U672" s="566"/>
      <c r="V672" s="566"/>
      <c r="W672" s="566"/>
      <c r="X672" s="566"/>
      <c r="Y672" s="566"/>
      <c r="Z672" s="566"/>
      <c r="AA672" s="566"/>
      <c r="AB672" s="566"/>
      <c r="AC672" s="566"/>
      <c r="AD672" s="566"/>
    </row>
    <row r="673" spans="2:30" hidden="1" outlineLevel="1" x14ac:dyDescent="0.45">
      <c r="B673" s="601"/>
      <c r="C673" s="602"/>
      <c r="D673" s="603"/>
      <c r="E673" s="602"/>
      <c r="F673" s="604"/>
      <c r="G673" s="605"/>
      <c r="H673" s="606"/>
      <c r="I673" s="606"/>
      <c r="J673" s="606"/>
      <c r="K673" s="607"/>
      <c r="L673" s="605"/>
      <c r="M673" s="606"/>
      <c r="N673" s="606"/>
      <c r="O673" s="606"/>
      <c r="P673" s="607"/>
      <c r="Q673" s="608"/>
      <c r="R673" s="609"/>
      <c r="S673" s="234"/>
      <c r="T673" s="234"/>
      <c r="U673" s="566"/>
      <c r="V673" s="566"/>
      <c r="W673" s="566"/>
      <c r="X673" s="566"/>
      <c r="Y673" s="566"/>
      <c r="Z673" s="566"/>
      <c r="AA673" s="566"/>
      <c r="AB673" s="566"/>
      <c r="AC673" s="566"/>
      <c r="AD673" s="566"/>
    </row>
    <row r="674" spans="2:30" hidden="1" outlineLevel="1" x14ac:dyDescent="0.45">
      <c r="B674" s="592"/>
      <c r="C674" s="593"/>
      <c r="D674" s="594"/>
      <c r="E674" s="593"/>
      <c r="F674" s="595"/>
      <c r="G674" s="596"/>
      <c r="H674" s="597"/>
      <c r="I674" s="597"/>
      <c r="J674" s="597"/>
      <c r="K674" s="598"/>
      <c r="L674" s="596"/>
      <c r="M674" s="597"/>
      <c r="N674" s="597"/>
      <c r="O674" s="597"/>
      <c r="P674" s="598"/>
      <c r="Q674" s="599"/>
      <c r="R674" s="600"/>
      <c r="S674" s="234"/>
      <c r="T674" s="234"/>
      <c r="U674" s="566"/>
      <c r="V674" s="566"/>
      <c r="W674" s="566"/>
      <c r="X674" s="566"/>
      <c r="Y674" s="566"/>
      <c r="Z674" s="566"/>
      <c r="AA674" s="566"/>
      <c r="AB674" s="566"/>
      <c r="AC674" s="566"/>
      <c r="AD674" s="566"/>
    </row>
    <row r="675" spans="2:30" hidden="1" outlineLevel="1" x14ac:dyDescent="0.45">
      <c r="B675" s="601"/>
      <c r="C675" s="602"/>
      <c r="D675" s="603"/>
      <c r="E675" s="602"/>
      <c r="F675" s="604"/>
      <c r="G675" s="605"/>
      <c r="H675" s="606"/>
      <c r="I675" s="606"/>
      <c r="J675" s="606"/>
      <c r="K675" s="607"/>
      <c r="L675" s="605"/>
      <c r="M675" s="606"/>
      <c r="N675" s="606"/>
      <c r="O675" s="606"/>
      <c r="P675" s="607"/>
      <c r="Q675" s="608"/>
      <c r="R675" s="609"/>
      <c r="S675" s="234"/>
      <c r="T675" s="234"/>
      <c r="U675" s="566"/>
      <c r="V675" s="566"/>
      <c r="W675" s="566"/>
      <c r="X675" s="566"/>
      <c r="Y675" s="566"/>
      <c r="Z675" s="566"/>
      <c r="AA675" s="566"/>
      <c r="AB675" s="566"/>
      <c r="AC675" s="566"/>
      <c r="AD675" s="566"/>
    </row>
    <row r="676" spans="2:30" hidden="1" outlineLevel="1" x14ac:dyDescent="0.45">
      <c r="B676" s="592"/>
      <c r="C676" s="593"/>
      <c r="D676" s="594"/>
      <c r="E676" s="593"/>
      <c r="F676" s="595"/>
      <c r="G676" s="596"/>
      <c r="H676" s="597"/>
      <c r="I676" s="597"/>
      <c r="J676" s="597"/>
      <c r="K676" s="598"/>
      <c r="L676" s="596"/>
      <c r="M676" s="597"/>
      <c r="N676" s="597"/>
      <c r="O676" s="597"/>
      <c r="P676" s="598"/>
      <c r="Q676" s="599"/>
      <c r="R676" s="600"/>
      <c r="S676" s="234"/>
      <c r="T676" s="234"/>
      <c r="U676" s="566"/>
      <c r="V676" s="566"/>
      <c r="W676" s="566"/>
      <c r="X676" s="566"/>
      <c r="Y676" s="566"/>
      <c r="Z676" s="566"/>
      <c r="AA676" s="566"/>
      <c r="AB676" s="566"/>
      <c r="AC676" s="566"/>
      <c r="AD676" s="566"/>
    </row>
    <row r="677" spans="2:30" hidden="1" outlineLevel="1" x14ac:dyDescent="0.45">
      <c r="B677" s="601"/>
      <c r="C677" s="602"/>
      <c r="D677" s="603"/>
      <c r="E677" s="602"/>
      <c r="F677" s="604"/>
      <c r="G677" s="605"/>
      <c r="H677" s="606"/>
      <c r="I677" s="606"/>
      <c r="J677" s="606"/>
      <c r="K677" s="607"/>
      <c r="L677" s="605"/>
      <c r="M677" s="606"/>
      <c r="N677" s="606"/>
      <c r="O677" s="606"/>
      <c r="P677" s="607"/>
      <c r="Q677" s="608"/>
      <c r="R677" s="609"/>
      <c r="S677" s="234"/>
      <c r="T677" s="234"/>
      <c r="U677" s="566"/>
      <c r="V677" s="566"/>
      <c r="W677" s="566"/>
      <c r="X677" s="566"/>
      <c r="Y677" s="566"/>
      <c r="Z677" s="566"/>
      <c r="AA677" s="566"/>
      <c r="AB677" s="566"/>
      <c r="AC677" s="566"/>
      <c r="AD677" s="566"/>
    </row>
    <row r="678" spans="2:30" hidden="1" outlineLevel="1" x14ac:dyDescent="0.45">
      <c r="B678" s="592"/>
      <c r="C678" s="593"/>
      <c r="D678" s="594"/>
      <c r="E678" s="593"/>
      <c r="F678" s="595"/>
      <c r="G678" s="596"/>
      <c r="H678" s="597"/>
      <c r="I678" s="597"/>
      <c r="J678" s="597"/>
      <c r="K678" s="598"/>
      <c r="L678" s="596"/>
      <c r="M678" s="597"/>
      <c r="N678" s="597"/>
      <c r="O678" s="597"/>
      <c r="P678" s="598"/>
      <c r="Q678" s="599"/>
      <c r="R678" s="600"/>
      <c r="S678" s="234"/>
      <c r="T678" s="234"/>
      <c r="U678" s="566"/>
      <c r="V678" s="566"/>
      <c r="W678" s="566"/>
      <c r="X678" s="566"/>
      <c r="Y678" s="566"/>
      <c r="Z678" s="566"/>
      <c r="AA678" s="566"/>
      <c r="AB678" s="566"/>
      <c r="AC678" s="566"/>
      <c r="AD678" s="566"/>
    </row>
    <row r="679" spans="2:30" hidden="1" outlineLevel="1" x14ac:dyDescent="0.45">
      <c r="B679" s="601"/>
      <c r="C679" s="602"/>
      <c r="D679" s="603"/>
      <c r="E679" s="602"/>
      <c r="F679" s="604"/>
      <c r="G679" s="605"/>
      <c r="H679" s="606"/>
      <c r="I679" s="606"/>
      <c r="J679" s="606"/>
      <c r="K679" s="607"/>
      <c r="L679" s="605"/>
      <c r="M679" s="606"/>
      <c r="N679" s="606"/>
      <c r="O679" s="606"/>
      <c r="P679" s="607"/>
      <c r="Q679" s="608"/>
      <c r="R679" s="609"/>
      <c r="S679" s="234"/>
      <c r="T679" s="234"/>
      <c r="U679" s="566"/>
      <c r="V679" s="566"/>
      <c r="W679" s="566"/>
      <c r="X679" s="566"/>
      <c r="Y679" s="566"/>
      <c r="Z679" s="566"/>
      <c r="AA679" s="566"/>
      <c r="AB679" s="566"/>
      <c r="AC679" s="566"/>
      <c r="AD679" s="566"/>
    </row>
    <row r="680" spans="2:30" hidden="1" outlineLevel="1" x14ac:dyDescent="0.45">
      <c r="B680" s="592"/>
      <c r="C680" s="593"/>
      <c r="D680" s="594"/>
      <c r="E680" s="593"/>
      <c r="F680" s="595"/>
      <c r="G680" s="596"/>
      <c r="H680" s="597"/>
      <c r="I680" s="597"/>
      <c r="J680" s="597"/>
      <c r="K680" s="598"/>
      <c r="L680" s="596"/>
      <c r="M680" s="597"/>
      <c r="N680" s="597"/>
      <c r="O680" s="597"/>
      <c r="P680" s="598"/>
      <c r="Q680" s="599"/>
      <c r="R680" s="600"/>
      <c r="S680" s="234"/>
      <c r="T680" s="234"/>
      <c r="U680" s="566"/>
      <c r="V680" s="566"/>
      <c r="W680" s="566"/>
      <c r="X680" s="566"/>
      <c r="Y680" s="566"/>
      <c r="Z680" s="566"/>
      <c r="AA680" s="566"/>
      <c r="AB680" s="566"/>
      <c r="AC680" s="566"/>
      <c r="AD680" s="566"/>
    </row>
    <row r="681" spans="2:30" hidden="1" outlineLevel="1" x14ac:dyDescent="0.45">
      <c r="B681" s="601"/>
      <c r="C681" s="602"/>
      <c r="D681" s="603"/>
      <c r="E681" s="602"/>
      <c r="F681" s="604"/>
      <c r="G681" s="605"/>
      <c r="H681" s="606"/>
      <c r="I681" s="606"/>
      <c r="J681" s="606"/>
      <c r="K681" s="607"/>
      <c r="L681" s="605"/>
      <c r="M681" s="606"/>
      <c r="N681" s="606"/>
      <c r="O681" s="606"/>
      <c r="P681" s="607"/>
      <c r="Q681" s="608"/>
      <c r="R681" s="609"/>
      <c r="S681" s="234"/>
      <c r="T681" s="234"/>
      <c r="U681" s="566"/>
      <c r="V681" s="566"/>
      <c r="W681" s="566"/>
      <c r="X681" s="566"/>
      <c r="Y681" s="566"/>
      <c r="Z681" s="566"/>
      <c r="AA681" s="566"/>
      <c r="AB681" s="566"/>
      <c r="AC681" s="566"/>
      <c r="AD681" s="566"/>
    </row>
    <row r="682" spans="2:30" hidden="1" outlineLevel="1" x14ac:dyDescent="0.45">
      <c r="B682" s="592"/>
      <c r="C682" s="593"/>
      <c r="D682" s="594"/>
      <c r="E682" s="593"/>
      <c r="F682" s="595"/>
      <c r="G682" s="596"/>
      <c r="H682" s="597"/>
      <c r="I682" s="597"/>
      <c r="J682" s="597"/>
      <c r="K682" s="598"/>
      <c r="L682" s="596"/>
      <c r="M682" s="597"/>
      <c r="N682" s="597"/>
      <c r="O682" s="597"/>
      <c r="P682" s="598"/>
      <c r="Q682" s="599"/>
      <c r="R682" s="600"/>
      <c r="S682" s="234"/>
      <c r="T682" s="234"/>
      <c r="U682" s="566"/>
      <c r="V682" s="566"/>
      <c r="W682" s="566"/>
      <c r="X682" s="566"/>
      <c r="Y682" s="566"/>
      <c r="Z682" s="566"/>
      <c r="AA682" s="566"/>
      <c r="AB682" s="566"/>
      <c r="AC682" s="566"/>
      <c r="AD682" s="566"/>
    </row>
    <row r="683" spans="2:30" hidden="1" outlineLevel="1" x14ac:dyDescent="0.45">
      <c r="B683" s="601"/>
      <c r="C683" s="602"/>
      <c r="D683" s="603"/>
      <c r="E683" s="602"/>
      <c r="F683" s="604"/>
      <c r="G683" s="605"/>
      <c r="H683" s="606"/>
      <c r="I683" s="606"/>
      <c r="J683" s="606"/>
      <c r="K683" s="607"/>
      <c r="L683" s="605"/>
      <c r="M683" s="606"/>
      <c r="N683" s="606"/>
      <c r="O683" s="606"/>
      <c r="P683" s="607"/>
      <c r="Q683" s="608"/>
      <c r="R683" s="609"/>
      <c r="S683" s="234"/>
      <c r="T683" s="234"/>
      <c r="U683" s="566"/>
      <c r="V683" s="566"/>
      <c r="W683" s="566"/>
      <c r="X683" s="566"/>
      <c r="Y683" s="566"/>
      <c r="Z683" s="566"/>
      <c r="AA683" s="566"/>
      <c r="AB683" s="566"/>
      <c r="AC683" s="566"/>
      <c r="AD683" s="566"/>
    </row>
    <row r="684" spans="2:30" hidden="1" outlineLevel="1" x14ac:dyDescent="0.45">
      <c r="B684" s="592"/>
      <c r="C684" s="593"/>
      <c r="D684" s="594"/>
      <c r="E684" s="593"/>
      <c r="F684" s="595"/>
      <c r="G684" s="596"/>
      <c r="H684" s="597"/>
      <c r="I684" s="597"/>
      <c r="J684" s="597"/>
      <c r="K684" s="598"/>
      <c r="L684" s="596"/>
      <c r="M684" s="597"/>
      <c r="N684" s="597"/>
      <c r="O684" s="597"/>
      <c r="P684" s="598"/>
      <c r="Q684" s="599"/>
      <c r="R684" s="600"/>
      <c r="S684" s="234"/>
      <c r="T684" s="234"/>
      <c r="U684" s="566"/>
      <c r="V684" s="566"/>
      <c r="W684" s="566"/>
      <c r="X684" s="566"/>
      <c r="Y684" s="566"/>
      <c r="Z684" s="566"/>
      <c r="AA684" s="566"/>
      <c r="AB684" s="566"/>
      <c r="AC684" s="566"/>
      <c r="AD684" s="566"/>
    </row>
    <row r="685" spans="2:30" hidden="1" outlineLevel="1" x14ac:dyDescent="0.45">
      <c r="B685" s="601"/>
      <c r="C685" s="602"/>
      <c r="D685" s="603"/>
      <c r="E685" s="602"/>
      <c r="F685" s="604"/>
      <c r="G685" s="605"/>
      <c r="H685" s="606"/>
      <c r="I685" s="606"/>
      <c r="J685" s="606"/>
      <c r="K685" s="607"/>
      <c r="L685" s="605"/>
      <c r="M685" s="606"/>
      <c r="N685" s="606"/>
      <c r="O685" s="606"/>
      <c r="P685" s="607"/>
      <c r="Q685" s="608"/>
      <c r="R685" s="609"/>
      <c r="S685" s="234"/>
      <c r="T685" s="234"/>
      <c r="U685" s="566"/>
      <c r="V685" s="566"/>
      <c r="W685" s="566"/>
      <c r="X685" s="566"/>
      <c r="Y685" s="566"/>
      <c r="Z685" s="566"/>
      <c r="AA685" s="566"/>
      <c r="AB685" s="566"/>
      <c r="AC685" s="566"/>
      <c r="AD685" s="566"/>
    </row>
    <row r="686" spans="2:30" hidden="1" outlineLevel="1" x14ac:dyDescent="0.45">
      <c r="B686" s="592"/>
      <c r="C686" s="593"/>
      <c r="D686" s="594"/>
      <c r="E686" s="593"/>
      <c r="F686" s="595"/>
      <c r="G686" s="596"/>
      <c r="H686" s="597"/>
      <c r="I686" s="597"/>
      <c r="J686" s="597"/>
      <c r="K686" s="598"/>
      <c r="L686" s="596"/>
      <c r="M686" s="597"/>
      <c r="N686" s="597"/>
      <c r="O686" s="597"/>
      <c r="P686" s="598"/>
      <c r="Q686" s="599"/>
      <c r="R686" s="600"/>
      <c r="S686" s="234"/>
      <c r="T686" s="234"/>
      <c r="U686" s="566"/>
      <c r="V686" s="566"/>
      <c r="W686" s="566"/>
      <c r="X686" s="566"/>
      <c r="Y686" s="566"/>
      <c r="Z686" s="566"/>
      <c r="AA686" s="566"/>
      <c r="AB686" s="566"/>
      <c r="AC686" s="566"/>
      <c r="AD686" s="566"/>
    </row>
    <row r="687" spans="2:30" hidden="1" outlineLevel="1" x14ac:dyDescent="0.45">
      <c r="B687" s="601"/>
      <c r="C687" s="602"/>
      <c r="D687" s="603"/>
      <c r="E687" s="602"/>
      <c r="F687" s="604"/>
      <c r="G687" s="605"/>
      <c r="H687" s="606"/>
      <c r="I687" s="606"/>
      <c r="J687" s="606"/>
      <c r="K687" s="607"/>
      <c r="L687" s="605"/>
      <c r="M687" s="606"/>
      <c r="N687" s="606"/>
      <c r="O687" s="606"/>
      <c r="P687" s="607"/>
      <c r="Q687" s="608"/>
      <c r="R687" s="609"/>
      <c r="S687" s="234"/>
      <c r="T687" s="234"/>
      <c r="U687" s="566"/>
      <c r="V687" s="566"/>
      <c r="W687" s="566"/>
      <c r="X687" s="566"/>
      <c r="Y687" s="566"/>
      <c r="Z687" s="566"/>
      <c r="AA687" s="566"/>
      <c r="AB687" s="566"/>
      <c r="AC687" s="566"/>
      <c r="AD687" s="566"/>
    </row>
    <row r="688" spans="2:30" hidden="1" outlineLevel="1" x14ac:dyDescent="0.45">
      <c r="B688" s="592"/>
      <c r="C688" s="593"/>
      <c r="D688" s="594"/>
      <c r="E688" s="593"/>
      <c r="F688" s="595"/>
      <c r="G688" s="596"/>
      <c r="H688" s="597"/>
      <c r="I688" s="597"/>
      <c r="J688" s="597"/>
      <c r="K688" s="598"/>
      <c r="L688" s="596"/>
      <c r="M688" s="597"/>
      <c r="N688" s="597"/>
      <c r="O688" s="597"/>
      <c r="P688" s="598"/>
      <c r="Q688" s="599"/>
      <c r="R688" s="600"/>
      <c r="S688" s="234"/>
      <c r="T688" s="234"/>
      <c r="U688" s="566"/>
      <c r="V688" s="566"/>
      <c r="W688" s="566"/>
      <c r="X688" s="566"/>
      <c r="Y688" s="566"/>
      <c r="Z688" s="566"/>
      <c r="AA688" s="566"/>
      <c r="AB688" s="566"/>
      <c r="AC688" s="566"/>
      <c r="AD688" s="566"/>
    </row>
    <row r="689" spans="2:30" hidden="1" outlineLevel="1" x14ac:dyDescent="0.45">
      <c r="B689" s="601"/>
      <c r="C689" s="602"/>
      <c r="D689" s="603"/>
      <c r="E689" s="602"/>
      <c r="F689" s="604"/>
      <c r="G689" s="605"/>
      <c r="H689" s="606"/>
      <c r="I689" s="606"/>
      <c r="J689" s="606"/>
      <c r="K689" s="607"/>
      <c r="L689" s="605"/>
      <c r="M689" s="606"/>
      <c r="N689" s="606"/>
      <c r="O689" s="606"/>
      <c r="P689" s="607"/>
      <c r="Q689" s="608"/>
      <c r="R689" s="609"/>
      <c r="S689" s="234"/>
      <c r="T689" s="234"/>
      <c r="U689" s="566"/>
      <c r="V689" s="566"/>
      <c r="W689" s="566"/>
      <c r="X689" s="566"/>
      <c r="Y689" s="566"/>
      <c r="Z689" s="566"/>
      <c r="AA689" s="566"/>
      <c r="AB689" s="566"/>
      <c r="AC689" s="566"/>
      <c r="AD689" s="566"/>
    </row>
    <row r="690" spans="2:30" hidden="1" outlineLevel="1" x14ac:dyDescent="0.45">
      <c r="B690" s="592"/>
      <c r="C690" s="593"/>
      <c r="D690" s="594"/>
      <c r="E690" s="593"/>
      <c r="F690" s="595"/>
      <c r="G690" s="596"/>
      <c r="H690" s="597"/>
      <c r="I690" s="597"/>
      <c r="J690" s="597"/>
      <c r="K690" s="598"/>
      <c r="L690" s="596"/>
      <c r="M690" s="597"/>
      <c r="N690" s="597"/>
      <c r="O690" s="597"/>
      <c r="P690" s="598"/>
      <c r="Q690" s="599"/>
      <c r="R690" s="600"/>
      <c r="S690" s="234"/>
      <c r="T690" s="234"/>
      <c r="U690" s="566"/>
      <c r="V690" s="566"/>
      <c r="W690" s="566"/>
      <c r="X690" s="566"/>
      <c r="Y690" s="566"/>
      <c r="Z690" s="566"/>
      <c r="AA690" s="566"/>
      <c r="AB690" s="566"/>
      <c r="AC690" s="566"/>
      <c r="AD690" s="566"/>
    </row>
    <row r="691" spans="2:30" hidden="1" outlineLevel="1" x14ac:dyDescent="0.45">
      <c r="B691" s="601"/>
      <c r="C691" s="602"/>
      <c r="D691" s="603"/>
      <c r="E691" s="602"/>
      <c r="F691" s="604"/>
      <c r="G691" s="605"/>
      <c r="H691" s="606"/>
      <c r="I691" s="606"/>
      <c r="J691" s="606"/>
      <c r="K691" s="607"/>
      <c r="L691" s="605"/>
      <c r="M691" s="606"/>
      <c r="N691" s="606"/>
      <c r="O691" s="606"/>
      <c r="P691" s="607"/>
      <c r="Q691" s="608"/>
      <c r="R691" s="609"/>
      <c r="S691" s="234"/>
      <c r="T691" s="234"/>
      <c r="U691" s="566"/>
      <c r="V691" s="566"/>
      <c r="W691" s="566"/>
      <c r="X691" s="566"/>
      <c r="Y691" s="566"/>
      <c r="Z691" s="566"/>
      <c r="AA691" s="566"/>
      <c r="AB691" s="566"/>
      <c r="AC691" s="566"/>
      <c r="AD691" s="566"/>
    </row>
    <row r="692" spans="2:30" hidden="1" outlineLevel="1" x14ac:dyDescent="0.45">
      <c r="B692" s="592"/>
      <c r="C692" s="593"/>
      <c r="D692" s="594"/>
      <c r="E692" s="593"/>
      <c r="F692" s="595"/>
      <c r="G692" s="596"/>
      <c r="H692" s="597"/>
      <c r="I692" s="597"/>
      <c r="J692" s="597"/>
      <c r="K692" s="598"/>
      <c r="L692" s="596"/>
      <c r="M692" s="597"/>
      <c r="N692" s="597"/>
      <c r="O692" s="597"/>
      <c r="P692" s="598"/>
      <c r="Q692" s="599"/>
      <c r="R692" s="600"/>
      <c r="S692" s="234"/>
      <c r="T692" s="234"/>
      <c r="U692" s="566"/>
      <c r="V692" s="566"/>
      <c r="W692" s="566"/>
      <c r="X692" s="566"/>
      <c r="Y692" s="566"/>
      <c r="Z692" s="566"/>
      <c r="AA692" s="566"/>
      <c r="AB692" s="566"/>
      <c r="AC692" s="566"/>
      <c r="AD692" s="566"/>
    </row>
    <row r="693" spans="2:30" hidden="1" outlineLevel="1" x14ac:dyDescent="0.45">
      <c r="B693" s="601"/>
      <c r="C693" s="602"/>
      <c r="D693" s="603"/>
      <c r="E693" s="602"/>
      <c r="F693" s="604"/>
      <c r="G693" s="605"/>
      <c r="H693" s="606"/>
      <c r="I693" s="606"/>
      <c r="J693" s="606"/>
      <c r="K693" s="607"/>
      <c r="L693" s="605"/>
      <c r="M693" s="606"/>
      <c r="N693" s="606"/>
      <c r="O693" s="606"/>
      <c r="P693" s="607"/>
      <c r="Q693" s="608"/>
      <c r="R693" s="609"/>
      <c r="S693" s="234"/>
      <c r="T693" s="234"/>
      <c r="U693" s="566"/>
      <c r="V693" s="566"/>
      <c r="W693" s="566"/>
      <c r="X693" s="566"/>
      <c r="Y693" s="566"/>
      <c r="Z693" s="566"/>
      <c r="AA693" s="566"/>
      <c r="AB693" s="566"/>
      <c r="AC693" s="566"/>
      <c r="AD693" s="566"/>
    </row>
    <row r="694" spans="2:30" hidden="1" outlineLevel="1" x14ac:dyDescent="0.45">
      <c r="B694" s="592"/>
      <c r="C694" s="593"/>
      <c r="D694" s="594"/>
      <c r="E694" s="593"/>
      <c r="F694" s="595"/>
      <c r="G694" s="596"/>
      <c r="H694" s="597"/>
      <c r="I694" s="597"/>
      <c r="J694" s="597"/>
      <c r="K694" s="598"/>
      <c r="L694" s="596"/>
      <c r="M694" s="597"/>
      <c r="N694" s="597"/>
      <c r="O694" s="597"/>
      <c r="P694" s="598"/>
      <c r="Q694" s="599"/>
      <c r="R694" s="600"/>
      <c r="S694" s="234"/>
      <c r="T694" s="234"/>
      <c r="U694" s="566"/>
      <c r="V694" s="566"/>
      <c r="W694" s="566"/>
      <c r="X694" s="566"/>
      <c r="Y694" s="566"/>
      <c r="Z694" s="566"/>
      <c r="AA694" s="566"/>
      <c r="AB694" s="566"/>
      <c r="AC694" s="566"/>
      <c r="AD694" s="566"/>
    </row>
    <row r="695" spans="2:30" hidden="1" outlineLevel="1" x14ac:dyDescent="0.45">
      <c r="B695" s="601"/>
      <c r="C695" s="602"/>
      <c r="D695" s="603"/>
      <c r="E695" s="602"/>
      <c r="F695" s="604"/>
      <c r="G695" s="605"/>
      <c r="H695" s="606"/>
      <c r="I695" s="606"/>
      <c r="J695" s="606"/>
      <c r="K695" s="607"/>
      <c r="L695" s="605"/>
      <c r="M695" s="606"/>
      <c r="N695" s="606"/>
      <c r="O695" s="606"/>
      <c r="P695" s="607"/>
      <c r="Q695" s="608"/>
      <c r="R695" s="609"/>
      <c r="S695" s="234"/>
      <c r="T695" s="234"/>
      <c r="U695" s="566"/>
      <c r="V695" s="566"/>
      <c r="W695" s="566"/>
      <c r="X695" s="566"/>
      <c r="Y695" s="566"/>
      <c r="Z695" s="566"/>
      <c r="AA695" s="566"/>
      <c r="AB695" s="566"/>
      <c r="AC695" s="566"/>
      <c r="AD695" s="566"/>
    </row>
    <row r="696" spans="2:30" hidden="1" outlineLevel="1" x14ac:dyDescent="0.45">
      <c r="B696" s="592"/>
      <c r="C696" s="593"/>
      <c r="D696" s="594"/>
      <c r="E696" s="593"/>
      <c r="F696" s="595"/>
      <c r="G696" s="596"/>
      <c r="H696" s="597"/>
      <c r="I696" s="597"/>
      <c r="J696" s="597"/>
      <c r="K696" s="598"/>
      <c r="L696" s="596"/>
      <c r="M696" s="597"/>
      <c r="N696" s="597"/>
      <c r="O696" s="597"/>
      <c r="P696" s="598"/>
      <c r="Q696" s="599"/>
      <c r="R696" s="600"/>
      <c r="S696" s="234"/>
      <c r="T696" s="234"/>
      <c r="U696" s="566"/>
      <c r="V696" s="566"/>
      <c r="W696" s="566"/>
      <c r="X696" s="566"/>
      <c r="Y696" s="566"/>
      <c r="Z696" s="566"/>
      <c r="AA696" s="566"/>
      <c r="AB696" s="566"/>
      <c r="AC696" s="566"/>
      <c r="AD696" s="566"/>
    </row>
    <row r="697" spans="2:30" hidden="1" outlineLevel="1" x14ac:dyDescent="0.45">
      <c r="B697" s="601"/>
      <c r="C697" s="602"/>
      <c r="D697" s="603"/>
      <c r="E697" s="602"/>
      <c r="F697" s="604"/>
      <c r="G697" s="605"/>
      <c r="H697" s="606"/>
      <c r="I697" s="606"/>
      <c r="J697" s="606"/>
      <c r="K697" s="607"/>
      <c r="L697" s="605"/>
      <c r="M697" s="606"/>
      <c r="N697" s="606"/>
      <c r="O697" s="606"/>
      <c r="P697" s="607"/>
      <c r="Q697" s="608"/>
      <c r="R697" s="609"/>
      <c r="S697" s="234"/>
      <c r="T697" s="234"/>
      <c r="U697" s="566"/>
      <c r="V697" s="566"/>
      <c r="W697" s="566"/>
      <c r="X697" s="566"/>
      <c r="Y697" s="566"/>
      <c r="Z697" s="566"/>
      <c r="AA697" s="566"/>
      <c r="AB697" s="566"/>
      <c r="AC697" s="566"/>
      <c r="AD697" s="566"/>
    </row>
    <row r="698" spans="2:30" hidden="1" outlineLevel="1" x14ac:dyDescent="0.45">
      <c r="B698" s="592"/>
      <c r="C698" s="593"/>
      <c r="D698" s="594"/>
      <c r="E698" s="593"/>
      <c r="F698" s="595"/>
      <c r="G698" s="596"/>
      <c r="H698" s="597"/>
      <c r="I698" s="597"/>
      <c r="J698" s="597"/>
      <c r="K698" s="598"/>
      <c r="L698" s="596"/>
      <c r="M698" s="597"/>
      <c r="N698" s="597"/>
      <c r="O698" s="597"/>
      <c r="P698" s="598"/>
      <c r="Q698" s="599"/>
      <c r="R698" s="600"/>
      <c r="S698" s="234"/>
      <c r="T698" s="234"/>
      <c r="U698" s="566"/>
      <c r="V698" s="566"/>
      <c r="W698" s="566"/>
      <c r="X698" s="566"/>
      <c r="Y698" s="566"/>
      <c r="Z698" s="566"/>
      <c r="AA698" s="566"/>
      <c r="AB698" s="566"/>
      <c r="AC698" s="566"/>
      <c r="AD698" s="566"/>
    </row>
    <row r="699" spans="2:30" hidden="1" outlineLevel="1" x14ac:dyDescent="0.45">
      <c r="B699" s="601"/>
      <c r="C699" s="602"/>
      <c r="D699" s="603"/>
      <c r="E699" s="602"/>
      <c r="F699" s="604"/>
      <c r="G699" s="605"/>
      <c r="H699" s="606"/>
      <c r="I699" s="606"/>
      <c r="J699" s="606"/>
      <c r="K699" s="607"/>
      <c r="L699" s="605"/>
      <c r="M699" s="606"/>
      <c r="N699" s="606"/>
      <c r="O699" s="606"/>
      <c r="P699" s="607"/>
      <c r="Q699" s="608"/>
      <c r="R699" s="609"/>
      <c r="S699" s="234"/>
      <c r="T699" s="234"/>
      <c r="U699" s="566"/>
      <c r="V699" s="566"/>
      <c r="W699" s="566"/>
      <c r="X699" s="566"/>
      <c r="Y699" s="566"/>
      <c r="Z699" s="566"/>
      <c r="AA699" s="566"/>
      <c r="AB699" s="566"/>
      <c r="AC699" s="566"/>
      <c r="AD699" s="566"/>
    </row>
    <row r="700" spans="2:30" hidden="1" outlineLevel="1" x14ac:dyDescent="0.45">
      <c r="B700" s="592"/>
      <c r="C700" s="593"/>
      <c r="D700" s="594"/>
      <c r="E700" s="593"/>
      <c r="F700" s="595"/>
      <c r="G700" s="596"/>
      <c r="H700" s="597"/>
      <c r="I700" s="597"/>
      <c r="J700" s="597"/>
      <c r="K700" s="598"/>
      <c r="L700" s="596"/>
      <c r="M700" s="597"/>
      <c r="N700" s="597"/>
      <c r="O700" s="597"/>
      <c r="P700" s="598"/>
      <c r="Q700" s="599"/>
      <c r="R700" s="600"/>
      <c r="S700" s="234"/>
      <c r="T700" s="234"/>
      <c r="U700" s="566"/>
      <c r="V700" s="566"/>
      <c r="W700" s="566"/>
      <c r="X700" s="566"/>
      <c r="Y700" s="566"/>
      <c r="Z700" s="566"/>
      <c r="AA700" s="566"/>
      <c r="AB700" s="566"/>
      <c r="AC700" s="566"/>
      <c r="AD700" s="566"/>
    </row>
    <row r="701" spans="2:30" hidden="1" outlineLevel="1" x14ac:dyDescent="0.45">
      <c r="B701" s="601"/>
      <c r="C701" s="602"/>
      <c r="D701" s="603"/>
      <c r="E701" s="602"/>
      <c r="F701" s="604"/>
      <c r="G701" s="605"/>
      <c r="H701" s="606"/>
      <c r="I701" s="606"/>
      <c r="J701" s="606"/>
      <c r="K701" s="607"/>
      <c r="L701" s="605"/>
      <c r="M701" s="606"/>
      <c r="N701" s="606"/>
      <c r="O701" s="606"/>
      <c r="P701" s="607"/>
      <c r="Q701" s="608"/>
      <c r="R701" s="609"/>
      <c r="S701" s="234"/>
      <c r="T701" s="234"/>
      <c r="U701" s="566"/>
      <c r="V701" s="566"/>
      <c r="W701" s="566"/>
      <c r="X701" s="566"/>
      <c r="Y701" s="566"/>
      <c r="Z701" s="566"/>
      <c r="AA701" s="566"/>
      <c r="AB701" s="566"/>
      <c r="AC701" s="566"/>
      <c r="AD701" s="566"/>
    </row>
    <row r="702" spans="2:30" hidden="1" outlineLevel="1" x14ac:dyDescent="0.45">
      <c r="B702" s="592"/>
      <c r="C702" s="593"/>
      <c r="D702" s="594"/>
      <c r="E702" s="593"/>
      <c r="F702" s="595"/>
      <c r="G702" s="596"/>
      <c r="H702" s="597"/>
      <c r="I702" s="597"/>
      <c r="J702" s="597"/>
      <c r="K702" s="598"/>
      <c r="L702" s="596"/>
      <c r="M702" s="597"/>
      <c r="N702" s="597"/>
      <c r="O702" s="597"/>
      <c r="P702" s="598"/>
      <c r="Q702" s="599"/>
      <c r="R702" s="600"/>
      <c r="S702" s="234"/>
      <c r="T702" s="234"/>
      <c r="U702" s="566"/>
      <c r="V702" s="566"/>
      <c r="W702" s="566"/>
      <c r="X702" s="566"/>
      <c r="Y702" s="566"/>
      <c r="Z702" s="566"/>
      <c r="AA702" s="566"/>
      <c r="AB702" s="566"/>
      <c r="AC702" s="566"/>
      <c r="AD702" s="566"/>
    </row>
    <row r="703" spans="2:30" hidden="1" outlineLevel="1" x14ac:dyDescent="0.45">
      <c r="B703" s="601"/>
      <c r="C703" s="602"/>
      <c r="D703" s="603"/>
      <c r="E703" s="602"/>
      <c r="F703" s="604"/>
      <c r="G703" s="605"/>
      <c r="H703" s="606"/>
      <c r="I703" s="606"/>
      <c r="J703" s="606"/>
      <c r="K703" s="607"/>
      <c r="L703" s="605"/>
      <c r="M703" s="606"/>
      <c r="N703" s="606"/>
      <c r="O703" s="606"/>
      <c r="P703" s="607"/>
      <c r="Q703" s="608"/>
      <c r="R703" s="609"/>
      <c r="S703" s="234"/>
      <c r="T703" s="234"/>
      <c r="U703" s="566"/>
      <c r="V703" s="566"/>
      <c r="W703" s="566"/>
      <c r="X703" s="566"/>
      <c r="Y703" s="566"/>
      <c r="Z703" s="566"/>
      <c r="AA703" s="566"/>
      <c r="AB703" s="566"/>
      <c r="AC703" s="566"/>
      <c r="AD703" s="566"/>
    </row>
    <row r="704" spans="2:30" hidden="1" outlineLevel="1" x14ac:dyDescent="0.45">
      <c r="B704" s="592"/>
      <c r="C704" s="593"/>
      <c r="D704" s="594"/>
      <c r="E704" s="593"/>
      <c r="F704" s="595"/>
      <c r="G704" s="596"/>
      <c r="H704" s="597"/>
      <c r="I704" s="597"/>
      <c r="J704" s="597"/>
      <c r="K704" s="598"/>
      <c r="L704" s="596"/>
      <c r="M704" s="597"/>
      <c r="N704" s="597"/>
      <c r="O704" s="597"/>
      <c r="P704" s="598"/>
      <c r="Q704" s="599"/>
      <c r="R704" s="600"/>
      <c r="S704" s="234"/>
      <c r="T704" s="234"/>
      <c r="U704" s="566"/>
      <c r="V704" s="566"/>
      <c r="W704" s="566"/>
      <c r="X704" s="566"/>
      <c r="Y704" s="566"/>
      <c r="Z704" s="566"/>
      <c r="AA704" s="566"/>
      <c r="AB704" s="566"/>
      <c r="AC704" s="566"/>
      <c r="AD704" s="566"/>
    </row>
    <row r="705" spans="2:30" hidden="1" outlineLevel="1" x14ac:dyDescent="0.45">
      <c r="B705" s="601"/>
      <c r="C705" s="602"/>
      <c r="D705" s="603"/>
      <c r="E705" s="602"/>
      <c r="F705" s="604"/>
      <c r="G705" s="605"/>
      <c r="H705" s="606"/>
      <c r="I705" s="606"/>
      <c r="J705" s="606"/>
      <c r="K705" s="607"/>
      <c r="L705" s="605"/>
      <c r="M705" s="606"/>
      <c r="N705" s="606"/>
      <c r="O705" s="606"/>
      <c r="P705" s="607"/>
      <c r="Q705" s="608"/>
      <c r="R705" s="609"/>
      <c r="S705" s="234"/>
      <c r="T705" s="234"/>
      <c r="U705" s="566"/>
      <c r="V705" s="566"/>
      <c r="W705" s="566"/>
      <c r="X705" s="566"/>
      <c r="Y705" s="566"/>
      <c r="Z705" s="566"/>
      <c r="AA705" s="566"/>
      <c r="AB705" s="566"/>
      <c r="AC705" s="566"/>
      <c r="AD705" s="566"/>
    </row>
    <row r="706" spans="2:30" hidden="1" outlineLevel="1" x14ac:dyDescent="0.45">
      <c r="B706" s="592"/>
      <c r="C706" s="593"/>
      <c r="D706" s="594"/>
      <c r="E706" s="593"/>
      <c r="F706" s="595"/>
      <c r="G706" s="596"/>
      <c r="H706" s="597"/>
      <c r="I706" s="597"/>
      <c r="J706" s="597"/>
      <c r="K706" s="598"/>
      <c r="L706" s="596"/>
      <c r="M706" s="597"/>
      <c r="N706" s="597"/>
      <c r="O706" s="597"/>
      <c r="P706" s="598"/>
      <c r="Q706" s="599"/>
      <c r="R706" s="600"/>
      <c r="S706" s="234"/>
      <c r="T706" s="234"/>
      <c r="U706" s="566"/>
      <c r="V706" s="566"/>
      <c r="W706" s="566"/>
      <c r="X706" s="566"/>
      <c r="Y706" s="566"/>
      <c r="Z706" s="566"/>
      <c r="AA706" s="566"/>
      <c r="AB706" s="566"/>
      <c r="AC706" s="566"/>
      <c r="AD706" s="566"/>
    </row>
    <row r="707" spans="2:30" hidden="1" outlineLevel="1" x14ac:dyDescent="0.45">
      <c r="B707" s="601"/>
      <c r="C707" s="602"/>
      <c r="D707" s="603"/>
      <c r="E707" s="602"/>
      <c r="F707" s="604"/>
      <c r="G707" s="605"/>
      <c r="H707" s="606"/>
      <c r="I707" s="606"/>
      <c r="J707" s="606"/>
      <c r="K707" s="607"/>
      <c r="L707" s="605"/>
      <c r="M707" s="606"/>
      <c r="N707" s="606"/>
      <c r="O707" s="606"/>
      <c r="P707" s="607"/>
      <c r="Q707" s="608"/>
      <c r="R707" s="609"/>
      <c r="S707" s="234"/>
      <c r="T707" s="234"/>
      <c r="U707" s="566"/>
      <c r="V707" s="566"/>
      <c r="W707" s="566"/>
      <c r="X707" s="566"/>
      <c r="Y707" s="566"/>
      <c r="Z707" s="566"/>
      <c r="AA707" s="566"/>
      <c r="AB707" s="566"/>
      <c r="AC707" s="566"/>
      <c r="AD707" s="566"/>
    </row>
    <row r="708" spans="2:30" hidden="1" outlineLevel="1" x14ac:dyDescent="0.45">
      <c r="B708" s="592"/>
      <c r="C708" s="593"/>
      <c r="D708" s="594"/>
      <c r="E708" s="593"/>
      <c r="F708" s="595"/>
      <c r="G708" s="596"/>
      <c r="H708" s="597"/>
      <c r="I708" s="597"/>
      <c r="J708" s="597"/>
      <c r="K708" s="598"/>
      <c r="L708" s="596"/>
      <c r="M708" s="597"/>
      <c r="N708" s="597"/>
      <c r="O708" s="597"/>
      <c r="P708" s="598"/>
      <c r="Q708" s="599"/>
      <c r="R708" s="600"/>
      <c r="S708" s="234"/>
      <c r="T708" s="234"/>
      <c r="U708" s="566"/>
      <c r="V708" s="566"/>
      <c r="W708" s="566"/>
      <c r="X708" s="566"/>
      <c r="Y708" s="566"/>
      <c r="Z708" s="566"/>
      <c r="AA708" s="566"/>
      <c r="AB708" s="566"/>
      <c r="AC708" s="566"/>
      <c r="AD708" s="566"/>
    </row>
    <row r="709" spans="2:30" hidden="1" outlineLevel="1" x14ac:dyDescent="0.45">
      <c r="B709" s="601"/>
      <c r="C709" s="602"/>
      <c r="D709" s="603"/>
      <c r="E709" s="602"/>
      <c r="F709" s="604"/>
      <c r="G709" s="605"/>
      <c r="H709" s="606"/>
      <c r="I709" s="606"/>
      <c r="J709" s="606"/>
      <c r="K709" s="607"/>
      <c r="L709" s="605"/>
      <c r="M709" s="606"/>
      <c r="N709" s="606"/>
      <c r="O709" s="606"/>
      <c r="P709" s="607"/>
      <c r="Q709" s="608"/>
      <c r="R709" s="609"/>
      <c r="S709" s="234"/>
      <c r="T709" s="234"/>
      <c r="U709" s="566"/>
      <c r="V709" s="566"/>
      <c r="W709" s="566"/>
      <c r="X709" s="566"/>
      <c r="Y709" s="566"/>
      <c r="Z709" s="566"/>
      <c r="AA709" s="566"/>
      <c r="AB709" s="566"/>
      <c r="AC709" s="566"/>
      <c r="AD709" s="566"/>
    </row>
    <row r="710" spans="2:30" hidden="1" outlineLevel="1" x14ac:dyDescent="0.45">
      <c r="B710" s="592"/>
      <c r="C710" s="593"/>
      <c r="D710" s="594"/>
      <c r="E710" s="593"/>
      <c r="F710" s="595"/>
      <c r="G710" s="596"/>
      <c r="H710" s="597"/>
      <c r="I710" s="597"/>
      <c r="J710" s="597"/>
      <c r="K710" s="598"/>
      <c r="L710" s="596"/>
      <c r="M710" s="597"/>
      <c r="N710" s="597"/>
      <c r="O710" s="597"/>
      <c r="P710" s="598"/>
      <c r="Q710" s="599"/>
      <c r="R710" s="600"/>
      <c r="S710" s="234"/>
      <c r="T710" s="234"/>
      <c r="U710" s="566"/>
      <c r="V710" s="566"/>
      <c r="W710" s="566"/>
      <c r="X710" s="566"/>
      <c r="Y710" s="566"/>
      <c r="Z710" s="566"/>
      <c r="AA710" s="566"/>
      <c r="AB710" s="566"/>
      <c r="AC710" s="566"/>
      <c r="AD710" s="566"/>
    </row>
    <row r="711" spans="2:30" hidden="1" outlineLevel="1" x14ac:dyDescent="0.45">
      <c r="B711" s="601"/>
      <c r="C711" s="602"/>
      <c r="D711" s="603"/>
      <c r="E711" s="602"/>
      <c r="F711" s="604"/>
      <c r="G711" s="605"/>
      <c r="H711" s="606"/>
      <c r="I711" s="606"/>
      <c r="J711" s="606"/>
      <c r="K711" s="607"/>
      <c r="L711" s="605"/>
      <c r="M711" s="606"/>
      <c r="N711" s="606"/>
      <c r="O711" s="606"/>
      <c r="P711" s="607"/>
      <c r="Q711" s="608"/>
      <c r="R711" s="609"/>
      <c r="S711" s="234"/>
      <c r="T711" s="234"/>
      <c r="U711" s="566"/>
      <c r="V711" s="566"/>
      <c r="W711" s="566"/>
      <c r="X711" s="566"/>
      <c r="Y711" s="566"/>
      <c r="Z711" s="566"/>
      <c r="AA711" s="566"/>
      <c r="AB711" s="566"/>
      <c r="AC711" s="566"/>
      <c r="AD711" s="566"/>
    </row>
    <row r="712" spans="2:30" hidden="1" outlineLevel="1" x14ac:dyDescent="0.45">
      <c r="B712" s="592"/>
      <c r="C712" s="593"/>
      <c r="D712" s="594"/>
      <c r="E712" s="593"/>
      <c r="F712" s="595"/>
      <c r="G712" s="596"/>
      <c r="H712" s="597"/>
      <c r="I712" s="597"/>
      <c r="J712" s="597"/>
      <c r="K712" s="598"/>
      <c r="L712" s="596"/>
      <c r="M712" s="597"/>
      <c r="N712" s="597"/>
      <c r="O712" s="597"/>
      <c r="P712" s="598"/>
      <c r="Q712" s="599"/>
      <c r="R712" s="600"/>
      <c r="S712" s="234"/>
      <c r="T712" s="234"/>
      <c r="U712" s="566"/>
      <c r="V712" s="566"/>
      <c r="W712" s="566"/>
      <c r="X712" s="566"/>
      <c r="Y712" s="566"/>
      <c r="Z712" s="566"/>
      <c r="AA712" s="566"/>
      <c r="AB712" s="566"/>
      <c r="AC712" s="566"/>
      <c r="AD712" s="566"/>
    </row>
    <row r="713" spans="2:30" hidden="1" outlineLevel="1" x14ac:dyDescent="0.45">
      <c r="B713" s="601"/>
      <c r="C713" s="602"/>
      <c r="D713" s="603"/>
      <c r="E713" s="602"/>
      <c r="F713" s="604"/>
      <c r="G713" s="605"/>
      <c r="H713" s="606"/>
      <c r="I713" s="606"/>
      <c r="J713" s="606"/>
      <c r="K713" s="607"/>
      <c r="L713" s="605"/>
      <c r="M713" s="606"/>
      <c r="N713" s="606"/>
      <c r="O713" s="606"/>
      <c r="P713" s="607"/>
      <c r="Q713" s="608"/>
      <c r="R713" s="609"/>
      <c r="S713" s="234"/>
      <c r="T713" s="234"/>
      <c r="U713" s="566"/>
      <c r="V713" s="566"/>
      <c r="W713" s="566"/>
      <c r="X713" s="566"/>
      <c r="Y713" s="566"/>
      <c r="Z713" s="566"/>
      <c r="AA713" s="566"/>
      <c r="AB713" s="566"/>
      <c r="AC713" s="566"/>
      <c r="AD713" s="566"/>
    </row>
    <row r="714" spans="2:30" hidden="1" outlineLevel="1" x14ac:dyDescent="0.45">
      <c r="B714" s="592"/>
      <c r="C714" s="593"/>
      <c r="D714" s="594"/>
      <c r="E714" s="593"/>
      <c r="F714" s="595"/>
      <c r="G714" s="596"/>
      <c r="H714" s="597"/>
      <c r="I714" s="597"/>
      <c r="J714" s="597"/>
      <c r="K714" s="598"/>
      <c r="L714" s="596"/>
      <c r="M714" s="597"/>
      <c r="N714" s="597"/>
      <c r="O714" s="597"/>
      <c r="P714" s="598"/>
      <c r="Q714" s="599"/>
      <c r="R714" s="600"/>
      <c r="S714" s="234"/>
      <c r="T714" s="234"/>
      <c r="U714" s="566"/>
      <c r="V714" s="566"/>
      <c r="W714" s="566"/>
      <c r="X714" s="566"/>
      <c r="Y714" s="566"/>
      <c r="Z714" s="566"/>
      <c r="AA714" s="566"/>
      <c r="AB714" s="566"/>
      <c r="AC714" s="566"/>
      <c r="AD714" s="566"/>
    </row>
    <row r="715" spans="2:30" hidden="1" outlineLevel="1" x14ac:dyDescent="0.45">
      <c r="B715" s="601"/>
      <c r="C715" s="602"/>
      <c r="D715" s="603"/>
      <c r="E715" s="602"/>
      <c r="F715" s="604"/>
      <c r="G715" s="605"/>
      <c r="H715" s="606"/>
      <c r="I715" s="606"/>
      <c r="J715" s="606"/>
      <c r="K715" s="607"/>
      <c r="L715" s="605"/>
      <c r="M715" s="606"/>
      <c r="N715" s="606"/>
      <c r="O715" s="606"/>
      <c r="P715" s="607"/>
      <c r="Q715" s="608"/>
      <c r="R715" s="609"/>
      <c r="S715" s="234"/>
      <c r="T715" s="234"/>
      <c r="U715" s="566"/>
      <c r="V715" s="566"/>
      <c r="W715" s="566"/>
      <c r="X715" s="566"/>
      <c r="Y715" s="566"/>
      <c r="Z715" s="566"/>
      <c r="AA715" s="566"/>
      <c r="AB715" s="566"/>
      <c r="AC715" s="566"/>
      <c r="AD715" s="566"/>
    </row>
    <row r="716" spans="2:30" hidden="1" outlineLevel="1" x14ac:dyDescent="0.45">
      <c r="B716" s="592"/>
      <c r="C716" s="593"/>
      <c r="D716" s="594"/>
      <c r="E716" s="593"/>
      <c r="F716" s="595"/>
      <c r="G716" s="596"/>
      <c r="H716" s="597"/>
      <c r="I716" s="597"/>
      <c r="J716" s="597"/>
      <c r="K716" s="598"/>
      <c r="L716" s="596"/>
      <c r="M716" s="597"/>
      <c r="N716" s="597"/>
      <c r="O716" s="597"/>
      <c r="P716" s="598"/>
      <c r="Q716" s="599"/>
      <c r="R716" s="600"/>
      <c r="S716" s="234"/>
      <c r="T716" s="234"/>
      <c r="U716" s="566"/>
      <c r="V716" s="566"/>
      <c r="W716" s="566"/>
      <c r="X716" s="566"/>
      <c r="Y716" s="566"/>
      <c r="Z716" s="566"/>
      <c r="AA716" s="566"/>
      <c r="AB716" s="566"/>
      <c r="AC716" s="566"/>
      <c r="AD716" s="566"/>
    </row>
    <row r="717" spans="2:30" hidden="1" outlineLevel="1" x14ac:dyDescent="0.45">
      <c r="B717" s="601"/>
      <c r="C717" s="602"/>
      <c r="D717" s="603"/>
      <c r="E717" s="602"/>
      <c r="F717" s="604"/>
      <c r="G717" s="605"/>
      <c r="H717" s="606"/>
      <c r="I717" s="606"/>
      <c r="J717" s="606"/>
      <c r="K717" s="607"/>
      <c r="L717" s="605"/>
      <c r="M717" s="606"/>
      <c r="N717" s="606"/>
      <c r="O717" s="606"/>
      <c r="P717" s="607"/>
      <c r="Q717" s="608"/>
      <c r="R717" s="609"/>
      <c r="S717" s="234"/>
      <c r="T717" s="234"/>
      <c r="U717" s="566"/>
      <c r="V717" s="566"/>
      <c r="W717" s="566"/>
      <c r="X717" s="566"/>
      <c r="Y717" s="566"/>
      <c r="Z717" s="566"/>
      <c r="AA717" s="566"/>
      <c r="AB717" s="566"/>
      <c r="AC717" s="566"/>
      <c r="AD717" s="566"/>
    </row>
    <row r="718" spans="2:30" hidden="1" outlineLevel="1" x14ac:dyDescent="0.45">
      <c r="B718" s="592"/>
      <c r="C718" s="593"/>
      <c r="D718" s="594"/>
      <c r="E718" s="593"/>
      <c r="F718" s="595"/>
      <c r="G718" s="596"/>
      <c r="H718" s="597"/>
      <c r="I718" s="597"/>
      <c r="J718" s="597"/>
      <c r="K718" s="598"/>
      <c r="L718" s="596"/>
      <c r="M718" s="597"/>
      <c r="N718" s="597"/>
      <c r="O718" s="597"/>
      <c r="P718" s="598"/>
      <c r="Q718" s="599"/>
      <c r="R718" s="600"/>
      <c r="S718" s="234"/>
      <c r="T718" s="234"/>
      <c r="U718" s="566"/>
      <c r="V718" s="566"/>
      <c r="W718" s="566"/>
      <c r="X718" s="566"/>
      <c r="Y718" s="566"/>
      <c r="Z718" s="566"/>
      <c r="AA718" s="566"/>
      <c r="AB718" s="566"/>
      <c r="AC718" s="566"/>
      <c r="AD718" s="566"/>
    </row>
    <row r="719" spans="2:30" hidden="1" outlineLevel="1" x14ac:dyDescent="0.45">
      <c r="B719" s="601"/>
      <c r="C719" s="602"/>
      <c r="D719" s="603"/>
      <c r="E719" s="602"/>
      <c r="F719" s="604"/>
      <c r="G719" s="605"/>
      <c r="H719" s="606"/>
      <c r="I719" s="606"/>
      <c r="J719" s="606"/>
      <c r="K719" s="607"/>
      <c r="L719" s="605"/>
      <c r="M719" s="606"/>
      <c r="N719" s="606"/>
      <c r="O719" s="606"/>
      <c r="P719" s="607"/>
      <c r="Q719" s="608"/>
      <c r="R719" s="609"/>
      <c r="S719" s="234"/>
      <c r="T719" s="234"/>
      <c r="U719" s="566"/>
      <c r="V719" s="566"/>
      <c r="W719" s="566"/>
      <c r="X719" s="566"/>
      <c r="Y719" s="566"/>
      <c r="Z719" s="566"/>
      <c r="AA719" s="566"/>
      <c r="AB719" s="566"/>
      <c r="AC719" s="566"/>
      <c r="AD719" s="566"/>
    </row>
    <row r="720" spans="2:30" hidden="1" outlineLevel="1" x14ac:dyDescent="0.45">
      <c r="B720" s="592"/>
      <c r="C720" s="593"/>
      <c r="D720" s="594"/>
      <c r="E720" s="593"/>
      <c r="F720" s="595"/>
      <c r="G720" s="596"/>
      <c r="H720" s="597"/>
      <c r="I720" s="597"/>
      <c r="J720" s="597"/>
      <c r="K720" s="598"/>
      <c r="L720" s="596"/>
      <c r="M720" s="597"/>
      <c r="N720" s="597"/>
      <c r="O720" s="597"/>
      <c r="P720" s="598"/>
      <c r="Q720" s="599"/>
      <c r="R720" s="600"/>
      <c r="S720" s="234"/>
      <c r="T720" s="234"/>
      <c r="U720" s="566"/>
      <c r="V720" s="566"/>
      <c r="W720" s="566"/>
      <c r="X720" s="566"/>
      <c r="Y720" s="566"/>
      <c r="Z720" s="566"/>
      <c r="AA720" s="566"/>
      <c r="AB720" s="566"/>
      <c r="AC720" s="566"/>
      <c r="AD720" s="566"/>
    </row>
    <row r="721" spans="2:30" hidden="1" outlineLevel="1" x14ac:dyDescent="0.45">
      <c r="B721" s="601"/>
      <c r="C721" s="602"/>
      <c r="D721" s="603"/>
      <c r="E721" s="602"/>
      <c r="F721" s="604"/>
      <c r="G721" s="605"/>
      <c r="H721" s="606"/>
      <c r="I721" s="606"/>
      <c r="J721" s="606"/>
      <c r="K721" s="607"/>
      <c r="L721" s="605"/>
      <c r="M721" s="606"/>
      <c r="N721" s="606"/>
      <c r="O721" s="606"/>
      <c r="P721" s="607"/>
      <c r="Q721" s="608"/>
      <c r="R721" s="609"/>
      <c r="S721" s="234"/>
      <c r="T721" s="234"/>
      <c r="U721" s="566"/>
      <c r="V721" s="566"/>
      <c r="W721" s="566"/>
      <c r="X721" s="566"/>
      <c r="Y721" s="566"/>
      <c r="Z721" s="566"/>
      <c r="AA721" s="566"/>
      <c r="AB721" s="566"/>
      <c r="AC721" s="566"/>
      <c r="AD721" s="566"/>
    </row>
    <row r="722" spans="2:30" hidden="1" outlineLevel="1" x14ac:dyDescent="0.45">
      <c r="B722" s="592"/>
      <c r="C722" s="593"/>
      <c r="D722" s="594"/>
      <c r="E722" s="593"/>
      <c r="F722" s="595"/>
      <c r="G722" s="596"/>
      <c r="H722" s="597"/>
      <c r="I722" s="597"/>
      <c r="J722" s="597"/>
      <c r="K722" s="598"/>
      <c r="L722" s="596"/>
      <c r="M722" s="597"/>
      <c r="N722" s="597"/>
      <c r="O722" s="597"/>
      <c r="P722" s="598"/>
      <c r="Q722" s="599"/>
      <c r="R722" s="600"/>
      <c r="S722" s="234"/>
      <c r="T722" s="234"/>
      <c r="U722" s="566"/>
      <c r="V722" s="566"/>
      <c r="W722" s="566"/>
      <c r="X722" s="566"/>
      <c r="Y722" s="566"/>
      <c r="Z722" s="566"/>
      <c r="AA722" s="566"/>
      <c r="AB722" s="566"/>
      <c r="AC722" s="566"/>
      <c r="AD722" s="566"/>
    </row>
    <row r="723" spans="2:30" hidden="1" outlineLevel="1" x14ac:dyDescent="0.45">
      <c r="B723" s="601"/>
      <c r="C723" s="602"/>
      <c r="D723" s="603"/>
      <c r="E723" s="602"/>
      <c r="F723" s="604"/>
      <c r="G723" s="605"/>
      <c r="H723" s="606"/>
      <c r="I723" s="606"/>
      <c r="J723" s="606"/>
      <c r="K723" s="607"/>
      <c r="L723" s="605"/>
      <c r="M723" s="606"/>
      <c r="N723" s="606"/>
      <c r="O723" s="606"/>
      <c r="P723" s="607"/>
      <c r="Q723" s="608"/>
      <c r="R723" s="609"/>
      <c r="S723" s="234"/>
      <c r="T723" s="234"/>
      <c r="U723" s="566"/>
      <c r="V723" s="566"/>
      <c r="W723" s="566"/>
      <c r="X723" s="566"/>
      <c r="Y723" s="566"/>
      <c r="Z723" s="566"/>
      <c r="AA723" s="566"/>
      <c r="AB723" s="566"/>
      <c r="AC723" s="566"/>
      <c r="AD723" s="566"/>
    </row>
    <row r="724" spans="2:30" hidden="1" outlineLevel="1" x14ac:dyDescent="0.45">
      <c r="B724" s="592"/>
      <c r="C724" s="593"/>
      <c r="D724" s="594"/>
      <c r="E724" s="593"/>
      <c r="F724" s="595"/>
      <c r="G724" s="596"/>
      <c r="H724" s="597"/>
      <c r="I724" s="597"/>
      <c r="J724" s="597"/>
      <c r="K724" s="598"/>
      <c r="L724" s="596"/>
      <c r="M724" s="597"/>
      <c r="N724" s="597"/>
      <c r="O724" s="597"/>
      <c r="P724" s="598"/>
      <c r="Q724" s="599"/>
      <c r="R724" s="600"/>
      <c r="S724" s="234"/>
      <c r="T724" s="234"/>
      <c r="U724" s="566"/>
      <c r="V724" s="566"/>
      <c r="W724" s="566"/>
      <c r="X724" s="566"/>
      <c r="Y724" s="566"/>
      <c r="Z724" s="566"/>
      <c r="AA724" s="566"/>
      <c r="AB724" s="566"/>
      <c r="AC724" s="566"/>
      <c r="AD724" s="566"/>
    </row>
    <row r="725" spans="2:30" hidden="1" outlineLevel="1" x14ac:dyDescent="0.45">
      <c r="B725" s="601"/>
      <c r="C725" s="602"/>
      <c r="D725" s="603"/>
      <c r="E725" s="602"/>
      <c r="F725" s="604"/>
      <c r="G725" s="605"/>
      <c r="H725" s="606"/>
      <c r="I725" s="606"/>
      <c r="J725" s="606"/>
      <c r="K725" s="607"/>
      <c r="L725" s="605"/>
      <c r="M725" s="606"/>
      <c r="N725" s="606"/>
      <c r="O725" s="606"/>
      <c r="P725" s="607"/>
      <c r="Q725" s="608"/>
      <c r="R725" s="609"/>
      <c r="S725" s="234"/>
      <c r="T725" s="234"/>
      <c r="U725" s="566"/>
      <c r="V725" s="566"/>
      <c r="W725" s="566"/>
      <c r="X725" s="566"/>
      <c r="Y725" s="566"/>
      <c r="Z725" s="566"/>
      <c r="AA725" s="566"/>
      <c r="AB725" s="566"/>
      <c r="AC725" s="566"/>
      <c r="AD725" s="566"/>
    </row>
    <row r="726" spans="2:30" hidden="1" outlineLevel="1" x14ac:dyDescent="0.45">
      <c r="B726" s="592"/>
      <c r="C726" s="593"/>
      <c r="D726" s="594"/>
      <c r="E726" s="593"/>
      <c r="F726" s="595"/>
      <c r="G726" s="596"/>
      <c r="H726" s="597"/>
      <c r="I726" s="597"/>
      <c r="J726" s="597"/>
      <c r="K726" s="598"/>
      <c r="L726" s="596"/>
      <c r="M726" s="597"/>
      <c r="N726" s="597"/>
      <c r="O726" s="597"/>
      <c r="P726" s="598"/>
      <c r="Q726" s="599"/>
      <c r="R726" s="600"/>
      <c r="S726" s="234"/>
      <c r="T726" s="234"/>
      <c r="U726" s="566"/>
      <c r="V726" s="566"/>
      <c r="W726" s="566"/>
      <c r="X726" s="566"/>
      <c r="Y726" s="566"/>
      <c r="Z726" s="566"/>
      <c r="AA726" s="566"/>
      <c r="AB726" s="566"/>
      <c r="AC726" s="566"/>
      <c r="AD726" s="566"/>
    </row>
    <row r="727" spans="2:30" hidden="1" outlineLevel="1" x14ac:dyDescent="0.45">
      <c r="B727" s="601"/>
      <c r="C727" s="602"/>
      <c r="D727" s="603"/>
      <c r="E727" s="602"/>
      <c r="F727" s="604"/>
      <c r="G727" s="605"/>
      <c r="H727" s="606"/>
      <c r="I727" s="606"/>
      <c r="J727" s="606"/>
      <c r="K727" s="607"/>
      <c r="L727" s="605"/>
      <c r="M727" s="606"/>
      <c r="N727" s="606"/>
      <c r="O727" s="606"/>
      <c r="P727" s="607"/>
      <c r="Q727" s="608"/>
      <c r="R727" s="609"/>
      <c r="S727" s="234"/>
      <c r="T727" s="234"/>
      <c r="U727" s="566"/>
      <c r="V727" s="566"/>
      <c r="W727" s="566"/>
      <c r="X727" s="566"/>
      <c r="Y727" s="566"/>
      <c r="Z727" s="566"/>
      <c r="AA727" s="566"/>
      <c r="AB727" s="566"/>
      <c r="AC727" s="566"/>
      <c r="AD727" s="566"/>
    </row>
    <row r="728" spans="2:30" hidden="1" outlineLevel="1" x14ac:dyDescent="0.45">
      <c r="B728" s="592"/>
      <c r="C728" s="593"/>
      <c r="D728" s="594"/>
      <c r="E728" s="593"/>
      <c r="F728" s="595"/>
      <c r="G728" s="596"/>
      <c r="H728" s="597"/>
      <c r="I728" s="597"/>
      <c r="J728" s="597"/>
      <c r="K728" s="598"/>
      <c r="L728" s="596"/>
      <c r="M728" s="597"/>
      <c r="N728" s="597"/>
      <c r="O728" s="597"/>
      <c r="P728" s="598"/>
      <c r="Q728" s="599"/>
      <c r="R728" s="600"/>
      <c r="S728" s="234"/>
      <c r="T728" s="234"/>
      <c r="U728" s="566"/>
      <c r="V728" s="566"/>
      <c r="W728" s="566"/>
      <c r="X728" s="566"/>
      <c r="Y728" s="566"/>
      <c r="Z728" s="566"/>
      <c r="AA728" s="566"/>
      <c r="AB728" s="566"/>
      <c r="AC728" s="566"/>
      <c r="AD728" s="566"/>
    </row>
    <row r="729" spans="2:30" hidden="1" outlineLevel="1" x14ac:dyDescent="0.45">
      <c r="B729" s="601"/>
      <c r="C729" s="602"/>
      <c r="D729" s="603"/>
      <c r="E729" s="602"/>
      <c r="F729" s="604"/>
      <c r="G729" s="605"/>
      <c r="H729" s="606"/>
      <c r="I729" s="606"/>
      <c r="J729" s="606"/>
      <c r="K729" s="607"/>
      <c r="L729" s="605"/>
      <c r="M729" s="606"/>
      <c r="N729" s="606"/>
      <c r="O729" s="606"/>
      <c r="P729" s="607"/>
      <c r="Q729" s="608"/>
      <c r="R729" s="609"/>
      <c r="S729" s="234"/>
      <c r="T729" s="234"/>
      <c r="U729" s="566"/>
      <c r="V729" s="566"/>
      <c r="W729" s="566"/>
      <c r="X729" s="566"/>
      <c r="Y729" s="566"/>
      <c r="Z729" s="566"/>
      <c r="AA729" s="566"/>
      <c r="AB729" s="566"/>
      <c r="AC729" s="566"/>
      <c r="AD729" s="566"/>
    </row>
    <row r="730" spans="2:30" hidden="1" outlineLevel="1" x14ac:dyDescent="0.45">
      <c r="B730" s="592"/>
      <c r="C730" s="593"/>
      <c r="D730" s="594"/>
      <c r="E730" s="593"/>
      <c r="F730" s="595"/>
      <c r="G730" s="596"/>
      <c r="H730" s="597"/>
      <c r="I730" s="597"/>
      <c r="J730" s="597"/>
      <c r="K730" s="598"/>
      <c r="L730" s="596"/>
      <c r="M730" s="597"/>
      <c r="N730" s="597"/>
      <c r="O730" s="597"/>
      <c r="P730" s="598"/>
      <c r="Q730" s="599"/>
      <c r="R730" s="600"/>
      <c r="S730" s="234"/>
      <c r="T730" s="234"/>
      <c r="U730" s="566"/>
      <c r="V730" s="566"/>
      <c r="W730" s="566"/>
      <c r="X730" s="566"/>
      <c r="Y730" s="566"/>
      <c r="Z730" s="566"/>
      <c r="AA730" s="566"/>
      <c r="AB730" s="566"/>
      <c r="AC730" s="566"/>
      <c r="AD730" s="566"/>
    </row>
    <row r="731" spans="2:30" hidden="1" outlineLevel="1" x14ac:dyDescent="0.45">
      <c r="B731" s="601"/>
      <c r="C731" s="602"/>
      <c r="D731" s="603"/>
      <c r="E731" s="602"/>
      <c r="F731" s="604"/>
      <c r="G731" s="605"/>
      <c r="H731" s="606"/>
      <c r="I731" s="606"/>
      <c r="J731" s="606"/>
      <c r="K731" s="607"/>
      <c r="L731" s="605"/>
      <c r="M731" s="606"/>
      <c r="N731" s="606"/>
      <c r="O731" s="606"/>
      <c r="P731" s="607"/>
      <c r="Q731" s="608"/>
      <c r="R731" s="609"/>
      <c r="S731" s="234"/>
      <c r="T731" s="234"/>
      <c r="U731" s="566"/>
      <c r="V731" s="566"/>
      <c r="W731" s="566"/>
      <c r="X731" s="566"/>
      <c r="Y731" s="566"/>
      <c r="Z731" s="566"/>
      <c r="AA731" s="566"/>
      <c r="AB731" s="566"/>
      <c r="AC731" s="566"/>
      <c r="AD731" s="566"/>
    </row>
    <row r="732" spans="2:30" hidden="1" outlineLevel="1" x14ac:dyDescent="0.45">
      <c r="B732" s="592"/>
      <c r="C732" s="593"/>
      <c r="D732" s="594"/>
      <c r="E732" s="593"/>
      <c r="F732" s="595"/>
      <c r="G732" s="596"/>
      <c r="H732" s="597"/>
      <c r="I732" s="597"/>
      <c r="J732" s="597"/>
      <c r="K732" s="598"/>
      <c r="L732" s="596"/>
      <c r="M732" s="597"/>
      <c r="N732" s="597"/>
      <c r="O732" s="597"/>
      <c r="P732" s="598"/>
      <c r="Q732" s="599"/>
      <c r="R732" s="600"/>
      <c r="S732" s="234"/>
      <c r="T732" s="234"/>
      <c r="U732" s="566"/>
      <c r="V732" s="566"/>
      <c r="W732" s="566"/>
      <c r="X732" s="566"/>
      <c r="Y732" s="566"/>
      <c r="Z732" s="566"/>
      <c r="AA732" s="566"/>
      <c r="AB732" s="566"/>
      <c r="AC732" s="566"/>
      <c r="AD732" s="566"/>
    </row>
    <row r="733" spans="2:30" hidden="1" outlineLevel="1" x14ac:dyDescent="0.45">
      <c r="B733" s="601"/>
      <c r="C733" s="602"/>
      <c r="D733" s="603"/>
      <c r="E733" s="602"/>
      <c r="F733" s="604"/>
      <c r="G733" s="605"/>
      <c r="H733" s="606"/>
      <c r="I733" s="606"/>
      <c r="J733" s="606"/>
      <c r="K733" s="607"/>
      <c r="L733" s="605"/>
      <c r="M733" s="606"/>
      <c r="N733" s="606"/>
      <c r="O733" s="606"/>
      <c r="P733" s="607"/>
      <c r="Q733" s="608"/>
      <c r="R733" s="609"/>
      <c r="S733" s="234"/>
      <c r="T733" s="234"/>
      <c r="U733" s="566"/>
      <c r="V733" s="566"/>
      <c r="W733" s="566"/>
      <c r="X733" s="566"/>
      <c r="Y733" s="566"/>
      <c r="Z733" s="566"/>
      <c r="AA733" s="566"/>
      <c r="AB733" s="566"/>
      <c r="AC733" s="566"/>
      <c r="AD733" s="566"/>
    </row>
    <row r="734" spans="2:30" hidden="1" outlineLevel="1" x14ac:dyDescent="0.45">
      <c r="B734" s="592"/>
      <c r="C734" s="593"/>
      <c r="D734" s="594"/>
      <c r="E734" s="593"/>
      <c r="F734" s="595"/>
      <c r="G734" s="596"/>
      <c r="H734" s="597"/>
      <c r="I734" s="597"/>
      <c r="J734" s="597"/>
      <c r="K734" s="598"/>
      <c r="L734" s="596"/>
      <c r="M734" s="597"/>
      <c r="N734" s="597"/>
      <c r="O734" s="597"/>
      <c r="P734" s="598"/>
      <c r="Q734" s="599"/>
      <c r="R734" s="600"/>
      <c r="S734" s="234"/>
      <c r="T734" s="234"/>
      <c r="U734" s="566"/>
      <c r="V734" s="566"/>
      <c r="W734" s="566"/>
      <c r="X734" s="566"/>
      <c r="Y734" s="566"/>
      <c r="Z734" s="566"/>
      <c r="AA734" s="566"/>
      <c r="AB734" s="566"/>
      <c r="AC734" s="566"/>
      <c r="AD734" s="566"/>
    </row>
    <row r="735" spans="2:30" hidden="1" outlineLevel="1" x14ac:dyDescent="0.45">
      <c r="B735" s="601"/>
      <c r="C735" s="602"/>
      <c r="D735" s="603"/>
      <c r="E735" s="602"/>
      <c r="F735" s="604"/>
      <c r="G735" s="605"/>
      <c r="H735" s="606"/>
      <c r="I735" s="606"/>
      <c r="J735" s="606"/>
      <c r="K735" s="607"/>
      <c r="L735" s="605"/>
      <c r="M735" s="606"/>
      <c r="N735" s="606"/>
      <c r="O735" s="606"/>
      <c r="P735" s="607"/>
      <c r="Q735" s="608"/>
      <c r="R735" s="609"/>
      <c r="S735" s="234"/>
      <c r="T735" s="234"/>
      <c r="U735" s="566"/>
      <c r="V735" s="566"/>
      <c r="W735" s="566"/>
      <c r="X735" s="566"/>
      <c r="Y735" s="566"/>
      <c r="Z735" s="566"/>
      <c r="AA735" s="566"/>
      <c r="AB735" s="566"/>
      <c r="AC735" s="566"/>
      <c r="AD735" s="566"/>
    </row>
    <row r="736" spans="2:30" hidden="1" outlineLevel="1" x14ac:dyDescent="0.45">
      <c r="B736" s="592"/>
      <c r="C736" s="593"/>
      <c r="D736" s="594"/>
      <c r="E736" s="593"/>
      <c r="F736" s="595"/>
      <c r="G736" s="596"/>
      <c r="H736" s="597"/>
      <c r="I736" s="597"/>
      <c r="J736" s="597"/>
      <c r="K736" s="598"/>
      <c r="L736" s="596"/>
      <c r="M736" s="597"/>
      <c r="N736" s="597"/>
      <c r="O736" s="597"/>
      <c r="P736" s="598"/>
      <c r="Q736" s="599"/>
      <c r="R736" s="600"/>
      <c r="S736" s="234"/>
      <c r="T736" s="234"/>
      <c r="U736" s="566"/>
      <c r="V736" s="566"/>
      <c r="W736" s="566"/>
      <c r="X736" s="566"/>
      <c r="Y736" s="566"/>
      <c r="Z736" s="566"/>
      <c r="AA736" s="566"/>
      <c r="AB736" s="566"/>
      <c r="AC736" s="566"/>
      <c r="AD736" s="566"/>
    </row>
    <row r="737" spans="2:30" hidden="1" outlineLevel="1" x14ac:dyDescent="0.45">
      <c r="B737" s="601"/>
      <c r="C737" s="602"/>
      <c r="D737" s="603"/>
      <c r="E737" s="602"/>
      <c r="F737" s="604"/>
      <c r="G737" s="605"/>
      <c r="H737" s="606"/>
      <c r="I737" s="606"/>
      <c r="J737" s="606"/>
      <c r="K737" s="607"/>
      <c r="L737" s="605"/>
      <c r="M737" s="606"/>
      <c r="N737" s="606"/>
      <c r="O737" s="606"/>
      <c r="P737" s="607"/>
      <c r="Q737" s="608"/>
      <c r="R737" s="609"/>
      <c r="S737" s="234"/>
      <c r="T737" s="234"/>
      <c r="U737" s="566"/>
      <c r="V737" s="566"/>
      <c r="W737" s="566"/>
      <c r="X737" s="566"/>
      <c r="Y737" s="566"/>
      <c r="Z737" s="566"/>
      <c r="AA737" s="566"/>
      <c r="AB737" s="566"/>
      <c r="AC737" s="566"/>
      <c r="AD737" s="566"/>
    </row>
    <row r="738" spans="2:30" hidden="1" outlineLevel="1" x14ac:dyDescent="0.45">
      <c r="B738" s="592"/>
      <c r="C738" s="593"/>
      <c r="D738" s="594"/>
      <c r="E738" s="593"/>
      <c r="F738" s="595"/>
      <c r="G738" s="596"/>
      <c r="H738" s="597"/>
      <c r="I738" s="597"/>
      <c r="J738" s="597"/>
      <c r="K738" s="598"/>
      <c r="L738" s="596"/>
      <c r="M738" s="597"/>
      <c r="N738" s="597"/>
      <c r="O738" s="597"/>
      <c r="P738" s="598"/>
      <c r="Q738" s="599"/>
      <c r="R738" s="600"/>
      <c r="S738" s="234"/>
      <c r="T738" s="234"/>
      <c r="U738" s="566"/>
      <c r="V738" s="566"/>
      <c r="W738" s="566"/>
      <c r="X738" s="566"/>
      <c r="Y738" s="566"/>
      <c r="Z738" s="566"/>
      <c r="AA738" s="566"/>
      <c r="AB738" s="566"/>
      <c r="AC738" s="566"/>
      <c r="AD738" s="566"/>
    </row>
    <row r="739" spans="2:30" hidden="1" outlineLevel="1" x14ac:dyDescent="0.45">
      <c r="B739" s="601"/>
      <c r="C739" s="602"/>
      <c r="D739" s="603"/>
      <c r="E739" s="602"/>
      <c r="F739" s="604"/>
      <c r="G739" s="605"/>
      <c r="H739" s="606"/>
      <c r="I739" s="606"/>
      <c r="J739" s="606"/>
      <c r="K739" s="607"/>
      <c r="L739" s="605"/>
      <c r="M739" s="606"/>
      <c r="N739" s="606"/>
      <c r="O739" s="606"/>
      <c r="P739" s="607"/>
      <c r="Q739" s="608"/>
      <c r="R739" s="609"/>
      <c r="S739" s="234"/>
      <c r="T739" s="234"/>
      <c r="U739" s="566"/>
      <c r="V739" s="566"/>
      <c r="W739" s="566"/>
      <c r="X739" s="566"/>
      <c r="Y739" s="566"/>
      <c r="Z739" s="566"/>
      <c r="AA739" s="566"/>
      <c r="AB739" s="566"/>
      <c r="AC739" s="566"/>
      <c r="AD739" s="566"/>
    </row>
    <row r="740" spans="2:30" hidden="1" outlineLevel="1" x14ac:dyDescent="0.45">
      <c r="B740" s="592"/>
      <c r="C740" s="593"/>
      <c r="D740" s="594"/>
      <c r="E740" s="593"/>
      <c r="F740" s="595"/>
      <c r="G740" s="596"/>
      <c r="H740" s="597"/>
      <c r="I740" s="597"/>
      <c r="J740" s="597"/>
      <c r="K740" s="598"/>
      <c r="L740" s="596"/>
      <c r="M740" s="597"/>
      <c r="N740" s="597"/>
      <c r="O740" s="597"/>
      <c r="P740" s="598"/>
      <c r="Q740" s="599"/>
      <c r="R740" s="600"/>
      <c r="S740" s="234"/>
      <c r="T740" s="234"/>
      <c r="U740" s="566"/>
      <c r="V740" s="566"/>
      <c r="W740" s="566"/>
      <c r="X740" s="566"/>
      <c r="Y740" s="566"/>
      <c r="Z740" s="566"/>
      <c r="AA740" s="566"/>
      <c r="AB740" s="566"/>
      <c r="AC740" s="566"/>
      <c r="AD740" s="566"/>
    </row>
    <row r="741" spans="2:30" hidden="1" outlineLevel="1" x14ac:dyDescent="0.45">
      <c r="B741" s="601"/>
      <c r="C741" s="602"/>
      <c r="D741" s="603"/>
      <c r="E741" s="602"/>
      <c r="F741" s="604"/>
      <c r="G741" s="605"/>
      <c r="H741" s="606"/>
      <c r="I741" s="606"/>
      <c r="J741" s="606"/>
      <c r="K741" s="607"/>
      <c r="L741" s="605"/>
      <c r="M741" s="606"/>
      <c r="N741" s="606"/>
      <c r="O741" s="606"/>
      <c r="P741" s="607"/>
      <c r="Q741" s="608"/>
      <c r="R741" s="609"/>
      <c r="S741" s="234"/>
      <c r="T741" s="234"/>
      <c r="U741" s="566"/>
      <c r="V741" s="566"/>
      <c r="W741" s="566"/>
      <c r="X741" s="566"/>
      <c r="Y741" s="566"/>
      <c r="Z741" s="566"/>
      <c r="AA741" s="566"/>
      <c r="AB741" s="566"/>
      <c r="AC741" s="566"/>
      <c r="AD741" s="566"/>
    </row>
    <row r="742" spans="2:30" hidden="1" outlineLevel="1" x14ac:dyDescent="0.45">
      <c r="B742" s="592"/>
      <c r="C742" s="593"/>
      <c r="D742" s="594"/>
      <c r="E742" s="593"/>
      <c r="F742" s="595"/>
      <c r="G742" s="596"/>
      <c r="H742" s="597"/>
      <c r="I742" s="597"/>
      <c r="J742" s="597"/>
      <c r="K742" s="598"/>
      <c r="L742" s="596"/>
      <c r="M742" s="597"/>
      <c r="N742" s="597"/>
      <c r="O742" s="597"/>
      <c r="P742" s="598"/>
      <c r="Q742" s="599"/>
      <c r="R742" s="600"/>
      <c r="S742" s="234"/>
      <c r="T742" s="234"/>
      <c r="U742" s="566"/>
      <c r="V742" s="566"/>
      <c r="W742" s="566"/>
      <c r="X742" s="566"/>
      <c r="Y742" s="566"/>
      <c r="Z742" s="566"/>
      <c r="AA742" s="566"/>
      <c r="AB742" s="566"/>
      <c r="AC742" s="566"/>
      <c r="AD742" s="566"/>
    </row>
    <row r="743" spans="2:30" hidden="1" outlineLevel="1" x14ac:dyDescent="0.45">
      <c r="B743" s="601"/>
      <c r="C743" s="602"/>
      <c r="D743" s="603"/>
      <c r="E743" s="602"/>
      <c r="F743" s="604"/>
      <c r="G743" s="605"/>
      <c r="H743" s="606"/>
      <c r="I743" s="606"/>
      <c r="J743" s="606"/>
      <c r="K743" s="607"/>
      <c r="L743" s="605"/>
      <c r="M743" s="606"/>
      <c r="N743" s="606"/>
      <c r="O743" s="606"/>
      <c r="P743" s="607"/>
      <c r="Q743" s="608"/>
      <c r="R743" s="609"/>
      <c r="S743" s="234"/>
      <c r="T743" s="234"/>
      <c r="U743" s="566"/>
      <c r="V743" s="566"/>
      <c r="W743" s="566"/>
      <c r="X743" s="566"/>
      <c r="Y743" s="566"/>
      <c r="Z743" s="566"/>
      <c r="AA743" s="566"/>
      <c r="AB743" s="566"/>
      <c r="AC743" s="566"/>
      <c r="AD743" s="566"/>
    </row>
    <row r="744" spans="2:30" hidden="1" outlineLevel="1" x14ac:dyDescent="0.45">
      <c r="B744" s="592"/>
      <c r="C744" s="593"/>
      <c r="D744" s="594"/>
      <c r="E744" s="593"/>
      <c r="F744" s="595"/>
      <c r="G744" s="596"/>
      <c r="H744" s="597"/>
      <c r="I744" s="597"/>
      <c r="J744" s="597"/>
      <c r="K744" s="598"/>
      <c r="L744" s="596"/>
      <c r="M744" s="597"/>
      <c r="N744" s="597"/>
      <c r="O744" s="597"/>
      <c r="P744" s="598"/>
      <c r="Q744" s="599"/>
      <c r="R744" s="600"/>
      <c r="S744" s="234"/>
      <c r="T744" s="234"/>
      <c r="U744" s="566"/>
      <c r="V744" s="566"/>
      <c r="W744" s="566"/>
      <c r="X744" s="566"/>
      <c r="Y744" s="566"/>
      <c r="Z744" s="566"/>
      <c r="AA744" s="566"/>
      <c r="AB744" s="566"/>
      <c r="AC744" s="566"/>
      <c r="AD744" s="566"/>
    </row>
    <row r="745" spans="2:30" hidden="1" outlineLevel="1" x14ac:dyDescent="0.45">
      <c r="B745" s="601"/>
      <c r="C745" s="602"/>
      <c r="D745" s="603"/>
      <c r="E745" s="602"/>
      <c r="F745" s="604"/>
      <c r="G745" s="605"/>
      <c r="H745" s="606"/>
      <c r="I745" s="606"/>
      <c r="J745" s="606"/>
      <c r="K745" s="607"/>
      <c r="L745" s="605"/>
      <c r="M745" s="606"/>
      <c r="N745" s="606"/>
      <c r="O745" s="606"/>
      <c r="P745" s="607"/>
      <c r="Q745" s="608"/>
      <c r="R745" s="609"/>
      <c r="S745" s="234"/>
      <c r="T745" s="234"/>
      <c r="U745" s="566"/>
      <c r="V745" s="566"/>
      <c r="W745" s="566"/>
      <c r="X745" s="566"/>
      <c r="Y745" s="566"/>
      <c r="Z745" s="566"/>
      <c r="AA745" s="566"/>
      <c r="AB745" s="566"/>
      <c r="AC745" s="566"/>
      <c r="AD745" s="566"/>
    </row>
    <row r="746" spans="2:30" hidden="1" outlineLevel="1" x14ac:dyDescent="0.45">
      <c r="B746" s="592"/>
      <c r="C746" s="593"/>
      <c r="D746" s="594"/>
      <c r="E746" s="593"/>
      <c r="F746" s="595"/>
      <c r="G746" s="596"/>
      <c r="H746" s="597"/>
      <c r="I746" s="597"/>
      <c r="J746" s="597"/>
      <c r="K746" s="598"/>
      <c r="L746" s="596"/>
      <c r="M746" s="597"/>
      <c r="N746" s="597"/>
      <c r="O746" s="597"/>
      <c r="P746" s="598"/>
      <c r="Q746" s="599"/>
      <c r="R746" s="600"/>
      <c r="S746" s="234"/>
      <c r="T746" s="234"/>
      <c r="U746" s="566"/>
      <c r="V746" s="566"/>
      <c r="W746" s="566"/>
      <c r="X746" s="566"/>
      <c r="Y746" s="566"/>
      <c r="Z746" s="566"/>
      <c r="AA746" s="566"/>
      <c r="AB746" s="566"/>
      <c r="AC746" s="566"/>
      <c r="AD746" s="566"/>
    </row>
    <row r="747" spans="2:30" hidden="1" outlineLevel="1" x14ac:dyDescent="0.45">
      <c r="B747" s="601"/>
      <c r="C747" s="602"/>
      <c r="D747" s="603"/>
      <c r="E747" s="602"/>
      <c r="F747" s="604"/>
      <c r="G747" s="605"/>
      <c r="H747" s="606"/>
      <c r="I747" s="606"/>
      <c r="J747" s="606"/>
      <c r="K747" s="607"/>
      <c r="L747" s="605"/>
      <c r="M747" s="606"/>
      <c r="N747" s="606"/>
      <c r="O747" s="606"/>
      <c r="P747" s="607"/>
      <c r="Q747" s="608"/>
      <c r="R747" s="609"/>
      <c r="S747" s="234"/>
      <c r="T747" s="234"/>
      <c r="U747" s="566"/>
      <c r="V747" s="566"/>
      <c r="W747" s="566"/>
      <c r="X747" s="566"/>
      <c r="Y747" s="566"/>
      <c r="Z747" s="566"/>
      <c r="AA747" s="566"/>
      <c r="AB747" s="566"/>
      <c r="AC747" s="566"/>
      <c r="AD747" s="566"/>
    </row>
    <row r="748" spans="2:30" hidden="1" outlineLevel="1" x14ac:dyDescent="0.45">
      <c r="B748" s="592"/>
      <c r="C748" s="593"/>
      <c r="D748" s="594"/>
      <c r="E748" s="593"/>
      <c r="F748" s="595"/>
      <c r="G748" s="596"/>
      <c r="H748" s="597"/>
      <c r="I748" s="597"/>
      <c r="J748" s="597"/>
      <c r="K748" s="598"/>
      <c r="L748" s="596"/>
      <c r="M748" s="597"/>
      <c r="N748" s="597"/>
      <c r="O748" s="597"/>
      <c r="P748" s="598"/>
      <c r="Q748" s="599"/>
      <c r="R748" s="600"/>
      <c r="S748" s="234"/>
      <c r="T748" s="234"/>
      <c r="U748" s="566"/>
      <c r="V748" s="566"/>
      <c r="W748" s="566"/>
      <c r="X748" s="566"/>
      <c r="Y748" s="566"/>
      <c r="Z748" s="566"/>
      <c r="AA748" s="566"/>
      <c r="AB748" s="566"/>
      <c r="AC748" s="566"/>
      <c r="AD748" s="566"/>
    </row>
    <row r="749" spans="2:30" hidden="1" outlineLevel="1" x14ac:dyDescent="0.45">
      <c r="B749" s="601"/>
      <c r="C749" s="602"/>
      <c r="D749" s="603"/>
      <c r="E749" s="602"/>
      <c r="F749" s="604"/>
      <c r="G749" s="605"/>
      <c r="H749" s="606"/>
      <c r="I749" s="606"/>
      <c r="J749" s="606"/>
      <c r="K749" s="607"/>
      <c r="L749" s="605"/>
      <c r="M749" s="606"/>
      <c r="N749" s="606"/>
      <c r="O749" s="606"/>
      <c r="P749" s="607"/>
      <c r="Q749" s="608"/>
      <c r="R749" s="609"/>
      <c r="S749" s="234"/>
      <c r="T749" s="234"/>
      <c r="U749" s="566"/>
      <c r="V749" s="566"/>
      <c r="W749" s="566"/>
      <c r="X749" s="566"/>
      <c r="Y749" s="566"/>
      <c r="Z749" s="566"/>
      <c r="AA749" s="566"/>
      <c r="AB749" s="566"/>
      <c r="AC749" s="566"/>
      <c r="AD749" s="566"/>
    </row>
    <row r="750" spans="2:30" hidden="1" outlineLevel="1" x14ac:dyDescent="0.45">
      <c r="B750" s="592"/>
      <c r="C750" s="593"/>
      <c r="D750" s="594"/>
      <c r="E750" s="593"/>
      <c r="F750" s="595"/>
      <c r="G750" s="596"/>
      <c r="H750" s="597"/>
      <c r="I750" s="597"/>
      <c r="J750" s="597"/>
      <c r="K750" s="598"/>
      <c r="L750" s="596"/>
      <c r="M750" s="597"/>
      <c r="N750" s="597"/>
      <c r="O750" s="597"/>
      <c r="P750" s="598"/>
      <c r="Q750" s="599"/>
      <c r="R750" s="600"/>
      <c r="S750" s="234"/>
      <c r="T750" s="234"/>
      <c r="U750" s="566"/>
      <c r="V750" s="566"/>
      <c r="W750" s="566"/>
      <c r="X750" s="566"/>
      <c r="Y750" s="566"/>
      <c r="Z750" s="566"/>
      <c r="AA750" s="566"/>
      <c r="AB750" s="566"/>
      <c r="AC750" s="566"/>
      <c r="AD750" s="566"/>
    </row>
    <row r="751" spans="2:30" hidden="1" outlineLevel="1" x14ac:dyDescent="0.45">
      <c r="B751" s="601"/>
      <c r="C751" s="602"/>
      <c r="D751" s="603"/>
      <c r="E751" s="602"/>
      <c r="F751" s="604"/>
      <c r="G751" s="605"/>
      <c r="H751" s="606"/>
      <c r="I751" s="606"/>
      <c r="J751" s="606"/>
      <c r="K751" s="607"/>
      <c r="L751" s="605"/>
      <c r="M751" s="606"/>
      <c r="N751" s="606"/>
      <c r="O751" s="606"/>
      <c r="P751" s="607"/>
      <c r="Q751" s="608"/>
      <c r="R751" s="609"/>
      <c r="S751" s="234"/>
      <c r="T751" s="234"/>
      <c r="U751" s="566"/>
      <c r="V751" s="566"/>
      <c r="W751" s="566"/>
      <c r="X751" s="566"/>
      <c r="Y751" s="566"/>
      <c r="Z751" s="566"/>
      <c r="AA751" s="566"/>
      <c r="AB751" s="566"/>
      <c r="AC751" s="566"/>
      <c r="AD751" s="566"/>
    </row>
    <row r="752" spans="2:30" hidden="1" outlineLevel="1" x14ac:dyDescent="0.45">
      <c r="B752" s="592"/>
      <c r="C752" s="593"/>
      <c r="D752" s="594"/>
      <c r="E752" s="593"/>
      <c r="F752" s="595"/>
      <c r="G752" s="596"/>
      <c r="H752" s="597"/>
      <c r="I752" s="597"/>
      <c r="J752" s="597"/>
      <c r="K752" s="598"/>
      <c r="L752" s="596"/>
      <c r="M752" s="597"/>
      <c r="N752" s="597"/>
      <c r="O752" s="597"/>
      <c r="P752" s="598"/>
      <c r="Q752" s="599"/>
      <c r="R752" s="600"/>
      <c r="S752" s="234"/>
      <c r="T752" s="234"/>
      <c r="U752" s="566"/>
      <c r="V752" s="566"/>
      <c r="W752" s="566"/>
      <c r="X752" s="566"/>
      <c r="Y752" s="566"/>
      <c r="Z752" s="566"/>
      <c r="AA752" s="566"/>
      <c r="AB752" s="566"/>
      <c r="AC752" s="566"/>
      <c r="AD752" s="566"/>
    </row>
    <row r="753" spans="2:30" hidden="1" outlineLevel="1" x14ac:dyDescent="0.45">
      <c r="B753" s="601"/>
      <c r="C753" s="602"/>
      <c r="D753" s="603"/>
      <c r="E753" s="602"/>
      <c r="F753" s="604"/>
      <c r="G753" s="605"/>
      <c r="H753" s="606"/>
      <c r="I753" s="606"/>
      <c r="J753" s="606"/>
      <c r="K753" s="607"/>
      <c r="L753" s="605"/>
      <c r="M753" s="606"/>
      <c r="N753" s="606"/>
      <c r="O753" s="606"/>
      <c r="P753" s="607"/>
      <c r="Q753" s="608"/>
      <c r="R753" s="609"/>
      <c r="S753" s="234"/>
      <c r="T753" s="234"/>
      <c r="U753" s="566"/>
      <c r="V753" s="566"/>
      <c r="W753" s="566"/>
      <c r="X753" s="566"/>
      <c r="Y753" s="566"/>
      <c r="Z753" s="566"/>
      <c r="AA753" s="566"/>
      <c r="AB753" s="566"/>
      <c r="AC753" s="566"/>
      <c r="AD753" s="566"/>
    </row>
    <row r="754" spans="2:30" hidden="1" outlineLevel="1" x14ac:dyDescent="0.45">
      <c r="B754" s="592"/>
      <c r="C754" s="593"/>
      <c r="D754" s="594"/>
      <c r="E754" s="593"/>
      <c r="F754" s="595"/>
      <c r="G754" s="596"/>
      <c r="H754" s="597"/>
      <c r="I754" s="597"/>
      <c r="J754" s="597"/>
      <c r="K754" s="598"/>
      <c r="L754" s="596"/>
      <c r="M754" s="597"/>
      <c r="N754" s="597"/>
      <c r="O754" s="597"/>
      <c r="P754" s="598"/>
      <c r="Q754" s="599"/>
      <c r="R754" s="600"/>
      <c r="S754" s="234"/>
      <c r="T754" s="234"/>
      <c r="U754" s="566"/>
      <c r="V754" s="566"/>
      <c r="W754" s="566"/>
      <c r="X754" s="566"/>
      <c r="Y754" s="566"/>
      <c r="Z754" s="566"/>
      <c r="AA754" s="566"/>
      <c r="AB754" s="566"/>
      <c r="AC754" s="566"/>
      <c r="AD754" s="566"/>
    </row>
    <row r="755" spans="2:30" hidden="1" outlineLevel="1" x14ac:dyDescent="0.45">
      <c r="B755" s="601"/>
      <c r="C755" s="602"/>
      <c r="D755" s="603"/>
      <c r="E755" s="602"/>
      <c r="F755" s="604"/>
      <c r="G755" s="605"/>
      <c r="H755" s="606"/>
      <c r="I755" s="606"/>
      <c r="J755" s="606"/>
      <c r="K755" s="607"/>
      <c r="L755" s="605"/>
      <c r="M755" s="606"/>
      <c r="N755" s="606"/>
      <c r="O755" s="606"/>
      <c r="P755" s="607"/>
      <c r="Q755" s="608"/>
      <c r="R755" s="609"/>
      <c r="S755" s="234"/>
      <c r="T755" s="234"/>
      <c r="U755" s="566"/>
      <c r="V755" s="566"/>
      <c r="W755" s="566"/>
      <c r="X755" s="566"/>
      <c r="Y755" s="566"/>
      <c r="Z755" s="566"/>
      <c r="AA755" s="566"/>
      <c r="AB755" s="566"/>
      <c r="AC755" s="566"/>
      <c r="AD755" s="566"/>
    </row>
    <row r="756" spans="2:30" hidden="1" outlineLevel="1" x14ac:dyDescent="0.45">
      <c r="B756" s="592"/>
      <c r="C756" s="593"/>
      <c r="D756" s="594"/>
      <c r="E756" s="593"/>
      <c r="F756" s="595"/>
      <c r="G756" s="596"/>
      <c r="H756" s="597"/>
      <c r="I756" s="597"/>
      <c r="J756" s="597"/>
      <c r="K756" s="598"/>
      <c r="L756" s="596"/>
      <c r="M756" s="597"/>
      <c r="N756" s="597"/>
      <c r="O756" s="597"/>
      <c r="P756" s="598"/>
      <c r="Q756" s="599"/>
      <c r="R756" s="600"/>
      <c r="S756" s="234"/>
      <c r="T756" s="234"/>
      <c r="U756" s="566"/>
      <c r="V756" s="566"/>
      <c r="W756" s="566"/>
      <c r="X756" s="566"/>
      <c r="Y756" s="566"/>
      <c r="Z756" s="566"/>
      <c r="AA756" s="566"/>
      <c r="AB756" s="566"/>
      <c r="AC756" s="566"/>
      <c r="AD756" s="566"/>
    </row>
    <row r="757" spans="2:30" hidden="1" outlineLevel="1" x14ac:dyDescent="0.45">
      <c r="B757" s="601"/>
      <c r="C757" s="602"/>
      <c r="D757" s="603"/>
      <c r="E757" s="602"/>
      <c r="F757" s="604"/>
      <c r="G757" s="605"/>
      <c r="H757" s="606"/>
      <c r="I757" s="606"/>
      <c r="J757" s="606"/>
      <c r="K757" s="607"/>
      <c r="L757" s="605"/>
      <c r="M757" s="606"/>
      <c r="N757" s="606"/>
      <c r="O757" s="606"/>
      <c r="P757" s="607"/>
      <c r="Q757" s="608"/>
      <c r="R757" s="609"/>
      <c r="S757" s="234"/>
      <c r="T757" s="234"/>
      <c r="U757" s="566"/>
      <c r="V757" s="566"/>
      <c r="W757" s="566"/>
      <c r="X757" s="566"/>
      <c r="Y757" s="566"/>
      <c r="Z757" s="566"/>
      <c r="AA757" s="566"/>
      <c r="AB757" s="566"/>
      <c r="AC757" s="566"/>
      <c r="AD757" s="566"/>
    </row>
    <row r="758" spans="2:30" hidden="1" outlineLevel="1" x14ac:dyDescent="0.45">
      <c r="B758" s="592"/>
      <c r="C758" s="593"/>
      <c r="D758" s="594"/>
      <c r="E758" s="593"/>
      <c r="F758" s="595"/>
      <c r="G758" s="596"/>
      <c r="H758" s="597"/>
      <c r="I758" s="597"/>
      <c r="J758" s="597"/>
      <c r="K758" s="598"/>
      <c r="L758" s="596"/>
      <c r="M758" s="597"/>
      <c r="N758" s="597"/>
      <c r="O758" s="597"/>
      <c r="P758" s="598"/>
      <c r="Q758" s="599"/>
      <c r="R758" s="600"/>
      <c r="S758" s="234"/>
      <c r="T758" s="234"/>
      <c r="U758" s="566"/>
      <c r="V758" s="566"/>
      <c r="W758" s="566"/>
      <c r="X758" s="566"/>
      <c r="Y758" s="566"/>
      <c r="Z758" s="566"/>
      <c r="AA758" s="566"/>
      <c r="AB758" s="566"/>
      <c r="AC758" s="566"/>
      <c r="AD758" s="566"/>
    </row>
    <row r="759" spans="2:30" hidden="1" outlineLevel="1" x14ac:dyDescent="0.45">
      <c r="B759" s="601"/>
      <c r="C759" s="602"/>
      <c r="D759" s="603"/>
      <c r="E759" s="602"/>
      <c r="F759" s="604"/>
      <c r="G759" s="605"/>
      <c r="H759" s="606"/>
      <c r="I759" s="606"/>
      <c r="J759" s="606"/>
      <c r="K759" s="607"/>
      <c r="L759" s="605"/>
      <c r="M759" s="606"/>
      <c r="N759" s="606"/>
      <c r="O759" s="606"/>
      <c r="P759" s="607"/>
      <c r="Q759" s="608"/>
      <c r="R759" s="609"/>
      <c r="S759" s="234"/>
      <c r="T759" s="234"/>
      <c r="U759" s="566"/>
      <c r="V759" s="566"/>
      <c r="W759" s="566"/>
      <c r="X759" s="566"/>
      <c r="Y759" s="566"/>
      <c r="Z759" s="566"/>
      <c r="AA759" s="566"/>
      <c r="AB759" s="566"/>
      <c r="AC759" s="566"/>
      <c r="AD759" s="566"/>
    </row>
    <row r="760" spans="2:30" hidden="1" outlineLevel="1" x14ac:dyDescent="0.45">
      <c r="B760" s="592"/>
      <c r="C760" s="593"/>
      <c r="D760" s="594"/>
      <c r="E760" s="593"/>
      <c r="F760" s="595"/>
      <c r="G760" s="596"/>
      <c r="H760" s="597"/>
      <c r="I760" s="597"/>
      <c r="J760" s="597"/>
      <c r="K760" s="598"/>
      <c r="L760" s="596"/>
      <c r="M760" s="597"/>
      <c r="N760" s="597"/>
      <c r="O760" s="597"/>
      <c r="P760" s="598"/>
      <c r="Q760" s="599"/>
      <c r="R760" s="600"/>
      <c r="S760" s="234"/>
      <c r="T760" s="234"/>
      <c r="U760" s="566"/>
      <c r="V760" s="566"/>
      <c r="W760" s="566"/>
      <c r="X760" s="566"/>
      <c r="Y760" s="566"/>
      <c r="Z760" s="566"/>
      <c r="AA760" s="566"/>
      <c r="AB760" s="566"/>
      <c r="AC760" s="566"/>
      <c r="AD760" s="566"/>
    </row>
    <row r="761" spans="2:30" hidden="1" outlineLevel="1" x14ac:dyDescent="0.45">
      <c r="B761" s="601"/>
      <c r="C761" s="602"/>
      <c r="D761" s="603"/>
      <c r="E761" s="602"/>
      <c r="F761" s="604"/>
      <c r="G761" s="605"/>
      <c r="H761" s="606"/>
      <c r="I761" s="606"/>
      <c r="J761" s="606"/>
      <c r="K761" s="607"/>
      <c r="L761" s="605"/>
      <c r="M761" s="606"/>
      <c r="N761" s="606"/>
      <c r="O761" s="606"/>
      <c r="P761" s="607"/>
      <c r="Q761" s="608"/>
      <c r="R761" s="609"/>
      <c r="S761" s="234"/>
      <c r="T761" s="234"/>
      <c r="U761" s="566"/>
      <c r="V761" s="566"/>
      <c r="W761" s="566"/>
      <c r="X761" s="566"/>
      <c r="Y761" s="566"/>
      <c r="Z761" s="566"/>
      <c r="AA761" s="566"/>
      <c r="AB761" s="566"/>
      <c r="AC761" s="566"/>
      <c r="AD761" s="566"/>
    </row>
    <row r="762" spans="2:30" hidden="1" outlineLevel="1" x14ac:dyDescent="0.45">
      <c r="B762" s="592"/>
      <c r="C762" s="593"/>
      <c r="D762" s="594"/>
      <c r="E762" s="593"/>
      <c r="F762" s="595"/>
      <c r="G762" s="596"/>
      <c r="H762" s="597"/>
      <c r="I762" s="597"/>
      <c r="J762" s="597"/>
      <c r="K762" s="598"/>
      <c r="L762" s="596"/>
      <c r="M762" s="597"/>
      <c r="N762" s="597"/>
      <c r="O762" s="597"/>
      <c r="P762" s="598"/>
      <c r="Q762" s="599"/>
      <c r="R762" s="600"/>
      <c r="S762" s="234"/>
      <c r="T762" s="234"/>
      <c r="U762" s="566"/>
      <c r="V762" s="566"/>
      <c r="W762" s="566"/>
      <c r="X762" s="566"/>
      <c r="Y762" s="566"/>
      <c r="Z762" s="566"/>
      <c r="AA762" s="566"/>
      <c r="AB762" s="566"/>
      <c r="AC762" s="566"/>
      <c r="AD762" s="566"/>
    </row>
    <row r="763" spans="2:30" hidden="1" outlineLevel="1" x14ac:dyDescent="0.45">
      <c r="B763" s="601"/>
      <c r="C763" s="602"/>
      <c r="D763" s="603"/>
      <c r="E763" s="602"/>
      <c r="F763" s="604"/>
      <c r="G763" s="605"/>
      <c r="H763" s="606"/>
      <c r="I763" s="606"/>
      <c r="J763" s="606"/>
      <c r="K763" s="607"/>
      <c r="L763" s="605"/>
      <c r="M763" s="606"/>
      <c r="N763" s="606"/>
      <c r="O763" s="606"/>
      <c r="P763" s="607"/>
      <c r="Q763" s="608"/>
      <c r="R763" s="609"/>
      <c r="S763" s="234"/>
      <c r="T763" s="234"/>
      <c r="U763" s="566"/>
      <c r="V763" s="566"/>
      <c r="W763" s="566"/>
      <c r="X763" s="566"/>
      <c r="Y763" s="566"/>
      <c r="Z763" s="566"/>
      <c r="AA763" s="566"/>
      <c r="AB763" s="566"/>
      <c r="AC763" s="566"/>
      <c r="AD763" s="566"/>
    </row>
    <row r="764" spans="2:30" hidden="1" outlineLevel="1" x14ac:dyDescent="0.45">
      <c r="B764" s="592"/>
      <c r="C764" s="593"/>
      <c r="D764" s="594"/>
      <c r="E764" s="593"/>
      <c r="F764" s="595"/>
      <c r="G764" s="596"/>
      <c r="H764" s="597"/>
      <c r="I764" s="597"/>
      <c r="J764" s="597"/>
      <c r="K764" s="598"/>
      <c r="L764" s="596"/>
      <c r="M764" s="597"/>
      <c r="N764" s="597"/>
      <c r="O764" s="597"/>
      <c r="P764" s="598"/>
      <c r="Q764" s="599"/>
      <c r="R764" s="600"/>
      <c r="S764" s="234"/>
      <c r="T764" s="234"/>
      <c r="U764" s="566"/>
      <c r="V764" s="566"/>
      <c r="W764" s="566"/>
      <c r="X764" s="566"/>
      <c r="Y764" s="566"/>
      <c r="Z764" s="566"/>
      <c r="AA764" s="566"/>
      <c r="AB764" s="566"/>
      <c r="AC764" s="566"/>
      <c r="AD764" s="566"/>
    </row>
    <row r="765" spans="2:30" hidden="1" outlineLevel="1" x14ac:dyDescent="0.45">
      <c r="B765" s="601"/>
      <c r="C765" s="602"/>
      <c r="D765" s="603"/>
      <c r="E765" s="602"/>
      <c r="F765" s="604"/>
      <c r="G765" s="605"/>
      <c r="H765" s="606"/>
      <c r="I765" s="606"/>
      <c r="J765" s="606"/>
      <c r="K765" s="607"/>
      <c r="L765" s="605"/>
      <c r="M765" s="606"/>
      <c r="N765" s="606"/>
      <c r="O765" s="606"/>
      <c r="P765" s="607"/>
      <c r="Q765" s="608"/>
      <c r="R765" s="609"/>
      <c r="S765" s="234"/>
      <c r="T765" s="234"/>
      <c r="U765" s="566"/>
      <c r="V765" s="566"/>
      <c r="W765" s="566"/>
      <c r="X765" s="566"/>
      <c r="Y765" s="566"/>
      <c r="Z765" s="566"/>
      <c r="AA765" s="566"/>
      <c r="AB765" s="566"/>
      <c r="AC765" s="566"/>
      <c r="AD765" s="566"/>
    </row>
    <row r="766" spans="2:30" hidden="1" outlineLevel="1" x14ac:dyDescent="0.45">
      <c r="B766" s="592"/>
      <c r="C766" s="593"/>
      <c r="D766" s="594"/>
      <c r="E766" s="593"/>
      <c r="F766" s="595"/>
      <c r="G766" s="596"/>
      <c r="H766" s="597"/>
      <c r="I766" s="597"/>
      <c r="J766" s="597"/>
      <c r="K766" s="598"/>
      <c r="L766" s="596"/>
      <c r="M766" s="597"/>
      <c r="N766" s="597"/>
      <c r="O766" s="597"/>
      <c r="P766" s="598"/>
      <c r="Q766" s="599"/>
      <c r="R766" s="600"/>
      <c r="S766" s="234"/>
      <c r="T766" s="234"/>
      <c r="U766" s="566"/>
      <c r="V766" s="566"/>
      <c r="W766" s="566"/>
      <c r="X766" s="566"/>
      <c r="Y766" s="566"/>
      <c r="Z766" s="566"/>
      <c r="AA766" s="566"/>
      <c r="AB766" s="566"/>
      <c r="AC766" s="566"/>
      <c r="AD766" s="566"/>
    </row>
    <row r="767" spans="2:30" hidden="1" outlineLevel="1" x14ac:dyDescent="0.45">
      <c r="B767" s="601"/>
      <c r="C767" s="602"/>
      <c r="D767" s="603"/>
      <c r="E767" s="602"/>
      <c r="F767" s="604"/>
      <c r="G767" s="605"/>
      <c r="H767" s="606"/>
      <c r="I767" s="606"/>
      <c r="J767" s="606"/>
      <c r="K767" s="607"/>
      <c r="L767" s="605"/>
      <c r="M767" s="606"/>
      <c r="N767" s="606"/>
      <c r="O767" s="606"/>
      <c r="P767" s="607"/>
      <c r="Q767" s="608"/>
      <c r="R767" s="609"/>
      <c r="S767" s="234"/>
      <c r="T767" s="234"/>
      <c r="U767" s="566"/>
      <c r="V767" s="566"/>
      <c r="W767" s="566"/>
      <c r="X767" s="566"/>
      <c r="Y767" s="566"/>
      <c r="Z767" s="566"/>
      <c r="AA767" s="566"/>
      <c r="AB767" s="566"/>
      <c r="AC767" s="566"/>
      <c r="AD767" s="566"/>
    </row>
    <row r="768" spans="2:30" hidden="1" outlineLevel="1" x14ac:dyDescent="0.45">
      <c r="B768" s="592"/>
      <c r="C768" s="593"/>
      <c r="D768" s="594"/>
      <c r="E768" s="593"/>
      <c r="F768" s="595"/>
      <c r="G768" s="596"/>
      <c r="H768" s="597"/>
      <c r="I768" s="597"/>
      <c r="J768" s="597"/>
      <c r="K768" s="598"/>
      <c r="L768" s="596"/>
      <c r="M768" s="597"/>
      <c r="N768" s="597"/>
      <c r="O768" s="597"/>
      <c r="P768" s="598"/>
      <c r="Q768" s="599"/>
      <c r="R768" s="600"/>
      <c r="S768" s="234"/>
      <c r="T768" s="234"/>
      <c r="U768" s="566"/>
      <c r="V768" s="566"/>
      <c r="W768" s="566"/>
      <c r="X768" s="566"/>
      <c r="Y768" s="566"/>
      <c r="Z768" s="566"/>
      <c r="AA768" s="566"/>
      <c r="AB768" s="566"/>
      <c r="AC768" s="566"/>
      <c r="AD768" s="566"/>
    </row>
    <row r="769" spans="2:30" hidden="1" outlineLevel="1" x14ac:dyDescent="0.45">
      <c r="B769" s="601"/>
      <c r="C769" s="602"/>
      <c r="D769" s="603"/>
      <c r="E769" s="602"/>
      <c r="F769" s="604"/>
      <c r="G769" s="605"/>
      <c r="H769" s="606"/>
      <c r="I769" s="606"/>
      <c r="J769" s="606"/>
      <c r="K769" s="607"/>
      <c r="L769" s="605"/>
      <c r="M769" s="606"/>
      <c r="N769" s="606"/>
      <c r="O769" s="606"/>
      <c r="P769" s="607"/>
      <c r="Q769" s="608"/>
      <c r="R769" s="609"/>
      <c r="S769" s="234"/>
      <c r="T769" s="234"/>
      <c r="U769" s="566"/>
      <c r="V769" s="566"/>
      <c r="W769" s="566"/>
      <c r="X769" s="566"/>
      <c r="Y769" s="566"/>
      <c r="Z769" s="566"/>
      <c r="AA769" s="566"/>
      <c r="AB769" s="566"/>
      <c r="AC769" s="566"/>
      <c r="AD769" s="566"/>
    </row>
    <row r="770" spans="2:30" hidden="1" outlineLevel="1" x14ac:dyDescent="0.45">
      <c r="B770" s="592"/>
      <c r="C770" s="593"/>
      <c r="D770" s="594"/>
      <c r="E770" s="593"/>
      <c r="F770" s="595"/>
      <c r="G770" s="596"/>
      <c r="H770" s="597"/>
      <c r="I770" s="597"/>
      <c r="J770" s="597"/>
      <c r="K770" s="598"/>
      <c r="L770" s="596"/>
      <c r="M770" s="597"/>
      <c r="N770" s="597"/>
      <c r="O770" s="597"/>
      <c r="P770" s="598"/>
      <c r="Q770" s="599"/>
      <c r="R770" s="600"/>
      <c r="S770" s="234"/>
      <c r="T770" s="234"/>
      <c r="U770" s="566"/>
      <c r="V770" s="566"/>
      <c r="W770" s="566"/>
      <c r="X770" s="566"/>
      <c r="Y770" s="566"/>
      <c r="Z770" s="566"/>
      <c r="AA770" s="566"/>
      <c r="AB770" s="566"/>
      <c r="AC770" s="566"/>
      <c r="AD770" s="566"/>
    </row>
    <row r="771" spans="2:30" hidden="1" outlineLevel="1" x14ac:dyDescent="0.45">
      <c r="B771" s="601"/>
      <c r="C771" s="602"/>
      <c r="D771" s="603"/>
      <c r="E771" s="602"/>
      <c r="F771" s="604"/>
      <c r="G771" s="605"/>
      <c r="H771" s="606"/>
      <c r="I771" s="606"/>
      <c r="J771" s="606"/>
      <c r="K771" s="607"/>
      <c r="L771" s="605"/>
      <c r="M771" s="606"/>
      <c r="N771" s="606"/>
      <c r="O771" s="606"/>
      <c r="P771" s="607"/>
      <c r="Q771" s="608"/>
      <c r="R771" s="609"/>
      <c r="S771" s="234"/>
      <c r="T771" s="234"/>
      <c r="U771" s="566"/>
      <c r="V771" s="566"/>
      <c r="W771" s="566"/>
      <c r="X771" s="566"/>
      <c r="Y771" s="566"/>
      <c r="Z771" s="566"/>
      <c r="AA771" s="566"/>
      <c r="AB771" s="566"/>
      <c r="AC771" s="566"/>
      <c r="AD771" s="566"/>
    </row>
    <row r="772" spans="2:30" hidden="1" outlineLevel="1" x14ac:dyDescent="0.45">
      <c r="B772" s="592"/>
      <c r="C772" s="593"/>
      <c r="D772" s="594"/>
      <c r="E772" s="593"/>
      <c r="F772" s="595"/>
      <c r="G772" s="596"/>
      <c r="H772" s="597"/>
      <c r="I772" s="597"/>
      <c r="J772" s="597"/>
      <c r="K772" s="598"/>
      <c r="L772" s="596"/>
      <c r="M772" s="597"/>
      <c r="N772" s="597"/>
      <c r="O772" s="597"/>
      <c r="P772" s="598"/>
      <c r="Q772" s="599"/>
      <c r="R772" s="600"/>
      <c r="S772" s="234"/>
      <c r="T772" s="234"/>
      <c r="U772" s="566"/>
      <c r="V772" s="566"/>
      <c r="W772" s="566"/>
      <c r="X772" s="566"/>
      <c r="Y772" s="566"/>
      <c r="Z772" s="566"/>
      <c r="AA772" s="566"/>
      <c r="AB772" s="566"/>
      <c r="AC772" s="566"/>
      <c r="AD772" s="566"/>
    </row>
    <row r="773" spans="2:30" hidden="1" outlineLevel="1" x14ac:dyDescent="0.45">
      <c r="B773" s="601"/>
      <c r="C773" s="602"/>
      <c r="D773" s="603"/>
      <c r="E773" s="602"/>
      <c r="F773" s="604"/>
      <c r="G773" s="605"/>
      <c r="H773" s="606"/>
      <c r="I773" s="606"/>
      <c r="J773" s="606"/>
      <c r="K773" s="607"/>
      <c r="L773" s="605"/>
      <c r="M773" s="606"/>
      <c r="N773" s="606"/>
      <c r="O773" s="606"/>
      <c r="P773" s="607"/>
      <c r="Q773" s="608"/>
      <c r="R773" s="609"/>
      <c r="S773" s="234"/>
      <c r="T773" s="234"/>
      <c r="U773" s="566"/>
      <c r="V773" s="566"/>
      <c r="W773" s="566"/>
      <c r="X773" s="566"/>
      <c r="Y773" s="566"/>
      <c r="Z773" s="566"/>
      <c r="AA773" s="566"/>
      <c r="AB773" s="566"/>
      <c r="AC773" s="566"/>
      <c r="AD773" s="566"/>
    </row>
    <row r="774" spans="2:30" hidden="1" outlineLevel="1" x14ac:dyDescent="0.45">
      <c r="B774" s="592"/>
      <c r="C774" s="593"/>
      <c r="D774" s="594"/>
      <c r="E774" s="593"/>
      <c r="F774" s="595"/>
      <c r="G774" s="596"/>
      <c r="H774" s="597"/>
      <c r="I774" s="597"/>
      <c r="J774" s="597"/>
      <c r="K774" s="598"/>
      <c r="L774" s="596"/>
      <c r="M774" s="597"/>
      <c r="N774" s="597"/>
      <c r="O774" s="597"/>
      <c r="P774" s="598"/>
      <c r="Q774" s="599"/>
      <c r="R774" s="600"/>
      <c r="S774" s="234"/>
      <c r="T774" s="234"/>
      <c r="U774" s="566"/>
      <c r="V774" s="566"/>
      <c r="W774" s="566"/>
      <c r="X774" s="566"/>
      <c r="Y774" s="566"/>
      <c r="Z774" s="566"/>
      <c r="AA774" s="566"/>
      <c r="AB774" s="566"/>
      <c r="AC774" s="566"/>
      <c r="AD774" s="566"/>
    </row>
    <row r="775" spans="2:30" hidden="1" outlineLevel="1" x14ac:dyDescent="0.45">
      <c r="B775" s="601"/>
      <c r="C775" s="602"/>
      <c r="D775" s="603"/>
      <c r="E775" s="602"/>
      <c r="F775" s="604"/>
      <c r="G775" s="605"/>
      <c r="H775" s="606"/>
      <c r="I775" s="606"/>
      <c r="J775" s="606"/>
      <c r="K775" s="607"/>
      <c r="L775" s="605"/>
      <c r="M775" s="606"/>
      <c r="N775" s="606"/>
      <c r="O775" s="606"/>
      <c r="P775" s="607"/>
      <c r="Q775" s="608"/>
      <c r="R775" s="609"/>
      <c r="S775" s="234"/>
      <c r="T775" s="234"/>
      <c r="U775" s="566"/>
      <c r="V775" s="566"/>
      <c r="W775" s="566"/>
      <c r="X775" s="566"/>
      <c r="Y775" s="566"/>
      <c r="Z775" s="566"/>
      <c r="AA775" s="566"/>
      <c r="AB775" s="566"/>
      <c r="AC775" s="566"/>
      <c r="AD775" s="566"/>
    </row>
    <row r="776" spans="2:30" hidden="1" outlineLevel="1" x14ac:dyDescent="0.45">
      <c r="B776" s="592"/>
      <c r="C776" s="593"/>
      <c r="D776" s="594"/>
      <c r="E776" s="593"/>
      <c r="F776" s="595"/>
      <c r="G776" s="596"/>
      <c r="H776" s="597"/>
      <c r="I776" s="597"/>
      <c r="J776" s="597"/>
      <c r="K776" s="598"/>
      <c r="L776" s="596"/>
      <c r="M776" s="597"/>
      <c r="N776" s="597"/>
      <c r="O776" s="597"/>
      <c r="P776" s="598"/>
      <c r="Q776" s="599"/>
      <c r="R776" s="600"/>
      <c r="S776" s="234"/>
      <c r="T776" s="234"/>
      <c r="U776" s="566"/>
      <c r="V776" s="566"/>
      <c r="W776" s="566"/>
      <c r="X776" s="566"/>
      <c r="Y776" s="566"/>
      <c r="Z776" s="566"/>
      <c r="AA776" s="566"/>
      <c r="AB776" s="566"/>
      <c r="AC776" s="566"/>
      <c r="AD776" s="566"/>
    </row>
    <row r="777" spans="2:30" hidden="1" outlineLevel="1" x14ac:dyDescent="0.45">
      <c r="B777" s="601"/>
      <c r="C777" s="602"/>
      <c r="D777" s="603"/>
      <c r="E777" s="602"/>
      <c r="F777" s="604"/>
      <c r="G777" s="605"/>
      <c r="H777" s="606"/>
      <c r="I777" s="606"/>
      <c r="J777" s="606"/>
      <c r="K777" s="607"/>
      <c r="L777" s="605"/>
      <c r="M777" s="606"/>
      <c r="N777" s="606"/>
      <c r="O777" s="606"/>
      <c r="P777" s="607"/>
      <c r="Q777" s="608"/>
      <c r="R777" s="609"/>
      <c r="S777" s="234"/>
      <c r="T777" s="234"/>
      <c r="U777" s="566"/>
      <c r="V777" s="566"/>
      <c r="W777" s="566"/>
      <c r="X777" s="566"/>
      <c r="Y777" s="566"/>
      <c r="Z777" s="566"/>
      <c r="AA777" s="566"/>
      <c r="AB777" s="566"/>
      <c r="AC777" s="566"/>
      <c r="AD777" s="566"/>
    </row>
    <row r="778" spans="2:30" hidden="1" outlineLevel="1" x14ac:dyDescent="0.45">
      <c r="B778" s="592"/>
      <c r="C778" s="593"/>
      <c r="D778" s="594"/>
      <c r="E778" s="593"/>
      <c r="F778" s="595"/>
      <c r="G778" s="596"/>
      <c r="H778" s="597"/>
      <c r="I778" s="597"/>
      <c r="J778" s="597"/>
      <c r="K778" s="598"/>
      <c r="L778" s="596"/>
      <c r="M778" s="597"/>
      <c r="N778" s="597"/>
      <c r="O778" s="597"/>
      <c r="P778" s="598"/>
      <c r="Q778" s="599"/>
      <c r="R778" s="600"/>
      <c r="S778" s="234"/>
      <c r="T778" s="234"/>
      <c r="U778" s="566"/>
      <c r="V778" s="566"/>
      <c r="W778" s="566"/>
      <c r="X778" s="566"/>
      <c r="Y778" s="566"/>
      <c r="Z778" s="566"/>
      <c r="AA778" s="566"/>
      <c r="AB778" s="566"/>
      <c r="AC778" s="566"/>
      <c r="AD778" s="566"/>
    </row>
    <row r="779" spans="2:30" hidden="1" outlineLevel="1" x14ac:dyDescent="0.45">
      <c r="B779" s="601"/>
      <c r="C779" s="602"/>
      <c r="D779" s="603"/>
      <c r="E779" s="602"/>
      <c r="F779" s="604"/>
      <c r="G779" s="605"/>
      <c r="H779" s="606"/>
      <c r="I779" s="606"/>
      <c r="J779" s="606"/>
      <c r="K779" s="607"/>
      <c r="L779" s="605"/>
      <c r="M779" s="606"/>
      <c r="N779" s="606"/>
      <c r="O779" s="606"/>
      <c r="P779" s="607"/>
      <c r="Q779" s="608"/>
      <c r="R779" s="609"/>
      <c r="S779" s="234"/>
      <c r="T779" s="234"/>
      <c r="U779" s="566"/>
      <c r="V779" s="566"/>
      <c r="W779" s="566"/>
      <c r="X779" s="566"/>
      <c r="Y779" s="566"/>
      <c r="Z779" s="566"/>
      <c r="AA779" s="566"/>
      <c r="AB779" s="566"/>
      <c r="AC779" s="566"/>
      <c r="AD779" s="566"/>
    </row>
    <row r="780" spans="2:30" hidden="1" outlineLevel="1" x14ac:dyDescent="0.45">
      <c r="B780" s="592"/>
      <c r="C780" s="593"/>
      <c r="D780" s="594"/>
      <c r="E780" s="593"/>
      <c r="F780" s="595"/>
      <c r="G780" s="596"/>
      <c r="H780" s="597"/>
      <c r="I780" s="597"/>
      <c r="J780" s="597"/>
      <c r="K780" s="598"/>
      <c r="L780" s="596"/>
      <c r="M780" s="597"/>
      <c r="N780" s="597"/>
      <c r="O780" s="597"/>
      <c r="P780" s="598"/>
      <c r="Q780" s="599"/>
      <c r="R780" s="600"/>
      <c r="S780" s="234"/>
      <c r="T780" s="234"/>
      <c r="U780" s="566"/>
      <c r="V780" s="566"/>
      <c r="W780" s="566"/>
      <c r="X780" s="566"/>
      <c r="Y780" s="566"/>
      <c r="Z780" s="566"/>
      <c r="AA780" s="566"/>
      <c r="AB780" s="566"/>
      <c r="AC780" s="566"/>
      <c r="AD780" s="566"/>
    </row>
    <row r="781" spans="2:30" hidden="1" outlineLevel="1" x14ac:dyDescent="0.45">
      <c r="B781" s="601"/>
      <c r="C781" s="602"/>
      <c r="D781" s="603"/>
      <c r="E781" s="602"/>
      <c r="F781" s="604"/>
      <c r="G781" s="605"/>
      <c r="H781" s="606"/>
      <c r="I781" s="606"/>
      <c r="J781" s="606"/>
      <c r="K781" s="607"/>
      <c r="L781" s="605"/>
      <c r="M781" s="606"/>
      <c r="N781" s="606"/>
      <c r="O781" s="606"/>
      <c r="P781" s="607"/>
      <c r="Q781" s="608"/>
      <c r="R781" s="609"/>
      <c r="S781" s="234"/>
      <c r="T781" s="234"/>
      <c r="U781" s="566"/>
      <c r="V781" s="566"/>
      <c r="W781" s="566"/>
      <c r="X781" s="566"/>
      <c r="Y781" s="566"/>
      <c r="Z781" s="566"/>
      <c r="AA781" s="566"/>
      <c r="AB781" s="566"/>
      <c r="AC781" s="566"/>
      <c r="AD781" s="566"/>
    </row>
    <row r="782" spans="2:30" hidden="1" outlineLevel="1" x14ac:dyDescent="0.45">
      <c r="B782" s="592"/>
      <c r="C782" s="593"/>
      <c r="D782" s="594"/>
      <c r="E782" s="593"/>
      <c r="F782" s="595"/>
      <c r="G782" s="596"/>
      <c r="H782" s="597"/>
      <c r="I782" s="597"/>
      <c r="J782" s="597"/>
      <c r="K782" s="598"/>
      <c r="L782" s="596"/>
      <c r="M782" s="597"/>
      <c r="N782" s="597"/>
      <c r="O782" s="597"/>
      <c r="P782" s="598"/>
      <c r="Q782" s="599"/>
      <c r="R782" s="600"/>
      <c r="S782" s="234"/>
      <c r="T782" s="234"/>
      <c r="U782" s="566"/>
      <c r="V782" s="566"/>
      <c r="W782" s="566"/>
      <c r="X782" s="566"/>
      <c r="Y782" s="566"/>
      <c r="Z782" s="566"/>
      <c r="AA782" s="566"/>
      <c r="AB782" s="566"/>
      <c r="AC782" s="566"/>
      <c r="AD782" s="566"/>
    </row>
    <row r="783" spans="2:30" hidden="1" outlineLevel="1" x14ac:dyDescent="0.45">
      <c r="B783" s="601"/>
      <c r="C783" s="602"/>
      <c r="D783" s="603"/>
      <c r="E783" s="602"/>
      <c r="F783" s="604"/>
      <c r="G783" s="605"/>
      <c r="H783" s="606"/>
      <c r="I783" s="606"/>
      <c r="J783" s="606"/>
      <c r="K783" s="607"/>
      <c r="L783" s="605"/>
      <c r="M783" s="606"/>
      <c r="N783" s="606"/>
      <c r="O783" s="606"/>
      <c r="P783" s="607"/>
      <c r="Q783" s="608"/>
      <c r="R783" s="609"/>
      <c r="S783" s="234"/>
      <c r="T783" s="234"/>
      <c r="U783" s="566"/>
      <c r="V783" s="566"/>
      <c r="W783" s="566"/>
      <c r="X783" s="566"/>
      <c r="Y783" s="566"/>
      <c r="Z783" s="566"/>
      <c r="AA783" s="566"/>
      <c r="AB783" s="566"/>
      <c r="AC783" s="566"/>
      <c r="AD783" s="566"/>
    </row>
    <row r="784" spans="2:30" hidden="1" outlineLevel="1" x14ac:dyDescent="0.45">
      <c r="B784" s="592"/>
      <c r="C784" s="593"/>
      <c r="D784" s="594"/>
      <c r="E784" s="593"/>
      <c r="F784" s="595"/>
      <c r="G784" s="596"/>
      <c r="H784" s="597"/>
      <c r="I784" s="597"/>
      <c r="J784" s="597"/>
      <c r="K784" s="598"/>
      <c r="L784" s="596"/>
      <c r="M784" s="597"/>
      <c r="N784" s="597"/>
      <c r="O784" s="597"/>
      <c r="P784" s="598"/>
      <c r="Q784" s="599"/>
      <c r="R784" s="600"/>
      <c r="S784" s="234"/>
      <c r="T784" s="234"/>
      <c r="U784" s="566"/>
      <c r="V784" s="566"/>
      <c r="W784" s="566"/>
      <c r="X784" s="566"/>
      <c r="Y784" s="566"/>
      <c r="Z784" s="566"/>
      <c r="AA784" s="566"/>
      <c r="AB784" s="566"/>
      <c r="AC784" s="566"/>
      <c r="AD784" s="566"/>
    </row>
    <row r="785" spans="2:30" hidden="1" outlineLevel="1" x14ac:dyDescent="0.45">
      <c r="B785" s="601"/>
      <c r="C785" s="602"/>
      <c r="D785" s="603"/>
      <c r="E785" s="602"/>
      <c r="F785" s="604"/>
      <c r="G785" s="605"/>
      <c r="H785" s="606"/>
      <c r="I785" s="606"/>
      <c r="J785" s="606"/>
      <c r="K785" s="607"/>
      <c r="L785" s="605"/>
      <c r="M785" s="606"/>
      <c r="N785" s="606"/>
      <c r="O785" s="606"/>
      <c r="P785" s="607"/>
      <c r="Q785" s="608"/>
      <c r="R785" s="609"/>
      <c r="S785" s="234"/>
      <c r="T785" s="234"/>
      <c r="U785" s="566"/>
      <c r="V785" s="566"/>
      <c r="W785" s="566"/>
      <c r="X785" s="566"/>
      <c r="Y785" s="566"/>
      <c r="Z785" s="566"/>
      <c r="AA785" s="566"/>
      <c r="AB785" s="566"/>
      <c r="AC785" s="566"/>
      <c r="AD785" s="566"/>
    </row>
    <row r="786" spans="2:30" hidden="1" outlineLevel="1" x14ac:dyDescent="0.45">
      <c r="B786" s="592"/>
      <c r="C786" s="593"/>
      <c r="D786" s="594"/>
      <c r="E786" s="593"/>
      <c r="F786" s="595"/>
      <c r="G786" s="596"/>
      <c r="H786" s="597"/>
      <c r="I786" s="597"/>
      <c r="J786" s="597"/>
      <c r="K786" s="598"/>
      <c r="L786" s="596"/>
      <c r="M786" s="597"/>
      <c r="N786" s="597"/>
      <c r="O786" s="597"/>
      <c r="P786" s="598"/>
      <c r="Q786" s="599"/>
      <c r="R786" s="600"/>
      <c r="S786" s="234"/>
      <c r="T786" s="234"/>
      <c r="U786" s="566"/>
      <c r="V786" s="566"/>
      <c r="W786" s="566"/>
      <c r="X786" s="566"/>
      <c r="Y786" s="566"/>
      <c r="Z786" s="566"/>
      <c r="AA786" s="566"/>
      <c r="AB786" s="566"/>
      <c r="AC786" s="566"/>
      <c r="AD786" s="566"/>
    </row>
    <row r="787" spans="2:30" hidden="1" outlineLevel="1" x14ac:dyDescent="0.45">
      <c r="B787" s="601"/>
      <c r="C787" s="602"/>
      <c r="D787" s="603"/>
      <c r="E787" s="602"/>
      <c r="F787" s="604"/>
      <c r="G787" s="605"/>
      <c r="H787" s="606"/>
      <c r="I787" s="606"/>
      <c r="J787" s="606"/>
      <c r="K787" s="607"/>
      <c r="L787" s="605"/>
      <c r="M787" s="606"/>
      <c r="N787" s="606"/>
      <c r="O787" s="606"/>
      <c r="P787" s="607"/>
      <c r="Q787" s="608"/>
      <c r="R787" s="609"/>
      <c r="S787" s="234"/>
      <c r="T787" s="234"/>
      <c r="U787" s="566"/>
      <c r="V787" s="566"/>
      <c r="W787" s="566"/>
      <c r="X787" s="566"/>
      <c r="Y787" s="566"/>
      <c r="Z787" s="566"/>
      <c r="AA787" s="566"/>
      <c r="AB787" s="566"/>
      <c r="AC787" s="566"/>
      <c r="AD787" s="566"/>
    </row>
    <row r="788" spans="2:30" hidden="1" outlineLevel="1" x14ac:dyDescent="0.45">
      <c r="B788" s="592"/>
      <c r="C788" s="593"/>
      <c r="D788" s="594"/>
      <c r="E788" s="593"/>
      <c r="F788" s="595"/>
      <c r="G788" s="596"/>
      <c r="H788" s="597"/>
      <c r="I788" s="597"/>
      <c r="J788" s="597"/>
      <c r="K788" s="598"/>
      <c r="L788" s="596"/>
      <c r="M788" s="597"/>
      <c r="N788" s="597"/>
      <c r="O788" s="597"/>
      <c r="P788" s="598"/>
      <c r="Q788" s="599"/>
      <c r="R788" s="600"/>
      <c r="S788" s="234"/>
      <c r="T788" s="234"/>
      <c r="U788" s="566"/>
      <c r="V788" s="566"/>
      <c r="W788" s="566"/>
      <c r="X788" s="566"/>
      <c r="Y788" s="566"/>
      <c r="Z788" s="566"/>
      <c r="AA788" s="566"/>
      <c r="AB788" s="566"/>
      <c r="AC788" s="566"/>
      <c r="AD788" s="566"/>
    </row>
    <row r="789" spans="2:30" hidden="1" outlineLevel="1" x14ac:dyDescent="0.45">
      <c r="B789" s="601"/>
      <c r="C789" s="602"/>
      <c r="D789" s="603"/>
      <c r="E789" s="602"/>
      <c r="F789" s="604"/>
      <c r="G789" s="605"/>
      <c r="H789" s="606"/>
      <c r="I789" s="606"/>
      <c r="J789" s="606"/>
      <c r="K789" s="607"/>
      <c r="L789" s="605"/>
      <c r="M789" s="606"/>
      <c r="N789" s="606"/>
      <c r="O789" s="606"/>
      <c r="P789" s="607"/>
      <c r="Q789" s="608"/>
      <c r="R789" s="609"/>
      <c r="S789" s="234"/>
      <c r="T789" s="234"/>
      <c r="U789" s="566"/>
      <c r="V789" s="566"/>
      <c r="W789" s="566"/>
      <c r="X789" s="566"/>
      <c r="Y789" s="566"/>
      <c r="Z789" s="566"/>
      <c r="AA789" s="566"/>
      <c r="AB789" s="566"/>
      <c r="AC789" s="566"/>
      <c r="AD789" s="566"/>
    </row>
    <row r="790" spans="2:30" hidden="1" outlineLevel="1" x14ac:dyDescent="0.45">
      <c r="B790" s="592"/>
      <c r="C790" s="593"/>
      <c r="D790" s="594"/>
      <c r="E790" s="593"/>
      <c r="F790" s="595"/>
      <c r="G790" s="596"/>
      <c r="H790" s="597"/>
      <c r="I790" s="597"/>
      <c r="J790" s="597"/>
      <c r="K790" s="598"/>
      <c r="L790" s="596"/>
      <c r="M790" s="597"/>
      <c r="N790" s="597"/>
      <c r="O790" s="597"/>
      <c r="P790" s="598"/>
      <c r="Q790" s="599"/>
      <c r="R790" s="600"/>
      <c r="S790" s="234"/>
      <c r="T790" s="234"/>
      <c r="U790" s="566"/>
      <c r="V790" s="566"/>
      <c r="W790" s="566"/>
      <c r="X790" s="566"/>
      <c r="Y790" s="566"/>
      <c r="Z790" s="566"/>
      <c r="AA790" s="566"/>
      <c r="AB790" s="566"/>
      <c r="AC790" s="566"/>
      <c r="AD790" s="566"/>
    </row>
    <row r="791" spans="2:30" hidden="1" outlineLevel="1" x14ac:dyDescent="0.45">
      <c r="B791" s="601"/>
      <c r="C791" s="602"/>
      <c r="D791" s="603"/>
      <c r="E791" s="602"/>
      <c r="F791" s="604"/>
      <c r="G791" s="605"/>
      <c r="H791" s="606"/>
      <c r="I791" s="606"/>
      <c r="J791" s="606"/>
      <c r="K791" s="607"/>
      <c r="L791" s="605"/>
      <c r="M791" s="606"/>
      <c r="N791" s="606"/>
      <c r="O791" s="606"/>
      <c r="P791" s="607"/>
      <c r="Q791" s="608"/>
      <c r="R791" s="609"/>
      <c r="S791" s="234"/>
      <c r="T791" s="234"/>
      <c r="U791" s="566"/>
      <c r="V791" s="566"/>
      <c r="W791" s="566"/>
      <c r="X791" s="566"/>
      <c r="Y791" s="566"/>
      <c r="Z791" s="566"/>
      <c r="AA791" s="566"/>
      <c r="AB791" s="566"/>
      <c r="AC791" s="566"/>
      <c r="AD791" s="566"/>
    </row>
    <row r="792" spans="2:30" hidden="1" outlineLevel="1" x14ac:dyDescent="0.45">
      <c r="B792" s="592"/>
      <c r="C792" s="593"/>
      <c r="D792" s="594"/>
      <c r="E792" s="593"/>
      <c r="F792" s="595"/>
      <c r="G792" s="596"/>
      <c r="H792" s="597"/>
      <c r="I792" s="597"/>
      <c r="J792" s="597"/>
      <c r="K792" s="598"/>
      <c r="L792" s="596"/>
      <c r="M792" s="597"/>
      <c r="N792" s="597"/>
      <c r="O792" s="597"/>
      <c r="P792" s="598"/>
      <c r="Q792" s="599"/>
      <c r="R792" s="600"/>
      <c r="S792" s="234"/>
      <c r="T792" s="234"/>
      <c r="U792" s="566"/>
      <c r="V792" s="566"/>
      <c r="W792" s="566"/>
      <c r="X792" s="566"/>
      <c r="Y792" s="566"/>
      <c r="Z792" s="566"/>
      <c r="AA792" s="566"/>
      <c r="AB792" s="566"/>
      <c r="AC792" s="566"/>
      <c r="AD792" s="566"/>
    </row>
    <row r="793" spans="2:30" hidden="1" outlineLevel="1" x14ac:dyDescent="0.45">
      <c r="B793" s="601"/>
      <c r="C793" s="602"/>
      <c r="D793" s="603"/>
      <c r="E793" s="602"/>
      <c r="F793" s="604"/>
      <c r="G793" s="605"/>
      <c r="H793" s="606"/>
      <c r="I793" s="606"/>
      <c r="J793" s="606"/>
      <c r="K793" s="607"/>
      <c r="L793" s="605"/>
      <c r="M793" s="606"/>
      <c r="N793" s="606"/>
      <c r="O793" s="606"/>
      <c r="P793" s="607"/>
      <c r="Q793" s="608"/>
      <c r="R793" s="609"/>
      <c r="S793" s="234"/>
      <c r="T793" s="234"/>
      <c r="U793" s="566"/>
      <c r="V793" s="566"/>
      <c r="W793" s="566"/>
      <c r="X793" s="566"/>
      <c r="Y793" s="566"/>
      <c r="Z793" s="566"/>
      <c r="AA793" s="566"/>
      <c r="AB793" s="566"/>
      <c r="AC793" s="566"/>
      <c r="AD793" s="566"/>
    </row>
    <row r="794" spans="2:30" hidden="1" outlineLevel="1" x14ac:dyDescent="0.45">
      <c r="B794" s="592"/>
      <c r="C794" s="593"/>
      <c r="D794" s="594"/>
      <c r="E794" s="593"/>
      <c r="F794" s="595"/>
      <c r="G794" s="596"/>
      <c r="H794" s="597"/>
      <c r="I794" s="597"/>
      <c r="J794" s="597"/>
      <c r="K794" s="598"/>
      <c r="L794" s="596"/>
      <c r="M794" s="597"/>
      <c r="N794" s="597"/>
      <c r="O794" s="597"/>
      <c r="P794" s="598"/>
      <c r="Q794" s="599"/>
      <c r="R794" s="600"/>
      <c r="S794" s="234"/>
      <c r="T794" s="234"/>
      <c r="U794" s="566"/>
      <c r="V794" s="566"/>
      <c r="W794" s="566"/>
      <c r="X794" s="566"/>
      <c r="Y794" s="566"/>
      <c r="Z794" s="566"/>
      <c r="AA794" s="566"/>
      <c r="AB794" s="566"/>
      <c r="AC794" s="566"/>
      <c r="AD794" s="566"/>
    </row>
    <row r="795" spans="2:30" hidden="1" outlineLevel="1" x14ac:dyDescent="0.45">
      <c r="B795" s="601"/>
      <c r="C795" s="602"/>
      <c r="D795" s="603"/>
      <c r="E795" s="602"/>
      <c r="F795" s="604"/>
      <c r="G795" s="605"/>
      <c r="H795" s="606"/>
      <c r="I795" s="606"/>
      <c r="J795" s="606"/>
      <c r="K795" s="607"/>
      <c r="L795" s="605"/>
      <c r="M795" s="606"/>
      <c r="N795" s="606"/>
      <c r="O795" s="606"/>
      <c r="P795" s="607"/>
      <c r="Q795" s="608"/>
      <c r="R795" s="609"/>
      <c r="S795" s="234"/>
      <c r="T795" s="234"/>
      <c r="U795" s="566"/>
      <c r="V795" s="566"/>
      <c r="W795" s="566"/>
      <c r="X795" s="566"/>
      <c r="Y795" s="566"/>
      <c r="Z795" s="566"/>
      <c r="AA795" s="566"/>
      <c r="AB795" s="566"/>
      <c r="AC795" s="566"/>
      <c r="AD795" s="566"/>
    </row>
    <row r="796" spans="2:30" hidden="1" outlineLevel="1" x14ac:dyDescent="0.45">
      <c r="B796" s="592"/>
      <c r="C796" s="593"/>
      <c r="D796" s="594"/>
      <c r="E796" s="593"/>
      <c r="F796" s="595"/>
      <c r="G796" s="596"/>
      <c r="H796" s="597"/>
      <c r="I796" s="597"/>
      <c r="J796" s="597"/>
      <c r="K796" s="598"/>
      <c r="L796" s="596"/>
      <c r="M796" s="597"/>
      <c r="N796" s="597"/>
      <c r="O796" s="597"/>
      <c r="P796" s="598"/>
      <c r="Q796" s="599"/>
      <c r="R796" s="600"/>
      <c r="S796" s="234"/>
      <c r="T796" s="234"/>
      <c r="U796" s="566"/>
      <c r="V796" s="566"/>
      <c r="W796" s="566"/>
      <c r="X796" s="566"/>
      <c r="Y796" s="566"/>
      <c r="Z796" s="566"/>
      <c r="AA796" s="566"/>
      <c r="AB796" s="566"/>
      <c r="AC796" s="566"/>
      <c r="AD796" s="566"/>
    </row>
    <row r="797" spans="2:30" hidden="1" outlineLevel="1" x14ac:dyDescent="0.45">
      <c r="B797" s="601"/>
      <c r="C797" s="602"/>
      <c r="D797" s="603"/>
      <c r="E797" s="602"/>
      <c r="F797" s="604"/>
      <c r="G797" s="605"/>
      <c r="H797" s="606"/>
      <c r="I797" s="606"/>
      <c r="J797" s="606"/>
      <c r="K797" s="607"/>
      <c r="L797" s="605"/>
      <c r="M797" s="606"/>
      <c r="N797" s="606"/>
      <c r="O797" s="606"/>
      <c r="P797" s="607"/>
      <c r="Q797" s="608"/>
      <c r="R797" s="609"/>
      <c r="S797" s="234"/>
      <c r="T797" s="234"/>
      <c r="U797" s="566"/>
      <c r="V797" s="566"/>
      <c r="W797" s="566"/>
      <c r="X797" s="566"/>
      <c r="Y797" s="566"/>
      <c r="Z797" s="566"/>
      <c r="AA797" s="566"/>
      <c r="AB797" s="566"/>
      <c r="AC797" s="566"/>
      <c r="AD797" s="566"/>
    </row>
    <row r="798" spans="2:30" hidden="1" outlineLevel="1" x14ac:dyDescent="0.45">
      <c r="B798" s="592"/>
      <c r="C798" s="593"/>
      <c r="D798" s="594"/>
      <c r="E798" s="593"/>
      <c r="F798" s="595"/>
      <c r="G798" s="596"/>
      <c r="H798" s="597"/>
      <c r="I798" s="597"/>
      <c r="J798" s="597"/>
      <c r="K798" s="598"/>
      <c r="L798" s="596"/>
      <c r="M798" s="597"/>
      <c r="N798" s="597"/>
      <c r="O798" s="597"/>
      <c r="P798" s="598"/>
      <c r="Q798" s="599"/>
      <c r="R798" s="600"/>
      <c r="S798" s="234"/>
      <c r="T798" s="234"/>
      <c r="U798" s="566"/>
      <c r="V798" s="566"/>
      <c r="W798" s="566"/>
      <c r="X798" s="566"/>
      <c r="Y798" s="566"/>
      <c r="Z798" s="566"/>
      <c r="AA798" s="566"/>
      <c r="AB798" s="566"/>
      <c r="AC798" s="566"/>
      <c r="AD798" s="566"/>
    </row>
    <row r="799" spans="2:30" hidden="1" outlineLevel="1" x14ac:dyDescent="0.45">
      <c r="B799" s="601"/>
      <c r="C799" s="602"/>
      <c r="D799" s="603"/>
      <c r="E799" s="602"/>
      <c r="F799" s="604"/>
      <c r="G799" s="605"/>
      <c r="H799" s="606"/>
      <c r="I799" s="606"/>
      <c r="J799" s="606"/>
      <c r="K799" s="607"/>
      <c r="L799" s="605"/>
      <c r="M799" s="606"/>
      <c r="N799" s="606"/>
      <c r="O799" s="606"/>
      <c r="P799" s="607"/>
      <c r="Q799" s="608"/>
      <c r="R799" s="609"/>
      <c r="S799" s="234"/>
      <c r="T799" s="234"/>
      <c r="U799" s="566"/>
      <c r="V799" s="566"/>
      <c r="W799" s="566"/>
      <c r="X799" s="566"/>
      <c r="Y799" s="566"/>
      <c r="Z799" s="566"/>
      <c r="AA799" s="566"/>
      <c r="AB799" s="566"/>
      <c r="AC799" s="566"/>
      <c r="AD799" s="566"/>
    </row>
    <row r="800" spans="2:30" hidden="1" outlineLevel="1" x14ac:dyDescent="0.45">
      <c r="B800" s="592"/>
      <c r="C800" s="593"/>
      <c r="D800" s="594"/>
      <c r="E800" s="593"/>
      <c r="F800" s="595"/>
      <c r="G800" s="596"/>
      <c r="H800" s="597"/>
      <c r="I800" s="597"/>
      <c r="J800" s="597"/>
      <c r="K800" s="598"/>
      <c r="L800" s="596"/>
      <c r="M800" s="597"/>
      <c r="N800" s="597"/>
      <c r="O800" s="597"/>
      <c r="P800" s="598"/>
      <c r="Q800" s="599"/>
      <c r="R800" s="600"/>
      <c r="S800" s="234"/>
      <c r="T800" s="234"/>
      <c r="U800" s="566"/>
      <c r="V800" s="566"/>
      <c r="W800" s="566"/>
      <c r="X800" s="566"/>
      <c r="Y800" s="566"/>
      <c r="Z800" s="566"/>
      <c r="AA800" s="566"/>
      <c r="AB800" s="566"/>
      <c r="AC800" s="566"/>
      <c r="AD800" s="566"/>
    </row>
    <row r="801" spans="2:30" hidden="1" outlineLevel="1" x14ac:dyDescent="0.45">
      <c r="B801" s="601"/>
      <c r="C801" s="602"/>
      <c r="D801" s="603"/>
      <c r="E801" s="602"/>
      <c r="F801" s="604"/>
      <c r="G801" s="605"/>
      <c r="H801" s="606"/>
      <c r="I801" s="606"/>
      <c r="J801" s="606"/>
      <c r="K801" s="607"/>
      <c r="L801" s="605"/>
      <c r="M801" s="606"/>
      <c r="N801" s="606"/>
      <c r="O801" s="606"/>
      <c r="P801" s="607"/>
      <c r="Q801" s="608"/>
      <c r="R801" s="609"/>
      <c r="S801" s="234"/>
      <c r="T801" s="234"/>
      <c r="U801" s="566"/>
      <c r="V801" s="566"/>
      <c r="W801" s="566"/>
      <c r="X801" s="566"/>
      <c r="Y801" s="566"/>
      <c r="Z801" s="566"/>
      <c r="AA801" s="566"/>
      <c r="AB801" s="566"/>
      <c r="AC801" s="566"/>
      <c r="AD801" s="566"/>
    </row>
    <row r="802" spans="2:30" hidden="1" outlineLevel="1" x14ac:dyDescent="0.45">
      <c r="B802" s="592"/>
      <c r="C802" s="593"/>
      <c r="D802" s="594"/>
      <c r="E802" s="593"/>
      <c r="F802" s="595"/>
      <c r="G802" s="596"/>
      <c r="H802" s="597"/>
      <c r="I802" s="597"/>
      <c r="J802" s="597"/>
      <c r="K802" s="598"/>
      <c r="L802" s="596"/>
      <c r="M802" s="597"/>
      <c r="N802" s="597"/>
      <c r="O802" s="597"/>
      <c r="P802" s="598"/>
      <c r="Q802" s="599"/>
      <c r="R802" s="600"/>
      <c r="S802" s="234"/>
      <c r="T802" s="234"/>
      <c r="U802" s="566"/>
      <c r="V802" s="566"/>
      <c r="W802" s="566"/>
      <c r="X802" s="566"/>
      <c r="Y802" s="566"/>
      <c r="Z802" s="566"/>
      <c r="AA802" s="566"/>
      <c r="AB802" s="566"/>
      <c r="AC802" s="566"/>
      <c r="AD802" s="566"/>
    </row>
    <row r="803" spans="2:30" hidden="1" outlineLevel="1" x14ac:dyDescent="0.45">
      <c r="B803" s="601"/>
      <c r="C803" s="602"/>
      <c r="D803" s="603"/>
      <c r="E803" s="602"/>
      <c r="F803" s="604"/>
      <c r="G803" s="605"/>
      <c r="H803" s="606"/>
      <c r="I803" s="606"/>
      <c r="J803" s="606"/>
      <c r="K803" s="607"/>
      <c r="L803" s="605"/>
      <c r="M803" s="606"/>
      <c r="N803" s="606"/>
      <c r="O803" s="606"/>
      <c r="P803" s="607"/>
      <c r="Q803" s="608"/>
      <c r="R803" s="609"/>
      <c r="S803" s="234"/>
      <c r="T803" s="234"/>
      <c r="U803" s="566"/>
      <c r="V803" s="566"/>
      <c r="W803" s="566"/>
      <c r="X803" s="566"/>
      <c r="Y803" s="566"/>
      <c r="Z803" s="566"/>
      <c r="AA803" s="566"/>
      <c r="AB803" s="566"/>
      <c r="AC803" s="566"/>
      <c r="AD803" s="566"/>
    </row>
    <row r="804" spans="2:30" hidden="1" outlineLevel="1" x14ac:dyDescent="0.45">
      <c r="B804" s="592"/>
      <c r="C804" s="593"/>
      <c r="D804" s="594"/>
      <c r="E804" s="593"/>
      <c r="F804" s="595"/>
      <c r="G804" s="596"/>
      <c r="H804" s="597"/>
      <c r="I804" s="597"/>
      <c r="J804" s="597"/>
      <c r="K804" s="598"/>
      <c r="L804" s="596"/>
      <c r="M804" s="597"/>
      <c r="N804" s="597"/>
      <c r="O804" s="597"/>
      <c r="P804" s="598"/>
      <c r="Q804" s="599"/>
      <c r="R804" s="600"/>
      <c r="S804" s="234"/>
      <c r="T804" s="234"/>
      <c r="U804" s="566"/>
      <c r="V804" s="566"/>
      <c r="W804" s="566"/>
      <c r="X804" s="566"/>
      <c r="Y804" s="566"/>
      <c r="Z804" s="566"/>
      <c r="AA804" s="566"/>
      <c r="AB804" s="566"/>
      <c r="AC804" s="566"/>
      <c r="AD804" s="566"/>
    </row>
    <row r="805" spans="2:30" hidden="1" outlineLevel="1" x14ac:dyDescent="0.45">
      <c r="B805" s="601"/>
      <c r="C805" s="602"/>
      <c r="D805" s="603"/>
      <c r="E805" s="602"/>
      <c r="F805" s="604"/>
      <c r="G805" s="605"/>
      <c r="H805" s="606"/>
      <c r="I805" s="606"/>
      <c r="J805" s="606"/>
      <c r="K805" s="607"/>
      <c r="L805" s="605"/>
      <c r="M805" s="606"/>
      <c r="N805" s="606"/>
      <c r="O805" s="606"/>
      <c r="P805" s="607"/>
      <c r="Q805" s="608"/>
      <c r="R805" s="609"/>
      <c r="S805" s="234"/>
      <c r="T805" s="234"/>
      <c r="U805" s="566"/>
      <c r="V805" s="566"/>
      <c r="W805" s="566"/>
      <c r="X805" s="566"/>
      <c r="Y805" s="566"/>
      <c r="Z805" s="566"/>
      <c r="AA805" s="566"/>
      <c r="AB805" s="566"/>
      <c r="AC805" s="566"/>
      <c r="AD805" s="566"/>
    </row>
    <row r="806" spans="2:30" hidden="1" outlineLevel="1" x14ac:dyDescent="0.45">
      <c r="B806" s="592"/>
      <c r="C806" s="593"/>
      <c r="D806" s="594"/>
      <c r="E806" s="593"/>
      <c r="F806" s="595"/>
      <c r="G806" s="596"/>
      <c r="H806" s="597"/>
      <c r="I806" s="597"/>
      <c r="J806" s="597"/>
      <c r="K806" s="598"/>
      <c r="L806" s="596"/>
      <c r="M806" s="597"/>
      <c r="N806" s="597"/>
      <c r="O806" s="597"/>
      <c r="P806" s="598"/>
      <c r="Q806" s="599"/>
      <c r="R806" s="600"/>
      <c r="S806" s="234"/>
      <c r="T806" s="234"/>
      <c r="U806" s="566"/>
      <c r="V806" s="566"/>
      <c r="W806" s="566"/>
      <c r="X806" s="566"/>
      <c r="Y806" s="566"/>
      <c r="Z806" s="566"/>
      <c r="AA806" s="566"/>
      <c r="AB806" s="566"/>
      <c r="AC806" s="566"/>
      <c r="AD806" s="566"/>
    </row>
    <row r="807" spans="2:30" hidden="1" outlineLevel="1" x14ac:dyDescent="0.45">
      <c r="B807" s="601"/>
      <c r="C807" s="602"/>
      <c r="D807" s="603"/>
      <c r="E807" s="602"/>
      <c r="F807" s="604"/>
      <c r="G807" s="605"/>
      <c r="H807" s="606"/>
      <c r="I807" s="606"/>
      <c r="J807" s="606"/>
      <c r="K807" s="607"/>
      <c r="L807" s="605"/>
      <c r="M807" s="606"/>
      <c r="N807" s="606"/>
      <c r="O807" s="606"/>
      <c r="P807" s="607"/>
      <c r="Q807" s="608"/>
      <c r="R807" s="609"/>
      <c r="S807" s="234"/>
      <c r="T807" s="234"/>
      <c r="U807" s="566"/>
      <c r="V807" s="566"/>
      <c r="W807" s="566"/>
      <c r="X807" s="566"/>
      <c r="Y807" s="566"/>
      <c r="Z807" s="566"/>
      <c r="AA807" s="566"/>
      <c r="AB807" s="566"/>
      <c r="AC807" s="566"/>
      <c r="AD807" s="566"/>
    </row>
    <row r="808" spans="2:30" hidden="1" outlineLevel="1" x14ac:dyDescent="0.45">
      <c r="B808" s="592"/>
      <c r="C808" s="593"/>
      <c r="D808" s="594"/>
      <c r="E808" s="593"/>
      <c r="F808" s="595"/>
      <c r="G808" s="596"/>
      <c r="H808" s="597"/>
      <c r="I808" s="597"/>
      <c r="J808" s="597"/>
      <c r="K808" s="598"/>
      <c r="L808" s="596"/>
      <c r="M808" s="597"/>
      <c r="N808" s="597"/>
      <c r="O808" s="597"/>
      <c r="P808" s="598"/>
      <c r="Q808" s="599"/>
      <c r="R808" s="600"/>
      <c r="S808" s="234"/>
      <c r="T808" s="234"/>
      <c r="U808" s="566"/>
      <c r="V808" s="566"/>
      <c r="W808" s="566"/>
      <c r="X808" s="566"/>
      <c r="Y808" s="566"/>
      <c r="Z808" s="566"/>
      <c r="AA808" s="566"/>
      <c r="AB808" s="566"/>
      <c r="AC808" s="566"/>
      <c r="AD808" s="566"/>
    </row>
    <row r="809" spans="2:30" hidden="1" outlineLevel="1" x14ac:dyDescent="0.45">
      <c r="B809" s="601"/>
      <c r="C809" s="602"/>
      <c r="D809" s="603"/>
      <c r="E809" s="602"/>
      <c r="F809" s="604"/>
      <c r="G809" s="605"/>
      <c r="H809" s="606"/>
      <c r="I809" s="606"/>
      <c r="J809" s="606"/>
      <c r="K809" s="607"/>
      <c r="L809" s="605"/>
      <c r="M809" s="606"/>
      <c r="N809" s="606"/>
      <c r="O809" s="606"/>
      <c r="P809" s="607"/>
      <c r="Q809" s="608"/>
      <c r="R809" s="609"/>
      <c r="S809" s="234"/>
      <c r="T809" s="234"/>
      <c r="U809" s="566"/>
      <c r="V809" s="566"/>
      <c r="W809" s="566"/>
      <c r="X809" s="566"/>
      <c r="Y809" s="566"/>
      <c r="Z809" s="566"/>
      <c r="AA809" s="566"/>
      <c r="AB809" s="566"/>
      <c r="AC809" s="566"/>
      <c r="AD809" s="566"/>
    </row>
    <row r="810" spans="2:30" hidden="1" outlineLevel="1" x14ac:dyDescent="0.45">
      <c r="B810" s="592"/>
      <c r="C810" s="593"/>
      <c r="D810" s="594"/>
      <c r="E810" s="593"/>
      <c r="F810" s="595"/>
      <c r="G810" s="596"/>
      <c r="H810" s="597"/>
      <c r="I810" s="597"/>
      <c r="J810" s="597"/>
      <c r="K810" s="598"/>
      <c r="L810" s="596"/>
      <c r="M810" s="597"/>
      <c r="N810" s="597"/>
      <c r="O810" s="597"/>
      <c r="P810" s="598"/>
      <c r="Q810" s="599"/>
      <c r="R810" s="600"/>
      <c r="S810" s="234"/>
      <c r="T810" s="234"/>
      <c r="U810" s="566"/>
      <c r="V810" s="566"/>
      <c r="W810" s="566"/>
      <c r="X810" s="566"/>
      <c r="Y810" s="566"/>
      <c r="Z810" s="566"/>
      <c r="AA810" s="566"/>
      <c r="AB810" s="566"/>
      <c r="AC810" s="566"/>
      <c r="AD810" s="566"/>
    </row>
    <row r="811" spans="2:30" hidden="1" outlineLevel="1" x14ac:dyDescent="0.45">
      <c r="B811" s="601"/>
      <c r="C811" s="602"/>
      <c r="D811" s="603"/>
      <c r="E811" s="602"/>
      <c r="F811" s="604"/>
      <c r="G811" s="605"/>
      <c r="H811" s="606"/>
      <c r="I811" s="606"/>
      <c r="J811" s="606"/>
      <c r="K811" s="607"/>
      <c r="L811" s="605"/>
      <c r="M811" s="606"/>
      <c r="N811" s="606"/>
      <c r="O811" s="606"/>
      <c r="P811" s="607"/>
      <c r="Q811" s="608"/>
      <c r="R811" s="609"/>
      <c r="S811" s="234"/>
      <c r="T811" s="234"/>
      <c r="U811" s="566"/>
      <c r="V811" s="566"/>
      <c r="W811" s="566"/>
      <c r="X811" s="566"/>
      <c r="Y811" s="566"/>
      <c r="Z811" s="566"/>
      <c r="AA811" s="566"/>
      <c r="AB811" s="566"/>
      <c r="AC811" s="566"/>
      <c r="AD811" s="566"/>
    </row>
    <row r="812" spans="2:30" hidden="1" outlineLevel="1" x14ac:dyDescent="0.45">
      <c r="B812" s="592"/>
      <c r="C812" s="593"/>
      <c r="D812" s="594"/>
      <c r="E812" s="593"/>
      <c r="F812" s="595"/>
      <c r="G812" s="596"/>
      <c r="H812" s="597"/>
      <c r="I812" s="597"/>
      <c r="J812" s="597"/>
      <c r="K812" s="598"/>
      <c r="L812" s="596"/>
      <c r="M812" s="597"/>
      <c r="N812" s="597"/>
      <c r="O812" s="597"/>
      <c r="P812" s="598"/>
      <c r="Q812" s="599"/>
      <c r="R812" s="600"/>
      <c r="S812" s="234"/>
      <c r="T812" s="234"/>
      <c r="U812" s="566"/>
      <c r="V812" s="566"/>
      <c r="W812" s="566"/>
      <c r="X812" s="566"/>
      <c r="Y812" s="566"/>
      <c r="Z812" s="566"/>
      <c r="AA812" s="566"/>
      <c r="AB812" s="566"/>
      <c r="AC812" s="566"/>
      <c r="AD812" s="566"/>
    </row>
    <row r="813" spans="2:30" hidden="1" outlineLevel="1" x14ac:dyDescent="0.45">
      <c r="B813" s="601"/>
      <c r="C813" s="602"/>
      <c r="D813" s="603"/>
      <c r="E813" s="602"/>
      <c r="F813" s="604"/>
      <c r="G813" s="605"/>
      <c r="H813" s="606"/>
      <c r="I813" s="606"/>
      <c r="J813" s="606"/>
      <c r="K813" s="607"/>
      <c r="L813" s="605"/>
      <c r="M813" s="606"/>
      <c r="N813" s="606"/>
      <c r="O813" s="606"/>
      <c r="P813" s="607"/>
      <c r="Q813" s="608"/>
      <c r="R813" s="609"/>
      <c r="S813" s="234"/>
      <c r="T813" s="234"/>
      <c r="U813" s="566"/>
      <c r="V813" s="566"/>
      <c r="W813" s="566"/>
      <c r="X813" s="566"/>
      <c r="Y813" s="566"/>
      <c r="Z813" s="566"/>
      <c r="AA813" s="566"/>
      <c r="AB813" s="566"/>
      <c r="AC813" s="566"/>
      <c r="AD813" s="566"/>
    </row>
    <row r="814" spans="2:30" hidden="1" outlineLevel="1" x14ac:dyDescent="0.45">
      <c r="B814" s="592"/>
      <c r="C814" s="593"/>
      <c r="D814" s="594"/>
      <c r="E814" s="593"/>
      <c r="F814" s="595"/>
      <c r="G814" s="596"/>
      <c r="H814" s="597"/>
      <c r="I814" s="597"/>
      <c r="J814" s="597"/>
      <c r="K814" s="598"/>
      <c r="L814" s="596"/>
      <c r="M814" s="597"/>
      <c r="N814" s="597"/>
      <c r="O814" s="597"/>
      <c r="P814" s="598"/>
      <c r="Q814" s="599"/>
      <c r="R814" s="600"/>
      <c r="S814" s="234"/>
      <c r="T814" s="234"/>
      <c r="U814" s="566"/>
      <c r="V814" s="566"/>
      <c r="W814" s="566"/>
      <c r="X814" s="566"/>
      <c r="Y814" s="566"/>
      <c r="Z814" s="566"/>
      <c r="AA814" s="566"/>
      <c r="AB814" s="566"/>
      <c r="AC814" s="566"/>
      <c r="AD814" s="566"/>
    </row>
    <row r="815" spans="2:30" hidden="1" outlineLevel="1" x14ac:dyDescent="0.45">
      <c r="B815" s="601"/>
      <c r="C815" s="602"/>
      <c r="D815" s="603"/>
      <c r="E815" s="602"/>
      <c r="F815" s="604"/>
      <c r="G815" s="605"/>
      <c r="H815" s="606"/>
      <c r="I815" s="606"/>
      <c r="J815" s="606"/>
      <c r="K815" s="607"/>
      <c r="L815" s="605"/>
      <c r="M815" s="606"/>
      <c r="N815" s="606"/>
      <c r="O815" s="606"/>
      <c r="P815" s="607"/>
      <c r="Q815" s="608"/>
      <c r="R815" s="609"/>
      <c r="S815" s="234"/>
      <c r="T815" s="234"/>
      <c r="U815" s="566"/>
      <c r="V815" s="566"/>
      <c r="W815" s="566"/>
      <c r="X815" s="566"/>
      <c r="Y815" s="566"/>
      <c r="Z815" s="566"/>
      <c r="AA815" s="566"/>
      <c r="AB815" s="566"/>
      <c r="AC815" s="566"/>
      <c r="AD815" s="566"/>
    </row>
    <row r="816" spans="2:30" hidden="1" outlineLevel="1" x14ac:dyDescent="0.45">
      <c r="B816" s="592"/>
      <c r="C816" s="593"/>
      <c r="D816" s="594"/>
      <c r="E816" s="593"/>
      <c r="F816" s="595"/>
      <c r="G816" s="596"/>
      <c r="H816" s="597"/>
      <c r="I816" s="597"/>
      <c r="J816" s="597"/>
      <c r="K816" s="598"/>
      <c r="L816" s="596"/>
      <c r="M816" s="597"/>
      <c r="N816" s="597"/>
      <c r="O816" s="597"/>
      <c r="P816" s="598"/>
      <c r="Q816" s="599"/>
      <c r="R816" s="600"/>
      <c r="S816" s="234"/>
      <c r="T816" s="234"/>
      <c r="U816" s="566"/>
      <c r="V816" s="566"/>
      <c r="W816" s="566"/>
      <c r="X816" s="566"/>
      <c r="Y816" s="566"/>
      <c r="Z816" s="566"/>
      <c r="AA816" s="566"/>
      <c r="AB816" s="566"/>
      <c r="AC816" s="566"/>
      <c r="AD816" s="566"/>
    </row>
    <row r="817" spans="2:30" hidden="1" outlineLevel="1" x14ac:dyDescent="0.45">
      <c r="B817" s="601"/>
      <c r="C817" s="602"/>
      <c r="D817" s="603"/>
      <c r="E817" s="602"/>
      <c r="F817" s="604"/>
      <c r="G817" s="605"/>
      <c r="H817" s="606"/>
      <c r="I817" s="606"/>
      <c r="J817" s="606"/>
      <c r="K817" s="607"/>
      <c r="L817" s="605"/>
      <c r="M817" s="606"/>
      <c r="N817" s="606"/>
      <c r="O817" s="606"/>
      <c r="P817" s="607"/>
      <c r="Q817" s="608"/>
      <c r="R817" s="609"/>
      <c r="S817" s="234"/>
      <c r="T817" s="234"/>
      <c r="U817" s="566"/>
      <c r="V817" s="566"/>
      <c r="W817" s="566"/>
      <c r="X817" s="566"/>
      <c r="Y817" s="566"/>
      <c r="Z817" s="566"/>
      <c r="AA817" s="566"/>
      <c r="AB817" s="566"/>
      <c r="AC817" s="566"/>
      <c r="AD817" s="566"/>
    </row>
    <row r="818" spans="2:30" hidden="1" outlineLevel="1" x14ac:dyDescent="0.45">
      <c r="B818" s="592"/>
      <c r="C818" s="593"/>
      <c r="D818" s="594"/>
      <c r="E818" s="593"/>
      <c r="F818" s="595"/>
      <c r="G818" s="596"/>
      <c r="H818" s="597"/>
      <c r="I818" s="597"/>
      <c r="J818" s="597"/>
      <c r="K818" s="598"/>
      <c r="L818" s="596"/>
      <c r="M818" s="597"/>
      <c r="N818" s="597"/>
      <c r="O818" s="597"/>
      <c r="P818" s="598"/>
      <c r="Q818" s="599"/>
      <c r="R818" s="600"/>
      <c r="S818" s="234"/>
      <c r="T818" s="234"/>
      <c r="U818" s="566"/>
      <c r="V818" s="566"/>
      <c r="W818" s="566"/>
      <c r="X818" s="566"/>
      <c r="Y818" s="566"/>
      <c r="Z818" s="566"/>
      <c r="AA818" s="566"/>
      <c r="AB818" s="566"/>
      <c r="AC818" s="566"/>
      <c r="AD818" s="566"/>
    </row>
    <row r="819" spans="2:30" hidden="1" outlineLevel="1" x14ac:dyDescent="0.45">
      <c r="B819" s="601"/>
      <c r="C819" s="602"/>
      <c r="D819" s="603"/>
      <c r="E819" s="602"/>
      <c r="F819" s="604"/>
      <c r="G819" s="605"/>
      <c r="H819" s="606"/>
      <c r="I819" s="606"/>
      <c r="J819" s="606"/>
      <c r="K819" s="607"/>
      <c r="L819" s="605"/>
      <c r="M819" s="606"/>
      <c r="N819" s="606"/>
      <c r="O819" s="606"/>
      <c r="P819" s="607"/>
      <c r="Q819" s="608"/>
      <c r="R819" s="609"/>
      <c r="S819" s="234"/>
      <c r="T819" s="234"/>
      <c r="U819" s="566"/>
      <c r="V819" s="566"/>
      <c r="W819" s="566"/>
      <c r="X819" s="566"/>
      <c r="Y819" s="566"/>
      <c r="Z819" s="566"/>
      <c r="AA819" s="566"/>
      <c r="AB819" s="566"/>
      <c r="AC819" s="566"/>
      <c r="AD819" s="566"/>
    </row>
    <row r="820" spans="2:30" hidden="1" outlineLevel="1" x14ac:dyDescent="0.45">
      <c r="B820" s="592"/>
      <c r="C820" s="593"/>
      <c r="D820" s="594"/>
      <c r="E820" s="593"/>
      <c r="F820" s="595"/>
      <c r="G820" s="596"/>
      <c r="H820" s="597"/>
      <c r="I820" s="597"/>
      <c r="J820" s="597"/>
      <c r="K820" s="598"/>
      <c r="L820" s="596"/>
      <c r="M820" s="597"/>
      <c r="N820" s="597"/>
      <c r="O820" s="597"/>
      <c r="P820" s="598"/>
      <c r="Q820" s="599"/>
      <c r="R820" s="600"/>
      <c r="S820" s="234"/>
      <c r="T820" s="234"/>
      <c r="U820" s="566"/>
      <c r="V820" s="566"/>
      <c r="W820" s="566"/>
      <c r="X820" s="566"/>
      <c r="Y820" s="566"/>
      <c r="Z820" s="566"/>
      <c r="AA820" s="566"/>
      <c r="AB820" s="566"/>
      <c r="AC820" s="566"/>
      <c r="AD820" s="566"/>
    </row>
    <row r="821" spans="2:30" hidden="1" outlineLevel="1" x14ac:dyDescent="0.45">
      <c r="B821" s="601"/>
      <c r="C821" s="602"/>
      <c r="D821" s="603"/>
      <c r="E821" s="602"/>
      <c r="F821" s="604"/>
      <c r="G821" s="605"/>
      <c r="H821" s="606"/>
      <c r="I821" s="606"/>
      <c r="J821" s="606"/>
      <c r="K821" s="607"/>
      <c r="L821" s="605"/>
      <c r="M821" s="606"/>
      <c r="N821" s="606"/>
      <c r="O821" s="606"/>
      <c r="P821" s="607"/>
      <c r="Q821" s="608"/>
      <c r="R821" s="609"/>
      <c r="S821" s="234"/>
      <c r="T821" s="234"/>
      <c r="U821" s="566"/>
      <c r="V821" s="566"/>
      <c r="W821" s="566"/>
      <c r="X821" s="566"/>
      <c r="Y821" s="566"/>
      <c r="Z821" s="566"/>
      <c r="AA821" s="566"/>
      <c r="AB821" s="566"/>
      <c r="AC821" s="566"/>
      <c r="AD821" s="566"/>
    </row>
    <row r="822" spans="2:30" hidden="1" outlineLevel="1" x14ac:dyDescent="0.45">
      <c r="B822" s="592"/>
      <c r="C822" s="593"/>
      <c r="D822" s="594"/>
      <c r="E822" s="593"/>
      <c r="F822" s="595"/>
      <c r="G822" s="596"/>
      <c r="H822" s="597"/>
      <c r="I822" s="597"/>
      <c r="J822" s="597"/>
      <c r="K822" s="598"/>
      <c r="L822" s="596"/>
      <c r="M822" s="597"/>
      <c r="N822" s="597"/>
      <c r="O822" s="597"/>
      <c r="P822" s="598"/>
      <c r="Q822" s="599"/>
      <c r="R822" s="600"/>
      <c r="S822" s="234"/>
      <c r="T822" s="234"/>
      <c r="U822" s="566"/>
      <c r="V822" s="566"/>
      <c r="W822" s="566"/>
      <c r="X822" s="566"/>
      <c r="Y822" s="566"/>
      <c r="Z822" s="566"/>
      <c r="AA822" s="566"/>
      <c r="AB822" s="566"/>
      <c r="AC822" s="566"/>
      <c r="AD822" s="566"/>
    </row>
    <row r="823" spans="2:30" hidden="1" outlineLevel="1" x14ac:dyDescent="0.45">
      <c r="B823" s="601"/>
      <c r="C823" s="602"/>
      <c r="D823" s="603"/>
      <c r="E823" s="602"/>
      <c r="F823" s="604"/>
      <c r="G823" s="605"/>
      <c r="H823" s="606"/>
      <c r="I823" s="606"/>
      <c r="J823" s="606"/>
      <c r="K823" s="607"/>
      <c r="L823" s="605"/>
      <c r="M823" s="606"/>
      <c r="N823" s="606"/>
      <c r="O823" s="606"/>
      <c r="P823" s="607"/>
      <c r="Q823" s="608"/>
      <c r="R823" s="609"/>
      <c r="S823" s="234"/>
      <c r="T823" s="234"/>
      <c r="U823" s="566"/>
      <c r="V823" s="566"/>
      <c r="W823" s="566"/>
      <c r="X823" s="566"/>
      <c r="Y823" s="566"/>
      <c r="Z823" s="566"/>
      <c r="AA823" s="566"/>
      <c r="AB823" s="566"/>
      <c r="AC823" s="566"/>
      <c r="AD823" s="566"/>
    </row>
    <row r="824" spans="2:30" hidden="1" outlineLevel="1" x14ac:dyDescent="0.45">
      <c r="B824" s="592"/>
      <c r="C824" s="593"/>
      <c r="D824" s="594"/>
      <c r="E824" s="593"/>
      <c r="F824" s="595"/>
      <c r="G824" s="596"/>
      <c r="H824" s="597"/>
      <c r="I824" s="597"/>
      <c r="J824" s="597"/>
      <c r="K824" s="598"/>
      <c r="L824" s="596"/>
      <c r="M824" s="597"/>
      <c r="N824" s="597"/>
      <c r="O824" s="597"/>
      <c r="P824" s="598"/>
      <c r="Q824" s="599"/>
      <c r="R824" s="600"/>
      <c r="S824" s="234"/>
      <c r="T824" s="234"/>
      <c r="U824" s="566"/>
      <c r="V824" s="566"/>
      <c r="W824" s="566"/>
      <c r="X824" s="566"/>
      <c r="Y824" s="566"/>
      <c r="Z824" s="566"/>
      <c r="AA824" s="566"/>
      <c r="AB824" s="566"/>
      <c r="AC824" s="566"/>
      <c r="AD824" s="566"/>
    </row>
    <row r="825" spans="2:30" hidden="1" outlineLevel="1" x14ac:dyDescent="0.45">
      <c r="B825" s="601"/>
      <c r="C825" s="602"/>
      <c r="D825" s="603"/>
      <c r="E825" s="602"/>
      <c r="F825" s="604"/>
      <c r="G825" s="605"/>
      <c r="H825" s="606"/>
      <c r="I825" s="606"/>
      <c r="J825" s="606"/>
      <c r="K825" s="607"/>
      <c r="L825" s="605"/>
      <c r="M825" s="606"/>
      <c r="N825" s="606"/>
      <c r="O825" s="606"/>
      <c r="P825" s="607"/>
      <c r="Q825" s="608"/>
      <c r="R825" s="609"/>
      <c r="S825" s="234"/>
      <c r="T825" s="234"/>
      <c r="U825" s="566"/>
      <c r="V825" s="566"/>
      <c r="W825" s="566"/>
      <c r="X825" s="566"/>
      <c r="Y825" s="566"/>
      <c r="Z825" s="566"/>
      <c r="AA825" s="566"/>
      <c r="AB825" s="566"/>
      <c r="AC825" s="566"/>
      <c r="AD825" s="566"/>
    </row>
    <row r="826" spans="2:30" hidden="1" outlineLevel="1" x14ac:dyDescent="0.45">
      <c r="B826" s="592"/>
      <c r="C826" s="593"/>
      <c r="D826" s="594"/>
      <c r="E826" s="593"/>
      <c r="F826" s="595"/>
      <c r="G826" s="596"/>
      <c r="H826" s="597"/>
      <c r="I826" s="597"/>
      <c r="J826" s="597"/>
      <c r="K826" s="598"/>
      <c r="L826" s="596"/>
      <c r="M826" s="597"/>
      <c r="N826" s="597"/>
      <c r="O826" s="597"/>
      <c r="P826" s="598"/>
      <c r="Q826" s="599"/>
      <c r="R826" s="600"/>
      <c r="S826" s="234"/>
      <c r="T826" s="234"/>
      <c r="U826" s="566"/>
      <c r="V826" s="566"/>
      <c r="W826" s="566"/>
      <c r="X826" s="566"/>
      <c r="Y826" s="566"/>
      <c r="Z826" s="566"/>
      <c r="AA826" s="566"/>
      <c r="AB826" s="566"/>
      <c r="AC826" s="566"/>
      <c r="AD826" s="566"/>
    </row>
    <row r="827" spans="2:30" hidden="1" outlineLevel="1" x14ac:dyDescent="0.45">
      <c r="B827" s="601"/>
      <c r="C827" s="602"/>
      <c r="D827" s="603"/>
      <c r="E827" s="602"/>
      <c r="F827" s="604"/>
      <c r="G827" s="605"/>
      <c r="H827" s="606"/>
      <c r="I827" s="606"/>
      <c r="J827" s="606"/>
      <c r="K827" s="607"/>
      <c r="L827" s="605"/>
      <c r="M827" s="606"/>
      <c r="N827" s="606"/>
      <c r="O827" s="606"/>
      <c r="P827" s="607"/>
      <c r="Q827" s="608"/>
      <c r="R827" s="609"/>
      <c r="S827" s="234"/>
      <c r="T827" s="234"/>
      <c r="U827" s="566"/>
      <c r="V827" s="566"/>
      <c r="W827" s="566"/>
      <c r="X827" s="566"/>
      <c r="Y827" s="566"/>
      <c r="Z827" s="566"/>
      <c r="AA827" s="566"/>
      <c r="AB827" s="566"/>
      <c r="AC827" s="566"/>
      <c r="AD827" s="566"/>
    </row>
    <row r="828" spans="2:30" hidden="1" outlineLevel="1" x14ac:dyDescent="0.45">
      <c r="B828" s="592"/>
      <c r="C828" s="593"/>
      <c r="D828" s="594"/>
      <c r="E828" s="593"/>
      <c r="F828" s="595"/>
      <c r="G828" s="596"/>
      <c r="H828" s="597"/>
      <c r="I828" s="597"/>
      <c r="J828" s="597"/>
      <c r="K828" s="598"/>
      <c r="L828" s="596"/>
      <c r="M828" s="597"/>
      <c r="N828" s="597"/>
      <c r="O828" s="597"/>
      <c r="P828" s="598"/>
      <c r="Q828" s="599"/>
      <c r="R828" s="600"/>
      <c r="S828" s="234"/>
      <c r="T828" s="234"/>
      <c r="U828" s="566"/>
      <c r="V828" s="566"/>
      <c r="W828" s="566"/>
      <c r="X828" s="566"/>
      <c r="Y828" s="566"/>
      <c r="Z828" s="566"/>
      <c r="AA828" s="566"/>
      <c r="AB828" s="566"/>
      <c r="AC828" s="566"/>
      <c r="AD828" s="566"/>
    </row>
    <row r="829" spans="2:30" hidden="1" outlineLevel="1" x14ac:dyDescent="0.45">
      <c r="B829" s="601"/>
      <c r="C829" s="602"/>
      <c r="D829" s="603"/>
      <c r="E829" s="602"/>
      <c r="F829" s="604"/>
      <c r="G829" s="605"/>
      <c r="H829" s="606"/>
      <c r="I829" s="606"/>
      <c r="J829" s="606"/>
      <c r="K829" s="607"/>
      <c r="L829" s="605"/>
      <c r="M829" s="606"/>
      <c r="N829" s="606"/>
      <c r="O829" s="606"/>
      <c r="P829" s="607"/>
      <c r="Q829" s="608"/>
      <c r="R829" s="609"/>
      <c r="S829" s="234"/>
      <c r="T829" s="234"/>
      <c r="U829" s="566"/>
      <c r="V829" s="566"/>
      <c r="W829" s="566"/>
      <c r="X829" s="566"/>
      <c r="Y829" s="566"/>
      <c r="Z829" s="566"/>
      <c r="AA829" s="566"/>
      <c r="AB829" s="566"/>
      <c r="AC829" s="566"/>
      <c r="AD829" s="566"/>
    </row>
    <row r="830" spans="2:30" hidden="1" outlineLevel="1" x14ac:dyDescent="0.45">
      <c r="B830" s="592"/>
      <c r="C830" s="593"/>
      <c r="D830" s="594"/>
      <c r="E830" s="593"/>
      <c r="F830" s="595"/>
      <c r="G830" s="596"/>
      <c r="H830" s="597"/>
      <c r="I830" s="597"/>
      <c r="J830" s="597"/>
      <c r="K830" s="598"/>
      <c r="L830" s="596"/>
      <c r="M830" s="597"/>
      <c r="N830" s="597"/>
      <c r="O830" s="597"/>
      <c r="P830" s="598"/>
      <c r="Q830" s="599"/>
      <c r="R830" s="600"/>
      <c r="S830" s="234"/>
      <c r="T830" s="234"/>
      <c r="U830" s="566"/>
      <c r="V830" s="566"/>
      <c r="W830" s="566"/>
      <c r="X830" s="566"/>
      <c r="Y830" s="566"/>
      <c r="Z830" s="566"/>
      <c r="AA830" s="566"/>
      <c r="AB830" s="566"/>
      <c r="AC830" s="566"/>
      <c r="AD830" s="566"/>
    </row>
    <row r="831" spans="2:30" hidden="1" outlineLevel="1" x14ac:dyDescent="0.45">
      <c r="B831" s="601"/>
      <c r="C831" s="602"/>
      <c r="D831" s="603"/>
      <c r="E831" s="602"/>
      <c r="F831" s="604"/>
      <c r="G831" s="605"/>
      <c r="H831" s="606"/>
      <c r="I831" s="606"/>
      <c r="J831" s="606"/>
      <c r="K831" s="607"/>
      <c r="L831" s="605"/>
      <c r="M831" s="606"/>
      <c r="N831" s="606"/>
      <c r="O831" s="606"/>
      <c r="P831" s="607"/>
      <c r="Q831" s="608"/>
      <c r="R831" s="609"/>
      <c r="S831" s="234"/>
      <c r="T831" s="234"/>
      <c r="U831" s="566"/>
      <c r="V831" s="566"/>
      <c r="W831" s="566"/>
      <c r="X831" s="566"/>
      <c r="Y831" s="566"/>
      <c r="Z831" s="566"/>
      <c r="AA831" s="566"/>
      <c r="AB831" s="566"/>
      <c r="AC831" s="566"/>
      <c r="AD831" s="566"/>
    </row>
    <row r="832" spans="2:30" hidden="1" outlineLevel="1" x14ac:dyDescent="0.45">
      <c r="B832" s="592"/>
      <c r="C832" s="593"/>
      <c r="D832" s="594"/>
      <c r="E832" s="593"/>
      <c r="F832" s="595"/>
      <c r="G832" s="596"/>
      <c r="H832" s="597"/>
      <c r="I832" s="597"/>
      <c r="J832" s="597"/>
      <c r="K832" s="598"/>
      <c r="L832" s="596"/>
      <c r="M832" s="597"/>
      <c r="N832" s="597"/>
      <c r="O832" s="597"/>
      <c r="P832" s="598"/>
      <c r="Q832" s="599"/>
      <c r="R832" s="600"/>
      <c r="S832" s="234"/>
      <c r="T832" s="234"/>
      <c r="U832" s="566"/>
      <c r="V832" s="566"/>
      <c r="W832" s="566"/>
      <c r="X832" s="566"/>
      <c r="Y832" s="566"/>
      <c r="Z832" s="566"/>
      <c r="AA832" s="566"/>
      <c r="AB832" s="566"/>
      <c r="AC832" s="566"/>
      <c r="AD832" s="566"/>
    </row>
    <row r="833" spans="2:30" hidden="1" outlineLevel="1" x14ac:dyDescent="0.45">
      <c r="B833" s="601"/>
      <c r="C833" s="602"/>
      <c r="D833" s="603"/>
      <c r="E833" s="602"/>
      <c r="F833" s="604"/>
      <c r="G833" s="605"/>
      <c r="H833" s="606"/>
      <c r="I833" s="606"/>
      <c r="J833" s="606"/>
      <c r="K833" s="607"/>
      <c r="L833" s="605"/>
      <c r="M833" s="606"/>
      <c r="N833" s="606"/>
      <c r="O833" s="606"/>
      <c r="P833" s="607"/>
      <c r="Q833" s="608"/>
      <c r="R833" s="609"/>
      <c r="S833" s="234"/>
      <c r="T833" s="234"/>
      <c r="U833" s="566"/>
      <c r="V833" s="566"/>
      <c r="W833" s="566"/>
      <c r="X833" s="566"/>
      <c r="Y833" s="566"/>
      <c r="Z833" s="566"/>
      <c r="AA833" s="566"/>
      <c r="AB833" s="566"/>
      <c r="AC833" s="566"/>
      <c r="AD833" s="566"/>
    </row>
    <row r="834" spans="2:30" hidden="1" outlineLevel="1" x14ac:dyDescent="0.45">
      <c r="B834" s="592"/>
      <c r="C834" s="593"/>
      <c r="D834" s="594"/>
      <c r="E834" s="593"/>
      <c r="F834" s="595"/>
      <c r="G834" s="596"/>
      <c r="H834" s="597"/>
      <c r="I834" s="597"/>
      <c r="J834" s="597"/>
      <c r="K834" s="598"/>
      <c r="L834" s="596"/>
      <c r="M834" s="597"/>
      <c r="N834" s="597"/>
      <c r="O834" s="597"/>
      <c r="P834" s="598"/>
      <c r="Q834" s="599"/>
      <c r="R834" s="600"/>
      <c r="S834" s="234"/>
      <c r="T834" s="234"/>
      <c r="U834" s="566"/>
      <c r="V834" s="566"/>
      <c r="W834" s="566"/>
      <c r="X834" s="566"/>
      <c r="Y834" s="566"/>
      <c r="Z834" s="566"/>
      <c r="AA834" s="566"/>
      <c r="AB834" s="566"/>
      <c r="AC834" s="566"/>
      <c r="AD834" s="566"/>
    </row>
    <row r="835" spans="2:30" hidden="1" outlineLevel="1" x14ac:dyDescent="0.45">
      <c r="B835" s="601"/>
      <c r="C835" s="602"/>
      <c r="D835" s="603"/>
      <c r="E835" s="602"/>
      <c r="F835" s="604"/>
      <c r="G835" s="605"/>
      <c r="H835" s="606"/>
      <c r="I835" s="606"/>
      <c r="J835" s="606"/>
      <c r="K835" s="607"/>
      <c r="L835" s="605"/>
      <c r="M835" s="606"/>
      <c r="N835" s="606"/>
      <c r="O835" s="606"/>
      <c r="P835" s="607"/>
      <c r="Q835" s="608"/>
      <c r="R835" s="609"/>
      <c r="S835" s="234"/>
      <c r="T835" s="234"/>
      <c r="U835" s="566"/>
      <c r="V835" s="566"/>
      <c r="W835" s="566"/>
      <c r="X835" s="566"/>
      <c r="Y835" s="566"/>
      <c r="Z835" s="566"/>
      <c r="AA835" s="566"/>
      <c r="AB835" s="566"/>
      <c r="AC835" s="566"/>
      <c r="AD835" s="566"/>
    </row>
    <row r="836" spans="2:30" hidden="1" outlineLevel="1" x14ac:dyDescent="0.45">
      <c r="B836" s="592"/>
      <c r="C836" s="593"/>
      <c r="D836" s="594"/>
      <c r="E836" s="593"/>
      <c r="F836" s="595"/>
      <c r="G836" s="596"/>
      <c r="H836" s="597"/>
      <c r="I836" s="597"/>
      <c r="J836" s="597"/>
      <c r="K836" s="598"/>
      <c r="L836" s="596"/>
      <c r="M836" s="597"/>
      <c r="N836" s="597"/>
      <c r="O836" s="597"/>
      <c r="P836" s="598"/>
      <c r="Q836" s="599"/>
      <c r="R836" s="600"/>
      <c r="S836" s="234"/>
      <c r="T836" s="234"/>
      <c r="U836" s="566"/>
      <c r="V836" s="566"/>
      <c r="W836" s="566"/>
      <c r="X836" s="566"/>
      <c r="Y836" s="566"/>
      <c r="Z836" s="566"/>
      <c r="AA836" s="566"/>
      <c r="AB836" s="566"/>
      <c r="AC836" s="566"/>
      <c r="AD836" s="566"/>
    </row>
    <row r="837" spans="2:30" hidden="1" outlineLevel="1" x14ac:dyDescent="0.45">
      <c r="B837" s="601"/>
      <c r="C837" s="602"/>
      <c r="D837" s="603"/>
      <c r="E837" s="602"/>
      <c r="F837" s="604"/>
      <c r="G837" s="605"/>
      <c r="H837" s="606"/>
      <c r="I837" s="606"/>
      <c r="J837" s="606"/>
      <c r="K837" s="607"/>
      <c r="L837" s="605"/>
      <c r="M837" s="606"/>
      <c r="N837" s="606"/>
      <c r="O837" s="606"/>
      <c r="P837" s="607"/>
      <c r="Q837" s="608"/>
      <c r="R837" s="609"/>
      <c r="S837" s="234"/>
      <c r="T837" s="234"/>
      <c r="U837" s="566"/>
      <c r="V837" s="566"/>
      <c r="W837" s="566"/>
      <c r="X837" s="566"/>
      <c r="Y837" s="566"/>
      <c r="Z837" s="566"/>
      <c r="AA837" s="566"/>
      <c r="AB837" s="566"/>
      <c r="AC837" s="566"/>
      <c r="AD837" s="566"/>
    </row>
    <row r="838" spans="2:30" hidden="1" outlineLevel="1" x14ac:dyDescent="0.45">
      <c r="B838" s="592"/>
      <c r="C838" s="593"/>
      <c r="D838" s="594"/>
      <c r="E838" s="593"/>
      <c r="F838" s="595"/>
      <c r="G838" s="596"/>
      <c r="H838" s="597"/>
      <c r="I838" s="597"/>
      <c r="J838" s="597"/>
      <c r="K838" s="598"/>
      <c r="L838" s="596"/>
      <c r="M838" s="597"/>
      <c r="N838" s="597"/>
      <c r="O838" s="597"/>
      <c r="P838" s="598"/>
      <c r="Q838" s="599"/>
      <c r="R838" s="600"/>
      <c r="S838" s="234"/>
      <c r="T838" s="234"/>
      <c r="U838" s="566"/>
      <c r="V838" s="566"/>
      <c r="W838" s="566"/>
      <c r="X838" s="566"/>
      <c r="Y838" s="566"/>
      <c r="Z838" s="566"/>
      <c r="AA838" s="566"/>
      <c r="AB838" s="566"/>
      <c r="AC838" s="566"/>
      <c r="AD838" s="566"/>
    </row>
    <row r="839" spans="2:30" hidden="1" outlineLevel="1" x14ac:dyDescent="0.45">
      <c r="B839" s="601"/>
      <c r="C839" s="602"/>
      <c r="D839" s="603"/>
      <c r="E839" s="602"/>
      <c r="F839" s="604"/>
      <c r="G839" s="605"/>
      <c r="H839" s="606"/>
      <c r="I839" s="606"/>
      <c r="J839" s="606"/>
      <c r="K839" s="607"/>
      <c r="L839" s="605"/>
      <c r="M839" s="606"/>
      <c r="N839" s="606"/>
      <c r="O839" s="606"/>
      <c r="P839" s="607"/>
      <c r="Q839" s="608"/>
      <c r="R839" s="609"/>
      <c r="S839" s="234"/>
      <c r="T839" s="234"/>
      <c r="U839" s="566"/>
      <c r="V839" s="566"/>
      <c r="W839" s="566"/>
      <c r="X839" s="566"/>
      <c r="Y839" s="566"/>
      <c r="Z839" s="566"/>
      <c r="AA839" s="566"/>
      <c r="AB839" s="566"/>
      <c r="AC839" s="566"/>
      <c r="AD839" s="566"/>
    </row>
    <row r="840" spans="2:30" hidden="1" outlineLevel="1" x14ac:dyDescent="0.45">
      <c r="B840" s="592"/>
      <c r="C840" s="593"/>
      <c r="D840" s="594"/>
      <c r="E840" s="593"/>
      <c r="F840" s="595"/>
      <c r="G840" s="596"/>
      <c r="H840" s="597"/>
      <c r="I840" s="597"/>
      <c r="J840" s="597"/>
      <c r="K840" s="598"/>
      <c r="L840" s="596"/>
      <c r="M840" s="597"/>
      <c r="N840" s="597"/>
      <c r="O840" s="597"/>
      <c r="P840" s="598"/>
      <c r="Q840" s="599"/>
      <c r="R840" s="600"/>
      <c r="S840" s="234"/>
      <c r="T840" s="234"/>
      <c r="U840" s="566"/>
      <c r="V840" s="566"/>
      <c r="W840" s="566"/>
      <c r="X840" s="566"/>
      <c r="Y840" s="566"/>
      <c r="Z840" s="566"/>
      <c r="AA840" s="566"/>
      <c r="AB840" s="566"/>
      <c r="AC840" s="566"/>
      <c r="AD840" s="566"/>
    </row>
    <row r="841" spans="2:30" hidden="1" outlineLevel="1" x14ac:dyDescent="0.45">
      <c r="B841" s="601"/>
      <c r="C841" s="602"/>
      <c r="D841" s="603"/>
      <c r="E841" s="602"/>
      <c r="F841" s="604"/>
      <c r="G841" s="605"/>
      <c r="H841" s="606"/>
      <c r="I841" s="606"/>
      <c r="J841" s="606"/>
      <c r="K841" s="607"/>
      <c r="L841" s="605"/>
      <c r="M841" s="606"/>
      <c r="N841" s="606"/>
      <c r="O841" s="606"/>
      <c r="P841" s="607"/>
      <c r="Q841" s="608"/>
      <c r="R841" s="609"/>
      <c r="S841" s="234"/>
      <c r="T841" s="234"/>
      <c r="U841" s="566"/>
      <c r="V841" s="566"/>
      <c r="W841" s="566"/>
      <c r="X841" s="566"/>
      <c r="Y841" s="566"/>
      <c r="Z841" s="566"/>
      <c r="AA841" s="566"/>
      <c r="AB841" s="566"/>
      <c r="AC841" s="566"/>
      <c r="AD841" s="566"/>
    </row>
    <row r="842" spans="2:30" hidden="1" outlineLevel="1" x14ac:dyDescent="0.45">
      <c r="B842" s="592"/>
      <c r="C842" s="593"/>
      <c r="D842" s="594"/>
      <c r="E842" s="593"/>
      <c r="F842" s="595"/>
      <c r="G842" s="596"/>
      <c r="H842" s="597"/>
      <c r="I842" s="597"/>
      <c r="J842" s="597"/>
      <c r="K842" s="598"/>
      <c r="L842" s="596"/>
      <c r="M842" s="597"/>
      <c r="N842" s="597"/>
      <c r="O842" s="597"/>
      <c r="P842" s="598"/>
      <c r="Q842" s="599"/>
      <c r="R842" s="600"/>
      <c r="S842" s="234"/>
      <c r="T842" s="234"/>
      <c r="U842" s="566"/>
      <c r="V842" s="566"/>
      <c r="W842" s="566"/>
      <c r="X842" s="566"/>
      <c r="Y842" s="566"/>
      <c r="Z842" s="566"/>
      <c r="AA842" s="566"/>
      <c r="AB842" s="566"/>
      <c r="AC842" s="566"/>
      <c r="AD842" s="566"/>
    </row>
    <row r="843" spans="2:30" hidden="1" outlineLevel="1" x14ac:dyDescent="0.45">
      <c r="B843" s="601"/>
      <c r="C843" s="602"/>
      <c r="D843" s="603"/>
      <c r="E843" s="602"/>
      <c r="F843" s="604"/>
      <c r="G843" s="605"/>
      <c r="H843" s="606"/>
      <c r="I843" s="606"/>
      <c r="J843" s="606"/>
      <c r="K843" s="607"/>
      <c r="L843" s="605"/>
      <c r="M843" s="606"/>
      <c r="N843" s="606"/>
      <c r="O843" s="606"/>
      <c r="P843" s="607"/>
      <c r="Q843" s="608"/>
      <c r="R843" s="609"/>
      <c r="S843" s="234"/>
      <c r="T843" s="234"/>
      <c r="U843" s="566"/>
      <c r="V843" s="566"/>
      <c r="W843" s="566"/>
      <c r="X843" s="566"/>
      <c r="Y843" s="566"/>
      <c r="Z843" s="566"/>
      <c r="AA843" s="566"/>
      <c r="AB843" s="566"/>
      <c r="AC843" s="566"/>
      <c r="AD843" s="566"/>
    </row>
    <row r="844" spans="2:30" hidden="1" outlineLevel="1" x14ac:dyDescent="0.45">
      <c r="B844" s="592"/>
      <c r="C844" s="593"/>
      <c r="D844" s="594"/>
      <c r="E844" s="593"/>
      <c r="F844" s="595"/>
      <c r="G844" s="596"/>
      <c r="H844" s="597"/>
      <c r="I844" s="597"/>
      <c r="J844" s="597"/>
      <c r="K844" s="598"/>
      <c r="L844" s="596"/>
      <c r="M844" s="597"/>
      <c r="N844" s="597"/>
      <c r="O844" s="597"/>
      <c r="P844" s="598"/>
      <c r="Q844" s="599"/>
      <c r="R844" s="600"/>
      <c r="S844" s="234"/>
      <c r="T844" s="234"/>
      <c r="U844" s="566"/>
      <c r="V844" s="566"/>
      <c r="W844" s="566"/>
      <c r="X844" s="566"/>
      <c r="Y844" s="566"/>
      <c r="Z844" s="566"/>
      <c r="AA844" s="566"/>
      <c r="AB844" s="566"/>
      <c r="AC844" s="566"/>
      <c r="AD844" s="566"/>
    </row>
    <row r="845" spans="2:30" hidden="1" outlineLevel="1" x14ac:dyDescent="0.45">
      <c r="B845" s="601"/>
      <c r="C845" s="602"/>
      <c r="D845" s="603"/>
      <c r="E845" s="602"/>
      <c r="F845" s="604"/>
      <c r="G845" s="605"/>
      <c r="H845" s="606"/>
      <c r="I845" s="606"/>
      <c r="J845" s="606"/>
      <c r="K845" s="607"/>
      <c r="L845" s="605"/>
      <c r="M845" s="606"/>
      <c r="N845" s="606"/>
      <c r="O845" s="606"/>
      <c r="P845" s="607"/>
      <c r="Q845" s="608"/>
      <c r="R845" s="609"/>
      <c r="S845" s="234"/>
      <c r="T845" s="234"/>
      <c r="U845" s="566"/>
      <c r="V845" s="566"/>
      <c r="W845" s="566"/>
      <c r="X845" s="566"/>
      <c r="Y845" s="566"/>
      <c r="Z845" s="566"/>
      <c r="AA845" s="566"/>
      <c r="AB845" s="566"/>
      <c r="AC845" s="566"/>
      <c r="AD845" s="566"/>
    </row>
    <row r="846" spans="2:30" hidden="1" outlineLevel="1" x14ac:dyDescent="0.45">
      <c r="B846" s="592"/>
      <c r="C846" s="593"/>
      <c r="D846" s="594"/>
      <c r="E846" s="593"/>
      <c r="F846" s="595"/>
      <c r="G846" s="596"/>
      <c r="H846" s="597"/>
      <c r="I846" s="597"/>
      <c r="J846" s="597"/>
      <c r="K846" s="598"/>
      <c r="L846" s="596"/>
      <c r="M846" s="597"/>
      <c r="N846" s="597"/>
      <c r="O846" s="597"/>
      <c r="P846" s="598"/>
      <c r="Q846" s="599"/>
      <c r="R846" s="600"/>
      <c r="S846" s="234"/>
      <c r="T846" s="234"/>
      <c r="U846" s="566"/>
      <c r="V846" s="566"/>
      <c r="W846" s="566"/>
      <c r="X846" s="566"/>
      <c r="Y846" s="566"/>
      <c r="Z846" s="566"/>
      <c r="AA846" s="566"/>
      <c r="AB846" s="566"/>
      <c r="AC846" s="566"/>
      <c r="AD846" s="566"/>
    </row>
    <row r="847" spans="2:30" hidden="1" outlineLevel="1" x14ac:dyDescent="0.45">
      <c r="B847" s="601"/>
      <c r="C847" s="602"/>
      <c r="D847" s="603"/>
      <c r="E847" s="602"/>
      <c r="F847" s="604"/>
      <c r="G847" s="605"/>
      <c r="H847" s="606"/>
      <c r="I847" s="606"/>
      <c r="J847" s="606"/>
      <c r="K847" s="607"/>
      <c r="L847" s="605"/>
      <c r="M847" s="606"/>
      <c r="N847" s="606"/>
      <c r="O847" s="606"/>
      <c r="P847" s="607"/>
      <c r="Q847" s="608"/>
      <c r="R847" s="609"/>
      <c r="S847" s="234"/>
      <c r="T847" s="234"/>
      <c r="U847" s="566"/>
      <c r="V847" s="566"/>
      <c r="W847" s="566"/>
      <c r="X847" s="566"/>
      <c r="Y847" s="566"/>
      <c r="Z847" s="566"/>
      <c r="AA847" s="566"/>
      <c r="AB847" s="566"/>
      <c r="AC847" s="566"/>
      <c r="AD847" s="566"/>
    </row>
    <row r="848" spans="2:30" hidden="1" outlineLevel="1" x14ac:dyDescent="0.45">
      <c r="B848" s="592"/>
      <c r="C848" s="593"/>
      <c r="D848" s="594"/>
      <c r="E848" s="593"/>
      <c r="F848" s="595"/>
      <c r="G848" s="596"/>
      <c r="H848" s="597"/>
      <c r="I848" s="597"/>
      <c r="J848" s="597"/>
      <c r="K848" s="598"/>
      <c r="L848" s="596"/>
      <c r="M848" s="597"/>
      <c r="N848" s="597"/>
      <c r="O848" s="597"/>
      <c r="P848" s="598"/>
      <c r="Q848" s="599"/>
      <c r="R848" s="600"/>
      <c r="S848" s="234"/>
      <c r="T848" s="234"/>
      <c r="U848" s="566"/>
      <c r="V848" s="566"/>
      <c r="W848" s="566"/>
      <c r="X848" s="566"/>
      <c r="Y848" s="566"/>
      <c r="Z848" s="566"/>
      <c r="AA848" s="566"/>
      <c r="AB848" s="566"/>
      <c r="AC848" s="566"/>
      <c r="AD848" s="566"/>
    </row>
    <row r="849" spans="2:30" hidden="1" outlineLevel="1" x14ac:dyDescent="0.45">
      <c r="B849" s="601"/>
      <c r="C849" s="602"/>
      <c r="D849" s="603"/>
      <c r="E849" s="602"/>
      <c r="F849" s="604"/>
      <c r="G849" s="605"/>
      <c r="H849" s="606"/>
      <c r="I849" s="606"/>
      <c r="J849" s="606"/>
      <c r="K849" s="607"/>
      <c r="L849" s="605"/>
      <c r="M849" s="606"/>
      <c r="N849" s="606"/>
      <c r="O849" s="606"/>
      <c r="P849" s="607"/>
      <c r="Q849" s="608"/>
      <c r="R849" s="609"/>
      <c r="S849" s="234"/>
      <c r="T849" s="234"/>
      <c r="U849" s="566"/>
      <c r="V849" s="566"/>
      <c r="W849" s="566"/>
      <c r="X849" s="566"/>
      <c r="Y849" s="566"/>
      <c r="Z849" s="566"/>
      <c r="AA849" s="566"/>
      <c r="AB849" s="566"/>
      <c r="AC849" s="566"/>
      <c r="AD849" s="566"/>
    </row>
    <row r="850" spans="2:30" hidden="1" outlineLevel="1" x14ac:dyDescent="0.45">
      <c r="B850" s="592"/>
      <c r="C850" s="593"/>
      <c r="D850" s="594"/>
      <c r="E850" s="593"/>
      <c r="F850" s="595"/>
      <c r="G850" s="596"/>
      <c r="H850" s="597"/>
      <c r="I850" s="597"/>
      <c r="J850" s="597"/>
      <c r="K850" s="598"/>
      <c r="L850" s="596"/>
      <c r="M850" s="597"/>
      <c r="N850" s="597"/>
      <c r="O850" s="597"/>
      <c r="P850" s="598"/>
      <c r="Q850" s="599"/>
      <c r="R850" s="600"/>
      <c r="S850" s="234"/>
      <c r="T850" s="234"/>
      <c r="U850" s="566"/>
      <c r="V850" s="566"/>
      <c r="W850" s="566"/>
      <c r="X850" s="566"/>
      <c r="Y850" s="566"/>
      <c r="Z850" s="566"/>
      <c r="AA850" s="566"/>
      <c r="AB850" s="566"/>
      <c r="AC850" s="566"/>
      <c r="AD850" s="566"/>
    </row>
    <row r="851" spans="2:30" hidden="1" outlineLevel="1" x14ac:dyDescent="0.45">
      <c r="B851" s="601"/>
      <c r="C851" s="602"/>
      <c r="D851" s="603"/>
      <c r="E851" s="602"/>
      <c r="F851" s="604"/>
      <c r="G851" s="605"/>
      <c r="H851" s="606"/>
      <c r="I851" s="606"/>
      <c r="J851" s="606"/>
      <c r="K851" s="607"/>
      <c r="L851" s="605"/>
      <c r="M851" s="606"/>
      <c r="N851" s="606"/>
      <c r="O851" s="606"/>
      <c r="P851" s="607"/>
      <c r="Q851" s="608"/>
      <c r="R851" s="609"/>
      <c r="S851" s="234"/>
      <c r="T851" s="234"/>
      <c r="U851" s="566"/>
      <c r="V851" s="566"/>
      <c r="W851" s="566"/>
      <c r="X851" s="566"/>
      <c r="Y851" s="566"/>
      <c r="Z851" s="566"/>
      <c r="AA851" s="566"/>
      <c r="AB851" s="566"/>
      <c r="AC851" s="566"/>
      <c r="AD851" s="566"/>
    </row>
    <row r="852" spans="2:30" hidden="1" outlineLevel="1" x14ac:dyDescent="0.45">
      <c r="B852" s="592"/>
      <c r="C852" s="593"/>
      <c r="D852" s="594"/>
      <c r="E852" s="593"/>
      <c r="F852" s="595"/>
      <c r="G852" s="596"/>
      <c r="H852" s="597"/>
      <c r="I852" s="597"/>
      <c r="J852" s="597"/>
      <c r="K852" s="598"/>
      <c r="L852" s="596"/>
      <c r="M852" s="597"/>
      <c r="N852" s="597"/>
      <c r="O852" s="597"/>
      <c r="P852" s="598"/>
      <c r="Q852" s="599"/>
      <c r="R852" s="600"/>
      <c r="S852" s="234"/>
      <c r="T852" s="234"/>
      <c r="U852" s="566"/>
      <c r="V852" s="566"/>
      <c r="W852" s="566"/>
      <c r="X852" s="566"/>
      <c r="Y852" s="566"/>
      <c r="Z852" s="566"/>
      <c r="AA852" s="566"/>
      <c r="AB852" s="566"/>
      <c r="AC852" s="566"/>
      <c r="AD852" s="566"/>
    </row>
    <row r="853" spans="2:30" hidden="1" outlineLevel="1" x14ac:dyDescent="0.45">
      <c r="B853" s="601"/>
      <c r="C853" s="602"/>
      <c r="D853" s="603"/>
      <c r="E853" s="602"/>
      <c r="F853" s="604"/>
      <c r="G853" s="605"/>
      <c r="H853" s="606"/>
      <c r="I853" s="606"/>
      <c r="J853" s="606"/>
      <c r="K853" s="607"/>
      <c r="L853" s="605"/>
      <c r="M853" s="606"/>
      <c r="N853" s="606"/>
      <c r="O853" s="606"/>
      <c r="P853" s="607"/>
      <c r="Q853" s="608"/>
      <c r="R853" s="609"/>
      <c r="S853" s="234"/>
      <c r="T853" s="234"/>
      <c r="U853" s="566"/>
      <c r="V853" s="566"/>
      <c r="W853" s="566"/>
      <c r="X853" s="566"/>
      <c r="Y853" s="566"/>
      <c r="Z853" s="566"/>
      <c r="AA853" s="566"/>
      <c r="AB853" s="566"/>
      <c r="AC853" s="566"/>
      <c r="AD853" s="566"/>
    </row>
    <row r="854" spans="2:30" hidden="1" outlineLevel="1" x14ac:dyDescent="0.45">
      <c r="B854" s="592"/>
      <c r="C854" s="593"/>
      <c r="D854" s="594"/>
      <c r="E854" s="593"/>
      <c r="F854" s="595"/>
      <c r="G854" s="596"/>
      <c r="H854" s="597"/>
      <c r="I854" s="597"/>
      <c r="J854" s="597"/>
      <c r="K854" s="598"/>
      <c r="L854" s="596"/>
      <c r="M854" s="597"/>
      <c r="N854" s="597"/>
      <c r="O854" s="597"/>
      <c r="P854" s="598"/>
      <c r="Q854" s="599"/>
      <c r="R854" s="600"/>
      <c r="S854" s="234"/>
      <c r="T854" s="234"/>
      <c r="U854" s="566"/>
      <c r="V854" s="566"/>
      <c r="W854" s="566"/>
      <c r="X854" s="566"/>
      <c r="Y854" s="566"/>
      <c r="Z854" s="566"/>
      <c r="AA854" s="566"/>
      <c r="AB854" s="566"/>
      <c r="AC854" s="566"/>
      <c r="AD854" s="566"/>
    </row>
    <row r="855" spans="2:30" hidden="1" outlineLevel="1" x14ac:dyDescent="0.45">
      <c r="B855" s="601"/>
      <c r="C855" s="602"/>
      <c r="D855" s="603"/>
      <c r="E855" s="602"/>
      <c r="F855" s="604"/>
      <c r="G855" s="605"/>
      <c r="H855" s="606"/>
      <c r="I855" s="606"/>
      <c r="J855" s="606"/>
      <c r="K855" s="607"/>
      <c r="L855" s="605"/>
      <c r="M855" s="606"/>
      <c r="N855" s="606"/>
      <c r="O855" s="606"/>
      <c r="P855" s="607"/>
      <c r="Q855" s="608"/>
      <c r="R855" s="609"/>
      <c r="S855" s="234"/>
      <c r="T855" s="234"/>
      <c r="U855" s="566"/>
      <c r="V855" s="566"/>
      <c r="W855" s="566"/>
      <c r="X855" s="566"/>
      <c r="Y855" s="566"/>
      <c r="Z855" s="566"/>
      <c r="AA855" s="566"/>
      <c r="AB855" s="566"/>
      <c r="AC855" s="566"/>
      <c r="AD855" s="566"/>
    </row>
    <row r="856" spans="2:30" hidden="1" outlineLevel="1" x14ac:dyDescent="0.45">
      <c r="B856" s="592"/>
      <c r="C856" s="593"/>
      <c r="D856" s="594"/>
      <c r="E856" s="593"/>
      <c r="F856" s="595"/>
      <c r="G856" s="596"/>
      <c r="H856" s="597"/>
      <c r="I856" s="597"/>
      <c r="J856" s="597"/>
      <c r="K856" s="598"/>
      <c r="L856" s="596"/>
      <c r="M856" s="597"/>
      <c r="N856" s="597"/>
      <c r="O856" s="597"/>
      <c r="P856" s="598"/>
      <c r="Q856" s="599"/>
      <c r="R856" s="600"/>
      <c r="S856" s="234"/>
      <c r="T856" s="234"/>
      <c r="U856" s="566"/>
      <c r="V856" s="566"/>
      <c r="W856" s="566"/>
      <c r="X856" s="566"/>
      <c r="Y856" s="566"/>
      <c r="Z856" s="566"/>
      <c r="AA856" s="566"/>
      <c r="AB856" s="566"/>
      <c r="AC856" s="566"/>
      <c r="AD856" s="566"/>
    </row>
    <row r="857" spans="2:30" hidden="1" outlineLevel="1" x14ac:dyDescent="0.45">
      <c r="B857" s="601"/>
      <c r="C857" s="602"/>
      <c r="D857" s="603"/>
      <c r="E857" s="602"/>
      <c r="F857" s="604"/>
      <c r="G857" s="605"/>
      <c r="H857" s="606"/>
      <c r="I857" s="606"/>
      <c r="J857" s="606"/>
      <c r="K857" s="607"/>
      <c r="L857" s="605"/>
      <c r="M857" s="606"/>
      <c r="N857" s="606"/>
      <c r="O857" s="606"/>
      <c r="P857" s="607"/>
      <c r="Q857" s="608"/>
      <c r="R857" s="609"/>
      <c r="S857" s="234"/>
      <c r="T857" s="234"/>
      <c r="U857" s="566"/>
      <c r="V857" s="566"/>
      <c r="W857" s="566"/>
      <c r="X857" s="566"/>
      <c r="Y857" s="566"/>
      <c r="Z857" s="566"/>
      <c r="AA857" s="566"/>
      <c r="AB857" s="566"/>
      <c r="AC857" s="566"/>
      <c r="AD857" s="566"/>
    </row>
    <row r="858" spans="2:30" hidden="1" outlineLevel="1" x14ac:dyDescent="0.45">
      <c r="B858" s="592"/>
      <c r="C858" s="593"/>
      <c r="D858" s="594"/>
      <c r="E858" s="593"/>
      <c r="F858" s="595"/>
      <c r="G858" s="596"/>
      <c r="H858" s="597"/>
      <c r="I858" s="597"/>
      <c r="J858" s="597"/>
      <c r="K858" s="598"/>
      <c r="L858" s="596"/>
      <c r="M858" s="597"/>
      <c r="N858" s="597"/>
      <c r="O858" s="597"/>
      <c r="P858" s="598"/>
      <c r="Q858" s="599"/>
      <c r="R858" s="600"/>
      <c r="S858" s="234"/>
      <c r="T858" s="234"/>
      <c r="U858" s="566"/>
      <c r="V858" s="566"/>
      <c r="W858" s="566"/>
      <c r="X858" s="566"/>
      <c r="Y858" s="566"/>
      <c r="Z858" s="566"/>
      <c r="AA858" s="566"/>
      <c r="AB858" s="566"/>
      <c r="AC858" s="566"/>
      <c r="AD858" s="566"/>
    </row>
    <row r="859" spans="2:30" hidden="1" outlineLevel="1" x14ac:dyDescent="0.45">
      <c r="B859" s="601"/>
      <c r="C859" s="602"/>
      <c r="D859" s="603"/>
      <c r="E859" s="602"/>
      <c r="F859" s="604"/>
      <c r="G859" s="605"/>
      <c r="H859" s="606"/>
      <c r="I859" s="606"/>
      <c r="J859" s="606"/>
      <c r="K859" s="607"/>
      <c r="L859" s="605"/>
      <c r="M859" s="606"/>
      <c r="N859" s="606"/>
      <c r="O859" s="606"/>
      <c r="P859" s="607"/>
      <c r="Q859" s="608"/>
      <c r="R859" s="609"/>
      <c r="S859" s="234"/>
      <c r="T859" s="234"/>
      <c r="U859" s="566"/>
      <c r="V859" s="566"/>
      <c r="W859" s="566"/>
      <c r="X859" s="566"/>
      <c r="Y859" s="566"/>
      <c r="Z859" s="566"/>
      <c r="AA859" s="566"/>
      <c r="AB859" s="566"/>
      <c r="AC859" s="566"/>
      <c r="AD859" s="566"/>
    </row>
    <row r="860" spans="2:30" hidden="1" outlineLevel="1" x14ac:dyDescent="0.45">
      <c r="B860" s="592"/>
      <c r="C860" s="593"/>
      <c r="D860" s="594"/>
      <c r="E860" s="593"/>
      <c r="F860" s="595"/>
      <c r="G860" s="596"/>
      <c r="H860" s="597"/>
      <c r="I860" s="597"/>
      <c r="J860" s="597"/>
      <c r="K860" s="598"/>
      <c r="L860" s="596"/>
      <c r="M860" s="597"/>
      <c r="N860" s="597"/>
      <c r="O860" s="597"/>
      <c r="P860" s="598"/>
      <c r="Q860" s="599"/>
      <c r="R860" s="600"/>
      <c r="S860" s="234"/>
      <c r="T860" s="234"/>
      <c r="U860" s="566"/>
      <c r="V860" s="566"/>
      <c r="W860" s="566"/>
      <c r="X860" s="566"/>
      <c r="Y860" s="566"/>
      <c r="Z860" s="566"/>
      <c r="AA860" s="566"/>
      <c r="AB860" s="566"/>
      <c r="AC860" s="566"/>
      <c r="AD860" s="566"/>
    </row>
    <row r="861" spans="2:30" hidden="1" outlineLevel="1" x14ac:dyDescent="0.45">
      <c r="B861" s="601"/>
      <c r="C861" s="602"/>
      <c r="D861" s="603"/>
      <c r="E861" s="602"/>
      <c r="F861" s="604"/>
      <c r="G861" s="605"/>
      <c r="H861" s="606"/>
      <c r="I861" s="606"/>
      <c r="J861" s="606"/>
      <c r="K861" s="607"/>
      <c r="L861" s="605"/>
      <c r="M861" s="606"/>
      <c r="N861" s="606"/>
      <c r="O861" s="606"/>
      <c r="P861" s="607"/>
      <c r="Q861" s="608"/>
      <c r="R861" s="609"/>
      <c r="S861" s="234"/>
      <c r="T861" s="234"/>
      <c r="U861" s="566"/>
      <c r="V861" s="566"/>
      <c r="W861" s="566"/>
      <c r="X861" s="566"/>
      <c r="Y861" s="566"/>
      <c r="Z861" s="566"/>
      <c r="AA861" s="566"/>
      <c r="AB861" s="566"/>
      <c r="AC861" s="566"/>
      <c r="AD861" s="566"/>
    </row>
    <row r="862" spans="2:30" hidden="1" outlineLevel="1" x14ac:dyDescent="0.45">
      <c r="B862" s="592"/>
      <c r="C862" s="593"/>
      <c r="D862" s="594"/>
      <c r="E862" s="593"/>
      <c r="F862" s="595"/>
      <c r="G862" s="596"/>
      <c r="H862" s="597"/>
      <c r="I862" s="597"/>
      <c r="J862" s="597"/>
      <c r="K862" s="598"/>
      <c r="L862" s="596"/>
      <c r="M862" s="597"/>
      <c r="N862" s="597"/>
      <c r="O862" s="597"/>
      <c r="P862" s="598"/>
      <c r="Q862" s="599"/>
      <c r="R862" s="600"/>
      <c r="S862" s="234"/>
      <c r="T862" s="234"/>
      <c r="U862" s="566"/>
      <c r="V862" s="566"/>
      <c r="W862" s="566"/>
      <c r="X862" s="566"/>
      <c r="Y862" s="566"/>
      <c r="Z862" s="566"/>
      <c r="AA862" s="566"/>
      <c r="AB862" s="566"/>
      <c r="AC862" s="566"/>
      <c r="AD862" s="566"/>
    </row>
    <row r="863" spans="2:30" hidden="1" outlineLevel="1" x14ac:dyDescent="0.45">
      <c r="B863" s="601"/>
      <c r="C863" s="602"/>
      <c r="D863" s="603"/>
      <c r="E863" s="602"/>
      <c r="F863" s="604"/>
      <c r="G863" s="605"/>
      <c r="H863" s="606"/>
      <c r="I863" s="606"/>
      <c r="J863" s="606"/>
      <c r="K863" s="607"/>
      <c r="L863" s="605"/>
      <c r="M863" s="606"/>
      <c r="N863" s="606"/>
      <c r="O863" s="606"/>
      <c r="P863" s="607"/>
      <c r="Q863" s="608"/>
      <c r="R863" s="609"/>
      <c r="S863" s="234"/>
      <c r="T863" s="234"/>
      <c r="U863" s="566"/>
      <c r="V863" s="566"/>
      <c r="W863" s="566"/>
      <c r="X863" s="566"/>
      <c r="Y863" s="566"/>
      <c r="Z863" s="566"/>
      <c r="AA863" s="566"/>
      <c r="AB863" s="566"/>
      <c r="AC863" s="566"/>
      <c r="AD863" s="566"/>
    </row>
    <row r="864" spans="2:30" hidden="1" outlineLevel="1" x14ac:dyDescent="0.45">
      <c r="B864" s="592"/>
      <c r="C864" s="593"/>
      <c r="D864" s="594"/>
      <c r="E864" s="593"/>
      <c r="F864" s="595"/>
      <c r="G864" s="596"/>
      <c r="H864" s="597"/>
      <c r="I864" s="597"/>
      <c r="J864" s="597"/>
      <c r="K864" s="598"/>
      <c r="L864" s="596"/>
      <c r="M864" s="597"/>
      <c r="N864" s="597"/>
      <c r="O864" s="597"/>
      <c r="P864" s="598"/>
      <c r="Q864" s="599"/>
      <c r="R864" s="600"/>
      <c r="S864" s="234"/>
      <c r="T864" s="234"/>
      <c r="U864" s="566"/>
      <c r="V864" s="566"/>
      <c r="W864" s="566"/>
      <c r="X864" s="566"/>
      <c r="Y864" s="566"/>
      <c r="Z864" s="566"/>
      <c r="AA864" s="566"/>
      <c r="AB864" s="566"/>
      <c r="AC864" s="566"/>
      <c r="AD864" s="566"/>
    </row>
    <row r="865" spans="2:30" hidden="1" outlineLevel="1" x14ac:dyDescent="0.45">
      <c r="B865" s="601"/>
      <c r="C865" s="602"/>
      <c r="D865" s="603"/>
      <c r="E865" s="602"/>
      <c r="F865" s="604"/>
      <c r="G865" s="605"/>
      <c r="H865" s="606"/>
      <c r="I865" s="606"/>
      <c r="J865" s="606"/>
      <c r="K865" s="607"/>
      <c r="L865" s="605"/>
      <c r="M865" s="606"/>
      <c r="N865" s="606"/>
      <c r="O865" s="606"/>
      <c r="P865" s="607"/>
      <c r="Q865" s="608"/>
      <c r="R865" s="609"/>
      <c r="S865" s="234"/>
      <c r="T865" s="234"/>
      <c r="U865" s="566"/>
      <c r="V865" s="566"/>
      <c r="W865" s="566"/>
      <c r="X865" s="566"/>
      <c r="Y865" s="566"/>
      <c r="Z865" s="566"/>
      <c r="AA865" s="566"/>
      <c r="AB865" s="566"/>
      <c r="AC865" s="566"/>
      <c r="AD865" s="566"/>
    </row>
    <row r="866" spans="2:30" hidden="1" outlineLevel="1" x14ac:dyDescent="0.45">
      <c r="B866" s="592"/>
      <c r="C866" s="593"/>
      <c r="D866" s="594"/>
      <c r="E866" s="593"/>
      <c r="F866" s="595"/>
      <c r="G866" s="596"/>
      <c r="H866" s="597"/>
      <c r="I866" s="597"/>
      <c r="J866" s="597"/>
      <c r="K866" s="598"/>
      <c r="L866" s="596"/>
      <c r="M866" s="597"/>
      <c r="N866" s="597"/>
      <c r="O866" s="597"/>
      <c r="P866" s="598"/>
      <c r="Q866" s="599"/>
      <c r="R866" s="600"/>
      <c r="S866" s="234"/>
      <c r="T866" s="234"/>
      <c r="U866" s="566"/>
      <c r="V866" s="566"/>
      <c r="W866" s="566"/>
      <c r="X866" s="566"/>
      <c r="Y866" s="566"/>
      <c r="Z866" s="566"/>
      <c r="AA866" s="566"/>
      <c r="AB866" s="566"/>
      <c r="AC866" s="566"/>
      <c r="AD866" s="566"/>
    </row>
    <row r="867" spans="2:30" hidden="1" outlineLevel="1" x14ac:dyDescent="0.45">
      <c r="B867" s="601"/>
      <c r="C867" s="602"/>
      <c r="D867" s="603"/>
      <c r="E867" s="602"/>
      <c r="F867" s="604"/>
      <c r="G867" s="605"/>
      <c r="H867" s="606"/>
      <c r="I867" s="606"/>
      <c r="J867" s="606"/>
      <c r="K867" s="607"/>
      <c r="L867" s="605"/>
      <c r="M867" s="606"/>
      <c r="N867" s="606"/>
      <c r="O867" s="606"/>
      <c r="P867" s="607"/>
      <c r="Q867" s="608"/>
      <c r="R867" s="609"/>
      <c r="S867" s="234"/>
      <c r="T867" s="234"/>
      <c r="U867" s="566"/>
      <c r="V867" s="566"/>
      <c r="W867" s="566"/>
      <c r="X867" s="566"/>
      <c r="Y867" s="566"/>
      <c r="Z867" s="566"/>
      <c r="AA867" s="566"/>
      <c r="AB867" s="566"/>
      <c r="AC867" s="566"/>
      <c r="AD867" s="566"/>
    </row>
    <row r="868" spans="2:30" hidden="1" outlineLevel="1" x14ac:dyDescent="0.45">
      <c r="B868" s="592"/>
      <c r="C868" s="593"/>
      <c r="D868" s="594"/>
      <c r="E868" s="593"/>
      <c r="F868" s="595"/>
      <c r="G868" s="596"/>
      <c r="H868" s="597"/>
      <c r="I868" s="597"/>
      <c r="J868" s="597"/>
      <c r="K868" s="598"/>
      <c r="L868" s="596"/>
      <c r="M868" s="597"/>
      <c r="N868" s="597"/>
      <c r="O868" s="597"/>
      <c r="P868" s="598"/>
      <c r="Q868" s="599"/>
      <c r="R868" s="600"/>
      <c r="S868" s="234"/>
      <c r="T868" s="234"/>
      <c r="U868" s="566"/>
      <c r="V868" s="566"/>
      <c r="W868" s="566"/>
      <c r="X868" s="566"/>
      <c r="Y868" s="566"/>
      <c r="Z868" s="566"/>
      <c r="AA868" s="566"/>
      <c r="AB868" s="566"/>
      <c r="AC868" s="566"/>
      <c r="AD868" s="566"/>
    </row>
    <row r="869" spans="2:30" hidden="1" outlineLevel="1" x14ac:dyDescent="0.45">
      <c r="B869" s="601"/>
      <c r="C869" s="602"/>
      <c r="D869" s="603"/>
      <c r="E869" s="602"/>
      <c r="F869" s="604"/>
      <c r="G869" s="605"/>
      <c r="H869" s="606"/>
      <c r="I869" s="606"/>
      <c r="J869" s="606"/>
      <c r="K869" s="607"/>
      <c r="L869" s="605"/>
      <c r="M869" s="606"/>
      <c r="N869" s="606"/>
      <c r="O869" s="606"/>
      <c r="P869" s="607"/>
      <c r="Q869" s="608"/>
      <c r="R869" s="609"/>
      <c r="S869" s="234"/>
      <c r="T869" s="234"/>
      <c r="U869" s="566"/>
      <c r="V869" s="566"/>
      <c r="W869" s="566"/>
      <c r="X869" s="566"/>
      <c r="Y869" s="566"/>
      <c r="Z869" s="566"/>
      <c r="AA869" s="566"/>
      <c r="AB869" s="566"/>
      <c r="AC869" s="566"/>
      <c r="AD869" s="566"/>
    </row>
    <row r="870" spans="2:30" hidden="1" outlineLevel="1" x14ac:dyDescent="0.45">
      <c r="B870" s="592"/>
      <c r="C870" s="593"/>
      <c r="D870" s="594"/>
      <c r="E870" s="593"/>
      <c r="F870" s="595"/>
      <c r="G870" s="596"/>
      <c r="H870" s="597"/>
      <c r="I870" s="597"/>
      <c r="J870" s="597"/>
      <c r="K870" s="598"/>
      <c r="L870" s="596"/>
      <c r="M870" s="597"/>
      <c r="N870" s="597"/>
      <c r="O870" s="597"/>
      <c r="P870" s="598"/>
      <c r="Q870" s="599"/>
      <c r="R870" s="600"/>
      <c r="S870" s="234"/>
      <c r="T870" s="234"/>
      <c r="U870" s="566"/>
      <c r="V870" s="566"/>
      <c r="W870" s="566"/>
      <c r="X870" s="566"/>
      <c r="Y870" s="566"/>
      <c r="Z870" s="566"/>
      <c r="AA870" s="566"/>
      <c r="AB870" s="566"/>
      <c r="AC870" s="566"/>
      <c r="AD870" s="566"/>
    </row>
    <row r="871" spans="2:30" hidden="1" outlineLevel="1" x14ac:dyDescent="0.45">
      <c r="B871" s="601"/>
      <c r="C871" s="602"/>
      <c r="D871" s="603"/>
      <c r="E871" s="602"/>
      <c r="F871" s="604"/>
      <c r="G871" s="605"/>
      <c r="H871" s="606"/>
      <c r="I871" s="606"/>
      <c r="J871" s="606"/>
      <c r="K871" s="607"/>
      <c r="L871" s="605"/>
      <c r="M871" s="606"/>
      <c r="N871" s="606"/>
      <c r="O871" s="606"/>
      <c r="P871" s="607"/>
      <c r="Q871" s="608"/>
      <c r="R871" s="609"/>
      <c r="S871" s="234"/>
      <c r="T871" s="234"/>
      <c r="U871" s="566"/>
      <c r="V871" s="566"/>
      <c r="W871" s="566"/>
      <c r="X871" s="566"/>
      <c r="Y871" s="566"/>
      <c r="Z871" s="566"/>
      <c r="AA871" s="566"/>
      <c r="AB871" s="566"/>
      <c r="AC871" s="566"/>
      <c r="AD871" s="566"/>
    </row>
    <row r="872" spans="2:30" hidden="1" outlineLevel="1" x14ac:dyDescent="0.45">
      <c r="B872" s="592"/>
      <c r="C872" s="593"/>
      <c r="D872" s="594"/>
      <c r="E872" s="593"/>
      <c r="F872" s="595"/>
      <c r="G872" s="596"/>
      <c r="H872" s="597"/>
      <c r="I872" s="597"/>
      <c r="J872" s="597"/>
      <c r="K872" s="598"/>
      <c r="L872" s="596"/>
      <c r="M872" s="597"/>
      <c r="N872" s="597"/>
      <c r="O872" s="597"/>
      <c r="P872" s="598"/>
      <c r="Q872" s="599"/>
      <c r="R872" s="600"/>
      <c r="S872" s="234"/>
      <c r="T872" s="234"/>
      <c r="U872" s="566"/>
      <c r="V872" s="566"/>
      <c r="W872" s="566"/>
      <c r="X872" s="566"/>
      <c r="Y872" s="566"/>
      <c r="Z872" s="566"/>
      <c r="AA872" s="566"/>
      <c r="AB872" s="566"/>
      <c r="AC872" s="566"/>
      <c r="AD872" s="566"/>
    </row>
    <row r="873" spans="2:30" hidden="1" outlineLevel="1" x14ac:dyDescent="0.45">
      <c r="B873" s="601"/>
      <c r="C873" s="602"/>
      <c r="D873" s="603"/>
      <c r="E873" s="602"/>
      <c r="F873" s="604"/>
      <c r="G873" s="605"/>
      <c r="H873" s="606"/>
      <c r="I873" s="606"/>
      <c r="J873" s="606"/>
      <c r="K873" s="607"/>
      <c r="L873" s="605"/>
      <c r="M873" s="606"/>
      <c r="N873" s="606"/>
      <c r="O873" s="606"/>
      <c r="P873" s="607"/>
      <c r="Q873" s="608"/>
      <c r="R873" s="609"/>
      <c r="S873" s="234"/>
      <c r="T873" s="234"/>
      <c r="U873" s="566"/>
      <c r="V873" s="566"/>
      <c r="W873" s="566"/>
      <c r="X873" s="566"/>
      <c r="Y873" s="566"/>
      <c r="Z873" s="566"/>
      <c r="AA873" s="566"/>
      <c r="AB873" s="566"/>
      <c r="AC873" s="566"/>
      <c r="AD873" s="566"/>
    </row>
    <row r="874" spans="2:30" hidden="1" outlineLevel="1" x14ac:dyDescent="0.45">
      <c r="B874" s="592"/>
      <c r="C874" s="593"/>
      <c r="D874" s="594"/>
      <c r="E874" s="593"/>
      <c r="F874" s="595"/>
      <c r="G874" s="596"/>
      <c r="H874" s="597"/>
      <c r="I874" s="597"/>
      <c r="J874" s="597"/>
      <c r="K874" s="598"/>
      <c r="L874" s="596"/>
      <c r="M874" s="597"/>
      <c r="N874" s="597"/>
      <c r="O874" s="597"/>
      <c r="P874" s="598"/>
      <c r="Q874" s="599"/>
      <c r="R874" s="600"/>
      <c r="S874" s="234"/>
      <c r="T874" s="234"/>
      <c r="U874" s="566"/>
      <c r="V874" s="566"/>
      <c r="W874" s="566"/>
      <c r="X874" s="566"/>
      <c r="Y874" s="566"/>
      <c r="Z874" s="566"/>
      <c r="AA874" s="566"/>
      <c r="AB874" s="566"/>
      <c r="AC874" s="566"/>
      <c r="AD874" s="566"/>
    </row>
    <row r="875" spans="2:30" hidden="1" outlineLevel="1" x14ac:dyDescent="0.45">
      <c r="B875" s="601"/>
      <c r="C875" s="602"/>
      <c r="D875" s="603"/>
      <c r="E875" s="602"/>
      <c r="F875" s="604"/>
      <c r="G875" s="605"/>
      <c r="H875" s="606"/>
      <c r="I875" s="606"/>
      <c r="J875" s="606"/>
      <c r="K875" s="607"/>
      <c r="L875" s="605"/>
      <c r="M875" s="606"/>
      <c r="N875" s="606"/>
      <c r="O875" s="606"/>
      <c r="P875" s="607"/>
      <c r="Q875" s="608"/>
      <c r="R875" s="609"/>
      <c r="S875" s="234"/>
      <c r="T875" s="234"/>
      <c r="U875" s="566"/>
      <c r="V875" s="566"/>
      <c r="W875" s="566"/>
      <c r="X875" s="566"/>
      <c r="Y875" s="566"/>
      <c r="Z875" s="566"/>
      <c r="AA875" s="566"/>
      <c r="AB875" s="566"/>
      <c r="AC875" s="566"/>
      <c r="AD875" s="566"/>
    </row>
    <row r="876" spans="2:30" hidden="1" outlineLevel="1" x14ac:dyDescent="0.45">
      <c r="B876" s="592"/>
      <c r="C876" s="593"/>
      <c r="D876" s="594"/>
      <c r="E876" s="593"/>
      <c r="F876" s="595"/>
      <c r="G876" s="596"/>
      <c r="H876" s="597"/>
      <c r="I876" s="597"/>
      <c r="J876" s="597"/>
      <c r="K876" s="598"/>
      <c r="L876" s="596"/>
      <c r="M876" s="597"/>
      <c r="N876" s="597"/>
      <c r="O876" s="597"/>
      <c r="P876" s="598"/>
      <c r="Q876" s="599"/>
      <c r="R876" s="600"/>
      <c r="S876" s="234"/>
      <c r="T876" s="234"/>
      <c r="U876" s="566"/>
      <c r="V876" s="566"/>
      <c r="W876" s="566"/>
      <c r="X876" s="566"/>
      <c r="Y876" s="566"/>
      <c r="Z876" s="566"/>
      <c r="AA876" s="566"/>
      <c r="AB876" s="566"/>
      <c r="AC876" s="566"/>
      <c r="AD876" s="566"/>
    </row>
    <row r="877" spans="2:30" hidden="1" outlineLevel="1" x14ac:dyDescent="0.45">
      <c r="B877" s="601"/>
      <c r="C877" s="602"/>
      <c r="D877" s="603"/>
      <c r="E877" s="602"/>
      <c r="F877" s="604"/>
      <c r="G877" s="605"/>
      <c r="H877" s="606"/>
      <c r="I877" s="606"/>
      <c r="J877" s="606"/>
      <c r="K877" s="607"/>
      <c r="L877" s="605"/>
      <c r="M877" s="606"/>
      <c r="N877" s="606"/>
      <c r="O877" s="606"/>
      <c r="P877" s="607"/>
      <c r="Q877" s="608"/>
      <c r="R877" s="609"/>
      <c r="S877" s="234"/>
      <c r="T877" s="234"/>
      <c r="U877" s="566"/>
      <c r="V877" s="566"/>
      <c r="W877" s="566"/>
      <c r="X877" s="566"/>
      <c r="Y877" s="566"/>
      <c r="Z877" s="566"/>
      <c r="AA877" s="566"/>
      <c r="AB877" s="566"/>
      <c r="AC877" s="566"/>
      <c r="AD877" s="566"/>
    </row>
    <row r="878" spans="2:30" hidden="1" outlineLevel="1" x14ac:dyDescent="0.45">
      <c r="B878" s="592"/>
      <c r="C878" s="593"/>
      <c r="D878" s="594"/>
      <c r="E878" s="593"/>
      <c r="F878" s="595"/>
      <c r="G878" s="596"/>
      <c r="H878" s="597"/>
      <c r="I878" s="597"/>
      <c r="J878" s="597"/>
      <c r="K878" s="598"/>
      <c r="L878" s="596"/>
      <c r="M878" s="597"/>
      <c r="N878" s="597"/>
      <c r="O878" s="597"/>
      <c r="P878" s="598"/>
      <c r="Q878" s="599"/>
      <c r="R878" s="600"/>
      <c r="S878" s="234"/>
      <c r="T878" s="234"/>
      <c r="U878" s="566"/>
      <c r="V878" s="566"/>
      <c r="W878" s="566"/>
      <c r="X878" s="566"/>
      <c r="Y878" s="566"/>
      <c r="Z878" s="566"/>
      <c r="AA878" s="566"/>
      <c r="AB878" s="566"/>
      <c r="AC878" s="566"/>
      <c r="AD878" s="566"/>
    </row>
    <row r="879" spans="2:30" hidden="1" outlineLevel="1" x14ac:dyDescent="0.45">
      <c r="B879" s="601"/>
      <c r="C879" s="602"/>
      <c r="D879" s="603"/>
      <c r="E879" s="602"/>
      <c r="F879" s="604"/>
      <c r="G879" s="605"/>
      <c r="H879" s="606"/>
      <c r="I879" s="606"/>
      <c r="J879" s="606"/>
      <c r="K879" s="607"/>
      <c r="L879" s="605"/>
      <c r="M879" s="606"/>
      <c r="N879" s="606"/>
      <c r="O879" s="606"/>
      <c r="P879" s="607"/>
      <c r="Q879" s="608"/>
      <c r="R879" s="609"/>
      <c r="S879" s="234"/>
      <c r="T879" s="234"/>
      <c r="U879" s="566"/>
      <c r="V879" s="566"/>
      <c r="W879" s="566"/>
      <c r="X879" s="566"/>
      <c r="Y879" s="566"/>
      <c r="Z879" s="566"/>
      <c r="AA879" s="566"/>
      <c r="AB879" s="566"/>
      <c r="AC879" s="566"/>
      <c r="AD879" s="566"/>
    </row>
    <row r="880" spans="2:30" hidden="1" outlineLevel="1" x14ac:dyDescent="0.45">
      <c r="B880" s="592"/>
      <c r="C880" s="593"/>
      <c r="D880" s="594"/>
      <c r="E880" s="593"/>
      <c r="F880" s="595"/>
      <c r="G880" s="596"/>
      <c r="H880" s="597"/>
      <c r="I880" s="597"/>
      <c r="J880" s="597"/>
      <c r="K880" s="598"/>
      <c r="L880" s="596"/>
      <c r="M880" s="597"/>
      <c r="N880" s="597"/>
      <c r="O880" s="597"/>
      <c r="P880" s="598"/>
      <c r="Q880" s="599"/>
      <c r="R880" s="600"/>
      <c r="S880" s="234"/>
      <c r="T880" s="234"/>
      <c r="U880" s="566"/>
      <c r="V880" s="566"/>
      <c r="W880" s="566"/>
      <c r="X880" s="566"/>
      <c r="Y880" s="566"/>
      <c r="Z880" s="566"/>
      <c r="AA880" s="566"/>
      <c r="AB880" s="566"/>
      <c r="AC880" s="566"/>
      <c r="AD880" s="566"/>
    </row>
    <row r="881" spans="2:30" hidden="1" outlineLevel="1" x14ac:dyDescent="0.45">
      <c r="B881" s="601"/>
      <c r="C881" s="602"/>
      <c r="D881" s="603"/>
      <c r="E881" s="602"/>
      <c r="F881" s="604"/>
      <c r="G881" s="605"/>
      <c r="H881" s="606"/>
      <c r="I881" s="606"/>
      <c r="J881" s="606"/>
      <c r="K881" s="607"/>
      <c r="L881" s="605"/>
      <c r="M881" s="606"/>
      <c r="N881" s="606"/>
      <c r="O881" s="606"/>
      <c r="P881" s="607"/>
      <c r="Q881" s="608"/>
      <c r="R881" s="609"/>
      <c r="S881" s="234"/>
      <c r="T881" s="234"/>
      <c r="U881" s="566"/>
      <c r="V881" s="566"/>
      <c r="W881" s="566"/>
      <c r="X881" s="566"/>
      <c r="Y881" s="566"/>
      <c r="Z881" s="566"/>
      <c r="AA881" s="566"/>
      <c r="AB881" s="566"/>
      <c r="AC881" s="566"/>
      <c r="AD881" s="566"/>
    </row>
    <row r="882" spans="2:30" hidden="1" outlineLevel="1" x14ac:dyDescent="0.45">
      <c r="B882" s="592"/>
      <c r="C882" s="593"/>
      <c r="D882" s="594"/>
      <c r="E882" s="593"/>
      <c r="F882" s="595"/>
      <c r="G882" s="596"/>
      <c r="H882" s="597"/>
      <c r="I882" s="597"/>
      <c r="J882" s="597"/>
      <c r="K882" s="598"/>
      <c r="L882" s="596"/>
      <c r="M882" s="597"/>
      <c r="N882" s="597"/>
      <c r="O882" s="597"/>
      <c r="P882" s="598"/>
      <c r="Q882" s="599"/>
      <c r="R882" s="600"/>
      <c r="S882" s="234"/>
      <c r="T882" s="234"/>
      <c r="U882" s="566"/>
      <c r="V882" s="566"/>
      <c r="W882" s="566"/>
      <c r="X882" s="566"/>
      <c r="Y882" s="566"/>
      <c r="Z882" s="566"/>
      <c r="AA882" s="566"/>
      <c r="AB882" s="566"/>
      <c r="AC882" s="566"/>
      <c r="AD882" s="566"/>
    </row>
    <row r="883" spans="2:30" hidden="1" outlineLevel="1" x14ac:dyDescent="0.45">
      <c r="B883" s="601"/>
      <c r="C883" s="602"/>
      <c r="D883" s="603"/>
      <c r="E883" s="602"/>
      <c r="F883" s="604"/>
      <c r="G883" s="605"/>
      <c r="H883" s="606"/>
      <c r="I883" s="606"/>
      <c r="J883" s="606"/>
      <c r="K883" s="607"/>
      <c r="L883" s="605"/>
      <c r="M883" s="606"/>
      <c r="N883" s="606"/>
      <c r="O883" s="606"/>
      <c r="P883" s="607"/>
      <c r="Q883" s="608"/>
      <c r="R883" s="609"/>
      <c r="S883" s="234"/>
      <c r="T883" s="234"/>
      <c r="U883" s="566"/>
      <c r="V883" s="566"/>
      <c r="W883" s="566"/>
      <c r="X883" s="566"/>
      <c r="Y883" s="566"/>
      <c r="Z883" s="566"/>
      <c r="AA883" s="566"/>
      <c r="AB883" s="566"/>
      <c r="AC883" s="566"/>
      <c r="AD883" s="566"/>
    </row>
    <row r="884" spans="2:30" hidden="1" outlineLevel="1" x14ac:dyDescent="0.45">
      <c r="B884" s="592"/>
      <c r="C884" s="593"/>
      <c r="D884" s="594"/>
      <c r="E884" s="593"/>
      <c r="F884" s="595"/>
      <c r="G884" s="596"/>
      <c r="H884" s="597"/>
      <c r="I884" s="597"/>
      <c r="J884" s="597"/>
      <c r="K884" s="598"/>
      <c r="L884" s="596"/>
      <c r="M884" s="597"/>
      <c r="N884" s="597"/>
      <c r="O884" s="597"/>
      <c r="P884" s="598"/>
      <c r="Q884" s="599"/>
      <c r="R884" s="600"/>
      <c r="S884" s="234"/>
      <c r="T884" s="234"/>
      <c r="U884" s="566"/>
      <c r="V884" s="566"/>
      <c r="W884" s="566"/>
      <c r="X884" s="566"/>
      <c r="Y884" s="566"/>
      <c r="Z884" s="566"/>
      <c r="AA884" s="566"/>
      <c r="AB884" s="566"/>
      <c r="AC884" s="566"/>
      <c r="AD884" s="566"/>
    </row>
    <row r="885" spans="2:30" hidden="1" outlineLevel="1" x14ac:dyDescent="0.45">
      <c r="B885" s="601"/>
      <c r="C885" s="602"/>
      <c r="D885" s="603"/>
      <c r="E885" s="602"/>
      <c r="F885" s="604"/>
      <c r="G885" s="605"/>
      <c r="H885" s="606"/>
      <c r="I885" s="606"/>
      <c r="J885" s="606"/>
      <c r="K885" s="607"/>
      <c r="L885" s="605"/>
      <c r="M885" s="606"/>
      <c r="N885" s="606"/>
      <c r="O885" s="606"/>
      <c r="P885" s="607"/>
      <c r="Q885" s="608"/>
      <c r="R885" s="609"/>
      <c r="S885" s="234"/>
      <c r="T885" s="234"/>
      <c r="U885" s="566"/>
      <c r="V885" s="566"/>
      <c r="W885" s="566"/>
      <c r="X885" s="566"/>
      <c r="Y885" s="566"/>
      <c r="Z885" s="566"/>
      <c r="AA885" s="566"/>
      <c r="AB885" s="566"/>
      <c r="AC885" s="566"/>
      <c r="AD885" s="566"/>
    </row>
    <row r="886" spans="2:30" hidden="1" outlineLevel="1" x14ac:dyDescent="0.45">
      <c r="B886" s="592"/>
      <c r="C886" s="593"/>
      <c r="D886" s="594"/>
      <c r="E886" s="593"/>
      <c r="F886" s="595"/>
      <c r="G886" s="596"/>
      <c r="H886" s="597"/>
      <c r="I886" s="597"/>
      <c r="J886" s="597"/>
      <c r="K886" s="598"/>
      <c r="L886" s="596"/>
      <c r="M886" s="597"/>
      <c r="N886" s="597"/>
      <c r="O886" s="597"/>
      <c r="P886" s="598"/>
      <c r="Q886" s="599"/>
      <c r="R886" s="600"/>
      <c r="S886" s="234"/>
      <c r="T886" s="234"/>
      <c r="U886" s="566"/>
      <c r="V886" s="566"/>
      <c r="W886" s="566"/>
      <c r="X886" s="566"/>
      <c r="Y886" s="566"/>
      <c r="Z886" s="566"/>
      <c r="AA886" s="566"/>
      <c r="AB886" s="566"/>
      <c r="AC886" s="566"/>
      <c r="AD886" s="566"/>
    </row>
    <row r="887" spans="2:30" hidden="1" outlineLevel="1" x14ac:dyDescent="0.45">
      <c r="B887" s="601"/>
      <c r="C887" s="602"/>
      <c r="D887" s="603"/>
      <c r="E887" s="602"/>
      <c r="F887" s="604"/>
      <c r="G887" s="605"/>
      <c r="H887" s="606"/>
      <c r="I887" s="606"/>
      <c r="J887" s="606"/>
      <c r="K887" s="607"/>
      <c r="L887" s="605"/>
      <c r="M887" s="606"/>
      <c r="N887" s="606"/>
      <c r="O887" s="606"/>
      <c r="P887" s="607"/>
      <c r="Q887" s="608"/>
      <c r="R887" s="609"/>
      <c r="S887" s="234"/>
      <c r="T887" s="234"/>
      <c r="U887" s="566"/>
      <c r="V887" s="566"/>
      <c r="W887" s="566"/>
      <c r="X887" s="566"/>
      <c r="Y887" s="566"/>
      <c r="Z887" s="566"/>
      <c r="AA887" s="566"/>
      <c r="AB887" s="566"/>
      <c r="AC887" s="566"/>
      <c r="AD887" s="566"/>
    </row>
    <row r="888" spans="2:30" hidden="1" outlineLevel="1" x14ac:dyDescent="0.45">
      <c r="B888" s="592"/>
      <c r="C888" s="593"/>
      <c r="D888" s="594"/>
      <c r="E888" s="593"/>
      <c r="F888" s="595"/>
      <c r="G888" s="596"/>
      <c r="H888" s="597"/>
      <c r="I888" s="597"/>
      <c r="J888" s="597"/>
      <c r="K888" s="598"/>
      <c r="L888" s="596"/>
      <c r="M888" s="597"/>
      <c r="N888" s="597"/>
      <c r="O888" s="597"/>
      <c r="P888" s="598"/>
      <c r="Q888" s="599"/>
      <c r="R888" s="600"/>
      <c r="S888" s="234"/>
      <c r="T888" s="234"/>
      <c r="U888" s="566"/>
      <c r="V888" s="566"/>
      <c r="W888" s="566"/>
      <c r="X888" s="566"/>
      <c r="Y888" s="566"/>
      <c r="Z888" s="566"/>
      <c r="AA888" s="566"/>
      <c r="AB888" s="566"/>
      <c r="AC888" s="566"/>
      <c r="AD888" s="566"/>
    </row>
    <row r="889" spans="2:30" hidden="1" outlineLevel="1" x14ac:dyDescent="0.45">
      <c r="B889" s="601"/>
      <c r="C889" s="602"/>
      <c r="D889" s="603"/>
      <c r="E889" s="602"/>
      <c r="F889" s="604"/>
      <c r="G889" s="605"/>
      <c r="H889" s="606"/>
      <c r="I889" s="606"/>
      <c r="J889" s="606"/>
      <c r="K889" s="607"/>
      <c r="L889" s="605"/>
      <c r="M889" s="606"/>
      <c r="N889" s="606"/>
      <c r="O889" s="606"/>
      <c r="P889" s="607"/>
      <c r="Q889" s="608"/>
      <c r="R889" s="609"/>
      <c r="S889" s="234"/>
      <c r="T889" s="234"/>
      <c r="U889" s="566"/>
      <c r="V889" s="566"/>
      <c r="W889" s="566"/>
      <c r="X889" s="566"/>
      <c r="Y889" s="566"/>
      <c r="Z889" s="566"/>
      <c r="AA889" s="566"/>
      <c r="AB889" s="566"/>
      <c r="AC889" s="566"/>
      <c r="AD889" s="566"/>
    </row>
    <row r="890" spans="2:30" hidden="1" outlineLevel="1" x14ac:dyDescent="0.45">
      <c r="B890" s="592"/>
      <c r="C890" s="593"/>
      <c r="D890" s="594"/>
      <c r="E890" s="593"/>
      <c r="F890" s="595"/>
      <c r="G890" s="596"/>
      <c r="H890" s="597"/>
      <c r="I890" s="597"/>
      <c r="J890" s="597"/>
      <c r="K890" s="598"/>
      <c r="L890" s="596"/>
      <c r="M890" s="597"/>
      <c r="N890" s="597"/>
      <c r="O890" s="597"/>
      <c r="P890" s="598"/>
      <c r="Q890" s="599"/>
      <c r="R890" s="600"/>
      <c r="S890" s="234"/>
      <c r="T890" s="234"/>
      <c r="U890" s="566"/>
      <c r="V890" s="566"/>
      <c r="W890" s="566"/>
      <c r="X890" s="566"/>
      <c r="Y890" s="566"/>
      <c r="Z890" s="566"/>
      <c r="AA890" s="566"/>
      <c r="AB890" s="566"/>
      <c r="AC890" s="566"/>
      <c r="AD890" s="566"/>
    </row>
    <row r="891" spans="2:30" hidden="1" outlineLevel="1" x14ac:dyDescent="0.45">
      <c r="B891" s="601"/>
      <c r="C891" s="602"/>
      <c r="D891" s="603"/>
      <c r="E891" s="602"/>
      <c r="F891" s="604"/>
      <c r="G891" s="605"/>
      <c r="H891" s="606"/>
      <c r="I891" s="606"/>
      <c r="J891" s="606"/>
      <c r="K891" s="607"/>
      <c r="L891" s="605"/>
      <c r="M891" s="606"/>
      <c r="N891" s="606"/>
      <c r="O891" s="606"/>
      <c r="P891" s="607"/>
      <c r="Q891" s="608"/>
      <c r="R891" s="609"/>
      <c r="S891" s="234"/>
      <c r="T891" s="234"/>
      <c r="U891" s="566"/>
      <c r="V891" s="566"/>
      <c r="W891" s="566"/>
      <c r="X891" s="566"/>
      <c r="Y891" s="566"/>
      <c r="Z891" s="566"/>
      <c r="AA891" s="566"/>
      <c r="AB891" s="566"/>
      <c r="AC891" s="566"/>
      <c r="AD891" s="566"/>
    </row>
    <row r="892" spans="2:30" hidden="1" outlineLevel="1" x14ac:dyDescent="0.45">
      <c r="B892" s="592"/>
      <c r="C892" s="593"/>
      <c r="D892" s="594"/>
      <c r="E892" s="593"/>
      <c r="F892" s="595"/>
      <c r="G892" s="596"/>
      <c r="H892" s="597"/>
      <c r="I892" s="597"/>
      <c r="J892" s="597"/>
      <c r="K892" s="598"/>
      <c r="L892" s="596"/>
      <c r="M892" s="597"/>
      <c r="N892" s="597"/>
      <c r="O892" s="597"/>
      <c r="P892" s="598"/>
      <c r="Q892" s="599"/>
      <c r="R892" s="600"/>
      <c r="S892" s="234"/>
      <c r="T892" s="234"/>
      <c r="U892" s="566"/>
      <c r="V892" s="566"/>
      <c r="W892" s="566"/>
      <c r="X892" s="566"/>
      <c r="Y892" s="566"/>
      <c r="Z892" s="566"/>
      <c r="AA892" s="566"/>
      <c r="AB892" s="566"/>
      <c r="AC892" s="566"/>
      <c r="AD892" s="566"/>
    </row>
    <row r="893" spans="2:30" hidden="1" outlineLevel="1" x14ac:dyDescent="0.45">
      <c r="B893" s="601"/>
      <c r="C893" s="602"/>
      <c r="D893" s="603"/>
      <c r="E893" s="602"/>
      <c r="F893" s="604"/>
      <c r="G893" s="605"/>
      <c r="H893" s="606"/>
      <c r="I893" s="606"/>
      <c r="J893" s="606"/>
      <c r="K893" s="607"/>
      <c r="L893" s="605"/>
      <c r="M893" s="606"/>
      <c r="N893" s="606"/>
      <c r="O893" s="606"/>
      <c r="P893" s="607"/>
      <c r="Q893" s="608"/>
      <c r="R893" s="609"/>
      <c r="S893" s="234"/>
      <c r="T893" s="234"/>
      <c r="U893" s="566"/>
      <c r="V893" s="566"/>
      <c r="W893" s="566"/>
      <c r="X893" s="566"/>
      <c r="Y893" s="566"/>
      <c r="Z893" s="566"/>
      <c r="AA893" s="566"/>
      <c r="AB893" s="566"/>
      <c r="AC893" s="566"/>
      <c r="AD893" s="566"/>
    </row>
    <row r="894" spans="2:30" hidden="1" outlineLevel="1" x14ac:dyDescent="0.45">
      <c r="B894" s="592"/>
      <c r="C894" s="593"/>
      <c r="D894" s="594"/>
      <c r="E894" s="593"/>
      <c r="F894" s="595"/>
      <c r="G894" s="596"/>
      <c r="H894" s="597"/>
      <c r="I894" s="597"/>
      <c r="J894" s="597"/>
      <c r="K894" s="598"/>
      <c r="L894" s="596"/>
      <c r="M894" s="597"/>
      <c r="N894" s="597"/>
      <c r="O894" s="597"/>
      <c r="P894" s="598"/>
      <c r="Q894" s="599"/>
      <c r="R894" s="600"/>
      <c r="S894" s="234"/>
      <c r="T894" s="234"/>
      <c r="U894" s="566"/>
      <c r="V894" s="566"/>
      <c r="W894" s="566"/>
      <c r="X894" s="566"/>
      <c r="Y894" s="566"/>
      <c r="Z894" s="566"/>
      <c r="AA894" s="566"/>
      <c r="AB894" s="566"/>
      <c r="AC894" s="566"/>
      <c r="AD894" s="566"/>
    </row>
    <row r="895" spans="2:30" hidden="1" outlineLevel="1" x14ac:dyDescent="0.45">
      <c r="B895" s="601"/>
      <c r="C895" s="602"/>
      <c r="D895" s="603"/>
      <c r="E895" s="602"/>
      <c r="F895" s="604"/>
      <c r="G895" s="605"/>
      <c r="H895" s="606"/>
      <c r="I895" s="606"/>
      <c r="J895" s="606"/>
      <c r="K895" s="607"/>
      <c r="L895" s="605"/>
      <c r="M895" s="606"/>
      <c r="N895" s="606"/>
      <c r="O895" s="606"/>
      <c r="P895" s="607"/>
      <c r="Q895" s="608"/>
      <c r="R895" s="609"/>
      <c r="S895" s="234"/>
      <c r="T895" s="234"/>
      <c r="U895" s="566"/>
      <c r="V895" s="566"/>
      <c r="W895" s="566"/>
      <c r="X895" s="566"/>
      <c r="Y895" s="566"/>
      <c r="Z895" s="566"/>
      <c r="AA895" s="566"/>
      <c r="AB895" s="566"/>
      <c r="AC895" s="566"/>
      <c r="AD895" s="566"/>
    </row>
    <row r="896" spans="2:30" hidden="1" outlineLevel="1" x14ac:dyDescent="0.45">
      <c r="B896" s="592"/>
      <c r="C896" s="593"/>
      <c r="D896" s="594"/>
      <c r="E896" s="593"/>
      <c r="F896" s="595"/>
      <c r="G896" s="596"/>
      <c r="H896" s="597"/>
      <c r="I896" s="597"/>
      <c r="J896" s="597"/>
      <c r="K896" s="598"/>
      <c r="L896" s="596"/>
      <c r="M896" s="597"/>
      <c r="N896" s="597"/>
      <c r="O896" s="597"/>
      <c r="P896" s="598"/>
      <c r="Q896" s="599"/>
      <c r="R896" s="600"/>
      <c r="S896" s="234"/>
      <c r="T896" s="234"/>
      <c r="U896" s="566"/>
      <c r="V896" s="566"/>
      <c r="W896" s="566"/>
      <c r="X896" s="566"/>
      <c r="Y896" s="566"/>
      <c r="Z896" s="566"/>
      <c r="AA896" s="566"/>
      <c r="AB896" s="566"/>
      <c r="AC896" s="566"/>
      <c r="AD896" s="566"/>
    </row>
    <row r="897" spans="2:30" hidden="1" outlineLevel="1" x14ac:dyDescent="0.45">
      <c r="B897" s="601"/>
      <c r="C897" s="602"/>
      <c r="D897" s="603"/>
      <c r="E897" s="602"/>
      <c r="F897" s="604"/>
      <c r="G897" s="605"/>
      <c r="H897" s="606"/>
      <c r="I897" s="606"/>
      <c r="J897" s="606"/>
      <c r="K897" s="607"/>
      <c r="L897" s="605"/>
      <c r="M897" s="606"/>
      <c r="N897" s="606"/>
      <c r="O897" s="606"/>
      <c r="P897" s="607"/>
      <c r="Q897" s="608"/>
      <c r="R897" s="609"/>
      <c r="S897" s="234"/>
      <c r="T897" s="234"/>
      <c r="U897" s="566"/>
      <c r="V897" s="566"/>
      <c r="W897" s="566"/>
      <c r="X897" s="566"/>
      <c r="Y897" s="566"/>
      <c r="Z897" s="566"/>
      <c r="AA897" s="566"/>
      <c r="AB897" s="566"/>
      <c r="AC897" s="566"/>
      <c r="AD897" s="566"/>
    </row>
    <row r="898" spans="2:30" hidden="1" outlineLevel="1" x14ac:dyDescent="0.45">
      <c r="B898" s="592"/>
      <c r="C898" s="593"/>
      <c r="D898" s="594"/>
      <c r="E898" s="593"/>
      <c r="F898" s="595"/>
      <c r="G898" s="596"/>
      <c r="H898" s="597"/>
      <c r="I898" s="597"/>
      <c r="J898" s="597"/>
      <c r="K898" s="598"/>
      <c r="L898" s="596"/>
      <c r="M898" s="597"/>
      <c r="N898" s="597"/>
      <c r="O898" s="597"/>
      <c r="P898" s="598"/>
      <c r="Q898" s="599"/>
      <c r="R898" s="600"/>
      <c r="S898" s="234"/>
      <c r="T898" s="234"/>
      <c r="U898" s="566"/>
      <c r="V898" s="566"/>
      <c r="W898" s="566"/>
      <c r="X898" s="566"/>
      <c r="Y898" s="566"/>
      <c r="Z898" s="566"/>
      <c r="AA898" s="566"/>
      <c r="AB898" s="566"/>
      <c r="AC898" s="566"/>
      <c r="AD898" s="566"/>
    </row>
    <row r="899" spans="2:30" hidden="1" outlineLevel="1" x14ac:dyDescent="0.45">
      <c r="B899" s="601"/>
      <c r="C899" s="602"/>
      <c r="D899" s="603"/>
      <c r="E899" s="602"/>
      <c r="F899" s="604"/>
      <c r="G899" s="605"/>
      <c r="H899" s="606"/>
      <c r="I899" s="606"/>
      <c r="J899" s="606"/>
      <c r="K899" s="607"/>
      <c r="L899" s="605"/>
      <c r="M899" s="606"/>
      <c r="N899" s="606"/>
      <c r="O899" s="606"/>
      <c r="P899" s="607"/>
      <c r="Q899" s="608"/>
      <c r="R899" s="609"/>
      <c r="S899" s="234"/>
      <c r="T899" s="234"/>
      <c r="U899" s="566"/>
      <c r="V899" s="566"/>
      <c r="W899" s="566"/>
      <c r="X899" s="566"/>
      <c r="Y899" s="566"/>
      <c r="Z899" s="566"/>
      <c r="AA899" s="566"/>
      <c r="AB899" s="566"/>
      <c r="AC899" s="566"/>
      <c r="AD899" s="566"/>
    </row>
    <row r="900" spans="2:30" hidden="1" outlineLevel="1" x14ac:dyDescent="0.45">
      <c r="B900" s="592"/>
      <c r="C900" s="593"/>
      <c r="D900" s="594"/>
      <c r="E900" s="593"/>
      <c r="F900" s="595"/>
      <c r="G900" s="596"/>
      <c r="H900" s="597"/>
      <c r="I900" s="597"/>
      <c r="J900" s="597"/>
      <c r="K900" s="598"/>
      <c r="L900" s="596"/>
      <c r="M900" s="597"/>
      <c r="N900" s="597"/>
      <c r="O900" s="597"/>
      <c r="P900" s="598"/>
      <c r="Q900" s="599"/>
      <c r="R900" s="600"/>
      <c r="S900" s="234"/>
      <c r="T900" s="234"/>
      <c r="U900" s="566"/>
      <c r="V900" s="566"/>
      <c r="W900" s="566"/>
      <c r="X900" s="566"/>
      <c r="Y900" s="566"/>
      <c r="Z900" s="566"/>
      <c r="AA900" s="566"/>
      <c r="AB900" s="566"/>
      <c r="AC900" s="566"/>
      <c r="AD900" s="566"/>
    </row>
    <row r="901" spans="2:30" hidden="1" outlineLevel="1" x14ac:dyDescent="0.45">
      <c r="B901" s="601"/>
      <c r="C901" s="602"/>
      <c r="D901" s="603"/>
      <c r="E901" s="602"/>
      <c r="F901" s="604"/>
      <c r="G901" s="605"/>
      <c r="H901" s="606"/>
      <c r="I901" s="606"/>
      <c r="J901" s="606"/>
      <c r="K901" s="607"/>
      <c r="L901" s="605"/>
      <c r="M901" s="606"/>
      <c r="N901" s="606"/>
      <c r="O901" s="606"/>
      <c r="P901" s="607"/>
      <c r="Q901" s="608"/>
      <c r="R901" s="609"/>
      <c r="S901" s="234"/>
      <c r="T901" s="234"/>
      <c r="U901" s="566"/>
      <c r="V901" s="566"/>
      <c r="W901" s="566"/>
      <c r="X901" s="566"/>
      <c r="Y901" s="566"/>
      <c r="Z901" s="566"/>
      <c r="AA901" s="566"/>
      <c r="AB901" s="566"/>
      <c r="AC901" s="566"/>
      <c r="AD901" s="566"/>
    </row>
    <row r="902" spans="2:30" hidden="1" outlineLevel="1" x14ac:dyDescent="0.45">
      <c r="B902" s="592"/>
      <c r="C902" s="593"/>
      <c r="D902" s="594"/>
      <c r="E902" s="593"/>
      <c r="F902" s="595"/>
      <c r="G902" s="596"/>
      <c r="H902" s="597"/>
      <c r="I902" s="597"/>
      <c r="J902" s="597"/>
      <c r="K902" s="598"/>
      <c r="L902" s="596"/>
      <c r="M902" s="597"/>
      <c r="N902" s="597"/>
      <c r="O902" s="597"/>
      <c r="P902" s="598"/>
      <c r="Q902" s="599"/>
      <c r="R902" s="600"/>
      <c r="S902" s="234"/>
      <c r="T902" s="234"/>
      <c r="U902" s="566"/>
      <c r="V902" s="566"/>
      <c r="W902" s="566"/>
      <c r="X902" s="566"/>
      <c r="Y902" s="566"/>
      <c r="Z902" s="566"/>
      <c r="AA902" s="566"/>
      <c r="AB902" s="566"/>
      <c r="AC902" s="566"/>
      <c r="AD902" s="566"/>
    </row>
    <row r="903" spans="2:30" hidden="1" outlineLevel="1" x14ac:dyDescent="0.45">
      <c r="B903" s="601"/>
      <c r="C903" s="602"/>
      <c r="D903" s="603"/>
      <c r="E903" s="602"/>
      <c r="F903" s="604"/>
      <c r="G903" s="605"/>
      <c r="H903" s="606"/>
      <c r="I903" s="606"/>
      <c r="J903" s="606"/>
      <c r="K903" s="607"/>
      <c r="L903" s="605"/>
      <c r="M903" s="606"/>
      <c r="N903" s="606"/>
      <c r="O903" s="606"/>
      <c r="P903" s="607"/>
      <c r="Q903" s="608"/>
      <c r="R903" s="609"/>
      <c r="S903" s="234"/>
      <c r="T903" s="234"/>
      <c r="U903" s="566"/>
      <c r="V903" s="566"/>
      <c r="W903" s="566"/>
      <c r="X903" s="566"/>
      <c r="Y903" s="566"/>
      <c r="Z903" s="566"/>
      <c r="AA903" s="566"/>
      <c r="AB903" s="566"/>
      <c r="AC903" s="566"/>
      <c r="AD903" s="566"/>
    </row>
    <row r="904" spans="2:30" hidden="1" outlineLevel="1" x14ac:dyDescent="0.45">
      <c r="B904" s="592"/>
      <c r="C904" s="593"/>
      <c r="D904" s="594"/>
      <c r="E904" s="593"/>
      <c r="F904" s="595"/>
      <c r="G904" s="596"/>
      <c r="H904" s="597"/>
      <c r="I904" s="597"/>
      <c r="J904" s="597"/>
      <c r="K904" s="598"/>
      <c r="L904" s="596"/>
      <c r="M904" s="597"/>
      <c r="N904" s="597"/>
      <c r="O904" s="597"/>
      <c r="P904" s="598"/>
      <c r="Q904" s="599"/>
      <c r="R904" s="600"/>
      <c r="S904" s="234"/>
      <c r="T904" s="234"/>
      <c r="U904" s="566"/>
      <c r="V904" s="566"/>
      <c r="W904" s="566"/>
      <c r="X904" s="566"/>
      <c r="Y904" s="566"/>
      <c r="Z904" s="566"/>
      <c r="AA904" s="566"/>
      <c r="AB904" s="566"/>
      <c r="AC904" s="566"/>
      <c r="AD904" s="566"/>
    </row>
    <row r="905" spans="2:30" hidden="1" outlineLevel="1" x14ac:dyDescent="0.45">
      <c r="B905" s="601"/>
      <c r="C905" s="602"/>
      <c r="D905" s="603"/>
      <c r="E905" s="602"/>
      <c r="F905" s="604"/>
      <c r="G905" s="605"/>
      <c r="H905" s="606"/>
      <c r="I905" s="606"/>
      <c r="J905" s="606"/>
      <c r="K905" s="607"/>
      <c r="L905" s="605"/>
      <c r="M905" s="606"/>
      <c r="N905" s="606"/>
      <c r="O905" s="606"/>
      <c r="P905" s="607"/>
      <c r="Q905" s="608"/>
      <c r="R905" s="609"/>
      <c r="S905" s="234"/>
      <c r="T905" s="234"/>
      <c r="U905" s="566"/>
      <c r="V905" s="566"/>
      <c r="W905" s="566"/>
      <c r="X905" s="566"/>
      <c r="Y905" s="566"/>
      <c r="Z905" s="566"/>
      <c r="AA905" s="566"/>
      <c r="AB905" s="566"/>
      <c r="AC905" s="566"/>
      <c r="AD905" s="566"/>
    </row>
    <row r="906" spans="2:30" hidden="1" outlineLevel="1" x14ac:dyDescent="0.45">
      <c r="B906" s="592"/>
      <c r="C906" s="593"/>
      <c r="D906" s="594"/>
      <c r="E906" s="593"/>
      <c r="F906" s="595"/>
      <c r="G906" s="596"/>
      <c r="H906" s="597"/>
      <c r="I906" s="597"/>
      <c r="J906" s="597"/>
      <c r="K906" s="598"/>
      <c r="L906" s="596"/>
      <c r="M906" s="597"/>
      <c r="N906" s="597"/>
      <c r="O906" s="597"/>
      <c r="P906" s="598"/>
      <c r="Q906" s="599"/>
      <c r="R906" s="600"/>
      <c r="S906" s="234"/>
      <c r="T906" s="234"/>
      <c r="U906" s="566"/>
      <c r="V906" s="566"/>
      <c r="W906" s="566"/>
      <c r="X906" s="566"/>
      <c r="Y906" s="566"/>
      <c r="Z906" s="566"/>
      <c r="AA906" s="566"/>
      <c r="AB906" s="566"/>
      <c r="AC906" s="566"/>
      <c r="AD906" s="566"/>
    </row>
    <row r="907" spans="2:30" hidden="1" outlineLevel="1" x14ac:dyDescent="0.45">
      <c r="B907" s="601"/>
      <c r="C907" s="602"/>
      <c r="D907" s="603"/>
      <c r="E907" s="602"/>
      <c r="F907" s="604"/>
      <c r="G907" s="605"/>
      <c r="H907" s="606"/>
      <c r="I907" s="606"/>
      <c r="J907" s="606"/>
      <c r="K907" s="607"/>
      <c r="L907" s="605"/>
      <c r="M907" s="606"/>
      <c r="N907" s="606"/>
      <c r="O907" s="606"/>
      <c r="P907" s="607"/>
      <c r="Q907" s="608"/>
      <c r="R907" s="609"/>
      <c r="S907" s="234"/>
      <c r="T907" s="234"/>
      <c r="U907" s="566"/>
      <c r="V907" s="566"/>
      <c r="W907" s="566"/>
      <c r="X907" s="566"/>
      <c r="Y907" s="566"/>
      <c r="Z907" s="566"/>
      <c r="AA907" s="566"/>
      <c r="AB907" s="566"/>
      <c r="AC907" s="566"/>
      <c r="AD907" s="566"/>
    </row>
    <row r="908" spans="2:30" hidden="1" outlineLevel="1" x14ac:dyDescent="0.45">
      <c r="B908" s="592"/>
      <c r="C908" s="593"/>
      <c r="D908" s="594"/>
      <c r="E908" s="593"/>
      <c r="F908" s="595"/>
      <c r="G908" s="596"/>
      <c r="H908" s="597"/>
      <c r="I908" s="597"/>
      <c r="J908" s="597"/>
      <c r="K908" s="598"/>
      <c r="L908" s="596"/>
      <c r="M908" s="597"/>
      <c r="N908" s="597"/>
      <c r="O908" s="597"/>
      <c r="P908" s="598"/>
      <c r="Q908" s="599"/>
      <c r="R908" s="600"/>
      <c r="S908" s="234"/>
      <c r="T908" s="234"/>
      <c r="U908" s="566"/>
      <c r="V908" s="566"/>
      <c r="W908" s="566"/>
      <c r="X908" s="566"/>
      <c r="Y908" s="566"/>
      <c r="Z908" s="566"/>
      <c r="AA908" s="566"/>
      <c r="AB908" s="566"/>
      <c r="AC908" s="566"/>
      <c r="AD908" s="566"/>
    </row>
    <row r="909" spans="2:30" hidden="1" outlineLevel="1" x14ac:dyDescent="0.45">
      <c r="B909" s="601"/>
      <c r="C909" s="602"/>
      <c r="D909" s="603"/>
      <c r="E909" s="602"/>
      <c r="F909" s="604"/>
      <c r="G909" s="605"/>
      <c r="H909" s="606"/>
      <c r="I909" s="606"/>
      <c r="J909" s="606"/>
      <c r="K909" s="607"/>
      <c r="L909" s="605"/>
      <c r="M909" s="606"/>
      <c r="N909" s="606"/>
      <c r="O909" s="606"/>
      <c r="P909" s="607"/>
      <c r="Q909" s="608"/>
      <c r="R909" s="609"/>
      <c r="S909" s="234"/>
      <c r="T909" s="234"/>
      <c r="U909" s="566"/>
      <c r="V909" s="566"/>
      <c r="W909" s="566"/>
      <c r="X909" s="566"/>
      <c r="Y909" s="566"/>
      <c r="Z909" s="566"/>
      <c r="AA909" s="566"/>
      <c r="AB909" s="566"/>
      <c r="AC909" s="566"/>
      <c r="AD909" s="566"/>
    </row>
    <row r="910" spans="2:30" hidden="1" outlineLevel="1" x14ac:dyDescent="0.45">
      <c r="B910" s="592"/>
      <c r="C910" s="593"/>
      <c r="D910" s="594"/>
      <c r="E910" s="593"/>
      <c r="F910" s="595"/>
      <c r="G910" s="596"/>
      <c r="H910" s="597"/>
      <c r="I910" s="597"/>
      <c r="J910" s="597"/>
      <c r="K910" s="598"/>
      <c r="L910" s="596"/>
      <c r="M910" s="597"/>
      <c r="N910" s="597"/>
      <c r="O910" s="597"/>
      <c r="P910" s="598"/>
      <c r="Q910" s="599"/>
      <c r="R910" s="600"/>
      <c r="S910" s="234"/>
      <c r="T910" s="234"/>
      <c r="U910" s="566"/>
      <c r="V910" s="566"/>
      <c r="W910" s="566"/>
      <c r="X910" s="566"/>
      <c r="Y910" s="566"/>
      <c r="Z910" s="566"/>
      <c r="AA910" s="566"/>
      <c r="AB910" s="566"/>
      <c r="AC910" s="566"/>
      <c r="AD910" s="566"/>
    </row>
    <row r="911" spans="2:30" hidden="1" outlineLevel="1" x14ac:dyDescent="0.45">
      <c r="B911" s="601"/>
      <c r="C911" s="602"/>
      <c r="D911" s="603"/>
      <c r="E911" s="602"/>
      <c r="F911" s="604"/>
      <c r="G911" s="605"/>
      <c r="H911" s="606"/>
      <c r="I911" s="606"/>
      <c r="J911" s="606"/>
      <c r="K911" s="607"/>
      <c r="L911" s="605"/>
      <c r="M911" s="606"/>
      <c r="N911" s="606"/>
      <c r="O911" s="606"/>
      <c r="P911" s="607"/>
      <c r="Q911" s="608"/>
      <c r="R911" s="609"/>
      <c r="S911" s="234"/>
      <c r="T911" s="234"/>
      <c r="U911" s="566"/>
      <c r="V911" s="566"/>
      <c r="W911" s="566"/>
      <c r="X911" s="566"/>
      <c r="Y911" s="566"/>
      <c r="Z911" s="566"/>
      <c r="AA911" s="566"/>
      <c r="AB911" s="566"/>
      <c r="AC911" s="566"/>
      <c r="AD911" s="566"/>
    </row>
    <row r="912" spans="2:30" hidden="1" outlineLevel="1" x14ac:dyDescent="0.45">
      <c r="B912" s="592"/>
      <c r="C912" s="593"/>
      <c r="D912" s="594"/>
      <c r="E912" s="593"/>
      <c r="F912" s="595"/>
      <c r="G912" s="596"/>
      <c r="H912" s="597"/>
      <c r="I912" s="597"/>
      <c r="J912" s="597"/>
      <c r="K912" s="598"/>
      <c r="L912" s="596"/>
      <c r="M912" s="597"/>
      <c r="N912" s="597"/>
      <c r="O912" s="597"/>
      <c r="P912" s="598"/>
      <c r="Q912" s="599"/>
      <c r="R912" s="600"/>
      <c r="S912" s="234"/>
      <c r="T912" s="234"/>
      <c r="U912" s="566"/>
      <c r="V912" s="566"/>
      <c r="W912" s="566"/>
      <c r="X912" s="566"/>
      <c r="Y912" s="566"/>
      <c r="Z912" s="566"/>
      <c r="AA912" s="566"/>
      <c r="AB912" s="566"/>
      <c r="AC912" s="566"/>
      <c r="AD912" s="566"/>
    </row>
    <row r="913" spans="2:30" hidden="1" outlineLevel="1" x14ac:dyDescent="0.45">
      <c r="B913" s="601"/>
      <c r="C913" s="602"/>
      <c r="D913" s="603"/>
      <c r="E913" s="602"/>
      <c r="F913" s="604"/>
      <c r="G913" s="605"/>
      <c r="H913" s="606"/>
      <c r="I913" s="606"/>
      <c r="J913" s="606"/>
      <c r="K913" s="607"/>
      <c r="L913" s="605"/>
      <c r="M913" s="606"/>
      <c r="N913" s="606"/>
      <c r="O913" s="606"/>
      <c r="P913" s="607"/>
      <c r="Q913" s="608"/>
      <c r="R913" s="609"/>
      <c r="S913" s="234"/>
      <c r="T913" s="234"/>
      <c r="U913" s="566"/>
      <c r="V913" s="566"/>
      <c r="W913" s="566"/>
      <c r="X913" s="566"/>
      <c r="Y913" s="566"/>
      <c r="Z913" s="566"/>
      <c r="AA913" s="566"/>
      <c r="AB913" s="566"/>
      <c r="AC913" s="566"/>
      <c r="AD913" s="566"/>
    </row>
    <row r="914" spans="2:30" hidden="1" outlineLevel="1" x14ac:dyDescent="0.45">
      <c r="B914" s="592"/>
      <c r="C914" s="593"/>
      <c r="D914" s="594"/>
      <c r="E914" s="593"/>
      <c r="F914" s="595"/>
      <c r="G914" s="596"/>
      <c r="H914" s="597"/>
      <c r="I914" s="597"/>
      <c r="J914" s="597"/>
      <c r="K914" s="598"/>
      <c r="L914" s="596"/>
      <c r="M914" s="597"/>
      <c r="N914" s="597"/>
      <c r="O914" s="597"/>
      <c r="P914" s="598"/>
      <c r="Q914" s="599"/>
      <c r="R914" s="600"/>
      <c r="S914" s="234"/>
      <c r="T914" s="234"/>
      <c r="U914" s="566"/>
      <c r="V914" s="566"/>
      <c r="W914" s="566"/>
      <c r="X914" s="566"/>
      <c r="Y914" s="566"/>
      <c r="Z914" s="566"/>
      <c r="AA914" s="566"/>
      <c r="AB914" s="566"/>
      <c r="AC914" s="566"/>
      <c r="AD914" s="566"/>
    </row>
    <row r="915" spans="2:30" hidden="1" outlineLevel="1" x14ac:dyDescent="0.45">
      <c r="B915" s="601"/>
      <c r="C915" s="602"/>
      <c r="D915" s="603"/>
      <c r="E915" s="602"/>
      <c r="F915" s="604"/>
      <c r="G915" s="605"/>
      <c r="H915" s="606"/>
      <c r="I915" s="606"/>
      <c r="J915" s="606"/>
      <c r="K915" s="607"/>
      <c r="L915" s="605"/>
      <c r="M915" s="606"/>
      <c r="N915" s="606"/>
      <c r="O915" s="606"/>
      <c r="P915" s="607"/>
      <c r="Q915" s="608"/>
      <c r="R915" s="609"/>
      <c r="S915" s="234"/>
      <c r="T915" s="234"/>
      <c r="U915" s="566"/>
      <c r="V915" s="566"/>
      <c r="W915" s="566"/>
      <c r="X915" s="566"/>
      <c r="Y915" s="566"/>
      <c r="Z915" s="566"/>
      <c r="AA915" s="566"/>
      <c r="AB915" s="566"/>
      <c r="AC915" s="566"/>
      <c r="AD915" s="566"/>
    </row>
    <row r="916" spans="2:30" hidden="1" outlineLevel="1" x14ac:dyDescent="0.45">
      <c r="B916" s="592"/>
      <c r="C916" s="593"/>
      <c r="D916" s="594"/>
      <c r="E916" s="593"/>
      <c r="F916" s="595"/>
      <c r="G916" s="596"/>
      <c r="H916" s="597"/>
      <c r="I916" s="597"/>
      <c r="J916" s="597"/>
      <c r="K916" s="598"/>
      <c r="L916" s="596"/>
      <c r="M916" s="597"/>
      <c r="N916" s="597"/>
      <c r="O916" s="597"/>
      <c r="P916" s="598"/>
      <c r="Q916" s="599"/>
      <c r="R916" s="600"/>
      <c r="S916" s="234"/>
      <c r="T916" s="234"/>
      <c r="U916" s="566"/>
      <c r="V916" s="566"/>
      <c r="W916" s="566"/>
      <c r="X916" s="566"/>
      <c r="Y916" s="566"/>
      <c r="Z916" s="566"/>
      <c r="AA916" s="566"/>
      <c r="AB916" s="566"/>
      <c r="AC916" s="566"/>
      <c r="AD916" s="566"/>
    </row>
    <row r="917" spans="2:30" hidden="1" outlineLevel="1" x14ac:dyDescent="0.45">
      <c r="B917" s="601"/>
      <c r="C917" s="602"/>
      <c r="D917" s="603"/>
      <c r="E917" s="602"/>
      <c r="F917" s="604"/>
      <c r="G917" s="605"/>
      <c r="H917" s="606"/>
      <c r="I917" s="606"/>
      <c r="J917" s="606"/>
      <c r="K917" s="607"/>
      <c r="L917" s="605"/>
      <c r="M917" s="606"/>
      <c r="N917" s="606"/>
      <c r="O917" s="606"/>
      <c r="P917" s="607"/>
      <c r="Q917" s="608"/>
      <c r="R917" s="609"/>
      <c r="S917" s="234"/>
      <c r="T917" s="234"/>
      <c r="U917" s="566"/>
      <c r="V917" s="566"/>
      <c r="W917" s="566"/>
      <c r="X917" s="566"/>
      <c r="Y917" s="566"/>
      <c r="Z917" s="566"/>
      <c r="AA917" s="566"/>
      <c r="AB917" s="566"/>
      <c r="AC917" s="566"/>
      <c r="AD917" s="566"/>
    </row>
    <row r="918" spans="2:30" hidden="1" outlineLevel="1" x14ac:dyDescent="0.45">
      <c r="B918" s="592"/>
      <c r="C918" s="593"/>
      <c r="D918" s="594"/>
      <c r="E918" s="593"/>
      <c r="F918" s="595"/>
      <c r="G918" s="596"/>
      <c r="H918" s="597"/>
      <c r="I918" s="597"/>
      <c r="J918" s="597"/>
      <c r="K918" s="598"/>
      <c r="L918" s="596"/>
      <c r="M918" s="597"/>
      <c r="N918" s="597"/>
      <c r="O918" s="597"/>
      <c r="P918" s="598"/>
      <c r="Q918" s="599"/>
      <c r="R918" s="600"/>
      <c r="S918" s="234"/>
      <c r="T918" s="234"/>
      <c r="U918" s="566"/>
      <c r="V918" s="566"/>
      <c r="W918" s="566"/>
      <c r="X918" s="566"/>
      <c r="Y918" s="566"/>
      <c r="Z918" s="566"/>
      <c r="AA918" s="566"/>
      <c r="AB918" s="566"/>
      <c r="AC918" s="566"/>
      <c r="AD918" s="566"/>
    </row>
    <row r="919" spans="2:30" hidden="1" outlineLevel="1" x14ac:dyDescent="0.45">
      <c r="B919" s="601"/>
      <c r="C919" s="602"/>
      <c r="D919" s="603"/>
      <c r="E919" s="602"/>
      <c r="F919" s="604"/>
      <c r="G919" s="605"/>
      <c r="H919" s="606"/>
      <c r="I919" s="606"/>
      <c r="J919" s="606"/>
      <c r="K919" s="607"/>
      <c r="L919" s="605"/>
      <c r="M919" s="606"/>
      <c r="N919" s="606"/>
      <c r="O919" s="606"/>
      <c r="P919" s="607"/>
      <c r="Q919" s="608"/>
      <c r="R919" s="609"/>
      <c r="S919" s="234"/>
      <c r="T919" s="234"/>
      <c r="U919" s="566"/>
      <c r="V919" s="566"/>
      <c r="W919" s="566"/>
      <c r="X919" s="566"/>
      <c r="Y919" s="566"/>
      <c r="Z919" s="566"/>
      <c r="AA919" s="566"/>
      <c r="AB919" s="566"/>
      <c r="AC919" s="566"/>
      <c r="AD919" s="566"/>
    </row>
    <row r="920" spans="2:30" hidden="1" outlineLevel="1" x14ac:dyDescent="0.45">
      <c r="B920" s="592"/>
      <c r="C920" s="593"/>
      <c r="D920" s="594"/>
      <c r="E920" s="593"/>
      <c r="F920" s="595"/>
      <c r="G920" s="596"/>
      <c r="H920" s="597"/>
      <c r="I920" s="597"/>
      <c r="J920" s="597"/>
      <c r="K920" s="598"/>
      <c r="L920" s="596"/>
      <c r="M920" s="597"/>
      <c r="N920" s="597"/>
      <c r="O920" s="597"/>
      <c r="P920" s="598"/>
      <c r="Q920" s="599"/>
      <c r="R920" s="600"/>
      <c r="S920" s="234"/>
      <c r="T920" s="234"/>
      <c r="U920" s="566"/>
      <c r="V920" s="566"/>
      <c r="W920" s="566"/>
      <c r="X920" s="566"/>
      <c r="Y920" s="566"/>
      <c r="Z920" s="566"/>
      <c r="AA920" s="566"/>
      <c r="AB920" s="566"/>
      <c r="AC920" s="566"/>
      <c r="AD920" s="566"/>
    </row>
    <row r="921" spans="2:30" hidden="1" outlineLevel="1" x14ac:dyDescent="0.45">
      <c r="B921" s="601"/>
      <c r="C921" s="602"/>
      <c r="D921" s="603"/>
      <c r="E921" s="602"/>
      <c r="F921" s="604"/>
      <c r="G921" s="605"/>
      <c r="H921" s="606"/>
      <c r="I921" s="606"/>
      <c r="J921" s="606"/>
      <c r="K921" s="607"/>
      <c r="L921" s="605"/>
      <c r="M921" s="606"/>
      <c r="N921" s="606"/>
      <c r="O921" s="606"/>
      <c r="P921" s="607"/>
      <c r="Q921" s="608"/>
      <c r="R921" s="609"/>
      <c r="S921" s="234"/>
      <c r="T921" s="234"/>
      <c r="U921" s="566"/>
      <c r="V921" s="566"/>
      <c r="W921" s="566"/>
      <c r="X921" s="566"/>
      <c r="Y921" s="566"/>
      <c r="Z921" s="566"/>
      <c r="AA921" s="566"/>
      <c r="AB921" s="566"/>
      <c r="AC921" s="566"/>
      <c r="AD921" s="566"/>
    </row>
    <row r="922" spans="2:30" hidden="1" outlineLevel="1" x14ac:dyDescent="0.45">
      <c r="B922" s="592"/>
      <c r="C922" s="593"/>
      <c r="D922" s="594"/>
      <c r="E922" s="593"/>
      <c r="F922" s="595"/>
      <c r="G922" s="596"/>
      <c r="H922" s="597"/>
      <c r="I922" s="597"/>
      <c r="J922" s="597"/>
      <c r="K922" s="598"/>
      <c r="L922" s="596"/>
      <c r="M922" s="597"/>
      <c r="N922" s="597"/>
      <c r="O922" s="597"/>
      <c r="P922" s="598"/>
      <c r="Q922" s="599"/>
      <c r="R922" s="600"/>
      <c r="S922" s="234"/>
      <c r="T922" s="234"/>
      <c r="U922" s="566"/>
      <c r="V922" s="566"/>
      <c r="W922" s="566"/>
      <c r="X922" s="566"/>
      <c r="Y922" s="566"/>
      <c r="Z922" s="566"/>
      <c r="AA922" s="566"/>
      <c r="AB922" s="566"/>
      <c r="AC922" s="566"/>
      <c r="AD922" s="566"/>
    </row>
    <row r="923" spans="2:30" hidden="1" outlineLevel="1" x14ac:dyDescent="0.45">
      <c r="B923" s="601"/>
      <c r="C923" s="602"/>
      <c r="D923" s="603"/>
      <c r="E923" s="602"/>
      <c r="F923" s="604"/>
      <c r="G923" s="605"/>
      <c r="H923" s="606"/>
      <c r="I923" s="606"/>
      <c r="J923" s="606"/>
      <c r="K923" s="607"/>
      <c r="L923" s="605"/>
      <c r="M923" s="606"/>
      <c r="N923" s="606"/>
      <c r="O923" s="606"/>
      <c r="P923" s="607"/>
      <c r="Q923" s="608"/>
      <c r="R923" s="609"/>
      <c r="S923" s="234"/>
      <c r="T923" s="234"/>
      <c r="U923" s="566"/>
      <c r="V923" s="566"/>
      <c r="W923" s="566"/>
      <c r="X923" s="566"/>
      <c r="Y923" s="566"/>
      <c r="Z923" s="566"/>
      <c r="AA923" s="566"/>
      <c r="AB923" s="566"/>
      <c r="AC923" s="566"/>
      <c r="AD923" s="566"/>
    </row>
    <row r="924" spans="2:30" hidden="1" outlineLevel="1" x14ac:dyDescent="0.45">
      <c r="B924" s="592"/>
      <c r="C924" s="593"/>
      <c r="D924" s="594"/>
      <c r="E924" s="593"/>
      <c r="F924" s="595"/>
      <c r="G924" s="596"/>
      <c r="H924" s="597"/>
      <c r="I924" s="597"/>
      <c r="J924" s="597"/>
      <c r="K924" s="598"/>
      <c r="L924" s="596"/>
      <c r="M924" s="597"/>
      <c r="N924" s="597"/>
      <c r="O924" s="597"/>
      <c r="P924" s="598"/>
      <c r="Q924" s="599"/>
      <c r="R924" s="600"/>
      <c r="S924" s="234"/>
      <c r="T924" s="234"/>
      <c r="U924" s="566"/>
      <c r="V924" s="566"/>
      <c r="W924" s="566"/>
      <c r="X924" s="566"/>
      <c r="Y924" s="566"/>
      <c r="Z924" s="566"/>
      <c r="AA924" s="566"/>
      <c r="AB924" s="566"/>
      <c r="AC924" s="566"/>
      <c r="AD924" s="566"/>
    </row>
    <row r="925" spans="2:30" hidden="1" outlineLevel="1" x14ac:dyDescent="0.45">
      <c r="B925" s="601"/>
      <c r="C925" s="602"/>
      <c r="D925" s="603"/>
      <c r="E925" s="602"/>
      <c r="F925" s="604"/>
      <c r="G925" s="605"/>
      <c r="H925" s="606"/>
      <c r="I925" s="606"/>
      <c r="J925" s="606"/>
      <c r="K925" s="607"/>
      <c r="L925" s="605"/>
      <c r="M925" s="606"/>
      <c r="N925" s="606"/>
      <c r="O925" s="606"/>
      <c r="P925" s="607"/>
      <c r="Q925" s="608"/>
      <c r="R925" s="609"/>
      <c r="S925" s="234"/>
      <c r="T925" s="234"/>
      <c r="U925" s="566"/>
      <c r="V925" s="566"/>
      <c r="W925" s="566"/>
      <c r="X925" s="566"/>
      <c r="Y925" s="566"/>
      <c r="Z925" s="566"/>
      <c r="AA925" s="566"/>
      <c r="AB925" s="566"/>
      <c r="AC925" s="566"/>
      <c r="AD925" s="566"/>
    </row>
    <row r="926" spans="2:30" hidden="1" outlineLevel="1" x14ac:dyDescent="0.45">
      <c r="B926" s="592"/>
      <c r="C926" s="593"/>
      <c r="D926" s="594"/>
      <c r="E926" s="593"/>
      <c r="F926" s="595"/>
      <c r="G926" s="596"/>
      <c r="H926" s="597"/>
      <c r="I926" s="597"/>
      <c r="J926" s="597"/>
      <c r="K926" s="598"/>
      <c r="L926" s="596"/>
      <c r="M926" s="597"/>
      <c r="N926" s="597"/>
      <c r="O926" s="597"/>
      <c r="P926" s="598"/>
      <c r="Q926" s="599"/>
      <c r="R926" s="600"/>
      <c r="S926" s="234"/>
      <c r="T926" s="234"/>
      <c r="U926" s="566"/>
      <c r="V926" s="566"/>
      <c r="W926" s="566"/>
      <c r="X926" s="566"/>
      <c r="Y926" s="566"/>
      <c r="Z926" s="566"/>
      <c r="AA926" s="566"/>
      <c r="AB926" s="566"/>
      <c r="AC926" s="566"/>
      <c r="AD926" s="566"/>
    </row>
    <row r="927" spans="2:30" hidden="1" outlineLevel="1" x14ac:dyDescent="0.45">
      <c r="B927" s="601"/>
      <c r="C927" s="602"/>
      <c r="D927" s="603"/>
      <c r="E927" s="602"/>
      <c r="F927" s="604"/>
      <c r="G927" s="605"/>
      <c r="H927" s="606"/>
      <c r="I927" s="606"/>
      <c r="J927" s="606"/>
      <c r="K927" s="607"/>
      <c r="L927" s="605"/>
      <c r="M927" s="606"/>
      <c r="N927" s="606"/>
      <c r="O927" s="606"/>
      <c r="P927" s="607"/>
      <c r="Q927" s="608"/>
      <c r="R927" s="609"/>
      <c r="S927" s="234"/>
      <c r="T927" s="234"/>
      <c r="U927" s="566"/>
      <c r="V927" s="566"/>
      <c r="W927" s="566"/>
      <c r="X927" s="566"/>
      <c r="Y927" s="566"/>
      <c r="Z927" s="566"/>
      <c r="AA927" s="566"/>
      <c r="AB927" s="566"/>
      <c r="AC927" s="566"/>
      <c r="AD927" s="566"/>
    </row>
    <row r="928" spans="2:30" hidden="1" outlineLevel="1" x14ac:dyDescent="0.45">
      <c r="B928" s="592"/>
      <c r="C928" s="593"/>
      <c r="D928" s="594"/>
      <c r="E928" s="593"/>
      <c r="F928" s="595"/>
      <c r="G928" s="596"/>
      <c r="H928" s="597"/>
      <c r="I928" s="597"/>
      <c r="J928" s="597"/>
      <c r="K928" s="598"/>
      <c r="L928" s="596"/>
      <c r="M928" s="597"/>
      <c r="N928" s="597"/>
      <c r="O928" s="597"/>
      <c r="P928" s="598"/>
      <c r="Q928" s="599"/>
      <c r="R928" s="600"/>
      <c r="S928" s="234"/>
      <c r="T928" s="234"/>
      <c r="U928" s="566"/>
      <c r="V928" s="566"/>
      <c r="W928" s="566"/>
      <c r="X928" s="566"/>
      <c r="Y928" s="566"/>
      <c r="Z928" s="566"/>
      <c r="AA928" s="566"/>
      <c r="AB928" s="566"/>
      <c r="AC928" s="566"/>
      <c r="AD928" s="566"/>
    </row>
    <row r="929" spans="2:30" hidden="1" outlineLevel="1" x14ac:dyDescent="0.45">
      <c r="B929" s="601"/>
      <c r="C929" s="602"/>
      <c r="D929" s="603"/>
      <c r="E929" s="602"/>
      <c r="F929" s="604"/>
      <c r="G929" s="605"/>
      <c r="H929" s="606"/>
      <c r="I929" s="606"/>
      <c r="J929" s="606"/>
      <c r="K929" s="607"/>
      <c r="L929" s="605"/>
      <c r="M929" s="606"/>
      <c r="N929" s="606"/>
      <c r="O929" s="606"/>
      <c r="P929" s="607"/>
      <c r="Q929" s="608"/>
      <c r="R929" s="609"/>
      <c r="S929" s="234"/>
      <c r="T929" s="234"/>
      <c r="U929" s="566"/>
      <c r="V929" s="566"/>
      <c r="W929" s="566"/>
      <c r="X929" s="566"/>
      <c r="Y929" s="566"/>
      <c r="Z929" s="566"/>
      <c r="AA929" s="566"/>
      <c r="AB929" s="566"/>
      <c r="AC929" s="566"/>
      <c r="AD929" s="566"/>
    </row>
    <row r="930" spans="2:30" hidden="1" outlineLevel="1" x14ac:dyDescent="0.45">
      <c r="B930" s="592"/>
      <c r="C930" s="593"/>
      <c r="D930" s="594"/>
      <c r="E930" s="593"/>
      <c r="F930" s="595"/>
      <c r="G930" s="596"/>
      <c r="H930" s="597"/>
      <c r="I930" s="597"/>
      <c r="J930" s="597"/>
      <c r="K930" s="598"/>
      <c r="L930" s="596"/>
      <c r="M930" s="597"/>
      <c r="N930" s="597"/>
      <c r="O930" s="597"/>
      <c r="P930" s="598"/>
      <c r="Q930" s="599"/>
      <c r="R930" s="600"/>
      <c r="S930" s="234"/>
      <c r="T930" s="234"/>
      <c r="U930" s="566"/>
      <c r="V930" s="566"/>
      <c r="W930" s="566"/>
      <c r="X930" s="566"/>
      <c r="Y930" s="566"/>
      <c r="Z930" s="566"/>
      <c r="AA930" s="566"/>
      <c r="AB930" s="566"/>
      <c r="AC930" s="566"/>
      <c r="AD930" s="566"/>
    </row>
    <row r="931" spans="2:30" hidden="1" outlineLevel="1" x14ac:dyDescent="0.45">
      <c r="B931" s="601"/>
      <c r="C931" s="602"/>
      <c r="D931" s="603"/>
      <c r="E931" s="602"/>
      <c r="F931" s="604"/>
      <c r="G931" s="605"/>
      <c r="H931" s="606"/>
      <c r="I931" s="606"/>
      <c r="J931" s="606"/>
      <c r="K931" s="607"/>
      <c r="L931" s="605"/>
      <c r="M931" s="606"/>
      <c r="N931" s="606"/>
      <c r="O931" s="606"/>
      <c r="P931" s="607"/>
      <c r="Q931" s="608"/>
      <c r="R931" s="609"/>
      <c r="S931" s="234"/>
      <c r="T931" s="234"/>
      <c r="U931" s="566"/>
      <c r="V931" s="566"/>
      <c r="W931" s="566"/>
      <c r="X931" s="566"/>
      <c r="Y931" s="566"/>
      <c r="Z931" s="566"/>
      <c r="AA931" s="566"/>
      <c r="AB931" s="566"/>
      <c r="AC931" s="566"/>
      <c r="AD931" s="566"/>
    </row>
    <row r="932" spans="2:30" hidden="1" outlineLevel="1" x14ac:dyDescent="0.45">
      <c r="B932" s="592"/>
      <c r="C932" s="593"/>
      <c r="D932" s="594"/>
      <c r="E932" s="593"/>
      <c r="F932" s="595"/>
      <c r="G932" s="596"/>
      <c r="H932" s="597"/>
      <c r="I932" s="597"/>
      <c r="J932" s="597"/>
      <c r="K932" s="598"/>
      <c r="L932" s="596"/>
      <c r="M932" s="597"/>
      <c r="N932" s="597"/>
      <c r="O932" s="597"/>
      <c r="P932" s="598"/>
      <c r="Q932" s="599"/>
      <c r="R932" s="600"/>
      <c r="S932" s="234"/>
      <c r="T932" s="234"/>
      <c r="U932" s="566"/>
      <c r="V932" s="566"/>
      <c r="W932" s="566"/>
      <c r="X932" s="566"/>
      <c r="Y932" s="566"/>
      <c r="Z932" s="566"/>
      <c r="AA932" s="566"/>
      <c r="AB932" s="566"/>
      <c r="AC932" s="566"/>
      <c r="AD932" s="566"/>
    </row>
    <row r="933" spans="2:30" hidden="1" outlineLevel="1" x14ac:dyDescent="0.45">
      <c r="B933" s="601"/>
      <c r="C933" s="602"/>
      <c r="D933" s="603"/>
      <c r="E933" s="602"/>
      <c r="F933" s="604"/>
      <c r="G933" s="605"/>
      <c r="H933" s="606"/>
      <c r="I933" s="606"/>
      <c r="J933" s="606"/>
      <c r="K933" s="607"/>
      <c r="L933" s="605"/>
      <c r="M933" s="606"/>
      <c r="N933" s="606"/>
      <c r="O933" s="606"/>
      <c r="P933" s="607"/>
      <c r="Q933" s="608"/>
      <c r="R933" s="609"/>
      <c r="S933" s="234"/>
      <c r="T933" s="234"/>
      <c r="U933" s="566"/>
      <c r="V933" s="566"/>
      <c r="W933" s="566"/>
      <c r="X933" s="566"/>
      <c r="Y933" s="566"/>
      <c r="Z933" s="566"/>
      <c r="AA933" s="566"/>
      <c r="AB933" s="566"/>
      <c r="AC933" s="566"/>
      <c r="AD933" s="566"/>
    </row>
    <row r="934" spans="2:30" hidden="1" outlineLevel="1" x14ac:dyDescent="0.45">
      <c r="B934" s="592"/>
      <c r="C934" s="593"/>
      <c r="D934" s="594"/>
      <c r="E934" s="593"/>
      <c r="F934" s="595"/>
      <c r="G934" s="596"/>
      <c r="H934" s="597"/>
      <c r="I934" s="597"/>
      <c r="J934" s="597"/>
      <c r="K934" s="598"/>
      <c r="L934" s="596"/>
      <c r="M934" s="597"/>
      <c r="N934" s="597"/>
      <c r="O934" s="597"/>
      <c r="P934" s="598"/>
      <c r="Q934" s="599"/>
      <c r="R934" s="600"/>
      <c r="S934" s="234"/>
      <c r="T934" s="234"/>
      <c r="U934" s="566"/>
      <c r="V934" s="566"/>
      <c r="W934" s="566"/>
      <c r="X934" s="566"/>
      <c r="Y934" s="566"/>
      <c r="Z934" s="566"/>
      <c r="AA934" s="566"/>
      <c r="AB934" s="566"/>
      <c r="AC934" s="566"/>
      <c r="AD934" s="566"/>
    </row>
    <row r="935" spans="2:30" hidden="1" outlineLevel="1" x14ac:dyDescent="0.45">
      <c r="B935" s="601"/>
      <c r="C935" s="602"/>
      <c r="D935" s="603"/>
      <c r="E935" s="602"/>
      <c r="F935" s="604"/>
      <c r="G935" s="605"/>
      <c r="H935" s="606"/>
      <c r="I935" s="606"/>
      <c r="J935" s="606"/>
      <c r="K935" s="607"/>
      <c r="L935" s="605"/>
      <c r="M935" s="606"/>
      <c r="N935" s="606"/>
      <c r="O935" s="606"/>
      <c r="P935" s="607"/>
      <c r="Q935" s="608"/>
      <c r="R935" s="609"/>
      <c r="S935" s="234"/>
      <c r="T935" s="234"/>
      <c r="U935" s="566"/>
      <c r="V935" s="566"/>
      <c r="W935" s="566"/>
      <c r="X935" s="566"/>
      <c r="Y935" s="566"/>
      <c r="Z935" s="566"/>
      <c r="AA935" s="566"/>
      <c r="AB935" s="566"/>
      <c r="AC935" s="566"/>
      <c r="AD935" s="566"/>
    </row>
    <row r="936" spans="2:30" hidden="1" outlineLevel="1" x14ac:dyDescent="0.45">
      <c r="B936" s="592"/>
      <c r="C936" s="593"/>
      <c r="D936" s="594"/>
      <c r="E936" s="593"/>
      <c r="F936" s="595"/>
      <c r="G936" s="596"/>
      <c r="H936" s="597"/>
      <c r="I936" s="597"/>
      <c r="J936" s="597"/>
      <c r="K936" s="598"/>
      <c r="L936" s="596"/>
      <c r="M936" s="597"/>
      <c r="N936" s="597"/>
      <c r="O936" s="597"/>
      <c r="P936" s="598"/>
      <c r="Q936" s="599"/>
      <c r="R936" s="600"/>
      <c r="S936" s="234"/>
      <c r="T936" s="234"/>
      <c r="U936" s="566"/>
      <c r="V936" s="566"/>
      <c r="W936" s="566"/>
      <c r="X936" s="566"/>
      <c r="Y936" s="566"/>
      <c r="Z936" s="566"/>
      <c r="AA936" s="566"/>
      <c r="AB936" s="566"/>
      <c r="AC936" s="566"/>
      <c r="AD936" s="566"/>
    </row>
    <row r="937" spans="2:30" hidden="1" outlineLevel="1" x14ac:dyDescent="0.45">
      <c r="B937" s="601"/>
      <c r="C937" s="602"/>
      <c r="D937" s="603"/>
      <c r="E937" s="602"/>
      <c r="F937" s="604"/>
      <c r="G937" s="605"/>
      <c r="H937" s="606"/>
      <c r="I937" s="606"/>
      <c r="J937" s="606"/>
      <c r="K937" s="607"/>
      <c r="L937" s="605"/>
      <c r="M937" s="606"/>
      <c r="N937" s="606"/>
      <c r="O937" s="606"/>
      <c r="P937" s="607"/>
      <c r="Q937" s="608"/>
      <c r="R937" s="609"/>
      <c r="S937" s="234"/>
      <c r="T937" s="234"/>
      <c r="U937" s="566"/>
      <c r="V937" s="566"/>
      <c r="W937" s="566"/>
      <c r="X937" s="566"/>
      <c r="Y937" s="566"/>
      <c r="Z937" s="566"/>
      <c r="AA937" s="566"/>
      <c r="AB937" s="566"/>
      <c r="AC937" s="566"/>
      <c r="AD937" s="566"/>
    </row>
    <row r="938" spans="2:30" hidden="1" outlineLevel="1" x14ac:dyDescent="0.45">
      <c r="B938" s="592"/>
      <c r="C938" s="593"/>
      <c r="D938" s="594"/>
      <c r="E938" s="593"/>
      <c r="F938" s="595"/>
      <c r="G938" s="596"/>
      <c r="H938" s="597"/>
      <c r="I938" s="597"/>
      <c r="J938" s="597"/>
      <c r="K938" s="598"/>
      <c r="L938" s="596"/>
      <c r="M938" s="597"/>
      <c r="N938" s="597"/>
      <c r="O938" s="597"/>
      <c r="P938" s="598"/>
      <c r="Q938" s="599"/>
      <c r="R938" s="600"/>
      <c r="S938" s="234"/>
      <c r="T938" s="234"/>
      <c r="U938" s="566"/>
      <c r="V938" s="566"/>
      <c r="W938" s="566"/>
      <c r="X938" s="566"/>
      <c r="Y938" s="566"/>
      <c r="Z938" s="566"/>
      <c r="AA938" s="566"/>
      <c r="AB938" s="566"/>
      <c r="AC938" s="566"/>
      <c r="AD938" s="566"/>
    </row>
    <row r="939" spans="2:30" hidden="1" outlineLevel="1" x14ac:dyDescent="0.45">
      <c r="B939" s="601"/>
      <c r="C939" s="602"/>
      <c r="D939" s="603"/>
      <c r="E939" s="602"/>
      <c r="F939" s="604"/>
      <c r="G939" s="605"/>
      <c r="H939" s="606"/>
      <c r="I939" s="606"/>
      <c r="J939" s="606"/>
      <c r="K939" s="607"/>
      <c r="L939" s="605"/>
      <c r="M939" s="606"/>
      <c r="N939" s="606"/>
      <c r="O939" s="606"/>
      <c r="P939" s="607"/>
      <c r="Q939" s="608"/>
      <c r="R939" s="609"/>
      <c r="S939" s="234"/>
      <c r="T939" s="234"/>
      <c r="U939" s="566"/>
      <c r="V939" s="566"/>
      <c r="W939" s="566"/>
      <c r="X939" s="566"/>
      <c r="Y939" s="566"/>
      <c r="Z939" s="566"/>
      <c r="AA939" s="566"/>
      <c r="AB939" s="566"/>
      <c r="AC939" s="566"/>
      <c r="AD939" s="566"/>
    </row>
    <row r="940" spans="2:30" hidden="1" outlineLevel="1" x14ac:dyDescent="0.45">
      <c r="B940" s="592"/>
      <c r="C940" s="593"/>
      <c r="D940" s="594"/>
      <c r="E940" s="593"/>
      <c r="F940" s="595"/>
      <c r="G940" s="596"/>
      <c r="H940" s="597"/>
      <c r="I940" s="597"/>
      <c r="J940" s="597"/>
      <c r="K940" s="598"/>
      <c r="L940" s="596"/>
      <c r="M940" s="597"/>
      <c r="N940" s="597"/>
      <c r="O940" s="597"/>
      <c r="P940" s="598"/>
      <c r="Q940" s="599"/>
      <c r="R940" s="600"/>
      <c r="S940" s="234"/>
      <c r="T940" s="234"/>
      <c r="U940" s="566"/>
      <c r="V940" s="566"/>
      <c r="W940" s="566"/>
      <c r="X940" s="566"/>
      <c r="Y940" s="566"/>
      <c r="Z940" s="566"/>
      <c r="AA940" s="566"/>
      <c r="AB940" s="566"/>
      <c r="AC940" s="566"/>
      <c r="AD940" s="566"/>
    </row>
    <row r="941" spans="2:30" hidden="1" outlineLevel="1" x14ac:dyDescent="0.45">
      <c r="B941" s="601"/>
      <c r="C941" s="602"/>
      <c r="D941" s="603"/>
      <c r="E941" s="602"/>
      <c r="F941" s="604"/>
      <c r="G941" s="605"/>
      <c r="H941" s="606"/>
      <c r="I941" s="606"/>
      <c r="J941" s="606"/>
      <c r="K941" s="607"/>
      <c r="L941" s="605"/>
      <c r="M941" s="606"/>
      <c r="N941" s="606"/>
      <c r="O941" s="606"/>
      <c r="P941" s="607"/>
      <c r="Q941" s="608"/>
      <c r="R941" s="609"/>
      <c r="S941" s="234"/>
      <c r="T941" s="234"/>
      <c r="U941" s="566"/>
      <c r="V941" s="566"/>
      <c r="W941" s="566"/>
      <c r="X941" s="566"/>
      <c r="Y941" s="566"/>
      <c r="Z941" s="566"/>
      <c r="AA941" s="566"/>
      <c r="AB941" s="566"/>
      <c r="AC941" s="566"/>
      <c r="AD941" s="566"/>
    </row>
    <row r="942" spans="2:30" hidden="1" outlineLevel="1" x14ac:dyDescent="0.45">
      <c r="B942" s="592"/>
      <c r="C942" s="593"/>
      <c r="D942" s="594"/>
      <c r="E942" s="593"/>
      <c r="F942" s="595"/>
      <c r="G942" s="596"/>
      <c r="H942" s="597"/>
      <c r="I942" s="597"/>
      <c r="J942" s="597"/>
      <c r="K942" s="598"/>
      <c r="L942" s="596"/>
      <c r="M942" s="597"/>
      <c r="N942" s="597"/>
      <c r="O942" s="597"/>
      <c r="P942" s="598"/>
      <c r="Q942" s="599"/>
      <c r="R942" s="600"/>
      <c r="S942" s="234"/>
      <c r="T942" s="234"/>
      <c r="U942" s="566"/>
      <c r="V942" s="566"/>
      <c r="W942" s="566"/>
      <c r="X942" s="566"/>
      <c r="Y942" s="566"/>
      <c r="Z942" s="566"/>
      <c r="AA942" s="566"/>
      <c r="AB942" s="566"/>
      <c r="AC942" s="566"/>
      <c r="AD942" s="566"/>
    </row>
    <row r="943" spans="2:30" hidden="1" outlineLevel="1" x14ac:dyDescent="0.45">
      <c r="B943" s="601"/>
      <c r="C943" s="602"/>
      <c r="D943" s="603"/>
      <c r="E943" s="602"/>
      <c r="F943" s="604"/>
      <c r="G943" s="605"/>
      <c r="H943" s="606"/>
      <c r="I943" s="606"/>
      <c r="J943" s="606"/>
      <c r="K943" s="607"/>
      <c r="L943" s="605"/>
      <c r="M943" s="606"/>
      <c r="N943" s="606"/>
      <c r="O943" s="606"/>
      <c r="P943" s="607"/>
      <c r="Q943" s="608"/>
      <c r="R943" s="609"/>
      <c r="S943" s="234"/>
      <c r="T943" s="234"/>
      <c r="U943" s="566"/>
      <c r="V943" s="566"/>
      <c r="W943" s="566"/>
      <c r="X943" s="566"/>
      <c r="Y943" s="566"/>
      <c r="Z943" s="566"/>
      <c r="AA943" s="566"/>
      <c r="AB943" s="566"/>
      <c r="AC943" s="566"/>
      <c r="AD943" s="566"/>
    </row>
    <row r="944" spans="2:30" hidden="1" outlineLevel="1" x14ac:dyDescent="0.45">
      <c r="B944" s="592"/>
      <c r="C944" s="593"/>
      <c r="D944" s="594"/>
      <c r="E944" s="593"/>
      <c r="F944" s="595"/>
      <c r="G944" s="596"/>
      <c r="H944" s="597"/>
      <c r="I944" s="597"/>
      <c r="J944" s="597"/>
      <c r="K944" s="598"/>
      <c r="L944" s="596"/>
      <c r="M944" s="597"/>
      <c r="N944" s="597"/>
      <c r="O944" s="597"/>
      <c r="P944" s="598"/>
      <c r="Q944" s="599"/>
      <c r="R944" s="600"/>
      <c r="S944" s="234"/>
      <c r="T944" s="234"/>
      <c r="U944" s="566"/>
      <c r="V944" s="566"/>
      <c r="W944" s="566"/>
      <c r="X944" s="566"/>
      <c r="Y944" s="566"/>
      <c r="Z944" s="566"/>
      <c r="AA944" s="566"/>
      <c r="AB944" s="566"/>
      <c r="AC944" s="566"/>
      <c r="AD944" s="566"/>
    </row>
    <row r="945" spans="2:30" hidden="1" outlineLevel="1" x14ac:dyDescent="0.45">
      <c r="B945" s="601"/>
      <c r="C945" s="602"/>
      <c r="D945" s="603"/>
      <c r="E945" s="602"/>
      <c r="F945" s="604"/>
      <c r="G945" s="605"/>
      <c r="H945" s="606"/>
      <c r="I945" s="606"/>
      <c r="J945" s="606"/>
      <c r="K945" s="607"/>
      <c r="L945" s="605"/>
      <c r="M945" s="606"/>
      <c r="N945" s="606"/>
      <c r="O945" s="606"/>
      <c r="P945" s="607"/>
      <c r="Q945" s="608"/>
      <c r="R945" s="609"/>
      <c r="S945" s="234"/>
      <c r="T945" s="234"/>
      <c r="U945" s="566"/>
      <c r="V945" s="566"/>
      <c r="W945" s="566"/>
      <c r="X945" s="566"/>
      <c r="Y945" s="566"/>
      <c r="Z945" s="566"/>
      <c r="AA945" s="566"/>
      <c r="AB945" s="566"/>
      <c r="AC945" s="566"/>
      <c r="AD945" s="566"/>
    </row>
    <row r="946" spans="2:30" hidden="1" outlineLevel="1" x14ac:dyDescent="0.45">
      <c r="B946" s="592"/>
      <c r="C946" s="593"/>
      <c r="D946" s="594"/>
      <c r="E946" s="593"/>
      <c r="F946" s="595"/>
      <c r="G946" s="596"/>
      <c r="H946" s="597"/>
      <c r="I946" s="597"/>
      <c r="J946" s="597"/>
      <c r="K946" s="598"/>
      <c r="L946" s="596"/>
      <c r="M946" s="597"/>
      <c r="N946" s="597"/>
      <c r="O946" s="597"/>
      <c r="P946" s="598"/>
      <c r="Q946" s="599"/>
      <c r="R946" s="600"/>
      <c r="S946" s="234"/>
      <c r="T946" s="234"/>
      <c r="U946" s="566"/>
      <c r="V946" s="566"/>
      <c r="W946" s="566"/>
      <c r="X946" s="566"/>
      <c r="Y946" s="566"/>
      <c r="Z946" s="566"/>
      <c r="AA946" s="566"/>
      <c r="AB946" s="566"/>
      <c r="AC946" s="566"/>
      <c r="AD946" s="566"/>
    </row>
    <row r="947" spans="2:30" hidden="1" outlineLevel="1" x14ac:dyDescent="0.45">
      <c r="B947" s="601"/>
      <c r="C947" s="602"/>
      <c r="D947" s="603"/>
      <c r="E947" s="602"/>
      <c r="F947" s="604"/>
      <c r="G947" s="605"/>
      <c r="H947" s="606"/>
      <c r="I947" s="606"/>
      <c r="J947" s="606"/>
      <c r="K947" s="607"/>
      <c r="L947" s="605"/>
      <c r="M947" s="606"/>
      <c r="N947" s="606"/>
      <c r="O947" s="606"/>
      <c r="P947" s="607"/>
      <c r="Q947" s="608"/>
      <c r="R947" s="609"/>
      <c r="S947" s="234"/>
      <c r="T947" s="234"/>
      <c r="U947" s="566"/>
      <c r="V947" s="566"/>
      <c r="W947" s="566"/>
      <c r="X947" s="566"/>
      <c r="Y947" s="566"/>
      <c r="Z947" s="566"/>
      <c r="AA947" s="566"/>
      <c r="AB947" s="566"/>
      <c r="AC947" s="566"/>
      <c r="AD947" s="566"/>
    </row>
    <row r="948" spans="2:30" hidden="1" outlineLevel="1" x14ac:dyDescent="0.45">
      <c r="B948" s="592"/>
      <c r="C948" s="593"/>
      <c r="D948" s="594"/>
      <c r="E948" s="593"/>
      <c r="F948" s="595"/>
      <c r="G948" s="596"/>
      <c r="H948" s="597"/>
      <c r="I948" s="597"/>
      <c r="J948" s="597"/>
      <c r="K948" s="598"/>
      <c r="L948" s="596"/>
      <c r="M948" s="597"/>
      <c r="N948" s="597"/>
      <c r="O948" s="597"/>
      <c r="P948" s="598"/>
      <c r="Q948" s="599"/>
      <c r="R948" s="600"/>
      <c r="S948" s="234"/>
      <c r="T948" s="234"/>
      <c r="U948" s="566"/>
      <c r="V948" s="566"/>
      <c r="W948" s="566"/>
      <c r="X948" s="566"/>
      <c r="Y948" s="566"/>
      <c r="Z948" s="566"/>
      <c r="AA948" s="566"/>
      <c r="AB948" s="566"/>
      <c r="AC948" s="566"/>
      <c r="AD948" s="566"/>
    </row>
    <row r="949" spans="2:30" hidden="1" outlineLevel="1" x14ac:dyDescent="0.45">
      <c r="B949" s="601"/>
      <c r="C949" s="602"/>
      <c r="D949" s="603"/>
      <c r="E949" s="602"/>
      <c r="F949" s="604"/>
      <c r="G949" s="605"/>
      <c r="H949" s="606"/>
      <c r="I949" s="606"/>
      <c r="J949" s="606"/>
      <c r="K949" s="607"/>
      <c r="L949" s="605"/>
      <c r="M949" s="606"/>
      <c r="N949" s="606"/>
      <c r="O949" s="606"/>
      <c r="P949" s="607"/>
      <c r="Q949" s="608"/>
      <c r="R949" s="609"/>
      <c r="S949" s="234"/>
      <c r="T949" s="234"/>
      <c r="U949" s="566"/>
      <c r="V949" s="566"/>
      <c r="W949" s="566"/>
      <c r="X949" s="566"/>
      <c r="Y949" s="566"/>
      <c r="Z949" s="566"/>
      <c r="AA949" s="566"/>
      <c r="AB949" s="566"/>
      <c r="AC949" s="566"/>
      <c r="AD949" s="566"/>
    </row>
    <row r="950" spans="2:30" hidden="1" outlineLevel="1" x14ac:dyDescent="0.45">
      <c r="B950" s="592"/>
      <c r="C950" s="593"/>
      <c r="D950" s="594"/>
      <c r="E950" s="593"/>
      <c r="F950" s="595"/>
      <c r="G950" s="596"/>
      <c r="H950" s="597"/>
      <c r="I950" s="597"/>
      <c r="J950" s="597"/>
      <c r="K950" s="598"/>
      <c r="L950" s="596"/>
      <c r="M950" s="597"/>
      <c r="N950" s="597"/>
      <c r="O950" s="597"/>
      <c r="P950" s="598"/>
      <c r="Q950" s="599"/>
      <c r="R950" s="600"/>
      <c r="S950" s="234"/>
      <c r="T950" s="234"/>
      <c r="U950" s="566"/>
      <c r="V950" s="566"/>
      <c r="W950" s="566"/>
      <c r="X950" s="566"/>
      <c r="Y950" s="566"/>
      <c r="Z950" s="566"/>
      <c r="AA950" s="566"/>
      <c r="AB950" s="566"/>
      <c r="AC950" s="566"/>
      <c r="AD950" s="566"/>
    </row>
    <row r="951" spans="2:30" hidden="1" outlineLevel="1" x14ac:dyDescent="0.45">
      <c r="B951" s="601"/>
      <c r="C951" s="602"/>
      <c r="D951" s="603"/>
      <c r="E951" s="602"/>
      <c r="F951" s="604"/>
      <c r="G951" s="605"/>
      <c r="H951" s="606"/>
      <c r="I951" s="606"/>
      <c r="J951" s="606"/>
      <c r="K951" s="607"/>
      <c r="L951" s="605"/>
      <c r="M951" s="606"/>
      <c r="N951" s="606"/>
      <c r="O951" s="606"/>
      <c r="P951" s="607"/>
      <c r="Q951" s="608"/>
      <c r="R951" s="609"/>
      <c r="S951" s="234"/>
      <c r="T951" s="234"/>
      <c r="U951" s="566"/>
      <c r="V951" s="566"/>
      <c r="W951" s="566"/>
      <c r="X951" s="566"/>
      <c r="Y951" s="566"/>
      <c r="Z951" s="566"/>
      <c r="AA951" s="566"/>
      <c r="AB951" s="566"/>
      <c r="AC951" s="566"/>
      <c r="AD951" s="566"/>
    </row>
    <row r="952" spans="2:30" hidden="1" outlineLevel="1" x14ac:dyDescent="0.45">
      <c r="B952" s="592"/>
      <c r="C952" s="593"/>
      <c r="D952" s="594"/>
      <c r="E952" s="593"/>
      <c r="F952" s="595"/>
      <c r="G952" s="596"/>
      <c r="H952" s="597"/>
      <c r="I952" s="597"/>
      <c r="J952" s="597"/>
      <c r="K952" s="598"/>
      <c r="L952" s="596"/>
      <c r="M952" s="597"/>
      <c r="N952" s="597"/>
      <c r="O952" s="597"/>
      <c r="P952" s="598"/>
      <c r="Q952" s="599"/>
      <c r="R952" s="600"/>
      <c r="S952" s="234"/>
      <c r="T952" s="234"/>
      <c r="U952" s="566"/>
      <c r="V952" s="566"/>
      <c r="W952" s="566"/>
      <c r="X952" s="566"/>
      <c r="Y952" s="566"/>
      <c r="Z952" s="566"/>
      <c r="AA952" s="566"/>
      <c r="AB952" s="566"/>
      <c r="AC952" s="566"/>
      <c r="AD952" s="566"/>
    </row>
    <row r="953" spans="2:30" hidden="1" outlineLevel="1" x14ac:dyDescent="0.45">
      <c r="B953" s="601"/>
      <c r="C953" s="602"/>
      <c r="D953" s="603"/>
      <c r="E953" s="602"/>
      <c r="F953" s="604"/>
      <c r="G953" s="605"/>
      <c r="H953" s="606"/>
      <c r="I953" s="606"/>
      <c r="J953" s="606"/>
      <c r="K953" s="607"/>
      <c r="L953" s="605"/>
      <c r="M953" s="606"/>
      <c r="N953" s="606"/>
      <c r="O953" s="606"/>
      <c r="P953" s="607"/>
      <c r="Q953" s="608"/>
      <c r="R953" s="609"/>
      <c r="S953" s="234"/>
      <c r="T953" s="234"/>
      <c r="U953" s="566"/>
      <c r="V953" s="566"/>
      <c r="W953" s="566"/>
      <c r="X953" s="566"/>
      <c r="Y953" s="566"/>
      <c r="Z953" s="566"/>
      <c r="AA953" s="566"/>
      <c r="AB953" s="566"/>
      <c r="AC953" s="566"/>
      <c r="AD953" s="566"/>
    </row>
    <row r="954" spans="2:30" hidden="1" outlineLevel="1" x14ac:dyDescent="0.45">
      <c r="B954" s="592"/>
      <c r="C954" s="593"/>
      <c r="D954" s="594"/>
      <c r="E954" s="593"/>
      <c r="F954" s="595"/>
      <c r="G954" s="596"/>
      <c r="H954" s="597"/>
      <c r="I954" s="597"/>
      <c r="J954" s="597"/>
      <c r="K954" s="598"/>
      <c r="L954" s="596"/>
      <c r="M954" s="597"/>
      <c r="N954" s="597"/>
      <c r="O954" s="597"/>
      <c r="P954" s="598"/>
      <c r="Q954" s="599"/>
      <c r="R954" s="600"/>
      <c r="S954" s="234"/>
      <c r="T954" s="234"/>
      <c r="U954" s="566"/>
      <c r="V954" s="566"/>
      <c r="W954" s="566"/>
      <c r="X954" s="566"/>
      <c r="Y954" s="566"/>
      <c r="Z954" s="566"/>
      <c r="AA954" s="566"/>
      <c r="AB954" s="566"/>
      <c r="AC954" s="566"/>
      <c r="AD954" s="566"/>
    </row>
    <row r="955" spans="2:30" hidden="1" outlineLevel="1" x14ac:dyDescent="0.45">
      <c r="B955" s="601"/>
      <c r="C955" s="602"/>
      <c r="D955" s="603"/>
      <c r="E955" s="602"/>
      <c r="F955" s="604"/>
      <c r="G955" s="605"/>
      <c r="H955" s="606"/>
      <c r="I955" s="606"/>
      <c r="J955" s="606"/>
      <c r="K955" s="607"/>
      <c r="L955" s="605"/>
      <c r="M955" s="606"/>
      <c r="N955" s="606"/>
      <c r="O955" s="606"/>
      <c r="P955" s="607"/>
      <c r="Q955" s="608"/>
      <c r="R955" s="609"/>
      <c r="S955" s="234"/>
      <c r="T955" s="234"/>
      <c r="U955" s="566"/>
      <c r="V955" s="566"/>
      <c r="W955" s="566"/>
      <c r="X955" s="566"/>
      <c r="Y955" s="566"/>
      <c r="Z955" s="566"/>
      <c r="AA955" s="566"/>
      <c r="AB955" s="566"/>
      <c r="AC955" s="566"/>
      <c r="AD955" s="566"/>
    </row>
    <row r="956" spans="2:30" hidden="1" outlineLevel="1" x14ac:dyDescent="0.45">
      <c r="B956" s="592"/>
      <c r="C956" s="593"/>
      <c r="D956" s="594"/>
      <c r="E956" s="593"/>
      <c r="F956" s="595"/>
      <c r="G956" s="596"/>
      <c r="H956" s="597"/>
      <c r="I956" s="597"/>
      <c r="J956" s="597"/>
      <c r="K956" s="598"/>
      <c r="L956" s="596"/>
      <c r="M956" s="597"/>
      <c r="N956" s="597"/>
      <c r="O956" s="597"/>
      <c r="P956" s="598"/>
      <c r="Q956" s="599"/>
      <c r="R956" s="600"/>
      <c r="S956" s="234"/>
      <c r="T956" s="234"/>
      <c r="U956" s="566"/>
      <c r="V956" s="566"/>
      <c r="W956" s="566"/>
      <c r="X956" s="566"/>
      <c r="Y956" s="566"/>
      <c r="Z956" s="566"/>
      <c r="AA956" s="566"/>
      <c r="AB956" s="566"/>
      <c r="AC956" s="566"/>
      <c r="AD956" s="566"/>
    </row>
    <row r="957" spans="2:30" hidden="1" outlineLevel="1" x14ac:dyDescent="0.45">
      <c r="B957" s="601"/>
      <c r="C957" s="602"/>
      <c r="D957" s="603"/>
      <c r="E957" s="602"/>
      <c r="F957" s="604"/>
      <c r="G957" s="605"/>
      <c r="H957" s="606"/>
      <c r="I957" s="606"/>
      <c r="J957" s="606"/>
      <c r="K957" s="607"/>
      <c r="L957" s="605"/>
      <c r="M957" s="606"/>
      <c r="N957" s="606"/>
      <c r="O957" s="606"/>
      <c r="P957" s="607"/>
      <c r="Q957" s="608"/>
      <c r="R957" s="609"/>
      <c r="S957" s="234"/>
      <c r="T957" s="234"/>
      <c r="U957" s="566"/>
      <c r="V957" s="566"/>
      <c r="W957" s="566"/>
      <c r="X957" s="566"/>
      <c r="Y957" s="566"/>
      <c r="Z957" s="566"/>
      <c r="AA957" s="566"/>
      <c r="AB957" s="566"/>
      <c r="AC957" s="566"/>
      <c r="AD957" s="566"/>
    </row>
    <row r="958" spans="2:30" hidden="1" outlineLevel="1" x14ac:dyDescent="0.45">
      <c r="B958" s="592"/>
      <c r="C958" s="593"/>
      <c r="D958" s="594"/>
      <c r="E958" s="593"/>
      <c r="F958" s="595"/>
      <c r="G958" s="596"/>
      <c r="H958" s="597"/>
      <c r="I958" s="597"/>
      <c r="J958" s="597"/>
      <c r="K958" s="598"/>
      <c r="L958" s="596"/>
      <c r="M958" s="597"/>
      <c r="N958" s="597"/>
      <c r="O958" s="597"/>
      <c r="P958" s="598"/>
      <c r="Q958" s="599"/>
      <c r="R958" s="600"/>
      <c r="S958" s="234"/>
      <c r="T958" s="234"/>
      <c r="U958" s="566"/>
      <c r="V958" s="566"/>
      <c r="W958" s="566"/>
      <c r="X958" s="566"/>
      <c r="Y958" s="566"/>
      <c r="Z958" s="566"/>
      <c r="AA958" s="566"/>
      <c r="AB958" s="566"/>
      <c r="AC958" s="566"/>
      <c r="AD958" s="566"/>
    </row>
    <row r="959" spans="2:30" hidden="1" outlineLevel="1" x14ac:dyDescent="0.45">
      <c r="B959" s="601"/>
      <c r="C959" s="602"/>
      <c r="D959" s="603"/>
      <c r="E959" s="602"/>
      <c r="F959" s="604"/>
      <c r="G959" s="605"/>
      <c r="H959" s="606"/>
      <c r="I959" s="606"/>
      <c r="J959" s="606"/>
      <c r="K959" s="607"/>
      <c r="L959" s="605"/>
      <c r="M959" s="606"/>
      <c r="N959" s="606"/>
      <c r="O959" s="606"/>
      <c r="P959" s="607"/>
      <c r="Q959" s="608"/>
      <c r="R959" s="609"/>
      <c r="S959" s="234"/>
      <c r="T959" s="234"/>
      <c r="U959" s="566"/>
      <c r="V959" s="566"/>
      <c r="W959" s="566"/>
      <c r="X959" s="566"/>
      <c r="Y959" s="566"/>
      <c r="Z959" s="566"/>
      <c r="AA959" s="566"/>
      <c r="AB959" s="566"/>
      <c r="AC959" s="566"/>
      <c r="AD959" s="566"/>
    </row>
    <row r="960" spans="2:30" hidden="1" outlineLevel="1" x14ac:dyDescent="0.45">
      <c r="B960" s="592"/>
      <c r="C960" s="593"/>
      <c r="D960" s="594"/>
      <c r="E960" s="593"/>
      <c r="F960" s="595"/>
      <c r="G960" s="596"/>
      <c r="H960" s="597"/>
      <c r="I960" s="597"/>
      <c r="J960" s="597"/>
      <c r="K960" s="598"/>
      <c r="L960" s="596"/>
      <c r="M960" s="597"/>
      <c r="N960" s="597"/>
      <c r="O960" s="597"/>
      <c r="P960" s="598"/>
      <c r="Q960" s="599"/>
      <c r="R960" s="600"/>
      <c r="S960" s="234"/>
      <c r="T960" s="234"/>
      <c r="U960" s="566"/>
      <c r="V960" s="566"/>
      <c r="W960" s="566"/>
      <c r="X960" s="566"/>
      <c r="Y960" s="566"/>
      <c r="Z960" s="566"/>
      <c r="AA960" s="566"/>
      <c r="AB960" s="566"/>
      <c r="AC960" s="566"/>
      <c r="AD960" s="566"/>
    </row>
    <row r="961" spans="2:30" hidden="1" outlineLevel="1" x14ac:dyDescent="0.45">
      <c r="B961" s="601"/>
      <c r="C961" s="602"/>
      <c r="D961" s="603"/>
      <c r="E961" s="602"/>
      <c r="F961" s="604"/>
      <c r="G961" s="605"/>
      <c r="H961" s="606"/>
      <c r="I961" s="606"/>
      <c r="J961" s="606"/>
      <c r="K961" s="607"/>
      <c r="L961" s="605"/>
      <c r="M961" s="606"/>
      <c r="N961" s="606"/>
      <c r="O961" s="606"/>
      <c r="P961" s="607"/>
      <c r="Q961" s="608"/>
      <c r="R961" s="609"/>
      <c r="S961" s="234"/>
      <c r="T961" s="234"/>
      <c r="U961" s="566"/>
      <c r="V961" s="566"/>
      <c r="W961" s="566"/>
      <c r="X961" s="566"/>
      <c r="Y961" s="566"/>
      <c r="Z961" s="566"/>
      <c r="AA961" s="566"/>
      <c r="AB961" s="566"/>
      <c r="AC961" s="566"/>
      <c r="AD961" s="566"/>
    </row>
    <row r="962" spans="2:30" hidden="1" outlineLevel="1" x14ac:dyDescent="0.45">
      <c r="B962" s="592"/>
      <c r="C962" s="593"/>
      <c r="D962" s="594"/>
      <c r="E962" s="593"/>
      <c r="F962" s="595"/>
      <c r="G962" s="596"/>
      <c r="H962" s="597"/>
      <c r="I962" s="597"/>
      <c r="J962" s="597"/>
      <c r="K962" s="598"/>
      <c r="L962" s="596"/>
      <c r="M962" s="597"/>
      <c r="N962" s="597"/>
      <c r="O962" s="597"/>
      <c r="P962" s="598"/>
      <c r="Q962" s="599"/>
      <c r="R962" s="600"/>
      <c r="S962" s="234"/>
      <c r="T962" s="234"/>
      <c r="U962" s="566"/>
      <c r="V962" s="566"/>
      <c r="W962" s="566"/>
      <c r="X962" s="566"/>
      <c r="Y962" s="566"/>
      <c r="Z962" s="566"/>
      <c r="AA962" s="566"/>
      <c r="AB962" s="566"/>
      <c r="AC962" s="566"/>
      <c r="AD962" s="566"/>
    </row>
    <row r="963" spans="2:30" hidden="1" outlineLevel="1" x14ac:dyDescent="0.45">
      <c r="B963" s="601"/>
      <c r="C963" s="602"/>
      <c r="D963" s="603"/>
      <c r="E963" s="602"/>
      <c r="F963" s="604"/>
      <c r="G963" s="605"/>
      <c r="H963" s="606"/>
      <c r="I963" s="606"/>
      <c r="J963" s="606"/>
      <c r="K963" s="607"/>
      <c r="L963" s="605"/>
      <c r="M963" s="606"/>
      <c r="N963" s="606"/>
      <c r="O963" s="606"/>
      <c r="P963" s="607"/>
      <c r="Q963" s="608"/>
      <c r="R963" s="609"/>
      <c r="S963" s="234"/>
      <c r="T963" s="234"/>
      <c r="U963" s="566"/>
      <c r="V963" s="566"/>
      <c r="W963" s="566"/>
      <c r="X963" s="566"/>
      <c r="Y963" s="566"/>
      <c r="Z963" s="566"/>
      <c r="AA963" s="566"/>
      <c r="AB963" s="566"/>
      <c r="AC963" s="566"/>
      <c r="AD963" s="566"/>
    </row>
    <row r="964" spans="2:30" hidden="1" outlineLevel="1" x14ac:dyDescent="0.45">
      <c r="B964" s="592"/>
      <c r="C964" s="593"/>
      <c r="D964" s="594"/>
      <c r="E964" s="593"/>
      <c r="F964" s="595"/>
      <c r="G964" s="596"/>
      <c r="H964" s="597"/>
      <c r="I964" s="597"/>
      <c r="J964" s="597"/>
      <c r="K964" s="598"/>
      <c r="L964" s="596"/>
      <c r="M964" s="597"/>
      <c r="N964" s="597"/>
      <c r="O964" s="597"/>
      <c r="P964" s="598"/>
      <c r="Q964" s="599"/>
      <c r="R964" s="600"/>
      <c r="S964" s="234"/>
      <c r="T964" s="234"/>
      <c r="U964" s="566"/>
      <c r="V964" s="566"/>
      <c r="W964" s="566"/>
      <c r="X964" s="566"/>
      <c r="Y964" s="566"/>
      <c r="Z964" s="566"/>
      <c r="AA964" s="566"/>
      <c r="AB964" s="566"/>
      <c r="AC964" s="566"/>
      <c r="AD964" s="566"/>
    </row>
    <row r="965" spans="2:30" hidden="1" outlineLevel="1" x14ac:dyDescent="0.45">
      <c r="B965" s="601"/>
      <c r="C965" s="602"/>
      <c r="D965" s="603"/>
      <c r="E965" s="602"/>
      <c r="F965" s="604"/>
      <c r="G965" s="605"/>
      <c r="H965" s="606"/>
      <c r="I965" s="606"/>
      <c r="J965" s="606"/>
      <c r="K965" s="607"/>
      <c r="L965" s="605"/>
      <c r="M965" s="606"/>
      <c r="N965" s="606"/>
      <c r="O965" s="606"/>
      <c r="P965" s="607"/>
      <c r="Q965" s="608"/>
      <c r="R965" s="609"/>
      <c r="S965" s="234"/>
      <c r="T965" s="234"/>
      <c r="U965" s="566"/>
      <c r="V965" s="566"/>
      <c r="W965" s="566"/>
      <c r="X965" s="566"/>
      <c r="Y965" s="566"/>
      <c r="Z965" s="566"/>
      <c r="AA965" s="566"/>
      <c r="AB965" s="566"/>
      <c r="AC965" s="566"/>
      <c r="AD965" s="566"/>
    </row>
    <row r="966" spans="2:30" hidden="1" outlineLevel="1" x14ac:dyDescent="0.45">
      <c r="B966" s="592"/>
      <c r="C966" s="593"/>
      <c r="D966" s="594"/>
      <c r="E966" s="593"/>
      <c r="F966" s="595"/>
      <c r="G966" s="596"/>
      <c r="H966" s="597"/>
      <c r="I966" s="597"/>
      <c r="J966" s="597"/>
      <c r="K966" s="598"/>
      <c r="L966" s="596"/>
      <c r="M966" s="597"/>
      <c r="N966" s="597"/>
      <c r="O966" s="597"/>
      <c r="P966" s="598"/>
      <c r="Q966" s="599"/>
      <c r="R966" s="600"/>
      <c r="S966" s="234"/>
      <c r="T966" s="234"/>
      <c r="U966" s="566"/>
      <c r="V966" s="566"/>
      <c r="W966" s="566"/>
      <c r="X966" s="566"/>
      <c r="Y966" s="566"/>
      <c r="Z966" s="566"/>
      <c r="AA966" s="566"/>
      <c r="AB966" s="566"/>
      <c r="AC966" s="566"/>
      <c r="AD966" s="566"/>
    </row>
    <row r="967" spans="2:30" hidden="1" outlineLevel="1" x14ac:dyDescent="0.45">
      <c r="B967" s="601"/>
      <c r="C967" s="602"/>
      <c r="D967" s="603"/>
      <c r="E967" s="602"/>
      <c r="F967" s="604"/>
      <c r="G967" s="605"/>
      <c r="H967" s="606"/>
      <c r="I967" s="606"/>
      <c r="J967" s="606"/>
      <c r="K967" s="607"/>
      <c r="L967" s="605"/>
      <c r="M967" s="606"/>
      <c r="N967" s="606"/>
      <c r="O967" s="606"/>
      <c r="P967" s="607"/>
      <c r="Q967" s="608"/>
      <c r="R967" s="609"/>
      <c r="S967" s="234"/>
      <c r="T967" s="234"/>
      <c r="U967" s="566"/>
      <c r="V967" s="566"/>
      <c r="W967" s="566"/>
      <c r="X967" s="566"/>
      <c r="Y967" s="566"/>
      <c r="Z967" s="566"/>
      <c r="AA967" s="566"/>
      <c r="AB967" s="566"/>
      <c r="AC967" s="566"/>
      <c r="AD967" s="566"/>
    </row>
    <row r="968" spans="2:30" hidden="1" outlineLevel="1" x14ac:dyDescent="0.45">
      <c r="B968" s="592"/>
      <c r="C968" s="593"/>
      <c r="D968" s="594"/>
      <c r="E968" s="593"/>
      <c r="F968" s="595"/>
      <c r="G968" s="596"/>
      <c r="H968" s="597"/>
      <c r="I968" s="597"/>
      <c r="J968" s="597"/>
      <c r="K968" s="598"/>
      <c r="L968" s="596"/>
      <c r="M968" s="597"/>
      <c r="N968" s="597"/>
      <c r="O968" s="597"/>
      <c r="P968" s="598"/>
      <c r="Q968" s="599"/>
      <c r="R968" s="600"/>
      <c r="S968" s="234"/>
      <c r="T968" s="234"/>
      <c r="U968" s="566"/>
      <c r="V968" s="566"/>
      <c r="W968" s="566"/>
      <c r="X968" s="566"/>
      <c r="Y968" s="566"/>
      <c r="Z968" s="566"/>
      <c r="AA968" s="566"/>
      <c r="AB968" s="566"/>
      <c r="AC968" s="566"/>
      <c r="AD968" s="566"/>
    </row>
    <row r="969" spans="2:30" hidden="1" outlineLevel="1" x14ac:dyDescent="0.45">
      <c r="B969" s="601"/>
      <c r="C969" s="602"/>
      <c r="D969" s="603"/>
      <c r="E969" s="602"/>
      <c r="F969" s="604"/>
      <c r="G969" s="605"/>
      <c r="H969" s="606"/>
      <c r="I969" s="606"/>
      <c r="J969" s="606"/>
      <c r="K969" s="607"/>
      <c r="L969" s="605"/>
      <c r="M969" s="606"/>
      <c r="N969" s="606"/>
      <c r="O969" s="606"/>
      <c r="P969" s="607"/>
      <c r="Q969" s="608"/>
      <c r="R969" s="609"/>
      <c r="S969" s="234"/>
      <c r="T969" s="234"/>
      <c r="U969" s="566"/>
      <c r="V969" s="566"/>
      <c r="W969" s="566"/>
      <c r="X969" s="566"/>
      <c r="Y969" s="566"/>
      <c r="Z969" s="566"/>
      <c r="AA969" s="566"/>
      <c r="AB969" s="566"/>
      <c r="AC969" s="566"/>
      <c r="AD969" s="566"/>
    </row>
    <row r="970" spans="2:30" hidden="1" outlineLevel="1" x14ac:dyDescent="0.45">
      <c r="B970" s="592"/>
      <c r="C970" s="593"/>
      <c r="D970" s="594"/>
      <c r="E970" s="593"/>
      <c r="F970" s="595"/>
      <c r="G970" s="596"/>
      <c r="H970" s="597"/>
      <c r="I970" s="597"/>
      <c r="J970" s="597"/>
      <c r="K970" s="598"/>
      <c r="L970" s="596"/>
      <c r="M970" s="597"/>
      <c r="N970" s="597"/>
      <c r="O970" s="597"/>
      <c r="P970" s="598"/>
      <c r="Q970" s="599"/>
      <c r="R970" s="600"/>
      <c r="S970" s="234"/>
      <c r="T970" s="234"/>
      <c r="U970" s="566"/>
      <c r="V970" s="566"/>
      <c r="W970" s="566"/>
      <c r="X970" s="566"/>
      <c r="Y970" s="566"/>
      <c r="Z970" s="566"/>
      <c r="AA970" s="566"/>
      <c r="AB970" s="566"/>
      <c r="AC970" s="566"/>
      <c r="AD970" s="566"/>
    </row>
    <row r="971" spans="2:30" hidden="1" outlineLevel="1" x14ac:dyDescent="0.45">
      <c r="B971" s="601"/>
      <c r="C971" s="602"/>
      <c r="D971" s="603"/>
      <c r="E971" s="602"/>
      <c r="F971" s="604"/>
      <c r="G971" s="605"/>
      <c r="H971" s="606"/>
      <c r="I971" s="606"/>
      <c r="J971" s="606"/>
      <c r="K971" s="607"/>
      <c r="L971" s="605"/>
      <c r="M971" s="606"/>
      <c r="N971" s="606"/>
      <c r="O971" s="606"/>
      <c r="P971" s="607"/>
      <c r="Q971" s="608"/>
      <c r="R971" s="609"/>
      <c r="S971" s="234"/>
      <c r="T971" s="234"/>
      <c r="U971" s="566"/>
      <c r="V971" s="566"/>
      <c r="W971" s="566"/>
      <c r="X971" s="566"/>
      <c r="Y971" s="566"/>
      <c r="Z971" s="566"/>
      <c r="AA971" s="566"/>
      <c r="AB971" s="566"/>
      <c r="AC971" s="566"/>
      <c r="AD971" s="566"/>
    </row>
    <row r="972" spans="2:30" hidden="1" outlineLevel="1" x14ac:dyDescent="0.45">
      <c r="B972" s="592"/>
      <c r="C972" s="593"/>
      <c r="D972" s="594"/>
      <c r="E972" s="593"/>
      <c r="F972" s="595"/>
      <c r="G972" s="596"/>
      <c r="H972" s="597"/>
      <c r="I972" s="597"/>
      <c r="J972" s="597"/>
      <c r="K972" s="598"/>
      <c r="L972" s="596"/>
      <c r="M972" s="597"/>
      <c r="N972" s="597"/>
      <c r="O972" s="597"/>
      <c r="P972" s="598"/>
      <c r="Q972" s="599"/>
      <c r="R972" s="600"/>
      <c r="S972" s="234"/>
      <c r="T972" s="234"/>
      <c r="U972" s="566"/>
      <c r="V972" s="566"/>
      <c r="W972" s="566"/>
      <c r="X972" s="566"/>
      <c r="Y972" s="566"/>
      <c r="Z972" s="566"/>
      <c r="AA972" s="566"/>
      <c r="AB972" s="566"/>
      <c r="AC972" s="566"/>
      <c r="AD972" s="566"/>
    </row>
    <row r="973" spans="2:30" hidden="1" outlineLevel="1" x14ac:dyDescent="0.45">
      <c r="B973" s="601"/>
      <c r="C973" s="602"/>
      <c r="D973" s="603"/>
      <c r="E973" s="602"/>
      <c r="F973" s="604"/>
      <c r="G973" s="605"/>
      <c r="H973" s="606"/>
      <c r="I973" s="606"/>
      <c r="J973" s="606"/>
      <c r="K973" s="607"/>
      <c r="L973" s="605"/>
      <c r="M973" s="606"/>
      <c r="N973" s="606"/>
      <c r="O973" s="606"/>
      <c r="P973" s="607"/>
      <c r="Q973" s="608"/>
      <c r="R973" s="609"/>
      <c r="S973" s="234"/>
      <c r="T973" s="234"/>
      <c r="U973" s="566"/>
      <c r="V973" s="566"/>
      <c r="W973" s="566"/>
      <c r="X973" s="566"/>
      <c r="Y973" s="566"/>
      <c r="Z973" s="566"/>
      <c r="AA973" s="566"/>
      <c r="AB973" s="566"/>
      <c r="AC973" s="566"/>
      <c r="AD973" s="566"/>
    </row>
    <row r="974" spans="2:30" hidden="1" outlineLevel="1" x14ac:dyDescent="0.45">
      <c r="B974" s="592"/>
      <c r="C974" s="593"/>
      <c r="D974" s="594"/>
      <c r="E974" s="593"/>
      <c r="F974" s="595"/>
      <c r="G974" s="596"/>
      <c r="H974" s="597"/>
      <c r="I974" s="597"/>
      <c r="J974" s="597"/>
      <c r="K974" s="598"/>
      <c r="L974" s="596"/>
      <c r="M974" s="597"/>
      <c r="N974" s="597"/>
      <c r="O974" s="597"/>
      <c r="P974" s="598"/>
      <c r="Q974" s="599"/>
      <c r="R974" s="600"/>
      <c r="S974" s="234"/>
      <c r="T974" s="234"/>
      <c r="U974" s="566"/>
      <c r="V974" s="566"/>
      <c r="W974" s="566"/>
      <c r="X974" s="566"/>
      <c r="Y974" s="566"/>
      <c r="Z974" s="566"/>
      <c r="AA974" s="566"/>
      <c r="AB974" s="566"/>
      <c r="AC974" s="566"/>
      <c r="AD974" s="566"/>
    </row>
    <row r="975" spans="2:30" hidden="1" outlineLevel="1" x14ac:dyDescent="0.45">
      <c r="B975" s="601"/>
      <c r="C975" s="602"/>
      <c r="D975" s="603"/>
      <c r="E975" s="602"/>
      <c r="F975" s="604"/>
      <c r="G975" s="605"/>
      <c r="H975" s="606"/>
      <c r="I975" s="606"/>
      <c r="J975" s="606"/>
      <c r="K975" s="607"/>
      <c r="L975" s="605"/>
      <c r="M975" s="606"/>
      <c r="N975" s="606"/>
      <c r="O975" s="606"/>
      <c r="P975" s="607"/>
      <c r="Q975" s="608"/>
      <c r="R975" s="609"/>
      <c r="S975" s="234"/>
      <c r="T975" s="234"/>
      <c r="U975" s="566"/>
      <c r="V975" s="566"/>
      <c r="W975" s="566"/>
      <c r="X975" s="566"/>
      <c r="Y975" s="566"/>
      <c r="Z975" s="566"/>
      <c r="AA975" s="566"/>
      <c r="AB975" s="566"/>
      <c r="AC975" s="566"/>
      <c r="AD975" s="566"/>
    </row>
    <row r="976" spans="2:30" hidden="1" outlineLevel="1" x14ac:dyDescent="0.45">
      <c r="B976" s="592"/>
      <c r="C976" s="593"/>
      <c r="D976" s="594"/>
      <c r="E976" s="593"/>
      <c r="F976" s="595"/>
      <c r="G976" s="596"/>
      <c r="H976" s="597"/>
      <c r="I976" s="597"/>
      <c r="J976" s="597"/>
      <c r="K976" s="598"/>
      <c r="L976" s="596"/>
      <c r="M976" s="597"/>
      <c r="N976" s="597"/>
      <c r="O976" s="597"/>
      <c r="P976" s="598"/>
      <c r="Q976" s="599"/>
      <c r="R976" s="600"/>
      <c r="S976" s="234"/>
      <c r="T976" s="234"/>
      <c r="U976" s="566"/>
      <c r="V976" s="566"/>
      <c r="W976" s="566"/>
      <c r="X976" s="566"/>
      <c r="Y976" s="566"/>
      <c r="Z976" s="566"/>
      <c r="AA976" s="566"/>
      <c r="AB976" s="566"/>
      <c r="AC976" s="566"/>
      <c r="AD976" s="566"/>
    </row>
    <row r="977" spans="2:30" hidden="1" outlineLevel="1" x14ac:dyDescent="0.45">
      <c r="B977" s="601"/>
      <c r="C977" s="602"/>
      <c r="D977" s="603"/>
      <c r="E977" s="602"/>
      <c r="F977" s="604"/>
      <c r="G977" s="605"/>
      <c r="H977" s="606"/>
      <c r="I977" s="606"/>
      <c r="J977" s="606"/>
      <c r="K977" s="607"/>
      <c r="L977" s="605"/>
      <c r="M977" s="606"/>
      <c r="N977" s="606"/>
      <c r="O977" s="606"/>
      <c r="P977" s="607"/>
      <c r="Q977" s="608"/>
      <c r="R977" s="609"/>
      <c r="S977" s="234"/>
      <c r="T977" s="234"/>
      <c r="U977" s="566"/>
      <c r="V977" s="566"/>
      <c r="W977" s="566"/>
      <c r="X977" s="566"/>
      <c r="Y977" s="566"/>
      <c r="Z977" s="566"/>
      <c r="AA977" s="566"/>
      <c r="AB977" s="566"/>
      <c r="AC977" s="566"/>
      <c r="AD977" s="566"/>
    </row>
    <row r="978" spans="2:30" hidden="1" outlineLevel="1" x14ac:dyDescent="0.45">
      <c r="B978" s="592"/>
      <c r="C978" s="593"/>
      <c r="D978" s="594"/>
      <c r="E978" s="593"/>
      <c r="F978" s="595"/>
      <c r="G978" s="596"/>
      <c r="H978" s="597"/>
      <c r="I978" s="597"/>
      <c r="J978" s="597"/>
      <c r="K978" s="598"/>
      <c r="L978" s="596"/>
      <c r="M978" s="597"/>
      <c r="N978" s="597"/>
      <c r="O978" s="597"/>
      <c r="P978" s="598"/>
      <c r="Q978" s="599"/>
      <c r="R978" s="600"/>
      <c r="S978" s="234"/>
      <c r="T978" s="234"/>
      <c r="U978" s="566"/>
      <c r="V978" s="566"/>
      <c r="W978" s="566"/>
      <c r="X978" s="566"/>
      <c r="Y978" s="566"/>
      <c r="Z978" s="566"/>
      <c r="AA978" s="566"/>
      <c r="AB978" s="566"/>
      <c r="AC978" s="566"/>
      <c r="AD978" s="566"/>
    </row>
    <row r="979" spans="2:30" hidden="1" outlineLevel="1" x14ac:dyDescent="0.45">
      <c r="B979" s="601"/>
      <c r="C979" s="602"/>
      <c r="D979" s="603"/>
      <c r="E979" s="602"/>
      <c r="F979" s="604"/>
      <c r="G979" s="605"/>
      <c r="H979" s="606"/>
      <c r="I979" s="606"/>
      <c r="J979" s="606"/>
      <c r="K979" s="607"/>
      <c r="L979" s="605"/>
      <c r="M979" s="606"/>
      <c r="N979" s="606"/>
      <c r="O979" s="606"/>
      <c r="P979" s="607"/>
      <c r="Q979" s="608"/>
      <c r="R979" s="609"/>
      <c r="S979" s="234"/>
      <c r="T979" s="234"/>
      <c r="U979" s="566"/>
      <c r="V979" s="566"/>
      <c r="W979" s="566"/>
      <c r="X979" s="566"/>
      <c r="Y979" s="566"/>
      <c r="Z979" s="566"/>
      <c r="AA979" s="566"/>
      <c r="AB979" s="566"/>
      <c r="AC979" s="566"/>
      <c r="AD979" s="566"/>
    </row>
    <row r="980" spans="2:30" hidden="1" outlineLevel="1" x14ac:dyDescent="0.45">
      <c r="B980" s="592"/>
      <c r="C980" s="593"/>
      <c r="D980" s="594"/>
      <c r="E980" s="593"/>
      <c r="F980" s="595"/>
      <c r="G980" s="596"/>
      <c r="H980" s="597"/>
      <c r="I980" s="597"/>
      <c r="J980" s="597"/>
      <c r="K980" s="598"/>
      <c r="L980" s="596"/>
      <c r="M980" s="597"/>
      <c r="N980" s="597"/>
      <c r="O980" s="597"/>
      <c r="P980" s="598"/>
      <c r="Q980" s="599"/>
      <c r="R980" s="600"/>
      <c r="S980" s="234"/>
      <c r="T980" s="234"/>
      <c r="U980" s="566"/>
      <c r="V980" s="566"/>
      <c r="W980" s="566"/>
      <c r="X980" s="566"/>
      <c r="Y980" s="566"/>
      <c r="Z980" s="566"/>
      <c r="AA980" s="566"/>
      <c r="AB980" s="566"/>
      <c r="AC980" s="566"/>
      <c r="AD980" s="566"/>
    </row>
    <row r="981" spans="2:30" hidden="1" outlineLevel="1" x14ac:dyDescent="0.45">
      <c r="B981" s="601"/>
      <c r="C981" s="602"/>
      <c r="D981" s="603"/>
      <c r="E981" s="602"/>
      <c r="F981" s="604"/>
      <c r="G981" s="605"/>
      <c r="H981" s="606"/>
      <c r="I981" s="606"/>
      <c r="J981" s="606"/>
      <c r="K981" s="607"/>
      <c r="L981" s="605"/>
      <c r="M981" s="606"/>
      <c r="N981" s="606"/>
      <c r="O981" s="606"/>
      <c r="P981" s="607"/>
      <c r="Q981" s="608"/>
      <c r="R981" s="609"/>
      <c r="S981" s="234"/>
      <c r="T981" s="234"/>
      <c r="U981" s="566"/>
      <c r="V981" s="566"/>
      <c r="W981" s="566"/>
      <c r="X981" s="566"/>
      <c r="Y981" s="566"/>
      <c r="Z981" s="566"/>
      <c r="AA981" s="566"/>
      <c r="AB981" s="566"/>
      <c r="AC981" s="566"/>
      <c r="AD981" s="566"/>
    </row>
    <row r="982" spans="2:30" hidden="1" outlineLevel="1" x14ac:dyDescent="0.45">
      <c r="B982" s="592"/>
      <c r="C982" s="593"/>
      <c r="D982" s="594"/>
      <c r="E982" s="593"/>
      <c r="F982" s="595"/>
      <c r="G982" s="596"/>
      <c r="H982" s="597"/>
      <c r="I982" s="597"/>
      <c r="J982" s="597"/>
      <c r="K982" s="598"/>
      <c r="L982" s="596"/>
      <c r="M982" s="597"/>
      <c r="N982" s="597"/>
      <c r="O982" s="597"/>
      <c r="P982" s="598"/>
      <c r="Q982" s="599"/>
      <c r="R982" s="600"/>
      <c r="S982" s="234"/>
      <c r="T982" s="234"/>
      <c r="U982" s="566"/>
      <c r="V982" s="566"/>
      <c r="W982" s="566"/>
      <c r="X982" s="566"/>
      <c r="Y982" s="566"/>
      <c r="Z982" s="566"/>
      <c r="AA982" s="566"/>
      <c r="AB982" s="566"/>
      <c r="AC982" s="566"/>
      <c r="AD982" s="566"/>
    </row>
    <row r="983" spans="2:30" hidden="1" outlineLevel="1" x14ac:dyDescent="0.45">
      <c r="B983" s="601"/>
      <c r="C983" s="602"/>
      <c r="D983" s="603"/>
      <c r="E983" s="602"/>
      <c r="F983" s="604"/>
      <c r="G983" s="605"/>
      <c r="H983" s="606"/>
      <c r="I983" s="606"/>
      <c r="J983" s="606"/>
      <c r="K983" s="607"/>
      <c r="L983" s="605"/>
      <c r="M983" s="606"/>
      <c r="N983" s="606"/>
      <c r="O983" s="606"/>
      <c r="P983" s="607"/>
      <c r="Q983" s="608"/>
      <c r="R983" s="609"/>
      <c r="S983" s="234"/>
      <c r="T983" s="234"/>
      <c r="U983" s="566"/>
      <c r="V983" s="566"/>
      <c r="W983" s="566"/>
      <c r="X983" s="566"/>
      <c r="Y983" s="566"/>
      <c r="Z983" s="566"/>
      <c r="AA983" s="566"/>
      <c r="AB983" s="566"/>
      <c r="AC983" s="566"/>
      <c r="AD983" s="566"/>
    </row>
    <row r="984" spans="2:30" hidden="1" outlineLevel="1" x14ac:dyDescent="0.45">
      <c r="B984" s="592"/>
      <c r="C984" s="593"/>
      <c r="D984" s="594"/>
      <c r="E984" s="593"/>
      <c r="F984" s="595"/>
      <c r="G984" s="596"/>
      <c r="H984" s="597"/>
      <c r="I984" s="597"/>
      <c r="J984" s="597"/>
      <c r="K984" s="598"/>
      <c r="L984" s="596"/>
      <c r="M984" s="597"/>
      <c r="N984" s="597"/>
      <c r="O984" s="597"/>
      <c r="P984" s="598"/>
      <c r="Q984" s="599"/>
      <c r="R984" s="600"/>
      <c r="S984" s="234"/>
      <c r="T984" s="234"/>
      <c r="U984" s="566"/>
      <c r="V984" s="566"/>
      <c r="W984" s="566"/>
      <c r="X984" s="566"/>
      <c r="Y984" s="566"/>
      <c r="Z984" s="566"/>
      <c r="AA984" s="566"/>
      <c r="AB984" s="566"/>
      <c r="AC984" s="566"/>
      <c r="AD984" s="566"/>
    </row>
    <row r="985" spans="2:30" hidden="1" outlineLevel="1" x14ac:dyDescent="0.45">
      <c r="B985" s="601"/>
      <c r="C985" s="602"/>
      <c r="D985" s="603"/>
      <c r="E985" s="602"/>
      <c r="F985" s="604"/>
      <c r="G985" s="605"/>
      <c r="H985" s="606"/>
      <c r="I985" s="606"/>
      <c r="J985" s="606"/>
      <c r="K985" s="607"/>
      <c r="L985" s="605"/>
      <c r="M985" s="606"/>
      <c r="N985" s="606"/>
      <c r="O985" s="606"/>
      <c r="P985" s="607"/>
      <c r="Q985" s="608"/>
      <c r="R985" s="609"/>
      <c r="S985" s="234"/>
      <c r="T985" s="234"/>
      <c r="U985" s="566"/>
      <c r="V985" s="566"/>
      <c r="W985" s="566"/>
      <c r="X985" s="566"/>
      <c r="Y985" s="566"/>
      <c r="Z985" s="566"/>
      <c r="AA985" s="566"/>
      <c r="AB985" s="566"/>
      <c r="AC985" s="566"/>
      <c r="AD985" s="566"/>
    </row>
    <row r="986" spans="2:30" hidden="1" outlineLevel="1" x14ac:dyDescent="0.45">
      <c r="B986" s="592"/>
      <c r="C986" s="593"/>
      <c r="D986" s="594"/>
      <c r="E986" s="593"/>
      <c r="F986" s="595"/>
      <c r="G986" s="596"/>
      <c r="H986" s="597"/>
      <c r="I986" s="597"/>
      <c r="J986" s="597"/>
      <c r="K986" s="598"/>
      <c r="L986" s="596"/>
      <c r="M986" s="597"/>
      <c r="N986" s="597"/>
      <c r="O986" s="597"/>
      <c r="P986" s="598"/>
      <c r="Q986" s="599"/>
      <c r="R986" s="600"/>
      <c r="S986" s="234"/>
      <c r="T986" s="234"/>
      <c r="U986" s="566"/>
      <c r="V986" s="566"/>
      <c r="W986" s="566"/>
      <c r="X986" s="566"/>
      <c r="Y986" s="566"/>
      <c r="Z986" s="566"/>
      <c r="AA986" s="566"/>
      <c r="AB986" s="566"/>
      <c r="AC986" s="566"/>
      <c r="AD986" s="566"/>
    </row>
    <row r="987" spans="2:30" hidden="1" outlineLevel="1" x14ac:dyDescent="0.45">
      <c r="B987" s="601"/>
      <c r="C987" s="602"/>
      <c r="D987" s="603"/>
      <c r="E987" s="602"/>
      <c r="F987" s="604"/>
      <c r="G987" s="605"/>
      <c r="H987" s="606"/>
      <c r="I987" s="606"/>
      <c r="J987" s="606"/>
      <c r="K987" s="607"/>
      <c r="L987" s="605"/>
      <c r="M987" s="606"/>
      <c r="N987" s="606"/>
      <c r="O987" s="606"/>
      <c r="P987" s="607"/>
      <c r="Q987" s="608"/>
      <c r="R987" s="609"/>
      <c r="S987" s="234"/>
      <c r="T987" s="234"/>
      <c r="U987" s="566"/>
      <c r="V987" s="566"/>
      <c r="W987" s="566"/>
      <c r="X987" s="566"/>
      <c r="Y987" s="566"/>
      <c r="Z987" s="566"/>
      <c r="AA987" s="566"/>
      <c r="AB987" s="566"/>
      <c r="AC987" s="566"/>
      <c r="AD987" s="566"/>
    </row>
    <row r="988" spans="2:30" hidden="1" outlineLevel="1" x14ac:dyDescent="0.45">
      <c r="B988" s="592"/>
      <c r="C988" s="593"/>
      <c r="D988" s="594"/>
      <c r="E988" s="593"/>
      <c r="F988" s="595"/>
      <c r="G988" s="596"/>
      <c r="H988" s="597"/>
      <c r="I988" s="597"/>
      <c r="J988" s="597"/>
      <c r="K988" s="598"/>
      <c r="L988" s="596"/>
      <c r="M988" s="597"/>
      <c r="N988" s="597"/>
      <c r="O988" s="597"/>
      <c r="P988" s="598"/>
      <c r="Q988" s="599"/>
      <c r="R988" s="600"/>
      <c r="S988" s="234"/>
      <c r="T988" s="234"/>
      <c r="U988" s="566"/>
      <c r="V988" s="566"/>
      <c r="W988" s="566"/>
      <c r="X988" s="566"/>
      <c r="Y988" s="566"/>
      <c r="Z988" s="566"/>
      <c r="AA988" s="566"/>
      <c r="AB988" s="566"/>
      <c r="AC988" s="566"/>
      <c r="AD988" s="566"/>
    </row>
    <row r="989" spans="2:30" hidden="1" outlineLevel="1" x14ac:dyDescent="0.45">
      <c r="B989" s="601"/>
      <c r="C989" s="602"/>
      <c r="D989" s="603"/>
      <c r="E989" s="602"/>
      <c r="F989" s="604"/>
      <c r="G989" s="605"/>
      <c r="H989" s="606"/>
      <c r="I989" s="606"/>
      <c r="J989" s="606"/>
      <c r="K989" s="607"/>
      <c r="L989" s="605"/>
      <c r="M989" s="606"/>
      <c r="N989" s="606"/>
      <c r="O989" s="606"/>
      <c r="P989" s="607"/>
      <c r="Q989" s="608"/>
      <c r="R989" s="609"/>
      <c r="S989" s="234"/>
      <c r="T989" s="234"/>
      <c r="U989" s="566"/>
      <c r="V989" s="566"/>
      <c r="W989" s="566"/>
      <c r="X989" s="566"/>
      <c r="Y989" s="566"/>
      <c r="Z989" s="566"/>
      <c r="AA989" s="566"/>
      <c r="AB989" s="566"/>
      <c r="AC989" s="566"/>
      <c r="AD989" s="566"/>
    </row>
    <row r="990" spans="2:30" hidden="1" outlineLevel="1" x14ac:dyDescent="0.45">
      <c r="B990" s="592"/>
      <c r="C990" s="593"/>
      <c r="D990" s="594"/>
      <c r="E990" s="593"/>
      <c r="F990" s="595"/>
      <c r="G990" s="596"/>
      <c r="H990" s="597"/>
      <c r="I990" s="597"/>
      <c r="J990" s="597"/>
      <c r="K990" s="598"/>
      <c r="L990" s="596"/>
      <c r="M990" s="597"/>
      <c r="N990" s="597"/>
      <c r="O990" s="597"/>
      <c r="P990" s="598"/>
      <c r="Q990" s="599"/>
      <c r="R990" s="600"/>
      <c r="S990" s="234"/>
      <c r="T990" s="234"/>
      <c r="U990" s="566"/>
      <c r="V990" s="566"/>
      <c r="W990" s="566"/>
      <c r="X990" s="566"/>
      <c r="Y990" s="566"/>
      <c r="Z990" s="566"/>
      <c r="AA990" s="566"/>
      <c r="AB990" s="566"/>
      <c r="AC990" s="566"/>
      <c r="AD990" s="566"/>
    </row>
    <row r="991" spans="2:30" hidden="1" outlineLevel="1" x14ac:dyDescent="0.45">
      <c r="B991" s="601"/>
      <c r="C991" s="602"/>
      <c r="D991" s="603"/>
      <c r="E991" s="602"/>
      <c r="F991" s="604"/>
      <c r="G991" s="605"/>
      <c r="H991" s="606"/>
      <c r="I991" s="606"/>
      <c r="J991" s="606"/>
      <c r="K991" s="607"/>
      <c r="L991" s="605"/>
      <c r="M991" s="606"/>
      <c r="N991" s="606"/>
      <c r="O991" s="606"/>
      <c r="P991" s="607"/>
      <c r="Q991" s="608"/>
      <c r="R991" s="609"/>
      <c r="S991" s="234"/>
      <c r="T991" s="234"/>
      <c r="U991" s="566"/>
      <c r="V991" s="566"/>
      <c r="W991" s="566"/>
      <c r="X991" s="566"/>
      <c r="Y991" s="566"/>
      <c r="Z991" s="566"/>
      <c r="AA991" s="566"/>
      <c r="AB991" s="566"/>
      <c r="AC991" s="566"/>
      <c r="AD991" s="566"/>
    </row>
    <row r="992" spans="2:30" hidden="1" outlineLevel="1" x14ac:dyDescent="0.45">
      <c r="B992" s="592"/>
      <c r="C992" s="593"/>
      <c r="D992" s="594"/>
      <c r="E992" s="593"/>
      <c r="F992" s="595"/>
      <c r="G992" s="596"/>
      <c r="H992" s="597"/>
      <c r="I992" s="597"/>
      <c r="J992" s="597"/>
      <c r="K992" s="598"/>
      <c r="L992" s="596"/>
      <c r="M992" s="597"/>
      <c r="N992" s="597"/>
      <c r="O992" s="597"/>
      <c r="P992" s="598"/>
      <c r="Q992" s="599"/>
      <c r="R992" s="600"/>
      <c r="S992" s="234"/>
      <c r="T992" s="234"/>
      <c r="U992" s="566"/>
      <c r="V992" s="566"/>
      <c r="W992" s="566"/>
      <c r="X992" s="566"/>
      <c r="Y992" s="566"/>
      <c r="Z992" s="566"/>
      <c r="AA992" s="566"/>
      <c r="AB992" s="566"/>
      <c r="AC992" s="566"/>
      <c r="AD992" s="566"/>
    </row>
    <row r="993" spans="2:30" hidden="1" outlineLevel="1" x14ac:dyDescent="0.45">
      <c r="B993" s="601"/>
      <c r="C993" s="602"/>
      <c r="D993" s="603"/>
      <c r="E993" s="602"/>
      <c r="F993" s="604"/>
      <c r="G993" s="605"/>
      <c r="H993" s="606"/>
      <c r="I993" s="606"/>
      <c r="J993" s="606"/>
      <c r="K993" s="607"/>
      <c r="L993" s="605"/>
      <c r="M993" s="606"/>
      <c r="N993" s="606"/>
      <c r="O993" s="606"/>
      <c r="P993" s="607"/>
      <c r="Q993" s="608"/>
      <c r="R993" s="609"/>
      <c r="S993" s="234"/>
      <c r="T993" s="234"/>
      <c r="U993" s="566"/>
      <c r="V993" s="566"/>
      <c r="W993" s="566"/>
      <c r="X993" s="566"/>
      <c r="Y993" s="566"/>
      <c r="Z993" s="566"/>
      <c r="AA993" s="566"/>
      <c r="AB993" s="566"/>
      <c r="AC993" s="566"/>
      <c r="AD993" s="566"/>
    </row>
    <row r="994" spans="2:30" hidden="1" outlineLevel="1" x14ac:dyDescent="0.45">
      <c r="B994" s="592"/>
      <c r="C994" s="593"/>
      <c r="D994" s="594"/>
      <c r="E994" s="593"/>
      <c r="F994" s="595"/>
      <c r="G994" s="596"/>
      <c r="H994" s="597"/>
      <c r="I994" s="597"/>
      <c r="J994" s="597"/>
      <c r="K994" s="598"/>
      <c r="L994" s="596"/>
      <c r="M994" s="597"/>
      <c r="N994" s="597"/>
      <c r="O994" s="597"/>
      <c r="P994" s="598"/>
      <c r="Q994" s="599"/>
      <c r="R994" s="600"/>
      <c r="S994" s="234"/>
      <c r="T994" s="234"/>
      <c r="U994" s="566"/>
      <c r="V994" s="566"/>
      <c r="W994" s="566"/>
      <c r="X994" s="566"/>
      <c r="Y994" s="566"/>
      <c r="Z994" s="566"/>
      <c r="AA994" s="566"/>
      <c r="AB994" s="566"/>
      <c r="AC994" s="566"/>
      <c r="AD994" s="566"/>
    </row>
    <row r="995" spans="2:30" hidden="1" outlineLevel="1" x14ac:dyDescent="0.45">
      <c r="B995" s="601"/>
      <c r="C995" s="602"/>
      <c r="D995" s="603"/>
      <c r="E995" s="602"/>
      <c r="F995" s="604"/>
      <c r="G995" s="605"/>
      <c r="H995" s="606"/>
      <c r="I995" s="606"/>
      <c r="J995" s="606"/>
      <c r="K995" s="607"/>
      <c r="L995" s="605"/>
      <c r="M995" s="606"/>
      <c r="N995" s="606"/>
      <c r="O995" s="606"/>
      <c r="P995" s="607"/>
      <c r="Q995" s="608"/>
      <c r="R995" s="609"/>
      <c r="S995" s="234"/>
      <c r="T995" s="234"/>
      <c r="U995" s="566"/>
      <c r="V995" s="566"/>
      <c r="W995" s="566"/>
      <c r="X995" s="566"/>
      <c r="Y995" s="566"/>
      <c r="Z995" s="566"/>
      <c r="AA995" s="566"/>
      <c r="AB995" s="566"/>
      <c r="AC995" s="566"/>
      <c r="AD995" s="566"/>
    </row>
    <row r="996" spans="2:30" hidden="1" outlineLevel="1" x14ac:dyDescent="0.45">
      <c r="B996" s="592"/>
      <c r="C996" s="593"/>
      <c r="D996" s="594"/>
      <c r="E996" s="593"/>
      <c r="F996" s="595"/>
      <c r="G996" s="596"/>
      <c r="H996" s="597"/>
      <c r="I996" s="597"/>
      <c r="J996" s="597"/>
      <c r="K996" s="598"/>
      <c r="L996" s="596"/>
      <c r="M996" s="597"/>
      <c r="N996" s="597"/>
      <c r="O996" s="597"/>
      <c r="P996" s="598"/>
      <c r="Q996" s="599"/>
      <c r="R996" s="600"/>
      <c r="S996" s="234"/>
      <c r="T996" s="234"/>
      <c r="U996" s="566"/>
      <c r="V996" s="566"/>
      <c r="W996" s="566"/>
      <c r="X996" s="566"/>
      <c r="Y996" s="566"/>
      <c r="Z996" s="566"/>
      <c r="AA996" s="566"/>
      <c r="AB996" s="566"/>
      <c r="AC996" s="566"/>
      <c r="AD996" s="566"/>
    </row>
    <row r="997" spans="2:30" hidden="1" outlineLevel="1" x14ac:dyDescent="0.45">
      <c r="B997" s="601"/>
      <c r="C997" s="602"/>
      <c r="D997" s="603"/>
      <c r="E997" s="602"/>
      <c r="F997" s="604"/>
      <c r="G997" s="605"/>
      <c r="H997" s="606"/>
      <c r="I997" s="606"/>
      <c r="J997" s="606"/>
      <c r="K997" s="607"/>
      <c r="L997" s="605"/>
      <c r="M997" s="606"/>
      <c r="N997" s="606"/>
      <c r="O997" s="606"/>
      <c r="P997" s="607"/>
      <c r="Q997" s="608"/>
      <c r="R997" s="609"/>
      <c r="S997" s="234"/>
      <c r="T997" s="234"/>
      <c r="U997" s="566"/>
      <c r="V997" s="566"/>
      <c r="W997" s="566"/>
      <c r="X997" s="566"/>
      <c r="Y997" s="566"/>
      <c r="Z997" s="566"/>
      <c r="AA997" s="566"/>
      <c r="AB997" s="566"/>
      <c r="AC997" s="566"/>
      <c r="AD997" s="566"/>
    </row>
    <row r="998" spans="2:30" hidden="1" outlineLevel="1" x14ac:dyDescent="0.45">
      <c r="B998" s="592"/>
      <c r="C998" s="593"/>
      <c r="D998" s="594"/>
      <c r="E998" s="593"/>
      <c r="F998" s="595"/>
      <c r="G998" s="596"/>
      <c r="H998" s="597"/>
      <c r="I998" s="597"/>
      <c r="J998" s="597"/>
      <c r="K998" s="598"/>
      <c r="L998" s="596"/>
      <c r="M998" s="597"/>
      <c r="N998" s="597"/>
      <c r="O998" s="597"/>
      <c r="P998" s="598"/>
      <c r="Q998" s="599"/>
      <c r="R998" s="600"/>
      <c r="S998" s="234"/>
      <c r="T998" s="234"/>
      <c r="U998" s="566"/>
      <c r="V998" s="566"/>
      <c r="W998" s="566"/>
      <c r="X998" s="566"/>
      <c r="Y998" s="566"/>
      <c r="Z998" s="566"/>
      <c r="AA998" s="566"/>
      <c r="AB998" s="566"/>
      <c r="AC998" s="566"/>
      <c r="AD998" s="566"/>
    </row>
    <row r="999" spans="2:30" hidden="1" outlineLevel="1" x14ac:dyDescent="0.45">
      <c r="B999" s="601"/>
      <c r="C999" s="602"/>
      <c r="D999" s="603"/>
      <c r="E999" s="602"/>
      <c r="F999" s="604"/>
      <c r="G999" s="605"/>
      <c r="H999" s="606"/>
      <c r="I999" s="606"/>
      <c r="J999" s="606"/>
      <c r="K999" s="607"/>
      <c r="L999" s="605"/>
      <c r="M999" s="606"/>
      <c r="N999" s="606"/>
      <c r="O999" s="606"/>
      <c r="P999" s="607"/>
      <c r="Q999" s="608"/>
      <c r="R999" s="609"/>
      <c r="S999" s="234"/>
      <c r="T999" s="234"/>
      <c r="U999" s="566"/>
      <c r="V999" s="566"/>
      <c r="W999" s="566"/>
      <c r="X999" s="566"/>
      <c r="Y999" s="566"/>
      <c r="Z999" s="566"/>
      <c r="AA999" s="566"/>
      <c r="AB999" s="566"/>
      <c r="AC999" s="566"/>
      <c r="AD999" s="566"/>
    </row>
    <row r="1000" spans="2:30" hidden="1" outlineLevel="1" x14ac:dyDescent="0.45">
      <c r="B1000" s="592"/>
      <c r="C1000" s="593"/>
      <c r="D1000" s="594"/>
      <c r="E1000" s="593"/>
      <c r="F1000" s="595"/>
      <c r="G1000" s="596"/>
      <c r="H1000" s="597"/>
      <c r="I1000" s="597"/>
      <c r="J1000" s="597"/>
      <c r="K1000" s="598"/>
      <c r="L1000" s="596"/>
      <c r="M1000" s="597"/>
      <c r="N1000" s="597"/>
      <c r="O1000" s="597"/>
      <c r="P1000" s="598"/>
      <c r="Q1000" s="599"/>
      <c r="R1000" s="600"/>
      <c r="S1000" s="234"/>
      <c r="T1000" s="234"/>
      <c r="U1000" s="566"/>
      <c r="V1000" s="566"/>
      <c r="W1000" s="566"/>
      <c r="X1000" s="566"/>
      <c r="Y1000" s="566"/>
      <c r="Z1000" s="566"/>
      <c r="AA1000" s="566"/>
      <c r="AB1000" s="566"/>
      <c r="AC1000" s="566"/>
      <c r="AD1000" s="566"/>
    </row>
    <row r="1001" spans="2:30" hidden="1" outlineLevel="1" x14ac:dyDescent="0.45">
      <c r="B1001" s="601"/>
      <c r="C1001" s="602"/>
      <c r="D1001" s="603"/>
      <c r="E1001" s="602"/>
      <c r="F1001" s="604"/>
      <c r="G1001" s="605"/>
      <c r="H1001" s="606"/>
      <c r="I1001" s="606"/>
      <c r="J1001" s="606"/>
      <c r="K1001" s="607"/>
      <c r="L1001" s="605"/>
      <c r="M1001" s="606"/>
      <c r="N1001" s="606"/>
      <c r="O1001" s="606"/>
      <c r="P1001" s="607"/>
      <c r="Q1001" s="608"/>
      <c r="R1001" s="609"/>
      <c r="S1001" s="234"/>
      <c r="T1001" s="234"/>
      <c r="U1001" s="566"/>
      <c r="V1001" s="566"/>
      <c r="W1001" s="566"/>
      <c r="X1001" s="566"/>
      <c r="Y1001" s="566"/>
      <c r="Z1001" s="566"/>
      <c r="AA1001" s="566"/>
      <c r="AB1001" s="566"/>
      <c r="AC1001" s="566"/>
      <c r="AD1001" s="566"/>
    </row>
    <row r="1002" spans="2:30" hidden="1" outlineLevel="1" x14ac:dyDescent="0.45">
      <c r="B1002" s="592"/>
      <c r="C1002" s="593"/>
      <c r="D1002" s="594"/>
      <c r="E1002" s="593"/>
      <c r="F1002" s="595"/>
      <c r="G1002" s="596"/>
      <c r="H1002" s="597"/>
      <c r="I1002" s="597"/>
      <c r="J1002" s="597"/>
      <c r="K1002" s="598"/>
      <c r="L1002" s="596"/>
      <c r="M1002" s="597"/>
      <c r="N1002" s="597"/>
      <c r="O1002" s="597"/>
      <c r="P1002" s="598"/>
      <c r="Q1002" s="599"/>
      <c r="R1002" s="600"/>
      <c r="S1002" s="234"/>
      <c r="T1002" s="234"/>
      <c r="U1002" s="566"/>
      <c r="V1002" s="566"/>
      <c r="W1002" s="566"/>
      <c r="X1002" s="566"/>
      <c r="Y1002" s="566"/>
      <c r="Z1002" s="566"/>
      <c r="AA1002" s="566"/>
      <c r="AB1002" s="566"/>
      <c r="AC1002" s="566"/>
      <c r="AD1002" s="566"/>
    </row>
    <row r="1003" spans="2:30" hidden="1" outlineLevel="1" x14ac:dyDescent="0.45">
      <c r="B1003" s="601"/>
      <c r="C1003" s="602"/>
      <c r="D1003" s="603"/>
      <c r="E1003" s="602"/>
      <c r="F1003" s="604"/>
      <c r="G1003" s="605"/>
      <c r="H1003" s="606"/>
      <c r="I1003" s="606"/>
      <c r="J1003" s="606"/>
      <c r="K1003" s="607"/>
      <c r="L1003" s="605"/>
      <c r="M1003" s="606"/>
      <c r="N1003" s="606"/>
      <c r="O1003" s="606"/>
      <c r="P1003" s="607"/>
      <c r="Q1003" s="608"/>
      <c r="R1003" s="609"/>
      <c r="S1003" s="234"/>
      <c r="T1003" s="234"/>
      <c r="U1003" s="566"/>
      <c r="V1003" s="566"/>
      <c r="W1003" s="566"/>
      <c r="X1003" s="566"/>
      <c r="Y1003" s="566"/>
      <c r="Z1003" s="566"/>
      <c r="AA1003" s="566"/>
      <c r="AB1003" s="566"/>
      <c r="AC1003" s="566"/>
      <c r="AD1003" s="566"/>
    </row>
    <row r="1004" spans="2:30" hidden="1" outlineLevel="1" x14ac:dyDescent="0.45">
      <c r="B1004" s="592"/>
      <c r="C1004" s="593"/>
      <c r="D1004" s="594"/>
      <c r="E1004" s="593"/>
      <c r="F1004" s="595"/>
      <c r="G1004" s="596"/>
      <c r="H1004" s="597"/>
      <c r="I1004" s="597"/>
      <c r="J1004" s="597"/>
      <c r="K1004" s="598"/>
      <c r="L1004" s="596"/>
      <c r="M1004" s="597"/>
      <c r="N1004" s="597"/>
      <c r="O1004" s="597"/>
      <c r="P1004" s="598"/>
      <c r="Q1004" s="599"/>
      <c r="R1004" s="600"/>
      <c r="S1004" s="234"/>
      <c r="T1004" s="234"/>
      <c r="U1004" s="566"/>
      <c r="V1004" s="566"/>
      <c r="W1004" s="566"/>
      <c r="X1004" s="566"/>
      <c r="Y1004" s="566"/>
      <c r="Z1004" s="566"/>
      <c r="AA1004" s="566"/>
      <c r="AB1004" s="566"/>
      <c r="AC1004" s="566"/>
      <c r="AD1004" s="566"/>
    </row>
    <row r="1005" spans="2:30" hidden="1" outlineLevel="1" x14ac:dyDescent="0.45">
      <c r="B1005" s="601"/>
      <c r="C1005" s="602"/>
      <c r="D1005" s="603"/>
      <c r="E1005" s="602"/>
      <c r="F1005" s="604"/>
      <c r="G1005" s="605"/>
      <c r="H1005" s="606"/>
      <c r="I1005" s="606"/>
      <c r="J1005" s="606"/>
      <c r="K1005" s="607"/>
      <c r="L1005" s="605"/>
      <c r="M1005" s="606"/>
      <c r="N1005" s="606"/>
      <c r="O1005" s="606"/>
      <c r="P1005" s="607"/>
      <c r="Q1005" s="608"/>
      <c r="R1005" s="609"/>
      <c r="S1005" s="234"/>
      <c r="T1005" s="234"/>
      <c r="U1005" s="566"/>
      <c r="V1005" s="566"/>
      <c r="W1005" s="566"/>
      <c r="X1005" s="566"/>
      <c r="Y1005" s="566"/>
      <c r="Z1005" s="566"/>
      <c r="AA1005" s="566"/>
      <c r="AB1005" s="566"/>
      <c r="AC1005" s="566"/>
      <c r="AD1005" s="566"/>
    </row>
    <row r="1006" spans="2:30" hidden="1" outlineLevel="1" x14ac:dyDescent="0.45">
      <c r="B1006" s="592"/>
      <c r="C1006" s="593"/>
      <c r="D1006" s="594"/>
      <c r="E1006" s="593"/>
      <c r="F1006" s="595"/>
      <c r="G1006" s="596"/>
      <c r="H1006" s="597"/>
      <c r="I1006" s="597"/>
      <c r="J1006" s="597"/>
      <c r="K1006" s="598"/>
      <c r="L1006" s="596"/>
      <c r="M1006" s="597"/>
      <c r="N1006" s="597"/>
      <c r="O1006" s="597"/>
      <c r="P1006" s="598"/>
      <c r="Q1006" s="599"/>
      <c r="R1006" s="600"/>
      <c r="S1006" s="234"/>
      <c r="T1006" s="234"/>
      <c r="U1006" s="566"/>
      <c r="V1006" s="566"/>
      <c r="W1006" s="566"/>
      <c r="X1006" s="566"/>
      <c r="Y1006" s="566"/>
      <c r="Z1006" s="566"/>
      <c r="AA1006" s="566"/>
      <c r="AB1006" s="566"/>
      <c r="AC1006" s="566"/>
      <c r="AD1006" s="566"/>
    </row>
    <row r="1007" spans="2:30" hidden="1" outlineLevel="1" x14ac:dyDescent="0.45">
      <c r="B1007" s="601"/>
      <c r="C1007" s="602"/>
      <c r="D1007" s="603"/>
      <c r="E1007" s="602"/>
      <c r="F1007" s="604"/>
      <c r="G1007" s="605"/>
      <c r="H1007" s="606"/>
      <c r="I1007" s="606"/>
      <c r="J1007" s="606"/>
      <c r="K1007" s="607"/>
      <c r="L1007" s="605"/>
      <c r="M1007" s="606"/>
      <c r="N1007" s="606"/>
      <c r="O1007" s="606"/>
      <c r="P1007" s="607"/>
      <c r="Q1007" s="608"/>
      <c r="R1007" s="609"/>
      <c r="S1007" s="234"/>
      <c r="T1007" s="234"/>
      <c r="U1007" s="566"/>
      <c r="V1007" s="566"/>
      <c r="W1007" s="566"/>
      <c r="X1007" s="566"/>
      <c r="Y1007" s="566"/>
      <c r="Z1007" s="566"/>
      <c r="AA1007" s="566"/>
      <c r="AB1007" s="566"/>
      <c r="AC1007" s="566"/>
      <c r="AD1007" s="566"/>
    </row>
    <row r="1008" spans="2:30" hidden="1" outlineLevel="1" x14ac:dyDescent="0.45">
      <c r="B1008" s="592"/>
      <c r="C1008" s="593"/>
      <c r="D1008" s="594"/>
      <c r="E1008" s="593"/>
      <c r="F1008" s="595"/>
      <c r="G1008" s="596"/>
      <c r="H1008" s="597"/>
      <c r="I1008" s="597"/>
      <c r="J1008" s="597"/>
      <c r="K1008" s="598"/>
      <c r="L1008" s="596"/>
      <c r="M1008" s="597"/>
      <c r="N1008" s="597"/>
      <c r="O1008" s="597"/>
      <c r="P1008" s="598"/>
      <c r="Q1008" s="599"/>
      <c r="R1008" s="600"/>
      <c r="S1008" s="234"/>
      <c r="T1008" s="234"/>
      <c r="U1008" s="566"/>
      <c r="V1008" s="566"/>
      <c r="W1008" s="566"/>
      <c r="X1008" s="566"/>
      <c r="Y1008" s="566"/>
      <c r="Z1008" s="566"/>
      <c r="AA1008" s="566"/>
      <c r="AB1008" s="566"/>
      <c r="AC1008" s="566"/>
      <c r="AD1008" s="566"/>
    </row>
    <row r="1009" spans="2:30" hidden="1" outlineLevel="1" x14ac:dyDescent="0.45">
      <c r="B1009" s="601"/>
      <c r="C1009" s="602"/>
      <c r="D1009" s="603"/>
      <c r="E1009" s="602"/>
      <c r="F1009" s="604"/>
      <c r="G1009" s="605"/>
      <c r="H1009" s="606"/>
      <c r="I1009" s="606"/>
      <c r="J1009" s="606"/>
      <c r="K1009" s="607"/>
      <c r="L1009" s="605"/>
      <c r="M1009" s="606"/>
      <c r="N1009" s="606"/>
      <c r="O1009" s="606"/>
      <c r="P1009" s="607"/>
      <c r="Q1009" s="608"/>
      <c r="R1009" s="609"/>
      <c r="S1009" s="234"/>
      <c r="T1009" s="234"/>
      <c r="U1009" s="566"/>
      <c r="V1009" s="566"/>
      <c r="W1009" s="566"/>
      <c r="X1009" s="566"/>
      <c r="Y1009" s="566"/>
      <c r="Z1009" s="566"/>
      <c r="AA1009" s="566"/>
      <c r="AB1009" s="566"/>
      <c r="AC1009" s="566"/>
      <c r="AD1009" s="566"/>
    </row>
    <row r="1010" spans="2:30" hidden="1" outlineLevel="1" x14ac:dyDescent="0.45">
      <c r="B1010" s="592"/>
      <c r="C1010" s="593"/>
      <c r="D1010" s="594"/>
      <c r="E1010" s="593"/>
      <c r="F1010" s="595"/>
      <c r="G1010" s="596"/>
      <c r="H1010" s="597"/>
      <c r="I1010" s="597"/>
      <c r="J1010" s="597"/>
      <c r="K1010" s="598"/>
      <c r="L1010" s="596"/>
      <c r="M1010" s="597"/>
      <c r="N1010" s="597"/>
      <c r="O1010" s="597"/>
      <c r="P1010" s="598"/>
      <c r="Q1010" s="599"/>
      <c r="R1010" s="600"/>
      <c r="S1010" s="234"/>
      <c r="T1010" s="234"/>
      <c r="U1010" s="566"/>
      <c r="V1010" s="566"/>
      <c r="W1010" s="566"/>
      <c r="X1010" s="566"/>
      <c r="Y1010" s="566"/>
      <c r="Z1010" s="566"/>
      <c r="AA1010" s="566"/>
      <c r="AB1010" s="566"/>
      <c r="AC1010" s="566"/>
      <c r="AD1010" s="566"/>
    </row>
    <row r="1011" spans="2:30" hidden="1" outlineLevel="1" x14ac:dyDescent="0.45">
      <c r="B1011" s="601"/>
      <c r="C1011" s="602"/>
      <c r="D1011" s="603"/>
      <c r="E1011" s="602"/>
      <c r="F1011" s="604"/>
      <c r="G1011" s="605"/>
      <c r="H1011" s="606"/>
      <c r="I1011" s="606"/>
      <c r="J1011" s="606"/>
      <c r="K1011" s="607"/>
      <c r="L1011" s="605"/>
      <c r="M1011" s="606"/>
      <c r="N1011" s="606"/>
      <c r="O1011" s="606"/>
      <c r="P1011" s="607"/>
      <c r="Q1011" s="608"/>
      <c r="R1011" s="609"/>
      <c r="S1011" s="234"/>
      <c r="T1011" s="234"/>
      <c r="U1011" s="566"/>
      <c r="V1011" s="566"/>
      <c r="W1011" s="566"/>
      <c r="X1011" s="566"/>
      <c r="Y1011" s="566"/>
      <c r="Z1011" s="566"/>
      <c r="AA1011" s="566"/>
      <c r="AB1011" s="566"/>
      <c r="AC1011" s="566"/>
      <c r="AD1011" s="566"/>
    </row>
    <row r="1012" spans="2:30" hidden="1" outlineLevel="1" x14ac:dyDescent="0.45">
      <c r="B1012" s="592"/>
      <c r="C1012" s="593"/>
      <c r="D1012" s="594"/>
      <c r="E1012" s="593"/>
      <c r="F1012" s="595"/>
      <c r="G1012" s="596"/>
      <c r="H1012" s="597"/>
      <c r="I1012" s="597"/>
      <c r="J1012" s="597"/>
      <c r="K1012" s="598"/>
      <c r="L1012" s="596"/>
      <c r="M1012" s="597"/>
      <c r="N1012" s="597"/>
      <c r="O1012" s="597"/>
      <c r="P1012" s="598"/>
      <c r="Q1012" s="599"/>
      <c r="R1012" s="600"/>
      <c r="S1012" s="234"/>
      <c r="T1012" s="234"/>
      <c r="U1012" s="566"/>
      <c r="V1012" s="566"/>
      <c r="W1012" s="566"/>
      <c r="X1012" s="566"/>
      <c r="Y1012" s="566"/>
      <c r="Z1012" s="566"/>
      <c r="AA1012" s="566"/>
      <c r="AB1012" s="566"/>
      <c r="AC1012" s="566"/>
      <c r="AD1012" s="566"/>
    </row>
    <row r="1013" spans="2:30" hidden="1" outlineLevel="1" x14ac:dyDescent="0.45">
      <c r="B1013" s="601"/>
      <c r="C1013" s="602"/>
      <c r="D1013" s="603"/>
      <c r="E1013" s="602"/>
      <c r="F1013" s="604"/>
      <c r="G1013" s="605"/>
      <c r="H1013" s="606"/>
      <c r="I1013" s="606"/>
      <c r="J1013" s="606"/>
      <c r="K1013" s="607"/>
      <c r="L1013" s="605"/>
      <c r="M1013" s="606"/>
      <c r="N1013" s="606"/>
      <c r="O1013" s="606"/>
      <c r="P1013" s="607"/>
      <c r="Q1013" s="608"/>
      <c r="R1013" s="609"/>
      <c r="S1013" s="234"/>
      <c r="T1013" s="234"/>
      <c r="U1013" s="566"/>
      <c r="V1013" s="566"/>
      <c r="W1013" s="566"/>
      <c r="X1013" s="566"/>
      <c r="Y1013" s="566"/>
      <c r="Z1013" s="566"/>
      <c r="AA1013" s="566"/>
      <c r="AB1013" s="566"/>
      <c r="AC1013" s="566"/>
      <c r="AD1013" s="566"/>
    </row>
    <row r="1014" spans="2:30" hidden="1" outlineLevel="1" x14ac:dyDescent="0.45">
      <c r="B1014" s="592"/>
      <c r="C1014" s="593"/>
      <c r="D1014" s="594"/>
      <c r="E1014" s="593"/>
      <c r="F1014" s="595"/>
      <c r="G1014" s="596"/>
      <c r="H1014" s="597"/>
      <c r="I1014" s="597"/>
      <c r="J1014" s="597"/>
      <c r="K1014" s="598"/>
      <c r="L1014" s="596"/>
      <c r="M1014" s="597"/>
      <c r="N1014" s="597"/>
      <c r="O1014" s="597"/>
      <c r="P1014" s="598"/>
      <c r="Q1014" s="599"/>
      <c r="R1014" s="600"/>
      <c r="S1014" s="234"/>
      <c r="T1014" s="234"/>
      <c r="U1014" s="566"/>
      <c r="V1014" s="566"/>
      <c r="W1014" s="566"/>
      <c r="X1014" s="566"/>
      <c r="Y1014" s="566"/>
      <c r="Z1014" s="566"/>
      <c r="AA1014" s="566"/>
      <c r="AB1014" s="566"/>
      <c r="AC1014" s="566"/>
      <c r="AD1014" s="566"/>
    </row>
    <row r="1015" spans="2:30" hidden="1" outlineLevel="1" x14ac:dyDescent="0.45">
      <c r="B1015" s="601"/>
      <c r="C1015" s="602"/>
      <c r="D1015" s="603"/>
      <c r="E1015" s="602"/>
      <c r="F1015" s="604"/>
      <c r="G1015" s="605"/>
      <c r="H1015" s="606"/>
      <c r="I1015" s="606"/>
      <c r="J1015" s="606"/>
      <c r="K1015" s="607"/>
      <c r="L1015" s="605"/>
      <c r="M1015" s="606"/>
      <c r="N1015" s="606"/>
      <c r="O1015" s="606"/>
      <c r="P1015" s="607"/>
      <c r="Q1015" s="608"/>
      <c r="R1015" s="609"/>
      <c r="S1015" s="234"/>
      <c r="T1015" s="234"/>
      <c r="U1015" s="566"/>
      <c r="V1015" s="566"/>
      <c r="W1015" s="566"/>
      <c r="X1015" s="566"/>
      <c r="Y1015" s="566"/>
      <c r="Z1015" s="566"/>
      <c r="AA1015" s="566"/>
      <c r="AB1015" s="566"/>
      <c r="AC1015" s="566"/>
      <c r="AD1015" s="566"/>
    </row>
    <row r="1016" spans="2:30" hidden="1" outlineLevel="1" x14ac:dyDescent="0.45">
      <c r="B1016" s="592"/>
      <c r="C1016" s="593"/>
      <c r="D1016" s="594"/>
      <c r="E1016" s="593"/>
      <c r="F1016" s="595"/>
      <c r="G1016" s="596"/>
      <c r="H1016" s="597"/>
      <c r="I1016" s="597"/>
      <c r="J1016" s="597"/>
      <c r="K1016" s="598"/>
      <c r="L1016" s="596"/>
      <c r="M1016" s="597"/>
      <c r="N1016" s="597"/>
      <c r="O1016" s="597"/>
      <c r="P1016" s="598"/>
      <c r="Q1016" s="599"/>
      <c r="R1016" s="600"/>
      <c r="S1016" s="234"/>
      <c r="T1016" s="234"/>
      <c r="U1016" s="566"/>
      <c r="V1016" s="566"/>
      <c r="W1016" s="566"/>
      <c r="X1016" s="566"/>
      <c r="Y1016" s="566"/>
      <c r="Z1016" s="566"/>
      <c r="AA1016" s="566"/>
      <c r="AB1016" s="566"/>
      <c r="AC1016" s="566"/>
      <c r="AD1016" s="566"/>
    </row>
    <row r="1017" spans="2:30" hidden="1" outlineLevel="1" x14ac:dyDescent="0.45">
      <c r="B1017" s="601"/>
      <c r="C1017" s="602"/>
      <c r="D1017" s="603"/>
      <c r="E1017" s="602"/>
      <c r="F1017" s="604"/>
      <c r="G1017" s="605"/>
      <c r="H1017" s="606"/>
      <c r="I1017" s="606"/>
      <c r="J1017" s="606"/>
      <c r="K1017" s="607"/>
      <c r="L1017" s="605"/>
      <c r="M1017" s="606"/>
      <c r="N1017" s="606"/>
      <c r="O1017" s="606"/>
      <c r="P1017" s="607"/>
      <c r="Q1017" s="608"/>
      <c r="R1017" s="609"/>
      <c r="S1017" s="234"/>
      <c r="T1017" s="234"/>
      <c r="U1017" s="566"/>
      <c r="V1017" s="566"/>
      <c r="W1017" s="566"/>
      <c r="X1017" s="566"/>
      <c r="Y1017" s="566"/>
      <c r="Z1017" s="566"/>
      <c r="AA1017" s="566"/>
      <c r="AB1017" s="566"/>
      <c r="AC1017" s="566"/>
      <c r="AD1017" s="566"/>
    </row>
    <row r="1018" spans="2:30" hidden="1" outlineLevel="1" x14ac:dyDescent="0.45">
      <c r="B1018" s="592"/>
      <c r="C1018" s="593"/>
      <c r="D1018" s="594"/>
      <c r="E1018" s="593"/>
      <c r="F1018" s="595"/>
      <c r="G1018" s="596"/>
      <c r="H1018" s="597"/>
      <c r="I1018" s="597"/>
      <c r="J1018" s="597"/>
      <c r="K1018" s="598"/>
      <c r="L1018" s="596"/>
      <c r="M1018" s="597"/>
      <c r="N1018" s="597"/>
      <c r="O1018" s="597"/>
      <c r="P1018" s="598"/>
      <c r="Q1018" s="599"/>
      <c r="R1018" s="600"/>
      <c r="S1018" s="234"/>
      <c r="T1018" s="234"/>
      <c r="U1018" s="566"/>
      <c r="V1018" s="566"/>
      <c r="W1018" s="566"/>
      <c r="X1018" s="566"/>
      <c r="Y1018" s="566"/>
      <c r="Z1018" s="566"/>
      <c r="AA1018" s="566"/>
      <c r="AB1018" s="566"/>
      <c r="AC1018" s="566"/>
      <c r="AD1018" s="566"/>
    </row>
    <row r="1019" spans="2:30" hidden="1" outlineLevel="1" x14ac:dyDescent="0.45">
      <c r="B1019" s="601"/>
      <c r="C1019" s="602"/>
      <c r="D1019" s="603"/>
      <c r="E1019" s="602"/>
      <c r="F1019" s="604"/>
      <c r="G1019" s="605"/>
      <c r="H1019" s="606"/>
      <c r="I1019" s="606"/>
      <c r="J1019" s="606"/>
      <c r="K1019" s="607"/>
      <c r="L1019" s="605"/>
      <c r="M1019" s="606"/>
      <c r="N1019" s="606"/>
      <c r="O1019" s="606"/>
      <c r="P1019" s="607"/>
      <c r="Q1019" s="608"/>
      <c r="R1019" s="609"/>
      <c r="S1019" s="234"/>
      <c r="T1019" s="234"/>
      <c r="U1019" s="566"/>
      <c r="V1019" s="566"/>
      <c r="W1019" s="566"/>
      <c r="X1019" s="566"/>
      <c r="Y1019" s="566"/>
      <c r="Z1019" s="566"/>
      <c r="AA1019" s="566"/>
      <c r="AB1019" s="566"/>
      <c r="AC1019" s="566"/>
      <c r="AD1019" s="566"/>
    </row>
    <row r="1020" spans="2:30" hidden="1" outlineLevel="1" x14ac:dyDescent="0.45">
      <c r="B1020" s="592"/>
      <c r="C1020" s="593"/>
      <c r="D1020" s="594"/>
      <c r="E1020" s="593"/>
      <c r="F1020" s="595"/>
      <c r="G1020" s="596"/>
      <c r="H1020" s="597"/>
      <c r="I1020" s="597"/>
      <c r="J1020" s="597"/>
      <c r="K1020" s="598"/>
      <c r="L1020" s="596"/>
      <c r="M1020" s="597"/>
      <c r="N1020" s="597"/>
      <c r="O1020" s="597"/>
      <c r="P1020" s="598"/>
      <c r="Q1020" s="599"/>
      <c r="R1020" s="600"/>
      <c r="S1020" s="234"/>
      <c r="T1020" s="234"/>
      <c r="U1020" s="566"/>
      <c r="V1020" s="566"/>
      <c r="W1020" s="566"/>
      <c r="X1020" s="566"/>
      <c r="Y1020" s="566"/>
      <c r="Z1020" s="566"/>
      <c r="AA1020" s="566"/>
      <c r="AB1020" s="566"/>
      <c r="AC1020" s="566"/>
      <c r="AD1020" s="566"/>
    </row>
    <row r="1021" spans="2:30" hidden="1" outlineLevel="1" x14ac:dyDescent="0.45">
      <c r="B1021" s="601"/>
      <c r="C1021" s="602"/>
      <c r="D1021" s="603"/>
      <c r="E1021" s="602"/>
      <c r="F1021" s="604"/>
      <c r="G1021" s="605"/>
      <c r="H1021" s="606"/>
      <c r="I1021" s="606"/>
      <c r="J1021" s="606"/>
      <c r="K1021" s="607"/>
      <c r="L1021" s="605"/>
      <c r="M1021" s="606"/>
      <c r="N1021" s="606"/>
      <c r="O1021" s="606"/>
      <c r="P1021" s="607"/>
      <c r="Q1021" s="608"/>
      <c r="R1021" s="609"/>
      <c r="S1021" s="234"/>
      <c r="T1021" s="234"/>
      <c r="U1021" s="566"/>
      <c r="V1021" s="566"/>
      <c r="W1021" s="566"/>
      <c r="X1021" s="566"/>
      <c r="Y1021" s="566"/>
      <c r="Z1021" s="566"/>
      <c r="AA1021" s="566"/>
      <c r="AB1021" s="566"/>
      <c r="AC1021" s="566"/>
      <c r="AD1021" s="566"/>
    </row>
    <row r="1022" spans="2:30" hidden="1" outlineLevel="1" x14ac:dyDescent="0.45">
      <c r="B1022" s="592"/>
      <c r="C1022" s="593"/>
      <c r="D1022" s="594"/>
      <c r="E1022" s="593"/>
      <c r="F1022" s="595"/>
      <c r="G1022" s="596"/>
      <c r="H1022" s="597"/>
      <c r="I1022" s="597"/>
      <c r="J1022" s="597"/>
      <c r="K1022" s="598"/>
      <c r="L1022" s="596"/>
      <c r="M1022" s="597"/>
      <c r="N1022" s="597"/>
      <c r="O1022" s="597"/>
      <c r="P1022" s="598"/>
      <c r="Q1022" s="599"/>
      <c r="R1022" s="600"/>
      <c r="S1022" s="234"/>
      <c r="T1022" s="234"/>
      <c r="U1022" s="566"/>
      <c r="V1022" s="566"/>
      <c r="W1022" s="566"/>
      <c r="X1022" s="566"/>
      <c r="Y1022" s="566"/>
      <c r="Z1022" s="566"/>
      <c r="AA1022" s="566"/>
      <c r="AB1022" s="566"/>
      <c r="AC1022" s="566"/>
      <c r="AD1022" s="566"/>
    </row>
    <row r="1023" spans="2:30" hidden="1" outlineLevel="1" x14ac:dyDescent="0.45">
      <c r="B1023" s="601"/>
      <c r="C1023" s="602"/>
      <c r="D1023" s="603"/>
      <c r="E1023" s="602"/>
      <c r="F1023" s="604"/>
      <c r="G1023" s="605"/>
      <c r="H1023" s="606"/>
      <c r="I1023" s="606"/>
      <c r="J1023" s="606"/>
      <c r="K1023" s="607"/>
      <c r="L1023" s="605"/>
      <c r="M1023" s="606"/>
      <c r="N1023" s="606"/>
      <c r="O1023" s="606"/>
      <c r="P1023" s="607"/>
      <c r="Q1023" s="608"/>
      <c r="R1023" s="609"/>
      <c r="S1023" s="234"/>
      <c r="T1023" s="234"/>
      <c r="U1023" s="566"/>
      <c r="V1023" s="566"/>
      <c r="W1023" s="566"/>
      <c r="X1023" s="566"/>
      <c r="Y1023" s="566"/>
      <c r="Z1023" s="566"/>
      <c r="AA1023" s="566"/>
      <c r="AB1023" s="566"/>
      <c r="AC1023" s="566"/>
      <c r="AD1023" s="566"/>
    </row>
    <row r="1024" spans="2:30" hidden="1" outlineLevel="1" x14ac:dyDescent="0.45">
      <c r="B1024" s="592"/>
      <c r="C1024" s="593"/>
      <c r="D1024" s="594"/>
      <c r="E1024" s="593"/>
      <c r="F1024" s="595"/>
      <c r="G1024" s="596"/>
      <c r="H1024" s="597"/>
      <c r="I1024" s="597"/>
      <c r="J1024" s="597"/>
      <c r="K1024" s="598"/>
      <c r="L1024" s="596"/>
      <c r="M1024" s="597"/>
      <c r="N1024" s="597"/>
      <c r="O1024" s="597"/>
      <c r="P1024" s="598"/>
      <c r="Q1024" s="599"/>
      <c r="R1024" s="600"/>
      <c r="S1024" s="234"/>
      <c r="T1024" s="234"/>
      <c r="U1024" s="566"/>
      <c r="V1024" s="566"/>
      <c r="W1024" s="566"/>
      <c r="X1024" s="566"/>
      <c r="Y1024" s="566"/>
      <c r="Z1024" s="566"/>
      <c r="AA1024" s="566"/>
      <c r="AB1024" s="566"/>
      <c r="AC1024" s="566"/>
      <c r="AD1024" s="566"/>
    </row>
    <row r="1025" spans="2:30" hidden="1" outlineLevel="1" x14ac:dyDescent="0.45">
      <c r="B1025" s="601"/>
      <c r="C1025" s="602"/>
      <c r="D1025" s="603"/>
      <c r="E1025" s="602"/>
      <c r="F1025" s="604"/>
      <c r="G1025" s="605"/>
      <c r="H1025" s="606"/>
      <c r="I1025" s="606"/>
      <c r="J1025" s="606"/>
      <c r="K1025" s="607"/>
      <c r="L1025" s="605"/>
      <c r="M1025" s="606"/>
      <c r="N1025" s="606"/>
      <c r="O1025" s="606"/>
      <c r="P1025" s="607"/>
      <c r="Q1025" s="608"/>
      <c r="R1025" s="609"/>
      <c r="S1025" s="234"/>
      <c r="T1025" s="234"/>
      <c r="U1025" s="566"/>
      <c r="V1025" s="566"/>
      <c r="W1025" s="566"/>
      <c r="X1025" s="566"/>
      <c r="Y1025" s="566"/>
      <c r="Z1025" s="566"/>
      <c r="AA1025" s="566"/>
      <c r="AB1025" s="566"/>
      <c r="AC1025" s="566"/>
      <c r="AD1025" s="566"/>
    </row>
    <row r="1026" spans="2:30" hidden="1" outlineLevel="1" x14ac:dyDescent="0.45">
      <c r="B1026" s="592"/>
      <c r="C1026" s="593"/>
      <c r="D1026" s="594"/>
      <c r="E1026" s="593"/>
      <c r="F1026" s="595"/>
      <c r="G1026" s="596"/>
      <c r="H1026" s="597"/>
      <c r="I1026" s="597"/>
      <c r="J1026" s="597"/>
      <c r="K1026" s="598"/>
      <c r="L1026" s="596"/>
      <c r="M1026" s="597"/>
      <c r="N1026" s="597"/>
      <c r="O1026" s="597"/>
      <c r="P1026" s="598"/>
      <c r="Q1026" s="599"/>
      <c r="R1026" s="600"/>
      <c r="S1026" s="234"/>
      <c r="T1026" s="234"/>
      <c r="U1026" s="566"/>
      <c r="V1026" s="566"/>
      <c r="W1026" s="566"/>
      <c r="X1026" s="566"/>
      <c r="Y1026" s="566"/>
      <c r="Z1026" s="566"/>
      <c r="AA1026" s="566"/>
      <c r="AB1026" s="566"/>
      <c r="AC1026" s="566"/>
      <c r="AD1026" s="566"/>
    </row>
    <row r="1027" spans="2:30" hidden="1" outlineLevel="1" x14ac:dyDescent="0.45">
      <c r="B1027" s="601"/>
      <c r="C1027" s="602"/>
      <c r="D1027" s="603"/>
      <c r="E1027" s="602"/>
      <c r="F1027" s="604"/>
      <c r="G1027" s="605"/>
      <c r="H1027" s="606"/>
      <c r="I1027" s="606"/>
      <c r="J1027" s="606"/>
      <c r="K1027" s="607"/>
      <c r="L1027" s="605"/>
      <c r="M1027" s="606"/>
      <c r="N1027" s="606"/>
      <c r="O1027" s="606"/>
      <c r="P1027" s="607"/>
      <c r="Q1027" s="608"/>
      <c r="R1027" s="609"/>
      <c r="S1027" s="234"/>
      <c r="T1027" s="234"/>
      <c r="U1027" s="566"/>
      <c r="V1027" s="566"/>
      <c r="W1027" s="566"/>
      <c r="X1027" s="566"/>
      <c r="Y1027" s="566"/>
      <c r="Z1027" s="566"/>
      <c r="AA1027" s="566"/>
      <c r="AB1027" s="566"/>
      <c r="AC1027" s="566"/>
      <c r="AD1027" s="566"/>
    </row>
    <row r="1028" spans="2:30" hidden="1" outlineLevel="1" x14ac:dyDescent="0.45">
      <c r="B1028" s="592"/>
      <c r="C1028" s="593"/>
      <c r="D1028" s="594"/>
      <c r="E1028" s="593"/>
      <c r="F1028" s="595"/>
      <c r="G1028" s="596"/>
      <c r="H1028" s="597"/>
      <c r="I1028" s="597"/>
      <c r="J1028" s="597"/>
      <c r="K1028" s="598"/>
      <c r="L1028" s="596"/>
      <c r="M1028" s="597"/>
      <c r="N1028" s="597"/>
      <c r="O1028" s="597"/>
      <c r="P1028" s="598"/>
      <c r="Q1028" s="599"/>
      <c r="R1028" s="600"/>
      <c r="S1028" s="234"/>
      <c r="T1028" s="234"/>
      <c r="U1028" s="566"/>
      <c r="V1028" s="566"/>
      <c r="W1028" s="566"/>
      <c r="X1028" s="566"/>
      <c r="Y1028" s="566"/>
      <c r="Z1028" s="566"/>
      <c r="AA1028" s="566"/>
      <c r="AB1028" s="566"/>
      <c r="AC1028" s="566"/>
      <c r="AD1028" s="566"/>
    </row>
    <row r="1029" spans="2:30" hidden="1" outlineLevel="1" x14ac:dyDescent="0.45">
      <c r="B1029" s="601"/>
      <c r="C1029" s="602"/>
      <c r="D1029" s="603"/>
      <c r="E1029" s="602"/>
      <c r="F1029" s="604"/>
      <c r="G1029" s="605"/>
      <c r="H1029" s="606"/>
      <c r="I1029" s="606"/>
      <c r="J1029" s="606"/>
      <c r="K1029" s="607"/>
      <c r="L1029" s="605"/>
      <c r="M1029" s="606"/>
      <c r="N1029" s="606"/>
      <c r="O1029" s="606"/>
      <c r="P1029" s="607"/>
      <c r="Q1029" s="608"/>
      <c r="R1029" s="609"/>
      <c r="S1029" s="234"/>
      <c r="T1029" s="234"/>
      <c r="U1029" s="566"/>
      <c r="V1029" s="566"/>
      <c r="W1029" s="566"/>
      <c r="X1029" s="566"/>
      <c r="Y1029" s="566"/>
      <c r="Z1029" s="566"/>
      <c r="AA1029" s="566"/>
      <c r="AB1029" s="566"/>
      <c r="AC1029" s="566"/>
      <c r="AD1029" s="566"/>
    </row>
    <row r="1030" spans="2:30" hidden="1" outlineLevel="1" x14ac:dyDescent="0.45">
      <c r="B1030" s="592"/>
      <c r="C1030" s="593"/>
      <c r="D1030" s="594"/>
      <c r="E1030" s="593"/>
      <c r="F1030" s="595"/>
      <c r="G1030" s="596"/>
      <c r="H1030" s="597"/>
      <c r="I1030" s="597"/>
      <c r="J1030" s="597"/>
      <c r="K1030" s="598"/>
      <c r="L1030" s="596"/>
      <c r="M1030" s="597"/>
      <c r="N1030" s="597"/>
      <c r="O1030" s="597"/>
      <c r="P1030" s="598"/>
      <c r="Q1030" s="599"/>
      <c r="R1030" s="600"/>
      <c r="S1030" s="234"/>
      <c r="T1030" s="234"/>
      <c r="U1030" s="566"/>
      <c r="V1030" s="566"/>
      <c r="W1030" s="566"/>
      <c r="X1030" s="566"/>
      <c r="Y1030" s="566"/>
      <c r="Z1030" s="566"/>
      <c r="AA1030" s="566"/>
      <c r="AB1030" s="566"/>
      <c r="AC1030" s="566"/>
      <c r="AD1030" s="566"/>
    </row>
    <row r="1031" spans="2:30" hidden="1" outlineLevel="1" x14ac:dyDescent="0.45">
      <c r="B1031" s="601"/>
      <c r="C1031" s="602"/>
      <c r="D1031" s="603"/>
      <c r="E1031" s="602"/>
      <c r="F1031" s="604"/>
      <c r="G1031" s="605"/>
      <c r="H1031" s="606"/>
      <c r="I1031" s="606"/>
      <c r="J1031" s="606"/>
      <c r="K1031" s="607"/>
      <c r="L1031" s="605"/>
      <c r="M1031" s="606"/>
      <c r="N1031" s="606"/>
      <c r="O1031" s="606"/>
      <c r="P1031" s="607"/>
      <c r="Q1031" s="608"/>
      <c r="R1031" s="609"/>
      <c r="S1031" s="234"/>
      <c r="T1031" s="234"/>
      <c r="U1031" s="566"/>
      <c r="V1031" s="566"/>
      <c r="W1031" s="566"/>
      <c r="X1031" s="566"/>
      <c r="Y1031" s="566"/>
      <c r="Z1031" s="566"/>
      <c r="AA1031" s="566"/>
      <c r="AB1031" s="566"/>
      <c r="AC1031" s="566"/>
      <c r="AD1031" s="566"/>
    </row>
    <row r="1032" spans="2:30" hidden="1" outlineLevel="1" x14ac:dyDescent="0.45">
      <c r="B1032" s="592"/>
      <c r="C1032" s="593"/>
      <c r="D1032" s="594"/>
      <c r="E1032" s="593"/>
      <c r="F1032" s="595"/>
      <c r="G1032" s="596"/>
      <c r="H1032" s="597"/>
      <c r="I1032" s="597"/>
      <c r="J1032" s="597"/>
      <c r="K1032" s="598"/>
      <c r="L1032" s="596"/>
      <c r="M1032" s="597"/>
      <c r="N1032" s="597"/>
      <c r="O1032" s="597"/>
      <c r="P1032" s="598"/>
      <c r="Q1032" s="599"/>
      <c r="R1032" s="600"/>
      <c r="S1032" s="234"/>
      <c r="T1032" s="234"/>
      <c r="U1032" s="566"/>
      <c r="V1032" s="566"/>
      <c r="W1032" s="566"/>
      <c r="X1032" s="566"/>
      <c r="Y1032" s="566"/>
      <c r="Z1032" s="566"/>
      <c r="AA1032" s="566"/>
      <c r="AB1032" s="566"/>
      <c r="AC1032" s="566"/>
      <c r="AD1032" s="566"/>
    </row>
    <row r="1033" spans="2:30" hidden="1" outlineLevel="1" x14ac:dyDescent="0.45">
      <c r="B1033" s="601"/>
      <c r="C1033" s="602"/>
      <c r="D1033" s="603"/>
      <c r="E1033" s="602"/>
      <c r="F1033" s="604"/>
      <c r="G1033" s="605"/>
      <c r="H1033" s="606"/>
      <c r="I1033" s="606"/>
      <c r="J1033" s="606"/>
      <c r="K1033" s="607"/>
      <c r="L1033" s="605"/>
      <c r="M1033" s="606"/>
      <c r="N1033" s="606"/>
      <c r="O1033" s="606"/>
      <c r="P1033" s="607"/>
      <c r="Q1033" s="608"/>
      <c r="R1033" s="609"/>
      <c r="S1033" s="234"/>
      <c r="T1033" s="234"/>
      <c r="U1033" s="566"/>
      <c r="V1033" s="566"/>
      <c r="W1033" s="566"/>
      <c r="X1033" s="566"/>
      <c r="Y1033" s="566"/>
      <c r="Z1033" s="566"/>
      <c r="AA1033" s="566"/>
      <c r="AB1033" s="566"/>
      <c r="AC1033" s="566"/>
      <c r="AD1033" s="566"/>
    </row>
    <row r="1034" spans="2:30" hidden="1" outlineLevel="1" x14ac:dyDescent="0.45">
      <c r="B1034" s="592"/>
      <c r="C1034" s="593"/>
      <c r="D1034" s="594"/>
      <c r="E1034" s="593"/>
      <c r="F1034" s="595"/>
      <c r="G1034" s="596"/>
      <c r="H1034" s="597"/>
      <c r="I1034" s="597"/>
      <c r="J1034" s="597"/>
      <c r="K1034" s="598"/>
      <c r="L1034" s="596"/>
      <c r="M1034" s="597"/>
      <c r="N1034" s="597"/>
      <c r="O1034" s="597"/>
      <c r="P1034" s="598"/>
      <c r="Q1034" s="599"/>
      <c r="R1034" s="600"/>
      <c r="S1034" s="234"/>
      <c r="T1034" s="234"/>
      <c r="U1034" s="566"/>
      <c r="V1034" s="566"/>
      <c r="W1034" s="566"/>
      <c r="X1034" s="566"/>
      <c r="Y1034" s="566"/>
      <c r="Z1034" s="566"/>
      <c r="AA1034" s="566"/>
      <c r="AB1034" s="566"/>
      <c r="AC1034" s="566"/>
      <c r="AD1034" s="566"/>
    </row>
    <row r="1035" spans="2:30" hidden="1" outlineLevel="1" x14ac:dyDescent="0.45">
      <c r="B1035" s="601"/>
      <c r="C1035" s="602"/>
      <c r="D1035" s="603"/>
      <c r="E1035" s="602"/>
      <c r="F1035" s="604"/>
      <c r="G1035" s="605"/>
      <c r="H1035" s="606"/>
      <c r="I1035" s="606"/>
      <c r="J1035" s="606"/>
      <c r="K1035" s="607"/>
      <c r="L1035" s="605"/>
      <c r="M1035" s="606"/>
      <c r="N1035" s="606"/>
      <c r="O1035" s="606"/>
      <c r="P1035" s="607"/>
      <c r="Q1035" s="608"/>
      <c r="R1035" s="609"/>
      <c r="S1035" s="234"/>
      <c r="T1035" s="234"/>
      <c r="U1035" s="566"/>
      <c r="V1035" s="566"/>
      <c r="W1035" s="566"/>
      <c r="X1035" s="566"/>
      <c r="Y1035" s="566"/>
      <c r="Z1035" s="566"/>
      <c r="AA1035" s="566"/>
      <c r="AB1035" s="566"/>
      <c r="AC1035" s="566"/>
      <c r="AD1035" s="566"/>
    </row>
    <row r="1036" spans="2:30" hidden="1" outlineLevel="1" x14ac:dyDescent="0.45">
      <c r="B1036" s="592"/>
      <c r="C1036" s="593"/>
      <c r="D1036" s="594"/>
      <c r="E1036" s="593"/>
      <c r="F1036" s="595"/>
      <c r="G1036" s="596"/>
      <c r="H1036" s="597"/>
      <c r="I1036" s="597"/>
      <c r="J1036" s="597"/>
      <c r="K1036" s="598"/>
      <c r="L1036" s="596"/>
      <c r="M1036" s="597"/>
      <c r="N1036" s="597"/>
      <c r="O1036" s="597"/>
      <c r="P1036" s="598"/>
      <c r="Q1036" s="599"/>
      <c r="R1036" s="600"/>
      <c r="S1036" s="234"/>
      <c r="T1036" s="234"/>
      <c r="U1036" s="566"/>
      <c r="V1036" s="566"/>
      <c r="W1036" s="566"/>
      <c r="X1036" s="566"/>
      <c r="Y1036" s="566"/>
      <c r="Z1036" s="566"/>
      <c r="AA1036" s="566"/>
      <c r="AB1036" s="566"/>
      <c r="AC1036" s="566"/>
      <c r="AD1036" s="566"/>
    </row>
    <row r="1037" spans="2:30" hidden="1" outlineLevel="1" x14ac:dyDescent="0.45">
      <c r="B1037" s="601"/>
      <c r="C1037" s="602"/>
      <c r="D1037" s="603"/>
      <c r="E1037" s="602"/>
      <c r="F1037" s="604"/>
      <c r="G1037" s="605"/>
      <c r="H1037" s="606"/>
      <c r="I1037" s="606"/>
      <c r="J1037" s="606"/>
      <c r="K1037" s="607"/>
      <c r="L1037" s="605"/>
      <c r="M1037" s="606"/>
      <c r="N1037" s="606"/>
      <c r="O1037" s="606"/>
      <c r="P1037" s="607"/>
      <c r="Q1037" s="608"/>
      <c r="R1037" s="609"/>
      <c r="S1037" s="234"/>
      <c r="T1037" s="234"/>
      <c r="U1037" s="566"/>
      <c r="V1037" s="566"/>
      <c r="W1037" s="566"/>
      <c r="X1037" s="566"/>
      <c r="Y1037" s="566"/>
      <c r="Z1037" s="566"/>
      <c r="AA1037" s="566"/>
      <c r="AB1037" s="566"/>
      <c r="AC1037" s="566"/>
      <c r="AD1037" s="566"/>
    </row>
    <row r="1038" spans="2:30" hidden="1" outlineLevel="1" x14ac:dyDescent="0.45">
      <c r="B1038" s="592"/>
      <c r="C1038" s="593"/>
      <c r="D1038" s="594"/>
      <c r="E1038" s="593"/>
      <c r="F1038" s="595"/>
      <c r="G1038" s="596"/>
      <c r="H1038" s="597"/>
      <c r="I1038" s="597"/>
      <c r="J1038" s="597"/>
      <c r="K1038" s="598"/>
      <c r="L1038" s="596"/>
      <c r="M1038" s="597"/>
      <c r="N1038" s="597"/>
      <c r="O1038" s="597"/>
      <c r="P1038" s="598"/>
      <c r="Q1038" s="599"/>
      <c r="R1038" s="600"/>
      <c r="S1038" s="234"/>
      <c r="T1038" s="234"/>
      <c r="U1038" s="566"/>
      <c r="V1038" s="566"/>
      <c r="W1038" s="566"/>
      <c r="X1038" s="566"/>
      <c r="Y1038" s="566"/>
      <c r="Z1038" s="566"/>
      <c r="AA1038" s="566"/>
      <c r="AB1038" s="566"/>
      <c r="AC1038" s="566"/>
      <c r="AD1038" s="566"/>
    </row>
    <row r="1039" spans="2:30" hidden="1" outlineLevel="1" x14ac:dyDescent="0.45">
      <c r="B1039" s="601"/>
      <c r="C1039" s="602"/>
      <c r="D1039" s="603"/>
      <c r="E1039" s="602"/>
      <c r="F1039" s="604"/>
      <c r="G1039" s="605"/>
      <c r="H1039" s="606"/>
      <c r="I1039" s="606"/>
      <c r="J1039" s="606"/>
      <c r="K1039" s="607"/>
      <c r="L1039" s="605"/>
      <c r="M1039" s="606"/>
      <c r="N1039" s="606"/>
      <c r="O1039" s="606"/>
      <c r="P1039" s="607"/>
      <c r="Q1039" s="608"/>
      <c r="R1039" s="609"/>
      <c r="S1039" s="234"/>
      <c r="T1039" s="234"/>
      <c r="U1039" s="566"/>
      <c r="V1039" s="566"/>
      <c r="W1039" s="566"/>
      <c r="X1039" s="566"/>
      <c r="Y1039" s="566"/>
      <c r="Z1039" s="566"/>
      <c r="AA1039" s="566"/>
      <c r="AB1039" s="566"/>
      <c r="AC1039" s="566"/>
      <c r="AD1039" s="566"/>
    </row>
    <row r="1040" spans="2:30" hidden="1" outlineLevel="1" x14ac:dyDescent="0.45">
      <c r="B1040" s="592"/>
      <c r="C1040" s="593"/>
      <c r="D1040" s="594"/>
      <c r="E1040" s="593"/>
      <c r="F1040" s="595"/>
      <c r="G1040" s="596"/>
      <c r="H1040" s="597"/>
      <c r="I1040" s="597"/>
      <c r="J1040" s="597"/>
      <c r="K1040" s="598"/>
      <c r="L1040" s="596"/>
      <c r="M1040" s="597"/>
      <c r="N1040" s="597"/>
      <c r="O1040" s="597"/>
      <c r="P1040" s="598"/>
      <c r="Q1040" s="599"/>
      <c r="R1040" s="600"/>
      <c r="S1040" s="234"/>
      <c r="T1040" s="234"/>
      <c r="U1040" s="566"/>
      <c r="V1040" s="566"/>
      <c r="W1040" s="566"/>
      <c r="X1040" s="566"/>
      <c r="Y1040" s="566"/>
      <c r="Z1040" s="566"/>
      <c r="AA1040" s="566"/>
      <c r="AB1040" s="566"/>
      <c r="AC1040" s="566"/>
      <c r="AD1040" s="566"/>
    </row>
    <row r="1041" spans="2:30" hidden="1" outlineLevel="1" x14ac:dyDescent="0.45">
      <c r="B1041" s="601"/>
      <c r="C1041" s="602"/>
      <c r="D1041" s="603"/>
      <c r="E1041" s="602"/>
      <c r="F1041" s="604"/>
      <c r="G1041" s="605"/>
      <c r="H1041" s="606"/>
      <c r="I1041" s="606"/>
      <c r="J1041" s="606"/>
      <c r="K1041" s="607"/>
      <c r="L1041" s="605"/>
      <c r="M1041" s="606"/>
      <c r="N1041" s="606"/>
      <c r="O1041" s="606"/>
      <c r="P1041" s="607"/>
      <c r="Q1041" s="608"/>
      <c r="R1041" s="609"/>
      <c r="S1041" s="234"/>
      <c r="T1041" s="234"/>
      <c r="U1041" s="566"/>
      <c r="V1041" s="566"/>
      <c r="W1041" s="566"/>
      <c r="X1041" s="566"/>
      <c r="Y1041" s="566"/>
      <c r="Z1041" s="566"/>
      <c r="AA1041" s="566"/>
      <c r="AB1041" s="566"/>
      <c r="AC1041" s="566"/>
      <c r="AD1041" s="566"/>
    </row>
    <row r="1042" spans="2:30" hidden="1" outlineLevel="1" x14ac:dyDescent="0.45">
      <c r="B1042" s="592"/>
      <c r="C1042" s="593"/>
      <c r="D1042" s="594"/>
      <c r="E1042" s="593"/>
      <c r="F1042" s="595"/>
      <c r="G1042" s="596"/>
      <c r="H1042" s="597"/>
      <c r="I1042" s="597"/>
      <c r="J1042" s="597"/>
      <c r="K1042" s="598"/>
      <c r="L1042" s="596"/>
      <c r="M1042" s="597"/>
      <c r="N1042" s="597"/>
      <c r="O1042" s="597"/>
      <c r="P1042" s="598"/>
      <c r="Q1042" s="599"/>
      <c r="R1042" s="600"/>
      <c r="S1042" s="234"/>
      <c r="T1042" s="234"/>
      <c r="U1042" s="566"/>
      <c r="V1042" s="566"/>
      <c r="W1042" s="566"/>
      <c r="X1042" s="566"/>
      <c r="Y1042" s="566"/>
      <c r="Z1042" s="566"/>
      <c r="AA1042" s="566"/>
      <c r="AB1042" s="566"/>
      <c r="AC1042" s="566"/>
      <c r="AD1042" s="566"/>
    </row>
    <row r="1043" spans="2:30" hidden="1" outlineLevel="1" x14ac:dyDescent="0.45">
      <c r="B1043" s="601"/>
      <c r="C1043" s="602"/>
      <c r="D1043" s="603"/>
      <c r="E1043" s="602"/>
      <c r="F1043" s="604"/>
      <c r="G1043" s="605"/>
      <c r="H1043" s="606"/>
      <c r="I1043" s="606"/>
      <c r="J1043" s="606"/>
      <c r="K1043" s="607"/>
      <c r="L1043" s="605"/>
      <c r="M1043" s="606"/>
      <c r="N1043" s="606"/>
      <c r="O1043" s="606"/>
      <c r="P1043" s="607"/>
      <c r="Q1043" s="608"/>
      <c r="R1043" s="609"/>
      <c r="S1043" s="234"/>
      <c r="T1043" s="234"/>
      <c r="U1043" s="566"/>
      <c r="V1043" s="566"/>
      <c r="W1043" s="566"/>
      <c r="X1043" s="566"/>
      <c r="Y1043" s="566"/>
      <c r="Z1043" s="566"/>
      <c r="AA1043" s="566"/>
      <c r="AB1043" s="566"/>
      <c r="AC1043" s="566"/>
      <c r="AD1043" s="566"/>
    </row>
    <row r="1044" spans="2:30" hidden="1" outlineLevel="1" x14ac:dyDescent="0.45">
      <c r="B1044" s="592"/>
      <c r="C1044" s="593"/>
      <c r="D1044" s="594"/>
      <c r="E1044" s="593"/>
      <c r="F1044" s="595"/>
      <c r="G1044" s="596"/>
      <c r="H1044" s="597"/>
      <c r="I1044" s="597"/>
      <c r="J1044" s="597"/>
      <c r="K1044" s="598"/>
      <c r="L1044" s="596"/>
      <c r="M1044" s="597"/>
      <c r="N1044" s="597"/>
      <c r="O1044" s="597"/>
      <c r="P1044" s="598"/>
      <c r="Q1044" s="599"/>
      <c r="R1044" s="600"/>
      <c r="S1044" s="234"/>
      <c r="T1044" s="234"/>
      <c r="U1044" s="566"/>
      <c r="V1044" s="566"/>
      <c r="W1044" s="566"/>
      <c r="X1044" s="566"/>
      <c r="Y1044" s="566"/>
      <c r="Z1044" s="566"/>
      <c r="AA1044" s="566"/>
      <c r="AB1044" s="566"/>
      <c r="AC1044" s="566"/>
      <c r="AD1044" s="566"/>
    </row>
    <row r="1045" spans="2:30" hidden="1" outlineLevel="1" x14ac:dyDescent="0.45">
      <c r="B1045" s="601"/>
      <c r="C1045" s="602"/>
      <c r="D1045" s="603"/>
      <c r="E1045" s="602"/>
      <c r="F1045" s="604"/>
      <c r="G1045" s="605"/>
      <c r="H1045" s="606"/>
      <c r="I1045" s="606"/>
      <c r="J1045" s="606"/>
      <c r="K1045" s="607"/>
      <c r="L1045" s="605"/>
      <c r="M1045" s="606"/>
      <c r="N1045" s="606"/>
      <c r="O1045" s="606"/>
      <c r="P1045" s="607"/>
      <c r="Q1045" s="608"/>
      <c r="R1045" s="609"/>
      <c r="S1045" s="234"/>
      <c r="T1045" s="234"/>
      <c r="U1045" s="566"/>
      <c r="V1045" s="566"/>
      <c r="W1045" s="566"/>
      <c r="X1045" s="566"/>
      <c r="Y1045" s="566"/>
      <c r="Z1045" s="566"/>
      <c r="AA1045" s="566"/>
      <c r="AB1045" s="566"/>
      <c r="AC1045" s="566"/>
      <c r="AD1045" s="566"/>
    </row>
    <row r="1046" spans="2:30" hidden="1" outlineLevel="1" x14ac:dyDescent="0.45">
      <c r="B1046" s="592"/>
      <c r="C1046" s="593"/>
      <c r="D1046" s="594"/>
      <c r="E1046" s="593"/>
      <c r="F1046" s="595"/>
      <c r="G1046" s="596"/>
      <c r="H1046" s="597"/>
      <c r="I1046" s="597"/>
      <c r="J1046" s="597"/>
      <c r="K1046" s="598"/>
      <c r="L1046" s="596"/>
      <c r="M1046" s="597"/>
      <c r="N1046" s="597"/>
      <c r="O1046" s="597"/>
      <c r="P1046" s="598"/>
      <c r="Q1046" s="599"/>
      <c r="R1046" s="600"/>
      <c r="S1046" s="234"/>
      <c r="T1046" s="234"/>
      <c r="U1046" s="566"/>
      <c r="V1046" s="566"/>
      <c r="W1046" s="566"/>
      <c r="X1046" s="566"/>
      <c r="Y1046" s="566"/>
      <c r="Z1046" s="566"/>
      <c r="AA1046" s="566"/>
      <c r="AB1046" s="566"/>
      <c r="AC1046" s="566"/>
      <c r="AD1046" s="566"/>
    </row>
    <row r="1047" spans="2:30" hidden="1" outlineLevel="1" x14ac:dyDescent="0.45">
      <c r="B1047" s="601"/>
      <c r="C1047" s="602"/>
      <c r="D1047" s="603"/>
      <c r="E1047" s="602"/>
      <c r="F1047" s="604"/>
      <c r="G1047" s="605"/>
      <c r="H1047" s="606"/>
      <c r="I1047" s="606"/>
      <c r="J1047" s="606"/>
      <c r="K1047" s="607"/>
      <c r="L1047" s="605"/>
      <c r="M1047" s="606"/>
      <c r="N1047" s="606"/>
      <c r="O1047" s="606"/>
      <c r="P1047" s="607"/>
      <c r="Q1047" s="608"/>
      <c r="R1047" s="609"/>
      <c r="S1047" s="234"/>
      <c r="T1047" s="234"/>
      <c r="U1047" s="566"/>
      <c r="V1047" s="566"/>
      <c r="W1047" s="566"/>
      <c r="X1047" s="566"/>
      <c r="Y1047" s="566"/>
      <c r="Z1047" s="566"/>
      <c r="AA1047" s="566"/>
      <c r="AB1047" s="566"/>
      <c r="AC1047" s="566"/>
      <c r="AD1047" s="566"/>
    </row>
    <row r="1048" spans="2:30" hidden="1" outlineLevel="1" x14ac:dyDescent="0.45">
      <c r="B1048" s="592"/>
      <c r="C1048" s="593"/>
      <c r="D1048" s="594"/>
      <c r="E1048" s="593"/>
      <c r="F1048" s="595"/>
      <c r="G1048" s="596"/>
      <c r="H1048" s="597"/>
      <c r="I1048" s="597"/>
      <c r="J1048" s="597"/>
      <c r="K1048" s="598"/>
      <c r="L1048" s="596"/>
      <c r="M1048" s="597"/>
      <c r="N1048" s="597"/>
      <c r="O1048" s="597"/>
      <c r="P1048" s="598"/>
      <c r="Q1048" s="599"/>
      <c r="R1048" s="600"/>
      <c r="S1048" s="234"/>
      <c r="T1048" s="234"/>
      <c r="U1048" s="566"/>
      <c r="V1048" s="566"/>
      <c r="W1048" s="566"/>
      <c r="X1048" s="566"/>
      <c r="Y1048" s="566"/>
      <c r="Z1048" s="566"/>
      <c r="AA1048" s="566"/>
      <c r="AB1048" s="566"/>
      <c r="AC1048" s="566"/>
      <c r="AD1048" s="566"/>
    </row>
    <row r="1049" spans="2:30" hidden="1" outlineLevel="1" x14ac:dyDescent="0.45">
      <c r="B1049" s="601"/>
      <c r="C1049" s="602"/>
      <c r="D1049" s="603"/>
      <c r="E1049" s="602"/>
      <c r="F1049" s="604"/>
      <c r="G1049" s="605"/>
      <c r="H1049" s="606"/>
      <c r="I1049" s="606"/>
      <c r="J1049" s="606"/>
      <c r="K1049" s="607"/>
      <c r="L1049" s="605"/>
      <c r="M1049" s="606"/>
      <c r="N1049" s="606"/>
      <c r="O1049" s="606"/>
      <c r="P1049" s="607"/>
      <c r="Q1049" s="608"/>
      <c r="R1049" s="609"/>
      <c r="S1049" s="234"/>
      <c r="T1049" s="234"/>
      <c r="U1049" s="566"/>
      <c r="V1049" s="566"/>
      <c r="W1049" s="566"/>
      <c r="X1049" s="566"/>
      <c r="Y1049" s="566"/>
      <c r="Z1049" s="566"/>
      <c r="AA1049" s="566"/>
      <c r="AB1049" s="566"/>
      <c r="AC1049" s="566"/>
      <c r="AD1049" s="566"/>
    </row>
    <row r="1050" spans="2:30" hidden="1" outlineLevel="1" x14ac:dyDescent="0.45">
      <c r="B1050" s="592"/>
      <c r="C1050" s="593"/>
      <c r="D1050" s="594"/>
      <c r="E1050" s="593"/>
      <c r="F1050" s="595"/>
      <c r="G1050" s="596"/>
      <c r="H1050" s="597"/>
      <c r="I1050" s="597"/>
      <c r="J1050" s="597"/>
      <c r="K1050" s="598"/>
      <c r="L1050" s="596"/>
      <c r="M1050" s="597"/>
      <c r="N1050" s="597"/>
      <c r="O1050" s="597"/>
      <c r="P1050" s="598"/>
      <c r="Q1050" s="599"/>
      <c r="R1050" s="600"/>
      <c r="S1050" s="234"/>
      <c r="T1050" s="234"/>
      <c r="U1050" s="566"/>
      <c r="V1050" s="566"/>
      <c r="W1050" s="566"/>
      <c r="X1050" s="566"/>
      <c r="Y1050" s="566"/>
      <c r="Z1050" s="566"/>
      <c r="AA1050" s="566"/>
      <c r="AB1050" s="566"/>
      <c r="AC1050" s="566"/>
      <c r="AD1050" s="566"/>
    </row>
    <row r="1051" spans="2:30" hidden="1" outlineLevel="1" x14ac:dyDescent="0.45">
      <c r="B1051" s="601"/>
      <c r="C1051" s="602"/>
      <c r="D1051" s="603"/>
      <c r="E1051" s="602"/>
      <c r="F1051" s="604"/>
      <c r="G1051" s="605"/>
      <c r="H1051" s="606"/>
      <c r="I1051" s="606"/>
      <c r="J1051" s="606"/>
      <c r="K1051" s="607"/>
      <c r="L1051" s="605"/>
      <c r="M1051" s="606"/>
      <c r="N1051" s="606"/>
      <c r="O1051" s="606"/>
      <c r="P1051" s="607"/>
      <c r="Q1051" s="608"/>
      <c r="R1051" s="609"/>
      <c r="S1051" s="234"/>
      <c r="T1051" s="234"/>
      <c r="U1051" s="566"/>
      <c r="V1051" s="566"/>
      <c r="W1051" s="566"/>
      <c r="X1051" s="566"/>
      <c r="Y1051" s="566"/>
      <c r="Z1051" s="566"/>
      <c r="AA1051" s="566"/>
      <c r="AB1051" s="566"/>
      <c r="AC1051" s="566"/>
      <c r="AD1051" s="566"/>
    </row>
    <row r="1052" spans="2:30" hidden="1" outlineLevel="1" x14ac:dyDescent="0.45">
      <c r="B1052" s="592"/>
      <c r="C1052" s="593"/>
      <c r="D1052" s="594"/>
      <c r="E1052" s="593"/>
      <c r="F1052" s="595"/>
      <c r="G1052" s="596"/>
      <c r="H1052" s="597"/>
      <c r="I1052" s="597"/>
      <c r="J1052" s="597"/>
      <c r="K1052" s="598"/>
      <c r="L1052" s="596"/>
      <c r="M1052" s="597"/>
      <c r="N1052" s="597"/>
      <c r="O1052" s="597"/>
      <c r="P1052" s="598"/>
      <c r="Q1052" s="599"/>
      <c r="R1052" s="600"/>
      <c r="S1052" s="234"/>
      <c r="T1052" s="234"/>
      <c r="U1052" s="566"/>
      <c r="V1052" s="566"/>
      <c r="W1052" s="566"/>
      <c r="X1052" s="566"/>
      <c r="Y1052" s="566"/>
      <c r="Z1052" s="566"/>
      <c r="AA1052" s="566"/>
      <c r="AB1052" s="566"/>
      <c r="AC1052" s="566"/>
      <c r="AD1052" s="566"/>
    </row>
    <row r="1053" spans="2:30" hidden="1" outlineLevel="1" x14ac:dyDescent="0.45">
      <c r="B1053" s="601"/>
      <c r="C1053" s="602"/>
      <c r="D1053" s="603"/>
      <c r="E1053" s="602"/>
      <c r="F1053" s="604"/>
      <c r="G1053" s="605"/>
      <c r="H1053" s="606"/>
      <c r="I1053" s="606"/>
      <c r="J1053" s="606"/>
      <c r="K1053" s="607"/>
      <c r="L1053" s="605"/>
      <c r="M1053" s="606"/>
      <c r="N1053" s="606"/>
      <c r="O1053" s="606"/>
      <c r="P1053" s="607"/>
      <c r="Q1053" s="608"/>
      <c r="R1053" s="609"/>
      <c r="S1053" s="234"/>
      <c r="T1053" s="234"/>
      <c r="U1053" s="566"/>
      <c r="V1053" s="566"/>
      <c r="W1053" s="566"/>
      <c r="X1053" s="566"/>
      <c r="Y1053" s="566"/>
      <c r="Z1053" s="566"/>
      <c r="AA1053" s="566"/>
      <c r="AB1053" s="566"/>
      <c r="AC1053" s="566"/>
      <c r="AD1053" s="566"/>
    </row>
    <row r="1054" spans="2:30" hidden="1" outlineLevel="1" x14ac:dyDescent="0.45">
      <c r="B1054" s="592"/>
      <c r="C1054" s="593"/>
      <c r="D1054" s="594"/>
      <c r="E1054" s="593"/>
      <c r="F1054" s="595"/>
      <c r="G1054" s="596"/>
      <c r="H1054" s="597"/>
      <c r="I1054" s="597"/>
      <c r="J1054" s="597"/>
      <c r="K1054" s="598"/>
      <c r="L1054" s="596"/>
      <c r="M1054" s="597"/>
      <c r="N1054" s="597"/>
      <c r="O1054" s="597"/>
      <c r="P1054" s="598"/>
      <c r="Q1054" s="599"/>
      <c r="R1054" s="600"/>
      <c r="S1054" s="234"/>
      <c r="T1054" s="234"/>
      <c r="U1054" s="566"/>
      <c r="V1054" s="566"/>
      <c r="W1054" s="566"/>
      <c r="X1054" s="566"/>
      <c r="Y1054" s="566"/>
      <c r="Z1054" s="566"/>
      <c r="AA1054" s="566"/>
      <c r="AB1054" s="566"/>
      <c r="AC1054" s="566"/>
      <c r="AD1054" s="566"/>
    </row>
    <row r="1055" spans="2:30" hidden="1" outlineLevel="1" x14ac:dyDescent="0.45">
      <c r="B1055" s="601"/>
      <c r="C1055" s="602"/>
      <c r="D1055" s="603"/>
      <c r="E1055" s="602"/>
      <c r="F1055" s="604"/>
      <c r="G1055" s="605"/>
      <c r="H1055" s="606"/>
      <c r="I1055" s="606"/>
      <c r="J1055" s="606"/>
      <c r="K1055" s="607"/>
      <c r="L1055" s="605"/>
      <c r="M1055" s="606"/>
      <c r="N1055" s="606"/>
      <c r="O1055" s="606"/>
      <c r="P1055" s="607"/>
      <c r="Q1055" s="608"/>
      <c r="R1055" s="609"/>
      <c r="S1055" s="234"/>
      <c r="T1055" s="234"/>
      <c r="U1055" s="566"/>
      <c r="V1055" s="566"/>
      <c r="W1055" s="566"/>
      <c r="X1055" s="566"/>
      <c r="Y1055" s="566"/>
      <c r="Z1055" s="566"/>
      <c r="AA1055" s="566"/>
      <c r="AB1055" s="566"/>
      <c r="AC1055" s="566"/>
      <c r="AD1055" s="566"/>
    </row>
    <row r="1056" spans="2:30" hidden="1" outlineLevel="1" x14ac:dyDescent="0.45">
      <c r="B1056" s="592"/>
      <c r="C1056" s="593"/>
      <c r="D1056" s="594"/>
      <c r="E1056" s="593"/>
      <c r="F1056" s="595"/>
      <c r="G1056" s="596"/>
      <c r="H1056" s="597"/>
      <c r="I1056" s="597"/>
      <c r="J1056" s="597"/>
      <c r="K1056" s="598"/>
      <c r="L1056" s="596"/>
      <c r="M1056" s="597"/>
      <c r="N1056" s="597"/>
      <c r="O1056" s="597"/>
      <c r="P1056" s="598"/>
      <c r="Q1056" s="599"/>
      <c r="R1056" s="600"/>
      <c r="S1056" s="234"/>
      <c r="T1056" s="234"/>
      <c r="U1056" s="566"/>
      <c r="V1056" s="566"/>
      <c r="W1056" s="566"/>
      <c r="X1056" s="566"/>
      <c r="Y1056" s="566"/>
      <c r="Z1056" s="566"/>
      <c r="AA1056" s="566"/>
      <c r="AB1056" s="566"/>
      <c r="AC1056" s="566"/>
      <c r="AD1056" s="566"/>
    </row>
    <row r="1057" spans="2:30" hidden="1" outlineLevel="1" x14ac:dyDescent="0.45">
      <c r="B1057" s="601"/>
      <c r="C1057" s="602"/>
      <c r="D1057" s="603"/>
      <c r="E1057" s="602"/>
      <c r="F1057" s="604"/>
      <c r="G1057" s="605"/>
      <c r="H1057" s="606"/>
      <c r="I1057" s="606"/>
      <c r="J1057" s="606"/>
      <c r="K1057" s="607"/>
      <c r="L1057" s="605"/>
      <c r="M1057" s="606"/>
      <c r="N1057" s="606"/>
      <c r="O1057" s="606"/>
      <c r="P1057" s="607"/>
      <c r="Q1057" s="608"/>
      <c r="R1057" s="609"/>
      <c r="S1057" s="234"/>
      <c r="T1057" s="234"/>
      <c r="U1057" s="566"/>
      <c r="V1057" s="566"/>
      <c r="W1057" s="566"/>
      <c r="X1057" s="566"/>
      <c r="Y1057" s="566"/>
      <c r="Z1057" s="566"/>
      <c r="AA1057" s="566"/>
      <c r="AB1057" s="566"/>
      <c r="AC1057" s="566"/>
      <c r="AD1057" s="566"/>
    </row>
    <row r="1058" spans="2:30" hidden="1" outlineLevel="1" x14ac:dyDescent="0.45">
      <c r="B1058" s="592"/>
      <c r="C1058" s="593"/>
      <c r="D1058" s="594"/>
      <c r="E1058" s="593"/>
      <c r="F1058" s="595"/>
      <c r="G1058" s="596"/>
      <c r="H1058" s="597"/>
      <c r="I1058" s="597"/>
      <c r="J1058" s="597"/>
      <c r="K1058" s="598"/>
      <c r="L1058" s="596"/>
      <c r="M1058" s="597"/>
      <c r="N1058" s="597"/>
      <c r="O1058" s="597"/>
      <c r="P1058" s="598"/>
      <c r="Q1058" s="599"/>
      <c r="R1058" s="600"/>
      <c r="S1058" s="234"/>
      <c r="T1058" s="234"/>
      <c r="U1058" s="566"/>
      <c r="V1058" s="566"/>
      <c r="W1058" s="566"/>
      <c r="X1058" s="566"/>
      <c r="Y1058" s="566"/>
      <c r="Z1058" s="566"/>
      <c r="AA1058" s="566"/>
      <c r="AB1058" s="566"/>
      <c r="AC1058" s="566"/>
      <c r="AD1058" s="566"/>
    </row>
    <row r="1059" spans="2:30" hidden="1" outlineLevel="1" x14ac:dyDescent="0.45">
      <c r="B1059" s="601"/>
      <c r="C1059" s="602"/>
      <c r="D1059" s="603"/>
      <c r="E1059" s="602"/>
      <c r="F1059" s="604"/>
      <c r="G1059" s="605"/>
      <c r="H1059" s="606"/>
      <c r="I1059" s="606"/>
      <c r="J1059" s="606"/>
      <c r="K1059" s="607"/>
      <c r="L1059" s="605"/>
      <c r="M1059" s="606"/>
      <c r="N1059" s="606"/>
      <c r="O1059" s="606"/>
      <c r="P1059" s="607"/>
      <c r="Q1059" s="608"/>
      <c r="R1059" s="609"/>
      <c r="S1059" s="234"/>
      <c r="T1059" s="234"/>
      <c r="U1059" s="566"/>
      <c r="V1059" s="566"/>
      <c r="W1059" s="566"/>
      <c r="X1059" s="566"/>
      <c r="Y1059" s="566"/>
      <c r="Z1059" s="566"/>
      <c r="AA1059" s="566"/>
      <c r="AB1059" s="566"/>
      <c r="AC1059" s="566"/>
      <c r="AD1059" s="566"/>
    </row>
    <row r="1060" spans="2:30" hidden="1" outlineLevel="1" x14ac:dyDescent="0.45">
      <c r="B1060" s="592"/>
      <c r="C1060" s="593"/>
      <c r="D1060" s="594"/>
      <c r="E1060" s="593"/>
      <c r="F1060" s="595"/>
      <c r="G1060" s="596"/>
      <c r="H1060" s="597"/>
      <c r="I1060" s="597"/>
      <c r="J1060" s="597"/>
      <c r="K1060" s="598"/>
      <c r="L1060" s="596"/>
      <c r="M1060" s="597"/>
      <c r="N1060" s="597"/>
      <c r="O1060" s="597"/>
      <c r="P1060" s="598"/>
      <c r="Q1060" s="599"/>
      <c r="R1060" s="600"/>
      <c r="S1060" s="234"/>
      <c r="T1060" s="234"/>
      <c r="U1060" s="566"/>
      <c r="V1060" s="566"/>
      <c r="W1060" s="566"/>
      <c r="X1060" s="566"/>
      <c r="Y1060" s="566"/>
      <c r="Z1060" s="566"/>
      <c r="AA1060" s="566"/>
      <c r="AB1060" s="566"/>
      <c r="AC1060" s="566"/>
      <c r="AD1060" s="566"/>
    </row>
    <row r="1061" spans="2:30" hidden="1" outlineLevel="1" x14ac:dyDescent="0.45">
      <c r="B1061" s="601"/>
      <c r="C1061" s="602"/>
      <c r="D1061" s="603"/>
      <c r="E1061" s="602"/>
      <c r="F1061" s="604"/>
      <c r="G1061" s="605"/>
      <c r="H1061" s="606"/>
      <c r="I1061" s="606"/>
      <c r="J1061" s="606"/>
      <c r="K1061" s="607"/>
      <c r="L1061" s="605"/>
      <c r="M1061" s="606"/>
      <c r="N1061" s="606"/>
      <c r="O1061" s="606"/>
      <c r="P1061" s="607"/>
      <c r="Q1061" s="608"/>
      <c r="R1061" s="609"/>
      <c r="S1061" s="234"/>
      <c r="T1061" s="234"/>
      <c r="U1061" s="566"/>
      <c r="V1061" s="566"/>
      <c r="W1061" s="566"/>
      <c r="X1061" s="566"/>
      <c r="Y1061" s="566"/>
      <c r="Z1061" s="566"/>
      <c r="AA1061" s="566"/>
      <c r="AB1061" s="566"/>
      <c r="AC1061" s="566"/>
      <c r="AD1061" s="566"/>
    </row>
    <row r="1062" spans="2:30" hidden="1" outlineLevel="1" x14ac:dyDescent="0.45">
      <c r="B1062" s="592"/>
      <c r="C1062" s="593"/>
      <c r="D1062" s="594"/>
      <c r="E1062" s="593"/>
      <c r="F1062" s="595"/>
      <c r="G1062" s="596"/>
      <c r="H1062" s="597"/>
      <c r="I1062" s="597"/>
      <c r="J1062" s="597"/>
      <c r="K1062" s="598"/>
      <c r="L1062" s="596"/>
      <c r="M1062" s="597"/>
      <c r="N1062" s="597"/>
      <c r="O1062" s="597"/>
      <c r="P1062" s="598"/>
      <c r="Q1062" s="599"/>
      <c r="R1062" s="600"/>
      <c r="S1062" s="234"/>
      <c r="T1062" s="234"/>
      <c r="U1062" s="566"/>
      <c r="V1062" s="566"/>
      <c r="W1062" s="566"/>
      <c r="X1062" s="566"/>
      <c r="Y1062" s="566"/>
      <c r="Z1062" s="566"/>
      <c r="AA1062" s="566"/>
      <c r="AB1062" s="566"/>
      <c r="AC1062" s="566"/>
      <c r="AD1062" s="566"/>
    </row>
    <row r="1063" spans="2:30" hidden="1" outlineLevel="1" x14ac:dyDescent="0.45">
      <c r="B1063" s="601"/>
      <c r="C1063" s="602"/>
      <c r="D1063" s="603"/>
      <c r="E1063" s="602"/>
      <c r="F1063" s="604"/>
      <c r="G1063" s="605"/>
      <c r="H1063" s="606"/>
      <c r="I1063" s="606"/>
      <c r="J1063" s="606"/>
      <c r="K1063" s="607"/>
      <c r="L1063" s="605"/>
      <c r="M1063" s="606"/>
      <c r="N1063" s="606"/>
      <c r="O1063" s="606"/>
      <c r="P1063" s="607"/>
      <c r="Q1063" s="608"/>
      <c r="R1063" s="609"/>
      <c r="S1063" s="234"/>
      <c r="T1063" s="234"/>
      <c r="U1063" s="566"/>
      <c r="V1063" s="566"/>
      <c r="W1063" s="566"/>
      <c r="X1063" s="566"/>
      <c r="Y1063" s="566"/>
      <c r="Z1063" s="566"/>
      <c r="AA1063" s="566"/>
      <c r="AB1063" s="566"/>
      <c r="AC1063" s="566"/>
      <c r="AD1063" s="566"/>
    </row>
    <row r="1064" spans="2:30" hidden="1" outlineLevel="1" x14ac:dyDescent="0.45">
      <c r="B1064" s="592"/>
      <c r="C1064" s="593"/>
      <c r="D1064" s="594"/>
      <c r="E1064" s="593"/>
      <c r="F1064" s="595"/>
      <c r="G1064" s="596"/>
      <c r="H1064" s="597"/>
      <c r="I1064" s="597"/>
      <c r="J1064" s="597"/>
      <c r="K1064" s="598"/>
      <c r="L1064" s="596"/>
      <c r="M1064" s="597"/>
      <c r="N1064" s="597"/>
      <c r="O1064" s="597"/>
      <c r="P1064" s="598"/>
      <c r="Q1064" s="599"/>
      <c r="R1064" s="600"/>
      <c r="S1064" s="234"/>
      <c r="T1064" s="234"/>
      <c r="U1064" s="566"/>
      <c r="V1064" s="566"/>
      <c r="W1064" s="566"/>
      <c r="X1064" s="566"/>
      <c r="Y1064" s="566"/>
      <c r="Z1064" s="566"/>
      <c r="AA1064" s="566"/>
      <c r="AB1064" s="566"/>
      <c r="AC1064" s="566"/>
      <c r="AD1064" s="566"/>
    </row>
    <row r="1065" spans="2:30" hidden="1" outlineLevel="1" x14ac:dyDescent="0.45">
      <c r="B1065" s="601"/>
      <c r="C1065" s="602"/>
      <c r="D1065" s="603"/>
      <c r="E1065" s="602"/>
      <c r="F1065" s="604"/>
      <c r="G1065" s="605"/>
      <c r="H1065" s="606"/>
      <c r="I1065" s="606"/>
      <c r="J1065" s="606"/>
      <c r="K1065" s="607"/>
      <c r="L1065" s="605"/>
      <c r="M1065" s="606"/>
      <c r="N1065" s="606"/>
      <c r="O1065" s="606"/>
      <c r="P1065" s="607"/>
      <c r="Q1065" s="608"/>
      <c r="R1065" s="609"/>
      <c r="S1065" s="234"/>
      <c r="T1065" s="234"/>
      <c r="U1065" s="566"/>
      <c r="V1065" s="566"/>
      <c r="W1065" s="566"/>
      <c r="X1065" s="566"/>
      <c r="Y1065" s="566"/>
      <c r="Z1065" s="566"/>
      <c r="AA1065" s="566"/>
      <c r="AB1065" s="566"/>
      <c r="AC1065" s="566"/>
      <c r="AD1065" s="566"/>
    </row>
    <row r="1066" spans="2:30" hidden="1" outlineLevel="1" x14ac:dyDescent="0.45">
      <c r="B1066" s="592"/>
      <c r="C1066" s="593"/>
      <c r="D1066" s="594"/>
      <c r="E1066" s="593"/>
      <c r="F1066" s="595"/>
      <c r="G1066" s="596"/>
      <c r="H1066" s="597"/>
      <c r="I1066" s="597"/>
      <c r="J1066" s="597"/>
      <c r="K1066" s="598"/>
      <c r="L1066" s="596"/>
      <c r="M1066" s="597"/>
      <c r="N1066" s="597"/>
      <c r="O1066" s="597"/>
      <c r="P1066" s="598"/>
      <c r="Q1066" s="599"/>
      <c r="R1066" s="600"/>
      <c r="S1066" s="234"/>
      <c r="T1066" s="234"/>
      <c r="U1066" s="566"/>
      <c r="V1066" s="566"/>
      <c r="W1066" s="566"/>
      <c r="X1066" s="566"/>
      <c r="Y1066" s="566"/>
      <c r="Z1066" s="566"/>
      <c r="AA1066" s="566"/>
      <c r="AB1066" s="566"/>
      <c r="AC1066" s="566"/>
      <c r="AD1066" s="566"/>
    </row>
    <row r="1067" spans="2:30" hidden="1" outlineLevel="1" x14ac:dyDescent="0.45">
      <c r="B1067" s="601"/>
      <c r="C1067" s="602"/>
      <c r="D1067" s="603"/>
      <c r="E1067" s="602"/>
      <c r="F1067" s="604"/>
      <c r="G1067" s="605"/>
      <c r="H1067" s="606"/>
      <c r="I1067" s="606"/>
      <c r="J1067" s="606"/>
      <c r="K1067" s="607"/>
      <c r="L1067" s="605"/>
      <c r="M1067" s="606"/>
      <c r="N1067" s="606"/>
      <c r="O1067" s="606"/>
      <c r="P1067" s="607"/>
      <c r="Q1067" s="608"/>
      <c r="R1067" s="609"/>
      <c r="S1067" s="234"/>
      <c r="T1067" s="234"/>
      <c r="U1067" s="566"/>
      <c r="V1067" s="566"/>
      <c r="W1067" s="566"/>
      <c r="X1067" s="566"/>
      <c r="Y1067" s="566"/>
      <c r="Z1067" s="566"/>
      <c r="AA1067" s="566"/>
      <c r="AB1067" s="566"/>
      <c r="AC1067" s="566"/>
      <c r="AD1067" s="566"/>
    </row>
    <row r="1068" spans="2:30" hidden="1" outlineLevel="1" x14ac:dyDescent="0.45">
      <c r="B1068" s="592"/>
      <c r="C1068" s="593"/>
      <c r="D1068" s="594"/>
      <c r="E1068" s="593"/>
      <c r="F1068" s="595"/>
      <c r="G1068" s="596"/>
      <c r="H1068" s="597"/>
      <c r="I1068" s="597"/>
      <c r="J1068" s="597"/>
      <c r="K1068" s="598"/>
      <c r="L1068" s="596"/>
      <c r="M1068" s="597"/>
      <c r="N1068" s="597"/>
      <c r="O1068" s="597"/>
      <c r="P1068" s="598"/>
      <c r="Q1068" s="599"/>
      <c r="R1068" s="600"/>
      <c r="S1068" s="234"/>
      <c r="T1068" s="234"/>
      <c r="U1068" s="566"/>
      <c r="V1068" s="566"/>
      <c r="W1068" s="566"/>
      <c r="X1068" s="566"/>
      <c r="Y1068" s="566"/>
      <c r="Z1068" s="566"/>
      <c r="AA1068" s="566"/>
      <c r="AB1068" s="566"/>
      <c r="AC1068" s="566"/>
      <c r="AD1068" s="566"/>
    </row>
    <row r="1069" spans="2:30" hidden="1" outlineLevel="1" x14ac:dyDescent="0.45">
      <c r="B1069" s="601"/>
      <c r="C1069" s="602"/>
      <c r="D1069" s="603"/>
      <c r="E1069" s="602"/>
      <c r="F1069" s="604"/>
      <c r="G1069" s="605"/>
      <c r="H1069" s="606"/>
      <c r="I1069" s="606"/>
      <c r="J1069" s="606"/>
      <c r="K1069" s="607"/>
      <c r="L1069" s="605"/>
      <c r="M1069" s="606"/>
      <c r="N1069" s="606"/>
      <c r="O1069" s="606"/>
      <c r="P1069" s="607"/>
      <c r="Q1069" s="608"/>
      <c r="R1069" s="609"/>
      <c r="S1069" s="234"/>
      <c r="T1069" s="234"/>
      <c r="U1069" s="566"/>
      <c r="V1069" s="566"/>
      <c r="W1069" s="566"/>
      <c r="X1069" s="566"/>
      <c r="Y1069" s="566"/>
      <c r="Z1069" s="566"/>
      <c r="AA1069" s="566"/>
      <c r="AB1069" s="566"/>
      <c r="AC1069" s="566"/>
      <c r="AD1069" s="566"/>
    </row>
    <row r="1070" spans="2:30" hidden="1" outlineLevel="1" x14ac:dyDescent="0.45">
      <c r="B1070" s="592"/>
      <c r="C1070" s="593"/>
      <c r="D1070" s="594"/>
      <c r="E1070" s="593"/>
      <c r="F1070" s="595"/>
      <c r="G1070" s="596"/>
      <c r="H1070" s="597"/>
      <c r="I1070" s="597"/>
      <c r="J1070" s="597"/>
      <c r="K1070" s="598"/>
      <c r="L1070" s="596"/>
      <c r="M1070" s="597"/>
      <c r="N1070" s="597"/>
      <c r="O1070" s="597"/>
      <c r="P1070" s="598"/>
      <c r="Q1070" s="599"/>
      <c r="R1070" s="600"/>
      <c r="S1070" s="234"/>
      <c r="T1070" s="234"/>
      <c r="U1070" s="566"/>
      <c r="V1070" s="566"/>
      <c r="W1070" s="566"/>
      <c r="X1070" s="566"/>
      <c r="Y1070" s="566"/>
      <c r="Z1070" s="566"/>
      <c r="AA1070" s="566"/>
      <c r="AB1070" s="566"/>
      <c r="AC1070" s="566"/>
      <c r="AD1070" s="566"/>
    </row>
    <row r="1071" spans="2:30" hidden="1" outlineLevel="1" x14ac:dyDescent="0.45">
      <c r="B1071" s="601"/>
      <c r="C1071" s="602"/>
      <c r="D1071" s="603"/>
      <c r="E1071" s="602"/>
      <c r="F1071" s="604"/>
      <c r="G1071" s="605"/>
      <c r="H1071" s="606"/>
      <c r="I1071" s="606"/>
      <c r="J1071" s="606"/>
      <c r="K1071" s="607"/>
      <c r="L1071" s="605"/>
      <c r="M1071" s="606"/>
      <c r="N1071" s="606"/>
      <c r="O1071" s="606"/>
      <c r="P1071" s="607"/>
      <c r="Q1071" s="608"/>
      <c r="R1071" s="609"/>
      <c r="S1071" s="234"/>
      <c r="T1071" s="234"/>
      <c r="U1071" s="566"/>
      <c r="V1071" s="566"/>
      <c r="W1071" s="566"/>
      <c r="X1071" s="566"/>
      <c r="Y1071" s="566"/>
      <c r="Z1071" s="566"/>
      <c r="AA1071" s="566"/>
      <c r="AB1071" s="566"/>
      <c r="AC1071" s="566"/>
      <c r="AD1071" s="566"/>
    </row>
    <row r="1072" spans="2:30" hidden="1" outlineLevel="1" x14ac:dyDescent="0.45">
      <c r="B1072" s="592"/>
      <c r="C1072" s="593"/>
      <c r="D1072" s="594"/>
      <c r="E1072" s="593"/>
      <c r="F1072" s="595"/>
      <c r="G1072" s="596"/>
      <c r="H1072" s="597"/>
      <c r="I1072" s="597"/>
      <c r="J1072" s="597"/>
      <c r="K1072" s="598"/>
      <c r="L1072" s="596"/>
      <c r="M1072" s="597"/>
      <c r="N1072" s="597"/>
      <c r="O1072" s="597"/>
      <c r="P1072" s="598"/>
      <c r="Q1072" s="599"/>
      <c r="R1072" s="600"/>
      <c r="S1072" s="234"/>
      <c r="T1072" s="234"/>
      <c r="U1072" s="566"/>
      <c r="V1072" s="566"/>
      <c r="W1072" s="566"/>
      <c r="X1072" s="566"/>
      <c r="Y1072" s="566"/>
      <c r="Z1072" s="566"/>
      <c r="AA1072" s="566"/>
      <c r="AB1072" s="566"/>
      <c r="AC1072" s="566"/>
      <c r="AD1072" s="566"/>
    </row>
    <row r="1073" spans="2:30" hidden="1" outlineLevel="1" x14ac:dyDescent="0.45">
      <c r="B1073" s="601"/>
      <c r="C1073" s="602"/>
      <c r="D1073" s="603"/>
      <c r="E1073" s="602"/>
      <c r="F1073" s="604"/>
      <c r="G1073" s="605"/>
      <c r="H1073" s="606"/>
      <c r="I1073" s="606"/>
      <c r="J1073" s="606"/>
      <c r="K1073" s="607"/>
      <c r="L1073" s="605"/>
      <c r="M1073" s="606"/>
      <c r="N1073" s="606"/>
      <c r="O1073" s="606"/>
      <c r="P1073" s="607"/>
      <c r="Q1073" s="608"/>
      <c r="R1073" s="609"/>
      <c r="S1073" s="234"/>
      <c r="T1073" s="234"/>
      <c r="U1073" s="566"/>
      <c r="V1073" s="566"/>
      <c r="W1073" s="566"/>
      <c r="X1073" s="566"/>
      <c r="Y1073" s="566"/>
      <c r="Z1073" s="566"/>
      <c r="AA1073" s="566"/>
      <c r="AB1073" s="566"/>
      <c r="AC1073" s="566"/>
      <c r="AD1073" s="566"/>
    </row>
    <row r="1074" spans="2:30" hidden="1" outlineLevel="1" x14ac:dyDescent="0.45">
      <c r="B1074" s="592"/>
      <c r="C1074" s="593"/>
      <c r="D1074" s="594"/>
      <c r="E1074" s="593"/>
      <c r="F1074" s="595"/>
      <c r="G1074" s="596"/>
      <c r="H1074" s="597"/>
      <c r="I1074" s="597"/>
      <c r="J1074" s="597"/>
      <c r="K1074" s="598"/>
      <c r="L1074" s="596"/>
      <c r="M1074" s="597"/>
      <c r="N1074" s="597"/>
      <c r="O1074" s="597"/>
      <c r="P1074" s="598"/>
      <c r="Q1074" s="599"/>
      <c r="R1074" s="600"/>
      <c r="S1074" s="234"/>
      <c r="T1074" s="234"/>
      <c r="U1074" s="566"/>
      <c r="V1074" s="566"/>
      <c r="W1074" s="566"/>
      <c r="X1074" s="566"/>
      <c r="Y1074" s="566"/>
      <c r="Z1074" s="566"/>
      <c r="AA1074" s="566"/>
      <c r="AB1074" s="566"/>
      <c r="AC1074" s="566"/>
      <c r="AD1074" s="566"/>
    </row>
    <row r="1075" spans="2:30" hidden="1" outlineLevel="1" x14ac:dyDescent="0.45">
      <c r="B1075" s="601"/>
      <c r="C1075" s="602"/>
      <c r="D1075" s="603"/>
      <c r="E1075" s="602"/>
      <c r="F1075" s="604"/>
      <c r="G1075" s="605"/>
      <c r="H1075" s="606"/>
      <c r="I1075" s="606"/>
      <c r="J1075" s="606"/>
      <c r="K1075" s="607"/>
      <c r="L1075" s="605"/>
      <c r="M1075" s="606"/>
      <c r="N1075" s="606"/>
      <c r="O1075" s="606"/>
      <c r="P1075" s="607"/>
      <c r="Q1075" s="608"/>
      <c r="R1075" s="609"/>
      <c r="S1075" s="234"/>
      <c r="T1075" s="234"/>
      <c r="U1075" s="566"/>
      <c r="V1075" s="566"/>
      <c r="W1075" s="566"/>
      <c r="X1075" s="566"/>
      <c r="Y1075" s="566"/>
      <c r="Z1075" s="566"/>
      <c r="AA1075" s="566"/>
      <c r="AB1075" s="566"/>
      <c r="AC1075" s="566"/>
      <c r="AD1075" s="566"/>
    </row>
    <row r="1076" spans="2:30" hidden="1" outlineLevel="1" x14ac:dyDescent="0.45">
      <c r="B1076" s="592"/>
      <c r="C1076" s="593"/>
      <c r="D1076" s="594"/>
      <c r="E1076" s="593"/>
      <c r="F1076" s="595"/>
      <c r="G1076" s="596"/>
      <c r="H1076" s="597"/>
      <c r="I1076" s="597"/>
      <c r="J1076" s="597"/>
      <c r="K1076" s="598"/>
      <c r="L1076" s="596"/>
      <c r="M1076" s="597"/>
      <c r="N1076" s="597"/>
      <c r="O1076" s="597"/>
      <c r="P1076" s="598"/>
      <c r="Q1076" s="599"/>
      <c r="R1076" s="600"/>
      <c r="S1076" s="234"/>
      <c r="T1076" s="234"/>
      <c r="U1076" s="566"/>
      <c r="V1076" s="566"/>
      <c r="W1076" s="566"/>
      <c r="X1076" s="566"/>
      <c r="Y1076" s="566"/>
      <c r="Z1076" s="566"/>
      <c r="AA1076" s="566"/>
      <c r="AB1076" s="566"/>
      <c r="AC1076" s="566"/>
      <c r="AD1076" s="566"/>
    </row>
    <row r="1077" spans="2:30" hidden="1" outlineLevel="1" x14ac:dyDescent="0.45">
      <c r="B1077" s="601"/>
      <c r="C1077" s="602"/>
      <c r="D1077" s="603"/>
      <c r="E1077" s="602"/>
      <c r="F1077" s="604"/>
      <c r="G1077" s="605"/>
      <c r="H1077" s="606"/>
      <c r="I1077" s="606"/>
      <c r="J1077" s="606"/>
      <c r="K1077" s="607"/>
      <c r="L1077" s="605"/>
      <c r="M1077" s="606"/>
      <c r="N1077" s="606"/>
      <c r="O1077" s="606"/>
      <c r="P1077" s="607"/>
      <c r="Q1077" s="608"/>
      <c r="R1077" s="609"/>
      <c r="S1077" s="234"/>
      <c r="T1077" s="234"/>
      <c r="U1077" s="566"/>
      <c r="V1077" s="566"/>
      <c r="W1077" s="566"/>
      <c r="X1077" s="566"/>
      <c r="Y1077" s="566"/>
      <c r="Z1077" s="566"/>
      <c r="AA1077" s="566"/>
      <c r="AB1077" s="566"/>
      <c r="AC1077" s="566"/>
      <c r="AD1077" s="566"/>
    </row>
    <row r="1078" spans="2:30" hidden="1" outlineLevel="1" x14ac:dyDescent="0.45">
      <c r="B1078" s="592"/>
      <c r="C1078" s="593"/>
      <c r="D1078" s="594"/>
      <c r="E1078" s="593"/>
      <c r="F1078" s="595"/>
      <c r="G1078" s="596"/>
      <c r="H1078" s="597"/>
      <c r="I1078" s="597"/>
      <c r="J1078" s="597"/>
      <c r="K1078" s="598"/>
      <c r="L1078" s="596"/>
      <c r="M1078" s="597"/>
      <c r="N1078" s="597"/>
      <c r="O1078" s="597"/>
      <c r="P1078" s="598"/>
      <c r="Q1078" s="599"/>
      <c r="R1078" s="600"/>
      <c r="S1078" s="234"/>
      <c r="T1078" s="234"/>
      <c r="U1078" s="566"/>
      <c r="V1078" s="566"/>
      <c r="W1078" s="566"/>
      <c r="X1078" s="566"/>
      <c r="Y1078" s="566"/>
      <c r="Z1078" s="566"/>
      <c r="AA1078" s="566"/>
      <c r="AB1078" s="566"/>
      <c r="AC1078" s="566"/>
      <c r="AD1078" s="566"/>
    </row>
    <row r="1079" spans="2:30" hidden="1" outlineLevel="1" x14ac:dyDescent="0.45">
      <c r="B1079" s="601"/>
      <c r="C1079" s="602"/>
      <c r="D1079" s="603"/>
      <c r="E1079" s="602"/>
      <c r="F1079" s="604"/>
      <c r="G1079" s="605"/>
      <c r="H1079" s="606"/>
      <c r="I1079" s="606"/>
      <c r="J1079" s="606"/>
      <c r="K1079" s="607"/>
      <c r="L1079" s="605"/>
      <c r="M1079" s="606"/>
      <c r="N1079" s="606"/>
      <c r="O1079" s="606"/>
      <c r="P1079" s="607"/>
      <c r="Q1079" s="608"/>
      <c r="R1079" s="609"/>
      <c r="S1079" s="234"/>
      <c r="T1079" s="234"/>
      <c r="U1079" s="566"/>
      <c r="V1079" s="566"/>
      <c r="W1079" s="566"/>
      <c r="X1079" s="566"/>
      <c r="Y1079" s="566"/>
      <c r="Z1079" s="566"/>
      <c r="AA1079" s="566"/>
      <c r="AB1079" s="566"/>
      <c r="AC1079" s="566"/>
      <c r="AD1079" s="566"/>
    </row>
    <row r="1080" spans="2:30" hidden="1" outlineLevel="1" x14ac:dyDescent="0.45">
      <c r="B1080" s="592"/>
      <c r="C1080" s="593"/>
      <c r="D1080" s="594"/>
      <c r="E1080" s="593"/>
      <c r="F1080" s="595"/>
      <c r="G1080" s="596"/>
      <c r="H1080" s="597"/>
      <c r="I1080" s="597"/>
      <c r="J1080" s="597"/>
      <c r="K1080" s="598"/>
      <c r="L1080" s="596"/>
      <c r="M1080" s="597"/>
      <c r="N1080" s="597"/>
      <c r="O1080" s="597"/>
      <c r="P1080" s="598"/>
      <c r="Q1080" s="599"/>
      <c r="R1080" s="600"/>
      <c r="S1080" s="234"/>
      <c r="T1080" s="234"/>
      <c r="U1080" s="566"/>
      <c r="V1080" s="566"/>
      <c r="W1080" s="566"/>
      <c r="X1080" s="566"/>
      <c r="Y1080" s="566"/>
      <c r="Z1080" s="566"/>
      <c r="AA1080" s="566"/>
      <c r="AB1080" s="566"/>
      <c r="AC1080" s="566"/>
      <c r="AD1080" s="566"/>
    </row>
    <row r="1081" spans="2:30" hidden="1" outlineLevel="1" x14ac:dyDescent="0.45">
      <c r="B1081" s="601"/>
      <c r="C1081" s="602"/>
      <c r="D1081" s="603"/>
      <c r="E1081" s="602"/>
      <c r="F1081" s="604"/>
      <c r="G1081" s="605"/>
      <c r="H1081" s="606"/>
      <c r="I1081" s="606"/>
      <c r="J1081" s="606"/>
      <c r="K1081" s="607"/>
      <c r="L1081" s="605"/>
      <c r="M1081" s="606"/>
      <c r="N1081" s="606"/>
      <c r="O1081" s="606"/>
      <c r="P1081" s="607"/>
      <c r="Q1081" s="608"/>
      <c r="R1081" s="609"/>
      <c r="S1081" s="234"/>
      <c r="T1081" s="234"/>
      <c r="U1081" s="566"/>
      <c r="V1081" s="566"/>
      <c r="W1081" s="566"/>
      <c r="X1081" s="566"/>
      <c r="Y1081" s="566"/>
      <c r="Z1081" s="566"/>
      <c r="AA1081" s="566"/>
      <c r="AB1081" s="566"/>
      <c r="AC1081" s="566"/>
      <c r="AD1081" s="566"/>
    </row>
    <row r="1082" spans="2:30" hidden="1" outlineLevel="1" x14ac:dyDescent="0.45">
      <c r="B1082" s="592"/>
      <c r="C1082" s="593"/>
      <c r="D1082" s="594"/>
      <c r="E1082" s="593"/>
      <c r="F1082" s="595"/>
      <c r="G1082" s="596"/>
      <c r="H1082" s="597"/>
      <c r="I1082" s="597"/>
      <c r="J1082" s="597"/>
      <c r="K1082" s="598"/>
      <c r="L1082" s="596"/>
      <c r="M1082" s="597"/>
      <c r="N1082" s="597"/>
      <c r="O1082" s="597"/>
      <c r="P1082" s="598"/>
      <c r="Q1082" s="599"/>
      <c r="R1082" s="600"/>
      <c r="S1082" s="234"/>
      <c r="T1082" s="234"/>
      <c r="U1082" s="566"/>
      <c r="V1082" s="566"/>
      <c r="W1082" s="566"/>
      <c r="X1082" s="566"/>
      <c r="Y1082" s="566"/>
      <c r="Z1082" s="566"/>
      <c r="AA1082" s="566"/>
      <c r="AB1082" s="566"/>
      <c r="AC1082" s="566"/>
      <c r="AD1082" s="566"/>
    </row>
    <row r="1083" spans="2:30" hidden="1" outlineLevel="1" x14ac:dyDescent="0.45">
      <c r="B1083" s="601"/>
      <c r="C1083" s="602"/>
      <c r="D1083" s="603"/>
      <c r="E1083" s="602"/>
      <c r="F1083" s="604"/>
      <c r="G1083" s="605"/>
      <c r="H1083" s="606"/>
      <c r="I1083" s="606"/>
      <c r="J1083" s="606"/>
      <c r="K1083" s="607"/>
      <c r="L1083" s="605"/>
      <c r="M1083" s="606"/>
      <c r="N1083" s="606"/>
      <c r="O1083" s="606"/>
      <c r="P1083" s="607"/>
      <c r="Q1083" s="608"/>
      <c r="R1083" s="609"/>
      <c r="S1083" s="234"/>
      <c r="T1083" s="234"/>
      <c r="U1083" s="566"/>
      <c r="V1083" s="566"/>
      <c r="W1083" s="566"/>
      <c r="X1083" s="566"/>
      <c r="Y1083" s="566"/>
      <c r="Z1083" s="566"/>
      <c r="AA1083" s="566"/>
      <c r="AB1083" s="566"/>
      <c r="AC1083" s="566"/>
      <c r="AD1083" s="566"/>
    </row>
    <row r="1084" spans="2:30" hidden="1" outlineLevel="1" x14ac:dyDescent="0.45">
      <c r="B1084" s="592"/>
      <c r="C1084" s="593"/>
      <c r="D1084" s="594"/>
      <c r="E1084" s="593"/>
      <c r="F1084" s="595"/>
      <c r="G1084" s="596"/>
      <c r="H1084" s="597"/>
      <c r="I1084" s="597"/>
      <c r="J1084" s="597"/>
      <c r="K1084" s="598"/>
      <c r="L1084" s="596"/>
      <c r="M1084" s="597"/>
      <c r="N1084" s="597"/>
      <c r="O1084" s="597"/>
      <c r="P1084" s="598"/>
      <c r="Q1084" s="599"/>
      <c r="R1084" s="600"/>
      <c r="S1084" s="234"/>
      <c r="T1084" s="234"/>
      <c r="U1084" s="566"/>
      <c r="V1084" s="566"/>
      <c r="W1084" s="566"/>
      <c r="X1084" s="566"/>
      <c r="Y1084" s="566"/>
      <c r="Z1084" s="566"/>
      <c r="AA1084" s="566"/>
      <c r="AB1084" s="566"/>
      <c r="AC1084" s="566"/>
      <c r="AD1084" s="566"/>
    </row>
    <row r="1085" spans="2:30" hidden="1" outlineLevel="1" x14ac:dyDescent="0.45">
      <c r="B1085" s="601"/>
      <c r="C1085" s="602"/>
      <c r="D1085" s="603"/>
      <c r="E1085" s="602"/>
      <c r="F1085" s="604"/>
      <c r="G1085" s="605"/>
      <c r="H1085" s="606"/>
      <c r="I1085" s="606"/>
      <c r="J1085" s="606"/>
      <c r="K1085" s="607"/>
      <c r="L1085" s="605"/>
      <c r="M1085" s="606"/>
      <c r="N1085" s="606"/>
      <c r="O1085" s="606"/>
      <c r="P1085" s="607"/>
      <c r="Q1085" s="608"/>
      <c r="R1085" s="609"/>
      <c r="S1085" s="234"/>
      <c r="T1085" s="234"/>
      <c r="U1085" s="566"/>
      <c r="V1085" s="566"/>
      <c r="W1085" s="566"/>
      <c r="X1085" s="566"/>
      <c r="Y1085" s="566"/>
      <c r="Z1085" s="566"/>
      <c r="AA1085" s="566"/>
      <c r="AB1085" s="566"/>
      <c r="AC1085" s="566"/>
      <c r="AD1085" s="566"/>
    </row>
    <row r="1086" spans="2:30" hidden="1" outlineLevel="1" x14ac:dyDescent="0.45">
      <c r="B1086" s="592"/>
      <c r="C1086" s="593"/>
      <c r="D1086" s="594"/>
      <c r="E1086" s="593"/>
      <c r="F1086" s="595"/>
      <c r="G1086" s="596"/>
      <c r="H1086" s="597"/>
      <c r="I1086" s="597"/>
      <c r="J1086" s="597"/>
      <c r="K1086" s="598"/>
      <c r="L1086" s="596"/>
      <c r="M1086" s="597"/>
      <c r="N1086" s="597"/>
      <c r="O1086" s="597"/>
      <c r="P1086" s="598"/>
      <c r="Q1086" s="599"/>
      <c r="R1086" s="600"/>
      <c r="S1086" s="234"/>
      <c r="T1086" s="234"/>
      <c r="U1086" s="566"/>
      <c r="V1086" s="566"/>
      <c r="W1086" s="566"/>
      <c r="X1086" s="566"/>
      <c r="Y1086" s="566"/>
      <c r="Z1086" s="566"/>
      <c r="AA1086" s="566"/>
      <c r="AB1086" s="566"/>
      <c r="AC1086" s="566"/>
      <c r="AD1086" s="566"/>
    </row>
    <row r="1087" spans="2:30" hidden="1" outlineLevel="1" x14ac:dyDescent="0.45">
      <c r="B1087" s="601"/>
      <c r="C1087" s="602"/>
      <c r="D1087" s="603"/>
      <c r="E1087" s="602"/>
      <c r="F1087" s="604"/>
      <c r="G1087" s="605"/>
      <c r="H1087" s="606"/>
      <c r="I1087" s="606"/>
      <c r="J1087" s="606"/>
      <c r="K1087" s="607"/>
      <c r="L1087" s="605"/>
      <c r="M1087" s="606"/>
      <c r="N1087" s="606"/>
      <c r="O1087" s="606"/>
      <c r="P1087" s="607"/>
      <c r="Q1087" s="608"/>
      <c r="R1087" s="609"/>
      <c r="S1087" s="234"/>
      <c r="T1087" s="234"/>
      <c r="U1087" s="566"/>
      <c r="V1087" s="566"/>
      <c r="W1087" s="566"/>
      <c r="X1087" s="566"/>
      <c r="Y1087" s="566"/>
      <c r="Z1087" s="566"/>
      <c r="AA1087" s="566"/>
      <c r="AB1087" s="566"/>
      <c r="AC1087" s="566"/>
      <c r="AD1087" s="566"/>
    </row>
    <row r="1088" spans="2:30" hidden="1" outlineLevel="1" x14ac:dyDescent="0.45">
      <c r="B1088" s="592"/>
      <c r="C1088" s="593"/>
      <c r="D1088" s="594"/>
      <c r="E1088" s="593"/>
      <c r="F1088" s="595"/>
      <c r="G1088" s="596"/>
      <c r="H1088" s="597"/>
      <c r="I1088" s="597"/>
      <c r="J1088" s="597"/>
      <c r="K1088" s="598"/>
      <c r="L1088" s="596"/>
      <c r="M1088" s="597"/>
      <c r="N1088" s="597"/>
      <c r="O1088" s="597"/>
      <c r="P1088" s="598"/>
      <c r="Q1088" s="599"/>
      <c r="R1088" s="600"/>
      <c r="S1088" s="234"/>
      <c r="T1088" s="234"/>
      <c r="U1088" s="566"/>
      <c r="V1088" s="566"/>
      <c r="W1088" s="566"/>
      <c r="X1088" s="566"/>
      <c r="Y1088" s="566"/>
      <c r="Z1088" s="566"/>
      <c r="AA1088" s="566"/>
      <c r="AB1088" s="566"/>
      <c r="AC1088" s="566"/>
      <c r="AD1088" s="566"/>
    </row>
    <row r="1089" spans="2:30" hidden="1" outlineLevel="1" x14ac:dyDescent="0.45">
      <c r="B1089" s="601"/>
      <c r="C1089" s="602"/>
      <c r="D1089" s="603"/>
      <c r="E1089" s="602"/>
      <c r="F1089" s="604"/>
      <c r="G1089" s="605"/>
      <c r="H1089" s="606"/>
      <c r="I1089" s="606"/>
      <c r="J1089" s="606"/>
      <c r="K1089" s="607"/>
      <c r="L1089" s="605"/>
      <c r="M1089" s="606"/>
      <c r="N1089" s="606"/>
      <c r="O1089" s="606"/>
      <c r="P1089" s="607"/>
      <c r="Q1089" s="608"/>
      <c r="R1089" s="609"/>
      <c r="S1089" s="234"/>
      <c r="T1089" s="234"/>
      <c r="U1089" s="566"/>
      <c r="V1089" s="566"/>
      <c r="W1089" s="566"/>
      <c r="X1089" s="566"/>
      <c r="Y1089" s="566"/>
      <c r="Z1089" s="566"/>
      <c r="AA1089" s="566"/>
      <c r="AB1089" s="566"/>
      <c r="AC1089" s="566"/>
      <c r="AD1089" s="566"/>
    </row>
    <row r="1090" spans="2:30" hidden="1" outlineLevel="1" x14ac:dyDescent="0.45">
      <c r="B1090" s="592"/>
      <c r="C1090" s="593"/>
      <c r="D1090" s="594"/>
      <c r="E1090" s="593"/>
      <c r="F1090" s="595"/>
      <c r="G1090" s="596"/>
      <c r="H1090" s="597"/>
      <c r="I1090" s="597"/>
      <c r="J1090" s="597"/>
      <c r="K1090" s="598"/>
      <c r="L1090" s="596"/>
      <c r="M1090" s="597"/>
      <c r="N1090" s="597"/>
      <c r="O1090" s="597"/>
      <c r="P1090" s="598"/>
      <c r="Q1090" s="599"/>
      <c r="R1090" s="600"/>
      <c r="S1090" s="234"/>
      <c r="T1090" s="234"/>
      <c r="U1090" s="566"/>
      <c r="V1090" s="566"/>
      <c r="W1090" s="566"/>
      <c r="X1090" s="566"/>
      <c r="Y1090" s="566"/>
      <c r="Z1090" s="566"/>
      <c r="AA1090" s="566"/>
      <c r="AB1090" s="566"/>
      <c r="AC1090" s="566"/>
      <c r="AD1090" s="566"/>
    </row>
    <row r="1091" spans="2:30" hidden="1" outlineLevel="1" x14ac:dyDescent="0.45">
      <c r="B1091" s="601"/>
      <c r="C1091" s="602"/>
      <c r="D1091" s="603"/>
      <c r="E1091" s="602"/>
      <c r="F1091" s="604"/>
      <c r="G1091" s="605"/>
      <c r="H1091" s="606"/>
      <c r="I1091" s="606"/>
      <c r="J1091" s="606"/>
      <c r="K1091" s="607"/>
      <c r="L1091" s="605"/>
      <c r="M1091" s="606"/>
      <c r="N1091" s="606"/>
      <c r="O1091" s="606"/>
      <c r="P1091" s="607"/>
      <c r="Q1091" s="608"/>
      <c r="R1091" s="609"/>
      <c r="S1091" s="234"/>
      <c r="T1091" s="234"/>
      <c r="U1091" s="566"/>
      <c r="V1091" s="566"/>
      <c r="W1091" s="566"/>
      <c r="X1091" s="566"/>
      <c r="Y1091" s="566"/>
      <c r="Z1091" s="566"/>
      <c r="AA1091" s="566"/>
      <c r="AB1091" s="566"/>
      <c r="AC1091" s="566"/>
      <c r="AD1091" s="566"/>
    </row>
    <row r="1092" spans="2:30" hidden="1" outlineLevel="1" x14ac:dyDescent="0.45">
      <c r="B1092" s="592"/>
      <c r="C1092" s="593"/>
      <c r="D1092" s="594"/>
      <c r="E1092" s="593"/>
      <c r="F1092" s="595"/>
      <c r="G1092" s="596"/>
      <c r="H1092" s="597"/>
      <c r="I1092" s="597"/>
      <c r="J1092" s="597"/>
      <c r="K1092" s="598"/>
      <c r="L1092" s="596"/>
      <c r="M1092" s="597"/>
      <c r="N1092" s="597"/>
      <c r="O1092" s="597"/>
      <c r="P1092" s="598"/>
      <c r="Q1092" s="599"/>
      <c r="R1092" s="600"/>
      <c r="S1092" s="234"/>
      <c r="T1092" s="234"/>
      <c r="U1092" s="566"/>
      <c r="V1092" s="566"/>
      <c r="W1092" s="566"/>
      <c r="X1092" s="566"/>
      <c r="Y1092" s="566"/>
      <c r="Z1092" s="566"/>
      <c r="AA1092" s="566"/>
      <c r="AB1092" s="566"/>
      <c r="AC1092" s="566"/>
      <c r="AD1092" s="566"/>
    </row>
    <row r="1093" spans="2:30" hidden="1" outlineLevel="1" x14ac:dyDescent="0.45">
      <c r="B1093" s="601"/>
      <c r="C1093" s="602"/>
      <c r="D1093" s="603"/>
      <c r="E1093" s="602"/>
      <c r="F1093" s="604"/>
      <c r="G1093" s="605"/>
      <c r="H1093" s="606"/>
      <c r="I1093" s="606"/>
      <c r="J1093" s="606"/>
      <c r="K1093" s="607"/>
      <c r="L1093" s="605"/>
      <c r="M1093" s="606"/>
      <c r="N1093" s="606"/>
      <c r="O1093" s="606"/>
      <c r="P1093" s="607"/>
      <c r="Q1093" s="608"/>
      <c r="R1093" s="609"/>
      <c r="S1093" s="234"/>
      <c r="T1093" s="234"/>
      <c r="U1093" s="566"/>
      <c r="V1093" s="566"/>
      <c r="W1093" s="566"/>
      <c r="X1093" s="566"/>
      <c r="Y1093" s="566"/>
      <c r="Z1093" s="566"/>
      <c r="AA1093" s="566"/>
      <c r="AB1093" s="566"/>
      <c r="AC1093" s="566"/>
      <c r="AD1093" s="566"/>
    </row>
    <row r="1094" spans="2:30" hidden="1" outlineLevel="1" x14ac:dyDescent="0.45">
      <c r="B1094" s="592"/>
      <c r="C1094" s="593"/>
      <c r="D1094" s="594"/>
      <c r="E1094" s="593"/>
      <c r="F1094" s="595"/>
      <c r="G1094" s="596"/>
      <c r="H1094" s="597"/>
      <c r="I1094" s="597"/>
      <c r="J1094" s="597"/>
      <c r="K1094" s="598"/>
      <c r="L1094" s="596"/>
      <c r="M1094" s="597"/>
      <c r="N1094" s="597"/>
      <c r="O1094" s="597"/>
      <c r="P1094" s="598"/>
      <c r="Q1094" s="599"/>
      <c r="R1094" s="600"/>
      <c r="S1094" s="234"/>
      <c r="T1094" s="234"/>
      <c r="U1094" s="566"/>
      <c r="V1094" s="566"/>
      <c r="W1094" s="566"/>
      <c r="X1094" s="566"/>
      <c r="Y1094" s="566"/>
      <c r="Z1094" s="566"/>
      <c r="AA1094" s="566"/>
      <c r="AB1094" s="566"/>
      <c r="AC1094" s="566"/>
      <c r="AD1094" s="566"/>
    </row>
    <row r="1095" spans="2:30" hidden="1" outlineLevel="1" x14ac:dyDescent="0.45">
      <c r="B1095" s="601"/>
      <c r="C1095" s="602"/>
      <c r="D1095" s="603"/>
      <c r="E1095" s="602"/>
      <c r="F1095" s="604"/>
      <c r="G1095" s="605"/>
      <c r="H1095" s="606"/>
      <c r="I1095" s="606"/>
      <c r="J1095" s="606"/>
      <c r="K1095" s="607"/>
      <c r="L1095" s="605"/>
      <c r="M1095" s="606"/>
      <c r="N1095" s="606"/>
      <c r="O1095" s="606"/>
      <c r="P1095" s="607"/>
      <c r="Q1095" s="608"/>
      <c r="R1095" s="609"/>
      <c r="S1095" s="234"/>
      <c r="T1095" s="234"/>
      <c r="U1095" s="566"/>
      <c r="V1095" s="566"/>
      <c r="W1095" s="566"/>
      <c r="X1095" s="566"/>
      <c r="Y1095" s="566"/>
      <c r="Z1095" s="566"/>
      <c r="AA1095" s="566"/>
      <c r="AB1095" s="566"/>
      <c r="AC1095" s="566"/>
      <c r="AD1095" s="566"/>
    </row>
    <row r="1096" spans="2:30" hidden="1" outlineLevel="1" x14ac:dyDescent="0.45">
      <c r="B1096" s="592"/>
      <c r="C1096" s="593"/>
      <c r="D1096" s="594"/>
      <c r="E1096" s="593"/>
      <c r="F1096" s="595"/>
      <c r="G1096" s="596"/>
      <c r="H1096" s="597"/>
      <c r="I1096" s="597"/>
      <c r="J1096" s="597"/>
      <c r="K1096" s="598"/>
      <c r="L1096" s="596"/>
      <c r="M1096" s="597"/>
      <c r="N1096" s="597"/>
      <c r="O1096" s="597"/>
      <c r="P1096" s="598"/>
      <c r="Q1096" s="599"/>
      <c r="R1096" s="600"/>
      <c r="S1096" s="234"/>
      <c r="T1096" s="234"/>
      <c r="U1096" s="566"/>
      <c r="V1096" s="566"/>
      <c r="W1096" s="566"/>
      <c r="X1096" s="566"/>
      <c r="Y1096" s="566"/>
      <c r="Z1096" s="566"/>
      <c r="AA1096" s="566"/>
      <c r="AB1096" s="566"/>
      <c r="AC1096" s="566"/>
      <c r="AD1096" s="566"/>
    </row>
    <row r="1097" spans="2:30" hidden="1" outlineLevel="1" x14ac:dyDescent="0.45">
      <c r="B1097" s="601"/>
      <c r="C1097" s="602"/>
      <c r="D1097" s="603"/>
      <c r="E1097" s="602"/>
      <c r="F1097" s="604"/>
      <c r="G1097" s="605"/>
      <c r="H1097" s="606"/>
      <c r="I1097" s="606"/>
      <c r="J1097" s="606"/>
      <c r="K1097" s="607"/>
      <c r="L1097" s="605"/>
      <c r="M1097" s="606"/>
      <c r="N1097" s="606"/>
      <c r="O1097" s="606"/>
      <c r="P1097" s="607"/>
      <c r="Q1097" s="608"/>
      <c r="R1097" s="609"/>
      <c r="S1097" s="234"/>
      <c r="T1097" s="234"/>
      <c r="U1097" s="566"/>
      <c r="V1097" s="566"/>
      <c r="W1097" s="566"/>
      <c r="X1097" s="566"/>
      <c r="Y1097" s="566"/>
      <c r="Z1097" s="566"/>
      <c r="AA1097" s="566"/>
      <c r="AB1097" s="566"/>
      <c r="AC1097" s="566"/>
      <c r="AD1097" s="566"/>
    </row>
    <row r="1098" spans="2:30" hidden="1" outlineLevel="1" x14ac:dyDescent="0.45">
      <c r="B1098" s="592"/>
      <c r="C1098" s="593"/>
      <c r="D1098" s="594"/>
      <c r="E1098" s="593"/>
      <c r="F1098" s="595"/>
      <c r="G1098" s="596"/>
      <c r="H1098" s="597"/>
      <c r="I1098" s="597"/>
      <c r="J1098" s="597"/>
      <c r="K1098" s="598"/>
      <c r="L1098" s="596"/>
      <c r="M1098" s="597"/>
      <c r="N1098" s="597"/>
      <c r="O1098" s="597"/>
      <c r="P1098" s="598"/>
      <c r="Q1098" s="599"/>
      <c r="R1098" s="600"/>
      <c r="S1098" s="234"/>
      <c r="T1098" s="234"/>
      <c r="U1098" s="566"/>
      <c r="V1098" s="566"/>
      <c r="W1098" s="566"/>
      <c r="X1098" s="566"/>
      <c r="Y1098" s="566"/>
      <c r="Z1098" s="566"/>
      <c r="AA1098" s="566"/>
      <c r="AB1098" s="566"/>
      <c r="AC1098" s="566"/>
      <c r="AD1098" s="566"/>
    </row>
    <row r="1099" spans="2:30" hidden="1" outlineLevel="1" x14ac:dyDescent="0.45">
      <c r="B1099" s="601"/>
      <c r="C1099" s="602"/>
      <c r="D1099" s="603"/>
      <c r="E1099" s="602"/>
      <c r="F1099" s="604"/>
      <c r="G1099" s="605"/>
      <c r="H1099" s="606"/>
      <c r="I1099" s="606"/>
      <c r="J1099" s="606"/>
      <c r="K1099" s="607"/>
      <c r="L1099" s="605"/>
      <c r="M1099" s="606"/>
      <c r="N1099" s="606"/>
      <c r="O1099" s="606"/>
      <c r="P1099" s="607"/>
      <c r="Q1099" s="608"/>
      <c r="R1099" s="609"/>
      <c r="S1099" s="234"/>
      <c r="T1099" s="234"/>
      <c r="U1099" s="566"/>
      <c r="V1099" s="566"/>
      <c r="W1099" s="566"/>
      <c r="X1099" s="566"/>
      <c r="Y1099" s="566"/>
      <c r="Z1099" s="566"/>
      <c r="AA1099" s="566"/>
      <c r="AB1099" s="566"/>
      <c r="AC1099" s="566"/>
      <c r="AD1099" s="566"/>
    </row>
    <row r="1100" spans="2:30" hidden="1" outlineLevel="1" x14ac:dyDescent="0.45">
      <c r="B1100" s="592"/>
      <c r="C1100" s="593"/>
      <c r="D1100" s="594"/>
      <c r="E1100" s="593"/>
      <c r="F1100" s="595"/>
      <c r="G1100" s="596"/>
      <c r="H1100" s="597"/>
      <c r="I1100" s="597"/>
      <c r="J1100" s="597"/>
      <c r="K1100" s="598"/>
      <c r="L1100" s="596"/>
      <c r="M1100" s="597"/>
      <c r="N1100" s="597"/>
      <c r="O1100" s="597"/>
      <c r="P1100" s="598"/>
      <c r="Q1100" s="599"/>
      <c r="R1100" s="600"/>
      <c r="S1100" s="234"/>
      <c r="T1100" s="234"/>
      <c r="U1100" s="566"/>
      <c r="V1100" s="566"/>
      <c r="W1100" s="566"/>
      <c r="X1100" s="566"/>
      <c r="Y1100" s="566"/>
      <c r="Z1100" s="566"/>
      <c r="AA1100" s="566"/>
      <c r="AB1100" s="566"/>
      <c r="AC1100" s="566"/>
      <c r="AD1100" s="566"/>
    </row>
    <row r="1101" spans="2:30" hidden="1" outlineLevel="1" x14ac:dyDescent="0.45">
      <c r="B1101" s="601"/>
      <c r="C1101" s="602"/>
      <c r="D1101" s="603"/>
      <c r="E1101" s="602"/>
      <c r="F1101" s="604"/>
      <c r="G1101" s="605"/>
      <c r="H1101" s="606"/>
      <c r="I1101" s="606"/>
      <c r="J1101" s="606"/>
      <c r="K1101" s="607"/>
      <c r="L1101" s="605"/>
      <c r="M1101" s="606"/>
      <c r="N1101" s="606"/>
      <c r="O1101" s="606"/>
      <c r="P1101" s="607"/>
      <c r="Q1101" s="608"/>
      <c r="R1101" s="609"/>
      <c r="S1101" s="234"/>
      <c r="T1101" s="234"/>
      <c r="U1101" s="566"/>
      <c r="V1101" s="566"/>
      <c r="W1101" s="566"/>
      <c r="X1101" s="566"/>
      <c r="Y1101" s="566"/>
      <c r="Z1101" s="566"/>
      <c r="AA1101" s="566"/>
      <c r="AB1101" s="566"/>
      <c r="AC1101" s="566"/>
      <c r="AD1101" s="566"/>
    </row>
    <row r="1102" spans="2:30" hidden="1" outlineLevel="1" x14ac:dyDescent="0.45">
      <c r="B1102" s="592"/>
      <c r="C1102" s="593"/>
      <c r="D1102" s="594"/>
      <c r="E1102" s="593"/>
      <c r="F1102" s="595"/>
      <c r="G1102" s="596"/>
      <c r="H1102" s="597"/>
      <c r="I1102" s="597"/>
      <c r="J1102" s="597"/>
      <c r="K1102" s="598"/>
      <c r="L1102" s="596"/>
      <c r="M1102" s="597"/>
      <c r="N1102" s="597"/>
      <c r="O1102" s="597"/>
      <c r="P1102" s="598"/>
      <c r="Q1102" s="599"/>
      <c r="R1102" s="600"/>
      <c r="S1102" s="234"/>
      <c r="T1102" s="234"/>
      <c r="U1102" s="566"/>
      <c r="V1102" s="566"/>
      <c r="W1102" s="566"/>
      <c r="X1102" s="566"/>
      <c r="Y1102" s="566"/>
      <c r="Z1102" s="566"/>
      <c r="AA1102" s="566"/>
      <c r="AB1102" s="566"/>
      <c r="AC1102" s="566"/>
      <c r="AD1102" s="566"/>
    </row>
    <row r="1103" spans="2:30" hidden="1" outlineLevel="1" x14ac:dyDescent="0.45">
      <c r="B1103" s="601"/>
      <c r="C1103" s="602"/>
      <c r="D1103" s="603"/>
      <c r="E1103" s="602"/>
      <c r="F1103" s="604"/>
      <c r="G1103" s="605"/>
      <c r="H1103" s="606"/>
      <c r="I1103" s="606"/>
      <c r="J1103" s="606"/>
      <c r="K1103" s="607"/>
      <c r="L1103" s="605"/>
      <c r="M1103" s="606"/>
      <c r="N1103" s="606"/>
      <c r="O1103" s="606"/>
      <c r="P1103" s="607"/>
      <c r="Q1103" s="608"/>
      <c r="R1103" s="609"/>
      <c r="S1103" s="234"/>
      <c r="T1103" s="234"/>
      <c r="U1103" s="566"/>
      <c r="V1103" s="566"/>
      <c r="W1103" s="566"/>
      <c r="X1103" s="566"/>
      <c r="Y1103" s="566"/>
      <c r="Z1103" s="566"/>
      <c r="AA1103" s="566"/>
      <c r="AB1103" s="566"/>
      <c r="AC1103" s="566"/>
      <c r="AD1103" s="566"/>
    </row>
    <row r="1104" spans="2:30" hidden="1" outlineLevel="1" x14ac:dyDescent="0.45">
      <c r="B1104" s="592"/>
      <c r="C1104" s="593"/>
      <c r="D1104" s="594"/>
      <c r="E1104" s="593"/>
      <c r="F1104" s="595"/>
      <c r="G1104" s="596"/>
      <c r="H1104" s="597"/>
      <c r="I1104" s="597"/>
      <c r="J1104" s="597"/>
      <c r="K1104" s="598"/>
      <c r="L1104" s="596"/>
      <c r="M1104" s="597"/>
      <c r="N1104" s="597"/>
      <c r="O1104" s="597"/>
      <c r="P1104" s="598"/>
      <c r="Q1104" s="599"/>
      <c r="R1104" s="600"/>
      <c r="S1104" s="234"/>
      <c r="T1104" s="234"/>
      <c r="U1104" s="566"/>
      <c r="V1104" s="566"/>
      <c r="W1104" s="566"/>
      <c r="X1104" s="566"/>
      <c r="Y1104" s="566"/>
      <c r="Z1104" s="566"/>
      <c r="AA1104" s="566"/>
      <c r="AB1104" s="566"/>
      <c r="AC1104" s="566"/>
      <c r="AD1104" s="566"/>
    </row>
    <row r="1105" spans="2:30" hidden="1" outlineLevel="1" x14ac:dyDescent="0.45">
      <c r="B1105" s="601"/>
      <c r="C1105" s="602"/>
      <c r="D1105" s="603"/>
      <c r="E1105" s="602"/>
      <c r="F1105" s="604"/>
      <c r="G1105" s="605"/>
      <c r="H1105" s="606"/>
      <c r="I1105" s="606"/>
      <c r="J1105" s="606"/>
      <c r="K1105" s="607"/>
      <c r="L1105" s="605"/>
      <c r="M1105" s="606"/>
      <c r="N1105" s="606"/>
      <c r="O1105" s="606"/>
      <c r="P1105" s="607"/>
      <c r="Q1105" s="608"/>
      <c r="R1105" s="609"/>
      <c r="S1105" s="234"/>
      <c r="T1105" s="234"/>
      <c r="U1105" s="566"/>
      <c r="V1105" s="566"/>
      <c r="W1105" s="566"/>
      <c r="X1105" s="566"/>
      <c r="Y1105" s="566"/>
      <c r="Z1105" s="566"/>
      <c r="AA1105" s="566"/>
      <c r="AB1105" s="566"/>
      <c r="AC1105" s="566"/>
      <c r="AD1105" s="566"/>
    </row>
    <row r="1106" spans="2:30" hidden="1" outlineLevel="1" x14ac:dyDescent="0.45">
      <c r="B1106" s="592"/>
      <c r="C1106" s="593"/>
      <c r="D1106" s="594"/>
      <c r="E1106" s="593"/>
      <c r="F1106" s="595"/>
      <c r="G1106" s="596"/>
      <c r="H1106" s="597"/>
      <c r="I1106" s="597"/>
      <c r="J1106" s="597"/>
      <c r="K1106" s="598"/>
      <c r="L1106" s="596"/>
      <c r="M1106" s="597"/>
      <c r="N1106" s="597"/>
      <c r="O1106" s="597"/>
      <c r="P1106" s="598"/>
      <c r="Q1106" s="599"/>
      <c r="R1106" s="600"/>
      <c r="S1106" s="234"/>
      <c r="T1106" s="234"/>
      <c r="U1106" s="566"/>
      <c r="V1106" s="566"/>
      <c r="W1106" s="566"/>
      <c r="X1106" s="566"/>
      <c r="Y1106" s="566"/>
      <c r="Z1106" s="566"/>
      <c r="AA1106" s="566"/>
      <c r="AB1106" s="566"/>
      <c r="AC1106" s="566"/>
      <c r="AD1106" s="566"/>
    </row>
    <row r="1107" spans="2:30" hidden="1" outlineLevel="1" x14ac:dyDescent="0.45">
      <c r="B1107" s="601"/>
      <c r="C1107" s="602"/>
      <c r="D1107" s="603"/>
      <c r="E1107" s="602"/>
      <c r="F1107" s="604"/>
      <c r="G1107" s="605"/>
      <c r="H1107" s="606"/>
      <c r="I1107" s="606"/>
      <c r="J1107" s="606"/>
      <c r="K1107" s="607"/>
      <c r="L1107" s="605"/>
      <c r="M1107" s="606"/>
      <c r="N1107" s="606"/>
      <c r="O1107" s="606"/>
      <c r="P1107" s="607"/>
      <c r="Q1107" s="608"/>
      <c r="R1107" s="609"/>
      <c r="S1107" s="234"/>
      <c r="T1107" s="234"/>
      <c r="U1107" s="566"/>
      <c r="V1107" s="566"/>
      <c r="W1107" s="566"/>
      <c r="X1107" s="566"/>
      <c r="Y1107" s="566"/>
      <c r="Z1107" s="566"/>
      <c r="AA1107" s="566"/>
      <c r="AB1107" s="566"/>
      <c r="AC1107" s="566"/>
      <c r="AD1107" s="566"/>
    </row>
    <row r="1108" spans="2:30" hidden="1" outlineLevel="1" x14ac:dyDescent="0.45">
      <c r="B1108" s="592"/>
      <c r="C1108" s="593"/>
      <c r="D1108" s="594"/>
      <c r="E1108" s="593"/>
      <c r="F1108" s="595"/>
      <c r="G1108" s="596"/>
      <c r="H1108" s="597"/>
      <c r="I1108" s="597"/>
      <c r="J1108" s="597"/>
      <c r="K1108" s="598"/>
      <c r="L1108" s="596"/>
      <c r="M1108" s="597"/>
      <c r="N1108" s="597"/>
      <c r="O1108" s="597"/>
      <c r="P1108" s="598"/>
      <c r="Q1108" s="599"/>
      <c r="R1108" s="600"/>
      <c r="S1108" s="234"/>
      <c r="T1108" s="234"/>
      <c r="U1108" s="566"/>
      <c r="V1108" s="566"/>
      <c r="W1108" s="566"/>
      <c r="X1108" s="566"/>
      <c r="Y1108" s="566"/>
      <c r="Z1108" s="566"/>
      <c r="AA1108" s="566"/>
      <c r="AB1108" s="566"/>
      <c r="AC1108" s="566"/>
      <c r="AD1108" s="566"/>
    </row>
    <row r="1109" spans="2:30" hidden="1" outlineLevel="1" x14ac:dyDescent="0.45">
      <c r="B1109" s="601"/>
      <c r="C1109" s="602"/>
      <c r="D1109" s="603"/>
      <c r="E1109" s="602"/>
      <c r="F1109" s="604"/>
      <c r="G1109" s="605"/>
      <c r="H1109" s="606"/>
      <c r="I1109" s="606"/>
      <c r="J1109" s="606"/>
      <c r="K1109" s="607"/>
      <c r="L1109" s="605"/>
      <c r="M1109" s="606"/>
      <c r="N1109" s="606"/>
      <c r="O1109" s="606"/>
      <c r="P1109" s="607"/>
      <c r="Q1109" s="608"/>
      <c r="R1109" s="609"/>
      <c r="S1109" s="234"/>
      <c r="T1109" s="234"/>
      <c r="U1109" s="566"/>
      <c r="V1109" s="566"/>
      <c r="W1109" s="566"/>
      <c r="X1109" s="566"/>
      <c r="Y1109" s="566"/>
      <c r="Z1109" s="566"/>
      <c r="AA1109" s="566"/>
      <c r="AB1109" s="566"/>
      <c r="AC1109" s="566"/>
      <c r="AD1109" s="566"/>
    </row>
    <row r="1110" spans="2:30" hidden="1" outlineLevel="1" x14ac:dyDescent="0.45">
      <c r="B1110" s="592"/>
      <c r="C1110" s="593"/>
      <c r="D1110" s="594"/>
      <c r="E1110" s="593"/>
      <c r="F1110" s="595"/>
      <c r="G1110" s="596"/>
      <c r="H1110" s="597"/>
      <c r="I1110" s="597"/>
      <c r="J1110" s="597"/>
      <c r="K1110" s="598"/>
      <c r="L1110" s="596"/>
      <c r="M1110" s="597"/>
      <c r="N1110" s="597"/>
      <c r="O1110" s="597"/>
      <c r="P1110" s="598"/>
      <c r="Q1110" s="599"/>
      <c r="R1110" s="600"/>
      <c r="S1110" s="234"/>
      <c r="T1110" s="234"/>
      <c r="U1110" s="566"/>
      <c r="V1110" s="566"/>
      <c r="W1110" s="566"/>
      <c r="X1110" s="566"/>
      <c r="Y1110" s="566"/>
      <c r="Z1110" s="566"/>
      <c r="AA1110" s="566"/>
      <c r="AB1110" s="566"/>
      <c r="AC1110" s="566"/>
      <c r="AD1110" s="566"/>
    </row>
    <row r="1111" spans="2:30" hidden="1" outlineLevel="1" x14ac:dyDescent="0.45">
      <c r="B1111" s="601"/>
      <c r="C1111" s="602"/>
      <c r="D1111" s="603"/>
      <c r="E1111" s="602"/>
      <c r="F1111" s="604"/>
      <c r="G1111" s="605"/>
      <c r="H1111" s="606"/>
      <c r="I1111" s="606"/>
      <c r="J1111" s="606"/>
      <c r="K1111" s="607"/>
      <c r="L1111" s="605"/>
      <c r="M1111" s="606"/>
      <c r="N1111" s="606"/>
      <c r="O1111" s="606"/>
      <c r="P1111" s="607"/>
      <c r="Q1111" s="608"/>
      <c r="R1111" s="609"/>
      <c r="S1111" s="234"/>
      <c r="T1111" s="234"/>
      <c r="U1111" s="566"/>
      <c r="V1111" s="566"/>
      <c r="W1111" s="566"/>
      <c r="X1111" s="566"/>
      <c r="Y1111" s="566"/>
      <c r="Z1111" s="566"/>
      <c r="AA1111" s="566"/>
      <c r="AB1111" s="566"/>
      <c r="AC1111" s="566"/>
      <c r="AD1111" s="566"/>
    </row>
    <row r="1112" spans="2:30" hidden="1" outlineLevel="1" x14ac:dyDescent="0.45">
      <c r="B1112" s="592"/>
      <c r="C1112" s="593"/>
      <c r="D1112" s="594"/>
      <c r="E1112" s="593"/>
      <c r="F1112" s="595"/>
      <c r="G1112" s="596"/>
      <c r="H1112" s="597"/>
      <c r="I1112" s="597"/>
      <c r="J1112" s="597"/>
      <c r="K1112" s="598"/>
      <c r="L1112" s="596"/>
      <c r="M1112" s="597"/>
      <c r="N1112" s="597"/>
      <c r="O1112" s="597"/>
      <c r="P1112" s="598"/>
      <c r="Q1112" s="599"/>
      <c r="R1112" s="600"/>
      <c r="S1112" s="234"/>
      <c r="T1112" s="234"/>
      <c r="U1112" s="566"/>
      <c r="V1112" s="566"/>
      <c r="W1112" s="566"/>
      <c r="X1112" s="566"/>
      <c r="Y1112" s="566"/>
      <c r="Z1112" s="566"/>
      <c r="AA1112" s="566"/>
      <c r="AB1112" s="566"/>
      <c r="AC1112" s="566"/>
      <c r="AD1112" s="566"/>
    </row>
    <row r="1113" spans="2:30" hidden="1" outlineLevel="1" x14ac:dyDescent="0.45">
      <c r="B1113" s="601"/>
      <c r="C1113" s="602"/>
      <c r="D1113" s="603"/>
      <c r="E1113" s="602"/>
      <c r="F1113" s="604"/>
      <c r="G1113" s="605"/>
      <c r="H1113" s="606"/>
      <c r="I1113" s="606"/>
      <c r="J1113" s="606"/>
      <c r="K1113" s="607"/>
      <c r="L1113" s="605"/>
      <c r="M1113" s="606"/>
      <c r="N1113" s="606"/>
      <c r="O1113" s="606"/>
      <c r="P1113" s="607"/>
      <c r="Q1113" s="608"/>
      <c r="R1113" s="609"/>
      <c r="S1113" s="234"/>
      <c r="T1113" s="234"/>
      <c r="U1113" s="566"/>
      <c r="V1113" s="566"/>
      <c r="W1113" s="566"/>
      <c r="X1113" s="566"/>
      <c r="Y1113" s="566"/>
      <c r="Z1113" s="566"/>
      <c r="AA1113" s="566"/>
      <c r="AB1113" s="566"/>
      <c r="AC1113" s="566"/>
      <c r="AD1113" s="566"/>
    </row>
    <row r="1114" spans="2:30" hidden="1" outlineLevel="1" x14ac:dyDescent="0.45">
      <c r="B1114" s="592"/>
      <c r="C1114" s="593"/>
      <c r="D1114" s="594"/>
      <c r="E1114" s="593"/>
      <c r="F1114" s="595"/>
      <c r="G1114" s="596"/>
      <c r="H1114" s="597"/>
      <c r="I1114" s="597"/>
      <c r="J1114" s="597"/>
      <c r="K1114" s="598"/>
      <c r="L1114" s="596"/>
      <c r="M1114" s="597"/>
      <c r="N1114" s="597"/>
      <c r="O1114" s="597"/>
      <c r="P1114" s="598"/>
      <c r="Q1114" s="599"/>
      <c r="R1114" s="600"/>
      <c r="S1114" s="234"/>
      <c r="T1114" s="234"/>
      <c r="U1114" s="566"/>
      <c r="V1114" s="566"/>
      <c r="W1114" s="566"/>
      <c r="X1114" s="566"/>
      <c r="Y1114" s="566"/>
      <c r="Z1114" s="566"/>
      <c r="AA1114" s="566"/>
      <c r="AB1114" s="566"/>
      <c r="AC1114" s="566"/>
      <c r="AD1114" s="566"/>
    </row>
    <row r="1115" spans="2:30" hidden="1" outlineLevel="1" x14ac:dyDescent="0.45">
      <c r="B1115" s="601"/>
      <c r="C1115" s="602"/>
      <c r="D1115" s="603"/>
      <c r="E1115" s="602"/>
      <c r="F1115" s="604"/>
      <c r="G1115" s="605"/>
      <c r="H1115" s="606"/>
      <c r="I1115" s="606"/>
      <c r="J1115" s="606"/>
      <c r="K1115" s="607"/>
      <c r="L1115" s="605"/>
      <c r="M1115" s="606"/>
      <c r="N1115" s="606"/>
      <c r="O1115" s="606"/>
      <c r="P1115" s="607"/>
      <c r="Q1115" s="608"/>
      <c r="R1115" s="609"/>
      <c r="S1115" s="234"/>
      <c r="T1115" s="234"/>
      <c r="U1115" s="566"/>
      <c r="V1115" s="566"/>
      <c r="W1115" s="566"/>
      <c r="X1115" s="566"/>
      <c r="Y1115" s="566"/>
      <c r="Z1115" s="566"/>
      <c r="AA1115" s="566"/>
      <c r="AB1115" s="566"/>
      <c r="AC1115" s="566"/>
      <c r="AD1115" s="566"/>
    </row>
    <row r="1116" spans="2:30" hidden="1" outlineLevel="1" x14ac:dyDescent="0.45">
      <c r="B1116" s="592"/>
      <c r="C1116" s="593"/>
      <c r="D1116" s="594"/>
      <c r="E1116" s="593"/>
      <c r="F1116" s="595"/>
      <c r="G1116" s="596"/>
      <c r="H1116" s="597"/>
      <c r="I1116" s="597"/>
      <c r="J1116" s="597"/>
      <c r="K1116" s="598"/>
      <c r="L1116" s="596"/>
      <c r="M1116" s="597"/>
      <c r="N1116" s="597"/>
      <c r="O1116" s="597"/>
      <c r="P1116" s="598"/>
      <c r="Q1116" s="599"/>
      <c r="R1116" s="600"/>
      <c r="S1116" s="234"/>
      <c r="T1116" s="234"/>
      <c r="U1116" s="566"/>
      <c r="V1116" s="566"/>
      <c r="W1116" s="566"/>
      <c r="X1116" s="566"/>
      <c r="Y1116" s="566"/>
      <c r="Z1116" s="566"/>
      <c r="AA1116" s="566"/>
      <c r="AB1116" s="566"/>
      <c r="AC1116" s="566"/>
      <c r="AD1116" s="566"/>
    </row>
    <row r="1117" spans="2:30" hidden="1" outlineLevel="1" x14ac:dyDescent="0.45">
      <c r="B1117" s="601"/>
      <c r="C1117" s="602"/>
      <c r="D1117" s="603"/>
      <c r="E1117" s="602"/>
      <c r="F1117" s="604"/>
      <c r="G1117" s="605"/>
      <c r="H1117" s="606"/>
      <c r="I1117" s="606"/>
      <c r="J1117" s="606"/>
      <c r="K1117" s="607"/>
      <c r="L1117" s="605"/>
      <c r="M1117" s="606"/>
      <c r="N1117" s="606"/>
      <c r="O1117" s="606"/>
      <c r="P1117" s="607"/>
      <c r="Q1117" s="608"/>
      <c r="R1117" s="609"/>
      <c r="S1117" s="234"/>
      <c r="T1117" s="234"/>
      <c r="U1117" s="566"/>
      <c r="V1117" s="566"/>
      <c r="W1117" s="566"/>
      <c r="X1117" s="566"/>
      <c r="Y1117" s="566"/>
      <c r="Z1117" s="566"/>
      <c r="AA1117" s="566"/>
      <c r="AB1117" s="566"/>
      <c r="AC1117" s="566"/>
      <c r="AD1117" s="566"/>
    </row>
    <row r="1118" spans="2:30" hidden="1" outlineLevel="1" x14ac:dyDescent="0.45">
      <c r="B1118" s="592"/>
      <c r="C1118" s="593"/>
      <c r="D1118" s="594"/>
      <c r="E1118" s="593"/>
      <c r="F1118" s="595"/>
      <c r="G1118" s="596"/>
      <c r="H1118" s="597"/>
      <c r="I1118" s="597"/>
      <c r="J1118" s="597"/>
      <c r="K1118" s="598"/>
      <c r="L1118" s="596"/>
      <c r="M1118" s="597"/>
      <c r="N1118" s="597"/>
      <c r="O1118" s="597"/>
      <c r="P1118" s="598"/>
      <c r="Q1118" s="599"/>
      <c r="R1118" s="600"/>
      <c r="S1118" s="234"/>
      <c r="T1118" s="234"/>
      <c r="U1118" s="566"/>
      <c r="V1118" s="566"/>
      <c r="W1118" s="566"/>
      <c r="X1118" s="566"/>
      <c r="Y1118" s="566"/>
      <c r="Z1118" s="566"/>
      <c r="AA1118" s="566"/>
      <c r="AB1118" s="566"/>
      <c r="AC1118" s="566"/>
      <c r="AD1118" s="566"/>
    </row>
    <row r="1119" spans="2:30" hidden="1" outlineLevel="1" x14ac:dyDescent="0.45">
      <c r="B1119" s="601"/>
      <c r="C1119" s="602"/>
      <c r="D1119" s="603"/>
      <c r="E1119" s="602"/>
      <c r="F1119" s="604"/>
      <c r="G1119" s="605"/>
      <c r="H1119" s="606"/>
      <c r="I1119" s="606"/>
      <c r="J1119" s="606"/>
      <c r="K1119" s="607"/>
      <c r="L1119" s="605"/>
      <c r="M1119" s="606"/>
      <c r="N1119" s="606"/>
      <c r="O1119" s="606"/>
      <c r="P1119" s="607"/>
      <c r="Q1119" s="608"/>
      <c r="R1119" s="609"/>
      <c r="S1119" s="234"/>
      <c r="T1119" s="234"/>
      <c r="U1119" s="566"/>
      <c r="V1119" s="566"/>
      <c r="W1119" s="566"/>
      <c r="X1119" s="566"/>
      <c r="Y1119" s="566"/>
      <c r="Z1119" s="566"/>
      <c r="AA1119" s="566"/>
      <c r="AB1119" s="566"/>
      <c r="AC1119" s="566"/>
      <c r="AD1119" s="566"/>
    </row>
    <row r="1120" spans="2:30" hidden="1" outlineLevel="1" x14ac:dyDescent="0.45">
      <c r="B1120" s="592"/>
      <c r="C1120" s="593"/>
      <c r="D1120" s="594"/>
      <c r="E1120" s="593"/>
      <c r="F1120" s="595"/>
      <c r="G1120" s="596"/>
      <c r="H1120" s="597"/>
      <c r="I1120" s="597"/>
      <c r="J1120" s="597"/>
      <c r="K1120" s="598"/>
      <c r="L1120" s="596"/>
      <c r="M1120" s="597"/>
      <c r="N1120" s="597"/>
      <c r="O1120" s="597"/>
      <c r="P1120" s="598"/>
      <c r="Q1120" s="599"/>
      <c r="R1120" s="600"/>
      <c r="S1120" s="234"/>
      <c r="T1120" s="234"/>
      <c r="U1120" s="566"/>
      <c r="V1120" s="566"/>
      <c r="W1120" s="566"/>
      <c r="X1120" s="566"/>
      <c r="Y1120" s="566"/>
      <c r="Z1120" s="566"/>
      <c r="AA1120" s="566"/>
      <c r="AB1120" s="566"/>
      <c r="AC1120" s="566"/>
      <c r="AD1120" s="566"/>
    </row>
    <row r="1121" spans="2:30" hidden="1" outlineLevel="1" x14ac:dyDescent="0.45">
      <c r="B1121" s="601"/>
      <c r="C1121" s="602"/>
      <c r="D1121" s="603"/>
      <c r="E1121" s="602"/>
      <c r="F1121" s="604"/>
      <c r="G1121" s="605"/>
      <c r="H1121" s="606"/>
      <c r="I1121" s="606"/>
      <c r="J1121" s="606"/>
      <c r="K1121" s="607"/>
      <c r="L1121" s="605"/>
      <c r="M1121" s="606"/>
      <c r="N1121" s="606"/>
      <c r="O1121" s="606"/>
      <c r="P1121" s="607"/>
      <c r="Q1121" s="608"/>
      <c r="R1121" s="609"/>
      <c r="S1121" s="234"/>
      <c r="T1121" s="234"/>
      <c r="U1121" s="566"/>
      <c r="V1121" s="566"/>
      <c r="W1121" s="566"/>
      <c r="X1121" s="566"/>
      <c r="Y1121" s="566"/>
      <c r="Z1121" s="566"/>
      <c r="AA1121" s="566"/>
      <c r="AB1121" s="566"/>
      <c r="AC1121" s="566"/>
      <c r="AD1121" s="566"/>
    </row>
    <row r="1122" spans="2:30" hidden="1" outlineLevel="1" x14ac:dyDescent="0.45">
      <c r="B1122" s="592"/>
      <c r="C1122" s="593"/>
      <c r="D1122" s="594"/>
      <c r="E1122" s="593"/>
      <c r="F1122" s="595"/>
      <c r="G1122" s="596"/>
      <c r="H1122" s="597"/>
      <c r="I1122" s="597"/>
      <c r="J1122" s="597"/>
      <c r="K1122" s="598"/>
      <c r="L1122" s="596"/>
      <c r="M1122" s="597"/>
      <c r="N1122" s="597"/>
      <c r="O1122" s="597"/>
      <c r="P1122" s="598"/>
      <c r="Q1122" s="599"/>
      <c r="R1122" s="600"/>
      <c r="S1122" s="234"/>
      <c r="T1122" s="234"/>
      <c r="U1122" s="566"/>
      <c r="V1122" s="566"/>
      <c r="W1122" s="566"/>
      <c r="X1122" s="566"/>
      <c r="Y1122" s="566"/>
      <c r="Z1122" s="566"/>
      <c r="AA1122" s="566"/>
      <c r="AB1122" s="566"/>
      <c r="AC1122" s="566"/>
      <c r="AD1122" s="566"/>
    </row>
    <row r="1123" spans="2:30" hidden="1" outlineLevel="1" x14ac:dyDescent="0.45">
      <c r="B1123" s="601"/>
      <c r="C1123" s="602"/>
      <c r="D1123" s="603"/>
      <c r="E1123" s="602"/>
      <c r="F1123" s="604"/>
      <c r="G1123" s="605"/>
      <c r="H1123" s="606"/>
      <c r="I1123" s="606"/>
      <c r="J1123" s="606"/>
      <c r="K1123" s="607"/>
      <c r="L1123" s="605"/>
      <c r="M1123" s="606"/>
      <c r="N1123" s="606"/>
      <c r="O1123" s="606"/>
      <c r="P1123" s="607"/>
      <c r="Q1123" s="608"/>
      <c r="R1123" s="609"/>
      <c r="S1123" s="234"/>
      <c r="T1123" s="234"/>
      <c r="U1123" s="566"/>
      <c r="V1123" s="566"/>
      <c r="W1123" s="566"/>
      <c r="X1123" s="566"/>
      <c r="Y1123" s="566"/>
      <c r="Z1123" s="566"/>
      <c r="AA1123" s="566"/>
      <c r="AB1123" s="566"/>
      <c r="AC1123" s="566"/>
      <c r="AD1123" s="566"/>
    </row>
    <row r="1124" spans="2:30" hidden="1" outlineLevel="1" x14ac:dyDescent="0.45">
      <c r="B1124" s="592"/>
      <c r="C1124" s="593"/>
      <c r="D1124" s="594"/>
      <c r="E1124" s="593"/>
      <c r="F1124" s="595"/>
      <c r="G1124" s="596"/>
      <c r="H1124" s="597"/>
      <c r="I1124" s="597"/>
      <c r="J1124" s="597"/>
      <c r="K1124" s="598"/>
      <c r="L1124" s="596"/>
      <c r="M1124" s="597"/>
      <c r="N1124" s="597"/>
      <c r="O1124" s="597"/>
      <c r="P1124" s="598"/>
      <c r="Q1124" s="599"/>
      <c r="R1124" s="600"/>
      <c r="S1124" s="234"/>
      <c r="T1124" s="234"/>
      <c r="U1124" s="566"/>
      <c r="V1124" s="566"/>
      <c r="W1124" s="566"/>
      <c r="X1124" s="566"/>
      <c r="Y1124" s="566"/>
      <c r="Z1124" s="566"/>
      <c r="AA1124" s="566"/>
      <c r="AB1124" s="566"/>
      <c r="AC1124" s="566"/>
      <c r="AD1124" s="566"/>
    </row>
    <row r="1125" spans="2:30" hidden="1" outlineLevel="1" x14ac:dyDescent="0.45">
      <c r="B1125" s="601"/>
      <c r="C1125" s="602"/>
      <c r="D1125" s="603"/>
      <c r="E1125" s="602"/>
      <c r="F1125" s="604"/>
      <c r="G1125" s="605"/>
      <c r="H1125" s="606"/>
      <c r="I1125" s="606"/>
      <c r="J1125" s="606"/>
      <c r="K1125" s="607"/>
      <c r="L1125" s="605"/>
      <c r="M1125" s="606"/>
      <c r="N1125" s="606"/>
      <c r="O1125" s="606"/>
      <c r="P1125" s="607"/>
      <c r="Q1125" s="608"/>
      <c r="R1125" s="609"/>
      <c r="S1125" s="234"/>
      <c r="T1125" s="234"/>
      <c r="U1125" s="566"/>
      <c r="V1125" s="566"/>
      <c r="W1125" s="566"/>
      <c r="X1125" s="566"/>
      <c r="Y1125" s="566"/>
      <c r="Z1125" s="566"/>
      <c r="AA1125" s="566"/>
      <c r="AB1125" s="566"/>
      <c r="AC1125" s="566"/>
      <c r="AD1125" s="566"/>
    </row>
    <row r="1126" spans="2:30" hidden="1" outlineLevel="1" x14ac:dyDescent="0.45">
      <c r="B1126" s="592"/>
      <c r="C1126" s="593"/>
      <c r="D1126" s="594"/>
      <c r="E1126" s="593"/>
      <c r="F1126" s="595"/>
      <c r="G1126" s="596"/>
      <c r="H1126" s="597"/>
      <c r="I1126" s="597"/>
      <c r="J1126" s="597"/>
      <c r="K1126" s="598"/>
      <c r="L1126" s="596"/>
      <c r="M1126" s="597"/>
      <c r="N1126" s="597"/>
      <c r="O1126" s="597"/>
      <c r="P1126" s="598"/>
      <c r="Q1126" s="599"/>
      <c r="R1126" s="600"/>
      <c r="S1126" s="234"/>
      <c r="T1126" s="234"/>
      <c r="U1126" s="566"/>
      <c r="V1126" s="566"/>
      <c r="W1126" s="566"/>
      <c r="X1126" s="566"/>
      <c r="Y1126" s="566"/>
      <c r="Z1126" s="566"/>
      <c r="AA1126" s="566"/>
      <c r="AB1126" s="566"/>
      <c r="AC1126" s="566"/>
      <c r="AD1126" s="566"/>
    </row>
    <row r="1127" spans="2:30" hidden="1" outlineLevel="1" x14ac:dyDescent="0.45">
      <c r="B1127" s="601"/>
      <c r="C1127" s="602"/>
      <c r="D1127" s="603"/>
      <c r="E1127" s="602"/>
      <c r="F1127" s="604"/>
      <c r="G1127" s="605"/>
      <c r="H1127" s="606"/>
      <c r="I1127" s="606"/>
      <c r="J1127" s="606"/>
      <c r="K1127" s="607"/>
      <c r="L1127" s="605"/>
      <c r="M1127" s="606"/>
      <c r="N1127" s="606"/>
      <c r="O1127" s="606"/>
      <c r="P1127" s="607"/>
      <c r="Q1127" s="608"/>
      <c r="R1127" s="609"/>
      <c r="S1127" s="234"/>
      <c r="T1127" s="234"/>
      <c r="U1127" s="566"/>
      <c r="V1127" s="566"/>
      <c r="W1127" s="566"/>
      <c r="X1127" s="566"/>
      <c r="Y1127" s="566"/>
      <c r="Z1127" s="566"/>
      <c r="AA1127" s="566"/>
      <c r="AB1127" s="566"/>
      <c r="AC1127" s="566"/>
      <c r="AD1127" s="566"/>
    </row>
    <row r="1128" spans="2:30" hidden="1" outlineLevel="1" x14ac:dyDescent="0.45">
      <c r="B1128" s="592"/>
      <c r="C1128" s="593"/>
      <c r="D1128" s="594"/>
      <c r="E1128" s="593"/>
      <c r="F1128" s="595"/>
      <c r="G1128" s="596"/>
      <c r="H1128" s="597"/>
      <c r="I1128" s="597"/>
      <c r="J1128" s="597"/>
      <c r="K1128" s="598"/>
      <c r="L1128" s="596"/>
      <c r="M1128" s="597"/>
      <c r="N1128" s="597"/>
      <c r="O1128" s="597"/>
      <c r="P1128" s="598"/>
      <c r="Q1128" s="599"/>
      <c r="R1128" s="600"/>
      <c r="S1128" s="234"/>
      <c r="T1128" s="234"/>
      <c r="U1128" s="566"/>
      <c r="V1128" s="566"/>
      <c r="W1128" s="566"/>
      <c r="X1128" s="566"/>
      <c r="Y1128" s="566"/>
      <c r="Z1128" s="566"/>
      <c r="AA1128" s="566"/>
      <c r="AB1128" s="566"/>
      <c r="AC1128" s="566"/>
      <c r="AD1128" s="566"/>
    </row>
    <row r="1129" spans="2:30" hidden="1" outlineLevel="1" x14ac:dyDescent="0.45">
      <c r="B1129" s="601"/>
      <c r="C1129" s="602"/>
      <c r="D1129" s="603"/>
      <c r="E1129" s="602"/>
      <c r="F1129" s="604"/>
      <c r="G1129" s="605"/>
      <c r="H1129" s="606"/>
      <c r="I1129" s="606"/>
      <c r="J1129" s="606"/>
      <c r="K1129" s="607"/>
      <c r="L1129" s="605"/>
      <c r="M1129" s="606"/>
      <c r="N1129" s="606"/>
      <c r="O1129" s="606"/>
      <c r="P1129" s="607"/>
      <c r="Q1129" s="608"/>
      <c r="R1129" s="609"/>
      <c r="S1129" s="234"/>
      <c r="T1129" s="234"/>
      <c r="U1129" s="566"/>
      <c r="V1129" s="566"/>
      <c r="W1129" s="566"/>
      <c r="X1129" s="566"/>
      <c r="Y1129" s="566"/>
      <c r="Z1129" s="566"/>
      <c r="AA1129" s="566"/>
      <c r="AB1129" s="566"/>
      <c r="AC1129" s="566"/>
      <c r="AD1129" s="566"/>
    </row>
    <row r="1130" spans="2:30" hidden="1" outlineLevel="1" x14ac:dyDescent="0.45">
      <c r="B1130" s="592"/>
      <c r="C1130" s="593"/>
      <c r="D1130" s="594"/>
      <c r="E1130" s="593"/>
      <c r="F1130" s="595"/>
      <c r="G1130" s="596"/>
      <c r="H1130" s="597"/>
      <c r="I1130" s="597"/>
      <c r="J1130" s="597"/>
      <c r="K1130" s="598"/>
      <c r="L1130" s="596"/>
      <c r="M1130" s="597"/>
      <c r="N1130" s="597"/>
      <c r="O1130" s="597"/>
      <c r="P1130" s="598"/>
      <c r="Q1130" s="599"/>
      <c r="R1130" s="600"/>
      <c r="S1130" s="234"/>
      <c r="T1130" s="234"/>
      <c r="U1130" s="566"/>
      <c r="V1130" s="566"/>
      <c r="W1130" s="566"/>
      <c r="X1130" s="566"/>
      <c r="Y1130" s="566"/>
      <c r="Z1130" s="566"/>
      <c r="AA1130" s="566"/>
      <c r="AB1130" s="566"/>
      <c r="AC1130" s="566"/>
      <c r="AD1130" s="566"/>
    </row>
    <row r="1131" spans="2:30" hidden="1" outlineLevel="1" x14ac:dyDescent="0.45">
      <c r="B1131" s="601"/>
      <c r="C1131" s="602"/>
      <c r="D1131" s="603"/>
      <c r="E1131" s="602"/>
      <c r="F1131" s="604"/>
      <c r="G1131" s="605"/>
      <c r="H1131" s="606"/>
      <c r="I1131" s="606"/>
      <c r="J1131" s="606"/>
      <c r="K1131" s="607"/>
      <c r="L1131" s="605"/>
      <c r="M1131" s="606"/>
      <c r="N1131" s="606"/>
      <c r="O1131" s="606"/>
      <c r="P1131" s="607"/>
      <c r="Q1131" s="608"/>
      <c r="R1131" s="609"/>
      <c r="S1131" s="234"/>
      <c r="T1131" s="234"/>
      <c r="U1131" s="566"/>
      <c r="V1131" s="566"/>
      <c r="W1131" s="566"/>
      <c r="X1131" s="566"/>
      <c r="Y1131" s="566"/>
      <c r="Z1131" s="566"/>
      <c r="AA1131" s="566"/>
      <c r="AB1131" s="566"/>
      <c r="AC1131" s="566"/>
      <c r="AD1131" s="566"/>
    </row>
    <row r="1132" spans="2:30" hidden="1" outlineLevel="1" x14ac:dyDescent="0.45">
      <c r="B1132" s="592"/>
      <c r="C1132" s="593"/>
      <c r="D1132" s="594"/>
      <c r="E1132" s="593"/>
      <c r="F1132" s="595"/>
      <c r="G1132" s="596"/>
      <c r="H1132" s="597"/>
      <c r="I1132" s="597"/>
      <c r="J1132" s="597"/>
      <c r="K1132" s="598"/>
      <c r="L1132" s="596"/>
      <c r="M1132" s="597"/>
      <c r="N1132" s="597"/>
      <c r="O1132" s="597"/>
      <c r="P1132" s="598"/>
      <c r="Q1132" s="599"/>
      <c r="R1132" s="600"/>
      <c r="S1132" s="234"/>
      <c r="T1132" s="234"/>
      <c r="U1132" s="566"/>
      <c r="V1132" s="566"/>
      <c r="W1132" s="566"/>
      <c r="X1132" s="566"/>
      <c r="Y1132" s="566"/>
      <c r="Z1132" s="566"/>
      <c r="AA1132" s="566"/>
      <c r="AB1132" s="566"/>
      <c r="AC1132" s="566"/>
      <c r="AD1132" s="566"/>
    </row>
    <row r="1133" spans="2:30" hidden="1" outlineLevel="1" x14ac:dyDescent="0.45">
      <c r="B1133" s="601"/>
      <c r="C1133" s="602"/>
      <c r="D1133" s="603"/>
      <c r="E1133" s="602"/>
      <c r="F1133" s="604"/>
      <c r="G1133" s="605"/>
      <c r="H1133" s="606"/>
      <c r="I1133" s="606"/>
      <c r="J1133" s="606"/>
      <c r="K1133" s="607"/>
      <c r="L1133" s="605"/>
      <c r="M1133" s="606"/>
      <c r="N1133" s="606"/>
      <c r="O1133" s="606"/>
      <c r="P1133" s="607"/>
      <c r="Q1133" s="608"/>
      <c r="R1133" s="609"/>
      <c r="S1133" s="234"/>
      <c r="T1133" s="234"/>
      <c r="U1133" s="566"/>
      <c r="V1133" s="566"/>
      <c r="W1133" s="566"/>
      <c r="X1133" s="566"/>
      <c r="Y1133" s="566"/>
      <c r="Z1133" s="566"/>
      <c r="AA1133" s="566"/>
      <c r="AB1133" s="566"/>
      <c r="AC1133" s="566"/>
      <c r="AD1133" s="566"/>
    </row>
    <row r="1134" spans="2:30" hidden="1" outlineLevel="1" x14ac:dyDescent="0.45">
      <c r="B1134" s="592"/>
      <c r="C1134" s="593"/>
      <c r="D1134" s="594"/>
      <c r="E1134" s="593"/>
      <c r="F1134" s="595"/>
      <c r="G1134" s="596"/>
      <c r="H1134" s="597"/>
      <c r="I1134" s="597"/>
      <c r="J1134" s="597"/>
      <c r="K1134" s="598"/>
      <c r="L1134" s="596"/>
      <c r="M1134" s="597"/>
      <c r="N1134" s="597"/>
      <c r="O1134" s="597"/>
      <c r="P1134" s="598"/>
      <c r="Q1134" s="599"/>
      <c r="R1134" s="600"/>
      <c r="S1134" s="234"/>
      <c r="T1134" s="234"/>
      <c r="U1134" s="566"/>
      <c r="V1134" s="566"/>
      <c r="W1134" s="566"/>
      <c r="X1134" s="566"/>
      <c r="Y1134" s="566"/>
      <c r="Z1134" s="566"/>
      <c r="AA1134" s="566"/>
      <c r="AB1134" s="566"/>
      <c r="AC1134" s="566"/>
      <c r="AD1134" s="566"/>
    </row>
    <row r="1135" spans="2:30" hidden="1" outlineLevel="1" x14ac:dyDescent="0.45">
      <c r="B1135" s="601"/>
      <c r="C1135" s="602"/>
      <c r="D1135" s="603"/>
      <c r="E1135" s="602"/>
      <c r="F1135" s="604"/>
      <c r="G1135" s="605"/>
      <c r="H1135" s="606"/>
      <c r="I1135" s="606"/>
      <c r="J1135" s="606"/>
      <c r="K1135" s="607"/>
      <c r="L1135" s="605"/>
      <c r="M1135" s="606"/>
      <c r="N1135" s="606"/>
      <c r="O1135" s="606"/>
      <c r="P1135" s="607"/>
      <c r="Q1135" s="608"/>
      <c r="R1135" s="609"/>
      <c r="S1135" s="234"/>
      <c r="T1135" s="234"/>
      <c r="U1135" s="566"/>
      <c r="V1135" s="566"/>
      <c r="W1135" s="566"/>
      <c r="X1135" s="566"/>
      <c r="Y1135" s="566"/>
      <c r="Z1135" s="566"/>
      <c r="AA1135" s="566"/>
      <c r="AB1135" s="566"/>
      <c r="AC1135" s="566"/>
      <c r="AD1135" s="566"/>
    </row>
    <row r="1136" spans="2:30" hidden="1" outlineLevel="1" x14ac:dyDescent="0.45">
      <c r="B1136" s="592"/>
      <c r="C1136" s="593"/>
      <c r="D1136" s="594"/>
      <c r="E1136" s="593"/>
      <c r="F1136" s="595"/>
      <c r="G1136" s="596"/>
      <c r="H1136" s="597"/>
      <c r="I1136" s="597"/>
      <c r="J1136" s="597"/>
      <c r="K1136" s="598"/>
      <c r="L1136" s="596"/>
      <c r="M1136" s="597"/>
      <c r="N1136" s="597"/>
      <c r="O1136" s="597"/>
      <c r="P1136" s="598"/>
      <c r="Q1136" s="599"/>
      <c r="R1136" s="600"/>
      <c r="S1136" s="234"/>
      <c r="T1136" s="234"/>
      <c r="U1136" s="566"/>
      <c r="V1136" s="566"/>
      <c r="W1136" s="566"/>
      <c r="X1136" s="566"/>
      <c r="Y1136" s="566"/>
      <c r="Z1136" s="566"/>
      <c r="AA1136" s="566"/>
      <c r="AB1136" s="566"/>
      <c r="AC1136" s="566"/>
      <c r="AD1136" s="566"/>
    </row>
    <row r="1137" spans="2:30" hidden="1" outlineLevel="1" x14ac:dyDescent="0.45">
      <c r="B1137" s="601"/>
      <c r="C1137" s="602"/>
      <c r="D1137" s="603"/>
      <c r="E1137" s="602"/>
      <c r="F1137" s="604"/>
      <c r="G1137" s="605"/>
      <c r="H1137" s="606"/>
      <c r="I1137" s="606"/>
      <c r="J1137" s="606"/>
      <c r="K1137" s="607"/>
      <c r="L1137" s="605"/>
      <c r="M1137" s="606"/>
      <c r="N1137" s="606"/>
      <c r="O1137" s="606"/>
      <c r="P1137" s="607"/>
      <c r="Q1137" s="608"/>
      <c r="R1137" s="609"/>
      <c r="S1137" s="234"/>
      <c r="T1137" s="234"/>
      <c r="U1137" s="566"/>
      <c r="V1137" s="566"/>
      <c r="W1137" s="566"/>
      <c r="X1137" s="566"/>
      <c r="Y1137" s="566"/>
      <c r="Z1137" s="566"/>
      <c r="AA1137" s="566"/>
      <c r="AB1137" s="566"/>
      <c r="AC1137" s="566"/>
      <c r="AD1137" s="566"/>
    </row>
    <row r="1138" spans="2:30" hidden="1" outlineLevel="1" x14ac:dyDescent="0.45">
      <c r="B1138" s="592"/>
      <c r="C1138" s="593"/>
      <c r="D1138" s="594"/>
      <c r="E1138" s="593"/>
      <c r="F1138" s="595"/>
      <c r="G1138" s="596"/>
      <c r="H1138" s="597"/>
      <c r="I1138" s="597"/>
      <c r="J1138" s="597"/>
      <c r="K1138" s="598"/>
      <c r="L1138" s="596"/>
      <c r="M1138" s="597"/>
      <c r="N1138" s="597"/>
      <c r="O1138" s="597"/>
      <c r="P1138" s="598"/>
      <c r="Q1138" s="599"/>
      <c r="R1138" s="600"/>
      <c r="S1138" s="234"/>
      <c r="T1138" s="234"/>
      <c r="U1138" s="566"/>
      <c r="V1138" s="566"/>
      <c r="W1138" s="566"/>
      <c r="X1138" s="566"/>
      <c r="Y1138" s="566"/>
      <c r="Z1138" s="566"/>
      <c r="AA1138" s="566"/>
      <c r="AB1138" s="566"/>
      <c r="AC1138" s="566"/>
      <c r="AD1138" s="566"/>
    </row>
    <row r="1139" spans="2:30" hidden="1" outlineLevel="1" x14ac:dyDescent="0.45">
      <c r="B1139" s="601"/>
      <c r="C1139" s="602"/>
      <c r="D1139" s="603"/>
      <c r="E1139" s="602"/>
      <c r="F1139" s="604"/>
      <c r="G1139" s="605"/>
      <c r="H1139" s="606"/>
      <c r="I1139" s="606"/>
      <c r="J1139" s="606"/>
      <c r="K1139" s="607"/>
      <c r="L1139" s="605"/>
      <c r="M1139" s="606"/>
      <c r="N1139" s="606"/>
      <c r="O1139" s="606"/>
      <c r="P1139" s="607"/>
      <c r="Q1139" s="608"/>
      <c r="R1139" s="609"/>
      <c r="S1139" s="234"/>
      <c r="T1139" s="234"/>
      <c r="U1139" s="566"/>
      <c r="V1139" s="566"/>
      <c r="W1139" s="566"/>
      <c r="X1139" s="566"/>
      <c r="Y1139" s="566"/>
      <c r="Z1139" s="566"/>
      <c r="AA1139" s="566"/>
      <c r="AB1139" s="566"/>
      <c r="AC1139" s="566"/>
      <c r="AD1139" s="566"/>
    </row>
    <row r="1140" spans="2:30" hidden="1" outlineLevel="1" x14ac:dyDescent="0.45">
      <c r="B1140" s="592"/>
      <c r="C1140" s="593"/>
      <c r="D1140" s="594"/>
      <c r="E1140" s="593"/>
      <c r="F1140" s="595"/>
      <c r="G1140" s="596"/>
      <c r="H1140" s="597"/>
      <c r="I1140" s="597"/>
      <c r="J1140" s="597"/>
      <c r="K1140" s="598"/>
      <c r="L1140" s="596"/>
      <c r="M1140" s="597"/>
      <c r="N1140" s="597"/>
      <c r="O1140" s="597"/>
      <c r="P1140" s="598"/>
      <c r="Q1140" s="599"/>
      <c r="R1140" s="600"/>
      <c r="S1140" s="234"/>
      <c r="T1140" s="234"/>
      <c r="U1140" s="566"/>
      <c r="V1140" s="566"/>
      <c r="W1140" s="566"/>
      <c r="X1140" s="566"/>
      <c r="Y1140" s="566"/>
      <c r="Z1140" s="566"/>
      <c r="AA1140" s="566"/>
      <c r="AB1140" s="566"/>
      <c r="AC1140" s="566"/>
      <c r="AD1140" s="566"/>
    </row>
    <row r="1141" spans="2:30" hidden="1" outlineLevel="1" x14ac:dyDescent="0.45">
      <c r="B1141" s="601"/>
      <c r="C1141" s="602"/>
      <c r="D1141" s="603"/>
      <c r="E1141" s="602"/>
      <c r="F1141" s="604"/>
      <c r="G1141" s="605"/>
      <c r="H1141" s="606"/>
      <c r="I1141" s="606"/>
      <c r="J1141" s="606"/>
      <c r="K1141" s="607"/>
      <c r="L1141" s="605"/>
      <c r="M1141" s="606"/>
      <c r="N1141" s="606"/>
      <c r="O1141" s="606"/>
      <c r="P1141" s="607"/>
      <c r="Q1141" s="608"/>
      <c r="R1141" s="609"/>
      <c r="S1141" s="234"/>
      <c r="T1141" s="234"/>
      <c r="U1141" s="566"/>
      <c r="V1141" s="566"/>
      <c r="W1141" s="566"/>
      <c r="X1141" s="566"/>
      <c r="Y1141" s="566"/>
      <c r="Z1141" s="566"/>
      <c r="AA1141" s="566"/>
      <c r="AB1141" s="566"/>
      <c r="AC1141" s="566"/>
      <c r="AD1141" s="566"/>
    </row>
    <row r="1142" spans="2:30" hidden="1" outlineLevel="1" x14ac:dyDescent="0.45">
      <c r="B1142" s="592"/>
      <c r="C1142" s="593"/>
      <c r="D1142" s="594"/>
      <c r="E1142" s="593"/>
      <c r="F1142" s="595"/>
      <c r="G1142" s="596"/>
      <c r="H1142" s="597"/>
      <c r="I1142" s="597"/>
      <c r="J1142" s="597"/>
      <c r="K1142" s="598"/>
      <c r="L1142" s="596"/>
      <c r="M1142" s="597"/>
      <c r="N1142" s="597"/>
      <c r="O1142" s="597"/>
      <c r="P1142" s="598"/>
      <c r="Q1142" s="599"/>
      <c r="R1142" s="600"/>
      <c r="S1142" s="234"/>
      <c r="T1142" s="234"/>
      <c r="U1142" s="566"/>
      <c r="V1142" s="566"/>
      <c r="W1142" s="566"/>
      <c r="X1142" s="566"/>
      <c r="Y1142" s="566"/>
      <c r="Z1142" s="566"/>
      <c r="AA1142" s="566"/>
      <c r="AB1142" s="566"/>
      <c r="AC1142" s="566"/>
      <c r="AD1142" s="566"/>
    </row>
    <row r="1143" spans="2:30" hidden="1" outlineLevel="1" x14ac:dyDescent="0.45">
      <c r="B1143" s="601"/>
      <c r="C1143" s="602"/>
      <c r="D1143" s="603"/>
      <c r="E1143" s="602"/>
      <c r="F1143" s="604"/>
      <c r="G1143" s="605"/>
      <c r="H1143" s="606"/>
      <c r="I1143" s="606"/>
      <c r="J1143" s="606"/>
      <c r="K1143" s="607"/>
      <c r="L1143" s="605"/>
      <c r="M1143" s="606"/>
      <c r="N1143" s="606"/>
      <c r="O1143" s="606"/>
      <c r="P1143" s="607"/>
      <c r="Q1143" s="608"/>
      <c r="R1143" s="609"/>
      <c r="S1143" s="234"/>
      <c r="T1143" s="234"/>
      <c r="U1143" s="566"/>
      <c r="V1143" s="566"/>
      <c r="W1143" s="566"/>
      <c r="X1143" s="566"/>
      <c r="Y1143" s="566"/>
      <c r="Z1143" s="566"/>
      <c r="AA1143" s="566"/>
      <c r="AB1143" s="566"/>
      <c r="AC1143" s="566"/>
      <c r="AD1143" s="566"/>
    </row>
    <row r="1144" spans="2:30" hidden="1" outlineLevel="1" x14ac:dyDescent="0.45">
      <c r="B1144" s="592"/>
      <c r="C1144" s="593"/>
      <c r="D1144" s="594"/>
      <c r="E1144" s="593"/>
      <c r="F1144" s="595"/>
      <c r="G1144" s="596"/>
      <c r="H1144" s="597"/>
      <c r="I1144" s="597"/>
      <c r="J1144" s="597"/>
      <c r="K1144" s="598"/>
      <c r="L1144" s="596"/>
      <c r="M1144" s="597"/>
      <c r="N1144" s="597"/>
      <c r="O1144" s="597"/>
      <c r="P1144" s="598"/>
      <c r="Q1144" s="599"/>
      <c r="R1144" s="600"/>
      <c r="S1144" s="234"/>
      <c r="T1144" s="234"/>
      <c r="U1144" s="566"/>
      <c r="V1144" s="566"/>
      <c r="W1144" s="566"/>
      <c r="X1144" s="566"/>
      <c r="Y1144" s="566"/>
      <c r="Z1144" s="566"/>
      <c r="AA1144" s="566"/>
      <c r="AB1144" s="566"/>
      <c r="AC1144" s="566"/>
      <c r="AD1144" s="566"/>
    </row>
    <row r="1145" spans="2:30" hidden="1" outlineLevel="1" x14ac:dyDescent="0.45">
      <c r="B1145" s="601"/>
      <c r="C1145" s="602"/>
      <c r="D1145" s="603"/>
      <c r="E1145" s="602"/>
      <c r="F1145" s="604"/>
      <c r="G1145" s="605"/>
      <c r="H1145" s="606"/>
      <c r="I1145" s="606"/>
      <c r="J1145" s="606"/>
      <c r="K1145" s="607"/>
      <c r="L1145" s="605"/>
      <c r="M1145" s="606"/>
      <c r="N1145" s="606"/>
      <c r="O1145" s="606"/>
      <c r="P1145" s="607"/>
      <c r="Q1145" s="608"/>
      <c r="R1145" s="609"/>
      <c r="S1145" s="234"/>
      <c r="T1145" s="234"/>
      <c r="U1145" s="566"/>
      <c r="V1145" s="566"/>
      <c r="W1145" s="566"/>
      <c r="X1145" s="566"/>
      <c r="Y1145" s="566"/>
      <c r="Z1145" s="566"/>
      <c r="AA1145" s="566"/>
      <c r="AB1145" s="566"/>
      <c r="AC1145" s="566"/>
      <c r="AD1145" s="566"/>
    </row>
    <row r="1146" spans="2:30" hidden="1" outlineLevel="1" x14ac:dyDescent="0.45">
      <c r="B1146" s="592"/>
      <c r="C1146" s="593"/>
      <c r="D1146" s="594"/>
      <c r="E1146" s="593"/>
      <c r="F1146" s="595"/>
      <c r="G1146" s="596"/>
      <c r="H1146" s="597"/>
      <c r="I1146" s="597"/>
      <c r="J1146" s="597"/>
      <c r="K1146" s="598"/>
      <c r="L1146" s="596"/>
      <c r="M1146" s="597"/>
      <c r="N1146" s="597"/>
      <c r="O1146" s="597"/>
      <c r="P1146" s="598"/>
      <c r="Q1146" s="599"/>
      <c r="R1146" s="600"/>
      <c r="S1146" s="234"/>
      <c r="T1146" s="234"/>
      <c r="U1146" s="566"/>
      <c r="V1146" s="566"/>
      <c r="W1146" s="566"/>
      <c r="X1146" s="566"/>
      <c r="Y1146" s="566"/>
      <c r="Z1146" s="566"/>
      <c r="AA1146" s="566"/>
      <c r="AB1146" s="566"/>
      <c r="AC1146" s="566"/>
      <c r="AD1146" s="566"/>
    </row>
    <row r="1147" spans="2:30" hidden="1" outlineLevel="1" x14ac:dyDescent="0.45">
      <c r="B1147" s="601"/>
      <c r="C1147" s="602"/>
      <c r="D1147" s="603"/>
      <c r="E1147" s="602"/>
      <c r="F1147" s="604"/>
      <c r="G1147" s="605"/>
      <c r="H1147" s="606"/>
      <c r="I1147" s="606"/>
      <c r="J1147" s="606"/>
      <c r="K1147" s="607"/>
      <c r="L1147" s="605"/>
      <c r="M1147" s="606"/>
      <c r="N1147" s="606"/>
      <c r="O1147" s="606"/>
      <c r="P1147" s="607"/>
      <c r="Q1147" s="608"/>
      <c r="R1147" s="609"/>
      <c r="S1147" s="234"/>
      <c r="T1147" s="234"/>
      <c r="U1147" s="566"/>
      <c r="V1147" s="566"/>
      <c r="W1147" s="566"/>
      <c r="X1147" s="566"/>
      <c r="Y1147" s="566"/>
      <c r="Z1147" s="566"/>
      <c r="AA1147" s="566"/>
      <c r="AB1147" s="566"/>
      <c r="AC1147" s="566"/>
      <c r="AD1147" s="566"/>
    </row>
    <row r="1148" spans="2:30" hidden="1" outlineLevel="1" x14ac:dyDescent="0.45">
      <c r="B1148" s="592"/>
      <c r="C1148" s="593"/>
      <c r="D1148" s="594"/>
      <c r="E1148" s="593"/>
      <c r="F1148" s="595"/>
      <c r="G1148" s="596"/>
      <c r="H1148" s="597"/>
      <c r="I1148" s="597"/>
      <c r="J1148" s="597"/>
      <c r="K1148" s="598"/>
      <c r="L1148" s="596"/>
      <c r="M1148" s="597"/>
      <c r="N1148" s="597"/>
      <c r="O1148" s="597"/>
      <c r="P1148" s="598"/>
      <c r="Q1148" s="599"/>
      <c r="R1148" s="600"/>
      <c r="S1148" s="234"/>
      <c r="T1148" s="234"/>
      <c r="U1148" s="566"/>
      <c r="V1148" s="566"/>
      <c r="W1148" s="566"/>
      <c r="X1148" s="566"/>
      <c r="Y1148" s="566"/>
      <c r="Z1148" s="566"/>
      <c r="AA1148" s="566"/>
      <c r="AB1148" s="566"/>
      <c r="AC1148" s="566"/>
      <c r="AD1148" s="566"/>
    </row>
    <row r="1149" spans="2:30" hidden="1" outlineLevel="1" x14ac:dyDescent="0.45">
      <c r="B1149" s="601"/>
      <c r="C1149" s="602"/>
      <c r="D1149" s="603"/>
      <c r="E1149" s="602"/>
      <c r="F1149" s="604"/>
      <c r="G1149" s="605"/>
      <c r="H1149" s="606"/>
      <c r="I1149" s="606"/>
      <c r="J1149" s="606"/>
      <c r="K1149" s="607"/>
      <c r="L1149" s="605"/>
      <c r="M1149" s="606"/>
      <c r="N1149" s="606"/>
      <c r="O1149" s="606"/>
      <c r="P1149" s="607"/>
      <c r="Q1149" s="608"/>
      <c r="R1149" s="609"/>
      <c r="S1149" s="234"/>
      <c r="T1149" s="234"/>
      <c r="U1149" s="566"/>
      <c r="V1149" s="566"/>
      <c r="W1149" s="566"/>
      <c r="X1149" s="566"/>
      <c r="Y1149" s="566"/>
      <c r="Z1149" s="566"/>
      <c r="AA1149" s="566"/>
      <c r="AB1149" s="566"/>
      <c r="AC1149" s="566"/>
      <c r="AD1149" s="566"/>
    </row>
    <row r="1150" spans="2:30" hidden="1" outlineLevel="1" x14ac:dyDescent="0.45">
      <c r="B1150" s="592"/>
      <c r="C1150" s="593"/>
      <c r="D1150" s="594"/>
      <c r="E1150" s="593"/>
      <c r="F1150" s="595"/>
      <c r="G1150" s="596"/>
      <c r="H1150" s="597"/>
      <c r="I1150" s="597"/>
      <c r="J1150" s="597"/>
      <c r="K1150" s="598"/>
      <c r="L1150" s="596"/>
      <c r="M1150" s="597"/>
      <c r="N1150" s="597"/>
      <c r="O1150" s="597"/>
      <c r="P1150" s="598"/>
      <c r="Q1150" s="599"/>
      <c r="R1150" s="600"/>
      <c r="S1150" s="234"/>
      <c r="T1150" s="234"/>
      <c r="U1150" s="566"/>
      <c r="V1150" s="566"/>
      <c r="W1150" s="566"/>
      <c r="X1150" s="566"/>
      <c r="Y1150" s="566"/>
      <c r="Z1150" s="566"/>
      <c r="AA1150" s="566"/>
      <c r="AB1150" s="566"/>
      <c r="AC1150" s="566"/>
      <c r="AD1150" s="566"/>
    </row>
    <row r="1151" spans="2:30" hidden="1" outlineLevel="1" x14ac:dyDescent="0.45">
      <c r="B1151" s="601"/>
      <c r="C1151" s="602"/>
      <c r="D1151" s="603"/>
      <c r="E1151" s="602"/>
      <c r="F1151" s="604"/>
      <c r="G1151" s="605"/>
      <c r="H1151" s="606"/>
      <c r="I1151" s="606"/>
      <c r="J1151" s="606"/>
      <c r="K1151" s="607"/>
      <c r="L1151" s="605"/>
      <c r="M1151" s="606"/>
      <c r="N1151" s="606"/>
      <c r="O1151" s="606"/>
      <c r="P1151" s="607"/>
      <c r="Q1151" s="608"/>
      <c r="R1151" s="609"/>
      <c r="S1151" s="234"/>
      <c r="T1151" s="234"/>
      <c r="U1151" s="566"/>
      <c r="V1151" s="566"/>
      <c r="W1151" s="566"/>
      <c r="X1151" s="566"/>
      <c r="Y1151" s="566"/>
      <c r="Z1151" s="566"/>
      <c r="AA1151" s="566"/>
      <c r="AB1151" s="566"/>
      <c r="AC1151" s="566"/>
      <c r="AD1151" s="566"/>
    </row>
    <row r="1152" spans="2:30" hidden="1" outlineLevel="1" x14ac:dyDescent="0.45">
      <c r="B1152" s="592"/>
      <c r="C1152" s="593"/>
      <c r="D1152" s="594"/>
      <c r="E1152" s="593"/>
      <c r="F1152" s="595"/>
      <c r="G1152" s="596"/>
      <c r="H1152" s="597"/>
      <c r="I1152" s="597"/>
      <c r="J1152" s="597"/>
      <c r="K1152" s="598"/>
      <c r="L1152" s="596"/>
      <c r="M1152" s="597"/>
      <c r="N1152" s="597"/>
      <c r="O1152" s="597"/>
      <c r="P1152" s="598"/>
      <c r="Q1152" s="599"/>
      <c r="R1152" s="600"/>
      <c r="S1152" s="234"/>
      <c r="T1152" s="234"/>
      <c r="U1152" s="566"/>
      <c r="V1152" s="566"/>
      <c r="W1152" s="566"/>
      <c r="X1152" s="566"/>
      <c r="Y1152" s="566"/>
      <c r="Z1152" s="566"/>
      <c r="AA1152" s="566"/>
      <c r="AB1152" s="566"/>
      <c r="AC1152" s="566"/>
      <c r="AD1152" s="566"/>
    </row>
    <row r="1153" spans="2:30" hidden="1" outlineLevel="1" x14ac:dyDescent="0.45">
      <c r="B1153" s="601"/>
      <c r="C1153" s="602"/>
      <c r="D1153" s="603"/>
      <c r="E1153" s="602"/>
      <c r="F1153" s="604"/>
      <c r="G1153" s="605"/>
      <c r="H1153" s="606"/>
      <c r="I1153" s="606"/>
      <c r="J1153" s="606"/>
      <c r="K1153" s="607"/>
      <c r="L1153" s="605"/>
      <c r="M1153" s="606"/>
      <c r="N1153" s="606"/>
      <c r="O1153" s="606"/>
      <c r="P1153" s="607"/>
      <c r="Q1153" s="608"/>
      <c r="R1153" s="609"/>
      <c r="S1153" s="234"/>
      <c r="T1153" s="234"/>
      <c r="U1153" s="566"/>
      <c r="V1153" s="566"/>
      <c r="W1153" s="566"/>
      <c r="X1153" s="566"/>
      <c r="Y1153" s="566"/>
      <c r="Z1153" s="566"/>
      <c r="AA1153" s="566"/>
      <c r="AB1153" s="566"/>
      <c r="AC1153" s="566"/>
      <c r="AD1153" s="566"/>
    </row>
    <row r="1154" spans="2:30" hidden="1" outlineLevel="1" x14ac:dyDescent="0.45">
      <c r="B1154" s="592"/>
      <c r="C1154" s="593"/>
      <c r="D1154" s="594"/>
      <c r="E1154" s="593"/>
      <c r="F1154" s="595"/>
      <c r="G1154" s="596"/>
      <c r="H1154" s="597"/>
      <c r="I1154" s="597"/>
      <c r="J1154" s="597"/>
      <c r="K1154" s="598"/>
      <c r="L1154" s="596"/>
      <c r="M1154" s="597"/>
      <c r="N1154" s="597"/>
      <c r="O1154" s="597"/>
      <c r="P1154" s="598"/>
      <c r="Q1154" s="599"/>
      <c r="R1154" s="600"/>
      <c r="S1154" s="234"/>
      <c r="T1154" s="234"/>
      <c r="U1154" s="566"/>
      <c r="V1154" s="566"/>
      <c r="W1154" s="566"/>
      <c r="X1154" s="566"/>
      <c r="Y1154" s="566"/>
      <c r="Z1154" s="566"/>
      <c r="AA1154" s="566"/>
      <c r="AB1154" s="566"/>
      <c r="AC1154" s="566"/>
      <c r="AD1154" s="566"/>
    </row>
    <row r="1155" spans="2:30" hidden="1" outlineLevel="1" x14ac:dyDescent="0.45">
      <c r="B1155" s="601"/>
      <c r="C1155" s="602"/>
      <c r="D1155" s="603"/>
      <c r="E1155" s="602"/>
      <c r="F1155" s="604"/>
      <c r="G1155" s="605"/>
      <c r="H1155" s="606"/>
      <c r="I1155" s="606"/>
      <c r="J1155" s="606"/>
      <c r="K1155" s="607"/>
      <c r="L1155" s="605"/>
      <c r="M1155" s="606"/>
      <c r="N1155" s="606"/>
      <c r="O1155" s="606"/>
      <c r="P1155" s="607"/>
      <c r="Q1155" s="608"/>
      <c r="R1155" s="609"/>
      <c r="S1155" s="234"/>
      <c r="T1155" s="234"/>
      <c r="U1155" s="566"/>
      <c r="V1155" s="566"/>
      <c r="W1155" s="566"/>
      <c r="X1155" s="566"/>
      <c r="Y1155" s="566"/>
      <c r="Z1155" s="566"/>
      <c r="AA1155" s="566"/>
      <c r="AB1155" s="566"/>
      <c r="AC1155" s="566"/>
      <c r="AD1155" s="566"/>
    </row>
    <row r="1156" spans="2:30" hidden="1" outlineLevel="1" x14ac:dyDescent="0.45">
      <c r="B1156" s="592"/>
      <c r="C1156" s="593"/>
      <c r="D1156" s="594"/>
      <c r="E1156" s="593"/>
      <c r="F1156" s="595"/>
      <c r="G1156" s="596"/>
      <c r="H1156" s="597"/>
      <c r="I1156" s="597"/>
      <c r="J1156" s="597"/>
      <c r="K1156" s="598"/>
      <c r="L1156" s="596"/>
      <c r="M1156" s="597"/>
      <c r="N1156" s="597"/>
      <c r="O1156" s="597"/>
      <c r="P1156" s="598"/>
      <c r="Q1156" s="599"/>
      <c r="R1156" s="600"/>
      <c r="S1156" s="234"/>
      <c r="T1156" s="234"/>
      <c r="U1156" s="566"/>
      <c r="V1156" s="566"/>
      <c r="W1156" s="566"/>
      <c r="X1156" s="566"/>
      <c r="Y1156" s="566"/>
      <c r="Z1156" s="566"/>
      <c r="AA1156" s="566"/>
      <c r="AB1156" s="566"/>
      <c r="AC1156" s="566"/>
      <c r="AD1156" s="566"/>
    </row>
    <row r="1157" spans="2:30" hidden="1" outlineLevel="1" x14ac:dyDescent="0.45">
      <c r="B1157" s="601"/>
      <c r="C1157" s="602"/>
      <c r="D1157" s="603"/>
      <c r="E1157" s="602"/>
      <c r="F1157" s="604"/>
      <c r="G1157" s="605"/>
      <c r="H1157" s="606"/>
      <c r="I1157" s="606"/>
      <c r="J1157" s="606"/>
      <c r="K1157" s="607"/>
      <c r="L1157" s="605"/>
      <c r="M1157" s="606"/>
      <c r="N1157" s="606"/>
      <c r="O1157" s="606"/>
      <c r="P1157" s="607"/>
      <c r="Q1157" s="608"/>
      <c r="R1157" s="609"/>
      <c r="S1157" s="234"/>
      <c r="T1157" s="234"/>
      <c r="U1157" s="566"/>
      <c r="V1157" s="566"/>
      <c r="W1157" s="566"/>
      <c r="X1157" s="566"/>
      <c r="Y1157" s="566"/>
      <c r="Z1157" s="566"/>
      <c r="AA1157" s="566"/>
      <c r="AB1157" s="566"/>
      <c r="AC1157" s="566"/>
      <c r="AD1157" s="566"/>
    </row>
    <row r="1158" spans="2:30" hidden="1" outlineLevel="1" x14ac:dyDescent="0.45">
      <c r="B1158" s="592"/>
      <c r="C1158" s="593"/>
      <c r="D1158" s="594"/>
      <c r="E1158" s="593"/>
      <c r="F1158" s="595"/>
      <c r="G1158" s="596"/>
      <c r="H1158" s="597"/>
      <c r="I1158" s="597"/>
      <c r="J1158" s="597"/>
      <c r="K1158" s="598"/>
      <c r="L1158" s="596"/>
      <c r="M1158" s="597"/>
      <c r="N1158" s="597"/>
      <c r="O1158" s="597"/>
      <c r="P1158" s="598"/>
      <c r="Q1158" s="599"/>
      <c r="R1158" s="600"/>
      <c r="S1158" s="234"/>
      <c r="T1158" s="234"/>
      <c r="U1158" s="566"/>
      <c r="V1158" s="566"/>
      <c r="W1158" s="566"/>
      <c r="X1158" s="566"/>
      <c r="Y1158" s="566"/>
      <c r="Z1158" s="566"/>
      <c r="AA1158" s="566"/>
      <c r="AB1158" s="566"/>
      <c r="AC1158" s="566"/>
      <c r="AD1158" s="566"/>
    </row>
    <row r="1159" spans="2:30" hidden="1" outlineLevel="1" x14ac:dyDescent="0.45">
      <c r="B1159" s="601"/>
      <c r="C1159" s="602"/>
      <c r="D1159" s="603"/>
      <c r="E1159" s="602"/>
      <c r="F1159" s="604"/>
      <c r="G1159" s="605"/>
      <c r="H1159" s="606"/>
      <c r="I1159" s="606"/>
      <c r="J1159" s="606"/>
      <c r="K1159" s="607"/>
      <c r="L1159" s="605"/>
      <c r="M1159" s="606"/>
      <c r="N1159" s="606"/>
      <c r="O1159" s="606"/>
      <c r="P1159" s="607"/>
      <c r="Q1159" s="608"/>
      <c r="R1159" s="609"/>
      <c r="S1159" s="234"/>
      <c r="T1159" s="234"/>
      <c r="U1159" s="566"/>
      <c r="V1159" s="566"/>
      <c r="W1159" s="566"/>
      <c r="X1159" s="566"/>
      <c r="Y1159" s="566"/>
      <c r="Z1159" s="566"/>
      <c r="AA1159" s="566"/>
      <c r="AB1159" s="566"/>
      <c r="AC1159" s="566"/>
      <c r="AD1159" s="566"/>
    </row>
    <row r="1160" spans="2:30" hidden="1" outlineLevel="1" x14ac:dyDescent="0.45">
      <c r="B1160" s="592"/>
      <c r="C1160" s="593"/>
      <c r="D1160" s="594"/>
      <c r="E1160" s="593"/>
      <c r="F1160" s="595"/>
      <c r="G1160" s="596"/>
      <c r="H1160" s="597"/>
      <c r="I1160" s="597"/>
      <c r="J1160" s="597"/>
      <c r="K1160" s="598"/>
      <c r="L1160" s="596"/>
      <c r="M1160" s="597"/>
      <c r="N1160" s="597"/>
      <c r="O1160" s="597"/>
      <c r="P1160" s="598"/>
      <c r="Q1160" s="599"/>
      <c r="R1160" s="600"/>
      <c r="S1160" s="234"/>
      <c r="T1160" s="234"/>
      <c r="U1160" s="566"/>
      <c r="V1160" s="566"/>
      <c r="W1160" s="566"/>
      <c r="X1160" s="566"/>
      <c r="Y1160" s="566"/>
      <c r="Z1160" s="566"/>
      <c r="AA1160" s="566"/>
      <c r="AB1160" s="566"/>
      <c r="AC1160" s="566"/>
      <c r="AD1160" s="566"/>
    </row>
    <row r="1161" spans="2:30" hidden="1" outlineLevel="1" x14ac:dyDescent="0.45">
      <c r="B1161" s="601"/>
      <c r="C1161" s="602"/>
      <c r="D1161" s="603"/>
      <c r="E1161" s="602"/>
      <c r="F1161" s="604"/>
      <c r="G1161" s="605"/>
      <c r="H1161" s="606"/>
      <c r="I1161" s="606"/>
      <c r="J1161" s="606"/>
      <c r="K1161" s="607"/>
      <c r="L1161" s="605"/>
      <c r="M1161" s="606"/>
      <c r="N1161" s="606"/>
      <c r="O1161" s="606"/>
      <c r="P1161" s="607"/>
      <c r="Q1161" s="608"/>
      <c r="R1161" s="609"/>
      <c r="S1161" s="234"/>
      <c r="T1161" s="234"/>
      <c r="U1161" s="566"/>
      <c r="V1161" s="566"/>
      <c r="W1161" s="566"/>
      <c r="X1161" s="566"/>
      <c r="Y1161" s="566"/>
      <c r="Z1161" s="566"/>
      <c r="AA1161" s="566"/>
      <c r="AB1161" s="566"/>
      <c r="AC1161" s="566"/>
      <c r="AD1161" s="566"/>
    </row>
    <row r="1162" spans="2:30" hidden="1" outlineLevel="1" x14ac:dyDescent="0.45">
      <c r="B1162" s="592"/>
      <c r="C1162" s="593"/>
      <c r="D1162" s="594"/>
      <c r="E1162" s="593"/>
      <c r="F1162" s="595"/>
      <c r="G1162" s="596"/>
      <c r="H1162" s="597"/>
      <c r="I1162" s="597"/>
      <c r="J1162" s="597"/>
      <c r="K1162" s="598"/>
      <c r="L1162" s="596"/>
      <c r="M1162" s="597"/>
      <c r="N1162" s="597"/>
      <c r="O1162" s="597"/>
      <c r="P1162" s="598"/>
      <c r="Q1162" s="599"/>
      <c r="R1162" s="600"/>
      <c r="S1162" s="234"/>
      <c r="T1162" s="234"/>
      <c r="U1162" s="566"/>
      <c r="V1162" s="566"/>
      <c r="W1162" s="566"/>
      <c r="X1162" s="566"/>
      <c r="Y1162" s="566"/>
      <c r="Z1162" s="566"/>
      <c r="AA1162" s="566"/>
      <c r="AB1162" s="566"/>
      <c r="AC1162" s="566"/>
      <c r="AD1162" s="566"/>
    </row>
    <row r="1163" spans="2:30" hidden="1" outlineLevel="1" x14ac:dyDescent="0.45">
      <c r="B1163" s="601"/>
      <c r="C1163" s="602"/>
      <c r="D1163" s="603"/>
      <c r="E1163" s="602"/>
      <c r="F1163" s="604"/>
      <c r="G1163" s="605"/>
      <c r="H1163" s="606"/>
      <c r="I1163" s="606"/>
      <c r="J1163" s="606"/>
      <c r="K1163" s="607"/>
      <c r="L1163" s="605"/>
      <c r="M1163" s="606"/>
      <c r="N1163" s="606"/>
      <c r="O1163" s="606"/>
      <c r="P1163" s="607"/>
      <c r="Q1163" s="608"/>
      <c r="R1163" s="609"/>
      <c r="S1163" s="234"/>
      <c r="T1163" s="234"/>
      <c r="U1163" s="566"/>
      <c r="V1163" s="566"/>
      <c r="W1163" s="566"/>
      <c r="X1163" s="566"/>
      <c r="Y1163" s="566"/>
      <c r="Z1163" s="566"/>
      <c r="AA1163" s="566"/>
      <c r="AB1163" s="566"/>
      <c r="AC1163" s="566"/>
      <c r="AD1163" s="566"/>
    </row>
    <row r="1164" spans="2:30" hidden="1" outlineLevel="1" x14ac:dyDescent="0.45">
      <c r="B1164" s="592"/>
      <c r="C1164" s="593"/>
      <c r="D1164" s="594"/>
      <c r="E1164" s="593"/>
      <c r="F1164" s="595"/>
      <c r="G1164" s="596"/>
      <c r="H1164" s="597"/>
      <c r="I1164" s="597"/>
      <c r="J1164" s="597"/>
      <c r="K1164" s="598"/>
      <c r="L1164" s="596"/>
      <c r="M1164" s="597"/>
      <c r="N1164" s="597"/>
      <c r="O1164" s="597"/>
      <c r="P1164" s="598"/>
      <c r="Q1164" s="599"/>
      <c r="R1164" s="600"/>
      <c r="S1164" s="234"/>
      <c r="T1164" s="234"/>
      <c r="U1164" s="566"/>
      <c r="V1164" s="566"/>
      <c r="W1164" s="566"/>
      <c r="X1164" s="566"/>
      <c r="Y1164" s="566"/>
      <c r="Z1164" s="566"/>
      <c r="AA1164" s="566"/>
      <c r="AB1164" s="566"/>
      <c r="AC1164" s="566"/>
      <c r="AD1164" s="566"/>
    </row>
    <row r="1165" spans="2:30" hidden="1" outlineLevel="1" x14ac:dyDescent="0.45">
      <c r="B1165" s="601"/>
      <c r="C1165" s="602"/>
      <c r="D1165" s="603"/>
      <c r="E1165" s="602"/>
      <c r="F1165" s="604"/>
      <c r="G1165" s="605"/>
      <c r="H1165" s="606"/>
      <c r="I1165" s="606"/>
      <c r="J1165" s="606"/>
      <c r="K1165" s="607"/>
      <c r="L1165" s="605"/>
      <c r="M1165" s="606"/>
      <c r="N1165" s="606"/>
      <c r="O1165" s="606"/>
      <c r="P1165" s="607"/>
      <c r="Q1165" s="608"/>
      <c r="R1165" s="609"/>
      <c r="S1165" s="234"/>
      <c r="T1165" s="234"/>
      <c r="U1165" s="566"/>
      <c r="V1165" s="566"/>
      <c r="W1165" s="566"/>
      <c r="X1165" s="566"/>
      <c r="Y1165" s="566"/>
      <c r="Z1165" s="566"/>
      <c r="AA1165" s="566"/>
      <c r="AB1165" s="566"/>
      <c r="AC1165" s="566"/>
      <c r="AD1165" s="566"/>
    </row>
    <row r="1166" spans="2:30" hidden="1" outlineLevel="1" x14ac:dyDescent="0.45">
      <c r="B1166" s="592"/>
      <c r="C1166" s="593"/>
      <c r="D1166" s="594"/>
      <c r="E1166" s="593"/>
      <c r="F1166" s="595"/>
      <c r="G1166" s="596"/>
      <c r="H1166" s="597"/>
      <c r="I1166" s="597"/>
      <c r="J1166" s="597"/>
      <c r="K1166" s="598"/>
      <c r="L1166" s="596"/>
      <c r="M1166" s="597"/>
      <c r="N1166" s="597"/>
      <c r="O1166" s="597"/>
      <c r="P1166" s="598"/>
      <c r="Q1166" s="599"/>
      <c r="R1166" s="600"/>
      <c r="S1166" s="234"/>
      <c r="T1166" s="234"/>
      <c r="U1166" s="566"/>
      <c r="V1166" s="566"/>
      <c r="W1166" s="566"/>
      <c r="X1166" s="566"/>
      <c r="Y1166" s="566"/>
      <c r="Z1166" s="566"/>
      <c r="AA1166" s="566"/>
      <c r="AB1166" s="566"/>
      <c r="AC1166" s="566"/>
      <c r="AD1166" s="566"/>
    </row>
    <row r="1167" spans="2:30" hidden="1" outlineLevel="1" x14ac:dyDescent="0.45">
      <c r="B1167" s="601"/>
      <c r="C1167" s="602"/>
      <c r="D1167" s="603"/>
      <c r="E1167" s="602"/>
      <c r="F1167" s="604"/>
      <c r="G1167" s="605"/>
      <c r="H1167" s="606"/>
      <c r="I1167" s="606"/>
      <c r="J1167" s="606"/>
      <c r="K1167" s="607"/>
      <c r="L1167" s="605"/>
      <c r="M1167" s="606"/>
      <c r="N1167" s="606"/>
      <c r="O1167" s="606"/>
      <c r="P1167" s="607"/>
      <c r="Q1167" s="608"/>
      <c r="R1167" s="609"/>
      <c r="S1167" s="234"/>
      <c r="T1167" s="234"/>
      <c r="U1167" s="566"/>
      <c r="V1167" s="566"/>
      <c r="W1167" s="566"/>
      <c r="X1167" s="566"/>
      <c r="Y1167" s="566"/>
      <c r="Z1167" s="566"/>
      <c r="AA1167" s="566"/>
      <c r="AB1167" s="566"/>
      <c r="AC1167" s="566"/>
      <c r="AD1167" s="566"/>
    </row>
    <row r="1168" spans="2:30" hidden="1" outlineLevel="1" x14ac:dyDescent="0.45">
      <c r="B1168" s="592"/>
      <c r="C1168" s="593"/>
      <c r="D1168" s="594"/>
      <c r="E1168" s="593"/>
      <c r="F1168" s="595"/>
      <c r="G1168" s="596"/>
      <c r="H1168" s="597"/>
      <c r="I1168" s="597"/>
      <c r="J1168" s="597"/>
      <c r="K1168" s="598"/>
      <c r="L1168" s="596"/>
      <c r="M1168" s="597"/>
      <c r="N1168" s="597"/>
      <c r="O1168" s="597"/>
      <c r="P1168" s="598"/>
      <c r="Q1168" s="599"/>
      <c r="R1168" s="600"/>
      <c r="S1168" s="234"/>
      <c r="T1168" s="234"/>
      <c r="U1168" s="566"/>
      <c r="V1168" s="566"/>
      <c r="W1168" s="566"/>
      <c r="X1168" s="566"/>
      <c r="Y1168" s="566"/>
      <c r="Z1168" s="566"/>
      <c r="AA1168" s="566"/>
      <c r="AB1168" s="566"/>
      <c r="AC1168" s="566"/>
      <c r="AD1168" s="566"/>
    </row>
    <row r="1169" spans="2:30" hidden="1" outlineLevel="1" x14ac:dyDescent="0.45">
      <c r="B1169" s="601"/>
      <c r="C1169" s="602"/>
      <c r="D1169" s="603"/>
      <c r="E1169" s="602"/>
      <c r="F1169" s="604"/>
      <c r="G1169" s="605"/>
      <c r="H1169" s="606"/>
      <c r="I1169" s="606"/>
      <c r="J1169" s="606"/>
      <c r="K1169" s="607"/>
      <c r="L1169" s="605"/>
      <c r="M1169" s="606"/>
      <c r="N1169" s="606"/>
      <c r="O1169" s="606"/>
      <c r="P1169" s="607"/>
      <c r="Q1169" s="608"/>
      <c r="R1169" s="609"/>
      <c r="S1169" s="234"/>
      <c r="T1169" s="234"/>
      <c r="U1169" s="566"/>
      <c r="V1169" s="566"/>
      <c r="W1169" s="566"/>
      <c r="X1169" s="566"/>
      <c r="Y1169" s="566"/>
      <c r="Z1169" s="566"/>
      <c r="AA1169" s="566"/>
      <c r="AB1169" s="566"/>
      <c r="AC1169" s="566"/>
      <c r="AD1169" s="566"/>
    </row>
    <row r="1170" spans="2:30" hidden="1" outlineLevel="1" x14ac:dyDescent="0.45">
      <c r="B1170" s="592"/>
      <c r="C1170" s="593"/>
      <c r="D1170" s="594"/>
      <c r="E1170" s="593"/>
      <c r="F1170" s="595"/>
      <c r="G1170" s="596"/>
      <c r="H1170" s="597"/>
      <c r="I1170" s="597"/>
      <c r="J1170" s="597"/>
      <c r="K1170" s="598"/>
      <c r="L1170" s="596"/>
      <c r="M1170" s="597"/>
      <c r="N1170" s="597"/>
      <c r="O1170" s="597"/>
      <c r="P1170" s="598"/>
      <c r="Q1170" s="599"/>
      <c r="R1170" s="600"/>
      <c r="S1170" s="234"/>
      <c r="T1170" s="234"/>
      <c r="U1170" s="566"/>
      <c r="V1170" s="566"/>
      <c r="W1170" s="566"/>
      <c r="X1170" s="566"/>
      <c r="Y1170" s="566"/>
      <c r="Z1170" s="566"/>
      <c r="AA1170" s="566"/>
      <c r="AB1170" s="566"/>
      <c r="AC1170" s="566"/>
      <c r="AD1170" s="566"/>
    </row>
    <row r="1171" spans="2:30" hidden="1" outlineLevel="1" x14ac:dyDescent="0.45">
      <c r="B1171" s="601"/>
      <c r="C1171" s="602"/>
      <c r="D1171" s="603"/>
      <c r="E1171" s="602"/>
      <c r="F1171" s="604"/>
      <c r="G1171" s="605"/>
      <c r="H1171" s="606"/>
      <c r="I1171" s="606"/>
      <c r="J1171" s="606"/>
      <c r="K1171" s="607"/>
      <c r="L1171" s="605"/>
      <c r="M1171" s="606"/>
      <c r="N1171" s="606"/>
      <c r="O1171" s="606"/>
      <c r="P1171" s="607"/>
      <c r="Q1171" s="608"/>
      <c r="R1171" s="609"/>
      <c r="S1171" s="234"/>
      <c r="T1171" s="234"/>
      <c r="U1171" s="566"/>
      <c r="V1171" s="566"/>
      <c r="W1171" s="566"/>
      <c r="X1171" s="566"/>
      <c r="Y1171" s="566"/>
      <c r="Z1171" s="566"/>
      <c r="AA1171" s="566"/>
      <c r="AB1171" s="566"/>
      <c r="AC1171" s="566"/>
      <c r="AD1171" s="566"/>
    </row>
    <row r="1172" spans="2:30" hidden="1" outlineLevel="1" x14ac:dyDescent="0.45">
      <c r="B1172" s="592"/>
      <c r="C1172" s="593"/>
      <c r="D1172" s="594"/>
      <c r="E1172" s="593"/>
      <c r="F1172" s="595"/>
      <c r="G1172" s="596"/>
      <c r="H1172" s="597"/>
      <c r="I1172" s="597"/>
      <c r="J1172" s="597"/>
      <c r="K1172" s="598"/>
      <c r="L1172" s="596"/>
      <c r="M1172" s="597"/>
      <c r="N1172" s="597"/>
      <c r="O1172" s="597"/>
      <c r="P1172" s="598"/>
      <c r="Q1172" s="599"/>
      <c r="R1172" s="600"/>
      <c r="S1172" s="234"/>
      <c r="T1172" s="234"/>
      <c r="U1172" s="566"/>
      <c r="V1172" s="566"/>
      <c r="W1172" s="566"/>
      <c r="X1172" s="566"/>
      <c r="Y1172" s="566"/>
      <c r="Z1172" s="566"/>
      <c r="AA1172" s="566"/>
      <c r="AB1172" s="566"/>
      <c r="AC1172" s="566"/>
      <c r="AD1172" s="566"/>
    </row>
    <row r="1173" spans="2:30" hidden="1" outlineLevel="1" x14ac:dyDescent="0.45">
      <c r="B1173" s="601"/>
      <c r="C1173" s="602"/>
      <c r="D1173" s="603"/>
      <c r="E1173" s="602"/>
      <c r="F1173" s="604"/>
      <c r="G1173" s="605"/>
      <c r="H1173" s="606"/>
      <c r="I1173" s="606"/>
      <c r="J1173" s="606"/>
      <c r="K1173" s="607"/>
      <c r="L1173" s="605"/>
      <c r="M1173" s="606"/>
      <c r="N1173" s="606"/>
      <c r="O1173" s="606"/>
      <c r="P1173" s="607"/>
      <c r="Q1173" s="608"/>
      <c r="R1173" s="609"/>
      <c r="S1173" s="234"/>
      <c r="T1173" s="234"/>
      <c r="U1173" s="566"/>
      <c r="V1173" s="566"/>
      <c r="W1173" s="566"/>
      <c r="X1173" s="566"/>
      <c r="Y1173" s="566"/>
      <c r="Z1173" s="566"/>
      <c r="AA1173" s="566"/>
      <c r="AB1173" s="566"/>
      <c r="AC1173" s="566"/>
      <c r="AD1173" s="566"/>
    </row>
    <row r="1174" spans="2:30" hidden="1" outlineLevel="1" x14ac:dyDescent="0.45">
      <c r="B1174" s="592"/>
      <c r="C1174" s="593"/>
      <c r="D1174" s="594"/>
      <c r="E1174" s="593"/>
      <c r="F1174" s="595"/>
      <c r="G1174" s="596"/>
      <c r="H1174" s="597"/>
      <c r="I1174" s="597"/>
      <c r="J1174" s="597"/>
      <c r="K1174" s="598"/>
      <c r="L1174" s="596"/>
      <c r="M1174" s="597"/>
      <c r="N1174" s="597"/>
      <c r="O1174" s="597"/>
      <c r="P1174" s="598"/>
      <c r="Q1174" s="599"/>
      <c r="R1174" s="600"/>
      <c r="S1174" s="234"/>
      <c r="T1174" s="234"/>
      <c r="U1174" s="566"/>
      <c r="V1174" s="566"/>
      <c r="W1174" s="566"/>
      <c r="X1174" s="566"/>
      <c r="Y1174" s="566"/>
      <c r="Z1174" s="566"/>
      <c r="AA1174" s="566"/>
      <c r="AB1174" s="566"/>
      <c r="AC1174" s="566"/>
      <c r="AD1174" s="566"/>
    </row>
    <row r="1175" spans="2:30" hidden="1" outlineLevel="1" x14ac:dyDescent="0.45">
      <c r="B1175" s="601"/>
      <c r="C1175" s="602"/>
      <c r="D1175" s="603"/>
      <c r="E1175" s="602"/>
      <c r="F1175" s="604"/>
      <c r="G1175" s="605"/>
      <c r="H1175" s="606"/>
      <c r="I1175" s="606"/>
      <c r="J1175" s="606"/>
      <c r="K1175" s="607"/>
      <c r="L1175" s="605"/>
      <c r="M1175" s="606"/>
      <c r="N1175" s="606"/>
      <c r="O1175" s="606"/>
      <c r="P1175" s="607"/>
      <c r="Q1175" s="608"/>
      <c r="R1175" s="609"/>
      <c r="S1175" s="234"/>
      <c r="T1175" s="234"/>
      <c r="U1175" s="566"/>
      <c r="V1175" s="566"/>
      <c r="W1175" s="566"/>
      <c r="X1175" s="566"/>
      <c r="Y1175" s="566"/>
      <c r="Z1175" s="566"/>
      <c r="AA1175" s="566"/>
      <c r="AB1175" s="566"/>
      <c r="AC1175" s="566"/>
      <c r="AD1175" s="566"/>
    </row>
    <row r="1176" spans="2:30" hidden="1" outlineLevel="1" x14ac:dyDescent="0.45">
      <c r="B1176" s="592"/>
      <c r="C1176" s="593"/>
      <c r="D1176" s="594"/>
      <c r="E1176" s="593"/>
      <c r="F1176" s="595"/>
      <c r="G1176" s="596"/>
      <c r="H1176" s="597"/>
      <c r="I1176" s="597"/>
      <c r="J1176" s="597"/>
      <c r="K1176" s="598"/>
      <c r="L1176" s="596"/>
      <c r="M1176" s="597"/>
      <c r="N1176" s="597"/>
      <c r="O1176" s="597"/>
      <c r="P1176" s="598"/>
      <c r="Q1176" s="599"/>
      <c r="R1176" s="600"/>
      <c r="S1176" s="234"/>
      <c r="T1176" s="234"/>
      <c r="U1176" s="566"/>
      <c r="V1176" s="566"/>
      <c r="W1176" s="566"/>
      <c r="X1176" s="566"/>
      <c r="Y1176" s="566"/>
      <c r="Z1176" s="566"/>
      <c r="AA1176" s="566"/>
      <c r="AB1176" s="566"/>
      <c r="AC1176" s="566"/>
      <c r="AD1176" s="566"/>
    </row>
    <row r="1177" spans="2:30" hidden="1" outlineLevel="1" x14ac:dyDescent="0.45">
      <c r="B1177" s="601"/>
      <c r="C1177" s="602"/>
      <c r="D1177" s="603"/>
      <c r="E1177" s="602"/>
      <c r="F1177" s="604"/>
      <c r="G1177" s="605"/>
      <c r="H1177" s="606"/>
      <c r="I1177" s="606"/>
      <c r="J1177" s="606"/>
      <c r="K1177" s="607"/>
      <c r="L1177" s="605"/>
      <c r="M1177" s="606"/>
      <c r="N1177" s="606"/>
      <c r="O1177" s="606"/>
      <c r="P1177" s="607"/>
      <c r="Q1177" s="608"/>
      <c r="R1177" s="609"/>
      <c r="S1177" s="234"/>
      <c r="T1177" s="234"/>
      <c r="U1177" s="566"/>
      <c r="V1177" s="566"/>
      <c r="W1177" s="566"/>
      <c r="X1177" s="566"/>
      <c r="Y1177" s="566"/>
      <c r="Z1177" s="566"/>
      <c r="AA1177" s="566"/>
      <c r="AB1177" s="566"/>
      <c r="AC1177" s="566"/>
      <c r="AD1177" s="566"/>
    </row>
    <row r="1178" spans="2:30" hidden="1" outlineLevel="1" x14ac:dyDescent="0.45">
      <c r="B1178" s="592"/>
      <c r="C1178" s="593"/>
      <c r="D1178" s="594"/>
      <c r="E1178" s="593"/>
      <c r="F1178" s="595"/>
      <c r="G1178" s="596"/>
      <c r="H1178" s="597"/>
      <c r="I1178" s="597"/>
      <c r="J1178" s="597"/>
      <c r="K1178" s="598"/>
      <c r="L1178" s="596"/>
      <c r="M1178" s="597"/>
      <c r="N1178" s="597"/>
      <c r="O1178" s="597"/>
      <c r="P1178" s="598"/>
      <c r="Q1178" s="599"/>
      <c r="R1178" s="600"/>
      <c r="S1178" s="234"/>
      <c r="T1178" s="234"/>
      <c r="U1178" s="566"/>
      <c r="V1178" s="566"/>
      <c r="W1178" s="566"/>
      <c r="X1178" s="566"/>
      <c r="Y1178" s="566"/>
      <c r="Z1178" s="566"/>
      <c r="AA1178" s="566"/>
      <c r="AB1178" s="566"/>
      <c r="AC1178" s="566"/>
      <c r="AD1178" s="566"/>
    </row>
    <row r="1179" spans="2:30" hidden="1" outlineLevel="1" x14ac:dyDescent="0.45">
      <c r="B1179" s="601"/>
      <c r="C1179" s="602"/>
      <c r="D1179" s="603"/>
      <c r="E1179" s="602"/>
      <c r="F1179" s="604"/>
      <c r="G1179" s="605"/>
      <c r="H1179" s="606"/>
      <c r="I1179" s="606"/>
      <c r="J1179" s="606"/>
      <c r="K1179" s="607"/>
      <c r="L1179" s="605"/>
      <c r="M1179" s="606"/>
      <c r="N1179" s="606"/>
      <c r="O1179" s="606"/>
      <c r="P1179" s="607"/>
      <c r="Q1179" s="608"/>
      <c r="R1179" s="609"/>
      <c r="S1179" s="234"/>
      <c r="T1179" s="234"/>
      <c r="U1179" s="566"/>
      <c r="V1179" s="566"/>
      <c r="W1179" s="566"/>
      <c r="X1179" s="566"/>
      <c r="Y1179" s="566"/>
      <c r="Z1179" s="566"/>
      <c r="AA1179" s="566"/>
      <c r="AB1179" s="566"/>
      <c r="AC1179" s="566"/>
      <c r="AD1179" s="566"/>
    </row>
    <row r="1180" spans="2:30" hidden="1" outlineLevel="1" x14ac:dyDescent="0.45">
      <c r="B1180" s="592"/>
      <c r="C1180" s="593"/>
      <c r="D1180" s="594"/>
      <c r="E1180" s="593"/>
      <c r="F1180" s="595"/>
      <c r="G1180" s="596"/>
      <c r="H1180" s="597"/>
      <c r="I1180" s="597"/>
      <c r="J1180" s="597"/>
      <c r="K1180" s="598"/>
      <c r="L1180" s="596"/>
      <c r="M1180" s="597"/>
      <c r="N1180" s="597"/>
      <c r="O1180" s="597"/>
      <c r="P1180" s="598"/>
      <c r="Q1180" s="599"/>
      <c r="R1180" s="600"/>
      <c r="S1180" s="234"/>
      <c r="T1180" s="234"/>
      <c r="U1180" s="566"/>
      <c r="V1180" s="566"/>
      <c r="W1180" s="566"/>
      <c r="X1180" s="566"/>
      <c r="Y1180" s="566"/>
      <c r="Z1180" s="566"/>
      <c r="AA1180" s="566"/>
      <c r="AB1180" s="566"/>
      <c r="AC1180" s="566"/>
      <c r="AD1180" s="566"/>
    </row>
    <row r="1181" spans="2:30" hidden="1" outlineLevel="1" x14ac:dyDescent="0.45">
      <c r="B1181" s="601"/>
      <c r="C1181" s="602"/>
      <c r="D1181" s="603"/>
      <c r="E1181" s="602"/>
      <c r="F1181" s="604"/>
      <c r="G1181" s="605"/>
      <c r="H1181" s="606"/>
      <c r="I1181" s="606"/>
      <c r="J1181" s="606"/>
      <c r="K1181" s="607"/>
      <c r="L1181" s="605"/>
      <c r="M1181" s="606"/>
      <c r="N1181" s="606"/>
      <c r="O1181" s="606"/>
      <c r="P1181" s="607"/>
      <c r="Q1181" s="608"/>
      <c r="R1181" s="609"/>
      <c r="S1181" s="234"/>
      <c r="T1181" s="234"/>
      <c r="U1181" s="566"/>
      <c r="V1181" s="566"/>
      <c r="W1181" s="566"/>
      <c r="X1181" s="566"/>
      <c r="Y1181" s="566"/>
      <c r="Z1181" s="566"/>
      <c r="AA1181" s="566"/>
      <c r="AB1181" s="566"/>
      <c r="AC1181" s="566"/>
      <c r="AD1181" s="566"/>
    </row>
    <row r="1182" spans="2:30" hidden="1" outlineLevel="1" x14ac:dyDescent="0.45">
      <c r="B1182" s="592"/>
      <c r="C1182" s="593"/>
      <c r="D1182" s="594"/>
      <c r="E1182" s="593"/>
      <c r="F1182" s="595"/>
      <c r="G1182" s="596"/>
      <c r="H1182" s="597"/>
      <c r="I1182" s="597"/>
      <c r="J1182" s="597"/>
      <c r="K1182" s="598"/>
      <c r="L1182" s="596"/>
      <c r="M1182" s="597"/>
      <c r="N1182" s="597"/>
      <c r="O1182" s="597"/>
      <c r="P1182" s="598"/>
      <c r="Q1182" s="599"/>
      <c r="R1182" s="600"/>
      <c r="S1182" s="234"/>
      <c r="T1182" s="234"/>
      <c r="U1182" s="566"/>
      <c r="V1182" s="566"/>
      <c r="W1182" s="566"/>
      <c r="X1182" s="566"/>
      <c r="Y1182" s="566"/>
      <c r="Z1182" s="566"/>
      <c r="AA1182" s="566"/>
      <c r="AB1182" s="566"/>
      <c r="AC1182" s="566"/>
      <c r="AD1182" s="566"/>
    </row>
    <row r="1183" spans="2:30" hidden="1" outlineLevel="1" x14ac:dyDescent="0.45">
      <c r="B1183" s="601"/>
      <c r="C1183" s="602"/>
      <c r="D1183" s="603"/>
      <c r="E1183" s="602"/>
      <c r="F1183" s="604"/>
      <c r="G1183" s="605"/>
      <c r="H1183" s="606"/>
      <c r="I1183" s="606"/>
      <c r="J1183" s="606"/>
      <c r="K1183" s="607"/>
      <c r="L1183" s="605"/>
      <c r="M1183" s="606"/>
      <c r="N1183" s="606"/>
      <c r="O1183" s="606"/>
      <c r="P1183" s="607"/>
      <c r="Q1183" s="608"/>
      <c r="R1183" s="609"/>
      <c r="S1183" s="234"/>
      <c r="T1183" s="234"/>
      <c r="U1183" s="566"/>
      <c r="V1183" s="566"/>
      <c r="W1183" s="566"/>
      <c r="X1183" s="566"/>
      <c r="Y1183" s="566"/>
      <c r="Z1183" s="566"/>
      <c r="AA1183" s="566"/>
      <c r="AB1183" s="566"/>
      <c r="AC1183" s="566"/>
      <c r="AD1183" s="566"/>
    </row>
    <row r="1184" spans="2:30" hidden="1" outlineLevel="1" x14ac:dyDescent="0.45">
      <c r="B1184" s="592"/>
      <c r="C1184" s="593"/>
      <c r="D1184" s="594"/>
      <c r="E1184" s="593"/>
      <c r="F1184" s="595"/>
      <c r="G1184" s="596"/>
      <c r="H1184" s="597"/>
      <c r="I1184" s="597"/>
      <c r="J1184" s="597"/>
      <c r="K1184" s="598"/>
      <c r="L1184" s="596"/>
      <c r="M1184" s="597"/>
      <c r="N1184" s="597"/>
      <c r="O1184" s="597"/>
      <c r="P1184" s="598"/>
      <c r="Q1184" s="599"/>
      <c r="R1184" s="600"/>
      <c r="S1184" s="234"/>
      <c r="T1184" s="234"/>
      <c r="U1184" s="566"/>
      <c r="V1184" s="566"/>
      <c r="W1184" s="566"/>
      <c r="X1184" s="566"/>
      <c r="Y1184" s="566"/>
      <c r="Z1184" s="566"/>
      <c r="AA1184" s="566"/>
      <c r="AB1184" s="566"/>
      <c r="AC1184" s="566"/>
      <c r="AD1184" s="566"/>
    </row>
    <row r="1185" spans="2:30" hidden="1" outlineLevel="1" x14ac:dyDescent="0.45">
      <c r="B1185" s="601"/>
      <c r="C1185" s="602"/>
      <c r="D1185" s="603"/>
      <c r="E1185" s="602"/>
      <c r="F1185" s="604"/>
      <c r="G1185" s="605"/>
      <c r="H1185" s="606"/>
      <c r="I1185" s="606"/>
      <c r="J1185" s="606"/>
      <c r="K1185" s="607"/>
      <c r="L1185" s="605"/>
      <c r="M1185" s="606"/>
      <c r="N1185" s="606"/>
      <c r="O1185" s="606"/>
      <c r="P1185" s="607"/>
      <c r="Q1185" s="608"/>
      <c r="R1185" s="609"/>
      <c r="S1185" s="234"/>
      <c r="T1185" s="234"/>
      <c r="U1185" s="566"/>
      <c r="V1185" s="566"/>
      <c r="W1185" s="566"/>
      <c r="X1185" s="566"/>
      <c r="Y1185" s="566"/>
      <c r="Z1185" s="566"/>
      <c r="AA1185" s="566"/>
      <c r="AB1185" s="566"/>
      <c r="AC1185" s="566"/>
      <c r="AD1185" s="566"/>
    </row>
    <row r="1186" spans="2:30" hidden="1" outlineLevel="1" x14ac:dyDescent="0.45">
      <c r="B1186" s="592"/>
      <c r="C1186" s="593"/>
      <c r="D1186" s="594"/>
      <c r="E1186" s="593"/>
      <c r="F1186" s="595"/>
      <c r="G1186" s="596"/>
      <c r="H1186" s="597"/>
      <c r="I1186" s="597"/>
      <c r="J1186" s="597"/>
      <c r="K1186" s="598"/>
      <c r="L1186" s="596"/>
      <c r="M1186" s="597"/>
      <c r="N1186" s="597"/>
      <c r="O1186" s="597"/>
      <c r="P1186" s="598"/>
      <c r="Q1186" s="599"/>
      <c r="R1186" s="600"/>
      <c r="S1186" s="234"/>
      <c r="T1186" s="234"/>
      <c r="U1186" s="566"/>
      <c r="V1186" s="566"/>
      <c r="W1186" s="566"/>
      <c r="X1186" s="566"/>
      <c r="Y1186" s="566"/>
      <c r="Z1186" s="566"/>
      <c r="AA1186" s="566"/>
      <c r="AB1186" s="566"/>
      <c r="AC1186" s="566"/>
      <c r="AD1186" s="566"/>
    </row>
    <row r="1187" spans="2:30" hidden="1" outlineLevel="1" x14ac:dyDescent="0.45">
      <c r="B1187" s="601"/>
      <c r="C1187" s="602"/>
      <c r="D1187" s="603"/>
      <c r="E1187" s="602"/>
      <c r="F1187" s="604"/>
      <c r="G1187" s="605"/>
      <c r="H1187" s="606"/>
      <c r="I1187" s="606"/>
      <c r="J1187" s="606"/>
      <c r="K1187" s="607"/>
      <c r="L1187" s="605"/>
      <c r="M1187" s="606"/>
      <c r="N1187" s="606"/>
      <c r="O1187" s="606"/>
      <c r="P1187" s="607"/>
      <c r="Q1187" s="608"/>
      <c r="R1187" s="609"/>
      <c r="S1187" s="234"/>
      <c r="T1187" s="234"/>
      <c r="U1187" s="566"/>
      <c r="V1187" s="566"/>
      <c r="W1187" s="566"/>
      <c r="X1187" s="566"/>
      <c r="Y1187" s="566"/>
      <c r="Z1187" s="566"/>
      <c r="AA1187" s="566"/>
      <c r="AB1187" s="566"/>
      <c r="AC1187" s="566"/>
      <c r="AD1187" s="566"/>
    </row>
    <row r="1188" spans="2:30" hidden="1" outlineLevel="1" x14ac:dyDescent="0.45">
      <c r="B1188" s="592"/>
      <c r="C1188" s="593"/>
      <c r="D1188" s="594"/>
      <c r="E1188" s="593"/>
      <c r="F1188" s="595"/>
      <c r="G1188" s="596"/>
      <c r="H1188" s="597"/>
      <c r="I1188" s="597"/>
      <c r="J1188" s="597"/>
      <c r="K1188" s="598"/>
      <c r="L1188" s="596"/>
      <c r="M1188" s="597"/>
      <c r="N1188" s="597"/>
      <c r="O1188" s="597"/>
      <c r="P1188" s="598"/>
      <c r="Q1188" s="599"/>
      <c r="R1188" s="600"/>
      <c r="S1188" s="234"/>
      <c r="T1188" s="234"/>
      <c r="U1188" s="566"/>
      <c r="V1188" s="566"/>
      <c r="W1188" s="566"/>
      <c r="X1188" s="566"/>
      <c r="Y1188" s="566"/>
      <c r="Z1188" s="566"/>
      <c r="AA1188" s="566"/>
      <c r="AB1188" s="566"/>
      <c r="AC1188" s="566"/>
      <c r="AD1188" s="566"/>
    </row>
    <row r="1189" spans="2:30" hidden="1" outlineLevel="1" x14ac:dyDescent="0.45">
      <c r="B1189" s="601"/>
      <c r="C1189" s="602"/>
      <c r="D1189" s="603"/>
      <c r="E1189" s="602"/>
      <c r="F1189" s="604"/>
      <c r="G1189" s="605"/>
      <c r="H1189" s="606"/>
      <c r="I1189" s="606"/>
      <c r="J1189" s="606"/>
      <c r="K1189" s="607"/>
      <c r="L1189" s="605"/>
      <c r="M1189" s="606"/>
      <c r="N1189" s="606"/>
      <c r="O1189" s="606"/>
      <c r="P1189" s="607"/>
      <c r="Q1189" s="608"/>
      <c r="R1189" s="609"/>
      <c r="S1189" s="234"/>
      <c r="T1189" s="234"/>
      <c r="U1189" s="566"/>
      <c r="V1189" s="566"/>
      <c r="W1189" s="566"/>
      <c r="X1189" s="566"/>
      <c r="Y1189" s="566"/>
      <c r="Z1189" s="566"/>
      <c r="AA1189" s="566"/>
      <c r="AB1189" s="566"/>
      <c r="AC1189" s="566"/>
      <c r="AD1189" s="566"/>
    </row>
    <row r="1190" spans="2:30" hidden="1" outlineLevel="1" x14ac:dyDescent="0.45">
      <c r="B1190" s="592"/>
      <c r="C1190" s="593"/>
      <c r="D1190" s="594"/>
      <c r="E1190" s="593"/>
      <c r="F1190" s="595"/>
      <c r="G1190" s="596"/>
      <c r="H1190" s="597"/>
      <c r="I1190" s="597"/>
      <c r="J1190" s="597"/>
      <c r="K1190" s="598"/>
      <c r="L1190" s="596"/>
      <c r="M1190" s="597"/>
      <c r="N1190" s="597"/>
      <c r="O1190" s="597"/>
      <c r="P1190" s="598"/>
      <c r="Q1190" s="599"/>
      <c r="R1190" s="600"/>
      <c r="S1190" s="234"/>
      <c r="T1190" s="234"/>
      <c r="U1190" s="566"/>
      <c r="V1190" s="566"/>
      <c r="W1190" s="566"/>
      <c r="X1190" s="566"/>
      <c r="Y1190" s="566"/>
      <c r="Z1190" s="566"/>
      <c r="AA1190" s="566"/>
      <c r="AB1190" s="566"/>
      <c r="AC1190" s="566"/>
      <c r="AD1190" s="566"/>
    </row>
    <row r="1191" spans="2:30" hidden="1" outlineLevel="1" x14ac:dyDescent="0.45">
      <c r="B1191" s="601"/>
      <c r="C1191" s="602"/>
      <c r="D1191" s="603"/>
      <c r="E1191" s="602"/>
      <c r="F1191" s="604"/>
      <c r="G1191" s="605"/>
      <c r="H1191" s="606"/>
      <c r="I1191" s="606"/>
      <c r="J1191" s="606"/>
      <c r="K1191" s="607"/>
      <c r="L1191" s="605"/>
      <c r="M1191" s="606"/>
      <c r="N1191" s="606"/>
      <c r="O1191" s="606"/>
      <c r="P1191" s="607"/>
      <c r="Q1191" s="608"/>
      <c r="R1191" s="609"/>
      <c r="S1191" s="234"/>
      <c r="T1191" s="234"/>
      <c r="U1191" s="566"/>
      <c r="V1191" s="566"/>
      <c r="W1191" s="566"/>
      <c r="X1191" s="566"/>
      <c r="Y1191" s="566"/>
      <c r="Z1191" s="566"/>
      <c r="AA1191" s="566"/>
      <c r="AB1191" s="566"/>
      <c r="AC1191" s="566"/>
      <c r="AD1191" s="566"/>
    </row>
    <row r="1192" spans="2:30" hidden="1" outlineLevel="1" x14ac:dyDescent="0.45">
      <c r="B1192" s="592"/>
      <c r="C1192" s="593"/>
      <c r="D1192" s="594"/>
      <c r="E1192" s="593"/>
      <c r="F1192" s="595"/>
      <c r="G1192" s="596"/>
      <c r="H1192" s="597"/>
      <c r="I1192" s="597"/>
      <c r="J1192" s="597"/>
      <c r="K1192" s="598"/>
      <c r="L1192" s="596"/>
      <c r="M1192" s="597"/>
      <c r="N1192" s="597"/>
      <c r="O1192" s="597"/>
      <c r="P1192" s="598"/>
      <c r="Q1192" s="599"/>
      <c r="R1192" s="600"/>
      <c r="S1192" s="234"/>
      <c r="T1192" s="234"/>
      <c r="U1192" s="566"/>
      <c r="V1192" s="566"/>
      <c r="W1192" s="566"/>
      <c r="X1192" s="566"/>
      <c r="Y1192" s="566"/>
      <c r="Z1192" s="566"/>
      <c r="AA1192" s="566"/>
      <c r="AB1192" s="566"/>
      <c r="AC1192" s="566"/>
      <c r="AD1192" s="566"/>
    </row>
    <row r="1193" spans="2:30" hidden="1" outlineLevel="1" x14ac:dyDescent="0.45">
      <c r="B1193" s="601"/>
      <c r="C1193" s="602"/>
      <c r="D1193" s="603"/>
      <c r="E1193" s="602"/>
      <c r="F1193" s="604"/>
      <c r="G1193" s="605"/>
      <c r="H1193" s="606"/>
      <c r="I1193" s="606"/>
      <c r="J1193" s="606"/>
      <c r="K1193" s="607"/>
      <c r="L1193" s="605"/>
      <c r="M1193" s="606"/>
      <c r="N1193" s="606"/>
      <c r="O1193" s="606"/>
      <c r="P1193" s="607"/>
      <c r="Q1193" s="608"/>
      <c r="R1193" s="609"/>
      <c r="S1193" s="234"/>
      <c r="T1193" s="234"/>
      <c r="U1193" s="566"/>
      <c r="V1193" s="566"/>
      <c r="W1193" s="566"/>
      <c r="X1193" s="566"/>
      <c r="Y1193" s="566"/>
      <c r="Z1193" s="566"/>
      <c r="AA1193" s="566"/>
      <c r="AB1193" s="566"/>
      <c r="AC1193" s="566"/>
      <c r="AD1193" s="566"/>
    </row>
    <row r="1194" spans="2:30" hidden="1" outlineLevel="1" x14ac:dyDescent="0.45">
      <c r="B1194" s="592"/>
      <c r="C1194" s="593"/>
      <c r="D1194" s="594"/>
      <c r="E1194" s="593"/>
      <c r="F1194" s="595"/>
      <c r="G1194" s="596"/>
      <c r="H1194" s="597"/>
      <c r="I1194" s="597"/>
      <c r="J1194" s="597"/>
      <c r="K1194" s="598"/>
      <c r="L1194" s="596"/>
      <c r="M1194" s="597"/>
      <c r="N1194" s="597"/>
      <c r="O1194" s="597"/>
      <c r="P1194" s="598"/>
      <c r="Q1194" s="599"/>
      <c r="R1194" s="600"/>
      <c r="S1194" s="234"/>
      <c r="T1194" s="234"/>
      <c r="U1194" s="566"/>
      <c r="V1194" s="566"/>
      <c r="W1194" s="566"/>
      <c r="X1194" s="566"/>
      <c r="Y1194" s="566"/>
      <c r="Z1194" s="566"/>
      <c r="AA1194" s="566"/>
      <c r="AB1194" s="566"/>
      <c r="AC1194" s="566"/>
      <c r="AD1194" s="566"/>
    </row>
    <row r="1195" spans="2:30" hidden="1" outlineLevel="1" x14ac:dyDescent="0.45">
      <c r="B1195" s="601"/>
      <c r="C1195" s="602"/>
      <c r="D1195" s="603"/>
      <c r="E1195" s="602"/>
      <c r="F1195" s="604"/>
      <c r="G1195" s="605"/>
      <c r="H1195" s="606"/>
      <c r="I1195" s="606"/>
      <c r="J1195" s="606"/>
      <c r="K1195" s="607"/>
      <c r="L1195" s="605"/>
      <c r="M1195" s="606"/>
      <c r="N1195" s="606"/>
      <c r="O1195" s="606"/>
      <c r="P1195" s="607"/>
      <c r="Q1195" s="608"/>
      <c r="R1195" s="609"/>
      <c r="S1195" s="234"/>
      <c r="T1195" s="234"/>
      <c r="U1195" s="566"/>
      <c r="V1195" s="566"/>
      <c r="W1195" s="566"/>
      <c r="X1195" s="566"/>
      <c r="Y1195" s="566"/>
      <c r="Z1195" s="566"/>
      <c r="AA1195" s="566"/>
      <c r="AB1195" s="566"/>
      <c r="AC1195" s="566"/>
      <c r="AD1195" s="566"/>
    </row>
    <row r="1196" spans="2:30" hidden="1" outlineLevel="1" x14ac:dyDescent="0.45">
      <c r="B1196" s="592"/>
      <c r="C1196" s="593"/>
      <c r="D1196" s="594"/>
      <c r="E1196" s="593"/>
      <c r="F1196" s="595"/>
      <c r="G1196" s="596"/>
      <c r="H1196" s="597"/>
      <c r="I1196" s="597"/>
      <c r="J1196" s="597"/>
      <c r="K1196" s="598"/>
      <c r="L1196" s="596"/>
      <c r="M1196" s="597"/>
      <c r="N1196" s="597"/>
      <c r="O1196" s="597"/>
      <c r="P1196" s="598"/>
      <c r="Q1196" s="599"/>
      <c r="R1196" s="600"/>
      <c r="S1196" s="234"/>
      <c r="T1196" s="234"/>
      <c r="U1196" s="566"/>
      <c r="V1196" s="566"/>
      <c r="W1196" s="566"/>
      <c r="X1196" s="566"/>
      <c r="Y1196" s="566"/>
      <c r="Z1196" s="566"/>
      <c r="AA1196" s="566"/>
      <c r="AB1196" s="566"/>
      <c r="AC1196" s="566"/>
      <c r="AD1196" s="566"/>
    </row>
    <row r="1197" spans="2:30" hidden="1" outlineLevel="1" x14ac:dyDescent="0.45">
      <c r="B1197" s="601"/>
      <c r="C1197" s="602"/>
      <c r="D1197" s="603"/>
      <c r="E1197" s="602"/>
      <c r="F1197" s="604"/>
      <c r="G1197" s="605"/>
      <c r="H1197" s="606"/>
      <c r="I1197" s="606"/>
      <c r="J1197" s="606"/>
      <c r="K1197" s="607"/>
      <c r="L1197" s="605"/>
      <c r="M1197" s="606"/>
      <c r="N1197" s="606"/>
      <c r="O1197" s="606"/>
      <c r="P1197" s="607"/>
      <c r="Q1197" s="608"/>
      <c r="R1197" s="609"/>
      <c r="S1197" s="234"/>
      <c r="T1197" s="234"/>
      <c r="U1197" s="566"/>
      <c r="V1197" s="566"/>
      <c r="W1197" s="566"/>
      <c r="X1197" s="566"/>
      <c r="Y1197" s="566"/>
      <c r="Z1197" s="566"/>
      <c r="AA1197" s="566"/>
      <c r="AB1197" s="566"/>
      <c r="AC1197" s="566"/>
      <c r="AD1197" s="566"/>
    </row>
    <row r="1198" spans="2:30" hidden="1" outlineLevel="1" x14ac:dyDescent="0.45">
      <c r="B1198" s="592"/>
      <c r="C1198" s="593"/>
      <c r="D1198" s="594"/>
      <c r="E1198" s="593"/>
      <c r="F1198" s="595"/>
      <c r="G1198" s="596"/>
      <c r="H1198" s="597"/>
      <c r="I1198" s="597"/>
      <c r="J1198" s="597"/>
      <c r="K1198" s="598"/>
      <c r="L1198" s="596"/>
      <c r="M1198" s="597"/>
      <c r="N1198" s="597"/>
      <c r="O1198" s="597"/>
      <c r="P1198" s="598"/>
      <c r="Q1198" s="599"/>
      <c r="R1198" s="600"/>
      <c r="S1198" s="234"/>
      <c r="T1198" s="234"/>
      <c r="U1198" s="566"/>
      <c r="V1198" s="566"/>
      <c r="W1198" s="566"/>
      <c r="X1198" s="566"/>
      <c r="Y1198" s="566"/>
      <c r="Z1198" s="566"/>
      <c r="AA1198" s="566"/>
      <c r="AB1198" s="566"/>
      <c r="AC1198" s="566"/>
      <c r="AD1198" s="566"/>
    </row>
    <row r="1199" spans="2:30" hidden="1" outlineLevel="1" x14ac:dyDescent="0.45">
      <c r="B1199" s="601"/>
      <c r="C1199" s="602"/>
      <c r="D1199" s="603"/>
      <c r="E1199" s="602"/>
      <c r="F1199" s="604"/>
      <c r="G1199" s="605"/>
      <c r="H1199" s="606"/>
      <c r="I1199" s="606"/>
      <c r="J1199" s="606"/>
      <c r="K1199" s="607"/>
      <c r="L1199" s="605"/>
      <c r="M1199" s="606"/>
      <c r="N1199" s="606"/>
      <c r="O1199" s="606"/>
      <c r="P1199" s="607"/>
      <c r="Q1199" s="608"/>
      <c r="R1199" s="609"/>
      <c r="S1199" s="234"/>
      <c r="T1199" s="234"/>
      <c r="U1199" s="566"/>
      <c r="V1199" s="566"/>
      <c r="W1199" s="566"/>
      <c r="X1199" s="566"/>
      <c r="Y1199" s="566"/>
      <c r="Z1199" s="566"/>
      <c r="AA1199" s="566"/>
      <c r="AB1199" s="566"/>
      <c r="AC1199" s="566"/>
      <c r="AD1199" s="566"/>
    </row>
    <row r="1200" spans="2:30" hidden="1" outlineLevel="1" x14ac:dyDescent="0.45">
      <c r="B1200" s="592"/>
      <c r="C1200" s="593"/>
      <c r="D1200" s="594"/>
      <c r="E1200" s="593"/>
      <c r="F1200" s="595"/>
      <c r="G1200" s="596"/>
      <c r="H1200" s="597"/>
      <c r="I1200" s="597"/>
      <c r="J1200" s="597"/>
      <c r="K1200" s="598"/>
      <c r="L1200" s="596"/>
      <c r="M1200" s="597"/>
      <c r="N1200" s="597"/>
      <c r="O1200" s="597"/>
      <c r="P1200" s="598"/>
      <c r="Q1200" s="599"/>
      <c r="R1200" s="600"/>
      <c r="S1200" s="234"/>
      <c r="T1200" s="234"/>
      <c r="U1200" s="566"/>
      <c r="V1200" s="566"/>
      <c r="W1200" s="566"/>
      <c r="X1200" s="566"/>
      <c r="Y1200" s="566"/>
      <c r="Z1200" s="566"/>
      <c r="AA1200" s="566"/>
      <c r="AB1200" s="566"/>
      <c r="AC1200" s="566"/>
      <c r="AD1200" s="566"/>
    </row>
    <row r="1201" spans="2:30" hidden="1" outlineLevel="1" x14ac:dyDescent="0.45">
      <c r="B1201" s="601"/>
      <c r="C1201" s="602"/>
      <c r="D1201" s="603"/>
      <c r="E1201" s="602"/>
      <c r="F1201" s="604"/>
      <c r="G1201" s="605"/>
      <c r="H1201" s="606"/>
      <c r="I1201" s="606"/>
      <c r="J1201" s="606"/>
      <c r="K1201" s="607"/>
      <c r="L1201" s="605"/>
      <c r="M1201" s="606"/>
      <c r="N1201" s="606"/>
      <c r="O1201" s="606"/>
      <c r="P1201" s="607"/>
      <c r="Q1201" s="608"/>
      <c r="R1201" s="609"/>
      <c r="S1201" s="234"/>
      <c r="T1201" s="234"/>
      <c r="U1201" s="566"/>
      <c r="V1201" s="566"/>
      <c r="W1201" s="566"/>
      <c r="X1201" s="566"/>
      <c r="Y1201" s="566"/>
      <c r="Z1201" s="566"/>
      <c r="AA1201" s="566"/>
      <c r="AB1201" s="566"/>
      <c r="AC1201" s="566"/>
      <c r="AD1201" s="566"/>
    </row>
    <row r="1202" spans="2:30" hidden="1" outlineLevel="1" x14ac:dyDescent="0.45">
      <c r="B1202" s="592"/>
      <c r="C1202" s="593"/>
      <c r="D1202" s="594"/>
      <c r="E1202" s="593"/>
      <c r="F1202" s="595"/>
      <c r="G1202" s="596"/>
      <c r="H1202" s="597"/>
      <c r="I1202" s="597"/>
      <c r="J1202" s="597"/>
      <c r="K1202" s="598"/>
      <c r="L1202" s="596"/>
      <c r="M1202" s="597"/>
      <c r="N1202" s="597"/>
      <c r="O1202" s="597"/>
      <c r="P1202" s="598"/>
      <c r="Q1202" s="599"/>
      <c r="R1202" s="600"/>
      <c r="S1202" s="234"/>
      <c r="T1202" s="234"/>
      <c r="U1202" s="566"/>
      <c r="V1202" s="566"/>
      <c r="W1202" s="566"/>
      <c r="X1202" s="566"/>
      <c r="Y1202" s="566"/>
      <c r="Z1202" s="566"/>
      <c r="AA1202" s="566"/>
      <c r="AB1202" s="566"/>
      <c r="AC1202" s="566"/>
      <c r="AD1202" s="566"/>
    </row>
    <row r="1203" spans="2:30" hidden="1" outlineLevel="1" x14ac:dyDescent="0.45">
      <c r="B1203" s="601"/>
      <c r="C1203" s="602"/>
      <c r="D1203" s="603"/>
      <c r="E1203" s="602"/>
      <c r="F1203" s="604"/>
      <c r="G1203" s="605"/>
      <c r="H1203" s="606"/>
      <c r="I1203" s="606"/>
      <c r="J1203" s="606"/>
      <c r="K1203" s="607"/>
      <c r="L1203" s="605"/>
      <c r="M1203" s="606"/>
      <c r="N1203" s="606"/>
      <c r="O1203" s="606"/>
      <c r="P1203" s="607"/>
      <c r="Q1203" s="608"/>
      <c r="R1203" s="609"/>
      <c r="S1203" s="234"/>
      <c r="T1203" s="234"/>
      <c r="U1203" s="566"/>
      <c r="V1203" s="566"/>
      <c r="W1203" s="566"/>
      <c r="X1203" s="566"/>
      <c r="Y1203" s="566"/>
      <c r="Z1203" s="566"/>
      <c r="AA1203" s="566"/>
      <c r="AB1203" s="566"/>
      <c r="AC1203" s="566"/>
      <c r="AD1203" s="566"/>
    </row>
    <row r="1204" spans="2:30" hidden="1" outlineLevel="1" x14ac:dyDescent="0.45">
      <c r="B1204" s="592"/>
      <c r="C1204" s="593"/>
      <c r="D1204" s="594"/>
      <c r="E1204" s="593"/>
      <c r="F1204" s="595"/>
      <c r="G1204" s="596"/>
      <c r="H1204" s="597"/>
      <c r="I1204" s="597"/>
      <c r="J1204" s="597"/>
      <c r="K1204" s="598"/>
      <c r="L1204" s="596"/>
      <c r="M1204" s="597"/>
      <c r="N1204" s="597"/>
      <c r="O1204" s="597"/>
      <c r="P1204" s="598"/>
      <c r="Q1204" s="599"/>
      <c r="R1204" s="600"/>
      <c r="S1204" s="234"/>
      <c r="T1204" s="234"/>
      <c r="U1204" s="566"/>
      <c r="V1204" s="566"/>
      <c r="W1204" s="566"/>
      <c r="X1204" s="566"/>
      <c r="Y1204" s="566"/>
      <c r="Z1204" s="566"/>
      <c r="AA1204" s="566"/>
      <c r="AB1204" s="566"/>
      <c r="AC1204" s="566"/>
      <c r="AD1204" s="566"/>
    </row>
    <row r="1205" spans="2:30" hidden="1" outlineLevel="1" x14ac:dyDescent="0.45">
      <c r="B1205" s="601"/>
      <c r="C1205" s="602"/>
      <c r="D1205" s="603"/>
      <c r="E1205" s="602"/>
      <c r="F1205" s="604"/>
      <c r="G1205" s="605"/>
      <c r="H1205" s="606"/>
      <c r="I1205" s="606"/>
      <c r="J1205" s="606"/>
      <c r="K1205" s="607"/>
      <c r="L1205" s="605"/>
      <c r="M1205" s="606"/>
      <c r="N1205" s="606"/>
      <c r="O1205" s="606"/>
      <c r="P1205" s="607"/>
      <c r="Q1205" s="608"/>
      <c r="R1205" s="609"/>
      <c r="S1205" s="234"/>
      <c r="T1205" s="234"/>
      <c r="U1205" s="566"/>
      <c r="V1205" s="566"/>
      <c r="W1205" s="566"/>
      <c r="X1205" s="566"/>
      <c r="Y1205" s="566"/>
      <c r="Z1205" s="566"/>
      <c r="AA1205" s="566"/>
      <c r="AB1205" s="566"/>
      <c r="AC1205" s="566"/>
      <c r="AD1205" s="566"/>
    </row>
    <row r="1206" spans="2:30" hidden="1" outlineLevel="1" x14ac:dyDescent="0.45">
      <c r="B1206" s="592"/>
      <c r="C1206" s="593"/>
      <c r="D1206" s="594"/>
      <c r="E1206" s="593"/>
      <c r="F1206" s="595"/>
      <c r="G1206" s="596"/>
      <c r="H1206" s="597"/>
      <c r="I1206" s="597"/>
      <c r="J1206" s="597"/>
      <c r="K1206" s="598"/>
      <c r="L1206" s="596"/>
      <c r="M1206" s="597"/>
      <c r="N1206" s="597"/>
      <c r="O1206" s="597"/>
      <c r="P1206" s="598"/>
      <c r="Q1206" s="599"/>
      <c r="R1206" s="600"/>
      <c r="S1206" s="234"/>
      <c r="T1206" s="234"/>
      <c r="U1206" s="566"/>
      <c r="V1206" s="566"/>
      <c r="W1206" s="566"/>
      <c r="X1206" s="566"/>
      <c r="Y1206" s="566"/>
      <c r="Z1206" s="566"/>
      <c r="AA1206" s="566"/>
      <c r="AB1206" s="566"/>
      <c r="AC1206" s="566"/>
      <c r="AD1206" s="566"/>
    </row>
    <row r="1207" spans="2:30" hidden="1" outlineLevel="1" x14ac:dyDescent="0.45">
      <c r="B1207" s="601"/>
      <c r="C1207" s="602"/>
      <c r="D1207" s="603"/>
      <c r="E1207" s="602"/>
      <c r="F1207" s="604"/>
      <c r="G1207" s="605"/>
      <c r="H1207" s="606"/>
      <c r="I1207" s="606"/>
      <c r="J1207" s="606"/>
      <c r="K1207" s="607"/>
      <c r="L1207" s="605"/>
      <c r="M1207" s="606"/>
      <c r="N1207" s="606"/>
      <c r="O1207" s="606"/>
      <c r="P1207" s="607"/>
      <c r="Q1207" s="608"/>
      <c r="R1207" s="609"/>
      <c r="S1207" s="234"/>
      <c r="T1207" s="234"/>
      <c r="U1207" s="566"/>
      <c r="V1207" s="566"/>
      <c r="W1207" s="566"/>
      <c r="X1207" s="566"/>
      <c r="Y1207" s="566"/>
      <c r="Z1207" s="566"/>
      <c r="AA1207" s="566"/>
      <c r="AB1207" s="566"/>
      <c r="AC1207" s="566"/>
      <c r="AD1207" s="566"/>
    </row>
    <row r="1208" spans="2:30" hidden="1" outlineLevel="1" x14ac:dyDescent="0.45">
      <c r="B1208" s="592"/>
      <c r="C1208" s="593"/>
      <c r="D1208" s="594"/>
      <c r="E1208" s="593"/>
      <c r="F1208" s="595"/>
      <c r="G1208" s="596"/>
      <c r="H1208" s="597"/>
      <c r="I1208" s="597"/>
      <c r="J1208" s="597"/>
      <c r="K1208" s="598"/>
      <c r="L1208" s="596"/>
      <c r="M1208" s="597"/>
      <c r="N1208" s="597"/>
      <c r="O1208" s="597"/>
      <c r="P1208" s="598"/>
      <c r="Q1208" s="599"/>
      <c r="R1208" s="600"/>
      <c r="S1208" s="234"/>
      <c r="T1208" s="234"/>
      <c r="U1208" s="566"/>
      <c r="V1208" s="566"/>
      <c r="W1208" s="566"/>
      <c r="X1208" s="566"/>
      <c r="Y1208" s="566"/>
      <c r="Z1208" s="566"/>
      <c r="AA1208" s="566"/>
      <c r="AB1208" s="566"/>
      <c r="AC1208" s="566"/>
      <c r="AD1208" s="566"/>
    </row>
    <row r="1209" spans="2:30" hidden="1" outlineLevel="1" x14ac:dyDescent="0.45">
      <c r="B1209" s="601"/>
      <c r="C1209" s="602"/>
      <c r="D1209" s="603"/>
      <c r="E1209" s="602"/>
      <c r="F1209" s="604"/>
      <c r="G1209" s="605"/>
      <c r="H1209" s="606"/>
      <c r="I1209" s="606"/>
      <c r="J1209" s="606"/>
      <c r="K1209" s="607"/>
      <c r="L1209" s="605"/>
      <c r="M1209" s="606"/>
      <c r="N1209" s="606"/>
      <c r="O1209" s="606"/>
      <c r="P1209" s="607"/>
      <c r="Q1209" s="608"/>
      <c r="R1209" s="609"/>
      <c r="S1209" s="234"/>
      <c r="T1209" s="234"/>
      <c r="U1209" s="566"/>
      <c r="V1209" s="566"/>
      <c r="W1209" s="566"/>
      <c r="X1209" s="566"/>
      <c r="Y1209" s="566"/>
      <c r="Z1209" s="566"/>
      <c r="AA1209" s="566"/>
      <c r="AB1209" s="566"/>
      <c r="AC1209" s="566"/>
      <c r="AD1209" s="566"/>
    </row>
    <row r="1210" spans="2:30" hidden="1" outlineLevel="1" x14ac:dyDescent="0.45">
      <c r="B1210" s="592"/>
      <c r="C1210" s="593"/>
      <c r="D1210" s="594"/>
      <c r="E1210" s="593"/>
      <c r="F1210" s="595"/>
      <c r="G1210" s="596"/>
      <c r="H1210" s="597"/>
      <c r="I1210" s="597"/>
      <c r="J1210" s="597"/>
      <c r="K1210" s="598"/>
      <c r="L1210" s="596"/>
      <c r="M1210" s="597"/>
      <c r="N1210" s="597"/>
      <c r="O1210" s="597"/>
      <c r="P1210" s="598"/>
      <c r="Q1210" s="599"/>
      <c r="R1210" s="600"/>
      <c r="S1210" s="234"/>
      <c r="T1210" s="234"/>
      <c r="U1210" s="566"/>
      <c r="V1210" s="566"/>
      <c r="W1210" s="566"/>
      <c r="X1210" s="566"/>
      <c r="Y1210" s="566"/>
      <c r="Z1210" s="566"/>
      <c r="AA1210" s="566"/>
      <c r="AB1210" s="566"/>
      <c r="AC1210" s="566"/>
      <c r="AD1210" s="566"/>
    </row>
    <row r="1211" spans="2:30" hidden="1" outlineLevel="1" x14ac:dyDescent="0.45">
      <c r="B1211" s="601"/>
      <c r="C1211" s="602"/>
      <c r="D1211" s="603"/>
      <c r="E1211" s="602"/>
      <c r="F1211" s="604"/>
      <c r="G1211" s="605"/>
      <c r="H1211" s="606"/>
      <c r="I1211" s="606"/>
      <c r="J1211" s="606"/>
      <c r="K1211" s="607"/>
      <c r="L1211" s="605"/>
      <c r="M1211" s="606"/>
      <c r="N1211" s="606"/>
      <c r="O1211" s="606"/>
      <c r="P1211" s="607"/>
      <c r="Q1211" s="608"/>
      <c r="R1211" s="609"/>
      <c r="S1211" s="234"/>
      <c r="T1211" s="234"/>
      <c r="U1211" s="566"/>
      <c r="V1211" s="566"/>
      <c r="W1211" s="566"/>
      <c r="X1211" s="566"/>
      <c r="Y1211" s="566"/>
      <c r="Z1211" s="566"/>
      <c r="AA1211" s="566"/>
      <c r="AB1211" s="566"/>
      <c r="AC1211" s="566"/>
      <c r="AD1211" s="566"/>
    </row>
    <row r="1212" spans="2:30" hidden="1" outlineLevel="1" x14ac:dyDescent="0.45">
      <c r="B1212" s="592"/>
      <c r="C1212" s="593"/>
      <c r="D1212" s="594"/>
      <c r="E1212" s="593"/>
      <c r="F1212" s="595"/>
      <c r="G1212" s="596"/>
      <c r="H1212" s="597"/>
      <c r="I1212" s="597"/>
      <c r="J1212" s="597"/>
      <c r="K1212" s="598"/>
      <c r="L1212" s="596"/>
      <c r="M1212" s="597"/>
      <c r="N1212" s="597"/>
      <c r="O1212" s="597"/>
      <c r="P1212" s="598"/>
      <c r="Q1212" s="599"/>
      <c r="R1212" s="600"/>
      <c r="S1212" s="234"/>
      <c r="T1212" s="234"/>
      <c r="U1212" s="566"/>
      <c r="V1212" s="566"/>
      <c r="W1212" s="566"/>
      <c r="X1212" s="566"/>
      <c r="Y1212" s="566"/>
      <c r="Z1212" s="566"/>
      <c r="AA1212" s="566"/>
      <c r="AB1212" s="566"/>
      <c r="AC1212" s="566"/>
      <c r="AD1212" s="566"/>
    </row>
    <row r="1213" spans="2:30" hidden="1" outlineLevel="1" x14ac:dyDescent="0.45">
      <c r="B1213" s="601"/>
      <c r="C1213" s="602"/>
      <c r="D1213" s="603"/>
      <c r="E1213" s="602"/>
      <c r="F1213" s="604"/>
      <c r="G1213" s="605"/>
      <c r="H1213" s="606"/>
      <c r="I1213" s="606"/>
      <c r="J1213" s="606"/>
      <c r="K1213" s="607"/>
      <c r="L1213" s="605"/>
      <c r="M1213" s="606"/>
      <c r="N1213" s="606"/>
      <c r="O1213" s="606"/>
      <c r="P1213" s="607"/>
      <c r="Q1213" s="608"/>
      <c r="R1213" s="609"/>
      <c r="S1213" s="234"/>
      <c r="T1213" s="234"/>
      <c r="U1213" s="566"/>
      <c r="V1213" s="566"/>
      <c r="W1213" s="566"/>
      <c r="X1213" s="566"/>
      <c r="Y1213" s="566"/>
      <c r="Z1213" s="566"/>
      <c r="AA1213" s="566"/>
      <c r="AB1213" s="566"/>
      <c r="AC1213" s="566"/>
      <c r="AD1213" s="566"/>
    </row>
    <row r="1214" spans="2:30" hidden="1" outlineLevel="1" x14ac:dyDescent="0.45">
      <c r="B1214" s="592"/>
      <c r="C1214" s="593"/>
      <c r="D1214" s="594"/>
      <c r="E1214" s="593"/>
      <c r="F1214" s="595"/>
      <c r="G1214" s="596"/>
      <c r="H1214" s="597"/>
      <c r="I1214" s="597"/>
      <c r="J1214" s="597"/>
      <c r="K1214" s="598"/>
      <c r="L1214" s="596"/>
      <c r="M1214" s="597"/>
      <c r="N1214" s="597"/>
      <c r="O1214" s="597"/>
      <c r="P1214" s="598"/>
      <c r="Q1214" s="599"/>
      <c r="R1214" s="600"/>
      <c r="S1214" s="234"/>
      <c r="T1214" s="234"/>
      <c r="U1214" s="566"/>
      <c r="V1214" s="566"/>
      <c r="W1214" s="566"/>
      <c r="X1214" s="566"/>
      <c r="Y1214" s="566"/>
      <c r="Z1214" s="566"/>
      <c r="AA1214" s="566"/>
      <c r="AB1214" s="566"/>
      <c r="AC1214" s="566"/>
      <c r="AD1214" s="566"/>
    </row>
    <row r="1215" spans="2:30" hidden="1" outlineLevel="1" x14ac:dyDescent="0.45">
      <c r="B1215" s="601"/>
      <c r="C1215" s="602"/>
      <c r="D1215" s="603"/>
      <c r="E1215" s="602"/>
      <c r="F1215" s="604"/>
      <c r="G1215" s="605"/>
      <c r="H1215" s="606"/>
      <c r="I1215" s="606"/>
      <c r="J1215" s="606"/>
      <c r="K1215" s="607"/>
      <c r="L1215" s="605"/>
      <c r="M1215" s="606"/>
      <c r="N1215" s="606"/>
      <c r="O1215" s="606"/>
      <c r="P1215" s="607"/>
      <c r="Q1215" s="608"/>
      <c r="R1215" s="609"/>
      <c r="S1215" s="234"/>
      <c r="T1215" s="234"/>
      <c r="U1215" s="566"/>
      <c r="V1215" s="566"/>
      <c r="W1215" s="566"/>
      <c r="X1215" s="566"/>
      <c r="Y1215" s="566"/>
      <c r="Z1215" s="566"/>
      <c r="AA1215" s="566"/>
      <c r="AB1215" s="566"/>
      <c r="AC1215" s="566"/>
      <c r="AD1215" s="566"/>
    </row>
    <row r="1216" spans="2:30" hidden="1" outlineLevel="1" x14ac:dyDescent="0.45">
      <c r="B1216" s="592"/>
      <c r="C1216" s="593"/>
      <c r="D1216" s="594"/>
      <c r="E1216" s="593"/>
      <c r="F1216" s="595"/>
      <c r="G1216" s="596"/>
      <c r="H1216" s="597"/>
      <c r="I1216" s="597"/>
      <c r="J1216" s="597"/>
      <c r="K1216" s="598"/>
      <c r="L1216" s="596"/>
      <c r="M1216" s="597"/>
      <c r="N1216" s="597"/>
      <c r="O1216" s="597"/>
      <c r="P1216" s="598"/>
      <c r="Q1216" s="599"/>
      <c r="R1216" s="600"/>
      <c r="S1216" s="234"/>
      <c r="T1216" s="234"/>
      <c r="U1216" s="566"/>
      <c r="V1216" s="566"/>
      <c r="W1216" s="566"/>
      <c r="X1216" s="566"/>
      <c r="Y1216" s="566"/>
      <c r="Z1216" s="566"/>
      <c r="AA1216" s="566"/>
      <c r="AB1216" s="566"/>
      <c r="AC1216" s="566"/>
      <c r="AD1216" s="566"/>
    </row>
    <row r="1217" spans="2:30" hidden="1" outlineLevel="1" x14ac:dyDescent="0.45">
      <c r="B1217" s="601"/>
      <c r="C1217" s="602"/>
      <c r="D1217" s="603"/>
      <c r="E1217" s="602"/>
      <c r="F1217" s="604"/>
      <c r="G1217" s="605"/>
      <c r="H1217" s="606"/>
      <c r="I1217" s="606"/>
      <c r="J1217" s="606"/>
      <c r="K1217" s="607"/>
      <c r="L1217" s="605"/>
      <c r="M1217" s="606"/>
      <c r="N1217" s="606"/>
      <c r="O1217" s="606"/>
      <c r="P1217" s="607"/>
      <c r="Q1217" s="608"/>
      <c r="R1217" s="609"/>
      <c r="S1217" s="234"/>
      <c r="T1217" s="234"/>
      <c r="U1217" s="566"/>
      <c r="V1217" s="566"/>
      <c r="W1217" s="566"/>
      <c r="X1217" s="566"/>
      <c r="Y1217" s="566"/>
      <c r="Z1217" s="566"/>
      <c r="AA1217" s="566"/>
      <c r="AB1217" s="566"/>
      <c r="AC1217" s="566"/>
      <c r="AD1217" s="566"/>
    </row>
    <row r="1218" spans="2:30" hidden="1" outlineLevel="1" x14ac:dyDescent="0.45">
      <c r="B1218" s="592"/>
      <c r="C1218" s="593"/>
      <c r="D1218" s="594"/>
      <c r="E1218" s="593"/>
      <c r="F1218" s="595"/>
      <c r="G1218" s="596"/>
      <c r="H1218" s="597"/>
      <c r="I1218" s="597"/>
      <c r="J1218" s="597"/>
      <c r="K1218" s="598"/>
      <c r="L1218" s="596"/>
      <c r="M1218" s="597"/>
      <c r="N1218" s="597"/>
      <c r="O1218" s="597"/>
      <c r="P1218" s="598"/>
      <c r="Q1218" s="599"/>
      <c r="R1218" s="600"/>
      <c r="S1218" s="234"/>
      <c r="T1218" s="234"/>
      <c r="U1218" s="566"/>
      <c r="V1218" s="566"/>
      <c r="W1218" s="566"/>
      <c r="X1218" s="566"/>
      <c r="Y1218" s="566"/>
      <c r="Z1218" s="566"/>
      <c r="AA1218" s="566"/>
      <c r="AB1218" s="566"/>
      <c r="AC1218" s="566"/>
      <c r="AD1218" s="566"/>
    </row>
    <row r="1219" spans="2:30" hidden="1" outlineLevel="1" x14ac:dyDescent="0.45">
      <c r="B1219" s="601"/>
      <c r="C1219" s="602"/>
      <c r="D1219" s="603"/>
      <c r="E1219" s="602"/>
      <c r="F1219" s="604"/>
      <c r="G1219" s="605"/>
      <c r="H1219" s="606"/>
      <c r="I1219" s="606"/>
      <c r="J1219" s="606"/>
      <c r="K1219" s="607"/>
      <c r="L1219" s="605"/>
      <c r="M1219" s="606"/>
      <c r="N1219" s="606"/>
      <c r="O1219" s="606"/>
      <c r="P1219" s="607"/>
      <c r="Q1219" s="608"/>
      <c r="R1219" s="609"/>
      <c r="S1219" s="234"/>
      <c r="T1219" s="234"/>
      <c r="U1219" s="566"/>
      <c r="V1219" s="566"/>
      <c r="W1219" s="566"/>
      <c r="X1219" s="566"/>
      <c r="Y1219" s="566"/>
      <c r="Z1219" s="566"/>
      <c r="AA1219" s="566"/>
      <c r="AB1219" s="566"/>
      <c r="AC1219" s="566"/>
      <c r="AD1219" s="566"/>
    </row>
    <row r="1220" spans="2:30" hidden="1" outlineLevel="1" x14ac:dyDescent="0.45">
      <c r="B1220" s="592"/>
      <c r="C1220" s="593"/>
      <c r="D1220" s="594"/>
      <c r="E1220" s="593"/>
      <c r="F1220" s="595"/>
      <c r="G1220" s="596"/>
      <c r="H1220" s="597"/>
      <c r="I1220" s="597"/>
      <c r="J1220" s="597"/>
      <c r="K1220" s="598"/>
      <c r="L1220" s="596"/>
      <c r="M1220" s="597"/>
      <c r="N1220" s="597"/>
      <c r="O1220" s="597"/>
      <c r="P1220" s="598"/>
      <c r="Q1220" s="599"/>
      <c r="R1220" s="600"/>
      <c r="S1220" s="234"/>
      <c r="T1220" s="234"/>
      <c r="U1220" s="566"/>
      <c r="V1220" s="566"/>
      <c r="W1220" s="566"/>
      <c r="X1220" s="566"/>
      <c r="Y1220" s="566"/>
      <c r="Z1220" s="566"/>
      <c r="AA1220" s="566"/>
      <c r="AB1220" s="566"/>
      <c r="AC1220" s="566"/>
      <c r="AD1220" s="566"/>
    </row>
    <row r="1221" spans="2:30" hidden="1" outlineLevel="1" x14ac:dyDescent="0.45">
      <c r="B1221" s="601"/>
      <c r="C1221" s="602"/>
      <c r="D1221" s="603"/>
      <c r="E1221" s="602"/>
      <c r="F1221" s="604"/>
      <c r="G1221" s="605"/>
      <c r="H1221" s="606"/>
      <c r="I1221" s="606"/>
      <c r="J1221" s="606"/>
      <c r="K1221" s="607"/>
      <c r="L1221" s="605"/>
      <c r="M1221" s="606"/>
      <c r="N1221" s="606"/>
      <c r="O1221" s="606"/>
      <c r="P1221" s="607"/>
      <c r="Q1221" s="608"/>
      <c r="R1221" s="609"/>
      <c r="S1221" s="234"/>
      <c r="T1221" s="234"/>
      <c r="U1221" s="566"/>
      <c r="V1221" s="566"/>
      <c r="W1221" s="566"/>
      <c r="X1221" s="566"/>
      <c r="Y1221" s="566"/>
      <c r="Z1221" s="566"/>
      <c r="AA1221" s="566"/>
      <c r="AB1221" s="566"/>
      <c r="AC1221" s="566"/>
      <c r="AD1221" s="566"/>
    </row>
    <row r="1222" spans="2:30" hidden="1" outlineLevel="1" x14ac:dyDescent="0.45">
      <c r="B1222" s="592"/>
      <c r="C1222" s="593"/>
      <c r="D1222" s="594"/>
      <c r="E1222" s="593"/>
      <c r="F1222" s="595"/>
      <c r="G1222" s="596"/>
      <c r="H1222" s="597"/>
      <c r="I1222" s="597"/>
      <c r="J1222" s="597"/>
      <c r="K1222" s="598"/>
      <c r="L1222" s="596"/>
      <c r="M1222" s="597"/>
      <c r="N1222" s="597"/>
      <c r="O1222" s="597"/>
      <c r="P1222" s="598"/>
      <c r="Q1222" s="599"/>
      <c r="R1222" s="600"/>
      <c r="S1222" s="234"/>
      <c r="T1222" s="234"/>
      <c r="U1222" s="566"/>
      <c r="V1222" s="566"/>
      <c r="W1222" s="566"/>
      <c r="X1222" s="566"/>
      <c r="Y1222" s="566"/>
      <c r="Z1222" s="566"/>
      <c r="AA1222" s="566"/>
      <c r="AB1222" s="566"/>
      <c r="AC1222" s="566"/>
      <c r="AD1222" s="566"/>
    </row>
    <row r="1223" spans="2:30" hidden="1" outlineLevel="1" x14ac:dyDescent="0.45">
      <c r="B1223" s="601"/>
      <c r="C1223" s="602"/>
      <c r="D1223" s="603"/>
      <c r="E1223" s="602"/>
      <c r="F1223" s="604"/>
      <c r="G1223" s="605"/>
      <c r="H1223" s="606"/>
      <c r="I1223" s="606"/>
      <c r="J1223" s="606"/>
      <c r="K1223" s="607"/>
      <c r="L1223" s="605"/>
      <c r="M1223" s="606"/>
      <c r="N1223" s="606"/>
      <c r="O1223" s="606"/>
      <c r="P1223" s="607"/>
      <c r="Q1223" s="608"/>
      <c r="R1223" s="609"/>
      <c r="S1223" s="234"/>
      <c r="T1223" s="234"/>
      <c r="U1223" s="566"/>
      <c r="V1223" s="566"/>
      <c r="W1223" s="566"/>
      <c r="X1223" s="566"/>
      <c r="Y1223" s="566"/>
      <c r="Z1223" s="566"/>
      <c r="AA1223" s="566"/>
      <c r="AB1223" s="566"/>
      <c r="AC1223" s="566"/>
      <c r="AD1223" s="566"/>
    </row>
    <row r="1224" spans="2:30" hidden="1" outlineLevel="1" x14ac:dyDescent="0.45">
      <c r="B1224" s="592"/>
      <c r="C1224" s="593"/>
      <c r="D1224" s="594"/>
      <c r="E1224" s="593"/>
      <c r="F1224" s="595"/>
      <c r="G1224" s="596"/>
      <c r="H1224" s="597"/>
      <c r="I1224" s="597"/>
      <c r="J1224" s="597"/>
      <c r="K1224" s="598"/>
      <c r="L1224" s="596"/>
      <c r="M1224" s="597"/>
      <c r="N1224" s="597"/>
      <c r="O1224" s="597"/>
      <c r="P1224" s="598"/>
      <c r="Q1224" s="599"/>
      <c r="R1224" s="600"/>
      <c r="S1224" s="234"/>
      <c r="T1224" s="234"/>
      <c r="U1224" s="566"/>
      <c r="V1224" s="566"/>
      <c r="W1224" s="566"/>
      <c r="X1224" s="566"/>
      <c r="Y1224" s="566"/>
      <c r="Z1224" s="566"/>
      <c r="AA1224" s="566"/>
      <c r="AB1224" s="566"/>
      <c r="AC1224" s="566"/>
      <c r="AD1224" s="566"/>
    </row>
    <row r="1225" spans="2:30" hidden="1" outlineLevel="1" x14ac:dyDescent="0.45">
      <c r="B1225" s="601"/>
      <c r="C1225" s="602"/>
      <c r="D1225" s="603"/>
      <c r="E1225" s="602"/>
      <c r="F1225" s="604"/>
      <c r="G1225" s="605"/>
      <c r="H1225" s="606"/>
      <c r="I1225" s="606"/>
      <c r="J1225" s="606"/>
      <c r="K1225" s="607"/>
      <c r="L1225" s="605"/>
      <c r="M1225" s="606"/>
      <c r="N1225" s="606"/>
      <c r="O1225" s="606"/>
      <c r="P1225" s="607"/>
      <c r="Q1225" s="608"/>
      <c r="R1225" s="609"/>
      <c r="S1225" s="234"/>
      <c r="T1225" s="234"/>
      <c r="U1225" s="566"/>
      <c r="V1225" s="566"/>
      <c r="W1225" s="566"/>
      <c r="X1225" s="566"/>
      <c r="Y1225" s="566"/>
      <c r="Z1225" s="566"/>
      <c r="AA1225" s="566"/>
      <c r="AB1225" s="566"/>
      <c r="AC1225" s="566"/>
      <c r="AD1225" s="566"/>
    </row>
    <row r="1226" spans="2:30" hidden="1" outlineLevel="1" x14ac:dyDescent="0.45">
      <c r="B1226" s="592"/>
      <c r="C1226" s="593"/>
      <c r="D1226" s="594"/>
      <c r="E1226" s="593"/>
      <c r="F1226" s="595"/>
      <c r="G1226" s="596"/>
      <c r="H1226" s="597"/>
      <c r="I1226" s="597"/>
      <c r="J1226" s="597"/>
      <c r="K1226" s="598"/>
      <c r="L1226" s="596"/>
      <c r="M1226" s="597"/>
      <c r="N1226" s="597"/>
      <c r="O1226" s="597"/>
      <c r="P1226" s="598"/>
      <c r="Q1226" s="599"/>
      <c r="R1226" s="600"/>
      <c r="S1226" s="234"/>
      <c r="T1226" s="234"/>
      <c r="U1226" s="566"/>
      <c r="V1226" s="566"/>
      <c r="W1226" s="566"/>
      <c r="X1226" s="566"/>
      <c r="Y1226" s="566"/>
      <c r="Z1226" s="566"/>
      <c r="AA1226" s="566"/>
      <c r="AB1226" s="566"/>
      <c r="AC1226" s="566"/>
      <c r="AD1226" s="566"/>
    </row>
    <row r="1227" spans="2:30" hidden="1" outlineLevel="1" x14ac:dyDescent="0.45">
      <c r="B1227" s="601"/>
      <c r="C1227" s="602"/>
      <c r="D1227" s="603"/>
      <c r="E1227" s="602"/>
      <c r="F1227" s="604"/>
      <c r="G1227" s="605"/>
      <c r="H1227" s="606"/>
      <c r="I1227" s="606"/>
      <c r="J1227" s="606"/>
      <c r="K1227" s="607"/>
      <c r="L1227" s="605"/>
      <c r="M1227" s="606"/>
      <c r="N1227" s="606"/>
      <c r="O1227" s="606"/>
      <c r="P1227" s="607"/>
      <c r="Q1227" s="608"/>
      <c r="R1227" s="609"/>
      <c r="S1227" s="234"/>
      <c r="T1227" s="234"/>
      <c r="U1227" s="566"/>
      <c r="V1227" s="566"/>
      <c r="W1227" s="566"/>
      <c r="X1227" s="566"/>
      <c r="Y1227" s="566"/>
      <c r="Z1227" s="566"/>
      <c r="AA1227" s="566"/>
      <c r="AB1227" s="566"/>
      <c r="AC1227" s="566"/>
      <c r="AD1227" s="566"/>
    </row>
    <row r="1228" spans="2:30" hidden="1" outlineLevel="1" x14ac:dyDescent="0.45">
      <c r="B1228" s="592"/>
      <c r="C1228" s="593"/>
      <c r="D1228" s="594"/>
      <c r="E1228" s="593"/>
      <c r="F1228" s="595"/>
      <c r="G1228" s="596"/>
      <c r="H1228" s="597"/>
      <c r="I1228" s="597"/>
      <c r="J1228" s="597"/>
      <c r="K1228" s="598"/>
      <c r="L1228" s="596"/>
      <c r="M1228" s="597"/>
      <c r="N1228" s="597"/>
      <c r="O1228" s="597"/>
      <c r="P1228" s="598"/>
      <c r="Q1228" s="599"/>
      <c r="R1228" s="600"/>
      <c r="S1228" s="234"/>
      <c r="T1228" s="234"/>
      <c r="U1228" s="566"/>
      <c r="V1228" s="566"/>
      <c r="W1228" s="566"/>
      <c r="X1228" s="566"/>
      <c r="Y1228" s="566"/>
      <c r="Z1228" s="566"/>
      <c r="AA1228" s="566"/>
      <c r="AB1228" s="566"/>
      <c r="AC1228" s="566"/>
      <c r="AD1228" s="566"/>
    </row>
    <row r="1229" spans="2:30" hidden="1" outlineLevel="1" x14ac:dyDescent="0.45">
      <c r="B1229" s="601"/>
      <c r="C1229" s="602"/>
      <c r="D1229" s="603"/>
      <c r="E1229" s="602"/>
      <c r="F1229" s="604"/>
      <c r="G1229" s="605"/>
      <c r="H1229" s="606"/>
      <c r="I1229" s="606"/>
      <c r="J1229" s="606"/>
      <c r="K1229" s="607"/>
      <c r="L1229" s="605"/>
      <c r="M1229" s="606"/>
      <c r="N1229" s="606"/>
      <c r="O1229" s="606"/>
      <c r="P1229" s="607"/>
      <c r="Q1229" s="608"/>
      <c r="R1229" s="609"/>
      <c r="S1229" s="234"/>
      <c r="T1229" s="234"/>
      <c r="U1229" s="566"/>
      <c r="V1229" s="566"/>
      <c r="W1229" s="566"/>
      <c r="X1229" s="566"/>
      <c r="Y1229" s="566"/>
      <c r="Z1229" s="566"/>
      <c r="AA1229" s="566"/>
      <c r="AB1229" s="566"/>
      <c r="AC1229" s="566"/>
      <c r="AD1229" s="566"/>
    </row>
    <row r="1230" spans="2:30" hidden="1" outlineLevel="1" x14ac:dyDescent="0.45">
      <c r="B1230" s="592"/>
      <c r="C1230" s="593"/>
      <c r="D1230" s="594"/>
      <c r="E1230" s="593"/>
      <c r="F1230" s="595"/>
      <c r="G1230" s="596"/>
      <c r="H1230" s="597"/>
      <c r="I1230" s="597"/>
      <c r="J1230" s="597"/>
      <c r="K1230" s="598"/>
      <c r="L1230" s="596"/>
      <c r="M1230" s="597"/>
      <c r="N1230" s="597"/>
      <c r="O1230" s="597"/>
      <c r="P1230" s="598"/>
      <c r="Q1230" s="599"/>
      <c r="R1230" s="600"/>
      <c r="S1230" s="234"/>
      <c r="T1230" s="234"/>
      <c r="U1230" s="566"/>
      <c r="V1230" s="566"/>
      <c r="W1230" s="566"/>
      <c r="X1230" s="566"/>
      <c r="Y1230" s="566"/>
      <c r="Z1230" s="566"/>
      <c r="AA1230" s="566"/>
      <c r="AB1230" s="566"/>
      <c r="AC1230" s="566"/>
      <c r="AD1230" s="566"/>
    </row>
    <row r="1231" spans="2:30" hidden="1" outlineLevel="1" x14ac:dyDescent="0.45">
      <c r="B1231" s="601"/>
      <c r="C1231" s="602"/>
      <c r="D1231" s="603"/>
      <c r="E1231" s="602"/>
      <c r="F1231" s="604"/>
      <c r="G1231" s="605"/>
      <c r="H1231" s="606"/>
      <c r="I1231" s="606"/>
      <c r="J1231" s="606"/>
      <c r="K1231" s="607"/>
      <c r="L1231" s="605"/>
      <c r="M1231" s="606"/>
      <c r="N1231" s="606"/>
      <c r="O1231" s="606"/>
      <c r="P1231" s="607"/>
      <c r="Q1231" s="608"/>
      <c r="R1231" s="609"/>
      <c r="S1231" s="234"/>
      <c r="T1231" s="234"/>
      <c r="U1231" s="566"/>
      <c r="V1231" s="566"/>
      <c r="W1231" s="566"/>
      <c r="X1231" s="566"/>
      <c r="Y1231" s="566"/>
      <c r="Z1231" s="566"/>
      <c r="AA1231" s="566"/>
      <c r="AB1231" s="566"/>
      <c r="AC1231" s="566"/>
      <c r="AD1231" s="566"/>
    </row>
    <row r="1232" spans="2:30" hidden="1" outlineLevel="1" x14ac:dyDescent="0.45">
      <c r="B1232" s="592"/>
      <c r="C1232" s="593"/>
      <c r="D1232" s="594"/>
      <c r="E1232" s="593"/>
      <c r="F1232" s="595"/>
      <c r="G1232" s="596"/>
      <c r="H1232" s="597"/>
      <c r="I1232" s="597"/>
      <c r="J1232" s="597"/>
      <c r="K1232" s="598"/>
      <c r="L1232" s="596"/>
      <c r="M1232" s="597"/>
      <c r="N1232" s="597"/>
      <c r="O1232" s="597"/>
      <c r="P1232" s="598"/>
      <c r="Q1232" s="599"/>
      <c r="R1232" s="600"/>
      <c r="S1232" s="234"/>
      <c r="T1232" s="234"/>
      <c r="U1232" s="566"/>
      <c r="V1232" s="566"/>
      <c r="W1232" s="566"/>
      <c r="X1232" s="566"/>
      <c r="Y1232" s="566"/>
      <c r="Z1232" s="566"/>
      <c r="AA1232" s="566"/>
      <c r="AB1232" s="566"/>
      <c r="AC1232" s="566"/>
      <c r="AD1232" s="566"/>
    </row>
    <row r="1233" spans="2:30" hidden="1" outlineLevel="1" x14ac:dyDescent="0.45">
      <c r="B1233" s="601"/>
      <c r="C1233" s="602"/>
      <c r="D1233" s="603"/>
      <c r="E1233" s="602"/>
      <c r="F1233" s="604"/>
      <c r="G1233" s="605"/>
      <c r="H1233" s="606"/>
      <c r="I1233" s="606"/>
      <c r="J1233" s="606"/>
      <c r="K1233" s="607"/>
      <c r="L1233" s="605"/>
      <c r="M1233" s="606"/>
      <c r="N1233" s="606"/>
      <c r="O1233" s="606"/>
      <c r="P1233" s="607"/>
      <c r="Q1233" s="608"/>
      <c r="R1233" s="609"/>
      <c r="S1233" s="234"/>
      <c r="T1233" s="234"/>
      <c r="U1233" s="566"/>
      <c r="V1233" s="566"/>
      <c r="W1233" s="566"/>
      <c r="X1233" s="566"/>
      <c r="Y1233" s="566"/>
      <c r="Z1233" s="566"/>
      <c r="AA1233" s="566"/>
      <c r="AB1233" s="566"/>
      <c r="AC1233" s="566"/>
      <c r="AD1233" s="566"/>
    </row>
    <row r="1234" spans="2:30" hidden="1" outlineLevel="1" x14ac:dyDescent="0.45">
      <c r="B1234" s="592"/>
      <c r="C1234" s="593"/>
      <c r="D1234" s="594"/>
      <c r="E1234" s="593"/>
      <c r="F1234" s="595"/>
      <c r="G1234" s="596"/>
      <c r="H1234" s="597"/>
      <c r="I1234" s="597"/>
      <c r="J1234" s="597"/>
      <c r="K1234" s="598"/>
      <c r="L1234" s="596"/>
      <c r="M1234" s="597"/>
      <c r="N1234" s="597"/>
      <c r="O1234" s="597"/>
      <c r="P1234" s="598"/>
      <c r="Q1234" s="599"/>
      <c r="R1234" s="600"/>
      <c r="S1234" s="234"/>
      <c r="T1234" s="234"/>
      <c r="U1234" s="566"/>
      <c r="V1234" s="566"/>
      <c r="W1234" s="566"/>
      <c r="X1234" s="566"/>
      <c r="Y1234" s="566"/>
      <c r="Z1234" s="566"/>
      <c r="AA1234" s="566"/>
      <c r="AB1234" s="566"/>
      <c r="AC1234" s="566"/>
      <c r="AD1234" s="566"/>
    </row>
    <row r="1235" spans="2:30" hidden="1" outlineLevel="1" x14ac:dyDescent="0.45">
      <c r="B1235" s="601"/>
      <c r="C1235" s="602"/>
      <c r="D1235" s="603"/>
      <c r="E1235" s="602"/>
      <c r="F1235" s="604"/>
      <c r="G1235" s="605"/>
      <c r="H1235" s="606"/>
      <c r="I1235" s="606"/>
      <c r="J1235" s="606"/>
      <c r="K1235" s="607"/>
      <c r="L1235" s="605"/>
      <c r="M1235" s="606"/>
      <c r="N1235" s="606"/>
      <c r="O1235" s="606"/>
      <c r="P1235" s="607"/>
      <c r="Q1235" s="608"/>
      <c r="R1235" s="609"/>
      <c r="S1235" s="234"/>
      <c r="T1235" s="234"/>
      <c r="U1235" s="566"/>
      <c r="V1235" s="566"/>
      <c r="W1235" s="566"/>
      <c r="X1235" s="566"/>
      <c r="Y1235" s="566"/>
      <c r="Z1235" s="566"/>
      <c r="AA1235" s="566"/>
      <c r="AB1235" s="566"/>
      <c r="AC1235" s="566"/>
      <c r="AD1235" s="566"/>
    </row>
    <row r="1236" spans="2:30" hidden="1" outlineLevel="1" x14ac:dyDescent="0.45">
      <c r="B1236" s="592"/>
      <c r="C1236" s="593"/>
      <c r="D1236" s="594"/>
      <c r="E1236" s="593"/>
      <c r="F1236" s="595"/>
      <c r="G1236" s="596"/>
      <c r="H1236" s="597"/>
      <c r="I1236" s="597"/>
      <c r="J1236" s="597"/>
      <c r="K1236" s="598"/>
      <c r="L1236" s="596"/>
      <c r="M1236" s="597"/>
      <c r="N1236" s="597"/>
      <c r="O1236" s="597"/>
      <c r="P1236" s="598"/>
      <c r="Q1236" s="599"/>
      <c r="R1236" s="600"/>
      <c r="S1236" s="234"/>
      <c r="T1236" s="234"/>
      <c r="U1236" s="566"/>
      <c r="V1236" s="566"/>
      <c r="W1236" s="566"/>
      <c r="X1236" s="566"/>
      <c r="Y1236" s="566"/>
      <c r="Z1236" s="566"/>
      <c r="AA1236" s="566"/>
      <c r="AB1236" s="566"/>
      <c r="AC1236" s="566"/>
      <c r="AD1236" s="566"/>
    </row>
    <row r="1237" spans="2:30" hidden="1" outlineLevel="1" x14ac:dyDescent="0.45">
      <c r="B1237" s="601"/>
      <c r="C1237" s="602"/>
      <c r="D1237" s="603"/>
      <c r="E1237" s="602"/>
      <c r="F1237" s="604"/>
      <c r="G1237" s="605"/>
      <c r="H1237" s="606"/>
      <c r="I1237" s="606"/>
      <c r="J1237" s="606"/>
      <c r="K1237" s="607"/>
      <c r="L1237" s="605"/>
      <c r="M1237" s="606"/>
      <c r="N1237" s="606"/>
      <c r="O1237" s="606"/>
      <c r="P1237" s="607"/>
      <c r="Q1237" s="608"/>
      <c r="R1237" s="609"/>
      <c r="S1237" s="234"/>
      <c r="T1237" s="234"/>
      <c r="U1237" s="566"/>
      <c r="V1237" s="566"/>
      <c r="W1237" s="566"/>
      <c r="X1237" s="566"/>
      <c r="Y1237" s="566"/>
      <c r="Z1237" s="566"/>
      <c r="AA1237" s="566"/>
      <c r="AB1237" s="566"/>
      <c r="AC1237" s="566"/>
      <c r="AD1237" s="566"/>
    </row>
    <row r="1238" spans="2:30" hidden="1" outlineLevel="1" x14ac:dyDescent="0.45">
      <c r="B1238" s="592"/>
      <c r="C1238" s="593"/>
      <c r="D1238" s="594"/>
      <c r="E1238" s="593"/>
      <c r="F1238" s="595"/>
      <c r="G1238" s="596"/>
      <c r="H1238" s="597"/>
      <c r="I1238" s="597"/>
      <c r="J1238" s="597"/>
      <c r="K1238" s="598"/>
      <c r="L1238" s="596"/>
      <c r="M1238" s="597"/>
      <c r="N1238" s="597"/>
      <c r="O1238" s="597"/>
      <c r="P1238" s="598"/>
      <c r="Q1238" s="599"/>
      <c r="R1238" s="600"/>
      <c r="S1238" s="234"/>
      <c r="T1238" s="234"/>
      <c r="U1238" s="566"/>
      <c r="V1238" s="566"/>
      <c r="W1238" s="566"/>
      <c r="X1238" s="566"/>
      <c r="Y1238" s="566"/>
      <c r="Z1238" s="566"/>
      <c r="AA1238" s="566"/>
      <c r="AB1238" s="566"/>
      <c r="AC1238" s="566"/>
      <c r="AD1238" s="566"/>
    </row>
    <row r="1239" spans="2:30" hidden="1" outlineLevel="1" x14ac:dyDescent="0.45">
      <c r="B1239" s="601"/>
      <c r="C1239" s="602"/>
      <c r="D1239" s="603"/>
      <c r="E1239" s="602"/>
      <c r="F1239" s="604"/>
      <c r="G1239" s="605"/>
      <c r="H1239" s="606"/>
      <c r="I1239" s="606"/>
      <c r="J1239" s="606"/>
      <c r="K1239" s="607"/>
      <c r="L1239" s="605"/>
      <c r="M1239" s="606"/>
      <c r="N1239" s="606"/>
      <c r="O1239" s="606"/>
      <c r="P1239" s="607"/>
      <c r="Q1239" s="608"/>
      <c r="R1239" s="609"/>
      <c r="S1239" s="234"/>
      <c r="T1239" s="234"/>
      <c r="U1239" s="566"/>
      <c r="V1239" s="566"/>
      <c r="W1239" s="566"/>
      <c r="X1239" s="566"/>
      <c r="Y1239" s="566"/>
      <c r="Z1239" s="566"/>
      <c r="AA1239" s="566"/>
      <c r="AB1239" s="566"/>
      <c r="AC1239" s="566"/>
      <c r="AD1239" s="566"/>
    </row>
    <row r="1240" spans="2:30" hidden="1" outlineLevel="1" x14ac:dyDescent="0.45">
      <c r="B1240" s="592"/>
      <c r="C1240" s="593"/>
      <c r="D1240" s="594"/>
      <c r="E1240" s="593"/>
      <c r="F1240" s="595"/>
      <c r="G1240" s="596"/>
      <c r="H1240" s="597"/>
      <c r="I1240" s="597"/>
      <c r="J1240" s="597"/>
      <c r="K1240" s="598"/>
      <c r="L1240" s="596"/>
      <c r="M1240" s="597"/>
      <c r="N1240" s="597"/>
      <c r="O1240" s="597"/>
      <c r="P1240" s="598"/>
      <c r="Q1240" s="599"/>
      <c r="R1240" s="600"/>
      <c r="S1240" s="234"/>
      <c r="T1240" s="234"/>
      <c r="U1240" s="566"/>
      <c r="V1240" s="566"/>
      <c r="W1240" s="566"/>
      <c r="X1240" s="566"/>
      <c r="Y1240" s="566"/>
      <c r="Z1240" s="566"/>
      <c r="AA1240" s="566"/>
      <c r="AB1240" s="566"/>
      <c r="AC1240" s="566"/>
      <c r="AD1240" s="566"/>
    </row>
    <row r="1241" spans="2:30" hidden="1" outlineLevel="1" x14ac:dyDescent="0.45">
      <c r="B1241" s="601"/>
      <c r="C1241" s="602"/>
      <c r="D1241" s="603"/>
      <c r="E1241" s="602"/>
      <c r="F1241" s="604"/>
      <c r="G1241" s="605"/>
      <c r="H1241" s="606"/>
      <c r="I1241" s="606"/>
      <c r="J1241" s="606"/>
      <c r="K1241" s="607"/>
      <c r="L1241" s="605"/>
      <c r="M1241" s="606"/>
      <c r="N1241" s="606"/>
      <c r="O1241" s="606"/>
      <c r="P1241" s="607"/>
      <c r="Q1241" s="608"/>
      <c r="R1241" s="609"/>
      <c r="S1241" s="234"/>
      <c r="T1241" s="234"/>
      <c r="U1241" s="566"/>
      <c r="V1241" s="566"/>
      <c r="W1241" s="566"/>
      <c r="X1241" s="566"/>
      <c r="Y1241" s="566"/>
      <c r="Z1241" s="566"/>
      <c r="AA1241" s="566"/>
      <c r="AB1241" s="566"/>
      <c r="AC1241" s="566"/>
      <c r="AD1241" s="566"/>
    </row>
    <row r="1242" spans="2:30" hidden="1" outlineLevel="1" x14ac:dyDescent="0.45">
      <c r="B1242" s="592"/>
      <c r="C1242" s="593"/>
      <c r="D1242" s="594"/>
      <c r="E1242" s="593"/>
      <c r="F1242" s="595"/>
      <c r="G1242" s="596"/>
      <c r="H1242" s="597"/>
      <c r="I1242" s="597"/>
      <c r="J1242" s="597"/>
      <c r="K1242" s="598"/>
      <c r="L1242" s="596"/>
      <c r="M1242" s="597"/>
      <c r="N1242" s="597"/>
      <c r="O1242" s="597"/>
      <c r="P1242" s="598"/>
      <c r="Q1242" s="599"/>
      <c r="R1242" s="600"/>
      <c r="S1242" s="234"/>
      <c r="T1242" s="234"/>
      <c r="U1242" s="566"/>
      <c r="V1242" s="566"/>
      <c r="W1242" s="566"/>
      <c r="X1242" s="566"/>
      <c r="Y1242" s="566"/>
      <c r="Z1242" s="566"/>
      <c r="AA1242" s="566"/>
      <c r="AB1242" s="566"/>
      <c r="AC1242" s="566"/>
      <c r="AD1242" s="566"/>
    </row>
    <row r="1243" spans="2:30" hidden="1" outlineLevel="1" x14ac:dyDescent="0.45">
      <c r="B1243" s="601"/>
      <c r="C1243" s="602"/>
      <c r="D1243" s="603"/>
      <c r="E1243" s="602"/>
      <c r="F1243" s="604"/>
      <c r="G1243" s="605"/>
      <c r="H1243" s="606"/>
      <c r="I1243" s="606"/>
      <c r="J1243" s="606"/>
      <c r="K1243" s="607"/>
      <c r="L1243" s="605"/>
      <c r="M1243" s="606"/>
      <c r="N1243" s="606"/>
      <c r="O1243" s="606"/>
      <c r="P1243" s="607"/>
      <c r="Q1243" s="608"/>
      <c r="R1243" s="609"/>
      <c r="S1243" s="234"/>
      <c r="T1243" s="234"/>
      <c r="U1243" s="566"/>
      <c r="V1243" s="566"/>
      <c r="W1243" s="566"/>
      <c r="X1243" s="566"/>
      <c r="Y1243" s="566"/>
      <c r="Z1243" s="566"/>
      <c r="AA1243" s="566"/>
      <c r="AB1243" s="566"/>
      <c r="AC1243" s="566"/>
      <c r="AD1243" s="566"/>
    </row>
    <row r="1244" spans="2:30" hidden="1" outlineLevel="1" x14ac:dyDescent="0.45">
      <c r="B1244" s="592"/>
      <c r="C1244" s="593"/>
      <c r="D1244" s="594"/>
      <c r="E1244" s="593"/>
      <c r="F1244" s="595"/>
      <c r="G1244" s="596"/>
      <c r="H1244" s="597"/>
      <c r="I1244" s="597"/>
      <c r="J1244" s="597"/>
      <c r="K1244" s="598"/>
      <c r="L1244" s="596"/>
      <c r="M1244" s="597"/>
      <c r="N1244" s="597"/>
      <c r="O1244" s="597"/>
      <c r="P1244" s="598"/>
      <c r="Q1244" s="599"/>
      <c r="R1244" s="600"/>
      <c r="S1244" s="234"/>
      <c r="T1244" s="234"/>
      <c r="U1244" s="566"/>
      <c r="V1244" s="566"/>
      <c r="W1244" s="566"/>
      <c r="X1244" s="566"/>
      <c r="Y1244" s="566"/>
      <c r="Z1244" s="566"/>
      <c r="AA1244" s="566"/>
      <c r="AB1244" s="566"/>
      <c r="AC1244" s="566"/>
      <c r="AD1244" s="566"/>
    </row>
    <row r="1245" spans="2:30" hidden="1" outlineLevel="1" x14ac:dyDescent="0.45">
      <c r="B1245" s="601"/>
      <c r="C1245" s="602"/>
      <c r="D1245" s="603"/>
      <c r="E1245" s="602"/>
      <c r="F1245" s="604"/>
      <c r="G1245" s="605"/>
      <c r="H1245" s="606"/>
      <c r="I1245" s="606"/>
      <c r="J1245" s="606"/>
      <c r="K1245" s="607"/>
      <c r="L1245" s="605"/>
      <c r="M1245" s="606"/>
      <c r="N1245" s="606"/>
      <c r="O1245" s="606"/>
      <c r="P1245" s="607"/>
      <c r="Q1245" s="608"/>
      <c r="R1245" s="609"/>
      <c r="S1245" s="234"/>
      <c r="T1245" s="234"/>
      <c r="U1245" s="566"/>
      <c r="V1245" s="566"/>
      <c r="W1245" s="566"/>
      <c r="X1245" s="566"/>
      <c r="Y1245" s="566"/>
      <c r="Z1245" s="566"/>
      <c r="AA1245" s="566"/>
      <c r="AB1245" s="566"/>
      <c r="AC1245" s="566"/>
      <c r="AD1245" s="566"/>
    </row>
    <row r="1246" spans="2:30" hidden="1" outlineLevel="1" x14ac:dyDescent="0.45">
      <c r="B1246" s="592"/>
      <c r="C1246" s="593"/>
      <c r="D1246" s="594"/>
      <c r="E1246" s="593"/>
      <c r="F1246" s="595"/>
      <c r="G1246" s="596"/>
      <c r="H1246" s="597"/>
      <c r="I1246" s="597"/>
      <c r="J1246" s="597"/>
      <c r="K1246" s="598"/>
      <c r="L1246" s="596"/>
      <c r="M1246" s="597"/>
      <c r="N1246" s="597"/>
      <c r="O1246" s="597"/>
      <c r="P1246" s="598"/>
      <c r="Q1246" s="599"/>
      <c r="R1246" s="600"/>
      <c r="S1246" s="234"/>
      <c r="T1246" s="234"/>
      <c r="U1246" s="566"/>
      <c r="V1246" s="566"/>
      <c r="W1246" s="566"/>
      <c r="X1246" s="566"/>
      <c r="Y1246" s="566"/>
      <c r="Z1246" s="566"/>
      <c r="AA1246" s="566"/>
      <c r="AB1246" s="566"/>
      <c r="AC1246" s="566"/>
      <c r="AD1246" s="566"/>
    </row>
    <row r="1247" spans="2:30" hidden="1" outlineLevel="1" x14ac:dyDescent="0.45">
      <c r="B1247" s="601"/>
      <c r="C1247" s="602"/>
      <c r="D1247" s="603"/>
      <c r="E1247" s="602"/>
      <c r="F1247" s="604"/>
      <c r="G1247" s="605"/>
      <c r="H1247" s="606"/>
      <c r="I1247" s="606"/>
      <c r="J1247" s="606"/>
      <c r="K1247" s="607"/>
      <c r="L1247" s="605"/>
      <c r="M1247" s="606"/>
      <c r="N1247" s="606"/>
      <c r="O1247" s="606"/>
      <c r="P1247" s="607"/>
      <c r="Q1247" s="608"/>
      <c r="R1247" s="609"/>
      <c r="S1247" s="234"/>
      <c r="T1247" s="234"/>
      <c r="U1247" s="566"/>
      <c r="V1247" s="566"/>
      <c r="W1247" s="566"/>
      <c r="X1247" s="566"/>
      <c r="Y1247" s="566"/>
      <c r="Z1247" s="566"/>
      <c r="AA1247" s="566"/>
      <c r="AB1247" s="566"/>
      <c r="AC1247" s="566"/>
      <c r="AD1247" s="566"/>
    </row>
    <row r="1248" spans="2:30" hidden="1" outlineLevel="1" x14ac:dyDescent="0.45">
      <c r="B1248" s="592"/>
      <c r="C1248" s="593"/>
      <c r="D1248" s="594"/>
      <c r="E1248" s="593"/>
      <c r="F1248" s="595"/>
      <c r="G1248" s="596"/>
      <c r="H1248" s="597"/>
      <c r="I1248" s="597"/>
      <c r="J1248" s="597"/>
      <c r="K1248" s="598"/>
      <c r="L1248" s="596"/>
      <c r="M1248" s="597"/>
      <c r="N1248" s="597"/>
      <c r="O1248" s="597"/>
      <c r="P1248" s="598"/>
      <c r="Q1248" s="599"/>
      <c r="R1248" s="600"/>
      <c r="S1248" s="234"/>
      <c r="T1248" s="234"/>
      <c r="U1248" s="566"/>
      <c r="V1248" s="566"/>
      <c r="W1248" s="566"/>
      <c r="X1248" s="566"/>
      <c r="Y1248" s="566"/>
      <c r="Z1248" s="566"/>
      <c r="AA1248" s="566"/>
      <c r="AB1248" s="566"/>
      <c r="AC1248" s="566"/>
      <c r="AD1248" s="566"/>
    </row>
    <row r="1249" spans="2:30" hidden="1" outlineLevel="1" x14ac:dyDescent="0.45">
      <c r="B1249" s="601"/>
      <c r="C1249" s="602"/>
      <c r="D1249" s="603"/>
      <c r="E1249" s="602"/>
      <c r="F1249" s="604"/>
      <c r="G1249" s="605"/>
      <c r="H1249" s="606"/>
      <c r="I1249" s="606"/>
      <c r="J1249" s="606"/>
      <c r="K1249" s="607"/>
      <c r="L1249" s="605"/>
      <c r="M1249" s="606"/>
      <c r="N1249" s="606"/>
      <c r="O1249" s="606"/>
      <c r="P1249" s="607"/>
      <c r="Q1249" s="608"/>
      <c r="R1249" s="609"/>
      <c r="S1249" s="234"/>
      <c r="T1249" s="234"/>
      <c r="U1249" s="566"/>
      <c r="V1249" s="566"/>
      <c r="W1249" s="566"/>
      <c r="X1249" s="566"/>
      <c r="Y1249" s="566"/>
      <c r="Z1249" s="566"/>
      <c r="AA1249" s="566"/>
      <c r="AB1249" s="566"/>
      <c r="AC1249" s="566"/>
      <c r="AD1249" s="566"/>
    </row>
    <row r="1250" spans="2:30" hidden="1" outlineLevel="1" x14ac:dyDescent="0.45">
      <c r="B1250" s="592"/>
      <c r="C1250" s="593"/>
      <c r="D1250" s="594"/>
      <c r="E1250" s="593"/>
      <c r="F1250" s="595"/>
      <c r="G1250" s="596"/>
      <c r="H1250" s="597"/>
      <c r="I1250" s="597"/>
      <c r="J1250" s="597"/>
      <c r="K1250" s="598"/>
      <c r="L1250" s="596"/>
      <c r="M1250" s="597"/>
      <c r="N1250" s="597"/>
      <c r="O1250" s="597"/>
      <c r="P1250" s="598"/>
      <c r="Q1250" s="599"/>
      <c r="R1250" s="600"/>
      <c r="S1250" s="234"/>
      <c r="T1250" s="234"/>
      <c r="U1250" s="566"/>
      <c r="V1250" s="566"/>
      <c r="W1250" s="566"/>
      <c r="X1250" s="566"/>
      <c r="Y1250" s="566"/>
      <c r="Z1250" s="566"/>
      <c r="AA1250" s="566"/>
      <c r="AB1250" s="566"/>
      <c r="AC1250" s="566"/>
      <c r="AD1250" s="566"/>
    </row>
    <row r="1251" spans="2:30" hidden="1" outlineLevel="1" x14ac:dyDescent="0.45">
      <c r="B1251" s="601"/>
      <c r="C1251" s="602"/>
      <c r="D1251" s="603"/>
      <c r="E1251" s="602"/>
      <c r="F1251" s="604"/>
      <c r="G1251" s="605"/>
      <c r="H1251" s="606"/>
      <c r="I1251" s="606"/>
      <c r="J1251" s="606"/>
      <c r="K1251" s="607"/>
      <c r="L1251" s="605"/>
      <c r="M1251" s="606"/>
      <c r="N1251" s="606"/>
      <c r="O1251" s="606"/>
      <c r="P1251" s="607"/>
      <c r="Q1251" s="608"/>
      <c r="R1251" s="609"/>
      <c r="S1251" s="234"/>
      <c r="T1251" s="234"/>
      <c r="U1251" s="566"/>
      <c r="V1251" s="566"/>
      <c r="W1251" s="566"/>
      <c r="X1251" s="566"/>
      <c r="Y1251" s="566"/>
      <c r="Z1251" s="566"/>
      <c r="AA1251" s="566"/>
      <c r="AB1251" s="566"/>
      <c r="AC1251" s="566"/>
      <c r="AD1251" s="566"/>
    </row>
    <row r="1252" spans="2:30" hidden="1" outlineLevel="1" x14ac:dyDescent="0.45">
      <c r="B1252" s="592"/>
      <c r="C1252" s="593"/>
      <c r="D1252" s="594"/>
      <c r="E1252" s="593"/>
      <c r="F1252" s="595"/>
      <c r="G1252" s="596"/>
      <c r="H1252" s="597"/>
      <c r="I1252" s="597"/>
      <c r="J1252" s="597"/>
      <c r="K1252" s="598"/>
      <c r="L1252" s="596"/>
      <c r="M1252" s="597"/>
      <c r="N1252" s="597"/>
      <c r="O1252" s="597"/>
      <c r="P1252" s="598"/>
      <c r="Q1252" s="599"/>
      <c r="R1252" s="600"/>
      <c r="S1252" s="234"/>
      <c r="T1252" s="234"/>
      <c r="U1252" s="566"/>
      <c r="V1252" s="566"/>
      <c r="W1252" s="566"/>
      <c r="X1252" s="566"/>
      <c r="Y1252" s="566"/>
      <c r="Z1252" s="566"/>
      <c r="AA1252" s="566"/>
      <c r="AB1252" s="566"/>
      <c r="AC1252" s="566"/>
      <c r="AD1252" s="566"/>
    </row>
    <row r="1253" spans="2:30" hidden="1" outlineLevel="1" x14ac:dyDescent="0.45">
      <c r="B1253" s="601"/>
      <c r="C1253" s="602"/>
      <c r="D1253" s="603"/>
      <c r="E1253" s="602"/>
      <c r="F1253" s="604"/>
      <c r="G1253" s="605"/>
      <c r="H1253" s="606"/>
      <c r="I1253" s="606"/>
      <c r="J1253" s="606"/>
      <c r="K1253" s="607"/>
      <c r="L1253" s="605"/>
      <c r="M1253" s="606"/>
      <c r="N1253" s="606"/>
      <c r="O1253" s="606"/>
      <c r="P1253" s="607"/>
      <c r="Q1253" s="608"/>
      <c r="R1253" s="609"/>
      <c r="S1253" s="234"/>
      <c r="T1253" s="234"/>
      <c r="U1253" s="566"/>
      <c r="V1253" s="566"/>
      <c r="W1253" s="566"/>
      <c r="X1253" s="566"/>
      <c r="Y1253" s="566"/>
      <c r="Z1253" s="566"/>
      <c r="AA1253" s="566"/>
      <c r="AB1253" s="566"/>
      <c r="AC1253" s="566"/>
      <c r="AD1253" s="566"/>
    </row>
    <row r="1254" spans="2:30" hidden="1" outlineLevel="1" x14ac:dyDescent="0.45">
      <c r="B1254" s="592"/>
      <c r="C1254" s="593"/>
      <c r="D1254" s="594"/>
      <c r="E1254" s="593"/>
      <c r="F1254" s="595"/>
      <c r="G1254" s="596"/>
      <c r="H1254" s="597"/>
      <c r="I1254" s="597"/>
      <c r="J1254" s="597"/>
      <c r="K1254" s="598"/>
      <c r="L1254" s="596"/>
      <c r="M1254" s="597"/>
      <c r="N1254" s="597"/>
      <c r="O1254" s="597"/>
      <c r="P1254" s="598"/>
      <c r="Q1254" s="599"/>
      <c r="R1254" s="600"/>
      <c r="S1254" s="234"/>
      <c r="T1254" s="234"/>
      <c r="U1254" s="566"/>
      <c r="V1254" s="566"/>
      <c r="W1254" s="566"/>
      <c r="X1254" s="566"/>
      <c r="Y1254" s="566"/>
      <c r="Z1254" s="566"/>
      <c r="AA1254" s="566"/>
      <c r="AB1254" s="566"/>
      <c r="AC1254" s="566"/>
      <c r="AD1254" s="566"/>
    </row>
    <row r="1255" spans="2:30" hidden="1" outlineLevel="1" x14ac:dyDescent="0.45">
      <c r="B1255" s="601"/>
      <c r="C1255" s="602"/>
      <c r="D1255" s="603"/>
      <c r="E1255" s="602"/>
      <c r="F1255" s="604"/>
      <c r="G1255" s="605"/>
      <c r="H1255" s="606"/>
      <c r="I1255" s="606"/>
      <c r="J1255" s="606"/>
      <c r="K1255" s="607"/>
      <c r="L1255" s="605"/>
      <c r="M1255" s="606"/>
      <c r="N1255" s="606"/>
      <c r="O1255" s="606"/>
      <c r="P1255" s="607"/>
      <c r="Q1255" s="608"/>
      <c r="R1255" s="609"/>
      <c r="S1255" s="234"/>
      <c r="T1255" s="234"/>
      <c r="U1255" s="566"/>
      <c r="V1255" s="566"/>
      <c r="W1255" s="566"/>
      <c r="X1255" s="566"/>
      <c r="Y1255" s="566"/>
      <c r="Z1255" s="566"/>
      <c r="AA1255" s="566"/>
      <c r="AB1255" s="566"/>
      <c r="AC1255" s="566"/>
      <c r="AD1255" s="566"/>
    </row>
    <row r="1256" spans="2:30" hidden="1" outlineLevel="1" x14ac:dyDescent="0.45">
      <c r="B1256" s="592"/>
      <c r="C1256" s="593"/>
      <c r="D1256" s="594"/>
      <c r="E1256" s="593"/>
      <c r="F1256" s="595"/>
      <c r="G1256" s="596"/>
      <c r="H1256" s="597"/>
      <c r="I1256" s="597"/>
      <c r="J1256" s="597"/>
      <c r="K1256" s="598"/>
      <c r="L1256" s="596"/>
      <c r="M1256" s="597"/>
      <c r="N1256" s="597"/>
      <c r="O1256" s="597"/>
      <c r="P1256" s="598"/>
      <c r="Q1256" s="599"/>
      <c r="R1256" s="600"/>
      <c r="S1256" s="234"/>
      <c r="T1256" s="234"/>
      <c r="U1256" s="566"/>
      <c r="V1256" s="566"/>
      <c r="W1256" s="566"/>
      <c r="X1256" s="566"/>
      <c r="Y1256" s="566"/>
      <c r="Z1256" s="566"/>
      <c r="AA1256" s="566"/>
      <c r="AB1256" s="566"/>
      <c r="AC1256" s="566"/>
      <c r="AD1256" s="566"/>
    </row>
    <row r="1257" spans="2:30" hidden="1" outlineLevel="1" x14ac:dyDescent="0.45">
      <c r="B1257" s="601"/>
      <c r="C1257" s="602"/>
      <c r="D1257" s="603"/>
      <c r="E1257" s="602"/>
      <c r="F1257" s="604"/>
      <c r="G1257" s="605"/>
      <c r="H1257" s="606"/>
      <c r="I1257" s="606"/>
      <c r="J1257" s="606"/>
      <c r="K1257" s="607"/>
      <c r="L1257" s="605"/>
      <c r="M1257" s="606"/>
      <c r="N1257" s="606"/>
      <c r="O1257" s="606"/>
      <c r="P1257" s="607"/>
      <c r="Q1257" s="608"/>
      <c r="R1257" s="609"/>
      <c r="S1257" s="234"/>
      <c r="T1257" s="234"/>
      <c r="U1257" s="566"/>
      <c r="V1257" s="566"/>
      <c r="W1257" s="566"/>
      <c r="X1257" s="566"/>
      <c r="Y1257" s="566"/>
      <c r="Z1257" s="566"/>
      <c r="AA1257" s="566"/>
      <c r="AB1257" s="566"/>
      <c r="AC1257" s="566"/>
      <c r="AD1257" s="566"/>
    </row>
    <row r="1258" spans="2:30" hidden="1" outlineLevel="1" x14ac:dyDescent="0.45">
      <c r="B1258" s="592"/>
      <c r="C1258" s="593"/>
      <c r="D1258" s="594"/>
      <c r="E1258" s="593"/>
      <c r="F1258" s="595"/>
      <c r="G1258" s="596"/>
      <c r="H1258" s="597"/>
      <c r="I1258" s="597"/>
      <c r="J1258" s="597"/>
      <c r="K1258" s="598"/>
      <c r="L1258" s="596"/>
      <c r="M1258" s="597"/>
      <c r="N1258" s="597"/>
      <c r="O1258" s="597"/>
      <c r="P1258" s="598"/>
      <c r="Q1258" s="599"/>
      <c r="R1258" s="600"/>
      <c r="S1258" s="234"/>
      <c r="T1258" s="234"/>
      <c r="U1258" s="566"/>
      <c r="V1258" s="566"/>
      <c r="W1258" s="566"/>
      <c r="X1258" s="566"/>
      <c r="Y1258" s="566"/>
      <c r="Z1258" s="566"/>
      <c r="AA1258" s="566"/>
      <c r="AB1258" s="566"/>
      <c r="AC1258" s="566"/>
      <c r="AD1258" s="566"/>
    </row>
    <row r="1259" spans="2:30" hidden="1" outlineLevel="1" x14ac:dyDescent="0.45">
      <c r="B1259" s="601"/>
      <c r="C1259" s="602"/>
      <c r="D1259" s="603"/>
      <c r="E1259" s="602"/>
      <c r="F1259" s="604"/>
      <c r="G1259" s="605"/>
      <c r="H1259" s="606"/>
      <c r="I1259" s="606"/>
      <c r="J1259" s="606"/>
      <c r="K1259" s="607"/>
      <c r="L1259" s="605"/>
      <c r="M1259" s="606"/>
      <c r="N1259" s="606"/>
      <c r="O1259" s="606"/>
      <c r="P1259" s="607"/>
      <c r="Q1259" s="608"/>
      <c r="R1259" s="609"/>
      <c r="S1259" s="234"/>
      <c r="T1259" s="234"/>
      <c r="U1259" s="566"/>
      <c r="V1259" s="566"/>
      <c r="W1259" s="566"/>
      <c r="X1259" s="566"/>
      <c r="Y1259" s="566"/>
      <c r="Z1259" s="566"/>
      <c r="AA1259" s="566"/>
      <c r="AB1259" s="566"/>
      <c r="AC1259" s="566"/>
      <c r="AD1259" s="566"/>
    </row>
    <row r="1260" spans="2:30" hidden="1" outlineLevel="1" x14ac:dyDescent="0.45">
      <c r="B1260" s="592"/>
      <c r="C1260" s="593"/>
      <c r="D1260" s="594"/>
      <c r="E1260" s="593"/>
      <c r="F1260" s="595"/>
      <c r="G1260" s="596"/>
      <c r="H1260" s="597"/>
      <c r="I1260" s="597"/>
      <c r="J1260" s="597"/>
      <c r="K1260" s="598"/>
      <c r="L1260" s="596"/>
      <c r="M1260" s="597"/>
      <c r="N1260" s="597"/>
      <c r="O1260" s="597"/>
      <c r="P1260" s="598"/>
      <c r="Q1260" s="599"/>
      <c r="R1260" s="600"/>
      <c r="S1260" s="234"/>
      <c r="T1260" s="234"/>
      <c r="U1260" s="566"/>
      <c r="V1260" s="566"/>
      <c r="W1260" s="566"/>
      <c r="X1260" s="566"/>
      <c r="Y1260" s="566"/>
      <c r="Z1260" s="566"/>
      <c r="AA1260" s="566"/>
      <c r="AB1260" s="566"/>
      <c r="AC1260" s="566"/>
      <c r="AD1260" s="566"/>
    </row>
    <row r="1261" spans="2:30" hidden="1" outlineLevel="1" x14ac:dyDescent="0.45">
      <c r="B1261" s="601"/>
      <c r="C1261" s="602"/>
      <c r="D1261" s="603"/>
      <c r="E1261" s="602"/>
      <c r="F1261" s="604"/>
      <c r="G1261" s="605"/>
      <c r="H1261" s="606"/>
      <c r="I1261" s="606"/>
      <c r="J1261" s="606"/>
      <c r="K1261" s="607"/>
      <c r="L1261" s="605"/>
      <c r="M1261" s="606"/>
      <c r="N1261" s="606"/>
      <c r="O1261" s="606"/>
      <c r="P1261" s="607"/>
      <c r="Q1261" s="608"/>
      <c r="R1261" s="609"/>
      <c r="S1261" s="234"/>
      <c r="T1261" s="234"/>
      <c r="U1261" s="566"/>
      <c r="V1261" s="566"/>
      <c r="W1261" s="566"/>
      <c r="X1261" s="566"/>
      <c r="Y1261" s="566"/>
      <c r="Z1261" s="566"/>
      <c r="AA1261" s="566"/>
      <c r="AB1261" s="566"/>
      <c r="AC1261" s="566"/>
      <c r="AD1261" s="566"/>
    </row>
    <row r="1262" spans="2:30" hidden="1" outlineLevel="1" x14ac:dyDescent="0.45">
      <c r="B1262" s="592"/>
      <c r="C1262" s="593"/>
      <c r="D1262" s="594"/>
      <c r="E1262" s="593"/>
      <c r="F1262" s="595"/>
      <c r="G1262" s="596"/>
      <c r="H1262" s="597"/>
      <c r="I1262" s="597"/>
      <c r="J1262" s="597"/>
      <c r="K1262" s="598"/>
      <c r="L1262" s="596"/>
      <c r="M1262" s="597"/>
      <c r="N1262" s="597"/>
      <c r="O1262" s="597"/>
      <c r="P1262" s="598"/>
      <c r="Q1262" s="599"/>
      <c r="R1262" s="600"/>
      <c r="S1262" s="234"/>
      <c r="T1262" s="234"/>
      <c r="U1262" s="566"/>
      <c r="V1262" s="566"/>
      <c r="W1262" s="566"/>
      <c r="X1262" s="566"/>
      <c r="Y1262" s="566"/>
      <c r="Z1262" s="566"/>
      <c r="AA1262" s="566"/>
      <c r="AB1262" s="566"/>
      <c r="AC1262" s="566"/>
      <c r="AD1262" s="566"/>
    </row>
    <row r="1263" spans="2:30" hidden="1" outlineLevel="1" x14ac:dyDescent="0.45">
      <c r="B1263" s="601"/>
      <c r="C1263" s="602"/>
      <c r="D1263" s="603"/>
      <c r="E1263" s="602"/>
      <c r="F1263" s="604"/>
      <c r="G1263" s="605"/>
      <c r="H1263" s="606"/>
      <c r="I1263" s="606"/>
      <c r="J1263" s="606"/>
      <c r="K1263" s="607"/>
      <c r="L1263" s="605"/>
      <c r="M1263" s="606"/>
      <c r="N1263" s="606"/>
      <c r="O1263" s="606"/>
      <c r="P1263" s="607"/>
      <c r="Q1263" s="608"/>
      <c r="R1263" s="609"/>
      <c r="S1263" s="234"/>
      <c r="T1263" s="234"/>
      <c r="U1263" s="566"/>
      <c r="V1263" s="566"/>
      <c r="W1263" s="566"/>
      <c r="X1263" s="566"/>
      <c r="Y1263" s="566"/>
      <c r="Z1263" s="566"/>
      <c r="AA1263" s="566"/>
      <c r="AB1263" s="566"/>
      <c r="AC1263" s="566"/>
      <c r="AD1263" s="566"/>
    </row>
    <row r="1264" spans="2:30" hidden="1" outlineLevel="1" x14ac:dyDescent="0.45">
      <c r="B1264" s="592"/>
      <c r="C1264" s="593"/>
      <c r="D1264" s="594"/>
      <c r="E1264" s="593"/>
      <c r="F1264" s="595"/>
      <c r="G1264" s="596"/>
      <c r="H1264" s="597"/>
      <c r="I1264" s="597"/>
      <c r="J1264" s="597"/>
      <c r="K1264" s="598"/>
      <c r="L1264" s="596"/>
      <c r="M1264" s="597"/>
      <c r="N1264" s="597"/>
      <c r="O1264" s="597"/>
      <c r="P1264" s="598"/>
      <c r="Q1264" s="599"/>
      <c r="R1264" s="600"/>
      <c r="S1264" s="234"/>
      <c r="T1264" s="234"/>
      <c r="U1264" s="566"/>
      <c r="V1264" s="566"/>
      <c r="W1264" s="566"/>
      <c r="X1264" s="566"/>
      <c r="Y1264" s="566"/>
      <c r="Z1264" s="566"/>
      <c r="AA1264" s="566"/>
      <c r="AB1264" s="566"/>
      <c r="AC1264" s="566"/>
      <c r="AD1264" s="566"/>
    </row>
    <row r="1265" spans="1:53" hidden="1" outlineLevel="1" x14ac:dyDescent="0.45">
      <c r="B1265" s="601"/>
      <c r="C1265" s="602"/>
      <c r="D1265" s="603"/>
      <c r="E1265" s="602"/>
      <c r="F1265" s="604"/>
      <c r="G1265" s="605"/>
      <c r="H1265" s="606"/>
      <c r="I1265" s="606"/>
      <c r="J1265" s="606"/>
      <c r="K1265" s="607"/>
      <c r="L1265" s="605"/>
      <c r="M1265" s="606"/>
      <c r="N1265" s="606"/>
      <c r="O1265" s="606"/>
      <c r="P1265" s="607"/>
      <c r="Q1265" s="608"/>
      <c r="R1265" s="609"/>
      <c r="S1265" s="234"/>
      <c r="T1265" s="234"/>
      <c r="U1265" s="566"/>
      <c r="V1265" s="566"/>
      <c r="W1265" s="566"/>
      <c r="X1265" s="566"/>
      <c r="Y1265" s="566"/>
      <c r="Z1265" s="566"/>
      <c r="AA1265" s="566"/>
      <c r="AB1265" s="566"/>
      <c r="AC1265" s="566"/>
      <c r="AD1265" s="566"/>
    </row>
    <row r="1266" spans="1:53" hidden="1" outlineLevel="1" x14ac:dyDescent="0.45">
      <c r="B1266" s="592"/>
      <c r="C1266" s="593"/>
      <c r="D1266" s="594"/>
      <c r="E1266" s="593"/>
      <c r="F1266" s="595"/>
      <c r="G1266" s="596"/>
      <c r="H1266" s="597"/>
      <c r="I1266" s="597"/>
      <c r="J1266" s="597"/>
      <c r="K1266" s="598"/>
      <c r="L1266" s="596"/>
      <c r="M1266" s="597"/>
      <c r="N1266" s="597"/>
      <c r="O1266" s="597"/>
      <c r="P1266" s="598"/>
      <c r="Q1266" s="599"/>
      <c r="R1266" s="600"/>
      <c r="S1266" s="234"/>
      <c r="T1266" s="234"/>
      <c r="U1266" s="566"/>
      <c r="V1266" s="566"/>
      <c r="W1266" s="566"/>
      <c r="X1266" s="566"/>
      <c r="Y1266" s="566"/>
      <c r="Z1266" s="566"/>
      <c r="AA1266" s="566"/>
      <c r="AB1266" s="566"/>
      <c r="AC1266" s="566"/>
      <c r="AD1266" s="566"/>
    </row>
    <row r="1267" spans="1:53" hidden="1" outlineLevel="1" x14ac:dyDescent="0.45">
      <c r="B1267" s="601"/>
      <c r="C1267" s="602"/>
      <c r="D1267" s="603"/>
      <c r="E1267" s="602"/>
      <c r="F1267" s="604"/>
      <c r="G1267" s="605"/>
      <c r="H1267" s="606"/>
      <c r="I1267" s="606"/>
      <c r="J1267" s="606"/>
      <c r="K1267" s="607"/>
      <c r="L1267" s="605"/>
      <c r="M1267" s="606"/>
      <c r="N1267" s="606"/>
      <c r="O1267" s="606"/>
      <c r="P1267" s="607"/>
      <c r="Q1267" s="608"/>
      <c r="R1267" s="609"/>
      <c r="S1267" s="234"/>
      <c r="T1267" s="234"/>
      <c r="U1267" s="566"/>
      <c r="V1267" s="566"/>
      <c r="W1267" s="566"/>
      <c r="X1267" s="566"/>
      <c r="Y1267" s="566"/>
      <c r="Z1267" s="566"/>
      <c r="AA1267" s="566"/>
      <c r="AB1267" s="566"/>
      <c r="AC1267" s="566"/>
      <c r="AD1267" s="566"/>
    </row>
    <row r="1268" spans="1:53" hidden="1" outlineLevel="1" x14ac:dyDescent="0.45">
      <c r="B1268" s="592"/>
      <c r="C1268" s="593"/>
      <c r="D1268" s="594"/>
      <c r="E1268" s="593"/>
      <c r="F1268" s="595"/>
      <c r="G1268" s="596"/>
      <c r="H1268" s="597"/>
      <c r="I1268" s="597"/>
      <c r="J1268" s="597"/>
      <c r="K1268" s="598"/>
      <c r="L1268" s="596"/>
      <c r="M1268" s="597"/>
      <c r="N1268" s="597"/>
      <c r="O1268" s="597"/>
      <c r="P1268" s="598"/>
      <c r="Q1268" s="599"/>
      <c r="R1268" s="600"/>
      <c r="S1268" s="234"/>
      <c r="T1268" s="234"/>
      <c r="U1268" s="566"/>
      <c r="V1268" s="566"/>
      <c r="W1268" s="566"/>
      <c r="X1268" s="566"/>
      <c r="Y1268" s="566"/>
      <c r="Z1268" s="566"/>
      <c r="AA1268" s="566"/>
      <c r="AB1268" s="566"/>
      <c r="AC1268" s="566"/>
      <c r="AD1268" s="566"/>
    </row>
    <row r="1269" spans="1:53" hidden="1" outlineLevel="1" x14ac:dyDescent="0.45">
      <c r="B1269" s="601"/>
      <c r="C1269" s="602"/>
      <c r="D1269" s="603"/>
      <c r="E1269" s="602"/>
      <c r="F1269" s="604"/>
      <c r="G1269" s="605"/>
      <c r="H1269" s="606"/>
      <c r="I1269" s="606"/>
      <c r="J1269" s="606"/>
      <c r="K1269" s="607"/>
      <c r="L1269" s="605"/>
      <c r="M1269" s="606"/>
      <c r="N1269" s="606"/>
      <c r="O1269" s="606"/>
      <c r="P1269" s="607"/>
      <c r="Q1269" s="608"/>
      <c r="R1269" s="609"/>
      <c r="S1269" s="234"/>
      <c r="T1269" s="234"/>
      <c r="U1269" s="566"/>
      <c r="V1269" s="566"/>
      <c r="W1269" s="566"/>
      <c r="X1269" s="566"/>
      <c r="Y1269" s="566"/>
      <c r="Z1269" s="566"/>
      <c r="AA1269" s="566"/>
      <c r="AB1269" s="566"/>
      <c r="AC1269" s="566"/>
      <c r="AD1269" s="566"/>
    </row>
    <row r="1270" spans="1:53" hidden="1" outlineLevel="1" x14ac:dyDescent="0.45">
      <c r="B1270" s="592"/>
      <c r="C1270" s="593"/>
      <c r="D1270" s="594"/>
      <c r="E1270" s="593"/>
      <c r="F1270" s="595"/>
      <c r="G1270" s="596"/>
      <c r="H1270" s="597"/>
      <c r="I1270" s="597"/>
      <c r="J1270" s="597"/>
      <c r="K1270" s="598"/>
      <c r="L1270" s="596"/>
      <c r="M1270" s="597"/>
      <c r="N1270" s="597"/>
      <c r="O1270" s="597"/>
      <c r="P1270" s="598"/>
      <c r="Q1270" s="599"/>
      <c r="R1270" s="600"/>
      <c r="S1270" s="234"/>
      <c r="T1270" s="234"/>
      <c r="U1270" s="566"/>
      <c r="V1270" s="566"/>
      <c r="W1270" s="566"/>
      <c r="X1270" s="566"/>
      <c r="Y1270" s="566"/>
      <c r="Z1270" s="566"/>
      <c r="AA1270" s="566"/>
      <c r="AB1270" s="566"/>
      <c r="AC1270" s="566"/>
      <c r="AD1270" s="566"/>
    </row>
    <row r="1271" spans="1:53" hidden="1" outlineLevel="1" x14ac:dyDescent="0.45">
      <c r="B1271" s="601"/>
      <c r="C1271" s="602"/>
      <c r="D1271" s="603"/>
      <c r="E1271" s="602"/>
      <c r="F1271" s="604"/>
      <c r="G1271" s="605"/>
      <c r="H1271" s="606"/>
      <c r="I1271" s="606"/>
      <c r="J1271" s="606"/>
      <c r="K1271" s="607"/>
      <c r="L1271" s="605"/>
      <c r="M1271" s="606"/>
      <c r="N1271" s="606"/>
      <c r="O1271" s="606"/>
      <c r="P1271" s="607"/>
      <c r="Q1271" s="608"/>
      <c r="R1271" s="609"/>
      <c r="S1271" s="234"/>
      <c r="T1271" s="234"/>
      <c r="U1271" s="566"/>
      <c r="V1271" s="566"/>
      <c r="W1271" s="566"/>
      <c r="X1271" s="566"/>
      <c r="Y1271" s="566"/>
      <c r="Z1271" s="566"/>
      <c r="AA1271" s="566"/>
      <c r="AB1271" s="566"/>
      <c r="AC1271" s="566"/>
      <c r="AD1271" s="566"/>
    </row>
    <row r="1272" spans="1:53" ht="14.1" hidden="1" outlineLevel="1" thickBot="1" x14ac:dyDescent="0.5">
      <c r="B1272" s="610"/>
      <c r="C1272" s="611"/>
      <c r="D1272" s="612"/>
      <c r="E1272" s="611"/>
      <c r="F1272" s="613"/>
      <c r="G1272" s="614"/>
      <c r="H1272" s="615"/>
      <c r="I1272" s="615"/>
      <c r="J1272" s="615"/>
      <c r="K1272" s="616"/>
      <c r="L1272" s="614"/>
      <c r="M1272" s="615"/>
      <c r="N1272" s="615"/>
      <c r="O1272" s="615"/>
      <c r="P1272" s="616"/>
      <c r="Q1272" s="617"/>
      <c r="R1272" s="618"/>
      <c r="S1272" s="234"/>
      <c r="T1272" s="234"/>
      <c r="U1272" s="566"/>
      <c r="V1272" s="566"/>
      <c r="W1272" s="566"/>
      <c r="X1272" s="566"/>
      <c r="Y1272" s="566"/>
      <c r="Z1272" s="566"/>
      <c r="AA1272" s="566"/>
      <c r="AB1272" s="566"/>
      <c r="AC1272" s="566"/>
      <c r="AD1272" s="566"/>
    </row>
    <row r="1273" spans="1:53" hidden="1" collapsed="1" x14ac:dyDescent="0.45">
      <c r="B1273" s="619"/>
      <c r="C1273" s="566"/>
      <c r="D1273" s="566"/>
      <c r="E1273" s="566"/>
      <c r="F1273" s="566"/>
      <c r="G1273" s="566"/>
      <c r="H1273" s="566"/>
      <c r="I1273" s="566"/>
      <c r="J1273" s="566"/>
      <c r="K1273" s="566"/>
      <c r="L1273" s="566"/>
      <c r="M1273" s="566"/>
      <c r="N1273" s="566"/>
      <c r="O1273" s="566"/>
      <c r="P1273" s="566"/>
      <c r="Q1273" s="566"/>
      <c r="R1273" s="566"/>
      <c r="S1273" s="234"/>
      <c r="T1273" s="234"/>
      <c r="U1273" s="566"/>
      <c r="V1273" s="566"/>
      <c r="W1273" s="566"/>
      <c r="X1273" s="566"/>
      <c r="Y1273" s="566"/>
      <c r="Z1273" s="566"/>
      <c r="AA1273" s="566"/>
      <c r="AB1273" s="566"/>
      <c r="AC1273" s="566"/>
      <c r="AD1273" s="566"/>
    </row>
    <row r="1274" spans="1:53" ht="48" hidden="1" customHeight="1" x14ac:dyDescent="0.45">
      <c r="B1274" s="619"/>
      <c r="C1274" s="566"/>
      <c r="D1274" s="566"/>
      <c r="E1274" s="566"/>
      <c r="F1274" s="566"/>
      <c r="G1274" s="566"/>
      <c r="H1274" s="566"/>
      <c r="I1274" s="566"/>
      <c r="J1274" s="566"/>
      <c r="K1274" s="566"/>
      <c r="L1274" s="566"/>
      <c r="M1274" s="566"/>
      <c r="N1274" s="566"/>
      <c r="O1274" s="566"/>
      <c r="P1274" s="566"/>
      <c r="Q1274" s="566"/>
      <c r="R1274" s="566"/>
      <c r="S1274" s="234"/>
      <c r="T1274" s="234"/>
      <c r="U1274" s="566"/>
      <c r="V1274" s="566"/>
      <c r="W1274" s="566"/>
      <c r="X1274" s="566"/>
      <c r="Y1274" s="566"/>
      <c r="Z1274" s="566"/>
      <c r="AA1274" s="566"/>
      <c r="AB1274" s="566"/>
      <c r="AC1274" s="566"/>
      <c r="AD1274" s="566"/>
    </row>
    <row r="1275" spans="1:53" s="620" customFormat="1" ht="21.75" hidden="1" customHeight="1" thickBot="1" x14ac:dyDescent="0.5">
      <c r="A1275" s="317"/>
      <c r="B1275" s="253" t="s">
        <v>765</v>
      </c>
      <c r="C1275" s="254"/>
      <c r="D1275" s="254"/>
      <c r="E1275" s="254"/>
      <c r="F1275" s="254"/>
      <c r="G1275" s="254"/>
      <c r="H1275" s="254"/>
      <c r="I1275" s="254"/>
      <c r="J1275" s="254"/>
      <c r="K1275" s="254"/>
      <c r="L1275" s="254"/>
      <c r="M1275" s="254"/>
      <c r="N1275" s="254"/>
      <c r="O1275" s="254"/>
      <c r="P1275" s="254"/>
      <c r="Q1275" s="254"/>
      <c r="R1275" s="254"/>
      <c r="S1275" s="234"/>
      <c r="T1275" s="234"/>
      <c r="U1275" s="234"/>
      <c r="V1275" s="234"/>
      <c r="W1275" s="234"/>
      <c r="X1275" s="234"/>
      <c r="Y1275" s="234"/>
      <c r="Z1275" s="234"/>
      <c r="AA1275" s="234"/>
      <c r="AB1275" s="234"/>
      <c r="AC1275" s="234"/>
      <c r="AD1275" s="234"/>
      <c r="AE1275" s="234"/>
      <c r="AF1275" s="234"/>
      <c r="AG1275" s="234"/>
      <c r="AH1275" s="234"/>
      <c r="AI1275" s="234"/>
      <c r="AJ1275" s="234"/>
      <c r="AK1275" s="234"/>
      <c r="AL1275" s="234"/>
      <c r="AM1275" s="234"/>
      <c r="AN1275" s="234"/>
      <c r="AO1275" s="234"/>
      <c r="AP1275" s="234"/>
      <c r="AQ1275" s="234"/>
      <c r="AR1275" s="234"/>
      <c r="AS1275" s="234"/>
      <c r="AT1275" s="234"/>
      <c r="AU1275" s="234"/>
      <c r="AV1275" s="234"/>
      <c r="AW1275" s="234"/>
      <c r="AX1275" s="234"/>
      <c r="AY1275" s="234"/>
      <c r="AZ1275" s="234"/>
      <c r="BA1275" s="234"/>
    </row>
    <row r="1276" spans="1:53" ht="30" hidden="1" customHeight="1" x14ac:dyDescent="0.45">
      <c r="B1276" s="2331" t="s">
        <v>766</v>
      </c>
      <c r="C1276" s="2363" t="s">
        <v>767</v>
      </c>
      <c r="D1276" s="2363" t="s">
        <v>768</v>
      </c>
      <c r="E1276" s="2365" t="s">
        <v>751</v>
      </c>
      <c r="F1276" s="2370"/>
      <c r="G1276" s="621" t="s">
        <v>734</v>
      </c>
      <c r="H1276" s="622"/>
      <c r="I1276" s="622"/>
      <c r="J1276" s="622"/>
      <c r="K1276" s="623"/>
      <c r="L1276" s="2293" t="s">
        <v>1047</v>
      </c>
      <c r="M1276" s="2294"/>
      <c r="N1276" s="2294"/>
      <c r="O1276" s="2294"/>
      <c r="P1276" s="2295"/>
      <c r="Q1276" s="2331" t="s">
        <v>1725</v>
      </c>
      <c r="R1276" s="2334" t="s">
        <v>769</v>
      </c>
      <c r="S1276" s="234"/>
      <c r="T1276" s="234"/>
      <c r="U1276" s="566"/>
      <c r="V1276" s="566"/>
      <c r="W1276" s="566"/>
      <c r="X1276" s="566"/>
      <c r="Y1276" s="566"/>
      <c r="Z1276" s="566"/>
      <c r="AA1276" s="566"/>
      <c r="AB1276" s="566"/>
      <c r="AC1276" s="566"/>
      <c r="AD1276" s="566"/>
      <c r="AE1276" s="566"/>
      <c r="AF1276" s="566"/>
      <c r="AG1276" s="566"/>
    </row>
    <row r="1277" spans="1:53" ht="51.75" hidden="1" customHeight="1" x14ac:dyDescent="0.45">
      <c r="B1277" s="2332"/>
      <c r="C1277" s="2364"/>
      <c r="D1277" s="2364"/>
      <c r="E1277" s="2371"/>
      <c r="F1277" s="2372"/>
      <c r="G1277" s="624" t="s">
        <v>1721</v>
      </c>
      <c r="H1277" s="625" t="s">
        <v>754</v>
      </c>
      <c r="I1277" s="626"/>
      <c r="J1277" s="627" t="s">
        <v>770</v>
      </c>
      <c r="K1277" s="628"/>
      <c r="L1277" s="2347" t="s">
        <v>1721</v>
      </c>
      <c r="M1277" s="2350" t="s">
        <v>754</v>
      </c>
      <c r="N1277" s="2351"/>
      <c r="O1277" s="2354" t="s">
        <v>770</v>
      </c>
      <c r="P1277" s="2356"/>
      <c r="Q1277" s="2332"/>
      <c r="R1277" s="2335"/>
      <c r="S1277" s="234"/>
      <c r="T1277" s="234"/>
      <c r="U1277" s="566"/>
      <c r="V1277" s="566"/>
      <c r="W1277" s="566"/>
      <c r="X1277" s="566"/>
      <c r="Y1277" s="566"/>
      <c r="Z1277" s="566"/>
      <c r="AA1277" s="566"/>
      <c r="AB1277" s="566"/>
      <c r="AC1277" s="566"/>
      <c r="AD1277" s="566"/>
      <c r="AE1277" s="566"/>
      <c r="AF1277" s="566"/>
      <c r="AG1277" s="566"/>
    </row>
    <row r="1278" spans="1:53" hidden="1" x14ac:dyDescent="0.45">
      <c r="B1278" s="2332"/>
      <c r="C1278" s="2364"/>
      <c r="D1278" s="2364"/>
      <c r="E1278" s="2367"/>
      <c r="F1278" s="2373"/>
      <c r="G1278" s="629"/>
      <c r="H1278" s="630"/>
      <c r="I1278" s="631"/>
      <c r="J1278" s="631" t="s">
        <v>756</v>
      </c>
      <c r="K1278" s="632" t="s">
        <v>771</v>
      </c>
      <c r="L1278" s="2357"/>
      <c r="M1278" s="2352"/>
      <c r="N1278" s="2353"/>
      <c r="O1278" s="633" t="s">
        <v>756</v>
      </c>
      <c r="P1278" s="634" t="s">
        <v>771</v>
      </c>
      <c r="Q1278" s="2333"/>
      <c r="R1278" s="2335"/>
      <c r="S1278" s="234"/>
      <c r="T1278" s="234"/>
      <c r="U1278" s="566"/>
      <c r="V1278" s="566"/>
      <c r="W1278" s="566"/>
      <c r="X1278" s="566"/>
      <c r="Y1278" s="566"/>
      <c r="Z1278" s="566"/>
      <c r="AA1278" s="566"/>
      <c r="AB1278" s="566"/>
      <c r="AC1278" s="566"/>
      <c r="AD1278" s="566"/>
      <c r="AE1278" s="566"/>
      <c r="AF1278" s="566"/>
      <c r="AG1278" s="566"/>
    </row>
    <row r="1279" spans="1:53" s="637" customFormat="1" ht="53.25" hidden="1" customHeight="1" thickBot="1" x14ac:dyDescent="0.5">
      <c r="A1279" s="317"/>
      <c r="B1279" s="2369"/>
      <c r="C1279" s="573" t="s">
        <v>772</v>
      </c>
      <c r="D1279" s="573" t="s">
        <v>759</v>
      </c>
      <c r="E1279" s="2358" t="s">
        <v>760</v>
      </c>
      <c r="F1279" s="2359"/>
      <c r="G1279" s="575" t="s">
        <v>761</v>
      </c>
      <c r="H1279" s="576" t="s">
        <v>762</v>
      </c>
      <c r="I1279" s="576" t="s">
        <v>763</v>
      </c>
      <c r="J1279" s="576" t="s">
        <v>762</v>
      </c>
      <c r="K1279" s="577" t="s">
        <v>762</v>
      </c>
      <c r="L1279" s="578" t="s">
        <v>761</v>
      </c>
      <c r="M1279" s="579" t="s">
        <v>762</v>
      </c>
      <c r="N1279" s="579" t="s">
        <v>763</v>
      </c>
      <c r="O1279" s="579" t="s">
        <v>762</v>
      </c>
      <c r="P1279" s="580" t="s">
        <v>762</v>
      </c>
      <c r="Q1279" s="635" t="s">
        <v>764</v>
      </c>
      <c r="R1279" s="2336"/>
      <c r="S1279" s="234"/>
      <c r="T1279" s="234"/>
      <c r="U1279" s="636"/>
      <c r="V1279" s="636"/>
      <c r="W1279" s="636"/>
      <c r="X1279" s="636"/>
      <c r="Y1279" s="636"/>
      <c r="Z1279" s="636"/>
      <c r="AA1279" s="636"/>
      <c r="AB1279" s="636"/>
      <c r="AC1279" s="636"/>
      <c r="AD1279" s="636"/>
      <c r="AE1279" s="636"/>
      <c r="AF1279" s="636"/>
      <c r="AG1279" s="636"/>
    </row>
    <row r="1280" spans="1:53" hidden="1" outlineLevel="1" x14ac:dyDescent="0.45">
      <c r="B1280" s="638"/>
      <c r="C1280" s="639"/>
      <c r="D1280" s="640"/>
      <c r="E1280" s="641"/>
      <c r="F1280" s="642"/>
      <c r="G1280" s="643"/>
      <c r="H1280" s="644"/>
      <c r="I1280" s="644"/>
      <c r="J1280" s="644"/>
      <c r="K1280" s="645"/>
      <c r="L1280" s="643"/>
      <c r="M1280" s="644"/>
      <c r="N1280" s="644"/>
      <c r="O1280" s="644"/>
      <c r="P1280" s="645"/>
      <c r="Q1280" s="646"/>
      <c r="R1280" s="647"/>
      <c r="S1280" s="566"/>
      <c r="T1280" s="566"/>
      <c r="U1280" s="566"/>
      <c r="V1280" s="566"/>
      <c r="W1280" s="566"/>
      <c r="X1280" s="566"/>
      <c r="Y1280" s="566"/>
      <c r="Z1280" s="566"/>
      <c r="AA1280" s="566"/>
      <c r="AB1280" s="566"/>
      <c r="AC1280" s="566"/>
      <c r="AD1280" s="566"/>
      <c r="AE1280" s="566"/>
      <c r="AF1280" s="566"/>
      <c r="AG1280" s="566"/>
    </row>
    <row r="1281" spans="2:33" hidden="1" outlineLevel="1" x14ac:dyDescent="0.45">
      <c r="B1281" s="648"/>
      <c r="C1281" s="649"/>
      <c r="D1281" s="650"/>
      <c r="E1281" s="651"/>
      <c r="F1281" s="652"/>
      <c r="G1281" s="653"/>
      <c r="H1281" s="654"/>
      <c r="I1281" s="654"/>
      <c r="J1281" s="654"/>
      <c r="K1281" s="655"/>
      <c r="L1281" s="653"/>
      <c r="M1281" s="654"/>
      <c r="N1281" s="654"/>
      <c r="O1281" s="654"/>
      <c r="P1281" s="655"/>
      <c r="Q1281" s="656"/>
      <c r="R1281" s="652"/>
      <c r="S1281" s="566"/>
      <c r="T1281" s="566"/>
      <c r="U1281" s="566"/>
      <c r="V1281" s="566"/>
      <c r="W1281" s="566"/>
      <c r="X1281" s="566"/>
      <c r="Y1281" s="566"/>
      <c r="Z1281" s="566"/>
      <c r="AA1281" s="566"/>
      <c r="AB1281" s="566"/>
      <c r="AC1281" s="566"/>
      <c r="AD1281" s="566"/>
      <c r="AE1281" s="566"/>
      <c r="AF1281" s="566"/>
      <c r="AG1281" s="566"/>
    </row>
    <row r="1282" spans="2:33" hidden="1" outlineLevel="1" x14ac:dyDescent="0.45">
      <c r="B1282" s="657"/>
      <c r="C1282" s="658"/>
      <c r="D1282" s="659"/>
      <c r="E1282" s="660"/>
      <c r="F1282" s="661"/>
      <c r="G1282" s="662"/>
      <c r="H1282" s="663"/>
      <c r="I1282" s="663"/>
      <c r="J1282" s="663"/>
      <c r="K1282" s="664"/>
      <c r="L1282" s="662"/>
      <c r="M1282" s="663"/>
      <c r="N1282" s="663"/>
      <c r="O1282" s="663"/>
      <c r="P1282" s="664"/>
      <c r="Q1282" s="665"/>
      <c r="R1282" s="661"/>
      <c r="S1282" s="566"/>
      <c r="T1282" s="566"/>
      <c r="U1282" s="566"/>
      <c r="V1282" s="566"/>
      <c r="W1282" s="566"/>
      <c r="X1282" s="566"/>
      <c r="Y1282" s="566"/>
      <c r="Z1282" s="566"/>
      <c r="AA1282" s="566"/>
      <c r="AB1282" s="566"/>
      <c r="AC1282" s="566"/>
      <c r="AD1282" s="566"/>
      <c r="AE1282" s="566"/>
      <c r="AF1282" s="566"/>
      <c r="AG1282" s="566"/>
    </row>
    <row r="1283" spans="2:33" hidden="1" outlineLevel="1" x14ac:dyDescent="0.45">
      <c r="B1283" s="648"/>
      <c r="C1283" s="649"/>
      <c r="D1283" s="650"/>
      <c r="E1283" s="651"/>
      <c r="F1283" s="652"/>
      <c r="G1283" s="653"/>
      <c r="H1283" s="654"/>
      <c r="I1283" s="654"/>
      <c r="J1283" s="654"/>
      <c r="K1283" s="655"/>
      <c r="L1283" s="653"/>
      <c r="M1283" s="654"/>
      <c r="N1283" s="654"/>
      <c r="O1283" s="654"/>
      <c r="P1283" s="655"/>
      <c r="Q1283" s="656"/>
      <c r="R1283" s="652"/>
      <c r="S1283" s="566"/>
      <c r="T1283" s="566"/>
      <c r="U1283" s="566"/>
      <c r="V1283" s="566"/>
      <c r="W1283" s="566"/>
      <c r="X1283" s="566"/>
      <c r="Y1283" s="566"/>
      <c r="Z1283" s="566"/>
      <c r="AA1283" s="566"/>
      <c r="AB1283" s="566"/>
      <c r="AC1283" s="566"/>
      <c r="AD1283" s="566"/>
      <c r="AE1283" s="566"/>
      <c r="AF1283" s="566"/>
      <c r="AG1283" s="566"/>
    </row>
    <row r="1284" spans="2:33" hidden="1" outlineLevel="1" x14ac:dyDescent="0.45">
      <c r="B1284" s="657"/>
      <c r="C1284" s="658"/>
      <c r="D1284" s="659"/>
      <c r="E1284" s="660"/>
      <c r="F1284" s="661"/>
      <c r="G1284" s="662"/>
      <c r="H1284" s="663"/>
      <c r="I1284" s="663"/>
      <c r="J1284" s="663"/>
      <c r="K1284" s="664"/>
      <c r="L1284" s="662"/>
      <c r="M1284" s="663"/>
      <c r="N1284" s="663"/>
      <c r="O1284" s="663"/>
      <c r="P1284" s="664"/>
      <c r="Q1284" s="665"/>
      <c r="R1284" s="661"/>
      <c r="S1284" s="566"/>
      <c r="T1284" s="566"/>
      <c r="U1284" s="566"/>
      <c r="V1284" s="566"/>
      <c r="W1284" s="566"/>
      <c r="X1284" s="566"/>
      <c r="Y1284" s="566"/>
      <c r="Z1284" s="566"/>
      <c r="AA1284" s="566"/>
      <c r="AB1284" s="566"/>
      <c r="AC1284" s="566"/>
      <c r="AD1284" s="566"/>
      <c r="AE1284" s="566"/>
      <c r="AF1284" s="566"/>
      <c r="AG1284" s="566"/>
    </row>
    <row r="1285" spans="2:33" hidden="1" outlineLevel="1" x14ac:dyDescent="0.45">
      <c r="B1285" s="648"/>
      <c r="C1285" s="649"/>
      <c r="D1285" s="650"/>
      <c r="E1285" s="651"/>
      <c r="F1285" s="652"/>
      <c r="G1285" s="653"/>
      <c r="H1285" s="654"/>
      <c r="I1285" s="654"/>
      <c r="J1285" s="654"/>
      <c r="K1285" s="655"/>
      <c r="L1285" s="653"/>
      <c r="M1285" s="654"/>
      <c r="N1285" s="654"/>
      <c r="O1285" s="654"/>
      <c r="P1285" s="655"/>
      <c r="Q1285" s="656"/>
      <c r="R1285" s="652"/>
      <c r="S1285" s="566"/>
      <c r="T1285" s="566"/>
      <c r="U1285" s="566"/>
      <c r="V1285" s="566"/>
      <c r="W1285" s="566"/>
      <c r="X1285" s="566"/>
      <c r="Y1285" s="566"/>
      <c r="Z1285" s="566"/>
      <c r="AA1285" s="566"/>
      <c r="AB1285" s="566"/>
      <c r="AC1285" s="566"/>
      <c r="AD1285" s="566"/>
      <c r="AE1285" s="566"/>
      <c r="AF1285" s="566"/>
      <c r="AG1285" s="566"/>
    </row>
    <row r="1286" spans="2:33" hidden="1" outlineLevel="1" x14ac:dyDescent="0.45">
      <c r="B1286" s="657"/>
      <c r="C1286" s="658"/>
      <c r="D1286" s="659"/>
      <c r="E1286" s="660"/>
      <c r="F1286" s="661"/>
      <c r="G1286" s="662"/>
      <c r="H1286" s="663"/>
      <c r="I1286" s="663"/>
      <c r="J1286" s="663"/>
      <c r="K1286" s="664"/>
      <c r="L1286" s="662"/>
      <c r="M1286" s="663"/>
      <c r="N1286" s="663"/>
      <c r="O1286" s="663"/>
      <c r="P1286" s="664"/>
      <c r="Q1286" s="665"/>
      <c r="R1286" s="661"/>
      <c r="S1286" s="566"/>
      <c r="T1286" s="566"/>
      <c r="U1286" s="566"/>
      <c r="V1286" s="566"/>
      <c r="W1286" s="566"/>
      <c r="X1286" s="566"/>
      <c r="Y1286" s="566"/>
      <c r="Z1286" s="566"/>
      <c r="AA1286" s="566"/>
      <c r="AB1286" s="566"/>
      <c r="AC1286" s="566"/>
      <c r="AD1286" s="566"/>
      <c r="AE1286" s="566"/>
      <c r="AF1286" s="566"/>
      <c r="AG1286" s="566"/>
    </row>
    <row r="1287" spans="2:33" hidden="1" outlineLevel="1" x14ac:dyDescent="0.45">
      <c r="B1287" s="648"/>
      <c r="C1287" s="649"/>
      <c r="D1287" s="650"/>
      <c r="E1287" s="651"/>
      <c r="F1287" s="652"/>
      <c r="G1287" s="653"/>
      <c r="H1287" s="654"/>
      <c r="I1287" s="654"/>
      <c r="J1287" s="654"/>
      <c r="K1287" s="655"/>
      <c r="L1287" s="653"/>
      <c r="M1287" s="654"/>
      <c r="N1287" s="654"/>
      <c r="O1287" s="654"/>
      <c r="P1287" s="655"/>
      <c r="Q1287" s="656"/>
      <c r="R1287" s="652"/>
      <c r="S1287" s="566"/>
      <c r="T1287" s="566"/>
      <c r="U1287" s="566"/>
      <c r="V1287" s="566"/>
      <c r="W1287" s="566"/>
      <c r="X1287" s="566"/>
      <c r="Y1287" s="566"/>
      <c r="Z1287" s="566"/>
      <c r="AA1287" s="566"/>
      <c r="AB1287" s="566"/>
      <c r="AC1287" s="566"/>
      <c r="AD1287" s="566"/>
      <c r="AE1287" s="566"/>
      <c r="AF1287" s="566"/>
      <c r="AG1287" s="566"/>
    </row>
    <row r="1288" spans="2:33" hidden="1" outlineLevel="1" x14ac:dyDescent="0.45">
      <c r="B1288" s="657"/>
      <c r="C1288" s="658"/>
      <c r="D1288" s="659"/>
      <c r="E1288" s="660"/>
      <c r="F1288" s="661"/>
      <c r="G1288" s="662"/>
      <c r="H1288" s="663"/>
      <c r="I1288" s="663"/>
      <c r="J1288" s="663"/>
      <c r="K1288" s="664"/>
      <c r="L1288" s="662"/>
      <c r="M1288" s="663"/>
      <c r="N1288" s="663"/>
      <c r="O1288" s="663"/>
      <c r="P1288" s="664"/>
      <c r="Q1288" s="665"/>
      <c r="R1288" s="661"/>
      <c r="S1288" s="566"/>
      <c r="T1288" s="566"/>
      <c r="U1288" s="566"/>
      <c r="V1288" s="566"/>
      <c r="W1288" s="566"/>
      <c r="X1288" s="566"/>
      <c r="Y1288" s="566"/>
      <c r="Z1288" s="566"/>
      <c r="AA1288" s="566"/>
      <c r="AB1288" s="566"/>
      <c r="AC1288" s="566"/>
      <c r="AD1288" s="566"/>
      <c r="AE1288" s="566"/>
      <c r="AF1288" s="566"/>
      <c r="AG1288" s="566"/>
    </row>
    <row r="1289" spans="2:33" hidden="1" outlineLevel="1" x14ac:dyDescent="0.45">
      <c r="B1289" s="648"/>
      <c r="C1289" s="649"/>
      <c r="D1289" s="650"/>
      <c r="E1289" s="651"/>
      <c r="F1289" s="652"/>
      <c r="G1289" s="653"/>
      <c r="H1289" s="654"/>
      <c r="I1289" s="654"/>
      <c r="J1289" s="654"/>
      <c r="K1289" s="655"/>
      <c r="L1289" s="653"/>
      <c r="M1289" s="654"/>
      <c r="N1289" s="654"/>
      <c r="O1289" s="654"/>
      <c r="P1289" s="655"/>
      <c r="Q1289" s="656"/>
      <c r="R1289" s="652"/>
      <c r="S1289" s="566"/>
      <c r="T1289" s="566"/>
      <c r="U1289" s="566"/>
      <c r="V1289" s="566"/>
      <c r="W1289" s="566"/>
      <c r="X1289" s="566"/>
      <c r="Y1289" s="566"/>
      <c r="Z1289" s="566"/>
      <c r="AA1289" s="566"/>
      <c r="AB1289" s="566"/>
      <c r="AC1289" s="566"/>
      <c r="AD1289" s="566"/>
      <c r="AE1289" s="566"/>
      <c r="AF1289" s="566"/>
      <c r="AG1289" s="566"/>
    </row>
    <row r="1290" spans="2:33" hidden="1" outlineLevel="1" x14ac:dyDescent="0.45">
      <c r="B1290" s="657"/>
      <c r="C1290" s="658"/>
      <c r="D1290" s="659"/>
      <c r="E1290" s="660"/>
      <c r="F1290" s="661"/>
      <c r="G1290" s="662"/>
      <c r="H1290" s="663"/>
      <c r="I1290" s="663"/>
      <c r="J1290" s="663"/>
      <c r="K1290" s="664"/>
      <c r="L1290" s="662"/>
      <c r="M1290" s="663"/>
      <c r="N1290" s="663"/>
      <c r="O1290" s="663"/>
      <c r="P1290" s="664"/>
      <c r="Q1290" s="665"/>
      <c r="R1290" s="661"/>
      <c r="S1290" s="566"/>
      <c r="T1290" s="566"/>
      <c r="U1290" s="566"/>
      <c r="V1290" s="566"/>
      <c r="W1290" s="566"/>
      <c r="X1290" s="566"/>
      <c r="Y1290" s="566"/>
      <c r="Z1290" s="566"/>
      <c r="AA1290" s="566"/>
      <c r="AB1290" s="566"/>
      <c r="AC1290" s="566"/>
      <c r="AD1290" s="566"/>
      <c r="AE1290" s="566"/>
      <c r="AF1290" s="566"/>
      <c r="AG1290" s="566"/>
    </row>
    <row r="1291" spans="2:33" hidden="1" outlineLevel="1" x14ac:dyDescent="0.45">
      <c r="B1291" s="648"/>
      <c r="C1291" s="649"/>
      <c r="D1291" s="650"/>
      <c r="E1291" s="651"/>
      <c r="F1291" s="652"/>
      <c r="G1291" s="653"/>
      <c r="H1291" s="654"/>
      <c r="I1291" s="654"/>
      <c r="J1291" s="654"/>
      <c r="K1291" s="655"/>
      <c r="L1291" s="653"/>
      <c r="M1291" s="654"/>
      <c r="N1291" s="654"/>
      <c r="O1291" s="654"/>
      <c r="P1291" s="655"/>
      <c r="Q1291" s="656"/>
      <c r="R1291" s="652"/>
      <c r="S1291" s="566"/>
      <c r="T1291" s="566"/>
      <c r="U1291" s="566"/>
      <c r="V1291" s="566"/>
      <c r="W1291" s="566"/>
      <c r="X1291" s="566"/>
      <c r="Y1291" s="566"/>
      <c r="Z1291" s="566"/>
      <c r="AA1291" s="566"/>
      <c r="AB1291" s="566"/>
      <c r="AC1291" s="566"/>
      <c r="AD1291" s="566"/>
      <c r="AE1291" s="566"/>
      <c r="AF1291" s="566"/>
      <c r="AG1291" s="566"/>
    </row>
    <row r="1292" spans="2:33" hidden="1" outlineLevel="1" x14ac:dyDescent="0.45">
      <c r="B1292" s="657"/>
      <c r="C1292" s="658"/>
      <c r="D1292" s="659"/>
      <c r="E1292" s="660"/>
      <c r="F1292" s="661"/>
      <c r="G1292" s="662"/>
      <c r="H1292" s="663"/>
      <c r="I1292" s="663"/>
      <c r="J1292" s="663"/>
      <c r="K1292" s="664"/>
      <c r="L1292" s="662"/>
      <c r="M1292" s="663"/>
      <c r="N1292" s="663"/>
      <c r="O1292" s="663"/>
      <c r="P1292" s="664"/>
      <c r="Q1292" s="665"/>
      <c r="R1292" s="661"/>
      <c r="S1292" s="566"/>
      <c r="T1292" s="566"/>
      <c r="U1292" s="566"/>
      <c r="V1292" s="566"/>
      <c r="W1292" s="566"/>
      <c r="X1292" s="566"/>
      <c r="Y1292" s="566"/>
      <c r="Z1292" s="566"/>
      <c r="AA1292" s="566"/>
      <c r="AB1292" s="566"/>
      <c r="AC1292" s="566"/>
      <c r="AD1292" s="566"/>
      <c r="AE1292" s="566"/>
      <c r="AF1292" s="566"/>
      <c r="AG1292" s="566"/>
    </row>
    <row r="1293" spans="2:33" hidden="1" outlineLevel="1" x14ac:dyDescent="0.45">
      <c r="B1293" s="648"/>
      <c r="C1293" s="649"/>
      <c r="D1293" s="650"/>
      <c r="E1293" s="651"/>
      <c r="F1293" s="652"/>
      <c r="G1293" s="653"/>
      <c r="H1293" s="654"/>
      <c r="I1293" s="654"/>
      <c r="J1293" s="654"/>
      <c r="K1293" s="655"/>
      <c r="L1293" s="653"/>
      <c r="M1293" s="654"/>
      <c r="N1293" s="654"/>
      <c r="O1293" s="654"/>
      <c r="P1293" s="655"/>
      <c r="Q1293" s="656"/>
      <c r="R1293" s="652"/>
      <c r="S1293" s="566"/>
      <c r="T1293" s="566"/>
      <c r="U1293" s="566"/>
      <c r="V1293" s="566"/>
      <c r="W1293" s="566"/>
      <c r="X1293" s="566"/>
      <c r="Y1293" s="566"/>
      <c r="Z1293" s="566"/>
      <c r="AA1293" s="566"/>
      <c r="AB1293" s="566"/>
      <c r="AC1293" s="566"/>
      <c r="AD1293" s="566"/>
      <c r="AE1293" s="566"/>
      <c r="AF1293" s="566"/>
      <c r="AG1293" s="566"/>
    </row>
    <row r="1294" spans="2:33" hidden="1" outlineLevel="1" x14ac:dyDescent="0.45">
      <c r="B1294" s="657"/>
      <c r="C1294" s="658"/>
      <c r="D1294" s="659"/>
      <c r="E1294" s="660"/>
      <c r="F1294" s="661"/>
      <c r="G1294" s="662"/>
      <c r="H1294" s="663"/>
      <c r="I1294" s="663"/>
      <c r="J1294" s="663"/>
      <c r="K1294" s="664"/>
      <c r="L1294" s="662"/>
      <c r="M1294" s="663"/>
      <c r="N1294" s="663"/>
      <c r="O1294" s="663"/>
      <c r="P1294" s="664"/>
      <c r="Q1294" s="665"/>
      <c r="R1294" s="661"/>
      <c r="S1294" s="566"/>
      <c r="T1294" s="566"/>
      <c r="U1294" s="566"/>
      <c r="V1294" s="566"/>
      <c r="W1294" s="566"/>
      <c r="X1294" s="566"/>
      <c r="Y1294" s="566"/>
      <c r="Z1294" s="566"/>
      <c r="AA1294" s="566"/>
      <c r="AB1294" s="566"/>
      <c r="AC1294" s="566"/>
      <c r="AD1294" s="566"/>
      <c r="AE1294" s="566"/>
      <c r="AF1294" s="566"/>
      <c r="AG1294" s="566"/>
    </row>
    <row r="1295" spans="2:33" hidden="1" outlineLevel="1" x14ac:dyDescent="0.45">
      <c r="B1295" s="648"/>
      <c r="C1295" s="649"/>
      <c r="D1295" s="650"/>
      <c r="E1295" s="651"/>
      <c r="F1295" s="652"/>
      <c r="G1295" s="653"/>
      <c r="H1295" s="654"/>
      <c r="I1295" s="654"/>
      <c r="J1295" s="654"/>
      <c r="K1295" s="655"/>
      <c r="L1295" s="653"/>
      <c r="M1295" s="654"/>
      <c r="N1295" s="654"/>
      <c r="O1295" s="654"/>
      <c r="P1295" s="655"/>
      <c r="Q1295" s="656"/>
      <c r="R1295" s="652"/>
      <c r="S1295" s="566"/>
      <c r="T1295" s="566"/>
      <c r="U1295" s="566"/>
      <c r="V1295" s="566"/>
      <c r="W1295" s="566"/>
      <c r="X1295" s="566"/>
      <c r="Y1295" s="566"/>
      <c r="Z1295" s="566"/>
      <c r="AA1295" s="566"/>
      <c r="AB1295" s="566"/>
      <c r="AC1295" s="566"/>
      <c r="AD1295" s="566"/>
      <c r="AE1295" s="566"/>
      <c r="AF1295" s="566"/>
      <c r="AG1295" s="566"/>
    </row>
    <row r="1296" spans="2:33" hidden="1" outlineLevel="1" x14ac:dyDescent="0.45">
      <c r="B1296" s="657"/>
      <c r="C1296" s="658"/>
      <c r="D1296" s="659"/>
      <c r="E1296" s="660"/>
      <c r="F1296" s="661"/>
      <c r="G1296" s="662"/>
      <c r="H1296" s="663"/>
      <c r="I1296" s="663"/>
      <c r="J1296" s="663"/>
      <c r="K1296" s="664"/>
      <c r="L1296" s="662"/>
      <c r="M1296" s="663"/>
      <c r="N1296" s="663"/>
      <c r="O1296" s="663"/>
      <c r="P1296" s="664"/>
      <c r="Q1296" s="665"/>
      <c r="R1296" s="661"/>
      <c r="S1296" s="566"/>
      <c r="T1296" s="566"/>
      <c r="U1296" s="566"/>
      <c r="V1296" s="566"/>
      <c r="W1296" s="566"/>
      <c r="X1296" s="566"/>
      <c r="Y1296" s="566"/>
      <c r="Z1296" s="566"/>
      <c r="AA1296" s="566"/>
      <c r="AB1296" s="566"/>
      <c r="AC1296" s="566"/>
      <c r="AD1296" s="566"/>
      <c r="AE1296" s="566"/>
      <c r="AF1296" s="566"/>
      <c r="AG1296" s="566"/>
    </row>
    <row r="1297" spans="2:33" hidden="1" outlineLevel="1" x14ac:dyDescent="0.45">
      <c r="B1297" s="648"/>
      <c r="C1297" s="649"/>
      <c r="D1297" s="650"/>
      <c r="E1297" s="651"/>
      <c r="F1297" s="652"/>
      <c r="G1297" s="653"/>
      <c r="H1297" s="654"/>
      <c r="I1297" s="654"/>
      <c r="J1297" s="654"/>
      <c r="K1297" s="655"/>
      <c r="L1297" s="653"/>
      <c r="M1297" s="654"/>
      <c r="N1297" s="654"/>
      <c r="O1297" s="654"/>
      <c r="P1297" s="655"/>
      <c r="Q1297" s="656"/>
      <c r="R1297" s="652"/>
      <c r="S1297" s="566"/>
      <c r="T1297" s="566"/>
      <c r="U1297" s="566"/>
      <c r="V1297" s="566"/>
      <c r="W1297" s="566"/>
      <c r="X1297" s="566"/>
      <c r="Y1297" s="566"/>
      <c r="Z1297" s="566"/>
      <c r="AA1297" s="566"/>
      <c r="AB1297" s="566"/>
      <c r="AC1297" s="566"/>
      <c r="AD1297" s="566"/>
      <c r="AE1297" s="566"/>
      <c r="AF1297" s="566"/>
      <c r="AG1297" s="566"/>
    </row>
    <row r="1298" spans="2:33" hidden="1" outlineLevel="1" x14ac:dyDescent="0.45">
      <c r="B1298" s="657"/>
      <c r="C1298" s="658"/>
      <c r="D1298" s="659"/>
      <c r="E1298" s="660"/>
      <c r="F1298" s="661"/>
      <c r="G1298" s="662"/>
      <c r="H1298" s="663"/>
      <c r="I1298" s="663"/>
      <c r="J1298" s="663"/>
      <c r="K1298" s="664"/>
      <c r="L1298" s="662"/>
      <c r="M1298" s="663"/>
      <c r="N1298" s="663"/>
      <c r="O1298" s="663"/>
      <c r="P1298" s="664"/>
      <c r="Q1298" s="665"/>
      <c r="R1298" s="661"/>
      <c r="S1298" s="566"/>
      <c r="T1298" s="566"/>
      <c r="U1298" s="566"/>
      <c r="V1298" s="566"/>
      <c r="W1298" s="566"/>
      <c r="X1298" s="566"/>
      <c r="Y1298" s="566"/>
      <c r="Z1298" s="566"/>
      <c r="AA1298" s="566"/>
      <c r="AB1298" s="566"/>
      <c r="AC1298" s="566"/>
      <c r="AD1298" s="566"/>
      <c r="AE1298" s="566"/>
      <c r="AF1298" s="566"/>
      <c r="AG1298" s="566"/>
    </row>
    <row r="1299" spans="2:33" hidden="1" outlineLevel="1" x14ac:dyDescent="0.45">
      <c r="B1299" s="648"/>
      <c r="C1299" s="649"/>
      <c r="D1299" s="650"/>
      <c r="E1299" s="651"/>
      <c r="F1299" s="652"/>
      <c r="G1299" s="653"/>
      <c r="H1299" s="654"/>
      <c r="I1299" s="654"/>
      <c r="J1299" s="654"/>
      <c r="K1299" s="655"/>
      <c r="L1299" s="653"/>
      <c r="M1299" s="654"/>
      <c r="N1299" s="654"/>
      <c r="O1299" s="654"/>
      <c r="P1299" s="655"/>
      <c r="Q1299" s="656"/>
      <c r="R1299" s="652"/>
      <c r="S1299" s="566"/>
      <c r="T1299" s="566"/>
      <c r="U1299" s="566"/>
      <c r="V1299" s="566"/>
      <c r="W1299" s="566"/>
      <c r="X1299" s="566"/>
      <c r="Y1299" s="566"/>
      <c r="Z1299" s="566"/>
      <c r="AA1299" s="566"/>
      <c r="AB1299" s="566"/>
      <c r="AC1299" s="566"/>
      <c r="AD1299" s="566"/>
      <c r="AE1299" s="566"/>
      <c r="AF1299" s="566"/>
      <c r="AG1299" s="566"/>
    </row>
    <row r="1300" spans="2:33" hidden="1" outlineLevel="1" x14ac:dyDescent="0.45">
      <c r="B1300" s="657"/>
      <c r="C1300" s="658"/>
      <c r="D1300" s="659"/>
      <c r="E1300" s="660"/>
      <c r="F1300" s="661"/>
      <c r="G1300" s="662"/>
      <c r="H1300" s="663"/>
      <c r="I1300" s="663"/>
      <c r="J1300" s="663"/>
      <c r="K1300" s="664"/>
      <c r="L1300" s="662"/>
      <c r="M1300" s="663"/>
      <c r="N1300" s="663"/>
      <c r="O1300" s="663"/>
      <c r="P1300" s="664"/>
      <c r="Q1300" s="665"/>
      <c r="R1300" s="661"/>
      <c r="S1300" s="566"/>
      <c r="T1300" s="566"/>
      <c r="U1300" s="566"/>
      <c r="V1300" s="566"/>
      <c r="W1300" s="566"/>
      <c r="X1300" s="566"/>
      <c r="Y1300" s="566"/>
      <c r="Z1300" s="566"/>
      <c r="AA1300" s="566"/>
      <c r="AB1300" s="566"/>
      <c r="AC1300" s="566"/>
      <c r="AD1300" s="566"/>
      <c r="AE1300" s="566"/>
      <c r="AF1300" s="566"/>
      <c r="AG1300" s="566"/>
    </row>
    <row r="1301" spans="2:33" hidden="1" outlineLevel="1" x14ac:dyDescent="0.45">
      <c r="B1301" s="648"/>
      <c r="C1301" s="649"/>
      <c r="D1301" s="650"/>
      <c r="E1301" s="651"/>
      <c r="F1301" s="652"/>
      <c r="G1301" s="653"/>
      <c r="H1301" s="654"/>
      <c r="I1301" s="654"/>
      <c r="J1301" s="654"/>
      <c r="K1301" s="655"/>
      <c r="L1301" s="653"/>
      <c r="M1301" s="654"/>
      <c r="N1301" s="654"/>
      <c r="O1301" s="654"/>
      <c r="P1301" s="655"/>
      <c r="Q1301" s="656"/>
      <c r="R1301" s="652"/>
      <c r="S1301" s="566"/>
      <c r="T1301" s="566"/>
      <c r="U1301" s="566"/>
      <c r="V1301" s="566"/>
      <c r="W1301" s="566"/>
      <c r="X1301" s="566"/>
      <c r="Y1301" s="566"/>
      <c r="Z1301" s="566"/>
      <c r="AA1301" s="566"/>
      <c r="AB1301" s="566"/>
      <c r="AC1301" s="566"/>
      <c r="AD1301" s="566"/>
      <c r="AE1301" s="566"/>
      <c r="AF1301" s="566"/>
      <c r="AG1301" s="566"/>
    </row>
    <row r="1302" spans="2:33" hidden="1" outlineLevel="1" x14ac:dyDescent="0.45">
      <c r="B1302" s="657"/>
      <c r="C1302" s="658"/>
      <c r="D1302" s="659"/>
      <c r="E1302" s="660"/>
      <c r="F1302" s="661"/>
      <c r="G1302" s="662"/>
      <c r="H1302" s="663"/>
      <c r="I1302" s="663"/>
      <c r="J1302" s="663"/>
      <c r="K1302" s="664"/>
      <c r="L1302" s="662"/>
      <c r="M1302" s="663"/>
      <c r="N1302" s="663"/>
      <c r="O1302" s="663"/>
      <c r="P1302" s="664"/>
      <c r="Q1302" s="665"/>
      <c r="R1302" s="661"/>
      <c r="S1302" s="566"/>
      <c r="T1302" s="566"/>
      <c r="U1302" s="566"/>
      <c r="V1302" s="566"/>
      <c r="W1302" s="566"/>
      <c r="X1302" s="566"/>
      <c r="Y1302" s="566"/>
      <c r="Z1302" s="566"/>
      <c r="AA1302" s="566"/>
      <c r="AB1302" s="566"/>
      <c r="AC1302" s="566"/>
      <c r="AD1302" s="566"/>
      <c r="AE1302" s="566"/>
      <c r="AF1302" s="566"/>
      <c r="AG1302" s="566"/>
    </row>
    <row r="1303" spans="2:33" hidden="1" outlineLevel="1" x14ac:dyDescent="0.45">
      <c r="B1303" s="648"/>
      <c r="C1303" s="649"/>
      <c r="D1303" s="650"/>
      <c r="E1303" s="651"/>
      <c r="F1303" s="652"/>
      <c r="G1303" s="653"/>
      <c r="H1303" s="654"/>
      <c r="I1303" s="654"/>
      <c r="J1303" s="654"/>
      <c r="K1303" s="655"/>
      <c r="L1303" s="653"/>
      <c r="M1303" s="654"/>
      <c r="N1303" s="654"/>
      <c r="O1303" s="654"/>
      <c r="P1303" s="655"/>
      <c r="Q1303" s="656"/>
      <c r="R1303" s="652"/>
      <c r="S1303" s="566"/>
      <c r="T1303" s="566"/>
      <c r="U1303" s="566"/>
      <c r="V1303" s="566"/>
      <c r="W1303" s="566"/>
      <c r="X1303" s="566"/>
      <c r="Y1303" s="566"/>
      <c r="Z1303" s="566"/>
      <c r="AA1303" s="566"/>
      <c r="AB1303" s="566"/>
      <c r="AC1303" s="566"/>
      <c r="AD1303" s="566"/>
      <c r="AE1303" s="566"/>
      <c r="AF1303" s="566"/>
      <c r="AG1303" s="566"/>
    </row>
    <row r="1304" spans="2:33" hidden="1" outlineLevel="1" x14ac:dyDescent="0.45">
      <c r="B1304" s="657"/>
      <c r="C1304" s="658"/>
      <c r="D1304" s="659"/>
      <c r="E1304" s="660"/>
      <c r="F1304" s="661"/>
      <c r="G1304" s="662"/>
      <c r="H1304" s="663"/>
      <c r="I1304" s="663"/>
      <c r="J1304" s="663"/>
      <c r="K1304" s="664"/>
      <c r="L1304" s="662"/>
      <c r="M1304" s="663"/>
      <c r="N1304" s="663"/>
      <c r="O1304" s="663"/>
      <c r="P1304" s="664"/>
      <c r="Q1304" s="665"/>
      <c r="R1304" s="661"/>
      <c r="S1304" s="566"/>
      <c r="T1304" s="566"/>
      <c r="U1304" s="566"/>
      <c r="V1304" s="566"/>
      <c r="W1304" s="566"/>
      <c r="X1304" s="566"/>
      <c r="Y1304" s="566"/>
      <c r="Z1304" s="566"/>
      <c r="AA1304" s="566"/>
      <c r="AB1304" s="566"/>
      <c r="AC1304" s="566"/>
      <c r="AD1304" s="566"/>
      <c r="AE1304" s="566"/>
      <c r="AF1304" s="566"/>
      <c r="AG1304" s="566"/>
    </row>
    <row r="1305" spans="2:33" hidden="1" outlineLevel="1" x14ac:dyDescent="0.45">
      <c r="B1305" s="648"/>
      <c r="C1305" s="649"/>
      <c r="D1305" s="650"/>
      <c r="E1305" s="651"/>
      <c r="F1305" s="652"/>
      <c r="G1305" s="653"/>
      <c r="H1305" s="654"/>
      <c r="I1305" s="654"/>
      <c r="J1305" s="654"/>
      <c r="K1305" s="655"/>
      <c r="L1305" s="653"/>
      <c r="M1305" s="654"/>
      <c r="N1305" s="654"/>
      <c r="O1305" s="654"/>
      <c r="P1305" s="655"/>
      <c r="Q1305" s="656"/>
      <c r="R1305" s="652"/>
      <c r="S1305" s="566"/>
      <c r="T1305" s="566"/>
      <c r="U1305" s="566"/>
      <c r="V1305" s="566"/>
      <c r="W1305" s="566"/>
      <c r="X1305" s="566"/>
      <c r="Y1305" s="566"/>
      <c r="Z1305" s="566"/>
      <c r="AA1305" s="566"/>
      <c r="AB1305" s="566"/>
      <c r="AC1305" s="566"/>
      <c r="AD1305" s="566"/>
      <c r="AE1305" s="566"/>
      <c r="AF1305" s="566"/>
      <c r="AG1305" s="566"/>
    </row>
    <row r="1306" spans="2:33" hidden="1" outlineLevel="1" x14ac:dyDescent="0.45">
      <c r="B1306" s="657"/>
      <c r="C1306" s="658"/>
      <c r="D1306" s="659"/>
      <c r="E1306" s="660"/>
      <c r="F1306" s="661"/>
      <c r="G1306" s="662"/>
      <c r="H1306" s="663"/>
      <c r="I1306" s="663"/>
      <c r="J1306" s="663"/>
      <c r="K1306" s="664"/>
      <c r="L1306" s="662"/>
      <c r="M1306" s="663"/>
      <c r="N1306" s="663"/>
      <c r="O1306" s="663"/>
      <c r="P1306" s="664"/>
      <c r="Q1306" s="665"/>
      <c r="R1306" s="661"/>
      <c r="S1306" s="566"/>
      <c r="T1306" s="566"/>
      <c r="U1306" s="566"/>
      <c r="V1306" s="566"/>
      <c r="W1306" s="566"/>
      <c r="X1306" s="566"/>
      <c r="Y1306" s="566"/>
      <c r="Z1306" s="566"/>
      <c r="AA1306" s="566"/>
      <c r="AB1306" s="566"/>
      <c r="AC1306" s="566"/>
      <c r="AD1306" s="566"/>
      <c r="AE1306" s="566"/>
      <c r="AF1306" s="566"/>
      <c r="AG1306" s="566"/>
    </row>
    <row r="1307" spans="2:33" hidden="1" outlineLevel="1" x14ac:dyDescent="0.45">
      <c r="B1307" s="648"/>
      <c r="C1307" s="649"/>
      <c r="D1307" s="650"/>
      <c r="E1307" s="651"/>
      <c r="F1307" s="652"/>
      <c r="G1307" s="653"/>
      <c r="H1307" s="654"/>
      <c r="I1307" s="654"/>
      <c r="J1307" s="654"/>
      <c r="K1307" s="655"/>
      <c r="L1307" s="653"/>
      <c r="M1307" s="654"/>
      <c r="N1307" s="654"/>
      <c r="O1307" s="654"/>
      <c r="P1307" s="655"/>
      <c r="Q1307" s="656"/>
      <c r="R1307" s="652"/>
      <c r="S1307" s="566"/>
      <c r="T1307" s="566"/>
      <c r="U1307" s="566"/>
      <c r="V1307" s="566"/>
      <c r="W1307" s="566"/>
      <c r="X1307" s="566"/>
      <c r="Y1307" s="566"/>
      <c r="Z1307" s="566"/>
      <c r="AA1307" s="566"/>
      <c r="AB1307" s="566"/>
      <c r="AC1307" s="566"/>
      <c r="AD1307" s="566"/>
      <c r="AE1307" s="566"/>
      <c r="AF1307" s="566"/>
      <c r="AG1307" s="566"/>
    </row>
    <row r="1308" spans="2:33" hidden="1" outlineLevel="1" x14ac:dyDescent="0.45">
      <c r="B1308" s="657"/>
      <c r="C1308" s="658"/>
      <c r="D1308" s="659"/>
      <c r="E1308" s="660"/>
      <c r="F1308" s="661"/>
      <c r="G1308" s="662"/>
      <c r="H1308" s="663"/>
      <c r="I1308" s="663"/>
      <c r="J1308" s="663"/>
      <c r="K1308" s="664"/>
      <c r="L1308" s="662"/>
      <c r="M1308" s="663"/>
      <c r="N1308" s="663"/>
      <c r="O1308" s="663"/>
      <c r="P1308" s="664"/>
      <c r="Q1308" s="665"/>
      <c r="R1308" s="661"/>
      <c r="S1308" s="566"/>
      <c r="T1308" s="566"/>
      <c r="U1308" s="566"/>
      <c r="V1308" s="566"/>
      <c r="W1308" s="566"/>
      <c r="X1308" s="566"/>
      <c r="Y1308" s="566"/>
      <c r="Z1308" s="566"/>
      <c r="AA1308" s="566"/>
      <c r="AB1308" s="566"/>
      <c r="AC1308" s="566"/>
      <c r="AD1308" s="566"/>
      <c r="AE1308" s="566"/>
      <c r="AF1308" s="566"/>
      <c r="AG1308" s="566"/>
    </row>
    <row r="1309" spans="2:33" hidden="1" outlineLevel="1" x14ac:dyDescent="0.45">
      <c r="B1309" s="648"/>
      <c r="C1309" s="649"/>
      <c r="D1309" s="650"/>
      <c r="E1309" s="651"/>
      <c r="F1309" s="652"/>
      <c r="G1309" s="653"/>
      <c r="H1309" s="654"/>
      <c r="I1309" s="654"/>
      <c r="J1309" s="654"/>
      <c r="K1309" s="655"/>
      <c r="L1309" s="653"/>
      <c r="M1309" s="654"/>
      <c r="N1309" s="654"/>
      <c r="O1309" s="654"/>
      <c r="P1309" s="655"/>
      <c r="Q1309" s="656"/>
      <c r="R1309" s="652"/>
      <c r="S1309" s="566"/>
      <c r="T1309" s="566"/>
      <c r="U1309" s="566"/>
      <c r="V1309" s="566"/>
      <c r="W1309" s="566"/>
      <c r="X1309" s="566"/>
      <c r="Y1309" s="566"/>
      <c r="Z1309" s="566"/>
      <c r="AA1309" s="566"/>
      <c r="AB1309" s="566"/>
      <c r="AC1309" s="566"/>
      <c r="AD1309" s="566"/>
      <c r="AE1309" s="566"/>
      <c r="AF1309" s="566"/>
      <c r="AG1309" s="566"/>
    </row>
    <row r="1310" spans="2:33" hidden="1" outlineLevel="1" x14ac:dyDescent="0.45">
      <c r="B1310" s="657"/>
      <c r="C1310" s="658"/>
      <c r="D1310" s="659"/>
      <c r="E1310" s="660"/>
      <c r="F1310" s="661"/>
      <c r="G1310" s="662"/>
      <c r="H1310" s="663"/>
      <c r="I1310" s="663"/>
      <c r="J1310" s="663"/>
      <c r="K1310" s="664"/>
      <c r="L1310" s="662"/>
      <c r="M1310" s="663"/>
      <c r="N1310" s="663"/>
      <c r="O1310" s="663"/>
      <c r="P1310" s="664"/>
      <c r="Q1310" s="665"/>
      <c r="R1310" s="661"/>
      <c r="S1310" s="566"/>
      <c r="T1310" s="566"/>
      <c r="U1310" s="566"/>
      <c r="V1310" s="566"/>
      <c r="W1310" s="566"/>
      <c r="X1310" s="566"/>
      <c r="Y1310" s="566"/>
      <c r="Z1310" s="566"/>
      <c r="AA1310" s="566"/>
      <c r="AB1310" s="566"/>
      <c r="AC1310" s="566"/>
      <c r="AD1310" s="566"/>
      <c r="AE1310" s="566"/>
      <c r="AF1310" s="566"/>
      <c r="AG1310" s="566"/>
    </row>
    <row r="1311" spans="2:33" hidden="1" outlineLevel="1" x14ac:dyDescent="0.45">
      <c r="B1311" s="648"/>
      <c r="C1311" s="649"/>
      <c r="D1311" s="650"/>
      <c r="E1311" s="651"/>
      <c r="F1311" s="652"/>
      <c r="G1311" s="653"/>
      <c r="H1311" s="654"/>
      <c r="I1311" s="654"/>
      <c r="J1311" s="654"/>
      <c r="K1311" s="655"/>
      <c r="L1311" s="653"/>
      <c r="M1311" s="654"/>
      <c r="N1311" s="654"/>
      <c r="O1311" s="654"/>
      <c r="P1311" s="655"/>
      <c r="Q1311" s="656"/>
      <c r="R1311" s="652"/>
      <c r="S1311" s="566"/>
      <c r="T1311" s="566"/>
      <c r="U1311" s="566"/>
      <c r="V1311" s="566"/>
      <c r="W1311" s="566"/>
      <c r="X1311" s="566"/>
      <c r="Y1311" s="566"/>
      <c r="Z1311" s="566"/>
      <c r="AA1311" s="566"/>
      <c r="AB1311" s="566"/>
      <c r="AC1311" s="566"/>
      <c r="AD1311" s="566"/>
      <c r="AE1311" s="566"/>
      <c r="AF1311" s="566"/>
      <c r="AG1311" s="566"/>
    </row>
    <row r="1312" spans="2:33" hidden="1" outlineLevel="1" x14ac:dyDescent="0.45">
      <c r="B1312" s="657"/>
      <c r="C1312" s="658"/>
      <c r="D1312" s="659"/>
      <c r="E1312" s="660"/>
      <c r="F1312" s="661"/>
      <c r="G1312" s="662"/>
      <c r="H1312" s="663"/>
      <c r="I1312" s="663"/>
      <c r="J1312" s="663"/>
      <c r="K1312" s="664"/>
      <c r="L1312" s="662"/>
      <c r="M1312" s="663"/>
      <c r="N1312" s="663"/>
      <c r="O1312" s="663"/>
      <c r="P1312" s="664"/>
      <c r="Q1312" s="665"/>
      <c r="R1312" s="661"/>
      <c r="S1312" s="566"/>
      <c r="T1312" s="566"/>
      <c r="U1312" s="566"/>
      <c r="V1312" s="566"/>
      <c r="W1312" s="566"/>
      <c r="X1312" s="566"/>
      <c r="Y1312" s="566"/>
      <c r="Z1312" s="566"/>
      <c r="AA1312" s="566"/>
      <c r="AB1312" s="566"/>
      <c r="AC1312" s="566"/>
      <c r="AD1312" s="566"/>
      <c r="AE1312" s="566"/>
      <c r="AF1312" s="566"/>
      <c r="AG1312" s="566"/>
    </row>
    <row r="1313" spans="2:33" hidden="1" outlineLevel="1" x14ac:dyDescent="0.45">
      <c r="B1313" s="648"/>
      <c r="C1313" s="649"/>
      <c r="D1313" s="650"/>
      <c r="E1313" s="651"/>
      <c r="F1313" s="652"/>
      <c r="G1313" s="653"/>
      <c r="H1313" s="654"/>
      <c r="I1313" s="654"/>
      <c r="J1313" s="654"/>
      <c r="K1313" s="655"/>
      <c r="L1313" s="653"/>
      <c r="M1313" s="654"/>
      <c r="N1313" s="654"/>
      <c r="O1313" s="654"/>
      <c r="P1313" s="655"/>
      <c r="Q1313" s="656"/>
      <c r="R1313" s="652"/>
      <c r="S1313" s="566"/>
      <c r="T1313" s="566"/>
      <c r="U1313" s="566"/>
      <c r="V1313" s="566"/>
      <c r="W1313" s="566"/>
      <c r="X1313" s="566"/>
      <c r="Y1313" s="566"/>
      <c r="Z1313" s="566"/>
      <c r="AA1313" s="566"/>
      <c r="AB1313" s="566"/>
      <c r="AC1313" s="566"/>
      <c r="AD1313" s="566"/>
      <c r="AE1313" s="566"/>
      <c r="AF1313" s="566"/>
      <c r="AG1313" s="566"/>
    </row>
    <row r="1314" spans="2:33" hidden="1" outlineLevel="1" x14ac:dyDescent="0.45">
      <c r="B1314" s="657"/>
      <c r="C1314" s="658"/>
      <c r="D1314" s="659"/>
      <c r="E1314" s="660"/>
      <c r="F1314" s="661"/>
      <c r="G1314" s="662"/>
      <c r="H1314" s="663"/>
      <c r="I1314" s="663"/>
      <c r="J1314" s="663"/>
      <c r="K1314" s="664"/>
      <c r="L1314" s="662"/>
      <c r="M1314" s="663"/>
      <c r="N1314" s="663"/>
      <c r="O1314" s="663"/>
      <c r="P1314" s="664"/>
      <c r="Q1314" s="665"/>
      <c r="R1314" s="661"/>
      <c r="S1314" s="566"/>
      <c r="T1314" s="566"/>
      <c r="U1314" s="566"/>
      <c r="V1314" s="566"/>
      <c r="W1314" s="566"/>
      <c r="X1314" s="566"/>
      <c r="Y1314" s="566"/>
      <c r="Z1314" s="566"/>
      <c r="AA1314" s="566"/>
      <c r="AB1314" s="566"/>
      <c r="AC1314" s="566"/>
      <c r="AD1314" s="566"/>
      <c r="AE1314" s="566"/>
      <c r="AF1314" s="566"/>
      <c r="AG1314" s="566"/>
    </row>
    <row r="1315" spans="2:33" hidden="1" outlineLevel="1" x14ac:dyDescent="0.45">
      <c r="B1315" s="648"/>
      <c r="C1315" s="649"/>
      <c r="D1315" s="650"/>
      <c r="E1315" s="651"/>
      <c r="F1315" s="652"/>
      <c r="G1315" s="653"/>
      <c r="H1315" s="654"/>
      <c r="I1315" s="654"/>
      <c r="J1315" s="654"/>
      <c r="K1315" s="655"/>
      <c r="L1315" s="653"/>
      <c r="M1315" s="654"/>
      <c r="N1315" s="654"/>
      <c r="O1315" s="654"/>
      <c r="P1315" s="655"/>
      <c r="Q1315" s="656"/>
      <c r="R1315" s="652"/>
      <c r="S1315" s="566"/>
      <c r="T1315" s="566"/>
      <c r="U1315" s="566"/>
      <c r="V1315" s="566"/>
      <c r="W1315" s="566"/>
      <c r="X1315" s="566"/>
      <c r="Y1315" s="566"/>
      <c r="Z1315" s="566"/>
      <c r="AA1315" s="566"/>
      <c r="AB1315" s="566"/>
      <c r="AC1315" s="566"/>
      <c r="AD1315" s="566"/>
      <c r="AE1315" s="566"/>
      <c r="AF1315" s="566"/>
      <c r="AG1315" s="566"/>
    </row>
    <row r="1316" spans="2:33" hidden="1" outlineLevel="1" x14ac:dyDescent="0.45">
      <c r="B1316" s="657"/>
      <c r="C1316" s="658"/>
      <c r="D1316" s="659"/>
      <c r="E1316" s="660"/>
      <c r="F1316" s="661"/>
      <c r="G1316" s="662"/>
      <c r="H1316" s="663"/>
      <c r="I1316" s="663"/>
      <c r="J1316" s="663"/>
      <c r="K1316" s="664"/>
      <c r="L1316" s="662"/>
      <c r="M1316" s="663"/>
      <c r="N1316" s="663"/>
      <c r="O1316" s="663"/>
      <c r="P1316" s="664"/>
      <c r="Q1316" s="665"/>
      <c r="R1316" s="661"/>
      <c r="S1316" s="566"/>
      <c r="T1316" s="566"/>
      <c r="U1316" s="566"/>
      <c r="V1316" s="566"/>
      <c r="W1316" s="566"/>
      <c r="X1316" s="566"/>
      <c r="Y1316" s="566"/>
      <c r="Z1316" s="566"/>
      <c r="AA1316" s="566"/>
      <c r="AB1316" s="566"/>
      <c r="AC1316" s="566"/>
      <c r="AD1316" s="566"/>
      <c r="AE1316" s="566"/>
      <c r="AF1316" s="566"/>
      <c r="AG1316" s="566"/>
    </row>
    <row r="1317" spans="2:33" hidden="1" outlineLevel="1" x14ac:dyDescent="0.45">
      <c r="B1317" s="648"/>
      <c r="C1317" s="649"/>
      <c r="D1317" s="650"/>
      <c r="E1317" s="651"/>
      <c r="F1317" s="652"/>
      <c r="G1317" s="653"/>
      <c r="H1317" s="654"/>
      <c r="I1317" s="654"/>
      <c r="J1317" s="654"/>
      <c r="K1317" s="655"/>
      <c r="L1317" s="653"/>
      <c r="M1317" s="654"/>
      <c r="N1317" s="654"/>
      <c r="O1317" s="654"/>
      <c r="P1317" s="655"/>
      <c r="Q1317" s="656"/>
      <c r="R1317" s="652"/>
      <c r="S1317" s="566"/>
      <c r="T1317" s="566"/>
      <c r="U1317" s="566"/>
      <c r="V1317" s="566"/>
      <c r="W1317" s="566"/>
      <c r="X1317" s="566"/>
      <c r="Y1317" s="566"/>
      <c r="Z1317" s="566"/>
      <c r="AA1317" s="566"/>
      <c r="AB1317" s="566"/>
      <c r="AC1317" s="566"/>
      <c r="AD1317" s="566"/>
      <c r="AE1317" s="566"/>
      <c r="AF1317" s="566"/>
      <c r="AG1317" s="566"/>
    </row>
    <row r="1318" spans="2:33" hidden="1" outlineLevel="1" x14ac:dyDescent="0.45">
      <c r="B1318" s="657"/>
      <c r="C1318" s="658"/>
      <c r="D1318" s="659"/>
      <c r="E1318" s="660"/>
      <c r="F1318" s="661"/>
      <c r="G1318" s="662"/>
      <c r="H1318" s="663"/>
      <c r="I1318" s="663"/>
      <c r="J1318" s="663"/>
      <c r="K1318" s="664"/>
      <c r="L1318" s="662"/>
      <c r="M1318" s="663"/>
      <c r="N1318" s="663"/>
      <c r="O1318" s="663"/>
      <c r="P1318" s="664"/>
      <c r="Q1318" s="665"/>
      <c r="R1318" s="661"/>
      <c r="S1318" s="566"/>
      <c r="T1318" s="566"/>
      <c r="U1318" s="566"/>
      <c r="V1318" s="566"/>
      <c r="W1318" s="566"/>
      <c r="X1318" s="566"/>
      <c r="Y1318" s="566"/>
      <c r="Z1318" s="566"/>
      <c r="AA1318" s="566"/>
      <c r="AB1318" s="566"/>
      <c r="AC1318" s="566"/>
      <c r="AD1318" s="566"/>
      <c r="AE1318" s="566"/>
      <c r="AF1318" s="566"/>
      <c r="AG1318" s="566"/>
    </row>
    <row r="1319" spans="2:33" hidden="1" outlineLevel="1" x14ac:dyDescent="0.45">
      <c r="B1319" s="648"/>
      <c r="C1319" s="649"/>
      <c r="D1319" s="650"/>
      <c r="E1319" s="651"/>
      <c r="F1319" s="652"/>
      <c r="G1319" s="653"/>
      <c r="H1319" s="654"/>
      <c r="I1319" s="654"/>
      <c r="J1319" s="654"/>
      <c r="K1319" s="655"/>
      <c r="L1319" s="653"/>
      <c r="M1319" s="654"/>
      <c r="N1319" s="654"/>
      <c r="O1319" s="654"/>
      <c r="P1319" s="655"/>
      <c r="Q1319" s="656"/>
      <c r="R1319" s="652"/>
      <c r="S1319" s="566"/>
      <c r="T1319" s="566"/>
      <c r="U1319" s="566"/>
      <c r="V1319" s="566"/>
      <c r="W1319" s="566"/>
      <c r="X1319" s="566"/>
      <c r="Y1319" s="566"/>
      <c r="Z1319" s="566"/>
      <c r="AA1319" s="566"/>
      <c r="AB1319" s="566"/>
      <c r="AC1319" s="566"/>
      <c r="AD1319" s="566"/>
      <c r="AE1319" s="566"/>
      <c r="AF1319" s="566"/>
      <c r="AG1319" s="566"/>
    </row>
    <row r="1320" spans="2:33" hidden="1" outlineLevel="1" x14ac:dyDescent="0.45">
      <c r="B1320" s="657"/>
      <c r="C1320" s="658"/>
      <c r="D1320" s="659"/>
      <c r="E1320" s="660"/>
      <c r="F1320" s="661"/>
      <c r="G1320" s="662"/>
      <c r="H1320" s="663"/>
      <c r="I1320" s="663"/>
      <c r="J1320" s="663"/>
      <c r="K1320" s="664"/>
      <c r="L1320" s="662"/>
      <c r="M1320" s="663"/>
      <c r="N1320" s="663"/>
      <c r="O1320" s="663"/>
      <c r="P1320" s="664"/>
      <c r="Q1320" s="665"/>
      <c r="R1320" s="661"/>
      <c r="S1320" s="566"/>
      <c r="T1320" s="566"/>
      <c r="U1320" s="566"/>
      <c r="V1320" s="566"/>
      <c r="W1320" s="566"/>
      <c r="X1320" s="566"/>
      <c r="Y1320" s="566"/>
      <c r="Z1320" s="566"/>
      <c r="AA1320" s="566"/>
      <c r="AB1320" s="566"/>
      <c r="AC1320" s="566"/>
      <c r="AD1320" s="566"/>
      <c r="AE1320" s="566"/>
      <c r="AF1320" s="566"/>
      <c r="AG1320" s="566"/>
    </row>
    <row r="1321" spans="2:33" hidden="1" outlineLevel="1" x14ac:dyDescent="0.45">
      <c r="B1321" s="648"/>
      <c r="C1321" s="649"/>
      <c r="D1321" s="650"/>
      <c r="E1321" s="651"/>
      <c r="F1321" s="652"/>
      <c r="G1321" s="653"/>
      <c r="H1321" s="654"/>
      <c r="I1321" s="654"/>
      <c r="J1321" s="654"/>
      <c r="K1321" s="655"/>
      <c r="L1321" s="653"/>
      <c r="M1321" s="654"/>
      <c r="N1321" s="654"/>
      <c r="O1321" s="654"/>
      <c r="P1321" s="655"/>
      <c r="Q1321" s="656"/>
      <c r="R1321" s="652"/>
      <c r="S1321" s="566"/>
      <c r="T1321" s="566"/>
      <c r="U1321" s="566"/>
      <c r="V1321" s="566"/>
      <c r="W1321" s="566"/>
      <c r="X1321" s="566"/>
      <c r="Y1321" s="566"/>
      <c r="Z1321" s="566"/>
      <c r="AA1321" s="566"/>
      <c r="AB1321" s="566"/>
      <c r="AC1321" s="566"/>
      <c r="AD1321" s="566"/>
      <c r="AE1321" s="566"/>
      <c r="AF1321" s="566"/>
      <c r="AG1321" s="566"/>
    </row>
    <row r="1322" spans="2:33" hidden="1" outlineLevel="1" x14ac:dyDescent="0.45">
      <c r="B1322" s="657"/>
      <c r="C1322" s="658"/>
      <c r="D1322" s="659"/>
      <c r="E1322" s="660"/>
      <c r="F1322" s="661"/>
      <c r="G1322" s="662"/>
      <c r="H1322" s="663"/>
      <c r="I1322" s="663"/>
      <c r="J1322" s="663"/>
      <c r="K1322" s="664"/>
      <c r="L1322" s="662"/>
      <c r="M1322" s="663"/>
      <c r="N1322" s="663"/>
      <c r="O1322" s="663"/>
      <c r="P1322" s="664"/>
      <c r="Q1322" s="665"/>
      <c r="R1322" s="661"/>
      <c r="S1322" s="566"/>
      <c r="T1322" s="566"/>
      <c r="U1322" s="566"/>
      <c r="V1322" s="566"/>
      <c r="W1322" s="566"/>
      <c r="X1322" s="566"/>
      <c r="Y1322" s="566"/>
      <c r="Z1322" s="566"/>
      <c r="AA1322" s="566"/>
      <c r="AB1322" s="566"/>
      <c r="AC1322" s="566"/>
      <c r="AD1322" s="566"/>
      <c r="AE1322" s="566"/>
      <c r="AF1322" s="566"/>
      <c r="AG1322" s="566"/>
    </row>
    <row r="1323" spans="2:33" hidden="1" outlineLevel="1" x14ac:dyDescent="0.45">
      <c r="B1323" s="648"/>
      <c r="C1323" s="649"/>
      <c r="D1323" s="650"/>
      <c r="E1323" s="651"/>
      <c r="F1323" s="652"/>
      <c r="G1323" s="653"/>
      <c r="H1323" s="654"/>
      <c r="I1323" s="654"/>
      <c r="J1323" s="654"/>
      <c r="K1323" s="655"/>
      <c r="L1323" s="653"/>
      <c r="M1323" s="654"/>
      <c r="N1323" s="654"/>
      <c r="O1323" s="654"/>
      <c r="P1323" s="655"/>
      <c r="Q1323" s="656"/>
      <c r="R1323" s="652"/>
      <c r="S1323" s="566"/>
      <c r="T1323" s="566"/>
      <c r="U1323" s="566"/>
      <c r="V1323" s="566"/>
      <c r="W1323" s="566"/>
      <c r="X1323" s="566"/>
      <c r="Y1323" s="566"/>
      <c r="Z1323" s="566"/>
      <c r="AA1323" s="566"/>
      <c r="AB1323" s="566"/>
      <c r="AC1323" s="566"/>
      <c r="AD1323" s="566"/>
      <c r="AE1323" s="566"/>
      <c r="AF1323" s="566"/>
      <c r="AG1323" s="566"/>
    </row>
    <row r="1324" spans="2:33" hidden="1" outlineLevel="1" x14ac:dyDescent="0.45">
      <c r="B1324" s="657"/>
      <c r="C1324" s="658"/>
      <c r="D1324" s="659"/>
      <c r="E1324" s="660"/>
      <c r="F1324" s="661"/>
      <c r="G1324" s="662"/>
      <c r="H1324" s="663"/>
      <c r="I1324" s="663"/>
      <c r="J1324" s="663"/>
      <c r="K1324" s="664"/>
      <c r="L1324" s="662"/>
      <c r="M1324" s="663"/>
      <c r="N1324" s="663"/>
      <c r="O1324" s="663"/>
      <c r="P1324" s="664"/>
      <c r="Q1324" s="665"/>
      <c r="R1324" s="661"/>
      <c r="S1324" s="566"/>
      <c r="T1324" s="566"/>
      <c r="U1324" s="566"/>
      <c r="V1324" s="566"/>
      <c r="W1324" s="566"/>
      <c r="X1324" s="566"/>
      <c r="Y1324" s="566"/>
      <c r="Z1324" s="566"/>
      <c r="AA1324" s="566"/>
      <c r="AB1324" s="566"/>
      <c r="AC1324" s="566"/>
      <c r="AD1324" s="566"/>
      <c r="AE1324" s="566"/>
      <c r="AF1324" s="566"/>
      <c r="AG1324" s="566"/>
    </row>
    <row r="1325" spans="2:33" hidden="1" outlineLevel="1" x14ac:dyDescent="0.45">
      <c r="B1325" s="648"/>
      <c r="C1325" s="649"/>
      <c r="D1325" s="650"/>
      <c r="E1325" s="651"/>
      <c r="F1325" s="652"/>
      <c r="G1325" s="653"/>
      <c r="H1325" s="654"/>
      <c r="I1325" s="654"/>
      <c r="J1325" s="654"/>
      <c r="K1325" s="655"/>
      <c r="L1325" s="653"/>
      <c r="M1325" s="654"/>
      <c r="N1325" s="654"/>
      <c r="O1325" s="654"/>
      <c r="P1325" s="655"/>
      <c r="Q1325" s="656"/>
      <c r="R1325" s="652"/>
      <c r="S1325" s="566"/>
      <c r="T1325" s="566"/>
      <c r="U1325" s="566"/>
      <c r="V1325" s="566"/>
      <c r="W1325" s="566"/>
      <c r="X1325" s="566"/>
      <c r="Y1325" s="566"/>
      <c r="Z1325" s="566"/>
      <c r="AA1325" s="566"/>
      <c r="AB1325" s="566"/>
      <c r="AC1325" s="566"/>
      <c r="AD1325" s="566"/>
      <c r="AE1325" s="566"/>
      <c r="AF1325" s="566"/>
      <c r="AG1325" s="566"/>
    </row>
    <row r="1326" spans="2:33" hidden="1" outlineLevel="1" x14ac:dyDescent="0.45">
      <c r="B1326" s="657"/>
      <c r="C1326" s="658"/>
      <c r="D1326" s="659"/>
      <c r="E1326" s="660"/>
      <c r="F1326" s="661"/>
      <c r="G1326" s="662"/>
      <c r="H1326" s="663"/>
      <c r="I1326" s="663"/>
      <c r="J1326" s="663"/>
      <c r="K1326" s="664"/>
      <c r="L1326" s="662"/>
      <c r="M1326" s="663"/>
      <c r="N1326" s="663"/>
      <c r="O1326" s="663"/>
      <c r="P1326" s="664"/>
      <c r="Q1326" s="665"/>
      <c r="R1326" s="661"/>
      <c r="S1326" s="566"/>
      <c r="T1326" s="566"/>
      <c r="U1326" s="566"/>
      <c r="V1326" s="566"/>
      <c r="W1326" s="566"/>
      <c r="X1326" s="566"/>
      <c r="Y1326" s="566"/>
      <c r="Z1326" s="566"/>
      <c r="AA1326" s="566"/>
      <c r="AB1326" s="566"/>
      <c r="AC1326" s="566"/>
      <c r="AD1326" s="566"/>
      <c r="AE1326" s="566"/>
      <c r="AF1326" s="566"/>
      <c r="AG1326" s="566"/>
    </row>
    <row r="1327" spans="2:33" hidden="1" outlineLevel="1" x14ac:dyDescent="0.45">
      <c r="B1327" s="648"/>
      <c r="C1327" s="649"/>
      <c r="D1327" s="650"/>
      <c r="E1327" s="651"/>
      <c r="F1327" s="652"/>
      <c r="G1327" s="653"/>
      <c r="H1327" s="654"/>
      <c r="I1327" s="654"/>
      <c r="J1327" s="654"/>
      <c r="K1327" s="655"/>
      <c r="L1327" s="653"/>
      <c r="M1327" s="654"/>
      <c r="N1327" s="654"/>
      <c r="O1327" s="654"/>
      <c r="P1327" s="655"/>
      <c r="Q1327" s="656"/>
      <c r="R1327" s="652"/>
      <c r="S1327" s="566"/>
      <c r="T1327" s="566"/>
      <c r="U1327" s="566"/>
      <c r="V1327" s="566"/>
      <c r="W1327" s="566"/>
      <c r="X1327" s="566"/>
      <c r="Y1327" s="566"/>
      <c r="Z1327" s="566"/>
      <c r="AA1327" s="566"/>
      <c r="AB1327" s="566"/>
      <c r="AC1327" s="566"/>
      <c r="AD1327" s="566"/>
      <c r="AE1327" s="566"/>
      <c r="AF1327" s="566"/>
      <c r="AG1327" s="566"/>
    </row>
    <row r="1328" spans="2:33" hidden="1" outlineLevel="1" x14ac:dyDescent="0.45">
      <c r="B1328" s="657"/>
      <c r="C1328" s="658"/>
      <c r="D1328" s="659"/>
      <c r="E1328" s="660"/>
      <c r="F1328" s="661"/>
      <c r="G1328" s="662"/>
      <c r="H1328" s="663"/>
      <c r="I1328" s="663"/>
      <c r="J1328" s="663"/>
      <c r="K1328" s="664"/>
      <c r="L1328" s="662"/>
      <c r="M1328" s="663"/>
      <c r="N1328" s="663"/>
      <c r="O1328" s="663"/>
      <c r="P1328" s="664"/>
      <c r="Q1328" s="665"/>
      <c r="R1328" s="661"/>
      <c r="S1328" s="566"/>
      <c r="T1328" s="566"/>
      <c r="U1328" s="566"/>
      <c r="V1328" s="566"/>
      <c r="W1328" s="566"/>
      <c r="X1328" s="566"/>
      <c r="Y1328" s="566"/>
      <c r="Z1328" s="566"/>
      <c r="AA1328" s="566"/>
      <c r="AB1328" s="566"/>
      <c r="AC1328" s="566"/>
      <c r="AD1328" s="566"/>
      <c r="AE1328" s="566"/>
      <c r="AF1328" s="566"/>
      <c r="AG1328" s="566"/>
    </row>
    <row r="1329" spans="2:33" hidden="1" outlineLevel="1" x14ac:dyDescent="0.45">
      <c r="B1329" s="648"/>
      <c r="C1329" s="649"/>
      <c r="D1329" s="650"/>
      <c r="E1329" s="651"/>
      <c r="F1329" s="652"/>
      <c r="G1329" s="653"/>
      <c r="H1329" s="654"/>
      <c r="I1329" s="654"/>
      <c r="J1329" s="654"/>
      <c r="K1329" s="655"/>
      <c r="L1329" s="653"/>
      <c r="M1329" s="654"/>
      <c r="N1329" s="654"/>
      <c r="O1329" s="654"/>
      <c r="P1329" s="655"/>
      <c r="Q1329" s="656"/>
      <c r="R1329" s="652"/>
      <c r="S1329" s="566"/>
      <c r="T1329" s="566"/>
      <c r="U1329" s="566"/>
      <c r="V1329" s="566"/>
      <c r="W1329" s="566"/>
      <c r="X1329" s="566"/>
      <c r="Y1329" s="566"/>
      <c r="Z1329" s="566"/>
      <c r="AA1329" s="566"/>
      <c r="AB1329" s="566"/>
      <c r="AC1329" s="566"/>
      <c r="AD1329" s="566"/>
      <c r="AE1329" s="566"/>
      <c r="AF1329" s="566"/>
      <c r="AG1329" s="566"/>
    </row>
    <row r="1330" spans="2:33" hidden="1" outlineLevel="1" x14ac:dyDescent="0.45">
      <c r="B1330" s="657"/>
      <c r="C1330" s="658"/>
      <c r="D1330" s="659"/>
      <c r="E1330" s="660"/>
      <c r="F1330" s="661"/>
      <c r="G1330" s="662"/>
      <c r="H1330" s="663"/>
      <c r="I1330" s="663"/>
      <c r="J1330" s="663"/>
      <c r="K1330" s="664"/>
      <c r="L1330" s="662"/>
      <c r="M1330" s="663"/>
      <c r="N1330" s="663"/>
      <c r="O1330" s="663"/>
      <c r="P1330" s="664"/>
      <c r="Q1330" s="665"/>
      <c r="R1330" s="661"/>
      <c r="S1330" s="566"/>
      <c r="T1330" s="566"/>
      <c r="U1330" s="566"/>
      <c r="V1330" s="566"/>
      <c r="W1330" s="566"/>
      <c r="X1330" s="566"/>
      <c r="Y1330" s="566"/>
      <c r="Z1330" s="566"/>
      <c r="AA1330" s="566"/>
      <c r="AB1330" s="566"/>
      <c r="AC1330" s="566"/>
      <c r="AD1330" s="566"/>
      <c r="AE1330" s="566"/>
      <c r="AF1330" s="566"/>
      <c r="AG1330" s="566"/>
    </row>
    <row r="1331" spans="2:33" hidden="1" outlineLevel="1" x14ac:dyDescent="0.45">
      <c r="B1331" s="648"/>
      <c r="C1331" s="649"/>
      <c r="D1331" s="650"/>
      <c r="E1331" s="651"/>
      <c r="F1331" s="652"/>
      <c r="G1331" s="653"/>
      <c r="H1331" s="654"/>
      <c r="I1331" s="654"/>
      <c r="J1331" s="654"/>
      <c r="K1331" s="655"/>
      <c r="L1331" s="653"/>
      <c r="M1331" s="654"/>
      <c r="N1331" s="654"/>
      <c r="O1331" s="654"/>
      <c r="P1331" s="655"/>
      <c r="Q1331" s="656"/>
      <c r="R1331" s="652"/>
      <c r="S1331" s="566"/>
      <c r="T1331" s="566"/>
      <c r="U1331" s="566"/>
      <c r="V1331" s="566"/>
      <c r="W1331" s="566"/>
      <c r="X1331" s="566"/>
      <c r="Y1331" s="566"/>
      <c r="Z1331" s="566"/>
      <c r="AA1331" s="566"/>
      <c r="AB1331" s="566"/>
      <c r="AC1331" s="566"/>
      <c r="AD1331" s="566"/>
      <c r="AE1331" s="566"/>
      <c r="AF1331" s="566"/>
      <c r="AG1331" s="566"/>
    </row>
    <row r="1332" spans="2:33" hidden="1" outlineLevel="1" x14ac:dyDescent="0.45">
      <c r="B1332" s="657"/>
      <c r="C1332" s="658"/>
      <c r="D1332" s="659"/>
      <c r="E1332" s="660"/>
      <c r="F1332" s="661"/>
      <c r="G1332" s="662"/>
      <c r="H1332" s="663"/>
      <c r="I1332" s="663"/>
      <c r="J1332" s="663"/>
      <c r="K1332" s="664"/>
      <c r="L1332" s="662"/>
      <c r="M1332" s="663"/>
      <c r="N1332" s="663"/>
      <c r="O1332" s="663"/>
      <c r="P1332" s="664"/>
      <c r="Q1332" s="665"/>
      <c r="R1332" s="661"/>
      <c r="S1332" s="566"/>
      <c r="T1332" s="566"/>
      <c r="U1332" s="566"/>
      <c r="V1332" s="566"/>
      <c r="W1332" s="566"/>
      <c r="X1332" s="566"/>
      <c r="Y1332" s="566"/>
      <c r="Z1332" s="566"/>
      <c r="AA1332" s="566"/>
      <c r="AB1332" s="566"/>
      <c r="AC1332" s="566"/>
      <c r="AD1332" s="566"/>
      <c r="AE1332" s="566"/>
      <c r="AF1332" s="566"/>
      <c r="AG1332" s="566"/>
    </row>
    <row r="1333" spans="2:33" hidden="1" outlineLevel="1" x14ac:dyDescent="0.45">
      <c r="B1333" s="648"/>
      <c r="C1333" s="649"/>
      <c r="D1333" s="650"/>
      <c r="E1333" s="651"/>
      <c r="F1333" s="652"/>
      <c r="G1333" s="653"/>
      <c r="H1333" s="654"/>
      <c r="I1333" s="654"/>
      <c r="J1333" s="654"/>
      <c r="K1333" s="655"/>
      <c r="L1333" s="653"/>
      <c r="M1333" s="654"/>
      <c r="N1333" s="654"/>
      <c r="O1333" s="654"/>
      <c r="P1333" s="655"/>
      <c r="Q1333" s="656"/>
      <c r="R1333" s="652"/>
      <c r="S1333" s="566"/>
      <c r="T1333" s="566"/>
      <c r="U1333" s="566"/>
      <c r="V1333" s="566"/>
      <c r="W1333" s="566"/>
      <c r="X1333" s="566"/>
      <c r="Y1333" s="566"/>
      <c r="Z1333" s="566"/>
      <c r="AA1333" s="566"/>
      <c r="AB1333" s="566"/>
      <c r="AC1333" s="566"/>
      <c r="AD1333" s="566"/>
      <c r="AE1333" s="566"/>
      <c r="AF1333" s="566"/>
      <c r="AG1333" s="566"/>
    </row>
    <row r="1334" spans="2:33" hidden="1" outlineLevel="1" x14ac:dyDescent="0.45">
      <c r="B1334" s="657"/>
      <c r="C1334" s="658"/>
      <c r="D1334" s="659"/>
      <c r="E1334" s="660"/>
      <c r="F1334" s="661"/>
      <c r="G1334" s="662"/>
      <c r="H1334" s="663"/>
      <c r="I1334" s="663"/>
      <c r="J1334" s="663"/>
      <c r="K1334" s="664"/>
      <c r="L1334" s="662"/>
      <c r="M1334" s="663"/>
      <c r="N1334" s="663"/>
      <c r="O1334" s="663"/>
      <c r="P1334" s="664"/>
      <c r="Q1334" s="665"/>
      <c r="R1334" s="661"/>
      <c r="S1334" s="566"/>
      <c r="T1334" s="566"/>
      <c r="U1334" s="566"/>
      <c r="V1334" s="566"/>
      <c r="W1334" s="566"/>
      <c r="X1334" s="566"/>
      <c r="Y1334" s="566"/>
      <c r="Z1334" s="566"/>
      <c r="AA1334" s="566"/>
      <c r="AB1334" s="566"/>
      <c r="AC1334" s="566"/>
      <c r="AD1334" s="566"/>
      <c r="AE1334" s="566"/>
      <c r="AF1334" s="566"/>
      <c r="AG1334" s="566"/>
    </row>
    <row r="1335" spans="2:33" hidden="1" outlineLevel="1" x14ac:dyDescent="0.45">
      <c r="B1335" s="648"/>
      <c r="C1335" s="649"/>
      <c r="D1335" s="650"/>
      <c r="E1335" s="651"/>
      <c r="F1335" s="652"/>
      <c r="G1335" s="653"/>
      <c r="H1335" s="654"/>
      <c r="I1335" s="654"/>
      <c r="J1335" s="654"/>
      <c r="K1335" s="655"/>
      <c r="L1335" s="653"/>
      <c r="M1335" s="654"/>
      <c r="N1335" s="654"/>
      <c r="O1335" s="654"/>
      <c r="P1335" s="655"/>
      <c r="Q1335" s="656"/>
      <c r="R1335" s="652"/>
      <c r="S1335" s="566"/>
      <c r="T1335" s="566"/>
      <c r="U1335" s="566"/>
      <c r="V1335" s="566"/>
      <c r="W1335" s="566"/>
      <c r="X1335" s="566"/>
      <c r="Y1335" s="566"/>
      <c r="Z1335" s="566"/>
      <c r="AA1335" s="566"/>
      <c r="AB1335" s="566"/>
      <c r="AC1335" s="566"/>
      <c r="AD1335" s="566"/>
      <c r="AE1335" s="566"/>
      <c r="AF1335" s="566"/>
      <c r="AG1335" s="566"/>
    </row>
    <row r="1336" spans="2:33" hidden="1" outlineLevel="1" x14ac:dyDescent="0.45">
      <c r="B1336" s="657"/>
      <c r="C1336" s="658"/>
      <c r="D1336" s="659"/>
      <c r="E1336" s="660"/>
      <c r="F1336" s="661"/>
      <c r="G1336" s="662"/>
      <c r="H1336" s="663"/>
      <c r="I1336" s="663"/>
      <c r="J1336" s="663"/>
      <c r="K1336" s="664"/>
      <c r="L1336" s="662"/>
      <c r="M1336" s="663"/>
      <c r="N1336" s="663"/>
      <c r="O1336" s="663"/>
      <c r="P1336" s="664"/>
      <c r="Q1336" s="665"/>
      <c r="R1336" s="661"/>
      <c r="S1336" s="566"/>
      <c r="T1336" s="566"/>
      <c r="U1336" s="566"/>
      <c r="V1336" s="566"/>
      <c r="W1336" s="566"/>
      <c r="X1336" s="566"/>
      <c r="Y1336" s="566"/>
      <c r="Z1336" s="566"/>
      <c r="AA1336" s="566"/>
      <c r="AB1336" s="566"/>
      <c r="AC1336" s="566"/>
      <c r="AD1336" s="566"/>
      <c r="AE1336" s="566"/>
      <c r="AF1336" s="566"/>
      <c r="AG1336" s="566"/>
    </row>
    <row r="1337" spans="2:33" hidden="1" outlineLevel="1" x14ac:dyDescent="0.45">
      <c r="B1337" s="648"/>
      <c r="C1337" s="649"/>
      <c r="D1337" s="650"/>
      <c r="E1337" s="651"/>
      <c r="F1337" s="652"/>
      <c r="G1337" s="653"/>
      <c r="H1337" s="654"/>
      <c r="I1337" s="654"/>
      <c r="J1337" s="654"/>
      <c r="K1337" s="655"/>
      <c r="L1337" s="653"/>
      <c r="M1337" s="654"/>
      <c r="N1337" s="654"/>
      <c r="O1337" s="654"/>
      <c r="P1337" s="655"/>
      <c r="Q1337" s="656"/>
      <c r="R1337" s="652"/>
      <c r="S1337" s="566"/>
      <c r="T1337" s="566"/>
      <c r="U1337" s="566"/>
      <c r="V1337" s="566"/>
      <c r="W1337" s="566"/>
      <c r="X1337" s="566"/>
      <c r="Y1337" s="566"/>
      <c r="Z1337" s="566"/>
      <c r="AA1337" s="566"/>
      <c r="AB1337" s="566"/>
      <c r="AC1337" s="566"/>
      <c r="AD1337" s="566"/>
      <c r="AE1337" s="566"/>
      <c r="AF1337" s="566"/>
      <c r="AG1337" s="566"/>
    </row>
    <row r="1338" spans="2:33" hidden="1" outlineLevel="1" x14ac:dyDescent="0.45">
      <c r="B1338" s="657"/>
      <c r="C1338" s="658"/>
      <c r="D1338" s="659"/>
      <c r="E1338" s="660"/>
      <c r="F1338" s="661"/>
      <c r="G1338" s="662"/>
      <c r="H1338" s="663"/>
      <c r="I1338" s="663"/>
      <c r="J1338" s="663"/>
      <c r="K1338" s="664"/>
      <c r="L1338" s="662"/>
      <c r="M1338" s="663"/>
      <c r="N1338" s="663"/>
      <c r="O1338" s="663"/>
      <c r="P1338" s="664"/>
      <c r="Q1338" s="665"/>
      <c r="R1338" s="661"/>
      <c r="S1338" s="566"/>
      <c r="T1338" s="566"/>
      <c r="U1338" s="566"/>
      <c r="V1338" s="566"/>
      <c r="W1338" s="566"/>
      <c r="X1338" s="566"/>
      <c r="Y1338" s="566"/>
      <c r="Z1338" s="566"/>
      <c r="AA1338" s="566"/>
      <c r="AB1338" s="566"/>
      <c r="AC1338" s="566"/>
      <c r="AD1338" s="566"/>
      <c r="AE1338" s="566"/>
      <c r="AF1338" s="566"/>
      <c r="AG1338" s="566"/>
    </row>
    <row r="1339" spans="2:33" hidden="1" outlineLevel="1" x14ac:dyDescent="0.45">
      <c r="B1339" s="648"/>
      <c r="C1339" s="649"/>
      <c r="D1339" s="650"/>
      <c r="E1339" s="651"/>
      <c r="F1339" s="652"/>
      <c r="G1339" s="653"/>
      <c r="H1339" s="654"/>
      <c r="I1339" s="654"/>
      <c r="J1339" s="654"/>
      <c r="K1339" s="655"/>
      <c r="L1339" s="653"/>
      <c r="M1339" s="654"/>
      <c r="N1339" s="654"/>
      <c r="O1339" s="654"/>
      <c r="P1339" s="655"/>
      <c r="Q1339" s="656"/>
      <c r="R1339" s="652"/>
      <c r="S1339" s="566"/>
      <c r="T1339" s="566"/>
      <c r="U1339" s="566"/>
      <c r="V1339" s="566"/>
      <c r="W1339" s="566"/>
      <c r="X1339" s="566"/>
      <c r="Y1339" s="566"/>
      <c r="Z1339" s="566"/>
      <c r="AA1339" s="566"/>
      <c r="AB1339" s="566"/>
      <c r="AC1339" s="566"/>
      <c r="AD1339" s="566"/>
      <c r="AE1339" s="566"/>
      <c r="AF1339" s="566"/>
      <c r="AG1339" s="566"/>
    </row>
    <row r="1340" spans="2:33" hidden="1" outlineLevel="1" x14ac:dyDescent="0.45">
      <c r="B1340" s="657"/>
      <c r="C1340" s="658"/>
      <c r="D1340" s="659"/>
      <c r="E1340" s="660"/>
      <c r="F1340" s="661"/>
      <c r="G1340" s="662"/>
      <c r="H1340" s="663"/>
      <c r="I1340" s="663"/>
      <c r="J1340" s="663"/>
      <c r="K1340" s="664"/>
      <c r="L1340" s="662"/>
      <c r="M1340" s="663"/>
      <c r="N1340" s="663"/>
      <c r="O1340" s="663"/>
      <c r="P1340" s="664"/>
      <c r="Q1340" s="665"/>
      <c r="R1340" s="661"/>
      <c r="S1340" s="566"/>
      <c r="T1340" s="566"/>
      <c r="U1340" s="566"/>
      <c r="V1340" s="566"/>
      <c r="W1340" s="566"/>
      <c r="X1340" s="566"/>
      <c r="Y1340" s="566"/>
      <c r="Z1340" s="566"/>
      <c r="AA1340" s="566"/>
      <c r="AB1340" s="566"/>
      <c r="AC1340" s="566"/>
      <c r="AD1340" s="566"/>
      <c r="AE1340" s="566"/>
      <c r="AF1340" s="566"/>
      <c r="AG1340" s="566"/>
    </row>
    <row r="1341" spans="2:33" hidden="1" outlineLevel="1" x14ac:dyDescent="0.45">
      <c r="B1341" s="648"/>
      <c r="C1341" s="649"/>
      <c r="D1341" s="650"/>
      <c r="E1341" s="651"/>
      <c r="F1341" s="652"/>
      <c r="G1341" s="653"/>
      <c r="H1341" s="654"/>
      <c r="I1341" s="654"/>
      <c r="J1341" s="654"/>
      <c r="K1341" s="655"/>
      <c r="L1341" s="653"/>
      <c r="M1341" s="654"/>
      <c r="N1341" s="654"/>
      <c r="O1341" s="654"/>
      <c r="P1341" s="655"/>
      <c r="Q1341" s="656"/>
      <c r="R1341" s="652"/>
      <c r="S1341" s="566"/>
      <c r="T1341" s="566"/>
      <c r="U1341" s="566"/>
      <c r="V1341" s="566"/>
      <c r="W1341" s="566"/>
      <c r="X1341" s="566"/>
      <c r="Y1341" s="566"/>
      <c r="Z1341" s="566"/>
      <c r="AA1341" s="566"/>
      <c r="AB1341" s="566"/>
      <c r="AC1341" s="566"/>
      <c r="AD1341" s="566"/>
      <c r="AE1341" s="566"/>
      <c r="AF1341" s="566"/>
      <c r="AG1341" s="566"/>
    </row>
    <row r="1342" spans="2:33" hidden="1" outlineLevel="1" x14ac:dyDescent="0.45">
      <c r="B1342" s="657"/>
      <c r="C1342" s="658"/>
      <c r="D1342" s="659"/>
      <c r="E1342" s="660"/>
      <c r="F1342" s="661"/>
      <c r="G1342" s="662"/>
      <c r="H1342" s="663"/>
      <c r="I1342" s="663"/>
      <c r="J1342" s="663"/>
      <c r="K1342" s="664"/>
      <c r="L1342" s="662"/>
      <c r="M1342" s="663"/>
      <c r="N1342" s="663"/>
      <c r="O1342" s="663"/>
      <c r="P1342" s="664"/>
      <c r="Q1342" s="665"/>
      <c r="R1342" s="661"/>
      <c r="S1342" s="566"/>
      <c r="T1342" s="566"/>
      <c r="U1342" s="566"/>
      <c r="V1342" s="566"/>
      <c r="W1342" s="566"/>
      <c r="X1342" s="566"/>
      <c r="Y1342" s="566"/>
      <c r="Z1342" s="566"/>
      <c r="AA1342" s="566"/>
      <c r="AB1342" s="566"/>
      <c r="AC1342" s="566"/>
      <c r="AD1342" s="566"/>
      <c r="AE1342" s="566"/>
      <c r="AF1342" s="566"/>
      <c r="AG1342" s="566"/>
    </row>
    <row r="1343" spans="2:33" hidden="1" outlineLevel="1" x14ac:dyDescent="0.45">
      <c r="B1343" s="648"/>
      <c r="C1343" s="649"/>
      <c r="D1343" s="650"/>
      <c r="E1343" s="651"/>
      <c r="F1343" s="652"/>
      <c r="G1343" s="653"/>
      <c r="H1343" s="654"/>
      <c r="I1343" s="654"/>
      <c r="J1343" s="654"/>
      <c r="K1343" s="655"/>
      <c r="L1343" s="653"/>
      <c r="M1343" s="654"/>
      <c r="N1343" s="654"/>
      <c r="O1343" s="654"/>
      <c r="P1343" s="655"/>
      <c r="Q1343" s="656"/>
      <c r="R1343" s="652"/>
      <c r="S1343" s="566"/>
      <c r="T1343" s="566"/>
      <c r="U1343" s="566"/>
      <c r="V1343" s="566"/>
      <c r="W1343" s="566"/>
      <c r="X1343" s="566"/>
      <c r="Y1343" s="566"/>
      <c r="Z1343" s="566"/>
      <c r="AA1343" s="566"/>
      <c r="AB1343" s="566"/>
      <c r="AC1343" s="566"/>
      <c r="AD1343" s="566"/>
      <c r="AE1343" s="566"/>
      <c r="AF1343" s="566"/>
      <c r="AG1343" s="566"/>
    </row>
    <row r="1344" spans="2:33" hidden="1" outlineLevel="1" x14ac:dyDescent="0.45">
      <c r="B1344" s="657"/>
      <c r="C1344" s="658"/>
      <c r="D1344" s="659"/>
      <c r="E1344" s="660"/>
      <c r="F1344" s="661"/>
      <c r="G1344" s="662"/>
      <c r="H1344" s="663"/>
      <c r="I1344" s="663"/>
      <c r="J1344" s="663"/>
      <c r="K1344" s="664"/>
      <c r="L1344" s="662"/>
      <c r="M1344" s="663"/>
      <c r="N1344" s="663"/>
      <c r="O1344" s="663"/>
      <c r="P1344" s="664"/>
      <c r="Q1344" s="665"/>
      <c r="R1344" s="661"/>
      <c r="S1344" s="566"/>
      <c r="T1344" s="566"/>
      <c r="U1344" s="566"/>
      <c r="V1344" s="566"/>
      <c r="W1344" s="566"/>
      <c r="X1344" s="566"/>
      <c r="Y1344" s="566"/>
      <c r="Z1344" s="566"/>
      <c r="AA1344" s="566"/>
      <c r="AB1344" s="566"/>
      <c r="AC1344" s="566"/>
      <c r="AD1344" s="566"/>
      <c r="AE1344" s="566"/>
      <c r="AF1344" s="566"/>
      <c r="AG1344" s="566"/>
    </row>
    <row r="1345" spans="2:33" hidden="1" outlineLevel="1" x14ac:dyDescent="0.45">
      <c r="B1345" s="648"/>
      <c r="C1345" s="649"/>
      <c r="D1345" s="650"/>
      <c r="E1345" s="651"/>
      <c r="F1345" s="652"/>
      <c r="G1345" s="653"/>
      <c r="H1345" s="654"/>
      <c r="I1345" s="654"/>
      <c r="J1345" s="654"/>
      <c r="K1345" s="655"/>
      <c r="L1345" s="653"/>
      <c r="M1345" s="654"/>
      <c r="N1345" s="654"/>
      <c r="O1345" s="654"/>
      <c r="P1345" s="655"/>
      <c r="Q1345" s="656"/>
      <c r="R1345" s="652"/>
      <c r="S1345" s="566"/>
      <c r="T1345" s="566"/>
      <c r="U1345" s="566"/>
      <c r="V1345" s="566"/>
      <c r="W1345" s="566"/>
      <c r="X1345" s="566"/>
      <c r="Y1345" s="566"/>
      <c r="Z1345" s="566"/>
      <c r="AA1345" s="566"/>
      <c r="AB1345" s="566"/>
      <c r="AC1345" s="566"/>
      <c r="AD1345" s="566"/>
      <c r="AE1345" s="566"/>
      <c r="AF1345" s="566"/>
      <c r="AG1345" s="566"/>
    </row>
    <row r="1346" spans="2:33" hidden="1" outlineLevel="1" x14ac:dyDescent="0.45">
      <c r="B1346" s="657"/>
      <c r="C1346" s="658"/>
      <c r="D1346" s="659"/>
      <c r="E1346" s="660"/>
      <c r="F1346" s="661"/>
      <c r="G1346" s="662"/>
      <c r="H1346" s="663"/>
      <c r="I1346" s="663"/>
      <c r="J1346" s="663"/>
      <c r="K1346" s="664"/>
      <c r="L1346" s="662"/>
      <c r="M1346" s="663"/>
      <c r="N1346" s="663"/>
      <c r="O1346" s="663"/>
      <c r="P1346" s="664"/>
      <c r="Q1346" s="665"/>
      <c r="R1346" s="661"/>
      <c r="S1346" s="566"/>
      <c r="T1346" s="566"/>
      <c r="U1346" s="566"/>
      <c r="V1346" s="566"/>
      <c r="W1346" s="566"/>
      <c r="X1346" s="566"/>
      <c r="Y1346" s="566"/>
      <c r="Z1346" s="566"/>
      <c r="AA1346" s="566"/>
      <c r="AB1346" s="566"/>
      <c r="AC1346" s="566"/>
      <c r="AD1346" s="566"/>
      <c r="AE1346" s="566"/>
      <c r="AF1346" s="566"/>
      <c r="AG1346" s="566"/>
    </row>
    <row r="1347" spans="2:33" hidden="1" outlineLevel="1" x14ac:dyDescent="0.45">
      <c r="B1347" s="648"/>
      <c r="C1347" s="649"/>
      <c r="D1347" s="650"/>
      <c r="E1347" s="651"/>
      <c r="F1347" s="652"/>
      <c r="G1347" s="653"/>
      <c r="H1347" s="654"/>
      <c r="I1347" s="654"/>
      <c r="J1347" s="654"/>
      <c r="K1347" s="655"/>
      <c r="L1347" s="653"/>
      <c r="M1347" s="654"/>
      <c r="N1347" s="654"/>
      <c r="O1347" s="654"/>
      <c r="P1347" s="655"/>
      <c r="Q1347" s="656"/>
      <c r="R1347" s="652"/>
      <c r="S1347" s="566"/>
      <c r="T1347" s="566"/>
      <c r="U1347" s="566"/>
      <c r="V1347" s="566"/>
      <c r="W1347" s="566"/>
      <c r="X1347" s="566"/>
      <c r="Y1347" s="566"/>
      <c r="Z1347" s="566"/>
      <c r="AA1347" s="566"/>
      <c r="AB1347" s="566"/>
      <c r="AC1347" s="566"/>
      <c r="AD1347" s="566"/>
      <c r="AE1347" s="566"/>
      <c r="AF1347" s="566"/>
      <c r="AG1347" s="566"/>
    </row>
    <row r="1348" spans="2:33" hidden="1" outlineLevel="1" x14ac:dyDescent="0.45">
      <c r="B1348" s="657"/>
      <c r="C1348" s="658"/>
      <c r="D1348" s="659"/>
      <c r="E1348" s="660"/>
      <c r="F1348" s="661"/>
      <c r="G1348" s="662"/>
      <c r="H1348" s="663"/>
      <c r="I1348" s="663"/>
      <c r="J1348" s="663"/>
      <c r="K1348" s="664"/>
      <c r="L1348" s="662"/>
      <c r="M1348" s="663"/>
      <c r="N1348" s="663"/>
      <c r="O1348" s="663"/>
      <c r="P1348" s="664"/>
      <c r="Q1348" s="665"/>
      <c r="R1348" s="661"/>
      <c r="S1348" s="566"/>
      <c r="T1348" s="566"/>
      <c r="U1348" s="566"/>
      <c r="V1348" s="566"/>
      <c r="W1348" s="566"/>
      <c r="X1348" s="566"/>
      <c r="Y1348" s="566"/>
      <c r="Z1348" s="566"/>
      <c r="AA1348" s="566"/>
      <c r="AB1348" s="566"/>
      <c r="AC1348" s="566"/>
      <c r="AD1348" s="566"/>
      <c r="AE1348" s="566"/>
      <c r="AF1348" s="566"/>
      <c r="AG1348" s="566"/>
    </row>
    <row r="1349" spans="2:33" hidden="1" outlineLevel="1" x14ac:dyDescent="0.45">
      <c r="B1349" s="648"/>
      <c r="C1349" s="649"/>
      <c r="D1349" s="650"/>
      <c r="E1349" s="651"/>
      <c r="F1349" s="652"/>
      <c r="G1349" s="653"/>
      <c r="H1349" s="654"/>
      <c r="I1349" s="654"/>
      <c r="J1349" s="654"/>
      <c r="K1349" s="655"/>
      <c r="L1349" s="653"/>
      <c r="M1349" s="654"/>
      <c r="N1349" s="654"/>
      <c r="O1349" s="654"/>
      <c r="P1349" s="655"/>
      <c r="Q1349" s="656"/>
      <c r="R1349" s="652"/>
      <c r="S1349" s="566"/>
      <c r="T1349" s="566"/>
      <c r="U1349" s="566"/>
      <c r="V1349" s="566"/>
      <c r="W1349" s="566"/>
      <c r="X1349" s="566"/>
      <c r="Y1349" s="566"/>
      <c r="Z1349" s="566"/>
      <c r="AA1349" s="566"/>
      <c r="AB1349" s="566"/>
      <c r="AC1349" s="566"/>
      <c r="AD1349" s="566"/>
      <c r="AE1349" s="566"/>
      <c r="AF1349" s="566"/>
      <c r="AG1349" s="566"/>
    </row>
    <row r="1350" spans="2:33" hidden="1" outlineLevel="1" x14ac:dyDescent="0.45">
      <c r="B1350" s="657"/>
      <c r="C1350" s="658"/>
      <c r="D1350" s="659"/>
      <c r="E1350" s="660"/>
      <c r="F1350" s="661"/>
      <c r="G1350" s="662"/>
      <c r="H1350" s="663"/>
      <c r="I1350" s="663"/>
      <c r="J1350" s="663"/>
      <c r="K1350" s="664"/>
      <c r="L1350" s="662"/>
      <c r="M1350" s="663"/>
      <c r="N1350" s="663"/>
      <c r="O1350" s="663"/>
      <c r="P1350" s="664"/>
      <c r="Q1350" s="665"/>
      <c r="R1350" s="661"/>
      <c r="S1350" s="566"/>
      <c r="T1350" s="566"/>
      <c r="U1350" s="566"/>
      <c r="V1350" s="566"/>
      <c r="W1350" s="566"/>
      <c r="X1350" s="566"/>
      <c r="Y1350" s="566"/>
      <c r="Z1350" s="566"/>
      <c r="AA1350" s="566"/>
      <c r="AB1350" s="566"/>
      <c r="AC1350" s="566"/>
      <c r="AD1350" s="566"/>
      <c r="AE1350" s="566"/>
      <c r="AF1350" s="566"/>
      <c r="AG1350" s="566"/>
    </row>
    <row r="1351" spans="2:33" hidden="1" outlineLevel="1" x14ac:dyDescent="0.45">
      <c r="B1351" s="648"/>
      <c r="C1351" s="649"/>
      <c r="D1351" s="650"/>
      <c r="E1351" s="651"/>
      <c r="F1351" s="652"/>
      <c r="G1351" s="653"/>
      <c r="H1351" s="654"/>
      <c r="I1351" s="654"/>
      <c r="J1351" s="654"/>
      <c r="K1351" s="655"/>
      <c r="L1351" s="653"/>
      <c r="M1351" s="654"/>
      <c r="N1351" s="654"/>
      <c r="O1351" s="654"/>
      <c r="P1351" s="655"/>
      <c r="Q1351" s="656"/>
      <c r="R1351" s="652"/>
      <c r="S1351" s="566"/>
      <c r="T1351" s="566"/>
      <c r="U1351" s="566"/>
      <c r="V1351" s="566"/>
      <c r="W1351" s="566"/>
      <c r="X1351" s="566"/>
      <c r="Y1351" s="566"/>
      <c r="Z1351" s="566"/>
      <c r="AA1351" s="566"/>
      <c r="AB1351" s="566"/>
      <c r="AC1351" s="566"/>
      <c r="AD1351" s="566"/>
      <c r="AE1351" s="566"/>
      <c r="AF1351" s="566"/>
      <c r="AG1351" s="566"/>
    </row>
    <row r="1352" spans="2:33" hidden="1" outlineLevel="1" x14ac:dyDescent="0.45">
      <c r="B1352" s="657"/>
      <c r="C1352" s="658"/>
      <c r="D1352" s="659"/>
      <c r="E1352" s="660"/>
      <c r="F1352" s="661"/>
      <c r="G1352" s="662"/>
      <c r="H1352" s="663"/>
      <c r="I1352" s="663"/>
      <c r="J1352" s="663"/>
      <c r="K1352" s="664"/>
      <c r="L1352" s="662"/>
      <c r="M1352" s="663"/>
      <c r="N1352" s="663"/>
      <c r="O1352" s="663"/>
      <c r="P1352" s="664"/>
      <c r="Q1352" s="665"/>
      <c r="R1352" s="661"/>
      <c r="S1352" s="566"/>
      <c r="T1352" s="566"/>
      <c r="U1352" s="566"/>
      <c r="V1352" s="566"/>
      <c r="W1352" s="566"/>
      <c r="X1352" s="566"/>
      <c r="Y1352" s="566"/>
      <c r="Z1352" s="566"/>
      <c r="AA1352" s="566"/>
      <c r="AB1352" s="566"/>
      <c r="AC1352" s="566"/>
      <c r="AD1352" s="566"/>
      <c r="AE1352" s="566"/>
      <c r="AF1352" s="566"/>
      <c r="AG1352" s="566"/>
    </row>
    <row r="1353" spans="2:33" hidden="1" outlineLevel="1" x14ac:dyDescent="0.45">
      <c r="B1353" s="648"/>
      <c r="C1353" s="649"/>
      <c r="D1353" s="650"/>
      <c r="E1353" s="651"/>
      <c r="F1353" s="652"/>
      <c r="G1353" s="653"/>
      <c r="H1353" s="654"/>
      <c r="I1353" s="654"/>
      <c r="J1353" s="654"/>
      <c r="K1353" s="655"/>
      <c r="L1353" s="653"/>
      <c r="M1353" s="654"/>
      <c r="N1353" s="654"/>
      <c r="O1353" s="654"/>
      <c r="P1353" s="655"/>
      <c r="Q1353" s="656"/>
      <c r="R1353" s="652"/>
      <c r="S1353" s="566"/>
      <c r="T1353" s="566"/>
      <c r="U1353" s="566"/>
      <c r="V1353" s="566"/>
      <c r="W1353" s="566"/>
      <c r="X1353" s="566"/>
      <c r="Y1353" s="566"/>
      <c r="Z1353" s="566"/>
      <c r="AA1353" s="566"/>
      <c r="AB1353" s="566"/>
      <c r="AC1353" s="566"/>
      <c r="AD1353" s="566"/>
      <c r="AE1353" s="566"/>
      <c r="AF1353" s="566"/>
      <c r="AG1353" s="566"/>
    </row>
    <row r="1354" spans="2:33" hidden="1" outlineLevel="1" x14ac:dyDescent="0.45">
      <c r="B1354" s="657"/>
      <c r="C1354" s="658"/>
      <c r="D1354" s="659"/>
      <c r="E1354" s="660"/>
      <c r="F1354" s="661"/>
      <c r="G1354" s="662"/>
      <c r="H1354" s="663"/>
      <c r="I1354" s="663"/>
      <c r="J1354" s="663"/>
      <c r="K1354" s="664"/>
      <c r="L1354" s="662"/>
      <c r="M1354" s="663"/>
      <c r="N1354" s="663"/>
      <c r="O1354" s="663"/>
      <c r="P1354" s="664"/>
      <c r="Q1354" s="665"/>
      <c r="R1354" s="661"/>
      <c r="S1354" s="566"/>
      <c r="T1354" s="566"/>
      <c r="U1354" s="566"/>
      <c r="V1354" s="566"/>
      <c r="W1354" s="566"/>
      <c r="X1354" s="566"/>
      <c r="Y1354" s="566"/>
      <c r="Z1354" s="566"/>
      <c r="AA1354" s="566"/>
      <c r="AB1354" s="566"/>
      <c r="AC1354" s="566"/>
      <c r="AD1354" s="566"/>
      <c r="AE1354" s="566"/>
      <c r="AF1354" s="566"/>
      <c r="AG1354" s="566"/>
    </row>
    <row r="1355" spans="2:33" hidden="1" outlineLevel="1" x14ac:dyDescent="0.45">
      <c r="B1355" s="648"/>
      <c r="C1355" s="649"/>
      <c r="D1355" s="650"/>
      <c r="E1355" s="651"/>
      <c r="F1355" s="652"/>
      <c r="G1355" s="653"/>
      <c r="H1355" s="654"/>
      <c r="I1355" s="654"/>
      <c r="J1355" s="654"/>
      <c r="K1355" s="655"/>
      <c r="L1355" s="653"/>
      <c r="M1355" s="654"/>
      <c r="N1355" s="654"/>
      <c r="O1355" s="654"/>
      <c r="P1355" s="655"/>
      <c r="Q1355" s="656"/>
      <c r="R1355" s="652"/>
      <c r="S1355" s="566"/>
      <c r="T1355" s="566"/>
      <c r="U1355" s="566"/>
      <c r="V1355" s="566"/>
      <c r="W1355" s="566"/>
      <c r="X1355" s="566"/>
      <c r="Y1355" s="566"/>
      <c r="Z1355" s="566"/>
      <c r="AA1355" s="566"/>
      <c r="AB1355" s="566"/>
      <c r="AC1355" s="566"/>
      <c r="AD1355" s="566"/>
      <c r="AE1355" s="566"/>
      <c r="AF1355" s="566"/>
      <c r="AG1355" s="566"/>
    </row>
    <row r="1356" spans="2:33" hidden="1" outlineLevel="1" x14ac:dyDescent="0.45">
      <c r="B1356" s="657"/>
      <c r="C1356" s="658"/>
      <c r="D1356" s="659"/>
      <c r="E1356" s="660"/>
      <c r="F1356" s="661"/>
      <c r="G1356" s="662"/>
      <c r="H1356" s="663"/>
      <c r="I1356" s="663"/>
      <c r="J1356" s="663"/>
      <c r="K1356" s="664"/>
      <c r="L1356" s="662"/>
      <c r="M1356" s="663"/>
      <c r="N1356" s="663"/>
      <c r="O1356" s="663"/>
      <c r="P1356" s="664"/>
      <c r="Q1356" s="665"/>
      <c r="R1356" s="661"/>
      <c r="S1356" s="566"/>
      <c r="T1356" s="566"/>
      <c r="U1356" s="566"/>
      <c r="V1356" s="566"/>
      <c r="W1356" s="566"/>
      <c r="X1356" s="566"/>
      <c r="Y1356" s="566"/>
      <c r="Z1356" s="566"/>
      <c r="AA1356" s="566"/>
      <c r="AB1356" s="566"/>
      <c r="AC1356" s="566"/>
      <c r="AD1356" s="566"/>
      <c r="AE1356" s="566"/>
      <c r="AF1356" s="566"/>
      <c r="AG1356" s="566"/>
    </row>
    <row r="1357" spans="2:33" hidden="1" outlineLevel="1" x14ac:dyDescent="0.45">
      <c r="B1357" s="648"/>
      <c r="C1357" s="649"/>
      <c r="D1357" s="650"/>
      <c r="E1357" s="651"/>
      <c r="F1357" s="652"/>
      <c r="G1357" s="653"/>
      <c r="H1357" s="654"/>
      <c r="I1357" s="654"/>
      <c r="J1357" s="654"/>
      <c r="K1357" s="655"/>
      <c r="L1357" s="653"/>
      <c r="M1357" s="654"/>
      <c r="N1357" s="654"/>
      <c r="O1357" s="654"/>
      <c r="P1357" s="655"/>
      <c r="Q1357" s="656"/>
      <c r="R1357" s="652"/>
      <c r="S1357" s="566"/>
      <c r="T1357" s="566"/>
      <c r="U1357" s="566"/>
      <c r="V1357" s="566"/>
      <c r="W1357" s="566"/>
      <c r="X1357" s="566"/>
      <c r="Y1357" s="566"/>
      <c r="Z1357" s="566"/>
      <c r="AA1357" s="566"/>
      <c r="AB1357" s="566"/>
      <c r="AC1357" s="566"/>
      <c r="AD1357" s="566"/>
      <c r="AE1357" s="566"/>
      <c r="AF1357" s="566"/>
      <c r="AG1357" s="566"/>
    </row>
    <row r="1358" spans="2:33" hidden="1" outlineLevel="1" x14ac:dyDescent="0.45">
      <c r="B1358" s="657"/>
      <c r="C1358" s="658"/>
      <c r="D1358" s="659"/>
      <c r="E1358" s="660"/>
      <c r="F1358" s="661"/>
      <c r="G1358" s="662"/>
      <c r="H1358" s="663"/>
      <c r="I1358" s="663"/>
      <c r="J1358" s="663"/>
      <c r="K1358" s="664"/>
      <c r="L1358" s="662"/>
      <c r="M1358" s="663"/>
      <c r="N1358" s="663"/>
      <c r="O1358" s="663"/>
      <c r="P1358" s="664"/>
      <c r="Q1358" s="665"/>
      <c r="R1358" s="661"/>
      <c r="S1358" s="566"/>
      <c r="T1358" s="566"/>
      <c r="U1358" s="566"/>
      <c r="V1358" s="566"/>
      <c r="W1358" s="566"/>
      <c r="X1358" s="566"/>
      <c r="Y1358" s="566"/>
      <c r="Z1358" s="566"/>
      <c r="AA1358" s="566"/>
      <c r="AB1358" s="566"/>
      <c r="AC1358" s="566"/>
      <c r="AD1358" s="566"/>
      <c r="AE1358" s="566"/>
      <c r="AF1358" s="566"/>
      <c r="AG1358" s="566"/>
    </row>
    <row r="1359" spans="2:33" hidden="1" outlineLevel="1" x14ac:dyDescent="0.45">
      <c r="B1359" s="648"/>
      <c r="C1359" s="649"/>
      <c r="D1359" s="650"/>
      <c r="E1359" s="651"/>
      <c r="F1359" s="652"/>
      <c r="G1359" s="653"/>
      <c r="H1359" s="654"/>
      <c r="I1359" s="654"/>
      <c r="J1359" s="654"/>
      <c r="K1359" s="655"/>
      <c r="L1359" s="653"/>
      <c r="M1359" s="654"/>
      <c r="N1359" s="654"/>
      <c r="O1359" s="654"/>
      <c r="P1359" s="655"/>
      <c r="Q1359" s="656"/>
      <c r="R1359" s="652"/>
      <c r="S1359" s="566"/>
      <c r="T1359" s="566"/>
      <c r="U1359" s="566"/>
      <c r="V1359" s="566"/>
      <c r="W1359" s="566"/>
      <c r="X1359" s="566"/>
      <c r="Y1359" s="566"/>
      <c r="Z1359" s="566"/>
      <c r="AA1359" s="566"/>
      <c r="AB1359" s="566"/>
      <c r="AC1359" s="566"/>
      <c r="AD1359" s="566"/>
      <c r="AE1359" s="566"/>
      <c r="AF1359" s="566"/>
      <c r="AG1359" s="566"/>
    </row>
    <row r="1360" spans="2:33" hidden="1" outlineLevel="1" x14ac:dyDescent="0.45">
      <c r="B1360" s="657"/>
      <c r="C1360" s="658"/>
      <c r="D1360" s="659"/>
      <c r="E1360" s="660"/>
      <c r="F1360" s="661"/>
      <c r="G1360" s="662"/>
      <c r="H1360" s="663"/>
      <c r="I1360" s="663"/>
      <c r="J1360" s="663"/>
      <c r="K1360" s="664"/>
      <c r="L1360" s="662"/>
      <c r="M1360" s="663"/>
      <c r="N1360" s="663"/>
      <c r="O1360" s="663"/>
      <c r="P1360" s="664"/>
      <c r="Q1360" s="665"/>
      <c r="R1360" s="661"/>
      <c r="S1360" s="566"/>
      <c r="T1360" s="566"/>
      <c r="U1360" s="566"/>
      <c r="V1360" s="566"/>
      <c r="W1360" s="566"/>
      <c r="X1360" s="566"/>
      <c r="Y1360" s="566"/>
      <c r="Z1360" s="566"/>
      <c r="AA1360" s="566"/>
      <c r="AB1360" s="566"/>
      <c r="AC1360" s="566"/>
      <c r="AD1360" s="566"/>
      <c r="AE1360" s="566"/>
      <c r="AF1360" s="566"/>
      <c r="AG1360" s="566"/>
    </row>
    <row r="1361" spans="2:33" hidden="1" outlineLevel="1" x14ac:dyDescent="0.45">
      <c r="B1361" s="648"/>
      <c r="C1361" s="649"/>
      <c r="D1361" s="650"/>
      <c r="E1361" s="651"/>
      <c r="F1361" s="652"/>
      <c r="G1361" s="653"/>
      <c r="H1361" s="654"/>
      <c r="I1361" s="654"/>
      <c r="J1361" s="654"/>
      <c r="K1361" s="655"/>
      <c r="L1361" s="653"/>
      <c r="M1361" s="654"/>
      <c r="N1361" s="654"/>
      <c r="O1361" s="654"/>
      <c r="P1361" s="655"/>
      <c r="Q1361" s="656"/>
      <c r="R1361" s="652"/>
      <c r="S1361" s="566"/>
      <c r="T1361" s="566"/>
      <c r="U1361" s="566"/>
      <c r="V1361" s="566"/>
      <c r="W1361" s="566"/>
      <c r="X1361" s="566"/>
      <c r="Y1361" s="566"/>
      <c r="Z1361" s="566"/>
      <c r="AA1361" s="566"/>
      <c r="AB1361" s="566"/>
      <c r="AC1361" s="566"/>
      <c r="AD1361" s="566"/>
      <c r="AE1361" s="566"/>
      <c r="AF1361" s="566"/>
      <c r="AG1361" s="566"/>
    </row>
    <row r="1362" spans="2:33" hidden="1" outlineLevel="1" x14ac:dyDescent="0.45">
      <c r="B1362" s="657"/>
      <c r="C1362" s="658"/>
      <c r="D1362" s="659"/>
      <c r="E1362" s="660"/>
      <c r="F1362" s="661"/>
      <c r="G1362" s="662"/>
      <c r="H1362" s="663"/>
      <c r="I1362" s="663"/>
      <c r="J1362" s="663"/>
      <c r="K1362" s="664"/>
      <c r="L1362" s="662"/>
      <c r="M1362" s="663"/>
      <c r="N1362" s="663"/>
      <c r="O1362" s="663"/>
      <c r="P1362" s="664"/>
      <c r="Q1362" s="665"/>
      <c r="R1362" s="661"/>
      <c r="S1362" s="566"/>
      <c r="T1362" s="566"/>
      <c r="U1362" s="566"/>
      <c r="V1362" s="566"/>
      <c r="W1362" s="566"/>
      <c r="X1362" s="566"/>
      <c r="Y1362" s="566"/>
      <c r="Z1362" s="566"/>
      <c r="AA1362" s="566"/>
      <c r="AB1362" s="566"/>
      <c r="AC1362" s="566"/>
      <c r="AD1362" s="566"/>
      <c r="AE1362" s="566"/>
      <c r="AF1362" s="566"/>
      <c r="AG1362" s="566"/>
    </row>
    <row r="1363" spans="2:33" hidden="1" outlineLevel="1" x14ac:dyDescent="0.45">
      <c r="B1363" s="648"/>
      <c r="C1363" s="649"/>
      <c r="D1363" s="650"/>
      <c r="E1363" s="651"/>
      <c r="F1363" s="652"/>
      <c r="G1363" s="653"/>
      <c r="H1363" s="654"/>
      <c r="I1363" s="654"/>
      <c r="J1363" s="654"/>
      <c r="K1363" s="655"/>
      <c r="L1363" s="653"/>
      <c r="M1363" s="654"/>
      <c r="N1363" s="654"/>
      <c r="O1363" s="654"/>
      <c r="P1363" s="655"/>
      <c r="Q1363" s="656"/>
      <c r="R1363" s="652"/>
      <c r="S1363" s="566"/>
      <c r="T1363" s="566"/>
      <c r="U1363" s="566"/>
      <c r="V1363" s="566"/>
      <c r="W1363" s="566"/>
      <c r="X1363" s="566"/>
      <c r="Y1363" s="566"/>
      <c r="Z1363" s="566"/>
      <c r="AA1363" s="566"/>
      <c r="AB1363" s="566"/>
      <c r="AC1363" s="566"/>
      <c r="AD1363" s="566"/>
      <c r="AE1363" s="566"/>
      <c r="AF1363" s="566"/>
      <c r="AG1363" s="566"/>
    </row>
    <row r="1364" spans="2:33" hidden="1" outlineLevel="1" x14ac:dyDescent="0.45">
      <c r="B1364" s="657"/>
      <c r="C1364" s="658"/>
      <c r="D1364" s="659"/>
      <c r="E1364" s="660"/>
      <c r="F1364" s="661"/>
      <c r="G1364" s="662"/>
      <c r="H1364" s="663"/>
      <c r="I1364" s="663"/>
      <c r="J1364" s="663"/>
      <c r="K1364" s="664"/>
      <c r="L1364" s="662"/>
      <c r="M1364" s="663"/>
      <c r="N1364" s="663"/>
      <c r="O1364" s="663"/>
      <c r="P1364" s="664"/>
      <c r="Q1364" s="665"/>
      <c r="R1364" s="661"/>
      <c r="S1364" s="566"/>
      <c r="T1364" s="566"/>
      <c r="U1364" s="566"/>
      <c r="V1364" s="566"/>
      <c r="W1364" s="566"/>
      <c r="X1364" s="566"/>
      <c r="Y1364" s="566"/>
      <c r="Z1364" s="566"/>
      <c r="AA1364" s="566"/>
      <c r="AB1364" s="566"/>
      <c r="AC1364" s="566"/>
      <c r="AD1364" s="566"/>
      <c r="AE1364" s="566"/>
      <c r="AF1364" s="566"/>
      <c r="AG1364" s="566"/>
    </row>
    <row r="1365" spans="2:33" hidden="1" outlineLevel="1" x14ac:dyDescent="0.45">
      <c r="B1365" s="648"/>
      <c r="C1365" s="649"/>
      <c r="D1365" s="650"/>
      <c r="E1365" s="651"/>
      <c r="F1365" s="652"/>
      <c r="G1365" s="653"/>
      <c r="H1365" s="654"/>
      <c r="I1365" s="654"/>
      <c r="J1365" s="654"/>
      <c r="K1365" s="655"/>
      <c r="L1365" s="653"/>
      <c r="M1365" s="654"/>
      <c r="N1365" s="654"/>
      <c r="O1365" s="654"/>
      <c r="P1365" s="655"/>
      <c r="Q1365" s="656"/>
      <c r="R1365" s="652"/>
      <c r="S1365" s="566"/>
      <c r="T1365" s="566"/>
      <c r="U1365" s="566"/>
      <c r="V1365" s="566"/>
      <c r="W1365" s="566"/>
      <c r="X1365" s="566"/>
      <c r="Y1365" s="566"/>
      <c r="Z1365" s="566"/>
      <c r="AA1365" s="566"/>
      <c r="AB1365" s="566"/>
      <c r="AC1365" s="566"/>
      <c r="AD1365" s="566"/>
      <c r="AE1365" s="566"/>
      <c r="AF1365" s="566"/>
      <c r="AG1365" s="566"/>
    </row>
    <row r="1366" spans="2:33" hidden="1" outlineLevel="1" x14ac:dyDescent="0.45">
      <c r="B1366" s="657"/>
      <c r="C1366" s="658"/>
      <c r="D1366" s="659"/>
      <c r="E1366" s="660"/>
      <c r="F1366" s="661"/>
      <c r="G1366" s="662"/>
      <c r="H1366" s="663"/>
      <c r="I1366" s="663"/>
      <c r="J1366" s="663"/>
      <c r="K1366" s="664"/>
      <c r="L1366" s="662"/>
      <c r="M1366" s="663"/>
      <c r="N1366" s="663"/>
      <c r="O1366" s="663"/>
      <c r="P1366" s="664"/>
      <c r="Q1366" s="665"/>
      <c r="R1366" s="661"/>
      <c r="S1366" s="566"/>
      <c r="T1366" s="566"/>
      <c r="U1366" s="566"/>
      <c r="V1366" s="566"/>
      <c r="W1366" s="566"/>
      <c r="X1366" s="566"/>
      <c r="Y1366" s="566"/>
      <c r="Z1366" s="566"/>
      <c r="AA1366" s="566"/>
      <c r="AB1366" s="566"/>
      <c r="AC1366" s="566"/>
      <c r="AD1366" s="566"/>
      <c r="AE1366" s="566"/>
      <c r="AF1366" s="566"/>
      <c r="AG1366" s="566"/>
    </row>
    <row r="1367" spans="2:33" hidden="1" outlineLevel="1" x14ac:dyDescent="0.45">
      <c r="B1367" s="648"/>
      <c r="C1367" s="649"/>
      <c r="D1367" s="650"/>
      <c r="E1367" s="651"/>
      <c r="F1367" s="652"/>
      <c r="G1367" s="653"/>
      <c r="H1367" s="654"/>
      <c r="I1367" s="654"/>
      <c r="J1367" s="654"/>
      <c r="K1367" s="655"/>
      <c r="L1367" s="653"/>
      <c r="M1367" s="654"/>
      <c r="N1367" s="654"/>
      <c r="O1367" s="654"/>
      <c r="P1367" s="655"/>
      <c r="Q1367" s="656"/>
      <c r="R1367" s="652"/>
      <c r="S1367" s="566"/>
      <c r="T1367" s="566"/>
      <c r="U1367" s="566"/>
      <c r="V1367" s="566"/>
      <c r="W1367" s="566"/>
      <c r="X1367" s="566"/>
      <c r="Y1367" s="566"/>
      <c r="Z1367" s="566"/>
      <c r="AA1367" s="566"/>
      <c r="AB1367" s="566"/>
      <c r="AC1367" s="566"/>
      <c r="AD1367" s="566"/>
      <c r="AE1367" s="566"/>
      <c r="AF1367" s="566"/>
      <c r="AG1367" s="566"/>
    </row>
    <row r="1368" spans="2:33" hidden="1" outlineLevel="1" x14ac:dyDescent="0.45">
      <c r="B1368" s="657"/>
      <c r="C1368" s="658"/>
      <c r="D1368" s="659"/>
      <c r="E1368" s="660"/>
      <c r="F1368" s="661"/>
      <c r="G1368" s="662"/>
      <c r="H1368" s="663"/>
      <c r="I1368" s="663"/>
      <c r="J1368" s="663"/>
      <c r="K1368" s="664"/>
      <c r="L1368" s="662"/>
      <c r="M1368" s="663"/>
      <c r="N1368" s="663"/>
      <c r="O1368" s="663"/>
      <c r="P1368" s="664"/>
      <c r="Q1368" s="665"/>
      <c r="R1368" s="661"/>
      <c r="S1368" s="566"/>
      <c r="T1368" s="566"/>
      <c r="U1368" s="566"/>
      <c r="V1368" s="566"/>
      <c r="W1368" s="566"/>
      <c r="X1368" s="566"/>
      <c r="Y1368" s="566"/>
      <c r="Z1368" s="566"/>
      <c r="AA1368" s="566"/>
      <c r="AB1368" s="566"/>
      <c r="AC1368" s="566"/>
      <c r="AD1368" s="566"/>
      <c r="AE1368" s="566"/>
      <c r="AF1368" s="566"/>
      <c r="AG1368" s="566"/>
    </row>
    <row r="1369" spans="2:33" hidden="1" outlineLevel="1" x14ac:dyDescent="0.45">
      <c r="B1369" s="648"/>
      <c r="C1369" s="649"/>
      <c r="D1369" s="650"/>
      <c r="E1369" s="651"/>
      <c r="F1369" s="652"/>
      <c r="G1369" s="653"/>
      <c r="H1369" s="654"/>
      <c r="I1369" s="654"/>
      <c r="J1369" s="654"/>
      <c r="K1369" s="655"/>
      <c r="L1369" s="653"/>
      <c r="M1369" s="654"/>
      <c r="N1369" s="654"/>
      <c r="O1369" s="654"/>
      <c r="P1369" s="655"/>
      <c r="Q1369" s="656"/>
      <c r="R1369" s="652"/>
      <c r="S1369" s="566"/>
      <c r="T1369" s="566"/>
      <c r="U1369" s="566"/>
      <c r="V1369" s="566"/>
      <c r="W1369" s="566"/>
      <c r="X1369" s="566"/>
      <c r="Y1369" s="566"/>
      <c r="Z1369" s="566"/>
      <c r="AA1369" s="566"/>
      <c r="AB1369" s="566"/>
      <c r="AC1369" s="566"/>
      <c r="AD1369" s="566"/>
      <c r="AE1369" s="566"/>
      <c r="AF1369" s="566"/>
      <c r="AG1369" s="566"/>
    </row>
    <row r="1370" spans="2:33" hidden="1" outlineLevel="1" x14ac:dyDescent="0.45">
      <c r="B1370" s="657"/>
      <c r="C1370" s="658"/>
      <c r="D1370" s="659"/>
      <c r="E1370" s="660"/>
      <c r="F1370" s="661"/>
      <c r="G1370" s="662"/>
      <c r="H1370" s="663"/>
      <c r="I1370" s="663"/>
      <c r="J1370" s="663"/>
      <c r="K1370" s="664"/>
      <c r="L1370" s="662"/>
      <c r="M1370" s="663"/>
      <c r="N1370" s="663"/>
      <c r="O1370" s="663"/>
      <c r="P1370" s="664"/>
      <c r="Q1370" s="665"/>
      <c r="R1370" s="661"/>
      <c r="S1370" s="566"/>
      <c r="T1370" s="566"/>
      <c r="U1370" s="566"/>
      <c r="V1370" s="566"/>
      <c r="W1370" s="566"/>
      <c r="X1370" s="566"/>
      <c r="Y1370" s="566"/>
      <c r="Z1370" s="566"/>
      <c r="AA1370" s="566"/>
      <c r="AB1370" s="566"/>
      <c r="AC1370" s="566"/>
      <c r="AD1370" s="566"/>
      <c r="AE1370" s="566"/>
      <c r="AF1370" s="566"/>
      <c r="AG1370" s="566"/>
    </row>
    <row r="1371" spans="2:33" hidden="1" outlineLevel="1" x14ac:dyDescent="0.45">
      <c r="B1371" s="648"/>
      <c r="C1371" s="649"/>
      <c r="D1371" s="650"/>
      <c r="E1371" s="651"/>
      <c r="F1371" s="652"/>
      <c r="G1371" s="653"/>
      <c r="H1371" s="654"/>
      <c r="I1371" s="654"/>
      <c r="J1371" s="654"/>
      <c r="K1371" s="655"/>
      <c r="L1371" s="653"/>
      <c r="M1371" s="654"/>
      <c r="N1371" s="654"/>
      <c r="O1371" s="654"/>
      <c r="P1371" s="655"/>
      <c r="Q1371" s="656"/>
      <c r="R1371" s="652"/>
      <c r="S1371" s="566"/>
      <c r="T1371" s="566"/>
      <c r="U1371" s="566"/>
      <c r="V1371" s="566"/>
      <c r="W1371" s="566"/>
      <c r="X1371" s="566"/>
      <c r="Y1371" s="566"/>
      <c r="Z1371" s="566"/>
      <c r="AA1371" s="566"/>
      <c r="AB1371" s="566"/>
      <c r="AC1371" s="566"/>
      <c r="AD1371" s="566"/>
      <c r="AE1371" s="566"/>
      <c r="AF1371" s="566"/>
      <c r="AG1371" s="566"/>
    </row>
    <row r="1372" spans="2:33" hidden="1" outlineLevel="1" x14ac:dyDescent="0.45">
      <c r="B1372" s="657"/>
      <c r="C1372" s="658"/>
      <c r="D1372" s="659"/>
      <c r="E1372" s="660"/>
      <c r="F1372" s="661"/>
      <c r="G1372" s="662"/>
      <c r="H1372" s="663"/>
      <c r="I1372" s="663"/>
      <c r="J1372" s="663"/>
      <c r="K1372" s="664"/>
      <c r="L1372" s="662"/>
      <c r="M1372" s="663"/>
      <c r="N1372" s="663"/>
      <c r="O1372" s="663"/>
      <c r="P1372" s="664"/>
      <c r="Q1372" s="665"/>
      <c r="R1372" s="661"/>
      <c r="S1372" s="566"/>
      <c r="T1372" s="566"/>
      <c r="U1372" s="566"/>
      <c r="V1372" s="566"/>
      <c r="W1372" s="566"/>
      <c r="X1372" s="566"/>
      <c r="Y1372" s="566"/>
      <c r="Z1372" s="566"/>
      <c r="AA1372" s="566"/>
      <c r="AB1372" s="566"/>
      <c r="AC1372" s="566"/>
      <c r="AD1372" s="566"/>
      <c r="AE1372" s="566"/>
      <c r="AF1372" s="566"/>
      <c r="AG1372" s="566"/>
    </row>
    <row r="1373" spans="2:33" hidden="1" outlineLevel="1" x14ac:dyDescent="0.45">
      <c r="B1373" s="648"/>
      <c r="C1373" s="649"/>
      <c r="D1373" s="650"/>
      <c r="E1373" s="651"/>
      <c r="F1373" s="652"/>
      <c r="G1373" s="653"/>
      <c r="H1373" s="654"/>
      <c r="I1373" s="654"/>
      <c r="J1373" s="654"/>
      <c r="K1373" s="655"/>
      <c r="L1373" s="653"/>
      <c r="M1373" s="654"/>
      <c r="N1373" s="654"/>
      <c r="O1373" s="654"/>
      <c r="P1373" s="655"/>
      <c r="Q1373" s="656"/>
      <c r="R1373" s="652"/>
      <c r="S1373" s="566"/>
      <c r="T1373" s="566"/>
      <c r="U1373" s="566"/>
      <c r="V1373" s="566"/>
      <c r="W1373" s="566"/>
      <c r="X1373" s="566"/>
      <c r="Y1373" s="566"/>
      <c r="Z1373" s="566"/>
      <c r="AA1373" s="566"/>
      <c r="AB1373" s="566"/>
      <c r="AC1373" s="566"/>
      <c r="AD1373" s="566"/>
      <c r="AE1373" s="566"/>
      <c r="AF1373" s="566"/>
      <c r="AG1373" s="566"/>
    </row>
    <row r="1374" spans="2:33" hidden="1" outlineLevel="1" x14ac:dyDescent="0.45">
      <c r="B1374" s="657"/>
      <c r="C1374" s="658"/>
      <c r="D1374" s="659"/>
      <c r="E1374" s="660"/>
      <c r="F1374" s="661"/>
      <c r="G1374" s="662"/>
      <c r="H1374" s="663"/>
      <c r="I1374" s="663"/>
      <c r="J1374" s="663"/>
      <c r="K1374" s="664"/>
      <c r="L1374" s="662"/>
      <c r="M1374" s="663"/>
      <c r="N1374" s="663"/>
      <c r="O1374" s="663"/>
      <c r="P1374" s="664"/>
      <c r="Q1374" s="665"/>
      <c r="R1374" s="661"/>
      <c r="S1374" s="566"/>
      <c r="T1374" s="566"/>
      <c r="U1374" s="566"/>
      <c r="V1374" s="566"/>
      <c r="W1374" s="566"/>
      <c r="X1374" s="566"/>
      <c r="Y1374" s="566"/>
      <c r="Z1374" s="566"/>
      <c r="AA1374" s="566"/>
      <c r="AB1374" s="566"/>
      <c r="AC1374" s="566"/>
      <c r="AD1374" s="566"/>
      <c r="AE1374" s="566"/>
      <c r="AF1374" s="566"/>
      <c r="AG1374" s="566"/>
    </row>
    <row r="1375" spans="2:33" hidden="1" outlineLevel="1" x14ac:dyDescent="0.45">
      <c r="B1375" s="648"/>
      <c r="C1375" s="649"/>
      <c r="D1375" s="650"/>
      <c r="E1375" s="651"/>
      <c r="F1375" s="652"/>
      <c r="G1375" s="653"/>
      <c r="H1375" s="654"/>
      <c r="I1375" s="654"/>
      <c r="J1375" s="654"/>
      <c r="K1375" s="655"/>
      <c r="L1375" s="653"/>
      <c r="M1375" s="654"/>
      <c r="N1375" s="654"/>
      <c r="O1375" s="654"/>
      <c r="P1375" s="655"/>
      <c r="Q1375" s="656"/>
      <c r="R1375" s="652"/>
      <c r="S1375" s="566"/>
      <c r="T1375" s="566"/>
      <c r="U1375" s="566"/>
      <c r="V1375" s="566"/>
      <c r="W1375" s="566"/>
      <c r="X1375" s="566"/>
      <c r="Y1375" s="566"/>
      <c r="Z1375" s="566"/>
      <c r="AA1375" s="566"/>
      <c r="AB1375" s="566"/>
      <c r="AC1375" s="566"/>
      <c r="AD1375" s="566"/>
      <c r="AE1375" s="566"/>
      <c r="AF1375" s="566"/>
      <c r="AG1375" s="566"/>
    </row>
    <row r="1376" spans="2:33" hidden="1" outlineLevel="1" x14ac:dyDescent="0.45">
      <c r="B1376" s="657"/>
      <c r="C1376" s="658"/>
      <c r="D1376" s="659"/>
      <c r="E1376" s="660"/>
      <c r="F1376" s="661"/>
      <c r="G1376" s="662"/>
      <c r="H1376" s="663"/>
      <c r="I1376" s="663"/>
      <c r="J1376" s="663"/>
      <c r="K1376" s="664"/>
      <c r="L1376" s="662"/>
      <c r="M1376" s="663"/>
      <c r="N1376" s="663"/>
      <c r="O1376" s="663"/>
      <c r="P1376" s="664"/>
      <c r="Q1376" s="665"/>
      <c r="R1376" s="661"/>
      <c r="S1376" s="566"/>
      <c r="T1376" s="566"/>
      <c r="U1376" s="566"/>
      <c r="V1376" s="566"/>
      <c r="W1376" s="566"/>
      <c r="X1376" s="566"/>
      <c r="Y1376" s="566"/>
      <c r="Z1376" s="566"/>
      <c r="AA1376" s="566"/>
      <c r="AB1376" s="566"/>
      <c r="AC1376" s="566"/>
      <c r="AD1376" s="566"/>
      <c r="AE1376" s="566"/>
      <c r="AF1376" s="566"/>
      <c r="AG1376" s="566"/>
    </row>
    <row r="1377" spans="2:33" hidden="1" outlineLevel="1" x14ac:dyDescent="0.45">
      <c r="B1377" s="648"/>
      <c r="C1377" s="649"/>
      <c r="D1377" s="650"/>
      <c r="E1377" s="651"/>
      <c r="F1377" s="652"/>
      <c r="G1377" s="653"/>
      <c r="H1377" s="654"/>
      <c r="I1377" s="654"/>
      <c r="J1377" s="654"/>
      <c r="K1377" s="655"/>
      <c r="L1377" s="653"/>
      <c r="M1377" s="654"/>
      <c r="N1377" s="654"/>
      <c r="O1377" s="654"/>
      <c r="P1377" s="655"/>
      <c r="Q1377" s="656"/>
      <c r="R1377" s="652"/>
      <c r="S1377" s="566"/>
      <c r="T1377" s="566"/>
      <c r="U1377" s="566"/>
      <c r="V1377" s="566"/>
      <c r="W1377" s="566"/>
      <c r="X1377" s="566"/>
      <c r="Y1377" s="566"/>
      <c r="Z1377" s="566"/>
      <c r="AA1377" s="566"/>
      <c r="AB1377" s="566"/>
      <c r="AC1377" s="566"/>
      <c r="AD1377" s="566"/>
      <c r="AE1377" s="566"/>
      <c r="AF1377" s="566"/>
      <c r="AG1377" s="566"/>
    </row>
    <row r="1378" spans="2:33" hidden="1" outlineLevel="1" x14ac:dyDescent="0.45">
      <c r="B1378" s="657"/>
      <c r="C1378" s="658"/>
      <c r="D1378" s="659"/>
      <c r="E1378" s="660"/>
      <c r="F1378" s="661"/>
      <c r="G1378" s="662"/>
      <c r="H1378" s="663"/>
      <c r="I1378" s="663"/>
      <c r="J1378" s="663"/>
      <c r="K1378" s="664"/>
      <c r="L1378" s="662"/>
      <c r="M1378" s="663"/>
      <c r="N1378" s="663"/>
      <c r="O1378" s="663"/>
      <c r="P1378" s="664"/>
      <c r="Q1378" s="665"/>
      <c r="R1378" s="661"/>
      <c r="S1378" s="566"/>
      <c r="T1378" s="566"/>
      <c r="U1378" s="566"/>
      <c r="V1378" s="566"/>
      <c r="W1378" s="566"/>
      <c r="X1378" s="566"/>
      <c r="Y1378" s="566"/>
      <c r="Z1378" s="566"/>
      <c r="AA1378" s="566"/>
      <c r="AB1378" s="566"/>
      <c r="AC1378" s="566"/>
      <c r="AD1378" s="566"/>
      <c r="AE1378" s="566"/>
      <c r="AF1378" s="566"/>
      <c r="AG1378" s="566"/>
    </row>
    <row r="1379" spans="2:33" hidden="1" outlineLevel="1" x14ac:dyDescent="0.45">
      <c r="B1379" s="648"/>
      <c r="C1379" s="649"/>
      <c r="D1379" s="650"/>
      <c r="E1379" s="651"/>
      <c r="F1379" s="652"/>
      <c r="G1379" s="653"/>
      <c r="H1379" s="654"/>
      <c r="I1379" s="654"/>
      <c r="J1379" s="654"/>
      <c r="K1379" s="655"/>
      <c r="L1379" s="653"/>
      <c r="M1379" s="654"/>
      <c r="N1379" s="654"/>
      <c r="O1379" s="654"/>
      <c r="P1379" s="655"/>
      <c r="Q1379" s="656"/>
      <c r="R1379" s="652"/>
      <c r="S1379" s="566"/>
      <c r="T1379" s="566"/>
      <c r="U1379" s="566"/>
      <c r="V1379" s="566"/>
      <c r="W1379" s="566"/>
      <c r="X1379" s="566"/>
      <c r="Y1379" s="566"/>
      <c r="Z1379" s="566"/>
      <c r="AA1379" s="566"/>
      <c r="AB1379" s="566"/>
      <c r="AC1379" s="566"/>
      <c r="AD1379" s="566"/>
      <c r="AE1379" s="566"/>
      <c r="AF1379" s="566"/>
      <c r="AG1379" s="566"/>
    </row>
    <row r="1380" spans="2:33" hidden="1" outlineLevel="1" x14ac:dyDescent="0.45">
      <c r="B1380" s="657"/>
      <c r="C1380" s="658"/>
      <c r="D1380" s="659"/>
      <c r="E1380" s="660"/>
      <c r="F1380" s="661"/>
      <c r="G1380" s="662"/>
      <c r="H1380" s="663"/>
      <c r="I1380" s="663"/>
      <c r="J1380" s="663"/>
      <c r="K1380" s="664"/>
      <c r="L1380" s="662"/>
      <c r="M1380" s="663"/>
      <c r="N1380" s="663"/>
      <c r="O1380" s="663"/>
      <c r="P1380" s="664"/>
      <c r="Q1380" s="665"/>
      <c r="R1380" s="661"/>
      <c r="S1380" s="566"/>
      <c r="T1380" s="566"/>
      <c r="U1380" s="566"/>
      <c r="V1380" s="566"/>
      <c r="W1380" s="566"/>
      <c r="X1380" s="566"/>
      <c r="Y1380" s="566"/>
      <c r="Z1380" s="566"/>
      <c r="AA1380" s="566"/>
      <c r="AB1380" s="566"/>
      <c r="AC1380" s="566"/>
      <c r="AD1380" s="566"/>
      <c r="AE1380" s="566"/>
      <c r="AF1380" s="566"/>
      <c r="AG1380" s="566"/>
    </row>
    <row r="1381" spans="2:33" hidden="1" outlineLevel="1" x14ac:dyDescent="0.45">
      <c r="B1381" s="648"/>
      <c r="C1381" s="649"/>
      <c r="D1381" s="650"/>
      <c r="E1381" s="651"/>
      <c r="F1381" s="652"/>
      <c r="G1381" s="653"/>
      <c r="H1381" s="654"/>
      <c r="I1381" s="654"/>
      <c r="J1381" s="654"/>
      <c r="K1381" s="655"/>
      <c r="L1381" s="653"/>
      <c r="M1381" s="654"/>
      <c r="N1381" s="654"/>
      <c r="O1381" s="654"/>
      <c r="P1381" s="655"/>
      <c r="Q1381" s="656"/>
      <c r="R1381" s="652"/>
      <c r="S1381" s="566"/>
      <c r="T1381" s="566"/>
      <c r="U1381" s="566"/>
      <c r="V1381" s="566"/>
      <c r="W1381" s="566"/>
      <c r="X1381" s="566"/>
      <c r="Y1381" s="566"/>
      <c r="Z1381" s="566"/>
      <c r="AA1381" s="566"/>
      <c r="AB1381" s="566"/>
      <c r="AC1381" s="566"/>
      <c r="AD1381" s="566"/>
      <c r="AE1381" s="566"/>
      <c r="AF1381" s="566"/>
      <c r="AG1381" s="566"/>
    </row>
    <row r="1382" spans="2:33" hidden="1" outlineLevel="1" x14ac:dyDescent="0.45">
      <c r="B1382" s="657"/>
      <c r="C1382" s="658"/>
      <c r="D1382" s="659"/>
      <c r="E1382" s="660"/>
      <c r="F1382" s="661"/>
      <c r="G1382" s="662"/>
      <c r="H1382" s="663"/>
      <c r="I1382" s="663"/>
      <c r="J1382" s="663"/>
      <c r="K1382" s="664"/>
      <c r="L1382" s="662"/>
      <c r="M1382" s="663"/>
      <c r="N1382" s="663"/>
      <c r="O1382" s="663"/>
      <c r="P1382" s="664"/>
      <c r="Q1382" s="665"/>
      <c r="R1382" s="661"/>
      <c r="S1382" s="566"/>
      <c r="T1382" s="566"/>
      <c r="U1382" s="566"/>
      <c r="V1382" s="566"/>
      <c r="W1382" s="566"/>
      <c r="X1382" s="566"/>
      <c r="Y1382" s="566"/>
      <c r="Z1382" s="566"/>
      <c r="AA1382" s="566"/>
      <c r="AB1382" s="566"/>
      <c r="AC1382" s="566"/>
      <c r="AD1382" s="566"/>
      <c r="AE1382" s="566"/>
      <c r="AF1382" s="566"/>
      <c r="AG1382" s="566"/>
    </row>
    <row r="1383" spans="2:33" hidden="1" outlineLevel="1" x14ac:dyDescent="0.45">
      <c r="B1383" s="648"/>
      <c r="C1383" s="649"/>
      <c r="D1383" s="650"/>
      <c r="E1383" s="651"/>
      <c r="F1383" s="652"/>
      <c r="G1383" s="653"/>
      <c r="H1383" s="654"/>
      <c r="I1383" s="654"/>
      <c r="J1383" s="654"/>
      <c r="K1383" s="655"/>
      <c r="L1383" s="653"/>
      <c r="M1383" s="654"/>
      <c r="N1383" s="654"/>
      <c r="O1383" s="654"/>
      <c r="P1383" s="655"/>
      <c r="Q1383" s="656"/>
      <c r="R1383" s="652"/>
      <c r="S1383" s="566"/>
      <c r="T1383" s="566"/>
      <c r="U1383" s="566"/>
      <c r="V1383" s="566"/>
      <c r="W1383" s="566"/>
      <c r="X1383" s="566"/>
      <c r="Y1383" s="566"/>
      <c r="Z1383" s="566"/>
      <c r="AA1383" s="566"/>
      <c r="AB1383" s="566"/>
      <c r="AC1383" s="566"/>
      <c r="AD1383" s="566"/>
      <c r="AE1383" s="566"/>
      <c r="AF1383" s="566"/>
      <c r="AG1383" s="566"/>
    </row>
    <row r="1384" spans="2:33" hidden="1" outlineLevel="1" x14ac:dyDescent="0.45">
      <c r="B1384" s="657"/>
      <c r="C1384" s="658"/>
      <c r="D1384" s="659"/>
      <c r="E1384" s="660"/>
      <c r="F1384" s="661"/>
      <c r="G1384" s="662"/>
      <c r="H1384" s="663"/>
      <c r="I1384" s="663"/>
      <c r="J1384" s="663"/>
      <c r="K1384" s="664"/>
      <c r="L1384" s="662"/>
      <c r="M1384" s="663"/>
      <c r="N1384" s="663"/>
      <c r="O1384" s="663"/>
      <c r="P1384" s="664"/>
      <c r="Q1384" s="665"/>
      <c r="R1384" s="661"/>
      <c r="S1384" s="566"/>
      <c r="T1384" s="566"/>
      <c r="U1384" s="566"/>
      <c r="V1384" s="566"/>
      <c r="W1384" s="566"/>
      <c r="X1384" s="566"/>
      <c r="Y1384" s="566"/>
      <c r="Z1384" s="566"/>
      <c r="AA1384" s="566"/>
      <c r="AB1384" s="566"/>
      <c r="AC1384" s="566"/>
      <c r="AD1384" s="566"/>
      <c r="AE1384" s="566"/>
      <c r="AF1384" s="566"/>
      <c r="AG1384" s="566"/>
    </row>
    <row r="1385" spans="2:33" hidden="1" outlineLevel="1" x14ac:dyDescent="0.45">
      <c r="B1385" s="648"/>
      <c r="C1385" s="649"/>
      <c r="D1385" s="650"/>
      <c r="E1385" s="651"/>
      <c r="F1385" s="652"/>
      <c r="G1385" s="653"/>
      <c r="H1385" s="654"/>
      <c r="I1385" s="654"/>
      <c r="J1385" s="654"/>
      <c r="K1385" s="655"/>
      <c r="L1385" s="653"/>
      <c r="M1385" s="654"/>
      <c r="N1385" s="654"/>
      <c r="O1385" s="654"/>
      <c r="P1385" s="655"/>
      <c r="Q1385" s="656"/>
      <c r="R1385" s="652"/>
      <c r="S1385" s="566"/>
      <c r="T1385" s="566"/>
      <c r="U1385" s="566"/>
      <c r="V1385" s="566"/>
      <c r="W1385" s="566"/>
      <c r="X1385" s="566"/>
      <c r="Y1385" s="566"/>
      <c r="Z1385" s="566"/>
      <c r="AA1385" s="566"/>
      <c r="AB1385" s="566"/>
      <c r="AC1385" s="566"/>
      <c r="AD1385" s="566"/>
      <c r="AE1385" s="566"/>
      <c r="AF1385" s="566"/>
      <c r="AG1385" s="566"/>
    </row>
    <row r="1386" spans="2:33" hidden="1" outlineLevel="1" x14ac:dyDescent="0.45">
      <c r="B1386" s="657"/>
      <c r="C1386" s="658"/>
      <c r="D1386" s="659"/>
      <c r="E1386" s="660"/>
      <c r="F1386" s="661"/>
      <c r="G1386" s="662"/>
      <c r="H1386" s="663"/>
      <c r="I1386" s="663"/>
      <c r="J1386" s="663"/>
      <c r="K1386" s="664"/>
      <c r="L1386" s="662"/>
      <c r="M1386" s="663"/>
      <c r="N1386" s="663"/>
      <c r="O1386" s="663"/>
      <c r="P1386" s="664"/>
      <c r="Q1386" s="665"/>
      <c r="R1386" s="661"/>
      <c r="S1386" s="566"/>
      <c r="T1386" s="566"/>
      <c r="U1386" s="566"/>
      <c r="V1386" s="566"/>
      <c r="W1386" s="566"/>
      <c r="X1386" s="566"/>
      <c r="Y1386" s="566"/>
      <c r="Z1386" s="566"/>
      <c r="AA1386" s="566"/>
      <c r="AB1386" s="566"/>
      <c r="AC1386" s="566"/>
      <c r="AD1386" s="566"/>
      <c r="AE1386" s="566"/>
      <c r="AF1386" s="566"/>
      <c r="AG1386" s="566"/>
    </row>
    <row r="1387" spans="2:33" hidden="1" outlineLevel="1" x14ac:dyDescent="0.45">
      <c r="B1387" s="648"/>
      <c r="C1387" s="649"/>
      <c r="D1387" s="650"/>
      <c r="E1387" s="651"/>
      <c r="F1387" s="652"/>
      <c r="G1387" s="653"/>
      <c r="H1387" s="654"/>
      <c r="I1387" s="654"/>
      <c r="J1387" s="654"/>
      <c r="K1387" s="655"/>
      <c r="L1387" s="653"/>
      <c r="M1387" s="654"/>
      <c r="N1387" s="654"/>
      <c r="O1387" s="654"/>
      <c r="P1387" s="655"/>
      <c r="Q1387" s="656"/>
      <c r="R1387" s="652"/>
      <c r="S1387" s="566"/>
      <c r="T1387" s="566"/>
      <c r="U1387" s="566"/>
      <c r="V1387" s="566"/>
      <c r="W1387" s="566"/>
      <c r="X1387" s="566"/>
      <c r="Y1387" s="566"/>
      <c r="Z1387" s="566"/>
      <c r="AA1387" s="566"/>
      <c r="AB1387" s="566"/>
      <c r="AC1387" s="566"/>
      <c r="AD1387" s="566"/>
      <c r="AE1387" s="566"/>
      <c r="AF1387" s="566"/>
      <c r="AG1387" s="566"/>
    </row>
    <row r="1388" spans="2:33" hidden="1" outlineLevel="1" x14ac:dyDescent="0.45">
      <c r="B1388" s="657"/>
      <c r="C1388" s="658"/>
      <c r="D1388" s="659"/>
      <c r="E1388" s="660"/>
      <c r="F1388" s="661"/>
      <c r="G1388" s="662"/>
      <c r="H1388" s="663"/>
      <c r="I1388" s="663"/>
      <c r="J1388" s="663"/>
      <c r="K1388" s="664"/>
      <c r="L1388" s="662"/>
      <c r="M1388" s="663"/>
      <c r="N1388" s="663"/>
      <c r="O1388" s="663"/>
      <c r="P1388" s="664"/>
      <c r="Q1388" s="665"/>
      <c r="R1388" s="661"/>
      <c r="S1388" s="566"/>
      <c r="T1388" s="566"/>
      <c r="U1388" s="566"/>
      <c r="V1388" s="566"/>
      <c r="W1388" s="566"/>
      <c r="X1388" s="566"/>
      <c r="Y1388" s="566"/>
      <c r="Z1388" s="566"/>
      <c r="AA1388" s="566"/>
      <c r="AB1388" s="566"/>
      <c r="AC1388" s="566"/>
      <c r="AD1388" s="566"/>
      <c r="AE1388" s="566"/>
      <c r="AF1388" s="566"/>
      <c r="AG1388" s="566"/>
    </row>
    <row r="1389" spans="2:33" hidden="1" outlineLevel="1" x14ac:dyDescent="0.45">
      <c r="B1389" s="648"/>
      <c r="C1389" s="649"/>
      <c r="D1389" s="650"/>
      <c r="E1389" s="651"/>
      <c r="F1389" s="652"/>
      <c r="G1389" s="653"/>
      <c r="H1389" s="654"/>
      <c r="I1389" s="654"/>
      <c r="J1389" s="654"/>
      <c r="K1389" s="655"/>
      <c r="L1389" s="653"/>
      <c r="M1389" s="654"/>
      <c r="N1389" s="654"/>
      <c r="O1389" s="654"/>
      <c r="P1389" s="655"/>
      <c r="Q1389" s="656"/>
      <c r="R1389" s="652"/>
      <c r="S1389" s="566"/>
      <c r="T1389" s="566"/>
      <c r="U1389" s="566"/>
      <c r="V1389" s="566"/>
      <c r="W1389" s="566"/>
      <c r="X1389" s="566"/>
      <c r="Y1389" s="566"/>
      <c r="Z1389" s="566"/>
      <c r="AA1389" s="566"/>
      <c r="AB1389" s="566"/>
      <c r="AC1389" s="566"/>
      <c r="AD1389" s="566"/>
      <c r="AE1389" s="566"/>
      <c r="AF1389" s="566"/>
      <c r="AG1389" s="566"/>
    </row>
    <row r="1390" spans="2:33" hidden="1" outlineLevel="1" x14ac:dyDescent="0.45">
      <c r="B1390" s="657"/>
      <c r="C1390" s="658"/>
      <c r="D1390" s="659"/>
      <c r="E1390" s="660"/>
      <c r="F1390" s="661"/>
      <c r="G1390" s="662"/>
      <c r="H1390" s="663"/>
      <c r="I1390" s="663"/>
      <c r="J1390" s="663"/>
      <c r="K1390" s="664"/>
      <c r="L1390" s="662"/>
      <c r="M1390" s="663"/>
      <c r="N1390" s="663"/>
      <c r="O1390" s="663"/>
      <c r="P1390" s="664"/>
      <c r="Q1390" s="665"/>
      <c r="R1390" s="661"/>
      <c r="S1390" s="566"/>
      <c r="T1390" s="566"/>
      <c r="U1390" s="566"/>
      <c r="V1390" s="566"/>
      <c r="W1390" s="566"/>
      <c r="X1390" s="566"/>
      <c r="Y1390" s="566"/>
      <c r="Z1390" s="566"/>
      <c r="AA1390" s="566"/>
      <c r="AB1390" s="566"/>
      <c r="AC1390" s="566"/>
      <c r="AD1390" s="566"/>
      <c r="AE1390" s="566"/>
      <c r="AF1390" s="566"/>
      <c r="AG1390" s="566"/>
    </row>
    <row r="1391" spans="2:33" hidden="1" outlineLevel="1" x14ac:dyDescent="0.45">
      <c r="B1391" s="648"/>
      <c r="C1391" s="649"/>
      <c r="D1391" s="650"/>
      <c r="E1391" s="651"/>
      <c r="F1391" s="652"/>
      <c r="G1391" s="653"/>
      <c r="H1391" s="654"/>
      <c r="I1391" s="654"/>
      <c r="J1391" s="654"/>
      <c r="K1391" s="655"/>
      <c r="L1391" s="653"/>
      <c r="M1391" s="654"/>
      <c r="N1391" s="654"/>
      <c r="O1391" s="654"/>
      <c r="P1391" s="655"/>
      <c r="Q1391" s="656"/>
      <c r="R1391" s="652"/>
      <c r="S1391" s="566"/>
      <c r="T1391" s="566"/>
      <c r="U1391" s="566"/>
      <c r="V1391" s="566"/>
      <c r="W1391" s="566"/>
      <c r="X1391" s="566"/>
      <c r="Y1391" s="566"/>
      <c r="Z1391" s="566"/>
      <c r="AA1391" s="566"/>
      <c r="AB1391" s="566"/>
      <c r="AC1391" s="566"/>
      <c r="AD1391" s="566"/>
      <c r="AE1391" s="566"/>
      <c r="AF1391" s="566"/>
      <c r="AG1391" s="566"/>
    </row>
    <row r="1392" spans="2:33" hidden="1" outlineLevel="1" x14ac:dyDescent="0.45">
      <c r="B1392" s="657"/>
      <c r="C1392" s="658"/>
      <c r="D1392" s="659"/>
      <c r="E1392" s="660"/>
      <c r="F1392" s="661"/>
      <c r="G1392" s="662"/>
      <c r="H1392" s="663"/>
      <c r="I1392" s="663"/>
      <c r="J1392" s="663"/>
      <c r="K1392" s="664"/>
      <c r="L1392" s="662"/>
      <c r="M1392" s="663"/>
      <c r="N1392" s="663"/>
      <c r="O1392" s="663"/>
      <c r="P1392" s="664"/>
      <c r="Q1392" s="665"/>
      <c r="R1392" s="661"/>
      <c r="S1392" s="566"/>
      <c r="T1392" s="566"/>
      <c r="U1392" s="566"/>
      <c r="V1392" s="566"/>
      <c r="W1392" s="566"/>
      <c r="X1392" s="566"/>
      <c r="Y1392" s="566"/>
      <c r="Z1392" s="566"/>
      <c r="AA1392" s="566"/>
      <c r="AB1392" s="566"/>
      <c r="AC1392" s="566"/>
      <c r="AD1392" s="566"/>
      <c r="AE1392" s="566"/>
      <c r="AF1392" s="566"/>
      <c r="AG1392" s="566"/>
    </row>
    <row r="1393" spans="2:33" hidden="1" outlineLevel="1" x14ac:dyDescent="0.45">
      <c r="B1393" s="648"/>
      <c r="C1393" s="649"/>
      <c r="D1393" s="650"/>
      <c r="E1393" s="651"/>
      <c r="F1393" s="652"/>
      <c r="G1393" s="653"/>
      <c r="H1393" s="654"/>
      <c r="I1393" s="654"/>
      <c r="J1393" s="654"/>
      <c r="K1393" s="655"/>
      <c r="L1393" s="653"/>
      <c r="M1393" s="654"/>
      <c r="N1393" s="654"/>
      <c r="O1393" s="654"/>
      <c r="P1393" s="655"/>
      <c r="Q1393" s="656"/>
      <c r="R1393" s="652"/>
      <c r="S1393" s="566"/>
      <c r="T1393" s="566"/>
      <c r="U1393" s="566"/>
      <c r="V1393" s="566"/>
      <c r="W1393" s="566"/>
      <c r="X1393" s="566"/>
      <c r="Y1393" s="566"/>
      <c r="Z1393" s="566"/>
      <c r="AA1393" s="566"/>
      <c r="AB1393" s="566"/>
      <c r="AC1393" s="566"/>
      <c r="AD1393" s="566"/>
      <c r="AE1393" s="566"/>
      <c r="AF1393" s="566"/>
      <c r="AG1393" s="566"/>
    </row>
    <row r="1394" spans="2:33" hidden="1" outlineLevel="1" x14ac:dyDescent="0.45">
      <c r="B1394" s="657"/>
      <c r="C1394" s="658"/>
      <c r="D1394" s="659"/>
      <c r="E1394" s="660"/>
      <c r="F1394" s="661"/>
      <c r="G1394" s="662"/>
      <c r="H1394" s="663"/>
      <c r="I1394" s="663"/>
      <c r="J1394" s="663"/>
      <c r="K1394" s="664"/>
      <c r="L1394" s="662"/>
      <c r="M1394" s="663"/>
      <c r="N1394" s="663"/>
      <c r="O1394" s="663"/>
      <c r="P1394" s="664"/>
      <c r="Q1394" s="665"/>
      <c r="R1394" s="661"/>
      <c r="S1394" s="566"/>
      <c r="T1394" s="566"/>
      <c r="U1394" s="566"/>
      <c r="V1394" s="566"/>
      <c r="W1394" s="566"/>
      <c r="X1394" s="566"/>
      <c r="Y1394" s="566"/>
      <c r="Z1394" s="566"/>
      <c r="AA1394" s="566"/>
      <c r="AB1394" s="566"/>
      <c r="AC1394" s="566"/>
      <c r="AD1394" s="566"/>
      <c r="AE1394" s="566"/>
      <c r="AF1394" s="566"/>
      <c r="AG1394" s="566"/>
    </row>
    <row r="1395" spans="2:33" hidden="1" outlineLevel="1" x14ac:dyDescent="0.45">
      <c r="B1395" s="648"/>
      <c r="C1395" s="649"/>
      <c r="D1395" s="650"/>
      <c r="E1395" s="651"/>
      <c r="F1395" s="652"/>
      <c r="G1395" s="653"/>
      <c r="H1395" s="654"/>
      <c r="I1395" s="654"/>
      <c r="J1395" s="654"/>
      <c r="K1395" s="655"/>
      <c r="L1395" s="653"/>
      <c r="M1395" s="654"/>
      <c r="N1395" s="654"/>
      <c r="O1395" s="654"/>
      <c r="P1395" s="655"/>
      <c r="Q1395" s="656"/>
      <c r="R1395" s="652"/>
      <c r="S1395" s="566"/>
      <c r="T1395" s="566"/>
      <c r="U1395" s="566"/>
      <c r="V1395" s="566"/>
      <c r="W1395" s="566"/>
      <c r="X1395" s="566"/>
      <c r="Y1395" s="566"/>
      <c r="Z1395" s="566"/>
      <c r="AA1395" s="566"/>
      <c r="AB1395" s="566"/>
      <c r="AC1395" s="566"/>
      <c r="AD1395" s="566"/>
      <c r="AE1395" s="566"/>
      <c r="AF1395" s="566"/>
      <c r="AG1395" s="566"/>
    </row>
    <row r="1396" spans="2:33" hidden="1" outlineLevel="1" x14ac:dyDescent="0.45">
      <c r="B1396" s="657"/>
      <c r="C1396" s="658"/>
      <c r="D1396" s="659"/>
      <c r="E1396" s="660"/>
      <c r="F1396" s="661"/>
      <c r="G1396" s="662"/>
      <c r="H1396" s="663"/>
      <c r="I1396" s="663"/>
      <c r="J1396" s="663"/>
      <c r="K1396" s="664"/>
      <c r="L1396" s="662"/>
      <c r="M1396" s="663"/>
      <c r="N1396" s="663"/>
      <c r="O1396" s="663"/>
      <c r="P1396" s="664"/>
      <c r="Q1396" s="665"/>
      <c r="R1396" s="661"/>
      <c r="S1396" s="566"/>
      <c r="T1396" s="566"/>
      <c r="U1396" s="566"/>
      <c r="V1396" s="566"/>
      <c r="W1396" s="566"/>
      <c r="X1396" s="566"/>
      <c r="Y1396" s="566"/>
      <c r="Z1396" s="566"/>
      <c r="AA1396" s="566"/>
      <c r="AB1396" s="566"/>
      <c r="AC1396" s="566"/>
      <c r="AD1396" s="566"/>
      <c r="AE1396" s="566"/>
      <c r="AF1396" s="566"/>
      <c r="AG1396" s="566"/>
    </row>
    <row r="1397" spans="2:33" hidden="1" outlineLevel="1" x14ac:dyDescent="0.45">
      <c r="B1397" s="648"/>
      <c r="C1397" s="649"/>
      <c r="D1397" s="650"/>
      <c r="E1397" s="651"/>
      <c r="F1397" s="652"/>
      <c r="G1397" s="653"/>
      <c r="H1397" s="654"/>
      <c r="I1397" s="654"/>
      <c r="J1397" s="654"/>
      <c r="K1397" s="655"/>
      <c r="L1397" s="653"/>
      <c r="M1397" s="654"/>
      <c r="N1397" s="654"/>
      <c r="O1397" s="654"/>
      <c r="P1397" s="655"/>
      <c r="Q1397" s="656"/>
      <c r="R1397" s="652"/>
      <c r="S1397" s="566"/>
      <c r="T1397" s="566"/>
      <c r="U1397" s="566"/>
      <c r="V1397" s="566"/>
      <c r="W1397" s="566"/>
      <c r="X1397" s="566"/>
      <c r="Y1397" s="566"/>
      <c r="Z1397" s="566"/>
      <c r="AA1397" s="566"/>
      <c r="AB1397" s="566"/>
      <c r="AC1397" s="566"/>
      <c r="AD1397" s="566"/>
      <c r="AE1397" s="566"/>
      <c r="AF1397" s="566"/>
      <c r="AG1397" s="566"/>
    </row>
    <row r="1398" spans="2:33" hidden="1" outlineLevel="1" x14ac:dyDescent="0.45">
      <c r="B1398" s="657"/>
      <c r="C1398" s="658"/>
      <c r="D1398" s="659"/>
      <c r="E1398" s="660"/>
      <c r="F1398" s="661"/>
      <c r="G1398" s="662"/>
      <c r="H1398" s="663"/>
      <c r="I1398" s="663"/>
      <c r="J1398" s="663"/>
      <c r="K1398" s="664"/>
      <c r="L1398" s="662"/>
      <c r="M1398" s="663"/>
      <c r="N1398" s="663"/>
      <c r="O1398" s="663"/>
      <c r="P1398" s="664"/>
      <c r="Q1398" s="665"/>
      <c r="R1398" s="661"/>
      <c r="S1398" s="566"/>
      <c r="T1398" s="566"/>
      <c r="U1398" s="566"/>
      <c r="V1398" s="566"/>
      <c r="W1398" s="566"/>
      <c r="X1398" s="566"/>
      <c r="Y1398" s="566"/>
      <c r="Z1398" s="566"/>
      <c r="AA1398" s="566"/>
      <c r="AB1398" s="566"/>
      <c r="AC1398" s="566"/>
      <c r="AD1398" s="566"/>
      <c r="AE1398" s="566"/>
      <c r="AF1398" s="566"/>
      <c r="AG1398" s="566"/>
    </row>
    <row r="1399" spans="2:33" hidden="1" outlineLevel="1" x14ac:dyDescent="0.45">
      <c r="B1399" s="648"/>
      <c r="C1399" s="649"/>
      <c r="D1399" s="650"/>
      <c r="E1399" s="651"/>
      <c r="F1399" s="652"/>
      <c r="G1399" s="653"/>
      <c r="H1399" s="654"/>
      <c r="I1399" s="654"/>
      <c r="J1399" s="654"/>
      <c r="K1399" s="655"/>
      <c r="L1399" s="653"/>
      <c r="M1399" s="654"/>
      <c r="N1399" s="654"/>
      <c r="O1399" s="654"/>
      <c r="P1399" s="655"/>
      <c r="Q1399" s="656"/>
      <c r="R1399" s="652"/>
      <c r="S1399" s="566"/>
      <c r="T1399" s="566"/>
      <c r="U1399" s="566"/>
      <c r="V1399" s="566"/>
      <c r="W1399" s="566"/>
      <c r="X1399" s="566"/>
      <c r="Y1399" s="566"/>
      <c r="Z1399" s="566"/>
      <c r="AA1399" s="566"/>
      <c r="AB1399" s="566"/>
      <c r="AC1399" s="566"/>
      <c r="AD1399" s="566"/>
      <c r="AE1399" s="566"/>
      <c r="AF1399" s="566"/>
      <c r="AG1399" s="566"/>
    </row>
    <row r="1400" spans="2:33" hidden="1" outlineLevel="1" x14ac:dyDescent="0.45">
      <c r="B1400" s="657"/>
      <c r="C1400" s="658"/>
      <c r="D1400" s="659"/>
      <c r="E1400" s="660"/>
      <c r="F1400" s="661"/>
      <c r="G1400" s="662"/>
      <c r="H1400" s="663"/>
      <c r="I1400" s="663"/>
      <c r="J1400" s="663"/>
      <c r="K1400" s="664"/>
      <c r="L1400" s="662"/>
      <c r="M1400" s="663"/>
      <c r="N1400" s="663"/>
      <c r="O1400" s="663"/>
      <c r="P1400" s="664"/>
      <c r="Q1400" s="665"/>
      <c r="R1400" s="661"/>
      <c r="S1400" s="566"/>
      <c r="T1400" s="566"/>
      <c r="U1400" s="566"/>
      <c r="V1400" s="566"/>
      <c r="W1400" s="566"/>
      <c r="X1400" s="566"/>
      <c r="Y1400" s="566"/>
      <c r="Z1400" s="566"/>
      <c r="AA1400" s="566"/>
      <c r="AB1400" s="566"/>
      <c r="AC1400" s="566"/>
      <c r="AD1400" s="566"/>
      <c r="AE1400" s="566"/>
      <c r="AF1400" s="566"/>
      <c r="AG1400" s="566"/>
    </row>
    <row r="1401" spans="2:33" hidden="1" outlineLevel="1" x14ac:dyDescent="0.45">
      <c r="B1401" s="648"/>
      <c r="C1401" s="649"/>
      <c r="D1401" s="650"/>
      <c r="E1401" s="651"/>
      <c r="F1401" s="652"/>
      <c r="G1401" s="653"/>
      <c r="H1401" s="654"/>
      <c r="I1401" s="654"/>
      <c r="J1401" s="654"/>
      <c r="K1401" s="655"/>
      <c r="L1401" s="653"/>
      <c r="M1401" s="654"/>
      <c r="N1401" s="654"/>
      <c r="O1401" s="654"/>
      <c r="P1401" s="655"/>
      <c r="Q1401" s="656"/>
      <c r="R1401" s="652"/>
      <c r="S1401" s="566"/>
      <c r="T1401" s="566"/>
      <c r="U1401" s="566"/>
      <c r="V1401" s="566"/>
      <c r="W1401" s="566"/>
      <c r="X1401" s="566"/>
      <c r="Y1401" s="566"/>
      <c r="Z1401" s="566"/>
      <c r="AA1401" s="566"/>
      <c r="AB1401" s="566"/>
      <c r="AC1401" s="566"/>
      <c r="AD1401" s="566"/>
      <c r="AE1401" s="566"/>
      <c r="AF1401" s="566"/>
      <c r="AG1401" s="566"/>
    </row>
    <row r="1402" spans="2:33" hidden="1" outlineLevel="1" x14ac:dyDescent="0.45">
      <c r="B1402" s="657"/>
      <c r="C1402" s="658"/>
      <c r="D1402" s="659"/>
      <c r="E1402" s="660"/>
      <c r="F1402" s="661"/>
      <c r="G1402" s="662"/>
      <c r="H1402" s="663"/>
      <c r="I1402" s="663"/>
      <c r="J1402" s="663"/>
      <c r="K1402" s="664"/>
      <c r="L1402" s="662"/>
      <c r="M1402" s="663"/>
      <c r="N1402" s="663"/>
      <c r="O1402" s="663"/>
      <c r="P1402" s="664"/>
      <c r="Q1402" s="665"/>
      <c r="R1402" s="661"/>
      <c r="S1402" s="566"/>
      <c r="T1402" s="566"/>
      <c r="U1402" s="566"/>
      <c r="V1402" s="566"/>
      <c r="W1402" s="566"/>
      <c r="X1402" s="566"/>
      <c r="Y1402" s="566"/>
      <c r="Z1402" s="566"/>
      <c r="AA1402" s="566"/>
      <c r="AB1402" s="566"/>
      <c r="AC1402" s="566"/>
      <c r="AD1402" s="566"/>
      <c r="AE1402" s="566"/>
      <c r="AF1402" s="566"/>
      <c r="AG1402" s="566"/>
    </row>
    <row r="1403" spans="2:33" hidden="1" outlineLevel="1" x14ac:dyDescent="0.45">
      <c r="B1403" s="648"/>
      <c r="C1403" s="649"/>
      <c r="D1403" s="650"/>
      <c r="E1403" s="651"/>
      <c r="F1403" s="652"/>
      <c r="G1403" s="653"/>
      <c r="H1403" s="654"/>
      <c r="I1403" s="654"/>
      <c r="J1403" s="654"/>
      <c r="K1403" s="655"/>
      <c r="L1403" s="653"/>
      <c r="M1403" s="654"/>
      <c r="N1403" s="654"/>
      <c r="O1403" s="654"/>
      <c r="P1403" s="655"/>
      <c r="Q1403" s="656"/>
      <c r="R1403" s="652"/>
      <c r="S1403" s="566"/>
      <c r="T1403" s="566"/>
      <c r="U1403" s="566"/>
      <c r="V1403" s="566"/>
      <c r="W1403" s="566"/>
      <c r="X1403" s="566"/>
      <c r="Y1403" s="566"/>
      <c r="Z1403" s="566"/>
      <c r="AA1403" s="566"/>
      <c r="AB1403" s="566"/>
      <c r="AC1403" s="566"/>
      <c r="AD1403" s="566"/>
      <c r="AE1403" s="566"/>
      <c r="AF1403" s="566"/>
      <c r="AG1403" s="566"/>
    </row>
    <row r="1404" spans="2:33" hidden="1" outlineLevel="1" x14ac:dyDescent="0.45">
      <c r="B1404" s="657"/>
      <c r="C1404" s="658"/>
      <c r="D1404" s="659"/>
      <c r="E1404" s="660"/>
      <c r="F1404" s="661"/>
      <c r="G1404" s="662"/>
      <c r="H1404" s="663"/>
      <c r="I1404" s="663"/>
      <c r="J1404" s="663"/>
      <c r="K1404" s="664"/>
      <c r="L1404" s="662"/>
      <c r="M1404" s="663"/>
      <c r="N1404" s="663"/>
      <c r="O1404" s="663"/>
      <c r="P1404" s="664"/>
      <c r="Q1404" s="665"/>
      <c r="R1404" s="661"/>
      <c r="S1404" s="566"/>
      <c r="T1404" s="566"/>
      <c r="U1404" s="566"/>
      <c r="V1404" s="566"/>
      <c r="W1404" s="566"/>
      <c r="X1404" s="566"/>
      <c r="Y1404" s="566"/>
      <c r="Z1404" s="566"/>
      <c r="AA1404" s="566"/>
      <c r="AB1404" s="566"/>
      <c r="AC1404" s="566"/>
      <c r="AD1404" s="566"/>
      <c r="AE1404" s="566"/>
      <c r="AF1404" s="566"/>
      <c r="AG1404" s="566"/>
    </row>
    <row r="1405" spans="2:33" hidden="1" outlineLevel="1" x14ac:dyDescent="0.45">
      <c r="B1405" s="648"/>
      <c r="C1405" s="649"/>
      <c r="D1405" s="650"/>
      <c r="E1405" s="651"/>
      <c r="F1405" s="652"/>
      <c r="G1405" s="653"/>
      <c r="H1405" s="654"/>
      <c r="I1405" s="654"/>
      <c r="J1405" s="654"/>
      <c r="K1405" s="655"/>
      <c r="L1405" s="653"/>
      <c r="M1405" s="654"/>
      <c r="N1405" s="654"/>
      <c r="O1405" s="654"/>
      <c r="P1405" s="655"/>
      <c r="Q1405" s="656"/>
      <c r="R1405" s="652"/>
      <c r="S1405" s="566"/>
      <c r="T1405" s="566"/>
      <c r="U1405" s="566"/>
      <c r="V1405" s="566"/>
      <c r="W1405" s="566"/>
      <c r="X1405" s="566"/>
      <c r="Y1405" s="566"/>
      <c r="Z1405" s="566"/>
      <c r="AA1405" s="566"/>
      <c r="AB1405" s="566"/>
      <c r="AC1405" s="566"/>
      <c r="AD1405" s="566"/>
      <c r="AE1405" s="566"/>
      <c r="AF1405" s="566"/>
      <c r="AG1405" s="566"/>
    </row>
    <row r="1406" spans="2:33" hidden="1" outlineLevel="1" x14ac:dyDescent="0.45">
      <c r="B1406" s="657"/>
      <c r="C1406" s="658"/>
      <c r="D1406" s="659"/>
      <c r="E1406" s="660"/>
      <c r="F1406" s="661"/>
      <c r="G1406" s="662"/>
      <c r="H1406" s="663"/>
      <c r="I1406" s="663"/>
      <c r="J1406" s="663"/>
      <c r="K1406" s="664"/>
      <c r="L1406" s="662"/>
      <c r="M1406" s="663"/>
      <c r="N1406" s="663"/>
      <c r="O1406" s="663"/>
      <c r="P1406" s="664"/>
      <c r="Q1406" s="665"/>
      <c r="R1406" s="661"/>
      <c r="S1406" s="566"/>
      <c r="T1406" s="566"/>
      <c r="U1406" s="566"/>
      <c r="V1406" s="566"/>
      <c r="W1406" s="566"/>
      <c r="X1406" s="566"/>
      <c r="Y1406" s="566"/>
      <c r="Z1406" s="566"/>
      <c r="AA1406" s="566"/>
      <c r="AB1406" s="566"/>
      <c r="AC1406" s="566"/>
      <c r="AD1406" s="566"/>
      <c r="AE1406" s="566"/>
      <c r="AF1406" s="566"/>
      <c r="AG1406" s="566"/>
    </row>
    <row r="1407" spans="2:33" hidden="1" outlineLevel="1" x14ac:dyDescent="0.45">
      <c r="B1407" s="648"/>
      <c r="C1407" s="649"/>
      <c r="D1407" s="650"/>
      <c r="E1407" s="651"/>
      <c r="F1407" s="652"/>
      <c r="G1407" s="653"/>
      <c r="H1407" s="654"/>
      <c r="I1407" s="654"/>
      <c r="J1407" s="654"/>
      <c r="K1407" s="655"/>
      <c r="L1407" s="653"/>
      <c r="M1407" s="654"/>
      <c r="N1407" s="654"/>
      <c r="O1407" s="654"/>
      <c r="P1407" s="655"/>
      <c r="Q1407" s="656"/>
      <c r="R1407" s="652"/>
      <c r="S1407" s="566"/>
      <c r="T1407" s="566"/>
      <c r="U1407" s="566"/>
      <c r="V1407" s="566"/>
      <c r="W1407" s="566"/>
      <c r="X1407" s="566"/>
      <c r="Y1407" s="566"/>
      <c r="Z1407" s="566"/>
      <c r="AA1407" s="566"/>
      <c r="AB1407" s="566"/>
      <c r="AC1407" s="566"/>
      <c r="AD1407" s="566"/>
      <c r="AE1407" s="566"/>
      <c r="AF1407" s="566"/>
      <c r="AG1407" s="566"/>
    </row>
    <row r="1408" spans="2:33" hidden="1" outlineLevel="1" x14ac:dyDescent="0.45">
      <c r="B1408" s="657"/>
      <c r="C1408" s="658"/>
      <c r="D1408" s="659"/>
      <c r="E1408" s="660"/>
      <c r="F1408" s="661"/>
      <c r="G1408" s="662"/>
      <c r="H1408" s="663"/>
      <c r="I1408" s="663"/>
      <c r="J1408" s="663"/>
      <c r="K1408" s="664"/>
      <c r="L1408" s="662"/>
      <c r="M1408" s="663"/>
      <c r="N1408" s="663"/>
      <c r="O1408" s="663"/>
      <c r="P1408" s="664"/>
      <c r="Q1408" s="665"/>
      <c r="R1408" s="661"/>
      <c r="S1408" s="566"/>
      <c r="T1408" s="566"/>
      <c r="U1408" s="566"/>
      <c r="V1408" s="566"/>
      <c r="W1408" s="566"/>
      <c r="X1408" s="566"/>
      <c r="Y1408" s="566"/>
      <c r="Z1408" s="566"/>
      <c r="AA1408" s="566"/>
      <c r="AB1408" s="566"/>
      <c r="AC1408" s="566"/>
      <c r="AD1408" s="566"/>
      <c r="AE1408" s="566"/>
      <c r="AF1408" s="566"/>
      <c r="AG1408" s="566"/>
    </row>
    <row r="1409" spans="2:33" hidden="1" outlineLevel="1" x14ac:dyDescent="0.45">
      <c r="B1409" s="648"/>
      <c r="C1409" s="649"/>
      <c r="D1409" s="650"/>
      <c r="E1409" s="651"/>
      <c r="F1409" s="652"/>
      <c r="G1409" s="653"/>
      <c r="H1409" s="654"/>
      <c r="I1409" s="654"/>
      <c r="J1409" s="654"/>
      <c r="K1409" s="655"/>
      <c r="L1409" s="653"/>
      <c r="M1409" s="654"/>
      <c r="N1409" s="654"/>
      <c r="O1409" s="654"/>
      <c r="P1409" s="655"/>
      <c r="Q1409" s="656"/>
      <c r="R1409" s="652"/>
      <c r="S1409" s="566"/>
      <c r="T1409" s="566"/>
      <c r="U1409" s="566"/>
      <c r="V1409" s="566"/>
      <c r="W1409" s="566"/>
      <c r="X1409" s="566"/>
      <c r="Y1409" s="566"/>
      <c r="Z1409" s="566"/>
      <c r="AA1409" s="566"/>
      <c r="AB1409" s="566"/>
      <c r="AC1409" s="566"/>
      <c r="AD1409" s="566"/>
      <c r="AE1409" s="566"/>
      <c r="AF1409" s="566"/>
      <c r="AG1409" s="566"/>
    </row>
    <row r="1410" spans="2:33" hidden="1" outlineLevel="1" x14ac:dyDescent="0.45">
      <c r="B1410" s="657"/>
      <c r="C1410" s="658"/>
      <c r="D1410" s="659"/>
      <c r="E1410" s="660"/>
      <c r="F1410" s="661"/>
      <c r="G1410" s="662"/>
      <c r="H1410" s="663"/>
      <c r="I1410" s="663"/>
      <c r="J1410" s="663"/>
      <c r="K1410" s="664"/>
      <c r="L1410" s="662"/>
      <c r="M1410" s="663"/>
      <c r="N1410" s="663"/>
      <c r="O1410" s="663"/>
      <c r="P1410" s="664"/>
      <c r="Q1410" s="665"/>
      <c r="R1410" s="661"/>
      <c r="S1410" s="566"/>
      <c r="T1410" s="566"/>
      <c r="U1410" s="566"/>
      <c r="V1410" s="566"/>
      <c r="W1410" s="566"/>
      <c r="X1410" s="566"/>
      <c r="Y1410" s="566"/>
      <c r="Z1410" s="566"/>
      <c r="AA1410" s="566"/>
      <c r="AB1410" s="566"/>
      <c r="AC1410" s="566"/>
      <c r="AD1410" s="566"/>
      <c r="AE1410" s="566"/>
      <c r="AF1410" s="566"/>
      <c r="AG1410" s="566"/>
    </row>
    <row r="1411" spans="2:33" hidden="1" outlineLevel="1" x14ac:dyDescent="0.45">
      <c r="B1411" s="648"/>
      <c r="C1411" s="649"/>
      <c r="D1411" s="650"/>
      <c r="E1411" s="651"/>
      <c r="F1411" s="652"/>
      <c r="G1411" s="653"/>
      <c r="H1411" s="654"/>
      <c r="I1411" s="654"/>
      <c r="J1411" s="654"/>
      <c r="K1411" s="655"/>
      <c r="L1411" s="653"/>
      <c r="M1411" s="654"/>
      <c r="N1411" s="654"/>
      <c r="O1411" s="654"/>
      <c r="P1411" s="655"/>
      <c r="Q1411" s="656"/>
      <c r="R1411" s="652"/>
      <c r="S1411" s="566"/>
      <c r="T1411" s="566"/>
      <c r="U1411" s="566"/>
      <c r="V1411" s="566"/>
      <c r="W1411" s="566"/>
      <c r="X1411" s="566"/>
      <c r="Y1411" s="566"/>
      <c r="Z1411" s="566"/>
      <c r="AA1411" s="566"/>
      <c r="AB1411" s="566"/>
      <c r="AC1411" s="566"/>
      <c r="AD1411" s="566"/>
      <c r="AE1411" s="566"/>
      <c r="AF1411" s="566"/>
      <c r="AG1411" s="566"/>
    </row>
    <row r="1412" spans="2:33" hidden="1" outlineLevel="1" x14ac:dyDescent="0.45">
      <c r="B1412" s="657"/>
      <c r="C1412" s="658"/>
      <c r="D1412" s="659"/>
      <c r="E1412" s="660"/>
      <c r="F1412" s="661"/>
      <c r="G1412" s="662"/>
      <c r="H1412" s="663"/>
      <c r="I1412" s="663"/>
      <c r="J1412" s="663"/>
      <c r="K1412" s="664"/>
      <c r="L1412" s="662"/>
      <c r="M1412" s="663"/>
      <c r="N1412" s="663"/>
      <c r="O1412" s="663"/>
      <c r="P1412" s="664"/>
      <c r="Q1412" s="665"/>
      <c r="R1412" s="661"/>
      <c r="S1412" s="566"/>
      <c r="T1412" s="566"/>
      <c r="U1412" s="566"/>
      <c r="V1412" s="566"/>
      <c r="W1412" s="566"/>
      <c r="X1412" s="566"/>
      <c r="Y1412" s="566"/>
      <c r="Z1412" s="566"/>
      <c r="AA1412" s="566"/>
      <c r="AB1412" s="566"/>
      <c r="AC1412" s="566"/>
      <c r="AD1412" s="566"/>
      <c r="AE1412" s="566"/>
      <c r="AF1412" s="566"/>
      <c r="AG1412" s="566"/>
    </row>
    <row r="1413" spans="2:33" hidden="1" outlineLevel="1" x14ac:dyDescent="0.45">
      <c r="B1413" s="648"/>
      <c r="C1413" s="649"/>
      <c r="D1413" s="650"/>
      <c r="E1413" s="651"/>
      <c r="F1413" s="652"/>
      <c r="G1413" s="653"/>
      <c r="H1413" s="654"/>
      <c r="I1413" s="654"/>
      <c r="J1413" s="654"/>
      <c r="K1413" s="655"/>
      <c r="L1413" s="653"/>
      <c r="M1413" s="654"/>
      <c r="N1413" s="654"/>
      <c r="O1413" s="654"/>
      <c r="P1413" s="655"/>
      <c r="Q1413" s="656"/>
      <c r="R1413" s="652"/>
      <c r="S1413" s="566"/>
      <c r="T1413" s="566"/>
      <c r="U1413" s="566"/>
      <c r="V1413" s="566"/>
      <c r="W1413" s="566"/>
      <c r="X1413" s="566"/>
      <c r="Y1413" s="566"/>
      <c r="Z1413" s="566"/>
      <c r="AA1413" s="566"/>
      <c r="AB1413" s="566"/>
      <c r="AC1413" s="566"/>
      <c r="AD1413" s="566"/>
      <c r="AE1413" s="566"/>
      <c r="AF1413" s="566"/>
      <c r="AG1413" s="566"/>
    </row>
    <row r="1414" spans="2:33" hidden="1" outlineLevel="1" x14ac:dyDescent="0.45">
      <c r="B1414" s="657"/>
      <c r="C1414" s="658"/>
      <c r="D1414" s="659"/>
      <c r="E1414" s="660"/>
      <c r="F1414" s="661"/>
      <c r="G1414" s="662"/>
      <c r="H1414" s="663"/>
      <c r="I1414" s="663"/>
      <c r="J1414" s="663"/>
      <c r="K1414" s="664"/>
      <c r="L1414" s="662"/>
      <c r="M1414" s="663"/>
      <c r="N1414" s="663"/>
      <c r="O1414" s="663"/>
      <c r="P1414" s="664"/>
      <c r="Q1414" s="665"/>
      <c r="R1414" s="661"/>
      <c r="S1414" s="566"/>
      <c r="T1414" s="566"/>
      <c r="U1414" s="566"/>
      <c r="V1414" s="566"/>
      <c r="W1414" s="566"/>
      <c r="X1414" s="566"/>
      <c r="Y1414" s="566"/>
      <c r="Z1414" s="566"/>
      <c r="AA1414" s="566"/>
      <c r="AB1414" s="566"/>
      <c r="AC1414" s="566"/>
      <c r="AD1414" s="566"/>
      <c r="AE1414" s="566"/>
      <c r="AF1414" s="566"/>
      <c r="AG1414" s="566"/>
    </row>
    <row r="1415" spans="2:33" hidden="1" outlineLevel="1" x14ac:dyDescent="0.45">
      <c r="B1415" s="648"/>
      <c r="C1415" s="649"/>
      <c r="D1415" s="650"/>
      <c r="E1415" s="651"/>
      <c r="F1415" s="652"/>
      <c r="G1415" s="653"/>
      <c r="H1415" s="654"/>
      <c r="I1415" s="654"/>
      <c r="J1415" s="654"/>
      <c r="K1415" s="655"/>
      <c r="L1415" s="653"/>
      <c r="M1415" s="654"/>
      <c r="N1415" s="654"/>
      <c r="O1415" s="654"/>
      <c r="P1415" s="655"/>
      <c r="Q1415" s="656"/>
      <c r="R1415" s="652"/>
      <c r="S1415" s="566"/>
      <c r="T1415" s="566"/>
      <c r="U1415" s="566"/>
      <c r="V1415" s="566"/>
      <c r="W1415" s="566"/>
      <c r="X1415" s="566"/>
      <c r="Y1415" s="566"/>
      <c r="Z1415" s="566"/>
      <c r="AA1415" s="566"/>
      <c r="AB1415" s="566"/>
      <c r="AC1415" s="566"/>
      <c r="AD1415" s="566"/>
      <c r="AE1415" s="566"/>
      <c r="AF1415" s="566"/>
      <c r="AG1415" s="566"/>
    </row>
    <row r="1416" spans="2:33" hidden="1" outlineLevel="1" x14ac:dyDescent="0.45">
      <c r="B1416" s="657"/>
      <c r="C1416" s="658"/>
      <c r="D1416" s="659"/>
      <c r="E1416" s="660"/>
      <c r="F1416" s="661"/>
      <c r="G1416" s="662"/>
      <c r="H1416" s="663"/>
      <c r="I1416" s="663"/>
      <c r="J1416" s="663"/>
      <c r="K1416" s="664"/>
      <c r="L1416" s="662"/>
      <c r="M1416" s="663"/>
      <c r="N1416" s="663"/>
      <c r="O1416" s="663"/>
      <c r="P1416" s="664"/>
      <c r="Q1416" s="665"/>
      <c r="R1416" s="661"/>
      <c r="S1416" s="566"/>
      <c r="T1416" s="566"/>
      <c r="U1416" s="566"/>
      <c r="V1416" s="566"/>
      <c r="W1416" s="566"/>
      <c r="X1416" s="566"/>
      <c r="Y1416" s="566"/>
      <c r="Z1416" s="566"/>
      <c r="AA1416" s="566"/>
      <c r="AB1416" s="566"/>
      <c r="AC1416" s="566"/>
      <c r="AD1416" s="566"/>
      <c r="AE1416" s="566"/>
      <c r="AF1416" s="566"/>
      <c r="AG1416" s="566"/>
    </row>
    <row r="1417" spans="2:33" hidden="1" outlineLevel="1" x14ac:dyDescent="0.45">
      <c r="B1417" s="648"/>
      <c r="C1417" s="649"/>
      <c r="D1417" s="650"/>
      <c r="E1417" s="651"/>
      <c r="F1417" s="652"/>
      <c r="G1417" s="653"/>
      <c r="H1417" s="654"/>
      <c r="I1417" s="654"/>
      <c r="J1417" s="654"/>
      <c r="K1417" s="655"/>
      <c r="L1417" s="653"/>
      <c r="M1417" s="654"/>
      <c r="N1417" s="654"/>
      <c r="O1417" s="654"/>
      <c r="P1417" s="655"/>
      <c r="Q1417" s="656"/>
      <c r="R1417" s="652"/>
      <c r="S1417" s="566"/>
      <c r="T1417" s="566"/>
      <c r="U1417" s="566"/>
      <c r="V1417" s="566"/>
      <c r="W1417" s="566"/>
      <c r="X1417" s="566"/>
      <c r="Y1417" s="566"/>
      <c r="Z1417" s="566"/>
      <c r="AA1417" s="566"/>
      <c r="AB1417" s="566"/>
      <c r="AC1417" s="566"/>
      <c r="AD1417" s="566"/>
      <c r="AE1417" s="566"/>
      <c r="AF1417" s="566"/>
      <c r="AG1417" s="566"/>
    </row>
    <row r="1418" spans="2:33" hidden="1" outlineLevel="1" x14ac:dyDescent="0.45">
      <c r="B1418" s="657"/>
      <c r="C1418" s="658"/>
      <c r="D1418" s="659"/>
      <c r="E1418" s="660"/>
      <c r="F1418" s="661"/>
      <c r="G1418" s="662"/>
      <c r="H1418" s="663"/>
      <c r="I1418" s="663"/>
      <c r="J1418" s="663"/>
      <c r="K1418" s="664"/>
      <c r="L1418" s="662"/>
      <c r="M1418" s="663"/>
      <c r="N1418" s="663"/>
      <c r="O1418" s="663"/>
      <c r="P1418" s="664"/>
      <c r="Q1418" s="665"/>
      <c r="R1418" s="661"/>
      <c r="S1418" s="566"/>
      <c r="T1418" s="566"/>
      <c r="U1418" s="566"/>
      <c r="V1418" s="566"/>
      <c r="W1418" s="566"/>
      <c r="X1418" s="566"/>
      <c r="Y1418" s="566"/>
      <c r="Z1418" s="566"/>
      <c r="AA1418" s="566"/>
      <c r="AB1418" s="566"/>
      <c r="AC1418" s="566"/>
      <c r="AD1418" s="566"/>
      <c r="AE1418" s="566"/>
      <c r="AF1418" s="566"/>
      <c r="AG1418" s="566"/>
    </row>
    <row r="1419" spans="2:33" hidden="1" outlineLevel="1" x14ac:dyDescent="0.45">
      <c r="B1419" s="648"/>
      <c r="C1419" s="649"/>
      <c r="D1419" s="650"/>
      <c r="E1419" s="651"/>
      <c r="F1419" s="652"/>
      <c r="G1419" s="653"/>
      <c r="H1419" s="654"/>
      <c r="I1419" s="654"/>
      <c r="J1419" s="654"/>
      <c r="K1419" s="655"/>
      <c r="L1419" s="653"/>
      <c r="M1419" s="654"/>
      <c r="N1419" s="654"/>
      <c r="O1419" s="654"/>
      <c r="P1419" s="655"/>
      <c r="Q1419" s="656"/>
      <c r="R1419" s="652"/>
      <c r="S1419" s="566"/>
      <c r="T1419" s="566"/>
      <c r="U1419" s="566"/>
      <c r="V1419" s="566"/>
      <c r="W1419" s="566"/>
      <c r="X1419" s="566"/>
      <c r="Y1419" s="566"/>
      <c r="Z1419" s="566"/>
      <c r="AA1419" s="566"/>
      <c r="AB1419" s="566"/>
      <c r="AC1419" s="566"/>
      <c r="AD1419" s="566"/>
      <c r="AE1419" s="566"/>
      <c r="AF1419" s="566"/>
      <c r="AG1419" s="566"/>
    </row>
    <row r="1420" spans="2:33" hidden="1" outlineLevel="1" x14ac:dyDescent="0.45">
      <c r="B1420" s="657"/>
      <c r="C1420" s="658"/>
      <c r="D1420" s="659"/>
      <c r="E1420" s="660"/>
      <c r="F1420" s="661"/>
      <c r="G1420" s="662"/>
      <c r="H1420" s="663"/>
      <c r="I1420" s="663"/>
      <c r="J1420" s="663"/>
      <c r="K1420" s="664"/>
      <c r="L1420" s="662"/>
      <c r="M1420" s="663"/>
      <c r="N1420" s="663"/>
      <c r="O1420" s="663"/>
      <c r="P1420" s="664"/>
      <c r="Q1420" s="665"/>
      <c r="R1420" s="661"/>
      <c r="S1420" s="566"/>
      <c r="T1420" s="566"/>
      <c r="U1420" s="566"/>
      <c r="V1420" s="566"/>
      <c r="W1420" s="566"/>
      <c r="X1420" s="566"/>
      <c r="Y1420" s="566"/>
      <c r="Z1420" s="566"/>
      <c r="AA1420" s="566"/>
      <c r="AB1420" s="566"/>
      <c r="AC1420" s="566"/>
      <c r="AD1420" s="566"/>
      <c r="AE1420" s="566"/>
      <c r="AF1420" s="566"/>
      <c r="AG1420" s="566"/>
    </row>
    <row r="1421" spans="2:33" hidden="1" outlineLevel="1" x14ac:dyDescent="0.45">
      <c r="B1421" s="648"/>
      <c r="C1421" s="649"/>
      <c r="D1421" s="650"/>
      <c r="E1421" s="651"/>
      <c r="F1421" s="652"/>
      <c r="G1421" s="653"/>
      <c r="H1421" s="654"/>
      <c r="I1421" s="654"/>
      <c r="J1421" s="654"/>
      <c r="K1421" s="655"/>
      <c r="L1421" s="653"/>
      <c r="M1421" s="654"/>
      <c r="N1421" s="654"/>
      <c r="O1421" s="654"/>
      <c r="P1421" s="655"/>
      <c r="Q1421" s="656"/>
      <c r="R1421" s="652"/>
      <c r="S1421" s="566"/>
      <c r="T1421" s="566"/>
      <c r="U1421" s="566"/>
      <c r="V1421" s="566"/>
      <c r="W1421" s="566"/>
      <c r="X1421" s="566"/>
      <c r="Y1421" s="566"/>
      <c r="Z1421" s="566"/>
      <c r="AA1421" s="566"/>
      <c r="AB1421" s="566"/>
      <c r="AC1421" s="566"/>
      <c r="AD1421" s="566"/>
      <c r="AE1421" s="566"/>
      <c r="AF1421" s="566"/>
      <c r="AG1421" s="566"/>
    </row>
    <row r="1422" spans="2:33" hidden="1" outlineLevel="1" x14ac:dyDescent="0.45">
      <c r="B1422" s="657"/>
      <c r="C1422" s="658"/>
      <c r="D1422" s="659"/>
      <c r="E1422" s="660"/>
      <c r="F1422" s="661"/>
      <c r="G1422" s="662"/>
      <c r="H1422" s="663"/>
      <c r="I1422" s="663"/>
      <c r="J1422" s="663"/>
      <c r="K1422" s="664"/>
      <c r="L1422" s="662"/>
      <c r="M1422" s="663"/>
      <c r="N1422" s="663"/>
      <c r="O1422" s="663"/>
      <c r="P1422" s="664"/>
      <c r="Q1422" s="665"/>
      <c r="R1422" s="661"/>
      <c r="S1422" s="566"/>
      <c r="T1422" s="566"/>
      <c r="U1422" s="566"/>
      <c r="V1422" s="566"/>
      <c r="W1422" s="566"/>
      <c r="X1422" s="566"/>
      <c r="Y1422" s="566"/>
      <c r="Z1422" s="566"/>
      <c r="AA1422" s="566"/>
      <c r="AB1422" s="566"/>
      <c r="AC1422" s="566"/>
      <c r="AD1422" s="566"/>
      <c r="AE1422" s="566"/>
      <c r="AF1422" s="566"/>
      <c r="AG1422" s="566"/>
    </row>
    <row r="1423" spans="2:33" hidden="1" outlineLevel="1" x14ac:dyDescent="0.45">
      <c r="B1423" s="648"/>
      <c r="C1423" s="649"/>
      <c r="D1423" s="650"/>
      <c r="E1423" s="651"/>
      <c r="F1423" s="652"/>
      <c r="G1423" s="653"/>
      <c r="H1423" s="654"/>
      <c r="I1423" s="654"/>
      <c r="J1423" s="654"/>
      <c r="K1423" s="655"/>
      <c r="L1423" s="653"/>
      <c r="M1423" s="654"/>
      <c r="N1423" s="654"/>
      <c r="O1423" s="654"/>
      <c r="P1423" s="655"/>
      <c r="Q1423" s="656"/>
      <c r="R1423" s="652"/>
      <c r="S1423" s="566"/>
      <c r="T1423" s="566"/>
      <c r="U1423" s="566"/>
      <c r="V1423" s="566"/>
      <c r="W1423" s="566"/>
      <c r="X1423" s="566"/>
      <c r="Y1423" s="566"/>
      <c r="Z1423" s="566"/>
      <c r="AA1423" s="566"/>
      <c r="AB1423" s="566"/>
      <c r="AC1423" s="566"/>
      <c r="AD1423" s="566"/>
      <c r="AE1423" s="566"/>
      <c r="AF1423" s="566"/>
      <c r="AG1423" s="566"/>
    </row>
    <row r="1424" spans="2:33" hidden="1" outlineLevel="1" x14ac:dyDescent="0.45">
      <c r="B1424" s="657"/>
      <c r="C1424" s="658"/>
      <c r="D1424" s="659"/>
      <c r="E1424" s="660"/>
      <c r="F1424" s="661"/>
      <c r="G1424" s="662"/>
      <c r="H1424" s="663"/>
      <c r="I1424" s="663"/>
      <c r="J1424" s="663"/>
      <c r="K1424" s="664"/>
      <c r="L1424" s="662"/>
      <c r="M1424" s="663"/>
      <c r="N1424" s="663"/>
      <c r="O1424" s="663"/>
      <c r="P1424" s="664"/>
      <c r="Q1424" s="665"/>
      <c r="R1424" s="661"/>
      <c r="S1424" s="566"/>
      <c r="T1424" s="566"/>
      <c r="U1424" s="566"/>
      <c r="V1424" s="566"/>
      <c r="W1424" s="566"/>
      <c r="X1424" s="566"/>
      <c r="Y1424" s="566"/>
      <c r="Z1424" s="566"/>
      <c r="AA1424" s="566"/>
      <c r="AB1424" s="566"/>
      <c r="AC1424" s="566"/>
      <c r="AD1424" s="566"/>
      <c r="AE1424" s="566"/>
      <c r="AF1424" s="566"/>
      <c r="AG1424" s="566"/>
    </row>
    <row r="1425" spans="2:33" hidden="1" outlineLevel="1" x14ac:dyDescent="0.45">
      <c r="B1425" s="648"/>
      <c r="C1425" s="649"/>
      <c r="D1425" s="650"/>
      <c r="E1425" s="651"/>
      <c r="F1425" s="652"/>
      <c r="G1425" s="653"/>
      <c r="H1425" s="654"/>
      <c r="I1425" s="654"/>
      <c r="J1425" s="654"/>
      <c r="K1425" s="655"/>
      <c r="L1425" s="653"/>
      <c r="M1425" s="654"/>
      <c r="N1425" s="654"/>
      <c r="O1425" s="654"/>
      <c r="P1425" s="655"/>
      <c r="Q1425" s="656"/>
      <c r="R1425" s="652"/>
      <c r="S1425" s="566"/>
      <c r="T1425" s="566"/>
      <c r="U1425" s="566"/>
      <c r="V1425" s="566"/>
      <c r="W1425" s="566"/>
      <c r="X1425" s="566"/>
      <c r="Y1425" s="566"/>
      <c r="Z1425" s="566"/>
      <c r="AA1425" s="566"/>
      <c r="AB1425" s="566"/>
      <c r="AC1425" s="566"/>
      <c r="AD1425" s="566"/>
      <c r="AE1425" s="566"/>
      <c r="AF1425" s="566"/>
      <c r="AG1425" s="566"/>
    </row>
    <row r="1426" spans="2:33" hidden="1" outlineLevel="1" x14ac:dyDescent="0.45">
      <c r="B1426" s="657"/>
      <c r="C1426" s="658"/>
      <c r="D1426" s="659"/>
      <c r="E1426" s="660"/>
      <c r="F1426" s="661"/>
      <c r="G1426" s="662"/>
      <c r="H1426" s="663"/>
      <c r="I1426" s="663"/>
      <c r="J1426" s="663"/>
      <c r="K1426" s="664"/>
      <c r="L1426" s="662"/>
      <c r="M1426" s="663"/>
      <c r="N1426" s="663"/>
      <c r="O1426" s="663"/>
      <c r="P1426" s="664"/>
      <c r="Q1426" s="665"/>
      <c r="R1426" s="661"/>
      <c r="S1426" s="566"/>
      <c r="T1426" s="566"/>
      <c r="U1426" s="566"/>
      <c r="V1426" s="566"/>
      <c r="W1426" s="566"/>
      <c r="X1426" s="566"/>
      <c r="Y1426" s="566"/>
      <c r="Z1426" s="566"/>
      <c r="AA1426" s="566"/>
      <c r="AB1426" s="566"/>
      <c r="AC1426" s="566"/>
      <c r="AD1426" s="566"/>
      <c r="AE1426" s="566"/>
      <c r="AF1426" s="566"/>
      <c r="AG1426" s="566"/>
    </row>
    <row r="1427" spans="2:33" hidden="1" outlineLevel="1" x14ac:dyDescent="0.45">
      <c r="B1427" s="648"/>
      <c r="C1427" s="649"/>
      <c r="D1427" s="650"/>
      <c r="E1427" s="651"/>
      <c r="F1427" s="652"/>
      <c r="G1427" s="653"/>
      <c r="H1427" s="654"/>
      <c r="I1427" s="654"/>
      <c r="J1427" s="654"/>
      <c r="K1427" s="655"/>
      <c r="L1427" s="653"/>
      <c r="M1427" s="654"/>
      <c r="N1427" s="654"/>
      <c r="O1427" s="654"/>
      <c r="P1427" s="655"/>
      <c r="Q1427" s="656"/>
      <c r="R1427" s="652"/>
      <c r="S1427" s="566"/>
      <c r="T1427" s="566"/>
      <c r="U1427" s="566"/>
      <c r="V1427" s="566"/>
      <c r="W1427" s="566"/>
      <c r="X1427" s="566"/>
      <c r="Y1427" s="566"/>
      <c r="Z1427" s="566"/>
      <c r="AA1427" s="566"/>
      <c r="AB1427" s="566"/>
      <c r="AC1427" s="566"/>
      <c r="AD1427" s="566"/>
      <c r="AE1427" s="566"/>
      <c r="AF1427" s="566"/>
      <c r="AG1427" s="566"/>
    </row>
    <row r="1428" spans="2:33" hidden="1" outlineLevel="1" x14ac:dyDescent="0.45">
      <c r="B1428" s="657"/>
      <c r="C1428" s="658"/>
      <c r="D1428" s="659"/>
      <c r="E1428" s="660"/>
      <c r="F1428" s="661"/>
      <c r="G1428" s="662"/>
      <c r="H1428" s="663"/>
      <c r="I1428" s="663"/>
      <c r="J1428" s="663"/>
      <c r="K1428" s="664"/>
      <c r="L1428" s="662"/>
      <c r="M1428" s="663"/>
      <c r="N1428" s="663"/>
      <c r="O1428" s="663"/>
      <c r="P1428" s="664"/>
      <c r="Q1428" s="665"/>
      <c r="R1428" s="661"/>
      <c r="S1428" s="566"/>
      <c r="T1428" s="566"/>
      <c r="U1428" s="566"/>
      <c r="V1428" s="566"/>
      <c r="W1428" s="566"/>
      <c r="X1428" s="566"/>
      <c r="Y1428" s="566"/>
      <c r="Z1428" s="566"/>
      <c r="AA1428" s="566"/>
      <c r="AB1428" s="566"/>
      <c r="AC1428" s="566"/>
      <c r="AD1428" s="566"/>
      <c r="AE1428" s="566"/>
      <c r="AF1428" s="566"/>
      <c r="AG1428" s="566"/>
    </row>
    <row r="1429" spans="2:33" hidden="1" outlineLevel="1" x14ac:dyDescent="0.45">
      <c r="B1429" s="648"/>
      <c r="C1429" s="649"/>
      <c r="D1429" s="650"/>
      <c r="E1429" s="651"/>
      <c r="F1429" s="652"/>
      <c r="G1429" s="653"/>
      <c r="H1429" s="654"/>
      <c r="I1429" s="654"/>
      <c r="J1429" s="654"/>
      <c r="K1429" s="655"/>
      <c r="L1429" s="653"/>
      <c r="M1429" s="654"/>
      <c r="N1429" s="654"/>
      <c r="O1429" s="654"/>
      <c r="P1429" s="655"/>
      <c r="Q1429" s="656"/>
      <c r="R1429" s="652"/>
      <c r="S1429" s="566"/>
      <c r="T1429" s="566"/>
      <c r="U1429" s="566"/>
      <c r="V1429" s="566"/>
      <c r="W1429" s="566"/>
      <c r="X1429" s="566"/>
      <c r="Y1429" s="566"/>
      <c r="Z1429" s="566"/>
      <c r="AA1429" s="566"/>
      <c r="AB1429" s="566"/>
      <c r="AC1429" s="566"/>
      <c r="AD1429" s="566"/>
      <c r="AE1429" s="566"/>
      <c r="AF1429" s="566"/>
      <c r="AG1429" s="566"/>
    </row>
    <row r="1430" spans="2:33" hidden="1" outlineLevel="1" x14ac:dyDescent="0.45">
      <c r="B1430" s="657"/>
      <c r="C1430" s="658"/>
      <c r="D1430" s="659"/>
      <c r="E1430" s="660"/>
      <c r="F1430" s="661"/>
      <c r="G1430" s="662"/>
      <c r="H1430" s="663"/>
      <c r="I1430" s="663"/>
      <c r="J1430" s="663"/>
      <c r="K1430" s="664"/>
      <c r="L1430" s="662"/>
      <c r="M1430" s="663"/>
      <c r="N1430" s="663"/>
      <c r="O1430" s="663"/>
      <c r="P1430" s="664"/>
      <c r="Q1430" s="665"/>
      <c r="R1430" s="661"/>
      <c r="S1430" s="566"/>
      <c r="T1430" s="566"/>
      <c r="U1430" s="566"/>
      <c r="V1430" s="566"/>
      <c r="W1430" s="566"/>
      <c r="X1430" s="566"/>
      <c r="Y1430" s="566"/>
      <c r="Z1430" s="566"/>
      <c r="AA1430" s="566"/>
      <c r="AB1430" s="566"/>
      <c r="AC1430" s="566"/>
      <c r="AD1430" s="566"/>
      <c r="AE1430" s="566"/>
      <c r="AF1430" s="566"/>
      <c r="AG1430" s="566"/>
    </row>
    <row r="1431" spans="2:33" hidden="1" outlineLevel="1" x14ac:dyDescent="0.45">
      <c r="B1431" s="648"/>
      <c r="C1431" s="649"/>
      <c r="D1431" s="650"/>
      <c r="E1431" s="651"/>
      <c r="F1431" s="652"/>
      <c r="G1431" s="653"/>
      <c r="H1431" s="654"/>
      <c r="I1431" s="654"/>
      <c r="J1431" s="654"/>
      <c r="K1431" s="655"/>
      <c r="L1431" s="653"/>
      <c r="M1431" s="654"/>
      <c r="N1431" s="654"/>
      <c r="O1431" s="654"/>
      <c r="P1431" s="655"/>
      <c r="Q1431" s="656"/>
      <c r="R1431" s="652"/>
      <c r="S1431" s="566"/>
      <c r="T1431" s="566"/>
      <c r="U1431" s="566"/>
      <c r="V1431" s="566"/>
      <c r="W1431" s="566"/>
      <c r="X1431" s="566"/>
      <c r="Y1431" s="566"/>
      <c r="Z1431" s="566"/>
      <c r="AA1431" s="566"/>
      <c r="AB1431" s="566"/>
      <c r="AC1431" s="566"/>
      <c r="AD1431" s="566"/>
      <c r="AE1431" s="566"/>
      <c r="AF1431" s="566"/>
      <c r="AG1431" s="566"/>
    </row>
    <row r="1432" spans="2:33" hidden="1" outlineLevel="1" x14ac:dyDescent="0.45">
      <c r="B1432" s="657"/>
      <c r="C1432" s="658"/>
      <c r="D1432" s="659"/>
      <c r="E1432" s="660"/>
      <c r="F1432" s="661"/>
      <c r="G1432" s="662"/>
      <c r="H1432" s="663"/>
      <c r="I1432" s="663"/>
      <c r="J1432" s="663"/>
      <c r="K1432" s="664"/>
      <c r="L1432" s="662"/>
      <c r="M1432" s="663"/>
      <c r="N1432" s="663"/>
      <c r="O1432" s="663"/>
      <c r="P1432" s="664"/>
      <c r="Q1432" s="665"/>
      <c r="R1432" s="661"/>
      <c r="S1432" s="566"/>
      <c r="T1432" s="566"/>
      <c r="U1432" s="566"/>
      <c r="V1432" s="566"/>
      <c r="W1432" s="566"/>
      <c r="X1432" s="566"/>
      <c r="Y1432" s="566"/>
      <c r="Z1432" s="566"/>
      <c r="AA1432" s="566"/>
      <c r="AB1432" s="566"/>
      <c r="AC1432" s="566"/>
      <c r="AD1432" s="566"/>
      <c r="AE1432" s="566"/>
      <c r="AF1432" s="566"/>
      <c r="AG1432" s="566"/>
    </row>
    <row r="1433" spans="2:33" hidden="1" outlineLevel="1" x14ac:dyDescent="0.45">
      <c r="B1433" s="648"/>
      <c r="C1433" s="649"/>
      <c r="D1433" s="650"/>
      <c r="E1433" s="651"/>
      <c r="F1433" s="652"/>
      <c r="G1433" s="653"/>
      <c r="H1433" s="654"/>
      <c r="I1433" s="654"/>
      <c r="J1433" s="654"/>
      <c r="K1433" s="655"/>
      <c r="L1433" s="653"/>
      <c r="M1433" s="654"/>
      <c r="N1433" s="654"/>
      <c r="O1433" s="654"/>
      <c r="P1433" s="655"/>
      <c r="Q1433" s="656"/>
      <c r="R1433" s="652"/>
      <c r="S1433" s="566"/>
      <c r="T1433" s="566"/>
      <c r="U1433" s="566"/>
      <c r="V1433" s="566"/>
      <c r="W1433" s="566"/>
      <c r="X1433" s="566"/>
      <c r="Y1433" s="566"/>
      <c r="Z1433" s="566"/>
      <c r="AA1433" s="566"/>
      <c r="AB1433" s="566"/>
      <c r="AC1433" s="566"/>
      <c r="AD1433" s="566"/>
      <c r="AE1433" s="566"/>
      <c r="AF1433" s="566"/>
      <c r="AG1433" s="566"/>
    </row>
    <row r="1434" spans="2:33" hidden="1" outlineLevel="1" x14ac:dyDescent="0.45">
      <c r="B1434" s="657"/>
      <c r="C1434" s="658"/>
      <c r="D1434" s="659"/>
      <c r="E1434" s="660"/>
      <c r="F1434" s="661"/>
      <c r="G1434" s="662"/>
      <c r="H1434" s="663"/>
      <c r="I1434" s="663"/>
      <c r="J1434" s="663"/>
      <c r="K1434" s="664"/>
      <c r="L1434" s="662"/>
      <c r="M1434" s="663"/>
      <c r="N1434" s="663"/>
      <c r="O1434" s="663"/>
      <c r="P1434" s="664"/>
      <c r="Q1434" s="665"/>
      <c r="R1434" s="661"/>
      <c r="S1434" s="566"/>
      <c r="T1434" s="566"/>
      <c r="U1434" s="566"/>
      <c r="V1434" s="566"/>
      <c r="W1434" s="566"/>
      <c r="X1434" s="566"/>
      <c r="Y1434" s="566"/>
      <c r="Z1434" s="566"/>
      <c r="AA1434" s="566"/>
      <c r="AB1434" s="566"/>
      <c r="AC1434" s="566"/>
      <c r="AD1434" s="566"/>
      <c r="AE1434" s="566"/>
      <c r="AF1434" s="566"/>
      <c r="AG1434" s="566"/>
    </row>
    <row r="1435" spans="2:33" hidden="1" outlineLevel="1" x14ac:dyDescent="0.45">
      <c r="B1435" s="648"/>
      <c r="C1435" s="649"/>
      <c r="D1435" s="650"/>
      <c r="E1435" s="651"/>
      <c r="F1435" s="652"/>
      <c r="G1435" s="653"/>
      <c r="H1435" s="654"/>
      <c r="I1435" s="654"/>
      <c r="J1435" s="654"/>
      <c r="K1435" s="655"/>
      <c r="L1435" s="653"/>
      <c r="M1435" s="654"/>
      <c r="N1435" s="654"/>
      <c r="O1435" s="654"/>
      <c r="P1435" s="655"/>
      <c r="Q1435" s="656"/>
      <c r="R1435" s="652"/>
      <c r="S1435" s="566"/>
      <c r="T1435" s="566"/>
      <c r="U1435" s="566"/>
      <c r="V1435" s="566"/>
      <c r="W1435" s="566"/>
      <c r="X1435" s="566"/>
      <c r="Y1435" s="566"/>
      <c r="Z1435" s="566"/>
      <c r="AA1435" s="566"/>
      <c r="AB1435" s="566"/>
      <c r="AC1435" s="566"/>
      <c r="AD1435" s="566"/>
      <c r="AE1435" s="566"/>
      <c r="AF1435" s="566"/>
      <c r="AG1435" s="566"/>
    </row>
    <row r="1436" spans="2:33" hidden="1" outlineLevel="1" x14ac:dyDescent="0.45">
      <c r="B1436" s="657"/>
      <c r="C1436" s="658"/>
      <c r="D1436" s="659"/>
      <c r="E1436" s="660"/>
      <c r="F1436" s="661"/>
      <c r="G1436" s="662"/>
      <c r="H1436" s="663"/>
      <c r="I1436" s="663"/>
      <c r="J1436" s="663"/>
      <c r="K1436" s="664"/>
      <c r="L1436" s="662"/>
      <c r="M1436" s="663"/>
      <c r="N1436" s="663"/>
      <c r="O1436" s="663"/>
      <c r="P1436" s="664"/>
      <c r="Q1436" s="665"/>
      <c r="R1436" s="661"/>
      <c r="S1436" s="566"/>
      <c r="T1436" s="566"/>
      <c r="U1436" s="566"/>
      <c r="V1436" s="566"/>
      <c r="W1436" s="566"/>
      <c r="X1436" s="566"/>
      <c r="Y1436" s="566"/>
      <c r="Z1436" s="566"/>
      <c r="AA1436" s="566"/>
      <c r="AB1436" s="566"/>
      <c r="AC1436" s="566"/>
      <c r="AD1436" s="566"/>
      <c r="AE1436" s="566"/>
      <c r="AF1436" s="566"/>
      <c r="AG1436" s="566"/>
    </row>
    <row r="1437" spans="2:33" hidden="1" outlineLevel="1" x14ac:dyDescent="0.45">
      <c r="B1437" s="648"/>
      <c r="C1437" s="649"/>
      <c r="D1437" s="650"/>
      <c r="E1437" s="651"/>
      <c r="F1437" s="652"/>
      <c r="G1437" s="653"/>
      <c r="H1437" s="654"/>
      <c r="I1437" s="654"/>
      <c r="J1437" s="654"/>
      <c r="K1437" s="655"/>
      <c r="L1437" s="653"/>
      <c r="M1437" s="654"/>
      <c r="N1437" s="654"/>
      <c r="O1437" s="654"/>
      <c r="P1437" s="655"/>
      <c r="Q1437" s="656"/>
      <c r="R1437" s="652"/>
      <c r="S1437" s="566"/>
      <c r="T1437" s="566"/>
      <c r="U1437" s="566"/>
      <c r="V1437" s="566"/>
      <c r="W1437" s="566"/>
      <c r="X1437" s="566"/>
      <c r="Y1437" s="566"/>
      <c r="Z1437" s="566"/>
      <c r="AA1437" s="566"/>
      <c r="AB1437" s="566"/>
      <c r="AC1437" s="566"/>
      <c r="AD1437" s="566"/>
      <c r="AE1437" s="566"/>
      <c r="AF1437" s="566"/>
      <c r="AG1437" s="566"/>
    </row>
    <row r="1438" spans="2:33" hidden="1" outlineLevel="1" x14ac:dyDescent="0.45">
      <c r="B1438" s="657"/>
      <c r="C1438" s="658"/>
      <c r="D1438" s="659"/>
      <c r="E1438" s="660"/>
      <c r="F1438" s="661"/>
      <c r="G1438" s="662"/>
      <c r="H1438" s="663"/>
      <c r="I1438" s="663"/>
      <c r="J1438" s="663"/>
      <c r="K1438" s="664"/>
      <c r="L1438" s="662"/>
      <c r="M1438" s="663"/>
      <c r="N1438" s="663"/>
      <c r="O1438" s="663"/>
      <c r="P1438" s="664"/>
      <c r="Q1438" s="665"/>
      <c r="R1438" s="661"/>
      <c r="S1438" s="566"/>
      <c r="T1438" s="566"/>
      <c r="U1438" s="566"/>
      <c r="V1438" s="566"/>
      <c r="W1438" s="566"/>
      <c r="X1438" s="566"/>
      <c r="Y1438" s="566"/>
      <c r="Z1438" s="566"/>
      <c r="AA1438" s="566"/>
      <c r="AB1438" s="566"/>
      <c r="AC1438" s="566"/>
      <c r="AD1438" s="566"/>
      <c r="AE1438" s="566"/>
      <c r="AF1438" s="566"/>
      <c r="AG1438" s="566"/>
    </row>
    <row r="1439" spans="2:33" hidden="1" outlineLevel="1" x14ac:dyDescent="0.45">
      <c r="B1439" s="648"/>
      <c r="C1439" s="649"/>
      <c r="D1439" s="650"/>
      <c r="E1439" s="651"/>
      <c r="F1439" s="652"/>
      <c r="G1439" s="653"/>
      <c r="H1439" s="654"/>
      <c r="I1439" s="654"/>
      <c r="J1439" s="654"/>
      <c r="K1439" s="655"/>
      <c r="L1439" s="653"/>
      <c r="M1439" s="654"/>
      <c r="N1439" s="654"/>
      <c r="O1439" s="654"/>
      <c r="P1439" s="655"/>
      <c r="Q1439" s="656"/>
      <c r="R1439" s="652"/>
      <c r="S1439" s="566"/>
      <c r="T1439" s="566"/>
      <c r="U1439" s="566"/>
      <c r="V1439" s="566"/>
      <c r="W1439" s="566"/>
      <c r="X1439" s="566"/>
      <c r="Y1439" s="566"/>
      <c r="Z1439" s="566"/>
      <c r="AA1439" s="566"/>
      <c r="AB1439" s="566"/>
      <c r="AC1439" s="566"/>
      <c r="AD1439" s="566"/>
      <c r="AE1439" s="566"/>
      <c r="AF1439" s="566"/>
      <c r="AG1439" s="566"/>
    </row>
    <row r="1440" spans="2:33" hidden="1" outlineLevel="1" x14ac:dyDescent="0.45">
      <c r="B1440" s="657"/>
      <c r="C1440" s="658"/>
      <c r="D1440" s="659"/>
      <c r="E1440" s="660"/>
      <c r="F1440" s="661"/>
      <c r="G1440" s="662"/>
      <c r="H1440" s="663"/>
      <c r="I1440" s="663"/>
      <c r="J1440" s="663"/>
      <c r="K1440" s="664"/>
      <c r="L1440" s="662"/>
      <c r="M1440" s="663"/>
      <c r="N1440" s="663"/>
      <c r="O1440" s="663"/>
      <c r="P1440" s="664"/>
      <c r="Q1440" s="665"/>
      <c r="R1440" s="661"/>
      <c r="S1440" s="566"/>
      <c r="T1440" s="566"/>
      <c r="U1440" s="566"/>
      <c r="V1440" s="566"/>
      <c r="W1440" s="566"/>
      <c r="X1440" s="566"/>
      <c r="Y1440" s="566"/>
      <c r="Z1440" s="566"/>
      <c r="AA1440" s="566"/>
      <c r="AB1440" s="566"/>
      <c r="AC1440" s="566"/>
      <c r="AD1440" s="566"/>
      <c r="AE1440" s="566"/>
      <c r="AF1440" s="566"/>
      <c r="AG1440" s="566"/>
    </row>
    <row r="1441" spans="2:33" hidden="1" outlineLevel="1" x14ac:dyDescent="0.45">
      <c r="B1441" s="648"/>
      <c r="C1441" s="649"/>
      <c r="D1441" s="650"/>
      <c r="E1441" s="651"/>
      <c r="F1441" s="652"/>
      <c r="G1441" s="653"/>
      <c r="H1441" s="654"/>
      <c r="I1441" s="654"/>
      <c r="J1441" s="654"/>
      <c r="K1441" s="655"/>
      <c r="L1441" s="653"/>
      <c r="M1441" s="654"/>
      <c r="N1441" s="654"/>
      <c r="O1441" s="654"/>
      <c r="P1441" s="655"/>
      <c r="Q1441" s="656"/>
      <c r="R1441" s="652"/>
      <c r="S1441" s="566"/>
      <c r="T1441" s="566"/>
      <c r="U1441" s="566"/>
      <c r="V1441" s="566"/>
      <c r="W1441" s="566"/>
      <c r="X1441" s="566"/>
      <c r="Y1441" s="566"/>
      <c r="Z1441" s="566"/>
      <c r="AA1441" s="566"/>
      <c r="AB1441" s="566"/>
      <c r="AC1441" s="566"/>
      <c r="AD1441" s="566"/>
      <c r="AE1441" s="566"/>
      <c r="AF1441" s="566"/>
      <c r="AG1441" s="566"/>
    </row>
    <row r="1442" spans="2:33" hidden="1" outlineLevel="1" x14ac:dyDescent="0.45">
      <c r="B1442" s="657"/>
      <c r="C1442" s="658"/>
      <c r="D1442" s="659"/>
      <c r="E1442" s="660"/>
      <c r="F1442" s="661"/>
      <c r="G1442" s="662"/>
      <c r="H1442" s="663"/>
      <c r="I1442" s="663"/>
      <c r="J1442" s="663"/>
      <c r="K1442" s="664"/>
      <c r="L1442" s="662"/>
      <c r="M1442" s="663"/>
      <c r="N1442" s="663"/>
      <c r="O1442" s="663"/>
      <c r="P1442" s="664"/>
      <c r="Q1442" s="665"/>
      <c r="R1442" s="661"/>
      <c r="S1442" s="566"/>
      <c r="T1442" s="566"/>
      <c r="U1442" s="566"/>
      <c r="V1442" s="566"/>
      <c r="W1442" s="566"/>
      <c r="X1442" s="566"/>
      <c r="Y1442" s="566"/>
      <c r="Z1442" s="566"/>
      <c r="AA1442" s="566"/>
      <c r="AB1442" s="566"/>
      <c r="AC1442" s="566"/>
      <c r="AD1442" s="566"/>
      <c r="AE1442" s="566"/>
      <c r="AF1442" s="566"/>
      <c r="AG1442" s="566"/>
    </row>
    <row r="1443" spans="2:33" hidden="1" outlineLevel="1" x14ac:dyDescent="0.45">
      <c r="B1443" s="648"/>
      <c r="C1443" s="649"/>
      <c r="D1443" s="650"/>
      <c r="E1443" s="651"/>
      <c r="F1443" s="652"/>
      <c r="G1443" s="653"/>
      <c r="H1443" s="654"/>
      <c r="I1443" s="654"/>
      <c r="J1443" s="654"/>
      <c r="K1443" s="655"/>
      <c r="L1443" s="653"/>
      <c r="M1443" s="654"/>
      <c r="N1443" s="654"/>
      <c r="O1443" s="654"/>
      <c r="P1443" s="655"/>
      <c r="Q1443" s="656"/>
      <c r="R1443" s="652"/>
      <c r="S1443" s="566"/>
      <c r="T1443" s="566"/>
      <c r="U1443" s="566"/>
      <c r="V1443" s="566"/>
      <c r="W1443" s="566"/>
      <c r="X1443" s="566"/>
      <c r="Y1443" s="566"/>
      <c r="Z1443" s="566"/>
      <c r="AA1443" s="566"/>
      <c r="AB1443" s="566"/>
      <c r="AC1443" s="566"/>
      <c r="AD1443" s="566"/>
      <c r="AE1443" s="566"/>
      <c r="AF1443" s="566"/>
      <c r="AG1443" s="566"/>
    </row>
    <row r="1444" spans="2:33" hidden="1" outlineLevel="1" x14ac:dyDescent="0.45">
      <c r="B1444" s="657"/>
      <c r="C1444" s="658"/>
      <c r="D1444" s="659"/>
      <c r="E1444" s="660"/>
      <c r="F1444" s="661"/>
      <c r="G1444" s="662"/>
      <c r="H1444" s="663"/>
      <c r="I1444" s="663"/>
      <c r="J1444" s="663"/>
      <c r="K1444" s="664"/>
      <c r="L1444" s="662"/>
      <c r="M1444" s="663"/>
      <c r="N1444" s="663"/>
      <c r="O1444" s="663"/>
      <c r="P1444" s="664"/>
      <c r="Q1444" s="665"/>
      <c r="R1444" s="661"/>
      <c r="S1444" s="566"/>
      <c r="T1444" s="566"/>
      <c r="U1444" s="566"/>
      <c r="V1444" s="566"/>
      <c r="W1444" s="566"/>
      <c r="X1444" s="566"/>
      <c r="Y1444" s="566"/>
      <c r="Z1444" s="566"/>
      <c r="AA1444" s="566"/>
      <c r="AB1444" s="566"/>
      <c r="AC1444" s="566"/>
      <c r="AD1444" s="566"/>
      <c r="AE1444" s="566"/>
      <c r="AF1444" s="566"/>
      <c r="AG1444" s="566"/>
    </row>
    <row r="1445" spans="2:33" hidden="1" outlineLevel="1" x14ac:dyDescent="0.45">
      <c r="B1445" s="648"/>
      <c r="C1445" s="649"/>
      <c r="D1445" s="650"/>
      <c r="E1445" s="651"/>
      <c r="F1445" s="652"/>
      <c r="G1445" s="653"/>
      <c r="H1445" s="654"/>
      <c r="I1445" s="654"/>
      <c r="J1445" s="654"/>
      <c r="K1445" s="655"/>
      <c r="L1445" s="653"/>
      <c r="M1445" s="654"/>
      <c r="N1445" s="654"/>
      <c r="O1445" s="654"/>
      <c r="P1445" s="655"/>
      <c r="Q1445" s="656"/>
      <c r="R1445" s="652"/>
      <c r="S1445" s="566"/>
      <c r="T1445" s="566"/>
      <c r="U1445" s="566"/>
      <c r="V1445" s="566"/>
      <c r="W1445" s="566"/>
      <c r="X1445" s="566"/>
      <c r="Y1445" s="566"/>
      <c r="Z1445" s="566"/>
      <c r="AA1445" s="566"/>
      <c r="AB1445" s="566"/>
      <c r="AC1445" s="566"/>
      <c r="AD1445" s="566"/>
      <c r="AE1445" s="566"/>
      <c r="AF1445" s="566"/>
      <c r="AG1445" s="566"/>
    </row>
    <row r="1446" spans="2:33" hidden="1" outlineLevel="1" x14ac:dyDescent="0.45">
      <c r="B1446" s="657"/>
      <c r="C1446" s="658"/>
      <c r="D1446" s="659"/>
      <c r="E1446" s="660"/>
      <c r="F1446" s="661"/>
      <c r="G1446" s="662"/>
      <c r="H1446" s="663"/>
      <c r="I1446" s="663"/>
      <c r="J1446" s="663"/>
      <c r="K1446" s="664"/>
      <c r="L1446" s="662"/>
      <c r="M1446" s="663"/>
      <c r="N1446" s="663"/>
      <c r="O1446" s="663"/>
      <c r="P1446" s="664"/>
      <c r="Q1446" s="665"/>
      <c r="R1446" s="661"/>
      <c r="S1446" s="566"/>
      <c r="T1446" s="566"/>
      <c r="U1446" s="566"/>
      <c r="V1446" s="566"/>
      <c r="W1446" s="566"/>
      <c r="X1446" s="566"/>
      <c r="Y1446" s="566"/>
      <c r="Z1446" s="566"/>
      <c r="AA1446" s="566"/>
      <c r="AB1446" s="566"/>
      <c r="AC1446" s="566"/>
      <c r="AD1446" s="566"/>
      <c r="AE1446" s="566"/>
      <c r="AF1446" s="566"/>
      <c r="AG1446" s="566"/>
    </row>
    <row r="1447" spans="2:33" hidden="1" outlineLevel="1" x14ac:dyDescent="0.45">
      <c r="B1447" s="648"/>
      <c r="C1447" s="649"/>
      <c r="D1447" s="650"/>
      <c r="E1447" s="651"/>
      <c r="F1447" s="652"/>
      <c r="G1447" s="653"/>
      <c r="H1447" s="654"/>
      <c r="I1447" s="654"/>
      <c r="J1447" s="654"/>
      <c r="K1447" s="655"/>
      <c r="L1447" s="653"/>
      <c r="M1447" s="654"/>
      <c r="N1447" s="654"/>
      <c r="O1447" s="654"/>
      <c r="P1447" s="655"/>
      <c r="Q1447" s="656"/>
      <c r="R1447" s="652"/>
      <c r="S1447" s="566"/>
      <c r="T1447" s="566"/>
      <c r="U1447" s="566"/>
      <c r="V1447" s="566"/>
      <c r="W1447" s="566"/>
      <c r="X1447" s="566"/>
      <c r="Y1447" s="566"/>
      <c r="Z1447" s="566"/>
      <c r="AA1447" s="566"/>
      <c r="AB1447" s="566"/>
      <c r="AC1447" s="566"/>
      <c r="AD1447" s="566"/>
      <c r="AE1447" s="566"/>
      <c r="AF1447" s="566"/>
      <c r="AG1447" s="566"/>
    </row>
    <row r="1448" spans="2:33" hidden="1" outlineLevel="1" x14ac:dyDescent="0.45">
      <c r="B1448" s="657"/>
      <c r="C1448" s="658"/>
      <c r="D1448" s="659"/>
      <c r="E1448" s="660"/>
      <c r="F1448" s="661"/>
      <c r="G1448" s="662"/>
      <c r="H1448" s="663"/>
      <c r="I1448" s="663"/>
      <c r="J1448" s="663"/>
      <c r="K1448" s="664"/>
      <c r="L1448" s="662"/>
      <c r="M1448" s="663"/>
      <c r="N1448" s="663"/>
      <c r="O1448" s="663"/>
      <c r="P1448" s="664"/>
      <c r="Q1448" s="665"/>
      <c r="R1448" s="661"/>
      <c r="S1448" s="566"/>
      <c r="T1448" s="566"/>
      <c r="U1448" s="566"/>
      <c r="V1448" s="566"/>
      <c r="W1448" s="566"/>
      <c r="X1448" s="566"/>
      <c r="Y1448" s="566"/>
      <c r="Z1448" s="566"/>
      <c r="AA1448" s="566"/>
      <c r="AB1448" s="566"/>
      <c r="AC1448" s="566"/>
      <c r="AD1448" s="566"/>
      <c r="AE1448" s="566"/>
      <c r="AF1448" s="566"/>
      <c r="AG1448" s="566"/>
    </row>
    <row r="1449" spans="2:33" hidden="1" outlineLevel="1" x14ac:dyDescent="0.45">
      <c r="B1449" s="648"/>
      <c r="C1449" s="649"/>
      <c r="D1449" s="650"/>
      <c r="E1449" s="651"/>
      <c r="F1449" s="652"/>
      <c r="G1449" s="653"/>
      <c r="H1449" s="654"/>
      <c r="I1449" s="654"/>
      <c r="J1449" s="654"/>
      <c r="K1449" s="655"/>
      <c r="L1449" s="653"/>
      <c r="M1449" s="654"/>
      <c r="N1449" s="654"/>
      <c r="O1449" s="654"/>
      <c r="P1449" s="655"/>
      <c r="Q1449" s="656"/>
      <c r="R1449" s="652"/>
      <c r="S1449" s="566"/>
      <c r="T1449" s="566"/>
      <c r="U1449" s="566"/>
      <c r="V1449" s="566"/>
      <c r="W1449" s="566"/>
      <c r="X1449" s="566"/>
      <c r="Y1449" s="566"/>
      <c r="Z1449" s="566"/>
      <c r="AA1449" s="566"/>
      <c r="AB1449" s="566"/>
      <c r="AC1449" s="566"/>
      <c r="AD1449" s="566"/>
      <c r="AE1449" s="566"/>
      <c r="AF1449" s="566"/>
      <c r="AG1449" s="566"/>
    </row>
    <row r="1450" spans="2:33" hidden="1" outlineLevel="1" x14ac:dyDescent="0.45">
      <c r="B1450" s="657"/>
      <c r="C1450" s="658"/>
      <c r="D1450" s="659"/>
      <c r="E1450" s="660"/>
      <c r="F1450" s="661"/>
      <c r="G1450" s="662"/>
      <c r="H1450" s="663"/>
      <c r="I1450" s="663"/>
      <c r="J1450" s="663"/>
      <c r="K1450" s="664"/>
      <c r="L1450" s="662"/>
      <c r="M1450" s="663"/>
      <c r="N1450" s="663"/>
      <c r="O1450" s="663"/>
      <c r="P1450" s="664"/>
      <c r="Q1450" s="665"/>
      <c r="R1450" s="661"/>
      <c r="S1450" s="566"/>
      <c r="T1450" s="566"/>
      <c r="U1450" s="566"/>
      <c r="V1450" s="566"/>
      <c r="W1450" s="566"/>
      <c r="X1450" s="566"/>
      <c r="Y1450" s="566"/>
      <c r="Z1450" s="566"/>
      <c r="AA1450" s="566"/>
      <c r="AB1450" s="566"/>
      <c r="AC1450" s="566"/>
      <c r="AD1450" s="566"/>
      <c r="AE1450" s="566"/>
      <c r="AF1450" s="566"/>
      <c r="AG1450" s="566"/>
    </row>
    <row r="1451" spans="2:33" hidden="1" outlineLevel="1" x14ac:dyDescent="0.45">
      <c r="B1451" s="648"/>
      <c r="C1451" s="649"/>
      <c r="D1451" s="650"/>
      <c r="E1451" s="651"/>
      <c r="F1451" s="652"/>
      <c r="G1451" s="653"/>
      <c r="H1451" s="654"/>
      <c r="I1451" s="654"/>
      <c r="J1451" s="654"/>
      <c r="K1451" s="655"/>
      <c r="L1451" s="653"/>
      <c r="M1451" s="654"/>
      <c r="N1451" s="654"/>
      <c r="O1451" s="654"/>
      <c r="P1451" s="655"/>
      <c r="Q1451" s="656"/>
      <c r="R1451" s="652"/>
      <c r="S1451" s="566"/>
      <c r="T1451" s="566"/>
      <c r="U1451" s="566"/>
      <c r="V1451" s="566"/>
      <c r="W1451" s="566"/>
      <c r="X1451" s="566"/>
      <c r="Y1451" s="566"/>
      <c r="Z1451" s="566"/>
      <c r="AA1451" s="566"/>
      <c r="AB1451" s="566"/>
      <c r="AC1451" s="566"/>
      <c r="AD1451" s="566"/>
      <c r="AE1451" s="566"/>
      <c r="AF1451" s="566"/>
      <c r="AG1451" s="566"/>
    </row>
    <row r="1452" spans="2:33" hidden="1" outlineLevel="1" x14ac:dyDescent="0.45">
      <c r="B1452" s="657"/>
      <c r="C1452" s="658"/>
      <c r="D1452" s="659"/>
      <c r="E1452" s="660"/>
      <c r="F1452" s="661"/>
      <c r="G1452" s="662"/>
      <c r="H1452" s="663"/>
      <c r="I1452" s="663"/>
      <c r="J1452" s="663"/>
      <c r="K1452" s="664"/>
      <c r="L1452" s="662"/>
      <c r="M1452" s="663"/>
      <c r="N1452" s="663"/>
      <c r="O1452" s="663"/>
      <c r="P1452" s="664"/>
      <c r="Q1452" s="665"/>
      <c r="R1452" s="661"/>
      <c r="S1452" s="566"/>
      <c r="T1452" s="566"/>
      <c r="U1452" s="566"/>
      <c r="V1452" s="566"/>
      <c r="W1452" s="566"/>
      <c r="X1452" s="566"/>
      <c r="Y1452" s="566"/>
      <c r="Z1452" s="566"/>
      <c r="AA1452" s="566"/>
      <c r="AB1452" s="566"/>
      <c r="AC1452" s="566"/>
      <c r="AD1452" s="566"/>
      <c r="AE1452" s="566"/>
      <c r="AF1452" s="566"/>
      <c r="AG1452" s="566"/>
    </row>
    <row r="1453" spans="2:33" hidden="1" outlineLevel="1" x14ac:dyDescent="0.45">
      <c r="B1453" s="648"/>
      <c r="C1453" s="649"/>
      <c r="D1453" s="650"/>
      <c r="E1453" s="651"/>
      <c r="F1453" s="652"/>
      <c r="G1453" s="653"/>
      <c r="H1453" s="654"/>
      <c r="I1453" s="654"/>
      <c r="J1453" s="654"/>
      <c r="K1453" s="655"/>
      <c r="L1453" s="653"/>
      <c r="M1453" s="654"/>
      <c r="N1453" s="654"/>
      <c r="O1453" s="654"/>
      <c r="P1453" s="655"/>
      <c r="Q1453" s="656"/>
      <c r="R1453" s="652"/>
      <c r="S1453" s="566"/>
      <c r="T1453" s="566"/>
      <c r="U1453" s="566"/>
      <c r="V1453" s="566"/>
      <c r="W1453" s="566"/>
      <c r="X1453" s="566"/>
      <c r="Y1453" s="566"/>
      <c r="Z1453" s="566"/>
      <c r="AA1453" s="566"/>
      <c r="AB1453" s="566"/>
      <c r="AC1453" s="566"/>
      <c r="AD1453" s="566"/>
      <c r="AE1453" s="566"/>
      <c r="AF1453" s="566"/>
      <c r="AG1453" s="566"/>
    </row>
    <row r="1454" spans="2:33" hidden="1" outlineLevel="1" x14ac:dyDescent="0.45">
      <c r="B1454" s="657"/>
      <c r="C1454" s="658"/>
      <c r="D1454" s="659"/>
      <c r="E1454" s="660"/>
      <c r="F1454" s="661"/>
      <c r="G1454" s="662"/>
      <c r="H1454" s="663"/>
      <c r="I1454" s="663"/>
      <c r="J1454" s="663"/>
      <c r="K1454" s="664"/>
      <c r="L1454" s="662"/>
      <c r="M1454" s="663"/>
      <c r="N1454" s="663"/>
      <c r="O1454" s="663"/>
      <c r="P1454" s="664"/>
      <c r="Q1454" s="665"/>
      <c r="R1454" s="661"/>
      <c r="S1454" s="566"/>
      <c r="T1454" s="566"/>
      <c r="U1454" s="566"/>
      <c r="V1454" s="566"/>
      <c r="W1454" s="566"/>
      <c r="X1454" s="566"/>
      <c r="Y1454" s="566"/>
      <c r="Z1454" s="566"/>
      <c r="AA1454" s="566"/>
      <c r="AB1454" s="566"/>
      <c r="AC1454" s="566"/>
      <c r="AD1454" s="566"/>
      <c r="AE1454" s="566"/>
      <c r="AF1454" s="566"/>
      <c r="AG1454" s="566"/>
    </row>
    <row r="1455" spans="2:33" hidden="1" outlineLevel="1" x14ac:dyDescent="0.45">
      <c r="B1455" s="648"/>
      <c r="C1455" s="649"/>
      <c r="D1455" s="650"/>
      <c r="E1455" s="651"/>
      <c r="F1455" s="652"/>
      <c r="G1455" s="653"/>
      <c r="H1455" s="654"/>
      <c r="I1455" s="654"/>
      <c r="J1455" s="654"/>
      <c r="K1455" s="655"/>
      <c r="L1455" s="653"/>
      <c r="M1455" s="654"/>
      <c r="N1455" s="654"/>
      <c r="O1455" s="654"/>
      <c r="P1455" s="655"/>
      <c r="Q1455" s="656"/>
      <c r="R1455" s="652"/>
      <c r="S1455" s="566"/>
      <c r="T1455" s="566"/>
      <c r="U1455" s="566"/>
      <c r="V1455" s="566"/>
      <c r="W1455" s="566"/>
      <c r="X1455" s="566"/>
      <c r="Y1455" s="566"/>
      <c r="Z1455" s="566"/>
      <c r="AA1455" s="566"/>
      <c r="AB1455" s="566"/>
      <c r="AC1455" s="566"/>
      <c r="AD1455" s="566"/>
      <c r="AE1455" s="566"/>
      <c r="AF1455" s="566"/>
      <c r="AG1455" s="566"/>
    </row>
    <row r="1456" spans="2:33" hidden="1" outlineLevel="1" x14ac:dyDescent="0.45">
      <c r="B1456" s="657"/>
      <c r="C1456" s="658"/>
      <c r="D1456" s="659"/>
      <c r="E1456" s="660"/>
      <c r="F1456" s="661"/>
      <c r="G1456" s="662"/>
      <c r="H1456" s="663"/>
      <c r="I1456" s="663"/>
      <c r="J1456" s="663"/>
      <c r="K1456" s="664"/>
      <c r="L1456" s="662"/>
      <c r="M1456" s="663"/>
      <c r="N1456" s="663"/>
      <c r="O1456" s="663"/>
      <c r="P1456" s="664"/>
      <c r="Q1456" s="665"/>
      <c r="R1456" s="661"/>
      <c r="S1456" s="566"/>
      <c r="T1456" s="566"/>
      <c r="U1456" s="566"/>
      <c r="V1456" s="566"/>
      <c r="W1456" s="566"/>
      <c r="X1456" s="566"/>
      <c r="Y1456" s="566"/>
      <c r="Z1456" s="566"/>
      <c r="AA1456" s="566"/>
      <c r="AB1456" s="566"/>
      <c r="AC1456" s="566"/>
      <c r="AD1456" s="566"/>
      <c r="AE1456" s="566"/>
      <c r="AF1456" s="566"/>
      <c r="AG1456" s="566"/>
    </row>
    <row r="1457" spans="2:33" hidden="1" outlineLevel="1" x14ac:dyDescent="0.45">
      <c r="B1457" s="648"/>
      <c r="C1457" s="649"/>
      <c r="D1457" s="650"/>
      <c r="E1457" s="651"/>
      <c r="F1457" s="652"/>
      <c r="G1457" s="653"/>
      <c r="H1457" s="654"/>
      <c r="I1457" s="654"/>
      <c r="J1457" s="654"/>
      <c r="K1457" s="655"/>
      <c r="L1457" s="653"/>
      <c r="M1457" s="654"/>
      <c r="N1457" s="654"/>
      <c r="O1457" s="654"/>
      <c r="P1457" s="655"/>
      <c r="Q1457" s="656"/>
      <c r="R1457" s="652"/>
      <c r="S1457" s="566"/>
      <c r="T1457" s="566"/>
      <c r="U1457" s="566"/>
      <c r="V1457" s="566"/>
      <c r="W1457" s="566"/>
      <c r="X1457" s="566"/>
      <c r="Y1457" s="566"/>
      <c r="Z1457" s="566"/>
      <c r="AA1457" s="566"/>
      <c r="AB1457" s="566"/>
      <c r="AC1457" s="566"/>
      <c r="AD1457" s="566"/>
      <c r="AE1457" s="566"/>
      <c r="AF1457" s="566"/>
      <c r="AG1457" s="566"/>
    </row>
    <row r="1458" spans="2:33" hidden="1" outlineLevel="1" x14ac:dyDescent="0.45">
      <c r="B1458" s="657"/>
      <c r="C1458" s="658"/>
      <c r="D1458" s="659"/>
      <c r="E1458" s="660"/>
      <c r="F1458" s="661"/>
      <c r="G1458" s="662"/>
      <c r="H1458" s="663"/>
      <c r="I1458" s="663"/>
      <c r="J1458" s="663"/>
      <c r="K1458" s="664"/>
      <c r="L1458" s="662"/>
      <c r="M1458" s="663"/>
      <c r="N1458" s="663"/>
      <c r="O1458" s="663"/>
      <c r="P1458" s="664"/>
      <c r="Q1458" s="665"/>
      <c r="R1458" s="661"/>
      <c r="S1458" s="566"/>
      <c r="T1458" s="566"/>
      <c r="U1458" s="566"/>
      <c r="V1458" s="566"/>
      <c r="W1458" s="566"/>
      <c r="X1458" s="566"/>
      <c r="Y1458" s="566"/>
      <c r="Z1458" s="566"/>
      <c r="AA1458" s="566"/>
      <c r="AB1458" s="566"/>
      <c r="AC1458" s="566"/>
      <c r="AD1458" s="566"/>
      <c r="AE1458" s="566"/>
      <c r="AF1458" s="566"/>
      <c r="AG1458" s="566"/>
    </row>
    <row r="1459" spans="2:33" hidden="1" outlineLevel="1" x14ac:dyDescent="0.45">
      <c r="B1459" s="648"/>
      <c r="C1459" s="649"/>
      <c r="D1459" s="650"/>
      <c r="E1459" s="651"/>
      <c r="F1459" s="652"/>
      <c r="G1459" s="653"/>
      <c r="H1459" s="654"/>
      <c r="I1459" s="654"/>
      <c r="J1459" s="654"/>
      <c r="K1459" s="655"/>
      <c r="L1459" s="653"/>
      <c r="M1459" s="654"/>
      <c r="N1459" s="654"/>
      <c r="O1459" s="654"/>
      <c r="P1459" s="655"/>
      <c r="Q1459" s="656"/>
      <c r="R1459" s="652"/>
      <c r="S1459" s="566"/>
      <c r="T1459" s="566"/>
      <c r="U1459" s="566"/>
      <c r="V1459" s="566"/>
      <c r="W1459" s="566"/>
      <c r="X1459" s="566"/>
      <c r="Y1459" s="566"/>
      <c r="Z1459" s="566"/>
      <c r="AA1459" s="566"/>
      <c r="AB1459" s="566"/>
      <c r="AC1459" s="566"/>
      <c r="AD1459" s="566"/>
      <c r="AE1459" s="566"/>
      <c r="AF1459" s="566"/>
      <c r="AG1459" s="566"/>
    </row>
    <row r="1460" spans="2:33" hidden="1" outlineLevel="1" x14ac:dyDescent="0.45">
      <c r="B1460" s="657"/>
      <c r="C1460" s="658"/>
      <c r="D1460" s="659"/>
      <c r="E1460" s="660"/>
      <c r="F1460" s="661"/>
      <c r="G1460" s="662"/>
      <c r="H1460" s="663"/>
      <c r="I1460" s="663"/>
      <c r="J1460" s="663"/>
      <c r="K1460" s="664"/>
      <c r="L1460" s="662"/>
      <c r="M1460" s="663"/>
      <c r="N1460" s="663"/>
      <c r="O1460" s="663"/>
      <c r="P1460" s="664"/>
      <c r="Q1460" s="665"/>
      <c r="R1460" s="661"/>
      <c r="S1460" s="566"/>
      <c r="T1460" s="566"/>
      <c r="U1460" s="566"/>
      <c r="V1460" s="566"/>
      <c r="W1460" s="566"/>
      <c r="X1460" s="566"/>
      <c r="Y1460" s="566"/>
      <c r="Z1460" s="566"/>
      <c r="AA1460" s="566"/>
      <c r="AB1460" s="566"/>
      <c r="AC1460" s="566"/>
      <c r="AD1460" s="566"/>
      <c r="AE1460" s="566"/>
      <c r="AF1460" s="566"/>
      <c r="AG1460" s="566"/>
    </row>
    <row r="1461" spans="2:33" hidden="1" outlineLevel="1" x14ac:dyDescent="0.45">
      <c r="B1461" s="648"/>
      <c r="C1461" s="649"/>
      <c r="D1461" s="650"/>
      <c r="E1461" s="651"/>
      <c r="F1461" s="652"/>
      <c r="G1461" s="653"/>
      <c r="H1461" s="654"/>
      <c r="I1461" s="654"/>
      <c r="J1461" s="654"/>
      <c r="K1461" s="655"/>
      <c r="L1461" s="653"/>
      <c r="M1461" s="654"/>
      <c r="N1461" s="654"/>
      <c r="O1461" s="654"/>
      <c r="P1461" s="655"/>
      <c r="Q1461" s="656"/>
      <c r="R1461" s="652"/>
      <c r="S1461" s="566"/>
      <c r="T1461" s="566"/>
      <c r="U1461" s="566"/>
      <c r="V1461" s="566"/>
      <c r="W1461" s="566"/>
      <c r="X1461" s="566"/>
      <c r="Y1461" s="566"/>
      <c r="Z1461" s="566"/>
      <c r="AA1461" s="566"/>
      <c r="AB1461" s="566"/>
      <c r="AC1461" s="566"/>
      <c r="AD1461" s="566"/>
      <c r="AE1461" s="566"/>
      <c r="AF1461" s="566"/>
      <c r="AG1461" s="566"/>
    </row>
    <row r="1462" spans="2:33" hidden="1" outlineLevel="1" x14ac:dyDescent="0.45">
      <c r="B1462" s="657"/>
      <c r="C1462" s="658"/>
      <c r="D1462" s="659"/>
      <c r="E1462" s="660"/>
      <c r="F1462" s="661"/>
      <c r="G1462" s="662"/>
      <c r="H1462" s="663"/>
      <c r="I1462" s="663"/>
      <c r="J1462" s="663"/>
      <c r="K1462" s="664"/>
      <c r="L1462" s="662"/>
      <c r="M1462" s="663"/>
      <c r="N1462" s="663"/>
      <c r="O1462" s="663"/>
      <c r="P1462" s="664"/>
      <c r="Q1462" s="665"/>
      <c r="R1462" s="661"/>
      <c r="S1462" s="566"/>
      <c r="T1462" s="566"/>
      <c r="U1462" s="566"/>
      <c r="V1462" s="566"/>
      <c r="W1462" s="566"/>
      <c r="X1462" s="566"/>
      <c r="Y1462" s="566"/>
      <c r="Z1462" s="566"/>
      <c r="AA1462" s="566"/>
      <c r="AB1462" s="566"/>
      <c r="AC1462" s="566"/>
      <c r="AD1462" s="566"/>
      <c r="AE1462" s="566"/>
      <c r="AF1462" s="566"/>
      <c r="AG1462" s="566"/>
    </row>
    <row r="1463" spans="2:33" hidden="1" outlineLevel="1" x14ac:dyDescent="0.45">
      <c r="B1463" s="648"/>
      <c r="C1463" s="649"/>
      <c r="D1463" s="650"/>
      <c r="E1463" s="651"/>
      <c r="F1463" s="652"/>
      <c r="G1463" s="653"/>
      <c r="H1463" s="654"/>
      <c r="I1463" s="654"/>
      <c r="J1463" s="654"/>
      <c r="K1463" s="655"/>
      <c r="L1463" s="653"/>
      <c r="M1463" s="654"/>
      <c r="N1463" s="654"/>
      <c r="O1463" s="654"/>
      <c r="P1463" s="655"/>
      <c r="Q1463" s="656"/>
      <c r="R1463" s="652"/>
      <c r="S1463" s="566"/>
      <c r="T1463" s="566"/>
      <c r="U1463" s="566"/>
      <c r="V1463" s="566"/>
      <c r="W1463" s="566"/>
      <c r="X1463" s="566"/>
      <c r="Y1463" s="566"/>
      <c r="Z1463" s="566"/>
      <c r="AA1463" s="566"/>
      <c r="AB1463" s="566"/>
      <c r="AC1463" s="566"/>
      <c r="AD1463" s="566"/>
      <c r="AE1463" s="566"/>
      <c r="AF1463" s="566"/>
      <c r="AG1463" s="566"/>
    </row>
    <row r="1464" spans="2:33" hidden="1" outlineLevel="1" x14ac:dyDescent="0.45">
      <c r="B1464" s="657"/>
      <c r="C1464" s="658"/>
      <c r="D1464" s="659"/>
      <c r="E1464" s="660"/>
      <c r="F1464" s="661"/>
      <c r="G1464" s="662"/>
      <c r="H1464" s="663"/>
      <c r="I1464" s="663"/>
      <c r="J1464" s="663"/>
      <c r="K1464" s="664"/>
      <c r="L1464" s="662"/>
      <c r="M1464" s="663"/>
      <c r="N1464" s="663"/>
      <c r="O1464" s="663"/>
      <c r="P1464" s="664"/>
      <c r="Q1464" s="665"/>
      <c r="R1464" s="661"/>
      <c r="S1464" s="566"/>
      <c r="T1464" s="566"/>
      <c r="U1464" s="566"/>
      <c r="V1464" s="566"/>
      <c r="W1464" s="566"/>
      <c r="X1464" s="566"/>
      <c r="Y1464" s="566"/>
      <c r="Z1464" s="566"/>
      <c r="AA1464" s="566"/>
      <c r="AB1464" s="566"/>
      <c r="AC1464" s="566"/>
      <c r="AD1464" s="566"/>
      <c r="AE1464" s="566"/>
      <c r="AF1464" s="566"/>
      <c r="AG1464" s="566"/>
    </row>
    <row r="1465" spans="2:33" hidden="1" outlineLevel="1" x14ac:dyDescent="0.45">
      <c r="B1465" s="648"/>
      <c r="C1465" s="649"/>
      <c r="D1465" s="650"/>
      <c r="E1465" s="651"/>
      <c r="F1465" s="652"/>
      <c r="G1465" s="653"/>
      <c r="H1465" s="654"/>
      <c r="I1465" s="654"/>
      <c r="J1465" s="654"/>
      <c r="K1465" s="655"/>
      <c r="L1465" s="653"/>
      <c r="M1465" s="654"/>
      <c r="N1465" s="654"/>
      <c r="O1465" s="654"/>
      <c r="P1465" s="655"/>
      <c r="Q1465" s="656"/>
      <c r="R1465" s="652"/>
      <c r="S1465" s="566"/>
      <c r="T1465" s="566"/>
      <c r="U1465" s="566"/>
      <c r="V1465" s="566"/>
      <c r="W1465" s="566"/>
      <c r="X1465" s="566"/>
      <c r="Y1465" s="566"/>
      <c r="Z1465" s="566"/>
      <c r="AA1465" s="566"/>
      <c r="AB1465" s="566"/>
      <c r="AC1465" s="566"/>
      <c r="AD1465" s="566"/>
      <c r="AE1465" s="566"/>
      <c r="AF1465" s="566"/>
      <c r="AG1465" s="566"/>
    </row>
    <row r="1466" spans="2:33" hidden="1" outlineLevel="1" x14ac:dyDescent="0.45">
      <c r="B1466" s="657"/>
      <c r="C1466" s="658"/>
      <c r="D1466" s="659"/>
      <c r="E1466" s="660"/>
      <c r="F1466" s="661"/>
      <c r="G1466" s="662"/>
      <c r="H1466" s="663"/>
      <c r="I1466" s="663"/>
      <c r="J1466" s="663"/>
      <c r="K1466" s="664"/>
      <c r="L1466" s="662"/>
      <c r="M1466" s="663"/>
      <c r="N1466" s="663"/>
      <c r="O1466" s="663"/>
      <c r="P1466" s="664"/>
      <c r="Q1466" s="665"/>
      <c r="R1466" s="661"/>
      <c r="S1466" s="566"/>
      <c r="T1466" s="566"/>
      <c r="U1466" s="566"/>
      <c r="V1466" s="566"/>
      <c r="W1466" s="566"/>
      <c r="X1466" s="566"/>
      <c r="Y1466" s="566"/>
      <c r="Z1466" s="566"/>
      <c r="AA1466" s="566"/>
      <c r="AB1466" s="566"/>
      <c r="AC1466" s="566"/>
      <c r="AD1466" s="566"/>
      <c r="AE1466" s="566"/>
      <c r="AF1466" s="566"/>
      <c r="AG1466" s="566"/>
    </row>
    <row r="1467" spans="2:33" hidden="1" outlineLevel="1" x14ac:dyDescent="0.45">
      <c r="B1467" s="648"/>
      <c r="C1467" s="649"/>
      <c r="D1467" s="650"/>
      <c r="E1467" s="651"/>
      <c r="F1467" s="652"/>
      <c r="G1467" s="653"/>
      <c r="H1467" s="654"/>
      <c r="I1467" s="654"/>
      <c r="J1467" s="654"/>
      <c r="K1467" s="655"/>
      <c r="L1467" s="653"/>
      <c r="M1467" s="654"/>
      <c r="N1467" s="654"/>
      <c r="O1467" s="654"/>
      <c r="P1467" s="655"/>
      <c r="Q1467" s="656"/>
      <c r="R1467" s="652"/>
      <c r="S1467" s="566"/>
      <c r="T1467" s="566"/>
      <c r="U1467" s="566"/>
      <c r="V1467" s="566"/>
      <c r="W1467" s="566"/>
      <c r="X1467" s="566"/>
      <c r="Y1467" s="566"/>
      <c r="Z1467" s="566"/>
      <c r="AA1467" s="566"/>
      <c r="AB1467" s="566"/>
      <c r="AC1467" s="566"/>
      <c r="AD1467" s="566"/>
      <c r="AE1467" s="566"/>
      <c r="AF1467" s="566"/>
      <c r="AG1467" s="566"/>
    </row>
    <row r="1468" spans="2:33" hidden="1" outlineLevel="1" x14ac:dyDescent="0.45">
      <c r="B1468" s="657"/>
      <c r="C1468" s="658"/>
      <c r="D1468" s="659"/>
      <c r="E1468" s="660"/>
      <c r="F1468" s="661"/>
      <c r="G1468" s="662"/>
      <c r="H1468" s="663"/>
      <c r="I1468" s="663"/>
      <c r="J1468" s="663"/>
      <c r="K1468" s="664"/>
      <c r="L1468" s="662"/>
      <c r="M1468" s="663"/>
      <c r="N1468" s="663"/>
      <c r="O1468" s="663"/>
      <c r="P1468" s="664"/>
      <c r="Q1468" s="665"/>
      <c r="R1468" s="661"/>
      <c r="S1468" s="566"/>
      <c r="T1468" s="566"/>
      <c r="U1468" s="566"/>
      <c r="V1468" s="566"/>
      <c r="W1468" s="566"/>
      <c r="X1468" s="566"/>
      <c r="Y1468" s="566"/>
      <c r="Z1468" s="566"/>
      <c r="AA1468" s="566"/>
      <c r="AB1468" s="566"/>
      <c r="AC1468" s="566"/>
      <c r="AD1468" s="566"/>
      <c r="AE1468" s="566"/>
      <c r="AF1468" s="566"/>
      <c r="AG1468" s="566"/>
    </row>
    <row r="1469" spans="2:33" hidden="1" outlineLevel="1" x14ac:dyDescent="0.45">
      <c r="B1469" s="648"/>
      <c r="C1469" s="649"/>
      <c r="D1469" s="650"/>
      <c r="E1469" s="651"/>
      <c r="F1469" s="652"/>
      <c r="G1469" s="653"/>
      <c r="H1469" s="654"/>
      <c r="I1469" s="654"/>
      <c r="J1469" s="654"/>
      <c r="K1469" s="655"/>
      <c r="L1469" s="653"/>
      <c r="M1469" s="654"/>
      <c r="N1469" s="654"/>
      <c r="O1469" s="654"/>
      <c r="P1469" s="655"/>
      <c r="Q1469" s="656"/>
      <c r="R1469" s="652"/>
      <c r="S1469" s="566"/>
      <c r="T1469" s="566"/>
      <c r="U1469" s="566"/>
      <c r="V1469" s="566"/>
      <c r="W1469" s="566"/>
      <c r="X1469" s="566"/>
      <c r="Y1469" s="566"/>
      <c r="Z1469" s="566"/>
      <c r="AA1469" s="566"/>
      <c r="AB1469" s="566"/>
      <c r="AC1469" s="566"/>
      <c r="AD1469" s="566"/>
      <c r="AE1469" s="566"/>
      <c r="AF1469" s="566"/>
      <c r="AG1469" s="566"/>
    </row>
    <row r="1470" spans="2:33" hidden="1" outlineLevel="1" x14ac:dyDescent="0.45">
      <c r="B1470" s="657"/>
      <c r="C1470" s="658"/>
      <c r="D1470" s="659"/>
      <c r="E1470" s="660"/>
      <c r="F1470" s="661"/>
      <c r="G1470" s="662"/>
      <c r="H1470" s="663"/>
      <c r="I1470" s="663"/>
      <c r="J1470" s="663"/>
      <c r="K1470" s="664"/>
      <c r="L1470" s="662"/>
      <c r="M1470" s="663"/>
      <c r="N1470" s="663"/>
      <c r="O1470" s="663"/>
      <c r="P1470" s="664"/>
      <c r="Q1470" s="665"/>
      <c r="R1470" s="661"/>
      <c r="S1470" s="566"/>
      <c r="T1470" s="566"/>
      <c r="U1470" s="566"/>
      <c r="V1470" s="566"/>
      <c r="W1470" s="566"/>
      <c r="X1470" s="566"/>
      <c r="Y1470" s="566"/>
      <c r="Z1470" s="566"/>
      <c r="AA1470" s="566"/>
      <c r="AB1470" s="566"/>
      <c r="AC1470" s="566"/>
      <c r="AD1470" s="566"/>
      <c r="AE1470" s="566"/>
      <c r="AF1470" s="566"/>
      <c r="AG1470" s="566"/>
    </row>
    <row r="1471" spans="2:33" hidden="1" outlineLevel="1" x14ac:dyDescent="0.45">
      <c r="B1471" s="648"/>
      <c r="C1471" s="649"/>
      <c r="D1471" s="650"/>
      <c r="E1471" s="651"/>
      <c r="F1471" s="652"/>
      <c r="G1471" s="653"/>
      <c r="H1471" s="654"/>
      <c r="I1471" s="654"/>
      <c r="J1471" s="654"/>
      <c r="K1471" s="655"/>
      <c r="L1471" s="653"/>
      <c r="M1471" s="654"/>
      <c r="N1471" s="654"/>
      <c r="O1471" s="654"/>
      <c r="P1471" s="655"/>
      <c r="Q1471" s="656"/>
      <c r="R1471" s="652"/>
      <c r="S1471" s="566"/>
      <c r="T1471" s="566"/>
      <c r="U1471" s="566"/>
      <c r="V1471" s="566"/>
      <c r="W1471" s="566"/>
      <c r="X1471" s="566"/>
      <c r="Y1471" s="566"/>
      <c r="Z1471" s="566"/>
      <c r="AA1471" s="566"/>
      <c r="AB1471" s="566"/>
      <c r="AC1471" s="566"/>
      <c r="AD1471" s="566"/>
      <c r="AE1471" s="566"/>
      <c r="AF1471" s="566"/>
      <c r="AG1471" s="566"/>
    </row>
    <row r="1472" spans="2:33" hidden="1" outlineLevel="1" x14ac:dyDescent="0.45">
      <c r="B1472" s="657"/>
      <c r="C1472" s="658"/>
      <c r="D1472" s="659"/>
      <c r="E1472" s="660"/>
      <c r="F1472" s="661"/>
      <c r="G1472" s="662"/>
      <c r="H1472" s="663"/>
      <c r="I1472" s="663"/>
      <c r="J1472" s="663"/>
      <c r="K1472" s="664"/>
      <c r="L1472" s="662"/>
      <c r="M1472" s="663"/>
      <c r="N1472" s="663"/>
      <c r="O1472" s="663"/>
      <c r="P1472" s="664"/>
      <c r="Q1472" s="665"/>
      <c r="R1472" s="661"/>
      <c r="S1472" s="566"/>
      <c r="T1472" s="566"/>
      <c r="U1472" s="566"/>
      <c r="V1472" s="566"/>
      <c r="W1472" s="566"/>
      <c r="X1472" s="566"/>
      <c r="Y1472" s="566"/>
      <c r="Z1472" s="566"/>
      <c r="AA1472" s="566"/>
      <c r="AB1472" s="566"/>
      <c r="AC1472" s="566"/>
      <c r="AD1472" s="566"/>
      <c r="AE1472" s="566"/>
      <c r="AF1472" s="566"/>
      <c r="AG1472" s="566"/>
    </row>
    <row r="1473" spans="2:33" hidden="1" outlineLevel="1" x14ac:dyDescent="0.45">
      <c r="B1473" s="648"/>
      <c r="C1473" s="649"/>
      <c r="D1473" s="650"/>
      <c r="E1473" s="651"/>
      <c r="F1473" s="652"/>
      <c r="G1473" s="653"/>
      <c r="H1473" s="654"/>
      <c r="I1473" s="654"/>
      <c r="J1473" s="654"/>
      <c r="K1473" s="655"/>
      <c r="L1473" s="653"/>
      <c r="M1473" s="654"/>
      <c r="N1473" s="654"/>
      <c r="O1473" s="654"/>
      <c r="P1473" s="655"/>
      <c r="Q1473" s="656"/>
      <c r="R1473" s="652"/>
      <c r="S1473" s="566"/>
      <c r="T1473" s="566"/>
      <c r="U1473" s="566"/>
      <c r="V1473" s="566"/>
      <c r="W1473" s="566"/>
      <c r="X1473" s="566"/>
      <c r="Y1473" s="566"/>
      <c r="Z1473" s="566"/>
      <c r="AA1473" s="566"/>
      <c r="AB1473" s="566"/>
      <c r="AC1473" s="566"/>
      <c r="AD1473" s="566"/>
      <c r="AE1473" s="566"/>
      <c r="AF1473" s="566"/>
      <c r="AG1473" s="566"/>
    </row>
    <row r="1474" spans="2:33" hidden="1" outlineLevel="1" x14ac:dyDescent="0.45">
      <c r="B1474" s="657"/>
      <c r="C1474" s="658"/>
      <c r="D1474" s="659"/>
      <c r="E1474" s="660"/>
      <c r="F1474" s="661"/>
      <c r="G1474" s="662"/>
      <c r="H1474" s="663"/>
      <c r="I1474" s="663"/>
      <c r="J1474" s="663"/>
      <c r="K1474" s="664"/>
      <c r="L1474" s="662"/>
      <c r="M1474" s="663"/>
      <c r="N1474" s="663"/>
      <c r="O1474" s="663"/>
      <c r="P1474" s="664"/>
      <c r="Q1474" s="665"/>
      <c r="R1474" s="661"/>
      <c r="S1474" s="566"/>
      <c r="T1474" s="566"/>
      <c r="U1474" s="566"/>
      <c r="V1474" s="566"/>
      <c r="W1474" s="566"/>
      <c r="X1474" s="566"/>
      <c r="Y1474" s="566"/>
      <c r="Z1474" s="566"/>
      <c r="AA1474" s="566"/>
      <c r="AB1474" s="566"/>
      <c r="AC1474" s="566"/>
      <c r="AD1474" s="566"/>
      <c r="AE1474" s="566"/>
      <c r="AF1474" s="566"/>
      <c r="AG1474" s="566"/>
    </row>
    <row r="1475" spans="2:33" hidden="1" outlineLevel="1" x14ac:dyDescent="0.45">
      <c r="B1475" s="648"/>
      <c r="C1475" s="649"/>
      <c r="D1475" s="650"/>
      <c r="E1475" s="651"/>
      <c r="F1475" s="652"/>
      <c r="G1475" s="653"/>
      <c r="H1475" s="654"/>
      <c r="I1475" s="654"/>
      <c r="J1475" s="654"/>
      <c r="K1475" s="655"/>
      <c r="L1475" s="653"/>
      <c r="M1475" s="654"/>
      <c r="N1475" s="654"/>
      <c r="O1475" s="654"/>
      <c r="P1475" s="655"/>
      <c r="Q1475" s="656"/>
      <c r="R1475" s="652"/>
      <c r="S1475" s="566"/>
      <c r="T1475" s="566"/>
      <c r="U1475" s="566"/>
      <c r="V1475" s="566"/>
      <c r="W1475" s="566"/>
      <c r="X1475" s="566"/>
      <c r="Y1475" s="566"/>
      <c r="Z1475" s="566"/>
      <c r="AA1475" s="566"/>
      <c r="AB1475" s="566"/>
      <c r="AC1475" s="566"/>
      <c r="AD1475" s="566"/>
      <c r="AE1475" s="566"/>
      <c r="AF1475" s="566"/>
      <c r="AG1475" s="566"/>
    </row>
    <row r="1476" spans="2:33" hidden="1" outlineLevel="1" x14ac:dyDescent="0.45">
      <c r="B1476" s="657"/>
      <c r="C1476" s="658"/>
      <c r="D1476" s="659"/>
      <c r="E1476" s="660"/>
      <c r="F1476" s="661"/>
      <c r="G1476" s="662"/>
      <c r="H1476" s="663"/>
      <c r="I1476" s="663"/>
      <c r="J1476" s="663"/>
      <c r="K1476" s="664"/>
      <c r="L1476" s="662"/>
      <c r="M1476" s="663"/>
      <c r="N1476" s="663"/>
      <c r="O1476" s="663"/>
      <c r="P1476" s="664"/>
      <c r="Q1476" s="665"/>
      <c r="R1476" s="661"/>
      <c r="S1476" s="566"/>
      <c r="T1476" s="566"/>
      <c r="U1476" s="566"/>
      <c r="V1476" s="566"/>
      <c r="W1476" s="566"/>
      <c r="X1476" s="566"/>
      <c r="Y1476" s="566"/>
      <c r="Z1476" s="566"/>
      <c r="AA1476" s="566"/>
      <c r="AB1476" s="566"/>
      <c r="AC1476" s="566"/>
      <c r="AD1476" s="566"/>
      <c r="AE1476" s="566"/>
      <c r="AF1476" s="566"/>
      <c r="AG1476" s="566"/>
    </row>
    <row r="1477" spans="2:33" hidden="1" outlineLevel="1" x14ac:dyDescent="0.45">
      <c r="B1477" s="648"/>
      <c r="C1477" s="649"/>
      <c r="D1477" s="650"/>
      <c r="E1477" s="651"/>
      <c r="F1477" s="652"/>
      <c r="G1477" s="653"/>
      <c r="H1477" s="654"/>
      <c r="I1477" s="654"/>
      <c r="J1477" s="654"/>
      <c r="K1477" s="655"/>
      <c r="L1477" s="653"/>
      <c r="M1477" s="654"/>
      <c r="N1477" s="654"/>
      <c r="O1477" s="654"/>
      <c r="P1477" s="655"/>
      <c r="Q1477" s="656"/>
      <c r="R1477" s="652"/>
      <c r="S1477" s="566"/>
      <c r="T1477" s="566"/>
      <c r="U1477" s="566"/>
      <c r="V1477" s="566"/>
      <c r="W1477" s="566"/>
      <c r="X1477" s="566"/>
      <c r="Y1477" s="566"/>
      <c r="Z1477" s="566"/>
      <c r="AA1477" s="566"/>
      <c r="AB1477" s="566"/>
      <c r="AC1477" s="566"/>
      <c r="AD1477" s="566"/>
      <c r="AE1477" s="566"/>
      <c r="AF1477" s="566"/>
      <c r="AG1477" s="566"/>
    </row>
    <row r="1478" spans="2:33" hidden="1" outlineLevel="1" x14ac:dyDescent="0.45">
      <c r="B1478" s="657"/>
      <c r="C1478" s="658"/>
      <c r="D1478" s="659"/>
      <c r="E1478" s="660"/>
      <c r="F1478" s="661"/>
      <c r="G1478" s="662"/>
      <c r="H1478" s="663"/>
      <c r="I1478" s="663"/>
      <c r="J1478" s="663"/>
      <c r="K1478" s="664"/>
      <c r="L1478" s="662"/>
      <c r="M1478" s="663"/>
      <c r="N1478" s="663"/>
      <c r="O1478" s="663"/>
      <c r="P1478" s="664"/>
      <c r="Q1478" s="665"/>
      <c r="R1478" s="661"/>
      <c r="S1478" s="566"/>
      <c r="T1478" s="566"/>
      <c r="U1478" s="566"/>
      <c r="V1478" s="566"/>
      <c r="W1478" s="566"/>
      <c r="X1478" s="566"/>
      <c r="Y1478" s="566"/>
      <c r="Z1478" s="566"/>
      <c r="AA1478" s="566"/>
      <c r="AB1478" s="566"/>
      <c r="AC1478" s="566"/>
      <c r="AD1478" s="566"/>
      <c r="AE1478" s="566"/>
      <c r="AF1478" s="566"/>
      <c r="AG1478" s="566"/>
    </row>
    <row r="1479" spans="2:33" hidden="1" outlineLevel="1" x14ac:dyDescent="0.45">
      <c r="B1479" s="648"/>
      <c r="C1479" s="649"/>
      <c r="D1479" s="650"/>
      <c r="E1479" s="651"/>
      <c r="F1479" s="652"/>
      <c r="G1479" s="653"/>
      <c r="H1479" s="654"/>
      <c r="I1479" s="654"/>
      <c r="J1479" s="654"/>
      <c r="K1479" s="655"/>
      <c r="L1479" s="653"/>
      <c r="M1479" s="654"/>
      <c r="N1479" s="654"/>
      <c r="O1479" s="654"/>
      <c r="P1479" s="655"/>
      <c r="Q1479" s="656"/>
      <c r="R1479" s="652"/>
      <c r="S1479" s="566"/>
      <c r="T1479" s="566"/>
      <c r="U1479" s="566"/>
      <c r="V1479" s="566"/>
      <c r="W1479" s="566"/>
      <c r="X1479" s="566"/>
      <c r="Y1479" s="566"/>
      <c r="Z1479" s="566"/>
      <c r="AA1479" s="566"/>
      <c r="AB1479" s="566"/>
      <c r="AC1479" s="566"/>
      <c r="AD1479" s="566"/>
      <c r="AE1479" s="566"/>
      <c r="AF1479" s="566"/>
      <c r="AG1479" s="566"/>
    </row>
    <row r="1480" spans="2:33" hidden="1" outlineLevel="1" x14ac:dyDescent="0.45">
      <c r="B1480" s="657"/>
      <c r="C1480" s="658"/>
      <c r="D1480" s="659"/>
      <c r="E1480" s="660"/>
      <c r="F1480" s="661"/>
      <c r="G1480" s="662"/>
      <c r="H1480" s="663"/>
      <c r="I1480" s="663"/>
      <c r="J1480" s="663"/>
      <c r="K1480" s="664"/>
      <c r="L1480" s="662"/>
      <c r="M1480" s="663"/>
      <c r="N1480" s="663"/>
      <c r="O1480" s="663"/>
      <c r="P1480" s="664"/>
      <c r="Q1480" s="665"/>
      <c r="R1480" s="661"/>
      <c r="S1480" s="566"/>
      <c r="T1480" s="566"/>
      <c r="U1480" s="566"/>
      <c r="V1480" s="566"/>
      <c r="W1480" s="566"/>
      <c r="X1480" s="566"/>
      <c r="Y1480" s="566"/>
      <c r="Z1480" s="566"/>
      <c r="AA1480" s="566"/>
      <c r="AB1480" s="566"/>
      <c r="AC1480" s="566"/>
      <c r="AD1480" s="566"/>
      <c r="AE1480" s="566"/>
      <c r="AF1480" s="566"/>
      <c r="AG1480" s="566"/>
    </row>
    <row r="1481" spans="2:33" hidden="1" outlineLevel="1" x14ac:dyDescent="0.45">
      <c r="B1481" s="648"/>
      <c r="C1481" s="649"/>
      <c r="D1481" s="650"/>
      <c r="E1481" s="651"/>
      <c r="F1481" s="652"/>
      <c r="G1481" s="653"/>
      <c r="H1481" s="654"/>
      <c r="I1481" s="654"/>
      <c r="J1481" s="654"/>
      <c r="K1481" s="655"/>
      <c r="L1481" s="653"/>
      <c r="M1481" s="654"/>
      <c r="N1481" s="654"/>
      <c r="O1481" s="654"/>
      <c r="P1481" s="655"/>
      <c r="Q1481" s="656"/>
      <c r="R1481" s="652"/>
      <c r="S1481" s="566"/>
      <c r="T1481" s="566"/>
      <c r="U1481" s="566"/>
      <c r="V1481" s="566"/>
      <c r="W1481" s="566"/>
      <c r="X1481" s="566"/>
      <c r="Y1481" s="566"/>
      <c r="Z1481" s="566"/>
      <c r="AA1481" s="566"/>
      <c r="AB1481" s="566"/>
      <c r="AC1481" s="566"/>
      <c r="AD1481" s="566"/>
      <c r="AE1481" s="566"/>
      <c r="AF1481" s="566"/>
      <c r="AG1481" s="566"/>
    </row>
    <row r="1482" spans="2:33" hidden="1" outlineLevel="1" x14ac:dyDescent="0.45">
      <c r="B1482" s="657"/>
      <c r="C1482" s="658"/>
      <c r="D1482" s="659"/>
      <c r="E1482" s="660"/>
      <c r="F1482" s="661"/>
      <c r="G1482" s="662"/>
      <c r="H1482" s="663"/>
      <c r="I1482" s="663"/>
      <c r="J1482" s="663"/>
      <c r="K1482" s="664"/>
      <c r="L1482" s="662"/>
      <c r="M1482" s="663"/>
      <c r="N1482" s="663"/>
      <c r="O1482" s="663"/>
      <c r="P1482" s="664"/>
      <c r="Q1482" s="665"/>
      <c r="R1482" s="661"/>
      <c r="S1482" s="566"/>
      <c r="T1482" s="566"/>
      <c r="U1482" s="566"/>
      <c r="V1482" s="566"/>
      <c r="W1482" s="566"/>
      <c r="X1482" s="566"/>
      <c r="Y1482" s="566"/>
      <c r="Z1482" s="566"/>
      <c r="AA1482" s="566"/>
      <c r="AB1482" s="566"/>
      <c r="AC1482" s="566"/>
      <c r="AD1482" s="566"/>
      <c r="AE1482" s="566"/>
      <c r="AF1482" s="566"/>
      <c r="AG1482" s="566"/>
    </row>
    <row r="1483" spans="2:33" hidden="1" outlineLevel="1" x14ac:dyDescent="0.45">
      <c r="B1483" s="648"/>
      <c r="C1483" s="649"/>
      <c r="D1483" s="650"/>
      <c r="E1483" s="651"/>
      <c r="F1483" s="652"/>
      <c r="G1483" s="653"/>
      <c r="H1483" s="654"/>
      <c r="I1483" s="654"/>
      <c r="J1483" s="654"/>
      <c r="K1483" s="655"/>
      <c r="L1483" s="653"/>
      <c r="M1483" s="654"/>
      <c r="N1483" s="654"/>
      <c r="O1483" s="654"/>
      <c r="P1483" s="655"/>
      <c r="Q1483" s="656"/>
      <c r="R1483" s="652"/>
      <c r="S1483" s="566"/>
      <c r="T1483" s="566"/>
      <c r="U1483" s="566"/>
      <c r="V1483" s="566"/>
      <c r="W1483" s="566"/>
      <c r="X1483" s="566"/>
      <c r="Y1483" s="566"/>
      <c r="Z1483" s="566"/>
      <c r="AA1483" s="566"/>
      <c r="AB1483" s="566"/>
      <c r="AC1483" s="566"/>
      <c r="AD1483" s="566"/>
      <c r="AE1483" s="566"/>
      <c r="AF1483" s="566"/>
      <c r="AG1483" s="566"/>
    </row>
    <row r="1484" spans="2:33" hidden="1" outlineLevel="1" x14ac:dyDescent="0.45">
      <c r="B1484" s="657"/>
      <c r="C1484" s="658"/>
      <c r="D1484" s="659"/>
      <c r="E1484" s="660"/>
      <c r="F1484" s="661"/>
      <c r="G1484" s="662"/>
      <c r="H1484" s="663"/>
      <c r="I1484" s="663"/>
      <c r="J1484" s="663"/>
      <c r="K1484" s="664"/>
      <c r="L1484" s="662"/>
      <c r="M1484" s="663"/>
      <c r="N1484" s="663"/>
      <c r="O1484" s="663"/>
      <c r="P1484" s="664"/>
      <c r="Q1484" s="665"/>
      <c r="R1484" s="661"/>
      <c r="S1484" s="566"/>
      <c r="T1484" s="566"/>
      <c r="U1484" s="566"/>
      <c r="V1484" s="566"/>
      <c r="W1484" s="566"/>
      <c r="X1484" s="566"/>
      <c r="Y1484" s="566"/>
      <c r="Z1484" s="566"/>
      <c r="AA1484" s="566"/>
      <c r="AB1484" s="566"/>
      <c r="AC1484" s="566"/>
      <c r="AD1484" s="566"/>
      <c r="AE1484" s="566"/>
      <c r="AF1484" s="566"/>
      <c r="AG1484" s="566"/>
    </row>
    <row r="1485" spans="2:33" hidden="1" outlineLevel="1" x14ac:dyDescent="0.45">
      <c r="B1485" s="648"/>
      <c r="C1485" s="649"/>
      <c r="D1485" s="650"/>
      <c r="E1485" s="651"/>
      <c r="F1485" s="652"/>
      <c r="G1485" s="653"/>
      <c r="H1485" s="654"/>
      <c r="I1485" s="654"/>
      <c r="J1485" s="654"/>
      <c r="K1485" s="655"/>
      <c r="L1485" s="653"/>
      <c r="M1485" s="654"/>
      <c r="N1485" s="654"/>
      <c r="O1485" s="654"/>
      <c r="P1485" s="655"/>
      <c r="Q1485" s="656"/>
      <c r="R1485" s="652"/>
      <c r="S1485" s="566"/>
      <c r="T1485" s="566"/>
      <c r="U1485" s="566"/>
      <c r="V1485" s="566"/>
      <c r="W1485" s="566"/>
      <c r="X1485" s="566"/>
      <c r="Y1485" s="566"/>
      <c r="Z1485" s="566"/>
      <c r="AA1485" s="566"/>
      <c r="AB1485" s="566"/>
      <c r="AC1485" s="566"/>
      <c r="AD1485" s="566"/>
      <c r="AE1485" s="566"/>
      <c r="AF1485" s="566"/>
      <c r="AG1485" s="566"/>
    </row>
    <row r="1486" spans="2:33" hidden="1" outlineLevel="1" x14ac:dyDescent="0.45">
      <c r="B1486" s="657"/>
      <c r="C1486" s="658"/>
      <c r="D1486" s="659"/>
      <c r="E1486" s="660"/>
      <c r="F1486" s="661"/>
      <c r="G1486" s="662"/>
      <c r="H1486" s="663"/>
      <c r="I1486" s="663"/>
      <c r="J1486" s="663"/>
      <c r="K1486" s="664"/>
      <c r="L1486" s="662"/>
      <c r="M1486" s="663"/>
      <c r="N1486" s="663"/>
      <c r="O1486" s="663"/>
      <c r="P1486" s="664"/>
      <c r="Q1486" s="665"/>
      <c r="R1486" s="661"/>
      <c r="S1486" s="566"/>
      <c r="T1486" s="566"/>
      <c r="U1486" s="566"/>
      <c r="V1486" s="566"/>
      <c r="W1486" s="566"/>
      <c r="X1486" s="566"/>
      <c r="Y1486" s="566"/>
      <c r="Z1486" s="566"/>
      <c r="AA1486" s="566"/>
      <c r="AB1486" s="566"/>
      <c r="AC1486" s="566"/>
      <c r="AD1486" s="566"/>
      <c r="AE1486" s="566"/>
      <c r="AF1486" s="566"/>
      <c r="AG1486" s="566"/>
    </row>
    <row r="1487" spans="2:33" hidden="1" outlineLevel="1" x14ac:dyDescent="0.45">
      <c r="B1487" s="648"/>
      <c r="C1487" s="649"/>
      <c r="D1487" s="650"/>
      <c r="E1487" s="651"/>
      <c r="F1487" s="652"/>
      <c r="G1487" s="653"/>
      <c r="H1487" s="654"/>
      <c r="I1487" s="654"/>
      <c r="J1487" s="654"/>
      <c r="K1487" s="655"/>
      <c r="L1487" s="653"/>
      <c r="M1487" s="654"/>
      <c r="N1487" s="654"/>
      <c r="O1487" s="654"/>
      <c r="P1487" s="655"/>
      <c r="Q1487" s="656"/>
      <c r="R1487" s="652"/>
      <c r="S1487" s="566"/>
      <c r="T1487" s="566"/>
      <c r="U1487" s="566"/>
      <c r="V1487" s="566"/>
      <c r="W1487" s="566"/>
      <c r="X1487" s="566"/>
      <c r="Y1487" s="566"/>
      <c r="Z1487" s="566"/>
      <c r="AA1487" s="566"/>
      <c r="AB1487" s="566"/>
      <c r="AC1487" s="566"/>
      <c r="AD1487" s="566"/>
      <c r="AE1487" s="566"/>
      <c r="AF1487" s="566"/>
      <c r="AG1487" s="566"/>
    </row>
    <row r="1488" spans="2:33" hidden="1" outlineLevel="1" x14ac:dyDescent="0.45">
      <c r="B1488" s="657"/>
      <c r="C1488" s="658"/>
      <c r="D1488" s="659"/>
      <c r="E1488" s="660"/>
      <c r="F1488" s="661"/>
      <c r="G1488" s="662"/>
      <c r="H1488" s="663"/>
      <c r="I1488" s="663"/>
      <c r="J1488" s="663"/>
      <c r="K1488" s="664"/>
      <c r="L1488" s="662"/>
      <c r="M1488" s="663"/>
      <c r="N1488" s="663"/>
      <c r="O1488" s="663"/>
      <c r="P1488" s="664"/>
      <c r="Q1488" s="665"/>
      <c r="R1488" s="661"/>
      <c r="S1488" s="566"/>
      <c r="T1488" s="566"/>
      <c r="U1488" s="566"/>
      <c r="V1488" s="566"/>
      <c r="W1488" s="566"/>
      <c r="X1488" s="566"/>
      <c r="Y1488" s="566"/>
      <c r="Z1488" s="566"/>
      <c r="AA1488" s="566"/>
      <c r="AB1488" s="566"/>
      <c r="AC1488" s="566"/>
      <c r="AD1488" s="566"/>
      <c r="AE1488" s="566"/>
      <c r="AF1488" s="566"/>
      <c r="AG1488" s="566"/>
    </row>
    <row r="1489" spans="2:33" hidden="1" outlineLevel="1" x14ac:dyDescent="0.45">
      <c r="B1489" s="648"/>
      <c r="C1489" s="649"/>
      <c r="D1489" s="650"/>
      <c r="E1489" s="651"/>
      <c r="F1489" s="652"/>
      <c r="G1489" s="653"/>
      <c r="H1489" s="654"/>
      <c r="I1489" s="654"/>
      <c r="J1489" s="654"/>
      <c r="K1489" s="655"/>
      <c r="L1489" s="653"/>
      <c r="M1489" s="654"/>
      <c r="N1489" s="654"/>
      <c r="O1489" s="654"/>
      <c r="P1489" s="655"/>
      <c r="Q1489" s="656"/>
      <c r="R1489" s="652"/>
      <c r="S1489" s="566"/>
      <c r="T1489" s="566"/>
      <c r="U1489" s="566"/>
      <c r="V1489" s="566"/>
      <c r="W1489" s="566"/>
      <c r="X1489" s="566"/>
      <c r="Y1489" s="566"/>
      <c r="Z1489" s="566"/>
      <c r="AA1489" s="566"/>
      <c r="AB1489" s="566"/>
      <c r="AC1489" s="566"/>
      <c r="AD1489" s="566"/>
      <c r="AE1489" s="566"/>
      <c r="AF1489" s="566"/>
      <c r="AG1489" s="566"/>
    </row>
    <row r="1490" spans="2:33" hidden="1" outlineLevel="1" x14ac:dyDescent="0.45">
      <c r="B1490" s="657"/>
      <c r="C1490" s="658"/>
      <c r="D1490" s="659"/>
      <c r="E1490" s="660"/>
      <c r="F1490" s="661"/>
      <c r="G1490" s="662"/>
      <c r="H1490" s="663"/>
      <c r="I1490" s="663"/>
      <c r="J1490" s="663"/>
      <c r="K1490" s="664"/>
      <c r="L1490" s="662"/>
      <c r="M1490" s="663"/>
      <c r="N1490" s="663"/>
      <c r="O1490" s="663"/>
      <c r="P1490" s="664"/>
      <c r="Q1490" s="665"/>
      <c r="R1490" s="661"/>
      <c r="S1490" s="566"/>
      <c r="T1490" s="566"/>
      <c r="U1490" s="566"/>
      <c r="V1490" s="566"/>
      <c r="W1490" s="566"/>
      <c r="X1490" s="566"/>
      <c r="Y1490" s="566"/>
      <c r="Z1490" s="566"/>
      <c r="AA1490" s="566"/>
      <c r="AB1490" s="566"/>
      <c r="AC1490" s="566"/>
      <c r="AD1490" s="566"/>
      <c r="AE1490" s="566"/>
      <c r="AF1490" s="566"/>
      <c r="AG1490" s="566"/>
    </row>
    <row r="1491" spans="2:33" hidden="1" outlineLevel="1" x14ac:dyDescent="0.45">
      <c r="B1491" s="648"/>
      <c r="C1491" s="649"/>
      <c r="D1491" s="650"/>
      <c r="E1491" s="651"/>
      <c r="F1491" s="652"/>
      <c r="G1491" s="653"/>
      <c r="H1491" s="654"/>
      <c r="I1491" s="654"/>
      <c r="J1491" s="654"/>
      <c r="K1491" s="655"/>
      <c r="L1491" s="653"/>
      <c r="M1491" s="654"/>
      <c r="N1491" s="654"/>
      <c r="O1491" s="654"/>
      <c r="P1491" s="655"/>
      <c r="Q1491" s="656"/>
      <c r="R1491" s="652"/>
      <c r="S1491" s="566"/>
      <c r="T1491" s="566"/>
      <c r="U1491" s="566"/>
      <c r="V1491" s="566"/>
      <c r="W1491" s="566"/>
      <c r="X1491" s="566"/>
      <c r="Y1491" s="566"/>
      <c r="Z1491" s="566"/>
      <c r="AA1491" s="566"/>
      <c r="AB1491" s="566"/>
      <c r="AC1491" s="566"/>
      <c r="AD1491" s="566"/>
      <c r="AE1491" s="566"/>
      <c r="AF1491" s="566"/>
      <c r="AG1491" s="566"/>
    </row>
    <row r="1492" spans="2:33" hidden="1" outlineLevel="1" x14ac:dyDescent="0.45">
      <c r="B1492" s="657"/>
      <c r="C1492" s="658"/>
      <c r="D1492" s="659"/>
      <c r="E1492" s="660"/>
      <c r="F1492" s="661"/>
      <c r="G1492" s="662"/>
      <c r="H1492" s="663"/>
      <c r="I1492" s="663"/>
      <c r="J1492" s="663"/>
      <c r="K1492" s="664"/>
      <c r="L1492" s="662"/>
      <c r="M1492" s="663"/>
      <c r="N1492" s="663"/>
      <c r="O1492" s="663"/>
      <c r="P1492" s="664"/>
      <c r="Q1492" s="665"/>
      <c r="R1492" s="661"/>
      <c r="S1492" s="566"/>
      <c r="T1492" s="566"/>
      <c r="U1492" s="566"/>
      <c r="V1492" s="566"/>
      <c r="W1492" s="566"/>
      <c r="X1492" s="566"/>
      <c r="Y1492" s="566"/>
      <c r="Z1492" s="566"/>
      <c r="AA1492" s="566"/>
      <c r="AB1492" s="566"/>
      <c r="AC1492" s="566"/>
      <c r="AD1492" s="566"/>
      <c r="AE1492" s="566"/>
      <c r="AF1492" s="566"/>
      <c r="AG1492" s="566"/>
    </row>
    <row r="1493" spans="2:33" hidden="1" outlineLevel="1" x14ac:dyDescent="0.45">
      <c r="B1493" s="648"/>
      <c r="C1493" s="649"/>
      <c r="D1493" s="650"/>
      <c r="E1493" s="651"/>
      <c r="F1493" s="652"/>
      <c r="G1493" s="653"/>
      <c r="H1493" s="654"/>
      <c r="I1493" s="654"/>
      <c r="J1493" s="654"/>
      <c r="K1493" s="655"/>
      <c r="L1493" s="653"/>
      <c r="M1493" s="654"/>
      <c r="N1493" s="654"/>
      <c r="O1493" s="654"/>
      <c r="P1493" s="655"/>
      <c r="Q1493" s="656"/>
      <c r="R1493" s="652"/>
      <c r="S1493" s="566"/>
      <c r="T1493" s="566"/>
      <c r="U1493" s="566"/>
      <c r="V1493" s="566"/>
      <c r="W1493" s="566"/>
      <c r="X1493" s="566"/>
      <c r="Y1493" s="566"/>
      <c r="Z1493" s="566"/>
      <c r="AA1493" s="566"/>
      <c r="AB1493" s="566"/>
      <c r="AC1493" s="566"/>
      <c r="AD1493" s="566"/>
      <c r="AE1493" s="566"/>
      <c r="AF1493" s="566"/>
      <c r="AG1493" s="566"/>
    </row>
    <row r="1494" spans="2:33" hidden="1" outlineLevel="1" x14ac:dyDescent="0.45">
      <c r="B1494" s="657"/>
      <c r="C1494" s="658"/>
      <c r="D1494" s="659"/>
      <c r="E1494" s="660"/>
      <c r="F1494" s="661"/>
      <c r="G1494" s="662"/>
      <c r="H1494" s="663"/>
      <c r="I1494" s="663"/>
      <c r="J1494" s="663"/>
      <c r="K1494" s="664"/>
      <c r="L1494" s="662"/>
      <c r="M1494" s="663"/>
      <c r="N1494" s="663"/>
      <c r="O1494" s="663"/>
      <c r="P1494" s="664"/>
      <c r="Q1494" s="665"/>
      <c r="R1494" s="661"/>
      <c r="S1494" s="566"/>
      <c r="T1494" s="566"/>
      <c r="U1494" s="566"/>
      <c r="V1494" s="566"/>
      <c r="W1494" s="566"/>
      <c r="X1494" s="566"/>
      <c r="Y1494" s="566"/>
      <c r="Z1494" s="566"/>
      <c r="AA1494" s="566"/>
      <c r="AB1494" s="566"/>
      <c r="AC1494" s="566"/>
      <c r="AD1494" s="566"/>
      <c r="AE1494" s="566"/>
      <c r="AF1494" s="566"/>
      <c r="AG1494" s="566"/>
    </row>
    <row r="1495" spans="2:33" hidden="1" outlineLevel="1" x14ac:dyDescent="0.45">
      <c r="B1495" s="648"/>
      <c r="C1495" s="649"/>
      <c r="D1495" s="650"/>
      <c r="E1495" s="651"/>
      <c r="F1495" s="652"/>
      <c r="G1495" s="653"/>
      <c r="H1495" s="654"/>
      <c r="I1495" s="654"/>
      <c r="J1495" s="654"/>
      <c r="K1495" s="655"/>
      <c r="L1495" s="653"/>
      <c r="M1495" s="654"/>
      <c r="N1495" s="654"/>
      <c r="O1495" s="654"/>
      <c r="P1495" s="655"/>
      <c r="Q1495" s="656"/>
      <c r="R1495" s="652"/>
      <c r="S1495" s="566"/>
      <c r="T1495" s="566"/>
      <c r="U1495" s="566"/>
      <c r="V1495" s="566"/>
      <c r="W1495" s="566"/>
      <c r="X1495" s="566"/>
      <c r="Y1495" s="566"/>
      <c r="Z1495" s="566"/>
      <c r="AA1495" s="566"/>
      <c r="AB1495" s="566"/>
      <c r="AC1495" s="566"/>
      <c r="AD1495" s="566"/>
      <c r="AE1495" s="566"/>
      <c r="AF1495" s="566"/>
      <c r="AG1495" s="566"/>
    </row>
    <row r="1496" spans="2:33" hidden="1" outlineLevel="1" x14ac:dyDescent="0.45">
      <c r="B1496" s="657"/>
      <c r="C1496" s="658"/>
      <c r="D1496" s="659"/>
      <c r="E1496" s="660"/>
      <c r="F1496" s="661"/>
      <c r="G1496" s="662"/>
      <c r="H1496" s="663"/>
      <c r="I1496" s="663"/>
      <c r="J1496" s="663"/>
      <c r="K1496" s="664"/>
      <c r="L1496" s="662"/>
      <c r="M1496" s="663"/>
      <c r="N1496" s="663"/>
      <c r="O1496" s="663"/>
      <c r="P1496" s="664"/>
      <c r="Q1496" s="665"/>
      <c r="R1496" s="661"/>
      <c r="S1496" s="566"/>
      <c r="T1496" s="566"/>
      <c r="U1496" s="566"/>
      <c r="V1496" s="566"/>
      <c r="W1496" s="566"/>
      <c r="X1496" s="566"/>
      <c r="Y1496" s="566"/>
      <c r="Z1496" s="566"/>
      <c r="AA1496" s="566"/>
      <c r="AB1496" s="566"/>
      <c r="AC1496" s="566"/>
      <c r="AD1496" s="566"/>
      <c r="AE1496" s="566"/>
      <c r="AF1496" s="566"/>
      <c r="AG1496" s="566"/>
    </row>
    <row r="1497" spans="2:33" hidden="1" outlineLevel="1" x14ac:dyDescent="0.45">
      <c r="B1497" s="648"/>
      <c r="C1497" s="649"/>
      <c r="D1497" s="650"/>
      <c r="E1497" s="651"/>
      <c r="F1497" s="652"/>
      <c r="G1497" s="653"/>
      <c r="H1497" s="654"/>
      <c r="I1497" s="654"/>
      <c r="J1497" s="654"/>
      <c r="K1497" s="655"/>
      <c r="L1497" s="653"/>
      <c r="M1497" s="654"/>
      <c r="N1497" s="654"/>
      <c r="O1497" s="654"/>
      <c r="P1497" s="655"/>
      <c r="Q1497" s="656"/>
      <c r="R1497" s="652"/>
      <c r="S1497" s="566"/>
      <c r="T1497" s="566"/>
      <c r="U1497" s="566"/>
      <c r="V1497" s="566"/>
      <c r="W1497" s="566"/>
      <c r="X1497" s="566"/>
      <c r="Y1497" s="566"/>
      <c r="Z1497" s="566"/>
      <c r="AA1497" s="566"/>
      <c r="AB1497" s="566"/>
      <c r="AC1497" s="566"/>
      <c r="AD1497" s="566"/>
      <c r="AE1497" s="566"/>
      <c r="AF1497" s="566"/>
      <c r="AG1497" s="566"/>
    </row>
    <row r="1498" spans="2:33" hidden="1" outlineLevel="1" x14ac:dyDescent="0.45">
      <c r="B1498" s="657"/>
      <c r="C1498" s="658"/>
      <c r="D1498" s="659"/>
      <c r="E1498" s="660"/>
      <c r="F1498" s="661"/>
      <c r="G1498" s="662"/>
      <c r="H1498" s="663"/>
      <c r="I1498" s="663"/>
      <c r="J1498" s="663"/>
      <c r="K1498" s="664"/>
      <c r="L1498" s="662"/>
      <c r="M1498" s="663"/>
      <c r="N1498" s="663"/>
      <c r="O1498" s="663"/>
      <c r="P1498" s="664"/>
      <c r="Q1498" s="665"/>
      <c r="R1498" s="661"/>
      <c r="S1498" s="566"/>
      <c r="T1498" s="566"/>
      <c r="U1498" s="566"/>
      <c r="V1498" s="566"/>
      <c r="W1498" s="566"/>
      <c r="X1498" s="566"/>
      <c r="Y1498" s="566"/>
      <c r="Z1498" s="566"/>
      <c r="AA1498" s="566"/>
      <c r="AB1498" s="566"/>
      <c r="AC1498" s="566"/>
      <c r="AD1498" s="566"/>
      <c r="AE1498" s="566"/>
      <c r="AF1498" s="566"/>
      <c r="AG1498" s="566"/>
    </row>
    <row r="1499" spans="2:33" hidden="1" outlineLevel="1" x14ac:dyDescent="0.45">
      <c r="B1499" s="648"/>
      <c r="C1499" s="649"/>
      <c r="D1499" s="650"/>
      <c r="E1499" s="651"/>
      <c r="F1499" s="652"/>
      <c r="G1499" s="653"/>
      <c r="H1499" s="654"/>
      <c r="I1499" s="654"/>
      <c r="J1499" s="654"/>
      <c r="K1499" s="655"/>
      <c r="L1499" s="653"/>
      <c r="M1499" s="654"/>
      <c r="N1499" s="654"/>
      <c r="O1499" s="654"/>
      <c r="P1499" s="655"/>
      <c r="Q1499" s="656"/>
      <c r="R1499" s="652"/>
      <c r="S1499" s="566"/>
      <c r="T1499" s="566"/>
      <c r="U1499" s="566"/>
      <c r="V1499" s="566"/>
      <c r="W1499" s="566"/>
      <c r="X1499" s="566"/>
      <c r="Y1499" s="566"/>
      <c r="Z1499" s="566"/>
      <c r="AA1499" s="566"/>
      <c r="AB1499" s="566"/>
      <c r="AC1499" s="566"/>
      <c r="AD1499" s="566"/>
      <c r="AE1499" s="566"/>
      <c r="AF1499" s="566"/>
      <c r="AG1499" s="566"/>
    </row>
    <row r="1500" spans="2:33" hidden="1" outlineLevel="1" x14ac:dyDescent="0.45">
      <c r="B1500" s="657"/>
      <c r="C1500" s="658"/>
      <c r="D1500" s="659"/>
      <c r="E1500" s="660"/>
      <c r="F1500" s="661"/>
      <c r="G1500" s="662"/>
      <c r="H1500" s="663"/>
      <c r="I1500" s="663"/>
      <c r="J1500" s="663"/>
      <c r="K1500" s="664"/>
      <c r="L1500" s="662"/>
      <c r="M1500" s="663"/>
      <c r="N1500" s="663"/>
      <c r="O1500" s="663"/>
      <c r="P1500" s="664"/>
      <c r="Q1500" s="665"/>
      <c r="R1500" s="661"/>
      <c r="S1500" s="566"/>
      <c r="T1500" s="566"/>
      <c r="U1500" s="566"/>
      <c r="V1500" s="566"/>
      <c r="W1500" s="566"/>
      <c r="X1500" s="566"/>
      <c r="Y1500" s="566"/>
      <c r="Z1500" s="566"/>
      <c r="AA1500" s="566"/>
      <c r="AB1500" s="566"/>
      <c r="AC1500" s="566"/>
      <c r="AD1500" s="566"/>
      <c r="AE1500" s="566"/>
      <c r="AF1500" s="566"/>
      <c r="AG1500" s="566"/>
    </row>
    <row r="1501" spans="2:33" hidden="1" outlineLevel="1" x14ac:dyDescent="0.45">
      <c r="B1501" s="648"/>
      <c r="C1501" s="649"/>
      <c r="D1501" s="650"/>
      <c r="E1501" s="651"/>
      <c r="F1501" s="652"/>
      <c r="G1501" s="653"/>
      <c r="H1501" s="654"/>
      <c r="I1501" s="654"/>
      <c r="J1501" s="654"/>
      <c r="K1501" s="655"/>
      <c r="L1501" s="653"/>
      <c r="M1501" s="654"/>
      <c r="N1501" s="654"/>
      <c r="O1501" s="654"/>
      <c r="P1501" s="655"/>
      <c r="Q1501" s="656"/>
      <c r="R1501" s="652"/>
      <c r="S1501" s="566"/>
      <c r="T1501" s="566"/>
      <c r="U1501" s="566"/>
      <c r="V1501" s="566"/>
      <c r="W1501" s="566"/>
      <c r="X1501" s="566"/>
      <c r="Y1501" s="566"/>
      <c r="Z1501" s="566"/>
      <c r="AA1501" s="566"/>
      <c r="AB1501" s="566"/>
      <c r="AC1501" s="566"/>
      <c r="AD1501" s="566"/>
      <c r="AE1501" s="566"/>
      <c r="AF1501" s="566"/>
      <c r="AG1501" s="566"/>
    </row>
    <row r="1502" spans="2:33" hidden="1" outlineLevel="1" x14ac:dyDescent="0.45">
      <c r="B1502" s="657"/>
      <c r="C1502" s="658"/>
      <c r="D1502" s="659"/>
      <c r="E1502" s="660"/>
      <c r="F1502" s="661"/>
      <c r="G1502" s="662"/>
      <c r="H1502" s="663"/>
      <c r="I1502" s="663"/>
      <c r="J1502" s="663"/>
      <c r="K1502" s="664"/>
      <c r="L1502" s="662"/>
      <c r="M1502" s="663"/>
      <c r="N1502" s="663"/>
      <c r="O1502" s="663"/>
      <c r="P1502" s="664"/>
      <c r="Q1502" s="665"/>
      <c r="R1502" s="661"/>
      <c r="S1502" s="566"/>
      <c r="T1502" s="566"/>
      <c r="U1502" s="566"/>
      <c r="V1502" s="566"/>
      <c r="W1502" s="566"/>
      <c r="X1502" s="566"/>
      <c r="Y1502" s="566"/>
      <c r="Z1502" s="566"/>
      <c r="AA1502" s="566"/>
      <c r="AB1502" s="566"/>
      <c r="AC1502" s="566"/>
      <c r="AD1502" s="566"/>
      <c r="AE1502" s="566"/>
      <c r="AF1502" s="566"/>
      <c r="AG1502" s="566"/>
    </row>
    <row r="1503" spans="2:33" hidden="1" outlineLevel="1" x14ac:dyDescent="0.45">
      <c r="B1503" s="648"/>
      <c r="C1503" s="649"/>
      <c r="D1503" s="650"/>
      <c r="E1503" s="651"/>
      <c r="F1503" s="652"/>
      <c r="G1503" s="653"/>
      <c r="H1503" s="654"/>
      <c r="I1503" s="654"/>
      <c r="J1503" s="654"/>
      <c r="K1503" s="655"/>
      <c r="L1503" s="653"/>
      <c r="M1503" s="654"/>
      <c r="N1503" s="654"/>
      <c r="O1503" s="654"/>
      <c r="P1503" s="655"/>
      <c r="Q1503" s="656"/>
      <c r="R1503" s="652"/>
      <c r="S1503" s="566"/>
      <c r="T1503" s="566"/>
      <c r="U1503" s="566"/>
      <c r="V1503" s="566"/>
      <c r="W1503" s="566"/>
      <c r="X1503" s="566"/>
      <c r="Y1503" s="566"/>
      <c r="Z1503" s="566"/>
      <c r="AA1503" s="566"/>
      <c r="AB1503" s="566"/>
      <c r="AC1503" s="566"/>
      <c r="AD1503" s="566"/>
      <c r="AE1503" s="566"/>
      <c r="AF1503" s="566"/>
      <c r="AG1503" s="566"/>
    </row>
    <row r="1504" spans="2:33" hidden="1" outlineLevel="1" x14ac:dyDescent="0.45">
      <c r="B1504" s="657"/>
      <c r="C1504" s="658"/>
      <c r="D1504" s="659"/>
      <c r="E1504" s="660"/>
      <c r="F1504" s="661"/>
      <c r="G1504" s="662"/>
      <c r="H1504" s="663"/>
      <c r="I1504" s="663"/>
      <c r="J1504" s="663"/>
      <c r="K1504" s="664"/>
      <c r="L1504" s="662"/>
      <c r="M1504" s="663"/>
      <c r="N1504" s="663"/>
      <c r="O1504" s="663"/>
      <c r="P1504" s="664"/>
      <c r="Q1504" s="665"/>
      <c r="R1504" s="661"/>
      <c r="S1504" s="566"/>
      <c r="T1504" s="566"/>
      <c r="U1504" s="566"/>
      <c r="V1504" s="566"/>
      <c r="W1504" s="566"/>
      <c r="X1504" s="566"/>
      <c r="Y1504" s="566"/>
      <c r="Z1504" s="566"/>
      <c r="AA1504" s="566"/>
      <c r="AB1504" s="566"/>
      <c r="AC1504" s="566"/>
      <c r="AD1504" s="566"/>
      <c r="AE1504" s="566"/>
      <c r="AF1504" s="566"/>
      <c r="AG1504" s="566"/>
    </row>
    <row r="1505" spans="2:33" hidden="1" outlineLevel="1" x14ac:dyDescent="0.45">
      <c r="B1505" s="648"/>
      <c r="C1505" s="649"/>
      <c r="D1505" s="650"/>
      <c r="E1505" s="651"/>
      <c r="F1505" s="652"/>
      <c r="G1505" s="653"/>
      <c r="H1505" s="654"/>
      <c r="I1505" s="654"/>
      <c r="J1505" s="654"/>
      <c r="K1505" s="655"/>
      <c r="L1505" s="653"/>
      <c r="M1505" s="654"/>
      <c r="N1505" s="654"/>
      <c r="O1505" s="654"/>
      <c r="P1505" s="655"/>
      <c r="Q1505" s="656"/>
      <c r="R1505" s="652"/>
      <c r="S1505" s="566"/>
      <c r="T1505" s="566"/>
      <c r="U1505" s="566"/>
      <c r="V1505" s="566"/>
      <c r="W1505" s="566"/>
      <c r="X1505" s="566"/>
      <c r="Y1505" s="566"/>
      <c r="Z1505" s="566"/>
      <c r="AA1505" s="566"/>
      <c r="AB1505" s="566"/>
      <c r="AC1505" s="566"/>
      <c r="AD1505" s="566"/>
      <c r="AE1505" s="566"/>
      <c r="AF1505" s="566"/>
      <c r="AG1505" s="566"/>
    </row>
    <row r="1506" spans="2:33" hidden="1" outlineLevel="1" x14ac:dyDescent="0.45">
      <c r="B1506" s="657"/>
      <c r="C1506" s="658"/>
      <c r="D1506" s="659"/>
      <c r="E1506" s="660"/>
      <c r="F1506" s="661"/>
      <c r="G1506" s="662"/>
      <c r="H1506" s="663"/>
      <c r="I1506" s="663"/>
      <c r="J1506" s="663"/>
      <c r="K1506" s="664"/>
      <c r="L1506" s="662"/>
      <c r="M1506" s="663"/>
      <c r="N1506" s="663"/>
      <c r="O1506" s="663"/>
      <c r="P1506" s="664"/>
      <c r="Q1506" s="665"/>
      <c r="R1506" s="661"/>
      <c r="S1506" s="566"/>
      <c r="T1506" s="566"/>
      <c r="U1506" s="566"/>
      <c r="V1506" s="566"/>
      <c r="W1506" s="566"/>
      <c r="X1506" s="566"/>
      <c r="Y1506" s="566"/>
      <c r="Z1506" s="566"/>
      <c r="AA1506" s="566"/>
      <c r="AB1506" s="566"/>
      <c r="AC1506" s="566"/>
      <c r="AD1506" s="566"/>
      <c r="AE1506" s="566"/>
      <c r="AF1506" s="566"/>
      <c r="AG1506" s="566"/>
    </row>
    <row r="1507" spans="2:33" hidden="1" outlineLevel="1" x14ac:dyDescent="0.45">
      <c r="B1507" s="648"/>
      <c r="C1507" s="649"/>
      <c r="D1507" s="650"/>
      <c r="E1507" s="651"/>
      <c r="F1507" s="652"/>
      <c r="G1507" s="653"/>
      <c r="H1507" s="654"/>
      <c r="I1507" s="654"/>
      <c r="J1507" s="654"/>
      <c r="K1507" s="655"/>
      <c r="L1507" s="653"/>
      <c r="M1507" s="654"/>
      <c r="N1507" s="654"/>
      <c r="O1507" s="654"/>
      <c r="P1507" s="655"/>
      <c r="Q1507" s="656"/>
      <c r="R1507" s="652"/>
      <c r="S1507" s="566"/>
      <c r="T1507" s="566"/>
      <c r="U1507" s="566"/>
      <c r="V1507" s="566"/>
      <c r="W1507" s="566"/>
      <c r="X1507" s="566"/>
      <c r="Y1507" s="566"/>
      <c r="Z1507" s="566"/>
      <c r="AA1507" s="566"/>
      <c r="AB1507" s="566"/>
      <c r="AC1507" s="566"/>
      <c r="AD1507" s="566"/>
      <c r="AE1507" s="566"/>
      <c r="AF1507" s="566"/>
      <c r="AG1507" s="566"/>
    </row>
    <row r="1508" spans="2:33" hidden="1" outlineLevel="1" x14ac:dyDescent="0.45">
      <c r="B1508" s="657"/>
      <c r="C1508" s="658"/>
      <c r="D1508" s="659"/>
      <c r="E1508" s="660"/>
      <c r="F1508" s="661"/>
      <c r="G1508" s="662"/>
      <c r="H1508" s="663"/>
      <c r="I1508" s="663"/>
      <c r="J1508" s="663"/>
      <c r="K1508" s="664"/>
      <c r="L1508" s="662"/>
      <c r="M1508" s="663"/>
      <c r="N1508" s="663"/>
      <c r="O1508" s="663"/>
      <c r="P1508" s="664"/>
      <c r="Q1508" s="665"/>
      <c r="R1508" s="661"/>
      <c r="S1508" s="566"/>
      <c r="T1508" s="566"/>
      <c r="U1508" s="566"/>
      <c r="V1508" s="566"/>
      <c r="W1508" s="566"/>
      <c r="X1508" s="566"/>
      <c r="Y1508" s="566"/>
      <c r="Z1508" s="566"/>
      <c r="AA1508" s="566"/>
      <c r="AB1508" s="566"/>
      <c r="AC1508" s="566"/>
      <c r="AD1508" s="566"/>
      <c r="AE1508" s="566"/>
      <c r="AF1508" s="566"/>
      <c r="AG1508" s="566"/>
    </row>
    <row r="1509" spans="2:33" hidden="1" outlineLevel="1" x14ac:dyDescent="0.45">
      <c r="B1509" s="648"/>
      <c r="C1509" s="649"/>
      <c r="D1509" s="650"/>
      <c r="E1509" s="651"/>
      <c r="F1509" s="652"/>
      <c r="G1509" s="653"/>
      <c r="H1509" s="654"/>
      <c r="I1509" s="654"/>
      <c r="J1509" s="654"/>
      <c r="K1509" s="655"/>
      <c r="L1509" s="653"/>
      <c r="M1509" s="654"/>
      <c r="N1509" s="654"/>
      <c r="O1509" s="654"/>
      <c r="P1509" s="655"/>
      <c r="Q1509" s="656"/>
      <c r="R1509" s="652"/>
      <c r="S1509" s="566"/>
      <c r="T1509" s="566"/>
      <c r="U1509" s="566"/>
      <c r="V1509" s="566"/>
      <c r="W1509" s="566"/>
      <c r="X1509" s="566"/>
      <c r="Y1509" s="566"/>
      <c r="Z1509" s="566"/>
      <c r="AA1509" s="566"/>
      <c r="AB1509" s="566"/>
      <c r="AC1509" s="566"/>
      <c r="AD1509" s="566"/>
      <c r="AE1509" s="566"/>
      <c r="AF1509" s="566"/>
      <c r="AG1509" s="566"/>
    </row>
    <row r="1510" spans="2:33" hidden="1" outlineLevel="1" x14ac:dyDescent="0.45">
      <c r="B1510" s="657"/>
      <c r="C1510" s="658"/>
      <c r="D1510" s="659"/>
      <c r="E1510" s="660"/>
      <c r="F1510" s="661"/>
      <c r="G1510" s="662"/>
      <c r="H1510" s="663"/>
      <c r="I1510" s="663"/>
      <c r="J1510" s="663"/>
      <c r="K1510" s="664"/>
      <c r="L1510" s="662"/>
      <c r="M1510" s="663"/>
      <c r="N1510" s="663"/>
      <c r="O1510" s="663"/>
      <c r="P1510" s="664"/>
      <c r="Q1510" s="665"/>
      <c r="R1510" s="661"/>
      <c r="S1510" s="566"/>
      <c r="T1510" s="566"/>
      <c r="U1510" s="566"/>
      <c r="V1510" s="566"/>
      <c r="W1510" s="566"/>
      <c r="X1510" s="566"/>
      <c r="Y1510" s="566"/>
      <c r="Z1510" s="566"/>
      <c r="AA1510" s="566"/>
      <c r="AB1510" s="566"/>
      <c r="AC1510" s="566"/>
      <c r="AD1510" s="566"/>
      <c r="AE1510" s="566"/>
      <c r="AF1510" s="566"/>
      <c r="AG1510" s="566"/>
    </row>
    <row r="1511" spans="2:33" hidden="1" outlineLevel="1" x14ac:dyDescent="0.45">
      <c r="B1511" s="648"/>
      <c r="C1511" s="649"/>
      <c r="D1511" s="650"/>
      <c r="E1511" s="651"/>
      <c r="F1511" s="652"/>
      <c r="G1511" s="653"/>
      <c r="H1511" s="654"/>
      <c r="I1511" s="654"/>
      <c r="J1511" s="654"/>
      <c r="K1511" s="655"/>
      <c r="L1511" s="653"/>
      <c r="M1511" s="654"/>
      <c r="N1511" s="654"/>
      <c r="O1511" s="654"/>
      <c r="P1511" s="655"/>
      <c r="Q1511" s="656"/>
      <c r="R1511" s="652"/>
      <c r="S1511" s="566"/>
      <c r="T1511" s="566"/>
      <c r="U1511" s="566"/>
      <c r="V1511" s="566"/>
      <c r="W1511" s="566"/>
      <c r="X1511" s="566"/>
      <c r="Y1511" s="566"/>
      <c r="Z1511" s="566"/>
      <c r="AA1511" s="566"/>
      <c r="AB1511" s="566"/>
      <c r="AC1511" s="566"/>
      <c r="AD1511" s="566"/>
      <c r="AE1511" s="566"/>
      <c r="AF1511" s="566"/>
      <c r="AG1511" s="566"/>
    </row>
    <row r="1512" spans="2:33" hidden="1" outlineLevel="1" x14ac:dyDescent="0.45">
      <c r="B1512" s="657"/>
      <c r="C1512" s="658"/>
      <c r="D1512" s="659"/>
      <c r="E1512" s="660"/>
      <c r="F1512" s="661"/>
      <c r="G1512" s="662"/>
      <c r="H1512" s="663"/>
      <c r="I1512" s="663"/>
      <c r="J1512" s="663"/>
      <c r="K1512" s="664"/>
      <c r="L1512" s="662"/>
      <c r="M1512" s="663"/>
      <c r="N1512" s="663"/>
      <c r="O1512" s="663"/>
      <c r="P1512" s="664"/>
      <c r="Q1512" s="665"/>
      <c r="R1512" s="661"/>
      <c r="S1512" s="566"/>
      <c r="T1512" s="566"/>
      <c r="U1512" s="566"/>
      <c r="V1512" s="566"/>
      <c r="W1512" s="566"/>
      <c r="X1512" s="566"/>
      <c r="Y1512" s="566"/>
      <c r="Z1512" s="566"/>
      <c r="AA1512" s="566"/>
      <c r="AB1512" s="566"/>
      <c r="AC1512" s="566"/>
      <c r="AD1512" s="566"/>
      <c r="AE1512" s="566"/>
      <c r="AF1512" s="566"/>
      <c r="AG1512" s="566"/>
    </row>
    <row r="1513" spans="2:33" hidden="1" outlineLevel="1" x14ac:dyDescent="0.45">
      <c r="B1513" s="648"/>
      <c r="C1513" s="649"/>
      <c r="D1513" s="650"/>
      <c r="E1513" s="651"/>
      <c r="F1513" s="652"/>
      <c r="G1513" s="653"/>
      <c r="H1513" s="654"/>
      <c r="I1513" s="654"/>
      <c r="J1513" s="654"/>
      <c r="K1513" s="655"/>
      <c r="L1513" s="653"/>
      <c r="M1513" s="654"/>
      <c r="N1513" s="654"/>
      <c r="O1513" s="654"/>
      <c r="P1513" s="655"/>
      <c r="Q1513" s="656"/>
      <c r="R1513" s="652"/>
      <c r="S1513" s="566"/>
      <c r="T1513" s="566"/>
      <c r="U1513" s="566"/>
      <c r="V1513" s="566"/>
      <c r="W1513" s="566"/>
      <c r="X1513" s="566"/>
      <c r="Y1513" s="566"/>
      <c r="Z1513" s="566"/>
      <c r="AA1513" s="566"/>
      <c r="AB1513" s="566"/>
      <c r="AC1513" s="566"/>
      <c r="AD1513" s="566"/>
      <c r="AE1513" s="566"/>
      <c r="AF1513" s="566"/>
      <c r="AG1513" s="566"/>
    </row>
    <row r="1514" spans="2:33" hidden="1" outlineLevel="1" x14ac:dyDescent="0.45">
      <c r="B1514" s="657"/>
      <c r="C1514" s="658"/>
      <c r="D1514" s="659"/>
      <c r="E1514" s="660"/>
      <c r="F1514" s="661"/>
      <c r="G1514" s="662"/>
      <c r="H1514" s="663"/>
      <c r="I1514" s="663"/>
      <c r="J1514" s="663"/>
      <c r="K1514" s="664"/>
      <c r="L1514" s="662"/>
      <c r="M1514" s="663"/>
      <c r="N1514" s="663"/>
      <c r="O1514" s="663"/>
      <c r="P1514" s="664"/>
      <c r="Q1514" s="665"/>
      <c r="R1514" s="661"/>
      <c r="S1514" s="566"/>
      <c r="T1514" s="566"/>
      <c r="U1514" s="566"/>
      <c r="V1514" s="566"/>
      <c r="W1514" s="566"/>
      <c r="X1514" s="566"/>
      <c r="Y1514" s="566"/>
      <c r="Z1514" s="566"/>
      <c r="AA1514" s="566"/>
      <c r="AB1514" s="566"/>
      <c r="AC1514" s="566"/>
      <c r="AD1514" s="566"/>
      <c r="AE1514" s="566"/>
      <c r="AF1514" s="566"/>
      <c r="AG1514" s="566"/>
    </row>
    <row r="1515" spans="2:33" hidden="1" outlineLevel="1" x14ac:dyDescent="0.45">
      <c r="B1515" s="648"/>
      <c r="C1515" s="649"/>
      <c r="D1515" s="650"/>
      <c r="E1515" s="651"/>
      <c r="F1515" s="652"/>
      <c r="G1515" s="653"/>
      <c r="H1515" s="654"/>
      <c r="I1515" s="654"/>
      <c r="J1515" s="654"/>
      <c r="K1515" s="655"/>
      <c r="L1515" s="653"/>
      <c r="M1515" s="654"/>
      <c r="N1515" s="654"/>
      <c r="O1515" s="654"/>
      <c r="P1515" s="655"/>
      <c r="Q1515" s="656"/>
      <c r="R1515" s="652"/>
      <c r="S1515" s="566"/>
      <c r="T1515" s="566"/>
      <c r="U1515" s="566"/>
      <c r="V1515" s="566"/>
      <c r="W1515" s="566"/>
      <c r="X1515" s="566"/>
      <c r="Y1515" s="566"/>
      <c r="Z1515" s="566"/>
      <c r="AA1515" s="566"/>
      <c r="AB1515" s="566"/>
      <c r="AC1515" s="566"/>
      <c r="AD1515" s="566"/>
      <c r="AE1515" s="566"/>
      <c r="AF1515" s="566"/>
      <c r="AG1515" s="566"/>
    </row>
    <row r="1516" spans="2:33" hidden="1" outlineLevel="1" x14ac:dyDescent="0.45">
      <c r="B1516" s="657"/>
      <c r="C1516" s="658"/>
      <c r="D1516" s="659"/>
      <c r="E1516" s="660"/>
      <c r="F1516" s="661"/>
      <c r="G1516" s="662"/>
      <c r="H1516" s="663"/>
      <c r="I1516" s="663"/>
      <c r="J1516" s="663"/>
      <c r="K1516" s="664"/>
      <c r="L1516" s="662"/>
      <c r="M1516" s="663"/>
      <c r="N1516" s="663"/>
      <c r="O1516" s="663"/>
      <c r="P1516" s="664"/>
      <c r="Q1516" s="665"/>
      <c r="R1516" s="661"/>
      <c r="S1516" s="566"/>
      <c r="T1516" s="566"/>
      <c r="U1516" s="566"/>
      <c r="V1516" s="566"/>
      <c r="W1516" s="566"/>
      <c r="X1516" s="566"/>
      <c r="Y1516" s="566"/>
      <c r="Z1516" s="566"/>
      <c r="AA1516" s="566"/>
      <c r="AB1516" s="566"/>
      <c r="AC1516" s="566"/>
      <c r="AD1516" s="566"/>
      <c r="AE1516" s="566"/>
      <c r="AF1516" s="566"/>
      <c r="AG1516" s="566"/>
    </row>
    <row r="1517" spans="2:33" hidden="1" outlineLevel="1" x14ac:dyDescent="0.45">
      <c r="B1517" s="648"/>
      <c r="C1517" s="649"/>
      <c r="D1517" s="650"/>
      <c r="E1517" s="651"/>
      <c r="F1517" s="652"/>
      <c r="G1517" s="653"/>
      <c r="H1517" s="654"/>
      <c r="I1517" s="654"/>
      <c r="J1517" s="654"/>
      <c r="K1517" s="655"/>
      <c r="L1517" s="653"/>
      <c r="M1517" s="654"/>
      <c r="N1517" s="654"/>
      <c r="O1517" s="654"/>
      <c r="P1517" s="655"/>
      <c r="Q1517" s="656"/>
      <c r="R1517" s="652"/>
      <c r="S1517" s="566"/>
      <c r="T1517" s="566"/>
      <c r="U1517" s="566"/>
      <c r="V1517" s="566"/>
      <c r="W1517" s="566"/>
      <c r="X1517" s="566"/>
      <c r="Y1517" s="566"/>
      <c r="Z1517" s="566"/>
      <c r="AA1517" s="566"/>
      <c r="AB1517" s="566"/>
      <c r="AC1517" s="566"/>
      <c r="AD1517" s="566"/>
      <c r="AE1517" s="566"/>
      <c r="AF1517" s="566"/>
      <c r="AG1517" s="566"/>
    </row>
    <row r="1518" spans="2:33" hidden="1" outlineLevel="1" x14ac:dyDescent="0.45">
      <c r="B1518" s="657"/>
      <c r="C1518" s="658"/>
      <c r="D1518" s="659"/>
      <c r="E1518" s="660"/>
      <c r="F1518" s="661"/>
      <c r="G1518" s="662"/>
      <c r="H1518" s="663"/>
      <c r="I1518" s="663"/>
      <c r="J1518" s="663"/>
      <c r="K1518" s="664"/>
      <c r="L1518" s="662"/>
      <c r="M1518" s="663"/>
      <c r="N1518" s="663"/>
      <c r="O1518" s="663"/>
      <c r="P1518" s="664"/>
      <c r="Q1518" s="665"/>
      <c r="R1518" s="661"/>
      <c r="S1518" s="566"/>
      <c r="T1518" s="566"/>
      <c r="U1518" s="566"/>
      <c r="V1518" s="566"/>
      <c r="W1518" s="566"/>
      <c r="X1518" s="566"/>
      <c r="Y1518" s="566"/>
      <c r="Z1518" s="566"/>
      <c r="AA1518" s="566"/>
      <c r="AB1518" s="566"/>
      <c r="AC1518" s="566"/>
      <c r="AD1518" s="566"/>
      <c r="AE1518" s="566"/>
      <c r="AF1518" s="566"/>
      <c r="AG1518" s="566"/>
    </row>
    <row r="1519" spans="2:33" hidden="1" outlineLevel="1" x14ac:dyDescent="0.45">
      <c r="B1519" s="648"/>
      <c r="C1519" s="649"/>
      <c r="D1519" s="650"/>
      <c r="E1519" s="651"/>
      <c r="F1519" s="652"/>
      <c r="G1519" s="653"/>
      <c r="H1519" s="654"/>
      <c r="I1519" s="654"/>
      <c r="J1519" s="654"/>
      <c r="K1519" s="655"/>
      <c r="L1519" s="653"/>
      <c r="M1519" s="654"/>
      <c r="N1519" s="654"/>
      <c r="O1519" s="654"/>
      <c r="P1519" s="655"/>
      <c r="Q1519" s="656"/>
      <c r="R1519" s="652"/>
      <c r="S1519" s="566"/>
      <c r="T1519" s="566"/>
      <c r="U1519" s="566"/>
      <c r="V1519" s="566"/>
      <c r="W1519" s="566"/>
      <c r="X1519" s="566"/>
      <c r="Y1519" s="566"/>
      <c r="Z1519" s="566"/>
      <c r="AA1519" s="566"/>
      <c r="AB1519" s="566"/>
      <c r="AC1519" s="566"/>
      <c r="AD1519" s="566"/>
      <c r="AE1519" s="566"/>
      <c r="AF1519" s="566"/>
      <c r="AG1519" s="566"/>
    </row>
    <row r="1520" spans="2:33" hidden="1" outlineLevel="1" x14ac:dyDescent="0.45">
      <c r="B1520" s="657"/>
      <c r="C1520" s="658"/>
      <c r="D1520" s="659"/>
      <c r="E1520" s="660"/>
      <c r="F1520" s="661"/>
      <c r="G1520" s="662"/>
      <c r="H1520" s="663"/>
      <c r="I1520" s="663"/>
      <c r="J1520" s="663"/>
      <c r="K1520" s="664"/>
      <c r="L1520" s="662"/>
      <c r="M1520" s="663"/>
      <c r="N1520" s="663"/>
      <c r="O1520" s="663"/>
      <c r="P1520" s="664"/>
      <c r="Q1520" s="665"/>
      <c r="R1520" s="661"/>
      <c r="S1520" s="566"/>
      <c r="T1520" s="566"/>
      <c r="U1520" s="566"/>
      <c r="V1520" s="566"/>
      <c r="W1520" s="566"/>
      <c r="X1520" s="566"/>
      <c r="Y1520" s="566"/>
      <c r="Z1520" s="566"/>
      <c r="AA1520" s="566"/>
      <c r="AB1520" s="566"/>
      <c r="AC1520" s="566"/>
      <c r="AD1520" s="566"/>
      <c r="AE1520" s="566"/>
      <c r="AF1520" s="566"/>
      <c r="AG1520" s="566"/>
    </row>
    <row r="1521" spans="2:33" hidden="1" outlineLevel="1" x14ac:dyDescent="0.45">
      <c r="B1521" s="648"/>
      <c r="C1521" s="649"/>
      <c r="D1521" s="650"/>
      <c r="E1521" s="651"/>
      <c r="F1521" s="652"/>
      <c r="G1521" s="653"/>
      <c r="H1521" s="654"/>
      <c r="I1521" s="654"/>
      <c r="J1521" s="654"/>
      <c r="K1521" s="655"/>
      <c r="L1521" s="653"/>
      <c r="M1521" s="654"/>
      <c r="N1521" s="654"/>
      <c r="O1521" s="654"/>
      <c r="P1521" s="655"/>
      <c r="Q1521" s="656"/>
      <c r="R1521" s="652"/>
      <c r="S1521" s="566"/>
      <c r="T1521" s="566"/>
      <c r="U1521" s="566"/>
      <c r="V1521" s="566"/>
      <c r="W1521" s="566"/>
      <c r="X1521" s="566"/>
      <c r="Y1521" s="566"/>
      <c r="Z1521" s="566"/>
      <c r="AA1521" s="566"/>
      <c r="AB1521" s="566"/>
      <c r="AC1521" s="566"/>
      <c r="AD1521" s="566"/>
      <c r="AE1521" s="566"/>
      <c r="AF1521" s="566"/>
      <c r="AG1521" s="566"/>
    </row>
    <row r="1522" spans="2:33" hidden="1" outlineLevel="1" x14ac:dyDescent="0.45">
      <c r="B1522" s="657"/>
      <c r="C1522" s="658"/>
      <c r="D1522" s="659"/>
      <c r="E1522" s="660"/>
      <c r="F1522" s="661"/>
      <c r="G1522" s="662"/>
      <c r="H1522" s="663"/>
      <c r="I1522" s="663"/>
      <c r="J1522" s="663"/>
      <c r="K1522" s="664"/>
      <c r="L1522" s="662"/>
      <c r="M1522" s="663"/>
      <c r="N1522" s="663"/>
      <c r="O1522" s="663"/>
      <c r="P1522" s="664"/>
      <c r="Q1522" s="665"/>
      <c r="R1522" s="661"/>
      <c r="S1522" s="566"/>
      <c r="T1522" s="566"/>
      <c r="U1522" s="566"/>
      <c r="V1522" s="566"/>
      <c r="W1522" s="566"/>
      <c r="X1522" s="566"/>
      <c r="Y1522" s="566"/>
      <c r="Z1522" s="566"/>
      <c r="AA1522" s="566"/>
      <c r="AB1522" s="566"/>
      <c r="AC1522" s="566"/>
      <c r="AD1522" s="566"/>
      <c r="AE1522" s="566"/>
      <c r="AF1522" s="566"/>
      <c r="AG1522" s="566"/>
    </row>
    <row r="1523" spans="2:33" hidden="1" outlineLevel="1" x14ac:dyDescent="0.45">
      <c r="B1523" s="648"/>
      <c r="C1523" s="649"/>
      <c r="D1523" s="650"/>
      <c r="E1523" s="651"/>
      <c r="F1523" s="652"/>
      <c r="G1523" s="653"/>
      <c r="H1523" s="654"/>
      <c r="I1523" s="654"/>
      <c r="J1523" s="654"/>
      <c r="K1523" s="655"/>
      <c r="L1523" s="653"/>
      <c r="M1523" s="654"/>
      <c r="N1523" s="654"/>
      <c r="O1523" s="654"/>
      <c r="P1523" s="655"/>
      <c r="Q1523" s="656"/>
      <c r="R1523" s="652"/>
      <c r="S1523" s="566"/>
      <c r="T1523" s="566"/>
      <c r="U1523" s="566"/>
      <c r="V1523" s="566"/>
      <c r="W1523" s="566"/>
      <c r="X1523" s="566"/>
      <c r="Y1523" s="566"/>
      <c r="Z1523" s="566"/>
      <c r="AA1523" s="566"/>
      <c r="AB1523" s="566"/>
      <c r="AC1523" s="566"/>
      <c r="AD1523" s="566"/>
      <c r="AE1523" s="566"/>
      <c r="AF1523" s="566"/>
      <c r="AG1523" s="566"/>
    </row>
    <row r="1524" spans="2:33" hidden="1" outlineLevel="1" x14ac:dyDescent="0.45">
      <c r="B1524" s="657"/>
      <c r="C1524" s="658"/>
      <c r="D1524" s="659"/>
      <c r="E1524" s="660"/>
      <c r="F1524" s="661"/>
      <c r="G1524" s="662"/>
      <c r="H1524" s="663"/>
      <c r="I1524" s="663"/>
      <c r="J1524" s="663"/>
      <c r="K1524" s="664"/>
      <c r="L1524" s="662"/>
      <c r="M1524" s="663"/>
      <c r="N1524" s="663"/>
      <c r="O1524" s="663"/>
      <c r="P1524" s="664"/>
      <c r="Q1524" s="665"/>
      <c r="R1524" s="661"/>
      <c r="S1524" s="566"/>
      <c r="T1524" s="566"/>
      <c r="U1524" s="566"/>
      <c r="V1524" s="566"/>
      <c r="W1524" s="566"/>
      <c r="X1524" s="566"/>
      <c r="Y1524" s="566"/>
      <c r="Z1524" s="566"/>
      <c r="AA1524" s="566"/>
      <c r="AB1524" s="566"/>
      <c r="AC1524" s="566"/>
      <c r="AD1524" s="566"/>
      <c r="AE1524" s="566"/>
      <c r="AF1524" s="566"/>
      <c r="AG1524" s="566"/>
    </row>
    <row r="1525" spans="2:33" hidden="1" outlineLevel="1" x14ac:dyDescent="0.45">
      <c r="B1525" s="648"/>
      <c r="C1525" s="649"/>
      <c r="D1525" s="650"/>
      <c r="E1525" s="651"/>
      <c r="F1525" s="652"/>
      <c r="G1525" s="653"/>
      <c r="H1525" s="654"/>
      <c r="I1525" s="654"/>
      <c r="J1525" s="654"/>
      <c r="K1525" s="655"/>
      <c r="L1525" s="653"/>
      <c r="M1525" s="654"/>
      <c r="N1525" s="654"/>
      <c r="O1525" s="654"/>
      <c r="P1525" s="655"/>
      <c r="Q1525" s="656"/>
      <c r="R1525" s="652"/>
      <c r="S1525" s="566"/>
      <c r="T1525" s="566"/>
      <c r="U1525" s="566"/>
      <c r="V1525" s="566"/>
      <c r="W1525" s="566"/>
      <c r="X1525" s="566"/>
      <c r="Y1525" s="566"/>
      <c r="Z1525" s="566"/>
      <c r="AA1525" s="566"/>
      <c r="AB1525" s="566"/>
      <c r="AC1525" s="566"/>
      <c r="AD1525" s="566"/>
      <c r="AE1525" s="566"/>
      <c r="AF1525" s="566"/>
      <c r="AG1525" s="566"/>
    </row>
    <row r="1526" spans="2:33" hidden="1" outlineLevel="1" x14ac:dyDescent="0.45">
      <c r="B1526" s="657"/>
      <c r="C1526" s="658"/>
      <c r="D1526" s="659"/>
      <c r="E1526" s="660"/>
      <c r="F1526" s="661"/>
      <c r="G1526" s="662"/>
      <c r="H1526" s="663"/>
      <c r="I1526" s="663"/>
      <c r="J1526" s="663"/>
      <c r="K1526" s="664"/>
      <c r="L1526" s="662"/>
      <c r="M1526" s="663"/>
      <c r="N1526" s="663"/>
      <c r="O1526" s="663"/>
      <c r="P1526" s="664"/>
      <c r="Q1526" s="665"/>
      <c r="R1526" s="661"/>
      <c r="S1526" s="566"/>
      <c r="T1526" s="566"/>
      <c r="U1526" s="566"/>
      <c r="V1526" s="566"/>
      <c r="W1526" s="566"/>
      <c r="X1526" s="566"/>
      <c r="Y1526" s="566"/>
      <c r="Z1526" s="566"/>
      <c r="AA1526" s="566"/>
      <c r="AB1526" s="566"/>
      <c r="AC1526" s="566"/>
      <c r="AD1526" s="566"/>
      <c r="AE1526" s="566"/>
      <c r="AF1526" s="566"/>
      <c r="AG1526" s="566"/>
    </row>
    <row r="1527" spans="2:33" hidden="1" outlineLevel="1" x14ac:dyDescent="0.45">
      <c r="B1527" s="648"/>
      <c r="C1527" s="649"/>
      <c r="D1527" s="650"/>
      <c r="E1527" s="651"/>
      <c r="F1527" s="652"/>
      <c r="G1527" s="653"/>
      <c r="H1527" s="654"/>
      <c r="I1527" s="654"/>
      <c r="J1527" s="654"/>
      <c r="K1527" s="655"/>
      <c r="L1527" s="653"/>
      <c r="M1527" s="654"/>
      <c r="N1527" s="654"/>
      <c r="O1527" s="654"/>
      <c r="P1527" s="655"/>
      <c r="Q1527" s="656"/>
      <c r="R1527" s="652"/>
      <c r="S1527" s="566"/>
      <c r="T1527" s="566"/>
      <c r="U1527" s="566"/>
      <c r="V1527" s="566"/>
      <c r="W1527" s="566"/>
      <c r="X1527" s="566"/>
      <c r="Y1527" s="566"/>
      <c r="Z1527" s="566"/>
      <c r="AA1527" s="566"/>
      <c r="AB1527" s="566"/>
      <c r="AC1527" s="566"/>
      <c r="AD1527" s="566"/>
      <c r="AE1527" s="566"/>
      <c r="AF1527" s="566"/>
      <c r="AG1527" s="566"/>
    </row>
    <row r="1528" spans="2:33" hidden="1" outlineLevel="1" x14ac:dyDescent="0.45">
      <c r="B1528" s="657"/>
      <c r="C1528" s="658"/>
      <c r="D1528" s="659"/>
      <c r="E1528" s="660"/>
      <c r="F1528" s="661"/>
      <c r="G1528" s="662"/>
      <c r="H1528" s="663"/>
      <c r="I1528" s="663"/>
      <c r="J1528" s="663"/>
      <c r="K1528" s="664"/>
      <c r="L1528" s="662"/>
      <c r="M1528" s="663"/>
      <c r="N1528" s="663"/>
      <c r="O1528" s="663"/>
      <c r="P1528" s="664"/>
      <c r="Q1528" s="665"/>
      <c r="R1528" s="661"/>
      <c r="S1528" s="566"/>
      <c r="T1528" s="566"/>
      <c r="U1528" s="566"/>
      <c r="V1528" s="566"/>
      <c r="W1528" s="566"/>
      <c r="X1528" s="566"/>
      <c r="Y1528" s="566"/>
      <c r="Z1528" s="566"/>
      <c r="AA1528" s="566"/>
      <c r="AB1528" s="566"/>
      <c r="AC1528" s="566"/>
      <c r="AD1528" s="566"/>
      <c r="AE1528" s="566"/>
      <c r="AF1528" s="566"/>
      <c r="AG1528" s="566"/>
    </row>
    <row r="1529" spans="2:33" hidden="1" outlineLevel="1" x14ac:dyDescent="0.45">
      <c r="B1529" s="648"/>
      <c r="C1529" s="649"/>
      <c r="D1529" s="650"/>
      <c r="E1529" s="651"/>
      <c r="F1529" s="652"/>
      <c r="G1529" s="653"/>
      <c r="H1529" s="654"/>
      <c r="I1529" s="654"/>
      <c r="J1529" s="654"/>
      <c r="K1529" s="655"/>
      <c r="L1529" s="653"/>
      <c r="M1529" s="654"/>
      <c r="N1529" s="654"/>
      <c r="O1529" s="654"/>
      <c r="P1529" s="655"/>
      <c r="Q1529" s="656"/>
      <c r="R1529" s="652"/>
      <c r="S1529" s="566"/>
      <c r="T1529" s="566"/>
      <c r="U1529" s="566"/>
      <c r="V1529" s="566"/>
      <c r="W1529" s="566"/>
      <c r="X1529" s="566"/>
      <c r="Y1529" s="566"/>
      <c r="Z1529" s="566"/>
      <c r="AA1529" s="566"/>
      <c r="AB1529" s="566"/>
      <c r="AC1529" s="566"/>
      <c r="AD1529" s="566"/>
      <c r="AE1529" s="566"/>
      <c r="AF1529" s="566"/>
      <c r="AG1529" s="566"/>
    </row>
    <row r="1530" spans="2:33" hidden="1" outlineLevel="1" x14ac:dyDescent="0.45">
      <c r="B1530" s="657"/>
      <c r="C1530" s="658"/>
      <c r="D1530" s="659"/>
      <c r="E1530" s="660"/>
      <c r="F1530" s="661"/>
      <c r="G1530" s="662"/>
      <c r="H1530" s="663"/>
      <c r="I1530" s="663"/>
      <c r="J1530" s="663"/>
      <c r="K1530" s="664"/>
      <c r="L1530" s="662"/>
      <c r="M1530" s="663"/>
      <c r="N1530" s="663"/>
      <c r="O1530" s="663"/>
      <c r="P1530" s="664"/>
      <c r="Q1530" s="665"/>
      <c r="R1530" s="661"/>
      <c r="S1530" s="566"/>
      <c r="T1530" s="566"/>
      <c r="U1530" s="566"/>
      <c r="V1530" s="566"/>
      <c r="W1530" s="566"/>
      <c r="X1530" s="566"/>
      <c r="Y1530" s="566"/>
      <c r="Z1530" s="566"/>
      <c r="AA1530" s="566"/>
      <c r="AB1530" s="566"/>
      <c r="AC1530" s="566"/>
      <c r="AD1530" s="566"/>
      <c r="AE1530" s="566"/>
      <c r="AF1530" s="566"/>
      <c r="AG1530" s="566"/>
    </row>
    <row r="1531" spans="2:33" hidden="1" outlineLevel="1" x14ac:dyDescent="0.45">
      <c r="B1531" s="648"/>
      <c r="C1531" s="649"/>
      <c r="D1531" s="650"/>
      <c r="E1531" s="651"/>
      <c r="F1531" s="652"/>
      <c r="G1531" s="653"/>
      <c r="H1531" s="654"/>
      <c r="I1531" s="654"/>
      <c r="J1531" s="654"/>
      <c r="K1531" s="655"/>
      <c r="L1531" s="653"/>
      <c r="M1531" s="654"/>
      <c r="N1531" s="654"/>
      <c r="O1531" s="654"/>
      <c r="P1531" s="655"/>
      <c r="Q1531" s="656"/>
      <c r="R1531" s="652"/>
      <c r="S1531" s="566"/>
      <c r="T1531" s="566"/>
      <c r="U1531" s="566"/>
      <c r="V1531" s="566"/>
      <c r="W1531" s="566"/>
      <c r="X1531" s="566"/>
      <c r="Y1531" s="566"/>
      <c r="Z1531" s="566"/>
      <c r="AA1531" s="566"/>
      <c r="AB1531" s="566"/>
      <c r="AC1531" s="566"/>
      <c r="AD1531" s="566"/>
      <c r="AE1531" s="566"/>
      <c r="AF1531" s="566"/>
      <c r="AG1531" s="566"/>
    </row>
    <row r="1532" spans="2:33" hidden="1" outlineLevel="1" x14ac:dyDescent="0.45">
      <c r="B1532" s="657"/>
      <c r="C1532" s="658"/>
      <c r="D1532" s="659"/>
      <c r="E1532" s="660"/>
      <c r="F1532" s="661"/>
      <c r="G1532" s="662"/>
      <c r="H1532" s="663"/>
      <c r="I1532" s="663"/>
      <c r="J1532" s="663"/>
      <c r="K1532" s="664"/>
      <c r="L1532" s="662"/>
      <c r="M1532" s="663"/>
      <c r="N1532" s="663"/>
      <c r="O1532" s="663"/>
      <c r="P1532" s="664"/>
      <c r="Q1532" s="665"/>
      <c r="R1532" s="661"/>
      <c r="S1532" s="566"/>
      <c r="T1532" s="566"/>
      <c r="U1532" s="566"/>
      <c r="V1532" s="566"/>
      <c r="W1532" s="566"/>
      <c r="X1532" s="566"/>
      <c r="Y1532" s="566"/>
      <c r="Z1532" s="566"/>
      <c r="AA1532" s="566"/>
      <c r="AB1532" s="566"/>
      <c r="AC1532" s="566"/>
      <c r="AD1532" s="566"/>
      <c r="AE1532" s="566"/>
      <c r="AF1532" s="566"/>
      <c r="AG1532" s="566"/>
    </row>
    <row r="1533" spans="2:33" hidden="1" outlineLevel="1" x14ac:dyDescent="0.45">
      <c r="B1533" s="648"/>
      <c r="C1533" s="649"/>
      <c r="D1533" s="650"/>
      <c r="E1533" s="651"/>
      <c r="F1533" s="652"/>
      <c r="G1533" s="653"/>
      <c r="H1533" s="654"/>
      <c r="I1533" s="654"/>
      <c r="J1533" s="654"/>
      <c r="K1533" s="655"/>
      <c r="L1533" s="653"/>
      <c r="M1533" s="654"/>
      <c r="N1533" s="654"/>
      <c r="O1533" s="654"/>
      <c r="P1533" s="655"/>
      <c r="Q1533" s="656"/>
      <c r="R1533" s="652"/>
      <c r="S1533" s="566"/>
      <c r="T1533" s="566"/>
      <c r="U1533" s="566"/>
      <c r="V1533" s="566"/>
      <c r="W1533" s="566"/>
      <c r="X1533" s="566"/>
      <c r="Y1533" s="566"/>
      <c r="Z1533" s="566"/>
      <c r="AA1533" s="566"/>
      <c r="AB1533" s="566"/>
      <c r="AC1533" s="566"/>
      <c r="AD1533" s="566"/>
      <c r="AE1533" s="566"/>
      <c r="AF1533" s="566"/>
      <c r="AG1533" s="566"/>
    </row>
    <row r="1534" spans="2:33" hidden="1" outlineLevel="1" x14ac:dyDescent="0.45">
      <c r="B1534" s="657"/>
      <c r="C1534" s="658"/>
      <c r="D1534" s="659"/>
      <c r="E1534" s="660"/>
      <c r="F1534" s="661"/>
      <c r="G1534" s="662"/>
      <c r="H1534" s="663"/>
      <c r="I1534" s="663"/>
      <c r="J1534" s="663"/>
      <c r="K1534" s="664"/>
      <c r="L1534" s="662"/>
      <c r="M1534" s="663"/>
      <c r="N1534" s="663"/>
      <c r="O1534" s="663"/>
      <c r="P1534" s="664"/>
      <c r="Q1534" s="665"/>
      <c r="R1534" s="661"/>
      <c r="S1534" s="566"/>
      <c r="T1534" s="566"/>
      <c r="U1534" s="566"/>
      <c r="V1534" s="566"/>
      <c r="W1534" s="566"/>
      <c r="X1534" s="566"/>
      <c r="Y1534" s="566"/>
      <c r="Z1534" s="566"/>
      <c r="AA1534" s="566"/>
      <c r="AB1534" s="566"/>
      <c r="AC1534" s="566"/>
      <c r="AD1534" s="566"/>
      <c r="AE1534" s="566"/>
      <c r="AF1534" s="566"/>
      <c r="AG1534" s="566"/>
    </row>
    <row r="1535" spans="2:33" hidden="1" outlineLevel="1" x14ac:dyDescent="0.45">
      <c r="B1535" s="648"/>
      <c r="C1535" s="649"/>
      <c r="D1535" s="650"/>
      <c r="E1535" s="651"/>
      <c r="F1535" s="652"/>
      <c r="G1535" s="653"/>
      <c r="H1535" s="654"/>
      <c r="I1535" s="654"/>
      <c r="J1535" s="654"/>
      <c r="K1535" s="655"/>
      <c r="L1535" s="653"/>
      <c r="M1535" s="654"/>
      <c r="N1535" s="654"/>
      <c r="O1535" s="654"/>
      <c r="P1535" s="655"/>
      <c r="Q1535" s="656"/>
      <c r="R1535" s="652"/>
      <c r="S1535" s="566"/>
      <c r="T1535" s="566"/>
      <c r="U1535" s="566"/>
      <c r="V1535" s="566"/>
      <c r="W1535" s="566"/>
      <c r="X1535" s="566"/>
      <c r="Y1535" s="566"/>
      <c r="Z1535" s="566"/>
      <c r="AA1535" s="566"/>
      <c r="AB1535" s="566"/>
      <c r="AC1535" s="566"/>
      <c r="AD1535" s="566"/>
      <c r="AE1535" s="566"/>
      <c r="AF1535" s="566"/>
      <c r="AG1535" s="566"/>
    </row>
    <row r="1536" spans="2:33" hidden="1" outlineLevel="1" x14ac:dyDescent="0.45">
      <c r="B1536" s="657"/>
      <c r="C1536" s="658"/>
      <c r="D1536" s="659"/>
      <c r="E1536" s="660"/>
      <c r="F1536" s="661"/>
      <c r="G1536" s="662"/>
      <c r="H1536" s="663"/>
      <c r="I1536" s="663"/>
      <c r="J1536" s="663"/>
      <c r="K1536" s="664"/>
      <c r="L1536" s="662"/>
      <c r="M1536" s="663"/>
      <c r="N1536" s="663"/>
      <c r="O1536" s="663"/>
      <c r="P1536" s="664"/>
      <c r="Q1536" s="665"/>
      <c r="R1536" s="661"/>
      <c r="S1536" s="566"/>
      <c r="T1536" s="566"/>
      <c r="U1536" s="566"/>
      <c r="V1536" s="566"/>
      <c r="W1536" s="566"/>
      <c r="X1536" s="566"/>
      <c r="Y1536" s="566"/>
      <c r="Z1536" s="566"/>
      <c r="AA1536" s="566"/>
      <c r="AB1536" s="566"/>
      <c r="AC1536" s="566"/>
      <c r="AD1536" s="566"/>
      <c r="AE1536" s="566"/>
      <c r="AF1536" s="566"/>
      <c r="AG1536" s="566"/>
    </row>
    <row r="1537" spans="2:33" hidden="1" outlineLevel="1" x14ac:dyDescent="0.45">
      <c r="B1537" s="648"/>
      <c r="C1537" s="649"/>
      <c r="D1537" s="650"/>
      <c r="E1537" s="651"/>
      <c r="F1537" s="652"/>
      <c r="G1537" s="653"/>
      <c r="H1537" s="654"/>
      <c r="I1537" s="654"/>
      <c r="J1537" s="654"/>
      <c r="K1537" s="655"/>
      <c r="L1537" s="653"/>
      <c r="M1537" s="654"/>
      <c r="N1537" s="654"/>
      <c r="O1537" s="654"/>
      <c r="P1537" s="655"/>
      <c r="Q1537" s="656"/>
      <c r="R1537" s="652"/>
      <c r="S1537" s="566"/>
      <c r="T1537" s="566"/>
      <c r="U1537" s="566"/>
      <c r="V1537" s="566"/>
      <c r="W1537" s="566"/>
      <c r="X1537" s="566"/>
      <c r="Y1537" s="566"/>
      <c r="Z1537" s="566"/>
      <c r="AA1537" s="566"/>
      <c r="AB1537" s="566"/>
      <c r="AC1537" s="566"/>
      <c r="AD1537" s="566"/>
      <c r="AE1537" s="566"/>
      <c r="AF1537" s="566"/>
      <c r="AG1537" s="566"/>
    </row>
    <row r="1538" spans="2:33" hidden="1" outlineLevel="1" x14ac:dyDescent="0.45">
      <c r="B1538" s="657"/>
      <c r="C1538" s="658"/>
      <c r="D1538" s="659"/>
      <c r="E1538" s="660"/>
      <c r="F1538" s="661"/>
      <c r="G1538" s="662"/>
      <c r="H1538" s="663"/>
      <c r="I1538" s="663"/>
      <c r="J1538" s="663"/>
      <c r="K1538" s="664"/>
      <c r="L1538" s="662"/>
      <c r="M1538" s="663"/>
      <c r="N1538" s="663"/>
      <c r="O1538" s="663"/>
      <c r="P1538" s="664"/>
      <c r="Q1538" s="665"/>
      <c r="R1538" s="661"/>
      <c r="S1538" s="566"/>
      <c r="T1538" s="566"/>
      <c r="U1538" s="566"/>
      <c r="V1538" s="566"/>
      <c r="W1538" s="566"/>
      <c r="X1538" s="566"/>
      <c r="Y1538" s="566"/>
      <c r="Z1538" s="566"/>
      <c r="AA1538" s="566"/>
      <c r="AB1538" s="566"/>
      <c r="AC1538" s="566"/>
      <c r="AD1538" s="566"/>
      <c r="AE1538" s="566"/>
      <c r="AF1538" s="566"/>
      <c r="AG1538" s="566"/>
    </row>
    <row r="1539" spans="2:33" hidden="1" outlineLevel="1" x14ac:dyDescent="0.45">
      <c r="B1539" s="648"/>
      <c r="C1539" s="649"/>
      <c r="D1539" s="650"/>
      <c r="E1539" s="651"/>
      <c r="F1539" s="652"/>
      <c r="G1539" s="653"/>
      <c r="H1539" s="654"/>
      <c r="I1539" s="654"/>
      <c r="J1539" s="654"/>
      <c r="K1539" s="655"/>
      <c r="L1539" s="653"/>
      <c r="M1539" s="654"/>
      <c r="N1539" s="654"/>
      <c r="O1539" s="654"/>
      <c r="P1539" s="655"/>
      <c r="Q1539" s="656"/>
      <c r="R1539" s="652"/>
      <c r="S1539" s="566"/>
      <c r="T1539" s="566"/>
      <c r="U1539" s="566"/>
      <c r="V1539" s="566"/>
      <c r="W1539" s="566"/>
      <c r="X1539" s="566"/>
      <c r="Y1539" s="566"/>
      <c r="Z1539" s="566"/>
      <c r="AA1539" s="566"/>
      <c r="AB1539" s="566"/>
      <c r="AC1539" s="566"/>
      <c r="AD1539" s="566"/>
      <c r="AE1539" s="566"/>
      <c r="AF1539" s="566"/>
      <c r="AG1539" s="566"/>
    </row>
    <row r="1540" spans="2:33" hidden="1" outlineLevel="1" x14ac:dyDescent="0.45">
      <c r="B1540" s="657"/>
      <c r="C1540" s="658"/>
      <c r="D1540" s="659"/>
      <c r="E1540" s="660"/>
      <c r="F1540" s="661"/>
      <c r="G1540" s="662"/>
      <c r="H1540" s="663"/>
      <c r="I1540" s="663"/>
      <c r="J1540" s="663"/>
      <c r="K1540" s="664"/>
      <c r="L1540" s="662"/>
      <c r="M1540" s="663"/>
      <c r="N1540" s="663"/>
      <c r="O1540" s="663"/>
      <c r="P1540" s="664"/>
      <c r="Q1540" s="665"/>
      <c r="R1540" s="661"/>
      <c r="S1540" s="566"/>
      <c r="T1540" s="566"/>
      <c r="U1540" s="566"/>
      <c r="V1540" s="566"/>
      <c r="W1540" s="566"/>
      <c r="X1540" s="566"/>
      <c r="Y1540" s="566"/>
      <c r="Z1540" s="566"/>
      <c r="AA1540" s="566"/>
      <c r="AB1540" s="566"/>
      <c r="AC1540" s="566"/>
      <c r="AD1540" s="566"/>
      <c r="AE1540" s="566"/>
      <c r="AF1540" s="566"/>
      <c r="AG1540" s="566"/>
    </row>
    <row r="1541" spans="2:33" hidden="1" outlineLevel="1" x14ac:dyDescent="0.45">
      <c r="B1541" s="648"/>
      <c r="C1541" s="649"/>
      <c r="D1541" s="650"/>
      <c r="E1541" s="651"/>
      <c r="F1541" s="652"/>
      <c r="G1541" s="653"/>
      <c r="H1541" s="654"/>
      <c r="I1541" s="654"/>
      <c r="J1541" s="654"/>
      <c r="K1541" s="655"/>
      <c r="L1541" s="653"/>
      <c r="M1541" s="654"/>
      <c r="N1541" s="654"/>
      <c r="O1541" s="654"/>
      <c r="P1541" s="655"/>
      <c r="Q1541" s="656"/>
      <c r="R1541" s="652"/>
      <c r="S1541" s="566"/>
      <c r="T1541" s="566"/>
      <c r="U1541" s="566"/>
      <c r="V1541" s="566"/>
      <c r="W1541" s="566"/>
      <c r="X1541" s="566"/>
      <c r="Y1541" s="566"/>
      <c r="Z1541" s="566"/>
      <c r="AA1541" s="566"/>
      <c r="AB1541" s="566"/>
      <c r="AC1541" s="566"/>
      <c r="AD1541" s="566"/>
      <c r="AE1541" s="566"/>
      <c r="AF1541" s="566"/>
      <c r="AG1541" s="566"/>
    </row>
    <row r="1542" spans="2:33" hidden="1" outlineLevel="1" x14ac:dyDescent="0.45">
      <c r="B1542" s="657"/>
      <c r="C1542" s="658"/>
      <c r="D1542" s="659"/>
      <c r="E1542" s="660"/>
      <c r="F1542" s="661"/>
      <c r="G1542" s="662"/>
      <c r="H1542" s="663"/>
      <c r="I1542" s="663"/>
      <c r="J1542" s="663"/>
      <c r="K1542" s="664"/>
      <c r="L1542" s="662"/>
      <c r="M1542" s="663"/>
      <c r="N1542" s="663"/>
      <c r="O1542" s="663"/>
      <c r="P1542" s="664"/>
      <c r="Q1542" s="665"/>
      <c r="R1542" s="661"/>
      <c r="S1542" s="566"/>
      <c r="T1542" s="566"/>
      <c r="U1542" s="566"/>
      <c r="V1542" s="566"/>
      <c r="W1542" s="566"/>
      <c r="X1542" s="566"/>
      <c r="Y1542" s="566"/>
      <c r="Z1542" s="566"/>
      <c r="AA1542" s="566"/>
      <c r="AB1542" s="566"/>
      <c r="AC1542" s="566"/>
      <c r="AD1542" s="566"/>
      <c r="AE1542" s="566"/>
      <c r="AF1542" s="566"/>
      <c r="AG1542" s="566"/>
    </row>
    <row r="1543" spans="2:33" hidden="1" outlineLevel="1" x14ac:dyDescent="0.45">
      <c r="B1543" s="648"/>
      <c r="C1543" s="649"/>
      <c r="D1543" s="650"/>
      <c r="E1543" s="651"/>
      <c r="F1543" s="652"/>
      <c r="G1543" s="653"/>
      <c r="H1543" s="654"/>
      <c r="I1543" s="654"/>
      <c r="J1543" s="654"/>
      <c r="K1543" s="655"/>
      <c r="L1543" s="653"/>
      <c r="M1543" s="654"/>
      <c r="N1543" s="654"/>
      <c r="O1543" s="654"/>
      <c r="P1543" s="655"/>
      <c r="Q1543" s="656"/>
      <c r="R1543" s="652"/>
      <c r="S1543" s="566"/>
      <c r="T1543" s="566"/>
      <c r="U1543" s="566"/>
      <c r="V1543" s="566"/>
      <c r="W1543" s="566"/>
      <c r="X1543" s="566"/>
      <c r="Y1543" s="566"/>
      <c r="Z1543" s="566"/>
      <c r="AA1543" s="566"/>
      <c r="AB1543" s="566"/>
      <c r="AC1543" s="566"/>
      <c r="AD1543" s="566"/>
      <c r="AE1543" s="566"/>
      <c r="AF1543" s="566"/>
      <c r="AG1543" s="566"/>
    </row>
    <row r="1544" spans="2:33" hidden="1" outlineLevel="1" x14ac:dyDescent="0.45">
      <c r="B1544" s="657"/>
      <c r="C1544" s="658"/>
      <c r="D1544" s="659"/>
      <c r="E1544" s="660"/>
      <c r="F1544" s="661"/>
      <c r="G1544" s="662"/>
      <c r="H1544" s="663"/>
      <c r="I1544" s="663"/>
      <c r="J1544" s="663"/>
      <c r="K1544" s="664"/>
      <c r="L1544" s="662"/>
      <c r="M1544" s="663"/>
      <c r="N1544" s="663"/>
      <c r="O1544" s="663"/>
      <c r="P1544" s="664"/>
      <c r="Q1544" s="665"/>
      <c r="R1544" s="661"/>
      <c r="S1544" s="566"/>
      <c r="T1544" s="566"/>
      <c r="U1544" s="566"/>
      <c r="V1544" s="566"/>
      <c r="W1544" s="566"/>
      <c r="X1544" s="566"/>
      <c r="Y1544" s="566"/>
      <c r="Z1544" s="566"/>
      <c r="AA1544" s="566"/>
      <c r="AB1544" s="566"/>
      <c r="AC1544" s="566"/>
      <c r="AD1544" s="566"/>
      <c r="AE1544" s="566"/>
      <c r="AF1544" s="566"/>
      <c r="AG1544" s="566"/>
    </row>
    <row r="1545" spans="2:33" hidden="1" outlineLevel="1" x14ac:dyDescent="0.45">
      <c r="B1545" s="648"/>
      <c r="C1545" s="649"/>
      <c r="D1545" s="650"/>
      <c r="E1545" s="651"/>
      <c r="F1545" s="652"/>
      <c r="G1545" s="653"/>
      <c r="H1545" s="654"/>
      <c r="I1545" s="654"/>
      <c r="J1545" s="654"/>
      <c r="K1545" s="655"/>
      <c r="L1545" s="653"/>
      <c r="M1545" s="654"/>
      <c r="N1545" s="654"/>
      <c r="O1545" s="654"/>
      <c r="P1545" s="655"/>
      <c r="Q1545" s="656"/>
      <c r="R1545" s="652"/>
      <c r="S1545" s="566"/>
      <c r="T1545" s="566"/>
      <c r="U1545" s="566"/>
      <c r="V1545" s="566"/>
      <c r="W1545" s="566"/>
      <c r="X1545" s="566"/>
      <c r="Y1545" s="566"/>
      <c r="Z1545" s="566"/>
      <c r="AA1545" s="566"/>
      <c r="AB1545" s="566"/>
      <c r="AC1545" s="566"/>
      <c r="AD1545" s="566"/>
      <c r="AE1545" s="566"/>
      <c r="AF1545" s="566"/>
      <c r="AG1545" s="566"/>
    </row>
    <row r="1546" spans="2:33" hidden="1" outlineLevel="1" x14ac:dyDescent="0.45">
      <c r="B1546" s="657"/>
      <c r="C1546" s="658"/>
      <c r="D1546" s="659"/>
      <c r="E1546" s="660"/>
      <c r="F1546" s="661"/>
      <c r="G1546" s="662"/>
      <c r="H1546" s="663"/>
      <c r="I1546" s="663"/>
      <c r="J1546" s="663"/>
      <c r="K1546" s="664"/>
      <c r="L1546" s="662"/>
      <c r="M1546" s="663"/>
      <c r="N1546" s="663"/>
      <c r="O1546" s="663"/>
      <c r="P1546" s="664"/>
      <c r="Q1546" s="665"/>
      <c r="R1546" s="661"/>
      <c r="S1546" s="566"/>
      <c r="T1546" s="566"/>
      <c r="U1546" s="566"/>
      <c r="V1546" s="566"/>
      <c r="W1546" s="566"/>
      <c r="X1546" s="566"/>
      <c r="Y1546" s="566"/>
      <c r="Z1546" s="566"/>
      <c r="AA1546" s="566"/>
      <c r="AB1546" s="566"/>
      <c r="AC1546" s="566"/>
      <c r="AD1546" s="566"/>
      <c r="AE1546" s="566"/>
      <c r="AF1546" s="566"/>
      <c r="AG1546" s="566"/>
    </row>
    <row r="1547" spans="2:33" hidden="1" outlineLevel="1" x14ac:dyDescent="0.45">
      <c r="B1547" s="648"/>
      <c r="C1547" s="649"/>
      <c r="D1547" s="650"/>
      <c r="E1547" s="651"/>
      <c r="F1547" s="652"/>
      <c r="G1547" s="653"/>
      <c r="H1547" s="654"/>
      <c r="I1547" s="654"/>
      <c r="J1547" s="654"/>
      <c r="K1547" s="655"/>
      <c r="L1547" s="653"/>
      <c r="M1547" s="654"/>
      <c r="N1547" s="654"/>
      <c r="O1547" s="654"/>
      <c r="P1547" s="655"/>
      <c r="Q1547" s="656"/>
      <c r="R1547" s="652"/>
      <c r="S1547" s="566"/>
      <c r="T1547" s="566"/>
      <c r="U1547" s="566"/>
      <c r="V1547" s="566"/>
      <c r="W1547" s="566"/>
      <c r="X1547" s="566"/>
      <c r="Y1547" s="566"/>
      <c r="Z1547" s="566"/>
      <c r="AA1547" s="566"/>
      <c r="AB1547" s="566"/>
      <c r="AC1547" s="566"/>
      <c r="AD1547" s="566"/>
      <c r="AE1547" s="566"/>
      <c r="AF1547" s="566"/>
      <c r="AG1547" s="566"/>
    </row>
    <row r="1548" spans="2:33" hidden="1" outlineLevel="1" x14ac:dyDescent="0.45">
      <c r="B1548" s="657"/>
      <c r="C1548" s="658"/>
      <c r="D1548" s="659"/>
      <c r="E1548" s="660"/>
      <c r="F1548" s="661"/>
      <c r="G1548" s="662"/>
      <c r="H1548" s="663"/>
      <c r="I1548" s="663"/>
      <c r="J1548" s="663"/>
      <c r="K1548" s="664"/>
      <c r="L1548" s="662"/>
      <c r="M1548" s="663"/>
      <c r="N1548" s="663"/>
      <c r="O1548" s="663"/>
      <c r="P1548" s="664"/>
      <c r="Q1548" s="665"/>
      <c r="R1548" s="661"/>
      <c r="S1548" s="566"/>
      <c r="T1548" s="566"/>
      <c r="U1548" s="566"/>
      <c r="V1548" s="566"/>
      <c r="W1548" s="566"/>
      <c r="X1548" s="566"/>
      <c r="Y1548" s="566"/>
      <c r="Z1548" s="566"/>
      <c r="AA1548" s="566"/>
      <c r="AB1548" s="566"/>
      <c r="AC1548" s="566"/>
      <c r="AD1548" s="566"/>
      <c r="AE1548" s="566"/>
      <c r="AF1548" s="566"/>
      <c r="AG1548" s="566"/>
    </row>
    <row r="1549" spans="2:33" hidden="1" outlineLevel="1" x14ac:dyDescent="0.45">
      <c r="B1549" s="648"/>
      <c r="C1549" s="649"/>
      <c r="D1549" s="650"/>
      <c r="E1549" s="651"/>
      <c r="F1549" s="652"/>
      <c r="G1549" s="653"/>
      <c r="H1549" s="654"/>
      <c r="I1549" s="654"/>
      <c r="J1549" s="654"/>
      <c r="K1549" s="655"/>
      <c r="L1549" s="653"/>
      <c r="M1549" s="654"/>
      <c r="N1549" s="654"/>
      <c r="O1549" s="654"/>
      <c r="P1549" s="655"/>
      <c r="Q1549" s="656"/>
      <c r="R1549" s="652"/>
      <c r="S1549" s="566"/>
      <c r="T1549" s="566"/>
      <c r="U1549" s="566"/>
      <c r="V1549" s="566"/>
      <c r="W1549" s="566"/>
      <c r="X1549" s="566"/>
      <c r="Y1549" s="566"/>
      <c r="Z1549" s="566"/>
      <c r="AA1549" s="566"/>
      <c r="AB1549" s="566"/>
      <c r="AC1549" s="566"/>
      <c r="AD1549" s="566"/>
      <c r="AE1549" s="566"/>
      <c r="AF1549" s="566"/>
      <c r="AG1549" s="566"/>
    </row>
    <row r="1550" spans="2:33" hidden="1" outlineLevel="1" x14ac:dyDescent="0.45">
      <c r="B1550" s="657"/>
      <c r="C1550" s="658"/>
      <c r="D1550" s="659"/>
      <c r="E1550" s="660"/>
      <c r="F1550" s="661"/>
      <c r="G1550" s="662"/>
      <c r="H1550" s="663"/>
      <c r="I1550" s="663"/>
      <c r="J1550" s="663"/>
      <c r="K1550" s="664"/>
      <c r="L1550" s="662"/>
      <c r="M1550" s="663"/>
      <c r="N1550" s="663"/>
      <c r="O1550" s="663"/>
      <c r="P1550" s="664"/>
      <c r="Q1550" s="665"/>
      <c r="R1550" s="661"/>
      <c r="S1550" s="566"/>
      <c r="T1550" s="566"/>
      <c r="U1550" s="566"/>
      <c r="V1550" s="566"/>
      <c r="W1550" s="566"/>
      <c r="X1550" s="566"/>
      <c r="Y1550" s="566"/>
      <c r="Z1550" s="566"/>
      <c r="AA1550" s="566"/>
      <c r="AB1550" s="566"/>
      <c r="AC1550" s="566"/>
      <c r="AD1550" s="566"/>
      <c r="AE1550" s="566"/>
      <c r="AF1550" s="566"/>
      <c r="AG1550" s="566"/>
    </row>
    <row r="1551" spans="2:33" hidden="1" outlineLevel="1" x14ac:dyDescent="0.45">
      <c r="B1551" s="648"/>
      <c r="C1551" s="649"/>
      <c r="D1551" s="650"/>
      <c r="E1551" s="651"/>
      <c r="F1551" s="652"/>
      <c r="G1551" s="653"/>
      <c r="H1551" s="654"/>
      <c r="I1551" s="654"/>
      <c r="J1551" s="654"/>
      <c r="K1551" s="655"/>
      <c r="L1551" s="653"/>
      <c r="M1551" s="654"/>
      <c r="N1551" s="654"/>
      <c r="O1551" s="654"/>
      <c r="P1551" s="655"/>
      <c r="Q1551" s="656"/>
      <c r="R1551" s="652"/>
      <c r="S1551" s="566"/>
      <c r="T1551" s="566"/>
      <c r="U1551" s="566"/>
      <c r="V1551" s="566"/>
      <c r="W1551" s="566"/>
      <c r="X1551" s="566"/>
      <c r="Y1551" s="566"/>
      <c r="Z1551" s="566"/>
      <c r="AA1551" s="566"/>
      <c r="AB1551" s="566"/>
      <c r="AC1551" s="566"/>
      <c r="AD1551" s="566"/>
      <c r="AE1551" s="566"/>
      <c r="AF1551" s="566"/>
      <c r="AG1551" s="566"/>
    </row>
    <row r="1552" spans="2:33" hidden="1" outlineLevel="1" x14ac:dyDescent="0.45">
      <c r="B1552" s="657"/>
      <c r="C1552" s="658"/>
      <c r="D1552" s="659"/>
      <c r="E1552" s="660"/>
      <c r="F1552" s="661"/>
      <c r="G1552" s="662"/>
      <c r="H1552" s="663"/>
      <c r="I1552" s="663"/>
      <c r="J1552" s="663"/>
      <c r="K1552" s="664"/>
      <c r="L1552" s="662"/>
      <c r="M1552" s="663"/>
      <c r="N1552" s="663"/>
      <c r="O1552" s="663"/>
      <c r="P1552" s="664"/>
      <c r="Q1552" s="665"/>
      <c r="R1552" s="661"/>
      <c r="S1552" s="566"/>
      <c r="T1552" s="566"/>
      <c r="U1552" s="566"/>
      <c r="V1552" s="566"/>
      <c r="W1552" s="566"/>
      <c r="X1552" s="566"/>
      <c r="Y1552" s="566"/>
      <c r="Z1552" s="566"/>
      <c r="AA1552" s="566"/>
      <c r="AB1552" s="566"/>
      <c r="AC1552" s="566"/>
      <c r="AD1552" s="566"/>
      <c r="AE1552" s="566"/>
      <c r="AF1552" s="566"/>
      <c r="AG1552" s="566"/>
    </row>
    <row r="1553" spans="2:33" hidden="1" outlineLevel="1" x14ac:dyDescent="0.45">
      <c r="B1553" s="648"/>
      <c r="C1553" s="649"/>
      <c r="D1553" s="650"/>
      <c r="E1553" s="651"/>
      <c r="F1553" s="652"/>
      <c r="G1553" s="653"/>
      <c r="H1553" s="654"/>
      <c r="I1553" s="654"/>
      <c r="J1553" s="654"/>
      <c r="K1553" s="655"/>
      <c r="L1553" s="653"/>
      <c r="M1553" s="654"/>
      <c r="N1553" s="654"/>
      <c r="O1553" s="654"/>
      <c r="P1553" s="655"/>
      <c r="Q1553" s="656"/>
      <c r="R1553" s="652"/>
      <c r="S1553" s="566"/>
      <c r="T1553" s="566"/>
      <c r="U1553" s="566"/>
      <c r="V1553" s="566"/>
      <c r="W1553" s="566"/>
      <c r="X1553" s="566"/>
      <c r="Y1553" s="566"/>
      <c r="Z1553" s="566"/>
      <c r="AA1553" s="566"/>
      <c r="AB1553" s="566"/>
      <c r="AC1553" s="566"/>
      <c r="AD1553" s="566"/>
      <c r="AE1553" s="566"/>
      <c r="AF1553" s="566"/>
      <c r="AG1553" s="566"/>
    </row>
    <row r="1554" spans="2:33" hidden="1" outlineLevel="1" x14ac:dyDescent="0.45">
      <c r="B1554" s="657"/>
      <c r="C1554" s="658"/>
      <c r="D1554" s="659"/>
      <c r="E1554" s="660"/>
      <c r="F1554" s="661"/>
      <c r="G1554" s="662"/>
      <c r="H1554" s="663"/>
      <c r="I1554" s="663"/>
      <c r="J1554" s="663"/>
      <c r="K1554" s="664"/>
      <c r="L1554" s="662"/>
      <c r="M1554" s="663"/>
      <c r="N1554" s="663"/>
      <c r="O1554" s="663"/>
      <c r="P1554" s="664"/>
      <c r="Q1554" s="665"/>
      <c r="R1554" s="661"/>
      <c r="S1554" s="566"/>
      <c r="T1554" s="566"/>
      <c r="U1554" s="566"/>
      <c r="V1554" s="566"/>
      <c r="W1554" s="566"/>
      <c r="X1554" s="566"/>
      <c r="Y1554" s="566"/>
      <c r="Z1554" s="566"/>
      <c r="AA1554" s="566"/>
      <c r="AB1554" s="566"/>
      <c r="AC1554" s="566"/>
      <c r="AD1554" s="566"/>
      <c r="AE1554" s="566"/>
      <c r="AF1554" s="566"/>
      <c r="AG1554" s="566"/>
    </row>
    <row r="1555" spans="2:33" hidden="1" outlineLevel="1" x14ac:dyDescent="0.45">
      <c r="B1555" s="648"/>
      <c r="C1555" s="649"/>
      <c r="D1555" s="650"/>
      <c r="E1555" s="651"/>
      <c r="F1555" s="652"/>
      <c r="G1555" s="653"/>
      <c r="H1555" s="654"/>
      <c r="I1555" s="654"/>
      <c r="J1555" s="654"/>
      <c r="K1555" s="655"/>
      <c r="L1555" s="653"/>
      <c r="M1555" s="654"/>
      <c r="N1555" s="654"/>
      <c r="O1555" s="654"/>
      <c r="P1555" s="655"/>
      <c r="Q1555" s="656"/>
      <c r="R1555" s="652"/>
      <c r="S1555" s="566"/>
      <c r="T1555" s="566"/>
      <c r="U1555" s="566"/>
      <c r="V1555" s="566"/>
      <c r="W1555" s="566"/>
      <c r="X1555" s="566"/>
      <c r="Y1555" s="566"/>
      <c r="Z1555" s="566"/>
      <c r="AA1555" s="566"/>
      <c r="AB1555" s="566"/>
      <c r="AC1555" s="566"/>
      <c r="AD1555" s="566"/>
      <c r="AE1555" s="566"/>
      <c r="AF1555" s="566"/>
      <c r="AG1555" s="566"/>
    </row>
    <row r="1556" spans="2:33" hidden="1" outlineLevel="1" x14ac:dyDescent="0.45">
      <c r="B1556" s="657"/>
      <c r="C1556" s="658"/>
      <c r="D1556" s="659"/>
      <c r="E1556" s="660"/>
      <c r="F1556" s="661"/>
      <c r="G1556" s="662"/>
      <c r="H1556" s="663"/>
      <c r="I1556" s="663"/>
      <c r="J1556" s="663"/>
      <c r="K1556" s="664"/>
      <c r="L1556" s="662"/>
      <c r="M1556" s="663"/>
      <c r="N1556" s="663"/>
      <c r="O1556" s="663"/>
      <c r="P1556" s="664"/>
      <c r="Q1556" s="665"/>
      <c r="R1556" s="661"/>
      <c r="S1556" s="566"/>
      <c r="T1556" s="566"/>
      <c r="U1556" s="566"/>
      <c r="V1556" s="566"/>
      <c r="W1556" s="566"/>
      <c r="X1556" s="566"/>
      <c r="Y1556" s="566"/>
      <c r="Z1556" s="566"/>
      <c r="AA1556" s="566"/>
      <c r="AB1556" s="566"/>
      <c r="AC1556" s="566"/>
      <c r="AD1556" s="566"/>
      <c r="AE1556" s="566"/>
      <c r="AF1556" s="566"/>
      <c r="AG1556" s="566"/>
    </row>
    <row r="1557" spans="2:33" hidden="1" outlineLevel="1" x14ac:dyDescent="0.45">
      <c r="B1557" s="648"/>
      <c r="C1557" s="649"/>
      <c r="D1557" s="650"/>
      <c r="E1557" s="651"/>
      <c r="F1557" s="652"/>
      <c r="G1557" s="653"/>
      <c r="H1557" s="654"/>
      <c r="I1557" s="654"/>
      <c r="J1557" s="654"/>
      <c r="K1557" s="655"/>
      <c r="L1557" s="653"/>
      <c r="M1557" s="654"/>
      <c r="N1557" s="654"/>
      <c r="O1557" s="654"/>
      <c r="P1557" s="655"/>
      <c r="Q1557" s="656"/>
      <c r="R1557" s="652"/>
      <c r="S1557" s="566"/>
      <c r="T1557" s="566"/>
      <c r="U1557" s="566"/>
      <c r="V1557" s="566"/>
      <c r="W1557" s="566"/>
      <c r="X1557" s="566"/>
      <c r="Y1557" s="566"/>
      <c r="Z1557" s="566"/>
      <c r="AA1557" s="566"/>
      <c r="AB1557" s="566"/>
      <c r="AC1557" s="566"/>
      <c r="AD1557" s="566"/>
      <c r="AE1557" s="566"/>
      <c r="AF1557" s="566"/>
      <c r="AG1557" s="566"/>
    </row>
    <row r="1558" spans="2:33" hidden="1" outlineLevel="1" x14ac:dyDescent="0.45">
      <c r="B1558" s="657"/>
      <c r="C1558" s="658"/>
      <c r="D1558" s="659"/>
      <c r="E1558" s="660"/>
      <c r="F1558" s="661"/>
      <c r="G1558" s="662"/>
      <c r="H1558" s="663"/>
      <c r="I1558" s="663"/>
      <c r="J1558" s="663"/>
      <c r="K1558" s="664"/>
      <c r="L1558" s="662"/>
      <c r="M1558" s="663"/>
      <c r="N1558" s="663"/>
      <c r="O1558" s="663"/>
      <c r="P1558" s="664"/>
      <c r="Q1558" s="665"/>
      <c r="R1558" s="661"/>
      <c r="S1558" s="566"/>
      <c r="T1558" s="566"/>
      <c r="U1558" s="566"/>
      <c r="V1558" s="566"/>
      <c r="W1558" s="566"/>
      <c r="X1558" s="566"/>
      <c r="Y1558" s="566"/>
      <c r="Z1558" s="566"/>
      <c r="AA1558" s="566"/>
      <c r="AB1558" s="566"/>
      <c r="AC1558" s="566"/>
      <c r="AD1558" s="566"/>
      <c r="AE1558" s="566"/>
      <c r="AF1558" s="566"/>
      <c r="AG1558" s="566"/>
    </row>
    <row r="1559" spans="2:33" hidden="1" outlineLevel="1" x14ac:dyDescent="0.45">
      <c r="B1559" s="648"/>
      <c r="C1559" s="649"/>
      <c r="D1559" s="650"/>
      <c r="E1559" s="651"/>
      <c r="F1559" s="652"/>
      <c r="G1559" s="653"/>
      <c r="H1559" s="654"/>
      <c r="I1559" s="654"/>
      <c r="J1559" s="654"/>
      <c r="K1559" s="655"/>
      <c r="L1559" s="653"/>
      <c r="M1559" s="654"/>
      <c r="N1559" s="654"/>
      <c r="O1559" s="654"/>
      <c r="P1559" s="655"/>
      <c r="Q1559" s="656"/>
      <c r="R1559" s="652"/>
      <c r="S1559" s="566"/>
      <c r="T1559" s="566"/>
      <c r="U1559" s="566"/>
      <c r="V1559" s="566"/>
      <c r="W1559" s="566"/>
      <c r="X1559" s="566"/>
      <c r="Y1559" s="566"/>
      <c r="Z1559" s="566"/>
      <c r="AA1559" s="566"/>
      <c r="AB1559" s="566"/>
      <c r="AC1559" s="566"/>
      <c r="AD1559" s="566"/>
      <c r="AE1559" s="566"/>
      <c r="AF1559" s="566"/>
      <c r="AG1559" s="566"/>
    </row>
    <row r="1560" spans="2:33" hidden="1" outlineLevel="1" x14ac:dyDescent="0.45">
      <c r="B1560" s="657"/>
      <c r="C1560" s="658"/>
      <c r="D1560" s="659"/>
      <c r="E1560" s="660"/>
      <c r="F1560" s="661"/>
      <c r="G1560" s="662"/>
      <c r="H1560" s="663"/>
      <c r="I1560" s="663"/>
      <c r="J1560" s="663"/>
      <c r="K1560" s="664"/>
      <c r="L1560" s="662"/>
      <c r="M1560" s="663"/>
      <c r="N1560" s="663"/>
      <c r="O1560" s="663"/>
      <c r="P1560" s="664"/>
      <c r="Q1560" s="665"/>
      <c r="R1560" s="661"/>
      <c r="S1560" s="566"/>
      <c r="T1560" s="566"/>
      <c r="U1560" s="566"/>
      <c r="V1560" s="566"/>
      <c r="W1560" s="566"/>
      <c r="X1560" s="566"/>
      <c r="Y1560" s="566"/>
      <c r="Z1560" s="566"/>
      <c r="AA1560" s="566"/>
      <c r="AB1560" s="566"/>
      <c r="AC1560" s="566"/>
      <c r="AD1560" s="566"/>
      <c r="AE1560" s="566"/>
      <c r="AF1560" s="566"/>
      <c r="AG1560" s="566"/>
    </row>
    <row r="1561" spans="2:33" hidden="1" outlineLevel="1" x14ac:dyDescent="0.45">
      <c r="B1561" s="648"/>
      <c r="C1561" s="649"/>
      <c r="D1561" s="650"/>
      <c r="E1561" s="651"/>
      <c r="F1561" s="652"/>
      <c r="G1561" s="653"/>
      <c r="H1561" s="654"/>
      <c r="I1561" s="654"/>
      <c r="J1561" s="654"/>
      <c r="K1561" s="655"/>
      <c r="L1561" s="653"/>
      <c r="M1561" s="654"/>
      <c r="N1561" s="654"/>
      <c r="O1561" s="654"/>
      <c r="P1561" s="655"/>
      <c r="Q1561" s="656"/>
      <c r="R1561" s="652"/>
      <c r="S1561" s="566"/>
      <c r="T1561" s="566"/>
      <c r="U1561" s="566"/>
      <c r="V1561" s="566"/>
      <c r="W1561" s="566"/>
      <c r="X1561" s="566"/>
      <c r="Y1561" s="566"/>
      <c r="Z1561" s="566"/>
      <c r="AA1561" s="566"/>
      <c r="AB1561" s="566"/>
      <c r="AC1561" s="566"/>
      <c r="AD1561" s="566"/>
      <c r="AE1561" s="566"/>
      <c r="AF1561" s="566"/>
      <c r="AG1561" s="566"/>
    </row>
    <row r="1562" spans="2:33" hidden="1" outlineLevel="1" x14ac:dyDescent="0.45">
      <c r="B1562" s="657"/>
      <c r="C1562" s="658"/>
      <c r="D1562" s="659"/>
      <c r="E1562" s="660"/>
      <c r="F1562" s="661"/>
      <c r="G1562" s="662"/>
      <c r="H1562" s="663"/>
      <c r="I1562" s="663"/>
      <c r="J1562" s="663"/>
      <c r="K1562" s="664"/>
      <c r="L1562" s="662"/>
      <c r="M1562" s="663"/>
      <c r="N1562" s="663"/>
      <c r="O1562" s="663"/>
      <c r="P1562" s="664"/>
      <c r="Q1562" s="665"/>
      <c r="R1562" s="661"/>
      <c r="S1562" s="566"/>
      <c r="T1562" s="566"/>
      <c r="U1562" s="566"/>
      <c r="V1562" s="566"/>
      <c r="W1562" s="566"/>
      <c r="X1562" s="566"/>
      <c r="Y1562" s="566"/>
      <c r="Z1562" s="566"/>
      <c r="AA1562" s="566"/>
      <c r="AB1562" s="566"/>
      <c r="AC1562" s="566"/>
      <c r="AD1562" s="566"/>
      <c r="AE1562" s="566"/>
      <c r="AF1562" s="566"/>
      <c r="AG1562" s="566"/>
    </row>
    <row r="1563" spans="2:33" hidden="1" outlineLevel="1" x14ac:dyDescent="0.45">
      <c r="B1563" s="648"/>
      <c r="C1563" s="649"/>
      <c r="D1563" s="650"/>
      <c r="E1563" s="651"/>
      <c r="F1563" s="652"/>
      <c r="G1563" s="653"/>
      <c r="H1563" s="654"/>
      <c r="I1563" s="654"/>
      <c r="J1563" s="654"/>
      <c r="K1563" s="655"/>
      <c r="L1563" s="653"/>
      <c r="M1563" s="654"/>
      <c r="N1563" s="654"/>
      <c r="O1563" s="654"/>
      <c r="P1563" s="655"/>
      <c r="Q1563" s="656"/>
      <c r="R1563" s="652"/>
      <c r="S1563" s="566"/>
      <c r="T1563" s="566"/>
      <c r="U1563" s="566"/>
      <c r="V1563" s="566"/>
      <c r="W1563" s="566"/>
      <c r="X1563" s="566"/>
      <c r="Y1563" s="566"/>
      <c r="Z1563" s="566"/>
      <c r="AA1563" s="566"/>
      <c r="AB1563" s="566"/>
      <c r="AC1563" s="566"/>
      <c r="AD1563" s="566"/>
      <c r="AE1563" s="566"/>
      <c r="AF1563" s="566"/>
      <c r="AG1563" s="566"/>
    </row>
    <row r="1564" spans="2:33" hidden="1" outlineLevel="1" x14ac:dyDescent="0.45">
      <c r="B1564" s="657"/>
      <c r="C1564" s="658"/>
      <c r="D1564" s="659"/>
      <c r="E1564" s="660"/>
      <c r="F1564" s="661"/>
      <c r="G1564" s="662"/>
      <c r="H1564" s="663"/>
      <c r="I1564" s="663"/>
      <c r="J1564" s="663"/>
      <c r="K1564" s="664"/>
      <c r="L1564" s="662"/>
      <c r="M1564" s="663"/>
      <c r="N1564" s="663"/>
      <c r="O1564" s="663"/>
      <c r="P1564" s="664"/>
      <c r="Q1564" s="665"/>
      <c r="R1564" s="661"/>
      <c r="S1564" s="566"/>
      <c r="T1564" s="566"/>
      <c r="U1564" s="566"/>
      <c r="V1564" s="566"/>
      <c r="W1564" s="566"/>
      <c r="X1564" s="566"/>
      <c r="Y1564" s="566"/>
      <c r="Z1564" s="566"/>
      <c r="AA1564" s="566"/>
      <c r="AB1564" s="566"/>
      <c r="AC1564" s="566"/>
      <c r="AD1564" s="566"/>
      <c r="AE1564" s="566"/>
      <c r="AF1564" s="566"/>
      <c r="AG1564" s="566"/>
    </row>
    <row r="1565" spans="2:33" hidden="1" outlineLevel="1" x14ac:dyDescent="0.45">
      <c r="B1565" s="648"/>
      <c r="C1565" s="649"/>
      <c r="D1565" s="650"/>
      <c r="E1565" s="651"/>
      <c r="F1565" s="652"/>
      <c r="G1565" s="653"/>
      <c r="H1565" s="654"/>
      <c r="I1565" s="654"/>
      <c r="J1565" s="654"/>
      <c r="K1565" s="655"/>
      <c r="L1565" s="653"/>
      <c r="M1565" s="654"/>
      <c r="N1565" s="654"/>
      <c r="O1565" s="654"/>
      <c r="P1565" s="655"/>
      <c r="Q1565" s="656"/>
      <c r="R1565" s="652"/>
      <c r="S1565" s="566"/>
      <c r="T1565" s="566"/>
      <c r="U1565" s="566"/>
      <c r="V1565" s="566"/>
      <c r="W1565" s="566"/>
      <c r="X1565" s="566"/>
      <c r="Y1565" s="566"/>
      <c r="Z1565" s="566"/>
      <c r="AA1565" s="566"/>
      <c r="AB1565" s="566"/>
      <c r="AC1565" s="566"/>
      <c r="AD1565" s="566"/>
      <c r="AE1565" s="566"/>
      <c r="AF1565" s="566"/>
      <c r="AG1565" s="566"/>
    </row>
    <row r="1566" spans="2:33" hidden="1" outlineLevel="1" x14ac:dyDescent="0.45">
      <c r="B1566" s="657"/>
      <c r="C1566" s="658"/>
      <c r="D1566" s="659"/>
      <c r="E1566" s="660"/>
      <c r="F1566" s="661"/>
      <c r="G1566" s="662"/>
      <c r="H1566" s="663"/>
      <c r="I1566" s="663"/>
      <c r="J1566" s="663"/>
      <c r="K1566" s="664"/>
      <c r="L1566" s="662"/>
      <c r="M1566" s="663"/>
      <c r="N1566" s="663"/>
      <c r="O1566" s="663"/>
      <c r="P1566" s="664"/>
      <c r="Q1566" s="665"/>
      <c r="R1566" s="661"/>
      <c r="S1566" s="566"/>
      <c r="T1566" s="566"/>
      <c r="U1566" s="566"/>
      <c r="V1566" s="566"/>
      <c r="W1566" s="566"/>
      <c r="X1566" s="566"/>
      <c r="Y1566" s="566"/>
      <c r="Z1566" s="566"/>
      <c r="AA1566" s="566"/>
      <c r="AB1566" s="566"/>
      <c r="AC1566" s="566"/>
      <c r="AD1566" s="566"/>
      <c r="AE1566" s="566"/>
      <c r="AF1566" s="566"/>
      <c r="AG1566" s="566"/>
    </row>
    <row r="1567" spans="2:33" hidden="1" outlineLevel="1" x14ac:dyDescent="0.45">
      <c r="B1567" s="648"/>
      <c r="C1567" s="649"/>
      <c r="D1567" s="650"/>
      <c r="E1567" s="651"/>
      <c r="F1567" s="652"/>
      <c r="G1567" s="653"/>
      <c r="H1567" s="654"/>
      <c r="I1567" s="654"/>
      <c r="J1567" s="654"/>
      <c r="K1567" s="655"/>
      <c r="L1567" s="653"/>
      <c r="M1567" s="654"/>
      <c r="N1567" s="654"/>
      <c r="O1567" s="654"/>
      <c r="P1567" s="655"/>
      <c r="Q1567" s="656"/>
      <c r="R1567" s="652"/>
      <c r="S1567" s="566"/>
      <c r="T1567" s="566"/>
      <c r="U1567" s="566"/>
      <c r="V1567" s="566"/>
      <c r="W1567" s="566"/>
      <c r="X1567" s="566"/>
      <c r="Y1567" s="566"/>
      <c r="Z1567" s="566"/>
      <c r="AA1567" s="566"/>
      <c r="AB1567" s="566"/>
      <c r="AC1567" s="566"/>
      <c r="AD1567" s="566"/>
      <c r="AE1567" s="566"/>
      <c r="AF1567" s="566"/>
      <c r="AG1567" s="566"/>
    </row>
    <row r="1568" spans="2:33" hidden="1" outlineLevel="1" x14ac:dyDescent="0.45">
      <c r="B1568" s="657"/>
      <c r="C1568" s="658"/>
      <c r="D1568" s="659"/>
      <c r="E1568" s="660"/>
      <c r="F1568" s="661"/>
      <c r="G1568" s="662"/>
      <c r="H1568" s="663"/>
      <c r="I1568" s="663"/>
      <c r="J1568" s="663"/>
      <c r="K1568" s="664"/>
      <c r="L1568" s="662"/>
      <c r="M1568" s="663"/>
      <c r="N1568" s="663"/>
      <c r="O1568" s="663"/>
      <c r="P1568" s="664"/>
      <c r="Q1568" s="665"/>
      <c r="R1568" s="661"/>
      <c r="S1568" s="566"/>
      <c r="T1568" s="566"/>
      <c r="U1568" s="566"/>
      <c r="V1568" s="566"/>
      <c r="W1568" s="566"/>
      <c r="X1568" s="566"/>
      <c r="Y1568" s="566"/>
      <c r="Z1568" s="566"/>
      <c r="AA1568" s="566"/>
      <c r="AB1568" s="566"/>
      <c r="AC1568" s="566"/>
      <c r="AD1568" s="566"/>
      <c r="AE1568" s="566"/>
      <c r="AF1568" s="566"/>
      <c r="AG1568" s="566"/>
    </row>
    <row r="1569" spans="2:33" hidden="1" outlineLevel="1" x14ac:dyDescent="0.45">
      <c r="B1569" s="648"/>
      <c r="C1569" s="649"/>
      <c r="D1569" s="650"/>
      <c r="E1569" s="651"/>
      <c r="F1569" s="652"/>
      <c r="G1569" s="653"/>
      <c r="H1569" s="654"/>
      <c r="I1569" s="654"/>
      <c r="J1569" s="654"/>
      <c r="K1569" s="655"/>
      <c r="L1569" s="653"/>
      <c r="M1569" s="654"/>
      <c r="N1569" s="654"/>
      <c r="O1569" s="654"/>
      <c r="P1569" s="655"/>
      <c r="Q1569" s="656"/>
      <c r="R1569" s="652"/>
      <c r="S1569" s="566"/>
      <c r="T1569" s="566"/>
      <c r="U1569" s="566"/>
      <c r="V1569" s="566"/>
      <c r="W1569" s="566"/>
      <c r="X1569" s="566"/>
      <c r="Y1569" s="566"/>
      <c r="Z1569" s="566"/>
      <c r="AA1569" s="566"/>
      <c r="AB1569" s="566"/>
      <c r="AC1569" s="566"/>
      <c r="AD1569" s="566"/>
      <c r="AE1569" s="566"/>
      <c r="AF1569" s="566"/>
      <c r="AG1569" s="566"/>
    </row>
    <row r="1570" spans="2:33" hidden="1" outlineLevel="1" x14ac:dyDescent="0.45">
      <c r="B1570" s="657"/>
      <c r="C1570" s="658"/>
      <c r="D1570" s="659"/>
      <c r="E1570" s="660"/>
      <c r="F1570" s="661"/>
      <c r="G1570" s="662"/>
      <c r="H1570" s="663"/>
      <c r="I1570" s="663"/>
      <c r="J1570" s="663"/>
      <c r="K1570" s="664"/>
      <c r="L1570" s="662"/>
      <c r="M1570" s="663"/>
      <c r="N1570" s="663"/>
      <c r="O1570" s="663"/>
      <c r="P1570" s="664"/>
      <c r="Q1570" s="665"/>
      <c r="R1570" s="661"/>
      <c r="S1570" s="566"/>
      <c r="T1570" s="566"/>
      <c r="U1570" s="566"/>
      <c r="V1570" s="566"/>
      <c r="W1570" s="566"/>
      <c r="X1570" s="566"/>
      <c r="Y1570" s="566"/>
      <c r="Z1570" s="566"/>
      <c r="AA1570" s="566"/>
      <c r="AB1570" s="566"/>
      <c r="AC1570" s="566"/>
      <c r="AD1570" s="566"/>
      <c r="AE1570" s="566"/>
      <c r="AF1570" s="566"/>
      <c r="AG1570" s="566"/>
    </row>
    <row r="1571" spans="2:33" hidden="1" outlineLevel="1" x14ac:dyDescent="0.45">
      <c r="B1571" s="648"/>
      <c r="C1571" s="649"/>
      <c r="D1571" s="650"/>
      <c r="E1571" s="651"/>
      <c r="F1571" s="652"/>
      <c r="G1571" s="653"/>
      <c r="H1571" s="654"/>
      <c r="I1571" s="654"/>
      <c r="J1571" s="654"/>
      <c r="K1571" s="655"/>
      <c r="L1571" s="653"/>
      <c r="M1571" s="654"/>
      <c r="N1571" s="654"/>
      <c r="O1571" s="654"/>
      <c r="P1571" s="655"/>
      <c r="Q1571" s="656"/>
      <c r="R1571" s="652"/>
      <c r="S1571" s="566"/>
      <c r="T1571" s="566"/>
      <c r="U1571" s="566"/>
      <c r="V1571" s="566"/>
      <c r="W1571" s="566"/>
      <c r="X1571" s="566"/>
      <c r="Y1571" s="566"/>
      <c r="Z1571" s="566"/>
      <c r="AA1571" s="566"/>
      <c r="AB1571" s="566"/>
      <c r="AC1571" s="566"/>
      <c r="AD1571" s="566"/>
      <c r="AE1571" s="566"/>
      <c r="AF1571" s="566"/>
      <c r="AG1571" s="566"/>
    </row>
    <row r="1572" spans="2:33" hidden="1" outlineLevel="1" x14ac:dyDescent="0.45">
      <c r="B1572" s="657"/>
      <c r="C1572" s="658"/>
      <c r="D1572" s="659"/>
      <c r="E1572" s="660"/>
      <c r="F1572" s="661"/>
      <c r="G1572" s="662"/>
      <c r="H1572" s="663"/>
      <c r="I1572" s="663"/>
      <c r="J1572" s="663"/>
      <c r="K1572" s="664"/>
      <c r="L1572" s="662"/>
      <c r="M1572" s="663"/>
      <c r="N1572" s="663"/>
      <c r="O1572" s="663"/>
      <c r="P1572" s="664"/>
      <c r="Q1572" s="665"/>
      <c r="R1572" s="661"/>
      <c r="S1572" s="566"/>
      <c r="T1572" s="566"/>
      <c r="U1572" s="566"/>
      <c r="V1572" s="566"/>
      <c r="W1572" s="566"/>
      <c r="X1572" s="566"/>
      <c r="Y1572" s="566"/>
      <c r="Z1572" s="566"/>
      <c r="AA1572" s="566"/>
      <c r="AB1572" s="566"/>
      <c r="AC1572" s="566"/>
      <c r="AD1572" s="566"/>
      <c r="AE1572" s="566"/>
      <c r="AF1572" s="566"/>
      <c r="AG1572" s="566"/>
    </row>
    <row r="1573" spans="2:33" hidden="1" outlineLevel="1" x14ac:dyDescent="0.45">
      <c r="B1573" s="648"/>
      <c r="C1573" s="649"/>
      <c r="D1573" s="650"/>
      <c r="E1573" s="651"/>
      <c r="F1573" s="652"/>
      <c r="G1573" s="653"/>
      <c r="H1573" s="654"/>
      <c r="I1573" s="654"/>
      <c r="J1573" s="654"/>
      <c r="K1573" s="655"/>
      <c r="L1573" s="653"/>
      <c r="M1573" s="654"/>
      <c r="N1573" s="654"/>
      <c r="O1573" s="654"/>
      <c r="P1573" s="655"/>
      <c r="Q1573" s="656"/>
      <c r="R1573" s="652"/>
      <c r="S1573" s="566"/>
      <c r="T1573" s="566"/>
      <c r="U1573" s="566"/>
      <c r="V1573" s="566"/>
      <c r="W1573" s="566"/>
      <c r="X1573" s="566"/>
      <c r="Y1573" s="566"/>
      <c r="Z1573" s="566"/>
      <c r="AA1573" s="566"/>
      <c r="AB1573" s="566"/>
      <c r="AC1573" s="566"/>
      <c r="AD1573" s="566"/>
      <c r="AE1573" s="566"/>
      <c r="AF1573" s="566"/>
      <c r="AG1573" s="566"/>
    </row>
    <row r="1574" spans="2:33" hidden="1" outlineLevel="1" x14ac:dyDescent="0.45">
      <c r="B1574" s="657"/>
      <c r="C1574" s="658"/>
      <c r="D1574" s="659"/>
      <c r="E1574" s="660"/>
      <c r="F1574" s="661"/>
      <c r="G1574" s="662"/>
      <c r="H1574" s="663"/>
      <c r="I1574" s="663"/>
      <c r="J1574" s="663"/>
      <c r="K1574" s="664"/>
      <c r="L1574" s="662"/>
      <c r="M1574" s="663"/>
      <c r="N1574" s="663"/>
      <c r="O1574" s="663"/>
      <c r="P1574" s="664"/>
      <c r="Q1574" s="665"/>
      <c r="R1574" s="661"/>
      <c r="S1574" s="566"/>
      <c r="T1574" s="566"/>
      <c r="U1574" s="566"/>
      <c r="V1574" s="566"/>
      <c r="W1574" s="566"/>
      <c r="X1574" s="566"/>
      <c r="Y1574" s="566"/>
      <c r="Z1574" s="566"/>
      <c r="AA1574" s="566"/>
      <c r="AB1574" s="566"/>
      <c r="AC1574" s="566"/>
      <c r="AD1574" s="566"/>
      <c r="AE1574" s="566"/>
      <c r="AF1574" s="566"/>
      <c r="AG1574" s="566"/>
    </row>
    <row r="1575" spans="2:33" hidden="1" outlineLevel="1" x14ac:dyDescent="0.45">
      <c r="B1575" s="648"/>
      <c r="C1575" s="649"/>
      <c r="D1575" s="650"/>
      <c r="E1575" s="651"/>
      <c r="F1575" s="652"/>
      <c r="G1575" s="653"/>
      <c r="H1575" s="654"/>
      <c r="I1575" s="654"/>
      <c r="J1575" s="654"/>
      <c r="K1575" s="655"/>
      <c r="L1575" s="653"/>
      <c r="M1575" s="654"/>
      <c r="N1575" s="654"/>
      <c r="O1575" s="654"/>
      <c r="P1575" s="655"/>
      <c r="Q1575" s="656"/>
      <c r="R1575" s="652"/>
      <c r="S1575" s="566"/>
      <c r="T1575" s="566"/>
      <c r="U1575" s="566"/>
      <c r="V1575" s="566"/>
      <c r="W1575" s="566"/>
      <c r="X1575" s="566"/>
      <c r="Y1575" s="566"/>
      <c r="Z1575" s="566"/>
      <c r="AA1575" s="566"/>
      <c r="AB1575" s="566"/>
      <c r="AC1575" s="566"/>
      <c r="AD1575" s="566"/>
      <c r="AE1575" s="566"/>
      <c r="AF1575" s="566"/>
      <c r="AG1575" s="566"/>
    </row>
    <row r="1576" spans="2:33" hidden="1" outlineLevel="1" x14ac:dyDescent="0.45">
      <c r="B1576" s="657"/>
      <c r="C1576" s="658"/>
      <c r="D1576" s="659"/>
      <c r="E1576" s="660"/>
      <c r="F1576" s="661"/>
      <c r="G1576" s="662"/>
      <c r="H1576" s="663"/>
      <c r="I1576" s="663"/>
      <c r="J1576" s="663"/>
      <c r="K1576" s="664"/>
      <c r="L1576" s="662"/>
      <c r="M1576" s="663"/>
      <c r="N1576" s="663"/>
      <c r="O1576" s="663"/>
      <c r="P1576" s="664"/>
      <c r="Q1576" s="665"/>
      <c r="R1576" s="661"/>
      <c r="S1576" s="566"/>
      <c r="T1576" s="566"/>
      <c r="U1576" s="566"/>
      <c r="V1576" s="566"/>
      <c r="W1576" s="566"/>
      <c r="X1576" s="566"/>
      <c r="Y1576" s="566"/>
      <c r="Z1576" s="566"/>
      <c r="AA1576" s="566"/>
      <c r="AB1576" s="566"/>
      <c r="AC1576" s="566"/>
      <c r="AD1576" s="566"/>
      <c r="AE1576" s="566"/>
      <c r="AF1576" s="566"/>
      <c r="AG1576" s="566"/>
    </row>
    <row r="1577" spans="2:33" hidden="1" outlineLevel="1" x14ac:dyDescent="0.45">
      <c r="B1577" s="648"/>
      <c r="C1577" s="649"/>
      <c r="D1577" s="650"/>
      <c r="E1577" s="651"/>
      <c r="F1577" s="652"/>
      <c r="G1577" s="653"/>
      <c r="H1577" s="654"/>
      <c r="I1577" s="654"/>
      <c r="J1577" s="654"/>
      <c r="K1577" s="655"/>
      <c r="L1577" s="653"/>
      <c r="M1577" s="654"/>
      <c r="N1577" s="654"/>
      <c r="O1577" s="654"/>
      <c r="P1577" s="655"/>
      <c r="Q1577" s="656"/>
      <c r="R1577" s="652"/>
      <c r="S1577" s="566"/>
      <c r="T1577" s="566"/>
      <c r="U1577" s="566"/>
      <c r="V1577" s="566"/>
      <c r="W1577" s="566"/>
      <c r="X1577" s="566"/>
      <c r="Y1577" s="566"/>
      <c r="Z1577" s="566"/>
      <c r="AA1577" s="566"/>
      <c r="AB1577" s="566"/>
      <c r="AC1577" s="566"/>
      <c r="AD1577" s="566"/>
      <c r="AE1577" s="566"/>
      <c r="AF1577" s="566"/>
      <c r="AG1577" s="566"/>
    </row>
    <row r="1578" spans="2:33" hidden="1" outlineLevel="1" x14ac:dyDescent="0.45">
      <c r="B1578" s="657"/>
      <c r="C1578" s="658"/>
      <c r="D1578" s="659"/>
      <c r="E1578" s="660"/>
      <c r="F1578" s="661"/>
      <c r="G1578" s="662"/>
      <c r="H1578" s="663"/>
      <c r="I1578" s="663"/>
      <c r="J1578" s="663"/>
      <c r="K1578" s="664"/>
      <c r="L1578" s="662"/>
      <c r="M1578" s="663"/>
      <c r="N1578" s="663"/>
      <c r="O1578" s="663"/>
      <c r="P1578" s="664"/>
      <c r="Q1578" s="665"/>
      <c r="R1578" s="661"/>
      <c r="S1578" s="566"/>
      <c r="T1578" s="566"/>
      <c r="U1578" s="566"/>
      <c r="V1578" s="566"/>
      <c r="W1578" s="566"/>
      <c r="X1578" s="566"/>
      <c r="Y1578" s="566"/>
      <c r="Z1578" s="566"/>
      <c r="AA1578" s="566"/>
      <c r="AB1578" s="566"/>
      <c r="AC1578" s="566"/>
      <c r="AD1578" s="566"/>
      <c r="AE1578" s="566"/>
      <c r="AF1578" s="566"/>
      <c r="AG1578" s="566"/>
    </row>
    <row r="1579" spans="2:33" hidden="1" outlineLevel="1" x14ac:dyDescent="0.45">
      <c r="B1579" s="648"/>
      <c r="C1579" s="649"/>
      <c r="D1579" s="650"/>
      <c r="E1579" s="651"/>
      <c r="F1579" s="652"/>
      <c r="G1579" s="653"/>
      <c r="H1579" s="654"/>
      <c r="I1579" s="654"/>
      <c r="J1579" s="654"/>
      <c r="K1579" s="655"/>
      <c r="L1579" s="653"/>
      <c r="M1579" s="654"/>
      <c r="N1579" s="654"/>
      <c r="O1579" s="654"/>
      <c r="P1579" s="655"/>
      <c r="Q1579" s="656"/>
      <c r="R1579" s="652"/>
      <c r="S1579" s="566"/>
      <c r="T1579" s="566"/>
      <c r="U1579" s="566"/>
      <c r="V1579" s="566"/>
      <c r="W1579" s="566"/>
      <c r="X1579" s="566"/>
      <c r="Y1579" s="566"/>
      <c r="Z1579" s="566"/>
      <c r="AA1579" s="566"/>
      <c r="AB1579" s="566"/>
      <c r="AC1579" s="566"/>
      <c r="AD1579" s="566"/>
      <c r="AE1579" s="566"/>
      <c r="AF1579" s="566"/>
      <c r="AG1579" s="566"/>
    </row>
    <row r="1580" spans="2:33" hidden="1" outlineLevel="1" x14ac:dyDescent="0.45">
      <c r="B1580" s="657"/>
      <c r="C1580" s="658"/>
      <c r="D1580" s="659"/>
      <c r="E1580" s="660"/>
      <c r="F1580" s="661"/>
      <c r="G1580" s="662"/>
      <c r="H1580" s="663"/>
      <c r="I1580" s="663"/>
      <c r="J1580" s="663"/>
      <c r="K1580" s="664"/>
      <c r="L1580" s="662"/>
      <c r="M1580" s="663"/>
      <c r="N1580" s="663"/>
      <c r="O1580" s="663"/>
      <c r="P1580" s="664"/>
      <c r="Q1580" s="665"/>
      <c r="R1580" s="661"/>
      <c r="S1580" s="566"/>
      <c r="T1580" s="566"/>
      <c r="U1580" s="566"/>
      <c r="V1580" s="566"/>
      <c r="W1580" s="566"/>
      <c r="X1580" s="566"/>
      <c r="Y1580" s="566"/>
      <c r="Z1580" s="566"/>
      <c r="AA1580" s="566"/>
      <c r="AB1580" s="566"/>
      <c r="AC1580" s="566"/>
      <c r="AD1580" s="566"/>
      <c r="AE1580" s="566"/>
      <c r="AF1580" s="566"/>
      <c r="AG1580" s="566"/>
    </row>
    <row r="1581" spans="2:33" hidden="1" outlineLevel="1" x14ac:dyDescent="0.45">
      <c r="B1581" s="648"/>
      <c r="C1581" s="649"/>
      <c r="D1581" s="650"/>
      <c r="E1581" s="651"/>
      <c r="F1581" s="652"/>
      <c r="G1581" s="653"/>
      <c r="H1581" s="654"/>
      <c r="I1581" s="654"/>
      <c r="J1581" s="654"/>
      <c r="K1581" s="655"/>
      <c r="L1581" s="653"/>
      <c r="M1581" s="654"/>
      <c r="N1581" s="654"/>
      <c r="O1581" s="654"/>
      <c r="P1581" s="655"/>
      <c r="Q1581" s="656"/>
      <c r="R1581" s="652"/>
      <c r="S1581" s="566"/>
      <c r="T1581" s="566"/>
      <c r="U1581" s="566"/>
      <c r="V1581" s="566"/>
      <c r="W1581" s="566"/>
      <c r="X1581" s="566"/>
      <c r="Y1581" s="566"/>
      <c r="Z1581" s="566"/>
      <c r="AA1581" s="566"/>
      <c r="AB1581" s="566"/>
      <c r="AC1581" s="566"/>
      <c r="AD1581" s="566"/>
      <c r="AE1581" s="566"/>
      <c r="AF1581" s="566"/>
      <c r="AG1581" s="566"/>
    </row>
    <row r="1582" spans="2:33" hidden="1" outlineLevel="1" x14ac:dyDescent="0.45">
      <c r="B1582" s="657"/>
      <c r="C1582" s="658"/>
      <c r="D1582" s="659"/>
      <c r="E1582" s="660"/>
      <c r="F1582" s="661"/>
      <c r="G1582" s="662"/>
      <c r="H1582" s="663"/>
      <c r="I1582" s="663"/>
      <c r="J1582" s="663"/>
      <c r="K1582" s="664"/>
      <c r="L1582" s="662"/>
      <c r="M1582" s="663"/>
      <c r="N1582" s="663"/>
      <c r="O1582" s="663"/>
      <c r="P1582" s="664"/>
      <c r="Q1582" s="665"/>
      <c r="R1582" s="661"/>
      <c r="S1582" s="566"/>
      <c r="T1582" s="566"/>
      <c r="U1582" s="566"/>
      <c r="V1582" s="566"/>
      <c r="W1582" s="566"/>
      <c r="X1582" s="566"/>
      <c r="Y1582" s="566"/>
      <c r="Z1582" s="566"/>
      <c r="AA1582" s="566"/>
      <c r="AB1582" s="566"/>
      <c r="AC1582" s="566"/>
      <c r="AD1582" s="566"/>
      <c r="AE1582" s="566"/>
      <c r="AF1582" s="566"/>
      <c r="AG1582" s="566"/>
    </row>
    <row r="1583" spans="2:33" hidden="1" outlineLevel="1" x14ac:dyDescent="0.45">
      <c r="B1583" s="648"/>
      <c r="C1583" s="649"/>
      <c r="D1583" s="650"/>
      <c r="E1583" s="651"/>
      <c r="F1583" s="652"/>
      <c r="G1583" s="653"/>
      <c r="H1583" s="654"/>
      <c r="I1583" s="654"/>
      <c r="J1583" s="654"/>
      <c r="K1583" s="655"/>
      <c r="L1583" s="653"/>
      <c r="M1583" s="654"/>
      <c r="N1583" s="654"/>
      <c r="O1583" s="654"/>
      <c r="P1583" s="655"/>
      <c r="Q1583" s="656"/>
      <c r="R1583" s="652"/>
      <c r="S1583" s="566"/>
      <c r="T1583" s="566"/>
      <c r="U1583" s="566"/>
      <c r="V1583" s="566"/>
      <c r="W1583" s="566"/>
      <c r="X1583" s="566"/>
      <c r="Y1583" s="566"/>
      <c r="Z1583" s="566"/>
      <c r="AA1583" s="566"/>
      <c r="AB1583" s="566"/>
      <c r="AC1583" s="566"/>
      <c r="AD1583" s="566"/>
      <c r="AE1583" s="566"/>
      <c r="AF1583" s="566"/>
      <c r="AG1583" s="566"/>
    </row>
    <row r="1584" spans="2:33" hidden="1" outlineLevel="1" x14ac:dyDescent="0.45">
      <c r="B1584" s="657"/>
      <c r="C1584" s="658"/>
      <c r="D1584" s="659"/>
      <c r="E1584" s="660"/>
      <c r="F1584" s="661"/>
      <c r="G1584" s="662"/>
      <c r="H1584" s="663"/>
      <c r="I1584" s="663"/>
      <c r="J1584" s="663"/>
      <c r="K1584" s="664"/>
      <c r="L1584" s="662"/>
      <c r="M1584" s="663"/>
      <c r="N1584" s="663"/>
      <c r="O1584" s="663"/>
      <c r="P1584" s="664"/>
      <c r="Q1584" s="665"/>
      <c r="R1584" s="661"/>
      <c r="S1584" s="566"/>
      <c r="T1584" s="566"/>
      <c r="U1584" s="566"/>
      <c r="V1584" s="566"/>
      <c r="W1584" s="566"/>
      <c r="X1584" s="566"/>
      <c r="Y1584" s="566"/>
      <c r="Z1584" s="566"/>
      <c r="AA1584" s="566"/>
      <c r="AB1584" s="566"/>
      <c r="AC1584" s="566"/>
      <c r="AD1584" s="566"/>
      <c r="AE1584" s="566"/>
      <c r="AF1584" s="566"/>
      <c r="AG1584" s="566"/>
    </row>
    <row r="1585" spans="2:33" hidden="1" outlineLevel="1" x14ac:dyDescent="0.45">
      <c r="B1585" s="648"/>
      <c r="C1585" s="649"/>
      <c r="D1585" s="650"/>
      <c r="E1585" s="651"/>
      <c r="F1585" s="652"/>
      <c r="G1585" s="653"/>
      <c r="H1585" s="654"/>
      <c r="I1585" s="654"/>
      <c r="J1585" s="654"/>
      <c r="K1585" s="655"/>
      <c r="L1585" s="653"/>
      <c r="M1585" s="654"/>
      <c r="N1585" s="654"/>
      <c r="O1585" s="654"/>
      <c r="P1585" s="655"/>
      <c r="Q1585" s="656"/>
      <c r="R1585" s="652"/>
      <c r="S1585" s="566"/>
      <c r="T1585" s="566"/>
      <c r="U1585" s="566"/>
      <c r="V1585" s="566"/>
      <c r="W1585" s="566"/>
      <c r="X1585" s="566"/>
      <c r="Y1585" s="566"/>
      <c r="Z1585" s="566"/>
      <c r="AA1585" s="566"/>
      <c r="AB1585" s="566"/>
      <c r="AC1585" s="566"/>
      <c r="AD1585" s="566"/>
      <c r="AE1585" s="566"/>
      <c r="AF1585" s="566"/>
      <c r="AG1585" s="566"/>
    </row>
    <row r="1586" spans="2:33" hidden="1" outlineLevel="1" x14ac:dyDescent="0.45">
      <c r="B1586" s="657"/>
      <c r="C1586" s="658"/>
      <c r="D1586" s="659"/>
      <c r="E1586" s="660"/>
      <c r="F1586" s="661"/>
      <c r="G1586" s="662"/>
      <c r="H1586" s="663"/>
      <c r="I1586" s="663"/>
      <c r="J1586" s="663"/>
      <c r="K1586" s="664"/>
      <c r="L1586" s="662"/>
      <c r="M1586" s="663"/>
      <c r="N1586" s="663"/>
      <c r="O1586" s="663"/>
      <c r="P1586" s="664"/>
      <c r="Q1586" s="665"/>
      <c r="R1586" s="661"/>
      <c r="S1586" s="566"/>
      <c r="T1586" s="566"/>
      <c r="U1586" s="566"/>
      <c r="V1586" s="566"/>
      <c r="W1586" s="566"/>
      <c r="X1586" s="566"/>
      <c r="Y1586" s="566"/>
      <c r="Z1586" s="566"/>
      <c r="AA1586" s="566"/>
      <c r="AB1586" s="566"/>
      <c r="AC1586" s="566"/>
      <c r="AD1586" s="566"/>
      <c r="AE1586" s="566"/>
      <c r="AF1586" s="566"/>
      <c r="AG1586" s="566"/>
    </row>
    <row r="1587" spans="2:33" hidden="1" outlineLevel="1" x14ac:dyDescent="0.45">
      <c r="B1587" s="648"/>
      <c r="C1587" s="649"/>
      <c r="D1587" s="650"/>
      <c r="E1587" s="651"/>
      <c r="F1587" s="652"/>
      <c r="G1587" s="653"/>
      <c r="H1587" s="654"/>
      <c r="I1587" s="654"/>
      <c r="J1587" s="654"/>
      <c r="K1587" s="655"/>
      <c r="L1587" s="653"/>
      <c r="M1587" s="654"/>
      <c r="N1587" s="654"/>
      <c r="O1587" s="654"/>
      <c r="P1587" s="655"/>
      <c r="Q1587" s="656"/>
      <c r="R1587" s="652"/>
      <c r="S1587" s="566"/>
      <c r="T1587" s="566"/>
      <c r="U1587" s="566"/>
      <c r="V1587" s="566"/>
      <c r="W1587" s="566"/>
      <c r="X1587" s="566"/>
      <c r="Y1587" s="566"/>
      <c r="Z1587" s="566"/>
      <c r="AA1587" s="566"/>
      <c r="AB1587" s="566"/>
      <c r="AC1587" s="566"/>
      <c r="AD1587" s="566"/>
      <c r="AE1587" s="566"/>
      <c r="AF1587" s="566"/>
      <c r="AG1587" s="566"/>
    </row>
    <row r="1588" spans="2:33" hidden="1" outlineLevel="1" x14ac:dyDescent="0.45">
      <c r="B1588" s="657"/>
      <c r="C1588" s="658"/>
      <c r="D1588" s="659"/>
      <c r="E1588" s="660"/>
      <c r="F1588" s="661"/>
      <c r="G1588" s="662"/>
      <c r="H1588" s="663"/>
      <c r="I1588" s="663"/>
      <c r="J1588" s="663"/>
      <c r="K1588" s="664"/>
      <c r="L1588" s="662"/>
      <c r="M1588" s="663"/>
      <c r="N1588" s="663"/>
      <c r="O1588" s="663"/>
      <c r="P1588" s="664"/>
      <c r="Q1588" s="665"/>
      <c r="R1588" s="661"/>
      <c r="S1588" s="566"/>
      <c r="T1588" s="566"/>
      <c r="U1588" s="566"/>
      <c r="V1588" s="566"/>
      <c r="W1588" s="566"/>
      <c r="X1588" s="566"/>
      <c r="Y1588" s="566"/>
      <c r="Z1588" s="566"/>
      <c r="AA1588" s="566"/>
      <c r="AB1588" s="566"/>
      <c r="AC1588" s="566"/>
      <c r="AD1588" s="566"/>
      <c r="AE1588" s="566"/>
      <c r="AF1588" s="566"/>
      <c r="AG1588" s="566"/>
    </row>
    <row r="1589" spans="2:33" hidden="1" outlineLevel="1" x14ac:dyDescent="0.45">
      <c r="B1589" s="648"/>
      <c r="C1589" s="649"/>
      <c r="D1589" s="650"/>
      <c r="E1589" s="651"/>
      <c r="F1589" s="652"/>
      <c r="G1589" s="653"/>
      <c r="H1589" s="654"/>
      <c r="I1589" s="654"/>
      <c r="J1589" s="654"/>
      <c r="K1589" s="655"/>
      <c r="L1589" s="653"/>
      <c r="M1589" s="654"/>
      <c r="N1589" s="654"/>
      <c r="O1589" s="654"/>
      <c r="P1589" s="655"/>
      <c r="Q1589" s="656"/>
      <c r="R1589" s="652"/>
      <c r="S1589" s="566"/>
      <c r="T1589" s="566"/>
      <c r="U1589" s="566"/>
      <c r="V1589" s="566"/>
      <c r="W1589" s="566"/>
      <c r="X1589" s="566"/>
      <c r="Y1589" s="566"/>
      <c r="Z1589" s="566"/>
      <c r="AA1589" s="566"/>
      <c r="AB1589" s="566"/>
      <c r="AC1589" s="566"/>
      <c r="AD1589" s="566"/>
      <c r="AE1589" s="566"/>
      <c r="AF1589" s="566"/>
      <c r="AG1589" s="566"/>
    </row>
    <row r="1590" spans="2:33" hidden="1" outlineLevel="1" x14ac:dyDescent="0.45">
      <c r="B1590" s="657"/>
      <c r="C1590" s="658"/>
      <c r="D1590" s="659"/>
      <c r="E1590" s="660"/>
      <c r="F1590" s="661"/>
      <c r="G1590" s="662"/>
      <c r="H1590" s="663"/>
      <c r="I1590" s="663"/>
      <c r="J1590" s="663"/>
      <c r="K1590" s="664"/>
      <c r="L1590" s="662"/>
      <c r="M1590" s="663"/>
      <c r="N1590" s="663"/>
      <c r="O1590" s="663"/>
      <c r="P1590" s="664"/>
      <c r="Q1590" s="665"/>
      <c r="R1590" s="661"/>
      <c r="S1590" s="566"/>
      <c r="T1590" s="566"/>
      <c r="U1590" s="566"/>
      <c r="V1590" s="566"/>
      <c r="W1590" s="566"/>
      <c r="X1590" s="566"/>
      <c r="Y1590" s="566"/>
      <c r="Z1590" s="566"/>
      <c r="AA1590" s="566"/>
      <c r="AB1590" s="566"/>
      <c r="AC1590" s="566"/>
      <c r="AD1590" s="566"/>
      <c r="AE1590" s="566"/>
      <c r="AF1590" s="566"/>
      <c r="AG1590" s="566"/>
    </row>
    <row r="1591" spans="2:33" hidden="1" outlineLevel="1" x14ac:dyDescent="0.45">
      <c r="B1591" s="648"/>
      <c r="C1591" s="649"/>
      <c r="D1591" s="650"/>
      <c r="E1591" s="651"/>
      <c r="F1591" s="652"/>
      <c r="G1591" s="653"/>
      <c r="H1591" s="654"/>
      <c r="I1591" s="654"/>
      <c r="J1591" s="654"/>
      <c r="K1591" s="655"/>
      <c r="L1591" s="653"/>
      <c r="M1591" s="654"/>
      <c r="N1591" s="654"/>
      <c r="O1591" s="654"/>
      <c r="P1591" s="655"/>
      <c r="Q1591" s="656"/>
      <c r="R1591" s="652"/>
      <c r="S1591" s="566"/>
      <c r="T1591" s="566"/>
      <c r="U1591" s="566"/>
      <c r="V1591" s="566"/>
      <c r="W1591" s="566"/>
      <c r="X1591" s="566"/>
      <c r="Y1591" s="566"/>
      <c r="Z1591" s="566"/>
      <c r="AA1591" s="566"/>
      <c r="AB1591" s="566"/>
      <c r="AC1591" s="566"/>
      <c r="AD1591" s="566"/>
      <c r="AE1591" s="566"/>
      <c r="AF1591" s="566"/>
      <c r="AG1591" s="566"/>
    </row>
    <row r="1592" spans="2:33" hidden="1" outlineLevel="1" x14ac:dyDescent="0.45">
      <c r="B1592" s="657"/>
      <c r="C1592" s="658"/>
      <c r="D1592" s="659"/>
      <c r="E1592" s="660"/>
      <c r="F1592" s="661"/>
      <c r="G1592" s="662"/>
      <c r="H1592" s="663"/>
      <c r="I1592" s="663"/>
      <c r="J1592" s="663"/>
      <c r="K1592" s="664"/>
      <c r="L1592" s="662"/>
      <c r="M1592" s="663"/>
      <c r="N1592" s="663"/>
      <c r="O1592" s="663"/>
      <c r="P1592" s="664"/>
      <c r="Q1592" s="665"/>
      <c r="R1592" s="661"/>
      <c r="S1592" s="566"/>
      <c r="T1592" s="566"/>
      <c r="U1592" s="566"/>
      <c r="V1592" s="566"/>
      <c r="W1592" s="566"/>
      <c r="X1592" s="566"/>
      <c r="Y1592" s="566"/>
      <c r="Z1592" s="566"/>
      <c r="AA1592" s="566"/>
      <c r="AB1592" s="566"/>
      <c r="AC1592" s="566"/>
      <c r="AD1592" s="566"/>
      <c r="AE1592" s="566"/>
      <c r="AF1592" s="566"/>
      <c r="AG1592" s="566"/>
    </row>
    <row r="1593" spans="2:33" hidden="1" outlineLevel="1" x14ac:dyDescent="0.45">
      <c r="B1593" s="648"/>
      <c r="C1593" s="649"/>
      <c r="D1593" s="650"/>
      <c r="E1593" s="651"/>
      <c r="F1593" s="652"/>
      <c r="G1593" s="653"/>
      <c r="H1593" s="654"/>
      <c r="I1593" s="654"/>
      <c r="J1593" s="654"/>
      <c r="K1593" s="655"/>
      <c r="L1593" s="653"/>
      <c r="M1593" s="654"/>
      <c r="N1593" s="654"/>
      <c r="O1593" s="654"/>
      <c r="P1593" s="655"/>
      <c r="Q1593" s="656"/>
      <c r="R1593" s="652"/>
      <c r="S1593" s="566"/>
      <c r="T1593" s="566"/>
      <c r="U1593" s="566"/>
      <c r="V1593" s="566"/>
      <c r="W1593" s="566"/>
      <c r="X1593" s="566"/>
      <c r="Y1593" s="566"/>
      <c r="Z1593" s="566"/>
      <c r="AA1593" s="566"/>
      <c r="AB1593" s="566"/>
      <c r="AC1593" s="566"/>
      <c r="AD1593" s="566"/>
      <c r="AE1593" s="566"/>
      <c r="AF1593" s="566"/>
      <c r="AG1593" s="566"/>
    </row>
    <row r="1594" spans="2:33" hidden="1" outlineLevel="1" x14ac:dyDescent="0.45">
      <c r="B1594" s="657"/>
      <c r="C1594" s="658"/>
      <c r="D1594" s="659"/>
      <c r="E1594" s="660"/>
      <c r="F1594" s="661"/>
      <c r="G1594" s="662"/>
      <c r="H1594" s="663"/>
      <c r="I1594" s="663"/>
      <c r="J1594" s="663"/>
      <c r="K1594" s="664"/>
      <c r="L1594" s="662"/>
      <c r="M1594" s="663"/>
      <c r="N1594" s="663"/>
      <c r="O1594" s="663"/>
      <c r="P1594" s="664"/>
      <c r="Q1594" s="665"/>
      <c r="R1594" s="661"/>
      <c r="S1594" s="566"/>
      <c r="T1594" s="566"/>
      <c r="U1594" s="566"/>
      <c r="V1594" s="566"/>
      <c r="W1594" s="566"/>
      <c r="X1594" s="566"/>
      <c r="Y1594" s="566"/>
      <c r="Z1594" s="566"/>
      <c r="AA1594" s="566"/>
      <c r="AB1594" s="566"/>
      <c r="AC1594" s="566"/>
      <c r="AD1594" s="566"/>
      <c r="AE1594" s="566"/>
      <c r="AF1594" s="566"/>
      <c r="AG1594" s="566"/>
    </row>
    <row r="1595" spans="2:33" hidden="1" outlineLevel="1" x14ac:dyDescent="0.45">
      <c r="B1595" s="648"/>
      <c r="C1595" s="649"/>
      <c r="D1595" s="650"/>
      <c r="E1595" s="651"/>
      <c r="F1595" s="652"/>
      <c r="G1595" s="653"/>
      <c r="H1595" s="654"/>
      <c r="I1595" s="654"/>
      <c r="J1595" s="654"/>
      <c r="K1595" s="655"/>
      <c r="L1595" s="653"/>
      <c r="M1595" s="654"/>
      <c r="N1595" s="654"/>
      <c r="O1595" s="654"/>
      <c r="P1595" s="655"/>
      <c r="Q1595" s="656"/>
      <c r="R1595" s="652"/>
      <c r="S1595" s="566"/>
      <c r="T1595" s="566"/>
      <c r="U1595" s="566"/>
      <c r="V1595" s="566"/>
      <c r="W1595" s="566"/>
      <c r="X1595" s="566"/>
      <c r="Y1595" s="566"/>
      <c r="Z1595" s="566"/>
      <c r="AA1595" s="566"/>
      <c r="AB1595" s="566"/>
      <c r="AC1595" s="566"/>
      <c r="AD1595" s="566"/>
      <c r="AE1595" s="566"/>
      <c r="AF1595" s="566"/>
      <c r="AG1595" s="566"/>
    </row>
    <row r="1596" spans="2:33" hidden="1" outlineLevel="1" x14ac:dyDescent="0.45">
      <c r="B1596" s="657"/>
      <c r="C1596" s="658"/>
      <c r="D1596" s="659"/>
      <c r="E1596" s="660"/>
      <c r="F1596" s="661"/>
      <c r="G1596" s="662"/>
      <c r="H1596" s="663"/>
      <c r="I1596" s="663"/>
      <c r="J1596" s="663"/>
      <c r="K1596" s="664"/>
      <c r="L1596" s="662"/>
      <c r="M1596" s="663"/>
      <c r="N1596" s="663"/>
      <c r="O1596" s="663"/>
      <c r="P1596" s="664"/>
      <c r="Q1596" s="665"/>
      <c r="R1596" s="661"/>
      <c r="S1596" s="566"/>
      <c r="T1596" s="566"/>
      <c r="U1596" s="566"/>
      <c r="V1596" s="566"/>
      <c r="W1596" s="566"/>
      <c r="X1596" s="566"/>
      <c r="Y1596" s="566"/>
      <c r="Z1596" s="566"/>
      <c r="AA1596" s="566"/>
      <c r="AB1596" s="566"/>
      <c r="AC1596" s="566"/>
      <c r="AD1596" s="566"/>
      <c r="AE1596" s="566"/>
      <c r="AF1596" s="566"/>
      <c r="AG1596" s="566"/>
    </row>
    <row r="1597" spans="2:33" hidden="1" outlineLevel="1" x14ac:dyDescent="0.45">
      <c r="B1597" s="648"/>
      <c r="C1597" s="649"/>
      <c r="D1597" s="650"/>
      <c r="E1597" s="651"/>
      <c r="F1597" s="652"/>
      <c r="G1597" s="653"/>
      <c r="H1597" s="654"/>
      <c r="I1597" s="654"/>
      <c r="J1597" s="654"/>
      <c r="K1597" s="655"/>
      <c r="L1597" s="653"/>
      <c r="M1597" s="654"/>
      <c r="N1597" s="654"/>
      <c r="O1597" s="654"/>
      <c r="P1597" s="655"/>
      <c r="Q1597" s="656"/>
      <c r="R1597" s="652"/>
      <c r="S1597" s="566"/>
      <c r="T1597" s="566"/>
      <c r="U1597" s="566"/>
      <c r="V1597" s="566"/>
      <c r="W1597" s="566"/>
      <c r="X1597" s="566"/>
      <c r="Y1597" s="566"/>
      <c r="Z1597" s="566"/>
      <c r="AA1597" s="566"/>
      <c r="AB1597" s="566"/>
      <c r="AC1597" s="566"/>
      <c r="AD1597" s="566"/>
      <c r="AE1597" s="566"/>
      <c r="AF1597" s="566"/>
      <c r="AG1597" s="566"/>
    </row>
    <row r="1598" spans="2:33" hidden="1" outlineLevel="1" x14ac:dyDescent="0.45">
      <c r="B1598" s="657"/>
      <c r="C1598" s="658"/>
      <c r="D1598" s="659"/>
      <c r="E1598" s="660"/>
      <c r="F1598" s="661"/>
      <c r="G1598" s="662"/>
      <c r="H1598" s="663"/>
      <c r="I1598" s="663"/>
      <c r="J1598" s="663"/>
      <c r="K1598" s="664"/>
      <c r="L1598" s="662"/>
      <c r="M1598" s="663"/>
      <c r="N1598" s="663"/>
      <c r="O1598" s="663"/>
      <c r="P1598" s="664"/>
      <c r="Q1598" s="665"/>
      <c r="R1598" s="661"/>
      <c r="S1598" s="566"/>
      <c r="T1598" s="566"/>
      <c r="U1598" s="566"/>
      <c r="V1598" s="566"/>
      <c r="W1598" s="566"/>
      <c r="X1598" s="566"/>
      <c r="Y1598" s="566"/>
      <c r="Z1598" s="566"/>
      <c r="AA1598" s="566"/>
      <c r="AB1598" s="566"/>
      <c r="AC1598" s="566"/>
      <c r="AD1598" s="566"/>
      <c r="AE1598" s="566"/>
      <c r="AF1598" s="566"/>
      <c r="AG1598" s="566"/>
    </row>
    <row r="1599" spans="2:33" hidden="1" outlineLevel="1" x14ac:dyDescent="0.45">
      <c r="B1599" s="648"/>
      <c r="C1599" s="649"/>
      <c r="D1599" s="650"/>
      <c r="E1599" s="651"/>
      <c r="F1599" s="652"/>
      <c r="G1599" s="653"/>
      <c r="H1599" s="654"/>
      <c r="I1599" s="654"/>
      <c r="J1599" s="654"/>
      <c r="K1599" s="655"/>
      <c r="L1599" s="653"/>
      <c r="M1599" s="654"/>
      <c r="N1599" s="654"/>
      <c r="O1599" s="654"/>
      <c r="P1599" s="655"/>
      <c r="Q1599" s="656"/>
      <c r="R1599" s="652"/>
      <c r="S1599" s="566"/>
      <c r="T1599" s="566"/>
      <c r="U1599" s="566"/>
      <c r="V1599" s="566"/>
      <c r="W1599" s="566"/>
      <c r="X1599" s="566"/>
      <c r="Y1599" s="566"/>
      <c r="Z1599" s="566"/>
      <c r="AA1599" s="566"/>
      <c r="AB1599" s="566"/>
      <c r="AC1599" s="566"/>
      <c r="AD1599" s="566"/>
      <c r="AE1599" s="566"/>
      <c r="AF1599" s="566"/>
      <c r="AG1599" s="566"/>
    </row>
    <row r="1600" spans="2:33" hidden="1" outlineLevel="1" x14ac:dyDescent="0.45">
      <c r="B1600" s="657"/>
      <c r="C1600" s="658"/>
      <c r="D1600" s="659"/>
      <c r="E1600" s="660"/>
      <c r="F1600" s="661"/>
      <c r="G1600" s="662"/>
      <c r="H1600" s="663"/>
      <c r="I1600" s="663"/>
      <c r="J1600" s="663"/>
      <c r="K1600" s="664"/>
      <c r="L1600" s="662"/>
      <c r="M1600" s="663"/>
      <c r="N1600" s="663"/>
      <c r="O1600" s="663"/>
      <c r="P1600" s="664"/>
      <c r="Q1600" s="665"/>
      <c r="R1600" s="661"/>
      <c r="S1600" s="566"/>
      <c r="T1600" s="566"/>
      <c r="U1600" s="566"/>
      <c r="V1600" s="566"/>
      <c r="W1600" s="566"/>
      <c r="X1600" s="566"/>
      <c r="Y1600" s="566"/>
      <c r="Z1600" s="566"/>
      <c r="AA1600" s="566"/>
      <c r="AB1600" s="566"/>
      <c r="AC1600" s="566"/>
      <c r="AD1600" s="566"/>
      <c r="AE1600" s="566"/>
      <c r="AF1600" s="566"/>
      <c r="AG1600" s="566"/>
    </row>
    <row r="1601" spans="2:33" hidden="1" outlineLevel="1" x14ac:dyDescent="0.45">
      <c r="B1601" s="648"/>
      <c r="C1601" s="649"/>
      <c r="D1601" s="650"/>
      <c r="E1601" s="651"/>
      <c r="F1601" s="652"/>
      <c r="G1601" s="653"/>
      <c r="H1601" s="654"/>
      <c r="I1601" s="654"/>
      <c r="J1601" s="654"/>
      <c r="K1601" s="655"/>
      <c r="L1601" s="653"/>
      <c r="M1601" s="654"/>
      <c r="N1601" s="654"/>
      <c r="O1601" s="654"/>
      <c r="P1601" s="655"/>
      <c r="Q1601" s="656"/>
      <c r="R1601" s="652"/>
      <c r="S1601" s="566"/>
      <c r="T1601" s="566"/>
      <c r="U1601" s="566"/>
      <c r="V1601" s="566"/>
      <c r="W1601" s="566"/>
      <c r="X1601" s="566"/>
      <c r="Y1601" s="566"/>
      <c r="Z1601" s="566"/>
      <c r="AA1601" s="566"/>
      <c r="AB1601" s="566"/>
      <c r="AC1601" s="566"/>
      <c r="AD1601" s="566"/>
      <c r="AE1601" s="566"/>
      <c r="AF1601" s="566"/>
      <c r="AG1601" s="566"/>
    </row>
    <row r="1602" spans="2:33" hidden="1" outlineLevel="1" x14ac:dyDescent="0.45">
      <c r="B1602" s="657"/>
      <c r="C1602" s="658"/>
      <c r="D1602" s="659"/>
      <c r="E1602" s="660"/>
      <c r="F1602" s="661"/>
      <c r="G1602" s="662"/>
      <c r="H1602" s="663"/>
      <c r="I1602" s="663"/>
      <c r="J1602" s="663"/>
      <c r="K1602" s="664"/>
      <c r="L1602" s="662"/>
      <c r="M1602" s="663"/>
      <c r="N1602" s="663"/>
      <c r="O1602" s="663"/>
      <c r="P1602" s="664"/>
      <c r="Q1602" s="665"/>
      <c r="R1602" s="661"/>
      <c r="S1602" s="566"/>
      <c r="T1602" s="566"/>
      <c r="U1602" s="566"/>
      <c r="V1602" s="566"/>
      <c r="W1602" s="566"/>
      <c r="X1602" s="566"/>
      <c r="Y1602" s="566"/>
      <c r="Z1602" s="566"/>
      <c r="AA1602" s="566"/>
      <c r="AB1602" s="566"/>
      <c r="AC1602" s="566"/>
      <c r="AD1602" s="566"/>
      <c r="AE1602" s="566"/>
      <c r="AF1602" s="566"/>
      <c r="AG1602" s="566"/>
    </row>
    <row r="1603" spans="2:33" hidden="1" outlineLevel="1" x14ac:dyDescent="0.45">
      <c r="B1603" s="648"/>
      <c r="C1603" s="649"/>
      <c r="D1603" s="650"/>
      <c r="E1603" s="651"/>
      <c r="F1603" s="652"/>
      <c r="G1603" s="653"/>
      <c r="H1603" s="654"/>
      <c r="I1603" s="654"/>
      <c r="J1603" s="654"/>
      <c r="K1603" s="655"/>
      <c r="L1603" s="653"/>
      <c r="M1603" s="654"/>
      <c r="N1603" s="654"/>
      <c r="O1603" s="654"/>
      <c r="P1603" s="655"/>
      <c r="Q1603" s="656"/>
      <c r="R1603" s="652"/>
      <c r="S1603" s="566"/>
      <c r="T1603" s="566"/>
      <c r="U1603" s="566"/>
      <c r="V1603" s="566"/>
      <c r="W1603" s="566"/>
      <c r="X1603" s="566"/>
      <c r="Y1603" s="566"/>
      <c r="Z1603" s="566"/>
      <c r="AA1603" s="566"/>
      <c r="AB1603" s="566"/>
      <c r="AC1603" s="566"/>
      <c r="AD1603" s="566"/>
      <c r="AE1603" s="566"/>
      <c r="AF1603" s="566"/>
      <c r="AG1603" s="566"/>
    </row>
    <row r="1604" spans="2:33" hidden="1" outlineLevel="1" x14ac:dyDescent="0.45">
      <c r="B1604" s="657"/>
      <c r="C1604" s="658"/>
      <c r="D1604" s="659"/>
      <c r="E1604" s="660"/>
      <c r="F1604" s="661"/>
      <c r="G1604" s="662"/>
      <c r="H1604" s="663"/>
      <c r="I1604" s="663"/>
      <c r="J1604" s="663"/>
      <c r="K1604" s="664"/>
      <c r="L1604" s="662"/>
      <c r="M1604" s="663"/>
      <c r="N1604" s="663"/>
      <c r="O1604" s="663"/>
      <c r="P1604" s="664"/>
      <c r="Q1604" s="665"/>
      <c r="R1604" s="661"/>
      <c r="S1604" s="566"/>
      <c r="T1604" s="566"/>
      <c r="U1604" s="566"/>
      <c r="V1604" s="566"/>
      <c r="W1604" s="566"/>
      <c r="X1604" s="566"/>
      <c r="Y1604" s="566"/>
      <c r="Z1604" s="566"/>
      <c r="AA1604" s="566"/>
      <c r="AB1604" s="566"/>
      <c r="AC1604" s="566"/>
      <c r="AD1604" s="566"/>
      <c r="AE1604" s="566"/>
      <c r="AF1604" s="566"/>
      <c r="AG1604" s="566"/>
    </row>
    <row r="1605" spans="2:33" hidden="1" outlineLevel="1" x14ac:dyDescent="0.45">
      <c r="B1605" s="648"/>
      <c r="C1605" s="649"/>
      <c r="D1605" s="650"/>
      <c r="E1605" s="651"/>
      <c r="F1605" s="652"/>
      <c r="G1605" s="653"/>
      <c r="H1605" s="654"/>
      <c r="I1605" s="654"/>
      <c r="J1605" s="654"/>
      <c r="K1605" s="655"/>
      <c r="L1605" s="653"/>
      <c r="M1605" s="654"/>
      <c r="N1605" s="654"/>
      <c r="O1605" s="654"/>
      <c r="P1605" s="655"/>
      <c r="Q1605" s="656"/>
      <c r="R1605" s="652"/>
      <c r="S1605" s="566"/>
      <c r="T1605" s="566"/>
      <c r="U1605" s="566"/>
      <c r="V1605" s="566"/>
      <c r="W1605" s="566"/>
      <c r="X1605" s="566"/>
      <c r="Y1605" s="566"/>
      <c r="Z1605" s="566"/>
      <c r="AA1605" s="566"/>
      <c r="AB1605" s="566"/>
      <c r="AC1605" s="566"/>
      <c r="AD1605" s="566"/>
      <c r="AE1605" s="566"/>
      <c r="AF1605" s="566"/>
      <c r="AG1605" s="566"/>
    </row>
    <row r="1606" spans="2:33" hidden="1" outlineLevel="1" x14ac:dyDescent="0.45">
      <c r="B1606" s="657"/>
      <c r="C1606" s="658"/>
      <c r="D1606" s="659"/>
      <c r="E1606" s="660"/>
      <c r="F1606" s="661"/>
      <c r="G1606" s="662"/>
      <c r="H1606" s="663"/>
      <c r="I1606" s="663"/>
      <c r="J1606" s="663"/>
      <c r="K1606" s="664"/>
      <c r="L1606" s="662"/>
      <c r="M1606" s="663"/>
      <c r="N1606" s="663"/>
      <c r="O1606" s="663"/>
      <c r="P1606" s="664"/>
      <c r="Q1606" s="665"/>
      <c r="R1606" s="661"/>
      <c r="S1606" s="566"/>
      <c r="T1606" s="566"/>
      <c r="U1606" s="566"/>
      <c r="V1606" s="566"/>
      <c r="W1606" s="566"/>
      <c r="X1606" s="566"/>
      <c r="Y1606" s="566"/>
      <c r="Z1606" s="566"/>
      <c r="AA1606" s="566"/>
      <c r="AB1606" s="566"/>
      <c r="AC1606" s="566"/>
      <c r="AD1606" s="566"/>
      <c r="AE1606" s="566"/>
      <c r="AF1606" s="566"/>
      <c r="AG1606" s="566"/>
    </row>
    <row r="1607" spans="2:33" hidden="1" outlineLevel="1" x14ac:dyDescent="0.45">
      <c r="B1607" s="648"/>
      <c r="C1607" s="649"/>
      <c r="D1607" s="650"/>
      <c r="E1607" s="651"/>
      <c r="F1607" s="652"/>
      <c r="G1607" s="653"/>
      <c r="H1607" s="654"/>
      <c r="I1607" s="654"/>
      <c r="J1607" s="654"/>
      <c r="K1607" s="655"/>
      <c r="L1607" s="653"/>
      <c r="M1607" s="654"/>
      <c r="N1607" s="654"/>
      <c r="O1607" s="654"/>
      <c r="P1607" s="655"/>
      <c r="Q1607" s="656"/>
      <c r="R1607" s="652"/>
      <c r="S1607" s="566"/>
      <c r="T1607" s="566"/>
      <c r="U1607" s="566"/>
      <c r="V1607" s="566"/>
      <c r="W1607" s="566"/>
      <c r="X1607" s="566"/>
      <c r="Y1607" s="566"/>
      <c r="Z1607" s="566"/>
      <c r="AA1607" s="566"/>
      <c r="AB1607" s="566"/>
      <c r="AC1607" s="566"/>
      <c r="AD1607" s="566"/>
      <c r="AE1607" s="566"/>
      <c r="AF1607" s="566"/>
      <c r="AG1607" s="566"/>
    </row>
    <row r="1608" spans="2:33" hidden="1" outlineLevel="1" x14ac:dyDescent="0.45">
      <c r="B1608" s="657"/>
      <c r="C1608" s="658"/>
      <c r="D1608" s="659"/>
      <c r="E1608" s="660"/>
      <c r="F1608" s="661"/>
      <c r="G1608" s="662"/>
      <c r="H1608" s="663"/>
      <c r="I1608" s="663"/>
      <c r="J1608" s="663"/>
      <c r="K1608" s="664"/>
      <c r="L1608" s="662"/>
      <c r="M1608" s="663"/>
      <c r="N1608" s="663"/>
      <c r="O1608" s="663"/>
      <c r="P1608" s="664"/>
      <c r="Q1608" s="665"/>
      <c r="R1608" s="661"/>
      <c r="S1608" s="566"/>
      <c r="T1608" s="566"/>
      <c r="U1608" s="566"/>
      <c r="V1608" s="566"/>
      <c r="W1608" s="566"/>
      <c r="X1608" s="566"/>
      <c r="Y1608" s="566"/>
      <c r="Z1608" s="566"/>
      <c r="AA1608" s="566"/>
      <c r="AB1608" s="566"/>
      <c r="AC1608" s="566"/>
      <c r="AD1608" s="566"/>
      <c r="AE1608" s="566"/>
      <c r="AF1608" s="566"/>
      <c r="AG1608" s="566"/>
    </row>
    <row r="1609" spans="2:33" hidden="1" outlineLevel="1" x14ac:dyDescent="0.45">
      <c r="B1609" s="648"/>
      <c r="C1609" s="649"/>
      <c r="D1609" s="650"/>
      <c r="E1609" s="651"/>
      <c r="F1609" s="652"/>
      <c r="G1609" s="653"/>
      <c r="H1609" s="654"/>
      <c r="I1609" s="654"/>
      <c r="J1609" s="654"/>
      <c r="K1609" s="655"/>
      <c r="L1609" s="653"/>
      <c r="M1609" s="654"/>
      <c r="N1609" s="654"/>
      <c r="O1609" s="654"/>
      <c r="P1609" s="655"/>
      <c r="Q1609" s="656"/>
      <c r="R1609" s="652"/>
      <c r="S1609" s="566"/>
      <c r="T1609" s="566"/>
      <c r="U1609" s="566"/>
      <c r="V1609" s="566"/>
      <c r="W1609" s="566"/>
      <c r="X1609" s="566"/>
      <c r="Y1609" s="566"/>
      <c r="Z1609" s="566"/>
      <c r="AA1609" s="566"/>
      <c r="AB1609" s="566"/>
      <c r="AC1609" s="566"/>
      <c r="AD1609" s="566"/>
      <c r="AE1609" s="566"/>
      <c r="AF1609" s="566"/>
      <c r="AG1609" s="566"/>
    </row>
    <row r="1610" spans="2:33" hidden="1" outlineLevel="1" x14ac:dyDescent="0.45">
      <c r="B1610" s="657"/>
      <c r="C1610" s="658"/>
      <c r="D1610" s="659"/>
      <c r="E1610" s="660"/>
      <c r="F1610" s="661"/>
      <c r="G1610" s="662"/>
      <c r="H1610" s="663"/>
      <c r="I1610" s="663"/>
      <c r="J1610" s="663"/>
      <c r="K1610" s="664"/>
      <c r="L1610" s="662"/>
      <c r="M1610" s="663"/>
      <c r="N1610" s="663"/>
      <c r="O1610" s="663"/>
      <c r="P1610" s="664"/>
      <c r="Q1610" s="665"/>
      <c r="R1610" s="661"/>
      <c r="S1610" s="566"/>
      <c r="T1610" s="566"/>
      <c r="U1610" s="566"/>
      <c r="V1610" s="566"/>
      <c r="W1610" s="566"/>
      <c r="X1610" s="566"/>
      <c r="Y1610" s="566"/>
      <c r="Z1610" s="566"/>
      <c r="AA1610" s="566"/>
      <c r="AB1610" s="566"/>
      <c r="AC1610" s="566"/>
      <c r="AD1610" s="566"/>
      <c r="AE1610" s="566"/>
      <c r="AF1610" s="566"/>
      <c r="AG1610" s="566"/>
    </row>
    <row r="1611" spans="2:33" hidden="1" outlineLevel="1" x14ac:dyDescent="0.45">
      <c r="B1611" s="648"/>
      <c r="C1611" s="649"/>
      <c r="D1611" s="650"/>
      <c r="E1611" s="651"/>
      <c r="F1611" s="652"/>
      <c r="G1611" s="653"/>
      <c r="H1611" s="654"/>
      <c r="I1611" s="654"/>
      <c r="J1611" s="654"/>
      <c r="K1611" s="655"/>
      <c r="L1611" s="653"/>
      <c r="M1611" s="654"/>
      <c r="N1611" s="654"/>
      <c r="O1611" s="654"/>
      <c r="P1611" s="655"/>
      <c r="Q1611" s="656"/>
      <c r="R1611" s="652"/>
      <c r="S1611" s="566"/>
      <c r="T1611" s="566"/>
      <c r="U1611" s="566"/>
      <c r="V1611" s="566"/>
      <c r="W1611" s="566"/>
      <c r="X1611" s="566"/>
      <c r="Y1611" s="566"/>
      <c r="Z1611" s="566"/>
      <c r="AA1611" s="566"/>
      <c r="AB1611" s="566"/>
      <c r="AC1611" s="566"/>
      <c r="AD1611" s="566"/>
      <c r="AE1611" s="566"/>
      <c r="AF1611" s="566"/>
      <c r="AG1611" s="566"/>
    </row>
    <row r="1612" spans="2:33" hidden="1" outlineLevel="1" x14ac:dyDescent="0.45">
      <c r="B1612" s="657"/>
      <c r="C1612" s="658"/>
      <c r="D1612" s="659"/>
      <c r="E1612" s="660"/>
      <c r="F1612" s="661"/>
      <c r="G1612" s="662"/>
      <c r="H1612" s="663"/>
      <c r="I1612" s="663"/>
      <c r="J1612" s="663"/>
      <c r="K1612" s="664"/>
      <c r="L1612" s="662"/>
      <c r="M1612" s="663"/>
      <c r="N1612" s="663"/>
      <c r="O1612" s="663"/>
      <c r="P1612" s="664"/>
      <c r="Q1612" s="665"/>
      <c r="R1612" s="661"/>
      <c r="S1612" s="566"/>
      <c r="T1612" s="566"/>
      <c r="U1612" s="566"/>
      <c r="V1612" s="566"/>
      <c r="W1612" s="566"/>
      <c r="X1612" s="566"/>
      <c r="Y1612" s="566"/>
      <c r="Z1612" s="566"/>
      <c r="AA1612" s="566"/>
      <c r="AB1612" s="566"/>
      <c r="AC1612" s="566"/>
      <c r="AD1612" s="566"/>
      <c r="AE1612" s="566"/>
      <c r="AF1612" s="566"/>
      <c r="AG1612" s="566"/>
    </row>
    <row r="1613" spans="2:33" hidden="1" outlineLevel="1" x14ac:dyDescent="0.45">
      <c r="B1613" s="648"/>
      <c r="C1613" s="649"/>
      <c r="D1613" s="650"/>
      <c r="E1613" s="651"/>
      <c r="F1613" s="652"/>
      <c r="G1613" s="653"/>
      <c r="H1613" s="654"/>
      <c r="I1613" s="654"/>
      <c r="J1613" s="654"/>
      <c r="K1613" s="655"/>
      <c r="L1613" s="653"/>
      <c r="M1613" s="654"/>
      <c r="N1613" s="654"/>
      <c r="O1613" s="654"/>
      <c r="P1613" s="655"/>
      <c r="Q1613" s="656"/>
      <c r="R1613" s="652"/>
      <c r="S1613" s="566"/>
      <c r="T1613" s="566"/>
      <c r="U1613" s="566"/>
      <c r="V1613" s="566"/>
      <c r="W1613" s="566"/>
      <c r="X1613" s="566"/>
      <c r="Y1613" s="566"/>
      <c r="Z1613" s="566"/>
      <c r="AA1613" s="566"/>
      <c r="AB1613" s="566"/>
      <c r="AC1613" s="566"/>
      <c r="AD1613" s="566"/>
      <c r="AE1613" s="566"/>
      <c r="AF1613" s="566"/>
      <c r="AG1613" s="566"/>
    </row>
    <row r="1614" spans="2:33" hidden="1" outlineLevel="1" x14ac:dyDescent="0.45">
      <c r="B1614" s="657"/>
      <c r="C1614" s="658"/>
      <c r="D1614" s="659"/>
      <c r="E1614" s="660"/>
      <c r="F1614" s="661"/>
      <c r="G1614" s="662"/>
      <c r="H1614" s="663"/>
      <c r="I1614" s="663"/>
      <c r="J1614" s="663"/>
      <c r="K1614" s="664"/>
      <c r="L1614" s="662"/>
      <c r="M1614" s="663"/>
      <c r="N1614" s="663"/>
      <c r="O1614" s="663"/>
      <c r="P1614" s="664"/>
      <c r="Q1614" s="665"/>
      <c r="R1614" s="661"/>
      <c r="S1614" s="566"/>
      <c r="T1614" s="566"/>
      <c r="U1614" s="566"/>
      <c r="V1614" s="566"/>
      <c r="W1614" s="566"/>
      <c r="X1614" s="566"/>
      <c r="Y1614" s="566"/>
      <c r="Z1614" s="566"/>
      <c r="AA1614" s="566"/>
      <c r="AB1614" s="566"/>
      <c r="AC1614" s="566"/>
      <c r="AD1614" s="566"/>
      <c r="AE1614" s="566"/>
      <c r="AF1614" s="566"/>
      <c r="AG1614" s="566"/>
    </row>
    <row r="1615" spans="2:33" hidden="1" outlineLevel="1" x14ac:dyDescent="0.45">
      <c r="B1615" s="648"/>
      <c r="C1615" s="649"/>
      <c r="D1615" s="650"/>
      <c r="E1615" s="651"/>
      <c r="F1615" s="652"/>
      <c r="G1615" s="653"/>
      <c r="H1615" s="654"/>
      <c r="I1615" s="654"/>
      <c r="J1615" s="654"/>
      <c r="K1615" s="655"/>
      <c r="L1615" s="653"/>
      <c r="M1615" s="654"/>
      <c r="N1615" s="654"/>
      <c r="O1615" s="654"/>
      <c r="P1615" s="655"/>
      <c r="Q1615" s="656"/>
      <c r="R1615" s="652"/>
      <c r="S1615" s="566"/>
      <c r="T1615" s="566"/>
      <c r="U1615" s="566"/>
      <c r="V1615" s="566"/>
      <c r="W1615" s="566"/>
      <c r="X1615" s="566"/>
      <c r="Y1615" s="566"/>
      <c r="Z1615" s="566"/>
      <c r="AA1615" s="566"/>
      <c r="AB1615" s="566"/>
      <c r="AC1615" s="566"/>
      <c r="AD1615" s="566"/>
      <c r="AE1615" s="566"/>
      <c r="AF1615" s="566"/>
      <c r="AG1615" s="566"/>
    </row>
    <row r="1616" spans="2:33" hidden="1" outlineLevel="1" x14ac:dyDescent="0.45">
      <c r="B1616" s="657"/>
      <c r="C1616" s="658"/>
      <c r="D1616" s="659"/>
      <c r="E1616" s="660"/>
      <c r="F1616" s="661"/>
      <c r="G1616" s="662"/>
      <c r="H1616" s="663"/>
      <c r="I1616" s="663"/>
      <c r="J1616" s="663"/>
      <c r="K1616" s="664"/>
      <c r="L1616" s="662"/>
      <c r="M1616" s="663"/>
      <c r="N1616" s="663"/>
      <c r="O1616" s="663"/>
      <c r="P1616" s="664"/>
      <c r="Q1616" s="665"/>
      <c r="R1616" s="661"/>
      <c r="S1616" s="566"/>
      <c r="T1616" s="566"/>
      <c r="U1616" s="566"/>
      <c r="V1616" s="566"/>
      <c r="W1616" s="566"/>
      <c r="X1616" s="566"/>
      <c r="Y1616" s="566"/>
      <c r="Z1616" s="566"/>
      <c r="AA1616" s="566"/>
      <c r="AB1616" s="566"/>
      <c r="AC1616" s="566"/>
      <c r="AD1616" s="566"/>
      <c r="AE1616" s="566"/>
      <c r="AF1616" s="566"/>
      <c r="AG1616" s="566"/>
    </row>
    <row r="1617" spans="2:33" hidden="1" outlineLevel="1" x14ac:dyDescent="0.45">
      <c r="B1617" s="648"/>
      <c r="C1617" s="649"/>
      <c r="D1617" s="650"/>
      <c r="E1617" s="651"/>
      <c r="F1617" s="652"/>
      <c r="G1617" s="653"/>
      <c r="H1617" s="654"/>
      <c r="I1617" s="654"/>
      <c r="J1617" s="654"/>
      <c r="K1617" s="655"/>
      <c r="L1617" s="653"/>
      <c r="M1617" s="654"/>
      <c r="N1617" s="654"/>
      <c r="O1617" s="654"/>
      <c r="P1617" s="655"/>
      <c r="Q1617" s="656"/>
      <c r="R1617" s="652"/>
      <c r="S1617" s="566"/>
      <c r="T1617" s="566"/>
      <c r="U1617" s="566"/>
      <c r="V1617" s="566"/>
      <c r="W1617" s="566"/>
      <c r="X1617" s="566"/>
      <c r="Y1617" s="566"/>
      <c r="Z1617" s="566"/>
      <c r="AA1617" s="566"/>
      <c r="AB1617" s="566"/>
      <c r="AC1617" s="566"/>
      <c r="AD1617" s="566"/>
      <c r="AE1617" s="566"/>
      <c r="AF1617" s="566"/>
      <c r="AG1617" s="566"/>
    </row>
    <row r="1618" spans="2:33" hidden="1" outlineLevel="1" x14ac:dyDescent="0.45">
      <c r="B1618" s="657"/>
      <c r="C1618" s="658"/>
      <c r="D1618" s="659"/>
      <c r="E1618" s="660"/>
      <c r="F1618" s="661"/>
      <c r="G1618" s="662"/>
      <c r="H1618" s="663"/>
      <c r="I1618" s="663"/>
      <c r="J1618" s="663"/>
      <c r="K1618" s="664"/>
      <c r="L1618" s="662"/>
      <c r="M1618" s="663"/>
      <c r="N1618" s="663"/>
      <c r="O1618" s="663"/>
      <c r="P1618" s="664"/>
      <c r="Q1618" s="665"/>
      <c r="R1618" s="661"/>
      <c r="S1618" s="566"/>
      <c r="T1618" s="566"/>
      <c r="U1618" s="566"/>
      <c r="V1618" s="566"/>
      <c r="W1618" s="566"/>
      <c r="X1618" s="566"/>
      <c r="Y1618" s="566"/>
      <c r="Z1618" s="566"/>
      <c r="AA1618" s="566"/>
      <c r="AB1618" s="566"/>
      <c r="AC1618" s="566"/>
      <c r="AD1618" s="566"/>
      <c r="AE1618" s="566"/>
      <c r="AF1618" s="566"/>
      <c r="AG1618" s="566"/>
    </row>
    <row r="1619" spans="2:33" hidden="1" outlineLevel="1" x14ac:dyDescent="0.45">
      <c r="B1619" s="648"/>
      <c r="C1619" s="649"/>
      <c r="D1619" s="650"/>
      <c r="E1619" s="651"/>
      <c r="F1619" s="652"/>
      <c r="G1619" s="653"/>
      <c r="H1619" s="654"/>
      <c r="I1619" s="654"/>
      <c r="J1619" s="654"/>
      <c r="K1619" s="655"/>
      <c r="L1619" s="653"/>
      <c r="M1619" s="654"/>
      <c r="N1619" s="654"/>
      <c r="O1619" s="654"/>
      <c r="P1619" s="655"/>
      <c r="Q1619" s="656"/>
      <c r="R1619" s="652"/>
      <c r="S1619" s="566"/>
      <c r="T1619" s="566"/>
      <c r="U1619" s="566"/>
      <c r="V1619" s="566"/>
      <c r="W1619" s="566"/>
      <c r="X1619" s="566"/>
      <c r="Y1619" s="566"/>
      <c r="Z1619" s="566"/>
      <c r="AA1619" s="566"/>
      <c r="AB1619" s="566"/>
      <c r="AC1619" s="566"/>
      <c r="AD1619" s="566"/>
      <c r="AE1619" s="566"/>
      <c r="AF1619" s="566"/>
      <c r="AG1619" s="566"/>
    </row>
    <row r="1620" spans="2:33" hidden="1" outlineLevel="1" x14ac:dyDescent="0.45">
      <c r="B1620" s="657"/>
      <c r="C1620" s="658"/>
      <c r="D1620" s="659"/>
      <c r="E1620" s="660"/>
      <c r="F1620" s="661"/>
      <c r="G1620" s="662"/>
      <c r="H1620" s="663"/>
      <c r="I1620" s="663"/>
      <c r="J1620" s="663"/>
      <c r="K1620" s="664"/>
      <c r="L1620" s="662"/>
      <c r="M1620" s="663"/>
      <c r="N1620" s="663"/>
      <c r="O1620" s="663"/>
      <c r="P1620" s="664"/>
      <c r="Q1620" s="665"/>
      <c r="R1620" s="661"/>
      <c r="S1620" s="566"/>
      <c r="T1620" s="566"/>
      <c r="U1620" s="566"/>
      <c r="V1620" s="566"/>
      <c r="W1620" s="566"/>
      <c r="X1620" s="566"/>
      <c r="Y1620" s="566"/>
      <c r="Z1620" s="566"/>
      <c r="AA1620" s="566"/>
      <c r="AB1620" s="566"/>
      <c r="AC1620" s="566"/>
      <c r="AD1620" s="566"/>
      <c r="AE1620" s="566"/>
      <c r="AF1620" s="566"/>
      <c r="AG1620" s="566"/>
    </row>
    <row r="1621" spans="2:33" hidden="1" outlineLevel="1" x14ac:dyDescent="0.45">
      <c r="B1621" s="648"/>
      <c r="C1621" s="649"/>
      <c r="D1621" s="650"/>
      <c r="E1621" s="651"/>
      <c r="F1621" s="652"/>
      <c r="G1621" s="653"/>
      <c r="H1621" s="654"/>
      <c r="I1621" s="654"/>
      <c r="J1621" s="654"/>
      <c r="K1621" s="655"/>
      <c r="L1621" s="653"/>
      <c r="M1621" s="654"/>
      <c r="N1621" s="654"/>
      <c r="O1621" s="654"/>
      <c r="P1621" s="655"/>
      <c r="Q1621" s="656"/>
      <c r="R1621" s="652"/>
      <c r="S1621" s="566"/>
      <c r="T1621" s="566"/>
      <c r="U1621" s="566"/>
      <c r="V1621" s="566"/>
      <c r="W1621" s="566"/>
      <c r="X1621" s="566"/>
      <c r="Y1621" s="566"/>
      <c r="Z1621" s="566"/>
      <c r="AA1621" s="566"/>
      <c r="AB1621" s="566"/>
      <c r="AC1621" s="566"/>
      <c r="AD1621" s="566"/>
      <c r="AE1621" s="566"/>
      <c r="AF1621" s="566"/>
      <c r="AG1621" s="566"/>
    </row>
    <row r="1622" spans="2:33" hidden="1" outlineLevel="1" x14ac:dyDescent="0.45">
      <c r="B1622" s="657"/>
      <c r="C1622" s="658"/>
      <c r="D1622" s="659"/>
      <c r="E1622" s="660"/>
      <c r="F1622" s="661"/>
      <c r="G1622" s="662"/>
      <c r="H1622" s="663"/>
      <c r="I1622" s="663"/>
      <c r="J1622" s="663"/>
      <c r="K1622" s="664"/>
      <c r="L1622" s="662"/>
      <c r="M1622" s="663"/>
      <c r="N1622" s="663"/>
      <c r="O1622" s="663"/>
      <c r="P1622" s="664"/>
      <c r="Q1622" s="665"/>
      <c r="R1622" s="661"/>
      <c r="S1622" s="566"/>
      <c r="T1622" s="566"/>
      <c r="U1622" s="566"/>
      <c r="V1622" s="566"/>
      <c r="W1622" s="566"/>
      <c r="X1622" s="566"/>
      <c r="Y1622" s="566"/>
      <c r="Z1622" s="566"/>
      <c r="AA1622" s="566"/>
      <c r="AB1622" s="566"/>
      <c r="AC1622" s="566"/>
      <c r="AD1622" s="566"/>
      <c r="AE1622" s="566"/>
      <c r="AF1622" s="566"/>
      <c r="AG1622" s="566"/>
    </row>
    <row r="1623" spans="2:33" hidden="1" outlineLevel="1" x14ac:dyDescent="0.45">
      <c r="B1623" s="648"/>
      <c r="C1623" s="649"/>
      <c r="D1623" s="650"/>
      <c r="E1623" s="651"/>
      <c r="F1623" s="652"/>
      <c r="G1623" s="653"/>
      <c r="H1623" s="654"/>
      <c r="I1623" s="654"/>
      <c r="J1623" s="654"/>
      <c r="K1623" s="655"/>
      <c r="L1623" s="653"/>
      <c r="M1623" s="654"/>
      <c r="N1623" s="654"/>
      <c r="O1623" s="654"/>
      <c r="P1623" s="655"/>
      <c r="Q1623" s="656"/>
      <c r="R1623" s="652"/>
      <c r="S1623" s="566"/>
      <c r="T1623" s="566"/>
      <c r="U1623" s="566"/>
      <c r="V1623" s="566"/>
      <c r="W1623" s="566"/>
      <c r="X1623" s="566"/>
      <c r="Y1623" s="566"/>
      <c r="Z1623" s="566"/>
      <c r="AA1623" s="566"/>
      <c r="AB1623" s="566"/>
      <c r="AC1623" s="566"/>
      <c r="AD1623" s="566"/>
      <c r="AE1623" s="566"/>
      <c r="AF1623" s="566"/>
      <c r="AG1623" s="566"/>
    </row>
    <row r="1624" spans="2:33" hidden="1" outlineLevel="1" x14ac:dyDescent="0.45">
      <c r="B1624" s="657"/>
      <c r="C1624" s="658"/>
      <c r="D1624" s="659"/>
      <c r="E1624" s="660"/>
      <c r="F1624" s="661"/>
      <c r="G1624" s="662"/>
      <c r="H1624" s="663"/>
      <c r="I1624" s="663"/>
      <c r="J1624" s="663"/>
      <c r="K1624" s="664"/>
      <c r="L1624" s="662"/>
      <c r="M1624" s="663"/>
      <c r="N1624" s="663"/>
      <c r="O1624" s="663"/>
      <c r="P1624" s="664"/>
      <c r="Q1624" s="665"/>
      <c r="R1624" s="661"/>
      <c r="S1624" s="566"/>
      <c r="T1624" s="566"/>
      <c r="U1624" s="566"/>
      <c r="V1624" s="566"/>
      <c r="W1624" s="566"/>
      <c r="X1624" s="566"/>
      <c r="Y1624" s="566"/>
      <c r="Z1624" s="566"/>
      <c r="AA1624" s="566"/>
      <c r="AB1624" s="566"/>
      <c r="AC1624" s="566"/>
      <c r="AD1624" s="566"/>
      <c r="AE1624" s="566"/>
      <c r="AF1624" s="566"/>
      <c r="AG1624" s="566"/>
    </row>
    <row r="1625" spans="2:33" hidden="1" outlineLevel="1" x14ac:dyDescent="0.45">
      <c r="B1625" s="648"/>
      <c r="C1625" s="649"/>
      <c r="D1625" s="650"/>
      <c r="E1625" s="651"/>
      <c r="F1625" s="652"/>
      <c r="G1625" s="653"/>
      <c r="H1625" s="654"/>
      <c r="I1625" s="654"/>
      <c r="J1625" s="654"/>
      <c r="K1625" s="655"/>
      <c r="L1625" s="653"/>
      <c r="M1625" s="654"/>
      <c r="N1625" s="654"/>
      <c r="O1625" s="654"/>
      <c r="P1625" s="655"/>
      <c r="Q1625" s="656"/>
      <c r="R1625" s="652"/>
      <c r="S1625" s="566"/>
      <c r="T1625" s="566"/>
      <c r="U1625" s="566"/>
      <c r="V1625" s="566"/>
      <c r="W1625" s="566"/>
      <c r="X1625" s="566"/>
      <c r="Y1625" s="566"/>
      <c r="Z1625" s="566"/>
      <c r="AA1625" s="566"/>
      <c r="AB1625" s="566"/>
      <c r="AC1625" s="566"/>
      <c r="AD1625" s="566"/>
      <c r="AE1625" s="566"/>
      <c r="AF1625" s="566"/>
      <c r="AG1625" s="566"/>
    </row>
    <row r="1626" spans="2:33" hidden="1" outlineLevel="1" x14ac:dyDescent="0.45">
      <c r="B1626" s="657"/>
      <c r="C1626" s="658"/>
      <c r="D1626" s="659"/>
      <c r="E1626" s="660"/>
      <c r="F1626" s="661"/>
      <c r="G1626" s="662"/>
      <c r="H1626" s="663"/>
      <c r="I1626" s="663"/>
      <c r="J1626" s="663"/>
      <c r="K1626" s="664"/>
      <c r="L1626" s="662"/>
      <c r="M1626" s="663"/>
      <c r="N1626" s="663"/>
      <c r="O1626" s="663"/>
      <c r="P1626" s="664"/>
      <c r="Q1626" s="665"/>
      <c r="R1626" s="661"/>
      <c r="S1626" s="566"/>
      <c r="T1626" s="566"/>
      <c r="U1626" s="566"/>
      <c r="V1626" s="566"/>
      <c r="W1626" s="566"/>
      <c r="X1626" s="566"/>
      <c r="Y1626" s="566"/>
      <c r="Z1626" s="566"/>
      <c r="AA1626" s="566"/>
      <c r="AB1626" s="566"/>
      <c r="AC1626" s="566"/>
      <c r="AD1626" s="566"/>
      <c r="AE1626" s="566"/>
      <c r="AF1626" s="566"/>
      <c r="AG1626" s="566"/>
    </row>
    <row r="1627" spans="2:33" hidden="1" outlineLevel="1" x14ac:dyDescent="0.45">
      <c r="B1627" s="648"/>
      <c r="C1627" s="649"/>
      <c r="D1627" s="650"/>
      <c r="E1627" s="651"/>
      <c r="F1627" s="652"/>
      <c r="G1627" s="653"/>
      <c r="H1627" s="654"/>
      <c r="I1627" s="654"/>
      <c r="J1627" s="654"/>
      <c r="K1627" s="655"/>
      <c r="L1627" s="653"/>
      <c r="M1627" s="654"/>
      <c r="N1627" s="654"/>
      <c r="O1627" s="654"/>
      <c r="P1627" s="655"/>
      <c r="Q1627" s="656"/>
      <c r="R1627" s="652"/>
      <c r="S1627" s="566"/>
      <c r="T1627" s="566"/>
      <c r="U1627" s="566"/>
      <c r="V1627" s="566"/>
      <c r="W1627" s="566"/>
      <c r="X1627" s="566"/>
      <c r="Y1627" s="566"/>
      <c r="Z1627" s="566"/>
      <c r="AA1627" s="566"/>
      <c r="AB1627" s="566"/>
      <c r="AC1627" s="566"/>
      <c r="AD1627" s="566"/>
      <c r="AE1627" s="566"/>
      <c r="AF1627" s="566"/>
      <c r="AG1627" s="566"/>
    </row>
    <row r="1628" spans="2:33" hidden="1" outlineLevel="1" x14ac:dyDescent="0.45">
      <c r="B1628" s="657"/>
      <c r="C1628" s="658"/>
      <c r="D1628" s="659"/>
      <c r="E1628" s="660"/>
      <c r="F1628" s="661"/>
      <c r="G1628" s="662"/>
      <c r="H1628" s="663"/>
      <c r="I1628" s="663"/>
      <c r="J1628" s="663"/>
      <c r="K1628" s="664"/>
      <c r="L1628" s="662"/>
      <c r="M1628" s="663"/>
      <c r="N1628" s="663"/>
      <c r="O1628" s="663"/>
      <c r="P1628" s="664"/>
      <c r="Q1628" s="665"/>
      <c r="R1628" s="661"/>
      <c r="S1628" s="566"/>
      <c r="T1628" s="566"/>
      <c r="U1628" s="566"/>
      <c r="V1628" s="566"/>
      <c r="W1628" s="566"/>
      <c r="X1628" s="566"/>
      <c r="Y1628" s="566"/>
      <c r="Z1628" s="566"/>
      <c r="AA1628" s="566"/>
      <c r="AB1628" s="566"/>
      <c r="AC1628" s="566"/>
      <c r="AD1628" s="566"/>
      <c r="AE1628" s="566"/>
      <c r="AF1628" s="566"/>
      <c r="AG1628" s="566"/>
    </row>
    <row r="1629" spans="2:33" hidden="1" outlineLevel="1" x14ac:dyDescent="0.45">
      <c r="B1629" s="648"/>
      <c r="C1629" s="649"/>
      <c r="D1629" s="650"/>
      <c r="E1629" s="651"/>
      <c r="F1629" s="652"/>
      <c r="G1629" s="653"/>
      <c r="H1629" s="654"/>
      <c r="I1629" s="654"/>
      <c r="J1629" s="654"/>
      <c r="K1629" s="655"/>
      <c r="L1629" s="653"/>
      <c r="M1629" s="654"/>
      <c r="N1629" s="654"/>
      <c r="O1629" s="654"/>
      <c r="P1629" s="655"/>
      <c r="Q1629" s="656"/>
      <c r="R1629" s="652"/>
      <c r="S1629" s="566"/>
      <c r="T1629" s="566"/>
      <c r="U1629" s="566"/>
      <c r="V1629" s="566"/>
      <c r="W1629" s="566"/>
      <c r="X1629" s="566"/>
      <c r="Y1629" s="566"/>
      <c r="Z1629" s="566"/>
      <c r="AA1629" s="566"/>
      <c r="AB1629" s="566"/>
      <c r="AC1629" s="566"/>
      <c r="AD1629" s="566"/>
      <c r="AE1629" s="566"/>
      <c r="AF1629" s="566"/>
      <c r="AG1629" s="566"/>
    </row>
    <row r="1630" spans="2:33" hidden="1" outlineLevel="1" x14ac:dyDescent="0.45">
      <c r="B1630" s="657"/>
      <c r="C1630" s="658"/>
      <c r="D1630" s="659"/>
      <c r="E1630" s="660"/>
      <c r="F1630" s="661"/>
      <c r="G1630" s="662"/>
      <c r="H1630" s="663"/>
      <c r="I1630" s="663"/>
      <c r="J1630" s="663"/>
      <c r="K1630" s="664"/>
      <c r="L1630" s="662"/>
      <c r="M1630" s="663"/>
      <c r="N1630" s="663"/>
      <c r="O1630" s="663"/>
      <c r="P1630" s="664"/>
      <c r="Q1630" s="665"/>
      <c r="R1630" s="661"/>
      <c r="S1630" s="566"/>
      <c r="T1630" s="566"/>
      <c r="U1630" s="566"/>
      <c r="V1630" s="566"/>
      <c r="W1630" s="566"/>
      <c r="X1630" s="566"/>
      <c r="Y1630" s="566"/>
      <c r="Z1630" s="566"/>
      <c r="AA1630" s="566"/>
      <c r="AB1630" s="566"/>
      <c r="AC1630" s="566"/>
      <c r="AD1630" s="566"/>
      <c r="AE1630" s="566"/>
      <c r="AF1630" s="566"/>
      <c r="AG1630" s="566"/>
    </row>
    <row r="1631" spans="2:33" hidden="1" outlineLevel="1" x14ac:dyDescent="0.45">
      <c r="B1631" s="648"/>
      <c r="C1631" s="649"/>
      <c r="D1631" s="650"/>
      <c r="E1631" s="651"/>
      <c r="F1631" s="652"/>
      <c r="G1631" s="653"/>
      <c r="H1631" s="654"/>
      <c r="I1631" s="654"/>
      <c r="J1631" s="654"/>
      <c r="K1631" s="655"/>
      <c r="L1631" s="653"/>
      <c r="M1631" s="654"/>
      <c r="N1631" s="654"/>
      <c r="O1631" s="654"/>
      <c r="P1631" s="655"/>
      <c r="Q1631" s="656"/>
      <c r="R1631" s="652"/>
      <c r="S1631" s="566"/>
      <c r="T1631" s="566"/>
      <c r="U1631" s="566"/>
      <c r="V1631" s="566"/>
      <c r="W1631" s="566"/>
      <c r="X1631" s="566"/>
      <c r="Y1631" s="566"/>
      <c r="Z1631" s="566"/>
      <c r="AA1631" s="566"/>
      <c r="AB1631" s="566"/>
      <c r="AC1631" s="566"/>
      <c r="AD1631" s="566"/>
      <c r="AE1631" s="566"/>
      <c r="AF1631" s="566"/>
      <c r="AG1631" s="566"/>
    </row>
    <row r="1632" spans="2:33" hidden="1" outlineLevel="1" x14ac:dyDescent="0.45">
      <c r="B1632" s="657"/>
      <c r="C1632" s="658"/>
      <c r="D1632" s="659"/>
      <c r="E1632" s="660"/>
      <c r="F1632" s="661"/>
      <c r="G1632" s="662"/>
      <c r="H1632" s="663"/>
      <c r="I1632" s="663"/>
      <c r="J1632" s="663"/>
      <c r="K1632" s="664"/>
      <c r="L1632" s="662"/>
      <c r="M1632" s="663"/>
      <c r="N1632" s="663"/>
      <c r="O1632" s="663"/>
      <c r="P1632" s="664"/>
      <c r="Q1632" s="665"/>
      <c r="R1632" s="661"/>
      <c r="S1632" s="566"/>
      <c r="T1632" s="566"/>
      <c r="U1632" s="566"/>
      <c r="V1632" s="566"/>
      <c r="W1632" s="566"/>
      <c r="X1632" s="566"/>
      <c r="Y1632" s="566"/>
      <c r="Z1632" s="566"/>
      <c r="AA1632" s="566"/>
      <c r="AB1632" s="566"/>
      <c r="AC1632" s="566"/>
      <c r="AD1632" s="566"/>
      <c r="AE1632" s="566"/>
      <c r="AF1632" s="566"/>
      <c r="AG1632" s="566"/>
    </row>
    <row r="1633" spans="2:33" hidden="1" outlineLevel="1" x14ac:dyDescent="0.45">
      <c r="B1633" s="648"/>
      <c r="C1633" s="649"/>
      <c r="D1633" s="650"/>
      <c r="E1633" s="651"/>
      <c r="F1633" s="652"/>
      <c r="G1633" s="653"/>
      <c r="H1633" s="654"/>
      <c r="I1633" s="654"/>
      <c r="J1633" s="654"/>
      <c r="K1633" s="655"/>
      <c r="L1633" s="653"/>
      <c r="M1633" s="654"/>
      <c r="N1633" s="654"/>
      <c r="O1633" s="654"/>
      <c r="P1633" s="655"/>
      <c r="Q1633" s="656"/>
      <c r="R1633" s="652"/>
      <c r="S1633" s="566"/>
      <c r="T1633" s="566"/>
      <c r="U1633" s="566"/>
      <c r="V1633" s="566"/>
      <c r="W1633" s="566"/>
      <c r="X1633" s="566"/>
      <c r="Y1633" s="566"/>
      <c r="Z1633" s="566"/>
      <c r="AA1633" s="566"/>
      <c r="AB1633" s="566"/>
      <c r="AC1633" s="566"/>
      <c r="AD1633" s="566"/>
      <c r="AE1633" s="566"/>
      <c r="AF1633" s="566"/>
      <c r="AG1633" s="566"/>
    </row>
    <row r="1634" spans="2:33" hidden="1" outlineLevel="1" x14ac:dyDescent="0.45">
      <c r="B1634" s="657"/>
      <c r="C1634" s="658"/>
      <c r="D1634" s="659"/>
      <c r="E1634" s="660"/>
      <c r="F1634" s="661"/>
      <c r="G1634" s="662"/>
      <c r="H1634" s="663"/>
      <c r="I1634" s="663"/>
      <c r="J1634" s="663"/>
      <c r="K1634" s="664"/>
      <c r="L1634" s="662"/>
      <c r="M1634" s="663"/>
      <c r="N1634" s="663"/>
      <c r="O1634" s="663"/>
      <c r="P1634" s="664"/>
      <c r="Q1634" s="665"/>
      <c r="R1634" s="661"/>
      <c r="S1634" s="566"/>
      <c r="T1634" s="566"/>
      <c r="U1634" s="566"/>
      <c r="V1634" s="566"/>
      <c r="W1634" s="566"/>
      <c r="X1634" s="566"/>
      <c r="Y1634" s="566"/>
      <c r="Z1634" s="566"/>
      <c r="AA1634" s="566"/>
      <c r="AB1634" s="566"/>
      <c r="AC1634" s="566"/>
      <c r="AD1634" s="566"/>
      <c r="AE1634" s="566"/>
      <c r="AF1634" s="566"/>
      <c r="AG1634" s="566"/>
    </row>
    <row r="1635" spans="2:33" hidden="1" outlineLevel="1" x14ac:dyDescent="0.45">
      <c r="B1635" s="648"/>
      <c r="C1635" s="649"/>
      <c r="D1635" s="650"/>
      <c r="E1635" s="651"/>
      <c r="F1635" s="652"/>
      <c r="G1635" s="653"/>
      <c r="H1635" s="654"/>
      <c r="I1635" s="654"/>
      <c r="J1635" s="654"/>
      <c r="K1635" s="655"/>
      <c r="L1635" s="653"/>
      <c r="M1635" s="654"/>
      <c r="N1635" s="654"/>
      <c r="O1635" s="654"/>
      <c r="P1635" s="655"/>
      <c r="Q1635" s="656"/>
      <c r="R1635" s="652"/>
      <c r="S1635" s="566"/>
      <c r="T1635" s="566"/>
      <c r="U1635" s="566"/>
      <c r="V1635" s="566"/>
      <c r="W1635" s="566"/>
      <c r="X1635" s="566"/>
      <c r="Y1635" s="566"/>
      <c r="Z1635" s="566"/>
      <c r="AA1635" s="566"/>
      <c r="AB1635" s="566"/>
      <c r="AC1635" s="566"/>
      <c r="AD1635" s="566"/>
      <c r="AE1635" s="566"/>
      <c r="AF1635" s="566"/>
      <c r="AG1635" s="566"/>
    </row>
    <row r="1636" spans="2:33" hidden="1" outlineLevel="1" x14ac:dyDescent="0.45">
      <c r="B1636" s="657"/>
      <c r="C1636" s="658"/>
      <c r="D1636" s="659"/>
      <c r="E1636" s="660"/>
      <c r="F1636" s="661"/>
      <c r="G1636" s="662"/>
      <c r="H1636" s="663"/>
      <c r="I1636" s="663"/>
      <c r="J1636" s="663"/>
      <c r="K1636" s="664"/>
      <c r="L1636" s="662"/>
      <c r="M1636" s="663"/>
      <c r="N1636" s="663"/>
      <c r="O1636" s="663"/>
      <c r="P1636" s="664"/>
      <c r="Q1636" s="665"/>
      <c r="R1636" s="661"/>
      <c r="S1636" s="566"/>
      <c r="T1636" s="566"/>
      <c r="U1636" s="566"/>
      <c r="V1636" s="566"/>
      <c r="W1636" s="566"/>
      <c r="X1636" s="566"/>
      <c r="Y1636" s="566"/>
      <c r="Z1636" s="566"/>
      <c r="AA1636" s="566"/>
      <c r="AB1636" s="566"/>
      <c r="AC1636" s="566"/>
      <c r="AD1636" s="566"/>
      <c r="AE1636" s="566"/>
      <c r="AF1636" s="566"/>
      <c r="AG1636" s="566"/>
    </row>
    <row r="1637" spans="2:33" hidden="1" outlineLevel="1" x14ac:dyDescent="0.45">
      <c r="B1637" s="648"/>
      <c r="C1637" s="649"/>
      <c r="D1637" s="650"/>
      <c r="E1637" s="651"/>
      <c r="F1637" s="652"/>
      <c r="G1637" s="653"/>
      <c r="H1637" s="654"/>
      <c r="I1637" s="654"/>
      <c r="J1637" s="654"/>
      <c r="K1637" s="655"/>
      <c r="L1637" s="653"/>
      <c r="M1637" s="654"/>
      <c r="N1637" s="654"/>
      <c r="O1637" s="654"/>
      <c r="P1637" s="655"/>
      <c r="Q1637" s="656"/>
      <c r="R1637" s="652"/>
      <c r="S1637" s="566"/>
      <c r="T1637" s="566"/>
      <c r="U1637" s="566"/>
      <c r="V1637" s="566"/>
      <c r="W1637" s="566"/>
      <c r="X1637" s="566"/>
      <c r="Y1637" s="566"/>
      <c r="Z1637" s="566"/>
      <c r="AA1637" s="566"/>
      <c r="AB1637" s="566"/>
      <c r="AC1637" s="566"/>
      <c r="AD1637" s="566"/>
      <c r="AE1637" s="566"/>
      <c r="AF1637" s="566"/>
      <c r="AG1637" s="566"/>
    </row>
    <row r="1638" spans="2:33" hidden="1" outlineLevel="1" x14ac:dyDescent="0.45">
      <c r="B1638" s="657"/>
      <c r="C1638" s="658"/>
      <c r="D1638" s="659"/>
      <c r="E1638" s="660"/>
      <c r="F1638" s="661"/>
      <c r="G1638" s="662"/>
      <c r="H1638" s="663"/>
      <c r="I1638" s="663"/>
      <c r="J1638" s="663"/>
      <c r="K1638" s="664"/>
      <c r="L1638" s="662"/>
      <c r="M1638" s="663"/>
      <c r="N1638" s="663"/>
      <c r="O1638" s="663"/>
      <c r="P1638" s="664"/>
      <c r="Q1638" s="665"/>
      <c r="R1638" s="661"/>
      <c r="S1638" s="566"/>
      <c r="T1638" s="566"/>
      <c r="U1638" s="566"/>
      <c r="V1638" s="566"/>
      <c r="W1638" s="566"/>
      <c r="X1638" s="566"/>
      <c r="Y1638" s="566"/>
      <c r="Z1638" s="566"/>
      <c r="AA1638" s="566"/>
      <c r="AB1638" s="566"/>
      <c r="AC1638" s="566"/>
      <c r="AD1638" s="566"/>
      <c r="AE1638" s="566"/>
      <c r="AF1638" s="566"/>
      <c r="AG1638" s="566"/>
    </row>
    <row r="1639" spans="2:33" hidden="1" outlineLevel="1" x14ac:dyDescent="0.45">
      <c r="B1639" s="648"/>
      <c r="C1639" s="649"/>
      <c r="D1639" s="650"/>
      <c r="E1639" s="651"/>
      <c r="F1639" s="652"/>
      <c r="G1639" s="653"/>
      <c r="H1639" s="654"/>
      <c r="I1639" s="654"/>
      <c r="J1639" s="654"/>
      <c r="K1639" s="655"/>
      <c r="L1639" s="653"/>
      <c r="M1639" s="654"/>
      <c r="N1639" s="654"/>
      <c r="O1639" s="654"/>
      <c r="P1639" s="655"/>
      <c r="Q1639" s="656"/>
      <c r="R1639" s="652"/>
      <c r="S1639" s="566"/>
      <c r="T1639" s="566"/>
      <c r="U1639" s="566"/>
      <c r="V1639" s="566"/>
      <c r="W1639" s="566"/>
      <c r="X1639" s="566"/>
      <c r="Y1639" s="566"/>
      <c r="Z1639" s="566"/>
      <c r="AA1639" s="566"/>
      <c r="AB1639" s="566"/>
      <c r="AC1639" s="566"/>
      <c r="AD1639" s="566"/>
      <c r="AE1639" s="566"/>
      <c r="AF1639" s="566"/>
      <c r="AG1639" s="566"/>
    </row>
    <row r="1640" spans="2:33" hidden="1" outlineLevel="1" x14ac:dyDescent="0.45">
      <c r="B1640" s="657"/>
      <c r="C1640" s="658"/>
      <c r="D1640" s="659"/>
      <c r="E1640" s="660"/>
      <c r="F1640" s="661"/>
      <c r="G1640" s="662"/>
      <c r="H1640" s="663"/>
      <c r="I1640" s="663"/>
      <c r="J1640" s="663"/>
      <c r="K1640" s="664"/>
      <c r="L1640" s="662"/>
      <c r="M1640" s="663"/>
      <c r="N1640" s="663"/>
      <c r="O1640" s="663"/>
      <c r="P1640" s="664"/>
      <c r="Q1640" s="665"/>
      <c r="R1640" s="661"/>
      <c r="S1640" s="566"/>
      <c r="T1640" s="566"/>
      <c r="U1640" s="566"/>
      <c r="V1640" s="566"/>
      <c r="W1640" s="566"/>
      <c r="X1640" s="566"/>
      <c r="Y1640" s="566"/>
      <c r="Z1640" s="566"/>
      <c r="AA1640" s="566"/>
      <c r="AB1640" s="566"/>
      <c r="AC1640" s="566"/>
      <c r="AD1640" s="566"/>
      <c r="AE1640" s="566"/>
      <c r="AF1640" s="566"/>
      <c r="AG1640" s="566"/>
    </row>
    <row r="1641" spans="2:33" hidden="1" outlineLevel="1" x14ac:dyDescent="0.45">
      <c r="B1641" s="648"/>
      <c r="C1641" s="649"/>
      <c r="D1641" s="650"/>
      <c r="E1641" s="651"/>
      <c r="F1641" s="652"/>
      <c r="G1641" s="653"/>
      <c r="H1641" s="654"/>
      <c r="I1641" s="654"/>
      <c r="J1641" s="654"/>
      <c r="K1641" s="655"/>
      <c r="L1641" s="653"/>
      <c r="M1641" s="654"/>
      <c r="N1641" s="654"/>
      <c r="O1641" s="654"/>
      <c r="P1641" s="655"/>
      <c r="Q1641" s="656"/>
      <c r="R1641" s="652"/>
      <c r="S1641" s="566"/>
      <c r="T1641" s="566"/>
      <c r="U1641" s="566"/>
      <c r="V1641" s="566"/>
      <c r="W1641" s="566"/>
      <c r="X1641" s="566"/>
      <c r="Y1641" s="566"/>
      <c r="Z1641" s="566"/>
      <c r="AA1641" s="566"/>
      <c r="AB1641" s="566"/>
      <c r="AC1641" s="566"/>
      <c r="AD1641" s="566"/>
      <c r="AE1641" s="566"/>
      <c r="AF1641" s="566"/>
      <c r="AG1641" s="566"/>
    </row>
    <row r="1642" spans="2:33" hidden="1" outlineLevel="1" x14ac:dyDescent="0.45">
      <c r="B1642" s="657"/>
      <c r="C1642" s="658"/>
      <c r="D1642" s="659"/>
      <c r="E1642" s="660"/>
      <c r="F1642" s="661"/>
      <c r="G1642" s="662"/>
      <c r="H1642" s="663"/>
      <c r="I1642" s="663"/>
      <c r="J1642" s="663"/>
      <c r="K1642" s="664"/>
      <c r="L1642" s="662"/>
      <c r="M1642" s="663"/>
      <c r="N1642" s="663"/>
      <c r="O1642" s="663"/>
      <c r="P1642" s="664"/>
      <c r="Q1642" s="665"/>
      <c r="R1642" s="661"/>
      <c r="S1642" s="566"/>
      <c r="T1642" s="566"/>
      <c r="U1642" s="566"/>
      <c r="V1642" s="566"/>
      <c r="W1642" s="566"/>
      <c r="X1642" s="566"/>
      <c r="Y1642" s="566"/>
      <c r="Z1642" s="566"/>
      <c r="AA1642" s="566"/>
      <c r="AB1642" s="566"/>
      <c r="AC1642" s="566"/>
      <c r="AD1642" s="566"/>
      <c r="AE1642" s="566"/>
      <c r="AF1642" s="566"/>
      <c r="AG1642" s="566"/>
    </row>
    <row r="1643" spans="2:33" hidden="1" outlineLevel="1" x14ac:dyDescent="0.45">
      <c r="B1643" s="648"/>
      <c r="C1643" s="649"/>
      <c r="D1643" s="650"/>
      <c r="E1643" s="651"/>
      <c r="F1643" s="652"/>
      <c r="G1643" s="653"/>
      <c r="H1643" s="654"/>
      <c r="I1643" s="654"/>
      <c r="J1643" s="654"/>
      <c r="K1643" s="655"/>
      <c r="L1643" s="653"/>
      <c r="M1643" s="654"/>
      <c r="N1643" s="654"/>
      <c r="O1643" s="654"/>
      <c r="P1643" s="655"/>
      <c r="Q1643" s="656"/>
      <c r="R1643" s="652"/>
      <c r="S1643" s="566"/>
      <c r="T1643" s="566"/>
      <c r="U1643" s="566"/>
      <c r="V1643" s="566"/>
      <c r="W1643" s="566"/>
      <c r="X1643" s="566"/>
      <c r="Y1643" s="566"/>
      <c r="Z1643" s="566"/>
      <c r="AA1643" s="566"/>
      <c r="AB1643" s="566"/>
      <c r="AC1643" s="566"/>
      <c r="AD1643" s="566"/>
      <c r="AE1643" s="566"/>
      <c r="AF1643" s="566"/>
      <c r="AG1643" s="566"/>
    </row>
    <row r="1644" spans="2:33" hidden="1" outlineLevel="1" x14ac:dyDescent="0.45">
      <c r="B1644" s="657"/>
      <c r="C1644" s="658"/>
      <c r="D1644" s="659"/>
      <c r="E1644" s="660"/>
      <c r="F1644" s="661"/>
      <c r="G1644" s="662"/>
      <c r="H1644" s="663"/>
      <c r="I1644" s="663"/>
      <c r="J1644" s="663"/>
      <c r="K1644" s="664"/>
      <c r="L1644" s="662"/>
      <c r="M1644" s="663"/>
      <c r="N1644" s="663"/>
      <c r="O1644" s="663"/>
      <c r="P1644" s="664"/>
      <c r="Q1644" s="665"/>
      <c r="R1644" s="661"/>
      <c r="S1644" s="566"/>
      <c r="T1644" s="566"/>
      <c r="U1644" s="566"/>
      <c r="V1644" s="566"/>
      <c r="W1644" s="566"/>
      <c r="X1644" s="566"/>
      <c r="Y1644" s="566"/>
      <c r="Z1644" s="566"/>
      <c r="AA1644" s="566"/>
      <c r="AB1644" s="566"/>
      <c r="AC1644" s="566"/>
      <c r="AD1644" s="566"/>
      <c r="AE1644" s="566"/>
      <c r="AF1644" s="566"/>
      <c r="AG1644" s="566"/>
    </row>
    <row r="1645" spans="2:33" hidden="1" outlineLevel="1" x14ac:dyDescent="0.45">
      <c r="B1645" s="648"/>
      <c r="C1645" s="649"/>
      <c r="D1645" s="650"/>
      <c r="E1645" s="651"/>
      <c r="F1645" s="652"/>
      <c r="G1645" s="653"/>
      <c r="H1645" s="654"/>
      <c r="I1645" s="654"/>
      <c r="J1645" s="654"/>
      <c r="K1645" s="655"/>
      <c r="L1645" s="653"/>
      <c r="M1645" s="654"/>
      <c r="N1645" s="654"/>
      <c r="O1645" s="654"/>
      <c r="P1645" s="655"/>
      <c r="Q1645" s="656"/>
      <c r="R1645" s="652"/>
      <c r="S1645" s="566"/>
      <c r="T1645" s="566"/>
      <c r="U1645" s="566"/>
      <c r="V1645" s="566"/>
      <c r="W1645" s="566"/>
      <c r="X1645" s="566"/>
      <c r="Y1645" s="566"/>
      <c r="Z1645" s="566"/>
      <c r="AA1645" s="566"/>
      <c r="AB1645" s="566"/>
      <c r="AC1645" s="566"/>
      <c r="AD1645" s="566"/>
      <c r="AE1645" s="566"/>
      <c r="AF1645" s="566"/>
      <c r="AG1645" s="566"/>
    </row>
    <row r="1646" spans="2:33" hidden="1" outlineLevel="1" x14ac:dyDescent="0.45">
      <c r="B1646" s="657"/>
      <c r="C1646" s="658"/>
      <c r="D1646" s="659"/>
      <c r="E1646" s="660"/>
      <c r="F1646" s="661"/>
      <c r="G1646" s="662"/>
      <c r="H1646" s="663"/>
      <c r="I1646" s="663"/>
      <c r="J1646" s="663"/>
      <c r="K1646" s="664"/>
      <c r="L1646" s="662"/>
      <c r="M1646" s="663"/>
      <c r="N1646" s="663"/>
      <c r="O1646" s="663"/>
      <c r="P1646" s="664"/>
      <c r="Q1646" s="665"/>
      <c r="R1646" s="661"/>
      <c r="S1646" s="566"/>
      <c r="T1646" s="566"/>
      <c r="U1646" s="566"/>
      <c r="V1646" s="566"/>
      <c r="W1646" s="566"/>
      <c r="X1646" s="566"/>
      <c r="Y1646" s="566"/>
      <c r="Z1646" s="566"/>
      <c r="AA1646" s="566"/>
      <c r="AB1646" s="566"/>
      <c r="AC1646" s="566"/>
      <c r="AD1646" s="566"/>
      <c r="AE1646" s="566"/>
      <c r="AF1646" s="566"/>
      <c r="AG1646" s="566"/>
    </row>
    <row r="1647" spans="2:33" hidden="1" outlineLevel="1" x14ac:dyDescent="0.45">
      <c r="B1647" s="648"/>
      <c r="C1647" s="649"/>
      <c r="D1647" s="650"/>
      <c r="E1647" s="651"/>
      <c r="F1647" s="652"/>
      <c r="G1647" s="653"/>
      <c r="H1647" s="654"/>
      <c r="I1647" s="654"/>
      <c r="J1647" s="654"/>
      <c r="K1647" s="655"/>
      <c r="L1647" s="653"/>
      <c r="M1647" s="654"/>
      <c r="N1647" s="654"/>
      <c r="O1647" s="654"/>
      <c r="P1647" s="655"/>
      <c r="Q1647" s="656"/>
      <c r="R1647" s="652"/>
      <c r="S1647" s="566"/>
      <c r="T1647" s="566"/>
      <c r="U1647" s="566"/>
      <c r="V1647" s="566"/>
      <c r="W1647" s="566"/>
      <c r="X1647" s="566"/>
      <c r="Y1647" s="566"/>
      <c r="Z1647" s="566"/>
      <c r="AA1647" s="566"/>
      <c r="AB1647" s="566"/>
      <c r="AC1647" s="566"/>
      <c r="AD1647" s="566"/>
      <c r="AE1647" s="566"/>
      <c r="AF1647" s="566"/>
      <c r="AG1647" s="566"/>
    </row>
    <row r="1648" spans="2:33" hidden="1" outlineLevel="1" x14ac:dyDescent="0.45">
      <c r="B1648" s="657"/>
      <c r="C1648" s="658"/>
      <c r="D1648" s="659"/>
      <c r="E1648" s="660"/>
      <c r="F1648" s="661"/>
      <c r="G1648" s="662"/>
      <c r="H1648" s="663"/>
      <c r="I1648" s="663"/>
      <c r="J1648" s="663"/>
      <c r="K1648" s="664"/>
      <c r="L1648" s="662"/>
      <c r="M1648" s="663"/>
      <c r="N1648" s="663"/>
      <c r="O1648" s="663"/>
      <c r="P1648" s="664"/>
      <c r="Q1648" s="665"/>
      <c r="R1648" s="661"/>
      <c r="S1648" s="566"/>
      <c r="T1648" s="566"/>
      <c r="U1648" s="566"/>
      <c r="V1648" s="566"/>
      <c r="W1648" s="566"/>
      <c r="X1648" s="566"/>
      <c r="Y1648" s="566"/>
      <c r="Z1648" s="566"/>
      <c r="AA1648" s="566"/>
      <c r="AB1648" s="566"/>
      <c r="AC1648" s="566"/>
      <c r="AD1648" s="566"/>
      <c r="AE1648" s="566"/>
      <c r="AF1648" s="566"/>
      <c r="AG1648" s="566"/>
    </row>
    <row r="1649" spans="2:33" hidden="1" outlineLevel="1" x14ac:dyDescent="0.45">
      <c r="B1649" s="648"/>
      <c r="C1649" s="649"/>
      <c r="D1649" s="650"/>
      <c r="E1649" s="651"/>
      <c r="F1649" s="652"/>
      <c r="G1649" s="653"/>
      <c r="H1649" s="654"/>
      <c r="I1649" s="654"/>
      <c r="J1649" s="654"/>
      <c r="K1649" s="655"/>
      <c r="L1649" s="653"/>
      <c r="M1649" s="654"/>
      <c r="N1649" s="654"/>
      <c r="O1649" s="654"/>
      <c r="P1649" s="655"/>
      <c r="Q1649" s="656"/>
      <c r="R1649" s="652"/>
      <c r="S1649" s="566"/>
      <c r="T1649" s="566"/>
      <c r="U1649" s="566"/>
      <c r="V1649" s="566"/>
      <c r="W1649" s="566"/>
      <c r="X1649" s="566"/>
      <c r="Y1649" s="566"/>
      <c r="Z1649" s="566"/>
      <c r="AA1649" s="566"/>
      <c r="AB1649" s="566"/>
      <c r="AC1649" s="566"/>
      <c r="AD1649" s="566"/>
      <c r="AE1649" s="566"/>
      <c r="AF1649" s="566"/>
      <c r="AG1649" s="566"/>
    </row>
    <row r="1650" spans="2:33" hidden="1" outlineLevel="1" x14ac:dyDescent="0.45">
      <c r="B1650" s="657"/>
      <c r="C1650" s="658"/>
      <c r="D1650" s="659"/>
      <c r="E1650" s="660"/>
      <c r="F1650" s="661"/>
      <c r="G1650" s="662"/>
      <c r="H1650" s="663"/>
      <c r="I1650" s="663"/>
      <c r="J1650" s="663"/>
      <c r="K1650" s="664"/>
      <c r="L1650" s="662"/>
      <c r="M1650" s="663"/>
      <c r="N1650" s="663"/>
      <c r="O1650" s="663"/>
      <c r="P1650" s="664"/>
      <c r="Q1650" s="665"/>
      <c r="R1650" s="661"/>
      <c r="S1650" s="566"/>
      <c r="T1650" s="566"/>
      <c r="U1650" s="566"/>
      <c r="V1650" s="566"/>
      <c r="W1650" s="566"/>
      <c r="X1650" s="566"/>
      <c r="Y1650" s="566"/>
      <c r="Z1650" s="566"/>
      <c r="AA1650" s="566"/>
      <c r="AB1650" s="566"/>
      <c r="AC1650" s="566"/>
      <c r="AD1650" s="566"/>
      <c r="AE1650" s="566"/>
      <c r="AF1650" s="566"/>
      <c r="AG1650" s="566"/>
    </row>
    <row r="1651" spans="2:33" hidden="1" outlineLevel="1" x14ac:dyDescent="0.45">
      <c r="B1651" s="648"/>
      <c r="C1651" s="649"/>
      <c r="D1651" s="650"/>
      <c r="E1651" s="651"/>
      <c r="F1651" s="652"/>
      <c r="G1651" s="653"/>
      <c r="H1651" s="654"/>
      <c r="I1651" s="654"/>
      <c r="J1651" s="654"/>
      <c r="K1651" s="655"/>
      <c r="L1651" s="653"/>
      <c r="M1651" s="654"/>
      <c r="N1651" s="654"/>
      <c r="O1651" s="654"/>
      <c r="P1651" s="655"/>
      <c r="Q1651" s="656"/>
      <c r="R1651" s="652"/>
      <c r="S1651" s="566"/>
      <c r="T1651" s="566"/>
      <c r="U1651" s="566"/>
      <c r="V1651" s="566"/>
      <c r="W1651" s="566"/>
      <c r="X1651" s="566"/>
      <c r="Y1651" s="566"/>
      <c r="Z1651" s="566"/>
      <c r="AA1651" s="566"/>
      <c r="AB1651" s="566"/>
      <c r="AC1651" s="566"/>
      <c r="AD1651" s="566"/>
      <c r="AE1651" s="566"/>
      <c r="AF1651" s="566"/>
      <c r="AG1651" s="566"/>
    </row>
    <row r="1652" spans="2:33" hidden="1" outlineLevel="1" x14ac:dyDescent="0.45">
      <c r="B1652" s="657"/>
      <c r="C1652" s="658"/>
      <c r="D1652" s="659"/>
      <c r="E1652" s="660"/>
      <c r="F1652" s="661"/>
      <c r="G1652" s="662"/>
      <c r="H1652" s="663"/>
      <c r="I1652" s="663"/>
      <c r="J1652" s="663"/>
      <c r="K1652" s="664"/>
      <c r="L1652" s="662"/>
      <c r="M1652" s="663"/>
      <c r="N1652" s="663"/>
      <c r="O1652" s="663"/>
      <c r="P1652" s="664"/>
      <c r="Q1652" s="665"/>
      <c r="R1652" s="661"/>
      <c r="S1652" s="566"/>
      <c r="T1652" s="566"/>
      <c r="U1652" s="566"/>
      <c r="V1652" s="566"/>
      <c r="W1652" s="566"/>
      <c r="X1652" s="566"/>
      <c r="Y1652" s="566"/>
      <c r="Z1652" s="566"/>
      <c r="AA1652" s="566"/>
      <c r="AB1652" s="566"/>
      <c r="AC1652" s="566"/>
      <c r="AD1652" s="566"/>
      <c r="AE1652" s="566"/>
      <c r="AF1652" s="566"/>
      <c r="AG1652" s="566"/>
    </row>
    <row r="1653" spans="2:33" hidden="1" outlineLevel="1" x14ac:dyDescent="0.45">
      <c r="B1653" s="648"/>
      <c r="C1653" s="649"/>
      <c r="D1653" s="650"/>
      <c r="E1653" s="651"/>
      <c r="F1653" s="652"/>
      <c r="G1653" s="653"/>
      <c r="H1653" s="654"/>
      <c r="I1653" s="654"/>
      <c r="J1653" s="654"/>
      <c r="K1653" s="655"/>
      <c r="L1653" s="653"/>
      <c r="M1653" s="654"/>
      <c r="N1653" s="654"/>
      <c r="O1653" s="654"/>
      <c r="P1653" s="655"/>
      <c r="Q1653" s="656"/>
      <c r="R1653" s="652"/>
      <c r="S1653" s="566"/>
      <c r="T1653" s="566"/>
      <c r="U1653" s="566"/>
      <c r="V1653" s="566"/>
      <c r="W1653" s="566"/>
      <c r="X1653" s="566"/>
      <c r="Y1653" s="566"/>
      <c r="Z1653" s="566"/>
      <c r="AA1653" s="566"/>
      <c r="AB1653" s="566"/>
      <c r="AC1653" s="566"/>
      <c r="AD1653" s="566"/>
      <c r="AE1653" s="566"/>
      <c r="AF1653" s="566"/>
      <c r="AG1653" s="566"/>
    </row>
    <row r="1654" spans="2:33" hidden="1" outlineLevel="1" x14ac:dyDescent="0.45">
      <c r="B1654" s="657"/>
      <c r="C1654" s="658"/>
      <c r="D1654" s="659"/>
      <c r="E1654" s="660"/>
      <c r="F1654" s="661"/>
      <c r="G1654" s="662"/>
      <c r="H1654" s="663"/>
      <c r="I1654" s="663"/>
      <c r="J1654" s="663"/>
      <c r="K1654" s="664"/>
      <c r="L1654" s="662"/>
      <c r="M1654" s="663"/>
      <c r="N1654" s="663"/>
      <c r="O1654" s="663"/>
      <c r="P1654" s="664"/>
      <c r="Q1654" s="665"/>
      <c r="R1654" s="661"/>
      <c r="S1654" s="566"/>
      <c r="T1654" s="566"/>
      <c r="U1654" s="566"/>
      <c r="V1654" s="566"/>
      <c r="W1654" s="566"/>
      <c r="X1654" s="566"/>
      <c r="Y1654" s="566"/>
      <c r="Z1654" s="566"/>
      <c r="AA1654" s="566"/>
      <c r="AB1654" s="566"/>
      <c r="AC1654" s="566"/>
      <c r="AD1654" s="566"/>
      <c r="AE1654" s="566"/>
      <c r="AF1654" s="566"/>
      <c r="AG1654" s="566"/>
    </row>
    <row r="1655" spans="2:33" hidden="1" outlineLevel="1" x14ac:dyDescent="0.45">
      <c r="B1655" s="648"/>
      <c r="C1655" s="649"/>
      <c r="D1655" s="650"/>
      <c r="E1655" s="651"/>
      <c r="F1655" s="652"/>
      <c r="G1655" s="653"/>
      <c r="H1655" s="654"/>
      <c r="I1655" s="654"/>
      <c r="J1655" s="654"/>
      <c r="K1655" s="655"/>
      <c r="L1655" s="653"/>
      <c r="M1655" s="654"/>
      <c r="N1655" s="654"/>
      <c r="O1655" s="654"/>
      <c r="P1655" s="655"/>
      <c r="Q1655" s="656"/>
      <c r="R1655" s="652"/>
      <c r="S1655" s="566"/>
      <c r="T1655" s="566"/>
      <c r="U1655" s="566"/>
      <c r="V1655" s="566"/>
      <c r="W1655" s="566"/>
      <c r="X1655" s="566"/>
      <c r="Y1655" s="566"/>
      <c r="Z1655" s="566"/>
      <c r="AA1655" s="566"/>
      <c r="AB1655" s="566"/>
      <c r="AC1655" s="566"/>
      <c r="AD1655" s="566"/>
      <c r="AE1655" s="566"/>
      <c r="AF1655" s="566"/>
      <c r="AG1655" s="566"/>
    </row>
    <row r="1656" spans="2:33" hidden="1" outlineLevel="1" x14ac:dyDescent="0.45">
      <c r="B1656" s="657"/>
      <c r="C1656" s="658"/>
      <c r="D1656" s="659"/>
      <c r="E1656" s="660"/>
      <c r="F1656" s="661"/>
      <c r="G1656" s="662"/>
      <c r="H1656" s="663"/>
      <c r="I1656" s="663"/>
      <c r="J1656" s="663"/>
      <c r="K1656" s="664"/>
      <c r="L1656" s="662"/>
      <c r="M1656" s="663"/>
      <c r="N1656" s="663"/>
      <c r="O1656" s="663"/>
      <c r="P1656" s="664"/>
      <c r="Q1656" s="665"/>
      <c r="R1656" s="661"/>
      <c r="S1656" s="566"/>
      <c r="T1656" s="566"/>
      <c r="U1656" s="566"/>
      <c r="V1656" s="566"/>
      <c r="W1656" s="566"/>
      <c r="X1656" s="566"/>
      <c r="Y1656" s="566"/>
      <c r="Z1656" s="566"/>
      <c r="AA1656" s="566"/>
      <c r="AB1656" s="566"/>
      <c r="AC1656" s="566"/>
      <c r="AD1656" s="566"/>
      <c r="AE1656" s="566"/>
      <c r="AF1656" s="566"/>
      <c r="AG1656" s="566"/>
    </row>
    <row r="1657" spans="2:33" hidden="1" outlineLevel="1" x14ac:dyDescent="0.45">
      <c r="B1657" s="648"/>
      <c r="C1657" s="649"/>
      <c r="D1657" s="650"/>
      <c r="E1657" s="651"/>
      <c r="F1657" s="652"/>
      <c r="G1657" s="653"/>
      <c r="H1657" s="654"/>
      <c r="I1657" s="654"/>
      <c r="J1657" s="654"/>
      <c r="K1657" s="655"/>
      <c r="L1657" s="653"/>
      <c r="M1657" s="654"/>
      <c r="N1657" s="654"/>
      <c r="O1657" s="654"/>
      <c r="P1657" s="655"/>
      <c r="Q1657" s="656"/>
      <c r="R1657" s="652"/>
      <c r="S1657" s="566"/>
      <c r="T1657" s="566"/>
      <c r="U1657" s="566"/>
      <c r="V1657" s="566"/>
      <c r="W1657" s="566"/>
      <c r="X1657" s="566"/>
      <c r="Y1657" s="566"/>
      <c r="Z1657" s="566"/>
      <c r="AA1657" s="566"/>
      <c r="AB1657" s="566"/>
      <c r="AC1657" s="566"/>
      <c r="AD1657" s="566"/>
      <c r="AE1657" s="566"/>
      <c r="AF1657" s="566"/>
      <c r="AG1657" s="566"/>
    </row>
    <row r="1658" spans="2:33" hidden="1" outlineLevel="1" x14ac:dyDescent="0.45">
      <c r="B1658" s="657"/>
      <c r="C1658" s="658"/>
      <c r="D1658" s="659"/>
      <c r="E1658" s="660"/>
      <c r="F1658" s="661"/>
      <c r="G1658" s="662"/>
      <c r="H1658" s="663"/>
      <c r="I1658" s="663"/>
      <c r="J1658" s="663"/>
      <c r="K1658" s="664"/>
      <c r="L1658" s="662"/>
      <c r="M1658" s="663"/>
      <c r="N1658" s="663"/>
      <c r="O1658" s="663"/>
      <c r="P1658" s="664"/>
      <c r="Q1658" s="665"/>
      <c r="R1658" s="661"/>
      <c r="S1658" s="566"/>
      <c r="T1658" s="566"/>
      <c r="U1658" s="566"/>
      <c r="V1658" s="566"/>
      <c r="W1658" s="566"/>
      <c r="X1658" s="566"/>
      <c r="Y1658" s="566"/>
      <c r="Z1658" s="566"/>
      <c r="AA1658" s="566"/>
      <c r="AB1658" s="566"/>
      <c r="AC1658" s="566"/>
      <c r="AD1658" s="566"/>
      <c r="AE1658" s="566"/>
      <c r="AF1658" s="566"/>
      <c r="AG1658" s="566"/>
    </row>
    <row r="1659" spans="2:33" hidden="1" outlineLevel="1" x14ac:dyDescent="0.45">
      <c r="B1659" s="648"/>
      <c r="C1659" s="649"/>
      <c r="D1659" s="650"/>
      <c r="E1659" s="651"/>
      <c r="F1659" s="652"/>
      <c r="G1659" s="653"/>
      <c r="H1659" s="654"/>
      <c r="I1659" s="654"/>
      <c r="J1659" s="654"/>
      <c r="K1659" s="655"/>
      <c r="L1659" s="653"/>
      <c r="M1659" s="654"/>
      <c r="N1659" s="654"/>
      <c r="O1659" s="654"/>
      <c r="P1659" s="655"/>
      <c r="Q1659" s="656"/>
      <c r="R1659" s="652"/>
      <c r="S1659" s="566"/>
      <c r="T1659" s="566"/>
      <c r="U1659" s="566"/>
      <c r="V1659" s="566"/>
      <c r="W1659" s="566"/>
      <c r="X1659" s="566"/>
      <c r="Y1659" s="566"/>
      <c r="Z1659" s="566"/>
      <c r="AA1659" s="566"/>
      <c r="AB1659" s="566"/>
      <c r="AC1659" s="566"/>
      <c r="AD1659" s="566"/>
      <c r="AE1659" s="566"/>
      <c r="AF1659" s="566"/>
      <c r="AG1659" s="566"/>
    </row>
    <row r="1660" spans="2:33" hidden="1" outlineLevel="1" x14ac:dyDescent="0.45">
      <c r="B1660" s="657"/>
      <c r="C1660" s="658"/>
      <c r="D1660" s="659"/>
      <c r="E1660" s="660"/>
      <c r="F1660" s="661"/>
      <c r="G1660" s="662"/>
      <c r="H1660" s="663"/>
      <c r="I1660" s="663"/>
      <c r="J1660" s="663"/>
      <c r="K1660" s="664"/>
      <c r="L1660" s="662"/>
      <c r="M1660" s="663"/>
      <c r="N1660" s="663"/>
      <c r="O1660" s="663"/>
      <c r="P1660" s="664"/>
      <c r="Q1660" s="665"/>
      <c r="R1660" s="661"/>
      <c r="S1660" s="566"/>
      <c r="T1660" s="566"/>
      <c r="U1660" s="566"/>
      <c r="V1660" s="566"/>
      <c r="W1660" s="566"/>
      <c r="X1660" s="566"/>
      <c r="Y1660" s="566"/>
      <c r="Z1660" s="566"/>
      <c r="AA1660" s="566"/>
      <c r="AB1660" s="566"/>
      <c r="AC1660" s="566"/>
      <c r="AD1660" s="566"/>
      <c r="AE1660" s="566"/>
      <c r="AF1660" s="566"/>
      <c r="AG1660" s="566"/>
    </row>
    <row r="1661" spans="2:33" hidden="1" outlineLevel="1" x14ac:dyDescent="0.45">
      <c r="B1661" s="648"/>
      <c r="C1661" s="649"/>
      <c r="D1661" s="650"/>
      <c r="E1661" s="651"/>
      <c r="F1661" s="652"/>
      <c r="G1661" s="653"/>
      <c r="H1661" s="654"/>
      <c r="I1661" s="654"/>
      <c r="J1661" s="654"/>
      <c r="K1661" s="655"/>
      <c r="L1661" s="653"/>
      <c r="M1661" s="654"/>
      <c r="N1661" s="654"/>
      <c r="O1661" s="654"/>
      <c r="P1661" s="655"/>
      <c r="Q1661" s="656"/>
      <c r="R1661" s="652"/>
      <c r="S1661" s="566"/>
      <c r="T1661" s="566"/>
      <c r="U1661" s="566"/>
      <c r="V1661" s="566"/>
      <c r="W1661" s="566"/>
      <c r="X1661" s="566"/>
      <c r="Y1661" s="566"/>
      <c r="Z1661" s="566"/>
      <c r="AA1661" s="566"/>
      <c r="AB1661" s="566"/>
      <c r="AC1661" s="566"/>
      <c r="AD1661" s="566"/>
      <c r="AE1661" s="566"/>
      <c r="AF1661" s="566"/>
      <c r="AG1661" s="566"/>
    </row>
    <row r="1662" spans="2:33" hidden="1" outlineLevel="1" x14ac:dyDescent="0.45">
      <c r="B1662" s="657"/>
      <c r="C1662" s="658"/>
      <c r="D1662" s="659"/>
      <c r="E1662" s="660"/>
      <c r="F1662" s="661"/>
      <c r="G1662" s="662"/>
      <c r="H1662" s="663"/>
      <c r="I1662" s="663"/>
      <c r="J1662" s="663"/>
      <c r="K1662" s="664"/>
      <c r="L1662" s="662"/>
      <c r="M1662" s="663"/>
      <c r="N1662" s="663"/>
      <c r="O1662" s="663"/>
      <c r="P1662" s="664"/>
      <c r="Q1662" s="665"/>
      <c r="R1662" s="661"/>
      <c r="S1662" s="566"/>
      <c r="T1662" s="566"/>
      <c r="U1662" s="566"/>
      <c r="V1662" s="566"/>
      <c r="W1662" s="566"/>
      <c r="X1662" s="566"/>
      <c r="Y1662" s="566"/>
      <c r="Z1662" s="566"/>
      <c r="AA1662" s="566"/>
      <c r="AB1662" s="566"/>
      <c r="AC1662" s="566"/>
      <c r="AD1662" s="566"/>
      <c r="AE1662" s="566"/>
      <c r="AF1662" s="566"/>
      <c r="AG1662" s="566"/>
    </row>
    <row r="1663" spans="2:33" hidden="1" outlineLevel="1" x14ac:dyDescent="0.45">
      <c r="B1663" s="648"/>
      <c r="C1663" s="649"/>
      <c r="D1663" s="650"/>
      <c r="E1663" s="651"/>
      <c r="F1663" s="652"/>
      <c r="G1663" s="653"/>
      <c r="H1663" s="654"/>
      <c r="I1663" s="654"/>
      <c r="J1663" s="654"/>
      <c r="K1663" s="655"/>
      <c r="L1663" s="653"/>
      <c r="M1663" s="654"/>
      <c r="N1663" s="654"/>
      <c r="O1663" s="654"/>
      <c r="P1663" s="655"/>
      <c r="Q1663" s="656"/>
      <c r="R1663" s="652"/>
      <c r="S1663" s="566"/>
      <c r="T1663" s="566"/>
      <c r="U1663" s="566"/>
      <c r="V1663" s="566"/>
      <c r="W1663" s="566"/>
      <c r="X1663" s="566"/>
      <c r="Y1663" s="566"/>
      <c r="Z1663" s="566"/>
      <c r="AA1663" s="566"/>
      <c r="AB1663" s="566"/>
      <c r="AC1663" s="566"/>
      <c r="AD1663" s="566"/>
      <c r="AE1663" s="566"/>
      <c r="AF1663" s="566"/>
      <c r="AG1663" s="566"/>
    </row>
    <row r="1664" spans="2:33" hidden="1" outlineLevel="1" x14ac:dyDescent="0.45">
      <c r="B1664" s="657"/>
      <c r="C1664" s="658"/>
      <c r="D1664" s="659"/>
      <c r="E1664" s="660"/>
      <c r="F1664" s="661"/>
      <c r="G1664" s="662"/>
      <c r="H1664" s="663"/>
      <c r="I1664" s="663"/>
      <c r="J1664" s="663"/>
      <c r="K1664" s="664"/>
      <c r="L1664" s="662"/>
      <c r="M1664" s="663"/>
      <c r="N1664" s="663"/>
      <c r="O1664" s="663"/>
      <c r="P1664" s="664"/>
      <c r="Q1664" s="665"/>
      <c r="R1664" s="661"/>
      <c r="S1664" s="566"/>
      <c r="T1664" s="566"/>
      <c r="U1664" s="566"/>
      <c r="V1664" s="566"/>
      <c r="W1664" s="566"/>
      <c r="X1664" s="566"/>
      <c r="Y1664" s="566"/>
      <c r="Z1664" s="566"/>
      <c r="AA1664" s="566"/>
      <c r="AB1664" s="566"/>
      <c r="AC1664" s="566"/>
      <c r="AD1664" s="566"/>
      <c r="AE1664" s="566"/>
      <c r="AF1664" s="566"/>
      <c r="AG1664" s="566"/>
    </row>
    <row r="1665" spans="2:33" hidden="1" outlineLevel="1" x14ac:dyDescent="0.45">
      <c r="B1665" s="648"/>
      <c r="C1665" s="649"/>
      <c r="D1665" s="650"/>
      <c r="E1665" s="651"/>
      <c r="F1665" s="652"/>
      <c r="G1665" s="653"/>
      <c r="H1665" s="654"/>
      <c r="I1665" s="654"/>
      <c r="J1665" s="654"/>
      <c r="K1665" s="655"/>
      <c r="L1665" s="653"/>
      <c r="M1665" s="654"/>
      <c r="N1665" s="654"/>
      <c r="O1665" s="654"/>
      <c r="P1665" s="655"/>
      <c r="Q1665" s="656"/>
      <c r="R1665" s="652"/>
      <c r="S1665" s="566"/>
      <c r="T1665" s="566"/>
      <c r="U1665" s="566"/>
      <c r="V1665" s="566"/>
      <c r="W1665" s="566"/>
      <c r="X1665" s="566"/>
      <c r="Y1665" s="566"/>
      <c r="Z1665" s="566"/>
      <c r="AA1665" s="566"/>
      <c r="AB1665" s="566"/>
      <c r="AC1665" s="566"/>
      <c r="AD1665" s="566"/>
      <c r="AE1665" s="566"/>
      <c r="AF1665" s="566"/>
      <c r="AG1665" s="566"/>
    </row>
    <row r="1666" spans="2:33" hidden="1" outlineLevel="1" x14ac:dyDescent="0.45">
      <c r="B1666" s="657"/>
      <c r="C1666" s="658"/>
      <c r="D1666" s="659"/>
      <c r="E1666" s="660"/>
      <c r="F1666" s="661"/>
      <c r="G1666" s="662"/>
      <c r="H1666" s="663"/>
      <c r="I1666" s="663"/>
      <c r="J1666" s="663"/>
      <c r="K1666" s="664"/>
      <c r="L1666" s="662"/>
      <c r="M1666" s="663"/>
      <c r="N1666" s="663"/>
      <c r="O1666" s="663"/>
      <c r="P1666" s="664"/>
      <c r="Q1666" s="665"/>
      <c r="R1666" s="661"/>
      <c r="S1666" s="566"/>
      <c r="T1666" s="566"/>
      <c r="U1666" s="566"/>
      <c r="V1666" s="566"/>
      <c r="W1666" s="566"/>
      <c r="X1666" s="566"/>
      <c r="Y1666" s="566"/>
      <c r="Z1666" s="566"/>
      <c r="AA1666" s="566"/>
      <c r="AB1666" s="566"/>
      <c r="AC1666" s="566"/>
      <c r="AD1666" s="566"/>
      <c r="AE1666" s="566"/>
      <c r="AF1666" s="566"/>
      <c r="AG1666" s="566"/>
    </row>
    <row r="1667" spans="2:33" hidden="1" outlineLevel="1" x14ac:dyDescent="0.45">
      <c r="B1667" s="648"/>
      <c r="C1667" s="649"/>
      <c r="D1667" s="650"/>
      <c r="E1667" s="651"/>
      <c r="F1667" s="652"/>
      <c r="G1667" s="653"/>
      <c r="H1667" s="654"/>
      <c r="I1667" s="654"/>
      <c r="J1667" s="654"/>
      <c r="K1667" s="655"/>
      <c r="L1667" s="653"/>
      <c r="M1667" s="654"/>
      <c r="N1667" s="654"/>
      <c r="O1667" s="654"/>
      <c r="P1667" s="655"/>
      <c r="Q1667" s="656"/>
      <c r="R1667" s="652"/>
      <c r="S1667" s="566"/>
      <c r="T1667" s="566"/>
      <c r="U1667" s="566"/>
      <c r="V1667" s="566"/>
      <c r="W1667" s="566"/>
      <c r="X1667" s="566"/>
      <c r="Y1667" s="566"/>
      <c r="Z1667" s="566"/>
      <c r="AA1667" s="566"/>
      <c r="AB1667" s="566"/>
      <c r="AC1667" s="566"/>
      <c r="AD1667" s="566"/>
      <c r="AE1667" s="566"/>
      <c r="AF1667" s="566"/>
      <c r="AG1667" s="566"/>
    </row>
    <row r="1668" spans="2:33" hidden="1" outlineLevel="1" x14ac:dyDescent="0.45">
      <c r="B1668" s="657"/>
      <c r="C1668" s="658"/>
      <c r="D1668" s="659"/>
      <c r="E1668" s="660"/>
      <c r="F1668" s="661"/>
      <c r="G1668" s="662"/>
      <c r="H1668" s="663"/>
      <c r="I1668" s="663"/>
      <c r="J1668" s="663"/>
      <c r="K1668" s="664"/>
      <c r="L1668" s="662"/>
      <c r="M1668" s="663"/>
      <c r="N1668" s="663"/>
      <c r="O1668" s="663"/>
      <c r="P1668" s="664"/>
      <c r="Q1668" s="665"/>
      <c r="R1668" s="661"/>
      <c r="S1668" s="566"/>
      <c r="T1668" s="566"/>
      <c r="U1668" s="566"/>
      <c r="V1668" s="566"/>
      <c r="W1668" s="566"/>
      <c r="X1668" s="566"/>
      <c r="Y1668" s="566"/>
      <c r="Z1668" s="566"/>
      <c r="AA1668" s="566"/>
      <c r="AB1668" s="566"/>
      <c r="AC1668" s="566"/>
      <c r="AD1668" s="566"/>
      <c r="AE1668" s="566"/>
      <c r="AF1668" s="566"/>
      <c r="AG1668" s="566"/>
    </row>
    <row r="1669" spans="2:33" hidden="1" outlineLevel="1" x14ac:dyDescent="0.45">
      <c r="B1669" s="648"/>
      <c r="C1669" s="649"/>
      <c r="D1669" s="650"/>
      <c r="E1669" s="651"/>
      <c r="F1669" s="652"/>
      <c r="G1669" s="653"/>
      <c r="H1669" s="654"/>
      <c r="I1669" s="654"/>
      <c r="J1669" s="654"/>
      <c r="K1669" s="655"/>
      <c r="L1669" s="653"/>
      <c r="M1669" s="654"/>
      <c r="N1669" s="654"/>
      <c r="O1669" s="654"/>
      <c r="P1669" s="655"/>
      <c r="Q1669" s="656"/>
      <c r="R1669" s="652"/>
      <c r="S1669" s="566"/>
      <c r="T1669" s="566"/>
      <c r="U1669" s="566"/>
      <c r="V1669" s="566"/>
      <c r="W1669" s="566"/>
      <c r="X1669" s="566"/>
      <c r="Y1669" s="566"/>
      <c r="Z1669" s="566"/>
      <c r="AA1669" s="566"/>
      <c r="AB1669" s="566"/>
      <c r="AC1669" s="566"/>
      <c r="AD1669" s="566"/>
      <c r="AE1669" s="566"/>
      <c r="AF1669" s="566"/>
      <c r="AG1669" s="566"/>
    </row>
    <row r="1670" spans="2:33" hidden="1" outlineLevel="1" x14ac:dyDescent="0.45">
      <c r="B1670" s="657"/>
      <c r="C1670" s="658"/>
      <c r="D1670" s="659"/>
      <c r="E1670" s="660"/>
      <c r="F1670" s="661"/>
      <c r="G1670" s="662"/>
      <c r="H1670" s="663"/>
      <c r="I1670" s="663"/>
      <c r="J1670" s="663"/>
      <c r="K1670" s="664"/>
      <c r="L1670" s="662"/>
      <c r="M1670" s="663"/>
      <c r="N1670" s="663"/>
      <c r="O1670" s="663"/>
      <c r="P1670" s="664"/>
      <c r="Q1670" s="665"/>
      <c r="R1670" s="661"/>
      <c r="S1670" s="566"/>
      <c r="T1670" s="566"/>
      <c r="U1670" s="566"/>
      <c r="V1670" s="566"/>
      <c r="W1670" s="566"/>
      <c r="X1670" s="566"/>
      <c r="Y1670" s="566"/>
      <c r="Z1670" s="566"/>
      <c r="AA1670" s="566"/>
      <c r="AB1670" s="566"/>
      <c r="AC1670" s="566"/>
      <c r="AD1670" s="566"/>
      <c r="AE1670" s="566"/>
      <c r="AF1670" s="566"/>
      <c r="AG1670" s="566"/>
    </row>
    <row r="1671" spans="2:33" hidden="1" outlineLevel="1" x14ac:dyDescent="0.45">
      <c r="B1671" s="648"/>
      <c r="C1671" s="649"/>
      <c r="D1671" s="650"/>
      <c r="E1671" s="651"/>
      <c r="F1671" s="652"/>
      <c r="G1671" s="653"/>
      <c r="H1671" s="654"/>
      <c r="I1671" s="654"/>
      <c r="J1671" s="654"/>
      <c r="K1671" s="655"/>
      <c r="L1671" s="653"/>
      <c r="M1671" s="654"/>
      <c r="N1671" s="654"/>
      <c r="O1671" s="654"/>
      <c r="P1671" s="655"/>
      <c r="Q1671" s="656"/>
      <c r="R1671" s="652"/>
      <c r="S1671" s="566"/>
      <c r="T1671" s="566"/>
      <c r="U1671" s="566"/>
      <c r="V1671" s="566"/>
      <c r="W1671" s="566"/>
      <c r="X1671" s="566"/>
      <c r="Y1671" s="566"/>
      <c r="Z1671" s="566"/>
      <c r="AA1671" s="566"/>
      <c r="AB1671" s="566"/>
      <c r="AC1671" s="566"/>
      <c r="AD1671" s="566"/>
      <c r="AE1671" s="566"/>
      <c r="AF1671" s="566"/>
      <c r="AG1671" s="566"/>
    </row>
    <row r="1672" spans="2:33" hidden="1" outlineLevel="1" x14ac:dyDescent="0.45">
      <c r="B1672" s="657"/>
      <c r="C1672" s="658"/>
      <c r="D1672" s="659"/>
      <c r="E1672" s="660"/>
      <c r="F1672" s="661"/>
      <c r="G1672" s="662"/>
      <c r="H1672" s="663"/>
      <c r="I1672" s="663"/>
      <c r="J1672" s="663"/>
      <c r="K1672" s="664"/>
      <c r="L1672" s="662"/>
      <c r="M1672" s="663"/>
      <c r="N1672" s="663"/>
      <c r="O1672" s="663"/>
      <c r="P1672" s="664"/>
      <c r="Q1672" s="665"/>
      <c r="R1672" s="661"/>
      <c r="S1672" s="566"/>
      <c r="T1672" s="566"/>
      <c r="U1672" s="566"/>
      <c r="V1672" s="566"/>
      <c r="W1672" s="566"/>
      <c r="X1672" s="566"/>
      <c r="Y1672" s="566"/>
      <c r="Z1672" s="566"/>
      <c r="AA1672" s="566"/>
      <c r="AB1672" s="566"/>
      <c r="AC1672" s="566"/>
      <c r="AD1672" s="566"/>
      <c r="AE1672" s="566"/>
      <c r="AF1672" s="566"/>
      <c r="AG1672" s="566"/>
    </row>
    <row r="1673" spans="2:33" hidden="1" outlineLevel="1" x14ac:dyDescent="0.45">
      <c r="B1673" s="648"/>
      <c r="C1673" s="649"/>
      <c r="D1673" s="650"/>
      <c r="E1673" s="651"/>
      <c r="F1673" s="652"/>
      <c r="G1673" s="653"/>
      <c r="H1673" s="654"/>
      <c r="I1673" s="654"/>
      <c r="J1673" s="654"/>
      <c r="K1673" s="655"/>
      <c r="L1673" s="653"/>
      <c r="M1673" s="654"/>
      <c r="N1673" s="654"/>
      <c r="O1673" s="654"/>
      <c r="P1673" s="655"/>
      <c r="Q1673" s="656"/>
      <c r="R1673" s="652"/>
      <c r="S1673" s="566"/>
      <c r="T1673" s="566"/>
      <c r="U1673" s="566"/>
      <c r="V1673" s="566"/>
      <c r="W1673" s="566"/>
      <c r="X1673" s="566"/>
      <c r="Y1673" s="566"/>
      <c r="Z1673" s="566"/>
      <c r="AA1673" s="566"/>
      <c r="AB1673" s="566"/>
      <c r="AC1673" s="566"/>
      <c r="AD1673" s="566"/>
      <c r="AE1673" s="566"/>
      <c r="AF1673" s="566"/>
      <c r="AG1673" s="566"/>
    </row>
    <row r="1674" spans="2:33" hidden="1" outlineLevel="1" x14ac:dyDescent="0.45">
      <c r="B1674" s="657"/>
      <c r="C1674" s="658"/>
      <c r="D1674" s="659"/>
      <c r="E1674" s="660"/>
      <c r="F1674" s="661"/>
      <c r="G1674" s="662"/>
      <c r="H1674" s="663"/>
      <c r="I1674" s="663"/>
      <c r="J1674" s="663"/>
      <c r="K1674" s="664"/>
      <c r="L1674" s="662"/>
      <c r="M1674" s="663"/>
      <c r="N1674" s="663"/>
      <c r="O1674" s="663"/>
      <c r="P1674" s="664"/>
      <c r="Q1674" s="665"/>
      <c r="R1674" s="661"/>
      <c r="S1674" s="566"/>
      <c r="T1674" s="566"/>
      <c r="U1674" s="566"/>
      <c r="V1674" s="566"/>
      <c r="W1674" s="566"/>
      <c r="X1674" s="566"/>
      <c r="Y1674" s="566"/>
      <c r="Z1674" s="566"/>
      <c r="AA1674" s="566"/>
      <c r="AB1674" s="566"/>
      <c r="AC1674" s="566"/>
      <c r="AD1674" s="566"/>
      <c r="AE1674" s="566"/>
      <c r="AF1674" s="566"/>
      <c r="AG1674" s="566"/>
    </row>
    <row r="1675" spans="2:33" hidden="1" outlineLevel="1" x14ac:dyDescent="0.45">
      <c r="B1675" s="648"/>
      <c r="C1675" s="649"/>
      <c r="D1675" s="650"/>
      <c r="E1675" s="651"/>
      <c r="F1675" s="652"/>
      <c r="G1675" s="653"/>
      <c r="H1675" s="654"/>
      <c r="I1675" s="654"/>
      <c r="J1675" s="654"/>
      <c r="K1675" s="655"/>
      <c r="L1675" s="653"/>
      <c r="M1675" s="654"/>
      <c r="N1675" s="654"/>
      <c r="O1675" s="654"/>
      <c r="P1675" s="655"/>
      <c r="Q1675" s="656"/>
      <c r="R1675" s="652"/>
      <c r="S1675" s="566"/>
      <c r="T1675" s="566"/>
      <c r="U1675" s="566"/>
      <c r="V1675" s="566"/>
      <c r="W1675" s="566"/>
      <c r="X1675" s="566"/>
      <c r="Y1675" s="566"/>
      <c r="Z1675" s="566"/>
      <c r="AA1675" s="566"/>
      <c r="AB1675" s="566"/>
      <c r="AC1675" s="566"/>
      <c r="AD1675" s="566"/>
      <c r="AE1675" s="566"/>
      <c r="AF1675" s="566"/>
      <c r="AG1675" s="566"/>
    </row>
    <row r="1676" spans="2:33" hidden="1" outlineLevel="1" x14ac:dyDescent="0.45">
      <c r="B1676" s="657"/>
      <c r="C1676" s="658"/>
      <c r="D1676" s="659"/>
      <c r="E1676" s="660"/>
      <c r="F1676" s="661"/>
      <c r="G1676" s="662"/>
      <c r="H1676" s="663"/>
      <c r="I1676" s="663"/>
      <c r="J1676" s="663"/>
      <c r="K1676" s="664"/>
      <c r="L1676" s="662"/>
      <c r="M1676" s="663"/>
      <c r="N1676" s="663"/>
      <c r="O1676" s="663"/>
      <c r="P1676" s="664"/>
      <c r="Q1676" s="665"/>
      <c r="R1676" s="661"/>
      <c r="S1676" s="566"/>
      <c r="T1676" s="566"/>
      <c r="U1676" s="566"/>
      <c r="V1676" s="566"/>
      <c r="W1676" s="566"/>
      <c r="X1676" s="566"/>
      <c r="Y1676" s="566"/>
      <c r="Z1676" s="566"/>
      <c r="AA1676" s="566"/>
      <c r="AB1676" s="566"/>
      <c r="AC1676" s="566"/>
      <c r="AD1676" s="566"/>
      <c r="AE1676" s="566"/>
      <c r="AF1676" s="566"/>
      <c r="AG1676" s="566"/>
    </row>
    <row r="1677" spans="2:33" hidden="1" outlineLevel="1" x14ac:dyDescent="0.45">
      <c r="B1677" s="648"/>
      <c r="C1677" s="649"/>
      <c r="D1677" s="650"/>
      <c r="E1677" s="651"/>
      <c r="F1677" s="652"/>
      <c r="G1677" s="653"/>
      <c r="H1677" s="654"/>
      <c r="I1677" s="654"/>
      <c r="J1677" s="654"/>
      <c r="K1677" s="655"/>
      <c r="L1677" s="653"/>
      <c r="M1677" s="654"/>
      <c r="N1677" s="654"/>
      <c r="O1677" s="654"/>
      <c r="P1677" s="655"/>
      <c r="Q1677" s="656"/>
      <c r="R1677" s="652"/>
      <c r="S1677" s="566"/>
      <c r="T1677" s="566"/>
      <c r="U1677" s="566"/>
      <c r="V1677" s="566"/>
      <c r="W1677" s="566"/>
      <c r="X1677" s="566"/>
      <c r="Y1677" s="566"/>
      <c r="Z1677" s="566"/>
      <c r="AA1677" s="566"/>
      <c r="AB1677" s="566"/>
      <c r="AC1677" s="566"/>
      <c r="AD1677" s="566"/>
      <c r="AE1677" s="566"/>
      <c r="AF1677" s="566"/>
      <c r="AG1677" s="566"/>
    </row>
    <row r="1678" spans="2:33" hidden="1" outlineLevel="1" x14ac:dyDescent="0.45">
      <c r="B1678" s="657"/>
      <c r="C1678" s="658"/>
      <c r="D1678" s="659"/>
      <c r="E1678" s="660"/>
      <c r="F1678" s="661"/>
      <c r="G1678" s="662"/>
      <c r="H1678" s="663"/>
      <c r="I1678" s="663"/>
      <c r="J1678" s="663"/>
      <c r="K1678" s="664"/>
      <c r="L1678" s="662"/>
      <c r="M1678" s="663"/>
      <c r="N1678" s="663"/>
      <c r="O1678" s="663"/>
      <c r="P1678" s="664"/>
      <c r="Q1678" s="665"/>
      <c r="R1678" s="661"/>
      <c r="S1678" s="566"/>
      <c r="T1678" s="566"/>
      <c r="U1678" s="566"/>
      <c r="V1678" s="566"/>
      <c r="W1678" s="566"/>
      <c r="X1678" s="566"/>
      <c r="Y1678" s="566"/>
      <c r="Z1678" s="566"/>
      <c r="AA1678" s="566"/>
      <c r="AB1678" s="566"/>
      <c r="AC1678" s="566"/>
      <c r="AD1678" s="566"/>
      <c r="AE1678" s="566"/>
      <c r="AF1678" s="566"/>
      <c r="AG1678" s="566"/>
    </row>
    <row r="1679" spans="2:33" hidden="1" outlineLevel="1" x14ac:dyDescent="0.45">
      <c r="B1679" s="648"/>
      <c r="C1679" s="649"/>
      <c r="D1679" s="650"/>
      <c r="E1679" s="651"/>
      <c r="F1679" s="652"/>
      <c r="G1679" s="653"/>
      <c r="H1679" s="654"/>
      <c r="I1679" s="654"/>
      <c r="J1679" s="654"/>
      <c r="K1679" s="655"/>
      <c r="L1679" s="653"/>
      <c r="M1679" s="654"/>
      <c r="N1679" s="654"/>
      <c r="O1679" s="654"/>
      <c r="P1679" s="655"/>
      <c r="Q1679" s="656"/>
      <c r="R1679" s="652"/>
      <c r="S1679" s="566"/>
      <c r="T1679" s="566"/>
      <c r="U1679" s="566"/>
      <c r="V1679" s="566"/>
      <c r="W1679" s="566"/>
      <c r="X1679" s="566"/>
      <c r="Y1679" s="566"/>
      <c r="Z1679" s="566"/>
      <c r="AA1679" s="566"/>
      <c r="AB1679" s="566"/>
      <c r="AC1679" s="566"/>
      <c r="AD1679" s="566"/>
      <c r="AE1679" s="566"/>
      <c r="AF1679" s="566"/>
      <c r="AG1679" s="566"/>
    </row>
    <row r="1680" spans="2:33" hidden="1" outlineLevel="1" x14ac:dyDescent="0.45">
      <c r="B1680" s="657"/>
      <c r="C1680" s="658"/>
      <c r="D1680" s="659"/>
      <c r="E1680" s="660"/>
      <c r="F1680" s="661"/>
      <c r="G1680" s="662"/>
      <c r="H1680" s="663"/>
      <c r="I1680" s="663"/>
      <c r="J1680" s="663"/>
      <c r="K1680" s="664"/>
      <c r="L1680" s="662"/>
      <c r="M1680" s="663"/>
      <c r="N1680" s="663"/>
      <c r="O1680" s="663"/>
      <c r="P1680" s="664"/>
      <c r="Q1680" s="665"/>
      <c r="R1680" s="661"/>
      <c r="S1680" s="566"/>
      <c r="T1680" s="566"/>
      <c r="U1680" s="566"/>
      <c r="V1680" s="566"/>
      <c r="W1680" s="566"/>
      <c r="X1680" s="566"/>
      <c r="Y1680" s="566"/>
      <c r="Z1680" s="566"/>
      <c r="AA1680" s="566"/>
      <c r="AB1680" s="566"/>
      <c r="AC1680" s="566"/>
      <c r="AD1680" s="566"/>
      <c r="AE1680" s="566"/>
      <c r="AF1680" s="566"/>
      <c r="AG1680" s="566"/>
    </row>
    <row r="1681" spans="2:33" hidden="1" outlineLevel="1" x14ac:dyDescent="0.45">
      <c r="B1681" s="648"/>
      <c r="C1681" s="649"/>
      <c r="D1681" s="650"/>
      <c r="E1681" s="651"/>
      <c r="F1681" s="652"/>
      <c r="G1681" s="653"/>
      <c r="H1681" s="654"/>
      <c r="I1681" s="654"/>
      <c r="J1681" s="654"/>
      <c r="K1681" s="655"/>
      <c r="L1681" s="653"/>
      <c r="M1681" s="654"/>
      <c r="N1681" s="654"/>
      <c r="O1681" s="654"/>
      <c r="P1681" s="655"/>
      <c r="Q1681" s="656"/>
      <c r="R1681" s="652"/>
      <c r="S1681" s="566"/>
      <c r="T1681" s="566"/>
      <c r="U1681" s="566"/>
      <c r="V1681" s="566"/>
      <c r="W1681" s="566"/>
      <c r="X1681" s="566"/>
      <c r="Y1681" s="566"/>
      <c r="Z1681" s="566"/>
      <c r="AA1681" s="566"/>
      <c r="AB1681" s="566"/>
      <c r="AC1681" s="566"/>
      <c r="AD1681" s="566"/>
      <c r="AE1681" s="566"/>
      <c r="AF1681" s="566"/>
      <c r="AG1681" s="566"/>
    </row>
    <row r="1682" spans="2:33" hidden="1" outlineLevel="1" x14ac:dyDescent="0.45">
      <c r="B1682" s="657"/>
      <c r="C1682" s="658"/>
      <c r="D1682" s="659"/>
      <c r="E1682" s="660"/>
      <c r="F1682" s="661"/>
      <c r="G1682" s="662"/>
      <c r="H1682" s="663"/>
      <c r="I1682" s="663"/>
      <c r="J1682" s="663"/>
      <c r="K1682" s="664"/>
      <c r="L1682" s="662"/>
      <c r="M1682" s="663"/>
      <c r="N1682" s="663"/>
      <c r="O1682" s="663"/>
      <c r="P1682" s="664"/>
      <c r="Q1682" s="665"/>
      <c r="R1682" s="661"/>
      <c r="S1682" s="566"/>
      <c r="T1682" s="566"/>
      <c r="U1682" s="566"/>
      <c r="V1682" s="566"/>
      <c r="W1682" s="566"/>
      <c r="X1682" s="566"/>
      <c r="Y1682" s="566"/>
      <c r="Z1682" s="566"/>
      <c r="AA1682" s="566"/>
      <c r="AB1682" s="566"/>
      <c r="AC1682" s="566"/>
      <c r="AD1682" s="566"/>
      <c r="AE1682" s="566"/>
      <c r="AF1682" s="566"/>
      <c r="AG1682" s="566"/>
    </row>
    <row r="1683" spans="2:33" hidden="1" outlineLevel="1" x14ac:dyDescent="0.45">
      <c r="B1683" s="648"/>
      <c r="C1683" s="649"/>
      <c r="D1683" s="650"/>
      <c r="E1683" s="651"/>
      <c r="F1683" s="652"/>
      <c r="G1683" s="653"/>
      <c r="H1683" s="654"/>
      <c r="I1683" s="654"/>
      <c r="J1683" s="654"/>
      <c r="K1683" s="655"/>
      <c r="L1683" s="653"/>
      <c r="M1683" s="654"/>
      <c r="N1683" s="654"/>
      <c r="O1683" s="654"/>
      <c r="P1683" s="655"/>
      <c r="Q1683" s="656"/>
      <c r="R1683" s="652"/>
      <c r="S1683" s="566"/>
      <c r="T1683" s="566"/>
      <c r="U1683" s="566"/>
      <c r="V1683" s="566"/>
      <c r="W1683" s="566"/>
      <c r="X1683" s="566"/>
      <c r="Y1683" s="566"/>
      <c r="Z1683" s="566"/>
      <c r="AA1683" s="566"/>
      <c r="AB1683" s="566"/>
      <c r="AC1683" s="566"/>
      <c r="AD1683" s="566"/>
      <c r="AE1683" s="566"/>
      <c r="AF1683" s="566"/>
      <c r="AG1683" s="566"/>
    </row>
    <row r="1684" spans="2:33" hidden="1" outlineLevel="1" x14ac:dyDescent="0.45">
      <c r="B1684" s="657"/>
      <c r="C1684" s="658"/>
      <c r="D1684" s="659"/>
      <c r="E1684" s="660"/>
      <c r="F1684" s="661"/>
      <c r="G1684" s="662"/>
      <c r="H1684" s="663"/>
      <c r="I1684" s="663"/>
      <c r="J1684" s="663"/>
      <c r="K1684" s="664"/>
      <c r="L1684" s="662"/>
      <c r="M1684" s="663"/>
      <c r="N1684" s="663"/>
      <c r="O1684" s="663"/>
      <c r="P1684" s="664"/>
      <c r="Q1684" s="665"/>
      <c r="R1684" s="661"/>
      <c r="S1684" s="566"/>
      <c r="T1684" s="566"/>
      <c r="U1684" s="566"/>
      <c r="V1684" s="566"/>
      <c r="W1684" s="566"/>
      <c r="X1684" s="566"/>
      <c r="Y1684" s="566"/>
      <c r="Z1684" s="566"/>
      <c r="AA1684" s="566"/>
      <c r="AB1684" s="566"/>
      <c r="AC1684" s="566"/>
      <c r="AD1684" s="566"/>
      <c r="AE1684" s="566"/>
      <c r="AF1684" s="566"/>
      <c r="AG1684" s="566"/>
    </row>
    <row r="1685" spans="2:33" hidden="1" outlineLevel="1" x14ac:dyDescent="0.45">
      <c r="B1685" s="648"/>
      <c r="C1685" s="649"/>
      <c r="D1685" s="650"/>
      <c r="E1685" s="651"/>
      <c r="F1685" s="652"/>
      <c r="G1685" s="653"/>
      <c r="H1685" s="654"/>
      <c r="I1685" s="654"/>
      <c r="J1685" s="654"/>
      <c r="K1685" s="655"/>
      <c r="L1685" s="653"/>
      <c r="M1685" s="654"/>
      <c r="N1685" s="654"/>
      <c r="O1685" s="654"/>
      <c r="P1685" s="655"/>
      <c r="Q1685" s="656"/>
      <c r="R1685" s="652"/>
      <c r="S1685" s="566"/>
      <c r="T1685" s="566"/>
      <c r="U1685" s="566"/>
      <c r="V1685" s="566"/>
      <c r="W1685" s="566"/>
      <c r="X1685" s="566"/>
      <c r="Y1685" s="566"/>
      <c r="Z1685" s="566"/>
      <c r="AA1685" s="566"/>
      <c r="AB1685" s="566"/>
      <c r="AC1685" s="566"/>
      <c r="AD1685" s="566"/>
      <c r="AE1685" s="566"/>
      <c r="AF1685" s="566"/>
      <c r="AG1685" s="566"/>
    </row>
    <row r="1686" spans="2:33" hidden="1" outlineLevel="1" x14ac:dyDescent="0.45">
      <c r="B1686" s="657"/>
      <c r="C1686" s="658"/>
      <c r="D1686" s="659"/>
      <c r="E1686" s="660"/>
      <c r="F1686" s="661"/>
      <c r="G1686" s="662"/>
      <c r="H1686" s="663"/>
      <c r="I1686" s="663"/>
      <c r="J1686" s="663"/>
      <c r="K1686" s="664"/>
      <c r="L1686" s="662"/>
      <c r="M1686" s="663"/>
      <c r="N1686" s="663"/>
      <c r="O1686" s="663"/>
      <c r="P1686" s="664"/>
      <c r="Q1686" s="665"/>
      <c r="R1686" s="661"/>
      <c r="S1686" s="566"/>
      <c r="T1686" s="566"/>
      <c r="U1686" s="566"/>
      <c r="V1686" s="566"/>
      <c r="W1686" s="566"/>
      <c r="X1686" s="566"/>
      <c r="Y1686" s="566"/>
      <c r="Z1686" s="566"/>
      <c r="AA1686" s="566"/>
      <c r="AB1686" s="566"/>
      <c r="AC1686" s="566"/>
      <c r="AD1686" s="566"/>
      <c r="AE1686" s="566"/>
      <c r="AF1686" s="566"/>
      <c r="AG1686" s="566"/>
    </row>
    <row r="1687" spans="2:33" hidden="1" outlineLevel="1" x14ac:dyDescent="0.45">
      <c r="B1687" s="648"/>
      <c r="C1687" s="649"/>
      <c r="D1687" s="650"/>
      <c r="E1687" s="651"/>
      <c r="F1687" s="652"/>
      <c r="G1687" s="653"/>
      <c r="H1687" s="654"/>
      <c r="I1687" s="654"/>
      <c r="J1687" s="654"/>
      <c r="K1687" s="655"/>
      <c r="L1687" s="653"/>
      <c r="M1687" s="654"/>
      <c r="N1687" s="654"/>
      <c r="O1687" s="654"/>
      <c r="P1687" s="655"/>
      <c r="Q1687" s="656"/>
      <c r="R1687" s="652"/>
      <c r="S1687" s="566"/>
      <c r="T1687" s="566"/>
      <c r="U1687" s="566"/>
      <c r="V1687" s="566"/>
      <c r="W1687" s="566"/>
      <c r="X1687" s="566"/>
      <c r="Y1687" s="566"/>
      <c r="Z1687" s="566"/>
      <c r="AA1687" s="566"/>
      <c r="AB1687" s="566"/>
      <c r="AC1687" s="566"/>
      <c r="AD1687" s="566"/>
      <c r="AE1687" s="566"/>
      <c r="AF1687" s="566"/>
      <c r="AG1687" s="566"/>
    </row>
    <row r="1688" spans="2:33" hidden="1" outlineLevel="1" x14ac:dyDescent="0.45">
      <c r="B1688" s="657"/>
      <c r="C1688" s="658"/>
      <c r="D1688" s="659"/>
      <c r="E1688" s="660"/>
      <c r="F1688" s="661"/>
      <c r="G1688" s="662"/>
      <c r="H1688" s="663"/>
      <c r="I1688" s="663"/>
      <c r="J1688" s="663"/>
      <c r="K1688" s="664"/>
      <c r="L1688" s="662"/>
      <c r="M1688" s="663"/>
      <c r="N1688" s="663"/>
      <c r="O1688" s="663"/>
      <c r="P1688" s="664"/>
      <c r="Q1688" s="665"/>
      <c r="R1688" s="661"/>
      <c r="S1688" s="566"/>
      <c r="T1688" s="566"/>
      <c r="U1688" s="566"/>
      <c r="V1688" s="566"/>
      <c r="W1688" s="566"/>
      <c r="X1688" s="566"/>
      <c r="Y1688" s="566"/>
      <c r="Z1688" s="566"/>
      <c r="AA1688" s="566"/>
      <c r="AB1688" s="566"/>
      <c r="AC1688" s="566"/>
      <c r="AD1688" s="566"/>
      <c r="AE1688" s="566"/>
      <c r="AF1688" s="566"/>
      <c r="AG1688" s="566"/>
    </row>
    <row r="1689" spans="2:33" hidden="1" outlineLevel="1" x14ac:dyDescent="0.45">
      <c r="B1689" s="648"/>
      <c r="C1689" s="649"/>
      <c r="D1689" s="650"/>
      <c r="E1689" s="651"/>
      <c r="F1689" s="652"/>
      <c r="G1689" s="653"/>
      <c r="H1689" s="654"/>
      <c r="I1689" s="654"/>
      <c r="J1689" s="654"/>
      <c r="K1689" s="655"/>
      <c r="L1689" s="653"/>
      <c r="M1689" s="654"/>
      <c r="N1689" s="654"/>
      <c r="O1689" s="654"/>
      <c r="P1689" s="655"/>
      <c r="Q1689" s="656"/>
      <c r="R1689" s="652"/>
      <c r="S1689" s="566"/>
      <c r="T1689" s="566"/>
      <c r="U1689" s="566"/>
      <c r="V1689" s="566"/>
      <c r="W1689" s="566"/>
      <c r="X1689" s="566"/>
      <c r="Y1689" s="566"/>
      <c r="Z1689" s="566"/>
      <c r="AA1689" s="566"/>
      <c r="AB1689" s="566"/>
      <c r="AC1689" s="566"/>
      <c r="AD1689" s="566"/>
      <c r="AE1689" s="566"/>
      <c r="AF1689" s="566"/>
      <c r="AG1689" s="566"/>
    </row>
    <row r="1690" spans="2:33" hidden="1" outlineLevel="1" x14ac:dyDescent="0.45">
      <c r="B1690" s="657"/>
      <c r="C1690" s="658"/>
      <c r="D1690" s="659"/>
      <c r="E1690" s="660"/>
      <c r="F1690" s="661"/>
      <c r="G1690" s="662"/>
      <c r="H1690" s="663"/>
      <c r="I1690" s="663"/>
      <c r="J1690" s="663"/>
      <c r="K1690" s="664"/>
      <c r="L1690" s="662"/>
      <c r="M1690" s="663"/>
      <c r="N1690" s="663"/>
      <c r="O1690" s="663"/>
      <c r="P1690" s="664"/>
      <c r="Q1690" s="665"/>
      <c r="R1690" s="661"/>
      <c r="S1690" s="566"/>
      <c r="T1690" s="566"/>
      <c r="U1690" s="566"/>
      <c r="V1690" s="566"/>
      <c r="W1690" s="566"/>
      <c r="X1690" s="566"/>
      <c r="Y1690" s="566"/>
      <c r="Z1690" s="566"/>
      <c r="AA1690" s="566"/>
      <c r="AB1690" s="566"/>
      <c r="AC1690" s="566"/>
      <c r="AD1690" s="566"/>
      <c r="AE1690" s="566"/>
      <c r="AF1690" s="566"/>
      <c r="AG1690" s="566"/>
    </row>
    <row r="1691" spans="2:33" hidden="1" outlineLevel="1" x14ac:dyDescent="0.45">
      <c r="B1691" s="648"/>
      <c r="C1691" s="649"/>
      <c r="D1691" s="650"/>
      <c r="E1691" s="651"/>
      <c r="F1691" s="652"/>
      <c r="G1691" s="653"/>
      <c r="H1691" s="654"/>
      <c r="I1691" s="654"/>
      <c r="J1691" s="654"/>
      <c r="K1691" s="655"/>
      <c r="L1691" s="653"/>
      <c r="M1691" s="654"/>
      <c r="N1691" s="654"/>
      <c r="O1691" s="654"/>
      <c r="P1691" s="655"/>
      <c r="Q1691" s="656"/>
      <c r="R1691" s="652"/>
      <c r="S1691" s="566"/>
      <c r="T1691" s="566"/>
      <c r="U1691" s="566"/>
      <c r="V1691" s="566"/>
      <c r="W1691" s="566"/>
      <c r="X1691" s="566"/>
      <c r="Y1691" s="566"/>
      <c r="Z1691" s="566"/>
      <c r="AA1691" s="566"/>
      <c r="AB1691" s="566"/>
      <c r="AC1691" s="566"/>
      <c r="AD1691" s="566"/>
      <c r="AE1691" s="566"/>
      <c r="AF1691" s="566"/>
      <c r="AG1691" s="566"/>
    </row>
    <row r="1692" spans="2:33" hidden="1" outlineLevel="1" x14ac:dyDescent="0.45">
      <c r="B1692" s="657"/>
      <c r="C1692" s="658"/>
      <c r="D1692" s="659"/>
      <c r="E1692" s="660"/>
      <c r="F1692" s="661"/>
      <c r="G1692" s="662"/>
      <c r="H1692" s="663"/>
      <c r="I1692" s="663"/>
      <c r="J1692" s="663"/>
      <c r="K1692" s="664"/>
      <c r="L1692" s="662"/>
      <c r="M1692" s="663"/>
      <c r="N1692" s="663"/>
      <c r="O1692" s="663"/>
      <c r="P1692" s="664"/>
      <c r="Q1692" s="665"/>
      <c r="R1692" s="661"/>
      <c r="S1692" s="566"/>
      <c r="T1692" s="566"/>
      <c r="U1692" s="566"/>
      <c r="V1692" s="566"/>
      <c r="W1692" s="566"/>
      <c r="X1692" s="566"/>
      <c r="Y1692" s="566"/>
      <c r="Z1692" s="566"/>
      <c r="AA1692" s="566"/>
      <c r="AB1692" s="566"/>
      <c r="AC1692" s="566"/>
      <c r="AD1692" s="566"/>
      <c r="AE1692" s="566"/>
      <c r="AF1692" s="566"/>
      <c r="AG1692" s="566"/>
    </row>
    <row r="1693" spans="2:33" hidden="1" outlineLevel="1" x14ac:dyDescent="0.45">
      <c r="B1693" s="648"/>
      <c r="C1693" s="649"/>
      <c r="D1693" s="650"/>
      <c r="E1693" s="651"/>
      <c r="F1693" s="652"/>
      <c r="G1693" s="653"/>
      <c r="H1693" s="654"/>
      <c r="I1693" s="654"/>
      <c r="J1693" s="654"/>
      <c r="K1693" s="655"/>
      <c r="L1693" s="653"/>
      <c r="M1693" s="654"/>
      <c r="N1693" s="654"/>
      <c r="O1693" s="654"/>
      <c r="P1693" s="655"/>
      <c r="Q1693" s="656"/>
      <c r="R1693" s="652"/>
      <c r="S1693" s="566"/>
      <c r="T1693" s="566"/>
      <c r="U1693" s="566"/>
      <c r="V1693" s="566"/>
      <c r="W1693" s="566"/>
      <c r="X1693" s="566"/>
      <c r="Y1693" s="566"/>
      <c r="Z1693" s="566"/>
      <c r="AA1693" s="566"/>
      <c r="AB1693" s="566"/>
      <c r="AC1693" s="566"/>
      <c r="AD1693" s="566"/>
      <c r="AE1693" s="566"/>
      <c r="AF1693" s="566"/>
      <c r="AG1693" s="566"/>
    </row>
    <row r="1694" spans="2:33" hidden="1" outlineLevel="1" x14ac:dyDescent="0.45">
      <c r="B1694" s="657"/>
      <c r="C1694" s="658"/>
      <c r="D1694" s="659"/>
      <c r="E1694" s="660"/>
      <c r="F1694" s="661"/>
      <c r="G1694" s="662"/>
      <c r="H1694" s="663"/>
      <c r="I1694" s="663"/>
      <c r="J1694" s="663"/>
      <c r="K1694" s="664"/>
      <c r="L1694" s="662"/>
      <c r="M1694" s="663"/>
      <c r="N1694" s="663"/>
      <c r="O1694" s="663"/>
      <c r="P1694" s="664"/>
      <c r="Q1694" s="665"/>
      <c r="R1694" s="661"/>
      <c r="S1694" s="566"/>
      <c r="T1694" s="566"/>
      <c r="U1694" s="566"/>
      <c r="V1694" s="566"/>
      <c r="W1694" s="566"/>
      <c r="X1694" s="566"/>
      <c r="Y1694" s="566"/>
      <c r="Z1694" s="566"/>
      <c r="AA1694" s="566"/>
      <c r="AB1694" s="566"/>
      <c r="AC1694" s="566"/>
      <c r="AD1694" s="566"/>
      <c r="AE1694" s="566"/>
      <c r="AF1694" s="566"/>
      <c r="AG1694" s="566"/>
    </row>
    <row r="1695" spans="2:33" hidden="1" outlineLevel="1" x14ac:dyDescent="0.45">
      <c r="B1695" s="648"/>
      <c r="C1695" s="649"/>
      <c r="D1695" s="650"/>
      <c r="E1695" s="651"/>
      <c r="F1695" s="652"/>
      <c r="G1695" s="653"/>
      <c r="H1695" s="654"/>
      <c r="I1695" s="654"/>
      <c r="J1695" s="654"/>
      <c r="K1695" s="655"/>
      <c r="L1695" s="653"/>
      <c r="M1695" s="654"/>
      <c r="N1695" s="654"/>
      <c r="O1695" s="654"/>
      <c r="P1695" s="655"/>
      <c r="Q1695" s="656"/>
      <c r="R1695" s="652"/>
      <c r="S1695" s="566"/>
      <c r="T1695" s="566"/>
      <c r="U1695" s="566"/>
      <c r="V1695" s="566"/>
      <c r="W1695" s="566"/>
      <c r="X1695" s="566"/>
      <c r="Y1695" s="566"/>
      <c r="Z1695" s="566"/>
      <c r="AA1695" s="566"/>
      <c r="AB1695" s="566"/>
      <c r="AC1695" s="566"/>
      <c r="AD1695" s="566"/>
      <c r="AE1695" s="566"/>
      <c r="AF1695" s="566"/>
      <c r="AG1695" s="566"/>
    </row>
    <row r="1696" spans="2:33" hidden="1" outlineLevel="1" x14ac:dyDescent="0.45">
      <c r="B1696" s="657"/>
      <c r="C1696" s="658"/>
      <c r="D1696" s="659"/>
      <c r="E1696" s="660"/>
      <c r="F1696" s="661"/>
      <c r="G1696" s="662"/>
      <c r="H1696" s="663"/>
      <c r="I1696" s="663"/>
      <c r="J1696" s="663"/>
      <c r="K1696" s="664"/>
      <c r="L1696" s="662"/>
      <c r="M1696" s="663"/>
      <c r="N1696" s="663"/>
      <c r="O1696" s="663"/>
      <c r="P1696" s="664"/>
      <c r="Q1696" s="665"/>
      <c r="R1696" s="661"/>
      <c r="S1696" s="566"/>
      <c r="T1696" s="566"/>
      <c r="U1696" s="566"/>
      <c r="V1696" s="566"/>
      <c r="W1696" s="566"/>
      <c r="X1696" s="566"/>
      <c r="Y1696" s="566"/>
      <c r="Z1696" s="566"/>
      <c r="AA1696" s="566"/>
      <c r="AB1696" s="566"/>
      <c r="AC1696" s="566"/>
      <c r="AD1696" s="566"/>
      <c r="AE1696" s="566"/>
      <c r="AF1696" s="566"/>
      <c r="AG1696" s="566"/>
    </row>
    <row r="1697" spans="2:33" hidden="1" outlineLevel="1" x14ac:dyDescent="0.45">
      <c r="B1697" s="648"/>
      <c r="C1697" s="649"/>
      <c r="D1697" s="650"/>
      <c r="E1697" s="651"/>
      <c r="F1697" s="652"/>
      <c r="G1697" s="653"/>
      <c r="H1697" s="654"/>
      <c r="I1697" s="654"/>
      <c r="J1697" s="654"/>
      <c r="K1697" s="655"/>
      <c r="L1697" s="653"/>
      <c r="M1697" s="654"/>
      <c r="N1697" s="654"/>
      <c r="O1697" s="654"/>
      <c r="P1697" s="655"/>
      <c r="Q1697" s="656"/>
      <c r="R1697" s="652"/>
      <c r="S1697" s="566"/>
      <c r="T1697" s="566"/>
      <c r="U1697" s="566"/>
      <c r="V1697" s="566"/>
      <c r="W1697" s="566"/>
      <c r="X1697" s="566"/>
      <c r="Y1697" s="566"/>
      <c r="Z1697" s="566"/>
      <c r="AA1697" s="566"/>
      <c r="AB1697" s="566"/>
      <c r="AC1697" s="566"/>
      <c r="AD1697" s="566"/>
      <c r="AE1697" s="566"/>
      <c r="AF1697" s="566"/>
      <c r="AG1697" s="566"/>
    </row>
    <row r="1698" spans="2:33" hidden="1" outlineLevel="1" x14ac:dyDescent="0.45">
      <c r="B1698" s="657"/>
      <c r="C1698" s="658"/>
      <c r="D1698" s="659"/>
      <c r="E1698" s="660"/>
      <c r="F1698" s="661"/>
      <c r="G1698" s="662"/>
      <c r="H1698" s="663"/>
      <c r="I1698" s="663"/>
      <c r="J1698" s="663"/>
      <c r="K1698" s="664"/>
      <c r="L1698" s="662"/>
      <c r="M1698" s="663"/>
      <c r="N1698" s="663"/>
      <c r="O1698" s="663"/>
      <c r="P1698" s="664"/>
      <c r="Q1698" s="665"/>
      <c r="R1698" s="661"/>
      <c r="S1698" s="566"/>
      <c r="T1698" s="566"/>
      <c r="U1698" s="566"/>
      <c r="V1698" s="566"/>
      <c r="W1698" s="566"/>
      <c r="X1698" s="566"/>
      <c r="Y1698" s="566"/>
      <c r="Z1698" s="566"/>
      <c r="AA1698" s="566"/>
      <c r="AB1698" s="566"/>
      <c r="AC1698" s="566"/>
      <c r="AD1698" s="566"/>
      <c r="AE1698" s="566"/>
      <c r="AF1698" s="566"/>
      <c r="AG1698" s="566"/>
    </row>
    <row r="1699" spans="2:33" hidden="1" outlineLevel="1" x14ac:dyDescent="0.45">
      <c r="B1699" s="648"/>
      <c r="C1699" s="649"/>
      <c r="D1699" s="650"/>
      <c r="E1699" s="651"/>
      <c r="F1699" s="652"/>
      <c r="G1699" s="653"/>
      <c r="H1699" s="654"/>
      <c r="I1699" s="654"/>
      <c r="J1699" s="654"/>
      <c r="K1699" s="655"/>
      <c r="L1699" s="653"/>
      <c r="M1699" s="654"/>
      <c r="N1699" s="654"/>
      <c r="O1699" s="654"/>
      <c r="P1699" s="655"/>
      <c r="Q1699" s="656"/>
      <c r="R1699" s="652"/>
      <c r="S1699" s="566"/>
      <c r="T1699" s="566"/>
      <c r="U1699" s="566"/>
      <c r="V1699" s="566"/>
      <c r="W1699" s="566"/>
      <c r="X1699" s="566"/>
      <c r="Y1699" s="566"/>
      <c r="Z1699" s="566"/>
      <c r="AA1699" s="566"/>
      <c r="AB1699" s="566"/>
      <c r="AC1699" s="566"/>
      <c r="AD1699" s="566"/>
      <c r="AE1699" s="566"/>
      <c r="AF1699" s="566"/>
      <c r="AG1699" s="566"/>
    </row>
    <row r="1700" spans="2:33" hidden="1" outlineLevel="1" x14ac:dyDescent="0.45">
      <c r="B1700" s="657"/>
      <c r="C1700" s="658"/>
      <c r="D1700" s="659"/>
      <c r="E1700" s="660"/>
      <c r="F1700" s="661"/>
      <c r="G1700" s="662"/>
      <c r="H1700" s="663"/>
      <c r="I1700" s="663"/>
      <c r="J1700" s="663"/>
      <c r="K1700" s="664"/>
      <c r="L1700" s="662"/>
      <c r="M1700" s="663"/>
      <c r="N1700" s="663"/>
      <c r="O1700" s="663"/>
      <c r="P1700" s="664"/>
      <c r="Q1700" s="665"/>
      <c r="R1700" s="661"/>
      <c r="S1700" s="566"/>
      <c r="T1700" s="566"/>
      <c r="U1700" s="566"/>
      <c r="V1700" s="566"/>
      <c r="W1700" s="566"/>
      <c r="X1700" s="566"/>
      <c r="Y1700" s="566"/>
      <c r="Z1700" s="566"/>
      <c r="AA1700" s="566"/>
      <c r="AB1700" s="566"/>
      <c r="AC1700" s="566"/>
      <c r="AD1700" s="566"/>
      <c r="AE1700" s="566"/>
      <c r="AF1700" s="566"/>
      <c r="AG1700" s="566"/>
    </row>
    <row r="1701" spans="2:33" hidden="1" outlineLevel="1" x14ac:dyDescent="0.45">
      <c r="B1701" s="648"/>
      <c r="C1701" s="649"/>
      <c r="D1701" s="650"/>
      <c r="E1701" s="651"/>
      <c r="F1701" s="652"/>
      <c r="G1701" s="653"/>
      <c r="H1701" s="654"/>
      <c r="I1701" s="654"/>
      <c r="J1701" s="654"/>
      <c r="K1701" s="655"/>
      <c r="L1701" s="653"/>
      <c r="M1701" s="654"/>
      <c r="N1701" s="654"/>
      <c r="O1701" s="654"/>
      <c r="P1701" s="655"/>
      <c r="Q1701" s="656"/>
      <c r="R1701" s="652"/>
      <c r="S1701" s="566"/>
      <c r="T1701" s="566"/>
      <c r="U1701" s="566"/>
      <c r="V1701" s="566"/>
      <c r="W1701" s="566"/>
      <c r="X1701" s="566"/>
      <c r="Y1701" s="566"/>
      <c r="Z1701" s="566"/>
      <c r="AA1701" s="566"/>
      <c r="AB1701" s="566"/>
      <c r="AC1701" s="566"/>
      <c r="AD1701" s="566"/>
      <c r="AE1701" s="566"/>
      <c r="AF1701" s="566"/>
      <c r="AG1701" s="566"/>
    </row>
    <row r="1702" spans="2:33" hidden="1" outlineLevel="1" x14ac:dyDescent="0.45">
      <c r="B1702" s="657"/>
      <c r="C1702" s="658"/>
      <c r="D1702" s="659"/>
      <c r="E1702" s="660"/>
      <c r="F1702" s="661"/>
      <c r="G1702" s="662"/>
      <c r="H1702" s="663"/>
      <c r="I1702" s="663"/>
      <c r="J1702" s="663"/>
      <c r="K1702" s="664"/>
      <c r="L1702" s="662"/>
      <c r="M1702" s="663"/>
      <c r="N1702" s="663"/>
      <c r="O1702" s="663"/>
      <c r="P1702" s="664"/>
      <c r="Q1702" s="665"/>
      <c r="R1702" s="661"/>
      <c r="S1702" s="566"/>
      <c r="T1702" s="566"/>
      <c r="U1702" s="566"/>
      <c r="V1702" s="566"/>
      <c r="W1702" s="566"/>
      <c r="X1702" s="566"/>
      <c r="Y1702" s="566"/>
      <c r="Z1702" s="566"/>
      <c r="AA1702" s="566"/>
      <c r="AB1702" s="566"/>
      <c r="AC1702" s="566"/>
      <c r="AD1702" s="566"/>
      <c r="AE1702" s="566"/>
      <c r="AF1702" s="566"/>
      <c r="AG1702" s="566"/>
    </row>
    <row r="1703" spans="2:33" hidden="1" outlineLevel="1" x14ac:dyDescent="0.45">
      <c r="B1703" s="648"/>
      <c r="C1703" s="649"/>
      <c r="D1703" s="650"/>
      <c r="E1703" s="651"/>
      <c r="F1703" s="652"/>
      <c r="G1703" s="653"/>
      <c r="H1703" s="654"/>
      <c r="I1703" s="654"/>
      <c r="J1703" s="654"/>
      <c r="K1703" s="655"/>
      <c r="L1703" s="653"/>
      <c r="M1703" s="654"/>
      <c r="N1703" s="654"/>
      <c r="O1703" s="654"/>
      <c r="P1703" s="655"/>
      <c r="Q1703" s="656"/>
      <c r="R1703" s="652"/>
      <c r="S1703" s="566"/>
      <c r="T1703" s="566"/>
      <c r="U1703" s="566"/>
      <c r="V1703" s="566"/>
      <c r="W1703" s="566"/>
      <c r="X1703" s="566"/>
      <c r="Y1703" s="566"/>
      <c r="Z1703" s="566"/>
      <c r="AA1703" s="566"/>
      <c r="AB1703" s="566"/>
      <c r="AC1703" s="566"/>
      <c r="AD1703" s="566"/>
      <c r="AE1703" s="566"/>
      <c r="AF1703" s="566"/>
      <c r="AG1703" s="566"/>
    </row>
    <row r="1704" spans="2:33" hidden="1" outlineLevel="1" x14ac:dyDescent="0.45">
      <c r="B1704" s="657"/>
      <c r="C1704" s="658"/>
      <c r="D1704" s="659"/>
      <c r="E1704" s="660"/>
      <c r="F1704" s="661"/>
      <c r="G1704" s="662"/>
      <c r="H1704" s="663"/>
      <c r="I1704" s="663"/>
      <c r="J1704" s="663"/>
      <c r="K1704" s="664"/>
      <c r="L1704" s="662"/>
      <c r="M1704" s="663"/>
      <c r="N1704" s="663"/>
      <c r="O1704" s="663"/>
      <c r="P1704" s="664"/>
      <c r="Q1704" s="665"/>
      <c r="R1704" s="661"/>
      <c r="S1704" s="566"/>
      <c r="T1704" s="566"/>
      <c r="U1704" s="566"/>
      <c r="V1704" s="566"/>
      <c r="W1704" s="566"/>
      <c r="X1704" s="566"/>
      <c r="Y1704" s="566"/>
      <c r="Z1704" s="566"/>
      <c r="AA1704" s="566"/>
      <c r="AB1704" s="566"/>
      <c r="AC1704" s="566"/>
      <c r="AD1704" s="566"/>
      <c r="AE1704" s="566"/>
      <c r="AF1704" s="566"/>
      <c r="AG1704" s="566"/>
    </row>
    <row r="1705" spans="2:33" hidden="1" outlineLevel="1" x14ac:dyDescent="0.45">
      <c r="B1705" s="648"/>
      <c r="C1705" s="649"/>
      <c r="D1705" s="650"/>
      <c r="E1705" s="651"/>
      <c r="F1705" s="652"/>
      <c r="G1705" s="653"/>
      <c r="H1705" s="654"/>
      <c r="I1705" s="654"/>
      <c r="J1705" s="654"/>
      <c r="K1705" s="655"/>
      <c r="L1705" s="653"/>
      <c r="M1705" s="654"/>
      <c r="N1705" s="654"/>
      <c r="O1705" s="654"/>
      <c r="P1705" s="655"/>
      <c r="Q1705" s="656"/>
      <c r="R1705" s="652"/>
      <c r="S1705" s="566"/>
      <c r="T1705" s="566"/>
      <c r="U1705" s="566"/>
      <c r="V1705" s="566"/>
      <c r="W1705" s="566"/>
      <c r="X1705" s="566"/>
      <c r="Y1705" s="566"/>
      <c r="Z1705" s="566"/>
      <c r="AA1705" s="566"/>
      <c r="AB1705" s="566"/>
      <c r="AC1705" s="566"/>
      <c r="AD1705" s="566"/>
      <c r="AE1705" s="566"/>
      <c r="AF1705" s="566"/>
      <c r="AG1705" s="566"/>
    </row>
    <row r="1706" spans="2:33" hidden="1" outlineLevel="1" x14ac:dyDescent="0.45">
      <c r="B1706" s="657"/>
      <c r="C1706" s="658"/>
      <c r="D1706" s="659"/>
      <c r="E1706" s="660"/>
      <c r="F1706" s="661"/>
      <c r="G1706" s="662"/>
      <c r="H1706" s="663"/>
      <c r="I1706" s="663"/>
      <c r="J1706" s="663"/>
      <c r="K1706" s="664"/>
      <c r="L1706" s="662"/>
      <c r="M1706" s="663"/>
      <c r="N1706" s="663"/>
      <c r="O1706" s="663"/>
      <c r="P1706" s="664"/>
      <c r="Q1706" s="665"/>
      <c r="R1706" s="661"/>
      <c r="S1706" s="566"/>
      <c r="T1706" s="566"/>
      <c r="U1706" s="566"/>
      <c r="V1706" s="566"/>
      <c r="W1706" s="566"/>
      <c r="X1706" s="566"/>
      <c r="Y1706" s="566"/>
      <c r="Z1706" s="566"/>
      <c r="AA1706" s="566"/>
      <c r="AB1706" s="566"/>
      <c r="AC1706" s="566"/>
      <c r="AD1706" s="566"/>
      <c r="AE1706" s="566"/>
      <c r="AF1706" s="566"/>
      <c r="AG1706" s="566"/>
    </row>
    <row r="1707" spans="2:33" hidden="1" outlineLevel="1" x14ac:dyDescent="0.45">
      <c r="B1707" s="648"/>
      <c r="C1707" s="649"/>
      <c r="D1707" s="650"/>
      <c r="E1707" s="651"/>
      <c r="F1707" s="652"/>
      <c r="G1707" s="653"/>
      <c r="H1707" s="654"/>
      <c r="I1707" s="654"/>
      <c r="J1707" s="654"/>
      <c r="K1707" s="655"/>
      <c r="L1707" s="653"/>
      <c r="M1707" s="654"/>
      <c r="N1707" s="654"/>
      <c r="O1707" s="654"/>
      <c r="P1707" s="655"/>
      <c r="Q1707" s="656"/>
      <c r="R1707" s="652"/>
      <c r="S1707" s="566"/>
      <c r="T1707" s="566"/>
      <c r="U1707" s="566"/>
      <c r="V1707" s="566"/>
      <c r="W1707" s="566"/>
      <c r="X1707" s="566"/>
      <c r="Y1707" s="566"/>
      <c r="Z1707" s="566"/>
      <c r="AA1707" s="566"/>
      <c r="AB1707" s="566"/>
      <c r="AC1707" s="566"/>
      <c r="AD1707" s="566"/>
      <c r="AE1707" s="566"/>
      <c r="AF1707" s="566"/>
      <c r="AG1707" s="566"/>
    </row>
    <row r="1708" spans="2:33" hidden="1" outlineLevel="1" x14ac:dyDescent="0.45">
      <c r="B1708" s="657"/>
      <c r="C1708" s="658"/>
      <c r="D1708" s="659"/>
      <c r="E1708" s="660"/>
      <c r="F1708" s="661"/>
      <c r="G1708" s="662"/>
      <c r="H1708" s="663"/>
      <c r="I1708" s="663"/>
      <c r="J1708" s="663"/>
      <c r="K1708" s="664"/>
      <c r="L1708" s="662"/>
      <c r="M1708" s="663"/>
      <c r="N1708" s="663"/>
      <c r="O1708" s="663"/>
      <c r="P1708" s="664"/>
      <c r="Q1708" s="665"/>
      <c r="R1708" s="661"/>
      <c r="S1708" s="566"/>
      <c r="T1708" s="566"/>
      <c r="U1708" s="566"/>
      <c r="V1708" s="566"/>
      <c r="W1708" s="566"/>
      <c r="X1708" s="566"/>
      <c r="Y1708" s="566"/>
      <c r="Z1708" s="566"/>
      <c r="AA1708" s="566"/>
      <c r="AB1708" s="566"/>
      <c r="AC1708" s="566"/>
      <c r="AD1708" s="566"/>
      <c r="AE1708" s="566"/>
      <c r="AF1708" s="566"/>
      <c r="AG1708" s="566"/>
    </row>
    <row r="1709" spans="2:33" hidden="1" outlineLevel="1" x14ac:dyDescent="0.45">
      <c r="B1709" s="648"/>
      <c r="C1709" s="649"/>
      <c r="D1709" s="650"/>
      <c r="E1709" s="651"/>
      <c r="F1709" s="652"/>
      <c r="G1709" s="653"/>
      <c r="H1709" s="654"/>
      <c r="I1709" s="654"/>
      <c r="J1709" s="654"/>
      <c r="K1709" s="655"/>
      <c r="L1709" s="653"/>
      <c r="M1709" s="654"/>
      <c r="N1709" s="654"/>
      <c r="O1709" s="654"/>
      <c r="P1709" s="655"/>
      <c r="Q1709" s="656"/>
      <c r="R1709" s="652"/>
      <c r="S1709" s="566"/>
      <c r="T1709" s="566"/>
      <c r="U1709" s="566"/>
      <c r="V1709" s="566"/>
      <c r="W1709" s="566"/>
      <c r="X1709" s="566"/>
      <c r="Y1709" s="566"/>
      <c r="Z1709" s="566"/>
      <c r="AA1709" s="566"/>
      <c r="AB1709" s="566"/>
      <c r="AC1709" s="566"/>
      <c r="AD1709" s="566"/>
      <c r="AE1709" s="566"/>
      <c r="AF1709" s="566"/>
      <c r="AG1709" s="566"/>
    </row>
    <row r="1710" spans="2:33" hidden="1" outlineLevel="1" x14ac:dyDescent="0.45">
      <c r="B1710" s="657"/>
      <c r="C1710" s="658"/>
      <c r="D1710" s="659"/>
      <c r="E1710" s="660"/>
      <c r="F1710" s="661"/>
      <c r="G1710" s="662"/>
      <c r="H1710" s="663"/>
      <c r="I1710" s="663"/>
      <c r="J1710" s="663"/>
      <c r="K1710" s="664"/>
      <c r="L1710" s="662"/>
      <c r="M1710" s="663"/>
      <c r="N1710" s="663"/>
      <c r="O1710" s="663"/>
      <c r="P1710" s="664"/>
      <c r="Q1710" s="665"/>
      <c r="R1710" s="661"/>
      <c r="S1710" s="566"/>
      <c r="T1710" s="566"/>
      <c r="U1710" s="566"/>
      <c r="V1710" s="566"/>
      <c r="W1710" s="566"/>
      <c r="X1710" s="566"/>
      <c r="Y1710" s="566"/>
      <c r="Z1710" s="566"/>
      <c r="AA1710" s="566"/>
      <c r="AB1710" s="566"/>
      <c r="AC1710" s="566"/>
      <c r="AD1710" s="566"/>
      <c r="AE1710" s="566"/>
      <c r="AF1710" s="566"/>
      <c r="AG1710" s="566"/>
    </row>
    <row r="1711" spans="2:33" hidden="1" outlineLevel="1" x14ac:dyDescent="0.45">
      <c r="B1711" s="648"/>
      <c r="C1711" s="649"/>
      <c r="D1711" s="650"/>
      <c r="E1711" s="651"/>
      <c r="F1711" s="652"/>
      <c r="G1711" s="653"/>
      <c r="H1711" s="654"/>
      <c r="I1711" s="654"/>
      <c r="J1711" s="654"/>
      <c r="K1711" s="655"/>
      <c r="L1711" s="653"/>
      <c r="M1711" s="654"/>
      <c r="N1711" s="654"/>
      <c r="O1711" s="654"/>
      <c r="P1711" s="655"/>
      <c r="Q1711" s="656"/>
      <c r="R1711" s="652"/>
      <c r="S1711" s="566"/>
      <c r="T1711" s="566"/>
      <c r="U1711" s="566"/>
      <c r="V1711" s="566"/>
      <c r="W1711" s="566"/>
      <c r="X1711" s="566"/>
      <c r="Y1711" s="566"/>
      <c r="Z1711" s="566"/>
      <c r="AA1711" s="566"/>
      <c r="AB1711" s="566"/>
      <c r="AC1711" s="566"/>
      <c r="AD1711" s="566"/>
      <c r="AE1711" s="566"/>
      <c r="AF1711" s="566"/>
      <c r="AG1711" s="566"/>
    </row>
    <row r="1712" spans="2:33" hidden="1" outlineLevel="1" x14ac:dyDescent="0.45">
      <c r="B1712" s="657"/>
      <c r="C1712" s="658"/>
      <c r="D1712" s="659"/>
      <c r="E1712" s="660"/>
      <c r="F1712" s="661"/>
      <c r="G1712" s="662"/>
      <c r="H1712" s="663"/>
      <c r="I1712" s="663"/>
      <c r="J1712" s="663"/>
      <c r="K1712" s="664"/>
      <c r="L1712" s="662"/>
      <c r="M1712" s="663"/>
      <c r="N1712" s="663"/>
      <c r="O1712" s="663"/>
      <c r="P1712" s="664"/>
      <c r="Q1712" s="665"/>
      <c r="R1712" s="661"/>
      <c r="S1712" s="566"/>
      <c r="T1712" s="566"/>
      <c r="U1712" s="566"/>
      <c r="V1712" s="566"/>
      <c r="W1712" s="566"/>
      <c r="X1712" s="566"/>
      <c r="Y1712" s="566"/>
      <c r="Z1712" s="566"/>
      <c r="AA1712" s="566"/>
      <c r="AB1712" s="566"/>
      <c r="AC1712" s="566"/>
      <c r="AD1712" s="566"/>
      <c r="AE1712" s="566"/>
      <c r="AF1712" s="566"/>
      <c r="AG1712" s="566"/>
    </row>
    <row r="1713" spans="2:33" hidden="1" outlineLevel="1" x14ac:dyDescent="0.45">
      <c r="B1713" s="648"/>
      <c r="C1713" s="649"/>
      <c r="D1713" s="650"/>
      <c r="E1713" s="651"/>
      <c r="F1713" s="652"/>
      <c r="G1713" s="653"/>
      <c r="H1713" s="654"/>
      <c r="I1713" s="654"/>
      <c r="J1713" s="654"/>
      <c r="K1713" s="655"/>
      <c r="L1713" s="653"/>
      <c r="M1713" s="654"/>
      <c r="N1713" s="654"/>
      <c r="O1713" s="654"/>
      <c r="P1713" s="655"/>
      <c r="Q1713" s="656"/>
      <c r="R1713" s="652"/>
      <c r="S1713" s="566"/>
      <c r="T1713" s="566"/>
      <c r="U1713" s="566"/>
      <c r="V1713" s="566"/>
      <c r="W1713" s="566"/>
      <c r="X1713" s="566"/>
      <c r="Y1713" s="566"/>
      <c r="Z1713" s="566"/>
      <c r="AA1713" s="566"/>
      <c r="AB1713" s="566"/>
      <c r="AC1713" s="566"/>
      <c r="AD1713" s="566"/>
      <c r="AE1713" s="566"/>
      <c r="AF1713" s="566"/>
      <c r="AG1713" s="566"/>
    </row>
    <row r="1714" spans="2:33" hidden="1" outlineLevel="1" x14ac:dyDescent="0.45">
      <c r="B1714" s="657"/>
      <c r="C1714" s="658"/>
      <c r="D1714" s="659"/>
      <c r="E1714" s="660"/>
      <c r="F1714" s="661"/>
      <c r="G1714" s="662"/>
      <c r="H1714" s="663"/>
      <c r="I1714" s="663"/>
      <c r="J1714" s="663"/>
      <c r="K1714" s="664"/>
      <c r="L1714" s="662"/>
      <c r="M1714" s="663"/>
      <c r="N1714" s="663"/>
      <c r="O1714" s="663"/>
      <c r="P1714" s="664"/>
      <c r="Q1714" s="665"/>
      <c r="R1714" s="661"/>
      <c r="S1714" s="566"/>
      <c r="T1714" s="566"/>
      <c r="U1714" s="566"/>
      <c r="V1714" s="566"/>
      <c r="W1714" s="566"/>
      <c r="X1714" s="566"/>
      <c r="Y1714" s="566"/>
      <c r="Z1714" s="566"/>
      <c r="AA1714" s="566"/>
      <c r="AB1714" s="566"/>
      <c r="AC1714" s="566"/>
      <c r="AD1714" s="566"/>
      <c r="AE1714" s="566"/>
      <c r="AF1714" s="566"/>
      <c r="AG1714" s="566"/>
    </row>
    <row r="1715" spans="2:33" hidden="1" outlineLevel="1" x14ac:dyDescent="0.45">
      <c r="B1715" s="648"/>
      <c r="C1715" s="649"/>
      <c r="D1715" s="650"/>
      <c r="E1715" s="651"/>
      <c r="F1715" s="652"/>
      <c r="G1715" s="653"/>
      <c r="H1715" s="654"/>
      <c r="I1715" s="654"/>
      <c r="J1715" s="654"/>
      <c r="K1715" s="655"/>
      <c r="L1715" s="653"/>
      <c r="M1715" s="654"/>
      <c r="N1715" s="654"/>
      <c r="O1715" s="654"/>
      <c r="P1715" s="655"/>
      <c r="Q1715" s="656"/>
      <c r="R1715" s="652"/>
      <c r="S1715" s="566"/>
      <c r="T1715" s="566"/>
      <c r="U1715" s="566"/>
      <c r="V1715" s="566"/>
      <c r="W1715" s="566"/>
      <c r="X1715" s="566"/>
      <c r="Y1715" s="566"/>
      <c r="Z1715" s="566"/>
      <c r="AA1715" s="566"/>
      <c r="AB1715" s="566"/>
      <c r="AC1715" s="566"/>
      <c r="AD1715" s="566"/>
      <c r="AE1715" s="566"/>
      <c r="AF1715" s="566"/>
      <c r="AG1715" s="566"/>
    </row>
    <row r="1716" spans="2:33" hidden="1" outlineLevel="1" x14ac:dyDescent="0.45">
      <c r="B1716" s="657"/>
      <c r="C1716" s="658"/>
      <c r="D1716" s="659"/>
      <c r="E1716" s="660"/>
      <c r="F1716" s="661"/>
      <c r="G1716" s="662"/>
      <c r="H1716" s="663"/>
      <c r="I1716" s="663"/>
      <c r="J1716" s="663"/>
      <c r="K1716" s="664"/>
      <c r="L1716" s="662"/>
      <c r="M1716" s="663"/>
      <c r="N1716" s="663"/>
      <c r="O1716" s="663"/>
      <c r="P1716" s="664"/>
      <c r="Q1716" s="665"/>
      <c r="R1716" s="661"/>
      <c r="S1716" s="566"/>
      <c r="T1716" s="566"/>
      <c r="U1716" s="566"/>
      <c r="V1716" s="566"/>
      <c r="W1716" s="566"/>
      <c r="X1716" s="566"/>
      <c r="Y1716" s="566"/>
      <c r="Z1716" s="566"/>
      <c r="AA1716" s="566"/>
      <c r="AB1716" s="566"/>
      <c r="AC1716" s="566"/>
      <c r="AD1716" s="566"/>
      <c r="AE1716" s="566"/>
      <c r="AF1716" s="566"/>
      <c r="AG1716" s="566"/>
    </row>
    <row r="1717" spans="2:33" hidden="1" outlineLevel="1" x14ac:dyDescent="0.45">
      <c r="B1717" s="648"/>
      <c r="C1717" s="649"/>
      <c r="D1717" s="650"/>
      <c r="E1717" s="651"/>
      <c r="F1717" s="652"/>
      <c r="G1717" s="653"/>
      <c r="H1717" s="654"/>
      <c r="I1717" s="654"/>
      <c r="J1717" s="654"/>
      <c r="K1717" s="655"/>
      <c r="L1717" s="653"/>
      <c r="M1717" s="654"/>
      <c r="N1717" s="654"/>
      <c r="O1717" s="654"/>
      <c r="P1717" s="655"/>
      <c r="Q1717" s="656"/>
      <c r="R1717" s="652"/>
      <c r="S1717" s="566"/>
      <c r="T1717" s="566"/>
      <c r="U1717" s="566"/>
      <c r="V1717" s="566"/>
      <c r="W1717" s="566"/>
      <c r="X1717" s="566"/>
      <c r="Y1717" s="566"/>
      <c r="Z1717" s="566"/>
      <c r="AA1717" s="566"/>
      <c r="AB1717" s="566"/>
      <c r="AC1717" s="566"/>
      <c r="AD1717" s="566"/>
      <c r="AE1717" s="566"/>
      <c r="AF1717" s="566"/>
      <c r="AG1717" s="566"/>
    </row>
    <row r="1718" spans="2:33" hidden="1" outlineLevel="1" x14ac:dyDescent="0.45">
      <c r="B1718" s="657"/>
      <c r="C1718" s="658"/>
      <c r="D1718" s="659"/>
      <c r="E1718" s="660"/>
      <c r="F1718" s="661"/>
      <c r="G1718" s="662"/>
      <c r="H1718" s="663"/>
      <c r="I1718" s="663"/>
      <c r="J1718" s="663"/>
      <c r="K1718" s="664"/>
      <c r="L1718" s="662"/>
      <c r="M1718" s="663"/>
      <c r="N1718" s="663"/>
      <c r="O1718" s="663"/>
      <c r="P1718" s="664"/>
      <c r="Q1718" s="665"/>
      <c r="R1718" s="661"/>
      <c r="S1718" s="566"/>
      <c r="T1718" s="566"/>
      <c r="U1718" s="566"/>
      <c r="V1718" s="566"/>
      <c r="W1718" s="566"/>
      <c r="X1718" s="566"/>
      <c r="Y1718" s="566"/>
      <c r="Z1718" s="566"/>
      <c r="AA1718" s="566"/>
      <c r="AB1718" s="566"/>
      <c r="AC1718" s="566"/>
      <c r="AD1718" s="566"/>
      <c r="AE1718" s="566"/>
      <c r="AF1718" s="566"/>
      <c r="AG1718" s="566"/>
    </row>
    <row r="1719" spans="2:33" hidden="1" outlineLevel="1" x14ac:dyDescent="0.45">
      <c r="B1719" s="648"/>
      <c r="C1719" s="649"/>
      <c r="D1719" s="650"/>
      <c r="E1719" s="651"/>
      <c r="F1719" s="652"/>
      <c r="G1719" s="653"/>
      <c r="H1719" s="654"/>
      <c r="I1719" s="654"/>
      <c r="J1719" s="654"/>
      <c r="K1719" s="655"/>
      <c r="L1719" s="653"/>
      <c r="M1719" s="654"/>
      <c r="N1719" s="654"/>
      <c r="O1719" s="654"/>
      <c r="P1719" s="655"/>
      <c r="Q1719" s="656"/>
      <c r="R1719" s="652"/>
      <c r="S1719" s="566"/>
      <c r="T1719" s="566"/>
      <c r="U1719" s="566"/>
      <c r="V1719" s="566"/>
      <c r="W1719" s="566"/>
      <c r="X1719" s="566"/>
      <c r="Y1719" s="566"/>
      <c r="Z1719" s="566"/>
      <c r="AA1719" s="566"/>
      <c r="AB1719" s="566"/>
      <c r="AC1719" s="566"/>
      <c r="AD1719" s="566"/>
      <c r="AE1719" s="566"/>
      <c r="AF1719" s="566"/>
      <c r="AG1719" s="566"/>
    </row>
    <row r="1720" spans="2:33" hidden="1" outlineLevel="1" x14ac:dyDescent="0.45">
      <c r="B1720" s="657"/>
      <c r="C1720" s="658"/>
      <c r="D1720" s="659"/>
      <c r="E1720" s="660"/>
      <c r="F1720" s="661"/>
      <c r="G1720" s="662"/>
      <c r="H1720" s="663"/>
      <c r="I1720" s="663"/>
      <c r="J1720" s="663"/>
      <c r="K1720" s="664"/>
      <c r="L1720" s="662"/>
      <c r="M1720" s="663"/>
      <c r="N1720" s="663"/>
      <c r="O1720" s="663"/>
      <c r="P1720" s="664"/>
      <c r="Q1720" s="665"/>
      <c r="R1720" s="661"/>
      <c r="S1720" s="566"/>
      <c r="T1720" s="566"/>
      <c r="U1720" s="566"/>
      <c r="V1720" s="566"/>
      <c r="W1720" s="566"/>
      <c r="X1720" s="566"/>
      <c r="Y1720" s="566"/>
      <c r="Z1720" s="566"/>
      <c r="AA1720" s="566"/>
      <c r="AB1720" s="566"/>
      <c r="AC1720" s="566"/>
      <c r="AD1720" s="566"/>
      <c r="AE1720" s="566"/>
      <c r="AF1720" s="566"/>
      <c r="AG1720" s="566"/>
    </row>
    <row r="1721" spans="2:33" hidden="1" outlineLevel="1" x14ac:dyDescent="0.45">
      <c r="B1721" s="648"/>
      <c r="C1721" s="649"/>
      <c r="D1721" s="650"/>
      <c r="E1721" s="651"/>
      <c r="F1721" s="652"/>
      <c r="G1721" s="653"/>
      <c r="H1721" s="654"/>
      <c r="I1721" s="654"/>
      <c r="J1721" s="654"/>
      <c r="K1721" s="655"/>
      <c r="L1721" s="653"/>
      <c r="M1721" s="654"/>
      <c r="N1721" s="654"/>
      <c r="O1721" s="654"/>
      <c r="P1721" s="655"/>
      <c r="Q1721" s="656"/>
      <c r="R1721" s="652"/>
      <c r="S1721" s="566"/>
      <c r="T1721" s="566"/>
      <c r="U1721" s="566"/>
      <c r="V1721" s="566"/>
      <c r="W1721" s="566"/>
      <c r="X1721" s="566"/>
      <c r="Y1721" s="566"/>
      <c r="Z1721" s="566"/>
      <c r="AA1721" s="566"/>
      <c r="AB1721" s="566"/>
      <c r="AC1721" s="566"/>
      <c r="AD1721" s="566"/>
      <c r="AE1721" s="566"/>
      <c r="AF1721" s="566"/>
      <c r="AG1721" s="566"/>
    </row>
    <row r="1722" spans="2:33" hidden="1" outlineLevel="1" x14ac:dyDescent="0.45">
      <c r="B1722" s="657"/>
      <c r="C1722" s="658"/>
      <c r="D1722" s="659"/>
      <c r="E1722" s="660"/>
      <c r="F1722" s="661"/>
      <c r="G1722" s="662"/>
      <c r="H1722" s="663"/>
      <c r="I1722" s="663"/>
      <c r="J1722" s="663"/>
      <c r="K1722" s="664"/>
      <c r="L1722" s="662"/>
      <c r="M1722" s="663"/>
      <c r="N1722" s="663"/>
      <c r="O1722" s="663"/>
      <c r="P1722" s="664"/>
      <c r="Q1722" s="665"/>
      <c r="R1722" s="661"/>
      <c r="S1722" s="566"/>
      <c r="T1722" s="566"/>
      <c r="U1722" s="566"/>
      <c r="V1722" s="566"/>
      <c r="W1722" s="566"/>
      <c r="X1722" s="566"/>
      <c r="Y1722" s="566"/>
      <c r="Z1722" s="566"/>
      <c r="AA1722" s="566"/>
      <c r="AB1722" s="566"/>
      <c r="AC1722" s="566"/>
      <c r="AD1722" s="566"/>
      <c r="AE1722" s="566"/>
      <c r="AF1722" s="566"/>
      <c r="AG1722" s="566"/>
    </row>
    <row r="1723" spans="2:33" hidden="1" outlineLevel="1" x14ac:dyDescent="0.45">
      <c r="B1723" s="648"/>
      <c r="C1723" s="649"/>
      <c r="D1723" s="650"/>
      <c r="E1723" s="651"/>
      <c r="F1723" s="652"/>
      <c r="G1723" s="653"/>
      <c r="H1723" s="654"/>
      <c r="I1723" s="654"/>
      <c r="J1723" s="654"/>
      <c r="K1723" s="655"/>
      <c r="L1723" s="653"/>
      <c r="M1723" s="654"/>
      <c r="N1723" s="654"/>
      <c r="O1723" s="654"/>
      <c r="P1723" s="655"/>
      <c r="Q1723" s="656"/>
      <c r="R1723" s="652"/>
      <c r="S1723" s="566"/>
      <c r="T1723" s="566"/>
      <c r="U1723" s="566"/>
      <c r="V1723" s="566"/>
      <c r="W1723" s="566"/>
      <c r="X1723" s="566"/>
      <c r="Y1723" s="566"/>
      <c r="Z1723" s="566"/>
      <c r="AA1723" s="566"/>
      <c r="AB1723" s="566"/>
      <c r="AC1723" s="566"/>
      <c r="AD1723" s="566"/>
      <c r="AE1723" s="566"/>
      <c r="AF1723" s="566"/>
      <c r="AG1723" s="566"/>
    </row>
    <row r="1724" spans="2:33" hidden="1" outlineLevel="1" x14ac:dyDescent="0.45">
      <c r="B1724" s="657"/>
      <c r="C1724" s="658"/>
      <c r="D1724" s="659"/>
      <c r="E1724" s="660"/>
      <c r="F1724" s="661"/>
      <c r="G1724" s="662"/>
      <c r="H1724" s="663"/>
      <c r="I1724" s="663"/>
      <c r="J1724" s="663"/>
      <c r="K1724" s="664"/>
      <c r="L1724" s="662"/>
      <c r="M1724" s="663"/>
      <c r="N1724" s="663"/>
      <c r="O1724" s="663"/>
      <c r="P1724" s="664"/>
      <c r="Q1724" s="665"/>
      <c r="R1724" s="661"/>
      <c r="S1724" s="566"/>
      <c r="T1724" s="566"/>
      <c r="U1724" s="566"/>
      <c r="V1724" s="566"/>
      <c r="W1724" s="566"/>
      <c r="X1724" s="566"/>
      <c r="Y1724" s="566"/>
      <c r="Z1724" s="566"/>
      <c r="AA1724" s="566"/>
      <c r="AB1724" s="566"/>
      <c r="AC1724" s="566"/>
      <c r="AD1724" s="566"/>
      <c r="AE1724" s="566"/>
      <c r="AF1724" s="566"/>
      <c r="AG1724" s="566"/>
    </row>
    <row r="1725" spans="2:33" hidden="1" outlineLevel="1" x14ac:dyDescent="0.45">
      <c r="B1725" s="648"/>
      <c r="C1725" s="649"/>
      <c r="D1725" s="650"/>
      <c r="E1725" s="651"/>
      <c r="F1725" s="652"/>
      <c r="G1725" s="653"/>
      <c r="H1725" s="654"/>
      <c r="I1725" s="654"/>
      <c r="J1725" s="654"/>
      <c r="K1725" s="655"/>
      <c r="L1725" s="653"/>
      <c r="M1725" s="654"/>
      <c r="N1725" s="654"/>
      <c r="O1725" s="654"/>
      <c r="P1725" s="655"/>
      <c r="Q1725" s="656"/>
      <c r="R1725" s="652"/>
      <c r="S1725" s="566"/>
      <c r="T1725" s="566"/>
      <c r="U1725" s="566"/>
      <c r="V1725" s="566"/>
      <c r="W1725" s="566"/>
      <c r="X1725" s="566"/>
      <c r="Y1725" s="566"/>
      <c r="Z1725" s="566"/>
      <c r="AA1725" s="566"/>
      <c r="AB1725" s="566"/>
      <c r="AC1725" s="566"/>
      <c r="AD1725" s="566"/>
      <c r="AE1725" s="566"/>
      <c r="AF1725" s="566"/>
      <c r="AG1725" s="566"/>
    </row>
    <row r="1726" spans="2:33" hidden="1" outlineLevel="1" x14ac:dyDescent="0.45">
      <c r="B1726" s="657"/>
      <c r="C1726" s="658"/>
      <c r="D1726" s="659"/>
      <c r="E1726" s="660"/>
      <c r="F1726" s="661"/>
      <c r="G1726" s="662"/>
      <c r="H1726" s="663"/>
      <c r="I1726" s="663"/>
      <c r="J1726" s="663"/>
      <c r="K1726" s="664"/>
      <c r="L1726" s="662"/>
      <c r="M1726" s="663"/>
      <c r="N1726" s="663"/>
      <c r="O1726" s="663"/>
      <c r="P1726" s="664"/>
      <c r="Q1726" s="665"/>
      <c r="R1726" s="661"/>
      <c r="S1726" s="566"/>
      <c r="T1726" s="566"/>
      <c r="U1726" s="566"/>
      <c r="V1726" s="566"/>
      <c r="W1726" s="566"/>
      <c r="X1726" s="566"/>
      <c r="Y1726" s="566"/>
      <c r="Z1726" s="566"/>
      <c r="AA1726" s="566"/>
      <c r="AB1726" s="566"/>
      <c r="AC1726" s="566"/>
      <c r="AD1726" s="566"/>
      <c r="AE1726" s="566"/>
      <c r="AF1726" s="566"/>
      <c r="AG1726" s="566"/>
    </row>
    <row r="1727" spans="2:33" hidden="1" outlineLevel="1" x14ac:dyDescent="0.45">
      <c r="B1727" s="648"/>
      <c r="C1727" s="649"/>
      <c r="D1727" s="650"/>
      <c r="E1727" s="651"/>
      <c r="F1727" s="652"/>
      <c r="G1727" s="653"/>
      <c r="H1727" s="654"/>
      <c r="I1727" s="654"/>
      <c r="J1727" s="654"/>
      <c r="K1727" s="655"/>
      <c r="L1727" s="653"/>
      <c r="M1727" s="654"/>
      <c r="N1727" s="654"/>
      <c r="O1727" s="654"/>
      <c r="P1727" s="655"/>
      <c r="Q1727" s="656"/>
      <c r="R1727" s="652"/>
      <c r="S1727" s="566"/>
      <c r="T1727" s="566"/>
      <c r="U1727" s="566"/>
      <c r="V1727" s="566"/>
      <c r="W1727" s="566"/>
      <c r="X1727" s="566"/>
      <c r="Y1727" s="566"/>
      <c r="Z1727" s="566"/>
      <c r="AA1727" s="566"/>
      <c r="AB1727" s="566"/>
      <c r="AC1727" s="566"/>
      <c r="AD1727" s="566"/>
      <c r="AE1727" s="566"/>
      <c r="AF1727" s="566"/>
      <c r="AG1727" s="566"/>
    </row>
    <row r="1728" spans="2:33" hidden="1" outlineLevel="1" x14ac:dyDescent="0.45">
      <c r="B1728" s="657"/>
      <c r="C1728" s="658"/>
      <c r="D1728" s="659"/>
      <c r="E1728" s="660"/>
      <c r="F1728" s="661"/>
      <c r="G1728" s="662"/>
      <c r="H1728" s="663"/>
      <c r="I1728" s="663"/>
      <c r="J1728" s="663"/>
      <c r="K1728" s="664"/>
      <c r="L1728" s="662"/>
      <c r="M1728" s="663"/>
      <c r="N1728" s="663"/>
      <c r="O1728" s="663"/>
      <c r="P1728" s="664"/>
      <c r="Q1728" s="665"/>
      <c r="R1728" s="661"/>
      <c r="S1728" s="566"/>
      <c r="T1728" s="566"/>
      <c r="U1728" s="566"/>
      <c r="V1728" s="566"/>
      <c r="W1728" s="566"/>
      <c r="X1728" s="566"/>
      <c r="Y1728" s="566"/>
      <c r="Z1728" s="566"/>
      <c r="AA1728" s="566"/>
      <c r="AB1728" s="566"/>
      <c r="AC1728" s="566"/>
      <c r="AD1728" s="566"/>
      <c r="AE1728" s="566"/>
      <c r="AF1728" s="566"/>
      <c r="AG1728" s="566"/>
    </row>
    <row r="1729" spans="2:33" hidden="1" outlineLevel="1" x14ac:dyDescent="0.45">
      <c r="B1729" s="648"/>
      <c r="C1729" s="649"/>
      <c r="D1729" s="650"/>
      <c r="E1729" s="651"/>
      <c r="F1729" s="652"/>
      <c r="G1729" s="653"/>
      <c r="H1729" s="654"/>
      <c r="I1729" s="654"/>
      <c r="J1729" s="654"/>
      <c r="K1729" s="655"/>
      <c r="L1729" s="653"/>
      <c r="M1729" s="654"/>
      <c r="N1729" s="654"/>
      <c r="O1729" s="654"/>
      <c r="P1729" s="655"/>
      <c r="Q1729" s="656"/>
      <c r="R1729" s="652"/>
      <c r="S1729" s="566"/>
      <c r="T1729" s="566"/>
      <c r="U1729" s="566"/>
      <c r="V1729" s="566"/>
      <c r="W1729" s="566"/>
      <c r="X1729" s="566"/>
      <c r="Y1729" s="566"/>
      <c r="Z1729" s="566"/>
      <c r="AA1729" s="566"/>
      <c r="AB1729" s="566"/>
      <c r="AC1729" s="566"/>
      <c r="AD1729" s="566"/>
      <c r="AE1729" s="566"/>
      <c r="AF1729" s="566"/>
      <c r="AG1729" s="566"/>
    </row>
    <row r="1730" spans="2:33" hidden="1" outlineLevel="1" x14ac:dyDescent="0.45">
      <c r="B1730" s="657"/>
      <c r="C1730" s="658"/>
      <c r="D1730" s="659"/>
      <c r="E1730" s="660"/>
      <c r="F1730" s="661"/>
      <c r="G1730" s="662"/>
      <c r="H1730" s="663"/>
      <c r="I1730" s="663"/>
      <c r="J1730" s="663"/>
      <c r="K1730" s="664"/>
      <c r="L1730" s="662"/>
      <c r="M1730" s="663"/>
      <c r="N1730" s="663"/>
      <c r="O1730" s="663"/>
      <c r="P1730" s="664"/>
      <c r="Q1730" s="665"/>
      <c r="R1730" s="661"/>
      <c r="S1730" s="566"/>
      <c r="T1730" s="566"/>
      <c r="U1730" s="566"/>
      <c r="V1730" s="566"/>
      <c r="W1730" s="566"/>
      <c r="X1730" s="566"/>
      <c r="Y1730" s="566"/>
      <c r="Z1730" s="566"/>
      <c r="AA1730" s="566"/>
      <c r="AB1730" s="566"/>
      <c r="AC1730" s="566"/>
      <c r="AD1730" s="566"/>
      <c r="AE1730" s="566"/>
      <c r="AF1730" s="566"/>
      <c r="AG1730" s="566"/>
    </row>
    <row r="1731" spans="2:33" hidden="1" outlineLevel="1" x14ac:dyDescent="0.45">
      <c r="B1731" s="648"/>
      <c r="C1731" s="649"/>
      <c r="D1731" s="650"/>
      <c r="E1731" s="651"/>
      <c r="F1731" s="652"/>
      <c r="G1731" s="653"/>
      <c r="H1731" s="654"/>
      <c r="I1731" s="654"/>
      <c r="J1731" s="654"/>
      <c r="K1731" s="655"/>
      <c r="L1731" s="653"/>
      <c r="M1731" s="654"/>
      <c r="N1731" s="654"/>
      <c r="O1731" s="654"/>
      <c r="P1731" s="655"/>
      <c r="Q1731" s="656"/>
      <c r="R1731" s="652"/>
      <c r="S1731" s="566"/>
      <c r="T1731" s="566"/>
      <c r="U1731" s="566"/>
      <c r="V1731" s="566"/>
      <c r="W1731" s="566"/>
      <c r="X1731" s="566"/>
      <c r="Y1731" s="566"/>
      <c r="Z1731" s="566"/>
      <c r="AA1731" s="566"/>
      <c r="AB1731" s="566"/>
      <c r="AC1731" s="566"/>
      <c r="AD1731" s="566"/>
      <c r="AE1731" s="566"/>
      <c r="AF1731" s="566"/>
      <c r="AG1731" s="566"/>
    </row>
    <row r="1732" spans="2:33" hidden="1" outlineLevel="1" x14ac:dyDescent="0.45">
      <c r="B1732" s="657"/>
      <c r="C1732" s="658"/>
      <c r="D1732" s="659"/>
      <c r="E1732" s="660"/>
      <c r="F1732" s="661"/>
      <c r="G1732" s="662"/>
      <c r="H1732" s="663"/>
      <c r="I1732" s="663"/>
      <c r="J1732" s="663"/>
      <c r="K1732" s="664"/>
      <c r="L1732" s="662"/>
      <c r="M1732" s="663"/>
      <c r="N1732" s="663"/>
      <c r="O1732" s="663"/>
      <c r="P1732" s="664"/>
      <c r="Q1732" s="665"/>
      <c r="R1732" s="661"/>
      <c r="S1732" s="566"/>
      <c r="T1732" s="566"/>
      <c r="U1732" s="566"/>
      <c r="V1732" s="566"/>
      <c r="W1732" s="566"/>
      <c r="X1732" s="566"/>
      <c r="Y1732" s="566"/>
      <c r="Z1732" s="566"/>
      <c r="AA1732" s="566"/>
      <c r="AB1732" s="566"/>
      <c r="AC1732" s="566"/>
      <c r="AD1732" s="566"/>
      <c r="AE1732" s="566"/>
      <c r="AF1732" s="566"/>
      <c r="AG1732" s="566"/>
    </row>
    <row r="1733" spans="2:33" hidden="1" outlineLevel="1" x14ac:dyDescent="0.45">
      <c r="B1733" s="648"/>
      <c r="C1733" s="649"/>
      <c r="D1733" s="650"/>
      <c r="E1733" s="651"/>
      <c r="F1733" s="652"/>
      <c r="G1733" s="653"/>
      <c r="H1733" s="654"/>
      <c r="I1733" s="654"/>
      <c r="J1733" s="654"/>
      <c r="K1733" s="655"/>
      <c r="L1733" s="653"/>
      <c r="M1733" s="654"/>
      <c r="N1733" s="654"/>
      <c r="O1733" s="654"/>
      <c r="P1733" s="655"/>
      <c r="Q1733" s="656"/>
      <c r="R1733" s="652"/>
      <c r="S1733" s="566"/>
      <c r="T1733" s="566"/>
      <c r="U1733" s="566"/>
      <c r="V1733" s="566"/>
      <c r="W1733" s="566"/>
      <c r="X1733" s="566"/>
      <c r="Y1733" s="566"/>
      <c r="Z1733" s="566"/>
      <c r="AA1733" s="566"/>
      <c r="AB1733" s="566"/>
      <c r="AC1733" s="566"/>
      <c r="AD1733" s="566"/>
      <c r="AE1733" s="566"/>
      <c r="AF1733" s="566"/>
      <c r="AG1733" s="566"/>
    </row>
    <row r="1734" spans="2:33" hidden="1" outlineLevel="1" x14ac:dyDescent="0.45">
      <c r="B1734" s="657"/>
      <c r="C1734" s="658"/>
      <c r="D1734" s="659"/>
      <c r="E1734" s="660"/>
      <c r="F1734" s="661"/>
      <c r="G1734" s="662"/>
      <c r="H1734" s="663"/>
      <c r="I1734" s="663"/>
      <c r="J1734" s="663"/>
      <c r="K1734" s="664"/>
      <c r="L1734" s="662"/>
      <c r="M1734" s="663"/>
      <c r="N1734" s="663"/>
      <c r="O1734" s="663"/>
      <c r="P1734" s="664"/>
      <c r="Q1734" s="665"/>
      <c r="R1734" s="661"/>
      <c r="S1734" s="566"/>
      <c r="T1734" s="566"/>
      <c r="U1734" s="566"/>
      <c r="V1734" s="566"/>
      <c r="W1734" s="566"/>
      <c r="X1734" s="566"/>
      <c r="Y1734" s="566"/>
      <c r="Z1734" s="566"/>
      <c r="AA1734" s="566"/>
      <c r="AB1734" s="566"/>
      <c r="AC1734" s="566"/>
      <c r="AD1734" s="566"/>
      <c r="AE1734" s="566"/>
      <c r="AF1734" s="566"/>
      <c r="AG1734" s="566"/>
    </row>
    <row r="1735" spans="2:33" hidden="1" outlineLevel="1" x14ac:dyDescent="0.45">
      <c r="B1735" s="648"/>
      <c r="C1735" s="649"/>
      <c r="D1735" s="650"/>
      <c r="E1735" s="651"/>
      <c r="F1735" s="652"/>
      <c r="G1735" s="653"/>
      <c r="H1735" s="654"/>
      <c r="I1735" s="654"/>
      <c r="J1735" s="654"/>
      <c r="K1735" s="655"/>
      <c r="L1735" s="653"/>
      <c r="M1735" s="654"/>
      <c r="N1735" s="654"/>
      <c r="O1735" s="654"/>
      <c r="P1735" s="655"/>
      <c r="Q1735" s="656"/>
      <c r="R1735" s="652"/>
      <c r="S1735" s="566"/>
      <c r="T1735" s="566"/>
      <c r="U1735" s="566"/>
      <c r="V1735" s="566"/>
      <c r="W1735" s="566"/>
      <c r="X1735" s="566"/>
      <c r="Y1735" s="566"/>
      <c r="Z1735" s="566"/>
      <c r="AA1735" s="566"/>
      <c r="AB1735" s="566"/>
      <c r="AC1735" s="566"/>
      <c r="AD1735" s="566"/>
      <c r="AE1735" s="566"/>
      <c r="AF1735" s="566"/>
      <c r="AG1735" s="566"/>
    </row>
    <row r="1736" spans="2:33" hidden="1" outlineLevel="1" x14ac:dyDescent="0.45">
      <c r="B1736" s="657"/>
      <c r="C1736" s="658"/>
      <c r="D1736" s="659"/>
      <c r="E1736" s="660"/>
      <c r="F1736" s="661"/>
      <c r="G1736" s="662"/>
      <c r="H1736" s="663"/>
      <c r="I1736" s="663"/>
      <c r="J1736" s="663"/>
      <c r="K1736" s="664"/>
      <c r="L1736" s="662"/>
      <c r="M1736" s="663"/>
      <c r="N1736" s="663"/>
      <c r="O1736" s="663"/>
      <c r="P1736" s="664"/>
      <c r="Q1736" s="665"/>
      <c r="R1736" s="661"/>
      <c r="S1736" s="566"/>
      <c r="T1736" s="566"/>
      <c r="U1736" s="566"/>
      <c r="V1736" s="566"/>
      <c r="W1736" s="566"/>
      <c r="X1736" s="566"/>
      <c r="Y1736" s="566"/>
      <c r="Z1736" s="566"/>
      <c r="AA1736" s="566"/>
      <c r="AB1736" s="566"/>
      <c r="AC1736" s="566"/>
      <c r="AD1736" s="566"/>
      <c r="AE1736" s="566"/>
      <c r="AF1736" s="566"/>
      <c r="AG1736" s="566"/>
    </row>
    <row r="1737" spans="2:33" hidden="1" outlineLevel="1" x14ac:dyDescent="0.45">
      <c r="B1737" s="648"/>
      <c r="C1737" s="649"/>
      <c r="D1737" s="650"/>
      <c r="E1737" s="651"/>
      <c r="F1737" s="652"/>
      <c r="G1737" s="653"/>
      <c r="H1737" s="654"/>
      <c r="I1737" s="654"/>
      <c r="J1737" s="654"/>
      <c r="K1737" s="655"/>
      <c r="L1737" s="653"/>
      <c r="M1737" s="654"/>
      <c r="N1737" s="654"/>
      <c r="O1737" s="654"/>
      <c r="P1737" s="655"/>
      <c r="Q1737" s="656"/>
      <c r="R1737" s="652"/>
      <c r="S1737" s="566"/>
      <c r="T1737" s="566"/>
      <c r="U1737" s="566"/>
      <c r="V1737" s="566"/>
      <c r="W1737" s="566"/>
      <c r="X1737" s="566"/>
      <c r="Y1737" s="566"/>
      <c r="Z1737" s="566"/>
      <c r="AA1737" s="566"/>
      <c r="AB1737" s="566"/>
      <c r="AC1737" s="566"/>
      <c r="AD1737" s="566"/>
      <c r="AE1737" s="566"/>
      <c r="AF1737" s="566"/>
      <c r="AG1737" s="566"/>
    </row>
    <row r="1738" spans="2:33" hidden="1" outlineLevel="1" x14ac:dyDescent="0.45">
      <c r="B1738" s="657"/>
      <c r="C1738" s="658"/>
      <c r="D1738" s="659"/>
      <c r="E1738" s="660"/>
      <c r="F1738" s="661"/>
      <c r="G1738" s="662"/>
      <c r="H1738" s="663"/>
      <c r="I1738" s="663"/>
      <c r="J1738" s="663"/>
      <c r="K1738" s="664"/>
      <c r="L1738" s="662"/>
      <c r="M1738" s="663"/>
      <c r="N1738" s="663"/>
      <c r="O1738" s="663"/>
      <c r="P1738" s="664"/>
      <c r="Q1738" s="665"/>
      <c r="R1738" s="661"/>
      <c r="S1738" s="566"/>
      <c r="T1738" s="566"/>
      <c r="U1738" s="566"/>
      <c r="V1738" s="566"/>
      <c r="W1738" s="566"/>
      <c r="X1738" s="566"/>
      <c r="Y1738" s="566"/>
      <c r="Z1738" s="566"/>
      <c r="AA1738" s="566"/>
      <c r="AB1738" s="566"/>
      <c r="AC1738" s="566"/>
      <c r="AD1738" s="566"/>
      <c r="AE1738" s="566"/>
      <c r="AF1738" s="566"/>
      <c r="AG1738" s="566"/>
    </row>
    <row r="1739" spans="2:33" hidden="1" outlineLevel="1" x14ac:dyDescent="0.45">
      <c r="B1739" s="648"/>
      <c r="C1739" s="649"/>
      <c r="D1739" s="650"/>
      <c r="E1739" s="651"/>
      <c r="F1739" s="652"/>
      <c r="G1739" s="653"/>
      <c r="H1739" s="654"/>
      <c r="I1739" s="654"/>
      <c r="J1739" s="654"/>
      <c r="K1739" s="655"/>
      <c r="L1739" s="653"/>
      <c r="M1739" s="654"/>
      <c r="N1739" s="654"/>
      <c r="O1739" s="654"/>
      <c r="P1739" s="655"/>
      <c r="Q1739" s="656"/>
      <c r="R1739" s="652"/>
      <c r="S1739" s="566"/>
      <c r="T1739" s="566"/>
      <c r="U1739" s="566"/>
      <c r="V1739" s="566"/>
      <c r="W1739" s="566"/>
      <c r="X1739" s="566"/>
      <c r="Y1739" s="566"/>
      <c r="Z1739" s="566"/>
      <c r="AA1739" s="566"/>
      <c r="AB1739" s="566"/>
      <c r="AC1739" s="566"/>
      <c r="AD1739" s="566"/>
      <c r="AE1739" s="566"/>
      <c r="AF1739" s="566"/>
      <c r="AG1739" s="566"/>
    </row>
    <row r="1740" spans="2:33" hidden="1" outlineLevel="1" x14ac:dyDescent="0.45">
      <c r="B1740" s="657"/>
      <c r="C1740" s="658"/>
      <c r="D1740" s="659"/>
      <c r="E1740" s="660"/>
      <c r="F1740" s="661"/>
      <c r="G1740" s="662"/>
      <c r="H1740" s="663"/>
      <c r="I1740" s="663"/>
      <c r="J1740" s="663"/>
      <c r="K1740" s="664"/>
      <c r="L1740" s="662"/>
      <c r="M1740" s="663"/>
      <c r="N1740" s="663"/>
      <c r="O1740" s="663"/>
      <c r="P1740" s="664"/>
      <c r="Q1740" s="665"/>
      <c r="R1740" s="661"/>
      <c r="S1740" s="566"/>
      <c r="T1740" s="566"/>
      <c r="U1740" s="566"/>
      <c r="V1740" s="566"/>
      <c r="W1740" s="566"/>
      <c r="X1740" s="566"/>
      <c r="Y1740" s="566"/>
      <c r="Z1740" s="566"/>
      <c r="AA1740" s="566"/>
      <c r="AB1740" s="566"/>
      <c r="AC1740" s="566"/>
      <c r="AD1740" s="566"/>
      <c r="AE1740" s="566"/>
      <c r="AF1740" s="566"/>
      <c r="AG1740" s="566"/>
    </row>
    <row r="1741" spans="2:33" hidden="1" outlineLevel="1" x14ac:dyDescent="0.45">
      <c r="B1741" s="648"/>
      <c r="C1741" s="649"/>
      <c r="D1741" s="650"/>
      <c r="E1741" s="651"/>
      <c r="F1741" s="652"/>
      <c r="G1741" s="653"/>
      <c r="H1741" s="654"/>
      <c r="I1741" s="654"/>
      <c r="J1741" s="654"/>
      <c r="K1741" s="655"/>
      <c r="L1741" s="653"/>
      <c r="M1741" s="654"/>
      <c r="N1741" s="654"/>
      <c r="O1741" s="654"/>
      <c r="P1741" s="655"/>
      <c r="Q1741" s="656"/>
      <c r="R1741" s="652"/>
      <c r="S1741" s="566"/>
      <c r="T1741" s="566"/>
      <c r="U1741" s="566"/>
      <c r="V1741" s="566"/>
      <c r="W1741" s="566"/>
      <c r="X1741" s="566"/>
      <c r="Y1741" s="566"/>
      <c r="Z1741" s="566"/>
      <c r="AA1741" s="566"/>
      <c r="AB1741" s="566"/>
      <c r="AC1741" s="566"/>
      <c r="AD1741" s="566"/>
      <c r="AE1741" s="566"/>
      <c r="AF1741" s="566"/>
      <c r="AG1741" s="566"/>
    </row>
    <row r="1742" spans="2:33" hidden="1" outlineLevel="1" x14ac:dyDescent="0.45">
      <c r="B1742" s="657"/>
      <c r="C1742" s="658"/>
      <c r="D1742" s="659"/>
      <c r="E1742" s="660"/>
      <c r="F1742" s="661"/>
      <c r="G1742" s="662"/>
      <c r="H1742" s="663"/>
      <c r="I1742" s="663"/>
      <c r="J1742" s="663"/>
      <c r="K1742" s="664"/>
      <c r="L1742" s="662"/>
      <c r="M1742" s="663"/>
      <c r="N1742" s="663"/>
      <c r="O1742" s="663"/>
      <c r="P1742" s="664"/>
      <c r="Q1742" s="665"/>
      <c r="R1742" s="661"/>
      <c r="S1742" s="566"/>
      <c r="T1742" s="566"/>
      <c r="U1742" s="566"/>
      <c r="V1742" s="566"/>
      <c r="W1742" s="566"/>
      <c r="X1742" s="566"/>
      <c r="Y1742" s="566"/>
      <c r="Z1742" s="566"/>
      <c r="AA1742" s="566"/>
      <c r="AB1742" s="566"/>
      <c r="AC1742" s="566"/>
      <c r="AD1742" s="566"/>
      <c r="AE1742" s="566"/>
      <c r="AF1742" s="566"/>
      <c r="AG1742" s="566"/>
    </row>
    <row r="1743" spans="2:33" hidden="1" outlineLevel="1" x14ac:dyDescent="0.45">
      <c r="B1743" s="648"/>
      <c r="C1743" s="649"/>
      <c r="D1743" s="650"/>
      <c r="E1743" s="651"/>
      <c r="F1743" s="652"/>
      <c r="G1743" s="653"/>
      <c r="H1743" s="654"/>
      <c r="I1743" s="654"/>
      <c r="J1743" s="654"/>
      <c r="K1743" s="655"/>
      <c r="L1743" s="653"/>
      <c r="M1743" s="654"/>
      <c r="N1743" s="654"/>
      <c r="O1743" s="654"/>
      <c r="P1743" s="655"/>
      <c r="Q1743" s="656"/>
      <c r="R1743" s="652"/>
      <c r="S1743" s="566"/>
      <c r="T1743" s="566"/>
      <c r="U1743" s="566"/>
      <c r="V1743" s="566"/>
      <c r="W1743" s="566"/>
      <c r="X1743" s="566"/>
      <c r="Y1743" s="566"/>
      <c r="Z1743" s="566"/>
      <c r="AA1743" s="566"/>
      <c r="AB1743" s="566"/>
      <c r="AC1743" s="566"/>
      <c r="AD1743" s="566"/>
      <c r="AE1743" s="566"/>
      <c r="AF1743" s="566"/>
      <c r="AG1743" s="566"/>
    </row>
    <row r="1744" spans="2:33" hidden="1" outlineLevel="1" x14ac:dyDescent="0.45">
      <c r="B1744" s="657"/>
      <c r="C1744" s="658"/>
      <c r="D1744" s="659"/>
      <c r="E1744" s="660"/>
      <c r="F1744" s="661"/>
      <c r="G1744" s="662"/>
      <c r="H1744" s="663"/>
      <c r="I1744" s="663"/>
      <c r="J1744" s="663"/>
      <c r="K1744" s="664"/>
      <c r="L1744" s="662"/>
      <c r="M1744" s="663"/>
      <c r="N1744" s="663"/>
      <c r="O1744" s="663"/>
      <c r="P1744" s="664"/>
      <c r="Q1744" s="665"/>
      <c r="R1744" s="661"/>
      <c r="S1744" s="566"/>
      <c r="T1744" s="566"/>
      <c r="U1744" s="566"/>
      <c r="V1744" s="566"/>
      <c r="W1744" s="566"/>
      <c r="X1744" s="566"/>
      <c r="Y1744" s="566"/>
      <c r="Z1744" s="566"/>
      <c r="AA1744" s="566"/>
      <c r="AB1744" s="566"/>
      <c r="AC1744" s="566"/>
      <c r="AD1744" s="566"/>
      <c r="AE1744" s="566"/>
      <c r="AF1744" s="566"/>
      <c r="AG1744" s="566"/>
    </row>
    <row r="1745" spans="2:33" hidden="1" outlineLevel="1" x14ac:dyDescent="0.45">
      <c r="B1745" s="648"/>
      <c r="C1745" s="649"/>
      <c r="D1745" s="650"/>
      <c r="E1745" s="651"/>
      <c r="F1745" s="652"/>
      <c r="G1745" s="653"/>
      <c r="H1745" s="654"/>
      <c r="I1745" s="654"/>
      <c r="J1745" s="654"/>
      <c r="K1745" s="655"/>
      <c r="L1745" s="653"/>
      <c r="M1745" s="654"/>
      <c r="N1745" s="654"/>
      <c r="O1745" s="654"/>
      <c r="P1745" s="655"/>
      <c r="Q1745" s="656"/>
      <c r="R1745" s="652"/>
      <c r="S1745" s="566"/>
      <c r="T1745" s="566"/>
      <c r="U1745" s="566"/>
      <c r="V1745" s="566"/>
      <c r="W1745" s="566"/>
      <c r="X1745" s="566"/>
      <c r="Y1745" s="566"/>
      <c r="Z1745" s="566"/>
      <c r="AA1745" s="566"/>
      <c r="AB1745" s="566"/>
      <c r="AC1745" s="566"/>
      <c r="AD1745" s="566"/>
      <c r="AE1745" s="566"/>
      <c r="AF1745" s="566"/>
      <c r="AG1745" s="566"/>
    </row>
    <row r="1746" spans="2:33" hidden="1" outlineLevel="1" x14ac:dyDescent="0.45">
      <c r="B1746" s="657"/>
      <c r="C1746" s="658"/>
      <c r="D1746" s="659"/>
      <c r="E1746" s="660"/>
      <c r="F1746" s="661"/>
      <c r="G1746" s="662"/>
      <c r="H1746" s="663"/>
      <c r="I1746" s="663"/>
      <c r="J1746" s="663"/>
      <c r="K1746" s="664"/>
      <c r="L1746" s="662"/>
      <c r="M1746" s="663"/>
      <c r="N1746" s="663"/>
      <c r="O1746" s="663"/>
      <c r="P1746" s="664"/>
      <c r="Q1746" s="665"/>
      <c r="R1746" s="661"/>
      <c r="S1746" s="566"/>
      <c r="T1746" s="566"/>
      <c r="U1746" s="566"/>
      <c r="V1746" s="566"/>
      <c r="W1746" s="566"/>
      <c r="X1746" s="566"/>
      <c r="Y1746" s="566"/>
      <c r="Z1746" s="566"/>
      <c r="AA1746" s="566"/>
      <c r="AB1746" s="566"/>
      <c r="AC1746" s="566"/>
      <c r="AD1746" s="566"/>
      <c r="AE1746" s="566"/>
      <c r="AF1746" s="566"/>
      <c r="AG1746" s="566"/>
    </row>
    <row r="1747" spans="2:33" hidden="1" outlineLevel="1" x14ac:dyDescent="0.45">
      <c r="B1747" s="648"/>
      <c r="C1747" s="649"/>
      <c r="D1747" s="650"/>
      <c r="E1747" s="651"/>
      <c r="F1747" s="652"/>
      <c r="G1747" s="653"/>
      <c r="H1747" s="654"/>
      <c r="I1747" s="654"/>
      <c r="J1747" s="654"/>
      <c r="K1747" s="655"/>
      <c r="L1747" s="653"/>
      <c r="M1747" s="654"/>
      <c r="N1747" s="654"/>
      <c r="O1747" s="654"/>
      <c r="P1747" s="655"/>
      <c r="Q1747" s="656"/>
      <c r="R1747" s="652"/>
      <c r="S1747" s="566"/>
      <c r="T1747" s="566"/>
      <c r="U1747" s="566"/>
      <c r="V1747" s="566"/>
      <c r="W1747" s="566"/>
      <c r="X1747" s="566"/>
      <c r="Y1747" s="566"/>
      <c r="Z1747" s="566"/>
      <c r="AA1747" s="566"/>
      <c r="AB1747" s="566"/>
      <c r="AC1747" s="566"/>
      <c r="AD1747" s="566"/>
      <c r="AE1747" s="566"/>
      <c r="AF1747" s="566"/>
      <c r="AG1747" s="566"/>
    </row>
    <row r="1748" spans="2:33" hidden="1" outlineLevel="1" x14ac:dyDescent="0.45">
      <c r="B1748" s="657"/>
      <c r="C1748" s="658"/>
      <c r="D1748" s="659"/>
      <c r="E1748" s="660"/>
      <c r="F1748" s="661"/>
      <c r="G1748" s="662"/>
      <c r="H1748" s="663"/>
      <c r="I1748" s="663"/>
      <c r="J1748" s="663"/>
      <c r="K1748" s="664"/>
      <c r="L1748" s="662"/>
      <c r="M1748" s="663"/>
      <c r="N1748" s="663"/>
      <c r="O1748" s="663"/>
      <c r="P1748" s="664"/>
      <c r="Q1748" s="665"/>
      <c r="R1748" s="661"/>
      <c r="S1748" s="566"/>
      <c r="T1748" s="566"/>
      <c r="U1748" s="566"/>
      <c r="V1748" s="566"/>
      <c r="W1748" s="566"/>
      <c r="X1748" s="566"/>
      <c r="Y1748" s="566"/>
      <c r="Z1748" s="566"/>
      <c r="AA1748" s="566"/>
      <c r="AB1748" s="566"/>
      <c r="AC1748" s="566"/>
      <c r="AD1748" s="566"/>
      <c r="AE1748" s="566"/>
      <c r="AF1748" s="566"/>
      <c r="AG1748" s="566"/>
    </row>
    <row r="1749" spans="2:33" hidden="1" outlineLevel="1" x14ac:dyDescent="0.45">
      <c r="B1749" s="648"/>
      <c r="C1749" s="649"/>
      <c r="D1749" s="650"/>
      <c r="E1749" s="651"/>
      <c r="F1749" s="652"/>
      <c r="G1749" s="653"/>
      <c r="H1749" s="654"/>
      <c r="I1749" s="654"/>
      <c r="J1749" s="654"/>
      <c r="K1749" s="655"/>
      <c r="L1749" s="653"/>
      <c r="M1749" s="654"/>
      <c r="N1749" s="654"/>
      <c r="O1749" s="654"/>
      <c r="P1749" s="655"/>
      <c r="Q1749" s="656"/>
      <c r="R1749" s="652"/>
      <c r="S1749" s="566"/>
      <c r="T1749" s="566"/>
      <c r="U1749" s="566"/>
      <c r="V1749" s="566"/>
      <c r="W1749" s="566"/>
      <c r="X1749" s="566"/>
      <c r="Y1749" s="566"/>
      <c r="Z1749" s="566"/>
      <c r="AA1749" s="566"/>
      <c r="AB1749" s="566"/>
      <c r="AC1749" s="566"/>
      <c r="AD1749" s="566"/>
      <c r="AE1749" s="566"/>
      <c r="AF1749" s="566"/>
      <c r="AG1749" s="566"/>
    </row>
    <row r="1750" spans="2:33" hidden="1" outlineLevel="1" x14ac:dyDescent="0.45">
      <c r="B1750" s="657"/>
      <c r="C1750" s="658"/>
      <c r="D1750" s="659"/>
      <c r="E1750" s="660"/>
      <c r="F1750" s="661"/>
      <c r="G1750" s="662"/>
      <c r="H1750" s="663"/>
      <c r="I1750" s="663"/>
      <c r="J1750" s="663"/>
      <c r="K1750" s="664"/>
      <c r="L1750" s="662"/>
      <c r="M1750" s="663"/>
      <c r="N1750" s="663"/>
      <c r="O1750" s="663"/>
      <c r="P1750" s="664"/>
      <c r="Q1750" s="665"/>
      <c r="R1750" s="661"/>
      <c r="S1750" s="566"/>
      <c r="T1750" s="566"/>
      <c r="U1750" s="566"/>
      <c r="V1750" s="566"/>
      <c r="W1750" s="566"/>
      <c r="X1750" s="566"/>
      <c r="Y1750" s="566"/>
      <c r="Z1750" s="566"/>
      <c r="AA1750" s="566"/>
      <c r="AB1750" s="566"/>
      <c r="AC1750" s="566"/>
      <c r="AD1750" s="566"/>
      <c r="AE1750" s="566"/>
      <c r="AF1750" s="566"/>
      <c r="AG1750" s="566"/>
    </row>
    <row r="1751" spans="2:33" hidden="1" outlineLevel="1" x14ac:dyDescent="0.45">
      <c r="B1751" s="648"/>
      <c r="C1751" s="649"/>
      <c r="D1751" s="650"/>
      <c r="E1751" s="651"/>
      <c r="F1751" s="652"/>
      <c r="G1751" s="653"/>
      <c r="H1751" s="654"/>
      <c r="I1751" s="654"/>
      <c r="J1751" s="654"/>
      <c r="K1751" s="655"/>
      <c r="L1751" s="653"/>
      <c r="M1751" s="654"/>
      <c r="N1751" s="654"/>
      <c r="O1751" s="654"/>
      <c r="P1751" s="655"/>
      <c r="Q1751" s="656"/>
      <c r="R1751" s="652"/>
      <c r="S1751" s="566"/>
      <c r="T1751" s="566"/>
      <c r="U1751" s="566"/>
      <c r="V1751" s="566"/>
      <c r="W1751" s="566"/>
      <c r="X1751" s="566"/>
      <c r="Y1751" s="566"/>
      <c r="Z1751" s="566"/>
      <c r="AA1751" s="566"/>
      <c r="AB1751" s="566"/>
      <c r="AC1751" s="566"/>
      <c r="AD1751" s="566"/>
      <c r="AE1751" s="566"/>
      <c r="AF1751" s="566"/>
      <c r="AG1751" s="566"/>
    </row>
    <row r="1752" spans="2:33" hidden="1" outlineLevel="1" x14ac:dyDescent="0.45">
      <c r="B1752" s="657"/>
      <c r="C1752" s="658"/>
      <c r="D1752" s="659"/>
      <c r="E1752" s="660"/>
      <c r="F1752" s="661"/>
      <c r="G1752" s="662"/>
      <c r="H1752" s="663"/>
      <c r="I1752" s="663"/>
      <c r="J1752" s="663"/>
      <c r="K1752" s="664"/>
      <c r="L1752" s="662"/>
      <c r="M1752" s="663"/>
      <c r="N1752" s="663"/>
      <c r="O1752" s="663"/>
      <c r="P1752" s="664"/>
      <c r="Q1752" s="665"/>
      <c r="R1752" s="661"/>
      <c r="S1752" s="566"/>
      <c r="T1752" s="566"/>
      <c r="U1752" s="566"/>
      <c r="V1752" s="566"/>
      <c r="W1752" s="566"/>
      <c r="X1752" s="566"/>
      <c r="Y1752" s="566"/>
      <c r="Z1752" s="566"/>
      <c r="AA1752" s="566"/>
      <c r="AB1752" s="566"/>
      <c r="AC1752" s="566"/>
      <c r="AD1752" s="566"/>
      <c r="AE1752" s="566"/>
      <c r="AF1752" s="566"/>
      <c r="AG1752" s="566"/>
    </row>
    <row r="1753" spans="2:33" hidden="1" outlineLevel="1" x14ac:dyDescent="0.45">
      <c r="B1753" s="648"/>
      <c r="C1753" s="649"/>
      <c r="D1753" s="650"/>
      <c r="E1753" s="651"/>
      <c r="F1753" s="652"/>
      <c r="G1753" s="653"/>
      <c r="H1753" s="654"/>
      <c r="I1753" s="654"/>
      <c r="J1753" s="654"/>
      <c r="K1753" s="655"/>
      <c r="L1753" s="653"/>
      <c r="M1753" s="654"/>
      <c r="N1753" s="654"/>
      <c r="O1753" s="654"/>
      <c r="P1753" s="655"/>
      <c r="Q1753" s="656"/>
      <c r="R1753" s="652"/>
      <c r="S1753" s="566"/>
      <c r="T1753" s="566"/>
      <c r="U1753" s="566"/>
      <c r="V1753" s="566"/>
      <c r="W1753" s="566"/>
      <c r="X1753" s="566"/>
      <c r="Y1753" s="566"/>
      <c r="Z1753" s="566"/>
      <c r="AA1753" s="566"/>
      <c r="AB1753" s="566"/>
      <c r="AC1753" s="566"/>
      <c r="AD1753" s="566"/>
      <c r="AE1753" s="566"/>
      <c r="AF1753" s="566"/>
      <c r="AG1753" s="566"/>
    </row>
    <row r="1754" spans="2:33" hidden="1" outlineLevel="1" x14ac:dyDescent="0.45">
      <c r="B1754" s="657"/>
      <c r="C1754" s="658"/>
      <c r="D1754" s="659"/>
      <c r="E1754" s="660"/>
      <c r="F1754" s="661"/>
      <c r="G1754" s="662"/>
      <c r="H1754" s="663"/>
      <c r="I1754" s="663"/>
      <c r="J1754" s="663"/>
      <c r="K1754" s="664"/>
      <c r="L1754" s="662"/>
      <c r="M1754" s="663"/>
      <c r="N1754" s="663"/>
      <c r="O1754" s="663"/>
      <c r="P1754" s="664"/>
      <c r="Q1754" s="665"/>
      <c r="R1754" s="661"/>
      <c r="S1754" s="566"/>
      <c r="T1754" s="566"/>
      <c r="U1754" s="566"/>
      <c r="V1754" s="566"/>
      <c r="W1754" s="566"/>
      <c r="X1754" s="566"/>
      <c r="Y1754" s="566"/>
      <c r="Z1754" s="566"/>
      <c r="AA1754" s="566"/>
      <c r="AB1754" s="566"/>
      <c r="AC1754" s="566"/>
      <c r="AD1754" s="566"/>
      <c r="AE1754" s="566"/>
      <c r="AF1754" s="566"/>
      <c r="AG1754" s="566"/>
    </row>
    <row r="1755" spans="2:33" hidden="1" outlineLevel="1" x14ac:dyDescent="0.45">
      <c r="B1755" s="648"/>
      <c r="C1755" s="649"/>
      <c r="D1755" s="650"/>
      <c r="E1755" s="651"/>
      <c r="F1755" s="652"/>
      <c r="G1755" s="653"/>
      <c r="H1755" s="654"/>
      <c r="I1755" s="654"/>
      <c r="J1755" s="654"/>
      <c r="K1755" s="655"/>
      <c r="L1755" s="653"/>
      <c r="M1755" s="654"/>
      <c r="N1755" s="654"/>
      <c r="O1755" s="654"/>
      <c r="P1755" s="655"/>
      <c r="Q1755" s="656"/>
      <c r="R1755" s="652"/>
      <c r="S1755" s="566"/>
      <c r="T1755" s="566"/>
      <c r="U1755" s="566"/>
      <c r="V1755" s="566"/>
      <c r="W1755" s="566"/>
      <c r="X1755" s="566"/>
      <c r="Y1755" s="566"/>
      <c r="Z1755" s="566"/>
      <c r="AA1755" s="566"/>
      <c r="AB1755" s="566"/>
      <c r="AC1755" s="566"/>
      <c r="AD1755" s="566"/>
      <c r="AE1755" s="566"/>
      <c r="AF1755" s="566"/>
      <c r="AG1755" s="566"/>
    </row>
    <row r="1756" spans="2:33" hidden="1" outlineLevel="1" x14ac:dyDescent="0.45">
      <c r="B1756" s="657"/>
      <c r="C1756" s="658"/>
      <c r="D1756" s="659"/>
      <c r="E1756" s="660"/>
      <c r="F1756" s="661"/>
      <c r="G1756" s="662"/>
      <c r="H1756" s="663"/>
      <c r="I1756" s="663"/>
      <c r="J1756" s="663"/>
      <c r="K1756" s="664"/>
      <c r="L1756" s="662"/>
      <c r="M1756" s="663"/>
      <c r="N1756" s="663"/>
      <c r="O1756" s="663"/>
      <c r="P1756" s="664"/>
      <c r="Q1756" s="665"/>
      <c r="R1756" s="661"/>
      <c r="S1756" s="566"/>
      <c r="T1756" s="566"/>
      <c r="U1756" s="566"/>
      <c r="V1756" s="566"/>
      <c r="W1756" s="566"/>
      <c r="X1756" s="566"/>
      <c r="Y1756" s="566"/>
      <c r="Z1756" s="566"/>
      <c r="AA1756" s="566"/>
      <c r="AB1756" s="566"/>
      <c r="AC1756" s="566"/>
      <c r="AD1756" s="566"/>
      <c r="AE1756" s="566"/>
      <c r="AF1756" s="566"/>
      <c r="AG1756" s="566"/>
    </row>
    <row r="1757" spans="2:33" hidden="1" outlineLevel="1" x14ac:dyDescent="0.45">
      <c r="B1757" s="648"/>
      <c r="C1757" s="649"/>
      <c r="D1757" s="650"/>
      <c r="E1757" s="651"/>
      <c r="F1757" s="652"/>
      <c r="G1757" s="653"/>
      <c r="H1757" s="654"/>
      <c r="I1757" s="654"/>
      <c r="J1757" s="654"/>
      <c r="K1757" s="655"/>
      <c r="L1757" s="653"/>
      <c r="M1757" s="654"/>
      <c r="N1757" s="654"/>
      <c r="O1757" s="654"/>
      <c r="P1757" s="655"/>
      <c r="Q1757" s="656"/>
      <c r="R1757" s="652"/>
      <c r="S1757" s="566"/>
      <c r="T1757" s="566"/>
      <c r="U1757" s="566"/>
      <c r="V1757" s="566"/>
      <c r="W1757" s="566"/>
      <c r="X1757" s="566"/>
      <c r="Y1757" s="566"/>
      <c r="Z1757" s="566"/>
      <c r="AA1757" s="566"/>
      <c r="AB1757" s="566"/>
      <c r="AC1757" s="566"/>
      <c r="AD1757" s="566"/>
      <c r="AE1757" s="566"/>
      <c r="AF1757" s="566"/>
      <c r="AG1757" s="566"/>
    </row>
    <row r="1758" spans="2:33" hidden="1" outlineLevel="1" x14ac:dyDescent="0.45">
      <c r="B1758" s="657"/>
      <c r="C1758" s="658"/>
      <c r="D1758" s="659"/>
      <c r="E1758" s="660"/>
      <c r="F1758" s="661"/>
      <c r="G1758" s="662"/>
      <c r="H1758" s="663"/>
      <c r="I1758" s="663"/>
      <c r="J1758" s="663"/>
      <c r="K1758" s="664"/>
      <c r="L1758" s="662"/>
      <c r="M1758" s="663"/>
      <c r="N1758" s="663"/>
      <c r="O1758" s="663"/>
      <c r="P1758" s="664"/>
      <c r="Q1758" s="665"/>
      <c r="R1758" s="661"/>
      <c r="S1758" s="566"/>
      <c r="T1758" s="566"/>
      <c r="U1758" s="566"/>
      <c r="V1758" s="566"/>
      <c r="W1758" s="566"/>
      <c r="X1758" s="566"/>
      <c r="Y1758" s="566"/>
      <c r="Z1758" s="566"/>
      <c r="AA1758" s="566"/>
      <c r="AB1758" s="566"/>
      <c r="AC1758" s="566"/>
      <c r="AD1758" s="566"/>
      <c r="AE1758" s="566"/>
      <c r="AF1758" s="566"/>
      <c r="AG1758" s="566"/>
    </row>
    <row r="1759" spans="2:33" hidden="1" outlineLevel="1" x14ac:dyDescent="0.45">
      <c r="B1759" s="648"/>
      <c r="C1759" s="649"/>
      <c r="D1759" s="650"/>
      <c r="E1759" s="651"/>
      <c r="F1759" s="652"/>
      <c r="G1759" s="653"/>
      <c r="H1759" s="654"/>
      <c r="I1759" s="654"/>
      <c r="J1759" s="654"/>
      <c r="K1759" s="655"/>
      <c r="L1759" s="653"/>
      <c r="M1759" s="654"/>
      <c r="N1759" s="654"/>
      <c r="O1759" s="654"/>
      <c r="P1759" s="655"/>
      <c r="Q1759" s="656"/>
      <c r="R1759" s="652"/>
      <c r="S1759" s="566"/>
      <c r="T1759" s="566"/>
      <c r="U1759" s="566"/>
      <c r="V1759" s="566"/>
      <c r="W1759" s="566"/>
      <c r="X1759" s="566"/>
      <c r="Y1759" s="566"/>
      <c r="Z1759" s="566"/>
      <c r="AA1759" s="566"/>
      <c r="AB1759" s="566"/>
      <c r="AC1759" s="566"/>
      <c r="AD1759" s="566"/>
      <c r="AE1759" s="566"/>
      <c r="AF1759" s="566"/>
      <c r="AG1759" s="566"/>
    </row>
    <row r="1760" spans="2:33" hidden="1" outlineLevel="1" x14ac:dyDescent="0.45">
      <c r="B1760" s="657"/>
      <c r="C1760" s="658"/>
      <c r="D1760" s="659"/>
      <c r="E1760" s="660"/>
      <c r="F1760" s="661"/>
      <c r="G1760" s="662"/>
      <c r="H1760" s="663"/>
      <c r="I1760" s="663"/>
      <c r="J1760" s="663"/>
      <c r="K1760" s="664"/>
      <c r="L1760" s="662"/>
      <c r="M1760" s="663"/>
      <c r="N1760" s="663"/>
      <c r="O1760" s="663"/>
      <c r="P1760" s="664"/>
      <c r="Q1760" s="665"/>
      <c r="R1760" s="661"/>
      <c r="S1760" s="566"/>
      <c r="T1760" s="566"/>
      <c r="U1760" s="566"/>
      <c r="V1760" s="566"/>
      <c r="W1760" s="566"/>
      <c r="X1760" s="566"/>
      <c r="Y1760" s="566"/>
      <c r="Z1760" s="566"/>
      <c r="AA1760" s="566"/>
      <c r="AB1760" s="566"/>
      <c r="AC1760" s="566"/>
      <c r="AD1760" s="566"/>
      <c r="AE1760" s="566"/>
      <c r="AF1760" s="566"/>
      <c r="AG1760" s="566"/>
    </row>
    <row r="1761" spans="2:33" hidden="1" outlineLevel="1" x14ac:dyDescent="0.45">
      <c r="B1761" s="648"/>
      <c r="C1761" s="649"/>
      <c r="D1761" s="650"/>
      <c r="E1761" s="651"/>
      <c r="F1761" s="652"/>
      <c r="G1761" s="653"/>
      <c r="H1761" s="654"/>
      <c r="I1761" s="654"/>
      <c r="J1761" s="654"/>
      <c r="K1761" s="655"/>
      <c r="L1761" s="653"/>
      <c r="M1761" s="654"/>
      <c r="N1761" s="654"/>
      <c r="O1761" s="654"/>
      <c r="P1761" s="655"/>
      <c r="Q1761" s="656"/>
      <c r="R1761" s="652"/>
      <c r="S1761" s="566"/>
      <c r="T1761" s="566"/>
      <c r="U1761" s="566"/>
      <c r="V1761" s="566"/>
      <c r="W1761" s="566"/>
      <c r="X1761" s="566"/>
      <c r="Y1761" s="566"/>
      <c r="Z1761" s="566"/>
      <c r="AA1761" s="566"/>
      <c r="AB1761" s="566"/>
      <c r="AC1761" s="566"/>
      <c r="AD1761" s="566"/>
      <c r="AE1761" s="566"/>
      <c r="AF1761" s="566"/>
      <c r="AG1761" s="566"/>
    </row>
    <row r="1762" spans="2:33" hidden="1" outlineLevel="1" x14ac:dyDescent="0.45">
      <c r="B1762" s="657"/>
      <c r="C1762" s="658"/>
      <c r="D1762" s="659"/>
      <c r="E1762" s="660"/>
      <c r="F1762" s="661"/>
      <c r="G1762" s="662"/>
      <c r="H1762" s="663"/>
      <c r="I1762" s="663"/>
      <c r="J1762" s="663"/>
      <c r="K1762" s="664"/>
      <c r="L1762" s="662"/>
      <c r="M1762" s="663"/>
      <c r="N1762" s="663"/>
      <c r="O1762" s="663"/>
      <c r="P1762" s="664"/>
      <c r="Q1762" s="665"/>
      <c r="R1762" s="661"/>
      <c r="S1762" s="566"/>
      <c r="T1762" s="566"/>
      <c r="U1762" s="566"/>
      <c r="V1762" s="566"/>
      <c r="W1762" s="566"/>
      <c r="X1762" s="566"/>
      <c r="Y1762" s="566"/>
      <c r="Z1762" s="566"/>
      <c r="AA1762" s="566"/>
      <c r="AB1762" s="566"/>
      <c r="AC1762" s="566"/>
      <c r="AD1762" s="566"/>
      <c r="AE1762" s="566"/>
      <c r="AF1762" s="566"/>
      <c r="AG1762" s="566"/>
    </row>
    <row r="1763" spans="2:33" hidden="1" outlineLevel="1" x14ac:dyDescent="0.45">
      <c r="B1763" s="648"/>
      <c r="C1763" s="649"/>
      <c r="D1763" s="650"/>
      <c r="E1763" s="651"/>
      <c r="F1763" s="652"/>
      <c r="G1763" s="653"/>
      <c r="H1763" s="654"/>
      <c r="I1763" s="654"/>
      <c r="J1763" s="654"/>
      <c r="K1763" s="655"/>
      <c r="L1763" s="653"/>
      <c r="M1763" s="654"/>
      <c r="N1763" s="654"/>
      <c r="O1763" s="654"/>
      <c r="P1763" s="655"/>
      <c r="Q1763" s="656"/>
      <c r="R1763" s="652"/>
      <c r="S1763" s="566"/>
      <c r="T1763" s="566"/>
      <c r="U1763" s="566"/>
      <c r="V1763" s="566"/>
      <c r="W1763" s="566"/>
      <c r="X1763" s="566"/>
      <c r="Y1763" s="566"/>
      <c r="Z1763" s="566"/>
      <c r="AA1763" s="566"/>
      <c r="AB1763" s="566"/>
      <c r="AC1763" s="566"/>
      <c r="AD1763" s="566"/>
      <c r="AE1763" s="566"/>
      <c r="AF1763" s="566"/>
      <c r="AG1763" s="566"/>
    </row>
    <row r="1764" spans="2:33" hidden="1" outlineLevel="1" x14ac:dyDescent="0.45">
      <c r="B1764" s="657"/>
      <c r="C1764" s="658"/>
      <c r="D1764" s="659"/>
      <c r="E1764" s="660"/>
      <c r="F1764" s="661"/>
      <c r="G1764" s="662"/>
      <c r="H1764" s="663"/>
      <c r="I1764" s="663"/>
      <c r="J1764" s="663"/>
      <c r="K1764" s="664"/>
      <c r="L1764" s="662"/>
      <c r="M1764" s="663"/>
      <c r="N1764" s="663"/>
      <c r="O1764" s="663"/>
      <c r="P1764" s="664"/>
      <c r="Q1764" s="665"/>
      <c r="R1764" s="661"/>
      <c r="S1764" s="566"/>
      <c r="T1764" s="566"/>
      <c r="U1764" s="566"/>
      <c r="V1764" s="566"/>
      <c r="W1764" s="566"/>
      <c r="X1764" s="566"/>
      <c r="Y1764" s="566"/>
      <c r="Z1764" s="566"/>
      <c r="AA1764" s="566"/>
      <c r="AB1764" s="566"/>
      <c r="AC1764" s="566"/>
      <c r="AD1764" s="566"/>
      <c r="AE1764" s="566"/>
      <c r="AF1764" s="566"/>
      <c r="AG1764" s="566"/>
    </row>
    <row r="1765" spans="2:33" hidden="1" outlineLevel="1" x14ac:dyDescent="0.45">
      <c r="B1765" s="648"/>
      <c r="C1765" s="649"/>
      <c r="D1765" s="650"/>
      <c r="E1765" s="651"/>
      <c r="F1765" s="652"/>
      <c r="G1765" s="653"/>
      <c r="H1765" s="654"/>
      <c r="I1765" s="654"/>
      <c r="J1765" s="654"/>
      <c r="K1765" s="655"/>
      <c r="L1765" s="653"/>
      <c r="M1765" s="654"/>
      <c r="N1765" s="654"/>
      <c r="O1765" s="654"/>
      <c r="P1765" s="655"/>
      <c r="Q1765" s="656"/>
      <c r="R1765" s="652"/>
      <c r="S1765" s="566"/>
      <c r="T1765" s="566"/>
      <c r="U1765" s="566"/>
      <c r="V1765" s="566"/>
      <c r="W1765" s="566"/>
      <c r="X1765" s="566"/>
      <c r="Y1765" s="566"/>
      <c r="Z1765" s="566"/>
      <c r="AA1765" s="566"/>
      <c r="AB1765" s="566"/>
      <c r="AC1765" s="566"/>
      <c r="AD1765" s="566"/>
      <c r="AE1765" s="566"/>
      <c r="AF1765" s="566"/>
      <c r="AG1765" s="566"/>
    </row>
    <row r="1766" spans="2:33" hidden="1" outlineLevel="1" x14ac:dyDescent="0.45">
      <c r="B1766" s="657"/>
      <c r="C1766" s="658"/>
      <c r="D1766" s="659"/>
      <c r="E1766" s="660"/>
      <c r="F1766" s="661"/>
      <c r="G1766" s="662"/>
      <c r="H1766" s="663"/>
      <c r="I1766" s="663"/>
      <c r="J1766" s="663"/>
      <c r="K1766" s="664"/>
      <c r="L1766" s="662"/>
      <c r="M1766" s="663"/>
      <c r="N1766" s="663"/>
      <c r="O1766" s="663"/>
      <c r="P1766" s="664"/>
      <c r="Q1766" s="665"/>
      <c r="R1766" s="661"/>
      <c r="S1766" s="566"/>
      <c r="T1766" s="566"/>
      <c r="U1766" s="566"/>
      <c r="V1766" s="566"/>
      <c r="W1766" s="566"/>
      <c r="X1766" s="566"/>
      <c r="Y1766" s="566"/>
      <c r="Z1766" s="566"/>
      <c r="AA1766" s="566"/>
      <c r="AB1766" s="566"/>
      <c r="AC1766" s="566"/>
      <c r="AD1766" s="566"/>
      <c r="AE1766" s="566"/>
      <c r="AF1766" s="566"/>
      <c r="AG1766" s="566"/>
    </row>
    <row r="1767" spans="2:33" hidden="1" outlineLevel="1" x14ac:dyDescent="0.45">
      <c r="B1767" s="648"/>
      <c r="C1767" s="649"/>
      <c r="D1767" s="650"/>
      <c r="E1767" s="651"/>
      <c r="F1767" s="652"/>
      <c r="G1767" s="653"/>
      <c r="H1767" s="654"/>
      <c r="I1767" s="654"/>
      <c r="J1767" s="654"/>
      <c r="K1767" s="655"/>
      <c r="L1767" s="653"/>
      <c r="M1767" s="654"/>
      <c r="N1767" s="654"/>
      <c r="O1767" s="654"/>
      <c r="P1767" s="655"/>
      <c r="Q1767" s="656"/>
      <c r="R1767" s="652"/>
      <c r="S1767" s="566"/>
      <c r="T1767" s="566"/>
      <c r="U1767" s="566"/>
      <c r="V1767" s="566"/>
      <c r="W1767" s="566"/>
      <c r="X1767" s="566"/>
      <c r="Y1767" s="566"/>
      <c r="Z1767" s="566"/>
      <c r="AA1767" s="566"/>
      <c r="AB1767" s="566"/>
      <c r="AC1767" s="566"/>
      <c r="AD1767" s="566"/>
      <c r="AE1767" s="566"/>
      <c r="AF1767" s="566"/>
      <c r="AG1767" s="566"/>
    </row>
    <row r="1768" spans="2:33" hidden="1" outlineLevel="1" x14ac:dyDescent="0.45">
      <c r="B1768" s="657"/>
      <c r="C1768" s="658"/>
      <c r="D1768" s="659"/>
      <c r="E1768" s="660"/>
      <c r="F1768" s="661"/>
      <c r="G1768" s="662"/>
      <c r="H1768" s="663"/>
      <c r="I1768" s="663"/>
      <c r="J1768" s="663"/>
      <c r="K1768" s="664"/>
      <c r="L1768" s="662"/>
      <c r="M1768" s="663"/>
      <c r="N1768" s="663"/>
      <c r="O1768" s="663"/>
      <c r="P1768" s="664"/>
      <c r="Q1768" s="665"/>
      <c r="R1768" s="661"/>
      <c r="S1768" s="566"/>
      <c r="T1768" s="566"/>
      <c r="U1768" s="566"/>
      <c r="V1768" s="566"/>
      <c r="W1768" s="566"/>
      <c r="X1768" s="566"/>
      <c r="Y1768" s="566"/>
      <c r="Z1768" s="566"/>
      <c r="AA1768" s="566"/>
      <c r="AB1768" s="566"/>
      <c r="AC1768" s="566"/>
      <c r="AD1768" s="566"/>
      <c r="AE1768" s="566"/>
      <c r="AF1768" s="566"/>
      <c r="AG1768" s="566"/>
    </row>
    <row r="1769" spans="2:33" hidden="1" outlineLevel="1" x14ac:dyDescent="0.45">
      <c r="B1769" s="648"/>
      <c r="C1769" s="649"/>
      <c r="D1769" s="650"/>
      <c r="E1769" s="651"/>
      <c r="F1769" s="652"/>
      <c r="G1769" s="653"/>
      <c r="H1769" s="654"/>
      <c r="I1769" s="654"/>
      <c r="J1769" s="654"/>
      <c r="K1769" s="655"/>
      <c r="L1769" s="653"/>
      <c r="M1769" s="654"/>
      <c r="N1769" s="654"/>
      <c r="O1769" s="654"/>
      <c r="P1769" s="655"/>
      <c r="Q1769" s="656"/>
      <c r="R1769" s="652"/>
      <c r="S1769" s="566"/>
      <c r="T1769" s="566"/>
      <c r="U1769" s="566"/>
      <c r="V1769" s="566"/>
      <c r="W1769" s="566"/>
      <c r="X1769" s="566"/>
      <c r="Y1769" s="566"/>
      <c r="Z1769" s="566"/>
      <c r="AA1769" s="566"/>
      <c r="AB1769" s="566"/>
      <c r="AC1769" s="566"/>
      <c r="AD1769" s="566"/>
      <c r="AE1769" s="566"/>
      <c r="AF1769" s="566"/>
      <c r="AG1769" s="566"/>
    </row>
    <row r="1770" spans="2:33" hidden="1" outlineLevel="1" x14ac:dyDescent="0.45">
      <c r="B1770" s="657"/>
      <c r="C1770" s="658"/>
      <c r="D1770" s="659"/>
      <c r="E1770" s="660"/>
      <c r="F1770" s="661"/>
      <c r="G1770" s="662"/>
      <c r="H1770" s="663"/>
      <c r="I1770" s="663"/>
      <c r="J1770" s="663"/>
      <c r="K1770" s="664"/>
      <c r="L1770" s="662"/>
      <c r="M1770" s="663"/>
      <c r="N1770" s="663"/>
      <c r="O1770" s="663"/>
      <c r="P1770" s="664"/>
      <c r="Q1770" s="665"/>
      <c r="R1770" s="661"/>
      <c r="S1770" s="566"/>
      <c r="T1770" s="566"/>
      <c r="U1770" s="566"/>
      <c r="V1770" s="566"/>
      <c r="W1770" s="566"/>
      <c r="X1770" s="566"/>
      <c r="Y1770" s="566"/>
      <c r="Z1770" s="566"/>
      <c r="AA1770" s="566"/>
      <c r="AB1770" s="566"/>
      <c r="AC1770" s="566"/>
      <c r="AD1770" s="566"/>
      <c r="AE1770" s="566"/>
      <c r="AF1770" s="566"/>
      <c r="AG1770" s="566"/>
    </row>
    <row r="1771" spans="2:33" hidden="1" outlineLevel="1" x14ac:dyDescent="0.45">
      <c r="B1771" s="648"/>
      <c r="C1771" s="649"/>
      <c r="D1771" s="650"/>
      <c r="E1771" s="651"/>
      <c r="F1771" s="652"/>
      <c r="G1771" s="653"/>
      <c r="H1771" s="654"/>
      <c r="I1771" s="654"/>
      <c r="J1771" s="654"/>
      <c r="K1771" s="655"/>
      <c r="L1771" s="653"/>
      <c r="M1771" s="654"/>
      <c r="N1771" s="654"/>
      <c r="O1771" s="654"/>
      <c r="P1771" s="655"/>
      <c r="Q1771" s="656"/>
      <c r="R1771" s="652"/>
      <c r="S1771" s="566"/>
      <c r="T1771" s="566"/>
      <c r="U1771" s="566"/>
      <c r="V1771" s="566"/>
      <c r="W1771" s="566"/>
      <c r="X1771" s="566"/>
      <c r="Y1771" s="566"/>
      <c r="Z1771" s="566"/>
      <c r="AA1771" s="566"/>
      <c r="AB1771" s="566"/>
      <c r="AC1771" s="566"/>
      <c r="AD1771" s="566"/>
      <c r="AE1771" s="566"/>
      <c r="AF1771" s="566"/>
      <c r="AG1771" s="566"/>
    </row>
    <row r="1772" spans="2:33" hidden="1" outlineLevel="1" x14ac:dyDescent="0.45">
      <c r="B1772" s="657"/>
      <c r="C1772" s="658"/>
      <c r="D1772" s="659"/>
      <c r="E1772" s="660"/>
      <c r="F1772" s="661"/>
      <c r="G1772" s="662"/>
      <c r="H1772" s="663"/>
      <c r="I1772" s="663"/>
      <c r="J1772" s="663"/>
      <c r="K1772" s="664"/>
      <c r="L1772" s="662"/>
      <c r="M1772" s="663"/>
      <c r="N1772" s="663"/>
      <c r="O1772" s="663"/>
      <c r="P1772" s="664"/>
      <c r="Q1772" s="665"/>
      <c r="R1772" s="661"/>
      <c r="S1772" s="566"/>
      <c r="T1772" s="566"/>
      <c r="U1772" s="566"/>
      <c r="V1772" s="566"/>
      <c r="W1772" s="566"/>
      <c r="X1772" s="566"/>
      <c r="Y1772" s="566"/>
      <c r="Z1772" s="566"/>
      <c r="AA1772" s="566"/>
      <c r="AB1772" s="566"/>
      <c r="AC1772" s="566"/>
      <c r="AD1772" s="566"/>
      <c r="AE1772" s="566"/>
      <c r="AF1772" s="566"/>
      <c r="AG1772" s="566"/>
    </row>
    <row r="1773" spans="2:33" hidden="1" outlineLevel="1" x14ac:dyDescent="0.45">
      <c r="B1773" s="648"/>
      <c r="C1773" s="649"/>
      <c r="D1773" s="650"/>
      <c r="E1773" s="651"/>
      <c r="F1773" s="652"/>
      <c r="G1773" s="653"/>
      <c r="H1773" s="654"/>
      <c r="I1773" s="654"/>
      <c r="J1773" s="654"/>
      <c r="K1773" s="655"/>
      <c r="L1773" s="653"/>
      <c r="M1773" s="654"/>
      <c r="N1773" s="654"/>
      <c r="O1773" s="654"/>
      <c r="P1773" s="655"/>
      <c r="Q1773" s="656"/>
      <c r="R1773" s="652"/>
      <c r="S1773" s="566"/>
      <c r="T1773" s="566"/>
      <c r="U1773" s="566"/>
      <c r="V1773" s="566"/>
      <c r="W1773" s="566"/>
      <c r="X1773" s="566"/>
      <c r="Y1773" s="566"/>
      <c r="Z1773" s="566"/>
      <c r="AA1773" s="566"/>
      <c r="AB1773" s="566"/>
      <c r="AC1773" s="566"/>
      <c r="AD1773" s="566"/>
      <c r="AE1773" s="566"/>
      <c r="AF1773" s="566"/>
      <c r="AG1773" s="566"/>
    </row>
    <row r="1774" spans="2:33" hidden="1" outlineLevel="1" x14ac:dyDescent="0.45">
      <c r="B1774" s="657"/>
      <c r="C1774" s="658"/>
      <c r="D1774" s="659"/>
      <c r="E1774" s="660"/>
      <c r="F1774" s="661"/>
      <c r="G1774" s="662"/>
      <c r="H1774" s="663"/>
      <c r="I1774" s="663"/>
      <c r="J1774" s="663"/>
      <c r="K1774" s="664"/>
      <c r="L1774" s="662"/>
      <c r="M1774" s="663"/>
      <c r="N1774" s="663"/>
      <c r="O1774" s="663"/>
      <c r="P1774" s="664"/>
      <c r="Q1774" s="665"/>
      <c r="R1774" s="661"/>
      <c r="S1774" s="566"/>
      <c r="T1774" s="566"/>
      <c r="U1774" s="566"/>
      <c r="V1774" s="566"/>
      <c r="W1774" s="566"/>
      <c r="X1774" s="566"/>
      <c r="Y1774" s="566"/>
      <c r="Z1774" s="566"/>
      <c r="AA1774" s="566"/>
      <c r="AB1774" s="566"/>
      <c r="AC1774" s="566"/>
      <c r="AD1774" s="566"/>
      <c r="AE1774" s="566"/>
      <c r="AF1774" s="566"/>
      <c r="AG1774" s="566"/>
    </row>
    <row r="1775" spans="2:33" hidden="1" outlineLevel="1" x14ac:dyDescent="0.45">
      <c r="B1775" s="648"/>
      <c r="C1775" s="649"/>
      <c r="D1775" s="650"/>
      <c r="E1775" s="651"/>
      <c r="F1775" s="652"/>
      <c r="G1775" s="653"/>
      <c r="H1775" s="654"/>
      <c r="I1775" s="654"/>
      <c r="J1775" s="654"/>
      <c r="K1775" s="655"/>
      <c r="L1775" s="653"/>
      <c r="M1775" s="654"/>
      <c r="N1775" s="654"/>
      <c r="O1775" s="654"/>
      <c r="P1775" s="655"/>
      <c r="Q1775" s="656"/>
      <c r="R1775" s="652"/>
      <c r="S1775" s="566"/>
      <c r="T1775" s="566"/>
      <c r="U1775" s="566"/>
      <c r="V1775" s="566"/>
      <c r="W1775" s="566"/>
      <c r="X1775" s="566"/>
      <c r="Y1775" s="566"/>
      <c r="Z1775" s="566"/>
      <c r="AA1775" s="566"/>
      <c r="AB1775" s="566"/>
      <c r="AC1775" s="566"/>
      <c r="AD1775" s="566"/>
      <c r="AE1775" s="566"/>
      <c r="AF1775" s="566"/>
      <c r="AG1775" s="566"/>
    </row>
    <row r="1776" spans="2:33" hidden="1" outlineLevel="1" x14ac:dyDescent="0.45">
      <c r="B1776" s="657"/>
      <c r="C1776" s="658"/>
      <c r="D1776" s="659"/>
      <c r="E1776" s="660"/>
      <c r="F1776" s="661"/>
      <c r="G1776" s="662"/>
      <c r="H1776" s="663"/>
      <c r="I1776" s="663"/>
      <c r="J1776" s="663"/>
      <c r="K1776" s="664"/>
      <c r="L1776" s="662"/>
      <c r="M1776" s="663"/>
      <c r="N1776" s="663"/>
      <c r="O1776" s="663"/>
      <c r="P1776" s="664"/>
      <c r="Q1776" s="665"/>
      <c r="R1776" s="661"/>
      <c r="S1776" s="566"/>
      <c r="T1776" s="566"/>
      <c r="U1776" s="566"/>
      <c r="V1776" s="566"/>
      <c r="W1776" s="566"/>
      <c r="X1776" s="566"/>
      <c r="Y1776" s="566"/>
      <c r="Z1776" s="566"/>
      <c r="AA1776" s="566"/>
      <c r="AB1776" s="566"/>
      <c r="AC1776" s="566"/>
      <c r="AD1776" s="566"/>
      <c r="AE1776" s="566"/>
      <c r="AF1776" s="566"/>
      <c r="AG1776" s="566"/>
    </row>
    <row r="1777" spans="2:33" hidden="1" outlineLevel="1" x14ac:dyDescent="0.45">
      <c r="B1777" s="648"/>
      <c r="C1777" s="649"/>
      <c r="D1777" s="650"/>
      <c r="E1777" s="651"/>
      <c r="F1777" s="652"/>
      <c r="G1777" s="653"/>
      <c r="H1777" s="654"/>
      <c r="I1777" s="654"/>
      <c r="J1777" s="654"/>
      <c r="K1777" s="655"/>
      <c r="L1777" s="653"/>
      <c r="M1777" s="654"/>
      <c r="N1777" s="654"/>
      <c r="O1777" s="654"/>
      <c r="P1777" s="655"/>
      <c r="Q1777" s="656"/>
      <c r="R1777" s="652"/>
      <c r="S1777" s="566"/>
      <c r="T1777" s="566"/>
      <c r="U1777" s="566"/>
      <c r="V1777" s="566"/>
      <c r="W1777" s="566"/>
      <c r="X1777" s="566"/>
      <c r="Y1777" s="566"/>
      <c r="Z1777" s="566"/>
      <c r="AA1777" s="566"/>
      <c r="AB1777" s="566"/>
      <c r="AC1777" s="566"/>
      <c r="AD1777" s="566"/>
      <c r="AE1777" s="566"/>
      <c r="AF1777" s="566"/>
      <c r="AG1777" s="566"/>
    </row>
    <row r="1778" spans="2:33" hidden="1" outlineLevel="1" x14ac:dyDescent="0.45">
      <c r="B1778" s="657"/>
      <c r="C1778" s="658"/>
      <c r="D1778" s="659"/>
      <c r="E1778" s="660"/>
      <c r="F1778" s="661"/>
      <c r="G1778" s="662"/>
      <c r="H1778" s="663"/>
      <c r="I1778" s="663"/>
      <c r="J1778" s="663"/>
      <c r="K1778" s="664"/>
      <c r="L1778" s="662"/>
      <c r="M1778" s="663"/>
      <c r="N1778" s="663"/>
      <c r="O1778" s="663"/>
      <c r="P1778" s="664"/>
      <c r="Q1778" s="665"/>
      <c r="R1778" s="661"/>
      <c r="S1778" s="566"/>
      <c r="T1778" s="566"/>
      <c r="U1778" s="566"/>
      <c r="V1778" s="566"/>
      <c r="W1778" s="566"/>
      <c r="X1778" s="566"/>
      <c r="Y1778" s="566"/>
      <c r="Z1778" s="566"/>
      <c r="AA1778" s="566"/>
      <c r="AB1778" s="566"/>
      <c r="AC1778" s="566"/>
      <c r="AD1778" s="566"/>
      <c r="AE1778" s="566"/>
      <c r="AF1778" s="566"/>
      <c r="AG1778" s="566"/>
    </row>
    <row r="1779" spans="2:33" hidden="1" outlineLevel="1" x14ac:dyDescent="0.45">
      <c r="B1779" s="648"/>
      <c r="C1779" s="649"/>
      <c r="D1779" s="650"/>
      <c r="E1779" s="651"/>
      <c r="F1779" s="652"/>
      <c r="G1779" s="653"/>
      <c r="H1779" s="654"/>
      <c r="I1779" s="654"/>
      <c r="J1779" s="654"/>
      <c r="K1779" s="655"/>
      <c r="L1779" s="653"/>
      <c r="M1779" s="654"/>
      <c r="N1779" s="654"/>
      <c r="O1779" s="654"/>
      <c r="P1779" s="655"/>
      <c r="Q1779" s="656"/>
      <c r="R1779" s="652"/>
      <c r="S1779" s="566"/>
      <c r="T1779" s="566"/>
      <c r="U1779" s="566"/>
      <c r="V1779" s="566"/>
      <c r="W1779" s="566"/>
      <c r="X1779" s="566"/>
      <c r="Y1779" s="566"/>
      <c r="Z1779" s="566"/>
      <c r="AA1779" s="566"/>
      <c r="AB1779" s="566"/>
      <c r="AC1779" s="566"/>
      <c r="AD1779" s="566"/>
      <c r="AE1779" s="566"/>
      <c r="AF1779" s="566"/>
      <c r="AG1779" s="566"/>
    </row>
    <row r="1780" spans="2:33" hidden="1" outlineLevel="1" x14ac:dyDescent="0.45">
      <c r="B1780" s="657"/>
      <c r="C1780" s="658"/>
      <c r="D1780" s="659"/>
      <c r="E1780" s="660"/>
      <c r="F1780" s="661"/>
      <c r="G1780" s="662"/>
      <c r="H1780" s="663"/>
      <c r="I1780" s="663"/>
      <c r="J1780" s="663"/>
      <c r="K1780" s="664"/>
      <c r="L1780" s="662"/>
      <c r="M1780" s="663"/>
      <c r="N1780" s="663"/>
      <c r="O1780" s="663"/>
      <c r="P1780" s="664"/>
      <c r="Q1780" s="665"/>
      <c r="R1780" s="661"/>
      <c r="S1780" s="566"/>
      <c r="T1780" s="566"/>
      <c r="U1780" s="566"/>
      <c r="V1780" s="566"/>
      <c r="W1780" s="566"/>
      <c r="X1780" s="566"/>
      <c r="Y1780" s="566"/>
      <c r="Z1780" s="566"/>
      <c r="AA1780" s="566"/>
      <c r="AB1780" s="566"/>
      <c r="AC1780" s="566"/>
      <c r="AD1780" s="566"/>
      <c r="AE1780" s="566"/>
      <c r="AF1780" s="566"/>
      <c r="AG1780" s="566"/>
    </row>
    <row r="1781" spans="2:33" hidden="1" outlineLevel="1" x14ac:dyDescent="0.45">
      <c r="B1781" s="648"/>
      <c r="C1781" s="649"/>
      <c r="D1781" s="650"/>
      <c r="E1781" s="651"/>
      <c r="F1781" s="652"/>
      <c r="G1781" s="653"/>
      <c r="H1781" s="654"/>
      <c r="I1781" s="654"/>
      <c r="J1781" s="654"/>
      <c r="K1781" s="655"/>
      <c r="L1781" s="653"/>
      <c r="M1781" s="654"/>
      <c r="N1781" s="654"/>
      <c r="O1781" s="654"/>
      <c r="P1781" s="655"/>
      <c r="Q1781" s="656"/>
      <c r="R1781" s="652"/>
      <c r="S1781" s="566"/>
      <c r="T1781" s="566"/>
      <c r="U1781" s="566"/>
      <c r="V1781" s="566"/>
      <c r="W1781" s="566"/>
      <c r="X1781" s="566"/>
      <c r="Y1781" s="566"/>
      <c r="Z1781" s="566"/>
      <c r="AA1781" s="566"/>
      <c r="AB1781" s="566"/>
      <c r="AC1781" s="566"/>
      <c r="AD1781" s="566"/>
      <c r="AE1781" s="566"/>
      <c r="AF1781" s="566"/>
      <c r="AG1781" s="566"/>
    </row>
    <row r="1782" spans="2:33" hidden="1" outlineLevel="1" x14ac:dyDescent="0.45">
      <c r="B1782" s="657"/>
      <c r="C1782" s="658"/>
      <c r="D1782" s="659"/>
      <c r="E1782" s="660"/>
      <c r="F1782" s="661"/>
      <c r="G1782" s="662"/>
      <c r="H1782" s="663"/>
      <c r="I1782" s="663"/>
      <c r="J1782" s="663"/>
      <c r="K1782" s="664"/>
      <c r="L1782" s="662"/>
      <c r="M1782" s="663"/>
      <c r="N1782" s="663"/>
      <c r="O1782" s="663"/>
      <c r="P1782" s="664"/>
      <c r="Q1782" s="665"/>
      <c r="R1782" s="661"/>
      <c r="S1782" s="566"/>
      <c r="T1782" s="566"/>
      <c r="U1782" s="566"/>
      <c r="V1782" s="566"/>
      <c r="W1782" s="566"/>
      <c r="X1782" s="566"/>
      <c r="Y1782" s="566"/>
      <c r="Z1782" s="566"/>
      <c r="AA1782" s="566"/>
      <c r="AB1782" s="566"/>
      <c r="AC1782" s="566"/>
      <c r="AD1782" s="566"/>
      <c r="AE1782" s="566"/>
      <c r="AF1782" s="566"/>
      <c r="AG1782" s="566"/>
    </row>
    <row r="1783" spans="2:33" hidden="1" outlineLevel="1" x14ac:dyDescent="0.45">
      <c r="B1783" s="648"/>
      <c r="C1783" s="649"/>
      <c r="D1783" s="650"/>
      <c r="E1783" s="651"/>
      <c r="F1783" s="652"/>
      <c r="G1783" s="653"/>
      <c r="H1783" s="654"/>
      <c r="I1783" s="654"/>
      <c r="J1783" s="654"/>
      <c r="K1783" s="655"/>
      <c r="L1783" s="653"/>
      <c r="M1783" s="654"/>
      <c r="N1783" s="654"/>
      <c r="O1783" s="654"/>
      <c r="P1783" s="655"/>
      <c r="Q1783" s="656"/>
      <c r="R1783" s="652"/>
      <c r="S1783" s="566"/>
      <c r="T1783" s="566"/>
      <c r="U1783" s="566"/>
      <c r="V1783" s="566"/>
      <c r="W1783" s="566"/>
      <c r="X1783" s="566"/>
      <c r="Y1783" s="566"/>
      <c r="Z1783" s="566"/>
      <c r="AA1783" s="566"/>
      <c r="AB1783" s="566"/>
      <c r="AC1783" s="566"/>
      <c r="AD1783" s="566"/>
      <c r="AE1783" s="566"/>
      <c r="AF1783" s="566"/>
      <c r="AG1783" s="566"/>
    </row>
    <row r="1784" spans="2:33" hidden="1" outlineLevel="1" x14ac:dyDescent="0.45">
      <c r="B1784" s="657"/>
      <c r="C1784" s="658"/>
      <c r="D1784" s="659"/>
      <c r="E1784" s="660"/>
      <c r="F1784" s="661"/>
      <c r="G1784" s="662"/>
      <c r="H1784" s="663"/>
      <c r="I1784" s="663"/>
      <c r="J1784" s="663"/>
      <c r="K1784" s="664"/>
      <c r="L1784" s="662"/>
      <c r="M1784" s="663"/>
      <c r="N1784" s="663"/>
      <c r="O1784" s="663"/>
      <c r="P1784" s="664"/>
      <c r="Q1784" s="665"/>
      <c r="R1784" s="661"/>
      <c r="S1784" s="566"/>
      <c r="T1784" s="566"/>
      <c r="U1784" s="566"/>
      <c r="V1784" s="566"/>
      <c r="W1784" s="566"/>
      <c r="X1784" s="566"/>
      <c r="Y1784" s="566"/>
      <c r="Z1784" s="566"/>
      <c r="AA1784" s="566"/>
      <c r="AB1784" s="566"/>
      <c r="AC1784" s="566"/>
      <c r="AD1784" s="566"/>
      <c r="AE1784" s="566"/>
      <c r="AF1784" s="566"/>
      <c r="AG1784" s="566"/>
    </row>
    <row r="1785" spans="2:33" hidden="1" outlineLevel="1" x14ac:dyDescent="0.45">
      <c r="B1785" s="648"/>
      <c r="C1785" s="649"/>
      <c r="D1785" s="650"/>
      <c r="E1785" s="651"/>
      <c r="F1785" s="652"/>
      <c r="G1785" s="653"/>
      <c r="H1785" s="654"/>
      <c r="I1785" s="654"/>
      <c r="J1785" s="654"/>
      <c r="K1785" s="655"/>
      <c r="L1785" s="653"/>
      <c r="M1785" s="654"/>
      <c r="N1785" s="654"/>
      <c r="O1785" s="654"/>
      <c r="P1785" s="655"/>
      <c r="Q1785" s="656"/>
      <c r="R1785" s="652"/>
      <c r="S1785" s="566"/>
      <c r="T1785" s="566"/>
      <c r="U1785" s="566"/>
      <c r="V1785" s="566"/>
      <c r="W1785" s="566"/>
      <c r="X1785" s="566"/>
      <c r="Y1785" s="566"/>
      <c r="Z1785" s="566"/>
      <c r="AA1785" s="566"/>
      <c r="AB1785" s="566"/>
      <c r="AC1785" s="566"/>
      <c r="AD1785" s="566"/>
      <c r="AE1785" s="566"/>
      <c r="AF1785" s="566"/>
      <c r="AG1785" s="566"/>
    </row>
    <row r="1786" spans="2:33" hidden="1" outlineLevel="1" x14ac:dyDescent="0.45">
      <c r="B1786" s="657"/>
      <c r="C1786" s="658"/>
      <c r="D1786" s="659"/>
      <c r="E1786" s="660"/>
      <c r="F1786" s="661"/>
      <c r="G1786" s="662"/>
      <c r="H1786" s="663"/>
      <c r="I1786" s="663"/>
      <c r="J1786" s="663"/>
      <c r="K1786" s="664"/>
      <c r="L1786" s="662"/>
      <c r="M1786" s="663"/>
      <c r="N1786" s="663"/>
      <c r="O1786" s="663"/>
      <c r="P1786" s="664"/>
      <c r="Q1786" s="665"/>
      <c r="R1786" s="661"/>
      <c r="S1786" s="566"/>
      <c r="T1786" s="566"/>
      <c r="U1786" s="566"/>
      <c r="V1786" s="566"/>
      <c r="W1786" s="566"/>
      <c r="X1786" s="566"/>
      <c r="Y1786" s="566"/>
      <c r="Z1786" s="566"/>
      <c r="AA1786" s="566"/>
      <c r="AB1786" s="566"/>
      <c r="AC1786" s="566"/>
      <c r="AD1786" s="566"/>
      <c r="AE1786" s="566"/>
      <c r="AF1786" s="566"/>
      <c r="AG1786" s="566"/>
    </row>
    <row r="1787" spans="2:33" hidden="1" outlineLevel="1" x14ac:dyDescent="0.45">
      <c r="B1787" s="648"/>
      <c r="C1787" s="649"/>
      <c r="D1787" s="650"/>
      <c r="E1787" s="651"/>
      <c r="F1787" s="652"/>
      <c r="G1787" s="653"/>
      <c r="H1787" s="654"/>
      <c r="I1787" s="654"/>
      <c r="J1787" s="654"/>
      <c r="K1787" s="655"/>
      <c r="L1787" s="653"/>
      <c r="M1787" s="654"/>
      <c r="N1787" s="654"/>
      <c r="O1787" s="654"/>
      <c r="P1787" s="655"/>
      <c r="Q1787" s="656"/>
      <c r="R1787" s="652"/>
      <c r="S1787" s="566"/>
      <c r="T1787" s="566"/>
      <c r="U1787" s="566"/>
      <c r="V1787" s="566"/>
      <c r="W1787" s="566"/>
      <c r="X1787" s="566"/>
      <c r="Y1787" s="566"/>
      <c r="Z1787" s="566"/>
      <c r="AA1787" s="566"/>
      <c r="AB1787" s="566"/>
      <c r="AC1787" s="566"/>
      <c r="AD1787" s="566"/>
      <c r="AE1787" s="566"/>
      <c r="AF1787" s="566"/>
      <c r="AG1787" s="566"/>
    </row>
    <row r="1788" spans="2:33" hidden="1" outlineLevel="1" x14ac:dyDescent="0.45">
      <c r="B1788" s="657"/>
      <c r="C1788" s="658"/>
      <c r="D1788" s="659"/>
      <c r="E1788" s="660"/>
      <c r="F1788" s="661"/>
      <c r="G1788" s="662"/>
      <c r="H1788" s="663"/>
      <c r="I1788" s="663"/>
      <c r="J1788" s="663"/>
      <c r="K1788" s="664"/>
      <c r="L1788" s="662"/>
      <c r="M1788" s="663"/>
      <c r="N1788" s="663"/>
      <c r="O1788" s="663"/>
      <c r="P1788" s="664"/>
      <c r="Q1788" s="665"/>
      <c r="R1788" s="661"/>
      <c r="S1788" s="566"/>
      <c r="T1788" s="566"/>
      <c r="U1788" s="566"/>
      <c r="V1788" s="566"/>
      <c r="W1788" s="566"/>
      <c r="X1788" s="566"/>
      <c r="Y1788" s="566"/>
      <c r="Z1788" s="566"/>
      <c r="AA1788" s="566"/>
      <c r="AB1788" s="566"/>
      <c r="AC1788" s="566"/>
      <c r="AD1788" s="566"/>
      <c r="AE1788" s="566"/>
      <c r="AF1788" s="566"/>
      <c r="AG1788" s="566"/>
    </row>
    <row r="1789" spans="2:33" hidden="1" outlineLevel="1" x14ac:dyDescent="0.45">
      <c r="B1789" s="648"/>
      <c r="C1789" s="649"/>
      <c r="D1789" s="650"/>
      <c r="E1789" s="651"/>
      <c r="F1789" s="652"/>
      <c r="G1789" s="653"/>
      <c r="H1789" s="654"/>
      <c r="I1789" s="654"/>
      <c r="J1789" s="654"/>
      <c r="K1789" s="655"/>
      <c r="L1789" s="653"/>
      <c r="M1789" s="654"/>
      <c r="N1789" s="654"/>
      <c r="O1789" s="654"/>
      <c r="P1789" s="655"/>
      <c r="Q1789" s="656"/>
      <c r="R1789" s="652"/>
      <c r="S1789" s="566"/>
      <c r="T1789" s="566"/>
      <c r="U1789" s="566"/>
      <c r="V1789" s="566"/>
      <c r="W1789" s="566"/>
      <c r="X1789" s="566"/>
      <c r="Y1789" s="566"/>
      <c r="Z1789" s="566"/>
      <c r="AA1789" s="566"/>
      <c r="AB1789" s="566"/>
      <c r="AC1789" s="566"/>
      <c r="AD1789" s="566"/>
      <c r="AE1789" s="566"/>
      <c r="AF1789" s="566"/>
      <c r="AG1789" s="566"/>
    </row>
    <row r="1790" spans="2:33" hidden="1" outlineLevel="1" x14ac:dyDescent="0.45">
      <c r="B1790" s="657"/>
      <c r="C1790" s="658"/>
      <c r="D1790" s="659"/>
      <c r="E1790" s="660"/>
      <c r="F1790" s="661"/>
      <c r="G1790" s="662"/>
      <c r="H1790" s="663"/>
      <c r="I1790" s="663"/>
      <c r="J1790" s="663"/>
      <c r="K1790" s="664"/>
      <c r="L1790" s="662"/>
      <c r="M1790" s="663"/>
      <c r="N1790" s="663"/>
      <c r="O1790" s="663"/>
      <c r="P1790" s="664"/>
      <c r="Q1790" s="665"/>
      <c r="R1790" s="661"/>
      <c r="S1790" s="566"/>
      <c r="T1790" s="566"/>
      <c r="U1790" s="566"/>
      <c r="V1790" s="566"/>
      <c r="W1790" s="566"/>
      <c r="X1790" s="566"/>
      <c r="Y1790" s="566"/>
      <c r="Z1790" s="566"/>
      <c r="AA1790" s="566"/>
      <c r="AB1790" s="566"/>
      <c r="AC1790" s="566"/>
      <c r="AD1790" s="566"/>
      <c r="AE1790" s="566"/>
      <c r="AF1790" s="566"/>
      <c r="AG1790" s="566"/>
    </row>
    <row r="1791" spans="2:33" hidden="1" outlineLevel="1" x14ac:dyDescent="0.45">
      <c r="B1791" s="648"/>
      <c r="C1791" s="649"/>
      <c r="D1791" s="650"/>
      <c r="E1791" s="651"/>
      <c r="F1791" s="652"/>
      <c r="G1791" s="653"/>
      <c r="H1791" s="654"/>
      <c r="I1791" s="654"/>
      <c r="J1791" s="654"/>
      <c r="K1791" s="655"/>
      <c r="L1791" s="653"/>
      <c r="M1791" s="654"/>
      <c r="N1791" s="654"/>
      <c r="O1791" s="654"/>
      <c r="P1791" s="655"/>
      <c r="Q1791" s="656"/>
      <c r="R1791" s="652"/>
      <c r="S1791" s="566"/>
      <c r="T1791" s="566"/>
      <c r="U1791" s="566"/>
      <c r="V1791" s="566"/>
      <c r="W1791" s="566"/>
      <c r="X1791" s="566"/>
      <c r="Y1791" s="566"/>
      <c r="Z1791" s="566"/>
      <c r="AA1791" s="566"/>
      <c r="AB1791" s="566"/>
      <c r="AC1791" s="566"/>
      <c r="AD1791" s="566"/>
      <c r="AE1791" s="566"/>
      <c r="AF1791" s="566"/>
      <c r="AG1791" s="566"/>
    </row>
    <row r="1792" spans="2:33" hidden="1" outlineLevel="1" x14ac:dyDescent="0.45">
      <c r="B1792" s="657"/>
      <c r="C1792" s="658"/>
      <c r="D1792" s="659"/>
      <c r="E1792" s="660"/>
      <c r="F1792" s="661"/>
      <c r="G1792" s="662"/>
      <c r="H1792" s="663"/>
      <c r="I1792" s="663"/>
      <c r="J1792" s="663"/>
      <c r="K1792" s="664"/>
      <c r="L1792" s="662"/>
      <c r="M1792" s="663"/>
      <c r="N1792" s="663"/>
      <c r="O1792" s="663"/>
      <c r="P1792" s="664"/>
      <c r="Q1792" s="665"/>
      <c r="R1792" s="661"/>
      <c r="S1792" s="566"/>
      <c r="T1792" s="566"/>
      <c r="U1792" s="566"/>
      <c r="V1792" s="566"/>
      <c r="W1792" s="566"/>
      <c r="X1792" s="566"/>
      <c r="Y1792" s="566"/>
      <c r="Z1792" s="566"/>
      <c r="AA1792" s="566"/>
      <c r="AB1792" s="566"/>
      <c r="AC1792" s="566"/>
      <c r="AD1792" s="566"/>
      <c r="AE1792" s="566"/>
      <c r="AF1792" s="566"/>
      <c r="AG1792" s="566"/>
    </row>
    <row r="1793" spans="2:33" hidden="1" outlineLevel="1" x14ac:dyDescent="0.45">
      <c r="B1793" s="648"/>
      <c r="C1793" s="649"/>
      <c r="D1793" s="650"/>
      <c r="E1793" s="651"/>
      <c r="F1793" s="652"/>
      <c r="G1793" s="653"/>
      <c r="H1793" s="654"/>
      <c r="I1793" s="654"/>
      <c r="J1793" s="654"/>
      <c r="K1793" s="655"/>
      <c r="L1793" s="653"/>
      <c r="M1793" s="654"/>
      <c r="N1793" s="654"/>
      <c r="O1793" s="654"/>
      <c r="P1793" s="655"/>
      <c r="Q1793" s="656"/>
      <c r="R1793" s="652"/>
      <c r="S1793" s="566"/>
      <c r="T1793" s="566"/>
      <c r="U1793" s="566"/>
      <c r="V1793" s="566"/>
      <c r="W1793" s="566"/>
      <c r="X1793" s="566"/>
      <c r="Y1793" s="566"/>
      <c r="Z1793" s="566"/>
      <c r="AA1793" s="566"/>
      <c r="AB1793" s="566"/>
      <c r="AC1793" s="566"/>
      <c r="AD1793" s="566"/>
      <c r="AE1793" s="566"/>
      <c r="AF1793" s="566"/>
      <c r="AG1793" s="566"/>
    </row>
    <row r="1794" spans="2:33" hidden="1" outlineLevel="1" x14ac:dyDescent="0.45">
      <c r="B1794" s="657"/>
      <c r="C1794" s="658"/>
      <c r="D1794" s="659"/>
      <c r="E1794" s="660"/>
      <c r="F1794" s="661"/>
      <c r="G1794" s="662"/>
      <c r="H1794" s="663"/>
      <c r="I1794" s="663"/>
      <c r="J1794" s="663"/>
      <c r="K1794" s="664"/>
      <c r="L1794" s="662"/>
      <c r="M1794" s="663"/>
      <c r="N1794" s="663"/>
      <c r="O1794" s="663"/>
      <c r="P1794" s="664"/>
      <c r="Q1794" s="665"/>
      <c r="R1794" s="661"/>
      <c r="S1794" s="566"/>
      <c r="T1794" s="566"/>
      <c r="U1794" s="566"/>
      <c r="V1794" s="566"/>
      <c r="W1794" s="566"/>
      <c r="X1794" s="566"/>
      <c r="Y1794" s="566"/>
      <c r="Z1794" s="566"/>
      <c r="AA1794" s="566"/>
      <c r="AB1794" s="566"/>
      <c r="AC1794" s="566"/>
      <c r="AD1794" s="566"/>
      <c r="AE1794" s="566"/>
      <c r="AF1794" s="566"/>
      <c r="AG1794" s="566"/>
    </row>
    <row r="1795" spans="2:33" hidden="1" outlineLevel="1" x14ac:dyDescent="0.45">
      <c r="B1795" s="648"/>
      <c r="C1795" s="649"/>
      <c r="D1795" s="650"/>
      <c r="E1795" s="651"/>
      <c r="F1795" s="652"/>
      <c r="G1795" s="653"/>
      <c r="H1795" s="654"/>
      <c r="I1795" s="654"/>
      <c r="J1795" s="654"/>
      <c r="K1795" s="655"/>
      <c r="L1795" s="653"/>
      <c r="M1795" s="654"/>
      <c r="N1795" s="654"/>
      <c r="O1795" s="654"/>
      <c r="P1795" s="655"/>
      <c r="Q1795" s="656"/>
      <c r="R1795" s="652"/>
      <c r="S1795" s="566"/>
      <c r="T1795" s="566"/>
      <c r="U1795" s="566"/>
      <c r="V1795" s="566"/>
      <c r="W1795" s="566"/>
      <c r="X1795" s="566"/>
      <c r="Y1795" s="566"/>
      <c r="Z1795" s="566"/>
      <c r="AA1795" s="566"/>
      <c r="AB1795" s="566"/>
      <c r="AC1795" s="566"/>
      <c r="AD1795" s="566"/>
      <c r="AE1795" s="566"/>
      <c r="AF1795" s="566"/>
      <c r="AG1795" s="566"/>
    </row>
    <row r="1796" spans="2:33" hidden="1" outlineLevel="1" x14ac:dyDescent="0.45">
      <c r="B1796" s="657"/>
      <c r="C1796" s="658"/>
      <c r="D1796" s="659"/>
      <c r="E1796" s="660"/>
      <c r="F1796" s="661"/>
      <c r="G1796" s="662"/>
      <c r="H1796" s="663"/>
      <c r="I1796" s="663"/>
      <c r="J1796" s="663"/>
      <c r="K1796" s="664"/>
      <c r="L1796" s="662"/>
      <c r="M1796" s="663"/>
      <c r="N1796" s="663"/>
      <c r="O1796" s="663"/>
      <c r="P1796" s="664"/>
      <c r="Q1796" s="665"/>
      <c r="R1796" s="661"/>
      <c r="S1796" s="566"/>
      <c r="T1796" s="566"/>
      <c r="U1796" s="566"/>
      <c r="V1796" s="566"/>
      <c r="W1796" s="566"/>
      <c r="X1796" s="566"/>
      <c r="Y1796" s="566"/>
      <c r="Z1796" s="566"/>
      <c r="AA1796" s="566"/>
      <c r="AB1796" s="566"/>
      <c r="AC1796" s="566"/>
      <c r="AD1796" s="566"/>
      <c r="AE1796" s="566"/>
      <c r="AF1796" s="566"/>
      <c r="AG1796" s="566"/>
    </row>
    <row r="1797" spans="2:33" hidden="1" outlineLevel="1" x14ac:dyDescent="0.45">
      <c r="B1797" s="648"/>
      <c r="C1797" s="649"/>
      <c r="D1797" s="650"/>
      <c r="E1797" s="651"/>
      <c r="F1797" s="652"/>
      <c r="G1797" s="653"/>
      <c r="H1797" s="654"/>
      <c r="I1797" s="654"/>
      <c r="J1797" s="654"/>
      <c r="K1797" s="655"/>
      <c r="L1797" s="653"/>
      <c r="M1797" s="654"/>
      <c r="N1797" s="654"/>
      <c r="O1797" s="654"/>
      <c r="P1797" s="655"/>
      <c r="Q1797" s="656"/>
      <c r="R1797" s="652"/>
      <c r="S1797" s="566"/>
      <c r="T1797" s="566"/>
      <c r="U1797" s="566"/>
      <c r="V1797" s="566"/>
      <c r="W1797" s="566"/>
      <c r="X1797" s="566"/>
      <c r="Y1797" s="566"/>
      <c r="Z1797" s="566"/>
      <c r="AA1797" s="566"/>
      <c r="AB1797" s="566"/>
      <c r="AC1797" s="566"/>
      <c r="AD1797" s="566"/>
      <c r="AE1797" s="566"/>
      <c r="AF1797" s="566"/>
      <c r="AG1797" s="566"/>
    </row>
    <row r="1798" spans="2:33" hidden="1" outlineLevel="1" x14ac:dyDescent="0.45">
      <c r="B1798" s="657"/>
      <c r="C1798" s="658"/>
      <c r="D1798" s="659"/>
      <c r="E1798" s="660"/>
      <c r="F1798" s="661"/>
      <c r="G1798" s="662"/>
      <c r="H1798" s="663"/>
      <c r="I1798" s="663"/>
      <c r="J1798" s="663"/>
      <c r="K1798" s="664"/>
      <c r="L1798" s="662"/>
      <c r="M1798" s="663"/>
      <c r="N1798" s="663"/>
      <c r="O1798" s="663"/>
      <c r="P1798" s="664"/>
      <c r="Q1798" s="665"/>
      <c r="R1798" s="661"/>
      <c r="S1798" s="566"/>
      <c r="T1798" s="566"/>
      <c r="U1798" s="566"/>
      <c r="V1798" s="566"/>
      <c r="W1798" s="566"/>
      <c r="X1798" s="566"/>
      <c r="Y1798" s="566"/>
      <c r="Z1798" s="566"/>
      <c r="AA1798" s="566"/>
      <c r="AB1798" s="566"/>
      <c r="AC1798" s="566"/>
      <c r="AD1798" s="566"/>
      <c r="AE1798" s="566"/>
      <c r="AF1798" s="566"/>
      <c r="AG1798" s="566"/>
    </row>
    <row r="1799" spans="2:33" hidden="1" outlineLevel="1" x14ac:dyDescent="0.45">
      <c r="B1799" s="648"/>
      <c r="C1799" s="649"/>
      <c r="D1799" s="650"/>
      <c r="E1799" s="651"/>
      <c r="F1799" s="652"/>
      <c r="G1799" s="653"/>
      <c r="H1799" s="654"/>
      <c r="I1799" s="654"/>
      <c r="J1799" s="654"/>
      <c r="K1799" s="655"/>
      <c r="L1799" s="653"/>
      <c r="M1799" s="654"/>
      <c r="N1799" s="654"/>
      <c r="O1799" s="654"/>
      <c r="P1799" s="655"/>
      <c r="Q1799" s="656"/>
      <c r="R1799" s="652"/>
      <c r="S1799" s="566"/>
      <c r="T1799" s="566"/>
      <c r="U1799" s="566"/>
      <c r="V1799" s="566"/>
      <c r="W1799" s="566"/>
      <c r="X1799" s="566"/>
      <c r="Y1799" s="566"/>
      <c r="Z1799" s="566"/>
      <c r="AA1799" s="566"/>
      <c r="AB1799" s="566"/>
      <c r="AC1799" s="566"/>
      <c r="AD1799" s="566"/>
      <c r="AE1799" s="566"/>
      <c r="AF1799" s="566"/>
      <c r="AG1799" s="566"/>
    </row>
    <row r="1800" spans="2:33" hidden="1" outlineLevel="1" x14ac:dyDescent="0.45">
      <c r="B1800" s="657"/>
      <c r="C1800" s="658"/>
      <c r="D1800" s="659"/>
      <c r="E1800" s="660"/>
      <c r="F1800" s="661"/>
      <c r="G1800" s="662"/>
      <c r="H1800" s="663"/>
      <c r="I1800" s="663"/>
      <c r="J1800" s="663"/>
      <c r="K1800" s="664"/>
      <c r="L1800" s="662"/>
      <c r="M1800" s="663"/>
      <c r="N1800" s="663"/>
      <c r="O1800" s="663"/>
      <c r="P1800" s="664"/>
      <c r="Q1800" s="665"/>
      <c r="R1800" s="661"/>
      <c r="S1800" s="566"/>
      <c r="T1800" s="566"/>
      <c r="U1800" s="566"/>
      <c r="V1800" s="566"/>
      <c r="W1800" s="566"/>
      <c r="X1800" s="566"/>
      <c r="Y1800" s="566"/>
      <c r="Z1800" s="566"/>
      <c r="AA1800" s="566"/>
      <c r="AB1800" s="566"/>
      <c r="AC1800" s="566"/>
      <c r="AD1800" s="566"/>
      <c r="AE1800" s="566"/>
      <c r="AF1800" s="566"/>
      <c r="AG1800" s="566"/>
    </row>
    <row r="1801" spans="2:33" hidden="1" outlineLevel="1" x14ac:dyDescent="0.45">
      <c r="B1801" s="648"/>
      <c r="C1801" s="649"/>
      <c r="D1801" s="650"/>
      <c r="E1801" s="651"/>
      <c r="F1801" s="652"/>
      <c r="G1801" s="653"/>
      <c r="H1801" s="654"/>
      <c r="I1801" s="654"/>
      <c r="J1801" s="654"/>
      <c r="K1801" s="655"/>
      <c r="L1801" s="653"/>
      <c r="M1801" s="654"/>
      <c r="N1801" s="654"/>
      <c r="O1801" s="654"/>
      <c r="P1801" s="655"/>
      <c r="Q1801" s="656"/>
      <c r="R1801" s="652"/>
      <c r="S1801" s="566"/>
      <c r="T1801" s="566"/>
      <c r="U1801" s="566"/>
      <c r="V1801" s="566"/>
      <c r="W1801" s="566"/>
      <c r="X1801" s="566"/>
      <c r="Y1801" s="566"/>
      <c r="Z1801" s="566"/>
      <c r="AA1801" s="566"/>
      <c r="AB1801" s="566"/>
      <c r="AC1801" s="566"/>
      <c r="AD1801" s="566"/>
      <c r="AE1801" s="566"/>
      <c r="AF1801" s="566"/>
      <c r="AG1801" s="566"/>
    </row>
    <row r="1802" spans="2:33" hidden="1" outlineLevel="1" x14ac:dyDescent="0.45">
      <c r="B1802" s="657"/>
      <c r="C1802" s="658"/>
      <c r="D1802" s="659"/>
      <c r="E1802" s="660"/>
      <c r="F1802" s="661"/>
      <c r="G1802" s="662"/>
      <c r="H1802" s="663"/>
      <c r="I1802" s="663"/>
      <c r="J1802" s="663"/>
      <c r="K1802" s="664"/>
      <c r="L1802" s="662"/>
      <c r="M1802" s="663"/>
      <c r="N1802" s="663"/>
      <c r="O1802" s="663"/>
      <c r="P1802" s="664"/>
      <c r="Q1802" s="665"/>
      <c r="R1802" s="661"/>
      <c r="S1802" s="566"/>
      <c r="T1802" s="566"/>
      <c r="U1802" s="566"/>
      <c r="V1802" s="566"/>
      <c r="W1802" s="566"/>
      <c r="X1802" s="566"/>
      <c r="Y1802" s="566"/>
      <c r="Z1802" s="566"/>
      <c r="AA1802" s="566"/>
      <c r="AB1802" s="566"/>
      <c r="AC1802" s="566"/>
      <c r="AD1802" s="566"/>
      <c r="AE1802" s="566"/>
      <c r="AF1802" s="566"/>
      <c r="AG1802" s="566"/>
    </row>
    <row r="1803" spans="2:33" hidden="1" outlineLevel="1" x14ac:dyDescent="0.45">
      <c r="B1803" s="648"/>
      <c r="C1803" s="649"/>
      <c r="D1803" s="650"/>
      <c r="E1803" s="651"/>
      <c r="F1803" s="652"/>
      <c r="G1803" s="653"/>
      <c r="H1803" s="654"/>
      <c r="I1803" s="654"/>
      <c r="J1803" s="654"/>
      <c r="K1803" s="655"/>
      <c r="L1803" s="653"/>
      <c r="M1803" s="654"/>
      <c r="N1803" s="654"/>
      <c r="O1803" s="654"/>
      <c r="P1803" s="655"/>
      <c r="Q1803" s="656"/>
      <c r="R1803" s="652"/>
      <c r="S1803" s="566"/>
      <c r="T1803" s="566"/>
      <c r="U1803" s="566"/>
      <c r="V1803" s="566"/>
      <c r="W1803" s="566"/>
      <c r="X1803" s="566"/>
      <c r="Y1803" s="566"/>
      <c r="Z1803" s="566"/>
      <c r="AA1803" s="566"/>
      <c r="AB1803" s="566"/>
      <c r="AC1803" s="566"/>
      <c r="AD1803" s="566"/>
      <c r="AE1803" s="566"/>
      <c r="AF1803" s="566"/>
      <c r="AG1803" s="566"/>
    </row>
    <row r="1804" spans="2:33" hidden="1" outlineLevel="1" x14ac:dyDescent="0.45">
      <c r="B1804" s="657"/>
      <c r="C1804" s="658"/>
      <c r="D1804" s="659"/>
      <c r="E1804" s="660"/>
      <c r="F1804" s="661"/>
      <c r="G1804" s="662"/>
      <c r="H1804" s="663"/>
      <c r="I1804" s="663"/>
      <c r="J1804" s="663"/>
      <c r="K1804" s="664"/>
      <c r="L1804" s="662"/>
      <c r="M1804" s="663"/>
      <c r="N1804" s="663"/>
      <c r="O1804" s="663"/>
      <c r="P1804" s="664"/>
      <c r="Q1804" s="665"/>
      <c r="R1804" s="661"/>
      <c r="S1804" s="566"/>
      <c r="T1804" s="566"/>
      <c r="U1804" s="566"/>
      <c r="V1804" s="566"/>
      <c r="W1804" s="566"/>
      <c r="X1804" s="566"/>
      <c r="Y1804" s="566"/>
      <c r="Z1804" s="566"/>
      <c r="AA1804" s="566"/>
      <c r="AB1804" s="566"/>
      <c r="AC1804" s="566"/>
      <c r="AD1804" s="566"/>
      <c r="AE1804" s="566"/>
      <c r="AF1804" s="566"/>
      <c r="AG1804" s="566"/>
    </row>
    <row r="1805" spans="2:33" hidden="1" outlineLevel="1" x14ac:dyDescent="0.45">
      <c r="B1805" s="648"/>
      <c r="C1805" s="649"/>
      <c r="D1805" s="650"/>
      <c r="E1805" s="651"/>
      <c r="F1805" s="652"/>
      <c r="G1805" s="653"/>
      <c r="H1805" s="654"/>
      <c r="I1805" s="654"/>
      <c r="J1805" s="654"/>
      <c r="K1805" s="655"/>
      <c r="L1805" s="653"/>
      <c r="M1805" s="654"/>
      <c r="N1805" s="654"/>
      <c r="O1805" s="654"/>
      <c r="P1805" s="655"/>
      <c r="Q1805" s="656"/>
      <c r="R1805" s="652"/>
      <c r="S1805" s="566"/>
      <c r="T1805" s="566"/>
      <c r="U1805" s="566"/>
      <c r="V1805" s="566"/>
      <c r="W1805" s="566"/>
      <c r="X1805" s="566"/>
      <c r="Y1805" s="566"/>
      <c r="Z1805" s="566"/>
      <c r="AA1805" s="566"/>
      <c r="AB1805" s="566"/>
      <c r="AC1805" s="566"/>
      <c r="AD1805" s="566"/>
      <c r="AE1805" s="566"/>
      <c r="AF1805" s="566"/>
      <c r="AG1805" s="566"/>
    </row>
    <row r="1806" spans="2:33" hidden="1" outlineLevel="1" x14ac:dyDescent="0.45">
      <c r="B1806" s="657"/>
      <c r="C1806" s="658"/>
      <c r="D1806" s="659"/>
      <c r="E1806" s="660"/>
      <c r="F1806" s="661"/>
      <c r="G1806" s="662"/>
      <c r="H1806" s="663"/>
      <c r="I1806" s="663"/>
      <c r="J1806" s="663"/>
      <c r="K1806" s="664"/>
      <c r="L1806" s="662"/>
      <c r="M1806" s="663"/>
      <c r="N1806" s="663"/>
      <c r="O1806" s="663"/>
      <c r="P1806" s="664"/>
      <c r="Q1806" s="665"/>
      <c r="R1806" s="661"/>
      <c r="S1806" s="566"/>
      <c r="T1806" s="566"/>
      <c r="U1806" s="566"/>
      <c r="V1806" s="566"/>
      <c r="W1806" s="566"/>
      <c r="X1806" s="566"/>
      <c r="Y1806" s="566"/>
      <c r="Z1806" s="566"/>
      <c r="AA1806" s="566"/>
      <c r="AB1806" s="566"/>
      <c r="AC1806" s="566"/>
      <c r="AD1806" s="566"/>
      <c r="AE1806" s="566"/>
      <c r="AF1806" s="566"/>
      <c r="AG1806" s="566"/>
    </row>
    <row r="1807" spans="2:33" hidden="1" outlineLevel="1" x14ac:dyDescent="0.45">
      <c r="B1807" s="648"/>
      <c r="C1807" s="649"/>
      <c r="D1807" s="650"/>
      <c r="E1807" s="651"/>
      <c r="F1807" s="652"/>
      <c r="G1807" s="653"/>
      <c r="H1807" s="654"/>
      <c r="I1807" s="654"/>
      <c r="J1807" s="654"/>
      <c r="K1807" s="655"/>
      <c r="L1807" s="653"/>
      <c r="M1807" s="654"/>
      <c r="N1807" s="654"/>
      <c r="O1807" s="654"/>
      <c r="P1807" s="655"/>
      <c r="Q1807" s="656"/>
      <c r="R1807" s="652"/>
      <c r="S1807" s="566"/>
      <c r="T1807" s="566"/>
      <c r="U1807" s="566"/>
      <c r="V1807" s="566"/>
      <c r="W1807" s="566"/>
      <c r="X1807" s="566"/>
      <c r="Y1807" s="566"/>
      <c r="Z1807" s="566"/>
      <c r="AA1807" s="566"/>
      <c r="AB1807" s="566"/>
      <c r="AC1807" s="566"/>
      <c r="AD1807" s="566"/>
      <c r="AE1807" s="566"/>
      <c r="AF1807" s="566"/>
      <c r="AG1807" s="566"/>
    </row>
    <row r="1808" spans="2:33" hidden="1" outlineLevel="1" x14ac:dyDescent="0.45">
      <c r="B1808" s="657"/>
      <c r="C1808" s="658"/>
      <c r="D1808" s="659"/>
      <c r="E1808" s="660"/>
      <c r="F1808" s="661"/>
      <c r="G1808" s="662"/>
      <c r="H1808" s="663"/>
      <c r="I1808" s="663"/>
      <c r="J1808" s="663"/>
      <c r="K1808" s="664"/>
      <c r="L1808" s="662"/>
      <c r="M1808" s="663"/>
      <c r="N1808" s="663"/>
      <c r="O1808" s="663"/>
      <c r="P1808" s="664"/>
      <c r="Q1808" s="665"/>
      <c r="R1808" s="661"/>
      <c r="S1808" s="566"/>
      <c r="T1808" s="566"/>
      <c r="U1808" s="566"/>
      <c r="V1808" s="566"/>
      <c r="W1808" s="566"/>
      <c r="X1808" s="566"/>
      <c r="Y1808" s="566"/>
      <c r="Z1808" s="566"/>
      <c r="AA1808" s="566"/>
      <c r="AB1808" s="566"/>
      <c r="AC1808" s="566"/>
      <c r="AD1808" s="566"/>
      <c r="AE1808" s="566"/>
      <c r="AF1808" s="566"/>
      <c r="AG1808" s="566"/>
    </row>
    <row r="1809" spans="2:33" hidden="1" outlineLevel="1" x14ac:dyDescent="0.45">
      <c r="B1809" s="648"/>
      <c r="C1809" s="649"/>
      <c r="D1809" s="650"/>
      <c r="E1809" s="651"/>
      <c r="F1809" s="652"/>
      <c r="G1809" s="653"/>
      <c r="H1809" s="654"/>
      <c r="I1809" s="654"/>
      <c r="J1809" s="654"/>
      <c r="K1809" s="655"/>
      <c r="L1809" s="653"/>
      <c r="M1809" s="654"/>
      <c r="N1809" s="654"/>
      <c r="O1809" s="654"/>
      <c r="P1809" s="655"/>
      <c r="Q1809" s="656"/>
      <c r="R1809" s="652"/>
      <c r="S1809" s="566"/>
      <c r="T1809" s="566"/>
      <c r="U1809" s="566"/>
      <c r="V1809" s="566"/>
      <c r="W1809" s="566"/>
      <c r="X1809" s="566"/>
      <c r="Y1809" s="566"/>
      <c r="Z1809" s="566"/>
      <c r="AA1809" s="566"/>
      <c r="AB1809" s="566"/>
      <c r="AC1809" s="566"/>
      <c r="AD1809" s="566"/>
      <c r="AE1809" s="566"/>
      <c r="AF1809" s="566"/>
      <c r="AG1809" s="566"/>
    </row>
    <row r="1810" spans="2:33" hidden="1" outlineLevel="1" x14ac:dyDescent="0.45">
      <c r="B1810" s="657"/>
      <c r="C1810" s="658"/>
      <c r="D1810" s="659"/>
      <c r="E1810" s="660"/>
      <c r="F1810" s="661"/>
      <c r="G1810" s="662"/>
      <c r="H1810" s="663"/>
      <c r="I1810" s="663"/>
      <c r="J1810" s="663"/>
      <c r="K1810" s="664"/>
      <c r="L1810" s="662"/>
      <c r="M1810" s="663"/>
      <c r="N1810" s="663"/>
      <c r="O1810" s="663"/>
      <c r="P1810" s="664"/>
      <c r="Q1810" s="665"/>
      <c r="R1810" s="661"/>
      <c r="S1810" s="566"/>
      <c r="T1810" s="566"/>
      <c r="U1810" s="566"/>
      <c r="V1810" s="566"/>
      <c r="W1810" s="566"/>
      <c r="X1810" s="566"/>
      <c r="Y1810" s="566"/>
      <c r="Z1810" s="566"/>
      <c r="AA1810" s="566"/>
      <c r="AB1810" s="566"/>
      <c r="AC1810" s="566"/>
      <c r="AD1810" s="566"/>
      <c r="AE1810" s="566"/>
      <c r="AF1810" s="566"/>
      <c r="AG1810" s="566"/>
    </row>
    <row r="1811" spans="2:33" hidden="1" outlineLevel="1" x14ac:dyDescent="0.45">
      <c r="B1811" s="648"/>
      <c r="C1811" s="649"/>
      <c r="D1811" s="650"/>
      <c r="E1811" s="651"/>
      <c r="F1811" s="652"/>
      <c r="G1811" s="653"/>
      <c r="H1811" s="654"/>
      <c r="I1811" s="654"/>
      <c r="J1811" s="654"/>
      <c r="K1811" s="655"/>
      <c r="L1811" s="653"/>
      <c r="M1811" s="654"/>
      <c r="N1811" s="654"/>
      <c r="O1811" s="654"/>
      <c r="P1811" s="655"/>
      <c r="Q1811" s="656"/>
      <c r="R1811" s="652"/>
      <c r="S1811" s="566"/>
      <c r="T1811" s="566"/>
      <c r="U1811" s="566"/>
      <c r="V1811" s="566"/>
      <c r="W1811" s="566"/>
      <c r="X1811" s="566"/>
      <c r="Y1811" s="566"/>
      <c r="Z1811" s="566"/>
      <c r="AA1811" s="566"/>
      <c r="AB1811" s="566"/>
      <c r="AC1811" s="566"/>
      <c r="AD1811" s="566"/>
      <c r="AE1811" s="566"/>
      <c r="AF1811" s="566"/>
      <c r="AG1811" s="566"/>
    </row>
    <row r="1812" spans="2:33" hidden="1" outlineLevel="1" x14ac:dyDescent="0.45">
      <c r="B1812" s="657"/>
      <c r="C1812" s="658"/>
      <c r="D1812" s="659"/>
      <c r="E1812" s="660"/>
      <c r="F1812" s="661"/>
      <c r="G1812" s="662"/>
      <c r="H1812" s="663"/>
      <c r="I1812" s="663"/>
      <c r="J1812" s="663"/>
      <c r="K1812" s="664"/>
      <c r="L1812" s="662"/>
      <c r="M1812" s="663"/>
      <c r="N1812" s="663"/>
      <c r="O1812" s="663"/>
      <c r="P1812" s="664"/>
      <c r="Q1812" s="665"/>
      <c r="R1812" s="661"/>
      <c r="S1812" s="566"/>
      <c r="T1812" s="566"/>
      <c r="U1812" s="566"/>
      <c r="V1812" s="566"/>
      <c r="W1812" s="566"/>
      <c r="X1812" s="566"/>
      <c r="Y1812" s="566"/>
      <c r="Z1812" s="566"/>
      <c r="AA1812" s="566"/>
      <c r="AB1812" s="566"/>
      <c r="AC1812" s="566"/>
      <c r="AD1812" s="566"/>
      <c r="AE1812" s="566"/>
      <c r="AF1812" s="566"/>
      <c r="AG1812" s="566"/>
    </row>
    <row r="1813" spans="2:33" hidden="1" outlineLevel="1" x14ac:dyDescent="0.45">
      <c r="B1813" s="648"/>
      <c r="C1813" s="649"/>
      <c r="D1813" s="650"/>
      <c r="E1813" s="651"/>
      <c r="F1813" s="652"/>
      <c r="G1813" s="653"/>
      <c r="H1813" s="654"/>
      <c r="I1813" s="654"/>
      <c r="J1813" s="654"/>
      <c r="K1813" s="655"/>
      <c r="L1813" s="653"/>
      <c r="M1813" s="654"/>
      <c r="N1813" s="654"/>
      <c r="O1813" s="654"/>
      <c r="P1813" s="655"/>
      <c r="Q1813" s="656"/>
      <c r="R1813" s="652"/>
      <c r="S1813" s="566"/>
      <c r="T1813" s="566"/>
      <c r="U1813" s="566"/>
      <c r="V1813" s="566"/>
      <c r="W1813" s="566"/>
      <c r="X1813" s="566"/>
      <c r="Y1813" s="566"/>
      <c r="Z1813" s="566"/>
      <c r="AA1813" s="566"/>
      <c r="AB1813" s="566"/>
      <c r="AC1813" s="566"/>
      <c r="AD1813" s="566"/>
      <c r="AE1813" s="566"/>
      <c r="AF1813" s="566"/>
      <c r="AG1813" s="566"/>
    </row>
    <row r="1814" spans="2:33" hidden="1" outlineLevel="1" x14ac:dyDescent="0.45">
      <c r="B1814" s="657"/>
      <c r="C1814" s="658"/>
      <c r="D1814" s="659"/>
      <c r="E1814" s="660"/>
      <c r="F1814" s="661"/>
      <c r="G1814" s="662"/>
      <c r="H1814" s="663"/>
      <c r="I1814" s="663"/>
      <c r="J1814" s="663"/>
      <c r="K1814" s="664"/>
      <c r="L1814" s="662"/>
      <c r="M1814" s="663"/>
      <c r="N1814" s="663"/>
      <c r="O1814" s="663"/>
      <c r="P1814" s="664"/>
      <c r="Q1814" s="665"/>
      <c r="R1814" s="661"/>
      <c r="S1814" s="566"/>
      <c r="T1814" s="566"/>
      <c r="U1814" s="566"/>
      <c r="V1814" s="566"/>
      <c r="W1814" s="566"/>
      <c r="X1814" s="566"/>
      <c r="Y1814" s="566"/>
      <c r="Z1814" s="566"/>
      <c r="AA1814" s="566"/>
      <c r="AB1814" s="566"/>
      <c r="AC1814" s="566"/>
      <c r="AD1814" s="566"/>
      <c r="AE1814" s="566"/>
      <c r="AF1814" s="566"/>
      <c r="AG1814" s="566"/>
    </row>
    <row r="1815" spans="2:33" hidden="1" outlineLevel="1" x14ac:dyDescent="0.45">
      <c r="B1815" s="648"/>
      <c r="C1815" s="649"/>
      <c r="D1815" s="650"/>
      <c r="E1815" s="651"/>
      <c r="F1815" s="652"/>
      <c r="G1815" s="653"/>
      <c r="H1815" s="654"/>
      <c r="I1815" s="654"/>
      <c r="J1815" s="654"/>
      <c r="K1815" s="655"/>
      <c r="L1815" s="653"/>
      <c r="M1815" s="654"/>
      <c r="N1815" s="654"/>
      <c r="O1815" s="654"/>
      <c r="P1815" s="655"/>
      <c r="Q1815" s="656"/>
      <c r="R1815" s="652"/>
      <c r="S1815" s="566"/>
      <c r="T1815" s="566"/>
      <c r="U1815" s="566"/>
      <c r="V1815" s="566"/>
      <c r="W1815" s="566"/>
      <c r="X1815" s="566"/>
      <c r="Y1815" s="566"/>
      <c r="Z1815" s="566"/>
      <c r="AA1815" s="566"/>
      <c r="AB1815" s="566"/>
      <c r="AC1815" s="566"/>
      <c r="AD1815" s="566"/>
      <c r="AE1815" s="566"/>
      <c r="AF1815" s="566"/>
      <c r="AG1815" s="566"/>
    </row>
    <row r="1816" spans="2:33" hidden="1" outlineLevel="1" x14ac:dyDescent="0.45">
      <c r="B1816" s="657"/>
      <c r="C1816" s="658"/>
      <c r="D1816" s="659"/>
      <c r="E1816" s="660"/>
      <c r="F1816" s="661"/>
      <c r="G1816" s="662"/>
      <c r="H1816" s="663"/>
      <c r="I1816" s="663"/>
      <c r="J1816" s="663"/>
      <c r="K1816" s="664"/>
      <c r="L1816" s="662"/>
      <c r="M1816" s="663"/>
      <c r="N1816" s="663"/>
      <c r="O1816" s="663"/>
      <c r="P1816" s="664"/>
      <c r="Q1816" s="665"/>
      <c r="R1816" s="661"/>
      <c r="S1816" s="566"/>
      <c r="T1816" s="566"/>
      <c r="U1816" s="566"/>
      <c r="V1816" s="566"/>
      <c r="W1816" s="566"/>
      <c r="X1816" s="566"/>
      <c r="Y1816" s="566"/>
      <c r="Z1816" s="566"/>
      <c r="AA1816" s="566"/>
      <c r="AB1816" s="566"/>
      <c r="AC1816" s="566"/>
      <c r="AD1816" s="566"/>
      <c r="AE1816" s="566"/>
      <c r="AF1816" s="566"/>
      <c r="AG1816" s="566"/>
    </row>
    <row r="1817" spans="2:33" hidden="1" outlineLevel="1" x14ac:dyDescent="0.45">
      <c r="B1817" s="648"/>
      <c r="C1817" s="649"/>
      <c r="D1817" s="650"/>
      <c r="E1817" s="651"/>
      <c r="F1817" s="652"/>
      <c r="G1817" s="653"/>
      <c r="H1817" s="654"/>
      <c r="I1817" s="654"/>
      <c r="J1817" s="654"/>
      <c r="K1817" s="655"/>
      <c r="L1817" s="653"/>
      <c r="M1817" s="654"/>
      <c r="N1817" s="654"/>
      <c r="O1817" s="654"/>
      <c r="P1817" s="655"/>
      <c r="Q1817" s="656"/>
      <c r="R1817" s="652"/>
      <c r="S1817" s="566"/>
      <c r="T1817" s="566"/>
      <c r="U1817" s="566"/>
      <c r="V1817" s="566"/>
      <c r="W1817" s="566"/>
      <c r="X1817" s="566"/>
      <c r="Y1817" s="566"/>
      <c r="Z1817" s="566"/>
      <c r="AA1817" s="566"/>
      <c r="AB1817" s="566"/>
      <c r="AC1817" s="566"/>
      <c r="AD1817" s="566"/>
      <c r="AE1817" s="566"/>
      <c r="AF1817" s="566"/>
      <c r="AG1817" s="566"/>
    </row>
    <row r="1818" spans="2:33" hidden="1" outlineLevel="1" x14ac:dyDescent="0.45">
      <c r="B1818" s="657"/>
      <c r="C1818" s="658"/>
      <c r="D1818" s="659"/>
      <c r="E1818" s="660"/>
      <c r="F1818" s="661"/>
      <c r="G1818" s="662"/>
      <c r="H1818" s="663"/>
      <c r="I1818" s="663"/>
      <c r="J1818" s="663"/>
      <c r="K1818" s="664"/>
      <c r="L1818" s="662"/>
      <c r="M1818" s="663"/>
      <c r="N1818" s="663"/>
      <c r="O1818" s="663"/>
      <c r="P1818" s="664"/>
      <c r="Q1818" s="665"/>
      <c r="R1818" s="661"/>
      <c r="S1818" s="566"/>
      <c r="T1818" s="566"/>
      <c r="U1818" s="566"/>
      <c r="V1818" s="566"/>
      <c r="W1818" s="566"/>
      <c r="X1818" s="566"/>
      <c r="Y1818" s="566"/>
      <c r="Z1818" s="566"/>
      <c r="AA1818" s="566"/>
      <c r="AB1818" s="566"/>
      <c r="AC1818" s="566"/>
      <c r="AD1818" s="566"/>
      <c r="AE1818" s="566"/>
      <c r="AF1818" s="566"/>
      <c r="AG1818" s="566"/>
    </row>
    <row r="1819" spans="2:33" hidden="1" outlineLevel="1" x14ac:dyDescent="0.45">
      <c r="B1819" s="648"/>
      <c r="C1819" s="649"/>
      <c r="D1819" s="650"/>
      <c r="E1819" s="651"/>
      <c r="F1819" s="652"/>
      <c r="G1819" s="653"/>
      <c r="H1819" s="654"/>
      <c r="I1819" s="654"/>
      <c r="J1819" s="654"/>
      <c r="K1819" s="655"/>
      <c r="L1819" s="653"/>
      <c r="M1819" s="654"/>
      <c r="N1819" s="654"/>
      <c r="O1819" s="654"/>
      <c r="P1819" s="655"/>
      <c r="Q1819" s="656"/>
      <c r="R1819" s="652"/>
      <c r="S1819" s="566"/>
      <c r="T1819" s="566"/>
      <c r="U1819" s="566"/>
      <c r="V1819" s="566"/>
      <c r="W1819" s="566"/>
      <c r="X1819" s="566"/>
      <c r="Y1819" s="566"/>
      <c r="Z1819" s="566"/>
      <c r="AA1819" s="566"/>
      <c r="AB1819" s="566"/>
      <c r="AC1819" s="566"/>
      <c r="AD1819" s="566"/>
      <c r="AE1819" s="566"/>
      <c r="AF1819" s="566"/>
      <c r="AG1819" s="566"/>
    </row>
    <row r="1820" spans="2:33" hidden="1" outlineLevel="1" x14ac:dyDescent="0.45">
      <c r="B1820" s="657"/>
      <c r="C1820" s="658"/>
      <c r="D1820" s="659"/>
      <c r="E1820" s="660"/>
      <c r="F1820" s="661"/>
      <c r="G1820" s="662"/>
      <c r="H1820" s="663"/>
      <c r="I1820" s="663"/>
      <c r="J1820" s="663"/>
      <c r="K1820" s="664"/>
      <c r="L1820" s="662"/>
      <c r="M1820" s="663"/>
      <c r="N1820" s="663"/>
      <c r="O1820" s="663"/>
      <c r="P1820" s="664"/>
      <c r="Q1820" s="665"/>
      <c r="R1820" s="661"/>
      <c r="S1820" s="566"/>
      <c r="T1820" s="566"/>
      <c r="U1820" s="566"/>
      <c r="V1820" s="566"/>
      <c r="W1820" s="566"/>
      <c r="X1820" s="566"/>
      <c r="Y1820" s="566"/>
      <c r="Z1820" s="566"/>
      <c r="AA1820" s="566"/>
      <c r="AB1820" s="566"/>
      <c r="AC1820" s="566"/>
      <c r="AD1820" s="566"/>
      <c r="AE1820" s="566"/>
      <c r="AF1820" s="566"/>
      <c r="AG1820" s="566"/>
    </row>
    <row r="1821" spans="2:33" hidden="1" outlineLevel="1" x14ac:dyDescent="0.45">
      <c r="B1821" s="648"/>
      <c r="C1821" s="649"/>
      <c r="D1821" s="650"/>
      <c r="E1821" s="651"/>
      <c r="F1821" s="652"/>
      <c r="G1821" s="653"/>
      <c r="H1821" s="654"/>
      <c r="I1821" s="654"/>
      <c r="J1821" s="654"/>
      <c r="K1821" s="655"/>
      <c r="L1821" s="653"/>
      <c r="M1821" s="654"/>
      <c r="N1821" s="654"/>
      <c r="O1821" s="654"/>
      <c r="P1821" s="655"/>
      <c r="Q1821" s="656"/>
      <c r="R1821" s="652"/>
      <c r="S1821" s="566"/>
      <c r="T1821" s="566"/>
      <c r="U1821" s="566"/>
      <c r="V1821" s="566"/>
      <c r="W1821" s="566"/>
      <c r="X1821" s="566"/>
      <c r="Y1821" s="566"/>
      <c r="Z1821" s="566"/>
      <c r="AA1821" s="566"/>
      <c r="AB1821" s="566"/>
      <c r="AC1821" s="566"/>
      <c r="AD1821" s="566"/>
      <c r="AE1821" s="566"/>
      <c r="AF1821" s="566"/>
      <c r="AG1821" s="566"/>
    </row>
    <row r="1822" spans="2:33" hidden="1" outlineLevel="1" x14ac:dyDescent="0.45">
      <c r="B1822" s="657"/>
      <c r="C1822" s="658"/>
      <c r="D1822" s="659"/>
      <c r="E1822" s="660"/>
      <c r="F1822" s="661"/>
      <c r="G1822" s="662"/>
      <c r="H1822" s="663"/>
      <c r="I1822" s="663"/>
      <c r="J1822" s="663"/>
      <c r="K1822" s="664"/>
      <c r="L1822" s="662"/>
      <c r="M1822" s="663"/>
      <c r="N1822" s="663"/>
      <c r="O1822" s="663"/>
      <c r="P1822" s="664"/>
      <c r="Q1822" s="665"/>
      <c r="R1822" s="661"/>
      <c r="S1822" s="566"/>
      <c r="T1822" s="566"/>
      <c r="U1822" s="566"/>
      <c r="V1822" s="566"/>
      <c r="W1822" s="566"/>
      <c r="X1822" s="566"/>
      <c r="Y1822" s="566"/>
      <c r="Z1822" s="566"/>
      <c r="AA1822" s="566"/>
      <c r="AB1822" s="566"/>
      <c r="AC1822" s="566"/>
      <c r="AD1822" s="566"/>
      <c r="AE1822" s="566"/>
      <c r="AF1822" s="566"/>
      <c r="AG1822" s="566"/>
    </row>
    <row r="1823" spans="2:33" hidden="1" outlineLevel="1" x14ac:dyDescent="0.45">
      <c r="B1823" s="648"/>
      <c r="C1823" s="649"/>
      <c r="D1823" s="650"/>
      <c r="E1823" s="651"/>
      <c r="F1823" s="652"/>
      <c r="G1823" s="653"/>
      <c r="H1823" s="654"/>
      <c r="I1823" s="654"/>
      <c r="J1823" s="654"/>
      <c r="K1823" s="655"/>
      <c r="L1823" s="653"/>
      <c r="M1823" s="654"/>
      <c r="N1823" s="654"/>
      <c r="O1823" s="654"/>
      <c r="P1823" s="655"/>
      <c r="Q1823" s="656"/>
      <c r="R1823" s="652"/>
      <c r="S1823" s="566"/>
      <c r="T1823" s="566"/>
      <c r="U1823" s="566"/>
      <c r="V1823" s="566"/>
      <c r="W1823" s="566"/>
      <c r="X1823" s="566"/>
      <c r="Y1823" s="566"/>
      <c r="Z1823" s="566"/>
      <c r="AA1823" s="566"/>
      <c r="AB1823" s="566"/>
      <c r="AC1823" s="566"/>
      <c r="AD1823" s="566"/>
      <c r="AE1823" s="566"/>
      <c r="AF1823" s="566"/>
      <c r="AG1823" s="566"/>
    </row>
    <row r="1824" spans="2:33" hidden="1" outlineLevel="1" x14ac:dyDescent="0.45">
      <c r="B1824" s="657"/>
      <c r="C1824" s="658"/>
      <c r="D1824" s="659"/>
      <c r="E1824" s="660"/>
      <c r="F1824" s="661"/>
      <c r="G1824" s="662"/>
      <c r="H1824" s="663"/>
      <c r="I1824" s="663"/>
      <c r="J1824" s="663"/>
      <c r="K1824" s="664"/>
      <c r="L1824" s="662"/>
      <c r="M1824" s="663"/>
      <c r="N1824" s="663"/>
      <c r="O1824" s="663"/>
      <c r="P1824" s="664"/>
      <c r="Q1824" s="665"/>
      <c r="R1824" s="661"/>
      <c r="S1824" s="566"/>
      <c r="T1824" s="566"/>
      <c r="U1824" s="566"/>
      <c r="V1824" s="566"/>
      <c r="W1824" s="566"/>
      <c r="X1824" s="566"/>
      <c r="Y1824" s="566"/>
      <c r="Z1824" s="566"/>
      <c r="AA1824" s="566"/>
      <c r="AB1824" s="566"/>
      <c r="AC1824" s="566"/>
      <c r="AD1824" s="566"/>
      <c r="AE1824" s="566"/>
      <c r="AF1824" s="566"/>
      <c r="AG1824" s="566"/>
    </row>
    <row r="1825" spans="2:33" hidden="1" outlineLevel="1" x14ac:dyDescent="0.45">
      <c r="B1825" s="648"/>
      <c r="C1825" s="649"/>
      <c r="D1825" s="650"/>
      <c r="E1825" s="651"/>
      <c r="F1825" s="652"/>
      <c r="G1825" s="653"/>
      <c r="H1825" s="654"/>
      <c r="I1825" s="654"/>
      <c r="J1825" s="654"/>
      <c r="K1825" s="655"/>
      <c r="L1825" s="653"/>
      <c r="M1825" s="654"/>
      <c r="N1825" s="654"/>
      <c r="O1825" s="654"/>
      <c r="P1825" s="655"/>
      <c r="Q1825" s="656"/>
      <c r="R1825" s="652"/>
      <c r="S1825" s="566"/>
      <c r="T1825" s="566"/>
      <c r="U1825" s="566"/>
      <c r="V1825" s="566"/>
      <c r="W1825" s="566"/>
      <c r="X1825" s="566"/>
      <c r="Y1825" s="566"/>
      <c r="Z1825" s="566"/>
      <c r="AA1825" s="566"/>
      <c r="AB1825" s="566"/>
      <c r="AC1825" s="566"/>
      <c r="AD1825" s="566"/>
      <c r="AE1825" s="566"/>
      <c r="AF1825" s="566"/>
      <c r="AG1825" s="566"/>
    </row>
    <row r="1826" spans="2:33" hidden="1" outlineLevel="1" x14ac:dyDescent="0.45">
      <c r="B1826" s="657"/>
      <c r="C1826" s="658"/>
      <c r="D1826" s="659"/>
      <c r="E1826" s="660"/>
      <c r="F1826" s="661"/>
      <c r="G1826" s="662"/>
      <c r="H1826" s="663"/>
      <c r="I1826" s="663"/>
      <c r="J1826" s="663"/>
      <c r="K1826" s="664"/>
      <c r="L1826" s="662"/>
      <c r="M1826" s="663"/>
      <c r="N1826" s="663"/>
      <c r="O1826" s="663"/>
      <c r="P1826" s="664"/>
      <c r="Q1826" s="665"/>
      <c r="R1826" s="661"/>
      <c r="S1826" s="566"/>
      <c r="T1826" s="566"/>
      <c r="U1826" s="566"/>
      <c r="V1826" s="566"/>
      <c r="W1826" s="566"/>
      <c r="X1826" s="566"/>
      <c r="Y1826" s="566"/>
      <c r="Z1826" s="566"/>
      <c r="AA1826" s="566"/>
      <c r="AB1826" s="566"/>
      <c r="AC1826" s="566"/>
      <c r="AD1826" s="566"/>
      <c r="AE1826" s="566"/>
      <c r="AF1826" s="566"/>
      <c r="AG1826" s="566"/>
    </row>
    <row r="1827" spans="2:33" hidden="1" outlineLevel="1" x14ac:dyDescent="0.45">
      <c r="B1827" s="648"/>
      <c r="C1827" s="649"/>
      <c r="D1827" s="650"/>
      <c r="E1827" s="651"/>
      <c r="F1827" s="652"/>
      <c r="G1827" s="653"/>
      <c r="H1827" s="654"/>
      <c r="I1827" s="654"/>
      <c r="J1827" s="654"/>
      <c r="K1827" s="655"/>
      <c r="L1827" s="653"/>
      <c r="M1827" s="654"/>
      <c r="N1827" s="654"/>
      <c r="O1827" s="654"/>
      <c r="P1827" s="655"/>
      <c r="Q1827" s="656"/>
      <c r="R1827" s="652"/>
      <c r="S1827" s="566"/>
      <c r="T1827" s="566"/>
      <c r="U1827" s="566"/>
      <c r="V1827" s="566"/>
      <c r="W1827" s="566"/>
      <c r="X1827" s="566"/>
      <c r="Y1827" s="566"/>
      <c r="Z1827" s="566"/>
      <c r="AA1827" s="566"/>
      <c r="AB1827" s="566"/>
      <c r="AC1827" s="566"/>
      <c r="AD1827" s="566"/>
      <c r="AE1827" s="566"/>
      <c r="AF1827" s="566"/>
      <c r="AG1827" s="566"/>
    </row>
    <row r="1828" spans="2:33" hidden="1" outlineLevel="1" x14ac:dyDescent="0.45">
      <c r="B1828" s="657"/>
      <c r="C1828" s="658"/>
      <c r="D1828" s="659"/>
      <c r="E1828" s="660"/>
      <c r="F1828" s="661"/>
      <c r="G1828" s="662"/>
      <c r="H1828" s="663"/>
      <c r="I1828" s="663"/>
      <c r="J1828" s="663"/>
      <c r="K1828" s="664"/>
      <c r="L1828" s="662"/>
      <c r="M1828" s="663"/>
      <c r="N1828" s="663"/>
      <c r="O1828" s="663"/>
      <c r="P1828" s="664"/>
      <c r="Q1828" s="665"/>
      <c r="R1828" s="661"/>
      <c r="S1828" s="566"/>
      <c r="T1828" s="566"/>
      <c r="U1828" s="566"/>
      <c r="V1828" s="566"/>
      <c r="W1828" s="566"/>
      <c r="X1828" s="566"/>
      <c r="Y1828" s="566"/>
      <c r="Z1828" s="566"/>
      <c r="AA1828" s="566"/>
      <c r="AB1828" s="566"/>
      <c r="AC1828" s="566"/>
      <c r="AD1828" s="566"/>
      <c r="AE1828" s="566"/>
      <c r="AF1828" s="566"/>
      <c r="AG1828" s="566"/>
    </row>
    <row r="1829" spans="2:33" hidden="1" outlineLevel="1" x14ac:dyDescent="0.45">
      <c r="B1829" s="648"/>
      <c r="C1829" s="649"/>
      <c r="D1829" s="650"/>
      <c r="E1829" s="651"/>
      <c r="F1829" s="652"/>
      <c r="G1829" s="653"/>
      <c r="H1829" s="654"/>
      <c r="I1829" s="654"/>
      <c r="J1829" s="654"/>
      <c r="K1829" s="655"/>
      <c r="L1829" s="653"/>
      <c r="M1829" s="654"/>
      <c r="N1829" s="654"/>
      <c r="O1829" s="654"/>
      <c r="P1829" s="655"/>
      <c r="Q1829" s="656"/>
      <c r="R1829" s="652"/>
      <c r="S1829" s="566"/>
      <c r="T1829" s="566"/>
      <c r="U1829" s="566"/>
      <c r="V1829" s="566"/>
      <c r="W1829" s="566"/>
      <c r="X1829" s="566"/>
      <c r="Y1829" s="566"/>
      <c r="Z1829" s="566"/>
      <c r="AA1829" s="566"/>
      <c r="AB1829" s="566"/>
      <c r="AC1829" s="566"/>
      <c r="AD1829" s="566"/>
      <c r="AE1829" s="566"/>
      <c r="AF1829" s="566"/>
      <c r="AG1829" s="566"/>
    </row>
    <row r="1830" spans="2:33" hidden="1" outlineLevel="1" x14ac:dyDescent="0.45">
      <c r="B1830" s="657"/>
      <c r="C1830" s="658"/>
      <c r="D1830" s="659"/>
      <c r="E1830" s="660"/>
      <c r="F1830" s="661"/>
      <c r="G1830" s="662"/>
      <c r="H1830" s="663"/>
      <c r="I1830" s="663"/>
      <c r="J1830" s="663"/>
      <c r="K1830" s="664"/>
      <c r="L1830" s="662"/>
      <c r="M1830" s="663"/>
      <c r="N1830" s="663"/>
      <c r="O1830" s="663"/>
      <c r="P1830" s="664"/>
      <c r="Q1830" s="665"/>
      <c r="R1830" s="661"/>
      <c r="S1830" s="566"/>
      <c r="T1830" s="566"/>
      <c r="U1830" s="566"/>
      <c r="V1830" s="566"/>
      <c r="W1830" s="566"/>
      <c r="X1830" s="566"/>
      <c r="Y1830" s="566"/>
      <c r="Z1830" s="566"/>
      <c r="AA1830" s="566"/>
      <c r="AB1830" s="566"/>
      <c r="AC1830" s="566"/>
      <c r="AD1830" s="566"/>
      <c r="AE1830" s="566"/>
      <c r="AF1830" s="566"/>
      <c r="AG1830" s="566"/>
    </row>
    <row r="1831" spans="2:33" hidden="1" outlineLevel="1" x14ac:dyDescent="0.45">
      <c r="B1831" s="648"/>
      <c r="C1831" s="649"/>
      <c r="D1831" s="650"/>
      <c r="E1831" s="651"/>
      <c r="F1831" s="652"/>
      <c r="G1831" s="653"/>
      <c r="H1831" s="654"/>
      <c r="I1831" s="654"/>
      <c r="J1831" s="654"/>
      <c r="K1831" s="655"/>
      <c r="L1831" s="653"/>
      <c r="M1831" s="654"/>
      <c r="N1831" s="654"/>
      <c r="O1831" s="654"/>
      <c r="P1831" s="655"/>
      <c r="Q1831" s="656"/>
      <c r="R1831" s="652"/>
      <c r="S1831" s="566"/>
      <c r="T1831" s="566"/>
      <c r="U1831" s="566"/>
      <c r="V1831" s="566"/>
      <c r="W1831" s="566"/>
      <c r="X1831" s="566"/>
      <c r="Y1831" s="566"/>
      <c r="Z1831" s="566"/>
      <c r="AA1831" s="566"/>
      <c r="AB1831" s="566"/>
      <c r="AC1831" s="566"/>
      <c r="AD1831" s="566"/>
      <c r="AE1831" s="566"/>
      <c r="AF1831" s="566"/>
      <c r="AG1831" s="566"/>
    </row>
    <row r="1832" spans="2:33" hidden="1" outlineLevel="1" x14ac:dyDescent="0.45">
      <c r="B1832" s="657"/>
      <c r="C1832" s="658"/>
      <c r="D1832" s="659"/>
      <c r="E1832" s="660"/>
      <c r="F1832" s="661"/>
      <c r="G1832" s="662"/>
      <c r="H1832" s="663"/>
      <c r="I1832" s="663"/>
      <c r="J1832" s="663"/>
      <c r="K1832" s="664"/>
      <c r="L1832" s="662"/>
      <c r="M1832" s="663"/>
      <c r="N1832" s="663"/>
      <c r="O1832" s="663"/>
      <c r="P1832" s="664"/>
      <c r="Q1832" s="665"/>
      <c r="R1832" s="661"/>
      <c r="S1832" s="566"/>
      <c r="T1832" s="566"/>
      <c r="U1832" s="566"/>
      <c r="V1832" s="566"/>
      <c r="W1832" s="566"/>
      <c r="X1832" s="566"/>
      <c r="Y1832" s="566"/>
      <c r="Z1832" s="566"/>
      <c r="AA1832" s="566"/>
      <c r="AB1832" s="566"/>
      <c r="AC1832" s="566"/>
      <c r="AD1832" s="566"/>
      <c r="AE1832" s="566"/>
      <c r="AF1832" s="566"/>
      <c r="AG1832" s="566"/>
    </row>
    <row r="1833" spans="2:33" hidden="1" outlineLevel="1" x14ac:dyDescent="0.45">
      <c r="B1833" s="648"/>
      <c r="C1833" s="649"/>
      <c r="D1833" s="650"/>
      <c r="E1833" s="651"/>
      <c r="F1833" s="652"/>
      <c r="G1833" s="653"/>
      <c r="H1833" s="654"/>
      <c r="I1833" s="654"/>
      <c r="J1833" s="654"/>
      <c r="K1833" s="655"/>
      <c r="L1833" s="653"/>
      <c r="M1833" s="654"/>
      <c r="N1833" s="654"/>
      <c r="O1833" s="654"/>
      <c r="P1833" s="655"/>
      <c r="Q1833" s="656"/>
      <c r="R1833" s="652"/>
      <c r="S1833" s="566"/>
      <c r="T1833" s="566"/>
      <c r="U1833" s="566"/>
      <c r="V1833" s="566"/>
      <c r="W1833" s="566"/>
      <c r="X1833" s="566"/>
      <c r="Y1833" s="566"/>
      <c r="Z1833" s="566"/>
      <c r="AA1833" s="566"/>
      <c r="AB1833" s="566"/>
      <c r="AC1833" s="566"/>
      <c r="AD1833" s="566"/>
      <c r="AE1833" s="566"/>
      <c r="AF1833" s="566"/>
      <c r="AG1833" s="566"/>
    </row>
    <row r="1834" spans="2:33" hidden="1" outlineLevel="1" x14ac:dyDescent="0.45">
      <c r="B1834" s="657"/>
      <c r="C1834" s="658"/>
      <c r="D1834" s="659"/>
      <c r="E1834" s="660"/>
      <c r="F1834" s="661"/>
      <c r="G1834" s="662"/>
      <c r="H1834" s="663"/>
      <c r="I1834" s="663"/>
      <c r="J1834" s="663"/>
      <c r="K1834" s="664"/>
      <c r="L1834" s="662"/>
      <c r="M1834" s="663"/>
      <c r="N1834" s="663"/>
      <c r="O1834" s="663"/>
      <c r="P1834" s="664"/>
      <c r="Q1834" s="665"/>
      <c r="R1834" s="661"/>
      <c r="S1834" s="566"/>
      <c r="T1834" s="566"/>
      <c r="U1834" s="566"/>
      <c r="V1834" s="566"/>
      <c r="W1834" s="566"/>
      <c r="X1834" s="566"/>
      <c r="Y1834" s="566"/>
      <c r="Z1834" s="566"/>
      <c r="AA1834" s="566"/>
      <c r="AB1834" s="566"/>
      <c r="AC1834" s="566"/>
      <c r="AD1834" s="566"/>
      <c r="AE1834" s="566"/>
      <c r="AF1834" s="566"/>
      <c r="AG1834" s="566"/>
    </row>
    <row r="1835" spans="2:33" hidden="1" outlineLevel="1" x14ac:dyDescent="0.45">
      <c r="B1835" s="648"/>
      <c r="C1835" s="649"/>
      <c r="D1835" s="650"/>
      <c r="E1835" s="651"/>
      <c r="F1835" s="652"/>
      <c r="G1835" s="653"/>
      <c r="H1835" s="654"/>
      <c r="I1835" s="654"/>
      <c r="J1835" s="654"/>
      <c r="K1835" s="655"/>
      <c r="L1835" s="653"/>
      <c r="M1835" s="654"/>
      <c r="N1835" s="654"/>
      <c r="O1835" s="654"/>
      <c r="P1835" s="655"/>
      <c r="Q1835" s="656"/>
      <c r="R1835" s="652"/>
      <c r="S1835" s="566"/>
      <c r="T1835" s="566"/>
      <c r="U1835" s="566"/>
      <c r="V1835" s="566"/>
      <c r="W1835" s="566"/>
      <c r="X1835" s="566"/>
      <c r="Y1835" s="566"/>
      <c r="Z1835" s="566"/>
      <c r="AA1835" s="566"/>
      <c r="AB1835" s="566"/>
      <c r="AC1835" s="566"/>
      <c r="AD1835" s="566"/>
      <c r="AE1835" s="566"/>
      <c r="AF1835" s="566"/>
      <c r="AG1835" s="566"/>
    </row>
    <row r="1836" spans="2:33" hidden="1" outlineLevel="1" x14ac:dyDescent="0.45">
      <c r="B1836" s="657"/>
      <c r="C1836" s="658"/>
      <c r="D1836" s="659"/>
      <c r="E1836" s="660"/>
      <c r="F1836" s="661"/>
      <c r="G1836" s="662"/>
      <c r="H1836" s="663"/>
      <c r="I1836" s="663"/>
      <c r="J1836" s="663"/>
      <c r="K1836" s="664"/>
      <c r="L1836" s="662"/>
      <c r="M1836" s="663"/>
      <c r="N1836" s="663"/>
      <c r="O1836" s="663"/>
      <c r="P1836" s="664"/>
      <c r="Q1836" s="665"/>
      <c r="R1836" s="661"/>
      <c r="S1836" s="566"/>
      <c r="T1836" s="566"/>
      <c r="U1836" s="566"/>
      <c r="V1836" s="566"/>
      <c r="W1836" s="566"/>
      <c r="X1836" s="566"/>
      <c r="Y1836" s="566"/>
      <c r="Z1836" s="566"/>
      <c r="AA1836" s="566"/>
      <c r="AB1836" s="566"/>
      <c r="AC1836" s="566"/>
      <c r="AD1836" s="566"/>
      <c r="AE1836" s="566"/>
      <c r="AF1836" s="566"/>
      <c r="AG1836" s="566"/>
    </row>
    <row r="1837" spans="2:33" hidden="1" outlineLevel="1" x14ac:dyDescent="0.45">
      <c r="B1837" s="648"/>
      <c r="C1837" s="649"/>
      <c r="D1837" s="650"/>
      <c r="E1837" s="651"/>
      <c r="F1837" s="652"/>
      <c r="G1837" s="653"/>
      <c r="H1837" s="654"/>
      <c r="I1837" s="654"/>
      <c r="J1837" s="654"/>
      <c r="K1837" s="655"/>
      <c r="L1837" s="653"/>
      <c r="M1837" s="654"/>
      <c r="N1837" s="654"/>
      <c r="O1837" s="654"/>
      <c r="P1837" s="655"/>
      <c r="Q1837" s="656"/>
      <c r="R1837" s="652"/>
      <c r="S1837" s="566"/>
      <c r="T1837" s="566"/>
      <c r="U1837" s="566"/>
      <c r="V1837" s="566"/>
      <c r="W1837" s="566"/>
      <c r="X1837" s="566"/>
      <c r="Y1837" s="566"/>
      <c r="Z1837" s="566"/>
      <c r="AA1837" s="566"/>
      <c r="AB1837" s="566"/>
      <c r="AC1837" s="566"/>
      <c r="AD1837" s="566"/>
      <c r="AE1837" s="566"/>
      <c r="AF1837" s="566"/>
      <c r="AG1837" s="566"/>
    </row>
    <row r="1838" spans="2:33" hidden="1" outlineLevel="1" x14ac:dyDescent="0.45">
      <c r="B1838" s="657"/>
      <c r="C1838" s="658"/>
      <c r="D1838" s="659"/>
      <c r="E1838" s="660"/>
      <c r="F1838" s="661"/>
      <c r="G1838" s="662"/>
      <c r="H1838" s="663"/>
      <c r="I1838" s="663"/>
      <c r="J1838" s="663"/>
      <c r="K1838" s="664"/>
      <c r="L1838" s="662"/>
      <c r="M1838" s="663"/>
      <c r="N1838" s="663"/>
      <c r="O1838" s="663"/>
      <c r="P1838" s="664"/>
      <c r="Q1838" s="665"/>
      <c r="R1838" s="661"/>
      <c r="S1838" s="566"/>
      <c r="T1838" s="566"/>
      <c r="U1838" s="566"/>
      <c r="V1838" s="566"/>
      <c r="W1838" s="566"/>
      <c r="X1838" s="566"/>
      <c r="Y1838" s="566"/>
      <c r="Z1838" s="566"/>
      <c r="AA1838" s="566"/>
      <c r="AB1838" s="566"/>
      <c r="AC1838" s="566"/>
      <c r="AD1838" s="566"/>
      <c r="AE1838" s="566"/>
      <c r="AF1838" s="566"/>
      <c r="AG1838" s="566"/>
    </row>
    <row r="1839" spans="2:33" hidden="1" outlineLevel="1" x14ac:dyDescent="0.45">
      <c r="B1839" s="648"/>
      <c r="C1839" s="649"/>
      <c r="D1839" s="650"/>
      <c r="E1839" s="651"/>
      <c r="F1839" s="652"/>
      <c r="G1839" s="653"/>
      <c r="H1839" s="654"/>
      <c r="I1839" s="654"/>
      <c r="J1839" s="654"/>
      <c r="K1839" s="655"/>
      <c r="L1839" s="653"/>
      <c r="M1839" s="654"/>
      <c r="N1839" s="654"/>
      <c r="O1839" s="654"/>
      <c r="P1839" s="655"/>
      <c r="Q1839" s="656"/>
      <c r="R1839" s="652"/>
      <c r="S1839" s="566"/>
      <c r="T1839" s="566"/>
      <c r="U1839" s="566"/>
      <c r="V1839" s="566"/>
      <c r="W1839" s="566"/>
      <c r="X1839" s="566"/>
      <c r="Y1839" s="566"/>
      <c r="Z1839" s="566"/>
      <c r="AA1839" s="566"/>
      <c r="AB1839" s="566"/>
      <c r="AC1839" s="566"/>
      <c r="AD1839" s="566"/>
      <c r="AE1839" s="566"/>
      <c r="AF1839" s="566"/>
      <c r="AG1839" s="566"/>
    </row>
    <row r="1840" spans="2:33" hidden="1" outlineLevel="1" x14ac:dyDescent="0.45">
      <c r="B1840" s="657"/>
      <c r="C1840" s="658"/>
      <c r="D1840" s="659"/>
      <c r="E1840" s="660"/>
      <c r="F1840" s="661"/>
      <c r="G1840" s="662"/>
      <c r="H1840" s="663"/>
      <c r="I1840" s="663"/>
      <c r="J1840" s="663"/>
      <c r="K1840" s="664"/>
      <c r="L1840" s="662"/>
      <c r="M1840" s="663"/>
      <c r="N1840" s="663"/>
      <c r="O1840" s="663"/>
      <c r="P1840" s="664"/>
      <c r="Q1840" s="665"/>
      <c r="R1840" s="661"/>
      <c r="S1840" s="566"/>
      <c r="T1840" s="566"/>
      <c r="U1840" s="566"/>
      <c r="V1840" s="566"/>
      <c r="W1840" s="566"/>
      <c r="X1840" s="566"/>
      <c r="Y1840" s="566"/>
      <c r="Z1840" s="566"/>
      <c r="AA1840" s="566"/>
      <c r="AB1840" s="566"/>
      <c r="AC1840" s="566"/>
      <c r="AD1840" s="566"/>
      <c r="AE1840" s="566"/>
      <c r="AF1840" s="566"/>
      <c r="AG1840" s="566"/>
    </row>
    <row r="1841" spans="2:33" hidden="1" outlineLevel="1" x14ac:dyDescent="0.45">
      <c r="B1841" s="648"/>
      <c r="C1841" s="649"/>
      <c r="D1841" s="650"/>
      <c r="E1841" s="651"/>
      <c r="F1841" s="652"/>
      <c r="G1841" s="653"/>
      <c r="H1841" s="654"/>
      <c r="I1841" s="654"/>
      <c r="J1841" s="654"/>
      <c r="K1841" s="655"/>
      <c r="L1841" s="653"/>
      <c r="M1841" s="654"/>
      <c r="N1841" s="654"/>
      <c r="O1841" s="654"/>
      <c r="P1841" s="655"/>
      <c r="Q1841" s="656"/>
      <c r="R1841" s="652"/>
      <c r="S1841" s="566"/>
      <c r="T1841" s="566"/>
      <c r="U1841" s="566"/>
      <c r="V1841" s="566"/>
      <c r="W1841" s="566"/>
      <c r="X1841" s="566"/>
      <c r="Y1841" s="566"/>
      <c r="Z1841" s="566"/>
      <c r="AA1841" s="566"/>
      <c r="AB1841" s="566"/>
      <c r="AC1841" s="566"/>
      <c r="AD1841" s="566"/>
      <c r="AE1841" s="566"/>
      <c r="AF1841" s="566"/>
      <c r="AG1841" s="566"/>
    </row>
    <row r="1842" spans="2:33" hidden="1" outlineLevel="1" x14ac:dyDescent="0.45">
      <c r="B1842" s="657"/>
      <c r="C1842" s="658"/>
      <c r="D1842" s="659"/>
      <c r="E1842" s="660"/>
      <c r="F1842" s="661"/>
      <c r="G1842" s="662"/>
      <c r="H1842" s="663"/>
      <c r="I1842" s="663"/>
      <c r="J1842" s="663"/>
      <c r="K1842" s="664"/>
      <c r="L1842" s="662"/>
      <c r="M1842" s="663"/>
      <c r="N1842" s="663"/>
      <c r="O1842" s="663"/>
      <c r="P1842" s="664"/>
      <c r="Q1842" s="665"/>
      <c r="R1842" s="661"/>
      <c r="S1842" s="566"/>
      <c r="T1842" s="566"/>
      <c r="U1842" s="566"/>
      <c r="V1842" s="566"/>
      <c r="W1842" s="566"/>
      <c r="X1842" s="566"/>
      <c r="Y1842" s="566"/>
      <c r="Z1842" s="566"/>
      <c r="AA1842" s="566"/>
      <c r="AB1842" s="566"/>
      <c r="AC1842" s="566"/>
      <c r="AD1842" s="566"/>
      <c r="AE1842" s="566"/>
      <c r="AF1842" s="566"/>
      <c r="AG1842" s="566"/>
    </row>
    <row r="1843" spans="2:33" hidden="1" outlineLevel="1" x14ac:dyDescent="0.45">
      <c r="B1843" s="648"/>
      <c r="C1843" s="649"/>
      <c r="D1843" s="650"/>
      <c r="E1843" s="651"/>
      <c r="F1843" s="652"/>
      <c r="G1843" s="653"/>
      <c r="H1843" s="654"/>
      <c r="I1843" s="654"/>
      <c r="J1843" s="654"/>
      <c r="K1843" s="655"/>
      <c r="L1843" s="653"/>
      <c r="M1843" s="654"/>
      <c r="N1843" s="654"/>
      <c r="O1843" s="654"/>
      <c r="P1843" s="655"/>
      <c r="Q1843" s="656"/>
      <c r="R1843" s="652"/>
      <c r="S1843" s="566"/>
      <c r="T1843" s="566"/>
      <c r="U1843" s="566"/>
      <c r="V1843" s="566"/>
      <c r="W1843" s="566"/>
      <c r="X1843" s="566"/>
      <c r="Y1843" s="566"/>
      <c r="Z1843" s="566"/>
      <c r="AA1843" s="566"/>
      <c r="AB1843" s="566"/>
      <c r="AC1843" s="566"/>
      <c r="AD1843" s="566"/>
      <c r="AE1843" s="566"/>
      <c r="AF1843" s="566"/>
      <c r="AG1843" s="566"/>
    </row>
    <row r="1844" spans="2:33" hidden="1" outlineLevel="1" x14ac:dyDescent="0.45">
      <c r="B1844" s="657"/>
      <c r="C1844" s="658"/>
      <c r="D1844" s="659"/>
      <c r="E1844" s="660"/>
      <c r="F1844" s="661"/>
      <c r="G1844" s="662"/>
      <c r="H1844" s="663"/>
      <c r="I1844" s="663"/>
      <c r="J1844" s="663"/>
      <c r="K1844" s="664"/>
      <c r="L1844" s="662"/>
      <c r="M1844" s="663"/>
      <c r="N1844" s="663"/>
      <c r="O1844" s="663"/>
      <c r="P1844" s="664"/>
      <c r="Q1844" s="665"/>
      <c r="R1844" s="661"/>
      <c r="S1844" s="566"/>
      <c r="T1844" s="566"/>
      <c r="U1844" s="566"/>
      <c r="V1844" s="566"/>
      <c r="W1844" s="566"/>
      <c r="X1844" s="566"/>
      <c r="Y1844" s="566"/>
      <c r="Z1844" s="566"/>
      <c r="AA1844" s="566"/>
      <c r="AB1844" s="566"/>
      <c r="AC1844" s="566"/>
      <c r="AD1844" s="566"/>
      <c r="AE1844" s="566"/>
      <c r="AF1844" s="566"/>
      <c r="AG1844" s="566"/>
    </row>
    <row r="1845" spans="2:33" hidden="1" outlineLevel="1" x14ac:dyDescent="0.45">
      <c r="B1845" s="648"/>
      <c r="C1845" s="649"/>
      <c r="D1845" s="650"/>
      <c r="E1845" s="651"/>
      <c r="F1845" s="652"/>
      <c r="G1845" s="653"/>
      <c r="H1845" s="654"/>
      <c r="I1845" s="654"/>
      <c r="J1845" s="654"/>
      <c r="K1845" s="655"/>
      <c r="L1845" s="653"/>
      <c r="M1845" s="654"/>
      <c r="N1845" s="654"/>
      <c r="O1845" s="654"/>
      <c r="P1845" s="655"/>
      <c r="Q1845" s="656"/>
      <c r="R1845" s="652"/>
      <c r="S1845" s="566"/>
      <c r="T1845" s="566"/>
      <c r="U1845" s="566"/>
      <c r="V1845" s="566"/>
      <c r="W1845" s="566"/>
      <c r="X1845" s="566"/>
      <c r="Y1845" s="566"/>
      <c r="Z1845" s="566"/>
      <c r="AA1845" s="566"/>
      <c r="AB1845" s="566"/>
      <c r="AC1845" s="566"/>
      <c r="AD1845" s="566"/>
      <c r="AE1845" s="566"/>
      <c r="AF1845" s="566"/>
      <c r="AG1845" s="566"/>
    </row>
    <row r="1846" spans="2:33" hidden="1" outlineLevel="1" x14ac:dyDescent="0.45">
      <c r="B1846" s="657"/>
      <c r="C1846" s="658"/>
      <c r="D1846" s="659"/>
      <c r="E1846" s="660"/>
      <c r="F1846" s="661"/>
      <c r="G1846" s="662"/>
      <c r="H1846" s="663"/>
      <c r="I1846" s="663"/>
      <c r="J1846" s="663"/>
      <c r="K1846" s="664"/>
      <c r="L1846" s="662"/>
      <c r="M1846" s="663"/>
      <c r="N1846" s="663"/>
      <c r="O1846" s="663"/>
      <c r="P1846" s="664"/>
      <c r="Q1846" s="665"/>
      <c r="R1846" s="661"/>
      <c r="S1846" s="566"/>
      <c r="T1846" s="566"/>
      <c r="U1846" s="566"/>
      <c r="V1846" s="566"/>
      <c r="W1846" s="566"/>
      <c r="X1846" s="566"/>
      <c r="Y1846" s="566"/>
      <c r="Z1846" s="566"/>
      <c r="AA1846" s="566"/>
      <c r="AB1846" s="566"/>
      <c r="AC1846" s="566"/>
      <c r="AD1846" s="566"/>
      <c r="AE1846" s="566"/>
      <c r="AF1846" s="566"/>
      <c r="AG1846" s="566"/>
    </row>
    <row r="1847" spans="2:33" hidden="1" outlineLevel="1" x14ac:dyDescent="0.45">
      <c r="B1847" s="648"/>
      <c r="C1847" s="649"/>
      <c r="D1847" s="650"/>
      <c r="E1847" s="651"/>
      <c r="F1847" s="652"/>
      <c r="G1847" s="653"/>
      <c r="H1847" s="654"/>
      <c r="I1847" s="654"/>
      <c r="J1847" s="654"/>
      <c r="K1847" s="655"/>
      <c r="L1847" s="653"/>
      <c r="M1847" s="654"/>
      <c r="N1847" s="654"/>
      <c r="O1847" s="654"/>
      <c r="P1847" s="655"/>
      <c r="Q1847" s="656"/>
      <c r="R1847" s="652"/>
      <c r="S1847" s="566"/>
      <c r="T1847" s="566"/>
      <c r="U1847" s="566"/>
      <c r="V1847" s="566"/>
      <c r="W1847" s="566"/>
      <c r="X1847" s="566"/>
      <c r="Y1847" s="566"/>
      <c r="Z1847" s="566"/>
      <c r="AA1847" s="566"/>
      <c r="AB1847" s="566"/>
      <c r="AC1847" s="566"/>
      <c r="AD1847" s="566"/>
      <c r="AE1847" s="566"/>
      <c r="AF1847" s="566"/>
      <c r="AG1847" s="566"/>
    </row>
    <row r="1848" spans="2:33" hidden="1" outlineLevel="1" x14ac:dyDescent="0.45">
      <c r="B1848" s="657"/>
      <c r="C1848" s="658"/>
      <c r="D1848" s="659"/>
      <c r="E1848" s="660"/>
      <c r="F1848" s="661"/>
      <c r="G1848" s="662"/>
      <c r="H1848" s="663"/>
      <c r="I1848" s="663"/>
      <c r="J1848" s="663"/>
      <c r="K1848" s="664"/>
      <c r="L1848" s="662"/>
      <c r="M1848" s="663"/>
      <c r="N1848" s="663"/>
      <c r="O1848" s="663"/>
      <c r="P1848" s="664"/>
      <c r="Q1848" s="665"/>
      <c r="R1848" s="661"/>
      <c r="S1848" s="566"/>
      <c r="T1848" s="566"/>
      <c r="U1848" s="566"/>
      <c r="V1848" s="566"/>
      <c r="W1848" s="566"/>
      <c r="X1848" s="566"/>
      <c r="Y1848" s="566"/>
      <c r="Z1848" s="566"/>
      <c r="AA1848" s="566"/>
      <c r="AB1848" s="566"/>
      <c r="AC1848" s="566"/>
      <c r="AD1848" s="566"/>
      <c r="AE1848" s="566"/>
      <c r="AF1848" s="566"/>
      <c r="AG1848" s="566"/>
    </row>
    <row r="1849" spans="2:33" hidden="1" outlineLevel="1" x14ac:dyDescent="0.45">
      <c r="B1849" s="648"/>
      <c r="C1849" s="649"/>
      <c r="D1849" s="650"/>
      <c r="E1849" s="651"/>
      <c r="F1849" s="652"/>
      <c r="G1849" s="653"/>
      <c r="H1849" s="654"/>
      <c r="I1849" s="654"/>
      <c r="J1849" s="654"/>
      <c r="K1849" s="655"/>
      <c r="L1849" s="653"/>
      <c r="M1849" s="654"/>
      <c r="N1849" s="654"/>
      <c r="O1849" s="654"/>
      <c r="P1849" s="655"/>
      <c r="Q1849" s="656"/>
      <c r="R1849" s="652"/>
      <c r="S1849" s="566"/>
      <c r="T1849" s="566"/>
      <c r="U1849" s="566"/>
      <c r="V1849" s="566"/>
      <c r="W1849" s="566"/>
      <c r="X1849" s="566"/>
      <c r="Y1849" s="566"/>
      <c r="Z1849" s="566"/>
      <c r="AA1849" s="566"/>
      <c r="AB1849" s="566"/>
      <c r="AC1849" s="566"/>
      <c r="AD1849" s="566"/>
      <c r="AE1849" s="566"/>
      <c r="AF1849" s="566"/>
      <c r="AG1849" s="566"/>
    </row>
    <row r="1850" spans="2:33" hidden="1" outlineLevel="1" x14ac:dyDescent="0.45">
      <c r="B1850" s="657"/>
      <c r="C1850" s="658"/>
      <c r="D1850" s="659"/>
      <c r="E1850" s="660"/>
      <c r="F1850" s="661"/>
      <c r="G1850" s="662"/>
      <c r="H1850" s="663"/>
      <c r="I1850" s="663"/>
      <c r="J1850" s="663"/>
      <c r="K1850" s="664"/>
      <c r="L1850" s="662"/>
      <c r="M1850" s="663"/>
      <c r="N1850" s="663"/>
      <c r="O1850" s="663"/>
      <c r="P1850" s="664"/>
      <c r="Q1850" s="665"/>
      <c r="R1850" s="661"/>
      <c r="S1850" s="566"/>
      <c r="T1850" s="566"/>
      <c r="U1850" s="566"/>
      <c r="V1850" s="566"/>
      <c r="W1850" s="566"/>
      <c r="X1850" s="566"/>
      <c r="Y1850" s="566"/>
      <c r="Z1850" s="566"/>
      <c r="AA1850" s="566"/>
      <c r="AB1850" s="566"/>
      <c r="AC1850" s="566"/>
      <c r="AD1850" s="566"/>
      <c r="AE1850" s="566"/>
      <c r="AF1850" s="566"/>
      <c r="AG1850" s="566"/>
    </row>
    <row r="1851" spans="2:33" hidden="1" outlineLevel="1" x14ac:dyDescent="0.45">
      <c r="B1851" s="648"/>
      <c r="C1851" s="649"/>
      <c r="D1851" s="650"/>
      <c r="E1851" s="651"/>
      <c r="F1851" s="652"/>
      <c r="G1851" s="653"/>
      <c r="H1851" s="654"/>
      <c r="I1851" s="654"/>
      <c r="J1851" s="654"/>
      <c r="K1851" s="655"/>
      <c r="L1851" s="653"/>
      <c r="M1851" s="654"/>
      <c r="N1851" s="654"/>
      <c r="O1851" s="654"/>
      <c r="P1851" s="655"/>
      <c r="Q1851" s="656"/>
      <c r="R1851" s="652"/>
      <c r="S1851" s="566"/>
      <c r="T1851" s="566"/>
      <c r="U1851" s="566"/>
      <c r="V1851" s="566"/>
      <c r="W1851" s="566"/>
      <c r="X1851" s="566"/>
      <c r="Y1851" s="566"/>
      <c r="Z1851" s="566"/>
      <c r="AA1851" s="566"/>
      <c r="AB1851" s="566"/>
      <c r="AC1851" s="566"/>
      <c r="AD1851" s="566"/>
      <c r="AE1851" s="566"/>
      <c r="AF1851" s="566"/>
      <c r="AG1851" s="566"/>
    </row>
    <row r="1852" spans="2:33" hidden="1" outlineLevel="1" x14ac:dyDescent="0.45">
      <c r="B1852" s="657"/>
      <c r="C1852" s="658"/>
      <c r="D1852" s="659"/>
      <c r="E1852" s="660"/>
      <c r="F1852" s="661"/>
      <c r="G1852" s="662"/>
      <c r="H1852" s="663"/>
      <c r="I1852" s="663"/>
      <c r="J1852" s="663"/>
      <c r="K1852" s="664"/>
      <c r="L1852" s="662"/>
      <c r="M1852" s="663"/>
      <c r="N1852" s="663"/>
      <c r="O1852" s="663"/>
      <c r="P1852" s="664"/>
      <c r="Q1852" s="665"/>
      <c r="R1852" s="661"/>
      <c r="S1852" s="566"/>
      <c r="T1852" s="566"/>
      <c r="U1852" s="566"/>
      <c r="V1852" s="566"/>
      <c r="W1852" s="566"/>
      <c r="X1852" s="566"/>
      <c r="Y1852" s="566"/>
      <c r="Z1852" s="566"/>
      <c r="AA1852" s="566"/>
      <c r="AB1852" s="566"/>
      <c r="AC1852" s="566"/>
      <c r="AD1852" s="566"/>
      <c r="AE1852" s="566"/>
      <c r="AF1852" s="566"/>
      <c r="AG1852" s="566"/>
    </row>
    <row r="1853" spans="2:33" hidden="1" outlineLevel="1" x14ac:dyDescent="0.45">
      <c r="B1853" s="648"/>
      <c r="C1853" s="649"/>
      <c r="D1853" s="650"/>
      <c r="E1853" s="651"/>
      <c r="F1853" s="652"/>
      <c r="G1853" s="653"/>
      <c r="H1853" s="654"/>
      <c r="I1853" s="654"/>
      <c r="J1853" s="654"/>
      <c r="K1853" s="655"/>
      <c r="L1853" s="653"/>
      <c r="M1853" s="654"/>
      <c r="N1853" s="654"/>
      <c r="O1853" s="654"/>
      <c r="P1853" s="655"/>
      <c r="Q1853" s="656"/>
      <c r="R1853" s="652"/>
      <c r="S1853" s="566"/>
      <c r="T1853" s="566"/>
      <c r="U1853" s="566"/>
      <c r="V1853" s="566"/>
      <c r="W1853" s="566"/>
      <c r="X1853" s="566"/>
      <c r="Y1853" s="566"/>
      <c r="Z1853" s="566"/>
      <c r="AA1853" s="566"/>
      <c r="AB1853" s="566"/>
      <c r="AC1853" s="566"/>
      <c r="AD1853" s="566"/>
      <c r="AE1853" s="566"/>
      <c r="AF1853" s="566"/>
      <c r="AG1853" s="566"/>
    </row>
    <row r="1854" spans="2:33" hidden="1" outlineLevel="1" x14ac:dyDescent="0.45">
      <c r="B1854" s="657"/>
      <c r="C1854" s="658"/>
      <c r="D1854" s="659"/>
      <c r="E1854" s="660"/>
      <c r="F1854" s="661"/>
      <c r="G1854" s="662"/>
      <c r="H1854" s="663"/>
      <c r="I1854" s="663"/>
      <c r="J1854" s="663"/>
      <c r="K1854" s="664"/>
      <c r="L1854" s="662"/>
      <c r="M1854" s="663"/>
      <c r="N1854" s="663"/>
      <c r="O1854" s="663"/>
      <c r="P1854" s="664"/>
      <c r="Q1854" s="665"/>
      <c r="R1854" s="661"/>
      <c r="S1854" s="566"/>
      <c r="T1854" s="566"/>
      <c r="U1854" s="566"/>
      <c r="V1854" s="566"/>
      <c r="W1854" s="566"/>
      <c r="X1854" s="566"/>
      <c r="Y1854" s="566"/>
      <c r="Z1854" s="566"/>
      <c r="AA1854" s="566"/>
      <c r="AB1854" s="566"/>
      <c r="AC1854" s="566"/>
      <c r="AD1854" s="566"/>
      <c r="AE1854" s="566"/>
      <c r="AF1854" s="566"/>
      <c r="AG1854" s="566"/>
    </row>
    <row r="1855" spans="2:33" hidden="1" outlineLevel="1" x14ac:dyDescent="0.45">
      <c r="B1855" s="648"/>
      <c r="C1855" s="649"/>
      <c r="D1855" s="650"/>
      <c r="E1855" s="651"/>
      <c r="F1855" s="652"/>
      <c r="G1855" s="653"/>
      <c r="H1855" s="654"/>
      <c r="I1855" s="654"/>
      <c r="J1855" s="654"/>
      <c r="K1855" s="655"/>
      <c r="L1855" s="653"/>
      <c r="M1855" s="654"/>
      <c r="N1855" s="654"/>
      <c r="O1855" s="654"/>
      <c r="P1855" s="655"/>
      <c r="Q1855" s="656"/>
      <c r="R1855" s="652"/>
      <c r="S1855" s="566"/>
      <c r="T1855" s="566"/>
      <c r="U1855" s="566"/>
      <c r="V1855" s="566"/>
      <c r="W1855" s="566"/>
      <c r="X1855" s="566"/>
      <c r="Y1855" s="566"/>
      <c r="Z1855" s="566"/>
      <c r="AA1855" s="566"/>
      <c r="AB1855" s="566"/>
      <c r="AC1855" s="566"/>
      <c r="AD1855" s="566"/>
      <c r="AE1855" s="566"/>
      <c r="AF1855" s="566"/>
      <c r="AG1855" s="566"/>
    </row>
    <row r="1856" spans="2:33" hidden="1" outlineLevel="1" x14ac:dyDescent="0.45">
      <c r="B1856" s="657"/>
      <c r="C1856" s="658"/>
      <c r="D1856" s="659"/>
      <c r="E1856" s="660"/>
      <c r="F1856" s="661"/>
      <c r="G1856" s="662"/>
      <c r="H1856" s="663"/>
      <c r="I1856" s="663"/>
      <c r="J1856" s="663"/>
      <c r="K1856" s="664"/>
      <c r="L1856" s="662"/>
      <c r="M1856" s="663"/>
      <c r="N1856" s="663"/>
      <c r="O1856" s="663"/>
      <c r="P1856" s="664"/>
      <c r="Q1856" s="665"/>
      <c r="R1856" s="661"/>
      <c r="S1856" s="566"/>
      <c r="T1856" s="566"/>
      <c r="U1856" s="566"/>
      <c r="V1856" s="566"/>
      <c r="W1856" s="566"/>
      <c r="X1856" s="566"/>
      <c r="Y1856" s="566"/>
      <c r="Z1856" s="566"/>
      <c r="AA1856" s="566"/>
      <c r="AB1856" s="566"/>
      <c r="AC1856" s="566"/>
      <c r="AD1856" s="566"/>
      <c r="AE1856" s="566"/>
      <c r="AF1856" s="566"/>
      <c r="AG1856" s="566"/>
    </row>
    <row r="1857" spans="2:33" hidden="1" outlineLevel="1" x14ac:dyDescent="0.45">
      <c r="B1857" s="648"/>
      <c r="C1857" s="649"/>
      <c r="D1857" s="650"/>
      <c r="E1857" s="651"/>
      <c r="F1857" s="652"/>
      <c r="G1857" s="653"/>
      <c r="H1857" s="654"/>
      <c r="I1857" s="654"/>
      <c r="J1857" s="654"/>
      <c r="K1857" s="655"/>
      <c r="L1857" s="653"/>
      <c r="M1857" s="654"/>
      <c r="N1857" s="654"/>
      <c r="O1857" s="654"/>
      <c r="P1857" s="655"/>
      <c r="Q1857" s="656"/>
      <c r="R1857" s="652"/>
      <c r="S1857" s="566"/>
      <c r="T1857" s="566"/>
      <c r="U1857" s="566"/>
      <c r="V1857" s="566"/>
      <c r="W1857" s="566"/>
      <c r="X1857" s="566"/>
      <c r="Y1857" s="566"/>
      <c r="Z1857" s="566"/>
      <c r="AA1857" s="566"/>
      <c r="AB1857" s="566"/>
      <c r="AC1857" s="566"/>
      <c r="AD1857" s="566"/>
      <c r="AE1857" s="566"/>
      <c r="AF1857" s="566"/>
      <c r="AG1857" s="566"/>
    </row>
    <row r="1858" spans="2:33" hidden="1" outlineLevel="1" x14ac:dyDescent="0.45">
      <c r="B1858" s="657"/>
      <c r="C1858" s="658"/>
      <c r="D1858" s="659"/>
      <c r="E1858" s="660"/>
      <c r="F1858" s="661"/>
      <c r="G1858" s="662"/>
      <c r="H1858" s="663"/>
      <c r="I1858" s="663"/>
      <c r="J1858" s="663"/>
      <c r="K1858" s="664"/>
      <c r="L1858" s="662"/>
      <c r="M1858" s="663"/>
      <c r="N1858" s="663"/>
      <c r="O1858" s="663"/>
      <c r="P1858" s="664"/>
      <c r="Q1858" s="665"/>
      <c r="R1858" s="661"/>
      <c r="S1858" s="566"/>
      <c r="T1858" s="566"/>
      <c r="U1858" s="566"/>
      <c r="V1858" s="566"/>
      <c r="W1858" s="566"/>
      <c r="X1858" s="566"/>
      <c r="Y1858" s="566"/>
      <c r="Z1858" s="566"/>
      <c r="AA1858" s="566"/>
      <c r="AB1858" s="566"/>
      <c r="AC1858" s="566"/>
      <c r="AD1858" s="566"/>
      <c r="AE1858" s="566"/>
      <c r="AF1858" s="566"/>
      <c r="AG1858" s="566"/>
    </row>
    <row r="1859" spans="2:33" hidden="1" outlineLevel="1" x14ac:dyDescent="0.45">
      <c r="B1859" s="648"/>
      <c r="C1859" s="649"/>
      <c r="D1859" s="650"/>
      <c r="E1859" s="651"/>
      <c r="F1859" s="652"/>
      <c r="G1859" s="653"/>
      <c r="H1859" s="654"/>
      <c r="I1859" s="654"/>
      <c r="J1859" s="654"/>
      <c r="K1859" s="655"/>
      <c r="L1859" s="653"/>
      <c r="M1859" s="654"/>
      <c r="N1859" s="654"/>
      <c r="O1859" s="654"/>
      <c r="P1859" s="655"/>
      <c r="Q1859" s="656"/>
      <c r="R1859" s="652"/>
      <c r="S1859" s="566"/>
      <c r="T1859" s="566"/>
      <c r="U1859" s="566"/>
      <c r="V1859" s="566"/>
      <c r="W1859" s="566"/>
      <c r="X1859" s="566"/>
      <c r="Y1859" s="566"/>
      <c r="Z1859" s="566"/>
      <c r="AA1859" s="566"/>
      <c r="AB1859" s="566"/>
      <c r="AC1859" s="566"/>
      <c r="AD1859" s="566"/>
      <c r="AE1859" s="566"/>
      <c r="AF1859" s="566"/>
      <c r="AG1859" s="566"/>
    </row>
    <row r="1860" spans="2:33" hidden="1" outlineLevel="1" x14ac:dyDescent="0.45">
      <c r="B1860" s="657"/>
      <c r="C1860" s="658"/>
      <c r="D1860" s="659"/>
      <c r="E1860" s="660"/>
      <c r="F1860" s="661"/>
      <c r="G1860" s="662"/>
      <c r="H1860" s="663"/>
      <c r="I1860" s="663"/>
      <c r="J1860" s="663"/>
      <c r="K1860" s="664"/>
      <c r="L1860" s="662"/>
      <c r="M1860" s="663"/>
      <c r="N1860" s="663"/>
      <c r="O1860" s="663"/>
      <c r="P1860" s="664"/>
      <c r="Q1860" s="665"/>
      <c r="R1860" s="661"/>
      <c r="S1860" s="566"/>
      <c r="T1860" s="566"/>
      <c r="U1860" s="566"/>
      <c r="V1860" s="566"/>
      <c r="W1860" s="566"/>
      <c r="X1860" s="566"/>
      <c r="Y1860" s="566"/>
      <c r="Z1860" s="566"/>
      <c r="AA1860" s="566"/>
      <c r="AB1860" s="566"/>
      <c r="AC1860" s="566"/>
      <c r="AD1860" s="566"/>
      <c r="AE1860" s="566"/>
      <c r="AF1860" s="566"/>
      <c r="AG1860" s="566"/>
    </row>
    <row r="1861" spans="2:33" hidden="1" outlineLevel="1" x14ac:dyDescent="0.45">
      <c r="B1861" s="648"/>
      <c r="C1861" s="649"/>
      <c r="D1861" s="650"/>
      <c r="E1861" s="651"/>
      <c r="F1861" s="652"/>
      <c r="G1861" s="653"/>
      <c r="H1861" s="654"/>
      <c r="I1861" s="654"/>
      <c r="J1861" s="654"/>
      <c r="K1861" s="655"/>
      <c r="L1861" s="653"/>
      <c r="M1861" s="654"/>
      <c r="N1861" s="654"/>
      <c r="O1861" s="654"/>
      <c r="P1861" s="655"/>
      <c r="Q1861" s="656"/>
      <c r="R1861" s="652"/>
      <c r="S1861" s="566"/>
      <c r="T1861" s="566"/>
      <c r="U1861" s="566"/>
      <c r="V1861" s="566"/>
      <c r="W1861" s="566"/>
      <c r="X1861" s="566"/>
      <c r="Y1861" s="566"/>
      <c r="Z1861" s="566"/>
      <c r="AA1861" s="566"/>
      <c r="AB1861" s="566"/>
      <c r="AC1861" s="566"/>
      <c r="AD1861" s="566"/>
      <c r="AE1861" s="566"/>
      <c r="AF1861" s="566"/>
      <c r="AG1861" s="566"/>
    </row>
    <row r="1862" spans="2:33" hidden="1" outlineLevel="1" x14ac:dyDescent="0.45">
      <c r="B1862" s="657"/>
      <c r="C1862" s="658"/>
      <c r="D1862" s="659"/>
      <c r="E1862" s="660"/>
      <c r="F1862" s="661"/>
      <c r="G1862" s="662"/>
      <c r="H1862" s="663"/>
      <c r="I1862" s="663"/>
      <c r="J1862" s="663"/>
      <c r="K1862" s="664"/>
      <c r="L1862" s="662"/>
      <c r="M1862" s="663"/>
      <c r="N1862" s="663"/>
      <c r="O1862" s="663"/>
      <c r="P1862" s="664"/>
      <c r="Q1862" s="665"/>
      <c r="R1862" s="661"/>
      <c r="S1862" s="566"/>
      <c r="T1862" s="566"/>
      <c r="U1862" s="566"/>
      <c r="V1862" s="566"/>
      <c r="W1862" s="566"/>
      <c r="X1862" s="566"/>
      <c r="Y1862" s="566"/>
      <c r="Z1862" s="566"/>
      <c r="AA1862" s="566"/>
      <c r="AB1862" s="566"/>
      <c r="AC1862" s="566"/>
      <c r="AD1862" s="566"/>
      <c r="AE1862" s="566"/>
      <c r="AF1862" s="566"/>
      <c r="AG1862" s="566"/>
    </row>
    <row r="1863" spans="2:33" hidden="1" outlineLevel="1" x14ac:dyDescent="0.45">
      <c r="B1863" s="648"/>
      <c r="C1863" s="649"/>
      <c r="D1863" s="650"/>
      <c r="E1863" s="651"/>
      <c r="F1863" s="652"/>
      <c r="G1863" s="653"/>
      <c r="H1863" s="654"/>
      <c r="I1863" s="654"/>
      <c r="J1863" s="654"/>
      <c r="K1863" s="655"/>
      <c r="L1863" s="653"/>
      <c r="M1863" s="654"/>
      <c r="N1863" s="654"/>
      <c r="O1863" s="654"/>
      <c r="P1863" s="655"/>
      <c r="Q1863" s="656"/>
      <c r="R1863" s="652"/>
      <c r="S1863" s="566"/>
      <c r="T1863" s="566"/>
      <c r="U1863" s="566"/>
      <c r="V1863" s="566"/>
      <c r="W1863" s="566"/>
      <c r="X1863" s="566"/>
      <c r="Y1863" s="566"/>
      <c r="Z1863" s="566"/>
      <c r="AA1863" s="566"/>
      <c r="AB1863" s="566"/>
      <c r="AC1863" s="566"/>
      <c r="AD1863" s="566"/>
      <c r="AE1863" s="566"/>
      <c r="AF1863" s="566"/>
      <c r="AG1863" s="566"/>
    </row>
    <row r="1864" spans="2:33" hidden="1" outlineLevel="1" x14ac:dyDescent="0.45">
      <c r="B1864" s="657"/>
      <c r="C1864" s="658"/>
      <c r="D1864" s="659"/>
      <c r="E1864" s="660"/>
      <c r="F1864" s="661"/>
      <c r="G1864" s="662"/>
      <c r="H1864" s="663"/>
      <c r="I1864" s="663"/>
      <c r="J1864" s="663"/>
      <c r="K1864" s="664"/>
      <c r="L1864" s="662"/>
      <c r="M1864" s="663"/>
      <c r="N1864" s="663"/>
      <c r="O1864" s="663"/>
      <c r="P1864" s="664"/>
      <c r="Q1864" s="665"/>
      <c r="R1864" s="661"/>
      <c r="S1864" s="566"/>
      <c r="T1864" s="566"/>
      <c r="U1864" s="566"/>
      <c r="V1864" s="566"/>
      <c r="W1864" s="566"/>
      <c r="X1864" s="566"/>
      <c r="Y1864" s="566"/>
      <c r="Z1864" s="566"/>
      <c r="AA1864" s="566"/>
      <c r="AB1864" s="566"/>
      <c r="AC1864" s="566"/>
      <c r="AD1864" s="566"/>
      <c r="AE1864" s="566"/>
      <c r="AF1864" s="566"/>
      <c r="AG1864" s="566"/>
    </row>
    <row r="1865" spans="2:33" hidden="1" outlineLevel="1" x14ac:dyDescent="0.45">
      <c r="B1865" s="648"/>
      <c r="C1865" s="649"/>
      <c r="D1865" s="650"/>
      <c r="E1865" s="651"/>
      <c r="F1865" s="652"/>
      <c r="G1865" s="653"/>
      <c r="H1865" s="654"/>
      <c r="I1865" s="654"/>
      <c r="J1865" s="654"/>
      <c r="K1865" s="655"/>
      <c r="L1865" s="653"/>
      <c r="M1865" s="654"/>
      <c r="N1865" s="654"/>
      <c r="O1865" s="654"/>
      <c r="P1865" s="655"/>
      <c r="Q1865" s="656"/>
      <c r="R1865" s="652"/>
      <c r="S1865" s="566"/>
      <c r="T1865" s="566"/>
      <c r="U1865" s="566"/>
      <c r="V1865" s="566"/>
      <c r="W1865" s="566"/>
      <c r="X1865" s="566"/>
      <c r="Y1865" s="566"/>
      <c r="Z1865" s="566"/>
      <c r="AA1865" s="566"/>
      <c r="AB1865" s="566"/>
      <c r="AC1865" s="566"/>
      <c r="AD1865" s="566"/>
      <c r="AE1865" s="566"/>
      <c r="AF1865" s="566"/>
      <c r="AG1865" s="566"/>
    </row>
    <row r="1866" spans="2:33" hidden="1" outlineLevel="1" x14ac:dyDescent="0.45">
      <c r="B1866" s="657"/>
      <c r="C1866" s="658"/>
      <c r="D1866" s="659"/>
      <c r="E1866" s="660"/>
      <c r="F1866" s="661"/>
      <c r="G1866" s="662"/>
      <c r="H1866" s="663"/>
      <c r="I1866" s="663"/>
      <c r="J1866" s="663"/>
      <c r="K1866" s="664"/>
      <c r="L1866" s="662"/>
      <c r="M1866" s="663"/>
      <c r="N1866" s="663"/>
      <c r="O1866" s="663"/>
      <c r="P1866" s="664"/>
      <c r="Q1866" s="665"/>
      <c r="R1866" s="661"/>
      <c r="S1866" s="566"/>
      <c r="T1866" s="566"/>
      <c r="U1866" s="566"/>
      <c r="V1866" s="566"/>
      <c r="W1866" s="566"/>
      <c r="X1866" s="566"/>
      <c r="Y1866" s="566"/>
      <c r="Z1866" s="566"/>
      <c r="AA1866" s="566"/>
      <c r="AB1866" s="566"/>
      <c r="AC1866" s="566"/>
      <c r="AD1866" s="566"/>
      <c r="AE1866" s="566"/>
      <c r="AF1866" s="566"/>
      <c r="AG1866" s="566"/>
    </row>
    <row r="1867" spans="2:33" hidden="1" outlineLevel="1" x14ac:dyDescent="0.45">
      <c r="B1867" s="648"/>
      <c r="C1867" s="649"/>
      <c r="D1867" s="650"/>
      <c r="E1867" s="651"/>
      <c r="F1867" s="652"/>
      <c r="G1867" s="653"/>
      <c r="H1867" s="654"/>
      <c r="I1867" s="654"/>
      <c r="J1867" s="654"/>
      <c r="K1867" s="655"/>
      <c r="L1867" s="653"/>
      <c r="M1867" s="654"/>
      <c r="N1867" s="654"/>
      <c r="O1867" s="654"/>
      <c r="P1867" s="655"/>
      <c r="Q1867" s="656"/>
      <c r="R1867" s="652"/>
      <c r="S1867" s="566"/>
      <c r="T1867" s="566"/>
      <c r="U1867" s="566"/>
      <c r="V1867" s="566"/>
      <c r="W1867" s="566"/>
      <c r="X1867" s="566"/>
      <c r="Y1867" s="566"/>
      <c r="Z1867" s="566"/>
      <c r="AA1867" s="566"/>
      <c r="AB1867" s="566"/>
      <c r="AC1867" s="566"/>
      <c r="AD1867" s="566"/>
      <c r="AE1867" s="566"/>
      <c r="AF1867" s="566"/>
      <c r="AG1867" s="566"/>
    </row>
    <row r="1868" spans="2:33" hidden="1" outlineLevel="1" x14ac:dyDescent="0.45">
      <c r="B1868" s="657"/>
      <c r="C1868" s="658"/>
      <c r="D1868" s="659"/>
      <c r="E1868" s="660"/>
      <c r="F1868" s="661"/>
      <c r="G1868" s="662"/>
      <c r="H1868" s="663"/>
      <c r="I1868" s="663"/>
      <c r="J1868" s="663"/>
      <c r="K1868" s="664"/>
      <c r="L1868" s="662"/>
      <c r="M1868" s="663"/>
      <c r="N1868" s="663"/>
      <c r="O1868" s="663"/>
      <c r="P1868" s="664"/>
      <c r="Q1868" s="665"/>
      <c r="R1868" s="661"/>
      <c r="S1868" s="566"/>
      <c r="T1868" s="566"/>
      <c r="U1868" s="566"/>
      <c r="V1868" s="566"/>
      <c r="W1868" s="566"/>
      <c r="X1868" s="566"/>
      <c r="Y1868" s="566"/>
      <c r="Z1868" s="566"/>
      <c r="AA1868" s="566"/>
      <c r="AB1868" s="566"/>
      <c r="AC1868" s="566"/>
      <c r="AD1868" s="566"/>
      <c r="AE1868" s="566"/>
      <c r="AF1868" s="566"/>
      <c r="AG1868" s="566"/>
    </row>
    <row r="1869" spans="2:33" hidden="1" outlineLevel="1" x14ac:dyDescent="0.45">
      <c r="B1869" s="648"/>
      <c r="C1869" s="649"/>
      <c r="D1869" s="650"/>
      <c r="E1869" s="651"/>
      <c r="F1869" s="652"/>
      <c r="G1869" s="653"/>
      <c r="H1869" s="654"/>
      <c r="I1869" s="654"/>
      <c r="J1869" s="654"/>
      <c r="K1869" s="655"/>
      <c r="L1869" s="653"/>
      <c r="M1869" s="654"/>
      <c r="N1869" s="654"/>
      <c r="O1869" s="654"/>
      <c r="P1869" s="655"/>
      <c r="Q1869" s="656"/>
      <c r="R1869" s="652"/>
      <c r="S1869" s="566"/>
      <c r="T1869" s="566"/>
      <c r="U1869" s="566"/>
      <c r="V1869" s="566"/>
      <c r="W1869" s="566"/>
      <c r="X1869" s="566"/>
      <c r="Y1869" s="566"/>
      <c r="Z1869" s="566"/>
      <c r="AA1869" s="566"/>
      <c r="AB1869" s="566"/>
      <c r="AC1869" s="566"/>
      <c r="AD1869" s="566"/>
      <c r="AE1869" s="566"/>
      <c r="AF1869" s="566"/>
      <c r="AG1869" s="566"/>
    </row>
    <row r="1870" spans="2:33" hidden="1" outlineLevel="1" x14ac:dyDescent="0.45">
      <c r="B1870" s="657"/>
      <c r="C1870" s="658"/>
      <c r="D1870" s="659"/>
      <c r="E1870" s="660"/>
      <c r="F1870" s="661"/>
      <c r="G1870" s="662"/>
      <c r="H1870" s="663"/>
      <c r="I1870" s="663"/>
      <c r="J1870" s="663"/>
      <c r="K1870" s="664"/>
      <c r="L1870" s="662"/>
      <c r="M1870" s="663"/>
      <c r="N1870" s="663"/>
      <c r="O1870" s="663"/>
      <c r="P1870" s="664"/>
      <c r="Q1870" s="665"/>
      <c r="R1870" s="661"/>
      <c r="S1870" s="566"/>
      <c r="T1870" s="566"/>
      <c r="U1870" s="566"/>
      <c r="V1870" s="566"/>
      <c r="W1870" s="566"/>
      <c r="X1870" s="566"/>
      <c r="Y1870" s="566"/>
      <c r="Z1870" s="566"/>
      <c r="AA1870" s="566"/>
      <c r="AB1870" s="566"/>
      <c r="AC1870" s="566"/>
      <c r="AD1870" s="566"/>
      <c r="AE1870" s="566"/>
      <c r="AF1870" s="566"/>
      <c r="AG1870" s="566"/>
    </row>
    <row r="1871" spans="2:33" hidden="1" outlineLevel="1" x14ac:dyDescent="0.45">
      <c r="B1871" s="648"/>
      <c r="C1871" s="649"/>
      <c r="D1871" s="650"/>
      <c r="E1871" s="651"/>
      <c r="F1871" s="652"/>
      <c r="G1871" s="653"/>
      <c r="H1871" s="654"/>
      <c r="I1871" s="654"/>
      <c r="J1871" s="654"/>
      <c r="K1871" s="655"/>
      <c r="L1871" s="653"/>
      <c r="M1871" s="654"/>
      <c r="N1871" s="654"/>
      <c r="O1871" s="654"/>
      <c r="P1871" s="655"/>
      <c r="Q1871" s="656"/>
      <c r="R1871" s="652"/>
      <c r="S1871" s="566"/>
      <c r="T1871" s="566"/>
      <c r="U1871" s="566"/>
      <c r="V1871" s="566"/>
      <c r="W1871" s="566"/>
      <c r="X1871" s="566"/>
      <c r="Y1871" s="566"/>
      <c r="Z1871" s="566"/>
      <c r="AA1871" s="566"/>
      <c r="AB1871" s="566"/>
      <c r="AC1871" s="566"/>
      <c r="AD1871" s="566"/>
      <c r="AE1871" s="566"/>
      <c r="AF1871" s="566"/>
      <c r="AG1871" s="566"/>
    </row>
    <row r="1872" spans="2:33" hidden="1" outlineLevel="1" x14ac:dyDescent="0.45">
      <c r="B1872" s="657"/>
      <c r="C1872" s="658"/>
      <c r="D1872" s="659"/>
      <c r="E1872" s="660"/>
      <c r="F1872" s="661"/>
      <c r="G1872" s="662"/>
      <c r="H1872" s="663"/>
      <c r="I1872" s="663"/>
      <c r="J1872" s="663"/>
      <c r="K1872" s="664"/>
      <c r="L1872" s="662"/>
      <c r="M1872" s="663"/>
      <c r="N1872" s="663"/>
      <c r="O1872" s="663"/>
      <c r="P1872" s="664"/>
      <c r="Q1872" s="665"/>
      <c r="R1872" s="661"/>
      <c r="S1872" s="566"/>
      <c r="T1872" s="566"/>
      <c r="U1872" s="566"/>
      <c r="V1872" s="566"/>
      <c r="W1872" s="566"/>
      <c r="X1872" s="566"/>
      <c r="Y1872" s="566"/>
      <c r="Z1872" s="566"/>
      <c r="AA1872" s="566"/>
      <c r="AB1872" s="566"/>
      <c r="AC1872" s="566"/>
      <c r="AD1872" s="566"/>
      <c r="AE1872" s="566"/>
      <c r="AF1872" s="566"/>
      <c r="AG1872" s="566"/>
    </row>
    <row r="1873" spans="2:33" hidden="1" outlineLevel="1" x14ac:dyDescent="0.45">
      <c r="B1873" s="648"/>
      <c r="C1873" s="649"/>
      <c r="D1873" s="650"/>
      <c r="E1873" s="651"/>
      <c r="F1873" s="652"/>
      <c r="G1873" s="653"/>
      <c r="H1873" s="654"/>
      <c r="I1873" s="654"/>
      <c r="J1873" s="654"/>
      <c r="K1873" s="655"/>
      <c r="L1873" s="653"/>
      <c r="M1873" s="654"/>
      <c r="N1873" s="654"/>
      <c r="O1873" s="654"/>
      <c r="P1873" s="655"/>
      <c r="Q1873" s="656"/>
      <c r="R1873" s="652"/>
      <c r="S1873" s="566"/>
      <c r="T1873" s="566"/>
      <c r="U1873" s="566"/>
      <c r="V1873" s="566"/>
      <c r="W1873" s="566"/>
      <c r="X1873" s="566"/>
      <c r="Y1873" s="566"/>
      <c r="Z1873" s="566"/>
      <c r="AA1873" s="566"/>
      <c r="AB1873" s="566"/>
      <c r="AC1873" s="566"/>
      <c r="AD1873" s="566"/>
      <c r="AE1873" s="566"/>
      <c r="AF1873" s="566"/>
      <c r="AG1873" s="566"/>
    </row>
    <row r="1874" spans="2:33" hidden="1" outlineLevel="1" x14ac:dyDescent="0.45">
      <c r="B1874" s="657"/>
      <c r="C1874" s="658"/>
      <c r="D1874" s="659"/>
      <c r="E1874" s="660"/>
      <c r="F1874" s="661"/>
      <c r="G1874" s="662"/>
      <c r="H1874" s="663"/>
      <c r="I1874" s="663"/>
      <c r="J1874" s="663"/>
      <c r="K1874" s="664"/>
      <c r="L1874" s="662"/>
      <c r="M1874" s="663"/>
      <c r="N1874" s="663"/>
      <c r="O1874" s="663"/>
      <c r="P1874" s="664"/>
      <c r="Q1874" s="665"/>
      <c r="R1874" s="661"/>
      <c r="S1874" s="566"/>
      <c r="T1874" s="566"/>
      <c r="U1874" s="566"/>
      <c r="V1874" s="566"/>
      <c r="W1874" s="566"/>
      <c r="X1874" s="566"/>
      <c r="Y1874" s="566"/>
      <c r="Z1874" s="566"/>
      <c r="AA1874" s="566"/>
      <c r="AB1874" s="566"/>
      <c r="AC1874" s="566"/>
      <c r="AD1874" s="566"/>
      <c r="AE1874" s="566"/>
      <c r="AF1874" s="566"/>
      <c r="AG1874" s="566"/>
    </row>
    <row r="1875" spans="2:33" hidden="1" outlineLevel="1" x14ac:dyDescent="0.45">
      <c r="B1875" s="648"/>
      <c r="C1875" s="649"/>
      <c r="D1875" s="650"/>
      <c r="E1875" s="651"/>
      <c r="F1875" s="652"/>
      <c r="G1875" s="653"/>
      <c r="H1875" s="654"/>
      <c r="I1875" s="654"/>
      <c r="J1875" s="654"/>
      <c r="K1875" s="655"/>
      <c r="L1875" s="653"/>
      <c r="M1875" s="654"/>
      <c r="N1875" s="654"/>
      <c r="O1875" s="654"/>
      <c r="P1875" s="655"/>
      <c r="Q1875" s="656"/>
      <c r="R1875" s="652"/>
      <c r="S1875" s="566"/>
      <c r="T1875" s="566"/>
      <c r="U1875" s="566"/>
      <c r="V1875" s="566"/>
      <c r="W1875" s="566"/>
      <c r="X1875" s="566"/>
      <c r="Y1875" s="566"/>
      <c r="Z1875" s="566"/>
      <c r="AA1875" s="566"/>
      <c r="AB1875" s="566"/>
      <c r="AC1875" s="566"/>
      <c r="AD1875" s="566"/>
      <c r="AE1875" s="566"/>
      <c r="AF1875" s="566"/>
      <c r="AG1875" s="566"/>
    </row>
    <row r="1876" spans="2:33" hidden="1" outlineLevel="1" x14ac:dyDescent="0.45">
      <c r="B1876" s="657"/>
      <c r="C1876" s="658"/>
      <c r="D1876" s="659"/>
      <c r="E1876" s="660"/>
      <c r="F1876" s="661"/>
      <c r="G1876" s="662"/>
      <c r="H1876" s="663"/>
      <c r="I1876" s="663"/>
      <c r="J1876" s="663"/>
      <c r="K1876" s="664"/>
      <c r="L1876" s="662"/>
      <c r="M1876" s="663"/>
      <c r="N1876" s="663"/>
      <c r="O1876" s="663"/>
      <c r="P1876" s="664"/>
      <c r="Q1876" s="665"/>
      <c r="R1876" s="661"/>
      <c r="S1876" s="566"/>
      <c r="T1876" s="566"/>
      <c r="U1876" s="566"/>
      <c r="V1876" s="566"/>
      <c r="W1876" s="566"/>
      <c r="X1876" s="566"/>
      <c r="Y1876" s="566"/>
      <c r="Z1876" s="566"/>
      <c r="AA1876" s="566"/>
      <c r="AB1876" s="566"/>
      <c r="AC1876" s="566"/>
      <c r="AD1876" s="566"/>
      <c r="AE1876" s="566"/>
      <c r="AF1876" s="566"/>
      <c r="AG1876" s="566"/>
    </row>
    <row r="1877" spans="2:33" hidden="1" outlineLevel="1" x14ac:dyDescent="0.45">
      <c r="B1877" s="648"/>
      <c r="C1877" s="649"/>
      <c r="D1877" s="650"/>
      <c r="E1877" s="651"/>
      <c r="F1877" s="652"/>
      <c r="G1877" s="653"/>
      <c r="H1877" s="654"/>
      <c r="I1877" s="654"/>
      <c r="J1877" s="654"/>
      <c r="K1877" s="655"/>
      <c r="L1877" s="653"/>
      <c r="M1877" s="654"/>
      <c r="N1877" s="654"/>
      <c r="O1877" s="654"/>
      <c r="P1877" s="655"/>
      <c r="Q1877" s="656"/>
      <c r="R1877" s="652"/>
      <c r="S1877" s="566"/>
      <c r="T1877" s="566"/>
      <c r="U1877" s="566"/>
      <c r="V1877" s="566"/>
      <c r="W1877" s="566"/>
      <c r="X1877" s="566"/>
      <c r="Y1877" s="566"/>
      <c r="Z1877" s="566"/>
      <c r="AA1877" s="566"/>
      <c r="AB1877" s="566"/>
      <c r="AC1877" s="566"/>
      <c r="AD1877" s="566"/>
      <c r="AE1877" s="566"/>
      <c r="AF1877" s="566"/>
      <c r="AG1877" s="566"/>
    </row>
    <row r="1878" spans="2:33" hidden="1" outlineLevel="1" x14ac:dyDescent="0.45">
      <c r="B1878" s="657"/>
      <c r="C1878" s="658"/>
      <c r="D1878" s="659"/>
      <c r="E1878" s="660"/>
      <c r="F1878" s="661"/>
      <c r="G1878" s="662"/>
      <c r="H1878" s="663"/>
      <c r="I1878" s="663"/>
      <c r="J1878" s="663"/>
      <c r="K1878" s="664"/>
      <c r="L1878" s="662"/>
      <c r="M1878" s="663"/>
      <c r="N1878" s="663"/>
      <c r="O1878" s="663"/>
      <c r="P1878" s="664"/>
      <c r="Q1878" s="665"/>
      <c r="R1878" s="661"/>
      <c r="S1878" s="566"/>
      <c r="T1878" s="566"/>
      <c r="U1878" s="566"/>
      <c r="V1878" s="566"/>
      <c r="W1878" s="566"/>
      <c r="X1878" s="566"/>
      <c r="Y1878" s="566"/>
      <c r="Z1878" s="566"/>
      <c r="AA1878" s="566"/>
      <c r="AB1878" s="566"/>
      <c r="AC1878" s="566"/>
      <c r="AD1878" s="566"/>
      <c r="AE1878" s="566"/>
      <c r="AF1878" s="566"/>
      <c r="AG1878" s="566"/>
    </row>
    <row r="1879" spans="2:33" hidden="1" outlineLevel="1" x14ac:dyDescent="0.45">
      <c r="B1879" s="648"/>
      <c r="C1879" s="649"/>
      <c r="D1879" s="650"/>
      <c r="E1879" s="651"/>
      <c r="F1879" s="652"/>
      <c r="G1879" s="653"/>
      <c r="H1879" s="654"/>
      <c r="I1879" s="654"/>
      <c r="J1879" s="654"/>
      <c r="K1879" s="655"/>
      <c r="L1879" s="653"/>
      <c r="M1879" s="654"/>
      <c r="N1879" s="654"/>
      <c r="O1879" s="654"/>
      <c r="P1879" s="655"/>
      <c r="Q1879" s="656"/>
      <c r="R1879" s="652"/>
      <c r="S1879" s="566"/>
      <c r="T1879" s="566"/>
      <c r="U1879" s="566"/>
      <c r="V1879" s="566"/>
      <c r="W1879" s="566"/>
      <c r="X1879" s="566"/>
      <c r="Y1879" s="566"/>
      <c r="Z1879" s="566"/>
      <c r="AA1879" s="566"/>
      <c r="AB1879" s="566"/>
      <c r="AC1879" s="566"/>
      <c r="AD1879" s="566"/>
      <c r="AE1879" s="566"/>
      <c r="AF1879" s="566"/>
      <c r="AG1879" s="566"/>
    </row>
    <row r="1880" spans="2:33" hidden="1" outlineLevel="1" x14ac:dyDescent="0.45">
      <c r="B1880" s="657"/>
      <c r="C1880" s="658"/>
      <c r="D1880" s="659"/>
      <c r="E1880" s="660"/>
      <c r="F1880" s="661"/>
      <c r="G1880" s="662"/>
      <c r="H1880" s="663"/>
      <c r="I1880" s="663"/>
      <c r="J1880" s="663"/>
      <c r="K1880" s="664"/>
      <c r="L1880" s="662"/>
      <c r="M1880" s="663"/>
      <c r="N1880" s="663"/>
      <c r="O1880" s="663"/>
      <c r="P1880" s="664"/>
      <c r="Q1880" s="665"/>
      <c r="R1880" s="661"/>
      <c r="S1880" s="566"/>
      <c r="T1880" s="566"/>
      <c r="U1880" s="566"/>
      <c r="V1880" s="566"/>
      <c r="W1880" s="566"/>
      <c r="X1880" s="566"/>
      <c r="Y1880" s="566"/>
      <c r="Z1880" s="566"/>
      <c r="AA1880" s="566"/>
      <c r="AB1880" s="566"/>
      <c r="AC1880" s="566"/>
      <c r="AD1880" s="566"/>
      <c r="AE1880" s="566"/>
      <c r="AF1880" s="566"/>
      <c r="AG1880" s="566"/>
    </row>
    <row r="1881" spans="2:33" hidden="1" outlineLevel="1" x14ac:dyDescent="0.45">
      <c r="B1881" s="648"/>
      <c r="C1881" s="649"/>
      <c r="D1881" s="650"/>
      <c r="E1881" s="651"/>
      <c r="F1881" s="652"/>
      <c r="G1881" s="653"/>
      <c r="H1881" s="654"/>
      <c r="I1881" s="654"/>
      <c r="J1881" s="654"/>
      <c r="K1881" s="655"/>
      <c r="L1881" s="653"/>
      <c r="M1881" s="654"/>
      <c r="N1881" s="654"/>
      <c r="O1881" s="654"/>
      <c r="P1881" s="655"/>
      <c r="Q1881" s="656"/>
      <c r="R1881" s="652"/>
      <c r="S1881" s="566"/>
      <c r="T1881" s="566"/>
      <c r="U1881" s="566"/>
      <c r="V1881" s="566"/>
      <c r="W1881" s="566"/>
      <c r="X1881" s="566"/>
      <c r="Y1881" s="566"/>
      <c r="Z1881" s="566"/>
      <c r="AA1881" s="566"/>
      <c r="AB1881" s="566"/>
      <c r="AC1881" s="566"/>
      <c r="AD1881" s="566"/>
      <c r="AE1881" s="566"/>
      <c r="AF1881" s="566"/>
      <c r="AG1881" s="566"/>
    </row>
    <row r="1882" spans="2:33" hidden="1" outlineLevel="1" x14ac:dyDescent="0.45">
      <c r="B1882" s="657"/>
      <c r="C1882" s="658"/>
      <c r="D1882" s="659"/>
      <c r="E1882" s="660"/>
      <c r="F1882" s="661"/>
      <c r="G1882" s="662"/>
      <c r="H1882" s="663"/>
      <c r="I1882" s="663"/>
      <c r="J1882" s="663"/>
      <c r="K1882" s="664"/>
      <c r="L1882" s="662"/>
      <c r="M1882" s="663"/>
      <c r="N1882" s="663"/>
      <c r="O1882" s="663"/>
      <c r="P1882" s="664"/>
      <c r="Q1882" s="665"/>
      <c r="R1882" s="661"/>
      <c r="S1882" s="566"/>
      <c r="T1882" s="566"/>
      <c r="U1882" s="566"/>
      <c r="V1882" s="566"/>
      <c r="W1882" s="566"/>
      <c r="X1882" s="566"/>
      <c r="Y1882" s="566"/>
      <c r="Z1882" s="566"/>
      <c r="AA1882" s="566"/>
      <c r="AB1882" s="566"/>
      <c r="AC1882" s="566"/>
      <c r="AD1882" s="566"/>
      <c r="AE1882" s="566"/>
      <c r="AF1882" s="566"/>
      <c r="AG1882" s="566"/>
    </row>
    <row r="1883" spans="2:33" hidden="1" outlineLevel="1" x14ac:dyDescent="0.45">
      <c r="B1883" s="648"/>
      <c r="C1883" s="649"/>
      <c r="D1883" s="650"/>
      <c r="E1883" s="651"/>
      <c r="F1883" s="652"/>
      <c r="G1883" s="653"/>
      <c r="H1883" s="654"/>
      <c r="I1883" s="654"/>
      <c r="J1883" s="654"/>
      <c r="K1883" s="655"/>
      <c r="L1883" s="653"/>
      <c r="M1883" s="654"/>
      <c r="N1883" s="654"/>
      <c r="O1883" s="654"/>
      <c r="P1883" s="655"/>
      <c r="Q1883" s="656"/>
      <c r="R1883" s="652"/>
      <c r="S1883" s="566"/>
      <c r="T1883" s="566"/>
      <c r="U1883" s="566"/>
      <c r="V1883" s="566"/>
      <c r="W1883" s="566"/>
      <c r="X1883" s="566"/>
      <c r="Y1883" s="566"/>
      <c r="Z1883" s="566"/>
      <c r="AA1883" s="566"/>
      <c r="AB1883" s="566"/>
      <c r="AC1883" s="566"/>
      <c r="AD1883" s="566"/>
      <c r="AE1883" s="566"/>
      <c r="AF1883" s="566"/>
      <c r="AG1883" s="566"/>
    </row>
    <row r="1884" spans="2:33" hidden="1" outlineLevel="1" x14ac:dyDescent="0.45">
      <c r="B1884" s="657"/>
      <c r="C1884" s="658"/>
      <c r="D1884" s="659"/>
      <c r="E1884" s="660"/>
      <c r="F1884" s="661"/>
      <c r="G1884" s="662"/>
      <c r="H1884" s="663"/>
      <c r="I1884" s="663"/>
      <c r="J1884" s="663"/>
      <c r="K1884" s="664"/>
      <c r="L1884" s="662"/>
      <c r="M1884" s="663"/>
      <c r="N1884" s="663"/>
      <c r="O1884" s="663"/>
      <c r="P1884" s="664"/>
      <c r="Q1884" s="665"/>
      <c r="R1884" s="661"/>
      <c r="S1884" s="566"/>
      <c r="T1884" s="566"/>
      <c r="U1884" s="566"/>
      <c r="V1884" s="566"/>
      <c r="W1884" s="566"/>
      <c r="X1884" s="566"/>
      <c r="Y1884" s="566"/>
      <c r="Z1884" s="566"/>
      <c r="AA1884" s="566"/>
      <c r="AB1884" s="566"/>
      <c r="AC1884" s="566"/>
      <c r="AD1884" s="566"/>
      <c r="AE1884" s="566"/>
      <c r="AF1884" s="566"/>
      <c r="AG1884" s="566"/>
    </row>
    <row r="1885" spans="2:33" hidden="1" outlineLevel="1" x14ac:dyDescent="0.45">
      <c r="B1885" s="648"/>
      <c r="C1885" s="649"/>
      <c r="D1885" s="650"/>
      <c r="E1885" s="651"/>
      <c r="F1885" s="652"/>
      <c r="G1885" s="653"/>
      <c r="H1885" s="654"/>
      <c r="I1885" s="654"/>
      <c r="J1885" s="654"/>
      <c r="K1885" s="655"/>
      <c r="L1885" s="653"/>
      <c r="M1885" s="654"/>
      <c r="N1885" s="654"/>
      <c r="O1885" s="654"/>
      <c r="P1885" s="655"/>
      <c r="Q1885" s="656"/>
      <c r="R1885" s="652"/>
      <c r="S1885" s="566"/>
      <c r="T1885" s="566"/>
      <c r="U1885" s="566"/>
      <c r="V1885" s="566"/>
      <c r="W1885" s="566"/>
      <c r="X1885" s="566"/>
      <c r="Y1885" s="566"/>
      <c r="Z1885" s="566"/>
      <c r="AA1885" s="566"/>
      <c r="AB1885" s="566"/>
      <c r="AC1885" s="566"/>
      <c r="AD1885" s="566"/>
      <c r="AE1885" s="566"/>
      <c r="AF1885" s="566"/>
      <c r="AG1885" s="566"/>
    </row>
    <row r="1886" spans="2:33" hidden="1" outlineLevel="1" x14ac:dyDescent="0.45">
      <c r="B1886" s="657"/>
      <c r="C1886" s="658"/>
      <c r="D1886" s="659"/>
      <c r="E1886" s="660"/>
      <c r="F1886" s="661"/>
      <c r="G1886" s="662"/>
      <c r="H1886" s="663"/>
      <c r="I1886" s="663"/>
      <c r="J1886" s="663"/>
      <c r="K1886" s="664"/>
      <c r="L1886" s="662"/>
      <c r="M1886" s="663"/>
      <c r="N1886" s="663"/>
      <c r="O1886" s="663"/>
      <c r="P1886" s="664"/>
      <c r="Q1886" s="665"/>
      <c r="R1886" s="661"/>
      <c r="S1886" s="566"/>
      <c r="T1886" s="566"/>
      <c r="U1886" s="566"/>
      <c r="V1886" s="566"/>
      <c r="W1886" s="566"/>
      <c r="X1886" s="566"/>
      <c r="Y1886" s="566"/>
      <c r="Z1886" s="566"/>
      <c r="AA1886" s="566"/>
      <c r="AB1886" s="566"/>
      <c r="AC1886" s="566"/>
      <c r="AD1886" s="566"/>
      <c r="AE1886" s="566"/>
      <c r="AF1886" s="566"/>
      <c r="AG1886" s="566"/>
    </row>
    <row r="1887" spans="2:33" hidden="1" outlineLevel="1" x14ac:dyDescent="0.45">
      <c r="B1887" s="648"/>
      <c r="C1887" s="649"/>
      <c r="D1887" s="650"/>
      <c r="E1887" s="651"/>
      <c r="F1887" s="652"/>
      <c r="G1887" s="653"/>
      <c r="H1887" s="654"/>
      <c r="I1887" s="654"/>
      <c r="J1887" s="654"/>
      <c r="K1887" s="655"/>
      <c r="L1887" s="653"/>
      <c r="M1887" s="654"/>
      <c r="N1887" s="654"/>
      <c r="O1887" s="654"/>
      <c r="P1887" s="655"/>
      <c r="Q1887" s="656"/>
      <c r="R1887" s="652"/>
      <c r="S1887" s="566"/>
      <c r="T1887" s="566"/>
      <c r="U1887" s="566"/>
      <c r="V1887" s="566"/>
      <c r="W1887" s="566"/>
      <c r="X1887" s="566"/>
      <c r="Y1887" s="566"/>
      <c r="Z1887" s="566"/>
      <c r="AA1887" s="566"/>
      <c r="AB1887" s="566"/>
      <c r="AC1887" s="566"/>
      <c r="AD1887" s="566"/>
      <c r="AE1887" s="566"/>
      <c r="AF1887" s="566"/>
      <c r="AG1887" s="566"/>
    </row>
    <row r="1888" spans="2:33" hidden="1" outlineLevel="1" x14ac:dyDescent="0.45">
      <c r="B1888" s="657"/>
      <c r="C1888" s="658"/>
      <c r="D1888" s="659"/>
      <c r="E1888" s="660"/>
      <c r="F1888" s="661"/>
      <c r="G1888" s="662"/>
      <c r="H1888" s="663"/>
      <c r="I1888" s="663"/>
      <c r="J1888" s="663"/>
      <c r="K1888" s="664"/>
      <c r="L1888" s="662"/>
      <c r="M1888" s="663"/>
      <c r="N1888" s="663"/>
      <c r="O1888" s="663"/>
      <c r="P1888" s="664"/>
      <c r="Q1888" s="665"/>
      <c r="R1888" s="661"/>
      <c r="S1888" s="566"/>
      <c r="T1888" s="566"/>
      <c r="U1888" s="566"/>
      <c r="V1888" s="566"/>
      <c r="W1888" s="566"/>
      <c r="X1888" s="566"/>
      <c r="Y1888" s="566"/>
      <c r="Z1888" s="566"/>
      <c r="AA1888" s="566"/>
      <c r="AB1888" s="566"/>
      <c r="AC1888" s="566"/>
      <c r="AD1888" s="566"/>
      <c r="AE1888" s="566"/>
      <c r="AF1888" s="566"/>
      <c r="AG1888" s="566"/>
    </row>
    <row r="1889" spans="2:33" hidden="1" outlineLevel="1" x14ac:dyDescent="0.45">
      <c r="B1889" s="648"/>
      <c r="C1889" s="649"/>
      <c r="D1889" s="650"/>
      <c r="E1889" s="651"/>
      <c r="F1889" s="652"/>
      <c r="G1889" s="653"/>
      <c r="H1889" s="654"/>
      <c r="I1889" s="654"/>
      <c r="J1889" s="654"/>
      <c r="K1889" s="655"/>
      <c r="L1889" s="653"/>
      <c r="M1889" s="654"/>
      <c r="N1889" s="654"/>
      <c r="O1889" s="654"/>
      <c r="P1889" s="655"/>
      <c r="Q1889" s="656"/>
      <c r="R1889" s="652"/>
      <c r="S1889" s="566"/>
      <c r="T1889" s="566"/>
      <c r="U1889" s="566"/>
      <c r="V1889" s="566"/>
      <c r="W1889" s="566"/>
      <c r="X1889" s="566"/>
      <c r="Y1889" s="566"/>
      <c r="Z1889" s="566"/>
      <c r="AA1889" s="566"/>
      <c r="AB1889" s="566"/>
      <c r="AC1889" s="566"/>
      <c r="AD1889" s="566"/>
      <c r="AE1889" s="566"/>
      <c r="AF1889" s="566"/>
      <c r="AG1889" s="566"/>
    </row>
    <row r="1890" spans="2:33" hidden="1" outlineLevel="1" x14ac:dyDescent="0.45">
      <c r="B1890" s="657"/>
      <c r="C1890" s="658"/>
      <c r="D1890" s="659"/>
      <c r="E1890" s="660"/>
      <c r="F1890" s="661"/>
      <c r="G1890" s="662"/>
      <c r="H1890" s="663"/>
      <c r="I1890" s="663"/>
      <c r="J1890" s="663"/>
      <c r="K1890" s="664"/>
      <c r="L1890" s="662"/>
      <c r="M1890" s="663"/>
      <c r="N1890" s="663"/>
      <c r="O1890" s="663"/>
      <c r="P1890" s="664"/>
      <c r="Q1890" s="665"/>
      <c r="R1890" s="661"/>
      <c r="S1890" s="566"/>
      <c r="T1890" s="566"/>
      <c r="U1890" s="566"/>
      <c r="V1890" s="566"/>
      <c r="W1890" s="566"/>
      <c r="X1890" s="566"/>
      <c r="Y1890" s="566"/>
      <c r="Z1890" s="566"/>
      <c r="AA1890" s="566"/>
      <c r="AB1890" s="566"/>
      <c r="AC1890" s="566"/>
      <c r="AD1890" s="566"/>
      <c r="AE1890" s="566"/>
      <c r="AF1890" s="566"/>
      <c r="AG1890" s="566"/>
    </row>
    <row r="1891" spans="2:33" hidden="1" outlineLevel="1" x14ac:dyDescent="0.45">
      <c r="B1891" s="648"/>
      <c r="C1891" s="649"/>
      <c r="D1891" s="650"/>
      <c r="E1891" s="651"/>
      <c r="F1891" s="652"/>
      <c r="G1891" s="653"/>
      <c r="H1891" s="654"/>
      <c r="I1891" s="654"/>
      <c r="J1891" s="654"/>
      <c r="K1891" s="655"/>
      <c r="L1891" s="653"/>
      <c r="M1891" s="654"/>
      <c r="N1891" s="654"/>
      <c r="O1891" s="654"/>
      <c r="P1891" s="655"/>
      <c r="Q1891" s="656"/>
      <c r="R1891" s="652"/>
      <c r="S1891" s="566"/>
      <c r="T1891" s="566"/>
      <c r="U1891" s="566"/>
      <c r="V1891" s="566"/>
      <c r="W1891" s="566"/>
      <c r="X1891" s="566"/>
      <c r="Y1891" s="566"/>
      <c r="Z1891" s="566"/>
      <c r="AA1891" s="566"/>
      <c r="AB1891" s="566"/>
      <c r="AC1891" s="566"/>
      <c r="AD1891" s="566"/>
      <c r="AE1891" s="566"/>
      <c r="AF1891" s="566"/>
      <c r="AG1891" s="566"/>
    </row>
    <row r="1892" spans="2:33" hidden="1" outlineLevel="1" x14ac:dyDescent="0.45">
      <c r="B1892" s="657"/>
      <c r="C1892" s="658"/>
      <c r="D1892" s="659"/>
      <c r="E1892" s="660"/>
      <c r="F1892" s="661"/>
      <c r="G1892" s="662"/>
      <c r="H1892" s="663"/>
      <c r="I1892" s="663"/>
      <c r="J1892" s="663"/>
      <c r="K1892" s="664"/>
      <c r="L1892" s="662"/>
      <c r="M1892" s="663"/>
      <c r="N1892" s="663"/>
      <c r="O1892" s="663"/>
      <c r="P1892" s="664"/>
      <c r="Q1892" s="665"/>
      <c r="R1892" s="661"/>
      <c r="S1892" s="566"/>
      <c r="T1892" s="566"/>
      <c r="U1892" s="566"/>
      <c r="V1892" s="566"/>
      <c r="W1892" s="566"/>
      <c r="X1892" s="566"/>
      <c r="Y1892" s="566"/>
      <c r="Z1892" s="566"/>
      <c r="AA1892" s="566"/>
      <c r="AB1892" s="566"/>
      <c r="AC1892" s="566"/>
      <c r="AD1892" s="566"/>
      <c r="AE1892" s="566"/>
      <c r="AF1892" s="566"/>
      <c r="AG1892" s="566"/>
    </row>
    <row r="1893" spans="2:33" hidden="1" outlineLevel="1" x14ac:dyDescent="0.45">
      <c r="B1893" s="648"/>
      <c r="C1893" s="649"/>
      <c r="D1893" s="650"/>
      <c r="E1893" s="651"/>
      <c r="F1893" s="652"/>
      <c r="G1893" s="653"/>
      <c r="H1893" s="654"/>
      <c r="I1893" s="654"/>
      <c r="J1893" s="654"/>
      <c r="K1893" s="655"/>
      <c r="L1893" s="653"/>
      <c r="M1893" s="654"/>
      <c r="N1893" s="654"/>
      <c r="O1893" s="654"/>
      <c r="P1893" s="655"/>
      <c r="Q1893" s="656"/>
      <c r="R1893" s="652"/>
      <c r="S1893" s="566"/>
      <c r="T1893" s="566"/>
      <c r="U1893" s="566"/>
      <c r="V1893" s="566"/>
      <c r="W1893" s="566"/>
      <c r="X1893" s="566"/>
      <c r="Y1893" s="566"/>
      <c r="Z1893" s="566"/>
      <c r="AA1893" s="566"/>
      <c r="AB1893" s="566"/>
      <c r="AC1893" s="566"/>
      <c r="AD1893" s="566"/>
      <c r="AE1893" s="566"/>
      <c r="AF1893" s="566"/>
      <c r="AG1893" s="566"/>
    </row>
    <row r="1894" spans="2:33" hidden="1" outlineLevel="1" x14ac:dyDescent="0.45">
      <c r="B1894" s="657"/>
      <c r="C1894" s="658"/>
      <c r="D1894" s="659"/>
      <c r="E1894" s="660"/>
      <c r="F1894" s="661"/>
      <c r="G1894" s="662"/>
      <c r="H1894" s="663"/>
      <c r="I1894" s="663"/>
      <c r="J1894" s="663"/>
      <c r="K1894" s="664"/>
      <c r="L1894" s="662"/>
      <c r="M1894" s="663"/>
      <c r="N1894" s="663"/>
      <c r="O1894" s="663"/>
      <c r="P1894" s="664"/>
      <c r="Q1894" s="665"/>
      <c r="R1894" s="661"/>
      <c r="S1894" s="566"/>
      <c r="T1894" s="566"/>
      <c r="U1894" s="566"/>
      <c r="V1894" s="566"/>
      <c r="W1894" s="566"/>
      <c r="X1894" s="566"/>
      <c r="Y1894" s="566"/>
      <c r="Z1894" s="566"/>
      <c r="AA1894" s="566"/>
      <c r="AB1894" s="566"/>
      <c r="AC1894" s="566"/>
      <c r="AD1894" s="566"/>
      <c r="AE1894" s="566"/>
      <c r="AF1894" s="566"/>
      <c r="AG1894" s="566"/>
    </row>
    <row r="1895" spans="2:33" hidden="1" outlineLevel="1" x14ac:dyDescent="0.45">
      <c r="B1895" s="648"/>
      <c r="C1895" s="649"/>
      <c r="D1895" s="650"/>
      <c r="E1895" s="651"/>
      <c r="F1895" s="652"/>
      <c r="G1895" s="653"/>
      <c r="H1895" s="654"/>
      <c r="I1895" s="654"/>
      <c r="J1895" s="654"/>
      <c r="K1895" s="655"/>
      <c r="L1895" s="653"/>
      <c r="M1895" s="654"/>
      <c r="N1895" s="654"/>
      <c r="O1895" s="654"/>
      <c r="P1895" s="655"/>
      <c r="Q1895" s="656"/>
      <c r="R1895" s="652"/>
      <c r="S1895" s="566"/>
      <c r="T1895" s="566"/>
      <c r="U1895" s="566"/>
      <c r="V1895" s="566"/>
      <c r="W1895" s="566"/>
      <c r="X1895" s="566"/>
      <c r="Y1895" s="566"/>
      <c r="Z1895" s="566"/>
      <c r="AA1895" s="566"/>
      <c r="AB1895" s="566"/>
      <c r="AC1895" s="566"/>
      <c r="AD1895" s="566"/>
      <c r="AE1895" s="566"/>
      <c r="AF1895" s="566"/>
      <c r="AG1895" s="566"/>
    </row>
    <row r="1896" spans="2:33" hidden="1" outlineLevel="1" x14ac:dyDescent="0.45">
      <c r="B1896" s="657"/>
      <c r="C1896" s="658"/>
      <c r="D1896" s="659"/>
      <c r="E1896" s="660"/>
      <c r="F1896" s="661"/>
      <c r="G1896" s="662"/>
      <c r="H1896" s="663"/>
      <c r="I1896" s="663"/>
      <c r="J1896" s="663"/>
      <c r="K1896" s="664"/>
      <c r="L1896" s="662"/>
      <c r="M1896" s="663"/>
      <c r="N1896" s="663"/>
      <c r="O1896" s="663"/>
      <c r="P1896" s="664"/>
      <c r="Q1896" s="665"/>
      <c r="R1896" s="661"/>
      <c r="S1896" s="566"/>
      <c r="T1896" s="566"/>
      <c r="U1896" s="566"/>
      <c r="V1896" s="566"/>
      <c r="W1896" s="566"/>
      <c r="X1896" s="566"/>
      <c r="Y1896" s="566"/>
      <c r="Z1896" s="566"/>
      <c r="AA1896" s="566"/>
      <c r="AB1896" s="566"/>
      <c r="AC1896" s="566"/>
      <c r="AD1896" s="566"/>
      <c r="AE1896" s="566"/>
      <c r="AF1896" s="566"/>
      <c r="AG1896" s="566"/>
    </row>
    <row r="1897" spans="2:33" hidden="1" outlineLevel="1" x14ac:dyDescent="0.45">
      <c r="B1897" s="648"/>
      <c r="C1897" s="649"/>
      <c r="D1897" s="650"/>
      <c r="E1897" s="651"/>
      <c r="F1897" s="652"/>
      <c r="G1897" s="653"/>
      <c r="H1897" s="654"/>
      <c r="I1897" s="654"/>
      <c r="J1897" s="654"/>
      <c r="K1897" s="655"/>
      <c r="L1897" s="653"/>
      <c r="M1897" s="654"/>
      <c r="N1897" s="654"/>
      <c r="O1897" s="654"/>
      <c r="P1897" s="655"/>
      <c r="Q1897" s="656"/>
      <c r="R1897" s="652"/>
      <c r="S1897" s="566"/>
      <c r="T1897" s="566"/>
      <c r="U1897" s="566"/>
      <c r="V1897" s="566"/>
      <c r="W1897" s="566"/>
      <c r="X1897" s="566"/>
      <c r="Y1897" s="566"/>
      <c r="Z1897" s="566"/>
      <c r="AA1897" s="566"/>
      <c r="AB1897" s="566"/>
      <c r="AC1897" s="566"/>
      <c r="AD1897" s="566"/>
      <c r="AE1897" s="566"/>
      <c r="AF1897" s="566"/>
      <c r="AG1897" s="566"/>
    </row>
    <row r="1898" spans="2:33" hidden="1" outlineLevel="1" x14ac:dyDescent="0.45">
      <c r="B1898" s="657"/>
      <c r="C1898" s="658"/>
      <c r="D1898" s="659"/>
      <c r="E1898" s="660"/>
      <c r="F1898" s="661"/>
      <c r="G1898" s="662"/>
      <c r="H1898" s="663"/>
      <c r="I1898" s="663"/>
      <c r="J1898" s="663"/>
      <c r="K1898" s="664"/>
      <c r="L1898" s="662"/>
      <c r="M1898" s="663"/>
      <c r="N1898" s="663"/>
      <c r="O1898" s="663"/>
      <c r="P1898" s="664"/>
      <c r="Q1898" s="665"/>
      <c r="R1898" s="661"/>
      <c r="S1898" s="566"/>
      <c r="T1898" s="566"/>
      <c r="U1898" s="566"/>
      <c r="V1898" s="566"/>
      <c r="W1898" s="566"/>
      <c r="X1898" s="566"/>
      <c r="Y1898" s="566"/>
      <c r="Z1898" s="566"/>
      <c r="AA1898" s="566"/>
      <c r="AB1898" s="566"/>
      <c r="AC1898" s="566"/>
      <c r="AD1898" s="566"/>
      <c r="AE1898" s="566"/>
      <c r="AF1898" s="566"/>
      <c r="AG1898" s="566"/>
    </row>
    <row r="1899" spans="2:33" hidden="1" outlineLevel="1" x14ac:dyDescent="0.45">
      <c r="B1899" s="648"/>
      <c r="C1899" s="649"/>
      <c r="D1899" s="650"/>
      <c r="E1899" s="651"/>
      <c r="F1899" s="652"/>
      <c r="G1899" s="653"/>
      <c r="H1899" s="654"/>
      <c r="I1899" s="654"/>
      <c r="J1899" s="654"/>
      <c r="K1899" s="655"/>
      <c r="L1899" s="653"/>
      <c r="M1899" s="654"/>
      <c r="N1899" s="654"/>
      <c r="O1899" s="654"/>
      <c r="P1899" s="655"/>
      <c r="Q1899" s="656"/>
      <c r="R1899" s="652"/>
      <c r="S1899" s="566"/>
      <c r="T1899" s="566"/>
      <c r="U1899" s="566"/>
      <c r="V1899" s="566"/>
      <c r="W1899" s="566"/>
      <c r="X1899" s="566"/>
      <c r="Y1899" s="566"/>
      <c r="Z1899" s="566"/>
      <c r="AA1899" s="566"/>
      <c r="AB1899" s="566"/>
      <c r="AC1899" s="566"/>
      <c r="AD1899" s="566"/>
      <c r="AE1899" s="566"/>
      <c r="AF1899" s="566"/>
      <c r="AG1899" s="566"/>
    </row>
    <row r="1900" spans="2:33" hidden="1" outlineLevel="1" x14ac:dyDescent="0.45">
      <c r="B1900" s="657"/>
      <c r="C1900" s="658"/>
      <c r="D1900" s="659"/>
      <c r="E1900" s="660"/>
      <c r="F1900" s="661"/>
      <c r="G1900" s="662"/>
      <c r="H1900" s="663"/>
      <c r="I1900" s="663"/>
      <c r="J1900" s="663"/>
      <c r="K1900" s="664"/>
      <c r="L1900" s="662"/>
      <c r="M1900" s="663"/>
      <c r="N1900" s="663"/>
      <c r="O1900" s="663"/>
      <c r="P1900" s="664"/>
      <c r="Q1900" s="665"/>
      <c r="R1900" s="661"/>
      <c r="S1900" s="566"/>
      <c r="T1900" s="566"/>
      <c r="U1900" s="566"/>
      <c r="V1900" s="566"/>
      <c r="W1900" s="566"/>
      <c r="X1900" s="566"/>
      <c r="Y1900" s="566"/>
      <c r="Z1900" s="566"/>
      <c r="AA1900" s="566"/>
      <c r="AB1900" s="566"/>
      <c r="AC1900" s="566"/>
      <c r="AD1900" s="566"/>
      <c r="AE1900" s="566"/>
      <c r="AF1900" s="566"/>
      <c r="AG1900" s="566"/>
    </row>
    <row r="1901" spans="2:33" hidden="1" outlineLevel="1" x14ac:dyDescent="0.45">
      <c r="B1901" s="648"/>
      <c r="C1901" s="649"/>
      <c r="D1901" s="650"/>
      <c r="E1901" s="651"/>
      <c r="F1901" s="652"/>
      <c r="G1901" s="653"/>
      <c r="H1901" s="654"/>
      <c r="I1901" s="654"/>
      <c r="J1901" s="654"/>
      <c r="K1901" s="655"/>
      <c r="L1901" s="653"/>
      <c r="M1901" s="654"/>
      <c r="N1901" s="654"/>
      <c r="O1901" s="654"/>
      <c r="P1901" s="655"/>
      <c r="Q1901" s="656"/>
      <c r="R1901" s="652"/>
      <c r="S1901" s="566"/>
      <c r="T1901" s="566"/>
      <c r="U1901" s="566"/>
      <c r="V1901" s="566"/>
      <c r="W1901" s="566"/>
      <c r="X1901" s="566"/>
      <c r="Y1901" s="566"/>
      <c r="Z1901" s="566"/>
      <c r="AA1901" s="566"/>
      <c r="AB1901" s="566"/>
      <c r="AC1901" s="566"/>
      <c r="AD1901" s="566"/>
      <c r="AE1901" s="566"/>
      <c r="AF1901" s="566"/>
      <c r="AG1901" s="566"/>
    </row>
    <row r="1902" spans="2:33" hidden="1" outlineLevel="1" x14ac:dyDescent="0.45">
      <c r="B1902" s="657"/>
      <c r="C1902" s="658"/>
      <c r="D1902" s="659"/>
      <c r="E1902" s="660"/>
      <c r="F1902" s="661"/>
      <c r="G1902" s="662"/>
      <c r="H1902" s="663"/>
      <c r="I1902" s="663"/>
      <c r="J1902" s="663"/>
      <c r="K1902" s="664"/>
      <c r="L1902" s="662"/>
      <c r="M1902" s="663"/>
      <c r="N1902" s="663"/>
      <c r="O1902" s="663"/>
      <c r="P1902" s="664"/>
      <c r="Q1902" s="665"/>
      <c r="R1902" s="661"/>
      <c r="S1902" s="566"/>
      <c r="T1902" s="566"/>
      <c r="U1902" s="566"/>
      <c r="V1902" s="566"/>
      <c r="W1902" s="566"/>
      <c r="X1902" s="566"/>
      <c r="Y1902" s="566"/>
      <c r="Z1902" s="566"/>
      <c r="AA1902" s="566"/>
      <c r="AB1902" s="566"/>
      <c r="AC1902" s="566"/>
      <c r="AD1902" s="566"/>
      <c r="AE1902" s="566"/>
      <c r="AF1902" s="566"/>
      <c r="AG1902" s="566"/>
    </row>
    <row r="1903" spans="2:33" hidden="1" outlineLevel="1" x14ac:dyDescent="0.45">
      <c r="B1903" s="648"/>
      <c r="C1903" s="649"/>
      <c r="D1903" s="650"/>
      <c r="E1903" s="651"/>
      <c r="F1903" s="652"/>
      <c r="G1903" s="653"/>
      <c r="H1903" s="654"/>
      <c r="I1903" s="654"/>
      <c r="J1903" s="654"/>
      <c r="K1903" s="655"/>
      <c r="L1903" s="653"/>
      <c r="M1903" s="654"/>
      <c r="N1903" s="654"/>
      <c r="O1903" s="654"/>
      <c r="P1903" s="655"/>
      <c r="Q1903" s="656"/>
      <c r="R1903" s="652"/>
      <c r="S1903" s="566"/>
      <c r="T1903" s="566"/>
      <c r="U1903" s="566"/>
      <c r="V1903" s="566"/>
      <c r="W1903" s="566"/>
      <c r="X1903" s="566"/>
      <c r="Y1903" s="566"/>
      <c r="Z1903" s="566"/>
      <c r="AA1903" s="566"/>
      <c r="AB1903" s="566"/>
      <c r="AC1903" s="566"/>
      <c r="AD1903" s="566"/>
      <c r="AE1903" s="566"/>
      <c r="AF1903" s="566"/>
      <c r="AG1903" s="566"/>
    </row>
    <row r="1904" spans="2:33" hidden="1" outlineLevel="1" x14ac:dyDescent="0.45">
      <c r="B1904" s="657"/>
      <c r="C1904" s="658"/>
      <c r="D1904" s="659"/>
      <c r="E1904" s="660"/>
      <c r="F1904" s="661"/>
      <c r="G1904" s="662"/>
      <c r="H1904" s="663"/>
      <c r="I1904" s="663"/>
      <c r="J1904" s="663"/>
      <c r="K1904" s="664"/>
      <c r="L1904" s="662"/>
      <c r="M1904" s="663"/>
      <c r="N1904" s="663"/>
      <c r="O1904" s="663"/>
      <c r="P1904" s="664"/>
      <c r="Q1904" s="665"/>
      <c r="R1904" s="661"/>
      <c r="S1904" s="566"/>
      <c r="T1904" s="566"/>
      <c r="U1904" s="566"/>
      <c r="V1904" s="566"/>
      <c r="W1904" s="566"/>
      <c r="X1904" s="566"/>
      <c r="Y1904" s="566"/>
      <c r="Z1904" s="566"/>
      <c r="AA1904" s="566"/>
      <c r="AB1904" s="566"/>
      <c r="AC1904" s="566"/>
      <c r="AD1904" s="566"/>
      <c r="AE1904" s="566"/>
      <c r="AF1904" s="566"/>
      <c r="AG1904" s="566"/>
    </row>
    <row r="1905" spans="2:33" hidden="1" outlineLevel="1" x14ac:dyDescent="0.45">
      <c r="B1905" s="648"/>
      <c r="C1905" s="649"/>
      <c r="D1905" s="650"/>
      <c r="E1905" s="651"/>
      <c r="F1905" s="652"/>
      <c r="G1905" s="653"/>
      <c r="H1905" s="654"/>
      <c r="I1905" s="654"/>
      <c r="J1905" s="654"/>
      <c r="K1905" s="655"/>
      <c r="L1905" s="653"/>
      <c r="M1905" s="654"/>
      <c r="N1905" s="654"/>
      <c r="O1905" s="654"/>
      <c r="P1905" s="655"/>
      <c r="Q1905" s="656"/>
      <c r="R1905" s="652"/>
      <c r="S1905" s="566"/>
      <c r="T1905" s="566"/>
      <c r="U1905" s="566"/>
      <c r="V1905" s="566"/>
      <c r="W1905" s="566"/>
      <c r="X1905" s="566"/>
      <c r="Y1905" s="566"/>
      <c r="Z1905" s="566"/>
      <c r="AA1905" s="566"/>
      <c r="AB1905" s="566"/>
      <c r="AC1905" s="566"/>
      <c r="AD1905" s="566"/>
      <c r="AE1905" s="566"/>
      <c r="AF1905" s="566"/>
      <c r="AG1905" s="566"/>
    </row>
    <row r="1906" spans="2:33" hidden="1" outlineLevel="1" x14ac:dyDescent="0.45">
      <c r="B1906" s="657"/>
      <c r="C1906" s="658"/>
      <c r="D1906" s="659"/>
      <c r="E1906" s="660"/>
      <c r="F1906" s="661"/>
      <c r="G1906" s="662"/>
      <c r="H1906" s="663"/>
      <c r="I1906" s="663"/>
      <c r="J1906" s="663"/>
      <c r="K1906" s="664"/>
      <c r="L1906" s="662"/>
      <c r="M1906" s="663"/>
      <c r="N1906" s="663"/>
      <c r="O1906" s="663"/>
      <c r="P1906" s="664"/>
      <c r="Q1906" s="665"/>
      <c r="R1906" s="661"/>
      <c r="S1906" s="566"/>
      <c r="T1906" s="566"/>
      <c r="U1906" s="566"/>
      <c r="V1906" s="566"/>
      <c r="W1906" s="566"/>
      <c r="X1906" s="566"/>
      <c r="Y1906" s="566"/>
      <c r="Z1906" s="566"/>
      <c r="AA1906" s="566"/>
      <c r="AB1906" s="566"/>
      <c r="AC1906" s="566"/>
      <c r="AD1906" s="566"/>
      <c r="AE1906" s="566"/>
      <c r="AF1906" s="566"/>
      <c r="AG1906" s="566"/>
    </row>
    <row r="1907" spans="2:33" hidden="1" outlineLevel="1" x14ac:dyDescent="0.45">
      <c r="B1907" s="648"/>
      <c r="C1907" s="649"/>
      <c r="D1907" s="650"/>
      <c r="E1907" s="651"/>
      <c r="F1907" s="652"/>
      <c r="G1907" s="653"/>
      <c r="H1907" s="654"/>
      <c r="I1907" s="654"/>
      <c r="J1907" s="654"/>
      <c r="K1907" s="655"/>
      <c r="L1907" s="653"/>
      <c r="M1907" s="654"/>
      <c r="N1907" s="654"/>
      <c r="O1907" s="654"/>
      <c r="P1907" s="655"/>
      <c r="Q1907" s="656"/>
      <c r="R1907" s="652"/>
      <c r="S1907" s="566"/>
      <c r="T1907" s="566"/>
      <c r="U1907" s="566"/>
      <c r="V1907" s="566"/>
      <c r="W1907" s="566"/>
      <c r="X1907" s="566"/>
      <c r="Y1907" s="566"/>
      <c r="Z1907" s="566"/>
      <c r="AA1907" s="566"/>
      <c r="AB1907" s="566"/>
      <c r="AC1907" s="566"/>
      <c r="AD1907" s="566"/>
      <c r="AE1907" s="566"/>
      <c r="AF1907" s="566"/>
      <c r="AG1907" s="566"/>
    </row>
    <row r="1908" spans="2:33" hidden="1" outlineLevel="1" x14ac:dyDescent="0.45">
      <c r="B1908" s="657"/>
      <c r="C1908" s="658"/>
      <c r="D1908" s="659"/>
      <c r="E1908" s="660"/>
      <c r="F1908" s="661"/>
      <c r="G1908" s="662"/>
      <c r="H1908" s="663"/>
      <c r="I1908" s="663"/>
      <c r="J1908" s="663"/>
      <c r="K1908" s="664"/>
      <c r="L1908" s="662"/>
      <c r="M1908" s="663"/>
      <c r="N1908" s="663"/>
      <c r="O1908" s="663"/>
      <c r="P1908" s="664"/>
      <c r="Q1908" s="665"/>
      <c r="R1908" s="661"/>
      <c r="S1908" s="566"/>
      <c r="T1908" s="566"/>
      <c r="U1908" s="566"/>
      <c r="V1908" s="566"/>
      <c r="W1908" s="566"/>
      <c r="X1908" s="566"/>
      <c r="Y1908" s="566"/>
      <c r="Z1908" s="566"/>
      <c r="AA1908" s="566"/>
      <c r="AB1908" s="566"/>
      <c r="AC1908" s="566"/>
      <c r="AD1908" s="566"/>
      <c r="AE1908" s="566"/>
      <c r="AF1908" s="566"/>
      <c r="AG1908" s="566"/>
    </row>
    <row r="1909" spans="2:33" hidden="1" outlineLevel="1" x14ac:dyDescent="0.45">
      <c r="B1909" s="648"/>
      <c r="C1909" s="649"/>
      <c r="D1909" s="650"/>
      <c r="E1909" s="651"/>
      <c r="F1909" s="652"/>
      <c r="G1909" s="653"/>
      <c r="H1909" s="654"/>
      <c r="I1909" s="654"/>
      <c r="J1909" s="654"/>
      <c r="K1909" s="655"/>
      <c r="L1909" s="653"/>
      <c r="M1909" s="654"/>
      <c r="N1909" s="654"/>
      <c r="O1909" s="654"/>
      <c r="P1909" s="655"/>
      <c r="Q1909" s="656"/>
      <c r="R1909" s="652"/>
      <c r="S1909" s="566"/>
      <c r="T1909" s="566"/>
      <c r="U1909" s="566"/>
      <c r="V1909" s="566"/>
      <c r="W1909" s="566"/>
      <c r="X1909" s="566"/>
      <c r="Y1909" s="566"/>
      <c r="Z1909" s="566"/>
      <c r="AA1909" s="566"/>
      <c r="AB1909" s="566"/>
      <c r="AC1909" s="566"/>
      <c r="AD1909" s="566"/>
      <c r="AE1909" s="566"/>
      <c r="AF1909" s="566"/>
      <c r="AG1909" s="566"/>
    </row>
    <row r="1910" spans="2:33" hidden="1" outlineLevel="1" x14ac:dyDescent="0.45">
      <c r="B1910" s="657"/>
      <c r="C1910" s="658"/>
      <c r="D1910" s="659"/>
      <c r="E1910" s="660"/>
      <c r="F1910" s="661"/>
      <c r="G1910" s="662"/>
      <c r="H1910" s="663"/>
      <c r="I1910" s="663"/>
      <c r="J1910" s="663"/>
      <c r="K1910" s="664"/>
      <c r="L1910" s="662"/>
      <c r="M1910" s="663"/>
      <c r="N1910" s="663"/>
      <c r="O1910" s="663"/>
      <c r="P1910" s="664"/>
      <c r="Q1910" s="665"/>
      <c r="R1910" s="661"/>
      <c r="S1910" s="566"/>
      <c r="T1910" s="566"/>
      <c r="U1910" s="566"/>
      <c r="V1910" s="566"/>
      <c r="W1910" s="566"/>
      <c r="X1910" s="566"/>
      <c r="Y1910" s="566"/>
      <c r="Z1910" s="566"/>
      <c r="AA1910" s="566"/>
      <c r="AB1910" s="566"/>
      <c r="AC1910" s="566"/>
      <c r="AD1910" s="566"/>
      <c r="AE1910" s="566"/>
      <c r="AF1910" s="566"/>
      <c r="AG1910" s="566"/>
    </row>
    <row r="1911" spans="2:33" hidden="1" outlineLevel="1" x14ac:dyDescent="0.45">
      <c r="B1911" s="648"/>
      <c r="C1911" s="649"/>
      <c r="D1911" s="650"/>
      <c r="E1911" s="651"/>
      <c r="F1911" s="652"/>
      <c r="G1911" s="653"/>
      <c r="H1911" s="654"/>
      <c r="I1911" s="654"/>
      <c r="J1911" s="654"/>
      <c r="K1911" s="655"/>
      <c r="L1911" s="653"/>
      <c r="M1911" s="654"/>
      <c r="N1911" s="654"/>
      <c r="O1911" s="654"/>
      <c r="P1911" s="655"/>
      <c r="Q1911" s="656"/>
      <c r="R1911" s="652"/>
      <c r="S1911" s="566"/>
      <c r="T1911" s="566"/>
      <c r="U1911" s="566"/>
      <c r="V1911" s="566"/>
      <c r="W1911" s="566"/>
      <c r="X1911" s="566"/>
      <c r="Y1911" s="566"/>
      <c r="Z1911" s="566"/>
      <c r="AA1911" s="566"/>
      <c r="AB1911" s="566"/>
      <c r="AC1911" s="566"/>
      <c r="AD1911" s="566"/>
      <c r="AE1911" s="566"/>
      <c r="AF1911" s="566"/>
      <c r="AG1911" s="566"/>
    </row>
    <row r="1912" spans="2:33" hidden="1" outlineLevel="1" x14ac:dyDescent="0.45">
      <c r="B1912" s="657"/>
      <c r="C1912" s="658"/>
      <c r="D1912" s="659"/>
      <c r="E1912" s="660"/>
      <c r="F1912" s="661"/>
      <c r="G1912" s="662"/>
      <c r="H1912" s="663"/>
      <c r="I1912" s="663"/>
      <c r="J1912" s="663"/>
      <c r="K1912" s="664"/>
      <c r="L1912" s="662"/>
      <c r="M1912" s="663"/>
      <c r="N1912" s="663"/>
      <c r="O1912" s="663"/>
      <c r="P1912" s="664"/>
      <c r="Q1912" s="665"/>
      <c r="R1912" s="661"/>
      <c r="S1912" s="566"/>
      <c r="T1912" s="566"/>
      <c r="U1912" s="566"/>
      <c r="V1912" s="566"/>
      <c r="W1912" s="566"/>
      <c r="X1912" s="566"/>
      <c r="Y1912" s="566"/>
      <c r="Z1912" s="566"/>
      <c r="AA1912" s="566"/>
      <c r="AB1912" s="566"/>
      <c r="AC1912" s="566"/>
      <c r="AD1912" s="566"/>
      <c r="AE1912" s="566"/>
      <c r="AF1912" s="566"/>
      <c r="AG1912" s="566"/>
    </row>
    <row r="1913" spans="2:33" hidden="1" outlineLevel="1" x14ac:dyDescent="0.45">
      <c r="B1913" s="648"/>
      <c r="C1913" s="649"/>
      <c r="D1913" s="650"/>
      <c r="E1913" s="651"/>
      <c r="F1913" s="652"/>
      <c r="G1913" s="653"/>
      <c r="H1913" s="654"/>
      <c r="I1913" s="654"/>
      <c r="J1913" s="654"/>
      <c r="K1913" s="655"/>
      <c r="L1913" s="653"/>
      <c r="M1913" s="654"/>
      <c r="N1913" s="654"/>
      <c r="O1913" s="654"/>
      <c r="P1913" s="655"/>
      <c r="Q1913" s="656"/>
      <c r="R1913" s="652"/>
      <c r="S1913" s="566"/>
      <c r="T1913" s="566"/>
      <c r="U1913" s="566"/>
      <c r="V1913" s="566"/>
      <c r="W1913" s="566"/>
      <c r="X1913" s="566"/>
      <c r="Y1913" s="566"/>
      <c r="Z1913" s="566"/>
      <c r="AA1913" s="566"/>
      <c r="AB1913" s="566"/>
      <c r="AC1913" s="566"/>
      <c r="AD1913" s="566"/>
      <c r="AE1913" s="566"/>
      <c r="AF1913" s="566"/>
      <c r="AG1913" s="566"/>
    </row>
    <row r="1914" spans="2:33" hidden="1" outlineLevel="1" x14ac:dyDescent="0.45">
      <c r="B1914" s="657"/>
      <c r="C1914" s="658"/>
      <c r="D1914" s="659"/>
      <c r="E1914" s="660"/>
      <c r="F1914" s="661"/>
      <c r="G1914" s="662"/>
      <c r="H1914" s="663"/>
      <c r="I1914" s="663"/>
      <c r="J1914" s="663"/>
      <c r="K1914" s="664"/>
      <c r="L1914" s="662"/>
      <c r="M1914" s="663"/>
      <c r="N1914" s="663"/>
      <c r="O1914" s="663"/>
      <c r="P1914" s="664"/>
      <c r="Q1914" s="665"/>
      <c r="R1914" s="661"/>
      <c r="S1914" s="566"/>
      <c r="T1914" s="566"/>
      <c r="U1914" s="566"/>
      <c r="V1914" s="566"/>
      <c r="W1914" s="566"/>
      <c r="X1914" s="566"/>
      <c r="Y1914" s="566"/>
      <c r="Z1914" s="566"/>
      <c r="AA1914" s="566"/>
      <c r="AB1914" s="566"/>
      <c r="AC1914" s="566"/>
      <c r="AD1914" s="566"/>
      <c r="AE1914" s="566"/>
      <c r="AF1914" s="566"/>
      <c r="AG1914" s="566"/>
    </row>
    <row r="1915" spans="2:33" hidden="1" outlineLevel="1" x14ac:dyDescent="0.45">
      <c r="B1915" s="648"/>
      <c r="C1915" s="649"/>
      <c r="D1915" s="650"/>
      <c r="E1915" s="651"/>
      <c r="F1915" s="652"/>
      <c r="G1915" s="653"/>
      <c r="H1915" s="654"/>
      <c r="I1915" s="654"/>
      <c r="J1915" s="654"/>
      <c r="K1915" s="655"/>
      <c r="L1915" s="653"/>
      <c r="M1915" s="654"/>
      <c r="N1915" s="654"/>
      <c r="O1915" s="654"/>
      <c r="P1915" s="655"/>
      <c r="Q1915" s="656"/>
      <c r="R1915" s="652"/>
      <c r="S1915" s="566"/>
      <c r="T1915" s="566"/>
      <c r="U1915" s="566"/>
      <c r="V1915" s="566"/>
      <c r="W1915" s="566"/>
      <c r="X1915" s="566"/>
      <c r="Y1915" s="566"/>
      <c r="Z1915" s="566"/>
      <c r="AA1915" s="566"/>
      <c r="AB1915" s="566"/>
      <c r="AC1915" s="566"/>
      <c r="AD1915" s="566"/>
      <c r="AE1915" s="566"/>
      <c r="AF1915" s="566"/>
      <c r="AG1915" s="566"/>
    </row>
    <row r="1916" spans="2:33" hidden="1" outlineLevel="1" x14ac:dyDescent="0.45">
      <c r="B1916" s="657"/>
      <c r="C1916" s="658"/>
      <c r="D1916" s="659"/>
      <c r="E1916" s="660"/>
      <c r="F1916" s="661"/>
      <c r="G1916" s="662"/>
      <c r="H1916" s="663"/>
      <c r="I1916" s="663"/>
      <c r="J1916" s="663"/>
      <c r="K1916" s="664"/>
      <c r="L1916" s="662"/>
      <c r="M1916" s="663"/>
      <c r="N1916" s="663"/>
      <c r="O1916" s="663"/>
      <c r="P1916" s="664"/>
      <c r="Q1916" s="665"/>
      <c r="R1916" s="661"/>
      <c r="S1916" s="566"/>
      <c r="T1916" s="566"/>
      <c r="U1916" s="566"/>
      <c r="V1916" s="566"/>
      <c r="W1916" s="566"/>
      <c r="X1916" s="566"/>
      <c r="Y1916" s="566"/>
      <c r="Z1916" s="566"/>
      <c r="AA1916" s="566"/>
      <c r="AB1916" s="566"/>
      <c r="AC1916" s="566"/>
      <c r="AD1916" s="566"/>
      <c r="AE1916" s="566"/>
      <c r="AF1916" s="566"/>
      <c r="AG1916" s="566"/>
    </row>
    <row r="1917" spans="2:33" hidden="1" outlineLevel="1" x14ac:dyDescent="0.45">
      <c r="B1917" s="648"/>
      <c r="C1917" s="649"/>
      <c r="D1917" s="650"/>
      <c r="E1917" s="651"/>
      <c r="F1917" s="652"/>
      <c r="G1917" s="653"/>
      <c r="H1917" s="654"/>
      <c r="I1917" s="654"/>
      <c r="J1917" s="654"/>
      <c r="K1917" s="655"/>
      <c r="L1917" s="653"/>
      <c r="M1917" s="654"/>
      <c r="N1917" s="654"/>
      <c r="O1917" s="654"/>
      <c r="P1917" s="655"/>
      <c r="Q1917" s="656"/>
      <c r="R1917" s="652"/>
      <c r="S1917" s="566"/>
      <c r="T1917" s="566"/>
      <c r="U1917" s="566"/>
      <c r="V1917" s="566"/>
      <c r="W1917" s="566"/>
      <c r="X1917" s="566"/>
      <c r="Y1917" s="566"/>
      <c r="Z1917" s="566"/>
      <c r="AA1917" s="566"/>
      <c r="AB1917" s="566"/>
      <c r="AC1917" s="566"/>
      <c r="AD1917" s="566"/>
      <c r="AE1917" s="566"/>
      <c r="AF1917" s="566"/>
      <c r="AG1917" s="566"/>
    </row>
    <row r="1918" spans="2:33" hidden="1" outlineLevel="1" x14ac:dyDescent="0.45">
      <c r="B1918" s="657"/>
      <c r="C1918" s="658"/>
      <c r="D1918" s="659"/>
      <c r="E1918" s="660"/>
      <c r="F1918" s="661"/>
      <c r="G1918" s="662"/>
      <c r="H1918" s="663"/>
      <c r="I1918" s="663"/>
      <c r="J1918" s="663"/>
      <c r="K1918" s="664"/>
      <c r="L1918" s="662"/>
      <c r="M1918" s="663"/>
      <c r="N1918" s="663"/>
      <c r="O1918" s="663"/>
      <c r="P1918" s="664"/>
      <c r="Q1918" s="665"/>
      <c r="R1918" s="661"/>
      <c r="S1918" s="566"/>
      <c r="T1918" s="566"/>
      <c r="U1918" s="566"/>
      <c r="V1918" s="566"/>
      <c r="W1918" s="566"/>
      <c r="X1918" s="566"/>
      <c r="Y1918" s="566"/>
      <c r="Z1918" s="566"/>
      <c r="AA1918" s="566"/>
      <c r="AB1918" s="566"/>
      <c r="AC1918" s="566"/>
      <c r="AD1918" s="566"/>
      <c r="AE1918" s="566"/>
      <c r="AF1918" s="566"/>
      <c r="AG1918" s="566"/>
    </row>
    <row r="1919" spans="2:33" hidden="1" outlineLevel="1" x14ac:dyDescent="0.45">
      <c r="B1919" s="648"/>
      <c r="C1919" s="649"/>
      <c r="D1919" s="650"/>
      <c r="E1919" s="651"/>
      <c r="F1919" s="652"/>
      <c r="G1919" s="653"/>
      <c r="H1919" s="654"/>
      <c r="I1919" s="654"/>
      <c r="J1919" s="654"/>
      <c r="K1919" s="655"/>
      <c r="L1919" s="653"/>
      <c r="M1919" s="654"/>
      <c r="N1919" s="654"/>
      <c r="O1919" s="654"/>
      <c r="P1919" s="655"/>
      <c r="Q1919" s="656"/>
      <c r="R1919" s="652"/>
      <c r="S1919" s="566"/>
      <c r="T1919" s="566"/>
      <c r="U1919" s="566"/>
      <c r="V1919" s="566"/>
      <c r="W1919" s="566"/>
      <c r="X1919" s="566"/>
      <c r="Y1919" s="566"/>
      <c r="Z1919" s="566"/>
      <c r="AA1919" s="566"/>
      <c r="AB1919" s="566"/>
      <c r="AC1919" s="566"/>
      <c r="AD1919" s="566"/>
      <c r="AE1919" s="566"/>
      <c r="AF1919" s="566"/>
      <c r="AG1919" s="566"/>
    </row>
    <row r="1920" spans="2:33" hidden="1" outlineLevel="1" x14ac:dyDescent="0.45">
      <c r="B1920" s="657"/>
      <c r="C1920" s="658"/>
      <c r="D1920" s="659"/>
      <c r="E1920" s="660"/>
      <c r="F1920" s="661"/>
      <c r="G1920" s="662"/>
      <c r="H1920" s="663"/>
      <c r="I1920" s="663"/>
      <c r="J1920" s="663"/>
      <c r="K1920" s="664"/>
      <c r="L1920" s="662"/>
      <c r="M1920" s="663"/>
      <c r="N1920" s="663"/>
      <c r="O1920" s="663"/>
      <c r="P1920" s="664"/>
      <c r="Q1920" s="665"/>
      <c r="R1920" s="661"/>
      <c r="S1920" s="566"/>
      <c r="T1920" s="566"/>
      <c r="U1920" s="566"/>
      <c r="V1920" s="566"/>
      <c r="W1920" s="566"/>
      <c r="X1920" s="566"/>
      <c r="Y1920" s="566"/>
      <c r="Z1920" s="566"/>
      <c r="AA1920" s="566"/>
      <c r="AB1920" s="566"/>
      <c r="AC1920" s="566"/>
      <c r="AD1920" s="566"/>
      <c r="AE1920" s="566"/>
      <c r="AF1920" s="566"/>
      <c r="AG1920" s="566"/>
    </row>
    <row r="1921" spans="2:33" hidden="1" outlineLevel="1" x14ac:dyDescent="0.45">
      <c r="B1921" s="648"/>
      <c r="C1921" s="649"/>
      <c r="D1921" s="650"/>
      <c r="E1921" s="651"/>
      <c r="F1921" s="652"/>
      <c r="G1921" s="653"/>
      <c r="H1921" s="654"/>
      <c r="I1921" s="654"/>
      <c r="J1921" s="654"/>
      <c r="K1921" s="655"/>
      <c r="L1921" s="653"/>
      <c r="M1921" s="654"/>
      <c r="N1921" s="654"/>
      <c r="O1921" s="654"/>
      <c r="P1921" s="655"/>
      <c r="Q1921" s="656"/>
      <c r="R1921" s="652"/>
      <c r="S1921" s="566"/>
      <c r="T1921" s="566"/>
      <c r="U1921" s="566"/>
      <c r="V1921" s="566"/>
      <c r="W1921" s="566"/>
      <c r="X1921" s="566"/>
      <c r="Y1921" s="566"/>
      <c r="Z1921" s="566"/>
      <c r="AA1921" s="566"/>
      <c r="AB1921" s="566"/>
      <c r="AC1921" s="566"/>
      <c r="AD1921" s="566"/>
      <c r="AE1921" s="566"/>
      <c r="AF1921" s="566"/>
      <c r="AG1921" s="566"/>
    </row>
    <row r="1922" spans="2:33" hidden="1" outlineLevel="1" x14ac:dyDescent="0.45">
      <c r="B1922" s="657"/>
      <c r="C1922" s="658"/>
      <c r="D1922" s="659"/>
      <c r="E1922" s="660"/>
      <c r="F1922" s="661"/>
      <c r="G1922" s="662"/>
      <c r="H1922" s="663"/>
      <c r="I1922" s="663"/>
      <c r="J1922" s="663"/>
      <c r="K1922" s="664"/>
      <c r="L1922" s="662"/>
      <c r="M1922" s="663"/>
      <c r="N1922" s="663"/>
      <c r="O1922" s="663"/>
      <c r="P1922" s="664"/>
      <c r="Q1922" s="665"/>
      <c r="R1922" s="661"/>
      <c r="S1922" s="566"/>
      <c r="T1922" s="566"/>
      <c r="U1922" s="566"/>
      <c r="V1922" s="566"/>
      <c r="W1922" s="566"/>
      <c r="X1922" s="566"/>
      <c r="Y1922" s="566"/>
      <c r="Z1922" s="566"/>
      <c r="AA1922" s="566"/>
      <c r="AB1922" s="566"/>
      <c r="AC1922" s="566"/>
      <c r="AD1922" s="566"/>
      <c r="AE1922" s="566"/>
      <c r="AF1922" s="566"/>
      <c r="AG1922" s="566"/>
    </row>
    <row r="1923" spans="2:33" hidden="1" outlineLevel="1" x14ac:dyDescent="0.45">
      <c r="B1923" s="648"/>
      <c r="C1923" s="649"/>
      <c r="D1923" s="650"/>
      <c r="E1923" s="651"/>
      <c r="F1923" s="652"/>
      <c r="G1923" s="653"/>
      <c r="H1923" s="654"/>
      <c r="I1923" s="654"/>
      <c r="J1923" s="654"/>
      <c r="K1923" s="655"/>
      <c r="L1923" s="653"/>
      <c r="M1923" s="654"/>
      <c r="N1923" s="654"/>
      <c r="O1923" s="654"/>
      <c r="P1923" s="655"/>
      <c r="Q1923" s="656"/>
      <c r="R1923" s="652"/>
      <c r="S1923" s="566"/>
      <c r="T1923" s="566"/>
      <c r="U1923" s="566"/>
      <c r="V1923" s="566"/>
      <c r="W1923" s="566"/>
      <c r="X1923" s="566"/>
      <c r="Y1923" s="566"/>
      <c r="Z1923" s="566"/>
      <c r="AA1923" s="566"/>
      <c r="AB1923" s="566"/>
      <c r="AC1923" s="566"/>
      <c r="AD1923" s="566"/>
      <c r="AE1923" s="566"/>
      <c r="AF1923" s="566"/>
      <c r="AG1923" s="566"/>
    </row>
    <row r="1924" spans="2:33" hidden="1" outlineLevel="1" x14ac:dyDescent="0.45">
      <c r="B1924" s="657"/>
      <c r="C1924" s="658"/>
      <c r="D1924" s="659"/>
      <c r="E1924" s="660"/>
      <c r="F1924" s="661"/>
      <c r="G1924" s="662"/>
      <c r="H1924" s="663"/>
      <c r="I1924" s="663"/>
      <c r="J1924" s="663"/>
      <c r="K1924" s="664"/>
      <c r="L1924" s="662"/>
      <c r="M1924" s="663"/>
      <c r="N1924" s="663"/>
      <c r="O1924" s="663"/>
      <c r="P1924" s="664"/>
      <c r="Q1924" s="665"/>
      <c r="R1924" s="661"/>
      <c r="S1924" s="566"/>
      <c r="T1924" s="566"/>
      <c r="U1924" s="566"/>
      <c r="V1924" s="566"/>
      <c r="W1924" s="566"/>
      <c r="X1924" s="566"/>
      <c r="Y1924" s="566"/>
      <c r="Z1924" s="566"/>
      <c r="AA1924" s="566"/>
      <c r="AB1924" s="566"/>
      <c r="AC1924" s="566"/>
      <c r="AD1924" s="566"/>
      <c r="AE1924" s="566"/>
      <c r="AF1924" s="566"/>
      <c r="AG1924" s="566"/>
    </row>
    <row r="1925" spans="2:33" hidden="1" outlineLevel="1" x14ac:dyDescent="0.45">
      <c r="B1925" s="648"/>
      <c r="C1925" s="649"/>
      <c r="D1925" s="650"/>
      <c r="E1925" s="651"/>
      <c r="F1925" s="652"/>
      <c r="G1925" s="653"/>
      <c r="H1925" s="654"/>
      <c r="I1925" s="654"/>
      <c r="J1925" s="654"/>
      <c r="K1925" s="655"/>
      <c r="L1925" s="653"/>
      <c r="M1925" s="654"/>
      <c r="N1925" s="654"/>
      <c r="O1925" s="654"/>
      <c r="P1925" s="655"/>
      <c r="Q1925" s="656"/>
      <c r="R1925" s="652"/>
      <c r="S1925" s="566"/>
      <c r="T1925" s="566"/>
      <c r="U1925" s="566"/>
      <c r="V1925" s="566"/>
      <c r="W1925" s="566"/>
      <c r="X1925" s="566"/>
      <c r="Y1925" s="566"/>
      <c r="Z1925" s="566"/>
      <c r="AA1925" s="566"/>
      <c r="AB1925" s="566"/>
      <c r="AC1925" s="566"/>
      <c r="AD1925" s="566"/>
      <c r="AE1925" s="566"/>
      <c r="AF1925" s="566"/>
      <c r="AG1925" s="566"/>
    </row>
    <row r="1926" spans="2:33" hidden="1" outlineLevel="1" x14ac:dyDescent="0.45">
      <c r="B1926" s="657"/>
      <c r="C1926" s="658"/>
      <c r="D1926" s="659"/>
      <c r="E1926" s="660"/>
      <c r="F1926" s="661"/>
      <c r="G1926" s="662"/>
      <c r="H1926" s="663"/>
      <c r="I1926" s="663"/>
      <c r="J1926" s="663"/>
      <c r="K1926" s="664"/>
      <c r="L1926" s="662"/>
      <c r="M1926" s="663"/>
      <c r="N1926" s="663"/>
      <c r="O1926" s="663"/>
      <c r="P1926" s="664"/>
      <c r="Q1926" s="665"/>
      <c r="R1926" s="661"/>
      <c r="S1926" s="566"/>
      <c r="T1926" s="566"/>
      <c r="U1926" s="566"/>
      <c r="V1926" s="566"/>
      <c r="W1926" s="566"/>
      <c r="X1926" s="566"/>
      <c r="Y1926" s="566"/>
      <c r="Z1926" s="566"/>
      <c r="AA1926" s="566"/>
      <c r="AB1926" s="566"/>
      <c r="AC1926" s="566"/>
      <c r="AD1926" s="566"/>
      <c r="AE1926" s="566"/>
      <c r="AF1926" s="566"/>
      <c r="AG1926" s="566"/>
    </row>
    <row r="1927" spans="2:33" hidden="1" outlineLevel="1" x14ac:dyDescent="0.45">
      <c r="B1927" s="648"/>
      <c r="C1927" s="649"/>
      <c r="D1927" s="650"/>
      <c r="E1927" s="651"/>
      <c r="F1927" s="652"/>
      <c r="G1927" s="653"/>
      <c r="H1927" s="654"/>
      <c r="I1927" s="654"/>
      <c r="J1927" s="654"/>
      <c r="K1927" s="655"/>
      <c r="L1927" s="653"/>
      <c r="M1927" s="654"/>
      <c r="N1927" s="654"/>
      <c r="O1927" s="654"/>
      <c r="P1927" s="655"/>
      <c r="Q1927" s="656"/>
      <c r="R1927" s="652"/>
      <c r="S1927" s="566"/>
      <c r="T1927" s="566"/>
      <c r="U1927" s="566"/>
      <c r="V1927" s="566"/>
      <c r="W1927" s="566"/>
      <c r="X1927" s="566"/>
      <c r="Y1927" s="566"/>
      <c r="Z1927" s="566"/>
      <c r="AA1927" s="566"/>
      <c r="AB1927" s="566"/>
      <c r="AC1927" s="566"/>
      <c r="AD1927" s="566"/>
      <c r="AE1927" s="566"/>
      <c r="AF1927" s="566"/>
      <c r="AG1927" s="566"/>
    </row>
    <row r="1928" spans="2:33" hidden="1" outlineLevel="1" x14ac:dyDescent="0.45">
      <c r="B1928" s="657"/>
      <c r="C1928" s="658"/>
      <c r="D1928" s="659"/>
      <c r="E1928" s="660"/>
      <c r="F1928" s="661"/>
      <c r="G1928" s="662"/>
      <c r="H1928" s="663"/>
      <c r="I1928" s="663"/>
      <c r="J1928" s="663"/>
      <c r="K1928" s="664"/>
      <c r="L1928" s="662"/>
      <c r="M1928" s="663"/>
      <c r="N1928" s="663"/>
      <c r="O1928" s="663"/>
      <c r="P1928" s="664"/>
      <c r="Q1928" s="665"/>
      <c r="R1928" s="661"/>
      <c r="S1928" s="566"/>
      <c r="T1928" s="566"/>
      <c r="U1928" s="566"/>
      <c r="V1928" s="566"/>
      <c r="W1928" s="566"/>
      <c r="X1928" s="566"/>
      <c r="Y1928" s="566"/>
      <c r="Z1928" s="566"/>
      <c r="AA1928" s="566"/>
      <c r="AB1928" s="566"/>
      <c r="AC1928" s="566"/>
      <c r="AD1928" s="566"/>
      <c r="AE1928" s="566"/>
      <c r="AF1928" s="566"/>
      <c r="AG1928" s="566"/>
    </row>
    <row r="1929" spans="2:33" hidden="1" outlineLevel="1" x14ac:dyDescent="0.45">
      <c r="B1929" s="648"/>
      <c r="C1929" s="649"/>
      <c r="D1929" s="650"/>
      <c r="E1929" s="651"/>
      <c r="F1929" s="652"/>
      <c r="G1929" s="653"/>
      <c r="H1929" s="654"/>
      <c r="I1929" s="654"/>
      <c r="J1929" s="654"/>
      <c r="K1929" s="655"/>
      <c r="L1929" s="653"/>
      <c r="M1929" s="654"/>
      <c r="N1929" s="654"/>
      <c r="O1929" s="654"/>
      <c r="P1929" s="655"/>
      <c r="Q1929" s="656"/>
      <c r="R1929" s="652"/>
      <c r="S1929" s="566"/>
      <c r="T1929" s="566"/>
      <c r="U1929" s="566"/>
      <c r="V1929" s="566"/>
      <c r="W1929" s="566"/>
      <c r="X1929" s="566"/>
      <c r="Y1929" s="566"/>
      <c r="Z1929" s="566"/>
      <c r="AA1929" s="566"/>
      <c r="AB1929" s="566"/>
      <c r="AC1929" s="566"/>
      <c r="AD1929" s="566"/>
      <c r="AE1929" s="566"/>
      <c r="AF1929" s="566"/>
      <c r="AG1929" s="566"/>
    </row>
    <row r="1930" spans="2:33" hidden="1" outlineLevel="1" x14ac:dyDescent="0.45">
      <c r="B1930" s="657"/>
      <c r="C1930" s="658"/>
      <c r="D1930" s="659"/>
      <c r="E1930" s="660"/>
      <c r="F1930" s="661"/>
      <c r="G1930" s="662"/>
      <c r="H1930" s="663"/>
      <c r="I1930" s="663"/>
      <c r="J1930" s="663"/>
      <c r="K1930" s="664"/>
      <c r="L1930" s="662"/>
      <c r="M1930" s="663"/>
      <c r="N1930" s="663"/>
      <c r="O1930" s="663"/>
      <c r="P1930" s="664"/>
      <c r="Q1930" s="665"/>
      <c r="R1930" s="661"/>
      <c r="S1930" s="566"/>
      <c r="T1930" s="566"/>
      <c r="U1930" s="566"/>
      <c r="V1930" s="566"/>
      <c r="W1930" s="566"/>
      <c r="X1930" s="566"/>
      <c r="Y1930" s="566"/>
      <c r="Z1930" s="566"/>
      <c r="AA1930" s="566"/>
      <c r="AB1930" s="566"/>
      <c r="AC1930" s="566"/>
      <c r="AD1930" s="566"/>
      <c r="AE1930" s="566"/>
      <c r="AF1930" s="566"/>
      <c r="AG1930" s="566"/>
    </row>
    <row r="1931" spans="2:33" hidden="1" outlineLevel="1" x14ac:dyDescent="0.45">
      <c r="B1931" s="648"/>
      <c r="C1931" s="649"/>
      <c r="D1931" s="650"/>
      <c r="E1931" s="651"/>
      <c r="F1931" s="652"/>
      <c r="G1931" s="653"/>
      <c r="H1931" s="654"/>
      <c r="I1931" s="654"/>
      <c r="J1931" s="654"/>
      <c r="K1931" s="655"/>
      <c r="L1931" s="653"/>
      <c r="M1931" s="654"/>
      <c r="N1931" s="654"/>
      <c r="O1931" s="654"/>
      <c r="P1931" s="655"/>
      <c r="Q1931" s="656"/>
      <c r="R1931" s="652"/>
      <c r="S1931" s="566"/>
      <c r="T1931" s="566"/>
      <c r="U1931" s="566"/>
      <c r="V1931" s="566"/>
      <c r="W1931" s="566"/>
      <c r="X1931" s="566"/>
      <c r="Y1931" s="566"/>
      <c r="Z1931" s="566"/>
      <c r="AA1931" s="566"/>
      <c r="AB1931" s="566"/>
      <c r="AC1931" s="566"/>
      <c r="AD1931" s="566"/>
      <c r="AE1931" s="566"/>
      <c r="AF1931" s="566"/>
      <c r="AG1931" s="566"/>
    </row>
    <row r="1932" spans="2:33" hidden="1" outlineLevel="1" x14ac:dyDescent="0.45">
      <c r="B1932" s="657"/>
      <c r="C1932" s="658"/>
      <c r="D1932" s="659"/>
      <c r="E1932" s="660"/>
      <c r="F1932" s="661"/>
      <c r="G1932" s="662"/>
      <c r="H1932" s="663"/>
      <c r="I1932" s="663"/>
      <c r="J1932" s="663"/>
      <c r="K1932" s="664"/>
      <c r="L1932" s="662"/>
      <c r="M1932" s="663"/>
      <c r="N1932" s="663"/>
      <c r="O1932" s="663"/>
      <c r="P1932" s="664"/>
      <c r="Q1932" s="665"/>
      <c r="R1932" s="661"/>
      <c r="S1932" s="566"/>
      <c r="T1932" s="566"/>
      <c r="U1932" s="566"/>
      <c r="V1932" s="566"/>
      <c r="W1932" s="566"/>
      <c r="X1932" s="566"/>
      <c r="Y1932" s="566"/>
      <c r="Z1932" s="566"/>
      <c r="AA1932" s="566"/>
      <c r="AB1932" s="566"/>
      <c r="AC1932" s="566"/>
      <c r="AD1932" s="566"/>
      <c r="AE1932" s="566"/>
      <c r="AF1932" s="566"/>
      <c r="AG1932" s="566"/>
    </row>
    <row r="1933" spans="2:33" hidden="1" outlineLevel="1" x14ac:dyDescent="0.45">
      <c r="B1933" s="648"/>
      <c r="C1933" s="649"/>
      <c r="D1933" s="650"/>
      <c r="E1933" s="651"/>
      <c r="F1933" s="652"/>
      <c r="G1933" s="653"/>
      <c r="H1933" s="654"/>
      <c r="I1933" s="654"/>
      <c r="J1933" s="654"/>
      <c r="K1933" s="655"/>
      <c r="L1933" s="653"/>
      <c r="M1933" s="654"/>
      <c r="N1933" s="654"/>
      <c r="O1933" s="654"/>
      <c r="P1933" s="655"/>
      <c r="Q1933" s="656"/>
      <c r="R1933" s="652"/>
      <c r="S1933" s="566"/>
      <c r="T1933" s="566"/>
      <c r="U1933" s="566"/>
      <c r="V1933" s="566"/>
      <c r="W1933" s="566"/>
      <c r="X1933" s="566"/>
      <c r="Y1933" s="566"/>
      <c r="Z1933" s="566"/>
      <c r="AA1933" s="566"/>
      <c r="AB1933" s="566"/>
      <c r="AC1933" s="566"/>
      <c r="AD1933" s="566"/>
      <c r="AE1933" s="566"/>
      <c r="AF1933" s="566"/>
      <c r="AG1933" s="566"/>
    </row>
    <row r="1934" spans="2:33" hidden="1" outlineLevel="1" x14ac:dyDescent="0.45">
      <c r="B1934" s="657"/>
      <c r="C1934" s="658"/>
      <c r="D1934" s="659"/>
      <c r="E1934" s="660"/>
      <c r="F1934" s="661"/>
      <c r="G1934" s="662"/>
      <c r="H1934" s="663"/>
      <c r="I1934" s="663"/>
      <c r="J1934" s="663"/>
      <c r="K1934" s="664"/>
      <c r="L1934" s="662"/>
      <c r="M1934" s="663"/>
      <c r="N1934" s="663"/>
      <c r="O1934" s="663"/>
      <c r="P1934" s="664"/>
      <c r="Q1934" s="665"/>
      <c r="R1934" s="661"/>
      <c r="S1934" s="566"/>
      <c r="T1934" s="566"/>
      <c r="U1934" s="566"/>
      <c r="V1934" s="566"/>
      <c r="W1934" s="566"/>
      <c r="X1934" s="566"/>
      <c r="Y1934" s="566"/>
      <c r="Z1934" s="566"/>
      <c r="AA1934" s="566"/>
      <c r="AB1934" s="566"/>
      <c r="AC1934" s="566"/>
      <c r="AD1934" s="566"/>
      <c r="AE1934" s="566"/>
      <c r="AF1934" s="566"/>
      <c r="AG1934" s="566"/>
    </row>
    <row r="1935" spans="2:33" hidden="1" outlineLevel="1" x14ac:dyDescent="0.45">
      <c r="B1935" s="648"/>
      <c r="C1935" s="649"/>
      <c r="D1935" s="650"/>
      <c r="E1935" s="651"/>
      <c r="F1935" s="652"/>
      <c r="G1935" s="653"/>
      <c r="H1935" s="654"/>
      <c r="I1935" s="654"/>
      <c r="J1935" s="654"/>
      <c r="K1935" s="655"/>
      <c r="L1935" s="653"/>
      <c r="M1935" s="654"/>
      <c r="N1935" s="654"/>
      <c r="O1935" s="654"/>
      <c r="P1935" s="655"/>
      <c r="Q1935" s="656"/>
      <c r="R1935" s="652"/>
      <c r="S1935" s="566"/>
      <c r="T1935" s="566"/>
      <c r="U1935" s="566"/>
      <c r="V1935" s="566"/>
      <c r="W1935" s="566"/>
      <c r="X1935" s="566"/>
      <c r="Y1935" s="566"/>
      <c r="Z1935" s="566"/>
      <c r="AA1935" s="566"/>
      <c r="AB1935" s="566"/>
      <c r="AC1935" s="566"/>
      <c r="AD1935" s="566"/>
      <c r="AE1935" s="566"/>
      <c r="AF1935" s="566"/>
      <c r="AG1935" s="566"/>
    </row>
    <row r="1936" spans="2:33" hidden="1" outlineLevel="1" x14ac:dyDescent="0.45">
      <c r="B1936" s="657"/>
      <c r="C1936" s="658"/>
      <c r="D1936" s="659"/>
      <c r="E1936" s="660"/>
      <c r="F1936" s="661"/>
      <c r="G1936" s="662"/>
      <c r="H1936" s="663"/>
      <c r="I1936" s="663"/>
      <c r="J1936" s="663"/>
      <c r="K1936" s="664"/>
      <c r="L1936" s="662"/>
      <c r="M1936" s="663"/>
      <c r="N1936" s="663"/>
      <c r="O1936" s="663"/>
      <c r="P1936" s="664"/>
      <c r="Q1936" s="665"/>
      <c r="R1936" s="661"/>
      <c r="S1936" s="566"/>
      <c r="T1936" s="566"/>
      <c r="U1936" s="566"/>
      <c r="V1936" s="566"/>
      <c r="W1936" s="566"/>
      <c r="X1936" s="566"/>
      <c r="Y1936" s="566"/>
      <c r="Z1936" s="566"/>
      <c r="AA1936" s="566"/>
      <c r="AB1936" s="566"/>
      <c r="AC1936" s="566"/>
      <c r="AD1936" s="566"/>
      <c r="AE1936" s="566"/>
      <c r="AF1936" s="566"/>
      <c r="AG1936" s="566"/>
    </row>
    <row r="1937" spans="2:33" hidden="1" outlineLevel="1" x14ac:dyDescent="0.45">
      <c r="B1937" s="648"/>
      <c r="C1937" s="649"/>
      <c r="D1937" s="650"/>
      <c r="E1937" s="651"/>
      <c r="F1937" s="652"/>
      <c r="G1937" s="653"/>
      <c r="H1937" s="654"/>
      <c r="I1937" s="654"/>
      <c r="J1937" s="654"/>
      <c r="K1937" s="655"/>
      <c r="L1937" s="653"/>
      <c r="M1937" s="654"/>
      <c r="N1937" s="654"/>
      <c r="O1937" s="654"/>
      <c r="P1937" s="655"/>
      <c r="Q1937" s="656"/>
      <c r="R1937" s="652"/>
      <c r="S1937" s="566"/>
      <c r="T1937" s="566"/>
      <c r="U1937" s="566"/>
      <c r="V1937" s="566"/>
      <c r="W1937" s="566"/>
      <c r="X1937" s="566"/>
      <c r="Y1937" s="566"/>
      <c r="Z1937" s="566"/>
      <c r="AA1937" s="566"/>
      <c r="AB1937" s="566"/>
      <c r="AC1937" s="566"/>
      <c r="AD1937" s="566"/>
      <c r="AE1937" s="566"/>
      <c r="AF1937" s="566"/>
      <c r="AG1937" s="566"/>
    </row>
    <row r="1938" spans="2:33" hidden="1" outlineLevel="1" x14ac:dyDescent="0.45">
      <c r="B1938" s="657"/>
      <c r="C1938" s="658"/>
      <c r="D1938" s="659"/>
      <c r="E1938" s="660"/>
      <c r="F1938" s="661"/>
      <c r="G1938" s="662"/>
      <c r="H1938" s="663"/>
      <c r="I1938" s="663"/>
      <c r="J1938" s="663"/>
      <c r="K1938" s="664"/>
      <c r="L1938" s="662"/>
      <c r="M1938" s="663"/>
      <c r="N1938" s="663"/>
      <c r="O1938" s="663"/>
      <c r="P1938" s="664"/>
      <c r="Q1938" s="665"/>
      <c r="R1938" s="661"/>
      <c r="S1938" s="566"/>
      <c r="T1938" s="566"/>
      <c r="U1938" s="566"/>
      <c r="V1938" s="566"/>
      <c r="W1938" s="566"/>
      <c r="X1938" s="566"/>
      <c r="Y1938" s="566"/>
      <c r="Z1938" s="566"/>
      <c r="AA1938" s="566"/>
      <c r="AB1938" s="566"/>
      <c r="AC1938" s="566"/>
      <c r="AD1938" s="566"/>
      <c r="AE1938" s="566"/>
      <c r="AF1938" s="566"/>
      <c r="AG1938" s="566"/>
    </row>
    <row r="1939" spans="2:33" hidden="1" outlineLevel="1" x14ac:dyDescent="0.45">
      <c r="B1939" s="648"/>
      <c r="C1939" s="649"/>
      <c r="D1939" s="650"/>
      <c r="E1939" s="651"/>
      <c r="F1939" s="652"/>
      <c r="G1939" s="653"/>
      <c r="H1939" s="654"/>
      <c r="I1939" s="654"/>
      <c r="J1939" s="654"/>
      <c r="K1939" s="655"/>
      <c r="L1939" s="653"/>
      <c r="M1939" s="654"/>
      <c r="N1939" s="654"/>
      <c r="O1939" s="654"/>
      <c r="P1939" s="655"/>
      <c r="Q1939" s="656"/>
      <c r="R1939" s="652"/>
      <c r="S1939" s="566"/>
      <c r="T1939" s="566"/>
      <c r="U1939" s="566"/>
      <c r="V1939" s="566"/>
      <c r="W1939" s="566"/>
      <c r="X1939" s="566"/>
      <c r="Y1939" s="566"/>
      <c r="Z1939" s="566"/>
      <c r="AA1939" s="566"/>
      <c r="AB1939" s="566"/>
      <c r="AC1939" s="566"/>
      <c r="AD1939" s="566"/>
      <c r="AE1939" s="566"/>
      <c r="AF1939" s="566"/>
      <c r="AG1939" s="566"/>
    </row>
    <row r="1940" spans="2:33" hidden="1" outlineLevel="1" x14ac:dyDescent="0.45">
      <c r="B1940" s="657"/>
      <c r="C1940" s="658"/>
      <c r="D1940" s="659"/>
      <c r="E1940" s="660"/>
      <c r="F1940" s="661"/>
      <c r="G1940" s="662"/>
      <c r="H1940" s="663"/>
      <c r="I1940" s="663"/>
      <c r="J1940" s="663"/>
      <c r="K1940" s="664"/>
      <c r="L1940" s="662"/>
      <c r="M1940" s="663"/>
      <c r="N1940" s="663"/>
      <c r="O1940" s="663"/>
      <c r="P1940" s="664"/>
      <c r="Q1940" s="665"/>
      <c r="R1940" s="661"/>
      <c r="S1940" s="566"/>
      <c r="T1940" s="566"/>
      <c r="U1940" s="566"/>
      <c r="V1940" s="566"/>
      <c r="W1940" s="566"/>
      <c r="X1940" s="566"/>
      <c r="Y1940" s="566"/>
      <c r="Z1940" s="566"/>
      <c r="AA1940" s="566"/>
      <c r="AB1940" s="566"/>
      <c r="AC1940" s="566"/>
      <c r="AD1940" s="566"/>
      <c r="AE1940" s="566"/>
      <c r="AF1940" s="566"/>
      <c r="AG1940" s="566"/>
    </row>
    <row r="1941" spans="2:33" hidden="1" outlineLevel="1" x14ac:dyDescent="0.45">
      <c r="B1941" s="648"/>
      <c r="C1941" s="649"/>
      <c r="D1941" s="650"/>
      <c r="E1941" s="651"/>
      <c r="F1941" s="652"/>
      <c r="G1941" s="653"/>
      <c r="H1941" s="654"/>
      <c r="I1941" s="654"/>
      <c r="J1941" s="654"/>
      <c r="K1941" s="655"/>
      <c r="L1941" s="653"/>
      <c r="M1941" s="654"/>
      <c r="N1941" s="654"/>
      <c r="O1941" s="654"/>
      <c r="P1941" s="655"/>
      <c r="Q1941" s="656"/>
      <c r="R1941" s="652"/>
      <c r="S1941" s="566"/>
      <c r="T1941" s="566"/>
      <c r="U1941" s="566"/>
      <c r="V1941" s="566"/>
      <c r="W1941" s="566"/>
      <c r="X1941" s="566"/>
      <c r="Y1941" s="566"/>
      <c r="Z1941" s="566"/>
      <c r="AA1941" s="566"/>
      <c r="AB1941" s="566"/>
      <c r="AC1941" s="566"/>
      <c r="AD1941" s="566"/>
      <c r="AE1941" s="566"/>
      <c r="AF1941" s="566"/>
      <c r="AG1941" s="566"/>
    </row>
    <row r="1942" spans="2:33" hidden="1" outlineLevel="1" x14ac:dyDescent="0.45">
      <c r="B1942" s="657"/>
      <c r="C1942" s="658"/>
      <c r="D1942" s="659"/>
      <c r="E1942" s="660"/>
      <c r="F1942" s="661"/>
      <c r="G1942" s="662"/>
      <c r="H1942" s="663"/>
      <c r="I1942" s="663"/>
      <c r="J1942" s="663"/>
      <c r="K1942" s="664"/>
      <c r="L1942" s="662"/>
      <c r="M1942" s="663"/>
      <c r="N1942" s="663"/>
      <c r="O1942" s="663"/>
      <c r="P1942" s="664"/>
      <c r="Q1942" s="665"/>
      <c r="R1942" s="661"/>
      <c r="S1942" s="566"/>
      <c r="T1942" s="566"/>
      <c r="U1942" s="566"/>
      <c r="V1942" s="566"/>
      <c r="W1942" s="566"/>
      <c r="X1942" s="566"/>
      <c r="Y1942" s="566"/>
      <c r="Z1942" s="566"/>
      <c r="AA1942" s="566"/>
      <c r="AB1942" s="566"/>
      <c r="AC1942" s="566"/>
      <c r="AD1942" s="566"/>
      <c r="AE1942" s="566"/>
      <c r="AF1942" s="566"/>
      <c r="AG1942" s="566"/>
    </row>
    <row r="1943" spans="2:33" hidden="1" outlineLevel="1" x14ac:dyDescent="0.45">
      <c r="B1943" s="648"/>
      <c r="C1943" s="649"/>
      <c r="D1943" s="650"/>
      <c r="E1943" s="651"/>
      <c r="F1943" s="652"/>
      <c r="G1943" s="653"/>
      <c r="H1943" s="654"/>
      <c r="I1943" s="654"/>
      <c r="J1943" s="654"/>
      <c r="K1943" s="655"/>
      <c r="L1943" s="653"/>
      <c r="M1943" s="654"/>
      <c r="N1943" s="654"/>
      <c r="O1943" s="654"/>
      <c r="P1943" s="655"/>
      <c r="Q1943" s="656"/>
      <c r="R1943" s="652"/>
      <c r="S1943" s="566"/>
      <c r="T1943" s="566"/>
      <c r="U1943" s="566"/>
      <c r="V1943" s="566"/>
      <c r="W1943" s="566"/>
      <c r="X1943" s="566"/>
      <c r="Y1943" s="566"/>
      <c r="Z1943" s="566"/>
      <c r="AA1943" s="566"/>
      <c r="AB1943" s="566"/>
      <c r="AC1943" s="566"/>
      <c r="AD1943" s="566"/>
      <c r="AE1943" s="566"/>
      <c r="AF1943" s="566"/>
      <c r="AG1943" s="566"/>
    </row>
    <row r="1944" spans="2:33" hidden="1" outlineLevel="1" x14ac:dyDescent="0.45">
      <c r="B1944" s="657"/>
      <c r="C1944" s="658"/>
      <c r="D1944" s="659"/>
      <c r="E1944" s="660"/>
      <c r="F1944" s="661"/>
      <c r="G1944" s="662"/>
      <c r="H1944" s="663"/>
      <c r="I1944" s="663"/>
      <c r="J1944" s="663"/>
      <c r="K1944" s="664"/>
      <c r="L1944" s="662"/>
      <c r="M1944" s="663"/>
      <c r="N1944" s="663"/>
      <c r="O1944" s="663"/>
      <c r="P1944" s="664"/>
      <c r="Q1944" s="665"/>
      <c r="R1944" s="661"/>
      <c r="S1944" s="566"/>
      <c r="T1944" s="566"/>
      <c r="U1944" s="566"/>
      <c r="V1944" s="566"/>
      <c r="W1944" s="566"/>
      <c r="X1944" s="566"/>
      <c r="Y1944" s="566"/>
      <c r="Z1944" s="566"/>
      <c r="AA1944" s="566"/>
      <c r="AB1944" s="566"/>
      <c r="AC1944" s="566"/>
      <c r="AD1944" s="566"/>
      <c r="AE1944" s="566"/>
      <c r="AF1944" s="566"/>
      <c r="AG1944" s="566"/>
    </row>
    <row r="1945" spans="2:33" hidden="1" outlineLevel="1" x14ac:dyDescent="0.45">
      <c r="B1945" s="648"/>
      <c r="C1945" s="649"/>
      <c r="D1945" s="650"/>
      <c r="E1945" s="651"/>
      <c r="F1945" s="652"/>
      <c r="G1945" s="653"/>
      <c r="H1945" s="654"/>
      <c r="I1945" s="654"/>
      <c r="J1945" s="654"/>
      <c r="K1945" s="655"/>
      <c r="L1945" s="653"/>
      <c r="M1945" s="654"/>
      <c r="N1945" s="654"/>
      <c r="O1945" s="654"/>
      <c r="P1945" s="655"/>
      <c r="Q1945" s="656"/>
      <c r="R1945" s="652"/>
      <c r="S1945" s="566"/>
      <c r="T1945" s="566"/>
      <c r="U1945" s="566"/>
      <c r="V1945" s="566"/>
      <c r="W1945" s="566"/>
      <c r="X1945" s="566"/>
      <c r="Y1945" s="566"/>
      <c r="Z1945" s="566"/>
      <c r="AA1945" s="566"/>
      <c r="AB1945" s="566"/>
      <c r="AC1945" s="566"/>
      <c r="AD1945" s="566"/>
      <c r="AE1945" s="566"/>
      <c r="AF1945" s="566"/>
      <c r="AG1945" s="566"/>
    </row>
    <row r="1946" spans="2:33" hidden="1" outlineLevel="1" x14ac:dyDescent="0.45">
      <c r="B1946" s="657"/>
      <c r="C1946" s="658"/>
      <c r="D1946" s="659"/>
      <c r="E1946" s="660"/>
      <c r="F1946" s="661"/>
      <c r="G1946" s="662"/>
      <c r="H1946" s="663"/>
      <c r="I1946" s="663"/>
      <c r="J1946" s="663"/>
      <c r="K1946" s="664"/>
      <c r="L1946" s="662"/>
      <c r="M1946" s="663"/>
      <c r="N1946" s="663"/>
      <c r="O1946" s="663"/>
      <c r="P1946" s="664"/>
      <c r="Q1946" s="665"/>
      <c r="R1946" s="661"/>
      <c r="S1946" s="566"/>
      <c r="T1946" s="566"/>
      <c r="U1946" s="566"/>
      <c r="V1946" s="566"/>
      <c r="W1946" s="566"/>
      <c r="X1946" s="566"/>
      <c r="Y1946" s="566"/>
      <c r="Z1946" s="566"/>
      <c r="AA1946" s="566"/>
      <c r="AB1946" s="566"/>
      <c r="AC1946" s="566"/>
      <c r="AD1946" s="566"/>
      <c r="AE1946" s="566"/>
      <c r="AF1946" s="566"/>
      <c r="AG1946" s="566"/>
    </row>
    <row r="1947" spans="2:33" hidden="1" outlineLevel="1" x14ac:dyDescent="0.45">
      <c r="B1947" s="648"/>
      <c r="C1947" s="649"/>
      <c r="D1947" s="650"/>
      <c r="E1947" s="651"/>
      <c r="F1947" s="652"/>
      <c r="G1947" s="653"/>
      <c r="H1947" s="654"/>
      <c r="I1947" s="654"/>
      <c r="J1947" s="654"/>
      <c r="K1947" s="655"/>
      <c r="L1947" s="653"/>
      <c r="M1947" s="654"/>
      <c r="N1947" s="654"/>
      <c r="O1947" s="654"/>
      <c r="P1947" s="655"/>
      <c r="Q1947" s="656"/>
      <c r="R1947" s="652"/>
      <c r="S1947" s="566"/>
      <c r="T1947" s="566"/>
      <c r="U1947" s="566"/>
      <c r="V1947" s="566"/>
      <c r="W1947" s="566"/>
      <c r="X1947" s="566"/>
      <c r="Y1947" s="566"/>
      <c r="Z1947" s="566"/>
      <c r="AA1947" s="566"/>
      <c r="AB1947" s="566"/>
      <c r="AC1947" s="566"/>
      <c r="AD1947" s="566"/>
      <c r="AE1947" s="566"/>
      <c r="AF1947" s="566"/>
      <c r="AG1947" s="566"/>
    </row>
    <row r="1948" spans="2:33" hidden="1" outlineLevel="1" x14ac:dyDescent="0.45">
      <c r="B1948" s="657"/>
      <c r="C1948" s="658"/>
      <c r="D1948" s="659"/>
      <c r="E1948" s="660"/>
      <c r="F1948" s="661"/>
      <c r="G1948" s="662"/>
      <c r="H1948" s="663"/>
      <c r="I1948" s="663"/>
      <c r="J1948" s="663"/>
      <c r="K1948" s="664"/>
      <c r="L1948" s="662"/>
      <c r="M1948" s="663"/>
      <c r="N1948" s="663"/>
      <c r="O1948" s="663"/>
      <c r="P1948" s="664"/>
      <c r="Q1948" s="665"/>
      <c r="R1948" s="661"/>
      <c r="S1948" s="566"/>
      <c r="T1948" s="566"/>
      <c r="U1948" s="566"/>
      <c r="V1948" s="566"/>
      <c r="W1948" s="566"/>
      <c r="X1948" s="566"/>
      <c r="Y1948" s="566"/>
      <c r="Z1948" s="566"/>
      <c r="AA1948" s="566"/>
      <c r="AB1948" s="566"/>
      <c r="AC1948" s="566"/>
      <c r="AD1948" s="566"/>
      <c r="AE1948" s="566"/>
      <c r="AF1948" s="566"/>
      <c r="AG1948" s="566"/>
    </row>
    <row r="1949" spans="2:33" hidden="1" outlineLevel="1" x14ac:dyDescent="0.45">
      <c r="B1949" s="648"/>
      <c r="C1949" s="649"/>
      <c r="D1949" s="650"/>
      <c r="E1949" s="651"/>
      <c r="F1949" s="652"/>
      <c r="G1949" s="653"/>
      <c r="H1949" s="654"/>
      <c r="I1949" s="654"/>
      <c r="J1949" s="654"/>
      <c r="K1949" s="655"/>
      <c r="L1949" s="653"/>
      <c r="M1949" s="654"/>
      <c r="N1949" s="654"/>
      <c r="O1949" s="654"/>
      <c r="P1949" s="655"/>
      <c r="Q1949" s="656"/>
      <c r="R1949" s="652"/>
      <c r="S1949" s="566"/>
      <c r="T1949" s="566"/>
      <c r="U1949" s="566"/>
      <c r="V1949" s="566"/>
      <c r="W1949" s="566"/>
      <c r="X1949" s="566"/>
      <c r="Y1949" s="566"/>
      <c r="Z1949" s="566"/>
      <c r="AA1949" s="566"/>
      <c r="AB1949" s="566"/>
      <c r="AC1949" s="566"/>
      <c r="AD1949" s="566"/>
      <c r="AE1949" s="566"/>
      <c r="AF1949" s="566"/>
      <c r="AG1949" s="566"/>
    </row>
    <row r="1950" spans="2:33" hidden="1" outlineLevel="1" x14ac:dyDescent="0.45">
      <c r="B1950" s="657"/>
      <c r="C1950" s="658"/>
      <c r="D1950" s="659"/>
      <c r="E1950" s="660"/>
      <c r="F1950" s="661"/>
      <c r="G1950" s="662"/>
      <c r="H1950" s="663"/>
      <c r="I1950" s="663"/>
      <c r="J1950" s="663"/>
      <c r="K1950" s="664"/>
      <c r="L1950" s="662"/>
      <c r="M1950" s="663"/>
      <c r="N1950" s="663"/>
      <c r="O1950" s="663"/>
      <c r="P1950" s="664"/>
      <c r="Q1950" s="665"/>
      <c r="R1950" s="661"/>
      <c r="S1950" s="566"/>
      <c r="T1950" s="566"/>
      <c r="U1950" s="566"/>
      <c r="V1950" s="566"/>
      <c r="W1950" s="566"/>
      <c r="X1950" s="566"/>
      <c r="Y1950" s="566"/>
      <c r="Z1950" s="566"/>
      <c r="AA1950" s="566"/>
      <c r="AB1950" s="566"/>
      <c r="AC1950" s="566"/>
      <c r="AD1950" s="566"/>
      <c r="AE1950" s="566"/>
      <c r="AF1950" s="566"/>
      <c r="AG1950" s="566"/>
    </row>
    <row r="1951" spans="2:33" hidden="1" outlineLevel="1" x14ac:dyDescent="0.45">
      <c r="B1951" s="648"/>
      <c r="C1951" s="649"/>
      <c r="D1951" s="650"/>
      <c r="E1951" s="651"/>
      <c r="F1951" s="652"/>
      <c r="G1951" s="653"/>
      <c r="H1951" s="654"/>
      <c r="I1951" s="654"/>
      <c r="J1951" s="654"/>
      <c r="K1951" s="655"/>
      <c r="L1951" s="653"/>
      <c r="M1951" s="654"/>
      <c r="N1951" s="654"/>
      <c r="O1951" s="654"/>
      <c r="P1951" s="655"/>
      <c r="Q1951" s="656"/>
      <c r="R1951" s="652"/>
      <c r="S1951" s="566"/>
      <c r="T1951" s="566"/>
      <c r="U1951" s="566"/>
      <c r="V1951" s="566"/>
      <c r="W1951" s="566"/>
      <c r="X1951" s="566"/>
      <c r="Y1951" s="566"/>
      <c r="Z1951" s="566"/>
      <c r="AA1951" s="566"/>
      <c r="AB1951" s="566"/>
      <c r="AC1951" s="566"/>
      <c r="AD1951" s="566"/>
      <c r="AE1951" s="566"/>
      <c r="AF1951" s="566"/>
      <c r="AG1951" s="566"/>
    </row>
    <row r="1952" spans="2:33" hidden="1" outlineLevel="1" x14ac:dyDescent="0.45">
      <c r="B1952" s="657"/>
      <c r="C1952" s="658"/>
      <c r="D1952" s="659"/>
      <c r="E1952" s="660"/>
      <c r="F1952" s="661"/>
      <c r="G1952" s="662"/>
      <c r="H1952" s="663"/>
      <c r="I1952" s="663"/>
      <c r="J1952" s="663"/>
      <c r="K1952" s="664"/>
      <c r="L1952" s="662"/>
      <c r="M1952" s="663"/>
      <c r="N1952" s="663"/>
      <c r="O1952" s="663"/>
      <c r="P1952" s="664"/>
      <c r="Q1952" s="665"/>
      <c r="R1952" s="661"/>
      <c r="S1952" s="566"/>
      <c r="T1952" s="566"/>
      <c r="U1952" s="566"/>
      <c r="V1952" s="566"/>
      <c r="W1952" s="566"/>
      <c r="X1952" s="566"/>
      <c r="Y1952" s="566"/>
      <c r="Z1952" s="566"/>
      <c r="AA1952" s="566"/>
      <c r="AB1952" s="566"/>
      <c r="AC1952" s="566"/>
      <c r="AD1952" s="566"/>
      <c r="AE1952" s="566"/>
      <c r="AF1952" s="566"/>
      <c r="AG1952" s="566"/>
    </row>
    <row r="1953" spans="2:33" hidden="1" outlineLevel="1" x14ac:dyDescent="0.45">
      <c r="B1953" s="648"/>
      <c r="C1953" s="649"/>
      <c r="D1953" s="650"/>
      <c r="E1953" s="651"/>
      <c r="F1953" s="652"/>
      <c r="G1953" s="653"/>
      <c r="H1953" s="654"/>
      <c r="I1953" s="654"/>
      <c r="J1953" s="654"/>
      <c r="K1953" s="655"/>
      <c r="L1953" s="653"/>
      <c r="M1953" s="654"/>
      <c r="N1953" s="654"/>
      <c r="O1953" s="654"/>
      <c r="P1953" s="655"/>
      <c r="Q1953" s="656"/>
      <c r="R1953" s="652"/>
      <c r="S1953" s="566"/>
      <c r="T1953" s="566"/>
      <c r="U1953" s="566"/>
      <c r="V1953" s="566"/>
      <c r="W1953" s="566"/>
      <c r="X1953" s="566"/>
      <c r="Y1953" s="566"/>
      <c r="Z1953" s="566"/>
      <c r="AA1953" s="566"/>
      <c r="AB1953" s="566"/>
      <c r="AC1953" s="566"/>
      <c r="AD1953" s="566"/>
      <c r="AE1953" s="566"/>
      <c r="AF1953" s="566"/>
      <c r="AG1953" s="566"/>
    </row>
    <row r="1954" spans="2:33" hidden="1" outlineLevel="1" x14ac:dyDescent="0.45">
      <c r="B1954" s="657"/>
      <c r="C1954" s="658"/>
      <c r="D1954" s="659"/>
      <c r="E1954" s="660"/>
      <c r="F1954" s="661"/>
      <c r="G1954" s="662"/>
      <c r="H1954" s="663"/>
      <c r="I1954" s="663"/>
      <c r="J1954" s="663"/>
      <c r="K1954" s="664"/>
      <c r="L1954" s="662"/>
      <c r="M1954" s="663"/>
      <c r="N1954" s="663"/>
      <c r="O1954" s="663"/>
      <c r="P1954" s="664"/>
      <c r="Q1954" s="665"/>
      <c r="R1954" s="661"/>
      <c r="S1954" s="566"/>
      <c r="T1954" s="566"/>
      <c r="U1954" s="566"/>
      <c r="V1954" s="566"/>
      <c r="W1954" s="566"/>
      <c r="X1954" s="566"/>
      <c r="Y1954" s="566"/>
      <c r="Z1954" s="566"/>
      <c r="AA1954" s="566"/>
      <c r="AB1954" s="566"/>
      <c r="AC1954" s="566"/>
      <c r="AD1954" s="566"/>
      <c r="AE1954" s="566"/>
      <c r="AF1954" s="566"/>
      <c r="AG1954" s="566"/>
    </row>
    <row r="1955" spans="2:33" hidden="1" outlineLevel="1" x14ac:dyDescent="0.45">
      <c r="B1955" s="648"/>
      <c r="C1955" s="649"/>
      <c r="D1955" s="650"/>
      <c r="E1955" s="651"/>
      <c r="F1955" s="652"/>
      <c r="G1955" s="653"/>
      <c r="H1955" s="654"/>
      <c r="I1955" s="654"/>
      <c r="J1955" s="654"/>
      <c r="K1955" s="655"/>
      <c r="L1955" s="653"/>
      <c r="M1955" s="654"/>
      <c r="N1955" s="654"/>
      <c r="O1955" s="654"/>
      <c r="P1955" s="655"/>
      <c r="Q1955" s="656"/>
      <c r="R1955" s="652"/>
      <c r="S1955" s="566"/>
      <c r="T1955" s="566"/>
      <c r="U1955" s="566"/>
      <c r="V1955" s="566"/>
      <c r="W1955" s="566"/>
      <c r="X1955" s="566"/>
      <c r="Y1955" s="566"/>
      <c r="Z1955" s="566"/>
      <c r="AA1955" s="566"/>
      <c r="AB1955" s="566"/>
      <c r="AC1955" s="566"/>
      <c r="AD1955" s="566"/>
      <c r="AE1955" s="566"/>
      <c r="AF1955" s="566"/>
      <c r="AG1955" s="566"/>
    </row>
    <row r="1956" spans="2:33" hidden="1" outlineLevel="1" x14ac:dyDescent="0.45">
      <c r="B1956" s="657"/>
      <c r="C1956" s="658"/>
      <c r="D1956" s="659"/>
      <c r="E1956" s="660"/>
      <c r="F1956" s="661"/>
      <c r="G1956" s="662"/>
      <c r="H1956" s="663"/>
      <c r="I1956" s="663"/>
      <c r="J1956" s="663"/>
      <c r="K1956" s="664"/>
      <c r="L1956" s="662"/>
      <c r="M1956" s="663"/>
      <c r="N1956" s="663"/>
      <c r="O1956" s="663"/>
      <c r="P1956" s="664"/>
      <c r="Q1956" s="665"/>
      <c r="R1956" s="661"/>
      <c r="S1956" s="566"/>
      <c r="T1956" s="566"/>
      <c r="U1956" s="566"/>
      <c r="V1956" s="566"/>
      <c r="W1956" s="566"/>
      <c r="X1956" s="566"/>
      <c r="Y1956" s="566"/>
      <c r="Z1956" s="566"/>
      <c r="AA1956" s="566"/>
      <c r="AB1956" s="566"/>
      <c r="AC1956" s="566"/>
      <c r="AD1956" s="566"/>
      <c r="AE1956" s="566"/>
      <c r="AF1956" s="566"/>
      <c r="AG1956" s="566"/>
    </row>
    <row r="1957" spans="2:33" hidden="1" outlineLevel="1" x14ac:dyDescent="0.45">
      <c r="B1957" s="648"/>
      <c r="C1957" s="649"/>
      <c r="D1957" s="650"/>
      <c r="E1957" s="651"/>
      <c r="F1957" s="652"/>
      <c r="G1957" s="653"/>
      <c r="H1957" s="654"/>
      <c r="I1957" s="654"/>
      <c r="J1957" s="654"/>
      <c r="K1957" s="655"/>
      <c r="L1957" s="653"/>
      <c r="M1957" s="654"/>
      <c r="N1957" s="654"/>
      <c r="O1957" s="654"/>
      <c r="P1957" s="655"/>
      <c r="Q1957" s="656"/>
      <c r="R1957" s="652"/>
      <c r="S1957" s="566"/>
      <c r="T1957" s="566"/>
      <c r="U1957" s="566"/>
      <c r="V1957" s="566"/>
      <c r="W1957" s="566"/>
      <c r="X1957" s="566"/>
      <c r="Y1957" s="566"/>
      <c r="Z1957" s="566"/>
      <c r="AA1957" s="566"/>
      <c r="AB1957" s="566"/>
      <c r="AC1957" s="566"/>
      <c r="AD1957" s="566"/>
      <c r="AE1957" s="566"/>
      <c r="AF1957" s="566"/>
      <c r="AG1957" s="566"/>
    </row>
    <row r="1958" spans="2:33" hidden="1" outlineLevel="1" x14ac:dyDescent="0.45">
      <c r="B1958" s="657"/>
      <c r="C1958" s="658"/>
      <c r="D1958" s="659"/>
      <c r="E1958" s="660"/>
      <c r="F1958" s="661"/>
      <c r="G1958" s="662"/>
      <c r="H1958" s="663"/>
      <c r="I1958" s="663"/>
      <c r="J1958" s="663"/>
      <c r="K1958" s="664"/>
      <c r="L1958" s="662"/>
      <c r="M1958" s="663"/>
      <c r="N1958" s="663"/>
      <c r="O1958" s="663"/>
      <c r="P1958" s="664"/>
      <c r="Q1958" s="665"/>
      <c r="R1958" s="661"/>
      <c r="S1958" s="566"/>
      <c r="T1958" s="566"/>
      <c r="U1958" s="566"/>
      <c r="V1958" s="566"/>
      <c r="W1958" s="566"/>
      <c r="X1958" s="566"/>
      <c r="Y1958" s="566"/>
      <c r="Z1958" s="566"/>
      <c r="AA1958" s="566"/>
      <c r="AB1958" s="566"/>
      <c r="AC1958" s="566"/>
      <c r="AD1958" s="566"/>
      <c r="AE1958" s="566"/>
      <c r="AF1958" s="566"/>
      <c r="AG1958" s="566"/>
    </row>
    <row r="1959" spans="2:33" hidden="1" outlineLevel="1" x14ac:dyDescent="0.45">
      <c r="B1959" s="648"/>
      <c r="C1959" s="649"/>
      <c r="D1959" s="650"/>
      <c r="E1959" s="651"/>
      <c r="F1959" s="652"/>
      <c r="G1959" s="653"/>
      <c r="H1959" s="654"/>
      <c r="I1959" s="654"/>
      <c r="J1959" s="654"/>
      <c r="K1959" s="655"/>
      <c r="L1959" s="653"/>
      <c r="M1959" s="654"/>
      <c r="N1959" s="654"/>
      <c r="O1959" s="654"/>
      <c r="P1959" s="655"/>
      <c r="Q1959" s="656"/>
      <c r="R1959" s="652"/>
      <c r="S1959" s="566"/>
      <c r="T1959" s="566"/>
      <c r="U1959" s="566"/>
      <c r="V1959" s="566"/>
      <c r="W1959" s="566"/>
      <c r="X1959" s="566"/>
      <c r="Y1959" s="566"/>
      <c r="Z1959" s="566"/>
      <c r="AA1959" s="566"/>
      <c r="AB1959" s="566"/>
      <c r="AC1959" s="566"/>
      <c r="AD1959" s="566"/>
      <c r="AE1959" s="566"/>
      <c r="AF1959" s="566"/>
      <c r="AG1959" s="566"/>
    </row>
    <row r="1960" spans="2:33" hidden="1" outlineLevel="1" x14ac:dyDescent="0.45">
      <c r="B1960" s="657"/>
      <c r="C1960" s="658"/>
      <c r="D1960" s="659"/>
      <c r="E1960" s="660"/>
      <c r="F1960" s="661"/>
      <c r="G1960" s="662"/>
      <c r="H1960" s="663"/>
      <c r="I1960" s="663"/>
      <c r="J1960" s="663"/>
      <c r="K1960" s="664"/>
      <c r="L1960" s="662"/>
      <c r="M1960" s="663"/>
      <c r="N1960" s="663"/>
      <c r="O1960" s="663"/>
      <c r="P1960" s="664"/>
      <c r="Q1960" s="665"/>
      <c r="R1960" s="661"/>
      <c r="S1960" s="566"/>
      <c r="T1960" s="566"/>
      <c r="U1960" s="566"/>
      <c r="V1960" s="566"/>
      <c r="W1960" s="566"/>
      <c r="X1960" s="566"/>
      <c r="Y1960" s="566"/>
      <c r="Z1960" s="566"/>
      <c r="AA1960" s="566"/>
      <c r="AB1960" s="566"/>
      <c r="AC1960" s="566"/>
      <c r="AD1960" s="566"/>
      <c r="AE1960" s="566"/>
      <c r="AF1960" s="566"/>
      <c r="AG1960" s="566"/>
    </row>
    <row r="1961" spans="2:33" hidden="1" outlineLevel="1" x14ac:dyDescent="0.45">
      <c r="B1961" s="648"/>
      <c r="C1961" s="649"/>
      <c r="D1961" s="650"/>
      <c r="E1961" s="651"/>
      <c r="F1961" s="652"/>
      <c r="G1961" s="653"/>
      <c r="H1961" s="654"/>
      <c r="I1961" s="654"/>
      <c r="J1961" s="654"/>
      <c r="K1961" s="655"/>
      <c r="L1961" s="653"/>
      <c r="M1961" s="654"/>
      <c r="N1961" s="654"/>
      <c r="O1961" s="654"/>
      <c r="P1961" s="655"/>
      <c r="Q1961" s="656"/>
      <c r="R1961" s="652"/>
      <c r="S1961" s="566"/>
      <c r="T1961" s="566"/>
      <c r="U1961" s="566"/>
      <c r="V1961" s="566"/>
      <c r="W1961" s="566"/>
      <c r="X1961" s="566"/>
      <c r="Y1961" s="566"/>
      <c r="Z1961" s="566"/>
      <c r="AA1961" s="566"/>
      <c r="AB1961" s="566"/>
      <c r="AC1961" s="566"/>
      <c r="AD1961" s="566"/>
      <c r="AE1961" s="566"/>
      <c r="AF1961" s="566"/>
      <c r="AG1961" s="566"/>
    </row>
    <row r="1962" spans="2:33" hidden="1" outlineLevel="1" x14ac:dyDescent="0.45">
      <c r="B1962" s="657"/>
      <c r="C1962" s="658"/>
      <c r="D1962" s="659"/>
      <c r="E1962" s="660"/>
      <c r="F1962" s="661"/>
      <c r="G1962" s="662"/>
      <c r="H1962" s="663"/>
      <c r="I1962" s="663"/>
      <c r="J1962" s="663"/>
      <c r="K1962" s="664"/>
      <c r="L1962" s="662"/>
      <c r="M1962" s="663"/>
      <c r="N1962" s="663"/>
      <c r="O1962" s="663"/>
      <c r="P1962" s="664"/>
      <c r="Q1962" s="665"/>
      <c r="R1962" s="661"/>
      <c r="S1962" s="566"/>
      <c r="T1962" s="566"/>
      <c r="U1962" s="566"/>
      <c r="V1962" s="566"/>
      <c r="W1962" s="566"/>
      <c r="X1962" s="566"/>
      <c r="Y1962" s="566"/>
      <c r="Z1962" s="566"/>
      <c r="AA1962" s="566"/>
      <c r="AB1962" s="566"/>
      <c r="AC1962" s="566"/>
      <c r="AD1962" s="566"/>
      <c r="AE1962" s="566"/>
      <c r="AF1962" s="566"/>
      <c r="AG1962" s="566"/>
    </row>
    <row r="1963" spans="2:33" hidden="1" outlineLevel="1" x14ac:dyDescent="0.45">
      <c r="B1963" s="648"/>
      <c r="C1963" s="649"/>
      <c r="D1963" s="650"/>
      <c r="E1963" s="651"/>
      <c r="F1963" s="652"/>
      <c r="G1963" s="653"/>
      <c r="H1963" s="654"/>
      <c r="I1963" s="654"/>
      <c r="J1963" s="654"/>
      <c r="K1963" s="655"/>
      <c r="L1963" s="653"/>
      <c r="M1963" s="654"/>
      <c r="N1963" s="654"/>
      <c r="O1963" s="654"/>
      <c r="P1963" s="655"/>
      <c r="Q1963" s="656"/>
      <c r="R1963" s="652"/>
      <c r="S1963" s="566"/>
      <c r="T1963" s="566"/>
      <c r="U1963" s="566"/>
      <c r="V1963" s="566"/>
      <c r="W1963" s="566"/>
      <c r="X1963" s="566"/>
      <c r="Y1963" s="566"/>
      <c r="Z1963" s="566"/>
      <c r="AA1963" s="566"/>
      <c r="AB1963" s="566"/>
      <c r="AC1963" s="566"/>
      <c r="AD1963" s="566"/>
      <c r="AE1963" s="566"/>
      <c r="AF1963" s="566"/>
      <c r="AG1963" s="566"/>
    </row>
    <row r="1964" spans="2:33" hidden="1" outlineLevel="1" x14ac:dyDescent="0.45">
      <c r="B1964" s="657"/>
      <c r="C1964" s="658"/>
      <c r="D1964" s="659"/>
      <c r="E1964" s="660"/>
      <c r="F1964" s="661"/>
      <c r="G1964" s="662"/>
      <c r="H1964" s="663"/>
      <c r="I1964" s="663"/>
      <c r="J1964" s="663"/>
      <c r="K1964" s="664"/>
      <c r="L1964" s="662"/>
      <c r="M1964" s="663"/>
      <c r="N1964" s="663"/>
      <c r="O1964" s="663"/>
      <c r="P1964" s="664"/>
      <c r="Q1964" s="665"/>
      <c r="R1964" s="661"/>
      <c r="S1964" s="566"/>
      <c r="T1964" s="566"/>
      <c r="U1964" s="566"/>
      <c r="V1964" s="566"/>
      <c r="W1964" s="566"/>
      <c r="X1964" s="566"/>
      <c r="Y1964" s="566"/>
      <c r="Z1964" s="566"/>
      <c r="AA1964" s="566"/>
      <c r="AB1964" s="566"/>
      <c r="AC1964" s="566"/>
      <c r="AD1964" s="566"/>
      <c r="AE1964" s="566"/>
      <c r="AF1964" s="566"/>
      <c r="AG1964" s="566"/>
    </row>
    <row r="1965" spans="2:33" hidden="1" outlineLevel="1" x14ac:dyDescent="0.45">
      <c r="B1965" s="648"/>
      <c r="C1965" s="649"/>
      <c r="D1965" s="650"/>
      <c r="E1965" s="651"/>
      <c r="F1965" s="652"/>
      <c r="G1965" s="653"/>
      <c r="H1965" s="654"/>
      <c r="I1965" s="654"/>
      <c r="J1965" s="654"/>
      <c r="K1965" s="655"/>
      <c r="L1965" s="653"/>
      <c r="M1965" s="654"/>
      <c r="N1965" s="654"/>
      <c r="O1965" s="654"/>
      <c r="P1965" s="655"/>
      <c r="Q1965" s="656"/>
      <c r="R1965" s="652"/>
      <c r="S1965" s="566"/>
      <c r="T1965" s="566"/>
      <c r="U1965" s="566"/>
      <c r="V1965" s="566"/>
      <c r="W1965" s="566"/>
      <c r="X1965" s="566"/>
      <c r="Y1965" s="566"/>
      <c r="Z1965" s="566"/>
      <c r="AA1965" s="566"/>
      <c r="AB1965" s="566"/>
      <c r="AC1965" s="566"/>
      <c r="AD1965" s="566"/>
      <c r="AE1965" s="566"/>
      <c r="AF1965" s="566"/>
      <c r="AG1965" s="566"/>
    </row>
    <row r="1966" spans="2:33" hidden="1" outlineLevel="1" x14ac:dyDescent="0.45">
      <c r="B1966" s="657"/>
      <c r="C1966" s="658"/>
      <c r="D1966" s="659"/>
      <c r="E1966" s="660"/>
      <c r="F1966" s="661"/>
      <c r="G1966" s="662"/>
      <c r="H1966" s="663"/>
      <c r="I1966" s="663"/>
      <c r="J1966" s="663"/>
      <c r="K1966" s="664"/>
      <c r="L1966" s="662"/>
      <c r="M1966" s="663"/>
      <c r="N1966" s="663"/>
      <c r="O1966" s="663"/>
      <c r="P1966" s="664"/>
      <c r="Q1966" s="665"/>
      <c r="R1966" s="661"/>
      <c r="S1966" s="566"/>
      <c r="T1966" s="566"/>
      <c r="U1966" s="566"/>
      <c r="V1966" s="566"/>
      <c r="W1966" s="566"/>
      <c r="X1966" s="566"/>
      <c r="Y1966" s="566"/>
      <c r="Z1966" s="566"/>
      <c r="AA1966" s="566"/>
      <c r="AB1966" s="566"/>
      <c r="AC1966" s="566"/>
      <c r="AD1966" s="566"/>
      <c r="AE1966" s="566"/>
      <c r="AF1966" s="566"/>
      <c r="AG1966" s="566"/>
    </row>
    <row r="1967" spans="2:33" hidden="1" outlineLevel="1" x14ac:dyDescent="0.45">
      <c r="B1967" s="648"/>
      <c r="C1967" s="649"/>
      <c r="D1967" s="650"/>
      <c r="E1967" s="651"/>
      <c r="F1967" s="652"/>
      <c r="G1967" s="653"/>
      <c r="H1967" s="654"/>
      <c r="I1967" s="654"/>
      <c r="J1967" s="654"/>
      <c r="K1967" s="655"/>
      <c r="L1967" s="653"/>
      <c r="M1967" s="654"/>
      <c r="N1967" s="654"/>
      <c r="O1967" s="654"/>
      <c r="P1967" s="655"/>
      <c r="Q1967" s="656"/>
      <c r="R1967" s="652"/>
      <c r="S1967" s="566"/>
      <c r="T1967" s="566"/>
      <c r="U1967" s="566"/>
      <c r="V1967" s="566"/>
      <c r="W1967" s="566"/>
      <c r="X1967" s="566"/>
      <c r="Y1967" s="566"/>
      <c r="Z1967" s="566"/>
      <c r="AA1967" s="566"/>
      <c r="AB1967" s="566"/>
      <c r="AC1967" s="566"/>
      <c r="AD1967" s="566"/>
      <c r="AE1967" s="566"/>
      <c r="AF1967" s="566"/>
      <c r="AG1967" s="566"/>
    </row>
    <row r="1968" spans="2:33" hidden="1" outlineLevel="1" x14ac:dyDescent="0.45">
      <c r="B1968" s="657"/>
      <c r="C1968" s="658"/>
      <c r="D1968" s="659"/>
      <c r="E1968" s="660"/>
      <c r="F1968" s="661"/>
      <c r="G1968" s="662"/>
      <c r="H1968" s="663"/>
      <c r="I1968" s="663"/>
      <c r="J1968" s="663"/>
      <c r="K1968" s="664"/>
      <c r="L1968" s="662"/>
      <c r="M1968" s="663"/>
      <c r="N1968" s="663"/>
      <c r="O1968" s="663"/>
      <c r="P1968" s="664"/>
      <c r="Q1968" s="665"/>
      <c r="R1968" s="661"/>
      <c r="S1968" s="566"/>
      <c r="T1968" s="566"/>
      <c r="U1968" s="566"/>
      <c r="V1968" s="566"/>
      <c r="W1968" s="566"/>
      <c r="X1968" s="566"/>
      <c r="Y1968" s="566"/>
      <c r="Z1968" s="566"/>
      <c r="AA1968" s="566"/>
      <c r="AB1968" s="566"/>
      <c r="AC1968" s="566"/>
      <c r="AD1968" s="566"/>
      <c r="AE1968" s="566"/>
      <c r="AF1968" s="566"/>
      <c r="AG1968" s="566"/>
    </row>
    <row r="1969" spans="2:33" hidden="1" outlineLevel="1" x14ac:dyDescent="0.45">
      <c r="B1969" s="648"/>
      <c r="C1969" s="649"/>
      <c r="D1969" s="650"/>
      <c r="E1969" s="651"/>
      <c r="F1969" s="652"/>
      <c r="G1969" s="653"/>
      <c r="H1969" s="654"/>
      <c r="I1969" s="654"/>
      <c r="J1969" s="654"/>
      <c r="K1969" s="655"/>
      <c r="L1969" s="653"/>
      <c r="M1969" s="654"/>
      <c r="N1969" s="654"/>
      <c r="O1969" s="654"/>
      <c r="P1969" s="655"/>
      <c r="Q1969" s="656"/>
      <c r="R1969" s="652"/>
      <c r="S1969" s="566"/>
      <c r="T1969" s="566"/>
      <c r="U1969" s="566"/>
      <c r="V1969" s="566"/>
      <c r="W1969" s="566"/>
      <c r="X1969" s="566"/>
      <c r="Y1969" s="566"/>
      <c r="Z1969" s="566"/>
      <c r="AA1969" s="566"/>
      <c r="AB1969" s="566"/>
      <c r="AC1969" s="566"/>
      <c r="AD1969" s="566"/>
      <c r="AE1969" s="566"/>
      <c r="AF1969" s="566"/>
      <c r="AG1969" s="566"/>
    </row>
    <row r="1970" spans="2:33" hidden="1" outlineLevel="1" x14ac:dyDescent="0.45">
      <c r="B1970" s="657"/>
      <c r="C1970" s="658"/>
      <c r="D1970" s="659"/>
      <c r="E1970" s="660"/>
      <c r="F1970" s="661"/>
      <c r="G1970" s="662"/>
      <c r="H1970" s="663"/>
      <c r="I1970" s="663"/>
      <c r="J1970" s="663"/>
      <c r="K1970" s="664"/>
      <c r="L1970" s="662"/>
      <c r="M1970" s="663"/>
      <c r="N1970" s="663"/>
      <c r="O1970" s="663"/>
      <c r="P1970" s="664"/>
      <c r="Q1970" s="665"/>
      <c r="R1970" s="661"/>
      <c r="S1970" s="566"/>
      <c r="T1970" s="566"/>
      <c r="U1970" s="566"/>
      <c r="V1970" s="566"/>
      <c r="W1970" s="566"/>
      <c r="X1970" s="566"/>
      <c r="Y1970" s="566"/>
      <c r="Z1970" s="566"/>
      <c r="AA1970" s="566"/>
      <c r="AB1970" s="566"/>
      <c r="AC1970" s="566"/>
      <c r="AD1970" s="566"/>
      <c r="AE1970" s="566"/>
      <c r="AF1970" s="566"/>
      <c r="AG1970" s="566"/>
    </row>
    <row r="1971" spans="2:33" hidden="1" outlineLevel="1" x14ac:dyDescent="0.45">
      <c r="B1971" s="648"/>
      <c r="C1971" s="649"/>
      <c r="D1971" s="650"/>
      <c r="E1971" s="651"/>
      <c r="F1971" s="652"/>
      <c r="G1971" s="653"/>
      <c r="H1971" s="654"/>
      <c r="I1971" s="654"/>
      <c r="J1971" s="654"/>
      <c r="K1971" s="655"/>
      <c r="L1971" s="653"/>
      <c r="M1971" s="654"/>
      <c r="N1971" s="654"/>
      <c r="O1971" s="654"/>
      <c r="P1971" s="655"/>
      <c r="Q1971" s="656"/>
      <c r="R1971" s="652"/>
      <c r="S1971" s="566"/>
      <c r="T1971" s="566"/>
      <c r="U1971" s="566"/>
      <c r="V1971" s="566"/>
      <c r="W1971" s="566"/>
      <c r="X1971" s="566"/>
      <c r="Y1971" s="566"/>
      <c r="Z1971" s="566"/>
      <c r="AA1971" s="566"/>
      <c r="AB1971" s="566"/>
      <c r="AC1971" s="566"/>
      <c r="AD1971" s="566"/>
      <c r="AE1971" s="566"/>
      <c r="AF1971" s="566"/>
      <c r="AG1971" s="566"/>
    </row>
    <row r="1972" spans="2:33" hidden="1" outlineLevel="1" x14ac:dyDescent="0.45">
      <c r="B1972" s="657"/>
      <c r="C1972" s="658"/>
      <c r="D1972" s="659"/>
      <c r="E1972" s="660"/>
      <c r="F1972" s="661"/>
      <c r="G1972" s="662"/>
      <c r="H1972" s="663"/>
      <c r="I1972" s="663"/>
      <c r="J1972" s="663"/>
      <c r="K1972" s="664"/>
      <c r="L1972" s="662"/>
      <c r="M1972" s="663"/>
      <c r="N1972" s="663"/>
      <c r="O1972" s="663"/>
      <c r="P1972" s="664"/>
      <c r="Q1972" s="665"/>
      <c r="R1972" s="661"/>
      <c r="S1972" s="566"/>
      <c r="T1972" s="566"/>
      <c r="U1972" s="566"/>
      <c r="V1972" s="566"/>
      <c r="W1972" s="566"/>
      <c r="X1972" s="566"/>
      <c r="Y1972" s="566"/>
      <c r="Z1972" s="566"/>
      <c r="AA1972" s="566"/>
      <c r="AB1972" s="566"/>
      <c r="AC1972" s="566"/>
      <c r="AD1972" s="566"/>
      <c r="AE1972" s="566"/>
      <c r="AF1972" s="566"/>
      <c r="AG1972" s="566"/>
    </row>
    <row r="1973" spans="2:33" hidden="1" outlineLevel="1" x14ac:dyDescent="0.45">
      <c r="B1973" s="648"/>
      <c r="C1973" s="649"/>
      <c r="D1973" s="650"/>
      <c r="E1973" s="651"/>
      <c r="F1973" s="652"/>
      <c r="G1973" s="653"/>
      <c r="H1973" s="654"/>
      <c r="I1973" s="654"/>
      <c r="J1973" s="654"/>
      <c r="K1973" s="655"/>
      <c r="L1973" s="653"/>
      <c r="M1973" s="654"/>
      <c r="N1973" s="654"/>
      <c r="O1973" s="654"/>
      <c r="P1973" s="655"/>
      <c r="Q1973" s="656"/>
      <c r="R1973" s="652"/>
      <c r="S1973" s="566"/>
      <c r="T1973" s="566"/>
      <c r="U1973" s="566"/>
      <c r="V1973" s="566"/>
      <c r="W1973" s="566"/>
      <c r="X1973" s="566"/>
      <c r="Y1973" s="566"/>
      <c r="Z1973" s="566"/>
      <c r="AA1973" s="566"/>
      <c r="AB1973" s="566"/>
      <c r="AC1973" s="566"/>
      <c r="AD1973" s="566"/>
      <c r="AE1973" s="566"/>
      <c r="AF1973" s="566"/>
      <c r="AG1973" s="566"/>
    </row>
    <row r="1974" spans="2:33" hidden="1" outlineLevel="1" x14ac:dyDescent="0.45">
      <c r="B1974" s="657"/>
      <c r="C1974" s="658"/>
      <c r="D1974" s="659"/>
      <c r="E1974" s="660"/>
      <c r="F1974" s="661"/>
      <c r="G1974" s="662"/>
      <c r="H1974" s="663"/>
      <c r="I1974" s="663"/>
      <c r="J1974" s="663"/>
      <c r="K1974" s="664"/>
      <c r="L1974" s="662"/>
      <c r="M1974" s="663"/>
      <c r="N1974" s="663"/>
      <c r="O1974" s="663"/>
      <c r="P1974" s="664"/>
      <c r="Q1974" s="665"/>
      <c r="R1974" s="661"/>
      <c r="S1974" s="566"/>
      <c r="T1974" s="566"/>
      <c r="U1974" s="566"/>
      <c r="V1974" s="566"/>
      <c r="W1974" s="566"/>
      <c r="X1974" s="566"/>
      <c r="Y1974" s="566"/>
      <c r="Z1974" s="566"/>
      <c r="AA1974" s="566"/>
      <c r="AB1974" s="566"/>
      <c r="AC1974" s="566"/>
      <c r="AD1974" s="566"/>
      <c r="AE1974" s="566"/>
      <c r="AF1974" s="566"/>
      <c r="AG1974" s="566"/>
    </row>
    <row r="1975" spans="2:33" hidden="1" outlineLevel="1" x14ac:dyDescent="0.45">
      <c r="B1975" s="648"/>
      <c r="C1975" s="649"/>
      <c r="D1975" s="650"/>
      <c r="E1975" s="651"/>
      <c r="F1975" s="652"/>
      <c r="G1975" s="653"/>
      <c r="H1975" s="654"/>
      <c r="I1975" s="654"/>
      <c r="J1975" s="654"/>
      <c r="K1975" s="655"/>
      <c r="L1975" s="653"/>
      <c r="M1975" s="654"/>
      <c r="N1975" s="654"/>
      <c r="O1975" s="654"/>
      <c r="P1975" s="655"/>
      <c r="Q1975" s="656"/>
      <c r="R1975" s="652"/>
      <c r="S1975" s="566"/>
      <c r="T1975" s="566"/>
      <c r="U1975" s="566"/>
      <c r="V1975" s="566"/>
      <c r="W1975" s="566"/>
      <c r="X1975" s="566"/>
      <c r="Y1975" s="566"/>
      <c r="Z1975" s="566"/>
      <c r="AA1975" s="566"/>
      <c r="AB1975" s="566"/>
      <c r="AC1975" s="566"/>
      <c r="AD1975" s="566"/>
      <c r="AE1975" s="566"/>
      <c r="AF1975" s="566"/>
      <c r="AG1975" s="566"/>
    </row>
    <row r="1976" spans="2:33" hidden="1" outlineLevel="1" x14ac:dyDescent="0.45">
      <c r="B1976" s="657"/>
      <c r="C1976" s="658"/>
      <c r="D1976" s="659"/>
      <c r="E1976" s="660"/>
      <c r="F1976" s="661"/>
      <c r="G1976" s="662"/>
      <c r="H1976" s="663"/>
      <c r="I1976" s="663"/>
      <c r="J1976" s="663"/>
      <c r="K1976" s="664"/>
      <c r="L1976" s="662"/>
      <c r="M1976" s="663"/>
      <c r="N1976" s="663"/>
      <c r="O1976" s="663"/>
      <c r="P1976" s="664"/>
      <c r="Q1976" s="665"/>
      <c r="R1976" s="661"/>
      <c r="S1976" s="566"/>
      <c r="T1976" s="566"/>
      <c r="U1976" s="566"/>
      <c r="V1976" s="566"/>
      <c r="W1976" s="566"/>
      <c r="X1976" s="566"/>
      <c r="Y1976" s="566"/>
      <c r="Z1976" s="566"/>
      <c r="AA1976" s="566"/>
      <c r="AB1976" s="566"/>
      <c r="AC1976" s="566"/>
      <c r="AD1976" s="566"/>
      <c r="AE1976" s="566"/>
      <c r="AF1976" s="566"/>
      <c r="AG1976" s="566"/>
    </row>
    <row r="1977" spans="2:33" hidden="1" outlineLevel="1" x14ac:dyDescent="0.45">
      <c r="B1977" s="648"/>
      <c r="C1977" s="649"/>
      <c r="D1977" s="650"/>
      <c r="E1977" s="651"/>
      <c r="F1977" s="652"/>
      <c r="G1977" s="653"/>
      <c r="H1977" s="654"/>
      <c r="I1977" s="654"/>
      <c r="J1977" s="654"/>
      <c r="K1977" s="655"/>
      <c r="L1977" s="653"/>
      <c r="M1977" s="654"/>
      <c r="N1977" s="654"/>
      <c r="O1977" s="654"/>
      <c r="P1977" s="655"/>
      <c r="Q1977" s="656"/>
      <c r="R1977" s="652"/>
      <c r="S1977" s="566"/>
      <c r="T1977" s="566"/>
      <c r="U1977" s="566"/>
      <c r="V1977" s="566"/>
      <c r="W1977" s="566"/>
      <c r="X1977" s="566"/>
      <c r="Y1977" s="566"/>
      <c r="Z1977" s="566"/>
      <c r="AA1977" s="566"/>
      <c r="AB1977" s="566"/>
      <c r="AC1977" s="566"/>
      <c r="AD1977" s="566"/>
      <c r="AE1977" s="566"/>
      <c r="AF1977" s="566"/>
      <c r="AG1977" s="566"/>
    </row>
    <row r="1978" spans="2:33" hidden="1" outlineLevel="1" x14ac:dyDescent="0.45">
      <c r="B1978" s="657"/>
      <c r="C1978" s="658"/>
      <c r="D1978" s="659"/>
      <c r="E1978" s="660"/>
      <c r="F1978" s="661"/>
      <c r="G1978" s="662"/>
      <c r="H1978" s="663"/>
      <c r="I1978" s="663"/>
      <c r="J1978" s="663"/>
      <c r="K1978" s="664"/>
      <c r="L1978" s="662"/>
      <c r="M1978" s="663"/>
      <c r="N1978" s="663"/>
      <c r="O1978" s="663"/>
      <c r="P1978" s="664"/>
      <c r="Q1978" s="665"/>
      <c r="R1978" s="661"/>
      <c r="S1978" s="566"/>
      <c r="T1978" s="566"/>
      <c r="U1978" s="566"/>
      <c r="V1978" s="566"/>
      <c r="W1978" s="566"/>
      <c r="X1978" s="566"/>
      <c r="Y1978" s="566"/>
      <c r="Z1978" s="566"/>
      <c r="AA1978" s="566"/>
      <c r="AB1978" s="566"/>
      <c r="AC1978" s="566"/>
      <c r="AD1978" s="566"/>
      <c r="AE1978" s="566"/>
      <c r="AF1978" s="566"/>
      <c r="AG1978" s="566"/>
    </row>
    <row r="1979" spans="2:33" hidden="1" outlineLevel="1" x14ac:dyDescent="0.45">
      <c r="B1979" s="648"/>
      <c r="C1979" s="649"/>
      <c r="D1979" s="650"/>
      <c r="E1979" s="651"/>
      <c r="F1979" s="652"/>
      <c r="G1979" s="653"/>
      <c r="H1979" s="654"/>
      <c r="I1979" s="654"/>
      <c r="J1979" s="654"/>
      <c r="K1979" s="655"/>
      <c r="L1979" s="653"/>
      <c r="M1979" s="654"/>
      <c r="N1979" s="654"/>
      <c r="O1979" s="654"/>
      <c r="P1979" s="655"/>
      <c r="Q1979" s="656"/>
      <c r="R1979" s="652"/>
      <c r="S1979" s="566"/>
      <c r="T1979" s="566"/>
      <c r="U1979" s="566"/>
      <c r="V1979" s="566"/>
      <c r="W1979" s="566"/>
      <c r="X1979" s="566"/>
      <c r="Y1979" s="566"/>
      <c r="Z1979" s="566"/>
      <c r="AA1979" s="566"/>
      <c r="AB1979" s="566"/>
      <c r="AC1979" s="566"/>
      <c r="AD1979" s="566"/>
      <c r="AE1979" s="566"/>
      <c r="AF1979" s="566"/>
      <c r="AG1979" s="566"/>
    </row>
    <row r="1980" spans="2:33" hidden="1" outlineLevel="1" x14ac:dyDescent="0.45">
      <c r="B1980" s="657"/>
      <c r="C1980" s="658"/>
      <c r="D1980" s="659"/>
      <c r="E1980" s="660"/>
      <c r="F1980" s="661"/>
      <c r="G1980" s="662"/>
      <c r="H1980" s="663"/>
      <c r="I1980" s="663"/>
      <c r="J1980" s="663"/>
      <c r="K1980" s="664"/>
      <c r="L1980" s="662"/>
      <c r="M1980" s="663"/>
      <c r="N1980" s="663"/>
      <c r="O1980" s="663"/>
      <c r="P1980" s="664"/>
      <c r="Q1980" s="665"/>
      <c r="R1980" s="661"/>
      <c r="S1980" s="566"/>
      <c r="T1980" s="566"/>
      <c r="U1980" s="566"/>
      <c r="V1980" s="566"/>
      <c r="W1980" s="566"/>
      <c r="X1980" s="566"/>
      <c r="Y1980" s="566"/>
      <c r="Z1980" s="566"/>
      <c r="AA1980" s="566"/>
      <c r="AB1980" s="566"/>
      <c r="AC1980" s="566"/>
      <c r="AD1980" s="566"/>
      <c r="AE1980" s="566"/>
      <c r="AF1980" s="566"/>
      <c r="AG1980" s="566"/>
    </row>
    <row r="1981" spans="2:33" hidden="1" outlineLevel="1" x14ac:dyDescent="0.45">
      <c r="B1981" s="648"/>
      <c r="C1981" s="649"/>
      <c r="D1981" s="650"/>
      <c r="E1981" s="651"/>
      <c r="F1981" s="652"/>
      <c r="G1981" s="653"/>
      <c r="H1981" s="654"/>
      <c r="I1981" s="654"/>
      <c r="J1981" s="654"/>
      <c r="K1981" s="655"/>
      <c r="L1981" s="653"/>
      <c r="M1981" s="654"/>
      <c r="N1981" s="654"/>
      <c r="O1981" s="654"/>
      <c r="P1981" s="655"/>
      <c r="Q1981" s="656"/>
      <c r="R1981" s="652"/>
      <c r="S1981" s="566"/>
      <c r="T1981" s="566"/>
      <c r="U1981" s="566"/>
      <c r="V1981" s="566"/>
      <c r="W1981" s="566"/>
      <c r="X1981" s="566"/>
      <c r="Y1981" s="566"/>
      <c r="Z1981" s="566"/>
      <c r="AA1981" s="566"/>
      <c r="AB1981" s="566"/>
      <c r="AC1981" s="566"/>
      <c r="AD1981" s="566"/>
      <c r="AE1981" s="566"/>
      <c r="AF1981" s="566"/>
      <c r="AG1981" s="566"/>
    </row>
    <row r="1982" spans="2:33" hidden="1" outlineLevel="1" x14ac:dyDescent="0.45">
      <c r="B1982" s="657"/>
      <c r="C1982" s="658"/>
      <c r="D1982" s="659"/>
      <c r="E1982" s="660"/>
      <c r="F1982" s="661"/>
      <c r="G1982" s="662"/>
      <c r="H1982" s="663"/>
      <c r="I1982" s="663"/>
      <c r="J1982" s="663"/>
      <c r="K1982" s="664"/>
      <c r="L1982" s="662"/>
      <c r="M1982" s="663"/>
      <c r="N1982" s="663"/>
      <c r="O1982" s="663"/>
      <c r="P1982" s="664"/>
      <c r="Q1982" s="665"/>
      <c r="R1982" s="661"/>
      <c r="S1982" s="566"/>
      <c r="T1982" s="566"/>
      <c r="U1982" s="566"/>
      <c r="V1982" s="566"/>
      <c r="W1982" s="566"/>
      <c r="X1982" s="566"/>
      <c r="Y1982" s="566"/>
      <c r="Z1982" s="566"/>
      <c r="AA1982" s="566"/>
      <c r="AB1982" s="566"/>
      <c r="AC1982" s="566"/>
      <c r="AD1982" s="566"/>
      <c r="AE1982" s="566"/>
      <c r="AF1982" s="566"/>
      <c r="AG1982" s="566"/>
    </row>
    <row r="1983" spans="2:33" hidden="1" outlineLevel="1" x14ac:dyDescent="0.45">
      <c r="B1983" s="648"/>
      <c r="C1983" s="649"/>
      <c r="D1983" s="650"/>
      <c r="E1983" s="651"/>
      <c r="F1983" s="652"/>
      <c r="G1983" s="653"/>
      <c r="H1983" s="654"/>
      <c r="I1983" s="654"/>
      <c r="J1983" s="654"/>
      <c r="K1983" s="655"/>
      <c r="L1983" s="653"/>
      <c r="M1983" s="654"/>
      <c r="N1983" s="654"/>
      <c r="O1983" s="654"/>
      <c r="P1983" s="655"/>
      <c r="Q1983" s="656"/>
      <c r="R1983" s="652"/>
      <c r="S1983" s="566"/>
      <c r="T1983" s="566"/>
      <c r="U1983" s="566"/>
      <c r="V1983" s="566"/>
      <c r="W1983" s="566"/>
      <c r="X1983" s="566"/>
      <c r="Y1983" s="566"/>
      <c r="Z1983" s="566"/>
      <c r="AA1983" s="566"/>
      <c r="AB1983" s="566"/>
      <c r="AC1983" s="566"/>
      <c r="AD1983" s="566"/>
      <c r="AE1983" s="566"/>
      <c r="AF1983" s="566"/>
      <c r="AG1983" s="566"/>
    </row>
    <row r="1984" spans="2:33" hidden="1" outlineLevel="1" x14ac:dyDescent="0.45">
      <c r="B1984" s="657"/>
      <c r="C1984" s="658"/>
      <c r="D1984" s="659"/>
      <c r="E1984" s="660"/>
      <c r="F1984" s="661"/>
      <c r="G1984" s="662"/>
      <c r="H1984" s="663"/>
      <c r="I1984" s="663"/>
      <c r="J1984" s="663"/>
      <c r="K1984" s="664"/>
      <c r="L1984" s="662"/>
      <c r="M1984" s="663"/>
      <c r="N1984" s="663"/>
      <c r="O1984" s="663"/>
      <c r="P1984" s="664"/>
      <c r="Q1984" s="665"/>
      <c r="R1984" s="661"/>
      <c r="S1984" s="566"/>
      <c r="T1984" s="566"/>
      <c r="U1984" s="566"/>
      <c r="V1984" s="566"/>
      <c r="W1984" s="566"/>
      <c r="X1984" s="566"/>
      <c r="Y1984" s="566"/>
      <c r="Z1984" s="566"/>
      <c r="AA1984" s="566"/>
      <c r="AB1984" s="566"/>
      <c r="AC1984" s="566"/>
      <c r="AD1984" s="566"/>
      <c r="AE1984" s="566"/>
      <c r="AF1984" s="566"/>
      <c r="AG1984" s="566"/>
    </row>
    <row r="1985" spans="2:33" hidden="1" outlineLevel="1" x14ac:dyDescent="0.45">
      <c r="B1985" s="648"/>
      <c r="C1985" s="649"/>
      <c r="D1985" s="650"/>
      <c r="E1985" s="651"/>
      <c r="F1985" s="652"/>
      <c r="G1985" s="653"/>
      <c r="H1985" s="654"/>
      <c r="I1985" s="654"/>
      <c r="J1985" s="654"/>
      <c r="K1985" s="655"/>
      <c r="L1985" s="653"/>
      <c r="M1985" s="654"/>
      <c r="N1985" s="654"/>
      <c r="O1985" s="654"/>
      <c r="P1985" s="655"/>
      <c r="Q1985" s="656"/>
      <c r="R1985" s="652"/>
      <c r="S1985" s="566"/>
      <c r="T1985" s="566"/>
      <c r="U1985" s="566"/>
      <c r="V1985" s="566"/>
      <c r="W1985" s="566"/>
      <c r="X1985" s="566"/>
      <c r="Y1985" s="566"/>
      <c r="Z1985" s="566"/>
      <c r="AA1985" s="566"/>
      <c r="AB1985" s="566"/>
      <c r="AC1985" s="566"/>
      <c r="AD1985" s="566"/>
      <c r="AE1985" s="566"/>
      <c r="AF1985" s="566"/>
      <c r="AG1985" s="566"/>
    </row>
    <row r="1986" spans="2:33" hidden="1" outlineLevel="1" x14ac:dyDescent="0.45">
      <c r="B1986" s="657"/>
      <c r="C1986" s="658"/>
      <c r="D1986" s="659"/>
      <c r="E1986" s="660"/>
      <c r="F1986" s="661"/>
      <c r="G1986" s="662"/>
      <c r="H1986" s="663"/>
      <c r="I1986" s="663"/>
      <c r="J1986" s="663"/>
      <c r="K1986" s="664"/>
      <c r="L1986" s="662"/>
      <c r="M1986" s="663"/>
      <c r="N1986" s="663"/>
      <c r="O1986" s="663"/>
      <c r="P1986" s="664"/>
      <c r="Q1986" s="665"/>
      <c r="R1986" s="661"/>
      <c r="S1986" s="566"/>
      <c r="T1986" s="566"/>
      <c r="U1986" s="566"/>
      <c r="V1986" s="566"/>
      <c r="W1986" s="566"/>
      <c r="X1986" s="566"/>
      <c r="Y1986" s="566"/>
      <c r="Z1986" s="566"/>
      <c r="AA1986" s="566"/>
      <c r="AB1986" s="566"/>
      <c r="AC1986" s="566"/>
      <c r="AD1986" s="566"/>
      <c r="AE1986" s="566"/>
      <c r="AF1986" s="566"/>
      <c r="AG1986" s="566"/>
    </row>
    <row r="1987" spans="2:33" hidden="1" outlineLevel="1" x14ac:dyDescent="0.45">
      <c r="B1987" s="648"/>
      <c r="C1987" s="649"/>
      <c r="D1987" s="650"/>
      <c r="E1987" s="651"/>
      <c r="F1987" s="652"/>
      <c r="G1987" s="653"/>
      <c r="H1987" s="654"/>
      <c r="I1987" s="654"/>
      <c r="J1987" s="654"/>
      <c r="K1987" s="655"/>
      <c r="L1987" s="653"/>
      <c r="M1987" s="654"/>
      <c r="N1987" s="654"/>
      <c r="O1987" s="654"/>
      <c r="P1987" s="655"/>
      <c r="Q1987" s="656"/>
      <c r="R1987" s="652"/>
      <c r="S1987" s="566"/>
      <c r="T1987" s="566"/>
      <c r="U1987" s="566"/>
      <c r="V1987" s="566"/>
      <c r="W1987" s="566"/>
      <c r="X1987" s="566"/>
      <c r="Y1987" s="566"/>
      <c r="Z1987" s="566"/>
      <c r="AA1987" s="566"/>
      <c r="AB1987" s="566"/>
      <c r="AC1987" s="566"/>
      <c r="AD1987" s="566"/>
      <c r="AE1987" s="566"/>
      <c r="AF1987" s="566"/>
      <c r="AG1987" s="566"/>
    </row>
    <row r="1988" spans="2:33" hidden="1" outlineLevel="1" x14ac:dyDescent="0.45">
      <c r="B1988" s="657"/>
      <c r="C1988" s="658"/>
      <c r="D1988" s="659"/>
      <c r="E1988" s="660"/>
      <c r="F1988" s="661"/>
      <c r="G1988" s="662"/>
      <c r="H1988" s="663"/>
      <c r="I1988" s="663"/>
      <c r="J1988" s="663"/>
      <c r="K1988" s="664"/>
      <c r="L1988" s="662"/>
      <c r="M1988" s="663"/>
      <c r="N1988" s="663"/>
      <c r="O1988" s="663"/>
      <c r="P1988" s="664"/>
      <c r="Q1988" s="665"/>
      <c r="R1988" s="661"/>
      <c r="S1988" s="566"/>
      <c r="T1988" s="566"/>
      <c r="U1988" s="566"/>
      <c r="V1988" s="566"/>
      <c r="W1988" s="566"/>
      <c r="X1988" s="566"/>
      <c r="Y1988" s="566"/>
      <c r="Z1988" s="566"/>
      <c r="AA1988" s="566"/>
      <c r="AB1988" s="566"/>
      <c r="AC1988" s="566"/>
      <c r="AD1988" s="566"/>
      <c r="AE1988" s="566"/>
      <c r="AF1988" s="566"/>
      <c r="AG1988" s="566"/>
    </row>
    <row r="1989" spans="2:33" hidden="1" outlineLevel="1" x14ac:dyDescent="0.45">
      <c r="B1989" s="648"/>
      <c r="C1989" s="649"/>
      <c r="D1989" s="650"/>
      <c r="E1989" s="651"/>
      <c r="F1989" s="652"/>
      <c r="G1989" s="653"/>
      <c r="H1989" s="654"/>
      <c r="I1989" s="654"/>
      <c r="J1989" s="654"/>
      <c r="K1989" s="655"/>
      <c r="L1989" s="653"/>
      <c r="M1989" s="654"/>
      <c r="N1989" s="654"/>
      <c r="O1989" s="654"/>
      <c r="P1989" s="655"/>
      <c r="Q1989" s="656"/>
      <c r="R1989" s="652"/>
      <c r="S1989" s="566"/>
      <c r="T1989" s="566"/>
      <c r="U1989" s="566"/>
      <c r="V1989" s="566"/>
      <c r="W1989" s="566"/>
      <c r="X1989" s="566"/>
      <c r="Y1989" s="566"/>
      <c r="Z1989" s="566"/>
      <c r="AA1989" s="566"/>
      <c r="AB1989" s="566"/>
      <c r="AC1989" s="566"/>
      <c r="AD1989" s="566"/>
      <c r="AE1989" s="566"/>
      <c r="AF1989" s="566"/>
      <c r="AG1989" s="566"/>
    </row>
    <row r="1990" spans="2:33" hidden="1" outlineLevel="1" x14ac:dyDescent="0.45">
      <c r="B1990" s="657"/>
      <c r="C1990" s="658"/>
      <c r="D1990" s="659"/>
      <c r="E1990" s="660"/>
      <c r="F1990" s="661"/>
      <c r="G1990" s="662"/>
      <c r="H1990" s="663"/>
      <c r="I1990" s="663"/>
      <c r="J1990" s="663"/>
      <c r="K1990" s="664"/>
      <c r="L1990" s="662"/>
      <c r="M1990" s="663"/>
      <c r="N1990" s="663"/>
      <c r="O1990" s="663"/>
      <c r="P1990" s="664"/>
      <c r="Q1990" s="665"/>
      <c r="R1990" s="661"/>
      <c r="S1990" s="566"/>
      <c r="T1990" s="566"/>
      <c r="U1990" s="566"/>
      <c r="V1990" s="566"/>
      <c r="W1990" s="566"/>
      <c r="X1990" s="566"/>
      <c r="Y1990" s="566"/>
      <c r="Z1990" s="566"/>
      <c r="AA1990" s="566"/>
      <c r="AB1990" s="566"/>
      <c r="AC1990" s="566"/>
      <c r="AD1990" s="566"/>
      <c r="AE1990" s="566"/>
      <c r="AF1990" s="566"/>
      <c r="AG1990" s="566"/>
    </row>
    <row r="1991" spans="2:33" hidden="1" outlineLevel="1" x14ac:dyDescent="0.45">
      <c r="B1991" s="648"/>
      <c r="C1991" s="649"/>
      <c r="D1991" s="650"/>
      <c r="E1991" s="651"/>
      <c r="F1991" s="652"/>
      <c r="G1991" s="653"/>
      <c r="H1991" s="654"/>
      <c r="I1991" s="654"/>
      <c r="J1991" s="654"/>
      <c r="K1991" s="655"/>
      <c r="L1991" s="653"/>
      <c r="M1991" s="654"/>
      <c r="N1991" s="654"/>
      <c r="O1991" s="654"/>
      <c r="P1991" s="655"/>
      <c r="Q1991" s="656"/>
      <c r="R1991" s="652"/>
      <c r="S1991" s="566"/>
      <c r="T1991" s="566"/>
      <c r="U1991" s="566"/>
      <c r="V1991" s="566"/>
      <c r="W1991" s="566"/>
      <c r="X1991" s="566"/>
      <c r="Y1991" s="566"/>
      <c r="Z1991" s="566"/>
      <c r="AA1991" s="566"/>
      <c r="AB1991" s="566"/>
      <c r="AC1991" s="566"/>
      <c r="AD1991" s="566"/>
      <c r="AE1991" s="566"/>
      <c r="AF1991" s="566"/>
      <c r="AG1991" s="566"/>
    </row>
    <row r="1992" spans="2:33" hidden="1" outlineLevel="1" x14ac:dyDescent="0.45">
      <c r="B1992" s="657"/>
      <c r="C1992" s="658"/>
      <c r="D1992" s="659"/>
      <c r="E1992" s="660"/>
      <c r="F1992" s="661"/>
      <c r="G1992" s="662"/>
      <c r="H1992" s="663"/>
      <c r="I1992" s="663"/>
      <c r="J1992" s="663"/>
      <c r="K1992" s="664"/>
      <c r="L1992" s="662"/>
      <c r="M1992" s="663"/>
      <c r="N1992" s="663"/>
      <c r="O1992" s="663"/>
      <c r="P1992" s="664"/>
      <c r="Q1992" s="665"/>
      <c r="R1992" s="661"/>
      <c r="S1992" s="566"/>
      <c r="T1992" s="566"/>
      <c r="U1992" s="566"/>
      <c r="V1992" s="566"/>
      <c r="W1992" s="566"/>
      <c r="X1992" s="566"/>
      <c r="Y1992" s="566"/>
      <c r="Z1992" s="566"/>
      <c r="AA1992" s="566"/>
      <c r="AB1992" s="566"/>
      <c r="AC1992" s="566"/>
      <c r="AD1992" s="566"/>
      <c r="AE1992" s="566"/>
      <c r="AF1992" s="566"/>
      <c r="AG1992" s="566"/>
    </row>
    <row r="1993" spans="2:33" hidden="1" outlineLevel="1" x14ac:dyDescent="0.45">
      <c r="B1993" s="648"/>
      <c r="C1993" s="649"/>
      <c r="D1993" s="650"/>
      <c r="E1993" s="651"/>
      <c r="F1993" s="652"/>
      <c r="G1993" s="653"/>
      <c r="H1993" s="654"/>
      <c r="I1993" s="654"/>
      <c r="J1993" s="654"/>
      <c r="K1993" s="655"/>
      <c r="L1993" s="653"/>
      <c r="M1993" s="654"/>
      <c r="N1993" s="654"/>
      <c r="O1993" s="654"/>
      <c r="P1993" s="655"/>
      <c r="Q1993" s="656"/>
      <c r="R1993" s="652"/>
      <c r="S1993" s="566"/>
      <c r="T1993" s="566"/>
      <c r="U1993" s="566"/>
      <c r="V1993" s="566"/>
      <c r="W1993" s="566"/>
      <c r="X1993" s="566"/>
      <c r="Y1993" s="566"/>
      <c r="Z1993" s="566"/>
      <c r="AA1993" s="566"/>
      <c r="AB1993" s="566"/>
      <c r="AC1993" s="566"/>
      <c r="AD1993" s="566"/>
      <c r="AE1993" s="566"/>
      <c r="AF1993" s="566"/>
      <c r="AG1993" s="566"/>
    </row>
    <row r="1994" spans="2:33" hidden="1" outlineLevel="1" x14ac:dyDescent="0.45">
      <c r="B1994" s="657"/>
      <c r="C1994" s="658"/>
      <c r="D1994" s="659"/>
      <c r="E1994" s="660"/>
      <c r="F1994" s="661"/>
      <c r="G1994" s="662"/>
      <c r="H1994" s="663"/>
      <c r="I1994" s="663"/>
      <c r="J1994" s="663"/>
      <c r="K1994" s="664"/>
      <c r="L1994" s="662"/>
      <c r="M1994" s="663"/>
      <c r="N1994" s="663"/>
      <c r="O1994" s="663"/>
      <c r="P1994" s="664"/>
      <c r="Q1994" s="665"/>
      <c r="R1994" s="661"/>
      <c r="S1994" s="566"/>
      <c r="T1994" s="566"/>
      <c r="U1994" s="566"/>
      <c r="V1994" s="566"/>
      <c r="W1994" s="566"/>
      <c r="X1994" s="566"/>
      <c r="Y1994" s="566"/>
      <c r="Z1994" s="566"/>
      <c r="AA1994" s="566"/>
      <c r="AB1994" s="566"/>
      <c r="AC1994" s="566"/>
      <c r="AD1994" s="566"/>
      <c r="AE1994" s="566"/>
      <c r="AF1994" s="566"/>
      <c r="AG1994" s="566"/>
    </row>
    <row r="1995" spans="2:33" hidden="1" outlineLevel="1" x14ac:dyDescent="0.45">
      <c r="B1995" s="648"/>
      <c r="C1995" s="649"/>
      <c r="D1995" s="650"/>
      <c r="E1995" s="651"/>
      <c r="F1995" s="652"/>
      <c r="G1995" s="653"/>
      <c r="H1995" s="654"/>
      <c r="I1995" s="654"/>
      <c r="J1995" s="654"/>
      <c r="K1995" s="655"/>
      <c r="L1995" s="653"/>
      <c r="M1995" s="654"/>
      <c r="N1995" s="654"/>
      <c r="O1995" s="654"/>
      <c r="P1995" s="655"/>
      <c r="Q1995" s="656"/>
      <c r="R1995" s="652"/>
      <c r="S1995" s="566"/>
      <c r="T1995" s="566"/>
      <c r="U1995" s="566"/>
      <c r="V1995" s="566"/>
      <c r="W1995" s="566"/>
      <c r="X1995" s="566"/>
      <c r="Y1995" s="566"/>
      <c r="Z1995" s="566"/>
      <c r="AA1995" s="566"/>
      <c r="AB1995" s="566"/>
      <c r="AC1995" s="566"/>
      <c r="AD1995" s="566"/>
      <c r="AE1995" s="566"/>
      <c r="AF1995" s="566"/>
      <c r="AG1995" s="566"/>
    </row>
    <row r="1996" spans="2:33" hidden="1" outlineLevel="1" x14ac:dyDescent="0.45">
      <c r="B1996" s="657"/>
      <c r="C1996" s="658"/>
      <c r="D1996" s="659"/>
      <c r="E1996" s="660"/>
      <c r="F1996" s="661"/>
      <c r="G1996" s="662"/>
      <c r="H1996" s="663"/>
      <c r="I1996" s="663"/>
      <c r="J1996" s="663"/>
      <c r="K1996" s="664"/>
      <c r="L1996" s="662"/>
      <c r="M1996" s="663"/>
      <c r="N1996" s="663"/>
      <c r="O1996" s="663"/>
      <c r="P1996" s="664"/>
      <c r="Q1996" s="665"/>
      <c r="R1996" s="661"/>
      <c r="S1996" s="566"/>
      <c r="T1996" s="566"/>
      <c r="U1996" s="566"/>
      <c r="V1996" s="566"/>
      <c r="W1996" s="566"/>
      <c r="X1996" s="566"/>
      <c r="Y1996" s="566"/>
      <c r="Z1996" s="566"/>
      <c r="AA1996" s="566"/>
      <c r="AB1996" s="566"/>
      <c r="AC1996" s="566"/>
      <c r="AD1996" s="566"/>
      <c r="AE1996" s="566"/>
      <c r="AF1996" s="566"/>
      <c r="AG1996" s="566"/>
    </row>
    <row r="1997" spans="2:33" hidden="1" outlineLevel="1" x14ac:dyDescent="0.45">
      <c r="B1997" s="648"/>
      <c r="C1997" s="649"/>
      <c r="D1997" s="650"/>
      <c r="E1997" s="651"/>
      <c r="F1997" s="652"/>
      <c r="G1997" s="653"/>
      <c r="H1997" s="654"/>
      <c r="I1997" s="654"/>
      <c r="J1997" s="654"/>
      <c r="K1997" s="655"/>
      <c r="L1997" s="653"/>
      <c r="M1997" s="654"/>
      <c r="N1997" s="654"/>
      <c r="O1997" s="654"/>
      <c r="P1997" s="655"/>
      <c r="Q1997" s="656"/>
      <c r="R1997" s="652"/>
      <c r="S1997" s="566"/>
      <c r="T1997" s="566"/>
      <c r="U1997" s="566"/>
      <c r="V1997" s="566"/>
      <c r="W1997" s="566"/>
      <c r="X1997" s="566"/>
      <c r="Y1997" s="566"/>
      <c r="Z1997" s="566"/>
      <c r="AA1997" s="566"/>
      <c r="AB1997" s="566"/>
      <c r="AC1997" s="566"/>
      <c r="AD1997" s="566"/>
      <c r="AE1997" s="566"/>
      <c r="AF1997" s="566"/>
      <c r="AG1997" s="566"/>
    </row>
    <row r="1998" spans="2:33" hidden="1" outlineLevel="1" x14ac:dyDescent="0.45">
      <c r="B1998" s="657"/>
      <c r="C1998" s="658"/>
      <c r="D1998" s="659"/>
      <c r="E1998" s="660"/>
      <c r="F1998" s="661"/>
      <c r="G1998" s="662"/>
      <c r="H1998" s="663"/>
      <c r="I1998" s="663"/>
      <c r="J1998" s="663"/>
      <c r="K1998" s="664"/>
      <c r="L1998" s="662"/>
      <c r="M1998" s="663"/>
      <c r="N1998" s="663"/>
      <c r="O1998" s="663"/>
      <c r="P1998" s="664"/>
      <c r="Q1998" s="665"/>
      <c r="R1998" s="661"/>
      <c r="S1998" s="566"/>
      <c r="T1998" s="566"/>
      <c r="U1998" s="566"/>
      <c r="V1998" s="566"/>
      <c r="W1998" s="566"/>
      <c r="X1998" s="566"/>
      <c r="Y1998" s="566"/>
      <c r="Z1998" s="566"/>
      <c r="AA1998" s="566"/>
      <c r="AB1998" s="566"/>
      <c r="AC1998" s="566"/>
      <c r="AD1998" s="566"/>
      <c r="AE1998" s="566"/>
      <c r="AF1998" s="566"/>
      <c r="AG1998" s="566"/>
    </row>
    <row r="1999" spans="2:33" hidden="1" outlineLevel="1" x14ac:dyDescent="0.45">
      <c r="B1999" s="648"/>
      <c r="C1999" s="649"/>
      <c r="D1999" s="650"/>
      <c r="E1999" s="651"/>
      <c r="F1999" s="652"/>
      <c r="G1999" s="653"/>
      <c r="H1999" s="654"/>
      <c r="I1999" s="654"/>
      <c r="J1999" s="654"/>
      <c r="K1999" s="655"/>
      <c r="L1999" s="653"/>
      <c r="M1999" s="654"/>
      <c r="N1999" s="654"/>
      <c r="O1999" s="654"/>
      <c r="P1999" s="655"/>
      <c r="Q1999" s="656"/>
      <c r="R1999" s="652"/>
      <c r="S1999" s="566"/>
      <c r="T1999" s="566"/>
      <c r="U1999" s="566"/>
      <c r="V1999" s="566"/>
      <c r="W1999" s="566"/>
      <c r="X1999" s="566"/>
      <c r="Y1999" s="566"/>
      <c r="Z1999" s="566"/>
      <c r="AA1999" s="566"/>
      <c r="AB1999" s="566"/>
      <c r="AC1999" s="566"/>
      <c r="AD1999" s="566"/>
      <c r="AE1999" s="566"/>
      <c r="AF1999" s="566"/>
      <c r="AG1999" s="566"/>
    </row>
    <row r="2000" spans="2:33" hidden="1" outlineLevel="1" x14ac:dyDescent="0.45">
      <c r="B2000" s="657"/>
      <c r="C2000" s="658"/>
      <c r="D2000" s="659"/>
      <c r="E2000" s="660"/>
      <c r="F2000" s="661"/>
      <c r="G2000" s="662"/>
      <c r="H2000" s="663"/>
      <c r="I2000" s="663"/>
      <c r="J2000" s="663"/>
      <c r="K2000" s="664"/>
      <c r="L2000" s="662"/>
      <c r="M2000" s="663"/>
      <c r="N2000" s="663"/>
      <c r="O2000" s="663"/>
      <c r="P2000" s="664"/>
      <c r="Q2000" s="665"/>
      <c r="R2000" s="661"/>
      <c r="S2000" s="566"/>
      <c r="T2000" s="566"/>
      <c r="U2000" s="566"/>
      <c r="V2000" s="566"/>
      <c r="W2000" s="566"/>
      <c r="X2000" s="566"/>
      <c r="Y2000" s="566"/>
      <c r="Z2000" s="566"/>
      <c r="AA2000" s="566"/>
      <c r="AB2000" s="566"/>
      <c r="AC2000" s="566"/>
      <c r="AD2000" s="566"/>
      <c r="AE2000" s="566"/>
      <c r="AF2000" s="566"/>
      <c r="AG2000" s="566"/>
    </row>
    <row r="2001" spans="2:33" hidden="1" outlineLevel="1" x14ac:dyDescent="0.45">
      <c r="B2001" s="648"/>
      <c r="C2001" s="649"/>
      <c r="D2001" s="650"/>
      <c r="E2001" s="651"/>
      <c r="F2001" s="652"/>
      <c r="G2001" s="653"/>
      <c r="H2001" s="654"/>
      <c r="I2001" s="654"/>
      <c r="J2001" s="654"/>
      <c r="K2001" s="655"/>
      <c r="L2001" s="653"/>
      <c r="M2001" s="654"/>
      <c r="N2001" s="654"/>
      <c r="O2001" s="654"/>
      <c r="P2001" s="655"/>
      <c r="Q2001" s="656"/>
      <c r="R2001" s="652"/>
      <c r="S2001" s="566"/>
      <c r="T2001" s="566"/>
      <c r="U2001" s="566"/>
      <c r="V2001" s="566"/>
      <c r="W2001" s="566"/>
      <c r="X2001" s="566"/>
      <c r="Y2001" s="566"/>
      <c r="Z2001" s="566"/>
      <c r="AA2001" s="566"/>
      <c r="AB2001" s="566"/>
      <c r="AC2001" s="566"/>
      <c r="AD2001" s="566"/>
      <c r="AE2001" s="566"/>
      <c r="AF2001" s="566"/>
      <c r="AG2001" s="566"/>
    </row>
    <row r="2002" spans="2:33" hidden="1" outlineLevel="1" x14ac:dyDescent="0.45">
      <c r="B2002" s="657"/>
      <c r="C2002" s="658"/>
      <c r="D2002" s="659"/>
      <c r="E2002" s="660"/>
      <c r="F2002" s="661"/>
      <c r="G2002" s="662"/>
      <c r="H2002" s="663"/>
      <c r="I2002" s="663"/>
      <c r="J2002" s="663"/>
      <c r="K2002" s="664"/>
      <c r="L2002" s="662"/>
      <c r="M2002" s="663"/>
      <c r="N2002" s="663"/>
      <c r="O2002" s="663"/>
      <c r="P2002" s="664"/>
      <c r="Q2002" s="665"/>
      <c r="R2002" s="661"/>
      <c r="S2002" s="566"/>
      <c r="T2002" s="566"/>
      <c r="U2002" s="566"/>
      <c r="V2002" s="566"/>
      <c r="W2002" s="566"/>
      <c r="X2002" s="566"/>
      <c r="Y2002" s="566"/>
      <c r="Z2002" s="566"/>
      <c r="AA2002" s="566"/>
      <c r="AB2002" s="566"/>
      <c r="AC2002" s="566"/>
      <c r="AD2002" s="566"/>
      <c r="AE2002" s="566"/>
      <c r="AF2002" s="566"/>
      <c r="AG2002" s="566"/>
    </row>
    <row r="2003" spans="2:33" hidden="1" outlineLevel="1" x14ac:dyDescent="0.45">
      <c r="B2003" s="648"/>
      <c r="C2003" s="649"/>
      <c r="D2003" s="650"/>
      <c r="E2003" s="651"/>
      <c r="F2003" s="652"/>
      <c r="G2003" s="653"/>
      <c r="H2003" s="654"/>
      <c r="I2003" s="654"/>
      <c r="J2003" s="654"/>
      <c r="K2003" s="655"/>
      <c r="L2003" s="653"/>
      <c r="M2003" s="654"/>
      <c r="N2003" s="654"/>
      <c r="O2003" s="654"/>
      <c r="P2003" s="655"/>
      <c r="Q2003" s="656"/>
      <c r="R2003" s="652"/>
      <c r="S2003" s="566"/>
      <c r="T2003" s="566"/>
      <c r="U2003" s="566"/>
      <c r="V2003" s="566"/>
      <c r="W2003" s="566"/>
      <c r="X2003" s="566"/>
      <c r="Y2003" s="566"/>
      <c r="Z2003" s="566"/>
      <c r="AA2003" s="566"/>
      <c r="AB2003" s="566"/>
      <c r="AC2003" s="566"/>
      <c r="AD2003" s="566"/>
      <c r="AE2003" s="566"/>
      <c r="AF2003" s="566"/>
      <c r="AG2003" s="566"/>
    </row>
    <row r="2004" spans="2:33" hidden="1" outlineLevel="1" x14ac:dyDescent="0.45">
      <c r="B2004" s="657"/>
      <c r="C2004" s="658"/>
      <c r="D2004" s="659"/>
      <c r="E2004" s="660"/>
      <c r="F2004" s="661"/>
      <c r="G2004" s="662"/>
      <c r="H2004" s="663"/>
      <c r="I2004" s="663"/>
      <c r="J2004" s="663"/>
      <c r="K2004" s="664"/>
      <c r="L2004" s="662"/>
      <c r="M2004" s="663"/>
      <c r="N2004" s="663"/>
      <c r="O2004" s="663"/>
      <c r="P2004" s="664"/>
      <c r="Q2004" s="665"/>
      <c r="R2004" s="661"/>
      <c r="S2004" s="566"/>
      <c r="T2004" s="566"/>
      <c r="U2004" s="566"/>
      <c r="V2004" s="566"/>
      <c r="W2004" s="566"/>
      <c r="X2004" s="566"/>
      <c r="Y2004" s="566"/>
      <c r="Z2004" s="566"/>
      <c r="AA2004" s="566"/>
      <c r="AB2004" s="566"/>
      <c r="AC2004" s="566"/>
      <c r="AD2004" s="566"/>
      <c r="AE2004" s="566"/>
      <c r="AF2004" s="566"/>
      <c r="AG2004" s="566"/>
    </row>
    <row r="2005" spans="2:33" hidden="1" outlineLevel="1" x14ac:dyDescent="0.45">
      <c r="B2005" s="648"/>
      <c r="C2005" s="649"/>
      <c r="D2005" s="650"/>
      <c r="E2005" s="651"/>
      <c r="F2005" s="652"/>
      <c r="G2005" s="653"/>
      <c r="H2005" s="654"/>
      <c r="I2005" s="654"/>
      <c r="J2005" s="654"/>
      <c r="K2005" s="655"/>
      <c r="L2005" s="653"/>
      <c r="M2005" s="654"/>
      <c r="N2005" s="654"/>
      <c r="O2005" s="654"/>
      <c r="P2005" s="655"/>
      <c r="Q2005" s="656"/>
      <c r="R2005" s="652"/>
      <c r="S2005" s="566"/>
      <c r="T2005" s="566"/>
      <c r="U2005" s="566"/>
      <c r="V2005" s="566"/>
      <c r="W2005" s="566"/>
      <c r="X2005" s="566"/>
      <c r="Y2005" s="566"/>
      <c r="Z2005" s="566"/>
      <c r="AA2005" s="566"/>
      <c r="AB2005" s="566"/>
      <c r="AC2005" s="566"/>
      <c r="AD2005" s="566"/>
      <c r="AE2005" s="566"/>
      <c r="AF2005" s="566"/>
      <c r="AG2005" s="566"/>
    </row>
    <row r="2006" spans="2:33" hidden="1" outlineLevel="1" x14ac:dyDescent="0.45">
      <c r="B2006" s="657"/>
      <c r="C2006" s="658"/>
      <c r="D2006" s="659"/>
      <c r="E2006" s="660"/>
      <c r="F2006" s="661"/>
      <c r="G2006" s="662"/>
      <c r="H2006" s="663"/>
      <c r="I2006" s="663"/>
      <c r="J2006" s="663"/>
      <c r="K2006" s="664"/>
      <c r="L2006" s="662"/>
      <c r="M2006" s="663"/>
      <c r="N2006" s="663"/>
      <c r="O2006" s="663"/>
      <c r="P2006" s="664"/>
      <c r="Q2006" s="665"/>
      <c r="R2006" s="661"/>
      <c r="S2006" s="566"/>
      <c r="T2006" s="566"/>
      <c r="U2006" s="566"/>
      <c r="V2006" s="566"/>
      <c r="W2006" s="566"/>
      <c r="X2006" s="566"/>
      <c r="Y2006" s="566"/>
      <c r="Z2006" s="566"/>
      <c r="AA2006" s="566"/>
      <c r="AB2006" s="566"/>
      <c r="AC2006" s="566"/>
      <c r="AD2006" s="566"/>
      <c r="AE2006" s="566"/>
      <c r="AF2006" s="566"/>
      <c r="AG2006" s="566"/>
    </row>
    <row r="2007" spans="2:33" hidden="1" outlineLevel="1" x14ac:dyDescent="0.45">
      <c r="B2007" s="648"/>
      <c r="C2007" s="649"/>
      <c r="D2007" s="650"/>
      <c r="E2007" s="651"/>
      <c r="F2007" s="652"/>
      <c r="G2007" s="653"/>
      <c r="H2007" s="654"/>
      <c r="I2007" s="654"/>
      <c r="J2007" s="654"/>
      <c r="K2007" s="655"/>
      <c r="L2007" s="653"/>
      <c r="M2007" s="654"/>
      <c r="N2007" s="654"/>
      <c r="O2007" s="654"/>
      <c r="P2007" s="655"/>
      <c r="Q2007" s="656"/>
      <c r="R2007" s="652"/>
      <c r="S2007" s="566"/>
      <c r="T2007" s="566"/>
      <c r="U2007" s="566"/>
      <c r="V2007" s="566"/>
      <c r="W2007" s="566"/>
      <c r="X2007" s="566"/>
      <c r="Y2007" s="566"/>
      <c r="Z2007" s="566"/>
      <c r="AA2007" s="566"/>
      <c r="AB2007" s="566"/>
      <c r="AC2007" s="566"/>
      <c r="AD2007" s="566"/>
      <c r="AE2007" s="566"/>
      <c r="AF2007" s="566"/>
      <c r="AG2007" s="566"/>
    </row>
    <row r="2008" spans="2:33" hidden="1" outlineLevel="1" x14ac:dyDescent="0.45">
      <c r="B2008" s="657"/>
      <c r="C2008" s="658"/>
      <c r="D2008" s="659"/>
      <c r="E2008" s="660"/>
      <c r="F2008" s="661"/>
      <c r="G2008" s="662"/>
      <c r="H2008" s="663"/>
      <c r="I2008" s="663"/>
      <c r="J2008" s="663"/>
      <c r="K2008" s="664"/>
      <c r="L2008" s="662"/>
      <c r="M2008" s="663"/>
      <c r="N2008" s="663"/>
      <c r="O2008" s="663"/>
      <c r="P2008" s="664"/>
      <c r="Q2008" s="665"/>
      <c r="R2008" s="661"/>
      <c r="S2008" s="566"/>
      <c r="T2008" s="566"/>
      <c r="U2008" s="566"/>
      <c r="V2008" s="566"/>
      <c r="W2008" s="566"/>
      <c r="X2008" s="566"/>
      <c r="Y2008" s="566"/>
      <c r="Z2008" s="566"/>
      <c r="AA2008" s="566"/>
      <c r="AB2008" s="566"/>
      <c r="AC2008" s="566"/>
      <c r="AD2008" s="566"/>
      <c r="AE2008" s="566"/>
      <c r="AF2008" s="566"/>
      <c r="AG2008" s="566"/>
    </row>
    <row r="2009" spans="2:33" hidden="1" outlineLevel="1" x14ac:dyDescent="0.45">
      <c r="B2009" s="648"/>
      <c r="C2009" s="649"/>
      <c r="D2009" s="650"/>
      <c r="E2009" s="651"/>
      <c r="F2009" s="652"/>
      <c r="G2009" s="653"/>
      <c r="H2009" s="654"/>
      <c r="I2009" s="654"/>
      <c r="J2009" s="654"/>
      <c r="K2009" s="655"/>
      <c r="L2009" s="653"/>
      <c r="M2009" s="654"/>
      <c r="N2009" s="654"/>
      <c r="O2009" s="654"/>
      <c r="P2009" s="655"/>
      <c r="Q2009" s="656"/>
      <c r="R2009" s="652"/>
      <c r="S2009" s="566"/>
      <c r="T2009" s="566"/>
      <c r="U2009" s="566"/>
      <c r="V2009" s="566"/>
      <c r="W2009" s="566"/>
      <c r="X2009" s="566"/>
      <c r="Y2009" s="566"/>
      <c r="Z2009" s="566"/>
      <c r="AA2009" s="566"/>
      <c r="AB2009" s="566"/>
      <c r="AC2009" s="566"/>
      <c r="AD2009" s="566"/>
      <c r="AE2009" s="566"/>
      <c r="AF2009" s="566"/>
      <c r="AG2009" s="566"/>
    </row>
    <row r="2010" spans="2:33" hidden="1" outlineLevel="1" x14ac:dyDescent="0.45">
      <c r="B2010" s="657"/>
      <c r="C2010" s="658"/>
      <c r="D2010" s="659"/>
      <c r="E2010" s="660"/>
      <c r="F2010" s="661"/>
      <c r="G2010" s="662"/>
      <c r="H2010" s="663"/>
      <c r="I2010" s="663"/>
      <c r="J2010" s="663"/>
      <c r="K2010" s="664"/>
      <c r="L2010" s="662"/>
      <c r="M2010" s="663"/>
      <c r="N2010" s="663"/>
      <c r="O2010" s="663"/>
      <c r="P2010" s="664"/>
      <c r="Q2010" s="665"/>
      <c r="R2010" s="661"/>
      <c r="S2010" s="566"/>
      <c r="T2010" s="566"/>
      <c r="U2010" s="566"/>
      <c r="V2010" s="566"/>
      <c r="W2010" s="566"/>
      <c r="X2010" s="566"/>
      <c r="Y2010" s="566"/>
      <c r="Z2010" s="566"/>
      <c r="AA2010" s="566"/>
      <c r="AB2010" s="566"/>
      <c r="AC2010" s="566"/>
      <c r="AD2010" s="566"/>
      <c r="AE2010" s="566"/>
      <c r="AF2010" s="566"/>
      <c r="AG2010" s="566"/>
    </row>
    <row r="2011" spans="2:33" hidden="1" outlineLevel="1" x14ac:dyDescent="0.45">
      <c r="B2011" s="648"/>
      <c r="C2011" s="649"/>
      <c r="D2011" s="650"/>
      <c r="E2011" s="651"/>
      <c r="F2011" s="652"/>
      <c r="G2011" s="653"/>
      <c r="H2011" s="654"/>
      <c r="I2011" s="654"/>
      <c r="J2011" s="654"/>
      <c r="K2011" s="655"/>
      <c r="L2011" s="653"/>
      <c r="M2011" s="654"/>
      <c r="N2011" s="654"/>
      <c r="O2011" s="654"/>
      <c r="P2011" s="655"/>
      <c r="Q2011" s="656"/>
      <c r="R2011" s="652"/>
      <c r="S2011" s="566"/>
      <c r="T2011" s="566"/>
      <c r="U2011" s="566"/>
      <c r="V2011" s="566"/>
      <c r="W2011" s="566"/>
      <c r="X2011" s="566"/>
      <c r="Y2011" s="566"/>
      <c r="Z2011" s="566"/>
      <c r="AA2011" s="566"/>
      <c r="AB2011" s="566"/>
      <c r="AC2011" s="566"/>
      <c r="AD2011" s="566"/>
      <c r="AE2011" s="566"/>
      <c r="AF2011" s="566"/>
      <c r="AG2011" s="566"/>
    </row>
    <row r="2012" spans="2:33" hidden="1" outlineLevel="1" x14ac:dyDescent="0.45">
      <c r="B2012" s="657"/>
      <c r="C2012" s="658"/>
      <c r="D2012" s="659"/>
      <c r="E2012" s="660"/>
      <c r="F2012" s="661"/>
      <c r="G2012" s="662"/>
      <c r="H2012" s="663"/>
      <c r="I2012" s="663"/>
      <c r="J2012" s="663"/>
      <c r="K2012" s="664"/>
      <c r="L2012" s="662"/>
      <c r="M2012" s="663"/>
      <c r="N2012" s="663"/>
      <c r="O2012" s="663"/>
      <c r="P2012" s="664"/>
      <c r="Q2012" s="665"/>
      <c r="R2012" s="661"/>
      <c r="S2012" s="566"/>
      <c r="T2012" s="566"/>
      <c r="U2012" s="566"/>
      <c r="V2012" s="566"/>
      <c r="W2012" s="566"/>
      <c r="X2012" s="566"/>
      <c r="Y2012" s="566"/>
      <c r="Z2012" s="566"/>
      <c r="AA2012" s="566"/>
      <c r="AB2012" s="566"/>
      <c r="AC2012" s="566"/>
      <c r="AD2012" s="566"/>
      <c r="AE2012" s="566"/>
      <c r="AF2012" s="566"/>
      <c r="AG2012" s="566"/>
    </row>
    <row r="2013" spans="2:33" hidden="1" outlineLevel="1" x14ac:dyDescent="0.45">
      <c r="B2013" s="648"/>
      <c r="C2013" s="649"/>
      <c r="D2013" s="650"/>
      <c r="E2013" s="651"/>
      <c r="F2013" s="652"/>
      <c r="G2013" s="653"/>
      <c r="H2013" s="654"/>
      <c r="I2013" s="654"/>
      <c r="J2013" s="654"/>
      <c r="K2013" s="655"/>
      <c r="L2013" s="653"/>
      <c r="M2013" s="654"/>
      <c r="N2013" s="654"/>
      <c r="O2013" s="654"/>
      <c r="P2013" s="655"/>
      <c r="Q2013" s="656"/>
      <c r="R2013" s="652"/>
      <c r="S2013" s="566"/>
      <c r="T2013" s="566"/>
      <c r="U2013" s="566"/>
      <c r="V2013" s="566"/>
      <c r="W2013" s="566"/>
      <c r="X2013" s="566"/>
      <c r="Y2013" s="566"/>
      <c r="Z2013" s="566"/>
      <c r="AA2013" s="566"/>
      <c r="AB2013" s="566"/>
      <c r="AC2013" s="566"/>
      <c r="AD2013" s="566"/>
      <c r="AE2013" s="566"/>
      <c r="AF2013" s="566"/>
      <c r="AG2013" s="566"/>
    </row>
    <row r="2014" spans="2:33" hidden="1" outlineLevel="1" x14ac:dyDescent="0.45">
      <c r="B2014" s="657"/>
      <c r="C2014" s="658"/>
      <c r="D2014" s="659"/>
      <c r="E2014" s="660"/>
      <c r="F2014" s="661"/>
      <c r="G2014" s="662"/>
      <c r="H2014" s="663"/>
      <c r="I2014" s="663"/>
      <c r="J2014" s="663"/>
      <c r="K2014" s="664"/>
      <c r="L2014" s="662"/>
      <c r="M2014" s="663"/>
      <c r="N2014" s="663"/>
      <c r="O2014" s="663"/>
      <c r="P2014" s="664"/>
      <c r="Q2014" s="665"/>
      <c r="R2014" s="661"/>
      <c r="S2014" s="566"/>
      <c r="T2014" s="566"/>
      <c r="U2014" s="566"/>
      <c r="V2014" s="566"/>
      <c r="W2014" s="566"/>
      <c r="X2014" s="566"/>
      <c r="Y2014" s="566"/>
      <c r="Z2014" s="566"/>
      <c r="AA2014" s="566"/>
      <c r="AB2014" s="566"/>
      <c r="AC2014" s="566"/>
      <c r="AD2014" s="566"/>
      <c r="AE2014" s="566"/>
      <c r="AF2014" s="566"/>
      <c r="AG2014" s="566"/>
    </row>
    <row r="2015" spans="2:33" hidden="1" outlineLevel="1" x14ac:dyDescent="0.45">
      <c r="B2015" s="648"/>
      <c r="C2015" s="649"/>
      <c r="D2015" s="650"/>
      <c r="E2015" s="651"/>
      <c r="F2015" s="652"/>
      <c r="G2015" s="653"/>
      <c r="H2015" s="654"/>
      <c r="I2015" s="654"/>
      <c r="J2015" s="654"/>
      <c r="K2015" s="655"/>
      <c r="L2015" s="653"/>
      <c r="M2015" s="654"/>
      <c r="N2015" s="654"/>
      <c r="O2015" s="654"/>
      <c r="P2015" s="655"/>
      <c r="Q2015" s="656"/>
      <c r="R2015" s="652"/>
      <c r="S2015" s="566"/>
      <c r="T2015" s="566"/>
      <c r="U2015" s="566"/>
      <c r="V2015" s="566"/>
      <c r="W2015" s="566"/>
      <c r="X2015" s="566"/>
      <c r="Y2015" s="566"/>
      <c r="Z2015" s="566"/>
      <c r="AA2015" s="566"/>
      <c r="AB2015" s="566"/>
      <c r="AC2015" s="566"/>
      <c r="AD2015" s="566"/>
      <c r="AE2015" s="566"/>
      <c r="AF2015" s="566"/>
      <c r="AG2015" s="566"/>
    </row>
    <row r="2016" spans="2:33" hidden="1" outlineLevel="1" x14ac:dyDescent="0.45">
      <c r="B2016" s="657"/>
      <c r="C2016" s="658"/>
      <c r="D2016" s="659"/>
      <c r="E2016" s="660"/>
      <c r="F2016" s="661"/>
      <c r="G2016" s="662"/>
      <c r="H2016" s="663"/>
      <c r="I2016" s="663"/>
      <c r="J2016" s="663"/>
      <c r="K2016" s="664"/>
      <c r="L2016" s="662"/>
      <c r="M2016" s="663"/>
      <c r="N2016" s="663"/>
      <c r="O2016" s="663"/>
      <c r="P2016" s="664"/>
      <c r="Q2016" s="665"/>
      <c r="R2016" s="661"/>
      <c r="S2016" s="566"/>
      <c r="T2016" s="566"/>
      <c r="U2016" s="566"/>
      <c r="V2016" s="566"/>
      <c r="W2016" s="566"/>
      <c r="X2016" s="566"/>
      <c r="Y2016" s="566"/>
      <c r="Z2016" s="566"/>
      <c r="AA2016" s="566"/>
      <c r="AB2016" s="566"/>
      <c r="AC2016" s="566"/>
      <c r="AD2016" s="566"/>
      <c r="AE2016" s="566"/>
      <c r="AF2016" s="566"/>
      <c r="AG2016" s="566"/>
    </row>
    <row r="2017" spans="2:33" hidden="1" outlineLevel="1" x14ac:dyDescent="0.45">
      <c r="B2017" s="648"/>
      <c r="C2017" s="649"/>
      <c r="D2017" s="650"/>
      <c r="E2017" s="651"/>
      <c r="F2017" s="652"/>
      <c r="G2017" s="653"/>
      <c r="H2017" s="654"/>
      <c r="I2017" s="654"/>
      <c r="J2017" s="654"/>
      <c r="K2017" s="655"/>
      <c r="L2017" s="653"/>
      <c r="M2017" s="654"/>
      <c r="N2017" s="654"/>
      <c r="O2017" s="654"/>
      <c r="P2017" s="655"/>
      <c r="Q2017" s="656"/>
      <c r="R2017" s="652"/>
      <c r="S2017" s="566"/>
      <c r="T2017" s="566"/>
      <c r="U2017" s="566"/>
      <c r="V2017" s="566"/>
      <c r="W2017" s="566"/>
      <c r="X2017" s="566"/>
      <c r="Y2017" s="566"/>
      <c r="Z2017" s="566"/>
      <c r="AA2017" s="566"/>
      <c r="AB2017" s="566"/>
      <c r="AC2017" s="566"/>
      <c r="AD2017" s="566"/>
      <c r="AE2017" s="566"/>
      <c r="AF2017" s="566"/>
      <c r="AG2017" s="566"/>
    </row>
    <row r="2018" spans="2:33" hidden="1" outlineLevel="1" x14ac:dyDescent="0.45">
      <c r="B2018" s="657"/>
      <c r="C2018" s="658"/>
      <c r="D2018" s="659"/>
      <c r="E2018" s="660"/>
      <c r="F2018" s="661"/>
      <c r="G2018" s="662"/>
      <c r="H2018" s="663"/>
      <c r="I2018" s="663"/>
      <c r="J2018" s="663"/>
      <c r="K2018" s="664"/>
      <c r="L2018" s="662"/>
      <c r="M2018" s="663"/>
      <c r="N2018" s="663"/>
      <c r="O2018" s="663"/>
      <c r="P2018" s="664"/>
      <c r="Q2018" s="665"/>
      <c r="R2018" s="661"/>
      <c r="S2018" s="566"/>
      <c r="T2018" s="566"/>
      <c r="U2018" s="566"/>
      <c r="V2018" s="566"/>
      <c r="W2018" s="566"/>
      <c r="X2018" s="566"/>
      <c r="Y2018" s="566"/>
      <c r="Z2018" s="566"/>
      <c r="AA2018" s="566"/>
      <c r="AB2018" s="566"/>
      <c r="AC2018" s="566"/>
      <c r="AD2018" s="566"/>
      <c r="AE2018" s="566"/>
      <c r="AF2018" s="566"/>
      <c r="AG2018" s="566"/>
    </row>
    <row r="2019" spans="2:33" hidden="1" outlineLevel="1" x14ac:dyDescent="0.45">
      <c r="B2019" s="648"/>
      <c r="C2019" s="649"/>
      <c r="D2019" s="650"/>
      <c r="E2019" s="651"/>
      <c r="F2019" s="652"/>
      <c r="G2019" s="653"/>
      <c r="H2019" s="654"/>
      <c r="I2019" s="654"/>
      <c r="J2019" s="654"/>
      <c r="K2019" s="655"/>
      <c r="L2019" s="653"/>
      <c r="M2019" s="654"/>
      <c r="N2019" s="654"/>
      <c r="O2019" s="654"/>
      <c r="P2019" s="655"/>
      <c r="Q2019" s="656"/>
      <c r="R2019" s="652"/>
      <c r="S2019" s="566"/>
      <c r="T2019" s="566"/>
      <c r="U2019" s="566"/>
      <c r="V2019" s="566"/>
      <c r="W2019" s="566"/>
      <c r="X2019" s="566"/>
      <c r="Y2019" s="566"/>
      <c r="Z2019" s="566"/>
      <c r="AA2019" s="566"/>
      <c r="AB2019" s="566"/>
      <c r="AC2019" s="566"/>
      <c r="AD2019" s="566"/>
      <c r="AE2019" s="566"/>
      <c r="AF2019" s="566"/>
      <c r="AG2019" s="566"/>
    </row>
    <row r="2020" spans="2:33" hidden="1" outlineLevel="1" x14ac:dyDescent="0.45">
      <c r="B2020" s="657"/>
      <c r="C2020" s="658"/>
      <c r="D2020" s="659"/>
      <c r="E2020" s="660"/>
      <c r="F2020" s="661"/>
      <c r="G2020" s="662"/>
      <c r="H2020" s="663"/>
      <c r="I2020" s="663"/>
      <c r="J2020" s="663"/>
      <c r="K2020" s="664"/>
      <c r="L2020" s="662"/>
      <c r="M2020" s="663"/>
      <c r="N2020" s="663"/>
      <c r="O2020" s="663"/>
      <c r="P2020" s="664"/>
      <c r="Q2020" s="665"/>
      <c r="R2020" s="661"/>
      <c r="S2020" s="566"/>
      <c r="T2020" s="566"/>
      <c r="U2020" s="566"/>
      <c r="V2020" s="566"/>
      <c r="W2020" s="566"/>
      <c r="X2020" s="566"/>
      <c r="Y2020" s="566"/>
      <c r="Z2020" s="566"/>
      <c r="AA2020" s="566"/>
      <c r="AB2020" s="566"/>
      <c r="AC2020" s="566"/>
      <c r="AD2020" s="566"/>
      <c r="AE2020" s="566"/>
      <c r="AF2020" s="566"/>
      <c r="AG2020" s="566"/>
    </row>
    <row r="2021" spans="2:33" hidden="1" outlineLevel="1" x14ac:dyDescent="0.45">
      <c r="B2021" s="648"/>
      <c r="C2021" s="649"/>
      <c r="D2021" s="650"/>
      <c r="E2021" s="651"/>
      <c r="F2021" s="652"/>
      <c r="G2021" s="653"/>
      <c r="H2021" s="654"/>
      <c r="I2021" s="654"/>
      <c r="J2021" s="654"/>
      <c r="K2021" s="655"/>
      <c r="L2021" s="653"/>
      <c r="M2021" s="654"/>
      <c r="N2021" s="654"/>
      <c r="O2021" s="654"/>
      <c r="P2021" s="655"/>
      <c r="Q2021" s="656"/>
      <c r="R2021" s="652"/>
      <c r="S2021" s="566"/>
      <c r="T2021" s="566"/>
      <c r="U2021" s="566"/>
      <c r="V2021" s="566"/>
      <c r="W2021" s="566"/>
      <c r="X2021" s="566"/>
      <c r="Y2021" s="566"/>
      <c r="Z2021" s="566"/>
      <c r="AA2021" s="566"/>
      <c r="AB2021" s="566"/>
      <c r="AC2021" s="566"/>
      <c r="AD2021" s="566"/>
      <c r="AE2021" s="566"/>
      <c r="AF2021" s="566"/>
      <c r="AG2021" s="566"/>
    </row>
    <row r="2022" spans="2:33" hidden="1" outlineLevel="1" x14ac:dyDescent="0.45">
      <c r="B2022" s="657"/>
      <c r="C2022" s="658"/>
      <c r="D2022" s="659"/>
      <c r="E2022" s="660"/>
      <c r="F2022" s="661"/>
      <c r="G2022" s="662"/>
      <c r="H2022" s="663"/>
      <c r="I2022" s="663"/>
      <c r="J2022" s="663"/>
      <c r="K2022" s="664"/>
      <c r="L2022" s="662"/>
      <c r="M2022" s="663"/>
      <c r="N2022" s="663"/>
      <c r="O2022" s="663"/>
      <c r="P2022" s="664"/>
      <c r="Q2022" s="665"/>
      <c r="R2022" s="661"/>
      <c r="S2022" s="566"/>
      <c r="T2022" s="566"/>
      <c r="U2022" s="566"/>
      <c r="V2022" s="566"/>
      <c r="W2022" s="566"/>
      <c r="X2022" s="566"/>
      <c r="Y2022" s="566"/>
      <c r="Z2022" s="566"/>
      <c r="AA2022" s="566"/>
      <c r="AB2022" s="566"/>
      <c r="AC2022" s="566"/>
      <c r="AD2022" s="566"/>
      <c r="AE2022" s="566"/>
      <c r="AF2022" s="566"/>
      <c r="AG2022" s="566"/>
    </row>
    <row r="2023" spans="2:33" hidden="1" outlineLevel="1" x14ac:dyDescent="0.45">
      <c r="B2023" s="648"/>
      <c r="C2023" s="649"/>
      <c r="D2023" s="650"/>
      <c r="E2023" s="651"/>
      <c r="F2023" s="652"/>
      <c r="G2023" s="653"/>
      <c r="H2023" s="654"/>
      <c r="I2023" s="654"/>
      <c r="J2023" s="654"/>
      <c r="K2023" s="655"/>
      <c r="L2023" s="653"/>
      <c r="M2023" s="654"/>
      <c r="N2023" s="654"/>
      <c r="O2023" s="654"/>
      <c r="P2023" s="655"/>
      <c r="Q2023" s="656"/>
      <c r="R2023" s="652"/>
      <c r="S2023" s="566"/>
      <c r="T2023" s="566"/>
      <c r="U2023" s="566"/>
      <c r="V2023" s="566"/>
      <c r="W2023" s="566"/>
      <c r="X2023" s="566"/>
      <c r="Y2023" s="566"/>
      <c r="Z2023" s="566"/>
      <c r="AA2023" s="566"/>
      <c r="AB2023" s="566"/>
      <c r="AC2023" s="566"/>
      <c r="AD2023" s="566"/>
      <c r="AE2023" s="566"/>
      <c r="AF2023" s="566"/>
      <c r="AG2023" s="566"/>
    </row>
    <row r="2024" spans="2:33" hidden="1" outlineLevel="1" x14ac:dyDescent="0.45">
      <c r="B2024" s="657"/>
      <c r="C2024" s="658"/>
      <c r="D2024" s="659"/>
      <c r="E2024" s="660"/>
      <c r="F2024" s="661"/>
      <c r="G2024" s="662"/>
      <c r="H2024" s="663"/>
      <c r="I2024" s="663"/>
      <c r="J2024" s="663"/>
      <c r="K2024" s="664"/>
      <c r="L2024" s="662"/>
      <c r="M2024" s="663"/>
      <c r="N2024" s="663"/>
      <c r="O2024" s="663"/>
      <c r="P2024" s="664"/>
      <c r="Q2024" s="665"/>
      <c r="R2024" s="661"/>
      <c r="S2024" s="566"/>
      <c r="T2024" s="566"/>
      <c r="U2024" s="566"/>
      <c r="V2024" s="566"/>
      <c r="W2024" s="566"/>
      <c r="X2024" s="566"/>
      <c r="Y2024" s="566"/>
      <c r="Z2024" s="566"/>
      <c r="AA2024" s="566"/>
      <c r="AB2024" s="566"/>
      <c r="AC2024" s="566"/>
      <c r="AD2024" s="566"/>
      <c r="AE2024" s="566"/>
      <c r="AF2024" s="566"/>
      <c r="AG2024" s="566"/>
    </row>
    <row r="2025" spans="2:33" hidden="1" outlineLevel="1" x14ac:dyDescent="0.45">
      <c r="B2025" s="648"/>
      <c r="C2025" s="649"/>
      <c r="D2025" s="650"/>
      <c r="E2025" s="651"/>
      <c r="F2025" s="652"/>
      <c r="G2025" s="653"/>
      <c r="H2025" s="654"/>
      <c r="I2025" s="654"/>
      <c r="J2025" s="654"/>
      <c r="K2025" s="655"/>
      <c r="L2025" s="653"/>
      <c r="M2025" s="654"/>
      <c r="N2025" s="654"/>
      <c r="O2025" s="654"/>
      <c r="P2025" s="655"/>
      <c r="Q2025" s="656"/>
      <c r="R2025" s="652"/>
      <c r="S2025" s="566"/>
      <c r="T2025" s="566"/>
      <c r="U2025" s="566"/>
      <c r="V2025" s="566"/>
      <c r="W2025" s="566"/>
      <c r="X2025" s="566"/>
      <c r="Y2025" s="566"/>
      <c r="Z2025" s="566"/>
      <c r="AA2025" s="566"/>
      <c r="AB2025" s="566"/>
      <c r="AC2025" s="566"/>
      <c r="AD2025" s="566"/>
      <c r="AE2025" s="566"/>
      <c r="AF2025" s="566"/>
      <c r="AG2025" s="566"/>
    </row>
    <row r="2026" spans="2:33" hidden="1" outlineLevel="1" x14ac:dyDescent="0.45">
      <c r="B2026" s="657"/>
      <c r="C2026" s="658"/>
      <c r="D2026" s="659"/>
      <c r="E2026" s="660"/>
      <c r="F2026" s="661"/>
      <c r="G2026" s="662"/>
      <c r="H2026" s="663"/>
      <c r="I2026" s="663"/>
      <c r="J2026" s="663"/>
      <c r="K2026" s="664"/>
      <c r="L2026" s="662"/>
      <c r="M2026" s="663"/>
      <c r="N2026" s="663"/>
      <c r="O2026" s="663"/>
      <c r="P2026" s="664"/>
      <c r="Q2026" s="665"/>
      <c r="R2026" s="661"/>
      <c r="S2026" s="566"/>
      <c r="T2026" s="566"/>
      <c r="U2026" s="566"/>
      <c r="V2026" s="566"/>
      <c r="W2026" s="566"/>
      <c r="X2026" s="566"/>
      <c r="Y2026" s="566"/>
      <c r="Z2026" s="566"/>
      <c r="AA2026" s="566"/>
      <c r="AB2026" s="566"/>
      <c r="AC2026" s="566"/>
      <c r="AD2026" s="566"/>
      <c r="AE2026" s="566"/>
      <c r="AF2026" s="566"/>
      <c r="AG2026" s="566"/>
    </row>
    <row r="2027" spans="2:33" hidden="1" outlineLevel="1" x14ac:dyDescent="0.45">
      <c r="B2027" s="648"/>
      <c r="C2027" s="649"/>
      <c r="D2027" s="650"/>
      <c r="E2027" s="651"/>
      <c r="F2027" s="652"/>
      <c r="G2027" s="653"/>
      <c r="H2027" s="654"/>
      <c r="I2027" s="654"/>
      <c r="J2027" s="654"/>
      <c r="K2027" s="655"/>
      <c r="L2027" s="653"/>
      <c r="M2027" s="654"/>
      <c r="N2027" s="654"/>
      <c r="O2027" s="654"/>
      <c r="P2027" s="655"/>
      <c r="Q2027" s="656"/>
      <c r="R2027" s="652"/>
      <c r="S2027" s="566"/>
      <c r="T2027" s="566"/>
      <c r="U2027" s="566"/>
      <c r="V2027" s="566"/>
      <c r="W2027" s="566"/>
      <c r="X2027" s="566"/>
      <c r="Y2027" s="566"/>
      <c r="Z2027" s="566"/>
      <c r="AA2027" s="566"/>
      <c r="AB2027" s="566"/>
      <c r="AC2027" s="566"/>
      <c r="AD2027" s="566"/>
      <c r="AE2027" s="566"/>
      <c r="AF2027" s="566"/>
      <c r="AG2027" s="566"/>
    </row>
    <row r="2028" spans="2:33" hidden="1" outlineLevel="1" x14ac:dyDescent="0.45">
      <c r="B2028" s="657"/>
      <c r="C2028" s="658"/>
      <c r="D2028" s="659"/>
      <c r="E2028" s="660"/>
      <c r="F2028" s="661"/>
      <c r="G2028" s="662"/>
      <c r="H2028" s="663"/>
      <c r="I2028" s="663"/>
      <c r="J2028" s="663"/>
      <c r="K2028" s="664"/>
      <c r="L2028" s="662"/>
      <c r="M2028" s="663"/>
      <c r="N2028" s="663"/>
      <c r="O2028" s="663"/>
      <c r="P2028" s="664"/>
      <c r="Q2028" s="665"/>
      <c r="R2028" s="661"/>
      <c r="S2028" s="566"/>
      <c r="T2028" s="566"/>
      <c r="U2028" s="566"/>
      <c r="V2028" s="566"/>
      <c r="W2028" s="566"/>
      <c r="X2028" s="566"/>
      <c r="Y2028" s="566"/>
      <c r="Z2028" s="566"/>
      <c r="AA2028" s="566"/>
      <c r="AB2028" s="566"/>
      <c r="AC2028" s="566"/>
      <c r="AD2028" s="566"/>
      <c r="AE2028" s="566"/>
      <c r="AF2028" s="566"/>
      <c r="AG2028" s="566"/>
    </row>
    <row r="2029" spans="2:33" hidden="1" outlineLevel="1" x14ac:dyDescent="0.45">
      <c r="B2029" s="648"/>
      <c r="C2029" s="649"/>
      <c r="D2029" s="650"/>
      <c r="E2029" s="651"/>
      <c r="F2029" s="652"/>
      <c r="G2029" s="653"/>
      <c r="H2029" s="654"/>
      <c r="I2029" s="654"/>
      <c r="J2029" s="654"/>
      <c r="K2029" s="655"/>
      <c r="L2029" s="653"/>
      <c r="M2029" s="654"/>
      <c r="N2029" s="654"/>
      <c r="O2029" s="654"/>
      <c r="P2029" s="655"/>
      <c r="Q2029" s="656"/>
      <c r="R2029" s="652"/>
      <c r="S2029" s="566"/>
      <c r="T2029" s="566"/>
      <c r="U2029" s="566"/>
      <c r="V2029" s="566"/>
      <c r="W2029" s="566"/>
      <c r="X2029" s="566"/>
      <c r="Y2029" s="566"/>
      <c r="Z2029" s="566"/>
      <c r="AA2029" s="566"/>
      <c r="AB2029" s="566"/>
      <c r="AC2029" s="566"/>
      <c r="AD2029" s="566"/>
      <c r="AE2029" s="566"/>
      <c r="AF2029" s="566"/>
      <c r="AG2029" s="566"/>
    </row>
    <row r="2030" spans="2:33" hidden="1" outlineLevel="1" x14ac:dyDescent="0.45">
      <c r="B2030" s="657"/>
      <c r="C2030" s="658"/>
      <c r="D2030" s="659"/>
      <c r="E2030" s="660"/>
      <c r="F2030" s="661"/>
      <c r="G2030" s="662"/>
      <c r="H2030" s="663"/>
      <c r="I2030" s="663"/>
      <c r="J2030" s="663"/>
      <c r="K2030" s="664"/>
      <c r="L2030" s="662"/>
      <c r="M2030" s="663"/>
      <c r="N2030" s="663"/>
      <c r="O2030" s="663"/>
      <c r="P2030" s="664"/>
      <c r="Q2030" s="665"/>
      <c r="R2030" s="661"/>
      <c r="S2030" s="566"/>
      <c r="T2030" s="566"/>
      <c r="U2030" s="566"/>
      <c r="V2030" s="566"/>
      <c r="W2030" s="566"/>
      <c r="X2030" s="566"/>
      <c r="Y2030" s="566"/>
      <c r="Z2030" s="566"/>
      <c r="AA2030" s="566"/>
      <c r="AB2030" s="566"/>
      <c r="AC2030" s="566"/>
      <c r="AD2030" s="566"/>
      <c r="AE2030" s="566"/>
      <c r="AF2030" s="566"/>
      <c r="AG2030" s="566"/>
    </row>
    <row r="2031" spans="2:33" hidden="1" outlineLevel="1" x14ac:dyDescent="0.45">
      <c r="B2031" s="648"/>
      <c r="C2031" s="649"/>
      <c r="D2031" s="650"/>
      <c r="E2031" s="651"/>
      <c r="F2031" s="652"/>
      <c r="G2031" s="653"/>
      <c r="H2031" s="654"/>
      <c r="I2031" s="654"/>
      <c r="J2031" s="654"/>
      <c r="K2031" s="655"/>
      <c r="L2031" s="653"/>
      <c r="M2031" s="654"/>
      <c r="N2031" s="654"/>
      <c r="O2031" s="654"/>
      <c r="P2031" s="655"/>
      <c r="Q2031" s="656"/>
      <c r="R2031" s="652"/>
      <c r="S2031" s="566"/>
      <c r="T2031" s="566"/>
      <c r="U2031" s="566"/>
      <c r="V2031" s="566"/>
      <c r="W2031" s="566"/>
      <c r="X2031" s="566"/>
      <c r="Y2031" s="566"/>
      <c r="Z2031" s="566"/>
      <c r="AA2031" s="566"/>
      <c r="AB2031" s="566"/>
      <c r="AC2031" s="566"/>
      <c r="AD2031" s="566"/>
      <c r="AE2031" s="566"/>
      <c r="AF2031" s="566"/>
      <c r="AG2031" s="566"/>
    </row>
    <row r="2032" spans="2:33" hidden="1" outlineLevel="1" x14ac:dyDescent="0.45">
      <c r="B2032" s="657"/>
      <c r="C2032" s="658"/>
      <c r="D2032" s="659"/>
      <c r="E2032" s="660"/>
      <c r="F2032" s="661"/>
      <c r="G2032" s="662"/>
      <c r="H2032" s="663"/>
      <c r="I2032" s="663"/>
      <c r="J2032" s="663"/>
      <c r="K2032" s="664"/>
      <c r="L2032" s="662"/>
      <c r="M2032" s="663"/>
      <c r="N2032" s="663"/>
      <c r="O2032" s="663"/>
      <c r="P2032" s="664"/>
      <c r="Q2032" s="665"/>
      <c r="R2032" s="661"/>
      <c r="S2032" s="566"/>
      <c r="T2032" s="566"/>
      <c r="U2032" s="566"/>
      <c r="V2032" s="566"/>
      <c r="W2032" s="566"/>
      <c r="X2032" s="566"/>
      <c r="Y2032" s="566"/>
      <c r="Z2032" s="566"/>
      <c r="AA2032" s="566"/>
      <c r="AB2032" s="566"/>
      <c r="AC2032" s="566"/>
      <c r="AD2032" s="566"/>
      <c r="AE2032" s="566"/>
      <c r="AF2032" s="566"/>
      <c r="AG2032" s="566"/>
    </row>
    <row r="2033" spans="2:33" hidden="1" outlineLevel="1" x14ac:dyDescent="0.45">
      <c r="B2033" s="648"/>
      <c r="C2033" s="649"/>
      <c r="D2033" s="650"/>
      <c r="E2033" s="651"/>
      <c r="F2033" s="652"/>
      <c r="G2033" s="653"/>
      <c r="H2033" s="654"/>
      <c r="I2033" s="654"/>
      <c r="J2033" s="654"/>
      <c r="K2033" s="655"/>
      <c r="L2033" s="653"/>
      <c r="M2033" s="654"/>
      <c r="N2033" s="654"/>
      <c r="O2033" s="654"/>
      <c r="P2033" s="655"/>
      <c r="Q2033" s="656"/>
      <c r="R2033" s="652"/>
      <c r="S2033" s="566"/>
      <c r="T2033" s="566"/>
      <c r="U2033" s="566"/>
      <c r="V2033" s="566"/>
      <c r="W2033" s="566"/>
      <c r="X2033" s="566"/>
      <c r="Y2033" s="566"/>
      <c r="Z2033" s="566"/>
      <c r="AA2033" s="566"/>
      <c r="AB2033" s="566"/>
      <c r="AC2033" s="566"/>
      <c r="AD2033" s="566"/>
      <c r="AE2033" s="566"/>
      <c r="AF2033" s="566"/>
      <c r="AG2033" s="566"/>
    </row>
    <row r="2034" spans="2:33" hidden="1" outlineLevel="1" x14ac:dyDescent="0.45">
      <c r="B2034" s="657"/>
      <c r="C2034" s="658"/>
      <c r="D2034" s="659"/>
      <c r="E2034" s="660"/>
      <c r="F2034" s="661"/>
      <c r="G2034" s="662"/>
      <c r="H2034" s="663"/>
      <c r="I2034" s="663"/>
      <c r="J2034" s="663"/>
      <c r="K2034" s="664"/>
      <c r="L2034" s="662"/>
      <c r="M2034" s="663"/>
      <c r="N2034" s="663"/>
      <c r="O2034" s="663"/>
      <c r="P2034" s="664"/>
      <c r="Q2034" s="665"/>
      <c r="R2034" s="661"/>
      <c r="S2034" s="566"/>
      <c r="T2034" s="566"/>
      <c r="U2034" s="566"/>
      <c r="V2034" s="566"/>
      <c r="W2034" s="566"/>
      <c r="X2034" s="566"/>
      <c r="Y2034" s="566"/>
      <c r="Z2034" s="566"/>
      <c r="AA2034" s="566"/>
      <c r="AB2034" s="566"/>
      <c r="AC2034" s="566"/>
      <c r="AD2034" s="566"/>
      <c r="AE2034" s="566"/>
      <c r="AF2034" s="566"/>
      <c r="AG2034" s="566"/>
    </row>
    <row r="2035" spans="2:33" hidden="1" outlineLevel="1" x14ac:dyDescent="0.45">
      <c r="B2035" s="648"/>
      <c r="C2035" s="649"/>
      <c r="D2035" s="650"/>
      <c r="E2035" s="651"/>
      <c r="F2035" s="652"/>
      <c r="G2035" s="653"/>
      <c r="H2035" s="654"/>
      <c r="I2035" s="654"/>
      <c r="J2035" s="654"/>
      <c r="K2035" s="655"/>
      <c r="L2035" s="653"/>
      <c r="M2035" s="654"/>
      <c r="N2035" s="654"/>
      <c r="O2035" s="654"/>
      <c r="P2035" s="655"/>
      <c r="Q2035" s="656"/>
      <c r="R2035" s="652"/>
      <c r="S2035" s="566"/>
      <c r="T2035" s="566"/>
      <c r="U2035" s="566"/>
      <c r="V2035" s="566"/>
      <c r="W2035" s="566"/>
      <c r="X2035" s="566"/>
      <c r="Y2035" s="566"/>
      <c r="Z2035" s="566"/>
      <c r="AA2035" s="566"/>
      <c r="AB2035" s="566"/>
      <c r="AC2035" s="566"/>
      <c r="AD2035" s="566"/>
      <c r="AE2035" s="566"/>
      <c r="AF2035" s="566"/>
      <c r="AG2035" s="566"/>
    </row>
    <row r="2036" spans="2:33" hidden="1" outlineLevel="1" x14ac:dyDescent="0.45">
      <c r="B2036" s="657"/>
      <c r="C2036" s="658"/>
      <c r="D2036" s="659"/>
      <c r="E2036" s="660"/>
      <c r="F2036" s="661"/>
      <c r="G2036" s="662"/>
      <c r="H2036" s="663"/>
      <c r="I2036" s="663"/>
      <c r="J2036" s="663"/>
      <c r="K2036" s="664"/>
      <c r="L2036" s="662"/>
      <c r="M2036" s="663"/>
      <c r="N2036" s="663"/>
      <c r="O2036" s="663"/>
      <c r="P2036" s="664"/>
      <c r="Q2036" s="665"/>
      <c r="R2036" s="661"/>
      <c r="S2036" s="566"/>
      <c r="T2036" s="566"/>
      <c r="U2036" s="566"/>
      <c r="V2036" s="566"/>
      <c r="W2036" s="566"/>
      <c r="X2036" s="566"/>
      <c r="Y2036" s="566"/>
      <c r="Z2036" s="566"/>
      <c r="AA2036" s="566"/>
      <c r="AB2036" s="566"/>
      <c r="AC2036" s="566"/>
      <c r="AD2036" s="566"/>
      <c r="AE2036" s="566"/>
      <c r="AF2036" s="566"/>
      <c r="AG2036" s="566"/>
    </row>
    <row r="2037" spans="2:33" hidden="1" outlineLevel="1" x14ac:dyDescent="0.45">
      <c r="B2037" s="648"/>
      <c r="C2037" s="649"/>
      <c r="D2037" s="650"/>
      <c r="E2037" s="651"/>
      <c r="F2037" s="652"/>
      <c r="G2037" s="653"/>
      <c r="H2037" s="654"/>
      <c r="I2037" s="654"/>
      <c r="J2037" s="654"/>
      <c r="K2037" s="655"/>
      <c r="L2037" s="653"/>
      <c r="M2037" s="654"/>
      <c r="N2037" s="654"/>
      <c r="O2037" s="654"/>
      <c r="P2037" s="655"/>
      <c r="Q2037" s="656"/>
      <c r="R2037" s="652"/>
      <c r="S2037" s="566"/>
      <c r="T2037" s="566"/>
      <c r="U2037" s="566"/>
      <c r="V2037" s="566"/>
      <c r="W2037" s="566"/>
      <c r="X2037" s="566"/>
      <c r="Y2037" s="566"/>
      <c r="Z2037" s="566"/>
      <c r="AA2037" s="566"/>
      <c r="AB2037" s="566"/>
      <c r="AC2037" s="566"/>
      <c r="AD2037" s="566"/>
      <c r="AE2037" s="566"/>
      <c r="AF2037" s="566"/>
      <c r="AG2037" s="566"/>
    </row>
    <row r="2038" spans="2:33" hidden="1" outlineLevel="1" x14ac:dyDescent="0.45">
      <c r="B2038" s="657"/>
      <c r="C2038" s="658"/>
      <c r="D2038" s="659"/>
      <c r="E2038" s="660"/>
      <c r="F2038" s="661"/>
      <c r="G2038" s="662"/>
      <c r="H2038" s="663"/>
      <c r="I2038" s="663"/>
      <c r="J2038" s="663"/>
      <c r="K2038" s="664"/>
      <c r="L2038" s="662"/>
      <c r="M2038" s="663"/>
      <c r="N2038" s="663"/>
      <c r="O2038" s="663"/>
      <c r="P2038" s="664"/>
      <c r="Q2038" s="665"/>
      <c r="R2038" s="661"/>
      <c r="S2038" s="566"/>
      <c r="T2038" s="566"/>
      <c r="U2038" s="566"/>
      <c r="V2038" s="566"/>
      <c r="W2038" s="566"/>
      <c r="X2038" s="566"/>
      <c r="Y2038" s="566"/>
      <c r="Z2038" s="566"/>
      <c r="AA2038" s="566"/>
      <c r="AB2038" s="566"/>
      <c r="AC2038" s="566"/>
      <c r="AD2038" s="566"/>
      <c r="AE2038" s="566"/>
      <c r="AF2038" s="566"/>
      <c r="AG2038" s="566"/>
    </row>
    <row r="2039" spans="2:33" hidden="1" outlineLevel="1" x14ac:dyDescent="0.45">
      <c r="B2039" s="648"/>
      <c r="C2039" s="649"/>
      <c r="D2039" s="650"/>
      <c r="E2039" s="651"/>
      <c r="F2039" s="652"/>
      <c r="G2039" s="653"/>
      <c r="H2039" s="654"/>
      <c r="I2039" s="654"/>
      <c r="J2039" s="654"/>
      <c r="K2039" s="655"/>
      <c r="L2039" s="653"/>
      <c r="M2039" s="654"/>
      <c r="N2039" s="654"/>
      <c r="O2039" s="654"/>
      <c r="P2039" s="655"/>
      <c r="Q2039" s="656"/>
      <c r="R2039" s="652"/>
      <c r="S2039" s="566"/>
      <c r="T2039" s="566"/>
      <c r="U2039" s="566"/>
      <c r="V2039" s="566"/>
      <c r="W2039" s="566"/>
      <c r="X2039" s="566"/>
      <c r="Y2039" s="566"/>
      <c r="Z2039" s="566"/>
      <c r="AA2039" s="566"/>
      <c r="AB2039" s="566"/>
      <c r="AC2039" s="566"/>
      <c r="AD2039" s="566"/>
      <c r="AE2039" s="566"/>
      <c r="AF2039" s="566"/>
      <c r="AG2039" s="566"/>
    </row>
    <row r="2040" spans="2:33" hidden="1" outlineLevel="1" x14ac:dyDescent="0.45">
      <c r="B2040" s="657"/>
      <c r="C2040" s="658"/>
      <c r="D2040" s="659"/>
      <c r="E2040" s="660"/>
      <c r="F2040" s="661"/>
      <c r="G2040" s="662"/>
      <c r="H2040" s="663"/>
      <c r="I2040" s="663"/>
      <c r="J2040" s="663"/>
      <c r="K2040" s="664"/>
      <c r="L2040" s="662"/>
      <c r="M2040" s="663"/>
      <c r="N2040" s="663"/>
      <c r="O2040" s="663"/>
      <c r="P2040" s="664"/>
      <c r="Q2040" s="665"/>
      <c r="R2040" s="661"/>
      <c r="S2040" s="566"/>
      <c r="T2040" s="566"/>
      <c r="U2040" s="566"/>
      <c r="V2040" s="566"/>
      <c r="W2040" s="566"/>
      <c r="X2040" s="566"/>
      <c r="Y2040" s="566"/>
      <c r="Z2040" s="566"/>
      <c r="AA2040" s="566"/>
      <c r="AB2040" s="566"/>
      <c r="AC2040" s="566"/>
      <c r="AD2040" s="566"/>
      <c r="AE2040" s="566"/>
      <c r="AF2040" s="566"/>
      <c r="AG2040" s="566"/>
    </row>
    <row r="2041" spans="2:33" hidden="1" outlineLevel="1" x14ac:dyDescent="0.45">
      <c r="B2041" s="648"/>
      <c r="C2041" s="649"/>
      <c r="D2041" s="650"/>
      <c r="E2041" s="651"/>
      <c r="F2041" s="652"/>
      <c r="G2041" s="653"/>
      <c r="H2041" s="654"/>
      <c r="I2041" s="654"/>
      <c r="J2041" s="654"/>
      <c r="K2041" s="655"/>
      <c r="L2041" s="653"/>
      <c r="M2041" s="654"/>
      <c r="N2041" s="654"/>
      <c r="O2041" s="654"/>
      <c r="P2041" s="655"/>
      <c r="Q2041" s="656"/>
      <c r="R2041" s="652"/>
      <c r="S2041" s="566"/>
      <c r="T2041" s="566"/>
      <c r="U2041" s="566"/>
      <c r="V2041" s="566"/>
      <c r="W2041" s="566"/>
      <c r="X2041" s="566"/>
      <c r="Y2041" s="566"/>
      <c r="Z2041" s="566"/>
      <c r="AA2041" s="566"/>
      <c r="AB2041" s="566"/>
      <c r="AC2041" s="566"/>
      <c r="AD2041" s="566"/>
      <c r="AE2041" s="566"/>
      <c r="AF2041" s="566"/>
      <c r="AG2041" s="566"/>
    </row>
    <row r="2042" spans="2:33" hidden="1" outlineLevel="1" x14ac:dyDescent="0.45">
      <c r="B2042" s="657"/>
      <c r="C2042" s="658"/>
      <c r="D2042" s="659"/>
      <c r="E2042" s="660"/>
      <c r="F2042" s="661"/>
      <c r="G2042" s="662"/>
      <c r="H2042" s="663"/>
      <c r="I2042" s="663"/>
      <c r="J2042" s="663"/>
      <c r="K2042" s="664"/>
      <c r="L2042" s="662"/>
      <c r="M2042" s="663"/>
      <c r="N2042" s="663"/>
      <c r="O2042" s="663"/>
      <c r="P2042" s="664"/>
      <c r="Q2042" s="665"/>
      <c r="R2042" s="661"/>
      <c r="S2042" s="566"/>
      <c r="T2042" s="566"/>
      <c r="U2042" s="566"/>
      <c r="V2042" s="566"/>
      <c r="W2042" s="566"/>
      <c r="X2042" s="566"/>
      <c r="Y2042" s="566"/>
      <c r="Z2042" s="566"/>
      <c r="AA2042" s="566"/>
      <c r="AB2042" s="566"/>
      <c r="AC2042" s="566"/>
      <c r="AD2042" s="566"/>
      <c r="AE2042" s="566"/>
      <c r="AF2042" s="566"/>
      <c r="AG2042" s="566"/>
    </row>
    <row r="2043" spans="2:33" hidden="1" outlineLevel="1" x14ac:dyDescent="0.45">
      <c r="B2043" s="648"/>
      <c r="C2043" s="649"/>
      <c r="D2043" s="650"/>
      <c r="E2043" s="651"/>
      <c r="F2043" s="652"/>
      <c r="G2043" s="653"/>
      <c r="H2043" s="654"/>
      <c r="I2043" s="654"/>
      <c r="J2043" s="654"/>
      <c r="K2043" s="655"/>
      <c r="L2043" s="653"/>
      <c r="M2043" s="654"/>
      <c r="N2043" s="654"/>
      <c r="O2043" s="654"/>
      <c r="P2043" s="655"/>
      <c r="Q2043" s="656"/>
      <c r="R2043" s="652"/>
      <c r="S2043" s="566"/>
      <c r="T2043" s="566"/>
      <c r="U2043" s="566"/>
      <c r="V2043" s="566"/>
      <c r="W2043" s="566"/>
      <c r="X2043" s="566"/>
      <c r="Y2043" s="566"/>
      <c r="Z2043" s="566"/>
      <c r="AA2043" s="566"/>
      <c r="AB2043" s="566"/>
      <c r="AC2043" s="566"/>
      <c r="AD2043" s="566"/>
      <c r="AE2043" s="566"/>
      <c r="AF2043" s="566"/>
      <c r="AG2043" s="566"/>
    </row>
    <row r="2044" spans="2:33" hidden="1" outlineLevel="1" x14ac:dyDescent="0.45">
      <c r="B2044" s="657"/>
      <c r="C2044" s="658"/>
      <c r="D2044" s="659"/>
      <c r="E2044" s="660"/>
      <c r="F2044" s="661"/>
      <c r="G2044" s="662"/>
      <c r="H2044" s="663"/>
      <c r="I2044" s="663"/>
      <c r="J2044" s="663"/>
      <c r="K2044" s="664"/>
      <c r="L2044" s="662"/>
      <c r="M2044" s="663"/>
      <c r="N2044" s="663"/>
      <c r="O2044" s="663"/>
      <c r="P2044" s="664"/>
      <c r="Q2044" s="665"/>
      <c r="R2044" s="661"/>
      <c r="S2044" s="566"/>
      <c r="T2044" s="566"/>
      <c r="U2044" s="566"/>
      <c r="V2044" s="566"/>
      <c r="W2044" s="566"/>
      <c r="X2044" s="566"/>
      <c r="Y2044" s="566"/>
      <c r="Z2044" s="566"/>
      <c r="AA2044" s="566"/>
      <c r="AB2044" s="566"/>
      <c r="AC2044" s="566"/>
      <c r="AD2044" s="566"/>
      <c r="AE2044" s="566"/>
      <c r="AF2044" s="566"/>
      <c r="AG2044" s="566"/>
    </row>
    <row r="2045" spans="2:33" hidden="1" outlineLevel="1" x14ac:dyDescent="0.45">
      <c r="B2045" s="648"/>
      <c r="C2045" s="649"/>
      <c r="D2045" s="650"/>
      <c r="E2045" s="651"/>
      <c r="F2045" s="652"/>
      <c r="G2045" s="653"/>
      <c r="H2045" s="654"/>
      <c r="I2045" s="654"/>
      <c r="J2045" s="654"/>
      <c r="K2045" s="655"/>
      <c r="L2045" s="653"/>
      <c r="M2045" s="654"/>
      <c r="N2045" s="654"/>
      <c r="O2045" s="654"/>
      <c r="P2045" s="655"/>
      <c r="Q2045" s="656"/>
      <c r="R2045" s="652"/>
      <c r="S2045" s="566"/>
      <c r="T2045" s="566"/>
      <c r="U2045" s="566"/>
      <c r="V2045" s="566"/>
      <c r="W2045" s="566"/>
      <c r="X2045" s="566"/>
      <c r="Y2045" s="566"/>
      <c r="Z2045" s="566"/>
      <c r="AA2045" s="566"/>
      <c r="AB2045" s="566"/>
      <c r="AC2045" s="566"/>
      <c r="AD2045" s="566"/>
      <c r="AE2045" s="566"/>
      <c r="AF2045" s="566"/>
      <c r="AG2045" s="566"/>
    </row>
    <row r="2046" spans="2:33" hidden="1" outlineLevel="1" x14ac:dyDescent="0.45">
      <c r="B2046" s="657"/>
      <c r="C2046" s="658"/>
      <c r="D2046" s="659"/>
      <c r="E2046" s="660"/>
      <c r="F2046" s="661"/>
      <c r="G2046" s="662"/>
      <c r="H2046" s="663"/>
      <c r="I2046" s="663"/>
      <c r="J2046" s="663"/>
      <c r="K2046" s="664"/>
      <c r="L2046" s="662"/>
      <c r="M2046" s="663"/>
      <c r="N2046" s="663"/>
      <c r="O2046" s="663"/>
      <c r="P2046" s="664"/>
      <c r="Q2046" s="665"/>
      <c r="R2046" s="661"/>
      <c r="S2046" s="566"/>
      <c r="T2046" s="566"/>
      <c r="U2046" s="566"/>
      <c r="V2046" s="566"/>
      <c r="W2046" s="566"/>
      <c r="X2046" s="566"/>
      <c r="Y2046" s="566"/>
      <c r="Z2046" s="566"/>
      <c r="AA2046" s="566"/>
      <c r="AB2046" s="566"/>
      <c r="AC2046" s="566"/>
      <c r="AD2046" s="566"/>
      <c r="AE2046" s="566"/>
      <c r="AF2046" s="566"/>
      <c r="AG2046" s="566"/>
    </row>
    <row r="2047" spans="2:33" hidden="1" outlineLevel="1" x14ac:dyDescent="0.45">
      <c r="B2047" s="648"/>
      <c r="C2047" s="649"/>
      <c r="D2047" s="650"/>
      <c r="E2047" s="651"/>
      <c r="F2047" s="652"/>
      <c r="G2047" s="653"/>
      <c r="H2047" s="654"/>
      <c r="I2047" s="654"/>
      <c r="J2047" s="654"/>
      <c r="K2047" s="655"/>
      <c r="L2047" s="653"/>
      <c r="M2047" s="654"/>
      <c r="N2047" s="654"/>
      <c r="O2047" s="654"/>
      <c r="P2047" s="655"/>
      <c r="Q2047" s="656"/>
      <c r="R2047" s="652"/>
      <c r="S2047" s="566"/>
      <c r="T2047" s="566"/>
      <c r="U2047" s="566"/>
      <c r="V2047" s="566"/>
      <c r="W2047" s="566"/>
      <c r="X2047" s="566"/>
      <c r="Y2047" s="566"/>
      <c r="Z2047" s="566"/>
      <c r="AA2047" s="566"/>
      <c r="AB2047" s="566"/>
      <c r="AC2047" s="566"/>
      <c r="AD2047" s="566"/>
      <c r="AE2047" s="566"/>
      <c r="AF2047" s="566"/>
      <c r="AG2047" s="566"/>
    </row>
    <row r="2048" spans="2:33" hidden="1" outlineLevel="1" x14ac:dyDescent="0.45">
      <c r="B2048" s="657"/>
      <c r="C2048" s="658"/>
      <c r="D2048" s="659"/>
      <c r="E2048" s="660"/>
      <c r="F2048" s="661"/>
      <c r="G2048" s="662"/>
      <c r="H2048" s="663"/>
      <c r="I2048" s="663"/>
      <c r="J2048" s="663"/>
      <c r="K2048" s="664"/>
      <c r="L2048" s="662"/>
      <c r="M2048" s="663"/>
      <c r="N2048" s="663"/>
      <c r="O2048" s="663"/>
      <c r="P2048" s="664"/>
      <c r="Q2048" s="665"/>
      <c r="R2048" s="661"/>
      <c r="S2048" s="566"/>
      <c r="T2048" s="566"/>
      <c r="U2048" s="566"/>
      <c r="V2048" s="566"/>
      <c r="W2048" s="566"/>
      <c r="X2048" s="566"/>
      <c r="Y2048" s="566"/>
      <c r="Z2048" s="566"/>
      <c r="AA2048" s="566"/>
      <c r="AB2048" s="566"/>
      <c r="AC2048" s="566"/>
      <c r="AD2048" s="566"/>
      <c r="AE2048" s="566"/>
      <c r="AF2048" s="566"/>
      <c r="AG2048" s="566"/>
    </row>
    <row r="2049" spans="2:33" hidden="1" outlineLevel="1" x14ac:dyDescent="0.45">
      <c r="B2049" s="648"/>
      <c r="C2049" s="649"/>
      <c r="D2049" s="650"/>
      <c r="E2049" s="651"/>
      <c r="F2049" s="652"/>
      <c r="G2049" s="653"/>
      <c r="H2049" s="654"/>
      <c r="I2049" s="654"/>
      <c r="J2049" s="654"/>
      <c r="K2049" s="655"/>
      <c r="L2049" s="653"/>
      <c r="M2049" s="654"/>
      <c r="N2049" s="654"/>
      <c r="O2049" s="654"/>
      <c r="P2049" s="655"/>
      <c r="Q2049" s="656"/>
      <c r="R2049" s="652"/>
      <c r="S2049" s="566"/>
      <c r="T2049" s="566"/>
      <c r="U2049" s="566"/>
      <c r="V2049" s="566"/>
      <c r="W2049" s="566"/>
      <c r="X2049" s="566"/>
      <c r="Y2049" s="566"/>
      <c r="Z2049" s="566"/>
      <c r="AA2049" s="566"/>
      <c r="AB2049" s="566"/>
      <c r="AC2049" s="566"/>
      <c r="AD2049" s="566"/>
      <c r="AE2049" s="566"/>
      <c r="AF2049" s="566"/>
      <c r="AG2049" s="566"/>
    </row>
    <row r="2050" spans="2:33" hidden="1" outlineLevel="1" x14ac:dyDescent="0.45">
      <c r="B2050" s="657"/>
      <c r="C2050" s="658"/>
      <c r="D2050" s="659"/>
      <c r="E2050" s="660"/>
      <c r="F2050" s="661"/>
      <c r="G2050" s="662"/>
      <c r="H2050" s="663"/>
      <c r="I2050" s="663"/>
      <c r="J2050" s="663"/>
      <c r="K2050" s="664"/>
      <c r="L2050" s="662"/>
      <c r="M2050" s="663"/>
      <c r="N2050" s="663"/>
      <c r="O2050" s="663"/>
      <c r="P2050" s="664"/>
      <c r="Q2050" s="665"/>
      <c r="R2050" s="661"/>
      <c r="S2050" s="566"/>
      <c r="T2050" s="566"/>
      <c r="U2050" s="566"/>
      <c r="V2050" s="566"/>
      <c r="W2050" s="566"/>
      <c r="X2050" s="566"/>
      <c r="Y2050" s="566"/>
      <c r="Z2050" s="566"/>
      <c r="AA2050" s="566"/>
      <c r="AB2050" s="566"/>
      <c r="AC2050" s="566"/>
      <c r="AD2050" s="566"/>
      <c r="AE2050" s="566"/>
      <c r="AF2050" s="566"/>
      <c r="AG2050" s="566"/>
    </row>
    <row r="2051" spans="2:33" hidden="1" outlineLevel="1" x14ac:dyDescent="0.45">
      <c r="B2051" s="648"/>
      <c r="C2051" s="649"/>
      <c r="D2051" s="650"/>
      <c r="E2051" s="651"/>
      <c r="F2051" s="652"/>
      <c r="G2051" s="653"/>
      <c r="H2051" s="654"/>
      <c r="I2051" s="654"/>
      <c r="J2051" s="654"/>
      <c r="K2051" s="655"/>
      <c r="L2051" s="653"/>
      <c r="M2051" s="654"/>
      <c r="N2051" s="654"/>
      <c r="O2051" s="654"/>
      <c r="P2051" s="655"/>
      <c r="Q2051" s="656"/>
      <c r="R2051" s="652"/>
      <c r="S2051" s="566"/>
      <c r="T2051" s="566"/>
      <c r="U2051" s="566"/>
      <c r="V2051" s="566"/>
      <c r="W2051" s="566"/>
      <c r="X2051" s="566"/>
      <c r="Y2051" s="566"/>
      <c r="Z2051" s="566"/>
      <c r="AA2051" s="566"/>
      <c r="AB2051" s="566"/>
      <c r="AC2051" s="566"/>
      <c r="AD2051" s="566"/>
      <c r="AE2051" s="566"/>
      <c r="AF2051" s="566"/>
      <c r="AG2051" s="566"/>
    </row>
    <row r="2052" spans="2:33" hidden="1" outlineLevel="1" x14ac:dyDescent="0.45">
      <c r="B2052" s="657"/>
      <c r="C2052" s="658"/>
      <c r="D2052" s="659"/>
      <c r="E2052" s="660"/>
      <c r="F2052" s="661"/>
      <c r="G2052" s="662"/>
      <c r="H2052" s="663"/>
      <c r="I2052" s="663"/>
      <c r="J2052" s="663"/>
      <c r="K2052" s="664"/>
      <c r="L2052" s="662"/>
      <c r="M2052" s="663"/>
      <c r="N2052" s="663"/>
      <c r="O2052" s="663"/>
      <c r="P2052" s="664"/>
      <c r="Q2052" s="665"/>
      <c r="R2052" s="661"/>
      <c r="S2052" s="566"/>
      <c r="T2052" s="566"/>
      <c r="U2052" s="566"/>
      <c r="V2052" s="566"/>
      <c r="W2052" s="566"/>
      <c r="X2052" s="566"/>
      <c r="Y2052" s="566"/>
      <c r="Z2052" s="566"/>
      <c r="AA2052" s="566"/>
      <c r="AB2052" s="566"/>
      <c r="AC2052" s="566"/>
      <c r="AD2052" s="566"/>
      <c r="AE2052" s="566"/>
      <c r="AF2052" s="566"/>
      <c r="AG2052" s="566"/>
    </row>
    <row r="2053" spans="2:33" hidden="1" outlineLevel="1" x14ac:dyDescent="0.45">
      <c r="B2053" s="648"/>
      <c r="C2053" s="649"/>
      <c r="D2053" s="650"/>
      <c r="E2053" s="651"/>
      <c r="F2053" s="652"/>
      <c r="G2053" s="653"/>
      <c r="H2053" s="654"/>
      <c r="I2053" s="654"/>
      <c r="J2053" s="654"/>
      <c r="K2053" s="655"/>
      <c r="L2053" s="653"/>
      <c r="M2053" s="654"/>
      <c r="N2053" s="654"/>
      <c r="O2053" s="654"/>
      <c r="P2053" s="655"/>
      <c r="Q2053" s="656"/>
      <c r="R2053" s="652"/>
      <c r="S2053" s="566"/>
      <c r="T2053" s="566"/>
      <c r="U2053" s="566"/>
      <c r="V2053" s="566"/>
      <c r="W2053" s="566"/>
      <c r="X2053" s="566"/>
      <c r="Y2053" s="566"/>
      <c r="Z2053" s="566"/>
      <c r="AA2053" s="566"/>
      <c r="AB2053" s="566"/>
      <c r="AC2053" s="566"/>
      <c r="AD2053" s="566"/>
      <c r="AE2053" s="566"/>
      <c r="AF2053" s="566"/>
      <c r="AG2053" s="566"/>
    </row>
    <row r="2054" spans="2:33" hidden="1" outlineLevel="1" x14ac:dyDescent="0.45">
      <c r="B2054" s="657"/>
      <c r="C2054" s="658"/>
      <c r="D2054" s="659"/>
      <c r="E2054" s="660"/>
      <c r="F2054" s="661"/>
      <c r="G2054" s="662"/>
      <c r="H2054" s="663"/>
      <c r="I2054" s="663"/>
      <c r="J2054" s="663"/>
      <c r="K2054" s="664"/>
      <c r="L2054" s="662"/>
      <c r="M2054" s="663"/>
      <c r="N2054" s="663"/>
      <c r="O2054" s="663"/>
      <c r="P2054" s="664"/>
      <c r="Q2054" s="665"/>
      <c r="R2054" s="661"/>
      <c r="S2054" s="566"/>
      <c r="T2054" s="566"/>
      <c r="U2054" s="566"/>
      <c r="V2054" s="566"/>
      <c r="W2054" s="566"/>
      <c r="X2054" s="566"/>
      <c r="Y2054" s="566"/>
      <c r="Z2054" s="566"/>
      <c r="AA2054" s="566"/>
      <c r="AB2054" s="566"/>
      <c r="AC2054" s="566"/>
      <c r="AD2054" s="566"/>
      <c r="AE2054" s="566"/>
      <c r="AF2054" s="566"/>
      <c r="AG2054" s="566"/>
    </row>
    <row r="2055" spans="2:33" hidden="1" outlineLevel="1" x14ac:dyDescent="0.45">
      <c r="B2055" s="648"/>
      <c r="C2055" s="649"/>
      <c r="D2055" s="650"/>
      <c r="E2055" s="651"/>
      <c r="F2055" s="652"/>
      <c r="G2055" s="653"/>
      <c r="H2055" s="654"/>
      <c r="I2055" s="654"/>
      <c r="J2055" s="654"/>
      <c r="K2055" s="655"/>
      <c r="L2055" s="653"/>
      <c r="M2055" s="654"/>
      <c r="N2055" s="654"/>
      <c r="O2055" s="654"/>
      <c r="P2055" s="655"/>
      <c r="Q2055" s="656"/>
      <c r="R2055" s="652"/>
      <c r="S2055" s="566"/>
      <c r="T2055" s="566"/>
      <c r="U2055" s="566"/>
      <c r="V2055" s="566"/>
      <c r="W2055" s="566"/>
      <c r="X2055" s="566"/>
      <c r="Y2055" s="566"/>
      <c r="Z2055" s="566"/>
      <c r="AA2055" s="566"/>
      <c r="AB2055" s="566"/>
      <c r="AC2055" s="566"/>
      <c r="AD2055" s="566"/>
      <c r="AE2055" s="566"/>
      <c r="AF2055" s="566"/>
      <c r="AG2055" s="566"/>
    </row>
    <row r="2056" spans="2:33" hidden="1" outlineLevel="1" x14ac:dyDescent="0.45">
      <c r="B2056" s="657"/>
      <c r="C2056" s="658"/>
      <c r="D2056" s="659"/>
      <c r="E2056" s="660"/>
      <c r="F2056" s="661"/>
      <c r="G2056" s="662"/>
      <c r="H2056" s="663"/>
      <c r="I2056" s="663"/>
      <c r="J2056" s="663"/>
      <c r="K2056" s="664"/>
      <c r="L2056" s="662"/>
      <c r="M2056" s="663"/>
      <c r="N2056" s="663"/>
      <c r="O2056" s="663"/>
      <c r="P2056" s="664"/>
      <c r="Q2056" s="665"/>
      <c r="R2056" s="661"/>
      <c r="S2056" s="566"/>
      <c r="T2056" s="566"/>
      <c r="U2056" s="566"/>
      <c r="V2056" s="566"/>
      <c r="W2056" s="566"/>
      <c r="X2056" s="566"/>
      <c r="Y2056" s="566"/>
      <c r="Z2056" s="566"/>
      <c r="AA2056" s="566"/>
      <c r="AB2056" s="566"/>
      <c r="AC2056" s="566"/>
      <c r="AD2056" s="566"/>
      <c r="AE2056" s="566"/>
      <c r="AF2056" s="566"/>
      <c r="AG2056" s="566"/>
    </row>
    <row r="2057" spans="2:33" hidden="1" outlineLevel="1" x14ac:dyDescent="0.45">
      <c r="B2057" s="648"/>
      <c r="C2057" s="649"/>
      <c r="D2057" s="650"/>
      <c r="E2057" s="651"/>
      <c r="F2057" s="652"/>
      <c r="G2057" s="653"/>
      <c r="H2057" s="654"/>
      <c r="I2057" s="654"/>
      <c r="J2057" s="654"/>
      <c r="K2057" s="655"/>
      <c r="L2057" s="653"/>
      <c r="M2057" s="654"/>
      <c r="N2057" s="654"/>
      <c r="O2057" s="654"/>
      <c r="P2057" s="655"/>
      <c r="Q2057" s="656"/>
      <c r="R2057" s="652"/>
      <c r="S2057" s="566"/>
      <c r="T2057" s="566"/>
      <c r="U2057" s="566"/>
      <c r="V2057" s="566"/>
      <c r="W2057" s="566"/>
      <c r="X2057" s="566"/>
      <c r="Y2057" s="566"/>
      <c r="Z2057" s="566"/>
      <c r="AA2057" s="566"/>
      <c r="AB2057" s="566"/>
      <c r="AC2057" s="566"/>
      <c r="AD2057" s="566"/>
      <c r="AE2057" s="566"/>
      <c r="AF2057" s="566"/>
      <c r="AG2057" s="566"/>
    </row>
    <row r="2058" spans="2:33" hidden="1" outlineLevel="1" x14ac:dyDescent="0.45">
      <c r="B2058" s="657"/>
      <c r="C2058" s="658"/>
      <c r="D2058" s="659"/>
      <c r="E2058" s="660"/>
      <c r="F2058" s="661"/>
      <c r="G2058" s="662"/>
      <c r="H2058" s="663"/>
      <c r="I2058" s="663"/>
      <c r="J2058" s="663"/>
      <c r="K2058" s="664"/>
      <c r="L2058" s="662"/>
      <c r="M2058" s="663"/>
      <c r="N2058" s="663"/>
      <c r="O2058" s="663"/>
      <c r="P2058" s="664"/>
      <c r="Q2058" s="665"/>
      <c r="R2058" s="661"/>
      <c r="S2058" s="566"/>
      <c r="T2058" s="566"/>
      <c r="U2058" s="566"/>
      <c r="V2058" s="566"/>
      <c r="W2058" s="566"/>
      <c r="X2058" s="566"/>
      <c r="Y2058" s="566"/>
      <c r="Z2058" s="566"/>
      <c r="AA2058" s="566"/>
      <c r="AB2058" s="566"/>
      <c r="AC2058" s="566"/>
      <c r="AD2058" s="566"/>
      <c r="AE2058" s="566"/>
      <c r="AF2058" s="566"/>
      <c r="AG2058" s="566"/>
    </row>
    <row r="2059" spans="2:33" hidden="1" outlineLevel="1" x14ac:dyDescent="0.45">
      <c r="B2059" s="648"/>
      <c r="C2059" s="649"/>
      <c r="D2059" s="650"/>
      <c r="E2059" s="651"/>
      <c r="F2059" s="652"/>
      <c r="G2059" s="653"/>
      <c r="H2059" s="654"/>
      <c r="I2059" s="654"/>
      <c r="J2059" s="654"/>
      <c r="K2059" s="655"/>
      <c r="L2059" s="653"/>
      <c r="M2059" s="654"/>
      <c r="N2059" s="654"/>
      <c r="O2059" s="654"/>
      <c r="P2059" s="655"/>
      <c r="Q2059" s="656"/>
      <c r="R2059" s="652"/>
      <c r="S2059" s="566"/>
      <c r="T2059" s="566"/>
      <c r="U2059" s="566"/>
      <c r="V2059" s="566"/>
      <c r="W2059" s="566"/>
      <c r="X2059" s="566"/>
      <c r="Y2059" s="566"/>
      <c r="Z2059" s="566"/>
      <c r="AA2059" s="566"/>
      <c r="AB2059" s="566"/>
      <c r="AC2059" s="566"/>
      <c r="AD2059" s="566"/>
      <c r="AE2059" s="566"/>
      <c r="AF2059" s="566"/>
      <c r="AG2059" s="566"/>
    </row>
    <row r="2060" spans="2:33" hidden="1" outlineLevel="1" x14ac:dyDescent="0.45">
      <c r="B2060" s="657"/>
      <c r="C2060" s="658"/>
      <c r="D2060" s="659"/>
      <c r="E2060" s="660"/>
      <c r="F2060" s="661"/>
      <c r="G2060" s="662"/>
      <c r="H2060" s="663"/>
      <c r="I2060" s="663"/>
      <c r="J2060" s="663"/>
      <c r="K2060" s="664"/>
      <c r="L2060" s="662"/>
      <c r="M2060" s="663"/>
      <c r="N2060" s="663"/>
      <c r="O2060" s="663"/>
      <c r="P2060" s="664"/>
      <c r="Q2060" s="665"/>
      <c r="R2060" s="661"/>
      <c r="S2060" s="566"/>
      <c r="T2060" s="566"/>
      <c r="U2060" s="566"/>
      <c r="V2060" s="566"/>
      <c r="W2060" s="566"/>
      <c r="X2060" s="566"/>
      <c r="Y2060" s="566"/>
      <c r="Z2060" s="566"/>
      <c r="AA2060" s="566"/>
      <c r="AB2060" s="566"/>
      <c r="AC2060" s="566"/>
      <c r="AD2060" s="566"/>
      <c r="AE2060" s="566"/>
      <c r="AF2060" s="566"/>
      <c r="AG2060" s="566"/>
    </row>
    <row r="2061" spans="2:33" hidden="1" outlineLevel="1" x14ac:dyDescent="0.45">
      <c r="B2061" s="648"/>
      <c r="C2061" s="649"/>
      <c r="D2061" s="650"/>
      <c r="E2061" s="651"/>
      <c r="F2061" s="652"/>
      <c r="G2061" s="653"/>
      <c r="H2061" s="654"/>
      <c r="I2061" s="654"/>
      <c r="J2061" s="654"/>
      <c r="K2061" s="655"/>
      <c r="L2061" s="653"/>
      <c r="M2061" s="654"/>
      <c r="N2061" s="654"/>
      <c r="O2061" s="654"/>
      <c r="P2061" s="655"/>
      <c r="Q2061" s="656"/>
      <c r="R2061" s="652"/>
      <c r="S2061" s="566"/>
      <c r="T2061" s="566"/>
      <c r="U2061" s="566"/>
      <c r="V2061" s="566"/>
      <c r="W2061" s="566"/>
      <c r="X2061" s="566"/>
      <c r="Y2061" s="566"/>
      <c r="Z2061" s="566"/>
      <c r="AA2061" s="566"/>
      <c r="AB2061" s="566"/>
      <c r="AC2061" s="566"/>
      <c r="AD2061" s="566"/>
      <c r="AE2061" s="566"/>
      <c r="AF2061" s="566"/>
      <c r="AG2061" s="566"/>
    </row>
    <row r="2062" spans="2:33" hidden="1" outlineLevel="1" x14ac:dyDescent="0.45">
      <c r="B2062" s="657"/>
      <c r="C2062" s="658"/>
      <c r="D2062" s="659"/>
      <c r="E2062" s="660"/>
      <c r="F2062" s="661"/>
      <c r="G2062" s="662"/>
      <c r="H2062" s="663"/>
      <c r="I2062" s="663"/>
      <c r="J2062" s="663"/>
      <c r="K2062" s="664"/>
      <c r="L2062" s="662"/>
      <c r="M2062" s="663"/>
      <c r="N2062" s="663"/>
      <c r="O2062" s="663"/>
      <c r="P2062" s="664"/>
      <c r="Q2062" s="665"/>
      <c r="R2062" s="661"/>
      <c r="S2062" s="566"/>
      <c r="T2062" s="566"/>
      <c r="U2062" s="566"/>
      <c r="V2062" s="566"/>
      <c r="W2062" s="566"/>
      <c r="X2062" s="566"/>
      <c r="Y2062" s="566"/>
      <c r="Z2062" s="566"/>
      <c r="AA2062" s="566"/>
      <c r="AB2062" s="566"/>
      <c r="AC2062" s="566"/>
      <c r="AD2062" s="566"/>
      <c r="AE2062" s="566"/>
      <c r="AF2062" s="566"/>
      <c r="AG2062" s="566"/>
    </row>
    <row r="2063" spans="2:33" hidden="1" outlineLevel="1" x14ac:dyDescent="0.45">
      <c r="B2063" s="648"/>
      <c r="C2063" s="649"/>
      <c r="D2063" s="650"/>
      <c r="E2063" s="651"/>
      <c r="F2063" s="652"/>
      <c r="G2063" s="653"/>
      <c r="H2063" s="654"/>
      <c r="I2063" s="654"/>
      <c r="J2063" s="654"/>
      <c r="K2063" s="655"/>
      <c r="L2063" s="653"/>
      <c r="M2063" s="654"/>
      <c r="N2063" s="654"/>
      <c r="O2063" s="654"/>
      <c r="P2063" s="655"/>
      <c r="Q2063" s="656"/>
      <c r="R2063" s="652"/>
      <c r="S2063" s="566"/>
      <c r="T2063" s="566"/>
      <c r="U2063" s="566"/>
      <c r="V2063" s="566"/>
      <c r="W2063" s="566"/>
      <c r="X2063" s="566"/>
      <c r="Y2063" s="566"/>
      <c r="Z2063" s="566"/>
      <c r="AA2063" s="566"/>
      <c r="AB2063" s="566"/>
      <c r="AC2063" s="566"/>
      <c r="AD2063" s="566"/>
      <c r="AE2063" s="566"/>
      <c r="AF2063" s="566"/>
      <c r="AG2063" s="566"/>
    </row>
    <row r="2064" spans="2:33" hidden="1" outlineLevel="1" x14ac:dyDescent="0.45">
      <c r="B2064" s="657"/>
      <c r="C2064" s="658"/>
      <c r="D2064" s="659"/>
      <c r="E2064" s="660"/>
      <c r="F2064" s="661"/>
      <c r="G2064" s="662"/>
      <c r="H2064" s="663"/>
      <c r="I2064" s="663"/>
      <c r="J2064" s="663"/>
      <c r="K2064" s="664"/>
      <c r="L2064" s="662"/>
      <c r="M2064" s="663"/>
      <c r="N2064" s="663"/>
      <c r="O2064" s="663"/>
      <c r="P2064" s="664"/>
      <c r="Q2064" s="665"/>
      <c r="R2064" s="661"/>
      <c r="S2064" s="566"/>
      <c r="T2064" s="566"/>
      <c r="U2064" s="566"/>
      <c r="V2064" s="566"/>
      <c r="W2064" s="566"/>
      <c r="X2064" s="566"/>
      <c r="Y2064" s="566"/>
      <c r="Z2064" s="566"/>
      <c r="AA2064" s="566"/>
      <c r="AB2064" s="566"/>
      <c r="AC2064" s="566"/>
      <c r="AD2064" s="566"/>
      <c r="AE2064" s="566"/>
      <c r="AF2064" s="566"/>
      <c r="AG2064" s="566"/>
    </row>
    <row r="2065" spans="2:33" hidden="1" outlineLevel="1" x14ac:dyDescent="0.45">
      <c r="B2065" s="648"/>
      <c r="C2065" s="649"/>
      <c r="D2065" s="650"/>
      <c r="E2065" s="651"/>
      <c r="F2065" s="652"/>
      <c r="G2065" s="653"/>
      <c r="H2065" s="654"/>
      <c r="I2065" s="654"/>
      <c r="J2065" s="654"/>
      <c r="K2065" s="655"/>
      <c r="L2065" s="653"/>
      <c r="M2065" s="654"/>
      <c r="N2065" s="654"/>
      <c r="O2065" s="654"/>
      <c r="P2065" s="655"/>
      <c r="Q2065" s="656"/>
      <c r="R2065" s="652"/>
      <c r="S2065" s="566"/>
      <c r="T2065" s="566"/>
      <c r="U2065" s="566"/>
      <c r="V2065" s="566"/>
      <c r="W2065" s="566"/>
      <c r="X2065" s="566"/>
      <c r="Y2065" s="566"/>
      <c r="Z2065" s="566"/>
      <c r="AA2065" s="566"/>
      <c r="AB2065" s="566"/>
      <c r="AC2065" s="566"/>
      <c r="AD2065" s="566"/>
      <c r="AE2065" s="566"/>
      <c r="AF2065" s="566"/>
      <c r="AG2065" s="566"/>
    </row>
    <row r="2066" spans="2:33" hidden="1" outlineLevel="1" x14ac:dyDescent="0.45">
      <c r="B2066" s="657"/>
      <c r="C2066" s="658"/>
      <c r="D2066" s="659"/>
      <c r="E2066" s="660"/>
      <c r="F2066" s="661"/>
      <c r="G2066" s="662"/>
      <c r="H2066" s="663"/>
      <c r="I2066" s="663"/>
      <c r="J2066" s="663"/>
      <c r="K2066" s="664"/>
      <c r="L2066" s="662"/>
      <c r="M2066" s="663"/>
      <c r="N2066" s="663"/>
      <c r="O2066" s="663"/>
      <c r="P2066" s="664"/>
      <c r="Q2066" s="665"/>
      <c r="R2066" s="661"/>
      <c r="S2066" s="566"/>
      <c r="T2066" s="566"/>
      <c r="U2066" s="566"/>
      <c r="V2066" s="566"/>
      <c r="W2066" s="566"/>
      <c r="X2066" s="566"/>
      <c r="Y2066" s="566"/>
      <c r="Z2066" s="566"/>
      <c r="AA2066" s="566"/>
      <c r="AB2066" s="566"/>
      <c r="AC2066" s="566"/>
      <c r="AD2066" s="566"/>
      <c r="AE2066" s="566"/>
      <c r="AF2066" s="566"/>
      <c r="AG2066" s="566"/>
    </row>
    <row r="2067" spans="2:33" hidden="1" outlineLevel="1" x14ac:dyDescent="0.45">
      <c r="B2067" s="648"/>
      <c r="C2067" s="649"/>
      <c r="D2067" s="650"/>
      <c r="E2067" s="651"/>
      <c r="F2067" s="652"/>
      <c r="G2067" s="653"/>
      <c r="H2067" s="654"/>
      <c r="I2067" s="654"/>
      <c r="J2067" s="654"/>
      <c r="K2067" s="655"/>
      <c r="L2067" s="653"/>
      <c r="M2067" s="654"/>
      <c r="N2067" s="654"/>
      <c r="O2067" s="654"/>
      <c r="P2067" s="655"/>
      <c r="Q2067" s="656"/>
      <c r="R2067" s="652"/>
      <c r="S2067" s="566"/>
      <c r="T2067" s="566"/>
      <c r="U2067" s="566"/>
      <c r="V2067" s="566"/>
      <c r="W2067" s="566"/>
      <c r="X2067" s="566"/>
      <c r="Y2067" s="566"/>
      <c r="Z2067" s="566"/>
      <c r="AA2067" s="566"/>
      <c r="AB2067" s="566"/>
      <c r="AC2067" s="566"/>
      <c r="AD2067" s="566"/>
      <c r="AE2067" s="566"/>
      <c r="AF2067" s="566"/>
      <c r="AG2067" s="566"/>
    </row>
    <row r="2068" spans="2:33" hidden="1" outlineLevel="1" x14ac:dyDescent="0.45">
      <c r="B2068" s="657"/>
      <c r="C2068" s="658"/>
      <c r="D2068" s="659"/>
      <c r="E2068" s="660"/>
      <c r="F2068" s="661"/>
      <c r="G2068" s="662"/>
      <c r="H2068" s="663"/>
      <c r="I2068" s="663"/>
      <c r="J2068" s="663"/>
      <c r="K2068" s="664"/>
      <c r="L2068" s="662"/>
      <c r="M2068" s="663"/>
      <c r="N2068" s="663"/>
      <c r="O2068" s="663"/>
      <c r="P2068" s="664"/>
      <c r="Q2068" s="665"/>
      <c r="R2068" s="661"/>
      <c r="S2068" s="566"/>
      <c r="T2068" s="566"/>
      <c r="U2068" s="566"/>
      <c r="V2068" s="566"/>
      <c r="W2068" s="566"/>
      <c r="X2068" s="566"/>
      <c r="Y2068" s="566"/>
      <c r="Z2068" s="566"/>
      <c r="AA2068" s="566"/>
      <c r="AB2068" s="566"/>
      <c r="AC2068" s="566"/>
      <c r="AD2068" s="566"/>
      <c r="AE2068" s="566"/>
      <c r="AF2068" s="566"/>
      <c r="AG2068" s="566"/>
    </row>
    <row r="2069" spans="2:33" hidden="1" outlineLevel="1" x14ac:dyDescent="0.45">
      <c r="B2069" s="648"/>
      <c r="C2069" s="649"/>
      <c r="D2069" s="650"/>
      <c r="E2069" s="651"/>
      <c r="F2069" s="652"/>
      <c r="G2069" s="653"/>
      <c r="H2069" s="654"/>
      <c r="I2069" s="654"/>
      <c r="J2069" s="654"/>
      <c r="K2069" s="655"/>
      <c r="L2069" s="653"/>
      <c r="M2069" s="654"/>
      <c r="N2069" s="654"/>
      <c r="O2069" s="654"/>
      <c r="P2069" s="655"/>
      <c r="Q2069" s="656"/>
      <c r="R2069" s="652"/>
      <c r="S2069" s="566"/>
      <c r="T2069" s="566"/>
      <c r="U2069" s="566"/>
      <c r="V2069" s="566"/>
      <c r="W2069" s="566"/>
      <c r="X2069" s="566"/>
      <c r="Y2069" s="566"/>
      <c r="Z2069" s="566"/>
      <c r="AA2069" s="566"/>
      <c r="AB2069" s="566"/>
      <c r="AC2069" s="566"/>
      <c r="AD2069" s="566"/>
      <c r="AE2069" s="566"/>
      <c r="AF2069" s="566"/>
      <c r="AG2069" s="566"/>
    </row>
    <row r="2070" spans="2:33" hidden="1" outlineLevel="1" x14ac:dyDescent="0.45">
      <c r="B2070" s="657"/>
      <c r="C2070" s="658"/>
      <c r="D2070" s="659"/>
      <c r="E2070" s="660"/>
      <c r="F2070" s="661"/>
      <c r="G2070" s="662"/>
      <c r="H2070" s="663"/>
      <c r="I2070" s="663"/>
      <c r="J2070" s="663"/>
      <c r="K2070" s="664"/>
      <c r="L2070" s="662"/>
      <c r="M2070" s="663"/>
      <c r="N2070" s="663"/>
      <c r="O2070" s="663"/>
      <c r="P2070" s="664"/>
      <c r="Q2070" s="665"/>
      <c r="R2070" s="661"/>
      <c r="S2070" s="566"/>
      <c r="T2070" s="566"/>
      <c r="U2070" s="566"/>
      <c r="V2070" s="566"/>
      <c r="W2070" s="566"/>
      <c r="X2070" s="566"/>
      <c r="Y2070" s="566"/>
      <c r="Z2070" s="566"/>
      <c r="AA2070" s="566"/>
      <c r="AB2070" s="566"/>
      <c r="AC2070" s="566"/>
      <c r="AD2070" s="566"/>
      <c r="AE2070" s="566"/>
      <c r="AF2070" s="566"/>
      <c r="AG2070" s="566"/>
    </row>
    <row r="2071" spans="2:33" hidden="1" outlineLevel="1" x14ac:dyDescent="0.45">
      <c r="B2071" s="648"/>
      <c r="C2071" s="649"/>
      <c r="D2071" s="650"/>
      <c r="E2071" s="651"/>
      <c r="F2071" s="652"/>
      <c r="G2071" s="653"/>
      <c r="H2071" s="654"/>
      <c r="I2071" s="654"/>
      <c r="J2071" s="654"/>
      <c r="K2071" s="655"/>
      <c r="L2071" s="653"/>
      <c r="M2071" s="654"/>
      <c r="N2071" s="654"/>
      <c r="O2071" s="654"/>
      <c r="P2071" s="655"/>
      <c r="Q2071" s="656"/>
      <c r="R2071" s="652"/>
      <c r="S2071" s="566"/>
      <c r="T2071" s="566"/>
      <c r="U2071" s="566"/>
      <c r="V2071" s="566"/>
      <c r="W2071" s="566"/>
      <c r="X2071" s="566"/>
      <c r="Y2071" s="566"/>
      <c r="Z2071" s="566"/>
      <c r="AA2071" s="566"/>
      <c r="AB2071" s="566"/>
      <c r="AC2071" s="566"/>
      <c r="AD2071" s="566"/>
      <c r="AE2071" s="566"/>
      <c r="AF2071" s="566"/>
      <c r="AG2071" s="566"/>
    </row>
    <row r="2072" spans="2:33" hidden="1" outlineLevel="1" x14ac:dyDescent="0.45">
      <c r="B2072" s="657"/>
      <c r="C2072" s="658"/>
      <c r="D2072" s="659"/>
      <c r="E2072" s="660"/>
      <c r="F2072" s="661"/>
      <c r="G2072" s="662"/>
      <c r="H2072" s="663"/>
      <c r="I2072" s="663"/>
      <c r="J2072" s="663"/>
      <c r="K2072" s="664"/>
      <c r="L2072" s="662"/>
      <c r="M2072" s="663"/>
      <c r="N2072" s="663"/>
      <c r="O2072" s="663"/>
      <c r="P2072" s="664"/>
      <c r="Q2072" s="665"/>
      <c r="R2072" s="661"/>
      <c r="S2072" s="566"/>
      <c r="T2072" s="566"/>
      <c r="U2072" s="566"/>
      <c r="V2072" s="566"/>
      <c r="W2072" s="566"/>
      <c r="X2072" s="566"/>
      <c r="Y2072" s="566"/>
      <c r="Z2072" s="566"/>
      <c r="AA2072" s="566"/>
      <c r="AB2072" s="566"/>
      <c r="AC2072" s="566"/>
      <c r="AD2072" s="566"/>
      <c r="AE2072" s="566"/>
      <c r="AF2072" s="566"/>
      <c r="AG2072" s="566"/>
    </row>
    <row r="2073" spans="2:33" hidden="1" outlineLevel="1" x14ac:dyDescent="0.45">
      <c r="B2073" s="648"/>
      <c r="C2073" s="649"/>
      <c r="D2073" s="650"/>
      <c r="E2073" s="651"/>
      <c r="F2073" s="652"/>
      <c r="G2073" s="653"/>
      <c r="H2073" s="654"/>
      <c r="I2073" s="654"/>
      <c r="J2073" s="654"/>
      <c r="K2073" s="655"/>
      <c r="L2073" s="653"/>
      <c r="M2073" s="654"/>
      <c r="N2073" s="654"/>
      <c r="O2073" s="654"/>
      <c r="P2073" s="655"/>
      <c r="Q2073" s="656"/>
      <c r="R2073" s="652"/>
      <c r="S2073" s="566"/>
      <c r="T2073" s="566"/>
      <c r="U2073" s="566"/>
      <c r="V2073" s="566"/>
      <c r="W2073" s="566"/>
      <c r="X2073" s="566"/>
      <c r="Y2073" s="566"/>
      <c r="Z2073" s="566"/>
      <c r="AA2073" s="566"/>
      <c r="AB2073" s="566"/>
      <c r="AC2073" s="566"/>
      <c r="AD2073" s="566"/>
      <c r="AE2073" s="566"/>
      <c r="AF2073" s="566"/>
      <c r="AG2073" s="566"/>
    </row>
    <row r="2074" spans="2:33" hidden="1" outlineLevel="1" x14ac:dyDescent="0.45">
      <c r="B2074" s="657"/>
      <c r="C2074" s="658"/>
      <c r="D2074" s="659"/>
      <c r="E2074" s="660"/>
      <c r="F2074" s="661"/>
      <c r="G2074" s="662"/>
      <c r="H2074" s="663"/>
      <c r="I2074" s="663"/>
      <c r="J2074" s="663"/>
      <c r="K2074" s="664"/>
      <c r="L2074" s="662"/>
      <c r="M2074" s="663"/>
      <c r="N2074" s="663"/>
      <c r="O2074" s="663"/>
      <c r="P2074" s="664"/>
      <c r="Q2074" s="665"/>
      <c r="R2074" s="661"/>
      <c r="S2074" s="566"/>
      <c r="T2074" s="566"/>
      <c r="U2074" s="566"/>
      <c r="V2074" s="566"/>
      <c r="W2074" s="566"/>
      <c r="X2074" s="566"/>
      <c r="Y2074" s="566"/>
      <c r="Z2074" s="566"/>
      <c r="AA2074" s="566"/>
      <c r="AB2074" s="566"/>
      <c r="AC2074" s="566"/>
      <c r="AD2074" s="566"/>
      <c r="AE2074" s="566"/>
      <c r="AF2074" s="566"/>
      <c r="AG2074" s="566"/>
    </row>
    <row r="2075" spans="2:33" hidden="1" outlineLevel="1" x14ac:dyDescent="0.45">
      <c r="B2075" s="648"/>
      <c r="C2075" s="649"/>
      <c r="D2075" s="650"/>
      <c r="E2075" s="651"/>
      <c r="F2075" s="652"/>
      <c r="G2075" s="653"/>
      <c r="H2075" s="654"/>
      <c r="I2075" s="654"/>
      <c r="J2075" s="654"/>
      <c r="K2075" s="655"/>
      <c r="L2075" s="653"/>
      <c r="M2075" s="654"/>
      <c r="N2075" s="654"/>
      <c r="O2075" s="654"/>
      <c r="P2075" s="655"/>
      <c r="Q2075" s="656"/>
      <c r="R2075" s="652"/>
      <c r="S2075" s="566"/>
      <c r="T2075" s="566"/>
      <c r="U2075" s="566"/>
      <c r="V2075" s="566"/>
      <c r="W2075" s="566"/>
      <c r="X2075" s="566"/>
      <c r="Y2075" s="566"/>
      <c r="Z2075" s="566"/>
      <c r="AA2075" s="566"/>
      <c r="AB2075" s="566"/>
      <c r="AC2075" s="566"/>
      <c r="AD2075" s="566"/>
      <c r="AE2075" s="566"/>
      <c r="AF2075" s="566"/>
      <c r="AG2075" s="566"/>
    </row>
    <row r="2076" spans="2:33" hidden="1" outlineLevel="1" x14ac:dyDescent="0.45">
      <c r="B2076" s="657"/>
      <c r="C2076" s="658"/>
      <c r="D2076" s="659"/>
      <c r="E2076" s="660"/>
      <c r="F2076" s="661"/>
      <c r="G2076" s="662"/>
      <c r="H2076" s="663"/>
      <c r="I2076" s="663"/>
      <c r="J2076" s="663"/>
      <c r="K2076" s="664"/>
      <c r="L2076" s="662"/>
      <c r="M2076" s="663"/>
      <c r="N2076" s="663"/>
      <c r="O2076" s="663"/>
      <c r="P2076" s="664"/>
      <c r="Q2076" s="665"/>
      <c r="R2076" s="661"/>
      <c r="S2076" s="566"/>
      <c r="T2076" s="566"/>
      <c r="U2076" s="566"/>
      <c r="V2076" s="566"/>
      <c r="W2076" s="566"/>
      <c r="X2076" s="566"/>
      <c r="Y2076" s="566"/>
      <c r="Z2076" s="566"/>
      <c r="AA2076" s="566"/>
      <c r="AB2076" s="566"/>
      <c r="AC2076" s="566"/>
      <c r="AD2076" s="566"/>
      <c r="AE2076" s="566"/>
      <c r="AF2076" s="566"/>
      <c r="AG2076" s="566"/>
    </row>
    <row r="2077" spans="2:33" hidden="1" outlineLevel="1" x14ac:dyDescent="0.45">
      <c r="B2077" s="648"/>
      <c r="C2077" s="649"/>
      <c r="D2077" s="650"/>
      <c r="E2077" s="651"/>
      <c r="F2077" s="652"/>
      <c r="G2077" s="653"/>
      <c r="H2077" s="654"/>
      <c r="I2077" s="654"/>
      <c r="J2077" s="654"/>
      <c r="K2077" s="655"/>
      <c r="L2077" s="653"/>
      <c r="M2077" s="654"/>
      <c r="N2077" s="654"/>
      <c r="O2077" s="654"/>
      <c r="P2077" s="655"/>
      <c r="Q2077" s="656"/>
      <c r="R2077" s="652"/>
      <c r="S2077" s="566"/>
      <c r="T2077" s="566"/>
      <c r="U2077" s="566"/>
      <c r="V2077" s="566"/>
      <c r="W2077" s="566"/>
      <c r="X2077" s="566"/>
      <c r="Y2077" s="566"/>
      <c r="Z2077" s="566"/>
      <c r="AA2077" s="566"/>
      <c r="AB2077" s="566"/>
      <c r="AC2077" s="566"/>
      <c r="AD2077" s="566"/>
      <c r="AE2077" s="566"/>
      <c r="AF2077" s="566"/>
      <c r="AG2077" s="566"/>
    </row>
    <row r="2078" spans="2:33" hidden="1" outlineLevel="1" x14ac:dyDescent="0.45">
      <c r="B2078" s="657"/>
      <c r="C2078" s="658"/>
      <c r="D2078" s="659"/>
      <c r="E2078" s="660"/>
      <c r="F2078" s="661"/>
      <c r="G2078" s="662"/>
      <c r="H2078" s="663"/>
      <c r="I2078" s="663"/>
      <c r="J2078" s="663"/>
      <c r="K2078" s="664"/>
      <c r="L2078" s="662"/>
      <c r="M2078" s="663"/>
      <c r="N2078" s="663"/>
      <c r="O2078" s="663"/>
      <c r="P2078" s="664"/>
      <c r="Q2078" s="665"/>
      <c r="R2078" s="661"/>
      <c r="S2078" s="566"/>
      <c r="T2078" s="566"/>
      <c r="U2078" s="566"/>
      <c r="V2078" s="566"/>
      <c r="W2078" s="566"/>
      <c r="X2078" s="566"/>
      <c r="Y2078" s="566"/>
      <c r="Z2078" s="566"/>
      <c r="AA2078" s="566"/>
      <c r="AB2078" s="566"/>
      <c r="AC2078" s="566"/>
      <c r="AD2078" s="566"/>
      <c r="AE2078" s="566"/>
      <c r="AF2078" s="566"/>
      <c r="AG2078" s="566"/>
    </row>
    <row r="2079" spans="2:33" hidden="1" outlineLevel="1" x14ac:dyDescent="0.45">
      <c r="B2079" s="648"/>
      <c r="C2079" s="649"/>
      <c r="D2079" s="650"/>
      <c r="E2079" s="651"/>
      <c r="F2079" s="652"/>
      <c r="G2079" s="653"/>
      <c r="H2079" s="654"/>
      <c r="I2079" s="654"/>
      <c r="J2079" s="654"/>
      <c r="K2079" s="655"/>
      <c r="L2079" s="653"/>
      <c r="M2079" s="654"/>
      <c r="N2079" s="654"/>
      <c r="O2079" s="654"/>
      <c r="P2079" s="655"/>
      <c r="Q2079" s="656"/>
      <c r="R2079" s="652"/>
      <c r="S2079" s="566"/>
      <c r="T2079" s="566"/>
      <c r="U2079" s="566"/>
      <c r="V2079" s="566"/>
      <c r="W2079" s="566"/>
      <c r="X2079" s="566"/>
      <c r="Y2079" s="566"/>
      <c r="Z2079" s="566"/>
      <c r="AA2079" s="566"/>
      <c r="AB2079" s="566"/>
      <c r="AC2079" s="566"/>
      <c r="AD2079" s="566"/>
      <c r="AE2079" s="566"/>
      <c r="AF2079" s="566"/>
      <c r="AG2079" s="566"/>
    </row>
    <row r="2080" spans="2:33" hidden="1" outlineLevel="1" x14ac:dyDescent="0.45">
      <c r="B2080" s="657"/>
      <c r="C2080" s="658"/>
      <c r="D2080" s="659"/>
      <c r="E2080" s="660"/>
      <c r="F2080" s="661"/>
      <c r="G2080" s="662"/>
      <c r="H2080" s="663"/>
      <c r="I2080" s="663"/>
      <c r="J2080" s="663"/>
      <c r="K2080" s="664"/>
      <c r="L2080" s="662"/>
      <c r="M2080" s="663"/>
      <c r="N2080" s="663"/>
      <c r="O2080" s="663"/>
      <c r="P2080" s="664"/>
      <c r="Q2080" s="665"/>
      <c r="R2080" s="661"/>
      <c r="S2080" s="566"/>
      <c r="T2080" s="566"/>
      <c r="U2080" s="566"/>
      <c r="V2080" s="566"/>
      <c r="W2080" s="566"/>
      <c r="X2080" s="566"/>
      <c r="Y2080" s="566"/>
      <c r="Z2080" s="566"/>
      <c r="AA2080" s="566"/>
      <c r="AB2080" s="566"/>
      <c r="AC2080" s="566"/>
      <c r="AD2080" s="566"/>
      <c r="AE2080" s="566"/>
      <c r="AF2080" s="566"/>
      <c r="AG2080" s="566"/>
    </row>
    <row r="2081" spans="2:33" hidden="1" outlineLevel="1" x14ac:dyDescent="0.45">
      <c r="B2081" s="648"/>
      <c r="C2081" s="649"/>
      <c r="D2081" s="650"/>
      <c r="E2081" s="651"/>
      <c r="F2081" s="652"/>
      <c r="G2081" s="653"/>
      <c r="H2081" s="654"/>
      <c r="I2081" s="654"/>
      <c r="J2081" s="654"/>
      <c r="K2081" s="655"/>
      <c r="L2081" s="653"/>
      <c r="M2081" s="654"/>
      <c r="N2081" s="654"/>
      <c r="O2081" s="654"/>
      <c r="P2081" s="655"/>
      <c r="Q2081" s="656"/>
      <c r="R2081" s="652"/>
      <c r="S2081" s="566"/>
      <c r="T2081" s="566"/>
      <c r="U2081" s="566"/>
      <c r="V2081" s="566"/>
      <c r="W2081" s="566"/>
      <c r="X2081" s="566"/>
      <c r="Y2081" s="566"/>
      <c r="Z2081" s="566"/>
      <c r="AA2081" s="566"/>
      <c r="AB2081" s="566"/>
      <c r="AC2081" s="566"/>
      <c r="AD2081" s="566"/>
      <c r="AE2081" s="566"/>
      <c r="AF2081" s="566"/>
      <c r="AG2081" s="566"/>
    </row>
    <row r="2082" spans="2:33" hidden="1" outlineLevel="1" x14ac:dyDescent="0.45">
      <c r="B2082" s="657"/>
      <c r="C2082" s="658"/>
      <c r="D2082" s="659"/>
      <c r="E2082" s="660"/>
      <c r="F2082" s="661"/>
      <c r="G2082" s="662"/>
      <c r="H2082" s="663"/>
      <c r="I2082" s="663"/>
      <c r="J2082" s="663"/>
      <c r="K2082" s="664"/>
      <c r="L2082" s="662"/>
      <c r="M2082" s="663"/>
      <c r="N2082" s="663"/>
      <c r="O2082" s="663"/>
      <c r="P2082" s="664"/>
      <c r="Q2082" s="665"/>
      <c r="R2082" s="661"/>
      <c r="S2082" s="566"/>
      <c r="T2082" s="566"/>
      <c r="U2082" s="566"/>
      <c r="V2082" s="566"/>
      <c r="W2082" s="566"/>
      <c r="X2082" s="566"/>
      <c r="Y2082" s="566"/>
      <c r="Z2082" s="566"/>
      <c r="AA2082" s="566"/>
      <c r="AB2082" s="566"/>
      <c r="AC2082" s="566"/>
      <c r="AD2082" s="566"/>
      <c r="AE2082" s="566"/>
      <c r="AF2082" s="566"/>
      <c r="AG2082" s="566"/>
    </row>
    <row r="2083" spans="2:33" hidden="1" outlineLevel="1" x14ac:dyDescent="0.45">
      <c r="B2083" s="648"/>
      <c r="C2083" s="649"/>
      <c r="D2083" s="650"/>
      <c r="E2083" s="651"/>
      <c r="F2083" s="652"/>
      <c r="G2083" s="653"/>
      <c r="H2083" s="654"/>
      <c r="I2083" s="654"/>
      <c r="J2083" s="654"/>
      <c r="K2083" s="655"/>
      <c r="L2083" s="653"/>
      <c r="M2083" s="654"/>
      <c r="N2083" s="654"/>
      <c r="O2083" s="654"/>
      <c r="P2083" s="655"/>
      <c r="Q2083" s="656"/>
      <c r="R2083" s="652"/>
      <c r="S2083" s="566"/>
      <c r="T2083" s="566"/>
      <c r="U2083" s="566"/>
      <c r="V2083" s="566"/>
      <c r="W2083" s="566"/>
      <c r="X2083" s="566"/>
      <c r="Y2083" s="566"/>
      <c r="Z2083" s="566"/>
      <c r="AA2083" s="566"/>
      <c r="AB2083" s="566"/>
      <c r="AC2083" s="566"/>
      <c r="AD2083" s="566"/>
      <c r="AE2083" s="566"/>
      <c r="AF2083" s="566"/>
      <c r="AG2083" s="566"/>
    </row>
    <row r="2084" spans="2:33" hidden="1" outlineLevel="1" x14ac:dyDescent="0.45">
      <c r="B2084" s="657"/>
      <c r="C2084" s="658"/>
      <c r="D2084" s="659"/>
      <c r="E2084" s="660"/>
      <c r="F2084" s="661"/>
      <c r="G2084" s="662"/>
      <c r="H2084" s="663"/>
      <c r="I2084" s="663"/>
      <c r="J2084" s="663"/>
      <c r="K2084" s="664"/>
      <c r="L2084" s="662"/>
      <c r="M2084" s="663"/>
      <c r="N2084" s="663"/>
      <c r="O2084" s="663"/>
      <c r="P2084" s="664"/>
      <c r="Q2084" s="665"/>
      <c r="R2084" s="661"/>
      <c r="S2084" s="566"/>
      <c r="T2084" s="566"/>
      <c r="U2084" s="566"/>
      <c r="V2084" s="566"/>
      <c r="W2084" s="566"/>
      <c r="X2084" s="566"/>
      <c r="Y2084" s="566"/>
      <c r="Z2084" s="566"/>
      <c r="AA2084" s="566"/>
      <c r="AB2084" s="566"/>
      <c r="AC2084" s="566"/>
      <c r="AD2084" s="566"/>
      <c r="AE2084" s="566"/>
      <c r="AF2084" s="566"/>
      <c r="AG2084" s="566"/>
    </row>
    <row r="2085" spans="2:33" hidden="1" outlineLevel="1" x14ac:dyDescent="0.45">
      <c r="B2085" s="648"/>
      <c r="C2085" s="649"/>
      <c r="D2085" s="650"/>
      <c r="E2085" s="651"/>
      <c r="F2085" s="652"/>
      <c r="G2085" s="653"/>
      <c r="H2085" s="654"/>
      <c r="I2085" s="654"/>
      <c r="J2085" s="654"/>
      <c r="K2085" s="655"/>
      <c r="L2085" s="653"/>
      <c r="M2085" s="654"/>
      <c r="N2085" s="654"/>
      <c r="O2085" s="654"/>
      <c r="P2085" s="655"/>
      <c r="Q2085" s="656"/>
      <c r="R2085" s="652"/>
      <c r="S2085" s="566"/>
      <c r="T2085" s="566"/>
      <c r="U2085" s="566"/>
      <c r="V2085" s="566"/>
      <c r="W2085" s="566"/>
      <c r="X2085" s="566"/>
      <c r="Y2085" s="566"/>
      <c r="Z2085" s="566"/>
      <c r="AA2085" s="566"/>
      <c r="AB2085" s="566"/>
      <c r="AC2085" s="566"/>
      <c r="AD2085" s="566"/>
      <c r="AE2085" s="566"/>
      <c r="AF2085" s="566"/>
      <c r="AG2085" s="566"/>
    </row>
    <row r="2086" spans="2:33" hidden="1" outlineLevel="1" x14ac:dyDescent="0.45">
      <c r="B2086" s="657"/>
      <c r="C2086" s="658"/>
      <c r="D2086" s="659"/>
      <c r="E2086" s="660"/>
      <c r="F2086" s="661"/>
      <c r="G2086" s="662"/>
      <c r="H2086" s="663"/>
      <c r="I2086" s="663"/>
      <c r="J2086" s="663"/>
      <c r="K2086" s="664"/>
      <c r="L2086" s="662"/>
      <c r="M2086" s="663"/>
      <c r="N2086" s="663"/>
      <c r="O2086" s="663"/>
      <c r="P2086" s="664"/>
      <c r="Q2086" s="665"/>
      <c r="R2086" s="661"/>
      <c r="S2086" s="566"/>
      <c r="T2086" s="566"/>
      <c r="U2086" s="566"/>
      <c r="V2086" s="566"/>
      <c r="W2086" s="566"/>
      <c r="X2086" s="566"/>
      <c r="Y2086" s="566"/>
      <c r="Z2086" s="566"/>
      <c r="AA2086" s="566"/>
      <c r="AB2086" s="566"/>
      <c r="AC2086" s="566"/>
      <c r="AD2086" s="566"/>
      <c r="AE2086" s="566"/>
      <c r="AF2086" s="566"/>
      <c r="AG2086" s="566"/>
    </row>
    <row r="2087" spans="2:33" hidden="1" outlineLevel="1" x14ac:dyDescent="0.45">
      <c r="B2087" s="648"/>
      <c r="C2087" s="649"/>
      <c r="D2087" s="650"/>
      <c r="E2087" s="651"/>
      <c r="F2087" s="652"/>
      <c r="G2087" s="653"/>
      <c r="H2087" s="654"/>
      <c r="I2087" s="654"/>
      <c r="J2087" s="654"/>
      <c r="K2087" s="655"/>
      <c r="L2087" s="653"/>
      <c r="M2087" s="654"/>
      <c r="N2087" s="654"/>
      <c r="O2087" s="654"/>
      <c r="P2087" s="655"/>
      <c r="Q2087" s="656"/>
      <c r="R2087" s="652"/>
      <c r="S2087" s="566"/>
      <c r="T2087" s="566"/>
      <c r="U2087" s="566"/>
      <c r="V2087" s="566"/>
      <c r="W2087" s="566"/>
      <c r="X2087" s="566"/>
      <c r="Y2087" s="566"/>
      <c r="Z2087" s="566"/>
      <c r="AA2087" s="566"/>
      <c r="AB2087" s="566"/>
      <c r="AC2087" s="566"/>
      <c r="AD2087" s="566"/>
      <c r="AE2087" s="566"/>
      <c r="AF2087" s="566"/>
      <c r="AG2087" s="566"/>
    </row>
    <row r="2088" spans="2:33" hidden="1" outlineLevel="1" x14ac:dyDescent="0.45">
      <c r="B2088" s="657"/>
      <c r="C2088" s="658"/>
      <c r="D2088" s="659"/>
      <c r="E2088" s="660"/>
      <c r="F2088" s="661"/>
      <c r="G2088" s="662"/>
      <c r="H2088" s="663"/>
      <c r="I2088" s="663"/>
      <c r="J2088" s="663"/>
      <c r="K2088" s="664"/>
      <c r="L2088" s="662"/>
      <c r="M2088" s="663"/>
      <c r="N2088" s="663"/>
      <c r="O2088" s="663"/>
      <c r="P2088" s="664"/>
      <c r="Q2088" s="665"/>
      <c r="R2088" s="661"/>
      <c r="S2088" s="566"/>
      <c r="T2088" s="566"/>
      <c r="U2088" s="566"/>
      <c r="V2088" s="566"/>
      <c r="W2088" s="566"/>
      <c r="X2088" s="566"/>
      <c r="Y2088" s="566"/>
      <c r="Z2088" s="566"/>
      <c r="AA2088" s="566"/>
      <c r="AB2088" s="566"/>
      <c r="AC2088" s="566"/>
      <c r="AD2088" s="566"/>
      <c r="AE2088" s="566"/>
      <c r="AF2088" s="566"/>
      <c r="AG2088" s="566"/>
    </row>
    <row r="2089" spans="2:33" hidden="1" outlineLevel="1" x14ac:dyDescent="0.45">
      <c r="B2089" s="648"/>
      <c r="C2089" s="649"/>
      <c r="D2089" s="650"/>
      <c r="E2089" s="651"/>
      <c r="F2089" s="652"/>
      <c r="G2089" s="653"/>
      <c r="H2089" s="654"/>
      <c r="I2089" s="654"/>
      <c r="J2089" s="654"/>
      <c r="K2089" s="655"/>
      <c r="L2089" s="653"/>
      <c r="M2089" s="654"/>
      <c r="N2089" s="654"/>
      <c r="O2089" s="654"/>
      <c r="P2089" s="655"/>
      <c r="Q2089" s="656"/>
      <c r="R2089" s="652"/>
      <c r="S2089" s="566"/>
      <c r="T2089" s="566"/>
      <c r="U2089" s="566"/>
      <c r="V2089" s="566"/>
      <c r="W2089" s="566"/>
      <c r="X2089" s="566"/>
      <c r="Y2089" s="566"/>
      <c r="Z2089" s="566"/>
      <c r="AA2089" s="566"/>
      <c r="AB2089" s="566"/>
      <c r="AC2089" s="566"/>
      <c r="AD2089" s="566"/>
      <c r="AE2089" s="566"/>
      <c r="AF2089" s="566"/>
      <c r="AG2089" s="566"/>
    </row>
    <row r="2090" spans="2:33" hidden="1" outlineLevel="1" x14ac:dyDescent="0.45">
      <c r="B2090" s="657"/>
      <c r="C2090" s="658"/>
      <c r="D2090" s="659"/>
      <c r="E2090" s="660"/>
      <c r="F2090" s="661"/>
      <c r="G2090" s="662"/>
      <c r="H2090" s="663"/>
      <c r="I2090" s="663"/>
      <c r="J2090" s="663"/>
      <c r="K2090" s="664"/>
      <c r="L2090" s="662"/>
      <c r="M2090" s="663"/>
      <c r="N2090" s="663"/>
      <c r="O2090" s="663"/>
      <c r="P2090" s="664"/>
      <c r="Q2090" s="665"/>
      <c r="R2090" s="661"/>
      <c r="S2090" s="566"/>
      <c r="T2090" s="566"/>
      <c r="U2090" s="566"/>
      <c r="V2090" s="566"/>
      <c r="W2090" s="566"/>
      <c r="X2090" s="566"/>
      <c r="Y2090" s="566"/>
      <c r="Z2090" s="566"/>
      <c r="AA2090" s="566"/>
      <c r="AB2090" s="566"/>
      <c r="AC2090" s="566"/>
      <c r="AD2090" s="566"/>
      <c r="AE2090" s="566"/>
      <c r="AF2090" s="566"/>
      <c r="AG2090" s="566"/>
    </row>
    <row r="2091" spans="2:33" hidden="1" outlineLevel="1" x14ac:dyDescent="0.45">
      <c r="B2091" s="648"/>
      <c r="C2091" s="649"/>
      <c r="D2091" s="650"/>
      <c r="E2091" s="651"/>
      <c r="F2091" s="652"/>
      <c r="G2091" s="653"/>
      <c r="H2091" s="654"/>
      <c r="I2091" s="654"/>
      <c r="J2091" s="654"/>
      <c r="K2091" s="655"/>
      <c r="L2091" s="653"/>
      <c r="M2091" s="654"/>
      <c r="N2091" s="654"/>
      <c r="O2091" s="654"/>
      <c r="P2091" s="655"/>
      <c r="Q2091" s="656"/>
      <c r="R2091" s="652"/>
      <c r="S2091" s="566"/>
      <c r="T2091" s="566"/>
      <c r="U2091" s="566"/>
      <c r="V2091" s="566"/>
      <c r="W2091" s="566"/>
      <c r="X2091" s="566"/>
      <c r="Y2091" s="566"/>
      <c r="Z2091" s="566"/>
      <c r="AA2091" s="566"/>
      <c r="AB2091" s="566"/>
      <c r="AC2091" s="566"/>
      <c r="AD2091" s="566"/>
      <c r="AE2091" s="566"/>
      <c r="AF2091" s="566"/>
      <c r="AG2091" s="566"/>
    </row>
    <row r="2092" spans="2:33" hidden="1" outlineLevel="1" x14ac:dyDescent="0.45">
      <c r="B2092" s="657"/>
      <c r="C2092" s="658"/>
      <c r="D2092" s="659"/>
      <c r="E2092" s="660"/>
      <c r="F2092" s="661"/>
      <c r="G2092" s="662"/>
      <c r="H2092" s="663"/>
      <c r="I2092" s="663"/>
      <c r="J2092" s="663"/>
      <c r="K2092" s="664"/>
      <c r="L2092" s="662"/>
      <c r="M2092" s="663"/>
      <c r="N2092" s="663"/>
      <c r="O2092" s="663"/>
      <c r="P2092" s="664"/>
      <c r="Q2092" s="665"/>
      <c r="R2092" s="661"/>
      <c r="S2092" s="566"/>
      <c r="T2092" s="566"/>
      <c r="U2092" s="566"/>
      <c r="V2092" s="566"/>
      <c r="W2092" s="566"/>
      <c r="X2092" s="566"/>
      <c r="Y2092" s="566"/>
      <c r="Z2092" s="566"/>
      <c r="AA2092" s="566"/>
      <c r="AB2092" s="566"/>
      <c r="AC2092" s="566"/>
      <c r="AD2092" s="566"/>
      <c r="AE2092" s="566"/>
      <c r="AF2092" s="566"/>
      <c r="AG2092" s="566"/>
    </row>
    <row r="2093" spans="2:33" hidden="1" outlineLevel="1" x14ac:dyDescent="0.45">
      <c r="B2093" s="648"/>
      <c r="C2093" s="649"/>
      <c r="D2093" s="650"/>
      <c r="E2093" s="651"/>
      <c r="F2093" s="652"/>
      <c r="G2093" s="653"/>
      <c r="H2093" s="654"/>
      <c r="I2093" s="654"/>
      <c r="J2093" s="654"/>
      <c r="K2093" s="655"/>
      <c r="L2093" s="653"/>
      <c r="M2093" s="654"/>
      <c r="N2093" s="654"/>
      <c r="O2093" s="654"/>
      <c r="P2093" s="655"/>
      <c r="Q2093" s="656"/>
      <c r="R2093" s="652"/>
      <c r="S2093" s="566"/>
      <c r="T2093" s="566"/>
      <c r="U2093" s="566"/>
      <c r="V2093" s="566"/>
      <c r="W2093" s="566"/>
      <c r="X2093" s="566"/>
      <c r="Y2093" s="566"/>
      <c r="Z2093" s="566"/>
      <c r="AA2093" s="566"/>
      <c r="AB2093" s="566"/>
      <c r="AC2093" s="566"/>
      <c r="AD2093" s="566"/>
      <c r="AE2093" s="566"/>
      <c r="AF2093" s="566"/>
      <c r="AG2093" s="566"/>
    </row>
    <row r="2094" spans="2:33" hidden="1" outlineLevel="1" x14ac:dyDescent="0.45">
      <c r="B2094" s="657"/>
      <c r="C2094" s="658"/>
      <c r="D2094" s="659"/>
      <c r="E2094" s="660"/>
      <c r="F2094" s="661"/>
      <c r="G2094" s="662"/>
      <c r="H2094" s="663"/>
      <c r="I2094" s="663"/>
      <c r="J2094" s="663"/>
      <c r="K2094" s="664"/>
      <c r="L2094" s="662"/>
      <c r="M2094" s="663"/>
      <c r="N2094" s="663"/>
      <c r="O2094" s="663"/>
      <c r="P2094" s="664"/>
      <c r="Q2094" s="665"/>
      <c r="R2094" s="661"/>
      <c r="S2094" s="566"/>
      <c r="T2094" s="566"/>
      <c r="U2094" s="566"/>
      <c r="V2094" s="566"/>
      <c r="W2094" s="566"/>
      <c r="X2094" s="566"/>
      <c r="Y2094" s="566"/>
      <c r="Z2094" s="566"/>
      <c r="AA2094" s="566"/>
      <c r="AB2094" s="566"/>
      <c r="AC2094" s="566"/>
      <c r="AD2094" s="566"/>
      <c r="AE2094" s="566"/>
      <c r="AF2094" s="566"/>
      <c r="AG2094" s="566"/>
    </row>
    <row r="2095" spans="2:33" hidden="1" outlineLevel="1" x14ac:dyDescent="0.45">
      <c r="B2095" s="648"/>
      <c r="C2095" s="649"/>
      <c r="D2095" s="650"/>
      <c r="E2095" s="651"/>
      <c r="F2095" s="652"/>
      <c r="G2095" s="653"/>
      <c r="H2095" s="654"/>
      <c r="I2095" s="654"/>
      <c r="J2095" s="654"/>
      <c r="K2095" s="655"/>
      <c r="L2095" s="653"/>
      <c r="M2095" s="654"/>
      <c r="N2095" s="654"/>
      <c r="O2095" s="654"/>
      <c r="P2095" s="655"/>
      <c r="Q2095" s="656"/>
      <c r="R2095" s="652"/>
      <c r="S2095" s="566"/>
      <c r="T2095" s="566"/>
      <c r="U2095" s="566"/>
      <c r="V2095" s="566"/>
      <c r="W2095" s="566"/>
      <c r="X2095" s="566"/>
      <c r="Y2095" s="566"/>
      <c r="Z2095" s="566"/>
      <c r="AA2095" s="566"/>
      <c r="AB2095" s="566"/>
      <c r="AC2095" s="566"/>
      <c r="AD2095" s="566"/>
      <c r="AE2095" s="566"/>
      <c r="AF2095" s="566"/>
      <c r="AG2095" s="566"/>
    </row>
    <row r="2096" spans="2:33" hidden="1" outlineLevel="1" x14ac:dyDescent="0.45">
      <c r="B2096" s="657"/>
      <c r="C2096" s="658"/>
      <c r="D2096" s="659"/>
      <c r="E2096" s="660"/>
      <c r="F2096" s="661"/>
      <c r="G2096" s="662"/>
      <c r="H2096" s="663"/>
      <c r="I2096" s="663"/>
      <c r="J2096" s="663"/>
      <c r="K2096" s="664"/>
      <c r="L2096" s="662"/>
      <c r="M2096" s="663"/>
      <c r="N2096" s="663"/>
      <c r="O2096" s="663"/>
      <c r="P2096" s="664"/>
      <c r="Q2096" s="665"/>
      <c r="R2096" s="661"/>
      <c r="S2096" s="566"/>
      <c r="T2096" s="566"/>
      <c r="U2096" s="566"/>
      <c r="V2096" s="566"/>
      <c r="W2096" s="566"/>
      <c r="X2096" s="566"/>
      <c r="Y2096" s="566"/>
      <c r="Z2096" s="566"/>
      <c r="AA2096" s="566"/>
      <c r="AB2096" s="566"/>
      <c r="AC2096" s="566"/>
      <c r="AD2096" s="566"/>
      <c r="AE2096" s="566"/>
      <c r="AF2096" s="566"/>
      <c r="AG2096" s="566"/>
    </row>
    <row r="2097" spans="2:33" hidden="1" outlineLevel="1" x14ac:dyDescent="0.45">
      <c r="B2097" s="648"/>
      <c r="C2097" s="649"/>
      <c r="D2097" s="650"/>
      <c r="E2097" s="651"/>
      <c r="F2097" s="652"/>
      <c r="G2097" s="653"/>
      <c r="H2097" s="654"/>
      <c r="I2097" s="654"/>
      <c r="J2097" s="654"/>
      <c r="K2097" s="655"/>
      <c r="L2097" s="653"/>
      <c r="M2097" s="654"/>
      <c r="N2097" s="654"/>
      <c r="O2097" s="654"/>
      <c r="P2097" s="655"/>
      <c r="Q2097" s="656"/>
      <c r="R2097" s="652"/>
      <c r="S2097" s="566"/>
      <c r="T2097" s="566"/>
      <c r="U2097" s="566"/>
      <c r="V2097" s="566"/>
      <c r="W2097" s="566"/>
      <c r="X2097" s="566"/>
      <c r="Y2097" s="566"/>
      <c r="Z2097" s="566"/>
      <c r="AA2097" s="566"/>
      <c r="AB2097" s="566"/>
      <c r="AC2097" s="566"/>
      <c r="AD2097" s="566"/>
      <c r="AE2097" s="566"/>
      <c r="AF2097" s="566"/>
      <c r="AG2097" s="566"/>
    </row>
    <row r="2098" spans="2:33" hidden="1" outlineLevel="1" x14ac:dyDescent="0.45">
      <c r="B2098" s="657"/>
      <c r="C2098" s="658"/>
      <c r="D2098" s="659"/>
      <c r="E2098" s="660"/>
      <c r="F2098" s="661"/>
      <c r="G2098" s="662"/>
      <c r="H2098" s="663"/>
      <c r="I2098" s="663"/>
      <c r="J2098" s="663"/>
      <c r="K2098" s="664"/>
      <c r="L2098" s="662"/>
      <c r="M2098" s="663"/>
      <c r="N2098" s="663"/>
      <c r="O2098" s="663"/>
      <c r="P2098" s="664"/>
      <c r="Q2098" s="665"/>
      <c r="R2098" s="661"/>
      <c r="S2098" s="566"/>
      <c r="T2098" s="566"/>
      <c r="U2098" s="566"/>
      <c r="V2098" s="566"/>
      <c r="W2098" s="566"/>
      <c r="X2098" s="566"/>
      <c r="Y2098" s="566"/>
      <c r="Z2098" s="566"/>
      <c r="AA2098" s="566"/>
      <c r="AB2098" s="566"/>
      <c r="AC2098" s="566"/>
      <c r="AD2098" s="566"/>
      <c r="AE2098" s="566"/>
      <c r="AF2098" s="566"/>
      <c r="AG2098" s="566"/>
    </row>
    <row r="2099" spans="2:33" hidden="1" outlineLevel="1" x14ac:dyDescent="0.45">
      <c r="B2099" s="648"/>
      <c r="C2099" s="649"/>
      <c r="D2099" s="650"/>
      <c r="E2099" s="651"/>
      <c r="F2099" s="652"/>
      <c r="G2099" s="653"/>
      <c r="H2099" s="654"/>
      <c r="I2099" s="654"/>
      <c r="J2099" s="654"/>
      <c r="K2099" s="655"/>
      <c r="L2099" s="653"/>
      <c r="M2099" s="654"/>
      <c r="N2099" s="654"/>
      <c r="O2099" s="654"/>
      <c r="P2099" s="655"/>
      <c r="Q2099" s="656"/>
      <c r="R2099" s="652"/>
      <c r="S2099" s="566"/>
      <c r="T2099" s="566"/>
      <c r="U2099" s="566"/>
      <c r="V2099" s="566"/>
      <c r="W2099" s="566"/>
      <c r="X2099" s="566"/>
      <c r="Y2099" s="566"/>
      <c r="Z2099" s="566"/>
      <c r="AA2099" s="566"/>
      <c r="AB2099" s="566"/>
      <c r="AC2099" s="566"/>
      <c r="AD2099" s="566"/>
      <c r="AE2099" s="566"/>
      <c r="AF2099" s="566"/>
      <c r="AG2099" s="566"/>
    </row>
    <row r="2100" spans="2:33" hidden="1" outlineLevel="1" x14ac:dyDescent="0.45">
      <c r="B2100" s="657"/>
      <c r="C2100" s="658"/>
      <c r="D2100" s="659"/>
      <c r="E2100" s="660"/>
      <c r="F2100" s="661"/>
      <c r="G2100" s="662"/>
      <c r="H2100" s="663"/>
      <c r="I2100" s="663"/>
      <c r="J2100" s="663"/>
      <c r="K2100" s="664"/>
      <c r="L2100" s="662"/>
      <c r="M2100" s="663"/>
      <c r="N2100" s="663"/>
      <c r="O2100" s="663"/>
      <c r="P2100" s="664"/>
      <c r="Q2100" s="665"/>
      <c r="R2100" s="661"/>
      <c r="S2100" s="566"/>
      <c r="T2100" s="566"/>
      <c r="U2100" s="566"/>
      <c r="V2100" s="566"/>
      <c r="W2100" s="566"/>
      <c r="X2100" s="566"/>
      <c r="Y2100" s="566"/>
      <c r="Z2100" s="566"/>
      <c r="AA2100" s="566"/>
      <c r="AB2100" s="566"/>
      <c r="AC2100" s="566"/>
      <c r="AD2100" s="566"/>
      <c r="AE2100" s="566"/>
      <c r="AF2100" s="566"/>
      <c r="AG2100" s="566"/>
    </row>
    <row r="2101" spans="2:33" hidden="1" outlineLevel="1" x14ac:dyDescent="0.45">
      <c r="B2101" s="648"/>
      <c r="C2101" s="649"/>
      <c r="D2101" s="650"/>
      <c r="E2101" s="651"/>
      <c r="F2101" s="652"/>
      <c r="G2101" s="653"/>
      <c r="H2101" s="654"/>
      <c r="I2101" s="654"/>
      <c r="J2101" s="654"/>
      <c r="K2101" s="655"/>
      <c r="L2101" s="653"/>
      <c r="M2101" s="654"/>
      <c r="N2101" s="654"/>
      <c r="O2101" s="654"/>
      <c r="P2101" s="655"/>
      <c r="Q2101" s="656"/>
      <c r="R2101" s="652"/>
      <c r="S2101" s="566"/>
      <c r="T2101" s="566"/>
      <c r="U2101" s="566"/>
      <c r="V2101" s="566"/>
      <c r="W2101" s="566"/>
      <c r="X2101" s="566"/>
      <c r="Y2101" s="566"/>
      <c r="Z2101" s="566"/>
      <c r="AA2101" s="566"/>
      <c r="AB2101" s="566"/>
      <c r="AC2101" s="566"/>
      <c r="AD2101" s="566"/>
      <c r="AE2101" s="566"/>
      <c r="AF2101" s="566"/>
      <c r="AG2101" s="566"/>
    </row>
    <row r="2102" spans="2:33" hidden="1" outlineLevel="1" x14ac:dyDescent="0.45">
      <c r="B2102" s="657"/>
      <c r="C2102" s="658"/>
      <c r="D2102" s="659"/>
      <c r="E2102" s="660"/>
      <c r="F2102" s="661"/>
      <c r="G2102" s="662"/>
      <c r="H2102" s="663"/>
      <c r="I2102" s="663"/>
      <c r="J2102" s="663"/>
      <c r="K2102" s="664"/>
      <c r="L2102" s="662"/>
      <c r="M2102" s="663"/>
      <c r="N2102" s="663"/>
      <c r="O2102" s="663"/>
      <c r="P2102" s="664"/>
      <c r="Q2102" s="665"/>
      <c r="R2102" s="661"/>
      <c r="S2102" s="566"/>
      <c r="T2102" s="566"/>
      <c r="U2102" s="566"/>
      <c r="V2102" s="566"/>
      <c r="W2102" s="566"/>
      <c r="X2102" s="566"/>
      <c r="Y2102" s="566"/>
      <c r="Z2102" s="566"/>
      <c r="AA2102" s="566"/>
      <c r="AB2102" s="566"/>
      <c r="AC2102" s="566"/>
      <c r="AD2102" s="566"/>
      <c r="AE2102" s="566"/>
      <c r="AF2102" s="566"/>
      <c r="AG2102" s="566"/>
    </row>
    <row r="2103" spans="2:33" hidden="1" outlineLevel="1" x14ac:dyDescent="0.45">
      <c r="B2103" s="648"/>
      <c r="C2103" s="649"/>
      <c r="D2103" s="650"/>
      <c r="E2103" s="651"/>
      <c r="F2103" s="652"/>
      <c r="G2103" s="653"/>
      <c r="H2103" s="654"/>
      <c r="I2103" s="654"/>
      <c r="J2103" s="654"/>
      <c r="K2103" s="655"/>
      <c r="L2103" s="653"/>
      <c r="M2103" s="654"/>
      <c r="N2103" s="654"/>
      <c r="O2103" s="654"/>
      <c r="P2103" s="655"/>
      <c r="Q2103" s="656"/>
      <c r="R2103" s="652"/>
      <c r="S2103" s="566"/>
      <c r="T2103" s="566"/>
      <c r="U2103" s="566"/>
      <c r="V2103" s="566"/>
      <c r="W2103" s="566"/>
      <c r="X2103" s="566"/>
      <c r="Y2103" s="566"/>
      <c r="Z2103" s="566"/>
      <c r="AA2103" s="566"/>
      <c r="AB2103" s="566"/>
      <c r="AC2103" s="566"/>
      <c r="AD2103" s="566"/>
      <c r="AE2103" s="566"/>
      <c r="AF2103" s="566"/>
      <c r="AG2103" s="566"/>
    </row>
    <row r="2104" spans="2:33" hidden="1" outlineLevel="1" x14ac:dyDescent="0.45">
      <c r="B2104" s="657"/>
      <c r="C2104" s="658"/>
      <c r="D2104" s="659"/>
      <c r="E2104" s="660"/>
      <c r="F2104" s="661"/>
      <c r="G2104" s="662"/>
      <c r="H2104" s="663"/>
      <c r="I2104" s="663"/>
      <c r="J2104" s="663"/>
      <c r="K2104" s="664"/>
      <c r="L2104" s="662"/>
      <c r="M2104" s="663"/>
      <c r="N2104" s="663"/>
      <c r="O2104" s="663"/>
      <c r="P2104" s="664"/>
      <c r="Q2104" s="665"/>
      <c r="R2104" s="661"/>
      <c r="S2104" s="566"/>
      <c r="T2104" s="566"/>
      <c r="U2104" s="566"/>
      <c r="V2104" s="566"/>
      <c r="W2104" s="566"/>
      <c r="X2104" s="566"/>
      <c r="Y2104" s="566"/>
      <c r="Z2104" s="566"/>
      <c r="AA2104" s="566"/>
      <c r="AB2104" s="566"/>
      <c r="AC2104" s="566"/>
      <c r="AD2104" s="566"/>
      <c r="AE2104" s="566"/>
      <c r="AF2104" s="566"/>
      <c r="AG2104" s="566"/>
    </row>
    <row r="2105" spans="2:33" hidden="1" outlineLevel="1" x14ac:dyDescent="0.45">
      <c r="B2105" s="648"/>
      <c r="C2105" s="649"/>
      <c r="D2105" s="650"/>
      <c r="E2105" s="651"/>
      <c r="F2105" s="652"/>
      <c r="G2105" s="653"/>
      <c r="H2105" s="654"/>
      <c r="I2105" s="654"/>
      <c r="J2105" s="654"/>
      <c r="K2105" s="655"/>
      <c r="L2105" s="653"/>
      <c r="M2105" s="654"/>
      <c r="N2105" s="654"/>
      <c r="O2105" s="654"/>
      <c r="P2105" s="655"/>
      <c r="Q2105" s="656"/>
      <c r="R2105" s="652"/>
      <c r="S2105" s="566"/>
      <c r="T2105" s="566"/>
      <c r="U2105" s="566"/>
      <c r="V2105" s="566"/>
      <c r="W2105" s="566"/>
      <c r="X2105" s="566"/>
      <c r="Y2105" s="566"/>
      <c r="Z2105" s="566"/>
      <c r="AA2105" s="566"/>
      <c r="AB2105" s="566"/>
      <c r="AC2105" s="566"/>
      <c r="AD2105" s="566"/>
      <c r="AE2105" s="566"/>
      <c r="AF2105" s="566"/>
      <c r="AG2105" s="566"/>
    </row>
    <row r="2106" spans="2:33" hidden="1" outlineLevel="1" x14ac:dyDescent="0.45">
      <c r="B2106" s="657"/>
      <c r="C2106" s="658"/>
      <c r="D2106" s="659"/>
      <c r="E2106" s="660"/>
      <c r="F2106" s="661"/>
      <c r="G2106" s="662"/>
      <c r="H2106" s="663"/>
      <c r="I2106" s="663"/>
      <c r="J2106" s="663"/>
      <c r="K2106" s="664"/>
      <c r="L2106" s="662"/>
      <c r="M2106" s="663"/>
      <c r="N2106" s="663"/>
      <c r="O2106" s="663"/>
      <c r="P2106" s="664"/>
      <c r="Q2106" s="665"/>
      <c r="R2106" s="661"/>
      <c r="S2106" s="566"/>
      <c r="T2106" s="566"/>
      <c r="U2106" s="566"/>
      <c r="V2106" s="566"/>
      <c r="W2106" s="566"/>
      <c r="X2106" s="566"/>
      <c r="Y2106" s="566"/>
      <c r="Z2106" s="566"/>
      <c r="AA2106" s="566"/>
      <c r="AB2106" s="566"/>
      <c r="AC2106" s="566"/>
      <c r="AD2106" s="566"/>
      <c r="AE2106" s="566"/>
      <c r="AF2106" s="566"/>
      <c r="AG2106" s="566"/>
    </row>
    <row r="2107" spans="2:33" hidden="1" outlineLevel="1" x14ac:dyDescent="0.45">
      <c r="B2107" s="648"/>
      <c r="C2107" s="649"/>
      <c r="D2107" s="650"/>
      <c r="E2107" s="651"/>
      <c r="F2107" s="652"/>
      <c r="G2107" s="653"/>
      <c r="H2107" s="654"/>
      <c r="I2107" s="654"/>
      <c r="J2107" s="654"/>
      <c r="K2107" s="655"/>
      <c r="L2107" s="653"/>
      <c r="M2107" s="654"/>
      <c r="N2107" s="654"/>
      <c r="O2107" s="654"/>
      <c r="P2107" s="655"/>
      <c r="Q2107" s="656"/>
      <c r="R2107" s="652"/>
      <c r="S2107" s="566"/>
      <c r="T2107" s="566"/>
      <c r="U2107" s="566"/>
      <c r="V2107" s="566"/>
      <c r="W2107" s="566"/>
      <c r="X2107" s="566"/>
      <c r="Y2107" s="566"/>
      <c r="Z2107" s="566"/>
      <c r="AA2107" s="566"/>
      <c r="AB2107" s="566"/>
      <c r="AC2107" s="566"/>
      <c r="AD2107" s="566"/>
      <c r="AE2107" s="566"/>
      <c r="AF2107" s="566"/>
      <c r="AG2107" s="566"/>
    </row>
    <row r="2108" spans="2:33" hidden="1" outlineLevel="1" x14ac:dyDescent="0.45">
      <c r="B2108" s="657"/>
      <c r="C2108" s="658"/>
      <c r="D2108" s="659"/>
      <c r="E2108" s="660"/>
      <c r="F2108" s="661"/>
      <c r="G2108" s="662"/>
      <c r="H2108" s="663"/>
      <c r="I2108" s="663"/>
      <c r="J2108" s="663"/>
      <c r="K2108" s="664"/>
      <c r="L2108" s="662"/>
      <c r="M2108" s="663"/>
      <c r="N2108" s="663"/>
      <c r="O2108" s="663"/>
      <c r="P2108" s="664"/>
      <c r="Q2108" s="665"/>
      <c r="R2108" s="661"/>
      <c r="S2108" s="566"/>
      <c r="T2108" s="566"/>
      <c r="U2108" s="566"/>
      <c r="V2108" s="566"/>
      <c r="W2108" s="566"/>
      <c r="X2108" s="566"/>
      <c r="Y2108" s="566"/>
      <c r="Z2108" s="566"/>
      <c r="AA2108" s="566"/>
      <c r="AB2108" s="566"/>
      <c r="AC2108" s="566"/>
      <c r="AD2108" s="566"/>
      <c r="AE2108" s="566"/>
      <c r="AF2108" s="566"/>
      <c r="AG2108" s="566"/>
    </row>
    <row r="2109" spans="2:33" hidden="1" outlineLevel="1" x14ac:dyDescent="0.45">
      <c r="B2109" s="648"/>
      <c r="C2109" s="649"/>
      <c r="D2109" s="650"/>
      <c r="E2109" s="651"/>
      <c r="F2109" s="652"/>
      <c r="G2109" s="653"/>
      <c r="H2109" s="654"/>
      <c r="I2109" s="654"/>
      <c r="J2109" s="654"/>
      <c r="K2109" s="655"/>
      <c r="L2109" s="653"/>
      <c r="M2109" s="654"/>
      <c r="N2109" s="654"/>
      <c r="O2109" s="654"/>
      <c r="P2109" s="655"/>
      <c r="Q2109" s="656"/>
      <c r="R2109" s="652"/>
      <c r="S2109" s="566"/>
      <c r="T2109" s="566"/>
      <c r="U2109" s="566"/>
      <c r="V2109" s="566"/>
      <c r="W2109" s="566"/>
      <c r="X2109" s="566"/>
      <c r="Y2109" s="566"/>
      <c r="Z2109" s="566"/>
      <c r="AA2109" s="566"/>
      <c r="AB2109" s="566"/>
      <c r="AC2109" s="566"/>
      <c r="AD2109" s="566"/>
      <c r="AE2109" s="566"/>
      <c r="AF2109" s="566"/>
      <c r="AG2109" s="566"/>
    </row>
    <row r="2110" spans="2:33" hidden="1" outlineLevel="1" x14ac:dyDescent="0.45">
      <c r="B2110" s="657"/>
      <c r="C2110" s="658"/>
      <c r="D2110" s="659"/>
      <c r="E2110" s="660"/>
      <c r="F2110" s="661"/>
      <c r="G2110" s="662"/>
      <c r="H2110" s="663"/>
      <c r="I2110" s="663"/>
      <c r="J2110" s="663"/>
      <c r="K2110" s="664"/>
      <c r="L2110" s="662"/>
      <c r="M2110" s="663"/>
      <c r="N2110" s="663"/>
      <c r="O2110" s="663"/>
      <c r="P2110" s="664"/>
      <c r="Q2110" s="665"/>
      <c r="R2110" s="661"/>
      <c r="S2110" s="566"/>
      <c r="T2110" s="566"/>
      <c r="U2110" s="566"/>
      <c r="V2110" s="566"/>
      <c r="W2110" s="566"/>
      <c r="X2110" s="566"/>
      <c r="Y2110" s="566"/>
      <c r="Z2110" s="566"/>
      <c r="AA2110" s="566"/>
      <c r="AB2110" s="566"/>
      <c r="AC2110" s="566"/>
      <c r="AD2110" s="566"/>
      <c r="AE2110" s="566"/>
      <c r="AF2110" s="566"/>
      <c r="AG2110" s="566"/>
    </row>
    <row r="2111" spans="2:33" hidden="1" outlineLevel="1" x14ac:dyDescent="0.45">
      <c r="B2111" s="648"/>
      <c r="C2111" s="649"/>
      <c r="D2111" s="650"/>
      <c r="E2111" s="651"/>
      <c r="F2111" s="652"/>
      <c r="G2111" s="653"/>
      <c r="H2111" s="654"/>
      <c r="I2111" s="654"/>
      <c r="J2111" s="654"/>
      <c r="K2111" s="655"/>
      <c r="L2111" s="653"/>
      <c r="M2111" s="654"/>
      <c r="N2111" s="654"/>
      <c r="O2111" s="654"/>
      <c r="P2111" s="655"/>
      <c r="Q2111" s="656"/>
      <c r="R2111" s="652"/>
      <c r="S2111" s="566"/>
      <c r="T2111" s="566"/>
      <c r="U2111" s="566"/>
      <c r="V2111" s="566"/>
      <c r="W2111" s="566"/>
      <c r="X2111" s="566"/>
      <c r="Y2111" s="566"/>
      <c r="Z2111" s="566"/>
      <c r="AA2111" s="566"/>
      <c r="AB2111" s="566"/>
      <c r="AC2111" s="566"/>
      <c r="AD2111" s="566"/>
      <c r="AE2111" s="566"/>
      <c r="AF2111" s="566"/>
      <c r="AG2111" s="566"/>
    </row>
    <row r="2112" spans="2:33" hidden="1" outlineLevel="1" x14ac:dyDescent="0.45">
      <c r="B2112" s="657"/>
      <c r="C2112" s="658"/>
      <c r="D2112" s="659"/>
      <c r="E2112" s="660"/>
      <c r="F2112" s="661"/>
      <c r="G2112" s="662"/>
      <c r="H2112" s="663"/>
      <c r="I2112" s="663"/>
      <c r="J2112" s="663"/>
      <c r="K2112" s="664"/>
      <c r="L2112" s="662"/>
      <c r="M2112" s="663"/>
      <c r="N2112" s="663"/>
      <c r="O2112" s="663"/>
      <c r="P2112" s="664"/>
      <c r="Q2112" s="665"/>
      <c r="R2112" s="661"/>
      <c r="S2112" s="566"/>
      <c r="T2112" s="566"/>
      <c r="U2112" s="566"/>
      <c r="V2112" s="566"/>
      <c r="W2112" s="566"/>
      <c r="X2112" s="566"/>
      <c r="Y2112" s="566"/>
      <c r="Z2112" s="566"/>
      <c r="AA2112" s="566"/>
      <c r="AB2112" s="566"/>
      <c r="AC2112" s="566"/>
      <c r="AD2112" s="566"/>
      <c r="AE2112" s="566"/>
      <c r="AF2112" s="566"/>
      <c r="AG2112" s="566"/>
    </row>
    <row r="2113" spans="2:33" hidden="1" outlineLevel="1" x14ac:dyDescent="0.45">
      <c r="B2113" s="648"/>
      <c r="C2113" s="649"/>
      <c r="D2113" s="650"/>
      <c r="E2113" s="651"/>
      <c r="F2113" s="652"/>
      <c r="G2113" s="653"/>
      <c r="H2113" s="654"/>
      <c r="I2113" s="654"/>
      <c r="J2113" s="654"/>
      <c r="K2113" s="655"/>
      <c r="L2113" s="653"/>
      <c r="M2113" s="654"/>
      <c r="N2113" s="654"/>
      <c r="O2113" s="654"/>
      <c r="P2113" s="655"/>
      <c r="Q2113" s="656"/>
      <c r="R2113" s="652"/>
      <c r="S2113" s="566"/>
      <c r="T2113" s="566"/>
      <c r="U2113" s="566"/>
      <c r="V2113" s="566"/>
      <c r="W2113" s="566"/>
      <c r="X2113" s="566"/>
      <c r="Y2113" s="566"/>
      <c r="Z2113" s="566"/>
      <c r="AA2113" s="566"/>
      <c r="AB2113" s="566"/>
      <c r="AC2113" s="566"/>
      <c r="AD2113" s="566"/>
      <c r="AE2113" s="566"/>
      <c r="AF2113" s="566"/>
      <c r="AG2113" s="566"/>
    </row>
    <row r="2114" spans="2:33" hidden="1" outlineLevel="1" x14ac:dyDescent="0.45">
      <c r="B2114" s="657"/>
      <c r="C2114" s="658"/>
      <c r="D2114" s="659"/>
      <c r="E2114" s="660"/>
      <c r="F2114" s="661"/>
      <c r="G2114" s="662"/>
      <c r="H2114" s="663"/>
      <c r="I2114" s="663"/>
      <c r="J2114" s="663"/>
      <c r="K2114" s="664"/>
      <c r="L2114" s="662"/>
      <c r="M2114" s="663"/>
      <c r="N2114" s="663"/>
      <c r="O2114" s="663"/>
      <c r="P2114" s="664"/>
      <c r="Q2114" s="665"/>
      <c r="R2114" s="661"/>
      <c r="S2114" s="566"/>
      <c r="T2114" s="566"/>
      <c r="U2114" s="566"/>
      <c r="V2114" s="566"/>
      <c r="W2114" s="566"/>
      <c r="X2114" s="566"/>
      <c r="Y2114" s="566"/>
      <c r="Z2114" s="566"/>
      <c r="AA2114" s="566"/>
      <c r="AB2114" s="566"/>
      <c r="AC2114" s="566"/>
      <c r="AD2114" s="566"/>
      <c r="AE2114" s="566"/>
      <c r="AF2114" s="566"/>
      <c r="AG2114" s="566"/>
    </row>
    <row r="2115" spans="2:33" hidden="1" outlineLevel="1" x14ac:dyDescent="0.45">
      <c r="B2115" s="648"/>
      <c r="C2115" s="649"/>
      <c r="D2115" s="650"/>
      <c r="E2115" s="651"/>
      <c r="F2115" s="652"/>
      <c r="G2115" s="653"/>
      <c r="H2115" s="654"/>
      <c r="I2115" s="654"/>
      <c r="J2115" s="654"/>
      <c r="K2115" s="655"/>
      <c r="L2115" s="653"/>
      <c r="M2115" s="654"/>
      <c r="N2115" s="654"/>
      <c r="O2115" s="654"/>
      <c r="P2115" s="655"/>
      <c r="Q2115" s="656"/>
      <c r="R2115" s="652"/>
      <c r="S2115" s="566"/>
      <c r="T2115" s="566"/>
      <c r="U2115" s="566"/>
      <c r="V2115" s="566"/>
      <c r="W2115" s="566"/>
      <c r="X2115" s="566"/>
      <c r="Y2115" s="566"/>
      <c r="Z2115" s="566"/>
      <c r="AA2115" s="566"/>
      <c r="AB2115" s="566"/>
      <c r="AC2115" s="566"/>
      <c r="AD2115" s="566"/>
      <c r="AE2115" s="566"/>
      <c r="AF2115" s="566"/>
      <c r="AG2115" s="566"/>
    </row>
    <row r="2116" spans="2:33" hidden="1" outlineLevel="1" x14ac:dyDescent="0.45">
      <c r="B2116" s="657"/>
      <c r="C2116" s="658"/>
      <c r="D2116" s="659"/>
      <c r="E2116" s="660"/>
      <c r="F2116" s="661"/>
      <c r="G2116" s="662"/>
      <c r="H2116" s="663"/>
      <c r="I2116" s="663"/>
      <c r="J2116" s="663"/>
      <c r="K2116" s="664"/>
      <c r="L2116" s="662"/>
      <c r="M2116" s="663"/>
      <c r="N2116" s="663"/>
      <c r="O2116" s="663"/>
      <c r="P2116" s="664"/>
      <c r="Q2116" s="665"/>
      <c r="R2116" s="661"/>
      <c r="S2116" s="566"/>
      <c r="T2116" s="566"/>
      <c r="U2116" s="566"/>
      <c r="V2116" s="566"/>
      <c r="W2116" s="566"/>
      <c r="X2116" s="566"/>
      <c r="Y2116" s="566"/>
      <c r="Z2116" s="566"/>
      <c r="AA2116" s="566"/>
      <c r="AB2116" s="566"/>
      <c r="AC2116" s="566"/>
      <c r="AD2116" s="566"/>
      <c r="AE2116" s="566"/>
      <c r="AF2116" s="566"/>
      <c r="AG2116" s="566"/>
    </row>
    <row r="2117" spans="2:33" hidden="1" outlineLevel="1" x14ac:dyDescent="0.45">
      <c r="B2117" s="648"/>
      <c r="C2117" s="649"/>
      <c r="D2117" s="650"/>
      <c r="E2117" s="651"/>
      <c r="F2117" s="652"/>
      <c r="G2117" s="653"/>
      <c r="H2117" s="654"/>
      <c r="I2117" s="654"/>
      <c r="J2117" s="654"/>
      <c r="K2117" s="655"/>
      <c r="L2117" s="653"/>
      <c r="M2117" s="654"/>
      <c r="N2117" s="654"/>
      <c r="O2117" s="654"/>
      <c r="P2117" s="655"/>
      <c r="Q2117" s="656"/>
      <c r="R2117" s="652"/>
      <c r="S2117" s="566"/>
      <c r="T2117" s="566"/>
      <c r="U2117" s="566"/>
      <c r="V2117" s="566"/>
      <c r="W2117" s="566"/>
      <c r="X2117" s="566"/>
      <c r="Y2117" s="566"/>
      <c r="Z2117" s="566"/>
      <c r="AA2117" s="566"/>
      <c r="AB2117" s="566"/>
      <c r="AC2117" s="566"/>
      <c r="AD2117" s="566"/>
      <c r="AE2117" s="566"/>
      <c r="AF2117" s="566"/>
      <c r="AG2117" s="566"/>
    </row>
    <row r="2118" spans="2:33" hidden="1" outlineLevel="1" x14ac:dyDescent="0.45">
      <c r="B2118" s="657"/>
      <c r="C2118" s="658"/>
      <c r="D2118" s="659"/>
      <c r="E2118" s="660"/>
      <c r="F2118" s="661"/>
      <c r="G2118" s="662"/>
      <c r="H2118" s="663"/>
      <c r="I2118" s="663"/>
      <c r="J2118" s="663"/>
      <c r="K2118" s="664"/>
      <c r="L2118" s="662"/>
      <c r="M2118" s="663"/>
      <c r="N2118" s="663"/>
      <c r="O2118" s="663"/>
      <c r="P2118" s="664"/>
      <c r="Q2118" s="665"/>
      <c r="R2118" s="661"/>
      <c r="S2118" s="566"/>
      <c r="T2118" s="566"/>
      <c r="U2118" s="566"/>
      <c r="V2118" s="566"/>
      <c r="W2118" s="566"/>
      <c r="X2118" s="566"/>
      <c r="Y2118" s="566"/>
      <c r="Z2118" s="566"/>
      <c r="AA2118" s="566"/>
      <c r="AB2118" s="566"/>
      <c r="AC2118" s="566"/>
      <c r="AD2118" s="566"/>
      <c r="AE2118" s="566"/>
      <c r="AF2118" s="566"/>
      <c r="AG2118" s="566"/>
    </row>
    <row r="2119" spans="2:33" hidden="1" outlineLevel="1" x14ac:dyDescent="0.45">
      <c r="B2119" s="648"/>
      <c r="C2119" s="649"/>
      <c r="D2119" s="650"/>
      <c r="E2119" s="651"/>
      <c r="F2119" s="652"/>
      <c r="G2119" s="653"/>
      <c r="H2119" s="654"/>
      <c r="I2119" s="654"/>
      <c r="J2119" s="654"/>
      <c r="K2119" s="655"/>
      <c r="L2119" s="653"/>
      <c r="M2119" s="654"/>
      <c r="N2119" s="654"/>
      <c r="O2119" s="654"/>
      <c r="P2119" s="655"/>
      <c r="Q2119" s="656"/>
      <c r="R2119" s="652"/>
      <c r="S2119" s="566"/>
      <c r="T2119" s="566"/>
      <c r="U2119" s="566"/>
      <c r="V2119" s="566"/>
      <c r="W2119" s="566"/>
      <c r="X2119" s="566"/>
      <c r="Y2119" s="566"/>
      <c r="Z2119" s="566"/>
      <c r="AA2119" s="566"/>
      <c r="AB2119" s="566"/>
      <c r="AC2119" s="566"/>
      <c r="AD2119" s="566"/>
      <c r="AE2119" s="566"/>
      <c r="AF2119" s="566"/>
      <c r="AG2119" s="566"/>
    </row>
    <row r="2120" spans="2:33" hidden="1" outlineLevel="1" x14ac:dyDescent="0.45">
      <c r="B2120" s="657"/>
      <c r="C2120" s="658"/>
      <c r="D2120" s="659"/>
      <c r="E2120" s="660"/>
      <c r="F2120" s="661"/>
      <c r="G2120" s="662"/>
      <c r="H2120" s="663"/>
      <c r="I2120" s="663"/>
      <c r="J2120" s="663"/>
      <c r="K2120" s="664"/>
      <c r="L2120" s="662"/>
      <c r="M2120" s="663"/>
      <c r="N2120" s="663"/>
      <c r="O2120" s="663"/>
      <c r="P2120" s="664"/>
      <c r="Q2120" s="665"/>
      <c r="R2120" s="661"/>
      <c r="S2120" s="566"/>
      <c r="T2120" s="566"/>
      <c r="U2120" s="566"/>
      <c r="V2120" s="566"/>
      <c r="W2120" s="566"/>
      <c r="X2120" s="566"/>
      <c r="Y2120" s="566"/>
      <c r="Z2120" s="566"/>
      <c r="AA2120" s="566"/>
      <c r="AB2120" s="566"/>
      <c r="AC2120" s="566"/>
      <c r="AD2120" s="566"/>
      <c r="AE2120" s="566"/>
      <c r="AF2120" s="566"/>
      <c r="AG2120" s="566"/>
    </row>
    <row r="2121" spans="2:33" hidden="1" outlineLevel="1" x14ac:dyDescent="0.45">
      <c r="B2121" s="648"/>
      <c r="C2121" s="649"/>
      <c r="D2121" s="650"/>
      <c r="E2121" s="651"/>
      <c r="F2121" s="652"/>
      <c r="G2121" s="653"/>
      <c r="H2121" s="654"/>
      <c r="I2121" s="654"/>
      <c r="J2121" s="654"/>
      <c r="K2121" s="655"/>
      <c r="L2121" s="653"/>
      <c r="M2121" s="654"/>
      <c r="N2121" s="654"/>
      <c r="O2121" s="654"/>
      <c r="P2121" s="655"/>
      <c r="Q2121" s="656"/>
      <c r="R2121" s="652"/>
      <c r="S2121" s="566"/>
      <c r="T2121" s="566"/>
      <c r="U2121" s="566"/>
      <c r="V2121" s="566"/>
      <c r="W2121" s="566"/>
      <c r="X2121" s="566"/>
      <c r="Y2121" s="566"/>
      <c r="Z2121" s="566"/>
      <c r="AA2121" s="566"/>
      <c r="AB2121" s="566"/>
      <c r="AC2121" s="566"/>
      <c r="AD2121" s="566"/>
      <c r="AE2121" s="566"/>
      <c r="AF2121" s="566"/>
      <c r="AG2121" s="566"/>
    </row>
    <row r="2122" spans="2:33" hidden="1" outlineLevel="1" x14ac:dyDescent="0.45">
      <c r="B2122" s="657"/>
      <c r="C2122" s="658"/>
      <c r="D2122" s="659"/>
      <c r="E2122" s="660"/>
      <c r="F2122" s="661"/>
      <c r="G2122" s="662"/>
      <c r="H2122" s="663"/>
      <c r="I2122" s="663"/>
      <c r="J2122" s="663"/>
      <c r="K2122" s="664"/>
      <c r="L2122" s="662"/>
      <c r="M2122" s="663"/>
      <c r="N2122" s="663"/>
      <c r="O2122" s="663"/>
      <c r="P2122" s="664"/>
      <c r="Q2122" s="665"/>
      <c r="R2122" s="661"/>
      <c r="S2122" s="566"/>
      <c r="T2122" s="566"/>
      <c r="U2122" s="566"/>
      <c r="V2122" s="566"/>
      <c r="W2122" s="566"/>
      <c r="X2122" s="566"/>
      <c r="Y2122" s="566"/>
      <c r="Z2122" s="566"/>
      <c r="AA2122" s="566"/>
      <c r="AB2122" s="566"/>
      <c r="AC2122" s="566"/>
      <c r="AD2122" s="566"/>
      <c r="AE2122" s="566"/>
      <c r="AF2122" s="566"/>
      <c r="AG2122" s="566"/>
    </row>
    <row r="2123" spans="2:33" hidden="1" outlineLevel="1" x14ac:dyDescent="0.45">
      <c r="B2123" s="648"/>
      <c r="C2123" s="649"/>
      <c r="D2123" s="650"/>
      <c r="E2123" s="651"/>
      <c r="F2123" s="652"/>
      <c r="G2123" s="653"/>
      <c r="H2123" s="654"/>
      <c r="I2123" s="654"/>
      <c r="J2123" s="654"/>
      <c r="K2123" s="655"/>
      <c r="L2123" s="653"/>
      <c r="M2123" s="654"/>
      <c r="N2123" s="654"/>
      <c r="O2123" s="654"/>
      <c r="P2123" s="655"/>
      <c r="Q2123" s="656"/>
      <c r="R2123" s="652"/>
      <c r="S2123" s="566"/>
      <c r="T2123" s="566"/>
      <c r="U2123" s="566"/>
      <c r="V2123" s="566"/>
      <c r="W2123" s="566"/>
      <c r="X2123" s="566"/>
      <c r="Y2123" s="566"/>
      <c r="Z2123" s="566"/>
      <c r="AA2123" s="566"/>
      <c r="AB2123" s="566"/>
      <c r="AC2123" s="566"/>
      <c r="AD2123" s="566"/>
      <c r="AE2123" s="566"/>
      <c r="AF2123" s="566"/>
      <c r="AG2123" s="566"/>
    </row>
    <row r="2124" spans="2:33" hidden="1" outlineLevel="1" x14ac:dyDescent="0.45">
      <c r="B2124" s="657"/>
      <c r="C2124" s="658"/>
      <c r="D2124" s="659"/>
      <c r="E2124" s="660"/>
      <c r="F2124" s="661"/>
      <c r="G2124" s="662"/>
      <c r="H2124" s="663"/>
      <c r="I2124" s="663"/>
      <c r="J2124" s="663"/>
      <c r="K2124" s="664"/>
      <c r="L2124" s="662"/>
      <c r="M2124" s="663"/>
      <c r="N2124" s="663"/>
      <c r="O2124" s="663"/>
      <c r="P2124" s="664"/>
      <c r="Q2124" s="665"/>
      <c r="R2124" s="661"/>
      <c r="S2124" s="566"/>
      <c r="T2124" s="566"/>
      <c r="U2124" s="566"/>
      <c r="V2124" s="566"/>
      <c r="W2124" s="566"/>
      <c r="X2124" s="566"/>
      <c r="Y2124" s="566"/>
      <c r="Z2124" s="566"/>
      <c r="AA2124" s="566"/>
      <c r="AB2124" s="566"/>
      <c r="AC2124" s="566"/>
      <c r="AD2124" s="566"/>
      <c r="AE2124" s="566"/>
      <c r="AF2124" s="566"/>
      <c r="AG2124" s="566"/>
    </row>
    <row r="2125" spans="2:33" hidden="1" outlineLevel="1" x14ac:dyDescent="0.45">
      <c r="B2125" s="648"/>
      <c r="C2125" s="649"/>
      <c r="D2125" s="650"/>
      <c r="E2125" s="651"/>
      <c r="F2125" s="652"/>
      <c r="G2125" s="653"/>
      <c r="H2125" s="654"/>
      <c r="I2125" s="654"/>
      <c r="J2125" s="654"/>
      <c r="K2125" s="655"/>
      <c r="L2125" s="653"/>
      <c r="M2125" s="654"/>
      <c r="N2125" s="654"/>
      <c r="O2125" s="654"/>
      <c r="P2125" s="655"/>
      <c r="Q2125" s="656"/>
      <c r="R2125" s="652"/>
      <c r="S2125" s="566"/>
      <c r="T2125" s="566"/>
      <c r="U2125" s="566"/>
      <c r="V2125" s="566"/>
      <c r="W2125" s="566"/>
      <c r="X2125" s="566"/>
      <c r="Y2125" s="566"/>
      <c r="Z2125" s="566"/>
      <c r="AA2125" s="566"/>
      <c r="AB2125" s="566"/>
      <c r="AC2125" s="566"/>
      <c r="AD2125" s="566"/>
      <c r="AE2125" s="566"/>
      <c r="AF2125" s="566"/>
      <c r="AG2125" s="566"/>
    </row>
    <row r="2126" spans="2:33" hidden="1" outlineLevel="1" x14ac:dyDescent="0.45">
      <c r="B2126" s="657"/>
      <c r="C2126" s="658"/>
      <c r="D2126" s="659"/>
      <c r="E2126" s="660"/>
      <c r="F2126" s="661"/>
      <c r="G2126" s="662"/>
      <c r="H2126" s="663"/>
      <c r="I2126" s="663"/>
      <c r="J2126" s="663"/>
      <c r="K2126" s="664"/>
      <c r="L2126" s="662"/>
      <c r="M2126" s="663"/>
      <c r="N2126" s="663"/>
      <c r="O2126" s="663"/>
      <c r="P2126" s="664"/>
      <c r="Q2126" s="665"/>
      <c r="R2126" s="661"/>
      <c r="S2126" s="566"/>
      <c r="T2126" s="566"/>
      <c r="U2126" s="566"/>
      <c r="V2126" s="566"/>
      <c r="W2126" s="566"/>
      <c r="X2126" s="566"/>
      <c r="Y2126" s="566"/>
      <c r="Z2126" s="566"/>
      <c r="AA2126" s="566"/>
      <c r="AB2126" s="566"/>
      <c r="AC2126" s="566"/>
      <c r="AD2126" s="566"/>
      <c r="AE2126" s="566"/>
      <c r="AF2126" s="566"/>
      <c r="AG2126" s="566"/>
    </row>
    <row r="2127" spans="2:33" hidden="1" outlineLevel="1" x14ac:dyDescent="0.45">
      <c r="B2127" s="648"/>
      <c r="C2127" s="649"/>
      <c r="D2127" s="650"/>
      <c r="E2127" s="651"/>
      <c r="F2127" s="652"/>
      <c r="G2127" s="653"/>
      <c r="H2127" s="654"/>
      <c r="I2127" s="654"/>
      <c r="J2127" s="654"/>
      <c r="K2127" s="655"/>
      <c r="L2127" s="653"/>
      <c r="M2127" s="654"/>
      <c r="N2127" s="654"/>
      <c r="O2127" s="654"/>
      <c r="P2127" s="655"/>
      <c r="Q2127" s="656"/>
      <c r="R2127" s="652"/>
      <c r="S2127" s="566"/>
      <c r="T2127" s="566"/>
      <c r="U2127" s="566"/>
      <c r="V2127" s="566"/>
      <c r="W2127" s="566"/>
      <c r="X2127" s="566"/>
      <c r="Y2127" s="566"/>
      <c r="Z2127" s="566"/>
      <c r="AA2127" s="566"/>
      <c r="AB2127" s="566"/>
      <c r="AC2127" s="566"/>
      <c r="AD2127" s="566"/>
      <c r="AE2127" s="566"/>
      <c r="AF2127" s="566"/>
      <c r="AG2127" s="566"/>
    </row>
    <row r="2128" spans="2:33" hidden="1" outlineLevel="1" x14ac:dyDescent="0.45">
      <c r="B2128" s="657"/>
      <c r="C2128" s="658"/>
      <c r="D2128" s="659"/>
      <c r="E2128" s="660"/>
      <c r="F2128" s="661"/>
      <c r="G2128" s="662"/>
      <c r="H2128" s="663"/>
      <c r="I2128" s="663"/>
      <c r="J2128" s="663"/>
      <c r="K2128" s="664"/>
      <c r="L2128" s="662"/>
      <c r="M2128" s="663"/>
      <c r="N2128" s="663"/>
      <c r="O2128" s="663"/>
      <c r="P2128" s="664"/>
      <c r="Q2128" s="665"/>
      <c r="R2128" s="661"/>
      <c r="S2128" s="566"/>
      <c r="T2128" s="566"/>
      <c r="U2128" s="566"/>
      <c r="V2128" s="566"/>
      <c r="W2128" s="566"/>
      <c r="X2128" s="566"/>
      <c r="Y2128" s="566"/>
      <c r="Z2128" s="566"/>
      <c r="AA2128" s="566"/>
      <c r="AB2128" s="566"/>
      <c r="AC2128" s="566"/>
      <c r="AD2128" s="566"/>
      <c r="AE2128" s="566"/>
      <c r="AF2128" s="566"/>
      <c r="AG2128" s="566"/>
    </row>
    <row r="2129" spans="2:33" hidden="1" outlineLevel="1" x14ac:dyDescent="0.45">
      <c r="B2129" s="648"/>
      <c r="C2129" s="649"/>
      <c r="D2129" s="650"/>
      <c r="E2129" s="651"/>
      <c r="F2129" s="652"/>
      <c r="G2129" s="653"/>
      <c r="H2129" s="654"/>
      <c r="I2129" s="654"/>
      <c r="J2129" s="654"/>
      <c r="K2129" s="655"/>
      <c r="L2129" s="653"/>
      <c r="M2129" s="654"/>
      <c r="N2129" s="654"/>
      <c r="O2129" s="654"/>
      <c r="P2129" s="655"/>
      <c r="Q2129" s="656"/>
      <c r="R2129" s="652"/>
      <c r="S2129" s="566"/>
      <c r="T2129" s="566"/>
      <c r="U2129" s="566"/>
      <c r="V2129" s="566"/>
      <c r="W2129" s="566"/>
      <c r="X2129" s="566"/>
      <c r="Y2129" s="566"/>
      <c r="Z2129" s="566"/>
      <c r="AA2129" s="566"/>
      <c r="AB2129" s="566"/>
      <c r="AC2129" s="566"/>
      <c r="AD2129" s="566"/>
      <c r="AE2129" s="566"/>
      <c r="AF2129" s="566"/>
      <c r="AG2129" s="566"/>
    </row>
    <row r="2130" spans="2:33" hidden="1" outlineLevel="1" x14ac:dyDescent="0.45">
      <c r="B2130" s="657"/>
      <c r="C2130" s="658"/>
      <c r="D2130" s="659"/>
      <c r="E2130" s="660"/>
      <c r="F2130" s="661"/>
      <c r="G2130" s="662"/>
      <c r="H2130" s="663"/>
      <c r="I2130" s="663"/>
      <c r="J2130" s="663"/>
      <c r="K2130" s="664"/>
      <c r="L2130" s="662"/>
      <c r="M2130" s="663"/>
      <c r="N2130" s="663"/>
      <c r="O2130" s="663"/>
      <c r="P2130" s="664"/>
      <c r="Q2130" s="665"/>
      <c r="R2130" s="661"/>
      <c r="S2130" s="566"/>
      <c r="T2130" s="566"/>
      <c r="U2130" s="566"/>
      <c r="V2130" s="566"/>
      <c r="W2130" s="566"/>
      <c r="X2130" s="566"/>
      <c r="Y2130" s="566"/>
      <c r="Z2130" s="566"/>
      <c r="AA2130" s="566"/>
      <c r="AB2130" s="566"/>
      <c r="AC2130" s="566"/>
      <c r="AD2130" s="566"/>
      <c r="AE2130" s="566"/>
      <c r="AF2130" s="566"/>
      <c r="AG2130" s="566"/>
    </row>
    <row r="2131" spans="2:33" hidden="1" outlineLevel="1" x14ac:dyDescent="0.45">
      <c r="B2131" s="648"/>
      <c r="C2131" s="649"/>
      <c r="D2131" s="650"/>
      <c r="E2131" s="651"/>
      <c r="F2131" s="652"/>
      <c r="G2131" s="653"/>
      <c r="H2131" s="654"/>
      <c r="I2131" s="654"/>
      <c r="J2131" s="654"/>
      <c r="K2131" s="655"/>
      <c r="L2131" s="653"/>
      <c r="M2131" s="654"/>
      <c r="N2131" s="654"/>
      <c r="O2131" s="654"/>
      <c r="P2131" s="655"/>
      <c r="Q2131" s="656"/>
      <c r="R2131" s="652"/>
      <c r="S2131" s="566"/>
      <c r="T2131" s="566"/>
      <c r="U2131" s="566"/>
      <c r="V2131" s="566"/>
      <c r="W2131" s="566"/>
      <c r="X2131" s="566"/>
      <c r="Y2131" s="566"/>
      <c r="Z2131" s="566"/>
      <c r="AA2131" s="566"/>
      <c r="AB2131" s="566"/>
      <c r="AC2131" s="566"/>
      <c r="AD2131" s="566"/>
      <c r="AE2131" s="566"/>
      <c r="AF2131" s="566"/>
      <c r="AG2131" s="566"/>
    </row>
    <row r="2132" spans="2:33" hidden="1" outlineLevel="1" x14ac:dyDescent="0.45">
      <c r="B2132" s="657"/>
      <c r="C2132" s="658"/>
      <c r="D2132" s="659"/>
      <c r="E2132" s="660"/>
      <c r="F2132" s="661"/>
      <c r="G2132" s="662"/>
      <c r="H2132" s="663"/>
      <c r="I2132" s="663"/>
      <c r="J2132" s="663"/>
      <c r="K2132" s="664"/>
      <c r="L2132" s="662"/>
      <c r="M2132" s="663"/>
      <c r="N2132" s="663"/>
      <c r="O2132" s="663"/>
      <c r="P2132" s="664"/>
      <c r="Q2132" s="665"/>
      <c r="R2132" s="661"/>
      <c r="S2132" s="566"/>
      <c r="T2132" s="566"/>
      <c r="U2132" s="566"/>
      <c r="V2132" s="566"/>
      <c r="W2132" s="566"/>
      <c r="X2132" s="566"/>
      <c r="Y2132" s="566"/>
      <c r="Z2132" s="566"/>
      <c r="AA2132" s="566"/>
      <c r="AB2132" s="566"/>
      <c r="AC2132" s="566"/>
      <c r="AD2132" s="566"/>
      <c r="AE2132" s="566"/>
      <c r="AF2132" s="566"/>
      <c r="AG2132" s="566"/>
    </row>
    <row r="2133" spans="2:33" hidden="1" outlineLevel="1" x14ac:dyDescent="0.45">
      <c r="B2133" s="648"/>
      <c r="C2133" s="649"/>
      <c r="D2133" s="650"/>
      <c r="E2133" s="651"/>
      <c r="F2133" s="652"/>
      <c r="G2133" s="653"/>
      <c r="H2133" s="654"/>
      <c r="I2133" s="654"/>
      <c r="J2133" s="654"/>
      <c r="K2133" s="655"/>
      <c r="L2133" s="653"/>
      <c r="M2133" s="654"/>
      <c r="N2133" s="654"/>
      <c r="O2133" s="654"/>
      <c r="P2133" s="655"/>
      <c r="Q2133" s="656"/>
      <c r="R2133" s="652"/>
      <c r="S2133" s="566"/>
      <c r="T2133" s="566"/>
      <c r="U2133" s="566"/>
      <c r="V2133" s="566"/>
      <c r="W2133" s="566"/>
      <c r="X2133" s="566"/>
      <c r="Y2133" s="566"/>
      <c r="Z2133" s="566"/>
      <c r="AA2133" s="566"/>
      <c r="AB2133" s="566"/>
      <c r="AC2133" s="566"/>
      <c r="AD2133" s="566"/>
      <c r="AE2133" s="566"/>
      <c r="AF2133" s="566"/>
      <c r="AG2133" s="566"/>
    </row>
    <row r="2134" spans="2:33" hidden="1" outlineLevel="1" x14ac:dyDescent="0.45">
      <c r="B2134" s="657"/>
      <c r="C2134" s="658"/>
      <c r="D2134" s="659"/>
      <c r="E2134" s="660"/>
      <c r="F2134" s="661"/>
      <c r="G2134" s="662"/>
      <c r="H2134" s="663"/>
      <c r="I2134" s="663"/>
      <c r="J2134" s="663"/>
      <c r="K2134" s="664"/>
      <c r="L2134" s="662"/>
      <c r="M2134" s="663"/>
      <c r="N2134" s="663"/>
      <c r="O2134" s="663"/>
      <c r="P2134" s="664"/>
      <c r="Q2134" s="665"/>
      <c r="R2134" s="661"/>
      <c r="S2134" s="566"/>
      <c r="T2134" s="566"/>
      <c r="U2134" s="566"/>
      <c r="V2134" s="566"/>
      <c r="W2134" s="566"/>
      <c r="X2134" s="566"/>
      <c r="Y2134" s="566"/>
      <c r="Z2134" s="566"/>
      <c r="AA2134" s="566"/>
      <c r="AB2134" s="566"/>
      <c r="AC2134" s="566"/>
      <c r="AD2134" s="566"/>
      <c r="AE2134" s="566"/>
      <c r="AF2134" s="566"/>
      <c r="AG2134" s="566"/>
    </row>
    <row r="2135" spans="2:33" hidden="1" outlineLevel="1" x14ac:dyDescent="0.45">
      <c r="B2135" s="648"/>
      <c r="C2135" s="649"/>
      <c r="D2135" s="650"/>
      <c r="E2135" s="651"/>
      <c r="F2135" s="652"/>
      <c r="G2135" s="653"/>
      <c r="H2135" s="654"/>
      <c r="I2135" s="654"/>
      <c r="J2135" s="654"/>
      <c r="K2135" s="655"/>
      <c r="L2135" s="653"/>
      <c r="M2135" s="654"/>
      <c r="N2135" s="654"/>
      <c r="O2135" s="654"/>
      <c r="P2135" s="655"/>
      <c r="Q2135" s="656"/>
      <c r="R2135" s="652"/>
      <c r="S2135" s="566"/>
      <c r="T2135" s="566"/>
      <c r="U2135" s="566"/>
      <c r="V2135" s="566"/>
      <c r="W2135" s="566"/>
      <c r="X2135" s="566"/>
      <c r="Y2135" s="566"/>
      <c r="Z2135" s="566"/>
      <c r="AA2135" s="566"/>
      <c r="AB2135" s="566"/>
      <c r="AC2135" s="566"/>
      <c r="AD2135" s="566"/>
      <c r="AE2135" s="566"/>
      <c r="AF2135" s="566"/>
      <c r="AG2135" s="566"/>
    </row>
    <row r="2136" spans="2:33" hidden="1" outlineLevel="1" x14ac:dyDescent="0.45">
      <c r="B2136" s="657"/>
      <c r="C2136" s="658"/>
      <c r="D2136" s="659"/>
      <c r="E2136" s="660"/>
      <c r="F2136" s="661"/>
      <c r="G2136" s="662"/>
      <c r="H2136" s="663"/>
      <c r="I2136" s="663"/>
      <c r="J2136" s="663"/>
      <c r="K2136" s="664"/>
      <c r="L2136" s="662"/>
      <c r="M2136" s="663"/>
      <c r="N2136" s="663"/>
      <c r="O2136" s="663"/>
      <c r="P2136" s="664"/>
      <c r="Q2136" s="665"/>
      <c r="R2136" s="661"/>
      <c r="S2136" s="566"/>
      <c r="T2136" s="566"/>
      <c r="U2136" s="566"/>
      <c r="V2136" s="566"/>
      <c r="W2136" s="566"/>
      <c r="X2136" s="566"/>
      <c r="Y2136" s="566"/>
      <c r="Z2136" s="566"/>
      <c r="AA2136" s="566"/>
      <c r="AB2136" s="566"/>
      <c r="AC2136" s="566"/>
      <c r="AD2136" s="566"/>
      <c r="AE2136" s="566"/>
      <c r="AF2136" s="566"/>
      <c r="AG2136" s="566"/>
    </row>
    <row r="2137" spans="2:33" hidden="1" outlineLevel="1" x14ac:dyDescent="0.45">
      <c r="B2137" s="648"/>
      <c r="C2137" s="649"/>
      <c r="D2137" s="650"/>
      <c r="E2137" s="651"/>
      <c r="F2137" s="652"/>
      <c r="G2137" s="653"/>
      <c r="H2137" s="654"/>
      <c r="I2137" s="654"/>
      <c r="J2137" s="654"/>
      <c r="K2137" s="655"/>
      <c r="L2137" s="653"/>
      <c r="M2137" s="654"/>
      <c r="N2137" s="654"/>
      <c r="O2137" s="654"/>
      <c r="P2137" s="655"/>
      <c r="Q2137" s="656"/>
      <c r="R2137" s="652"/>
      <c r="S2137" s="566"/>
      <c r="T2137" s="566"/>
      <c r="U2137" s="566"/>
      <c r="V2137" s="566"/>
      <c r="W2137" s="566"/>
      <c r="X2137" s="566"/>
      <c r="Y2137" s="566"/>
      <c r="Z2137" s="566"/>
      <c r="AA2137" s="566"/>
      <c r="AB2137" s="566"/>
      <c r="AC2137" s="566"/>
      <c r="AD2137" s="566"/>
      <c r="AE2137" s="566"/>
      <c r="AF2137" s="566"/>
      <c r="AG2137" s="566"/>
    </row>
    <row r="2138" spans="2:33" hidden="1" outlineLevel="1" x14ac:dyDescent="0.45">
      <c r="B2138" s="657"/>
      <c r="C2138" s="658"/>
      <c r="D2138" s="659"/>
      <c r="E2138" s="660"/>
      <c r="F2138" s="661"/>
      <c r="G2138" s="662"/>
      <c r="H2138" s="663"/>
      <c r="I2138" s="663"/>
      <c r="J2138" s="663"/>
      <c r="K2138" s="664"/>
      <c r="L2138" s="662"/>
      <c r="M2138" s="663"/>
      <c r="N2138" s="663"/>
      <c r="O2138" s="663"/>
      <c r="P2138" s="664"/>
      <c r="Q2138" s="665"/>
      <c r="R2138" s="661"/>
      <c r="S2138" s="566"/>
      <c r="T2138" s="566"/>
      <c r="U2138" s="566"/>
      <c r="V2138" s="566"/>
      <c r="W2138" s="566"/>
      <c r="X2138" s="566"/>
      <c r="Y2138" s="566"/>
      <c r="Z2138" s="566"/>
      <c r="AA2138" s="566"/>
      <c r="AB2138" s="566"/>
      <c r="AC2138" s="566"/>
      <c r="AD2138" s="566"/>
      <c r="AE2138" s="566"/>
      <c r="AF2138" s="566"/>
      <c r="AG2138" s="566"/>
    </row>
    <row r="2139" spans="2:33" hidden="1" outlineLevel="1" x14ac:dyDescent="0.45">
      <c r="B2139" s="648"/>
      <c r="C2139" s="649"/>
      <c r="D2139" s="650"/>
      <c r="E2139" s="651"/>
      <c r="F2139" s="652"/>
      <c r="G2139" s="653"/>
      <c r="H2139" s="654"/>
      <c r="I2139" s="654"/>
      <c r="J2139" s="654"/>
      <c r="K2139" s="655"/>
      <c r="L2139" s="653"/>
      <c r="M2139" s="654"/>
      <c r="N2139" s="654"/>
      <c r="O2139" s="654"/>
      <c r="P2139" s="655"/>
      <c r="Q2139" s="656"/>
      <c r="R2139" s="652"/>
      <c r="S2139" s="566"/>
      <c r="T2139" s="566"/>
      <c r="U2139" s="566"/>
      <c r="V2139" s="566"/>
      <c r="W2139" s="566"/>
      <c r="X2139" s="566"/>
      <c r="Y2139" s="566"/>
      <c r="Z2139" s="566"/>
      <c r="AA2139" s="566"/>
      <c r="AB2139" s="566"/>
      <c r="AC2139" s="566"/>
      <c r="AD2139" s="566"/>
      <c r="AE2139" s="566"/>
      <c r="AF2139" s="566"/>
      <c r="AG2139" s="566"/>
    </row>
    <row r="2140" spans="2:33" hidden="1" outlineLevel="1" x14ac:dyDescent="0.45">
      <c r="B2140" s="657"/>
      <c r="C2140" s="658"/>
      <c r="D2140" s="659"/>
      <c r="E2140" s="660"/>
      <c r="F2140" s="661"/>
      <c r="G2140" s="662"/>
      <c r="H2140" s="663"/>
      <c r="I2140" s="663"/>
      <c r="J2140" s="663"/>
      <c r="K2140" s="664"/>
      <c r="L2140" s="662"/>
      <c r="M2140" s="663"/>
      <c r="N2140" s="663"/>
      <c r="O2140" s="663"/>
      <c r="P2140" s="664"/>
      <c r="Q2140" s="665"/>
      <c r="R2140" s="661"/>
      <c r="S2140" s="566"/>
      <c r="T2140" s="566"/>
      <c r="U2140" s="566"/>
      <c r="V2140" s="566"/>
      <c r="W2140" s="566"/>
      <c r="X2140" s="566"/>
      <c r="Y2140" s="566"/>
      <c r="Z2140" s="566"/>
      <c r="AA2140" s="566"/>
      <c r="AB2140" s="566"/>
      <c r="AC2140" s="566"/>
      <c r="AD2140" s="566"/>
      <c r="AE2140" s="566"/>
      <c r="AF2140" s="566"/>
      <c r="AG2140" s="566"/>
    </row>
    <row r="2141" spans="2:33" hidden="1" outlineLevel="1" x14ac:dyDescent="0.45">
      <c r="B2141" s="648"/>
      <c r="C2141" s="649"/>
      <c r="D2141" s="650"/>
      <c r="E2141" s="651"/>
      <c r="F2141" s="652"/>
      <c r="G2141" s="653"/>
      <c r="H2141" s="654"/>
      <c r="I2141" s="654"/>
      <c r="J2141" s="654"/>
      <c r="K2141" s="655"/>
      <c r="L2141" s="653"/>
      <c r="M2141" s="654"/>
      <c r="N2141" s="654"/>
      <c r="O2141" s="654"/>
      <c r="P2141" s="655"/>
      <c r="Q2141" s="656"/>
      <c r="R2141" s="652"/>
      <c r="S2141" s="566"/>
      <c r="T2141" s="566"/>
      <c r="U2141" s="566"/>
      <c r="V2141" s="566"/>
      <c r="W2141" s="566"/>
      <c r="X2141" s="566"/>
      <c r="Y2141" s="566"/>
      <c r="Z2141" s="566"/>
      <c r="AA2141" s="566"/>
      <c r="AB2141" s="566"/>
      <c r="AC2141" s="566"/>
      <c r="AD2141" s="566"/>
      <c r="AE2141" s="566"/>
      <c r="AF2141" s="566"/>
      <c r="AG2141" s="566"/>
    </row>
    <row r="2142" spans="2:33" hidden="1" outlineLevel="1" x14ac:dyDescent="0.45">
      <c r="B2142" s="657"/>
      <c r="C2142" s="658"/>
      <c r="D2142" s="659"/>
      <c r="E2142" s="660"/>
      <c r="F2142" s="661"/>
      <c r="G2142" s="662"/>
      <c r="H2142" s="663"/>
      <c r="I2142" s="663"/>
      <c r="J2142" s="663"/>
      <c r="K2142" s="664"/>
      <c r="L2142" s="662"/>
      <c r="M2142" s="663"/>
      <c r="N2142" s="663"/>
      <c r="O2142" s="663"/>
      <c r="P2142" s="664"/>
      <c r="Q2142" s="665"/>
      <c r="R2142" s="661"/>
      <c r="S2142" s="566"/>
      <c r="T2142" s="566"/>
      <c r="U2142" s="566"/>
      <c r="V2142" s="566"/>
      <c r="W2142" s="566"/>
      <c r="X2142" s="566"/>
      <c r="Y2142" s="566"/>
      <c r="Z2142" s="566"/>
      <c r="AA2142" s="566"/>
      <c r="AB2142" s="566"/>
      <c r="AC2142" s="566"/>
      <c r="AD2142" s="566"/>
      <c r="AE2142" s="566"/>
      <c r="AF2142" s="566"/>
      <c r="AG2142" s="566"/>
    </row>
    <row r="2143" spans="2:33" hidden="1" outlineLevel="1" x14ac:dyDescent="0.45">
      <c r="B2143" s="648"/>
      <c r="C2143" s="649"/>
      <c r="D2143" s="650"/>
      <c r="E2143" s="651"/>
      <c r="F2143" s="652"/>
      <c r="G2143" s="653"/>
      <c r="H2143" s="654"/>
      <c r="I2143" s="654"/>
      <c r="J2143" s="654"/>
      <c r="K2143" s="655"/>
      <c r="L2143" s="653"/>
      <c r="M2143" s="654"/>
      <c r="N2143" s="654"/>
      <c r="O2143" s="654"/>
      <c r="P2143" s="655"/>
      <c r="Q2143" s="656"/>
      <c r="R2143" s="652"/>
      <c r="S2143" s="566"/>
      <c r="T2143" s="566"/>
      <c r="U2143" s="566"/>
      <c r="V2143" s="566"/>
      <c r="W2143" s="566"/>
      <c r="X2143" s="566"/>
      <c r="Y2143" s="566"/>
      <c r="Z2143" s="566"/>
      <c r="AA2143" s="566"/>
      <c r="AB2143" s="566"/>
      <c r="AC2143" s="566"/>
      <c r="AD2143" s="566"/>
      <c r="AE2143" s="566"/>
      <c r="AF2143" s="566"/>
      <c r="AG2143" s="566"/>
    </row>
    <row r="2144" spans="2:33" hidden="1" outlineLevel="1" x14ac:dyDescent="0.45">
      <c r="B2144" s="657"/>
      <c r="C2144" s="658"/>
      <c r="D2144" s="659"/>
      <c r="E2144" s="660"/>
      <c r="F2144" s="661"/>
      <c r="G2144" s="662"/>
      <c r="H2144" s="663"/>
      <c r="I2144" s="663"/>
      <c r="J2144" s="663"/>
      <c r="K2144" s="664"/>
      <c r="L2144" s="662"/>
      <c r="M2144" s="663"/>
      <c r="N2144" s="663"/>
      <c r="O2144" s="663"/>
      <c r="P2144" s="664"/>
      <c r="Q2144" s="665"/>
      <c r="R2144" s="661"/>
      <c r="S2144" s="566"/>
      <c r="T2144" s="566"/>
      <c r="U2144" s="566"/>
      <c r="V2144" s="566"/>
      <c r="W2144" s="566"/>
      <c r="X2144" s="566"/>
      <c r="Y2144" s="566"/>
      <c r="Z2144" s="566"/>
      <c r="AA2144" s="566"/>
      <c r="AB2144" s="566"/>
      <c r="AC2144" s="566"/>
      <c r="AD2144" s="566"/>
      <c r="AE2144" s="566"/>
      <c r="AF2144" s="566"/>
      <c r="AG2144" s="566"/>
    </row>
    <row r="2145" spans="2:33" hidden="1" outlineLevel="1" x14ac:dyDescent="0.45">
      <c r="B2145" s="648"/>
      <c r="C2145" s="649"/>
      <c r="D2145" s="650"/>
      <c r="E2145" s="651"/>
      <c r="F2145" s="652"/>
      <c r="G2145" s="653"/>
      <c r="H2145" s="654"/>
      <c r="I2145" s="654"/>
      <c r="J2145" s="654"/>
      <c r="K2145" s="655"/>
      <c r="L2145" s="653"/>
      <c r="M2145" s="654"/>
      <c r="N2145" s="654"/>
      <c r="O2145" s="654"/>
      <c r="P2145" s="655"/>
      <c r="Q2145" s="656"/>
      <c r="R2145" s="652"/>
      <c r="S2145" s="566"/>
      <c r="T2145" s="566"/>
      <c r="U2145" s="566"/>
      <c r="V2145" s="566"/>
      <c r="W2145" s="566"/>
      <c r="X2145" s="566"/>
      <c r="Y2145" s="566"/>
      <c r="Z2145" s="566"/>
      <c r="AA2145" s="566"/>
      <c r="AB2145" s="566"/>
      <c r="AC2145" s="566"/>
      <c r="AD2145" s="566"/>
      <c r="AE2145" s="566"/>
      <c r="AF2145" s="566"/>
      <c r="AG2145" s="566"/>
    </row>
    <row r="2146" spans="2:33" hidden="1" outlineLevel="1" x14ac:dyDescent="0.45">
      <c r="B2146" s="657"/>
      <c r="C2146" s="658"/>
      <c r="D2146" s="659"/>
      <c r="E2146" s="660"/>
      <c r="F2146" s="661"/>
      <c r="G2146" s="662"/>
      <c r="H2146" s="663"/>
      <c r="I2146" s="663"/>
      <c r="J2146" s="663"/>
      <c r="K2146" s="664"/>
      <c r="L2146" s="662"/>
      <c r="M2146" s="663"/>
      <c r="N2146" s="663"/>
      <c r="O2146" s="663"/>
      <c r="P2146" s="664"/>
      <c r="Q2146" s="665"/>
      <c r="R2146" s="661"/>
      <c r="S2146" s="566"/>
      <c r="T2146" s="566"/>
      <c r="U2146" s="566"/>
      <c r="V2146" s="566"/>
      <c r="W2146" s="566"/>
      <c r="X2146" s="566"/>
      <c r="Y2146" s="566"/>
      <c r="Z2146" s="566"/>
      <c r="AA2146" s="566"/>
      <c r="AB2146" s="566"/>
      <c r="AC2146" s="566"/>
      <c r="AD2146" s="566"/>
      <c r="AE2146" s="566"/>
      <c r="AF2146" s="566"/>
      <c r="AG2146" s="566"/>
    </row>
    <row r="2147" spans="2:33" hidden="1" outlineLevel="1" x14ac:dyDescent="0.45">
      <c r="B2147" s="648"/>
      <c r="C2147" s="649"/>
      <c r="D2147" s="650"/>
      <c r="E2147" s="651"/>
      <c r="F2147" s="652"/>
      <c r="G2147" s="653"/>
      <c r="H2147" s="654"/>
      <c r="I2147" s="654"/>
      <c r="J2147" s="654"/>
      <c r="K2147" s="655"/>
      <c r="L2147" s="653"/>
      <c r="M2147" s="654"/>
      <c r="N2147" s="654"/>
      <c r="O2147" s="654"/>
      <c r="P2147" s="655"/>
      <c r="Q2147" s="656"/>
      <c r="R2147" s="652"/>
      <c r="S2147" s="566"/>
      <c r="T2147" s="566"/>
      <c r="U2147" s="566"/>
      <c r="V2147" s="566"/>
      <c r="W2147" s="566"/>
      <c r="X2147" s="566"/>
      <c r="Y2147" s="566"/>
      <c r="Z2147" s="566"/>
      <c r="AA2147" s="566"/>
      <c r="AB2147" s="566"/>
      <c r="AC2147" s="566"/>
      <c r="AD2147" s="566"/>
      <c r="AE2147" s="566"/>
      <c r="AF2147" s="566"/>
      <c r="AG2147" s="566"/>
    </row>
    <row r="2148" spans="2:33" hidden="1" outlineLevel="1" x14ac:dyDescent="0.45">
      <c r="B2148" s="657"/>
      <c r="C2148" s="658"/>
      <c r="D2148" s="659"/>
      <c r="E2148" s="660"/>
      <c r="F2148" s="661"/>
      <c r="G2148" s="662"/>
      <c r="H2148" s="663"/>
      <c r="I2148" s="663"/>
      <c r="J2148" s="663"/>
      <c r="K2148" s="664"/>
      <c r="L2148" s="662"/>
      <c r="M2148" s="663"/>
      <c r="N2148" s="663"/>
      <c r="O2148" s="663"/>
      <c r="P2148" s="664"/>
      <c r="Q2148" s="665"/>
      <c r="R2148" s="661"/>
      <c r="S2148" s="566"/>
      <c r="T2148" s="566"/>
      <c r="U2148" s="566"/>
      <c r="V2148" s="566"/>
      <c r="W2148" s="566"/>
      <c r="X2148" s="566"/>
      <c r="Y2148" s="566"/>
      <c r="Z2148" s="566"/>
      <c r="AA2148" s="566"/>
      <c r="AB2148" s="566"/>
      <c r="AC2148" s="566"/>
      <c r="AD2148" s="566"/>
      <c r="AE2148" s="566"/>
      <c r="AF2148" s="566"/>
      <c r="AG2148" s="566"/>
    </row>
    <row r="2149" spans="2:33" hidden="1" outlineLevel="1" x14ac:dyDescent="0.45">
      <c r="B2149" s="648"/>
      <c r="C2149" s="649"/>
      <c r="D2149" s="650"/>
      <c r="E2149" s="651"/>
      <c r="F2149" s="652"/>
      <c r="G2149" s="653"/>
      <c r="H2149" s="654"/>
      <c r="I2149" s="654"/>
      <c r="J2149" s="654"/>
      <c r="K2149" s="655"/>
      <c r="L2149" s="653"/>
      <c r="M2149" s="654"/>
      <c r="N2149" s="654"/>
      <c r="O2149" s="654"/>
      <c r="P2149" s="655"/>
      <c r="Q2149" s="656"/>
      <c r="R2149" s="652"/>
      <c r="S2149" s="566"/>
      <c r="T2149" s="566"/>
      <c r="U2149" s="566"/>
      <c r="V2149" s="566"/>
      <c r="W2149" s="566"/>
      <c r="X2149" s="566"/>
      <c r="Y2149" s="566"/>
      <c r="Z2149" s="566"/>
      <c r="AA2149" s="566"/>
      <c r="AB2149" s="566"/>
      <c r="AC2149" s="566"/>
      <c r="AD2149" s="566"/>
      <c r="AE2149" s="566"/>
      <c r="AF2149" s="566"/>
      <c r="AG2149" s="566"/>
    </row>
    <row r="2150" spans="2:33" hidden="1" outlineLevel="1" x14ac:dyDescent="0.45">
      <c r="B2150" s="657"/>
      <c r="C2150" s="658"/>
      <c r="D2150" s="659"/>
      <c r="E2150" s="660"/>
      <c r="F2150" s="661"/>
      <c r="G2150" s="662"/>
      <c r="H2150" s="663"/>
      <c r="I2150" s="663"/>
      <c r="J2150" s="663"/>
      <c r="K2150" s="664"/>
      <c r="L2150" s="662"/>
      <c r="M2150" s="663"/>
      <c r="N2150" s="663"/>
      <c r="O2150" s="663"/>
      <c r="P2150" s="664"/>
      <c r="Q2150" s="665"/>
      <c r="R2150" s="661"/>
      <c r="S2150" s="566"/>
      <c r="T2150" s="566"/>
      <c r="U2150" s="566"/>
      <c r="V2150" s="566"/>
      <c r="W2150" s="566"/>
      <c r="X2150" s="566"/>
      <c r="Y2150" s="566"/>
      <c r="Z2150" s="566"/>
      <c r="AA2150" s="566"/>
      <c r="AB2150" s="566"/>
      <c r="AC2150" s="566"/>
      <c r="AD2150" s="566"/>
      <c r="AE2150" s="566"/>
      <c r="AF2150" s="566"/>
      <c r="AG2150" s="566"/>
    </row>
    <row r="2151" spans="2:33" hidden="1" outlineLevel="1" x14ac:dyDescent="0.45">
      <c r="B2151" s="648"/>
      <c r="C2151" s="649"/>
      <c r="D2151" s="650"/>
      <c r="E2151" s="651"/>
      <c r="F2151" s="652"/>
      <c r="G2151" s="653"/>
      <c r="H2151" s="654"/>
      <c r="I2151" s="654"/>
      <c r="J2151" s="654"/>
      <c r="K2151" s="655"/>
      <c r="L2151" s="653"/>
      <c r="M2151" s="654"/>
      <c r="N2151" s="654"/>
      <c r="O2151" s="654"/>
      <c r="P2151" s="655"/>
      <c r="Q2151" s="656"/>
      <c r="R2151" s="652"/>
      <c r="S2151" s="566"/>
      <c r="T2151" s="566"/>
      <c r="U2151" s="566"/>
      <c r="V2151" s="566"/>
      <c r="W2151" s="566"/>
      <c r="X2151" s="566"/>
      <c r="Y2151" s="566"/>
      <c r="Z2151" s="566"/>
      <c r="AA2151" s="566"/>
      <c r="AB2151" s="566"/>
      <c r="AC2151" s="566"/>
      <c r="AD2151" s="566"/>
      <c r="AE2151" s="566"/>
      <c r="AF2151" s="566"/>
      <c r="AG2151" s="566"/>
    </row>
    <row r="2152" spans="2:33" hidden="1" outlineLevel="1" x14ac:dyDescent="0.45">
      <c r="B2152" s="657"/>
      <c r="C2152" s="658"/>
      <c r="D2152" s="659"/>
      <c r="E2152" s="660"/>
      <c r="F2152" s="661"/>
      <c r="G2152" s="662"/>
      <c r="H2152" s="663"/>
      <c r="I2152" s="663"/>
      <c r="J2152" s="663"/>
      <c r="K2152" s="664"/>
      <c r="L2152" s="662"/>
      <c r="M2152" s="663"/>
      <c r="N2152" s="663"/>
      <c r="O2152" s="663"/>
      <c r="P2152" s="664"/>
      <c r="Q2152" s="665"/>
      <c r="R2152" s="661"/>
      <c r="S2152" s="566"/>
      <c r="T2152" s="566"/>
      <c r="U2152" s="566"/>
      <c r="V2152" s="566"/>
      <c r="W2152" s="566"/>
      <c r="X2152" s="566"/>
      <c r="Y2152" s="566"/>
      <c r="Z2152" s="566"/>
      <c r="AA2152" s="566"/>
      <c r="AB2152" s="566"/>
      <c r="AC2152" s="566"/>
      <c r="AD2152" s="566"/>
      <c r="AE2152" s="566"/>
      <c r="AF2152" s="566"/>
      <c r="AG2152" s="566"/>
    </row>
    <row r="2153" spans="2:33" hidden="1" outlineLevel="1" x14ac:dyDescent="0.45">
      <c r="B2153" s="648"/>
      <c r="C2153" s="649"/>
      <c r="D2153" s="650"/>
      <c r="E2153" s="651"/>
      <c r="F2153" s="652"/>
      <c r="G2153" s="653"/>
      <c r="H2153" s="654"/>
      <c r="I2153" s="654"/>
      <c r="J2153" s="654"/>
      <c r="K2153" s="655"/>
      <c r="L2153" s="653"/>
      <c r="M2153" s="654"/>
      <c r="N2153" s="654"/>
      <c r="O2153" s="654"/>
      <c r="P2153" s="655"/>
      <c r="Q2153" s="656"/>
      <c r="R2153" s="652"/>
      <c r="S2153" s="566"/>
      <c r="T2153" s="566"/>
      <c r="U2153" s="566"/>
      <c r="V2153" s="566"/>
      <c r="W2153" s="566"/>
      <c r="X2153" s="566"/>
      <c r="Y2153" s="566"/>
      <c r="Z2153" s="566"/>
      <c r="AA2153" s="566"/>
      <c r="AB2153" s="566"/>
      <c r="AC2153" s="566"/>
      <c r="AD2153" s="566"/>
      <c r="AE2153" s="566"/>
      <c r="AF2153" s="566"/>
      <c r="AG2153" s="566"/>
    </row>
    <row r="2154" spans="2:33" hidden="1" outlineLevel="1" x14ac:dyDescent="0.45">
      <c r="B2154" s="657"/>
      <c r="C2154" s="658"/>
      <c r="D2154" s="659"/>
      <c r="E2154" s="660"/>
      <c r="F2154" s="661"/>
      <c r="G2154" s="662"/>
      <c r="H2154" s="663"/>
      <c r="I2154" s="663"/>
      <c r="J2154" s="663"/>
      <c r="K2154" s="664"/>
      <c r="L2154" s="662"/>
      <c r="M2154" s="663"/>
      <c r="N2154" s="663"/>
      <c r="O2154" s="663"/>
      <c r="P2154" s="664"/>
      <c r="Q2154" s="665"/>
      <c r="R2154" s="661"/>
      <c r="S2154" s="566"/>
      <c r="T2154" s="566"/>
      <c r="U2154" s="566"/>
      <c r="V2154" s="566"/>
      <c r="W2154" s="566"/>
      <c r="X2154" s="566"/>
      <c r="Y2154" s="566"/>
      <c r="Z2154" s="566"/>
      <c r="AA2154" s="566"/>
      <c r="AB2154" s="566"/>
      <c r="AC2154" s="566"/>
      <c r="AD2154" s="566"/>
      <c r="AE2154" s="566"/>
      <c r="AF2154" s="566"/>
      <c r="AG2154" s="566"/>
    </row>
    <row r="2155" spans="2:33" hidden="1" outlineLevel="1" x14ac:dyDescent="0.45">
      <c r="B2155" s="648"/>
      <c r="C2155" s="649"/>
      <c r="D2155" s="650"/>
      <c r="E2155" s="651"/>
      <c r="F2155" s="652"/>
      <c r="G2155" s="653"/>
      <c r="H2155" s="654"/>
      <c r="I2155" s="654"/>
      <c r="J2155" s="654"/>
      <c r="K2155" s="655"/>
      <c r="L2155" s="653"/>
      <c r="M2155" s="654"/>
      <c r="N2155" s="654"/>
      <c r="O2155" s="654"/>
      <c r="P2155" s="655"/>
      <c r="Q2155" s="656"/>
      <c r="R2155" s="652"/>
      <c r="S2155" s="566"/>
      <c r="T2155" s="566"/>
      <c r="U2155" s="566"/>
      <c r="V2155" s="566"/>
      <c r="W2155" s="566"/>
      <c r="X2155" s="566"/>
      <c r="Y2155" s="566"/>
      <c r="Z2155" s="566"/>
      <c r="AA2155" s="566"/>
      <c r="AB2155" s="566"/>
      <c r="AC2155" s="566"/>
      <c r="AD2155" s="566"/>
      <c r="AE2155" s="566"/>
      <c r="AF2155" s="566"/>
      <c r="AG2155" s="566"/>
    </row>
    <row r="2156" spans="2:33" hidden="1" outlineLevel="1" x14ac:dyDescent="0.45">
      <c r="B2156" s="657"/>
      <c r="C2156" s="658"/>
      <c r="D2156" s="659"/>
      <c r="E2156" s="660"/>
      <c r="F2156" s="661"/>
      <c r="G2156" s="662"/>
      <c r="H2156" s="663"/>
      <c r="I2156" s="663"/>
      <c r="J2156" s="663"/>
      <c r="K2156" s="664"/>
      <c r="L2156" s="662"/>
      <c r="M2156" s="663"/>
      <c r="N2156" s="663"/>
      <c r="O2156" s="663"/>
      <c r="P2156" s="664"/>
      <c r="Q2156" s="665"/>
      <c r="R2156" s="661"/>
      <c r="S2156" s="566"/>
      <c r="T2156" s="566"/>
      <c r="U2156" s="566"/>
      <c r="V2156" s="566"/>
      <c r="W2156" s="566"/>
      <c r="X2156" s="566"/>
      <c r="Y2156" s="566"/>
      <c r="Z2156" s="566"/>
      <c r="AA2156" s="566"/>
      <c r="AB2156" s="566"/>
      <c r="AC2156" s="566"/>
      <c r="AD2156" s="566"/>
      <c r="AE2156" s="566"/>
      <c r="AF2156" s="566"/>
      <c r="AG2156" s="566"/>
    </row>
    <row r="2157" spans="2:33" hidden="1" outlineLevel="1" x14ac:dyDescent="0.45">
      <c r="B2157" s="648"/>
      <c r="C2157" s="649"/>
      <c r="D2157" s="650"/>
      <c r="E2157" s="651"/>
      <c r="F2157" s="652"/>
      <c r="G2157" s="653"/>
      <c r="H2157" s="654"/>
      <c r="I2157" s="654"/>
      <c r="J2157" s="654"/>
      <c r="K2157" s="655"/>
      <c r="L2157" s="653"/>
      <c r="M2157" s="654"/>
      <c r="N2157" s="654"/>
      <c r="O2157" s="654"/>
      <c r="P2157" s="655"/>
      <c r="Q2157" s="656"/>
      <c r="R2157" s="652"/>
      <c r="S2157" s="566"/>
      <c r="T2157" s="566"/>
      <c r="U2157" s="566"/>
      <c r="V2157" s="566"/>
      <c r="W2157" s="566"/>
      <c r="X2157" s="566"/>
      <c r="Y2157" s="566"/>
      <c r="Z2157" s="566"/>
      <c r="AA2157" s="566"/>
      <c r="AB2157" s="566"/>
      <c r="AC2157" s="566"/>
      <c r="AD2157" s="566"/>
      <c r="AE2157" s="566"/>
      <c r="AF2157" s="566"/>
      <c r="AG2157" s="566"/>
    </row>
    <row r="2158" spans="2:33" hidden="1" outlineLevel="1" x14ac:dyDescent="0.45">
      <c r="B2158" s="657"/>
      <c r="C2158" s="658"/>
      <c r="D2158" s="659"/>
      <c r="E2158" s="660"/>
      <c r="F2158" s="661"/>
      <c r="G2158" s="662"/>
      <c r="H2158" s="663"/>
      <c r="I2158" s="663"/>
      <c r="J2158" s="663"/>
      <c r="K2158" s="664"/>
      <c r="L2158" s="662"/>
      <c r="M2158" s="663"/>
      <c r="N2158" s="663"/>
      <c r="O2158" s="663"/>
      <c r="P2158" s="664"/>
      <c r="Q2158" s="665"/>
      <c r="R2158" s="661"/>
      <c r="S2158" s="566"/>
      <c r="T2158" s="566"/>
      <c r="U2158" s="566"/>
      <c r="V2158" s="566"/>
      <c r="W2158" s="566"/>
      <c r="X2158" s="566"/>
      <c r="Y2158" s="566"/>
      <c r="Z2158" s="566"/>
      <c r="AA2158" s="566"/>
      <c r="AB2158" s="566"/>
      <c r="AC2158" s="566"/>
      <c r="AD2158" s="566"/>
      <c r="AE2158" s="566"/>
      <c r="AF2158" s="566"/>
      <c r="AG2158" s="566"/>
    </row>
    <row r="2159" spans="2:33" hidden="1" outlineLevel="1" x14ac:dyDescent="0.45">
      <c r="B2159" s="648"/>
      <c r="C2159" s="649"/>
      <c r="D2159" s="650"/>
      <c r="E2159" s="651"/>
      <c r="F2159" s="652"/>
      <c r="G2159" s="653"/>
      <c r="H2159" s="654"/>
      <c r="I2159" s="654"/>
      <c r="J2159" s="654"/>
      <c r="K2159" s="655"/>
      <c r="L2159" s="653"/>
      <c r="M2159" s="654"/>
      <c r="N2159" s="654"/>
      <c r="O2159" s="654"/>
      <c r="P2159" s="655"/>
      <c r="Q2159" s="656"/>
      <c r="R2159" s="652"/>
      <c r="S2159" s="566"/>
      <c r="T2159" s="566"/>
      <c r="U2159" s="566"/>
      <c r="V2159" s="566"/>
      <c r="W2159" s="566"/>
      <c r="X2159" s="566"/>
      <c r="Y2159" s="566"/>
      <c r="Z2159" s="566"/>
      <c r="AA2159" s="566"/>
      <c r="AB2159" s="566"/>
      <c r="AC2159" s="566"/>
      <c r="AD2159" s="566"/>
      <c r="AE2159" s="566"/>
      <c r="AF2159" s="566"/>
      <c r="AG2159" s="566"/>
    </row>
    <row r="2160" spans="2:33" hidden="1" outlineLevel="1" x14ac:dyDescent="0.45">
      <c r="B2160" s="657"/>
      <c r="C2160" s="658"/>
      <c r="D2160" s="659"/>
      <c r="E2160" s="660"/>
      <c r="F2160" s="661"/>
      <c r="G2160" s="662"/>
      <c r="H2160" s="663"/>
      <c r="I2160" s="663"/>
      <c r="J2160" s="663"/>
      <c r="K2160" s="664"/>
      <c r="L2160" s="662"/>
      <c r="M2160" s="663"/>
      <c r="N2160" s="663"/>
      <c r="O2160" s="663"/>
      <c r="P2160" s="664"/>
      <c r="Q2160" s="665"/>
      <c r="R2160" s="661"/>
      <c r="S2160" s="566"/>
      <c r="T2160" s="566"/>
      <c r="U2160" s="566"/>
      <c r="V2160" s="566"/>
      <c r="W2160" s="566"/>
      <c r="X2160" s="566"/>
      <c r="Y2160" s="566"/>
      <c r="Z2160" s="566"/>
      <c r="AA2160" s="566"/>
      <c r="AB2160" s="566"/>
      <c r="AC2160" s="566"/>
      <c r="AD2160" s="566"/>
      <c r="AE2160" s="566"/>
      <c r="AF2160" s="566"/>
      <c r="AG2160" s="566"/>
    </row>
    <row r="2161" spans="2:33" hidden="1" outlineLevel="1" x14ac:dyDescent="0.45">
      <c r="B2161" s="648"/>
      <c r="C2161" s="649"/>
      <c r="D2161" s="650"/>
      <c r="E2161" s="651"/>
      <c r="F2161" s="652"/>
      <c r="G2161" s="653"/>
      <c r="H2161" s="654"/>
      <c r="I2161" s="654"/>
      <c r="J2161" s="654"/>
      <c r="K2161" s="655"/>
      <c r="L2161" s="653"/>
      <c r="M2161" s="654"/>
      <c r="N2161" s="654"/>
      <c r="O2161" s="654"/>
      <c r="P2161" s="655"/>
      <c r="Q2161" s="656"/>
      <c r="R2161" s="652"/>
      <c r="S2161" s="566"/>
      <c r="T2161" s="566"/>
      <c r="U2161" s="566"/>
      <c r="V2161" s="566"/>
      <c r="W2161" s="566"/>
      <c r="X2161" s="566"/>
      <c r="Y2161" s="566"/>
      <c r="Z2161" s="566"/>
      <c r="AA2161" s="566"/>
      <c r="AB2161" s="566"/>
      <c r="AC2161" s="566"/>
      <c r="AD2161" s="566"/>
      <c r="AE2161" s="566"/>
      <c r="AF2161" s="566"/>
      <c r="AG2161" s="566"/>
    </row>
    <row r="2162" spans="2:33" hidden="1" outlineLevel="1" x14ac:dyDescent="0.45">
      <c r="B2162" s="657"/>
      <c r="C2162" s="658"/>
      <c r="D2162" s="659"/>
      <c r="E2162" s="660"/>
      <c r="F2162" s="661"/>
      <c r="G2162" s="662"/>
      <c r="H2162" s="663"/>
      <c r="I2162" s="663"/>
      <c r="J2162" s="663"/>
      <c r="K2162" s="664"/>
      <c r="L2162" s="662"/>
      <c r="M2162" s="663"/>
      <c r="N2162" s="663"/>
      <c r="O2162" s="663"/>
      <c r="P2162" s="664"/>
      <c r="Q2162" s="665"/>
      <c r="R2162" s="661"/>
      <c r="S2162" s="566"/>
      <c r="T2162" s="566"/>
      <c r="U2162" s="566"/>
      <c r="V2162" s="566"/>
      <c r="W2162" s="566"/>
      <c r="X2162" s="566"/>
      <c r="Y2162" s="566"/>
      <c r="Z2162" s="566"/>
      <c r="AA2162" s="566"/>
      <c r="AB2162" s="566"/>
      <c r="AC2162" s="566"/>
      <c r="AD2162" s="566"/>
      <c r="AE2162" s="566"/>
      <c r="AF2162" s="566"/>
      <c r="AG2162" s="566"/>
    </row>
    <row r="2163" spans="2:33" hidden="1" outlineLevel="1" x14ac:dyDescent="0.45">
      <c r="B2163" s="648"/>
      <c r="C2163" s="649"/>
      <c r="D2163" s="650"/>
      <c r="E2163" s="651"/>
      <c r="F2163" s="652"/>
      <c r="G2163" s="653"/>
      <c r="H2163" s="654"/>
      <c r="I2163" s="654"/>
      <c r="J2163" s="654"/>
      <c r="K2163" s="655"/>
      <c r="L2163" s="653"/>
      <c r="M2163" s="654"/>
      <c r="N2163" s="654"/>
      <c r="O2163" s="654"/>
      <c r="P2163" s="655"/>
      <c r="Q2163" s="656"/>
      <c r="R2163" s="652"/>
      <c r="S2163" s="566"/>
      <c r="T2163" s="566"/>
      <c r="U2163" s="566"/>
      <c r="V2163" s="566"/>
      <c r="W2163" s="566"/>
      <c r="X2163" s="566"/>
      <c r="Y2163" s="566"/>
      <c r="Z2163" s="566"/>
      <c r="AA2163" s="566"/>
      <c r="AB2163" s="566"/>
      <c r="AC2163" s="566"/>
      <c r="AD2163" s="566"/>
      <c r="AE2163" s="566"/>
      <c r="AF2163" s="566"/>
      <c r="AG2163" s="566"/>
    </row>
    <row r="2164" spans="2:33" hidden="1" outlineLevel="1" x14ac:dyDescent="0.45">
      <c r="B2164" s="657"/>
      <c r="C2164" s="658"/>
      <c r="D2164" s="659"/>
      <c r="E2164" s="660"/>
      <c r="F2164" s="661"/>
      <c r="G2164" s="662"/>
      <c r="H2164" s="663"/>
      <c r="I2164" s="663"/>
      <c r="J2164" s="663"/>
      <c r="K2164" s="664"/>
      <c r="L2164" s="662"/>
      <c r="M2164" s="663"/>
      <c r="N2164" s="663"/>
      <c r="O2164" s="663"/>
      <c r="P2164" s="664"/>
      <c r="Q2164" s="665"/>
      <c r="R2164" s="661"/>
      <c r="S2164" s="566"/>
      <c r="T2164" s="566"/>
      <c r="U2164" s="566"/>
      <c r="V2164" s="566"/>
      <c r="W2164" s="566"/>
      <c r="X2164" s="566"/>
      <c r="Y2164" s="566"/>
      <c r="Z2164" s="566"/>
      <c r="AA2164" s="566"/>
      <c r="AB2164" s="566"/>
      <c r="AC2164" s="566"/>
      <c r="AD2164" s="566"/>
      <c r="AE2164" s="566"/>
      <c r="AF2164" s="566"/>
      <c r="AG2164" s="566"/>
    </row>
    <row r="2165" spans="2:33" hidden="1" outlineLevel="1" x14ac:dyDescent="0.45">
      <c r="B2165" s="648"/>
      <c r="C2165" s="649"/>
      <c r="D2165" s="650"/>
      <c r="E2165" s="651"/>
      <c r="F2165" s="652"/>
      <c r="G2165" s="653"/>
      <c r="H2165" s="654"/>
      <c r="I2165" s="654"/>
      <c r="J2165" s="654"/>
      <c r="K2165" s="655"/>
      <c r="L2165" s="653"/>
      <c r="M2165" s="654"/>
      <c r="N2165" s="654"/>
      <c r="O2165" s="654"/>
      <c r="P2165" s="655"/>
      <c r="Q2165" s="656"/>
      <c r="R2165" s="652"/>
      <c r="S2165" s="566"/>
      <c r="T2165" s="566"/>
      <c r="U2165" s="566"/>
      <c r="V2165" s="566"/>
      <c r="W2165" s="566"/>
      <c r="X2165" s="566"/>
      <c r="Y2165" s="566"/>
      <c r="Z2165" s="566"/>
      <c r="AA2165" s="566"/>
      <c r="AB2165" s="566"/>
      <c r="AC2165" s="566"/>
      <c r="AD2165" s="566"/>
      <c r="AE2165" s="566"/>
      <c r="AF2165" s="566"/>
      <c r="AG2165" s="566"/>
    </row>
    <row r="2166" spans="2:33" hidden="1" outlineLevel="1" x14ac:dyDescent="0.45">
      <c r="B2166" s="657"/>
      <c r="C2166" s="658"/>
      <c r="D2166" s="659"/>
      <c r="E2166" s="660"/>
      <c r="F2166" s="661"/>
      <c r="G2166" s="662"/>
      <c r="H2166" s="663"/>
      <c r="I2166" s="663"/>
      <c r="J2166" s="663"/>
      <c r="K2166" s="664"/>
      <c r="L2166" s="662"/>
      <c r="M2166" s="663"/>
      <c r="N2166" s="663"/>
      <c r="O2166" s="663"/>
      <c r="P2166" s="664"/>
      <c r="Q2166" s="665"/>
      <c r="R2166" s="661"/>
      <c r="S2166" s="566"/>
      <c r="T2166" s="566"/>
      <c r="U2166" s="566"/>
      <c r="V2166" s="566"/>
      <c r="W2166" s="566"/>
      <c r="X2166" s="566"/>
      <c r="Y2166" s="566"/>
      <c r="Z2166" s="566"/>
      <c r="AA2166" s="566"/>
      <c r="AB2166" s="566"/>
      <c r="AC2166" s="566"/>
      <c r="AD2166" s="566"/>
      <c r="AE2166" s="566"/>
      <c r="AF2166" s="566"/>
      <c r="AG2166" s="566"/>
    </row>
    <row r="2167" spans="2:33" hidden="1" outlineLevel="1" x14ac:dyDescent="0.45">
      <c r="B2167" s="648"/>
      <c r="C2167" s="649"/>
      <c r="D2167" s="650"/>
      <c r="E2167" s="651"/>
      <c r="F2167" s="652"/>
      <c r="G2167" s="653"/>
      <c r="H2167" s="654"/>
      <c r="I2167" s="654"/>
      <c r="J2167" s="654"/>
      <c r="K2167" s="655"/>
      <c r="L2167" s="653"/>
      <c r="M2167" s="654"/>
      <c r="N2167" s="654"/>
      <c r="O2167" s="654"/>
      <c r="P2167" s="655"/>
      <c r="Q2167" s="656"/>
      <c r="R2167" s="652"/>
      <c r="S2167" s="566"/>
      <c r="T2167" s="566"/>
      <c r="U2167" s="566"/>
      <c r="V2167" s="566"/>
      <c r="W2167" s="566"/>
      <c r="X2167" s="566"/>
      <c r="Y2167" s="566"/>
      <c r="Z2167" s="566"/>
      <c r="AA2167" s="566"/>
      <c r="AB2167" s="566"/>
      <c r="AC2167" s="566"/>
      <c r="AD2167" s="566"/>
      <c r="AE2167" s="566"/>
      <c r="AF2167" s="566"/>
      <c r="AG2167" s="566"/>
    </row>
    <row r="2168" spans="2:33" hidden="1" outlineLevel="1" x14ac:dyDescent="0.45">
      <c r="B2168" s="657"/>
      <c r="C2168" s="658"/>
      <c r="D2168" s="659"/>
      <c r="E2168" s="660"/>
      <c r="F2168" s="661"/>
      <c r="G2168" s="662"/>
      <c r="H2168" s="663"/>
      <c r="I2168" s="663"/>
      <c r="J2168" s="663"/>
      <c r="K2168" s="664"/>
      <c r="L2168" s="662"/>
      <c r="M2168" s="663"/>
      <c r="N2168" s="663"/>
      <c r="O2168" s="663"/>
      <c r="P2168" s="664"/>
      <c r="Q2168" s="665"/>
      <c r="R2168" s="661"/>
      <c r="S2168" s="566"/>
      <c r="T2168" s="566"/>
      <c r="U2168" s="566"/>
      <c r="V2168" s="566"/>
      <c r="W2168" s="566"/>
      <c r="X2168" s="566"/>
      <c r="Y2168" s="566"/>
      <c r="Z2168" s="566"/>
      <c r="AA2168" s="566"/>
      <c r="AB2168" s="566"/>
      <c r="AC2168" s="566"/>
      <c r="AD2168" s="566"/>
      <c r="AE2168" s="566"/>
      <c r="AF2168" s="566"/>
      <c r="AG2168" s="566"/>
    </row>
    <row r="2169" spans="2:33" hidden="1" outlineLevel="1" x14ac:dyDescent="0.45">
      <c r="B2169" s="648"/>
      <c r="C2169" s="649"/>
      <c r="D2169" s="650"/>
      <c r="E2169" s="651"/>
      <c r="F2169" s="652"/>
      <c r="G2169" s="653"/>
      <c r="H2169" s="654"/>
      <c r="I2169" s="654"/>
      <c r="J2169" s="654"/>
      <c r="K2169" s="655"/>
      <c r="L2169" s="653"/>
      <c r="M2169" s="654"/>
      <c r="N2169" s="654"/>
      <c r="O2169" s="654"/>
      <c r="P2169" s="655"/>
      <c r="Q2169" s="656"/>
      <c r="R2169" s="652"/>
      <c r="S2169" s="566"/>
      <c r="T2169" s="566"/>
      <c r="U2169" s="566"/>
      <c r="V2169" s="566"/>
      <c r="W2169" s="566"/>
      <c r="X2169" s="566"/>
      <c r="Y2169" s="566"/>
      <c r="Z2169" s="566"/>
      <c r="AA2169" s="566"/>
      <c r="AB2169" s="566"/>
      <c r="AC2169" s="566"/>
      <c r="AD2169" s="566"/>
      <c r="AE2169" s="566"/>
      <c r="AF2169" s="566"/>
      <c r="AG2169" s="566"/>
    </row>
    <row r="2170" spans="2:33" hidden="1" outlineLevel="1" x14ac:dyDescent="0.45">
      <c r="B2170" s="657"/>
      <c r="C2170" s="658"/>
      <c r="D2170" s="659"/>
      <c r="E2170" s="660"/>
      <c r="F2170" s="661"/>
      <c r="G2170" s="662"/>
      <c r="H2170" s="663"/>
      <c r="I2170" s="663"/>
      <c r="J2170" s="663"/>
      <c r="K2170" s="664"/>
      <c r="L2170" s="662"/>
      <c r="M2170" s="663"/>
      <c r="N2170" s="663"/>
      <c r="O2170" s="663"/>
      <c r="P2170" s="664"/>
      <c r="Q2170" s="665"/>
      <c r="R2170" s="661"/>
      <c r="S2170" s="566"/>
      <c r="T2170" s="566"/>
      <c r="U2170" s="566"/>
      <c r="V2170" s="566"/>
      <c r="W2170" s="566"/>
      <c r="X2170" s="566"/>
      <c r="Y2170" s="566"/>
      <c r="Z2170" s="566"/>
      <c r="AA2170" s="566"/>
      <c r="AB2170" s="566"/>
      <c r="AC2170" s="566"/>
      <c r="AD2170" s="566"/>
      <c r="AE2170" s="566"/>
      <c r="AF2170" s="566"/>
      <c r="AG2170" s="566"/>
    </row>
    <row r="2171" spans="2:33" hidden="1" outlineLevel="1" x14ac:dyDescent="0.45">
      <c r="B2171" s="648"/>
      <c r="C2171" s="649"/>
      <c r="D2171" s="650"/>
      <c r="E2171" s="651"/>
      <c r="F2171" s="652"/>
      <c r="G2171" s="653"/>
      <c r="H2171" s="654"/>
      <c r="I2171" s="654"/>
      <c r="J2171" s="654"/>
      <c r="K2171" s="655"/>
      <c r="L2171" s="653"/>
      <c r="M2171" s="654"/>
      <c r="N2171" s="654"/>
      <c r="O2171" s="654"/>
      <c r="P2171" s="655"/>
      <c r="Q2171" s="656"/>
      <c r="R2171" s="652"/>
      <c r="S2171" s="566"/>
      <c r="T2171" s="566"/>
      <c r="U2171" s="566"/>
      <c r="V2171" s="566"/>
      <c r="W2171" s="566"/>
      <c r="X2171" s="566"/>
      <c r="Y2171" s="566"/>
      <c r="Z2171" s="566"/>
      <c r="AA2171" s="566"/>
      <c r="AB2171" s="566"/>
      <c r="AC2171" s="566"/>
      <c r="AD2171" s="566"/>
      <c r="AE2171" s="566"/>
      <c r="AF2171" s="566"/>
      <c r="AG2171" s="566"/>
    </row>
    <row r="2172" spans="2:33" hidden="1" outlineLevel="1" x14ac:dyDescent="0.45">
      <c r="B2172" s="657"/>
      <c r="C2172" s="658"/>
      <c r="D2172" s="659"/>
      <c r="E2172" s="660"/>
      <c r="F2172" s="661"/>
      <c r="G2172" s="662"/>
      <c r="H2172" s="663"/>
      <c r="I2172" s="663"/>
      <c r="J2172" s="663"/>
      <c r="K2172" s="664"/>
      <c r="L2172" s="662"/>
      <c r="M2172" s="663"/>
      <c r="N2172" s="663"/>
      <c r="O2172" s="663"/>
      <c r="P2172" s="664"/>
      <c r="Q2172" s="665"/>
      <c r="R2172" s="661"/>
      <c r="S2172" s="566"/>
      <c r="T2172" s="566"/>
      <c r="U2172" s="566"/>
      <c r="V2172" s="566"/>
      <c r="W2172" s="566"/>
      <c r="X2172" s="566"/>
      <c r="Y2172" s="566"/>
      <c r="Z2172" s="566"/>
      <c r="AA2172" s="566"/>
      <c r="AB2172" s="566"/>
      <c r="AC2172" s="566"/>
      <c r="AD2172" s="566"/>
      <c r="AE2172" s="566"/>
      <c r="AF2172" s="566"/>
      <c r="AG2172" s="566"/>
    </row>
    <row r="2173" spans="2:33" hidden="1" outlineLevel="1" x14ac:dyDescent="0.45">
      <c r="B2173" s="648"/>
      <c r="C2173" s="649"/>
      <c r="D2173" s="650"/>
      <c r="E2173" s="651"/>
      <c r="F2173" s="652"/>
      <c r="G2173" s="653"/>
      <c r="H2173" s="654"/>
      <c r="I2173" s="654"/>
      <c r="J2173" s="654"/>
      <c r="K2173" s="655"/>
      <c r="L2173" s="653"/>
      <c r="M2173" s="654"/>
      <c r="N2173" s="654"/>
      <c r="O2173" s="654"/>
      <c r="P2173" s="655"/>
      <c r="Q2173" s="656"/>
      <c r="R2173" s="652"/>
      <c r="S2173" s="566"/>
      <c r="T2173" s="566"/>
      <c r="U2173" s="566"/>
      <c r="V2173" s="566"/>
      <c r="W2173" s="566"/>
      <c r="X2173" s="566"/>
      <c r="Y2173" s="566"/>
      <c r="Z2173" s="566"/>
      <c r="AA2173" s="566"/>
      <c r="AB2173" s="566"/>
      <c r="AC2173" s="566"/>
      <c r="AD2173" s="566"/>
      <c r="AE2173" s="566"/>
      <c r="AF2173" s="566"/>
      <c r="AG2173" s="566"/>
    </row>
    <row r="2174" spans="2:33" hidden="1" outlineLevel="1" x14ac:dyDescent="0.45">
      <c r="B2174" s="657"/>
      <c r="C2174" s="658"/>
      <c r="D2174" s="659"/>
      <c r="E2174" s="660"/>
      <c r="F2174" s="661"/>
      <c r="G2174" s="662"/>
      <c r="H2174" s="663"/>
      <c r="I2174" s="663"/>
      <c r="J2174" s="663"/>
      <c r="K2174" s="664"/>
      <c r="L2174" s="662"/>
      <c r="M2174" s="663"/>
      <c r="N2174" s="663"/>
      <c r="O2174" s="663"/>
      <c r="P2174" s="664"/>
      <c r="Q2174" s="665"/>
      <c r="R2174" s="661"/>
      <c r="S2174" s="566"/>
      <c r="T2174" s="566"/>
      <c r="U2174" s="566"/>
      <c r="V2174" s="566"/>
      <c r="W2174" s="566"/>
      <c r="X2174" s="566"/>
      <c r="Y2174" s="566"/>
      <c r="Z2174" s="566"/>
      <c r="AA2174" s="566"/>
      <c r="AB2174" s="566"/>
      <c r="AC2174" s="566"/>
      <c r="AD2174" s="566"/>
      <c r="AE2174" s="566"/>
      <c r="AF2174" s="566"/>
      <c r="AG2174" s="566"/>
    </row>
    <row r="2175" spans="2:33" hidden="1" outlineLevel="1" x14ac:dyDescent="0.45">
      <c r="B2175" s="648"/>
      <c r="C2175" s="649"/>
      <c r="D2175" s="650"/>
      <c r="E2175" s="651"/>
      <c r="F2175" s="652"/>
      <c r="G2175" s="653"/>
      <c r="H2175" s="654"/>
      <c r="I2175" s="654"/>
      <c r="J2175" s="654"/>
      <c r="K2175" s="655"/>
      <c r="L2175" s="653"/>
      <c r="M2175" s="654"/>
      <c r="N2175" s="654"/>
      <c r="O2175" s="654"/>
      <c r="P2175" s="655"/>
      <c r="Q2175" s="656"/>
      <c r="R2175" s="652"/>
      <c r="S2175" s="566"/>
      <c r="T2175" s="566"/>
      <c r="U2175" s="566"/>
      <c r="V2175" s="566"/>
      <c r="W2175" s="566"/>
      <c r="X2175" s="566"/>
      <c r="Y2175" s="566"/>
      <c r="Z2175" s="566"/>
      <c r="AA2175" s="566"/>
      <c r="AB2175" s="566"/>
      <c r="AC2175" s="566"/>
      <c r="AD2175" s="566"/>
      <c r="AE2175" s="566"/>
      <c r="AF2175" s="566"/>
      <c r="AG2175" s="566"/>
    </row>
    <row r="2176" spans="2:33" hidden="1" outlineLevel="1" x14ac:dyDescent="0.45">
      <c r="B2176" s="657"/>
      <c r="C2176" s="658"/>
      <c r="D2176" s="659"/>
      <c r="E2176" s="660"/>
      <c r="F2176" s="661"/>
      <c r="G2176" s="662"/>
      <c r="H2176" s="663"/>
      <c r="I2176" s="663"/>
      <c r="J2176" s="663"/>
      <c r="K2176" s="664"/>
      <c r="L2176" s="662"/>
      <c r="M2176" s="663"/>
      <c r="N2176" s="663"/>
      <c r="O2176" s="663"/>
      <c r="P2176" s="664"/>
      <c r="Q2176" s="665"/>
      <c r="R2176" s="661"/>
      <c r="S2176" s="566"/>
      <c r="T2176" s="566"/>
      <c r="U2176" s="566"/>
      <c r="V2176" s="566"/>
      <c r="W2176" s="566"/>
      <c r="X2176" s="566"/>
      <c r="Y2176" s="566"/>
      <c r="Z2176" s="566"/>
      <c r="AA2176" s="566"/>
      <c r="AB2176" s="566"/>
      <c r="AC2176" s="566"/>
      <c r="AD2176" s="566"/>
      <c r="AE2176" s="566"/>
      <c r="AF2176" s="566"/>
      <c r="AG2176" s="566"/>
    </row>
    <row r="2177" spans="2:33" hidden="1" outlineLevel="1" x14ac:dyDescent="0.45">
      <c r="B2177" s="648"/>
      <c r="C2177" s="649"/>
      <c r="D2177" s="650"/>
      <c r="E2177" s="651"/>
      <c r="F2177" s="652"/>
      <c r="G2177" s="653"/>
      <c r="H2177" s="654"/>
      <c r="I2177" s="654"/>
      <c r="J2177" s="654"/>
      <c r="K2177" s="655"/>
      <c r="L2177" s="653"/>
      <c r="M2177" s="654"/>
      <c r="N2177" s="654"/>
      <c r="O2177" s="654"/>
      <c r="P2177" s="655"/>
      <c r="Q2177" s="656"/>
      <c r="R2177" s="652"/>
      <c r="S2177" s="566"/>
      <c r="T2177" s="566"/>
      <c r="U2177" s="566"/>
      <c r="V2177" s="566"/>
      <c r="W2177" s="566"/>
      <c r="X2177" s="566"/>
      <c r="Y2177" s="566"/>
      <c r="Z2177" s="566"/>
      <c r="AA2177" s="566"/>
      <c r="AB2177" s="566"/>
      <c r="AC2177" s="566"/>
      <c r="AD2177" s="566"/>
      <c r="AE2177" s="566"/>
      <c r="AF2177" s="566"/>
      <c r="AG2177" s="566"/>
    </row>
    <row r="2178" spans="2:33" hidden="1" outlineLevel="1" x14ac:dyDescent="0.45">
      <c r="B2178" s="657"/>
      <c r="C2178" s="658"/>
      <c r="D2178" s="659"/>
      <c r="E2178" s="660"/>
      <c r="F2178" s="661"/>
      <c r="G2178" s="662"/>
      <c r="H2178" s="663"/>
      <c r="I2178" s="663"/>
      <c r="J2178" s="663"/>
      <c r="K2178" s="664"/>
      <c r="L2178" s="662"/>
      <c r="M2178" s="663"/>
      <c r="N2178" s="663"/>
      <c r="O2178" s="663"/>
      <c r="P2178" s="664"/>
      <c r="Q2178" s="665"/>
      <c r="R2178" s="661"/>
      <c r="S2178" s="566"/>
      <c r="T2178" s="566"/>
      <c r="U2178" s="566"/>
      <c r="V2178" s="566"/>
      <c r="W2178" s="566"/>
      <c r="X2178" s="566"/>
      <c r="Y2178" s="566"/>
      <c r="Z2178" s="566"/>
      <c r="AA2178" s="566"/>
      <c r="AB2178" s="566"/>
      <c r="AC2178" s="566"/>
      <c r="AD2178" s="566"/>
      <c r="AE2178" s="566"/>
      <c r="AF2178" s="566"/>
      <c r="AG2178" s="566"/>
    </row>
    <row r="2179" spans="2:33" hidden="1" outlineLevel="1" x14ac:dyDescent="0.45">
      <c r="B2179" s="648"/>
      <c r="C2179" s="649"/>
      <c r="D2179" s="650"/>
      <c r="E2179" s="651"/>
      <c r="F2179" s="652"/>
      <c r="G2179" s="653"/>
      <c r="H2179" s="654"/>
      <c r="I2179" s="654"/>
      <c r="J2179" s="654"/>
      <c r="K2179" s="655"/>
      <c r="L2179" s="653"/>
      <c r="M2179" s="654"/>
      <c r="N2179" s="654"/>
      <c r="O2179" s="654"/>
      <c r="P2179" s="655"/>
      <c r="Q2179" s="656"/>
      <c r="R2179" s="652"/>
      <c r="S2179" s="566"/>
      <c r="T2179" s="566"/>
      <c r="U2179" s="566"/>
      <c r="V2179" s="566"/>
      <c r="W2179" s="566"/>
      <c r="X2179" s="566"/>
      <c r="Y2179" s="566"/>
      <c r="Z2179" s="566"/>
      <c r="AA2179" s="566"/>
      <c r="AB2179" s="566"/>
      <c r="AC2179" s="566"/>
      <c r="AD2179" s="566"/>
      <c r="AE2179" s="566"/>
      <c r="AF2179" s="566"/>
      <c r="AG2179" s="566"/>
    </row>
    <row r="2180" spans="2:33" hidden="1" outlineLevel="1" x14ac:dyDescent="0.45">
      <c r="B2180" s="657"/>
      <c r="C2180" s="658"/>
      <c r="D2180" s="659"/>
      <c r="E2180" s="660"/>
      <c r="F2180" s="661"/>
      <c r="G2180" s="662"/>
      <c r="H2180" s="663"/>
      <c r="I2180" s="663"/>
      <c r="J2180" s="663"/>
      <c r="K2180" s="664"/>
      <c r="L2180" s="662"/>
      <c r="M2180" s="663"/>
      <c r="N2180" s="663"/>
      <c r="O2180" s="663"/>
      <c r="P2180" s="664"/>
      <c r="Q2180" s="665"/>
      <c r="R2180" s="661"/>
      <c r="S2180" s="566"/>
      <c r="T2180" s="566"/>
      <c r="U2180" s="566"/>
      <c r="V2180" s="566"/>
      <c r="W2180" s="566"/>
      <c r="X2180" s="566"/>
      <c r="Y2180" s="566"/>
      <c r="Z2180" s="566"/>
      <c r="AA2180" s="566"/>
      <c r="AB2180" s="566"/>
      <c r="AC2180" s="566"/>
      <c r="AD2180" s="566"/>
      <c r="AE2180" s="566"/>
      <c r="AF2180" s="566"/>
      <c r="AG2180" s="566"/>
    </row>
    <row r="2181" spans="2:33" hidden="1" outlineLevel="1" x14ac:dyDescent="0.45">
      <c r="B2181" s="648"/>
      <c r="C2181" s="649"/>
      <c r="D2181" s="650"/>
      <c r="E2181" s="651"/>
      <c r="F2181" s="652"/>
      <c r="G2181" s="653"/>
      <c r="H2181" s="654"/>
      <c r="I2181" s="654"/>
      <c r="J2181" s="654"/>
      <c r="K2181" s="655"/>
      <c r="L2181" s="653"/>
      <c r="M2181" s="654"/>
      <c r="N2181" s="654"/>
      <c r="O2181" s="654"/>
      <c r="P2181" s="655"/>
      <c r="Q2181" s="656"/>
      <c r="R2181" s="652"/>
      <c r="S2181" s="566"/>
      <c r="T2181" s="566"/>
      <c r="U2181" s="566"/>
      <c r="V2181" s="566"/>
      <c r="W2181" s="566"/>
      <c r="X2181" s="566"/>
      <c r="Y2181" s="566"/>
      <c r="Z2181" s="566"/>
      <c r="AA2181" s="566"/>
      <c r="AB2181" s="566"/>
      <c r="AC2181" s="566"/>
      <c r="AD2181" s="566"/>
      <c r="AE2181" s="566"/>
      <c r="AF2181" s="566"/>
      <c r="AG2181" s="566"/>
    </row>
    <row r="2182" spans="2:33" hidden="1" outlineLevel="1" x14ac:dyDescent="0.45">
      <c r="B2182" s="657"/>
      <c r="C2182" s="658"/>
      <c r="D2182" s="659"/>
      <c r="E2182" s="660"/>
      <c r="F2182" s="661"/>
      <c r="G2182" s="662"/>
      <c r="H2182" s="663"/>
      <c r="I2182" s="663"/>
      <c r="J2182" s="663"/>
      <c r="K2182" s="664"/>
      <c r="L2182" s="662"/>
      <c r="M2182" s="663"/>
      <c r="N2182" s="663"/>
      <c r="O2182" s="663"/>
      <c r="P2182" s="664"/>
      <c r="Q2182" s="665"/>
      <c r="R2182" s="661"/>
      <c r="S2182" s="566"/>
      <c r="T2182" s="566"/>
      <c r="U2182" s="566"/>
      <c r="V2182" s="566"/>
      <c r="W2182" s="566"/>
      <c r="X2182" s="566"/>
      <c r="Y2182" s="566"/>
      <c r="Z2182" s="566"/>
      <c r="AA2182" s="566"/>
      <c r="AB2182" s="566"/>
      <c r="AC2182" s="566"/>
      <c r="AD2182" s="566"/>
      <c r="AE2182" s="566"/>
      <c r="AF2182" s="566"/>
      <c r="AG2182" s="566"/>
    </row>
    <row r="2183" spans="2:33" hidden="1" outlineLevel="1" x14ac:dyDescent="0.45">
      <c r="B2183" s="648"/>
      <c r="C2183" s="649"/>
      <c r="D2183" s="650"/>
      <c r="E2183" s="651"/>
      <c r="F2183" s="652"/>
      <c r="G2183" s="653"/>
      <c r="H2183" s="654"/>
      <c r="I2183" s="654"/>
      <c r="J2183" s="654"/>
      <c r="K2183" s="655"/>
      <c r="L2183" s="653"/>
      <c r="M2183" s="654"/>
      <c r="N2183" s="654"/>
      <c r="O2183" s="654"/>
      <c r="P2183" s="655"/>
      <c r="Q2183" s="656"/>
      <c r="R2183" s="652"/>
      <c r="S2183" s="566"/>
      <c r="T2183" s="566"/>
      <c r="U2183" s="566"/>
      <c r="V2183" s="566"/>
      <c r="W2183" s="566"/>
      <c r="X2183" s="566"/>
      <c r="Y2183" s="566"/>
      <c r="Z2183" s="566"/>
      <c r="AA2183" s="566"/>
      <c r="AB2183" s="566"/>
      <c r="AC2183" s="566"/>
      <c r="AD2183" s="566"/>
      <c r="AE2183" s="566"/>
      <c r="AF2183" s="566"/>
      <c r="AG2183" s="566"/>
    </row>
    <row r="2184" spans="2:33" hidden="1" outlineLevel="1" x14ac:dyDescent="0.45">
      <c r="B2184" s="657"/>
      <c r="C2184" s="658"/>
      <c r="D2184" s="659"/>
      <c r="E2184" s="660"/>
      <c r="F2184" s="661"/>
      <c r="G2184" s="662"/>
      <c r="H2184" s="663"/>
      <c r="I2184" s="663"/>
      <c r="J2184" s="663"/>
      <c r="K2184" s="664"/>
      <c r="L2184" s="662"/>
      <c r="M2184" s="663"/>
      <c r="N2184" s="663"/>
      <c r="O2184" s="663"/>
      <c r="P2184" s="664"/>
      <c r="Q2184" s="665"/>
      <c r="R2184" s="661"/>
      <c r="S2184" s="566"/>
      <c r="T2184" s="566"/>
      <c r="U2184" s="566"/>
      <c r="V2184" s="566"/>
      <c r="W2184" s="566"/>
      <c r="X2184" s="566"/>
      <c r="Y2184" s="566"/>
      <c r="Z2184" s="566"/>
      <c r="AA2184" s="566"/>
      <c r="AB2184" s="566"/>
      <c r="AC2184" s="566"/>
      <c r="AD2184" s="566"/>
      <c r="AE2184" s="566"/>
      <c r="AF2184" s="566"/>
      <c r="AG2184" s="566"/>
    </row>
    <row r="2185" spans="2:33" hidden="1" outlineLevel="1" x14ac:dyDescent="0.45">
      <c r="B2185" s="648"/>
      <c r="C2185" s="649"/>
      <c r="D2185" s="650"/>
      <c r="E2185" s="651"/>
      <c r="F2185" s="652"/>
      <c r="G2185" s="653"/>
      <c r="H2185" s="654"/>
      <c r="I2185" s="654"/>
      <c r="J2185" s="654"/>
      <c r="K2185" s="655"/>
      <c r="L2185" s="653"/>
      <c r="M2185" s="654"/>
      <c r="N2185" s="654"/>
      <c r="O2185" s="654"/>
      <c r="P2185" s="655"/>
      <c r="Q2185" s="656"/>
      <c r="R2185" s="652"/>
      <c r="S2185" s="566"/>
      <c r="T2185" s="566"/>
      <c r="U2185" s="566"/>
      <c r="V2185" s="566"/>
      <c r="W2185" s="566"/>
      <c r="X2185" s="566"/>
      <c r="Y2185" s="566"/>
      <c r="Z2185" s="566"/>
      <c r="AA2185" s="566"/>
      <c r="AB2185" s="566"/>
      <c r="AC2185" s="566"/>
      <c r="AD2185" s="566"/>
      <c r="AE2185" s="566"/>
      <c r="AF2185" s="566"/>
      <c r="AG2185" s="566"/>
    </row>
    <row r="2186" spans="2:33" hidden="1" outlineLevel="1" x14ac:dyDescent="0.45">
      <c r="B2186" s="657"/>
      <c r="C2186" s="658"/>
      <c r="D2186" s="659"/>
      <c r="E2186" s="660"/>
      <c r="F2186" s="661"/>
      <c r="G2186" s="662"/>
      <c r="H2186" s="663"/>
      <c r="I2186" s="663"/>
      <c r="J2186" s="663"/>
      <c r="K2186" s="664"/>
      <c r="L2186" s="662"/>
      <c r="M2186" s="663"/>
      <c r="N2186" s="663"/>
      <c r="O2186" s="663"/>
      <c r="P2186" s="664"/>
      <c r="Q2186" s="665"/>
      <c r="R2186" s="661"/>
      <c r="S2186" s="566"/>
      <c r="T2186" s="566"/>
      <c r="U2186" s="566"/>
      <c r="V2186" s="566"/>
      <c r="W2186" s="566"/>
      <c r="X2186" s="566"/>
      <c r="Y2186" s="566"/>
      <c r="Z2186" s="566"/>
      <c r="AA2186" s="566"/>
      <c r="AB2186" s="566"/>
      <c r="AC2186" s="566"/>
      <c r="AD2186" s="566"/>
      <c r="AE2186" s="566"/>
      <c r="AF2186" s="566"/>
      <c r="AG2186" s="566"/>
    </row>
    <row r="2187" spans="2:33" hidden="1" outlineLevel="1" x14ac:dyDescent="0.45">
      <c r="B2187" s="648"/>
      <c r="C2187" s="649"/>
      <c r="D2187" s="650"/>
      <c r="E2187" s="651"/>
      <c r="F2187" s="652"/>
      <c r="G2187" s="653"/>
      <c r="H2187" s="654"/>
      <c r="I2187" s="654"/>
      <c r="J2187" s="654"/>
      <c r="K2187" s="655"/>
      <c r="L2187" s="653"/>
      <c r="M2187" s="654"/>
      <c r="N2187" s="654"/>
      <c r="O2187" s="654"/>
      <c r="P2187" s="655"/>
      <c r="Q2187" s="656"/>
      <c r="R2187" s="652"/>
      <c r="S2187" s="566"/>
      <c r="T2187" s="566"/>
      <c r="U2187" s="566"/>
      <c r="V2187" s="566"/>
      <c r="W2187" s="566"/>
      <c r="X2187" s="566"/>
      <c r="Y2187" s="566"/>
      <c r="Z2187" s="566"/>
      <c r="AA2187" s="566"/>
      <c r="AB2187" s="566"/>
      <c r="AC2187" s="566"/>
      <c r="AD2187" s="566"/>
      <c r="AE2187" s="566"/>
      <c r="AF2187" s="566"/>
      <c r="AG2187" s="566"/>
    </row>
    <row r="2188" spans="2:33" hidden="1" outlineLevel="1" x14ac:dyDescent="0.45">
      <c r="B2188" s="657"/>
      <c r="C2188" s="658"/>
      <c r="D2188" s="659"/>
      <c r="E2188" s="660"/>
      <c r="F2188" s="661"/>
      <c r="G2188" s="662"/>
      <c r="H2188" s="663"/>
      <c r="I2188" s="663"/>
      <c r="J2188" s="663"/>
      <c r="K2188" s="664"/>
      <c r="L2188" s="662"/>
      <c r="M2188" s="663"/>
      <c r="N2188" s="663"/>
      <c r="O2188" s="663"/>
      <c r="P2188" s="664"/>
      <c r="Q2188" s="665"/>
      <c r="R2188" s="661"/>
      <c r="S2188" s="566"/>
      <c r="T2188" s="566"/>
      <c r="U2188" s="566"/>
      <c r="V2188" s="566"/>
      <c r="W2188" s="566"/>
      <c r="X2188" s="566"/>
      <c r="Y2188" s="566"/>
      <c r="Z2188" s="566"/>
      <c r="AA2188" s="566"/>
      <c r="AB2188" s="566"/>
      <c r="AC2188" s="566"/>
      <c r="AD2188" s="566"/>
      <c r="AE2188" s="566"/>
      <c r="AF2188" s="566"/>
      <c r="AG2188" s="566"/>
    </row>
    <row r="2189" spans="2:33" hidden="1" outlineLevel="1" x14ac:dyDescent="0.45">
      <c r="B2189" s="648"/>
      <c r="C2189" s="649"/>
      <c r="D2189" s="650"/>
      <c r="E2189" s="651"/>
      <c r="F2189" s="652"/>
      <c r="G2189" s="653"/>
      <c r="H2189" s="654"/>
      <c r="I2189" s="654"/>
      <c r="J2189" s="654"/>
      <c r="K2189" s="655"/>
      <c r="L2189" s="653"/>
      <c r="M2189" s="654"/>
      <c r="N2189" s="654"/>
      <c r="O2189" s="654"/>
      <c r="P2189" s="655"/>
      <c r="Q2189" s="656"/>
      <c r="R2189" s="652"/>
      <c r="S2189" s="566"/>
      <c r="T2189" s="566"/>
      <c r="U2189" s="566"/>
      <c r="V2189" s="566"/>
      <c r="W2189" s="566"/>
      <c r="X2189" s="566"/>
      <c r="Y2189" s="566"/>
      <c r="Z2189" s="566"/>
      <c r="AA2189" s="566"/>
      <c r="AB2189" s="566"/>
      <c r="AC2189" s="566"/>
      <c r="AD2189" s="566"/>
      <c r="AE2189" s="566"/>
      <c r="AF2189" s="566"/>
      <c r="AG2189" s="566"/>
    </row>
    <row r="2190" spans="2:33" hidden="1" outlineLevel="1" x14ac:dyDescent="0.45">
      <c r="B2190" s="657"/>
      <c r="C2190" s="658"/>
      <c r="D2190" s="659"/>
      <c r="E2190" s="660"/>
      <c r="F2190" s="661"/>
      <c r="G2190" s="662"/>
      <c r="H2190" s="663"/>
      <c r="I2190" s="663"/>
      <c r="J2190" s="663"/>
      <c r="K2190" s="664"/>
      <c r="L2190" s="662"/>
      <c r="M2190" s="663"/>
      <c r="N2190" s="663"/>
      <c r="O2190" s="663"/>
      <c r="P2190" s="664"/>
      <c r="Q2190" s="665"/>
      <c r="R2190" s="661"/>
      <c r="S2190" s="566"/>
      <c r="T2190" s="566"/>
      <c r="U2190" s="566"/>
      <c r="V2190" s="566"/>
      <c r="W2190" s="566"/>
      <c r="X2190" s="566"/>
      <c r="Y2190" s="566"/>
      <c r="Z2190" s="566"/>
      <c r="AA2190" s="566"/>
      <c r="AB2190" s="566"/>
      <c r="AC2190" s="566"/>
      <c r="AD2190" s="566"/>
      <c r="AE2190" s="566"/>
      <c r="AF2190" s="566"/>
      <c r="AG2190" s="566"/>
    </row>
    <row r="2191" spans="2:33" hidden="1" outlineLevel="1" x14ac:dyDescent="0.45">
      <c r="B2191" s="648"/>
      <c r="C2191" s="649"/>
      <c r="D2191" s="650"/>
      <c r="E2191" s="651"/>
      <c r="F2191" s="652"/>
      <c r="G2191" s="653"/>
      <c r="H2191" s="654"/>
      <c r="I2191" s="654"/>
      <c r="J2191" s="654"/>
      <c r="K2191" s="655"/>
      <c r="L2191" s="653"/>
      <c r="M2191" s="654"/>
      <c r="N2191" s="654"/>
      <c r="O2191" s="654"/>
      <c r="P2191" s="655"/>
      <c r="Q2191" s="656"/>
      <c r="R2191" s="652"/>
      <c r="S2191" s="566"/>
      <c r="T2191" s="566"/>
      <c r="U2191" s="566"/>
      <c r="V2191" s="566"/>
      <c r="W2191" s="566"/>
      <c r="X2191" s="566"/>
      <c r="Y2191" s="566"/>
      <c r="Z2191" s="566"/>
      <c r="AA2191" s="566"/>
      <c r="AB2191" s="566"/>
      <c r="AC2191" s="566"/>
      <c r="AD2191" s="566"/>
      <c r="AE2191" s="566"/>
      <c r="AF2191" s="566"/>
      <c r="AG2191" s="566"/>
    </row>
    <row r="2192" spans="2:33" hidden="1" outlineLevel="1" x14ac:dyDescent="0.45">
      <c r="B2192" s="657"/>
      <c r="C2192" s="658"/>
      <c r="D2192" s="659"/>
      <c r="E2192" s="660"/>
      <c r="F2192" s="661"/>
      <c r="G2192" s="662"/>
      <c r="H2192" s="663"/>
      <c r="I2192" s="663"/>
      <c r="J2192" s="663"/>
      <c r="K2192" s="664"/>
      <c r="L2192" s="662"/>
      <c r="M2192" s="663"/>
      <c r="N2192" s="663"/>
      <c r="O2192" s="663"/>
      <c r="P2192" s="664"/>
      <c r="Q2192" s="665"/>
      <c r="R2192" s="661"/>
      <c r="S2192" s="566"/>
      <c r="T2192" s="566"/>
      <c r="U2192" s="566"/>
      <c r="V2192" s="566"/>
      <c r="W2192" s="566"/>
      <c r="X2192" s="566"/>
      <c r="Y2192" s="566"/>
      <c r="Z2192" s="566"/>
      <c r="AA2192" s="566"/>
      <c r="AB2192" s="566"/>
      <c r="AC2192" s="566"/>
      <c r="AD2192" s="566"/>
      <c r="AE2192" s="566"/>
      <c r="AF2192" s="566"/>
      <c r="AG2192" s="566"/>
    </row>
    <row r="2193" spans="2:33" hidden="1" outlineLevel="1" x14ac:dyDescent="0.45">
      <c r="B2193" s="648"/>
      <c r="C2193" s="649"/>
      <c r="D2193" s="650"/>
      <c r="E2193" s="651"/>
      <c r="F2193" s="652"/>
      <c r="G2193" s="653"/>
      <c r="H2193" s="654"/>
      <c r="I2193" s="654"/>
      <c r="J2193" s="654"/>
      <c r="K2193" s="655"/>
      <c r="L2193" s="653"/>
      <c r="M2193" s="654"/>
      <c r="N2193" s="654"/>
      <c r="O2193" s="654"/>
      <c r="P2193" s="655"/>
      <c r="Q2193" s="656"/>
      <c r="R2193" s="652"/>
      <c r="S2193" s="566"/>
      <c r="T2193" s="566"/>
      <c r="U2193" s="566"/>
      <c r="V2193" s="566"/>
      <c r="W2193" s="566"/>
      <c r="X2193" s="566"/>
      <c r="Y2193" s="566"/>
      <c r="Z2193" s="566"/>
      <c r="AA2193" s="566"/>
      <c r="AB2193" s="566"/>
      <c r="AC2193" s="566"/>
      <c r="AD2193" s="566"/>
      <c r="AE2193" s="566"/>
      <c r="AF2193" s="566"/>
      <c r="AG2193" s="566"/>
    </row>
    <row r="2194" spans="2:33" hidden="1" outlineLevel="1" x14ac:dyDescent="0.45">
      <c r="B2194" s="657"/>
      <c r="C2194" s="658"/>
      <c r="D2194" s="659"/>
      <c r="E2194" s="660"/>
      <c r="F2194" s="661"/>
      <c r="G2194" s="662"/>
      <c r="H2194" s="663"/>
      <c r="I2194" s="663"/>
      <c r="J2194" s="663"/>
      <c r="K2194" s="664"/>
      <c r="L2194" s="662"/>
      <c r="M2194" s="663"/>
      <c r="N2194" s="663"/>
      <c r="O2194" s="663"/>
      <c r="P2194" s="664"/>
      <c r="Q2194" s="665"/>
      <c r="R2194" s="661"/>
      <c r="S2194" s="566"/>
      <c r="T2194" s="566"/>
      <c r="U2194" s="566"/>
      <c r="V2194" s="566"/>
      <c r="W2194" s="566"/>
      <c r="X2194" s="566"/>
      <c r="Y2194" s="566"/>
      <c r="Z2194" s="566"/>
      <c r="AA2194" s="566"/>
      <c r="AB2194" s="566"/>
      <c r="AC2194" s="566"/>
      <c r="AD2194" s="566"/>
      <c r="AE2194" s="566"/>
      <c r="AF2194" s="566"/>
      <c r="AG2194" s="566"/>
    </row>
    <row r="2195" spans="2:33" hidden="1" outlineLevel="1" x14ac:dyDescent="0.45">
      <c r="B2195" s="648"/>
      <c r="C2195" s="649"/>
      <c r="D2195" s="650"/>
      <c r="E2195" s="651"/>
      <c r="F2195" s="652"/>
      <c r="G2195" s="653"/>
      <c r="H2195" s="654"/>
      <c r="I2195" s="654"/>
      <c r="J2195" s="654"/>
      <c r="K2195" s="655"/>
      <c r="L2195" s="653"/>
      <c r="M2195" s="654"/>
      <c r="N2195" s="654"/>
      <c r="O2195" s="654"/>
      <c r="P2195" s="655"/>
      <c r="Q2195" s="656"/>
      <c r="R2195" s="652"/>
      <c r="S2195" s="566"/>
      <c r="T2195" s="566"/>
      <c r="U2195" s="566"/>
      <c r="V2195" s="566"/>
      <c r="W2195" s="566"/>
      <c r="X2195" s="566"/>
      <c r="Y2195" s="566"/>
      <c r="Z2195" s="566"/>
      <c r="AA2195" s="566"/>
      <c r="AB2195" s="566"/>
      <c r="AC2195" s="566"/>
      <c r="AD2195" s="566"/>
      <c r="AE2195" s="566"/>
      <c r="AF2195" s="566"/>
      <c r="AG2195" s="566"/>
    </row>
    <row r="2196" spans="2:33" hidden="1" outlineLevel="1" x14ac:dyDescent="0.45">
      <c r="B2196" s="657"/>
      <c r="C2196" s="658"/>
      <c r="D2196" s="659"/>
      <c r="E2196" s="660"/>
      <c r="F2196" s="661"/>
      <c r="G2196" s="662"/>
      <c r="H2196" s="663"/>
      <c r="I2196" s="663"/>
      <c r="J2196" s="663"/>
      <c r="K2196" s="664"/>
      <c r="L2196" s="662"/>
      <c r="M2196" s="663"/>
      <c r="N2196" s="663"/>
      <c r="O2196" s="663"/>
      <c r="P2196" s="664"/>
      <c r="Q2196" s="665"/>
      <c r="R2196" s="661"/>
      <c r="S2196" s="566"/>
      <c r="T2196" s="566"/>
      <c r="U2196" s="566"/>
      <c r="V2196" s="566"/>
      <c r="W2196" s="566"/>
      <c r="X2196" s="566"/>
      <c r="Y2196" s="566"/>
      <c r="Z2196" s="566"/>
      <c r="AA2196" s="566"/>
      <c r="AB2196" s="566"/>
      <c r="AC2196" s="566"/>
      <c r="AD2196" s="566"/>
      <c r="AE2196" s="566"/>
      <c r="AF2196" s="566"/>
      <c r="AG2196" s="566"/>
    </row>
    <row r="2197" spans="2:33" hidden="1" outlineLevel="1" x14ac:dyDescent="0.45">
      <c r="B2197" s="648"/>
      <c r="C2197" s="649"/>
      <c r="D2197" s="650"/>
      <c r="E2197" s="651"/>
      <c r="F2197" s="652"/>
      <c r="G2197" s="653"/>
      <c r="H2197" s="654"/>
      <c r="I2197" s="654"/>
      <c r="J2197" s="654"/>
      <c r="K2197" s="655"/>
      <c r="L2197" s="653"/>
      <c r="M2197" s="654"/>
      <c r="N2197" s="654"/>
      <c r="O2197" s="654"/>
      <c r="P2197" s="655"/>
      <c r="Q2197" s="656"/>
      <c r="R2197" s="652"/>
      <c r="S2197" s="566"/>
      <c r="T2197" s="566"/>
      <c r="U2197" s="566"/>
      <c r="V2197" s="566"/>
      <c r="W2197" s="566"/>
      <c r="X2197" s="566"/>
      <c r="Y2197" s="566"/>
      <c r="Z2197" s="566"/>
      <c r="AA2197" s="566"/>
      <c r="AB2197" s="566"/>
      <c r="AC2197" s="566"/>
      <c r="AD2197" s="566"/>
      <c r="AE2197" s="566"/>
      <c r="AF2197" s="566"/>
      <c r="AG2197" s="566"/>
    </row>
    <row r="2198" spans="2:33" hidden="1" outlineLevel="1" x14ac:dyDescent="0.45">
      <c r="B2198" s="657"/>
      <c r="C2198" s="658"/>
      <c r="D2198" s="659"/>
      <c r="E2198" s="660"/>
      <c r="F2198" s="661"/>
      <c r="G2198" s="662"/>
      <c r="H2198" s="663"/>
      <c r="I2198" s="663"/>
      <c r="J2198" s="663"/>
      <c r="K2198" s="664"/>
      <c r="L2198" s="662"/>
      <c r="M2198" s="663"/>
      <c r="N2198" s="663"/>
      <c r="O2198" s="663"/>
      <c r="P2198" s="664"/>
      <c r="Q2198" s="665"/>
      <c r="R2198" s="661"/>
      <c r="S2198" s="566"/>
      <c r="T2198" s="566"/>
      <c r="U2198" s="566"/>
      <c r="V2198" s="566"/>
      <c r="W2198" s="566"/>
      <c r="X2198" s="566"/>
      <c r="Y2198" s="566"/>
      <c r="Z2198" s="566"/>
      <c r="AA2198" s="566"/>
      <c r="AB2198" s="566"/>
      <c r="AC2198" s="566"/>
      <c r="AD2198" s="566"/>
      <c r="AE2198" s="566"/>
      <c r="AF2198" s="566"/>
      <c r="AG2198" s="566"/>
    </row>
    <row r="2199" spans="2:33" hidden="1" outlineLevel="1" x14ac:dyDescent="0.45">
      <c r="B2199" s="648"/>
      <c r="C2199" s="649"/>
      <c r="D2199" s="650"/>
      <c r="E2199" s="651"/>
      <c r="F2199" s="652"/>
      <c r="G2199" s="653"/>
      <c r="H2199" s="654"/>
      <c r="I2199" s="654"/>
      <c r="J2199" s="654"/>
      <c r="K2199" s="655"/>
      <c r="L2199" s="653"/>
      <c r="M2199" s="654"/>
      <c r="N2199" s="654"/>
      <c r="O2199" s="654"/>
      <c r="P2199" s="655"/>
      <c r="Q2199" s="656"/>
      <c r="R2199" s="652"/>
      <c r="S2199" s="566"/>
      <c r="T2199" s="566"/>
      <c r="U2199" s="566"/>
      <c r="V2199" s="566"/>
      <c r="W2199" s="566"/>
      <c r="X2199" s="566"/>
      <c r="Y2199" s="566"/>
      <c r="Z2199" s="566"/>
      <c r="AA2199" s="566"/>
      <c r="AB2199" s="566"/>
      <c r="AC2199" s="566"/>
      <c r="AD2199" s="566"/>
      <c r="AE2199" s="566"/>
      <c r="AF2199" s="566"/>
      <c r="AG2199" s="566"/>
    </row>
    <row r="2200" spans="2:33" hidden="1" outlineLevel="1" x14ac:dyDescent="0.45">
      <c r="B2200" s="657"/>
      <c r="C2200" s="658"/>
      <c r="D2200" s="659"/>
      <c r="E2200" s="660"/>
      <c r="F2200" s="661"/>
      <c r="G2200" s="662"/>
      <c r="H2200" s="663"/>
      <c r="I2200" s="663"/>
      <c r="J2200" s="663"/>
      <c r="K2200" s="664"/>
      <c r="L2200" s="662"/>
      <c r="M2200" s="663"/>
      <c r="N2200" s="663"/>
      <c r="O2200" s="663"/>
      <c r="P2200" s="664"/>
      <c r="Q2200" s="665"/>
      <c r="R2200" s="661"/>
      <c r="S2200" s="566"/>
      <c r="T2200" s="566"/>
      <c r="U2200" s="566"/>
      <c r="V2200" s="566"/>
      <c r="W2200" s="566"/>
      <c r="X2200" s="566"/>
      <c r="Y2200" s="566"/>
      <c r="Z2200" s="566"/>
      <c r="AA2200" s="566"/>
      <c r="AB2200" s="566"/>
      <c r="AC2200" s="566"/>
      <c r="AD2200" s="566"/>
      <c r="AE2200" s="566"/>
      <c r="AF2200" s="566"/>
      <c r="AG2200" s="566"/>
    </row>
    <row r="2201" spans="2:33" hidden="1" outlineLevel="1" x14ac:dyDescent="0.45">
      <c r="B2201" s="648"/>
      <c r="C2201" s="649"/>
      <c r="D2201" s="650"/>
      <c r="E2201" s="651"/>
      <c r="F2201" s="652"/>
      <c r="G2201" s="653"/>
      <c r="H2201" s="654"/>
      <c r="I2201" s="654"/>
      <c r="J2201" s="654"/>
      <c r="K2201" s="655"/>
      <c r="L2201" s="653"/>
      <c r="M2201" s="654"/>
      <c r="N2201" s="654"/>
      <c r="O2201" s="654"/>
      <c r="P2201" s="655"/>
      <c r="Q2201" s="656"/>
      <c r="R2201" s="652"/>
      <c r="S2201" s="566"/>
      <c r="T2201" s="566"/>
      <c r="U2201" s="566"/>
      <c r="V2201" s="566"/>
      <c r="W2201" s="566"/>
      <c r="X2201" s="566"/>
      <c r="Y2201" s="566"/>
      <c r="Z2201" s="566"/>
      <c r="AA2201" s="566"/>
      <c r="AB2201" s="566"/>
      <c r="AC2201" s="566"/>
      <c r="AD2201" s="566"/>
      <c r="AE2201" s="566"/>
      <c r="AF2201" s="566"/>
      <c r="AG2201" s="566"/>
    </row>
    <row r="2202" spans="2:33" hidden="1" outlineLevel="1" x14ac:dyDescent="0.45">
      <c r="B2202" s="657"/>
      <c r="C2202" s="658"/>
      <c r="D2202" s="659"/>
      <c r="E2202" s="660"/>
      <c r="F2202" s="661"/>
      <c r="G2202" s="662"/>
      <c r="H2202" s="663"/>
      <c r="I2202" s="663"/>
      <c r="J2202" s="663"/>
      <c r="K2202" s="664"/>
      <c r="L2202" s="662"/>
      <c r="M2202" s="663"/>
      <c r="N2202" s="663"/>
      <c r="O2202" s="663"/>
      <c r="P2202" s="664"/>
      <c r="Q2202" s="665"/>
      <c r="R2202" s="661"/>
      <c r="S2202" s="566"/>
      <c r="T2202" s="566"/>
      <c r="U2202" s="566"/>
      <c r="V2202" s="566"/>
      <c r="W2202" s="566"/>
      <c r="X2202" s="566"/>
      <c r="Y2202" s="566"/>
      <c r="Z2202" s="566"/>
      <c r="AA2202" s="566"/>
      <c r="AB2202" s="566"/>
      <c r="AC2202" s="566"/>
      <c r="AD2202" s="566"/>
      <c r="AE2202" s="566"/>
      <c r="AF2202" s="566"/>
      <c r="AG2202" s="566"/>
    </row>
    <row r="2203" spans="2:33" hidden="1" outlineLevel="1" x14ac:dyDescent="0.45">
      <c r="B2203" s="648"/>
      <c r="C2203" s="649"/>
      <c r="D2203" s="650"/>
      <c r="E2203" s="651"/>
      <c r="F2203" s="652"/>
      <c r="G2203" s="653"/>
      <c r="H2203" s="654"/>
      <c r="I2203" s="654"/>
      <c r="J2203" s="654"/>
      <c r="K2203" s="655"/>
      <c r="L2203" s="653"/>
      <c r="M2203" s="654"/>
      <c r="N2203" s="654"/>
      <c r="O2203" s="654"/>
      <c r="P2203" s="655"/>
      <c r="Q2203" s="656"/>
      <c r="R2203" s="652"/>
      <c r="S2203" s="566"/>
      <c r="T2203" s="566"/>
      <c r="U2203" s="566"/>
      <c r="V2203" s="566"/>
      <c r="W2203" s="566"/>
      <c r="X2203" s="566"/>
      <c r="Y2203" s="566"/>
      <c r="Z2203" s="566"/>
      <c r="AA2203" s="566"/>
      <c r="AB2203" s="566"/>
      <c r="AC2203" s="566"/>
      <c r="AD2203" s="566"/>
      <c r="AE2203" s="566"/>
      <c r="AF2203" s="566"/>
      <c r="AG2203" s="566"/>
    </row>
    <row r="2204" spans="2:33" hidden="1" outlineLevel="1" x14ac:dyDescent="0.45">
      <c r="B2204" s="657"/>
      <c r="C2204" s="658"/>
      <c r="D2204" s="659"/>
      <c r="E2204" s="660"/>
      <c r="F2204" s="661"/>
      <c r="G2204" s="662"/>
      <c r="H2204" s="663"/>
      <c r="I2204" s="663"/>
      <c r="J2204" s="663"/>
      <c r="K2204" s="664"/>
      <c r="L2204" s="662"/>
      <c r="M2204" s="663"/>
      <c r="N2204" s="663"/>
      <c r="O2204" s="663"/>
      <c r="P2204" s="664"/>
      <c r="Q2204" s="665"/>
      <c r="R2204" s="661"/>
      <c r="S2204" s="566"/>
      <c r="T2204" s="566"/>
      <c r="U2204" s="566"/>
      <c r="V2204" s="566"/>
      <c r="W2204" s="566"/>
      <c r="X2204" s="566"/>
      <c r="Y2204" s="566"/>
      <c r="Z2204" s="566"/>
      <c r="AA2204" s="566"/>
      <c r="AB2204" s="566"/>
      <c r="AC2204" s="566"/>
      <c r="AD2204" s="566"/>
      <c r="AE2204" s="566"/>
      <c r="AF2204" s="566"/>
      <c r="AG2204" s="566"/>
    </row>
    <row r="2205" spans="2:33" hidden="1" outlineLevel="1" x14ac:dyDescent="0.45">
      <c r="B2205" s="648"/>
      <c r="C2205" s="649"/>
      <c r="D2205" s="650"/>
      <c r="E2205" s="651"/>
      <c r="F2205" s="652"/>
      <c r="G2205" s="653"/>
      <c r="H2205" s="654"/>
      <c r="I2205" s="654"/>
      <c r="J2205" s="654"/>
      <c r="K2205" s="655"/>
      <c r="L2205" s="653"/>
      <c r="M2205" s="654"/>
      <c r="N2205" s="654"/>
      <c r="O2205" s="654"/>
      <c r="P2205" s="655"/>
      <c r="Q2205" s="656"/>
      <c r="R2205" s="652"/>
      <c r="S2205" s="566"/>
      <c r="T2205" s="566"/>
      <c r="U2205" s="566"/>
      <c r="V2205" s="566"/>
      <c r="W2205" s="566"/>
      <c r="X2205" s="566"/>
      <c r="Y2205" s="566"/>
      <c r="Z2205" s="566"/>
      <c r="AA2205" s="566"/>
      <c r="AB2205" s="566"/>
      <c r="AC2205" s="566"/>
      <c r="AD2205" s="566"/>
      <c r="AE2205" s="566"/>
      <c r="AF2205" s="566"/>
      <c r="AG2205" s="566"/>
    </row>
    <row r="2206" spans="2:33" hidden="1" outlineLevel="1" x14ac:dyDescent="0.45">
      <c r="B2206" s="657"/>
      <c r="C2206" s="658"/>
      <c r="D2206" s="659"/>
      <c r="E2206" s="660"/>
      <c r="F2206" s="661"/>
      <c r="G2206" s="662"/>
      <c r="H2206" s="663"/>
      <c r="I2206" s="663"/>
      <c r="J2206" s="663"/>
      <c r="K2206" s="664"/>
      <c r="L2206" s="662"/>
      <c r="M2206" s="663"/>
      <c r="N2206" s="663"/>
      <c r="O2206" s="663"/>
      <c r="P2206" s="664"/>
      <c r="Q2206" s="665"/>
      <c r="R2206" s="661"/>
      <c r="S2206" s="566"/>
      <c r="T2206" s="566"/>
      <c r="U2206" s="566"/>
      <c r="V2206" s="566"/>
      <c r="W2206" s="566"/>
      <c r="X2206" s="566"/>
      <c r="Y2206" s="566"/>
      <c r="Z2206" s="566"/>
      <c r="AA2206" s="566"/>
      <c r="AB2206" s="566"/>
      <c r="AC2206" s="566"/>
      <c r="AD2206" s="566"/>
      <c r="AE2206" s="566"/>
      <c r="AF2206" s="566"/>
      <c r="AG2206" s="566"/>
    </row>
    <row r="2207" spans="2:33" hidden="1" outlineLevel="1" x14ac:dyDescent="0.45">
      <c r="B2207" s="648"/>
      <c r="C2207" s="649"/>
      <c r="D2207" s="650"/>
      <c r="E2207" s="651"/>
      <c r="F2207" s="652"/>
      <c r="G2207" s="653"/>
      <c r="H2207" s="654"/>
      <c r="I2207" s="654"/>
      <c r="J2207" s="654"/>
      <c r="K2207" s="655"/>
      <c r="L2207" s="653"/>
      <c r="M2207" s="654"/>
      <c r="N2207" s="654"/>
      <c r="O2207" s="654"/>
      <c r="P2207" s="655"/>
      <c r="Q2207" s="656"/>
      <c r="R2207" s="652"/>
      <c r="S2207" s="566"/>
      <c r="T2207" s="566"/>
      <c r="U2207" s="566"/>
      <c r="V2207" s="566"/>
      <c r="W2207" s="566"/>
      <c r="X2207" s="566"/>
      <c r="Y2207" s="566"/>
      <c r="Z2207" s="566"/>
      <c r="AA2207" s="566"/>
      <c r="AB2207" s="566"/>
      <c r="AC2207" s="566"/>
      <c r="AD2207" s="566"/>
      <c r="AE2207" s="566"/>
      <c r="AF2207" s="566"/>
      <c r="AG2207" s="566"/>
    </row>
    <row r="2208" spans="2:33" hidden="1" outlineLevel="1" x14ac:dyDescent="0.45">
      <c r="B2208" s="657"/>
      <c r="C2208" s="658"/>
      <c r="D2208" s="659"/>
      <c r="E2208" s="660"/>
      <c r="F2208" s="661"/>
      <c r="G2208" s="662"/>
      <c r="H2208" s="663"/>
      <c r="I2208" s="663"/>
      <c r="J2208" s="663"/>
      <c r="K2208" s="664"/>
      <c r="L2208" s="662"/>
      <c r="M2208" s="663"/>
      <c r="N2208" s="663"/>
      <c r="O2208" s="663"/>
      <c r="P2208" s="664"/>
      <c r="Q2208" s="665"/>
      <c r="R2208" s="661"/>
      <c r="S2208" s="566"/>
      <c r="T2208" s="566"/>
      <c r="U2208" s="566"/>
      <c r="V2208" s="566"/>
      <c r="W2208" s="566"/>
      <c r="X2208" s="566"/>
      <c r="Y2208" s="566"/>
      <c r="Z2208" s="566"/>
      <c r="AA2208" s="566"/>
      <c r="AB2208" s="566"/>
      <c r="AC2208" s="566"/>
      <c r="AD2208" s="566"/>
      <c r="AE2208" s="566"/>
      <c r="AF2208" s="566"/>
      <c r="AG2208" s="566"/>
    </row>
    <row r="2209" spans="2:33" hidden="1" outlineLevel="1" x14ac:dyDescent="0.45">
      <c r="B2209" s="648"/>
      <c r="C2209" s="649"/>
      <c r="D2209" s="650"/>
      <c r="E2209" s="651"/>
      <c r="F2209" s="652"/>
      <c r="G2209" s="653"/>
      <c r="H2209" s="654"/>
      <c r="I2209" s="654"/>
      <c r="J2209" s="654"/>
      <c r="K2209" s="655"/>
      <c r="L2209" s="653"/>
      <c r="M2209" s="654"/>
      <c r="N2209" s="654"/>
      <c r="O2209" s="654"/>
      <c r="P2209" s="655"/>
      <c r="Q2209" s="656"/>
      <c r="R2209" s="652"/>
      <c r="S2209" s="566"/>
      <c r="T2209" s="566"/>
      <c r="U2209" s="566"/>
      <c r="V2209" s="566"/>
      <c r="W2209" s="566"/>
      <c r="X2209" s="566"/>
      <c r="Y2209" s="566"/>
      <c r="Z2209" s="566"/>
      <c r="AA2209" s="566"/>
      <c r="AB2209" s="566"/>
      <c r="AC2209" s="566"/>
      <c r="AD2209" s="566"/>
      <c r="AE2209" s="566"/>
      <c r="AF2209" s="566"/>
      <c r="AG2209" s="566"/>
    </row>
    <row r="2210" spans="2:33" hidden="1" outlineLevel="1" x14ac:dyDescent="0.45">
      <c r="B2210" s="657"/>
      <c r="C2210" s="658"/>
      <c r="D2210" s="659"/>
      <c r="E2210" s="660"/>
      <c r="F2210" s="661"/>
      <c r="G2210" s="662"/>
      <c r="H2210" s="663"/>
      <c r="I2210" s="663"/>
      <c r="J2210" s="663"/>
      <c r="K2210" s="664"/>
      <c r="L2210" s="662"/>
      <c r="M2210" s="663"/>
      <c r="N2210" s="663"/>
      <c r="O2210" s="663"/>
      <c r="P2210" s="664"/>
      <c r="Q2210" s="665"/>
      <c r="R2210" s="661"/>
      <c r="S2210" s="566"/>
      <c r="T2210" s="566"/>
      <c r="U2210" s="566"/>
      <c r="V2210" s="566"/>
      <c r="W2210" s="566"/>
      <c r="X2210" s="566"/>
      <c r="Y2210" s="566"/>
      <c r="Z2210" s="566"/>
      <c r="AA2210" s="566"/>
      <c r="AB2210" s="566"/>
      <c r="AC2210" s="566"/>
      <c r="AD2210" s="566"/>
      <c r="AE2210" s="566"/>
      <c r="AF2210" s="566"/>
      <c r="AG2210" s="566"/>
    </row>
    <row r="2211" spans="2:33" hidden="1" outlineLevel="1" x14ac:dyDescent="0.45">
      <c r="B2211" s="648"/>
      <c r="C2211" s="649"/>
      <c r="D2211" s="650"/>
      <c r="E2211" s="651"/>
      <c r="F2211" s="652"/>
      <c r="G2211" s="653"/>
      <c r="H2211" s="654"/>
      <c r="I2211" s="654"/>
      <c r="J2211" s="654"/>
      <c r="K2211" s="655"/>
      <c r="L2211" s="653"/>
      <c r="M2211" s="654"/>
      <c r="N2211" s="654"/>
      <c r="O2211" s="654"/>
      <c r="P2211" s="655"/>
      <c r="Q2211" s="656"/>
      <c r="R2211" s="652"/>
      <c r="S2211" s="566"/>
      <c r="T2211" s="566"/>
      <c r="U2211" s="566"/>
      <c r="V2211" s="566"/>
      <c r="W2211" s="566"/>
      <c r="X2211" s="566"/>
      <c r="Y2211" s="566"/>
      <c r="Z2211" s="566"/>
      <c r="AA2211" s="566"/>
      <c r="AB2211" s="566"/>
      <c r="AC2211" s="566"/>
      <c r="AD2211" s="566"/>
      <c r="AE2211" s="566"/>
      <c r="AF2211" s="566"/>
      <c r="AG2211" s="566"/>
    </row>
    <row r="2212" spans="2:33" hidden="1" outlineLevel="1" x14ac:dyDescent="0.45">
      <c r="B2212" s="657"/>
      <c r="C2212" s="658"/>
      <c r="D2212" s="659"/>
      <c r="E2212" s="660"/>
      <c r="F2212" s="661"/>
      <c r="G2212" s="662"/>
      <c r="H2212" s="663"/>
      <c r="I2212" s="663"/>
      <c r="J2212" s="663"/>
      <c r="K2212" s="664"/>
      <c r="L2212" s="662"/>
      <c r="M2212" s="663"/>
      <c r="N2212" s="663"/>
      <c r="O2212" s="663"/>
      <c r="P2212" s="664"/>
      <c r="Q2212" s="665"/>
      <c r="R2212" s="661"/>
      <c r="S2212" s="566"/>
      <c r="T2212" s="566"/>
      <c r="U2212" s="566"/>
      <c r="V2212" s="566"/>
      <c r="W2212" s="566"/>
      <c r="X2212" s="566"/>
      <c r="Y2212" s="566"/>
      <c r="Z2212" s="566"/>
      <c r="AA2212" s="566"/>
      <c r="AB2212" s="566"/>
      <c r="AC2212" s="566"/>
      <c r="AD2212" s="566"/>
      <c r="AE2212" s="566"/>
      <c r="AF2212" s="566"/>
      <c r="AG2212" s="566"/>
    </row>
    <row r="2213" spans="2:33" hidden="1" outlineLevel="1" x14ac:dyDescent="0.45">
      <c r="B2213" s="648"/>
      <c r="C2213" s="649"/>
      <c r="D2213" s="650"/>
      <c r="E2213" s="651"/>
      <c r="F2213" s="652"/>
      <c r="G2213" s="653"/>
      <c r="H2213" s="654"/>
      <c r="I2213" s="654"/>
      <c r="J2213" s="654"/>
      <c r="K2213" s="655"/>
      <c r="L2213" s="653"/>
      <c r="M2213" s="654"/>
      <c r="N2213" s="654"/>
      <c r="O2213" s="654"/>
      <c r="P2213" s="655"/>
      <c r="Q2213" s="656"/>
      <c r="R2213" s="652"/>
      <c r="S2213" s="566"/>
      <c r="T2213" s="566"/>
      <c r="U2213" s="566"/>
      <c r="V2213" s="566"/>
      <c r="W2213" s="566"/>
      <c r="X2213" s="566"/>
      <c r="Y2213" s="566"/>
      <c r="Z2213" s="566"/>
      <c r="AA2213" s="566"/>
      <c r="AB2213" s="566"/>
      <c r="AC2213" s="566"/>
      <c r="AD2213" s="566"/>
      <c r="AE2213" s="566"/>
      <c r="AF2213" s="566"/>
      <c r="AG2213" s="566"/>
    </row>
    <row r="2214" spans="2:33" hidden="1" outlineLevel="1" x14ac:dyDescent="0.45">
      <c r="B2214" s="657"/>
      <c r="C2214" s="658"/>
      <c r="D2214" s="659"/>
      <c r="E2214" s="660"/>
      <c r="F2214" s="661"/>
      <c r="G2214" s="662"/>
      <c r="H2214" s="663"/>
      <c r="I2214" s="663"/>
      <c r="J2214" s="663"/>
      <c r="K2214" s="664"/>
      <c r="L2214" s="662"/>
      <c r="M2214" s="663"/>
      <c r="N2214" s="663"/>
      <c r="O2214" s="663"/>
      <c r="P2214" s="664"/>
      <c r="Q2214" s="665"/>
      <c r="R2214" s="661"/>
      <c r="S2214" s="566"/>
      <c r="T2214" s="566"/>
      <c r="U2214" s="566"/>
      <c r="V2214" s="566"/>
      <c r="W2214" s="566"/>
      <c r="X2214" s="566"/>
      <c r="Y2214" s="566"/>
      <c r="Z2214" s="566"/>
      <c r="AA2214" s="566"/>
      <c r="AB2214" s="566"/>
      <c r="AC2214" s="566"/>
      <c r="AD2214" s="566"/>
      <c r="AE2214" s="566"/>
      <c r="AF2214" s="566"/>
      <c r="AG2214" s="566"/>
    </row>
    <row r="2215" spans="2:33" hidden="1" outlineLevel="1" x14ac:dyDescent="0.45">
      <c r="B2215" s="648"/>
      <c r="C2215" s="649"/>
      <c r="D2215" s="650"/>
      <c r="E2215" s="651"/>
      <c r="F2215" s="652"/>
      <c r="G2215" s="653"/>
      <c r="H2215" s="654"/>
      <c r="I2215" s="654"/>
      <c r="J2215" s="654"/>
      <c r="K2215" s="655"/>
      <c r="L2215" s="653"/>
      <c r="M2215" s="654"/>
      <c r="N2215" s="654"/>
      <c r="O2215" s="654"/>
      <c r="P2215" s="655"/>
      <c r="Q2215" s="656"/>
      <c r="R2215" s="652"/>
      <c r="S2215" s="566"/>
      <c r="T2215" s="566"/>
      <c r="U2215" s="566"/>
      <c r="V2215" s="566"/>
      <c r="W2215" s="566"/>
      <c r="X2215" s="566"/>
      <c r="Y2215" s="566"/>
      <c r="Z2215" s="566"/>
      <c r="AA2215" s="566"/>
      <c r="AB2215" s="566"/>
      <c r="AC2215" s="566"/>
      <c r="AD2215" s="566"/>
      <c r="AE2215" s="566"/>
      <c r="AF2215" s="566"/>
      <c r="AG2215" s="566"/>
    </row>
    <row r="2216" spans="2:33" hidden="1" outlineLevel="1" x14ac:dyDescent="0.45">
      <c r="B2216" s="657"/>
      <c r="C2216" s="658"/>
      <c r="D2216" s="659"/>
      <c r="E2216" s="660"/>
      <c r="F2216" s="661"/>
      <c r="G2216" s="662"/>
      <c r="H2216" s="663"/>
      <c r="I2216" s="663"/>
      <c r="J2216" s="663"/>
      <c r="K2216" s="664"/>
      <c r="L2216" s="662"/>
      <c r="M2216" s="663"/>
      <c r="N2216" s="663"/>
      <c r="O2216" s="663"/>
      <c r="P2216" s="664"/>
      <c r="Q2216" s="665"/>
      <c r="R2216" s="661"/>
      <c r="S2216" s="566"/>
      <c r="T2216" s="566"/>
      <c r="U2216" s="566"/>
      <c r="V2216" s="566"/>
      <c r="W2216" s="566"/>
      <c r="X2216" s="566"/>
      <c r="Y2216" s="566"/>
      <c r="Z2216" s="566"/>
      <c r="AA2216" s="566"/>
      <c r="AB2216" s="566"/>
      <c r="AC2216" s="566"/>
      <c r="AD2216" s="566"/>
      <c r="AE2216" s="566"/>
      <c r="AF2216" s="566"/>
      <c r="AG2216" s="566"/>
    </row>
    <row r="2217" spans="2:33" hidden="1" outlineLevel="1" x14ac:dyDescent="0.45">
      <c r="B2217" s="648"/>
      <c r="C2217" s="649"/>
      <c r="D2217" s="650"/>
      <c r="E2217" s="651"/>
      <c r="F2217" s="652"/>
      <c r="G2217" s="653"/>
      <c r="H2217" s="654"/>
      <c r="I2217" s="654"/>
      <c r="J2217" s="654"/>
      <c r="K2217" s="655"/>
      <c r="L2217" s="653"/>
      <c r="M2217" s="654"/>
      <c r="N2217" s="654"/>
      <c r="O2217" s="654"/>
      <c r="P2217" s="655"/>
      <c r="Q2217" s="656"/>
      <c r="R2217" s="652"/>
      <c r="S2217" s="566"/>
      <c r="T2217" s="566"/>
      <c r="U2217" s="566"/>
      <c r="V2217" s="566"/>
      <c r="W2217" s="566"/>
      <c r="X2217" s="566"/>
      <c r="Y2217" s="566"/>
      <c r="Z2217" s="566"/>
      <c r="AA2217" s="566"/>
      <c r="AB2217" s="566"/>
      <c r="AC2217" s="566"/>
      <c r="AD2217" s="566"/>
      <c r="AE2217" s="566"/>
      <c r="AF2217" s="566"/>
      <c r="AG2217" s="566"/>
    </row>
    <row r="2218" spans="2:33" hidden="1" outlineLevel="1" x14ac:dyDescent="0.45">
      <c r="B2218" s="657"/>
      <c r="C2218" s="658"/>
      <c r="D2218" s="659"/>
      <c r="E2218" s="660"/>
      <c r="F2218" s="661"/>
      <c r="G2218" s="662"/>
      <c r="H2218" s="663"/>
      <c r="I2218" s="663"/>
      <c r="J2218" s="663"/>
      <c r="K2218" s="664"/>
      <c r="L2218" s="662"/>
      <c r="M2218" s="663"/>
      <c r="N2218" s="663"/>
      <c r="O2218" s="663"/>
      <c r="P2218" s="664"/>
      <c r="Q2218" s="665"/>
      <c r="R2218" s="661"/>
      <c r="S2218" s="566"/>
      <c r="T2218" s="566"/>
      <c r="U2218" s="566"/>
      <c r="V2218" s="566"/>
      <c r="W2218" s="566"/>
      <c r="X2218" s="566"/>
      <c r="Y2218" s="566"/>
      <c r="Z2218" s="566"/>
      <c r="AA2218" s="566"/>
      <c r="AB2218" s="566"/>
      <c r="AC2218" s="566"/>
      <c r="AD2218" s="566"/>
      <c r="AE2218" s="566"/>
      <c r="AF2218" s="566"/>
      <c r="AG2218" s="566"/>
    </row>
    <row r="2219" spans="2:33" hidden="1" outlineLevel="1" x14ac:dyDescent="0.45">
      <c r="B2219" s="648"/>
      <c r="C2219" s="649"/>
      <c r="D2219" s="650"/>
      <c r="E2219" s="651"/>
      <c r="F2219" s="652"/>
      <c r="G2219" s="653"/>
      <c r="H2219" s="654"/>
      <c r="I2219" s="654"/>
      <c r="J2219" s="654"/>
      <c r="K2219" s="655"/>
      <c r="L2219" s="653"/>
      <c r="M2219" s="654"/>
      <c r="N2219" s="654"/>
      <c r="O2219" s="654"/>
      <c r="P2219" s="655"/>
      <c r="Q2219" s="656"/>
      <c r="R2219" s="652"/>
      <c r="S2219" s="566"/>
      <c r="T2219" s="566"/>
      <c r="U2219" s="566"/>
      <c r="V2219" s="566"/>
      <c r="W2219" s="566"/>
      <c r="X2219" s="566"/>
      <c r="Y2219" s="566"/>
      <c r="Z2219" s="566"/>
      <c r="AA2219" s="566"/>
      <c r="AB2219" s="566"/>
      <c r="AC2219" s="566"/>
      <c r="AD2219" s="566"/>
      <c r="AE2219" s="566"/>
      <c r="AF2219" s="566"/>
      <c r="AG2219" s="566"/>
    </row>
    <row r="2220" spans="2:33" hidden="1" outlineLevel="1" x14ac:dyDescent="0.45">
      <c r="B2220" s="657"/>
      <c r="C2220" s="658"/>
      <c r="D2220" s="659"/>
      <c r="E2220" s="660"/>
      <c r="F2220" s="661"/>
      <c r="G2220" s="662"/>
      <c r="H2220" s="663"/>
      <c r="I2220" s="663"/>
      <c r="J2220" s="663"/>
      <c r="K2220" s="664"/>
      <c r="L2220" s="662"/>
      <c r="M2220" s="663"/>
      <c r="N2220" s="663"/>
      <c r="O2220" s="663"/>
      <c r="P2220" s="664"/>
      <c r="Q2220" s="665"/>
      <c r="R2220" s="661"/>
      <c r="S2220" s="566"/>
      <c r="T2220" s="566"/>
      <c r="U2220" s="566"/>
      <c r="V2220" s="566"/>
      <c r="W2220" s="566"/>
      <c r="X2220" s="566"/>
      <c r="Y2220" s="566"/>
      <c r="Z2220" s="566"/>
      <c r="AA2220" s="566"/>
      <c r="AB2220" s="566"/>
      <c r="AC2220" s="566"/>
      <c r="AD2220" s="566"/>
      <c r="AE2220" s="566"/>
      <c r="AF2220" s="566"/>
      <c r="AG2220" s="566"/>
    </row>
    <row r="2221" spans="2:33" hidden="1" outlineLevel="1" x14ac:dyDescent="0.45">
      <c r="B2221" s="648"/>
      <c r="C2221" s="649"/>
      <c r="D2221" s="650"/>
      <c r="E2221" s="651"/>
      <c r="F2221" s="652"/>
      <c r="G2221" s="653"/>
      <c r="H2221" s="654"/>
      <c r="I2221" s="654"/>
      <c r="J2221" s="654"/>
      <c r="K2221" s="655"/>
      <c r="L2221" s="653"/>
      <c r="M2221" s="654"/>
      <c r="N2221" s="654"/>
      <c r="O2221" s="654"/>
      <c r="P2221" s="655"/>
      <c r="Q2221" s="656"/>
      <c r="R2221" s="652"/>
      <c r="S2221" s="566"/>
      <c r="T2221" s="566"/>
      <c r="U2221" s="566"/>
      <c r="V2221" s="566"/>
      <c r="W2221" s="566"/>
      <c r="X2221" s="566"/>
      <c r="Y2221" s="566"/>
      <c r="Z2221" s="566"/>
      <c r="AA2221" s="566"/>
      <c r="AB2221" s="566"/>
      <c r="AC2221" s="566"/>
      <c r="AD2221" s="566"/>
      <c r="AE2221" s="566"/>
      <c r="AF2221" s="566"/>
      <c r="AG2221" s="566"/>
    </row>
    <row r="2222" spans="2:33" hidden="1" outlineLevel="1" x14ac:dyDescent="0.45">
      <c r="B2222" s="657"/>
      <c r="C2222" s="658"/>
      <c r="D2222" s="659"/>
      <c r="E2222" s="660"/>
      <c r="F2222" s="661"/>
      <c r="G2222" s="662"/>
      <c r="H2222" s="663"/>
      <c r="I2222" s="663"/>
      <c r="J2222" s="663"/>
      <c r="K2222" s="664"/>
      <c r="L2222" s="662"/>
      <c r="M2222" s="663"/>
      <c r="N2222" s="663"/>
      <c r="O2222" s="663"/>
      <c r="P2222" s="664"/>
      <c r="Q2222" s="665"/>
      <c r="R2222" s="661"/>
      <c r="S2222" s="566"/>
      <c r="T2222" s="566"/>
      <c r="U2222" s="566"/>
      <c r="V2222" s="566"/>
      <c r="W2222" s="566"/>
      <c r="X2222" s="566"/>
      <c r="Y2222" s="566"/>
      <c r="Z2222" s="566"/>
      <c r="AA2222" s="566"/>
      <c r="AB2222" s="566"/>
      <c r="AC2222" s="566"/>
      <c r="AD2222" s="566"/>
      <c r="AE2222" s="566"/>
      <c r="AF2222" s="566"/>
      <c r="AG2222" s="566"/>
    </row>
    <row r="2223" spans="2:33" hidden="1" outlineLevel="1" x14ac:dyDescent="0.45">
      <c r="B2223" s="648"/>
      <c r="C2223" s="649"/>
      <c r="D2223" s="650"/>
      <c r="E2223" s="651"/>
      <c r="F2223" s="652"/>
      <c r="G2223" s="653"/>
      <c r="H2223" s="654"/>
      <c r="I2223" s="654"/>
      <c r="J2223" s="654"/>
      <c r="K2223" s="655"/>
      <c r="L2223" s="653"/>
      <c r="M2223" s="654"/>
      <c r="N2223" s="654"/>
      <c r="O2223" s="654"/>
      <c r="P2223" s="655"/>
      <c r="Q2223" s="656"/>
      <c r="R2223" s="652"/>
      <c r="S2223" s="566"/>
      <c r="T2223" s="566"/>
      <c r="U2223" s="566"/>
      <c r="V2223" s="566"/>
      <c r="W2223" s="566"/>
      <c r="X2223" s="566"/>
      <c r="Y2223" s="566"/>
      <c r="Z2223" s="566"/>
      <c r="AA2223" s="566"/>
      <c r="AB2223" s="566"/>
      <c r="AC2223" s="566"/>
      <c r="AD2223" s="566"/>
      <c r="AE2223" s="566"/>
      <c r="AF2223" s="566"/>
      <c r="AG2223" s="566"/>
    </row>
    <row r="2224" spans="2:33" hidden="1" outlineLevel="1" x14ac:dyDescent="0.45">
      <c r="B2224" s="657"/>
      <c r="C2224" s="658"/>
      <c r="D2224" s="659"/>
      <c r="E2224" s="660"/>
      <c r="F2224" s="661"/>
      <c r="G2224" s="662"/>
      <c r="H2224" s="663"/>
      <c r="I2224" s="663"/>
      <c r="J2224" s="663"/>
      <c r="K2224" s="664"/>
      <c r="L2224" s="662"/>
      <c r="M2224" s="663"/>
      <c r="N2224" s="663"/>
      <c r="O2224" s="663"/>
      <c r="P2224" s="664"/>
      <c r="Q2224" s="665"/>
      <c r="R2224" s="661"/>
      <c r="S2224" s="566"/>
      <c r="T2224" s="566"/>
      <c r="U2224" s="566"/>
      <c r="V2224" s="566"/>
      <c r="W2224" s="566"/>
      <c r="X2224" s="566"/>
      <c r="Y2224" s="566"/>
      <c r="Z2224" s="566"/>
      <c r="AA2224" s="566"/>
      <c r="AB2224" s="566"/>
      <c r="AC2224" s="566"/>
      <c r="AD2224" s="566"/>
      <c r="AE2224" s="566"/>
      <c r="AF2224" s="566"/>
      <c r="AG2224" s="566"/>
    </row>
    <row r="2225" spans="2:33" hidden="1" outlineLevel="1" x14ac:dyDescent="0.45">
      <c r="B2225" s="648"/>
      <c r="C2225" s="649"/>
      <c r="D2225" s="650"/>
      <c r="E2225" s="651"/>
      <c r="F2225" s="652"/>
      <c r="G2225" s="653"/>
      <c r="H2225" s="654"/>
      <c r="I2225" s="654"/>
      <c r="J2225" s="654"/>
      <c r="K2225" s="655"/>
      <c r="L2225" s="653"/>
      <c r="M2225" s="654"/>
      <c r="N2225" s="654"/>
      <c r="O2225" s="654"/>
      <c r="P2225" s="655"/>
      <c r="Q2225" s="656"/>
      <c r="R2225" s="652"/>
      <c r="S2225" s="566"/>
      <c r="T2225" s="566"/>
      <c r="U2225" s="566"/>
      <c r="V2225" s="566"/>
      <c r="W2225" s="566"/>
      <c r="X2225" s="566"/>
      <c r="Y2225" s="566"/>
      <c r="Z2225" s="566"/>
      <c r="AA2225" s="566"/>
      <c r="AB2225" s="566"/>
      <c r="AC2225" s="566"/>
      <c r="AD2225" s="566"/>
      <c r="AE2225" s="566"/>
      <c r="AF2225" s="566"/>
      <c r="AG2225" s="566"/>
    </row>
    <row r="2226" spans="2:33" hidden="1" outlineLevel="1" x14ac:dyDescent="0.45">
      <c r="B2226" s="657"/>
      <c r="C2226" s="658"/>
      <c r="D2226" s="659"/>
      <c r="E2226" s="660"/>
      <c r="F2226" s="661"/>
      <c r="G2226" s="662"/>
      <c r="H2226" s="663"/>
      <c r="I2226" s="663"/>
      <c r="J2226" s="663"/>
      <c r="K2226" s="664"/>
      <c r="L2226" s="662"/>
      <c r="M2226" s="663"/>
      <c r="N2226" s="663"/>
      <c r="O2226" s="663"/>
      <c r="P2226" s="664"/>
      <c r="Q2226" s="665"/>
      <c r="R2226" s="661"/>
      <c r="S2226" s="566"/>
      <c r="T2226" s="566"/>
      <c r="U2226" s="566"/>
      <c r="V2226" s="566"/>
      <c r="W2226" s="566"/>
      <c r="X2226" s="566"/>
      <c r="Y2226" s="566"/>
      <c r="Z2226" s="566"/>
      <c r="AA2226" s="566"/>
      <c r="AB2226" s="566"/>
      <c r="AC2226" s="566"/>
      <c r="AD2226" s="566"/>
      <c r="AE2226" s="566"/>
      <c r="AF2226" s="566"/>
      <c r="AG2226" s="566"/>
    </row>
    <row r="2227" spans="2:33" hidden="1" outlineLevel="1" x14ac:dyDescent="0.45">
      <c r="B2227" s="648"/>
      <c r="C2227" s="649"/>
      <c r="D2227" s="650"/>
      <c r="E2227" s="651"/>
      <c r="F2227" s="652"/>
      <c r="G2227" s="653"/>
      <c r="H2227" s="654"/>
      <c r="I2227" s="654"/>
      <c r="J2227" s="654"/>
      <c r="K2227" s="655"/>
      <c r="L2227" s="653"/>
      <c r="M2227" s="654"/>
      <c r="N2227" s="654"/>
      <c r="O2227" s="654"/>
      <c r="P2227" s="655"/>
      <c r="Q2227" s="656"/>
      <c r="R2227" s="652"/>
      <c r="S2227" s="566"/>
      <c r="T2227" s="566"/>
      <c r="U2227" s="566"/>
      <c r="V2227" s="566"/>
      <c r="W2227" s="566"/>
      <c r="X2227" s="566"/>
      <c r="Y2227" s="566"/>
      <c r="Z2227" s="566"/>
      <c r="AA2227" s="566"/>
      <c r="AB2227" s="566"/>
      <c r="AC2227" s="566"/>
      <c r="AD2227" s="566"/>
      <c r="AE2227" s="566"/>
      <c r="AF2227" s="566"/>
      <c r="AG2227" s="566"/>
    </row>
    <row r="2228" spans="2:33" hidden="1" outlineLevel="1" x14ac:dyDescent="0.45">
      <c r="B2228" s="657"/>
      <c r="C2228" s="658"/>
      <c r="D2228" s="659"/>
      <c r="E2228" s="660"/>
      <c r="F2228" s="661"/>
      <c r="G2228" s="662"/>
      <c r="H2228" s="663"/>
      <c r="I2228" s="663"/>
      <c r="J2228" s="663"/>
      <c r="K2228" s="664"/>
      <c r="L2228" s="662"/>
      <c r="M2228" s="663"/>
      <c r="N2228" s="663"/>
      <c r="O2228" s="663"/>
      <c r="P2228" s="664"/>
      <c r="Q2228" s="665"/>
      <c r="R2228" s="661"/>
      <c r="S2228" s="566"/>
      <c r="T2228" s="566"/>
      <c r="U2228" s="566"/>
      <c r="V2228" s="566"/>
      <c r="W2228" s="566"/>
      <c r="X2228" s="566"/>
      <c r="Y2228" s="566"/>
      <c r="Z2228" s="566"/>
      <c r="AA2228" s="566"/>
      <c r="AB2228" s="566"/>
      <c r="AC2228" s="566"/>
      <c r="AD2228" s="566"/>
      <c r="AE2228" s="566"/>
      <c r="AF2228" s="566"/>
      <c r="AG2228" s="566"/>
    </row>
    <row r="2229" spans="2:33" hidden="1" outlineLevel="1" x14ac:dyDescent="0.45">
      <c r="B2229" s="648"/>
      <c r="C2229" s="649"/>
      <c r="D2229" s="650"/>
      <c r="E2229" s="651"/>
      <c r="F2229" s="652"/>
      <c r="G2229" s="653"/>
      <c r="H2229" s="654"/>
      <c r="I2229" s="654"/>
      <c r="J2229" s="654"/>
      <c r="K2229" s="655"/>
      <c r="L2229" s="653"/>
      <c r="M2229" s="654"/>
      <c r="N2229" s="654"/>
      <c r="O2229" s="654"/>
      <c r="P2229" s="655"/>
      <c r="Q2229" s="656"/>
      <c r="R2229" s="652"/>
      <c r="S2229" s="566"/>
      <c r="T2229" s="566"/>
      <c r="U2229" s="566"/>
      <c r="V2229" s="566"/>
      <c r="W2229" s="566"/>
      <c r="X2229" s="566"/>
      <c r="Y2229" s="566"/>
      <c r="Z2229" s="566"/>
      <c r="AA2229" s="566"/>
      <c r="AB2229" s="566"/>
      <c r="AC2229" s="566"/>
      <c r="AD2229" s="566"/>
      <c r="AE2229" s="566"/>
      <c r="AF2229" s="566"/>
      <c r="AG2229" s="566"/>
    </row>
    <row r="2230" spans="2:33" hidden="1" outlineLevel="1" x14ac:dyDescent="0.45">
      <c r="B2230" s="657"/>
      <c r="C2230" s="658"/>
      <c r="D2230" s="659"/>
      <c r="E2230" s="660"/>
      <c r="F2230" s="661"/>
      <c r="G2230" s="662"/>
      <c r="H2230" s="663"/>
      <c r="I2230" s="663"/>
      <c r="J2230" s="663"/>
      <c r="K2230" s="664"/>
      <c r="L2230" s="662"/>
      <c r="M2230" s="663"/>
      <c r="N2230" s="663"/>
      <c r="O2230" s="663"/>
      <c r="P2230" s="664"/>
      <c r="Q2230" s="665"/>
      <c r="R2230" s="661"/>
      <c r="S2230" s="566"/>
      <c r="T2230" s="566"/>
      <c r="U2230" s="566"/>
      <c r="V2230" s="566"/>
      <c r="W2230" s="566"/>
      <c r="X2230" s="566"/>
      <c r="Y2230" s="566"/>
      <c r="Z2230" s="566"/>
      <c r="AA2230" s="566"/>
      <c r="AB2230" s="566"/>
      <c r="AC2230" s="566"/>
      <c r="AD2230" s="566"/>
      <c r="AE2230" s="566"/>
      <c r="AF2230" s="566"/>
      <c r="AG2230" s="566"/>
    </row>
    <row r="2231" spans="2:33" hidden="1" outlineLevel="1" x14ac:dyDescent="0.45">
      <c r="B2231" s="648"/>
      <c r="C2231" s="649"/>
      <c r="D2231" s="650"/>
      <c r="E2231" s="651"/>
      <c r="F2231" s="652"/>
      <c r="G2231" s="653"/>
      <c r="H2231" s="654"/>
      <c r="I2231" s="654"/>
      <c r="J2231" s="654"/>
      <c r="K2231" s="655"/>
      <c r="L2231" s="653"/>
      <c r="M2231" s="654"/>
      <c r="N2231" s="654"/>
      <c r="O2231" s="654"/>
      <c r="P2231" s="655"/>
      <c r="Q2231" s="656"/>
      <c r="R2231" s="652"/>
      <c r="S2231" s="566"/>
      <c r="T2231" s="566"/>
      <c r="U2231" s="566"/>
      <c r="V2231" s="566"/>
      <c r="W2231" s="566"/>
      <c r="X2231" s="566"/>
      <c r="Y2231" s="566"/>
      <c r="Z2231" s="566"/>
      <c r="AA2231" s="566"/>
      <c r="AB2231" s="566"/>
      <c r="AC2231" s="566"/>
      <c r="AD2231" s="566"/>
      <c r="AE2231" s="566"/>
      <c r="AF2231" s="566"/>
      <c r="AG2231" s="566"/>
    </row>
    <row r="2232" spans="2:33" hidden="1" outlineLevel="1" x14ac:dyDescent="0.45">
      <c r="B2232" s="657"/>
      <c r="C2232" s="658"/>
      <c r="D2232" s="659"/>
      <c r="E2232" s="660"/>
      <c r="F2232" s="661"/>
      <c r="G2232" s="662"/>
      <c r="H2232" s="663"/>
      <c r="I2232" s="663"/>
      <c r="J2232" s="663"/>
      <c r="K2232" s="664"/>
      <c r="L2232" s="662"/>
      <c r="M2232" s="663"/>
      <c r="N2232" s="663"/>
      <c r="O2232" s="663"/>
      <c r="P2232" s="664"/>
      <c r="Q2232" s="665"/>
      <c r="R2232" s="661"/>
      <c r="S2232" s="566"/>
      <c r="T2232" s="566"/>
      <c r="U2232" s="566"/>
      <c r="V2232" s="566"/>
      <c r="W2232" s="566"/>
      <c r="X2232" s="566"/>
      <c r="Y2232" s="566"/>
      <c r="Z2232" s="566"/>
      <c r="AA2232" s="566"/>
      <c r="AB2232" s="566"/>
      <c r="AC2232" s="566"/>
      <c r="AD2232" s="566"/>
      <c r="AE2232" s="566"/>
      <c r="AF2232" s="566"/>
      <c r="AG2232" s="566"/>
    </row>
    <row r="2233" spans="2:33" hidden="1" outlineLevel="1" x14ac:dyDescent="0.45">
      <c r="B2233" s="648"/>
      <c r="C2233" s="649"/>
      <c r="D2233" s="650"/>
      <c r="E2233" s="651"/>
      <c r="F2233" s="652"/>
      <c r="G2233" s="653"/>
      <c r="H2233" s="654"/>
      <c r="I2233" s="654"/>
      <c r="J2233" s="654"/>
      <c r="K2233" s="655"/>
      <c r="L2233" s="653"/>
      <c r="M2233" s="654"/>
      <c r="N2233" s="654"/>
      <c r="O2233" s="654"/>
      <c r="P2233" s="655"/>
      <c r="Q2233" s="656"/>
      <c r="R2233" s="652"/>
      <c r="S2233" s="566"/>
      <c r="T2233" s="566"/>
      <c r="U2233" s="566"/>
      <c r="V2233" s="566"/>
      <c r="W2233" s="566"/>
      <c r="X2233" s="566"/>
      <c r="Y2233" s="566"/>
      <c r="Z2233" s="566"/>
      <c r="AA2233" s="566"/>
      <c r="AB2233" s="566"/>
      <c r="AC2233" s="566"/>
      <c r="AD2233" s="566"/>
      <c r="AE2233" s="566"/>
      <c r="AF2233" s="566"/>
      <c r="AG2233" s="566"/>
    </row>
    <row r="2234" spans="2:33" hidden="1" outlineLevel="1" x14ac:dyDescent="0.45">
      <c r="B2234" s="657"/>
      <c r="C2234" s="658"/>
      <c r="D2234" s="659"/>
      <c r="E2234" s="660"/>
      <c r="F2234" s="661"/>
      <c r="G2234" s="662"/>
      <c r="H2234" s="663"/>
      <c r="I2234" s="663"/>
      <c r="J2234" s="663"/>
      <c r="K2234" s="664"/>
      <c r="L2234" s="662"/>
      <c r="M2234" s="663"/>
      <c r="N2234" s="663"/>
      <c r="O2234" s="663"/>
      <c r="P2234" s="664"/>
      <c r="Q2234" s="665"/>
      <c r="R2234" s="661"/>
      <c r="S2234" s="566"/>
      <c r="T2234" s="566"/>
      <c r="U2234" s="566"/>
      <c r="V2234" s="566"/>
      <c r="W2234" s="566"/>
      <c r="X2234" s="566"/>
      <c r="Y2234" s="566"/>
      <c r="Z2234" s="566"/>
      <c r="AA2234" s="566"/>
      <c r="AB2234" s="566"/>
      <c r="AC2234" s="566"/>
      <c r="AD2234" s="566"/>
      <c r="AE2234" s="566"/>
      <c r="AF2234" s="566"/>
      <c r="AG2234" s="566"/>
    </row>
    <row r="2235" spans="2:33" hidden="1" outlineLevel="1" x14ac:dyDescent="0.45">
      <c r="B2235" s="648"/>
      <c r="C2235" s="649"/>
      <c r="D2235" s="650"/>
      <c r="E2235" s="651"/>
      <c r="F2235" s="652"/>
      <c r="G2235" s="653"/>
      <c r="H2235" s="654"/>
      <c r="I2235" s="654"/>
      <c r="J2235" s="654"/>
      <c r="K2235" s="655"/>
      <c r="L2235" s="653"/>
      <c r="M2235" s="654"/>
      <c r="N2235" s="654"/>
      <c r="O2235" s="654"/>
      <c r="P2235" s="655"/>
      <c r="Q2235" s="656"/>
      <c r="R2235" s="652"/>
      <c r="S2235" s="566"/>
      <c r="T2235" s="566"/>
      <c r="U2235" s="566"/>
      <c r="V2235" s="566"/>
      <c r="W2235" s="566"/>
      <c r="X2235" s="566"/>
      <c r="Y2235" s="566"/>
      <c r="Z2235" s="566"/>
      <c r="AA2235" s="566"/>
      <c r="AB2235" s="566"/>
      <c r="AC2235" s="566"/>
      <c r="AD2235" s="566"/>
      <c r="AE2235" s="566"/>
      <c r="AF2235" s="566"/>
      <c r="AG2235" s="566"/>
    </row>
    <row r="2236" spans="2:33" hidden="1" outlineLevel="1" x14ac:dyDescent="0.45">
      <c r="B2236" s="657"/>
      <c r="C2236" s="658"/>
      <c r="D2236" s="659"/>
      <c r="E2236" s="660"/>
      <c r="F2236" s="661"/>
      <c r="G2236" s="662"/>
      <c r="H2236" s="663"/>
      <c r="I2236" s="663"/>
      <c r="J2236" s="663"/>
      <c r="K2236" s="664"/>
      <c r="L2236" s="662"/>
      <c r="M2236" s="663"/>
      <c r="N2236" s="663"/>
      <c r="O2236" s="663"/>
      <c r="P2236" s="664"/>
      <c r="Q2236" s="665"/>
      <c r="R2236" s="661"/>
      <c r="S2236" s="566"/>
      <c r="T2236" s="566"/>
      <c r="U2236" s="566"/>
      <c r="V2236" s="566"/>
      <c r="W2236" s="566"/>
      <c r="X2236" s="566"/>
      <c r="Y2236" s="566"/>
      <c r="Z2236" s="566"/>
      <c r="AA2236" s="566"/>
      <c r="AB2236" s="566"/>
      <c r="AC2236" s="566"/>
      <c r="AD2236" s="566"/>
      <c r="AE2236" s="566"/>
      <c r="AF2236" s="566"/>
      <c r="AG2236" s="566"/>
    </row>
    <row r="2237" spans="2:33" hidden="1" outlineLevel="1" x14ac:dyDescent="0.45">
      <c r="B2237" s="648"/>
      <c r="C2237" s="649"/>
      <c r="D2237" s="650"/>
      <c r="E2237" s="651"/>
      <c r="F2237" s="652"/>
      <c r="G2237" s="653"/>
      <c r="H2237" s="654"/>
      <c r="I2237" s="654"/>
      <c r="J2237" s="654"/>
      <c r="K2237" s="655"/>
      <c r="L2237" s="653"/>
      <c r="M2237" s="654"/>
      <c r="N2237" s="654"/>
      <c r="O2237" s="654"/>
      <c r="P2237" s="655"/>
      <c r="Q2237" s="656"/>
      <c r="R2237" s="652"/>
      <c r="S2237" s="566"/>
      <c r="T2237" s="566"/>
      <c r="U2237" s="566"/>
      <c r="V2237" s="566"/>
      <c r="W2237" s="566"/>
      <c r="X2237" s="566"/>
      <c r="Y2237" s="566"/>
      <c r="Z2237" s="566"/>
      <c r="AA2237" s="566"/>
      <c r="AB2237" s="566"/>
      <c r="AC2237" s="566"/>
      <c r="AD2237" s="566"/>
      <c r="AE2237" s="566"/>
      <c r="AF2237" s="566"/>
      <c r="AG2237" s="566"/>
    </row>
    <row r="2238" spans="2:33" hidden="1" outlineLevel="1" x14ac:dyDescent="0.45">
      <c r="B2238" s="657"/>
      <c r="C2238" s="658"/>
      <c r="D2238" s="659"/>
      <c r="E2238" s="660"/>
      <c r="F2238" s="661"/>
      <c r="G2238" s="662"/>
      <c r="H2238" s="663"/>
      <c r="I2238" s="663"/>
      <c r="J2238" s="663"/>
      <c r="K2238" s="664"/>
      <c r="L2238" s="662"/>
      <c r="M2238" s="663"/>
      <c r="N2238" s="663"/>
      <c r="O2238" s="663"/>
      <c r="P2238" s="664"/>
      <c r="Q2238" s="665"/>
      <c r="R2238" s="661"/>
      <c r="S2238" s="566"/>
      <c r="T2238" s="566"/>
      <c r="U2238" s="566"/>
      <c r="V2238" s="566"/>
      <c r="W2238" s="566"/>
      <c r="X2238" s="566"/>
      <c r="Y2238" s="566"/>
      <c r="Z2238" s="566"/>
      <c r="AA2238" s="566"/>
      <c r="AB2238" s="566"/>
      <c r="AC2238" s="566"/>
      <c r="AD2238" s="566"/>
      <c r="AE2238" s="566"/>
      <c r="AF2238" s="566"/>
      <c r="AG2238" s="566"/>
    </row>
    <row r="2239" spans="2:33" hidden="1" outlineLevel="1" x14ac:dyDescent="0.45">
      <c r="B2239" s="648"/>
      <c r="C2239" s="649"/>
      <c r="D2239" s="650"/>
      <c r="E2239" s="651"/>
      <c r="F2239" s="652"/>
      <c r="G2239" s="653"/>
      <c r="H2239" s="654"/>
      <c r="I2239" s="654"/>
      <c r="J2239" s="654"/>
      <c r="K2239" s="655"/>
      <c r="L2239" s="653"/>
      <c r="M2239" s="654"/>
      <c r="N2239" s="654"/>
      <c r="O2239" s="654"/>
      <c r="P2239" s="655"/>
      <c r="Q2239" s="656"/>
      <c r="R2239" s="652"/>
      <c r="S2239" s="566"/>
      <c r="T2239" s="566"/>
      <c r="U2239" s="566"/>
      <c r="V2239" s="566"/>
      <c r="W2239" s="566"/>
      <c r="X2239" s="566"/>
      <c r="Y2239" s="566"/>
      <c r="Z2239" s="566"/>
      <c r="AA2239" s="566"/>
      <c r="AB2239" s="566"/>
      <c r="AC2239" s="566"/>
      <c r="AD2239" s="566"/>
      <c r="AE2239" s="566"/>
      <c r="AF2239" s="566"/>
      <c r="AG2239" s="566"/>
    </row>
    <row r="2240" spans="2:33" hidden="1" outlineLevel="1" x14ac:dyDescent="0.45">
      <c r="B2240" s="657"/>
      <c r="C2240" s="658"/>
      <c r="D2240" s="659"/>
      <c r="E2240" s="660"/>
      <c r="F2240" s="661"/>
      <c r="G2240" s="662"/>
      <c r="H2240" s="663"/>
      <c r="I2240" s="663"/>
      <c r="J2240" s="663"/>
      <c r="K2240" s="664"/>
      <c r="L2240" s="662"/>
      <c r="M2240" s="663"/>
      <c r="N2240" s="663"/>
      <c r="O2240" s="663"/>
      <c r="P2240" s="664"/>
      <c r="Q2240" s="665"/>
      <c r="R2240" s="661"/>
      <c r="S2240" s="566"/>
      <c r="T2240" s="566"/>
      <c r="U2240" s="566"/>
      <c r="V2240" s="566"/>
      <c r="W2240" s="566"/>
      <c r="X2240" s="566"/>
      <c r="Y2240" s="566"/>
      <c r="Z2240" s="566"/>
      <c r="AA2240" s="566"/>
      <c r="AB2240" s="566"/>
      <c r="AC2240" s="566"/>
      <c r="AD2240" s="566"/>
      <c r="AE2240" s="566"/>
      <c r="AF2240" s="566"/>
      <c r="AG2240" s="566"/>
    </row>
    <row r="2241" spans="2:33" hidden="1" outlineLevel="1" x14ac:dyDescent="0.45">
      <c r="B2241" s="648"/>
      <c r="C2241" s="649"/>
      <c r="D2241" s="650"/>
      <c r="E2241" s="651"/>
      <c r="F2241" s="652"/>
      <c r="G2241" s="653"/>
      <c r="H2241" s="654"/>
      <c r="I2241" s="654"/>
      <c r="J2241" s="654"/>
      <c r="K2241" s="655"/>
      <c r="L2241" s="653"/>
      <c r="M2241" s="654"/>
      <c r="N2241" s="654"/>
      <c r="O2241" s="654"/>
      <c r="P2241" s="655"/>
      <c r="Q2241" s="656"/>
      <c r="R2241" s="652"/>
      <c r="S2241" s="566"/>
      <c r="T2241" s="566"/>
      <c r="U2241" s="566"/>
      <c r="V2241" s="566"/>
      <c r="W2241" s="566"/>
      <c r="X2241" s="566"/>
      <c r="Y2241" s="566"/>
      <c r="Z2241" s="566"/>
      <c r="AA2241" s="566"/>
      <c r="AB2241" s="566"/>
      <c r="AC2241" s="566"/>
      <c r="AD2241" s="566"/>
      <c r="AE2241" s="566"/>
      <c r="AF2241" s="566"/>
      <c r="AG2241" s="566"/>
    </row>
    <row r="2242" spans="2:33" hidden="1" outlineLevel="1" x14ac:dyDescent="0.45">
      <c r="B2242" s="657"/>
      <c r="C2242" s="658"/>
      <c r="D2242" s="659"/>
      <c r="E2242" s="660"/>
      <c r="F2242" s="661"/>
      <c r="G2242" s="662"/>
      <c r="H2242" s="663"/>
      <c r="I2242" s="663"/>
      <c r="J2242" s="663"/>
      <c r="K2242" s="664"/>
      <c r="L2242" s="662"/>
      <c r="M2242" s="663"/>
      <c r="N2242" s="663"/>
      <c r="O2242" s="663"/>
      <c r="P2242" s="664"/>
      <c r="Q2242" s="665"/>
      <c r="R2242" s="661"/>
      <c r="S2242" s="566"/>
      <c r="T2242" s="566"/>
      <c r="U2242" s="566"/>
      <c r="V2242" s="566"/>
      <c r="W2242" s="566"/>
      <c r="X2242" s="566"/>
      <c r="Y2242" s="566"/>
      <c r="Z2242" s="566"/>
      <c r="AA2242" s="566"/>
      <c r="AB2242" s="566"/>
      <c r="AC2242" s="566"/>
      <c r="AD2242" s="566"/>
      <c r="AE2242" s="566"/>
      <c r="AF2242" s="566"/>
      <c r="AG2242" s="566"/>
    </row>
    <row r="2243" spans="2:33" hidden="1" outlineLevel="1" x14ac:dyDescent="0.45">
      <c r="B2243" s="648"/>
      <c r="C2243" s="649"/>
      <c r="D2243" s="650"/>
      <c r="E2243" s="651"/>
      <c r="F2243" s="652"/>
      <c r="G2243" s="653"/>
      <c r="H2243" s="654"/>
      <c r="I2243" s="654"/>
      <c r="J2243" s="654"/>
      <c r="K2243" s="655"/>
      <c r="L2243" s="653"/>
      <c r="M2243" s="654"/>
      <c r="N2243" s="654"/>
      <c r="O2243" s="654"/>
      <c r="P2243" s="655"/>
      <c r="Q2243" s="656"/>
      <c r="R2243" s="652"/>
      <c r="S2243" s="566"/>
      <c r="T2243" s="566"/>
      <c r="U2243" s="566"/>
      <c r="V2243" s="566"/>
      <c r="W2243" s="566"/>
      <c r="X2243" s="566"/>
      <c r="Y2243" s="566"/>
      <c r="Z2243" s="566"/>
      <c r="AA2243" s="566"/>
      <c r="AB2243" s="566"/>
      <c r="AC2243" s="566"/>
      <c r="AD2243" s="566"/>
      <c r="AE2243" s="566"/>
      <c r="AF2243" s="566"/>
      <c r="AG2243" s="566"/>
    </row>
    <row r="2244" spans="2:33" hidden="1" outlineLevel="1" x14ac:dyDescent="0.45">
      <c r="B2244" s="657"/>
      <c r="C2244" s="658"/>
      <c r="D2244" s="659"/>
      <c r="E2244" s="660"/>
      <c r="F2244" s="661"/>
      <c r="G2244" s="662"/>
      <c r="H2244" s="663"/>
      <c r="I2244" s="663"/>
      <c r="J2244" s="663"/>
      <c r="K2244" s="664"/>
      <c r="L2244" s="662"/>
      <c r="M2244" s="663"/>
      <c r="N2244" s="663"/>
      <c r="O2244" s="663"/>
      <c r="P2244" s="664"/>
      <c r="Q2244" s="665"/>
      <c r="R2244" s="661"/>
      <c r="S2244" s="566"/>
      <c r="T2244" s="566"/>
      <c r="U2244" s="566"/>
      <c r="V2244" s="566"/>
      <c r="W2244" s="566"/>
      <c r="X2244" s="566"/>
      <c r="Y2244" s="566"/>
      <c r="Z2244" s="566"/>
      <c r="AA2244" s="566"/>
      <c r="AB2244" s="566"/>
      <c r="AC2244" s="566"/>
      <c r="AD2244" s="566"/>
      <c r="AE2244" s="566"/>
      <c r="AF2244" s="566"/>
      <c r="AG2244" s="566"/>
    </row>
    <row r="2245" spans="2:33" hidden="1" outlineLevel="1" x14ac:dyDescent="0.45">
      <c r="B2245" s="648"/>
      <c r="C2245" s="649"/>
      <c r="D2245" s="650"/>
      <c r="E2245" s="651"/>
      <c r="F2245" s="652"/>
      <c r="G2245" s="653"/>
      <c r="H2245" s="654"/>
      <c r="I2245" s="654"/>
      <c r="J2245" s="654"/>
      <c r="K2245" s="655"/>
      <c r="L2245" s="653"/>
      <c r="M2245" s="654"/>
      <c r="N2245" s="654"/>
      <c r="O2245" s="654"/>
      <c r="P2245" s="655"/>
      <c r="Q2245" s="656"/>
      <c r="R2245" s="652"/>
      <c r="S2245" s="566"/>
      <c r="T2245" s="566"/>
      <c r="U2245" s="566"/>
      <c r="V2245" s="566"/>
      <c r="W2245" s="566"/>
      <c r="X2245" s="566"/>
      <c r="Y2245" s="566"/>
      <c r="Z2245" s="566"/>
      <c r="AA2245" s="566"/>
      <c r="AB2245" s="566"/>
      <c r="AC2245" s="566"/>
      <c r="AD2245" s="566"/>
      <c r="AE2245" s="566"/>
      <c r="AF2245" s="566"/>
      <c r="AG2245" s="566"/>
    </row>
    <row r="2246" spans="2:33" hidden="1" outlineLevel="1" x14ac:dyDescent="0.45">
      <c r="B2246" s="657"/>
      <c r="C2246" s="658"/>
      <c r="D2246" s="659"/>
      <c r="E2246" s="660"/>
      <c r="F2246" s="661"/>
      <c r="G2246" s="662"/>
      <c r="H2246" s="663"/>
      <c r="I2246" s="663"/>
      <c r="J2246" s="663"/>
      <c r="K2246" s="664"/>
      <c r="L2246" s="662"/>
      <c r="M2246" s="663"/>
      <c r="N2246" s="663"/>
      <c r="O2246" s="663"/>
      <c r="P2246" s="664"/>
      <c r="Q2246" s="665"/>
      <c r="R2246" s="661"/>
      <c r="S2246" s="566"/>
      <c r="T2246" s="566"/>
      <c r="U2246" s="566"/>
      <c r="V2246" s="566"/>
      <c r="W2246" s="566"/>
      <c r="X2246" s="566"/>
      <c r="Y2246" s="566"/>
      <c r="Z2246" s="566"/>
      <c r="AA2246" s="566"/>
      <c r="AB2246" s="566"/>
      <c r="AC2246" s="566"/>
      <c r="AD2246" s="566"/>
      <c r="AE2246" s="566"/>
      <c r="AF2246" s="566"/>
      <c r="AG2246" s="566"/>
    </row>
    <row r="2247" spans="2:33" hidden="1" outlineLevel="1" x14ac:dyDescent="0.45">
      <c r="B2247" s="648"/>
      <c r="C2247" s="649"/>
      <c r="D2247" s="650"/>
      <c r="E2247" s="651"/>
      <c r="F2247" s="652"/>
      <c r="G2247" s="653"/>
      <c r="H2247" s="654"/>
      <c r="I2247" s="654"/>
      <c r="J2247" s="654"/>
      <c r="K2247" s="655"/>
      <c r="L2247" s="653"/>
      <c r="M2247" s="654"/>
      <c r="N2247" s="654"/>
      <c r="O2247" s="654"/>
      <c r="P2247" s="655"/>
      <c r="Q2247" s="656"/>
      <c r="R2247" s="652"/>
      <c r="S2247" s="566"/>
      <c r="T2247" s="566"/>
      <c r="U2247" s="566"/>
      <c r="V2247" s="566"/>
      <c r="W2247" s="566"/>
      <c r="X2247" s="566"/>
      <c r="Y2247" s="566"/>
      <c r="Z2247" s="566"/>
      <c r="AA2247" s="566"/>
      <c r="AB2247" s="566"/>
      <c r="AC2247" s="566"/>
      <c r="AD2247" s="566"/>
      <c r="AE2247" s="566"/>
      <c r="AF2247" s="566"/>
      <c r="AG2247" s="566"/>
    </row>
    <row r="2248" spans="2:33" hidden="1" outlineLevel="1" x14ac:dyDescent="0.45">
      <c r="B2248" s="657"/>
      <c r="C2248" s="658"/>
      <c r="D2248" s="659"/>
      <c r="E2248" s="660"/>
      <c r="F2248" s="661"/>
      <c r="G2248" s="662"/>
      <c r="H2248" s="663"/>
      <c r="I2248" s="663"/>
      <c r="J2248" s="663"/>
      <c r="K2248" s="664"/>
      <c r="L2248" s="662"/>
      <c r="M2248" s="663"/>
      <c r="N2248" s="663"/>
      <c r="O2248" s="663"/>
      <c r="P2248" s="664"/>
      <c r="Q2248" s="665"/>
      <c r="R2248" s="661"/>
      <c r="S2248" s="566"/>
      <c r="T2248" s="566"/>
      <c r="U2248" s="566"/>
      <c r="V2248" s="566"/>
      <c r="W2248" s="566"/>
      <c r="X2248" s="566"/>
      <c r="Y2248" s="566"/>
      <c r="Z2248" s="566"/>
      <c r="AA2248" s="566"/>
      <c r="AB2248" s="566"/>
      <c r="AC2248" s="566"/>
      <c r="AD2248" s="566"/>
      <c r="AE2248" s="566"/>
      <c r="AF2248" s="566"/>
      <c r="AG2248" s="566"/>
    </row>
    <row r="2249" spans="2:33" hidden="1" outlineLevel="1" x14ac:dyDescent="0.45">
      <c r="B2249" s="648"/>
      <c r="C2249" s="649"/>
      <c r="D2249" s="650"/>
      <c r="E2249" s="651"/>
      <c r="F2249" s="652"/>
      <c r="G2249" s="653"/>
      <c r="H2249" s="654"/>
      <c r="I2249" s="654"/>
      <c r="J2249" s="654"/>
      <c r="K2249" s="655"/>
      <c r="L2249" s="653"/>
      <c r="M2249" s="654"/>
      <c r="N2249" s="654"/>
      <c r="O2249" s="654"/>
      <c r="P2249" s="655"/>
      <c r="Q2249" s="656"/>
      <c r="R2249" s="652"/>
      <c r="S2249" s="566"/>
      <c r="T2249" s="566"/>
      <c r="U2249" s="566"/>
      <c r="V2249" s="566"/>
      <c r="W2249" s="566"/>
      <c r="X2249" s="566"/>
      <c r="Y2249" s="566"/>
      <c r="Z2249" s="566"/>
      <c r="AA2249" s="566"/>
      <c r="AB2249" s="566"/>
      <c r="AC2249" s="566"/>
      <c r="AD2249" s="566"/>
      <c r="AE2249" s="566"/>
      <c r="AF2249" s="566"/>
      <c r="AG2249" s="566"/>
    </row>
    <row r="2250" spans="2:33" hidden="1" outlineLevel="1" x14ac:dyDescent="0.45">
      <c r="B2250" s="657"/>
      <c r="C2250" s="658"/>
      <c r="D2250" s="659"/>
      <c r="E2250" s="660"/>
      <c r="F2250" s="661"/>
      <c r="G2250" s="662"/>
      <c r="H2250" s="663"/>
      <c r="I2250" s="663"/>
      <c r="J2250" s="663"/>
      <c r="K2250" s="664"/>
      <c r="L2250" s="662"/>
      <c r="M2250" s="663"/>
      <c r="N2250" s="663"/>
      <c r="O2250" s="663"/>
      <c r="P2250" s="664"/>
      <c r="Q2250" s="665"/>
      <c r="R2250" s="661"/>
      <c r="S2250" s="566"/>
      <c r="T2250" s="566"/>
      <c r="U2250" s="566"/>
      <c r="V2250" s="566"/>
      <c r="W2250" s="566"/>
      <c r="X2250" s="566"/>
      <c r="Y2250" s="566"/>
      <c r="Z2250" s="566"/>
      <c r="AA2250" s="566"/>
      <c r="AB2250" s="566"/>
      <c r="AC2250" s="566"/>
      <c r="AD2250" s="566"/>
      <c r="AE2250" s="566"/>
      <c r="AF2250" s="566"/>
      <c r="AG2250" s="566"/>
    </row>
    <row r="2251" spans="2:33" hidden="1" outlineLevel="1" x14ac:dyDescent="0.45">
      <c r="B2251" s="648"/>
      <c r="C2251" s="649"/>
      <c r="D2251" s="650"/>
      <c r="E2251" s="651"/>
      <c r="F2251" s="652"/>
      <c r="G2251" s="653"/>
      <c r="H2251" s="654"/>
      <c r="I2251" s="654"/>
      <c r="J2251" s="654"/>
      <c r="K2251" s="655"/>
      <c r="L2251" s="653"/>
      <c r="M2251" s="654"/>
      <c r="N2251" s="654"/>
      <c r="O2251" s="654"/>
      <c r="P2251" s="655"/>
      <c r="Q2251" s="656"/>
      <c r="R2251" s="652"/>
      <c r="S2251" s="566"/>
      <c r="T2251" s="566"/>
      <c r="U2251" s="566"/>
      <c r="V2251" s="566"/>
      <c r="W2251" s="566"/>
      <c r="X2251" s="566"/>
      <c r="Y2251" s="566"/>
      <c r="Z2251" s="566"/>
      <c r="AA2251" s="566"/>
      <c r="AB2251" s="566"/>
      <c r="AC2251" s="566"/>
      <c r="AD2251" s="566"/>
      <c r="AE2251" s="566"/>
      <c r="AF2251" s="566"/>
      <c r="AG2251" s="566"/>
    </row>
    <row r="2252" spans="2:33" hidden="1" outlineLevel="1" x14ac:dyDescent="0.45">
      <c r="B2252" s="657"/>
      <c r="C2252" s="658"/>
      <c r="D2252" s="659"/>
      <c r="E2252" s="660"/>
      <c r="F2252" s="661"/>
      <c r="G2252" s="662"/>
      <c r="H2252" s="663"/>
      <c r="I2252" s="663"/>
      <c r="J2252" s="663"/>
      <c r="K2252" s="664"/>
      <c r="L2252" s="662"/>
      <c r="M2252" s="663"/>
      <c r="N2252" s="663"/>
      <c r="O2252" s="663"/>
      <c r="P2252" s="664"/>
      <c r="Q2252" s="665"/>
      <c r="R2252" s="661"/>
      <c r="S2252" s="566"/>
      <c r="T2252" s="566"/>
      <c r="U2252" s="566"/>
      <c r="V2252" s="566"/>
      <c r="W2252" s="566"/>
      <c r="X2252" s="566"/>
      <c r="Y2252" s="566"/>
      <c r="Z2252" s="566"/>
      <c r="AA2252" s="566"/>
      <c r="AB2252" s="566"/>
      <c r="AC2252" s="566"/>
      <c r="AD2252" s="566"/>
      <c r="AE2252" s="566"/>
      <c r="AF2252" s="566"/>
      <c r="AG2252" s="566"/>
    </row>
    <row r="2253" spans="2:33" hidden="1" outlineLevel="1" x14ac:dyDescent="0.45">
      <c r="B2253" s="648"/>
      <c r="C2253" s="649"/>
      <c r="D2253" s="650"/>
      <c r="E2253" s="651"/>
      <c r="F2253" s="652"/>
      <c r="G2253" s="653"/>
      <c r="H2253" s="654"/>
      <c r="I2253" s="654"/>
      <c r="J2253" s="654"/>
      <c r="K2253" s="655"/>
      <c r="L2253" s="653"/>
      <c r="M2253" s="654"/>
      <c r="N2253" s="654"/>
      <c r="O2253" s="654"/>
      <c r="P2253" s="655"/>
      <c r="Q2253" s="656"/>
      <c r="R2253" s="652"/>
      <c r="S2253" s="566"/>
      <c r="T2253" s="566"/>
      <c r="U2253" s="566"/>
      <c r="V2253" s="566"/>
      <c r="W2253" s="566"/>
      <c r="X2253" s="566"/>
      <c r="Y2253" s="566"/>
      <c r="Z2253" s="566"/>
      <c r="AA2253" s="566"/>
      <c r="AB2253" s="566"/>
      <c r="AC2253" s="566"/>
      <c r="AD2253" s="566"/>
      <c r="AE2253" s="566"/>
      <c r="AF2253" s="566"/>
      <c r="AG2253" s="566"/>
    </row>
    <row r="2254" spans="2:33" hidden="1" outlineLevel="1" x14ac:dyDescent="0.45">
      <c r="B2254" s="657"/>
      <c r="C2254" s="658"/>
      <c r="D2254" s="659"/>
      <c r="E2254" s="660"/>
      <c r="F2254" s="661"/>
      <c r="G2254" s="662"/>
      <c r="H2254" s="663"/>
      <c r="I2254" s="663"/>
      <c r="J2254" s="663"/>
      <c r="K2254" s="664"/>
      <c r="L2254" s="662"/>
      <c r="M2254" s="663"/>
      <c r="N2254" s="663"/>
      <c r="O2254" s="663"/>
      <c r="P2254" s="664"/>
      <c r="Q2254" s="665"/>
      <c r="R2254" s="661"/>
      <c r="S2254" s="566"/>
      <c r="T2254" s="566"/>
      <c r="U2254" s="566"/>
      <c r="V2254" s="566"/>
      <c r="W2254" s="566"/>
      <c r="X2254" s="566"/>
      <c r="Y2254" s="566"/>
      <c r="Z2254" s="566"/>
      <c r="AA2254" s="566"/>
      <c r="AB2254" s="566"/>
      <c r="AC2254" s="566"/>
      <c r="AD2254" s="566"/>
      <c r="AE2254" s="566"/>
      <c r="AF2254" s="566"/>
      <c r="AG2254" s="566"/>
    </row>
    <row r="2255" spans="2:33" hidden="1" outlineLevel="1" x14ac:dyDescent="0.45">
      <c r="B2255" s="648"/>
      <c r="C2255" s="649"/>
      <c r="D2255" s="650"/>
      <c r="E2255" s="651"/>
      <c r="F2255" s="652"/>
      <c r="G2255" s="653"/>
      <c r="H2255" s="654"/>
      <c r="I2255" s="654"/>
      <c r="J2255" s="654"/>
      <c r="K2255" s="655"/>
      <c r="L2255" s="653"/>
      <c r="M2255" s="654"/>
      <c r="N2255" s="654"/>
      <c r="O2255" s="654"/>
      <c r="P2255" s="655"/>
      <c r="Q2255" s="656"/>
      <c r="R2255" s="652"/>
      <c r="S2255" s="566"/>
      <c r="T2255" s="566"/>
      <c r="U2255" s="566"/>
      <c r="V2255" s="566"/>
      <c r="W2255" s="566"/>
      <c r="X2255" s="566"/>
      <c r="Y2255" s="566"/>
      <c r="Z2255" s="566"/>
      <c r="AA2255" s="566"/>
      <c r="AB2255" s="566"/>
      <c r="AC2255" s="566"/>
      <c r="AD2255" s="566"/>
      <c r="AE2255" s="566"/>
      <c r="AF2255" s="566"/>
      <c r="AG2255" s="566"/>
    </row>
    <row r="2256" spans="2:33" hidden="1" outlineLevel="1" x14ac:dyDescent="0.45">
      <c r="B2256" s="657"/>
      <c r="C2256" s="658"/>
      <c r="D2256" s="659"/>
      <c r="E2256" s="660"/>
      <c r="F2256" s="661"/>
      <c r="G2256" s="662"/>
      <c r="H2256" s="663"/>
      <c r="I2256" s="663"/>
      <c r="J2256" s="663"/>
      <c r="K2256" s="664"/>
      <c r="L2256" s="662"/>
      <c r="M2256" s="663"/>
      <c r="N2256" s="663"/>
      <c r="O2256" s="663"/>
      <c r="P2256" s="664"/>
      <c r="Q2256" s="665"/>
      <c r="R2256" s="661"/>
      <c r="S2256" s="566"/>
      <c r="T2256" s="566"/>
      <c r="U2256" s="566"/>
      <c r="V2256" s="566"/>
      <c r="W2256" s="566"/>
      <c r="X2256" s="566"/>
      <c r="Y2256" s="566"/>
      <c r="Z2256" s="566"/>
      <c r="AA2256" s="566"/>
      <c r="AB2256" s="566"/>
      <c r="AC2256" s="566"/>
      <c r="AD2256" s="566"/>
      <c r="AE2256" s="566"/>
      <c r="AF2256" s="566"/>
      <c r="AG2256" s="566"/>
    </row>
    <row r="2257" spans="2:33" hidden="1" outlineLevel="1" x14ac:dyDescent="0.45">
      <c r="B2257" s="648"/>
      <c r="C2257" s="649"/>
      <c r="D2257" s="650"/>
      <c r="E2257" s="651"/>
      <c r="F2257" s="652"/>
      <c r="G2257" s="653"/>
      <c r="H2257" s="654"/>
      <c r="I2257" s="654"/>
      <c r="J2257" s="654"/>
      <c r="K2257" s="655"/>
      <c r="L2257" s="653"/>
      <c r="M2257" s="654"/>
      <c r="N2257" s="654"/>
      <c r="O2257" s="654"/>
      <c r="P2257" s="655"/>
      <c r="Q2257" s="656"/>
      <c r="R2257" s="652"/>
      <c r="S2257" s="566"/>
      <c r="T2257" s="566"/>
      <c r="U2257" s="566"/>
      <c r="V2257" s="566"/>
      <c r="W2257" s="566"/>
      <c r="X2257" s="566"/>
      <c r="Y2257" s="566"/>
      <c r="Z2257" s="566"/>
      <c r="AA2257" s="566"/>
      <c r="AB2257" s="566"/>
      <c r="AC2257" s="566"/>
      <c r="AD2257" s="566"/>
      <c r="AE2257" s="566"/>
      <c r="AF2257" s="566"/>
      <c r="AG2257" s="566"/>
    </row>
    <row r="2258" spans="2:33" hidden="1" outlineLevel="1" x14ac:dyDescent="0.45">
      <c r="B2258" s="657"/>
      <c r="C2258" s="658"/>
      <c r="D2258" s="659"/>
      <c r="E2258" s="660"/>
      <c r="F2258" s="661"/>
      <c r="G2258" s="662"/>
      <c r="H2258" s="663"/>
      <c r="I2258" s="663"/>
      <c r="J2258" s="663"/>
      <c r="K2258" s="664"/>
      <c r="L2258" s="662"/>
      <c r="M2258" s="663"/>
      <c r="N2258" s="663"/>
      <c r="O2258" s="663"/>
      <c r="P2258" s="664"/>
      <c r="Q2258" s="665"/>
      <c r="R2258" s="661"/>
      <c r="S2258" s="566"/>
      <c r="T2258" s="566"/>
      <c r="U2258" s="566"/>
      <c r="V2258" s="566"/>
      <c r="W2258" s="566"/>
      <c r="X2258" s="566"/>
      <c r="Y2258" s="566"/>
      <c r="Z2258" s="566"/>
      <c r="AA2258" s="566"/>
      <c r="AB2258" s="566"/>
      <c r="AC2258" s="566"/>
      <c r="AD2258" s="566"/>
      <c r="AE2258" s="566"/>
      <c r="AF2258" s="566"/>
      <c r="AG2258" s="566"/>
    </row>
    <row r="2259" spans="2:33" hidden="1" outlineLevel="1" x14ac:dyDescent="0.45">
      <c r="B2259" s="648"/>
      <c r="C2259" s="649"/>
      <c r="D2259" s="650"/>
      <c r="E2259" s="651"/>
      <c r="F2259" s="652"/>
      <c r="G2259" s="653"/>
      <c r="H2259" s="654"/>
      <c r="I2259" s="654"/>
      <c r="J2259" s="654"/>
      <c r="K2259" s="655"/>
      <c r="L2259" s="653"/>
      <c r="M2259" s="654"/>
      <c r="N2259" s="654"/>
      <c r="O2259" s="654"/>
      <c r="P2259" s="655"/>
      <c r="Q2259" s="656"/>
      <c r="R2259" s="652"/>
      <c r="S2259" s="566"/>
      <c r="T2259" s="566"/>
      <c r="U2259" s="566"/>
      <c r="V2259" s="566"/>
      <c r="W2259" s="566"/>
      <c r="X2259" s="566"/>
      <c r="Y2259" s="566"/>
      <c r="Z2259" s="566"/>
      <c r="AA2259" s="566"/>
      <c r="AB2259" s="566"/>
      <c r="AC2259" s="566"/>
      <c r="AD2259" s="566"/>
      <c r="AE2259" s="566"/>
      <c r="AF2259" s="566"/>
      <c r="AG2259" s="566"/>
    </row>
    <row r="2260" spans="2:33" hidden="1" outlineLevel="1" x14ac:dyDescent="0.45">
      <c r="B2260" s="657"/>
      <c r="C2260" s="658"/>
      <c r="D2260" s="659"/>
      <c r="E2260" s="660"/>
      <c r="F2260" s="661"/>
      <c r="G2260" s="662"/>
      <c r="H2260" s="663"/>
      <c r="I2260" s="663"/>
      <c r="J2260" s="663"/>
      <c r="K2260" s="664"/>
      <c r="L2260" s="662"/>
      <c r="M2260" s="663"/>
      <c r="N2260" s="663"/>
      <c r="O2260" s="663"/>
      <c r="P2260" s="664"/>
      <c r="Q2260" s="665"/>
      <c r="R2260" s="661"/>
      <c r="S2260" s="566"/>
      <c r="T2260" s="566"/>
      <c r="U2260" s="566"/>
      <c r="V2260" s="566"/>
      <c r="W2260" s="566"/>
      <c r="X2260" s="566"/>
      <c r="Y2260" s="566"/>
      <c r="Z2260" s="566"/>
      <c r="AA2260" s="566"/>
      <c r="AB2260" s="566"/>
      <c r="AC2260" s="566"/>
      <c r="AD2260" s="566"/>
      <c r="AE2260" s="566"/>
      <c r="AF2260" s="566"/>
      <c r="AG2260" s="566"/>
    </row>
    <row r="2261" spans="2:33" hidden="1" outlineLevel="1" x14ac:dyDescent="0.45">
      <c r="B2261" s="648"/>
      <c r="C2261" s="649"/>
      <c r="D2261" s="650"/>
      <c r="E2261" s="651"/>
      <c r="F2261" s="652"/>
      <c r="G2261" s="653"/>
      <c r="H2261" s="654"/>
      <c r="I2261" s="654"/>
      <c r="J2261" s="654"/>
      <c r="K2261" s="655"/>
      <c r="L2261" s="653"/>
      <c r="M2261" s="654"/>
      <c r="N2261" s="654"/>
      <c r="O2261" s="654"/>
      <c r="P2261" s="655"/>
      <c r="Q2261" s="656"/>
      <c r="R2261" s="652"/>
      <c r="S2261" s="566"/>
      <c r="T2261" s="566"/>
      <c r="U2261" s="566"/>
      <c r="V2261" s="566"/>
      <c r="W2261" s="566"/>
      <c r="X2261" s="566"/>
      <c r="Y2261" s="566"/>
      <c r="Z2261" s="566"/>
      <c r="AA2261" s="566"/>
      <c r="AB2261" s="566"/>
      <c r="AC2261" s="566"/>
      <c r="AD2261" s="566"/>
      <c r="AE2261" s="566"/>
      <c r="AF2261" s="566"/>
      <c r="AG2261" s="566"/>
    </row>
    <row r="2262" spans="2:33" hidden="1" outlineLevel="1" x14ac:dyDescent="0.45">
      <c r="B2262" s="657"/>
      <c r="C2262" s="658"/>
      <c r="D2262" s="659"/>
      <c r="E2262" s="660"/>
      <c r="F2262" s="661"/>
      <c r="G2262" s="662"/>
      <c r="H2262" s="663"/>
      <c r="I2262" s="663"/>
      <c r="J2262" s="663"/>
      <c r="K2262" s="664"/>
      <c r="L2262" s="662"/>
      <c r="M2262" s="663"/>
      <c r="N2262" s="663"/>
      <c r="O2262" s="663"/>
      <c r="P2262" s="664"/>
      <c r="Q2262" s="665"/>
      <c r="R2262" s="661"/>
      <c r="S2262" s="566"/>
      <c r="T2262" s="566"/>
      <c r="U2262" s="566"/>
      <c r="V2262" s="566"/>
      <c r="W2262" s="566"/>
      <c r="X2262" s="566"/>
      <c r="Y2262" s="566"/>
      <c r="Z2262" s="566"/>
      <c r="AA2262" s="566"/>
      <c r="AB2262" s="566"/>
      <c r="AC2262" s="566"/>
      <c r="AD2262" s="566"/>
      <c r="AE2262" s="566"/>
      <c r="AF2262" s="566"/>
      <c r="AG2262" s="566"/>
    </row>
    <row r="2263" spans="2:33" hidden="1" outlineLevel="1" x14ac:dyDescent="0.45">
      <c r="B2263" s="648"/>
      <c r="C2263" s="649"/>
      <c r="D2263" s="650"/>
      <c r="E2263" s="651"/>
      <c r="F2263" s="652"/>
      <c r="G2263" s="653"/>
      <c r="H2263" s="654"/>
      <c r="I2263" s="654"/>
      <c r="J2263" s="654"/>
      <c r="K2263" s="655"/>
      <c r="L2263" s="653"/>
      <c r="M2263" s="654"/>
      <c r="N2263" s="654"/>
      <c r="O2263" s="654"/>
      <c r="P2263" s="655"/>
      <c r="Q2263" s="656"/>
      <c r="R2263" s="652"/>
      <c r="S2263" s="566"/>
      <c r="T2263" s="566"/>
      <c r="U2263" s="566"/>
      <c r="V2263" s="566"/>
      <c r="W2263" s="566"/>
      <c r="X2263" s="566"/>
      <c r="Y2263" s="566"/>
      <c r="Z2263" s="566"/>
      <c r="AA2263" s="566"/>
      <c r="AB2263" s="566"/>
      <c r="AC2263" s="566"/>
      <c r="AD2263" s="566"/>
      <c r="AE2263" s="566"/>
      <c r="AF2263" s="566"/>
      <c r="AG2263" s="566"/>
    </row>
    <row r="2264" spans="2:33" hidden="1" outlineLevel="1" x14ac:dyDescent="0.45">
      <c r="B2264" s="657"/>
      <c r="C2264" s="658"/>
      <c r="D2264" s="659"/>
      <c r="E2264" s="660"/>
      <c r="F2264" s="661"/>
      <c r="G2264" s="662"/>
      <c r="H2264" s="663"/>
      <c r="I2264" s="663"/>
      <c r="J2264" s="663"/>
      <c r="K2264" s="664"/>
      <c r="L2264" s="662"/>
      <c r="M2264" s="663"/>
      <c r="N2264" s="663"/>
      <c r="O2264" s="663"/>
      <c r="P2264" s="664"/>
      <c r="Q2264" s="665"/>
      <c r="R2264" s="661"/>
      <c r="S2264" s="566"/>
      <c r="T2264" s="566"/>
      <c r="U2264" s="566"/>
      <c r="V2264" s="566"/>
      <c r="W2264" s="566"/>
      <c r="X2264" s="566"/>
      <c r="Y2264" s="566"/>
      <c r="Z2264" s="566"/>
      <c r="AA2264" s="566"/>
      <c r="AB2264" s="566"/>
      <c r="AC2264" s="566"/>
      <c r="AD2264" s="566"/>
      <c r="AE2264" s="566"/>
      <c r="AF2264" s="566"/>
      <c r="AG2264" s="566"/>
    </row>
    <row r="2265" spans="2:33" hidden="1" outlineLevel="1" x14ac:dyDescent="0.45">
      <c r="B2265" s="648"/>
      <c r="C2265" s="649"/>
      <c r="D2265" s="650"/>
      <c r="E2265" s="651"/>
      <c r="F2265" s="652"/>
      <c r="G2265" s="653"/>
      <c r="H2265" s="654"/>
      <c r="I2265" s="654"/>
      <c r="J2265" s="654"/>
      <c r="K2265" s="655"/>
      <c r="L2265" s="653"/>
      <c r="M2265" s="654"/>
      <c r="N2265" s="654"/>
      <c r="O2265" s="654"/>
      <c r="P2265" s="655"/>
      <c r="Q2265" s="656"/>
      <c r="R2265" s="652"/>
      <c r="S2265" s="566"/>
      <c r="T2265" s="566"/>
      <c r="U2265" s="566"/>
      <c r="V2265" s="566"/>
      <c r="W2265" s="566"/>
      <c r="X2265" s="566"/>
      <c r="Y2265" s="566"/>
      <c r="Z2265" s="566"/>
      <c r="AA2265" s="566"/>
      <c r="AB2265" s="566"/>
      <c r="AC2265" s="566"/>
      <c r="AD2265" s="566"/>
      <c r="AE2265" s="566"/>
      <c r="AF2265" s="566"/>
      <c r="AG2265" s="566"/>
    </row>
    <row r="2266" spans="2:33" hidden="1" outlineLevel="1" x14ac:dyDescent="0.45">
      <c r="B2266" s="657"/>
      <c r="C2266" s="658"/>
      <c r="D2266" s="659"/>
      <c r="E2266" s="660"/>
      <c r="F2266" s="661"/>
      <c r="G2266" s="662"/>
      <c r="H2266" s="663"/>
      <c r="I2266" s="663"/>
      <c r="J2266" s="663"/>
      <c r="K2266" s="664"/>
      <c r="L2266" s="662"/>
      <c r="M2266" s="663"/>
      <c r="N2266" s="663"/>
      <c r="O2266" s="663"/>
      <c r="P2266" s="664"/>
      <c r="Q2266" s="665"/>
      <c r="R2266" s="661"/>
      <c r="S2266" s="566"/>
      <c r="T2266" s="566"/>
      <c r="U2266" s="566"/>
      <c r="V2266" s="566"/>
      <c r="W2266" s="566"/>
      <c r="X2266" s="566"/>
      <c r="Y2266" s="566"/>
      <c r="Z2266" s="566"/>
      <c r="AA2266" s="566"/>
      <c r="AB2266" s="566"/>
      <c r="AC2266" s="566"/>
      <c r="AD2266" s="566"/>
      <c r="AE2266" s="566"/>
      <c r="AF2266" s="566"/>
      <c r="AG2266" s="566"/>
    </row>
    <row r="2267" spans="2:33" hidden="1" outlineLevel="1" x14ac:dyDescent="0.45">
      <c r="B2267" s="648"/>
      <c r="C2267" s="649"/>
      <c r="D2267" s="650"/>
      <c r="E2267" s="651"/>
      <c r="F2267" s="652"/>
      <c r="G2267" s="653"/>
      <c r="H2267" s="654"/>
      <c r="I2267" s="654"/>
      <c r="J2267" s="654"/>
      <c r="K2267" s="655"/>
      <c r="L2267" s="653"/>
      <c r="M2267" s="654"/>
      <c r="N2267" s="654"/>
      <c r="O2267" s="654"/>
      <c r="P2267" s="655"/>
      <c r="Q2267" s="656"/>
      <c r="R2267" s="652"/>
      <c r="S2267" s="566"/>
      <c r="T2267" s="566"/>
      <c r="U2267" s="566"/>
      <c r="V2267" s="566"/>
      <c r="W2267" s="566"/>
      <c r="X2267" s="566"/>
      <c r="Y2267" s="566"/>
      <c r="Z2267" s="566"/>
      <c r="AA2267" s="566"/>
      <c r="AB2267" s="566"/>
      <c r="AC2267" s="566"/>
      <c r="AD2267" s="566"/>
      <c r="AE2267" s="566"/>
      <c r="AF2267" s="566"/>
      <c r="AG2267" s="566"/>
    </row>
    <row r="2268" spans="2:33" hidden="1" outlineLevel="1" x14ac:dyDescent="0.45">
      <c r="B2268" s="657"/>
      <c r="C2268" s="658"/>
      <c r="D2268" s="659"/>
      <c r="E2268" s="660"/>
      <c r="F2268" s="661"/>
      <c r="G2268" s="662"/>
      <c r="H2268" s="663"/>
      <c r="I2268" s="663"/>
      <c r="J2268" s="663"/>
      <c r="K2268" s="664"/>
      <c r="L2268" s="662"/>
      <c r="M2268" s="663"/>
      <c r="N2268" s="663"/>
      <c r="O2268" s="663"/>
      <c r="P2268" s="664"/>
      <c r="Q2268" s="665"/>
      <c r="R2268" s="661"/>
      <c r="S2268" s="566"/>
      <c r="T2268" s="566"/>
      <c r="U2268" s="566"/>
      <c r="V2268" s="566"/>
      <c r="W2268" s="566"/>
      <c r="X2268" s="566"/>
      <c r="Y2268" s="566"/>
      <c r="Z2268" s="566"/>
      <c r="AA2268" s="566"/>
      <c r="AB2268" s="566"/>
      <c r="AC2268" s="566"/>
      <c r="AD2268" s="566"/>
      <c r="AE2268" s="566"/>
      <c r="AF2268" s="566"/>
      <c r="AG2268" s="566"/>
    </row>
    <row r="2269" spans="2:33" hidden="1" outlineLevel="1" x14ac:dyDescent="0.45">
      <c r="B2269" s="648"/>
      <c r="C2269" s="649"/>
      <c r="D2269" s="650"/>
      <c r="E2269" s="651"/>
      <c r="F2269" s="652"/>
      <c r="G2269" s="653"/>
      <c r="H2269" s="654"/>
      <c r="I2269" s="654"/>
      <c r="J2269" s="654"/>
      <c r="K2269" s="655"/>
      <c r="L2269" s="653"/>
      <c r="M2269" s="654"/>
      <c r="N2269" s="654"/>
      <c r="O2269" s="654"/>
      <c r="P2269" s="655"/>
      <c r="Q2269" s="656"/>
      <c r="R2269" s="652"/>
      <c r="S2269" s="566"/>
      <c r="T2269" s="566"/>
      <c r="U2269" s="566"/>
      <c r="V2269" s="566"/>
      <c r="W2269" s="566"/>
      <c r="X2269" s="566"/>
      <c r="Y2269" s="566"/>
      <c r="Z2269" s="566"/>
      <c r="AA2269" s="566"/>
      <c r="AB2269" s="566"/>
      <c r="AC2269" s="566"/>
      <c r="AD2269" s="566"/>
      <c r="AE2269" s="566"/>
      <c r="AF2269" s="566"/>
      <c r="AG2269" s="566"/>
    </row>
    <row r="2270" spans="2:33" hidden="1" outlineLevel="1" x14ac:dyDescent="0.45">
      <c r="B2270" s="657"/>
      <c r="C2270" s="658"/>
      <c r="D2270" s="659"/>
      <c r="E2270" s="660"/>
      <c r="F2270" s="661"/>
      <c r="G2270" s="662"/>
      <c r="H2270" s="663"/>
      <c r="I2270" s="663"/>
      <c r="J2270" s="663"/>
      <c r="K2270" s="664"/>
      <c r="L2270" s="662"/>
      <c r="M2270" s="663"/>
      <c r="N2270" s="663"/>
      <c r="O2270" s="663"/>
      <c r="P2270" s="664"/>
      <c r="Q2270" s="665"/>
      <c r="R2270" s="661"/>
      <c r="S2270" s="566"/>
      <c r="T2270" s="566"/>
      <c r="U2270" s="566"/>
      <c r="V2270" s="566"/>
      <c r="W2270" s="566"/>
      <c r="X2270" s="566"/>
      <c r="Y2270" s="566"/>
      <c r="Z2270" s="566"/>
      <c r="AA2270" s="566"/>
      <c r="AB2270" s="566"/>
      <c r="AC2270" s="566"/>
      <c r="AD2270" s="566"/>
      <c r="AE2270" s="566"/>
      <c r="AF2270" s="566"/>
      <c r="AG2270" s="566"/>
    </row>
    <row r="2271" spans="2:33" hidden="1" outlineLevel="1" x14ac:dyDescent="0.45">
      <c r="B2271" s="648"/>
      <c r="C2271" s="649"/>
      <c r="D2271" s="650"/>
      <c r="E2271" s="651"/>
      <c r="F2271" s="652"/>
      <c r="G2271" s="653"/>
      <c r="H2271" s="654"/>
      <c r="I2271" s="654"/>
      <c r="J2271" s="654"/>
      <c r="K2271" s="655"/>
      <c r="L2271" s="653"/>
      <c r="M2271" s="654"/>
      <c r="N2271" s="654"/>
      <c r="O2271" s="654"/>
      <c r="P2271" s="655"/>
      <c r="Q2271" s="656"/>
      <c r="R2271" s="652"/>
      <c r="S2271" s="566"/>
      <c r="T2271" s="566"/>
      <c r="U2271" s="566"/>
      <c r="V2271" s="566"/>
      <c r="W2271" s="566"/>
      <c r="X2271" s="566"/>
      <c r="Y2271" s="566"/>
      <c r="Z2271" s="566"/>
      <c r="AA2271" s="566"/>
      <c r="AB2271" s="566"/>
      <c r="AC2271" s="566"/>
      <c r="AD2271" s="566"/>
      <c r="AE2271" s="566"/>
      <c r="AF2271" s="566"/>
      <c r="AG2271" s="566"/>
    </row>
    <row r="2272" spans="2:33" hidden="1" outlineLevel="1" x14ac:dyDescent="0.45">
      <c r="B2272" s="657"/>
      <c r="C2272" s="658"/>
      <c r="D2272" s="659"/>
      <c r="E2272" s="660"/>
      <c r="F2272" s="661"/>
      <c r="G2272" s="662"/>
      <c r="H2272" s="663"/>
      <c r="I2272" s="663"/>
      <c r="J2272" s="663"/>
      <c r="K2272" s="664"/>
      <c r="L2272" s="662"/>
      <c r="M2272" s="663"/>
      <c r="N2272" s="663"/>
      <c r="O2272" s="663"/>
      <c r="P2272" s="664"/>
      <c r="Q2272" s="665"/>
      <c r="R2272" s="661"/>
      <c r="S2272" s="566"/>
      <c r="T2272" s="566"/>
      <c r="U2272" s="566"/>
      <c r="V2272" s="566"/>
      <c r="W2272" s="566"/>
      <c r="X2272" s="566"/>
      <c r="Y2272" s="566"/>
      <c r="Z2272" s="566"/>
      <c r="AA2272" s="566"/>
      <c r="AB2272" s="566"/>
      <c r="AC2272" s="566"/>
      <c r="AD2272" s="566"/>
      <c r="AE2272" s="566"/>
      <c r="AF2272" s="566"/>
      <c r="AG2272" s="566"/>
    </row>
    <row r="2273" spans="2:33" hidden="1" outlineLevel="1" x14ac:dyDescent="0.45">
      <c r="B2273" s="648"/>
      <c r="C2273" s="649"/>
      <c r="D2273" s="650"/>
      <c r="E2273" s="651"/>
      <c r="F2273" s="652"/>
      <c r="G2273" s="653"/>
      <c r="H2273" s="654"/>
      <c r="I2273" s="654"/>
      <c r="J2273" s="654"/>
      <c r="K2273" s="655"/>
      <c r="L2273" s="653"/>
      <c r="M2273" s="654"/>
      <c r="N2273" s="654"/>
      <c r="O2273" s="654"/>
      <c r="P2273" s="655"/>
      <c r="Q2273" s="656"/>
      <c r="R2273" s="652"/>
      <c r="S2273" s="566"/>
      <c r="T2273" s="566"/>
      <c r="U2273" s="566"/>
      <c r="V2273" s="566"/>
      <c r="W2273" s="566"/>
      <c r="X2273" s="566"/>
      <c r="Y2273" s="566"/>
      <c r="Z2273" s="566"/>
      <c r="AA2273" s="566"/>
      <c r="AB2273" s="566"/>
      <c r="AC2273" s="566"/>
      <c r="AD2273" s="566"/>
      <c r="AE2273" s="566"/>
      <c r="AF2273" s="566"/>
      <c r="AG2273" s="566"/>
    </row>
    <row r="2274" spans="2:33" hidden="1" outlineLevel="1" x14ac:dyDescent="0.45">
      <c r="B2274" s="657"/>
      <c r="C2274" s="658"/>
      <c r="D2274" s="659"/>
      <c r="E2274" s="660"/>
      <c r="F2274" s="661"/>
      <c r="G2274" s="662"/>
      <c r="H2274" s="663"/>
      <c r="I2274" s="663"/>
      <c r="J2274" s="663"/>
      <c r="K2274" s="664"/>
      <c r="L2274" s="662"/>
      <c r="M2274" s="663"/>
      <c r="N2274" s="663"/>
      <c r="O2274" s="663"/>
      <c r="P2274" s="664"/>
      <c r="Q2274" s="665"/>
      <c r="R2274" s="661"/>
      <c r="S2274" s="566"/>
      <c r="T2274" s="566"/>
      <c r="U2274" s="566"/>
      <c r="V2274" s="566"/>
      <c r="W2274" s="566"/>
      <c r="X2274" s="566"/>
      <c r="Y2274" s="566"/>
      <c r="Z2274" s="566"/>
      <c r="AA2274" s="566"/>
      <c r="AB2274" s="566"/>
      <c r="AC2274" s="566"/>
      <c r="AD2274" s="566"/>
      <c r="AE2274" s="566"/>
      <c r="AF2274" s="566"/>
      <c r="AG2274" s="566"/>
    </row>
    <row r="2275" spans="2:33" hidden="1" outlineLevel="1" x14ac:dyDescent="0.45">
      <c r="B2275" s="648"/>
      <c r="C2275" s="649"/>
      <c r="D2275" s="650"/>
      <c r="E2275" s="651"/>
      <c r="F2275" s="652"/>
      <c r="G2275" s="653"/>
      <c r="H2275" s="654"/>
      <c r="I2275" s="654"/>
      <c r="J2275" s="654"/>
      <c r="K2275" s="655"/>
      <c r="L2275" s="653"/>
      <c r="M2275" s="654"/>
      <c r="N2275" s="654"/>
      <c r="O2275" s="654"/>
      <c r="P2275" s="655"/>
      <c r="Q2275" s="656"/>
      <c r="R2275" s="652"/>
      <c r="S2275" s="566"/>
      <c r="T2275" s="566"/>
      <c r="U2275" s="566"/>
      <c r="V2275" s="566"/>
      <c r="W2275" s="566"/>
      <c r="X2275" s="566"/>
      <c r="Y2275" s="566"/>
      <c r="Z2275" s="566"/>
      <c r="AA2275" s="566"/>
      <c r="AB2275" s="566"/>
      <c r="AC2275" s="566"/>
      <c r="AD2275" s="566"/>
      <c r="AE2275" s="566"/>
      <c r="AF2275" s="566"/>
      <c r="AG2275" s="566"/>
    </row>
    <row r="2276" spans="2:33" hidden="1" outlineLevel="1" x14ac:dyDescent="0.45">
      <c r="B2276" s="657"/>
      <c r="C2276" s="658"/>
      <c r="D2276" s="659"/>
      <c r="E2276" s="660"/>
      <c r="F2276" s="661"/>
      <c r="G2276" s="662"/>
      <c r="H2276" s="663"/>
      <c r="I2276" s="663"/>
      <c r="J2276" s="663"/>
      <c r="K2276" s="664"/>
      <c r="L2276" s="662"/>
      <c r="M2276" s="663"/>
      <c r="N2276" s="663"/>
      <c r="O2276" s="663"/>
      <c r="P2276" s="664"/>
      <c r="Q2276" s="665"/>
      <c r="R2276" s="661"/>
      <c r="S2276" s="566"/>
      <c r="T2276" s="566"/>
      <c r="U2276" s="566"/>
      <c r="V2276" s="566"/>
      <c r="W2276" s="566"/>
      <c r="X2276" s="566"/>
      <c r="Y2276" s="566"/>
      <c r="Z2276" s="566"/>
      <c r="AA2276" s="566"/>
      <c r="AB2276" s="566"/>
      <c r="AC2276" s="566"/>
      <c r="AD2276" s="566"/>
      <c r="AE2276" s="566"/>
      <c r="AF2276" s="566"/>
      <c r="AG2276" s="566"/>
    </row>
    <row r="2277" spans="2:33" hidden="1" outlineLevel="1" x14ac:dyDescent="0.45">
      <c r="B2277" s="648"/>
      <c r="C2277" s="649"/>
      <c r="D2277" s="650"/>
      <c r="E2277" s="651"/>
      <c r="F2277" s="652"/>
      <c r="G2277" s="653"/>
      <c r="H2277" s="654"/>
      <c r="I2277" s="654"/>
      <c r="J2277" s="654"/>
      <c r="K2277" s="655"/>
      <c r="L2277" s="653"/>
      <c r="M2277" s="654"/>
      <c r="N2277" s="654"/>
      <c r="O2277" s="654"/>
      <c r="P2277" s="655"/>
      <c r="Q2277" s="656"/>
      <c r="R2277" s="652"/>
      <c r="S2277" s="566"/>
      <c r="T2277" s="566"/>
      <c r="U2277" s="566"/>
      <c r="V2277" s="566"/>
      <c r="W2277" s="566"/>
      <c r="X2277" s="566"/>
      <c r="Y2277" s="566"/>
      <c r="Z2277" s="566"/>
      <c r="AA2277" s="566"/>
      <c r="AB2277" s="566"/>
      <c r="AC2277" s="566"/>
      <c r="AD2277" s="566"/>
      <c r="AE2277" s="566"/>
      <c r="AF2277" s="566"/>
      <c r="AG2277" s="566"/>
    </row>
    <row r="2278" spans="2:33" hidden="1" outlineLevel="1" x14ac:dyDescent="0.45">
      <c r="B2278" s="657"/>
      <c r="C2278" s="658"/>
      <c r="D2278" s="659"/>
      <c r="E2278" s="660"/>
      <c r="F2278" s="661"/>
      <c r="G2278" s="662"/>
      <c r="H2278" s="663"/>
      <c r="I2278" s="663"/>
      <c r="J2278" s="663"/>
      <c r="K2278" s="664"/>
      <c r="L2278" s="662"/>
      <c r="M2278" s="663"/>
      <c r="N2278" s="663"/>
      <c r="O2278" s="663"/>
      <c r="P2278" s="664"/>
      <c r="Q2278" s="665"/>
      <c r="R2278" s="661"/>
      <c r="S2278" s="566"/>
      <c r="T2278" s="566"/>
      <c r="U2278" s="566"/>
      <c r="V2278" s="566"/>
      <c r="W2278" s="566"/>
      <c r="X2278" s="566"/>
      <c r="Y2278" s="566"/>
      <c r="Z2278" s="566"/>
      <c r="AA2278" s="566"/>
      <c r="AB2278" s="566"/>
      <c r="AC2278" s="566"/>
      <c r="AD2278" s="566"/>
      <c r="AE2278" s="566"/>
      <c r="AF2278" s="566"/>
      <c r="AG2278" s="566"/>
    </row>
    <row r="2279" spans="2:33" hidden="1" outlineLevel="1" x14ac:dyDescent="0.45">
      <c r="B2279" s="648"/>
      <c r="C2279" s="649"/>
      <c r="D2279" s="650"/>
      <c r="E2279" s="651"/>
      <c r="F2279" s="652"/>
      <c r="G2279" s="653"/>
      <c r="H2279" s="654"/>
      <c r="I2279" s="654"/>
      <c r="J2279" s="654"/>
      <c r="K2279" s="655"/>
      <c r="L2279" s="653"/>
      <c r="M2279" s="654"/>
      <c r="N2279" s="654"/>
      <c r="O2279" s="654"/>
      <c r="P2279" s="655"/>
      <c r="Q2279" s="656"/>
      <c r="R2279" s="652"/>
      <c r="S2279" s="566"/>
      <c r="T2279" s="566"/>
      <c r="U2279" s="566"/>
      <c r="V2279" s="566"/>
      <c r="W2279" s="566"/>
      <c r="X2279" s="566"/>
      <c r="Y2279" s="566"/>
      <c r="Z2279" s="566"/>
      <c r="AA2279" s="566"/>
      <c r="AB2279" s="566"/>
      <c r="AC2279" s="566"/>
      <c r="AD2279" s="566"/>
      <c r="AE2279" s="566"/>
      <c r="AF2279" s="566"/>
      <c r="AG2279" s="566"/>
    </row>
    <row r="2280" spans="2:33" hidden="1" outlineLevel="1" x14ac:dyDescent="0.45">
      <c r="B2280" s="657"/>
      <c r="C2280" s="658"/>
      <c r="D2280" s="659"/>
      <c r="E2280" s="660"/>
      <c r="F2280" s="661"/>
      <c r="G2280" s="662"/>
      <c r="H2280" s="663"/>
      <c r="I2280" s="663"/>
      <c r="J2280" s="663"/>
      <c r="K2280" s="664"/>
      <c r="L2280" s="662"/>
      <c r="M2280" s="663"/>
      <c r="N2280" s="663"/>
      <c r="O2280" s="663"/>
      <c r="P2280" s="664"/>
      <c r="Q2280" s="665"/>
      <c r="R2280" s="661"/>
      <c r="S2280" s="566"/>
      <c r="T2280" s="566"/>
      <c r="U2280" s="566"/>
      <c r="V2280" s="566"/>
      <c r="W2280" s="566"/>
      <c r="X2280" s="566"/>
      <c r="Y2280" s="566"/>
      <c r="Z2280" s="566"/>
      <c r="AA2280" s="566"/>
      <c r="AB2280" s="566"/>
      <c r="AC2280" s="566"/>
      <c r="AD2280" s="566"/>
      <c r="AE2280" s="566"/>
      <c r="AF2280" s="566"/>
      <c r="AG2280" s="566"/>
    </row>
    <row r="2281" spans="2:33" hidden="1" outlineLevel="1" x14ac:dyDescent="0.45">
      <c r="B2281" s="648"/>
      <c r="C2281" s="649"/>
      <c r="D2281" s="650"/>
      <c r="E2281" s="651"/>
      <c r="F2281" s="652"/>
      <c r="G2281" s="653"/>
      <c r="H2281" s="654"/>
      <c r="I2281" s="654"/>
      <c r="J2281" s="654"/>
      <c r="K2281" s="655"/>
      <c r="L2281" s="653"/>
      <c r="M2281" s="654"/>
      <c r="N2281" s="654"/>
      <c r="O2281" s="654"/>
      <c r="P2281" s="655"/>
      <c r="Q2281" s="656"/>
      <c r="R2281" s="652"/>
      <c r="S2281" s="566"/>
      <c r="T2281" s="566"/>
      <c r="U2281" s="566"/>
      <c r="V2281" s="566"/>
      <c r="W2281" s="566"/>
      <c r="X2281" s="566"/>
      <c r="Y2281" s="566"/>
      <c r="Z2281" s="566"/>
      <c r="AA2281" s="566"/>
      <c r="AB2281" s="566"/>
      <c r="AC2281" s="566"/>
      <c r="AD2281" s="566"/>
      <c r="AE2281" s="566"/>
      <c r="AF2281" s="566"/>
      <c r="AG2281" s="566"/>
    </row>
    <row r="2282" spans="2:33" hidden="1" outlineLevel="1" x14ac:dyDescent="0.45">
      <c r="B2282" s="657"/>
      <c r="C2282" s="658"/>
      <c r="D2282" s="659"/>
      <c r="E2282" s="660"/>
      <c r="F2282" s="661"/>
      <c r="G2282" s="662"/>
      <c r="H2282" s="663"/>
      <c r="I2282" s="663"/>
      <c r="J2282" s="663"/>
      <c r="K2282" s="664"/>
      <c r="L2282" s="662"/>
      <c r="M2282" s="663"/>
      <c r="N2282" s="663"/>
      <c r="O2282" s="663"/>
      <c r="P2282" s="664"/>
      <c r="Q2282" s="665"/>
      <c r="R2282" s="661"/>
      <c r="S2282" s="566"/>
      <c r="T2282" s="566"/>
      <c r="U2282" s="566"/>
      <c r="V2282" s="566"/>
      <c r="W2282" s="566"/>
      <c r="X2282" s="566"/>
      <c r="Y2282" s="566"/>
      <c r="Z2282" s="566"/>
      <c r="AA2282" s="566"/>
      <c r="AB2282" s="566"/>
      <c r="AC2282" s="566"/>
      <c r="AD2282" s="566"/>
      <c r="AE2282" s="566"/>
      <c r="AF2282" s="566"/>
      <c r="AG2282" s="566"/>
    </row>
    <row r="2283" spans="2:33" hidden="1" outlineLevel="1" x14ac:dyDescent="0.45">
      <c r="B2283" s="648"/>
      <c r="C2283" s="649"/>
      <c r="D2283" s="650"/>
      <c r="E2283" s="651"/>
      <c r="F2283" s="652"/>
      <c r="G2283" s="653"/>
      <c r="H2283" s="654"/>
      <c r="I2283" s="654"/>
      <c r="J2283" s="654"/>
      <c r="K2283" s="655"/>
      <c r="L2283" s="653"/>
      <c r="M2283" s="654"/>
      <c r="N2283" s="654"/>
      <c r="O2283" s="654"/>
      <c r="P2283" s="655"/>
      <c r="Q2283" s="656"/>
      <c r="R2283" s="652"/>
      <c r="S2283" s="566"/>
      <c r="T2283" s="566"/>
      <c r="U2283" s="566"/>
      <c r="V2283" s="566"/>
      <c r="W2283" s="566"/>
      <c r="X2283" s="566"/>
      <c r="Y2283" s="566"/>
      <c r="Z2283" s="566"/>
      <c r="AA2283" s="566"/>
      <c r="AB2283" s="566"/>
      <c r="AC2283" s="566"/>
      <c r="AD2283" s="566"/>
      <c r="AE2283" s="566"/>
      <c r="AF2283" s="566"/>
      <c r="AG2283" s="566"/>
    </row>
    <row r="2284" spans="2:33" hidden="1" outlineLevel="1" x14ac:dyDescent="0.45">
      <c r="B2284" s="657"/>
      <c r="C2284" s="658"/>
      <c r="D2284" s="659"/>
      <c r="E2284" s="660"/>
      <c r="F2284" s="661"/>
      <c r="G2284" s="662"/>
      <c r="H2284" s="663"/>
      <c r="I2284" s="663"/>
      <c r="J2284" s="663"/>
      <c r="K2284" s="664"/>
      <c r="L2284" s="662"/>
      <c r="M2284" s="663"/>
      <c r="N2284" s="663"/>
      <c r="O2284" s="663"/>
      <c r="P2284" s="664"/>
      <c r="Q2284" s="665"/>
      <c r="R2284" s="661"/>
      <c r="S2284" s="566"/>
      <c r="T2284" s="566"/>
      <c r="U2284" s="566"/>
      <c r="V2284" s="566"/>
      <c r="W2284" s="566"/>
      <c r="X2284" s="566"/>
      <c r="Y2284" s="566"/>
      <c r="Z2284" s="566"/>
      <c r="AA2284" s="566"/>
      <c r="AB2284" s="566"/>
      <c r="AC2284" s="566"/>
      <c r="AD2284" s="566"/>
      <c r="AE2284" s="566"/>
      <c r="AF2284" s="566"/>
      <c r="AG2284" s="566"/>
    </row>
    <row r="2285" spans="2:33" hidden="1" outlineLevel="1" x14ac:dyDescent="0.45">
      <c r="B2285" s="648"/>
      <c r="C2285" s="649"/>
      <c r="D2285" s="650"/>
      <c r="E2285" s="651"/>
      <c r="F2285" s="652"/>
      <c r="G2285" s="653"/>
      <c r="H2285" s="654"/>
      <c r="I2285" s="654"/>
      <c r="J2285" s="654"/>
      <c r="K2285" s="655"/>
      <c r="L2285" s="653"/>
      <c r="M2285" s="654"/>
      <c r="N2285" s="654"/>
      <c r="O2285" s="654"/>
      <c r="P2285" s="655"/>
      <c r="Q2285" s="656"/>
      <c r="R2285" s="652"/>
      <c r="S2285" s="566"/>
      <c r="T2285" s="566"/>
      <c r="U2285" s="566"/>
      <c r="V2285" s="566"/>
      <c r="W2285" s="566"/>
      <c r="X2285" s="566"/>
      <c r="Y2285" s="566"/>
      <c r="Z2285" s="566"/>
      <c r="AA2285" s="566"/>
      <c r="AB2285" s="566"/>
      <c r="AC2285" s="566"/>
      <c r="AD2285" s="566"/>
      <c r="AE2285" s="566"/>
      <c r="AF2285" s="566"/>
      <c r="AG2285" s="566"/>
    </row>
    <row r="2286" spans="2:33" hidden="1" outlineLevel="1" x14ac:dyDescent="0.45">
      <c r="B2286" s="657"/>
      <c r="C2286" s="658"/>
      <c r="D2286" s="659"/>
      <c r="E2286" s="660"/>
      <c r="F2286" s="661"/>
      <c r="G2286" s="662"/>
      <c r="H2286" s="663"/>
      <c r="I2286" s="663"/>
      <c r="J2286" s="663"/>
      <c r="K2286" s="664"/>
      <c r="L2286" s="662"/>
      <c r="M2286" s="663"/>
      <c r="N2286" s="663"/>
      <c r="O2286" s="663"/>
      <c r="P2286" s="664"/>
      <c r="Q2286" s="665"/>
      <c r="R2286" s="661"/>
      <c r="S2286" s="566"/>
      <c r="T2286" s="566"/>
      <c r="U2286" s="566"/>
      <c r="V2286" s="566"/>
      <c r="W2286" s="566"/>
      <c r="X2286" s="566"/>
      <c r="Y2286" s="566"/>
      <c r="Z2286" s="566"/>
      <c r="AA2286" s="566"/>
      <c r="AB2286" s="566"/>
      <c r="AC2286" s="566"/>
      <c r="AD2286" s="566"/>
      <c r="AE2286" s="566"/>
      <c r="AF2286" s="566"/>
      <c r="AG2286" s="566"/>
    </row>
    <row r="2287" spans="2:33" hidden="1" outlineLevel="1" x14ac:dyDescent="0.45">
      <c r="B2287" s="648"/>
      <c r="C2287" s="649"/>
      <c r="D2287" s="650"/>
      <c r="E2287" s="651"/>
      <c r="F2287" s="652"/>
      <c r="G2287" s="653"/>
      <c r="H2287" s="654"/>
      <c r="I2287" s="654"/>
      <c r="J2287" s="654"/>
      <c r="K2287" s="655"/>
      <c r="L2287" s="653"/>
      <c r="M2287" s="654"/>
      <c r="N2287" s="654"/>
      <c r="O2287" s="654"/>
      <c r="P2287" s="655"/>
      <c r="Q2287" s="656"/>
      <c r="R2287" s="652"/>
      <c r="S2287" s="566"/>
      <c r="T2287" s="566"/>
      <c r="U2287" s="566"/>
      <c r="V2287" s="566"/>
      <c r="W2287" s="566"/>
      <c r="X2287" s="566"/>
      <c r="Y2287" s="566"/>
      <c r="Z2287" s="566"/>
      <c r="AA2287" s="566"/>
      <c r="AB2287" s="566"/>
      <c r="AC2287" s="566"/>
      <c r="AD2287" s="566"/>
      <c r="AE2287" s="566"/>
      <c r="AF2287" s="566"/>
      <c r="AG2287" s="566"/>
    </row>
    <row r="2288" spans="2:33" hidden="1" outlineLevel="1" x14ac:dyDescent="0.45">
      <c r="B2288" s="657"/>
      <c r="C2288" s="658"/>
      <c r="D2288" s="659"/>
      <c r="E2288" s="660"/>
      <c r="F2288" s="661"/>
      <c r="G2288" s="662"/>
      <c r="H2288" s="663"/>
      <c r="I2288" s="663"/>
      <c r="J2288" s="663"/>
      <c r="K2288" s="664"/>
      <c r="L2288" s="662"/>
      <c r="M2288" s="663"/>
      <c r="N2288" s="663"/>
      <c r="O2288" s="663"/>
      <c r="P2288" s="664"/>
      <c r="Q2288" s="665"/>
      <c r="R2288" s="661"/>
      <c r="S2288" s="566"/>
      <c r="T2288" s="566"/>
      <c r="U2288" s="566"/>
      <c r="V2288" s="566"/>
      <c r="W2288" s="566"/>
      <c r="X2288" s="566"/>
      <c r="Y2288" s="566"/>
      <c r="Z2288" s="566"/>
      <c r="AA2288" s="566"/>
      <c r="AB2288" s="566"/>
      <c r="AC2288" s="566"/>
      <c r="AD2288" s="566"/>
      <c r="AE2288" s="566"/>
      <c r="AF2288" s="566"/>
      <c r="AG2288" s="566"/>
    </row>
    <row r="2289" spans="2:33" hidden="1" outlineLevel="1" x14ac:dyDescent="0.45">
      <c r="B2289" s="648"/>
      <c r="C2289" s="649"/>
      <c r="D2289" s="650"/>
      <c r="E2289" s="651"/>
      <c r="F2289" s="652"/>
      <c r="G2289" s="653"/>
      <c r="H2289" s="654"/>
      <c r="I2289" s="654"/>
      <c r="J2289" s="654"/>
      <c r="K2289" s="655"/>
      <c r="L2289" s="653"/>
      <c r="M2289" s="654"/>
      <c r="N2289" s="654"/>
      <c r="O2289" s="654"/>
      <c r="P2289" s="655"/>
      <c r="Q2289" s="656"/>
      <c r="R2289" s="652"/>
      <c r="S2289" s="566"/>
      <c r="T2289" s="566"/>
      <c r="U2289" s="566"/>
      <c r="V2289" s="566"/>
      <c r="W2289" s="566"/>
      <c r="X2289" s="566"/>
      <c r="Y2289" s="566"/>
      <c r="Z2289" s="566"/>
      <c r="AA2289" s="566"/>
      <c r="AB2289" s="566"/>
      <c r="AC2289" s="566"/>
      <c r="AD2289" s="566"/>
      <c r="AE2289" s="566"/>
      <c r="AF2289" s="566"/>
      <c r="AG2289" s="566"/>
    </row>
    <row r="2290" spans="2:33" hidden="1" outlineLevel="1" x14ac:dyDescent="0.45">
      <c r="B2290" s="657"/>
      <c r="C2290" s="658"/>
      <c r="D2290" s="659"/>
      <c r="E2290" s="660"/>
      <c r="F2290" s="661"/>
      <c r="G2290" s="662"/>
      <c r="H2290" s="663"/>
      <c r="I2290" s="663"/>
      <c r="J2290" s="663"/>
      <c r="K2290" s="664"/>
      <c r="L2290" s="662"/>
      <c r="M2290" s="663"/>
      <c r="N2290" s="663"/>
      <c r="O2290" s="663"/>
      <c r="P2290" s="664"/>
      <c r="Q2290" s="665"/>
      <c r="R2290" s="661"/>
      <c r="S2290" s="566"/>
      <c r="T2290" s="566"/>
      <c r="U2290" s="566"/>
      <c r="V2290" s="566"/>
      <c r="W2290" s="566"/>
      <c r="X2290" s="566"/>
      <c r="Y2290" s="566"/>
      <c r="Z2290" s="566"/>
      <c r="AA2290" s="566"/>
      <c r="AB2290" s="566"/>
      <c r="AC2290" s="566"/>
      <c r="AD2290" s="566"/>
      <c r="AE2290" s="566"/>
      <c r="AF2290" s="566"/>
      <c r="AG2290" s="566"/>
    </row>
    <row r="2291" spans="2:33" hidden="1" outlineLevel="1" x14ac:dyDescent="0.45">
      <c r="B2291" s="648"/>
      <c r="C2291" s="649"/>
      <c r="D2291" s="650"/>
      <c r="E2291" s="651"/>
      <c r="F2291" s="652"/>
      <c r="G2291" s="653"/>
      <c r="H2291" s="654"/>
      <c r="I2291" s="654"/>
      <c r="J2291" s="654"/>
      <c r="K2291" s="655"/>
      <c r="L2291" s="653"/>
      <c r="M2291" s="654"/>
      <c r="N2291" s="654"/>
      <c r="O2291" s="654"/>
      <c r="P2291" s="655"/>
      <c r="Q2291" s="656"/>
      <c r="R2291" s="652"/>
      <c r="S2291" s="566"/>
      <c r="T2291" s="566"/>
      <c r="U2291" s="566"/>
      <c r="V2291" s="566"/>
      <c r="W2291" s="566"/>
      <c r="X2291" s="566"/>
      <c r="Y2291" s="566"/>
      <c r="Z2291" s="566"/>
      <c r="AA2291" s="566"/>
      <c r="AB2291" s="566"/>
      <c r="AC2291" s="566"/>
      <c r="AD2291" s="566"/>
      <c r="AE2291" s="566"/>
      <c r="AF2291" s="566"/>
      <c r="AG2291" s="566"/>
    </row>
    <row r="2292" spans="2:33" hidden="1" outlineLevel="1" x14ac:dyDescent="0.45">
      <c r="B2292" s="657"/>
      <c r="C2292" s="658"/>
      <c r="D2292" s="659"/>
      <c r="E2292" s="660"/>
      <c r="F2292" s="661"/>
      <c r="G2292" s="662"/>
      <c r="H2292" s="663"/>
      <c r="I2292" s="663"/>
      <c r="J2292" s="663"/>
      <c r="K2292" s="664"/>
      <c r="L2292" s="662"/>
      <c r="M2292" s="663"/>
      <c r="N2292" s="663"/>
      <c r="O2292" s="663"/>
      <c r="P2292" s="664"/>
      <c r="Q2292" s="665"/>
      <c r="R2292" s="661"/>
      <c r="S2292" s="566"/>
      <c r="T2292" s="566"/>
      <c r="U2292" s="566"/>
      <c r="V2292" s="566"/>
      <c r="W2292" s="566"/>
      <c r="X2292" s="566"/>
      <c r="Y2292" s="566"/>
      <c r="Z2292" s="566"/>
      <c r="AA2292" s="566"/>
      <c r="AB2292" s="566"/>
      <c r="AC2292" s="566"/>
      <c r="AD2292" s="566"/>
      <c r="AE2292" s="566"/>
      <c r="AF2292" s="566"/>
      <c r="AG2292" s="566"/>
    </row>
    <row r="2293" spans="2:33" hidden="1" outlineLevel="1" x14ac:dyDescent="0.45">
      <c r="B2293" s="648"/>
      <c r="C2293" s="649"/>
      <c r="D2293" s="650"/>
      <c r="E2293" s="651"/>
      <c r="F2293" s="652"/>
      <c r="G2293" s="653"/>
      <c r="H2293" s="654"/>
      <c r="I2293" s="654"/>
      <c r="J2293" s="654"/>
      <c r="K2293" s="655"/>
      <c r="L2293" s="653"/>
      <c r="M2293" s="654"/>
      <c r="N2293" s="654"/>
      <c r="O2293" s="654"/>
      <c r="P2293" s="655"/>
      <c r="Q2293" s="656"/>
      <c r="R2293" s="652"/>
      <c r="S2293" s="566"/>
      <c r="T2293" s="566"/>
      <c r="U2293" s="566"/>
      <c r="V2293" s="566"/>
      <c r="W2293" s="566"/>
      <c r="X2293" s="566"/>
      <c r="Y2293" s="566"/>
      <c r="Z2293" s="566"/>
      <c r="AA2293" s="566"/>
      <c r="AB2293" s="566"/>
      <c r="AC2293" s="566"/>
      <c r="AD2293" s="566"/>
      <c r="AE2293" s="566"/>
      <c r="AF2293" s="566"/>
      <c r="AG2293" s="566"/>
    </row>
    <row r="2294" spans="2:33" hidden="1" outlineLevel="1" x14ac:dyDescent="0.45">
      <c r="B2294" s="657"/>
      <c r="C2294" s="658"/>
      <c r="D2294" s="659"/>
      <c r="E2294" s="660"/>
      <c r="F2294" s="661"/>
      <c r="G2294" s="662"/>
      <c r="H2294" s="663"/>
      <c r="I2294" s="663"/>
      <c r="J2294" s="663"/>
      <c r="K2294" s="664"/>
      <c r="L2294" s="662"/>
      <c r="M2294" s="663"/>
      <c r="N2294" s="663"/>
      <c r="O2294" s="663"/>
      <c r="P2294" s="664"/>
      <c r="Q2294" s="665"/>
      <c r="R2294" s="661"/>
      <c r="S2294" s="566"/>
      <c r="T2294" s="566"/>
      <c r="U2294" s="566"/>
      <c r="V2294" s="566"/>
      <c r="W2294" s="566"/>
      <c r="X2294" s="566"/>
      <c r="Y2294" s="566"/>
      <c r="Z2294" s="566"/>
      <c r="AA2294" s="566"/>
      <c r="AB2294" s="566"/>
      <c r="AC2294" s="566"/>
      <c r="AD2294" s="566"/>
      <c r="AE2294" s="566"/>
      <c r="AF2294" s="566"/>
      <c r="AG2294" s="566"/>
    </row>
    <row r="2295" spans="2:33" hidden="1" outlineLevel="1" x14ac:dyDescent="0.45">
      <c r="B2295" s="648"/>
      <c r="C2295" s="649"/>
      <c r="D2295" s="650"/>
      <c r="E2295" s="651"/>
      <c r="F2295" s="652"/>
      <c r="G2295" s="653"/>
      <c r="H2295" s="654"/>
      <c r="I2295" s="654"/>
      <c r="J2295" s="654"/>
      <c r="K2295" s="655"/>
      <c r="L2295" s="653"/>
      <c r="M2295" s="654"/>
      <c r="N2295" s="654"/>
      <c r="O2295" s="654"/>
      <c r="P2295" s="655"/>
      <c r="Q2295" s="656"/>
      <c r="R2295" s="652"/>
      <c r="S2295" s="566"/>
      <c r="T2295" s="566"/>
      <c r="U2295" s="566"/>
      <c r="V2295" s="566"/>
      <c r="W2295" s="566"/>
      <c r="X2295" s="566"/>
      <c r="Y2295" s="566"/>
      <c r="Z2295" s="566"/>
      <c r="AA2295" s="566"/>
      <c r="AB2295" s="566"/>
      <c r="AC2295" s="566"/>
      <c r="AD2295" s="566"/>
      <c r="AE2295" s="566"/>
      <c r="AF2295" s="566"/>
      <c r="AG2295" s="566"/>
    </row>
    <row r="2296" spans="2:33" hidden="1" outlineLevel="1" x14ac:dyDescent="0.45">
      <c r="B2296" s="657"/>
      <c r="C2296" s="658"/>
      <c r="D2296" s="659"/>
      <c r="E2296" s="660"/>
      <c r="F2296" s="661"/>
      <c r="G2296" s="662"/>
      <c r="H2296" s="663"/>
      <c r="I2296" s="663"/>
      <c r="J2296" s="663"/>
      <c r="K2296" s="664"/>
      <c r="L2296" s="662"/>
      <c r="M2296" s="663"/>
      <c r="N2296" s="663"/>
      <c r="O2296" s="663"/>
      <c r="P2296" s="664"/>
      <c r="Q2296" s="665"/>
      <c r="R2296" s="661"/>
      <c r="S2296" s="566"/>
      <c r="T2296" s="566"/>
      <c r="U2296" s="566"/>
      <c r="V2296" s="566"/>
      <c r="W2296" s="566"/>
      <c r="X2296" s="566"/>
      <c r="Y2296" s="566"/>
      <c r="Z2296" s="566"/>
      <c r="AA2296" s="566"/>
      <c r="AB2296" s="566"/>
      <c r="AC2296" s="566"/>
      <c r="AD2296" s="566"/>
      <c r="AE2296" s="566"/>
      <c r="AF2296" s="566"/>
      <c r="AG2296" s="566"/>
    </row>
    <row r="2297" spans="2:33" hidden="1" outlineLevel="1" x14ac:dyDescent="0.45">
      <c r="B2297" s="648"/>
      <c r="C2297" s="649"/>
      <c r="D2297" s="650"/>
      <c r="E2297" s="651"/>
      <c r="F2297" s="652"/>
      <c r="G2297" s="653"/>
      <c r="H2297" s="654"/>
      <c r="I2297" s="654"/>
      <c r="J2297" s="654"/>
      <c r="K2297" s="655"/>
      <c r="L2297" s="653"/>
      <c r="M2297" s="654"/>
      <c r="N2297" s="654"/>
      <c r="O2297" s="654"/>
      <c r="P2297" s="655"/>
      <c r="Q2297" s="656"/>
      <c r="R2297" s="652"/>
      <c r="S2297" s="566"/>
      <c r="T2297" s="566"/>
      <c r="U2297" s="566"/>
      <c r="V2297" s="566"/>
      <c r="W2297" s="566"/>
      <c r="X2297" s="566"/>
      <c r="Y2297" s="566"/>
      <c r="Z2297" s="566"/>
      <c r="AA2297" s="566"/>
      <c r="AB2297" s="566"/>
      <c r="AC2297" s="566"/>
      <c r="AD2297" s="566"/>
      <c r="AE2297" s="566"/>
      <c r="AF2297" s="566"/>
      <c r="AG2297" s="566"/>
    </row>
    <row r="2298" spans="2:33" hidden="1" outlineLevel="1" x14ac:dyDescent="0.45">
      <c r="B2298" s="657"/>
      <c r="C2298" s="658"/>
      <c r="D2298" s="659"/>
      <c r="E2298" s="660"/>
      <c r="F2298" s="661"/>
      <c r="G2298" s="662"/>
      <c r="H2298" s="663"/>
      <c r="I2298" s="663"/>
      <c r="J2298" s="663"/>
      <c r="K2298" s="664"/>
      <c r="L2298" s="662"/>
      <c r="M2298" s="663"/>
      <c r="N2298" s="663"/>
      <c r="O2298" s="663"/>
      <c r="P2298" s="664"/>
      <c r="Q2298" s="665"/>
      <c r="R2298" s="661"/>
      <c r="S2298" s="566"/>
      <c r="T2298" s="566"/>
      <c r="U2298" s="566"/>
      <c r="V2298" s="566"/>
      <c r="W2298" s="566"/>
      <c r="X2298" s="566"/>
      <c r="Y2298" s="566"/>
      <c r="Z2298" s="566"/>
      <c r="AA2298" s="566"/>
      <c r="AB2298" s="566"/>
      <c r="AC2298" s="566"/>
      <c r="AD2298" s="566"/>
      <c r="AE2298" s="566"/>
      <c r="AF2298" s="566"/>
      <c r="AG2298" s="566"/>
    </row>
    <row r="2299" spans="2:33" hidden="1" outlineLevel="1" x14ac:dyDescent="0.45">
      <c r="B2299" s="648"/>
      <c r="C2299" s="649"/>
      <c r="D2299" s="650"/>
      <c r="E2299" s="651"/>
      <c r="F2299" s="652"/>
      <c r="G2299" s="653"/>
      <c r="H2299" s="654"/>
      <c r="I2299" s="654"/>
      <c r="J2299" s="654"/>
      <c r="K2299" s="655"/>
      <c r="L2299" s="653"/>
      <c r="M2299" s="654"/>
      <c r="N2299" s="654"/>
      <c r="O2299" s="654"/>
      <c r="P2299" s="655"/>
      <c r="Q2299" s="656"/>
      <c r="R2299" s="652"/>
      <c r="S2299" s="566"/>
      <c r="T2299" s="566"/>
      <c r="U2299" s="566"/>
      <c r="V2299" s="566"/>
      <c r="W2299" s="566"/>
      <c r="X2299" s="566"/>
      <c r="Y2299" s="566"/>
      <c r="Z2299" s="566"/>
      <c r="AA2299" s="566"/>
      <c r="AB2299" s="566"/>
      <c r="AC2299" s="566"/>
      <c r="AD2299" s="566"/>
      <c r="AE2299" s="566"/>
      <c r="AF2299" s="566"/>
      <c r="AG2299" s="566"/>
    </row>
    <row r="2300" spans="2:33" hidden="1" outlineLevel="1" x14ac:dyDescent="0.45">
      <c r="B2300" s="657"/>
      <c r="C2300" s="658"/>
      <c r="D2300" s="659"/>
      <c r="E2300" s="660"/>
      <c r="F2300" s="661"/>
      <c r="G2300" s="662"/>
      <c r="H2300" s="663"/>
      <c r="I2300" s="663"/>
      <c r="J2300" s="663"/>
      <c r="K2300" s="664"/>
      <c r="L2300" s="662"/>
      <c r="M2300" s="663"/>
      <c r="N2300" s="663"/>
      <c r="O2300" s="663"/>
      <c r="P2300" s="664"/>
      <c r="Q2300" s="665"/>
      <c r="R2300" s="661"/>
      <c r="S2300" s="566"/>
      <c r="T2300" s="566"/>
      <c r="U2300" s="566"/>
      <c r="V2300" s="566"/>
      <c r="W2300" s="566"/>
      <c r="X2300" s="566"/>
      <c r="Y2300" s="566"/>
      <c r="Z2300" s="566"/>
      <c r="AA2300" s="566"/>
      <c r="AB2300" s="566"/>
      <c r="AC2300" s="566"/>
      <c r="AD2300" s="566"/>
      <c r="AE2300" s="566"/>
      <c r="AF2300" s="566"/>
      <c r="AG2300" s="566"/>
    </row>
    <row r="2301" spans="2:33" hidden="1" outlineLevel="1" x14ac:dyDescent="0.45">
      <c r="B2301" s="648"/>
      <c r="C2301" s="649"/>
      <c r="D2301" s="650"/>
      <c r="E2301" s="651"/>
      <c r="F2301" s="652"/>
      <c r="G2301" s="653"/>
      <c r="H2301" s="654"/>
      <c r="I2301" s="654"/>
      <c r="J2301" s="654"/>
      <c r="K2301" s="655"/>
      <c r="L2301" s="653"/>
      <c r="M2301" s="654"/>
      <c r="N2301" s="654"/>
      <c r="O2301" s="654"/>
      <c r="P2301" s="655"/>
      <c r="Q2301" s="656"/>
      <c r="R2301" s="652"/>
      <c r="S2301" s="566"/>
      <c r="T2301" s="566"/>
      <c r="U2301" s="566"/>
      <c r="V2301" s="566"/>
      <c r="W2301" s="566"/>
      <c r="X2301" s="566"/>
      <c r="Y2301" s="566"/>
      <c r="Z2301" s="566"/>
      <c r="AA2301" s="566"/>
      <c r="AB2301" s="566"/>
      <c r="AC2301" s="566"/>
      <c r="AD2301" s="566"/>
      <c r="AE2301" s="566"/>
      <c r="AF2301" s="566"/>
      <c r="AG2301" s="566"/>
    </row>
    <row r="2302" spans="2:33" hidden="1" outlineLevel="1" x14ac:dyDescent="0.45">
      <c r="B2302" s="657"/>
      <c r="C2302" s="658"/>
      <c r="D2302" s="659"/>
      <c r="E2302" s="660"/>
      <c r="F2302" s="661"/>
      <c r="G2302" s="662"/>
      <c r="H2302" s="663"/>
      <c r="I2302" s="663"/>
      <c r="J2302" s="663"/>
      <c r="K2302" s="664"/>
      <c r="L2302" s="662"/>
      <c r="M2302" s="663"/>
      <c r="N2302" s="663"/>
      <c r="O2302" s="663"/>
      <c r="P2302" s="664"/>
      <c r="Q2302" s="665"/>
      <c r="R2302" s="661"/>
      <c r="S2302" s="566"/>
      <c r="T2302" s="566"/>
      <c r="U2302" s="566"/>
      <c r="V2302" s="566"/>
      <c r="W2302" s="566"/>
      <c r="X2302" s="566"/>
      <c r="Y2302" s="566"/>
      <c r="Z2302" s="566"/>
      <c r="AA2302" s="566"/>
      <c r="AB2302" s="566"/>
      <c r="AC2302" s="566"/>
      <c r="AD2302" s="566"/>
      <c r="AE2302" s="566"/>
      <c r="AF2302" s="566"/>
      <c r="AG2302" s="566"/>
    </row>
    <row r="2303" spans="2:33" hidden="1" outlineLevel="1" x14ac:dyDescent="0.45">
      <c r="B2303" s="648"/>
      <c r="C2303" s="649"/>
      <c r="D2303" s="650"/>
      <c r="E2303" s="651"/>
      <c r="F2303" s="652"/>
      <c r="G2303" s="653"/>
      <c r="H2303" s="654"/>
      <c r="I2303" s="654"/>
      <c r="J2303" s="654"/>
      <c r="K2303" s="655"/>
      <c r="L2303" s="653"/>
      <c r="M2303" s="654"/>
      <c r="N2303" s="654"/>
      <c r="O2303" s="654"/>
      <c r="P2303" s="655"/>
      <c r="Q2303" s="656"/>
      <c r="R2303" s="652"/>
      <c r="S2303" s="566"/>
      <c r="T2303" s="566"/>
      <c r="U2303" s="566"/>
      <c r="V2303" s="566"/>
      <c r="W2303" s="566"/>
      <c r="X2303" s="566"/>
      <c r="Y2303" s="566"/>
      <c r="Z2303" s="566"/>
      <c r="AA2303" s="566"/>
      <c r="AB2303" s="566"/>
      <c r="AC2303" s="566"/>
      <c r="AD2303" s="566"/>
      <c r="AE2303" s="566"/>
      <c r="AF2303" s="566"/>
      <c r="AG2303" s="566"/>
    </row>
    <row r="2304" spans="2:33" hidden="1" outlineLevel="1" x14ac:dyDescent="0.45">
      <c r="B2304" s="657"/>
      <c r="C2304" s="658"/>
      <c r="D2304" s="659"/>
      <c r="E2304" s="660"/>
      <c r="F2304" s="661"/>
      <c r="G2304" s="662"/>
      <c r="H2304" s="663"/>
      <c r="I2304" s="663"/>
      <c r="J2304" s="663"/>
      <c r="K2304" s="664"/>
      <c r="L2304" s="662"/>
      <c r="M2304" s="663"/>
      <c r="N2304" s="663"/>
      <c r="O2304" s="663"/>
      <c r="P2304" s="664"/>
      <c r="Q2304" s="665"/>
      <c r="R2304" s="661"/>
      <c r="S2304" s="566"/>
      <c r="T2304" s="566"/>
      <c r="U2304" s="566"/>
      <c r="V2304" s="566"/>
      <c r="W2304" s="566"/>
      <c r="X2304" s="566"/>
      <c r="Y2304" s="566"/>
      <c r="Z2304" s="566"/>
      <c r="AA2304" s="566"/>
      <c r="AB2304" s="566"/>
      <c r="AC2304" s="566"/>
      <c r="AD2304" s="566"/>
      <c r="AE2304" s="566"/>
      <c r="AF2304" s="566"/>
      <c r="AG2304" s="566"/>
    </row>
    <row r="2305" spans="2:33" hidden="1" outlineLevel="1" x14ac:dyDescent="0.45">
      <c r="B2305" s="648"/>
      <c r="C2305" s="649"/>
      <c r="D2305" s="650"/>
      <c r="E2305" s="651"/>
      <c r="F2305" s="652"/>
      <c r="G2305" s="653"/>
      <c r="H2305" s="654"/>
      <c r="I2305" s="654"/>
      <c r="J2305" s="654"/>
      <c r="K2305" s="655"/>
      <c r="L2305" s="653"/>
      <c r="M2305" s="654"/>
      <c r="N2305" s="654"/>
      <c r="O2305" s="654"/>
      <c r="P2305" s="655"/>
      <c r="Q2305" s="656"/>
      <c r="R2305" s="652"/>
      <c r="S2305" s="566"/>
      <c r="T2305" s="566"/>
      <c r="U2305" s="566"/>
      <c r="V2305" s="566"/>
      <c r="W2305" s="566"/>
      <c r="X2305" s="566"/>
      <c r="Y2305" s="566"/>
      <c r="Z2305" s="566"/>
      <c r="AA2305" s="566"/>
      <c r="AB2305" s="566"/>
      <c r="AC2305" s="566"/>
      <c r="AD2305" s="566"/>
      <c r="AE2305" s="566"/>
      <c r="AF2305" s="566"/>
      <c r="AG2305" s="566"/>
    </row>
    <row r="2306" spans="2:33" hidden="1" outlineLevel="1" x14ac:dyDescent="0.45">
      <c r="B2306" s="657"/>
      <c r="C2306" s="658"/>
      <c r="D2306" s="659"/>
      <c r="E2306" s="660"/>
      <c r="F2306" s="661"/>
      <c r="G2306" s="662"/>
      <c r="H2306" s="663"/>
      <c r="I2306" s="663"/>
      <c r="J2306" s="663"/>
      <c r="K2306" s="664"/>
      <c r="L2306" s="662"/>
      <c r="M2306" s="663"/>
      <c r="N2306" s="663"/>
      <c r="O2306" s="663"/>
      <c r="P2306" s="664"/>
      <c r="Q2306" s="665"/>
      <c r="R2306" s="661"/>
      <c r="S2306" s="566"/>
      <c r="T2306" s="566"/>
      <c r="U2306" s="566"/>
      <c r="V2306" s="566"/>
      <c r="W2306" s="566"/>
      <c r="X2306" s="566"/>
      <c r="Y2306" s="566"/>
      <c r="Z2306" s="566"/>
      <c r="AA2306" s="566"/>
      <c r="AB2306" s="566"/>
      <c r="AC2306" s="566"/>
      <c r="AD2306" s="566"/>
      <c r="AE2306" s="566"/>
      <c r="AF2306" s="566"/>
      <c r="AG2306" s="566"/>
    </row>
    <row r="2307" spans="2:33" hidden="1" outlineLevel="1" x14ac:dyDescent="0.45">
      <c r="B2307" s="648"/>
      <c r="C2307" s="649"/>
      <c r="D2307" s="650"/>
      <c r="E2307" s="651"/>
      <c r="F2307" s="652"/>
      <c r="G2307" s="653"/>
      <c r="H2307" s="654"/>
      <c r="I2307" s="654"/>
      <c r="J2307" s="654"/>
      <c r="K2307" s="655"/>
      <c r="L2307" s="653"/>
      <c r="M2307" s="654"/>
      <c r="N2307" s="654"/>
      <c r="O2307" s="654"/>
      <c r="P2307" s="655"/>
      <c r="Q2307" s="656"/>
      <c r="R2307" s="652"/>
      <c r="S2307" s="566"/>
      <c r="T2307" s="566"/>
      <c r="U2307" s="566"/>
      <c r="V2307" s="566"/>
      <c r="W2307" s="566"/>
      <c r="X2307" s="566"/>
      <c r="Y2307" s="566"/>
      <c r="Z2307" s="566"/>
      <c r="AA2307" s="566"/>
      <c r="AB2307" s="566"/>
      <c r="AC2307" s="566"/>
      <c r="AD2307" s="566"/>
      <c r="AE2307" s="566"/>
      <c r="AF2307" s="566"/>
      <c r="AG2307" s="566"/>
    </row>
    <row r="2308" spans="2:33" hidden="1" outlineLevel="1" x14ac:dyDescent="0.45">
      <c r="B2308" s="657"/>
      <c r="C2308" s="658"/>
      <c r="D2308" s="659"/>
      <c r="E2308" s="660"/>
      <c r="F2308" s="661"/>
      <c r="G2308" s="662"/>
      <c r="H2308" s="663"/>
      <c r="I2308" s="663"/>
      <c r="J2308" s="663"/>
      <c r="K2308" s="664"/>
      <c r="L2308" s="662"/>
      <c r="M2308" s="663"/>
      <c r="N2308" s="663"/>
      <c r="O2308" s="663"/>
      <c r="P2308" s="664"/>
      <c r="Q2308" s="665"/>
      <c r="R2308" s="661"/>
      <c r="S2308" s="566"/>
      <c r="T2308" s="566"/>
      <c r="U2308" s="566"/>
      <c r="V2308" s="566"/>
      <c r="W2308" s="566"/>
      <c r="X2308" s="566"/>
      <c r="Y2308" s="566"/>
      <c r="Z2308" s="566"/>
      <c r="AA2308" s="566"/>
      <c r="AB2308" s="566"/>
      <c r="AC2308" s="566"/>
      <c r="AD2308" s="566"/>
      <c r="AE2308" s="566"/>
      <c r="AF2308" s="566"/>
      <c r="AG2308" s="566"/>
    </row>
    <row r="2309" spans="2:33" hidden="1" outlineLevel="1" x14ac:dyDescent="0.45">
      <c r="B2309" s="648"/>
      <c r="C2309" s="649"/>
      <c r="D2309" s="650"/>
      <c r="E2309" s="651"/>
      <c r="F2309" s="652"/>
      <c r="G2309" s="653"/>
      <c r="H2309" s="654"/>
      <c r="I2309" s="654"/>
      <c r="J2309" s="654"/>
      <c r="K2309" s="655"/>
      <c r="L2309" s="653"/>
      <c r="M2309" s="654"/>
      <c r="N2309" s="654"/>
      <c r="O2309" s="654"/>
      <c r="P2309" s="655"/>
      <c r="Q2309" s="656"/>
      <c r="R2309" s="652"/>
      <c r="S2309" s="566"/>
      <c r="T2309" s="566"/>
      <c r="U2309" s="566"/>
      <c r="V2309" s="566"/>
      <c r="W2309" s="566"/>
      <c r="X2309" s="566"/>
      <c r="Y2309" s="566"/>
      <c r="Z2309" s="566"/>
      <c r="AA2309" s="566"/>
      <c r="AB2309" s="566"/>
      <c r="AC2309" s="566"/>
      <c r="AD2309" s="566"/>
      <c r="AE2309" s="566"/>
      <c r="AF2309" s="566"/>
      <c r="AG2309" s="566"/>
    </row>
    <row r="2310" spans="2:33" hidden="1" outlineLevel="1" x14ac:dyDescent="0.45">
      <c r="B2310" s="657"/>
      <c r="C2310" s="658"/>
      <c r="D2310" s="659"/>
      <c r="E2310" s="660"/>
      <c r="F2310" s="661"/>
      <c r="G2310" s="662"/>
      <c r="H2310" s="663"/>
      <c r="I2310" s="663"/>
      <c r="J2310" s="663"/>
      <c r="K2310" s="664"/>
      <c r="L2310" s="662"/>
      <c r="M2310" s="663"/>
      <c r="N2310" s="663"/>
      <c r="O2310" s="663"/>
      <c r="P2310" s="664"/>
      <c r="Q2310" s="665"/>
      <c r="R2310" s="661"/>
      <c r="S2310" s="566"/>
      <c r="T2310" s="566"/>
      <c r="U2310" s="566"/>
      <c r="V2310" s="566"/>
      <c r="W2310" s="566"/>
      <c r="X2310" s="566"/>
      <c r="Y2310" s="566"/>
      <c r="Z2310" s="566"/>
      <c r="AA2310" s="566"/>
      <c r="AB2310" s="566"/>
      <c r="AC2310" s="566"/>
      <c r="AD2310" s="566"/>
      <c r="AE2310" s="566"/>
      <c r="AF2310" s="566"/>
      <c r="AG2310" s="566"/>
    </row>
    <row r="2311" spans="2:33" hidden="1" outlineLevel="1" x14ac:dyDescent="0.45">
      <c r="B2311" s="648"/>
      <c r="C2311" s="649"/>
      <c r="D2311" s="650"/>
      <c r="E2311" s="651"/>
      <c r="F2311" s="652"/>
      <c r="G2311" s="653"/>
      <c r="H2311" s="654"/>
      <c r="I2311" s="654"/>
      <c r="J2311" s="654"/>
      <c r="K2311" s="655"/>
      <c r="L2311" s="653"/>
      <c r="M2311" s="654"/>
      <c r="N2311" s="654"/>
      <c r="O2311" s="654"/>
      <c r="P2311" s="655"/>
      <c r="Q2311" s="656"/>
      <c r="R2311" s="652"/>
      <c r="S2311" s="566"/>
      <c r="T2311" s="566"/>
      <c r="U2311" s="566"/>
      <c r="V2311" s="566"/>
      <c r="W2311" s="566"/>
      <c r="X2311" s="566"/>
      <c r="Y2311" s="566"/>
      <c r="Z2311" s="566"/>
      <c r="AA2311" s="566"/>
      <c r="AB2311" s="566"/>
      <c r="AC2311" s="566"/>
      <c r="AD2311" s="566"/>
      <c r="AE2311" s="566"/>
      <c r="AF2311" s="566"/>
      <c r="AG2311" s="566"/>
    </row>
    <row r="2312" spans="2:33" hidden="1" outlineLevel="1" x14ac:dyDescent="0.45">
      <c r="B2312" s="657"/>
      <c r="C2312" s="658"/>
      <c r="D2312" s="659"/>
      <c r="E2312" s="660"/>
      <c r="F2312" s="661"/>
      <c r="G2312" s="662"/>
      <c r="H2312" s="663"/>
      <c r="I2312" s="663"/>
      <c r="J2312" s="663"/>
      <c r="K2312" s="664"/>
      <c r="L2312" s="662"/>
      <c r="M2312" s="663"/>
      <c r="N2312" s="663"/>
      <c r="O2312" s="663"/>
      <c r="P2312" s="664"/>
      <c r="Q2312" s="665"/>
      <c r="R2312" s="661"/>
      <c r="S2312" s="566"/>
      <c r="T2312" s="566"/>
      <c r="U2312" s="566"/>
      <c r="V2312" s="566"/>
      <c r="W2312" s="566"/>
      <c r="X2312" s="566"/>
      <c r="Y2312" s="566"/>
      <c r="Z2312" s="566"/>
      <c r="AA2312" s="566"/>
      <c r="AB2312" s="566"/>
      <c r="AC2312" s="566"/>
      <c r="AD2312" s="566"/>
      <c r="AE2312" s="566"/>
      <c r="AF2312" s="566"/>
      <c r="AG2312" s="566"/>
    </row>
    <row r="2313" spans="2:33" hidden="1" outlineLevel="1" x14ac:dyDescent="0.45">
      <c r="B2313" s="648"/>
      <c r="C2313" s="649"/>
      <c r="D2313" s="650"/>
      <c r="E2313" s="651"/>
      <c r="F2313" s="652"/>
      <c r="G2313" s="653"/>
      <c r="H2313" s="654"/>
      <c r="I2313" s="654"/>
      <c r="J2313" s="654"/>
      <c r="K2313" s="655"/>
      <c r="L2313" s="653"/>
      <c r="M2313" s="654"/>
      <c r="N2313" s="654"/>
      <c r="O2313" s="654"/>
      <c r="P2313" s="655"/>
      <c r="Q2313" s="656"/>
      <c r="R2313" s="652"/>
      <c r="S2313" s="566"/>
      <c r="T2313" s="566"/>
      <c r="U2313" s="566"/>
      <c r="V2313" s="566"/>
      <c r="W2313" s="566"/>
      <c r="X2313" s="566"/>
      <c r="Y2313" s="566"/>
      <c r="Z2313" s="566"/>
      <c r="AA2313" s="566"/>
      <c r="AB2313" s="566"/>
      <c r="AC2313" s="566"/>
      <c r="AD2313" s="566"/>
      <c r="AE2313" s="566"/>
      <c r="AF2313" s="566"/>
      <c r="AG2313" s="566"/>
    </row>
    <row r="2314" spans="2:33" hidden="1" outlineLevel="1" x14ac:dyDescent="0.45">
      <c r="B2314" s="657"/>
      <c r="C2314" s="658"/>
      <c r="D2314" s="659"/>
      <c r="E2314" s="660"/>
      <c r="F2314" s="661"/>
      <c r="G2314" s="662"/>
      <c r="H2314" s="663"/>
      <c r="I2314" s="663"/>
      <c r="J2314" s="663"/>
      <c r="K2314" s="664"/>
      <c r="L2314" s="662"/>
      <c r="M2314" s="663"/>
      <c r="N2314" s="663"/>
      <c r="O2314" s="663"/>
      <c r="P2314" s="664"/>
      <c r="Q2314" s="665"/>
      <c r="R2314" s="661"/>
      <c r="S2314" s="566"/>
      <c r="T2314" s="566"/>
      <c r="U2314" s="566"/>
      <c r="V2314" s="566"/>
      <c r="W2314" s="566"/>
      <c r="X2314" s="566"/>
      <c r="Y2314" s="566"/>
      <c r="Z2314" s="566"/>
      <c r="AA2314" s="566"/>
      <c r="AB2314" s="566"/>
      <c r="AC2314" s="566"/>
      <c r="AD2314" s="566"/>
      <c r="AE2314" s="566"/>
      <c r="AF2314" s="566"/>
      <c r="AG2314" s="566"/>
    </row>
    <row r="2315" spans="2:33" hidden="1" outlineLevel="1" x14ac:dyDescent="0.45">
      <c r="B2315" s="648"/>
      <c r="C2315" s="649"/>
      <c r="D2315" s="650"/>
      <c r="E2315" s="651"/>
      <c r="F2315" s="652"/>
      <c r="G2315" s="653"/>
      <c r="H2315" s="654"/>
      <c r="I2315" s="654"/>
      <c r="J2315" s="654"/>
      <c r="K2315" s="655"/>
      <c r="L2315" s="653"/>
      <c r="M2315" s="654"/>
      <c r="N2315" s="654"/>
      <c r="O2315" s="654"/>
      <c r="P2315" s="655"/>
      <c r="Q2315" s="656"/>
      <c r="R2315" s="652"/>
      <c r="S2315" s="566"/>
      <c r="T2315" s="566"/>
      <c r="U2315" s="566"/>
      <c r="V2315" s="566"/>
      <c r="W2315" s="566"/>
      <c r="X2315" s="566"/>
      <c r="Y2315" s="566"/>
      <c r="Z2315" s="566"/>
      <c r="AA2315" s="566"/>
      <c r="AB2315" s="566"/>
      <c r="AC2315" s="566"/>
      <c r="AD2315" s="566"/>
      <c r="AE2315" s="566"/>
      <c r="AF2315" s="566"/>
      <c r="AG2315" s="566"/>
    </row>
    <row r="2316" spans="2:33" hidden="1" outlineLevel="1" x14ac:dyDescent="0.45">
      <c r="B2316" s="657"/>
      <c r="C2316" s="658"/>
      <c r="D2316" s="659"/>
      <c r="E2316" s="660"/>
      <c r="F2316" s="661"/>
      <c r="G2316" s="662"/>
      <c r="H2316" s="663"/>
      <c r="I2316" s="663"/>
      <c r="J2316" s="663"/>
      <c r="K2316" s="664"/>
      <c r="L2316" s="662"/>
      <c r="M2316" s="663"/>
      <c r="N2316" s="663"/>
      <c r="O2316" s="663"/>
      <c r="P2316" s="664"/>
      <c r="Q2316" s="665"/>
      <c r="R2316" s="661"/>
      <c r="S2316" s="566"/>
      <c r="T2316" s="566"/>
      <c r="U2316" s="566"/>
      <c r="V2316" s="566"/>
      <c r="W2316" s="566"/>
      <c r="X2316" s="566"/>
      <c r="Y2316" s="566"/>
      <c r="Z2316" s="566"/>
      <c r="AA2316" s="566"/>
      <c r="AB2316" s="566"/>
      <c r="AC2316" s="566"/>
      <c r="AD2316" s="566"/>
      <c r="AE2316" s="566"/>
      <c r="AF2316" s="566"/>
      <c r="AG2316" s="566"/>
    </row>
    <row r="2317" spans="2:33" hidden="1" outlineLevel="1" x14ac:dyDescent="0.45">
      <c r="B2317" s="648"/>
      <c r="C2317" s="649"/>
      <c r="D2317" s="650"/>
      <c r="E2317" s="651"/>
      <c r="F2317" s="652"/>
      <c r="G2317" s="653"/>
      <c r="H2317" s="654"/>
      <c r="I2317" s="654"/>
      <c r="J2317" s="654"/>
      <c r="K2317" s="655"/>
      <c r="L2317" s="653"/>
      <c r="M2317" s="654"/>
      <c r="N2317" s="654"/>
      <c r="O2317" s="654"/>
      <c r="P2317" s="655"/>
      <c r="Q2317" s="656"/>
      <c r="R2317" s="652"/>
      <c r="S2317" s="566"/>
      <c r="T2317" s="566"/>
      <c r="U2317" s="566"/>
      <c r="V2317" s="566"/>
      <c r="W2317" s="566"/>
      <c r="X2317" s="566"/>
      <c r="Y2317" s="566"/>
      <c r="Z2317" s="566"/>
      <c r="AA2317" s="566"/>
      <c r="AB2317" s="566"/>
      <c r="AC2317" s="566"/>
      <c r="AD2317" s="566"/>
      <c r="AE2317" s="566"/>
      <c r="AF2317" s="566"/>
      <c r="AG2317" s="566"/>
    </row>
    <row r="2318" spans="2:33" hidden="1" outlineLevel="1" x14ac:dyDescent="0.45">
      <c r="B2318" s="657"/>
      <c r="C2318" s="658"/>
      <c r="D2318" s="659"/>
      <c r="E2318" s="660"/>
      <c r="F2318" s="661"/>
      <c r="G2318" s="662"/>
      <c r="H2318" s="663"/>
      <c r="I2318" s="663"/>
      <c r="J2318" s="663"/>
      <c r="K2318" s="664"/>
      <c r="L2318" s="662"/>
      <c r="M2318" s="663"/>
      <c r="N2318" s="663"/>
      <c r="O2318" s="663"/>
      <c r="P2318" s="664"/>
      <c r="Q2318" s="665"/>
      <c r="R2318" s="661"/>
      <c r="S2318" s="566"/>
      <c r="T2318" s="566"/>
      <c r="U2318" s="566"/>
      <c r="V2318" s="566"/>
      <c r="W2318" s="566"/>
      <c r="X2318" s="566"/>
      <c r="Y2318" s="566"/>
      <c r="Z2318" s="566"/>
      <c r="AA2318" s="566"/>
      <c r="AB2318" s="566"/>
      <c r="AC2318" s="566"/>
      <c r="AD2318" s="566"/>
      <c r="AE2318" s="566"/>
      <c r="AF2318" s="566"/>
      <c r="AG2318" s="566"/>
    </row>
    <row r="2319" spans="2:33" hidden="1" outlineLevel="1" x14ac:dyDescent="0.45">
      <c r="B2319" s="648"/>
      <c r="C2319" s="649"/>
      <c r="D2319" s="650"/>
      <c r="E2319" s="651"/>
      <c r="F2319" s="652"/>
      <c r="G2319" s="653"/>
      <c r="H2319" s="654"/>
      <c r="I2319" s="654"/>
      <c r="J2319" s="654"/>
      <c r="K2319" s="655"/>
      <c r="L2319" s="653"/>
      <c r="M2319" s="654"/>
      <c r="N2319" s="654"/>
      <c r="O2319" s="654"/>
      <c r="P2319" s="655"/>
      <c r="Q2319" s="656"/>
      <c r="R2319" s="652"/>
      <c r="S2319" s="566"/>
      <c r="T2319" s="566"/>
      <c r="U2319" s="566"/>
      <c r="V2319" s="566"/>
      <c r="W2319" s="566"/>
      <c r="X2319" s="566"/>
      <c r="Y2319" s="566"/>
      <c r="Z2319" s="566"/>
      <c r="AA2319" s="566"/>
      <c r="AB2319" s="566"/>
      <c r="AC2319" s="566"/>
      <c r="AD2319" s="566"/>
      <c r="AE2319" s="566"/>
      <c r="AF2319" s="566"/>
      <c r="AG2319" s="566"/>
    </row>
    <row r="2320" spans="2:33" hidden="1" outlineLevel="1" x14ac:dyDescent="0.45">
      <c r="B2320" s="657"/>
      <c r="C2320" s="658"/>
      <c r="D2320" s="659"/>
      <c r="E2320" s="660"/>
      <c r="F2320" s="661"/>
      <c r="G2320" s="662"/>
      <c r="H2320" s="663"/>
      <c r="I2320" s="663"/>
      <c r="J2320" s="663"/>
      <c r="K2320" s="664"/>
      <c r="L2320" s="662"/>
      <c r="M2320" s="663"/>
      <c r="N2320" s="663"/>
      <c r="O2320" s="663"/>
      <c r="P2320" s="664"/>
      <c r="Q2320" s="665"/>
      <c r="R2320" s="661"/>
      <c r="S2320" s="566"/>
      <c r="T2320" s="566"/>
      <c r="U2320" s="566"/>
      <c r="V2320" s="566"/>
      <c r="W2320" s="566"/>
      <c r="X2320" s="566"/>
      <c r="Y2320" s="566"/>
      <c r="Z2320" s="566"/>
      <c r="AA2320" s="566"/>
      <c r="AB2320" s="566"/>
      <c r="AC2320" s="566"/>
      <c r="AD2320" s="566"/>
      <c r="AE2320" s="566"/>
      <c r="AF2320" s="566"/>
      <c r="AG2320" s="566"/>
    </row>
    <row r="2321" spans="2:33" hidden="1" outlineLevel="1" x14ac:dyDescent="0.45">
      <c r="B2321" s="648"/>
      <c r="C2321" s="649"/>
      <c r="D2321" s="650"/>
      <c r="E2321" s="651"/>
      <c r="F2321" s="652"/>
      <c r="G2321" s="653"/>
      <c r="H2321" s="654"/>
      <c r="I2321" s="654"/>
      <c r="J2321" s="654"/>
      <c r="K2321" s="655"/>
      <c r="L2321" s="653"/>
      <c r="M2321" s="654"/>
      <c r="N2321" s="654"/>
      <c r="O2321" s="654"/>
      <c r="P2321" s="655"/>
      <c r="Q2321" s="656"/>
      <c r="R2321" s="652"/>
      <c r="S2321" s="566"/>
      <c r="T2321" s="566"/>
      <c r="U2321" s="566"/>
      <c r="V2321" s="566"/>
      <c r="W2321" s="566"/>
      <c r="X2321" s="566"/>
      <c r="Y2321" s="566"/>
      <c r="Z2321" s="566"/>
      <c r="AA2321" s="566"/>
      <c r="AB2321" s="566"/>
      <c r="AC2321" s="566"/>
      <c r="AD2321" s="566"/>
      <c r="AE2321" s="566"/>
      <c r="AF2321" s="566"/>
      <c r="AG2321" s="566"/>
    </row>
    <row r="2322" spans="2:33" hidden="1" outlineLevel="1" x14ac:dyDescent="0.45">
      <c r="B2322" s="657"/>
      <c r="C2322" s="658"/>
      <c r="D2322" s="659"/>
      <c r="E2322" s="660"/>
      <c r="F2322" s="661"/>
      <c r="G2322" s="662"/>
      <c r="H2322" s="663"/>
      <c r="I2322" s="663"/>
      <c r="J2322" s="663"/>
      <c r="K2322" s="664"/>
      <c r="L2322" s="662"/>
      <c r="M2322" s="663"/>
      <c r="N2322" s="663"/>
      <c r="O2322" s="663"/>
      <c r="P2322" s="664"/>
      <c r="Q2322" s="665"/>
      <c r="R2322" s="661"/>
      <c r="S2322" s="566"/>
      <c r="T2322" s="566"/>
      <c r="U2322" s="566"/>
      <c r="V2322" s="566"/>
      <c r="W2322" s="566"/>
      <c r="X2322" s="566"/>
      <c r="Y2322" s="566"/>
      <c r="Z2322" s="566"/>
      <c r="AA2322" s="566"/>
      <c r="AB2322" s="566"/>
      <c r="AC2322" s="566"/>
      <c r="AD2322" s="566"/>
      <c r="AE2322" s="566"/>
      <c r="AF2322" s="566"/>
      <c r="AG2322" s="566"/>
    </row>
    <row r="2323" spans="2:33" hidden="1" outlineLevel="1" x14ac:dyDescent="0.45">
      <c r="B2323" s="648"/>
      <c r="C2323" s="649"/>
      <c r="D2323" s="650"/>
      <c r="E2323" s="651"/>
      <c r="F2323" s="652"/>
      <c r="G2323" s="653"/>
      <c r="H2323" s="654"/>
      <c r="I2323" s="654"/>
      <c r="J2323" s="654"/>
      <c r="K2323" s="655"/>
      <c r="L2323" s="653"/>
      <c r="M2323" s="654"/>
      <c r="N2323" s="654"/>
      <c r="O2323" s="654"/>
      <c r="P2323" s="655"/>
      <c r="Q2323" s="656"/>
      <c r="R2323" s="652"/>
      <c r="S2323" s="566"/>
      <c r="T2323" s="566"/>
      <c r="U2323" s="566"/>
      <c r="V2323" s="566"/>
      <c r="W2323" s="566"/>
      <c r="X2323" s="566"/>
      <c r="Y2323" s="566"/>
      <c r="Z2323" s="566"/>
      <c r="AA2323" s="566"/>
      <c r="AB2323" s="566"/>
      <c r="AC2323" s="566"/>
      <c r="AD2323" s="566"/>
      <c r="AE2323" s="566"/>
      <c r="AF2323" s="566"/>
      <c r="AG2323" s="566"/>
    </row>
    <row r="2324" spans="2:33" hidden="1" outlineLevel="1" x14ac:dyDescent="0.45">
      <c r="B2324" s="657"/>
      <c r="C2324" s="658"/>
      <c r="D2324" s="659"/>
      <c r="E2324" s="660"/>
      <c r="F2324" s="661"/>
      <c r="G2324" s="662"/>
      <c r="H2324" s="663"/>
      <c r="I2324" s="663"/>
      <c r="J2324" s="663"/>
      <c r="K2324" s="664"/>
      <c r="L2324" s="662"/>
      <c r="M2324" s="663"/>
      <c r="N2324" s="663"/>
      <c r="O2324" s="663"/>
      <c r="P2324" s="664"/>
      <c r="Q2324" s="665"/>
      <c r="R2324" s="661"/>
      <c r="S2324" s="566"/>
      <c r="T2324" s="566"/>
      <c r="U2324" s="566"/>
      <c r="V2324" s="566"/>
      <c r="W2324" s="566"/>
      <c r="X2324" s="566"/>
      <c r="Y2324" s="566"/>
      <c r="Z2324" s="566"/>
      <c r="AA2324" s="566"/>
      <c r="AB2324" s="566"/>
      <c r="AC2324" s="566"/>
      <c r="AD2324" s="566"/>
      <c r="AE2324" s="566"/>
      <c r="AF2324" s="566"/>
      <c r="AG2324" s="566"/>
    </row>
    <row r="2325" spans="2:33" hidden="1" outlineLevel="1" x14ac:dyDescent="0.45">
      <c r="B2325" s="648"/>
      <c r="C2325" s="649"/>
      <c r="D2325" s="650"/>
      <c r="E2325" s="651"/>
      <c r="F2325" s="652"/>
      <c r="G2325" s="653"/>
      <c r="H2325" s="654"/>
      <c r="I2325" s="654"/>
      <c r="J2325" s="654"/>
      <c r="K2325" s="655"/>
      <c r="L2325" s="653"/>
      <c r="M2325" s="654"/>
      <c r="N2325" s="654"/>
      <c r="O2325" s="654"/>
      <c r="P2325" s="655"/>
      <c r="Q2325" s="656"/>
      <c r="R2325" s="652"/>
      <c r="S2325" s="566"/>
      <c r="T2325" s="566"/>
      <c r="U2325" s="566"/>
      <c r="V2325" s="566"/>
      <c r="W2325" s="566"/>
      <c r="X2325" s="566"/>
      <c r="Y2325" s="566"/>
      <c r="Z2325" s="566"/>
      <c r="AA2325" s="566"/>
      <c r="AB2325" s="566"/>
      <c r="AC2325" s="566"/>
      <c r="AD2325" s="566"/>
      <c r="AE2325" s="566"/>
      <c r="AF2325" s="566"/>
      <c r="AG2325" s="566"/>
    </row>
    <row r="2326" spans="2:33" hidden="1" outlineLevel="1" x14ac:dyDescent="0.45">
      <c r="B2326" s="657"/>
      <c r="C2326" s="658"/>
      <c r="D2326" s="659"/>
      <c r="E2326" s="660"/>
      <c r="F2326" s="661"/>
      <c r="G2326" s="662"/>
      <c r="H2326" s="663"/>
      <c r="I2326" s="663"/>
      <c r="J2326" s="663"/>
      <c r="K2326" s="664"/>
      <c r="L2326" s="662"/>
      <c r="M2326" s="663"/>
      <c r="N2326" s="663"/>
      <c r="O2326" s="663"/>
      <c r="P2326" s="664"/>
      <c r="Q2326" s="665"/>
      <c r="R2326" s="661"/>
      <c r="S2326" s="566"/>
      <c r="T2326" s="566"/>
      <c r="U2326" s="566"/>
      <c r="V2326" s="566"/>
      <c r="W2326" s="566"/>
      <c r="X2326" s="566"/>
      <c r="Y2326" s="566"/>
      <c r="Z2326" s="566"/>
      <c r="AA2326" s="566"/>
      <c r="AB2326" s="566"/>
      <c r="AC2326" s="566"/>
      <c r="AD2326" s="566"/>
      <c r="AE2326" s="566"/>
      <c r="AF2326" s="566"/>
      <c r="AG2326" s="566"/>
    </row>
    <row r="2327" spans="2:33" hidden="1" outlineLevel="1" x14ac:dyDescent="0.45">
      <c r="B2327" s="648"/>
      <c r="C2327" s="649"/>
      <c r="D2327" s="650"/>
      <c r="E2327" s="651"/>
      <c r="F2327" s="652"/>
      <c r="G2327" s="653"/>
      <c r="H2327" s="654"/>
      <c r="I2327" s="654"/>
      <c r="J2327" s="654"/>
      <c r="K2327" s="655"/>
      <c r="L2327" s="653"/>
      <c r="M2327" s="654"/>
      <c r="N2327" s="654"/>
      <c r="O2327" s="654"/>
      <c r="P2327" s="655"/>
      <c r="Q2327" s="656"/>
      <c r="R2327" s="652"/>
      <c r="S2327" s="566"/>
      <c r="T2327" s="566"/>
      <c r="U2327" s="566"/>
      <c r="V2327" s="566"/>
      <c r="W2327" s="566"/>
      <c r="X2327" s="566"/>
      <c r="Y2327" s="566"/>
      <c r="Z2327" s="566"/>
      <c r="AA2327" s="566"/>
      <c r="AB2327" s="566"/>
      <c r="AC2327" s="566"/>
      <c r="AD2327" s="566"/>
      <c r="AE2327" s="566"/>
      <c r="AF2327" s="566"/>
      <c r="AG2327" s="566"/>
    </row>
    <row r="2328" spans="2:33" hidden="1" outlineLevel="1" x14ac:dyDescent="0.45">
      <c r="B2328" s="657"/>
      <c r="C2328" s="658"/>
      <c r="D2328" s="659"/>
      <c r="E2328" s="660"/>
      <c r="F2328" s="661"/>
      <c r="G2328" s="662"/>
      <c r="H2328" s="663"/>
      <c r="I2328" s="663"/>
      <c r="J2328" s="663"/>
      <c r="K2328" s="664"/>
      <c r="L2328" s="662"/>
      <c r="M2328" s="663"/>
      <c r="N2328" s="663"/>
      <c r="O2328" s="663"/>
      <c r="P2328" s="664"/>
      <c r="Q2328" s="665"/>
      <c r="R2328" s="661"/>
      <c r="S2328" s="566"/>
      <c r="T2328" s="566"/>
      <c r="U2328" s="566"/>
      <c r="V2328" s="566"/>
      <c r="W2328" s="566"/>
      <c r="X2328" s="566"/>
      <c r="Y2328" s="566"/>
      <c r="Z2328" s="566"/>
      <c r="AA2328" s="566"/>
      <c r="AB2328" s="566"/>
      <c r="AC2328" s="566"/>
      <c r="AD2328" s="566"/>
      <c r="AE2328" s="566"/>
      <c r="AF2328" s="566"/>
      <c r="AG2328" s="566"/>
    </row>
    <row r="2329" spans="2:33" hidden="1" outlineLevel="1" x14ac:dyDescent="0.45">
      <c r="B2329" s="648"/>
      <c r="C2329" s="649"/>
      <c r="D2329" s="650"/>
      <c r="E2329" s="651"/>
      <c r="F2329" s="652"/>
      <c r="G2329" s="653"/>
      <c r="H2329" s="654"/>
      <c r="I2329" s="654"/>
      <c r="J2329" s="654"/>
      <c r="K2329" s="655"/>
      <c r="L2329" s="653"/>
      <c r="M2329" s="654"/>
      <c r="N2329" s="654"/>
      <c r="O2329" s="654"/>
      <c r="P2329" s="655"/>
      <c r="Q2329" s="656"/>
      <c r="R2329" s="652"/>
      <c r="S2329" s="566"/>
      <c r="T2329" s="566"/>
      <c r="U2329" s="566"/>
      <c r="V2329" s="566"/>
      <c r="W2329" s="566"/>
      <c r="X2329" s="566"/>
      <c r="Y2329" s="566"/>
      <c r="Z2329" s="566"/>
      <c r="AA2329" s="566"/>
      <c r="AB2329" s="566"/>
      <c r="AC2329" s="566"/>
      <c r="AD2329" s="566"/>
      <c r="AE2329" s="566"/>
      <c r="AF2329" s="566"/>
      <c r="AG2329" s="566"/>
    </row>
    <row r="2330" spans="2:33" hidden="1" outlineLevel="1" x14ac:dyDescent="0.45">
      <c r="B2330" s="657"/>
      <c r="C2330" s="658"/>
      <c r="D2330" s="659"/>
      <c r="E2330" s="660"/>
      <c r="F2330" s="661"/>
      <c r="G2330" s="662"/>
      <c r="H2330" s="663"/>
      <c r="I2330" s="663"/>
      <c r="J2330" s="663"/>
      <c r="K2330" s="664"/>
      <c r="L2330" s="662"/>
      <c r="M2330" s="663"/>
      <c r="N2330" s="663"/>
      <c r="O2330" s="663"/>
      <c r="P2330" s="664"/>
      <c r="Q2330" s="665"/>
      <c r="R2330" s="661"/>
      <c r="S2330" s="566"/>
      <c r="T2330" s="566"/>
      <c r="U2330" s="566"/>
      <c r="V2330" s="566"/>
      <c r="W2330" s="566"/>
      <c r="X2330" s="566"/>
      <c r="Y2330" s="566"/>
      <c r="Z2330" s="566"/>
      <c r="AA2330" s="566"/>
      <c r="AB2330" s="566"/>
      <c r="AC2330" s="566"/>
      <c r="AD2330" s="566"/>
      <c r="AE2330" s="566"/>
      <c r="AF2330" s="566"/>
      <c r="AG2330" s="566"/>
    </row>
    <row r="2331" spans="2:33" hidden="1" outlineLevel="1" x14ac:dyDescent="0.45">
      <c r="B2331" s="648"/>
      <c r="C2331" s="649"/>
      <c r="D2331" s="650"/>
      <c r="E2331" s="651"/>
      <c r="F2331" s="652"/>
      <c r="G2331" s="653"/>
      <c r="H2331" s="654"/>
      <c r="I2331" s="654"/>
      <c r="J2331" s="654"/>
      <c r="K2331" s="655"/>
      <c r="L2331" s="653"/>
      <c r="M2331" s="654"/>
      <c r="N2331" s="654"/>
      <c r="O2331" s="654"/>
      <c r="P2331" s="655"/>
      <c r="Q2331" s="656"/>
      <c r="R2331" s="652"/>
      <c r="S2331" s="566"/>
      <c r="T2331" s="566"/>
      <c r="U2331" s="566"/>
      <c r="V2331" s="566"/>
      <c r="W2331" s="566"/>
      <c r="X2331" s="566"/>
      <c r="Y2331" s="566"/>
      <c r="Z2331" s="566"/>
      <c r="AA2331" s="566"/>
      <c r="AB2331" s="566"/>
      <c r="AC2331" s="566"/>
      <c r="AD2331" s="566"/>
      <c r="AE2331" s="566"/>
      <c r="AF2331" s="566"/>
      <c r="AG2331" s="566"/>
    </row>
    <row r="2332" spans="2:33" hidden="1" outlineLevel="1" x14ac:dyDescent="0.45">
      <c r="B2332" s="657"/>
      <c r="C2332" s="658"/>
      <c r="D2332" s="659"/>
      <c r="E2332" s="660"/>
      <c r="F2332" s="661"/>
      <c r="G2332" s="662"/>
      <c r="H2332" s="663"/>
      <c r="I2332" s="663"/>
      <c r="J2332" s="663"/>
      <c r="K2332" s="664"/>
      <c r="L2332" s="662"/>
      <c r="M2332" s="663"/>
      <c r="N2332" s="663"/>
      <c r="O2332" s="663"/>
      <c r="P2332" s="664"/>
      <c r="Q2332" s="665"/>
      <c r="R2332" s="661"/>
      <c r="S2332" s="566"/>
      <c r="T2332" s="566"/>
      <c r="U2332" s="566"/>
      <c r="V2332" s="566"/>
      <c r="W2332" s="566"/>
      <c r="X2332" s="566"/>
      <c r="Y2332" s="566"/>
      <c r="Z2332" s="566"/>
      <c r="AA2332" s="566"/>
      <c r="AB2332" s="566"/>
      <c r="AC2332" s="566"/>
      <c r="AD2332" s="566"/>
      <c r="AE2332" s="566"/>
      <c r="AF2332" s="566"/>
      <c r="AG2332" s="566"/>
    </row>
    <row r="2333" spans="2:33" hidden="1" outlineLevel="1" x14ac:dyDescent="0.45">
      <c r="B2333" s="648"/>
      <c r="C2333" s="649"/>
      <c r="D2333" s="650"/>
      <c r="E2333" s="651"/>
      <c r="F2333" s="652"/>
      <c r="G2333" s="653"/>
      <c r="H2333" s="654"/>
      <c r="I2333" s="654"/>
      <c r="J2333" s="654"/>
      <c r="K2333" s="655"/>
      <c r="L2333" s="653"/>
      <c r="M2333" s="654"/>
      <c r="N2333" s="654"/>
      <c r="O2333" s="654"/>
      <c r="P2333" s="655"/>
      <c r="Q2333" s="656"/>
      <c r="R2333" s="652"/>
      <c r="S2333" s="566"/>
      <c r="T2333" s="566"/>
      <c r="U2333" s="566"/>
      <c r="V2333" s="566"/>
      <c r="W2333" s="566"/>
      <c r="X2333" s="566"/>
      <c r="Y2333" s="566"/>
      <c r="Z2333" s="566"/>
      <c r="AA2333" s="566"/>
      <c r="AB2333" s="566"/>
      <c r="AC2333" s="566"/>
      <c r="AD2333" s="566"/>
      <c r="AE2333" s="566"/>
      <c r="AF2333" s="566"/>
      <c r="AG2333" s="566"/>
    </row>
    <row r="2334" spans="2:33" hidden="1" outlineLevel="1" x14ac:dyDescent="0.45">
      <c r="B2334" s="657"/>
      <c r="C2334" s="658"/>
      <c r="D2334" s="659"/>
      <c r="E2334" s="660"/>
      <c r="F2334" s="661"/>
      <c r="G2334" s="662"/>
      <c r="H2334" s="663"/>
      <c r="I2334" s="663"/>
      <c r="J2334" s="663"/>
      <c r="K2334" s="664"/>
      <c r="L2334" s="662"/>
      <c r="M2334" s="663"/>
      <c r="N2334" s="663"/>
      <c r="O2334" s="663"/>
      <c r="P2334" s="664"/>
      <c r="Q2334" s="665"/>
      <c r="R2334" s="661"/>
      <c r="S2334" s="566"/>
      <c r="T2334" s="566"/>
      <c r="U2334" s="566"/>
      <c r="V2334" s="566"/>
      <c r="W2334" s="566"/>
      <c r="X2334" s="566"/>
      <c r="Y2334" s="566"/>
      <c r="Z2334" s="566"/>
      <c r="AA2334" s="566"/>
      <c r="AB2334" s="566"/>
      <c r="AC2334" s="566"/>
      <c r="AD2334" s="566"/>
      <c r="AE2334" s="566"/>
      <c r="AF2334" s="566"/>
      <c r="AG2334" s="566"/>
    </row>
    <row r="2335" spans="2:33" hidden="1" outlineLevel="1" x14ac:dyDescent="0.45">
      <c r="B2335" s="648"/>
      <c r="C2335" s="649"/>
      <c r="D2335" s="650"/>
      <c r="E2335" s="651"/>
      <c r="F2335" s="652"/>
      <c r="G2335" s="653"/>
      <c r="H2335" s="654"/>
      <c r="I2335" s="654"/>
      <c r="J2335" s="654"/>
      <c r="K2335" s="655"/>
      <c r="L2335" s="653"/>
      <c r="M2335" s="654"/>
      <c r="N2335" s="654"/>
      <c r="O2335" s="654"/>
      <c r="P2335" s="655"/>
      <c r="Q2335" s="656"/>
      <c r="R2335" s="652"/>
      <c r="S2335" s="566"/>
      <c r="T2335" s="566"/>
      <c r="U2335" s="566"/>
      <c r="V2335" s="566"/>
      <c r="W2335" s="566"/>
      <c r="X2335" s="566"/>
      <c r="Y2335" s="566"/>
      <c r="Z2335" s="566"/>
      <c r="AA2335" s="566"/>
      <c r="AB2335" s="566"/>
      <c r="AC2335" s="566"/>
      <c r="AD2335" s="566"/>
      <c r="AE2335" s="566"/>
      <c r="AF2335" s="566"/>
      <c r="AG2335" s="566"/>
    </row>
    <row r="2336" spans="2:33" hidden="1" outlineLevel="1" x14ac:dyDescent="0.45">
      <c r="B2336" s="657"/>
      <c r="C2336" s="658"/>
      <c r="D2336" s="659"/>
      <c r="E2336" s="660"/>
      <c r="F2336" s="661"/>
      <c r="G2336" s="662"/>
      <c r="H2336" s="663"/>
      <c r="I2336" s="663"/>
      <c r="J2336" s="663"/>
      <c r="K2336" s="664"/>
      <c r="L2336" s="662"/>
      <c r="M2336" s="663"/>
      <c r="N2336" s="663"/>
      <c r="O2336" s="663"/>
      <c r="P2336" s="664"/>
      <c r="Q2336" s="665"/>
      <c r="R2336" s="661"/>
      <c r="S2336" s="566"/>
      <c r="T2336" s="566"/>
      <c r="U2336" s="566"/>
      <c r="V2336" s="566"/>
      <c r="W2336" s="566"/>
      <c r="X2336" s="566"/>
      <c r="Y2336" s="566"/>
      <c r="Z2336" s="566"/>
      <c r="AA2336" s="566"/>
      <c r="AB2336" s="566"/>
      <c r="AC2336" s="566"/>
      <c r="AD2336" s="566"/>
      <c r="AE2336" s="566"/>
      <c r="AF2336" s="566"/>
      <c r="AG2336" s="566"/>
    </row>
    <row r="2337" spans="2:33" hidden="1" outlineLevel="1" x14ac:dyDescent="0.45">
      <c r="B2337" s="648"/>
      <c r="C2337" s="649"/>
      <c r="D2337" s="650"/>
      <c r="E2337" s="651"/>
      <c r="F2337" s="652"/>
      <c r="G2337" s="653"/>
      <c r="H2337" s="654"/>
      <c r="I2337" s="654"/>
      <c r="J2337" s="654"/>
      <c r="K2337" s="655"/>
      <c r="L2337" s="653"/>
      <c r="M2337" s="654"/>
      <c r="N2337" s="654"/>
      <c r="O2337" s="654"/>
      <c r="P2337" s="655"/>
      <c r="Q2337" s="656"/>
      <c r="R2337" s="652"/>
      <c r="S2337" s="566"/>
      <c r="T2337" s="566"/>
      <c r="U2337" s="566"/>
      <c r="V2337" s="566"/>
      <c r="W2337" s="566"/>
      <c r="X2337" s="566"/>
      <c r="Y2337" s="566"/>
      <c r="Z2337" s="566"/>
      <c r="AA2337" s="566"/>
      <c r="AB2337" s="566"/>
      <c r="AC2337" s="566"/>
      <c r="AD2337" s="566"/>
      <c r="AE2337" s="566"/>
      <c r="AF2337" s="566"/>
      <c r="AG2337" s="566"/>
    </row>
    <row r="2338" spans="2:33" hidden="1" outlineLevel="1" x14ac:dyDescent="0.45">
      <c r="B2338" s="657"/>
      <c r="C2338" s="658"/>
      <c r="D2338" s="659"/>
      <c r="E2338" s="660"/>
      <c r="F2338" s="661"/>
      <c r="G2338" s="662"/>
      <c r="H2338" s="663"/>
      <c r="I2338" s="663"/>
      <c r="J2338" s="663"/>
      <c r="K2338" s="664"/>
      <c r="L2338" s="662"/>
      <c r="M2338" s="663"/>
      <c r="N2338" s="663"/>
      <c r="O2338" s="663"/>
      <c r="P2338" s="664"/>
      <c r="Q2338" s="665"/>
      <c r="R2338" s="661"/>
      <c r="S2338" s="566"/>
      <c r="T2338" s="566"/>
      <c r="U2338" s="566"/>
      <c r="V2338" s="566"/>
      <c r="W2338" s="566"/>
      <c r="X2338" s="566"/>
      <c r="Y2338" s="566"/>
      <c r="Z2338" s="566"/>
      <c r="AA2338" s="566"/>
      <c r="AB2338" s="566"/>
      <c r="AC2338" s="566"/>
      <c r="AD2338" s="566"/>
      <c r="AE2338" s="566"/>
      <c r="AF2338" s="566"/>
      <c r="AG2338" s="566"/>
    </row>
    <row r="2339" spans="2:33" hidden="1" outlineLevel="1" x14ac:dyDescent="0.45">
      <c r="B2339" s="648"/>
      <c r="C2339" s="649"/>
      <c r="D2339" s="650"/>
      <c r="E2339" s="651"/>
      <c r="F2339" s="652"/>
      <c r="G2339" s="653"/>
      <c r="H2339" s="654"/>
      <c r="I2339" s="654"/>
      <c r="J2339" s="654"/>
      <c r="K2339" s="655"/>
      <c r="L2339" s="653"/>
      <c r="M2339" s="654"/>
      <c r="N2339" s="654"/>
      <c r="O2339" s="654"/>
      <c r="P2339" s="655"/>
      <c r="Q2339" s="656"/>
      <c r="R2339" s="652"/>
      <c r="S2339" s="566"/>
      <c r="T2339" s="566"/>
      <c r="U2339" s="566"/>
      <c r="V2339" s="566"/>
      <c r="W2339" s="566"/>
      <c r="X2339" s="566"/>
      <c r="Y2339" s="566"/>
      <c r="Z2339" s="566"/>
      <c r="AA2339" s="566"/>
      <c r="AB2339" s="566"/>
      <c r="AC2339" s="566"/>
      <c r="AD2339" s="566"/>
      <c r="AE2339" s="566"/>
      <c r="AF2339" s="566"/>
      <c r="AG2339" s="566"/>
    </row>
    <row r="2340" spans="2:33" hidden="1" outlineLevel="1" x14ac:dyDescent="0.45">
      <c r="B2340" s="657"/>
      <c r="C2340" s="658"/>
      <c r="D2340" s="659"/>
      <c r="E2340" s="660"/>
      <c r="F2340" s="661"/>
      <c r="G2340" s="662"/>
      <c r="H2340" s="663"/>
      <c r="I2340" s="663"/>
      <c r="J2340" s="663"/>
      <c r="K2340" s="664"/>
      <c r="L2340" s="662"/>
      <c r="M2340" s="663"/>
      <c r="N2340" s="663"/>
      <c r="O2340" s="663"/>
      <c r="P2340" s="664"/>
      <c r="Q2340" s="665"/>
      <c r="R2340" s="661"/>
      <c r="S2340" s="566"/>
      <c r="T2340" s="566"/>
      <c r="U2340" s="566"/>
      <c r="V2340" s="566"/>
      <c r="W2340" s="566"/>
      <c r="X2340" s="566"/>
      <c r="Y2340" s="566"/>
      <c r="Z2340" s="566"/>
      <c r="AA2340" s="566"/>
      <c r="AB2340" s="566"/>
      <c r="AC2340" s="566"/>
      <c r="AD2340" s="566"/>
      <c r="AE2340" s="566"/>
      <c r="AF2340" s="566"/>
      <c r="AG2340" s="566"/>
    </row>
    <row r="2341" spans="2:33" hidden="1" outlineLevel="1" x14ac:dyDescent="0.45">
      <c r="B2341" s="648"/>
      <c r="C2341" s="649"/>
      <c r="D2341" s="650"/>
      <c r="E2341" s="651"/>
      <c r="F2341" s="652"/>
      <c r="G2341" s="653"/>
      <c r="H2341" s="654"/>
      <c r="I2341" s="654"/>
      <c r="J2341" s="654"/>
      <c r="K2341" s="655"/>
      <c r="L2341" s="653"/>
      <c r="M2341" s="654"/>
      <c r="N2341" s="654"/>
      <c r="O2341" s="654"/>
      <c r="P2341" s="655"/>
      <c r="Q2341" s="656"/>
      <c r="R2341" s="652"/>
      <c r="S2341" s="566"/>
      <c r="T2341" s="566"/>
      <c r="U2341" s="566"/>
      <c r="V2341" s="566"/>
      <c r="W2341" s="566"/>
      <c r="X2341" s="566"/>
      <c r="Y2341" s="566"/>
      <c r="Z2341" s="566"/>
      <c r="AA2341" s="566"/>
      <c r="AB2341" s="566"/>
      <c r="AC2341" s="566"/>
      <c r="AD2341" s="566"/>
      <c r="AE2341" s="566"/>
      <c r="AF2341" s="566"/>
      <c r="AG2341" s="566"/>
    </row>
    <row r="2342" spans="2:33" hidden="1" outlineLevel="1" x14ac:dyDescent="0.45">
      <c r="B2342" s="657"/>
      <c r="C2342" s="658"/>
      <c r="D2342" s="659"/>
      <c r="E2342" s="660"/>
      <c r="F2342" s="661"/>
      <c r="G2342" s="662"/>
      <c r="H2342" s="663"/>
      <c r="I2342" s="663"/>
      <c r="J2342" s="663"/>
      <c r="K2342" s="664"/>
      <c r="L2342" s="662"/>
      <c r="M2342" s="663"/>
      <c r="N2342" s="663"/>
      <c r="O2342" s="663"/>
      <c r="P2342" s="664"/>
      <c r="Q2342" s="665"/>
      <c r="R2342" s="661"/>
      <c r="S2342" s="566"/>
      <c r="T2342" s="566"/>
      <c r="U2342" s="566"/>
      <c r="V2342" s="566"/>
      <c r="W2342" s="566"/>
      <c r="X2342" s="566"/>
      <c r="Y2342" s="566"/>
      <c r="Z2342" s="566"/>
      <c r="AA2342" s="566"/>
      <c r="AB2342" s="566"/>
      <c r="AC2342" s="566"/>
      <c r="AD2342" s="566"/>
      <c r="AE2342" s="566"/>
      <c r="AF2342" s="566"/>
      <c r="AG2342" s="566"/>
    </row>
    <row r="2343" spans="2:33" hidden="1" outlineLevel="1" x14ac:dyDescent="0.45">
      <c r="B2343" s="648"/>
      <c r="C2343" s="649"/>
      <c r="D2343" s="650"/>
      <c r="E2343" s="651"/>
      <c r="F2343" s="652"/>
      <c r="G2343" s="653"/>
      <c r="H2343" s="654"/>
      <c r="I2343" s="654"/>
      <c r="J2343" s="654"/>
      <c r="K2343" s="655"/>
      <c r="L2343" s="653"/>
      <c r="M2343" s="654"/>
      <c r="N2343" s="654"/>
      <c r="O2343" s="654"/>
      <c r="P2343" s="655"/>
      <c r="Q2343" s="656"/>
      <c r="R2343" s="652"/>
      <c r="S2343" s="566"/>
      <c r="T2343" s="566"/>
      <c r="U2343" s="566"/>
      <c r="V2343" s="566"/>
      <c r="W2343" s="566"/>
      <c r="X2343" s="566"/>
      <c r="Y2343" s="566"/>
      <c r="Z2343" s="566"/>
      <c r="AA2343" s="566"/>
      <c r="AB2343" s="566"/>
      <c r="AC2343" s="566"/>
      <c r="AD2343" s="566"/>
      <c r="AE2343" s="566"/>
      <c r="AF2343" s="566"/>
      <c r="AG2343" s="566"/>
    </row>
    <row r="2344" spans="2:33" hidden="1" outlineLevel="1" x14ac:dyDescent="0.45">
      <c r="B2344" s="657"/>
      <c r="C2344" s="658"/>
      <c r="D2344" s="659"/>
      <c r="E2344" s="660"/>
      <c r="F2344" s="661"/>
      <c r="G2344" s="662"/>
      <c r="H2344" s="663"/>
      <c r="I2344" s="663"/>
      <c r="J2344" s="663"/>
      <c r="K2344" s="664"/>
      <c r="L2344" s="662"/>
      <c r="M2344" s="663"/>
      <c r="N2344" s="663"/>
      <c r="O2344" s="663"/>
      <c r="P2344" s="664"/>
      <c r="Q2344" s="665"/>
      <c r="R2344" s="661"/>
      <c r="S2344" s="566"/>
      <c r="T2344" s="566"/>
      <c r="U2344" s="566"/>
      <c r="V2344" s="566"/>
      <c r="W2344" s="566"/>
      <c r="X2344" s="566"/>
      <c r="Y2344" s="566"/>
      <c r="Z2344" s="566"/>
      <c r="AA2344" s="566"/>
      <c r="AB2344" s="566"/>
      <c r="AC2344" s="566"/>
      <c r="AD2344" s="566"/>
      <c r="AE2344" s="566"/>
      <c r="AF2344" s="566"/>
      <c r="AG2344" s="566"/>
    </row>
    <row r="2345" spans="2:33" hidden="1" outlineLevel="1" x14ac:dyDescent="0.45">
      <c r="B2345" s="648"/>
      <c r="C2345" s="649"/>
      <c r="D2345" s="650"/>
      <c r="E2345" s="651"/>
      <c r="F2345" s="652"/>
      <c r="G2345" s="653"/>
      <c r="H2345" s="654"/>
      <c r="I2345" s="654"/>
      <c r="J2345" s="654"/>
      <c r="K2345" s="655"/>
      <c r="L2345" s="653"/>
      <c r="M2345" s="654"/>
      <c r="N2345" s="654"/>
      <c r="O2345" s="654"/>
      <c r="P2345" s="655"/>
      <c r="Q2345" s="656"/>
      <c r="R2345" s="652"/>
      <c r="S2345" s="566"/>
      <c r="T2345" s="566"/>
      <c r="U2345" s="566"/>
      <c r="V2345" s="566"/>
      <c r="W2345" s="566"/>
      <c r="X2345" s="566"/>
      <c r="Y2345" s="566"/>
      <c r="Z2345" s="566"/>
      <c r="AA2345" s="566"/>
      <c r="AB2345" s="566"/>
      <c r="AC2345" s="566"/>
      <c r="AD2345" s="566"/>
      <c r="AE2345" s="566"/>
      <c r="AF2345" s="566"/>
      <c r="AG2345" s="566"/>
    </row>
    <row r="2346" spans="2:33" hidden="1" outlineLevel="1" x14ac:dyDescent="0.45">
      <c r="B2346" s="657"/>
      <c r="C2346" s="658"/>
      <c r="D2346" s="659"/>
      <c r="E2346" s="660"/>
      <c r="F2346" s="661"/>
      <c r="G2346" s="662"/>
      <c r="H2346" s="663"/>
      <c r="I2346" s="663"/>
      <c r="J2346" s="663"/>
      <c r="K2346" s="664"/>
      <c r="L2346" s="662"/>
      <c r="M2346" s="663"/>
      <c r="N2346" s="663"/>
      <c r="O2346" s="663"/>
      <c r="P2346" s="664"/>
      <c r="Q2346" s="665"/>
      <c r="R2346" s="661"/>
      <c r="S2346" s="566"/>
      <c r="T2346" s="566"/>
      <c r="U2346" s="566"/>
      <c r="V2346" s="566"/>
      <c r="W2346" s="566"/>
      <c r="X2346" s="566"/>
      <c r="Y2346" s="566"/>
      <c r="Z2346" s="566"/>
      <c r="AA2346" s="566"/>
      <c r="AB2346" s="566"/>
      <c r="AC2346" s="566"/>
      <c r="AD2346" s="566"/>
      <c r="AE2346" s="566"/>
      <c r="AF2346" s="566"/>
      <c r="AG2346" s="566"/>
    </row>
    <row r="2347" spans="2:33" hidden="1" outlineLevel="1" x14ac:dyDescent="0.45">
      <c r="B2347" s="648"/>
      <c r="C2347" s="649"/>
      <c r="D2347" s="650"/>
      <c r="E2347" s="651"/>
      <c r="F2347" s="652"/>
      <c r="G2347" s="653"/>
      <c r="H2347" s="654"/>
      <c r="I2347" s="654"/>
      <c r="J2347" s="654"/>
      <c r="K2347" s="655"/>
      <c r="L2347" s="653"/>
      <c r="M2347" s="654"/>
      <c r="N2347" s="654"/>
      <c r="O2347" s="654"/>
      <c r="P2347" s="655"/>
      <c r="Q2347" s="656"/>
      <c r="R2347" s="652"/>
      <c r="S2347" s="566"/>
      <c r="T2347" s="566"/>
      <c r="U2347" s="566"/>
      <c r="V2347" s="566"/>
      <c r="W2347" s="566"/>
      <c r="X2347" s="566"/>
      <c r="Y2347" s="566"/>
      <c r="Z2347" s="566"/>
      <c r="AA2347" s="566"/>
      <c r="AB2347" s="566"/>
      <c r="AC2347" s="566"/>
      <c r="AD2347" s="566"/>
      <c r="AE2347" s="566"/>
      <c r="AF2347" s="566"/>
      <c r="AG2347" s="566"/>
    </row>
    <row r="2348" spans="2:33" hidden="1" outlineLevel="1" x14ac:dyDescent="0.45">
      <c r="B2348" s="657"/>
      <c r="C2348" s="658"/>
      <c r="D2348" s="659"/>
      <c r="E2348" s="660"/>
      <c r="F2348" s="661"/>
      <c r="G2348" s="662"/>
      <c r="H2348" s="663"/>
      <c r="I2348" s="663"/>
      <c r="J2348" s="663"/>
      <c r="K2348" s="664"/>
      <c r="L2348" s="662"/>
      <c r="M2348" s="663"/>
      <c r="N2348" s="663"/>
      <c r="O2348" s="663"/>
      <c r="P2348" s="664"/>
      <c r="Q2348" s="665"/>
      <c r="R2348" s="661"/>
      <c r="S2348" s="566"/>
      <c r="T2348" s="566"/>
      <c r="U2348" s="566"/>
      <c r="V2348" s="566"/>
      <c r="W2348" s="566"/>
      <c r="X2348" s="566"/>
      <c r="Y2348" s="566"/>
      <c r="Z2348" s="566"/>
      <c r="AA2348" s="566"/>
      <c r="AB2348" s="566"/>
      <c r="AC2348" s="566"/>
      <c r="AD2348" s="566"/>
      <c r="AE2348" s="566"/>
      <c r="AF2348" s="566"/>
      <c r="AG2348" s="566"/>
    </row>
    <row r="2349" spans="2:33" hidden="1" outlineLevel="1" x14ac:dyDescent="0.45">
      <c r="B2349" s="648"/>
      <c r="C2349" s="649"/>
      <c r="D2349" s="650"/>
      <c r="E2349" s="651"/>
      <c r="F2349" s="652"/>
      <c r="G2349" s="653"/>
      <c r="H2349" s="654"/>
      <c r="I2349" s="654"/>
      <c r="J2349" s="654"/>
      <c r="K2349" s="655"/>
      <c r="L2349" s="653"/>
      <c r="M2349" s="654"/>
      <c r="N2349" s="654"/>
      <c r="O2349" s="654"/>
      <c r="P2349" s="655"/>
      <c r="Q2349" s="656"/>
      <c r="R2349" s="652"/>
      <c r="S2349" s="566"/>
      <c r="T2349" s="566"/>
      <c r="U2349" s="566"/>
      <c r="V2349" s="566"/>
      <c r="W2349" s="566"/>
      <c r="X2349" s="566"/>
      <c r="Y2349" s="566"/>
      <c r="Z2349" s="566"/>
      <c r="AA2349" s="566"/>
      <c r="AB2349" s="566"/>
      <c r="AC2349" s="566"/>
      <c r="AD2349" s="566"/>
      <c r="AE2349" s="566"/>
      <c r="AF2349" s="566"/>
      <c r="AG2349" s="566"/>
    </row>
    <row r="2350" spans="2:33" hidden="1" outlineLevel="1" x14ac:dyDescent="0.45">
      <c r="B2350" s="657"/>
      <c r="C2350" s="658"/>
      <c r="D2350" s="659"/>
      <c r="E2350" s="660"/>
      <c r="F2350" s="661"/>
      <c r="G2350" s="662"/>
      <c r="H2350" s="663"/>
      <c r="I2350" s="663"/>
      <c r="J2350" s="663"/>
      <c r="K2350" s="664"/>
      <c r="L2350" s="662"/>
      <c r="M2350" s="663"/>
      <c r="N2350" s="663"/>
      <c r="O2350" s="663"/>
      <c r="P2350" s="664"/>
      <c r="Q2350" s="665"/>
      <c r="R2350" s="661"/>
      <c r="S2350" s="566"/>
      <c r="T2350" s="566"/>
      <c r="U2350" s="566"/>
      <c r="V2350" s="566"/>
      <c r="W2350" s="566"/>
      <c r="X2350" s="566"/>
      <c r="Y2350" s="566"/>
      <c r="Z2350" s="566"/>
      <c r="AA2350" s="566"/>
      <c r="AB2350" s="566"/>
      <c r="AC2350" s="566"/>
      <c r="AD2350" s="566"/>
      <c r="AE2350" s="566"/>
      <c r="AF2350" s="566"/>
      <c r="AG2350" s="566"/>
    </row>
    <row r="2351" spans="2:33" hidden="1" outlineLevel="1" x14ac:dyDescent="0.45">
      <c r="B2351" s="648"/>
      <c r="C2351" s="649"/>
      <c r="D2351" s="650"/>
      <c r="E2351" s="651"/>
      <c r="F2351" s="652"/>
      <c r="G2351" s="653"/>
      <c r="H2351" s="654"/>
      <c r="I2351" s="654"/>
      <c r="J2351" s="654"/>
      <c r="K2351" s="655"/>
      <c r="L2351" s="653"/>
      <c r="M2351" s="654"/>
      <c r="N2351" s="654"/>
      <c r="O2351" s="654"/>
      <c r="P2351" s="655"/>
      <c r="Q2351" s="656"/>
      <c r="R2351" s="652"/>
      <c r="S2351" s="566"/>
      <c r="T2351" s="566"/>
      <c r="U2351" s="566"/>
      <c r="V2351" s="566"/>
      <c r="W2351" s="566"/>
      <c r="X2351" s="566"/>
      <c r="Y2351" s="566"/>
      <c r="Z2351" s="566"/>
      <c r="AA2351" s="566"/>
      <c r="AB2351" s="566"/>
      <c r="AC2351" s="566"/>
      <c r="AD2351" s="566"/>
      <c r="AE2351" s="566"/>
      <c r="AF2351" s="566"/>
      <c r="AG2351" s="566"/>
    </row>
    <row r="2352" spans="2:33" hidden="1" outlineLevel="1" x14ac:dyDescent="0.45">
      <c r="B2352" s="657"/>
      <c r="C2352" s="658"/>
      <c r="D2352" s="659"/>
      <c r="E2352" s="660"/>
      <c r="F2352" s="661"/>
      <c r="G2352" s="662"/>
      <c r="H2352" s="663"/>
      <c r="I2352" s="663"/>
      <c r="J2352" s="663"/>
      <c r="K2352" s="664"/>
      <c r="L2352" s="662"/>
      <c r="M2352" s="663"/>
      <c r="N2352" s="663"/>
      <c r="O2352" s="663"/>
      <c r="P2352" s="664"/>
      <c r="Q2352" s="665"/>
      <c r="R2352" s="661"/>
      <c r="S2352" s="566"/>
      <c r="T2352" s="566"/>
      <c r="U2352" s="566"/>
      <c r="V2352" s="566"/>
      <c r="W2352" s="566"/>
      <c r="X2352" s="566"/>
      <c r="Y2352" s="566"/>
      <c r="Z2352" s="566"/>
      <c r="AA2352" s="566"/>
      <c r="AB2352" s="566"/>
      <c r="AC2352" s="566"/>
      <c r="AD2352" s="566"/>
      <c r="AE2352" s="566"/>
      <c r="AF2352" s="566"/>
      <c r="AG2352" s="566"/>
    </row>
    <row r="2353" spans="2:33" hidden="1" outlineLevel="1" x14ac:dyDescent="0.45">
      <c r="B2353" s="648"/>
      <c r="C2353" s="649"/>
      <c r="D2353" s="650"/>
      <c r="E2353" s="651"/>
      <c r="F2353" s="652"/>
      <c r="G2353" s="653"/>
      <c r="H2353" s="654"/>
      <c r="I2353" s="654"/>
      <c r="J2353" s="654"/>
      <c r="K2353" s="655"/>
      <c r="L2353" s="653"/>
      <c r="M2353" s="654"/>
      <c r="N2353" s="654"/>
      <c r="O2353" s="654"/>
      <c r="P2353" s="655"/>
      <c r="Q2353" s="656"/>
      <c r="R2353" s="652"/>
      <c r="S2353" s="566"/>
      <c r="T2353" s="566"/>
      <c r="U2353" s="566"/>
      <c r="V2353" s="566"/>
      <c r="W2353" s="566"/>
      <c r="X2353" s="566"/>
      <c r="Y2353" s="566"/>
      <c r="Z2353" s="566"/>
      <c r="AA2353" s="566"/>
      <c r="AB2353" s="566"/>
      <c r="AC2353" s="566"/>
      <c r="AD2353" s="566"/>
      <c r="AE2353" s="566"/>
      <c r="AF2353" s="566"/>
      <c r="AG2353" s="566"/>
    </row>
    <row r="2354" spans="2:33" hidden="1" outlineLevel="1" x14ac:dyDescent="0.45">
      <c r="B2354" s="657"/>
      <c r="C2354" s="658"/>
      <c r="D2354" s="659"/>
      <c r="E2354" s="660"/>
      <c r="F2354" s="661"/>
      <c r="G2354" s="662"/>
      <c r="H2354" s="663"/>
      <c r="I2354" s="663"/>
      <c r="J2354" s="663"/>
      <c r="K2354" s="664"/>
      <c r="L2354" s="662"/>
      <c r="M2354" s="663"/>
      <c r="N2354" s="663"/>
      <c r="O2354" s="663"/>
      <c r="P2354" s="664"/>
      <c r="Q2354" s="665"/>
      <c r="R2354" s="661"/>
      <c r="S2354" s="566"/>
      <c r="T2354" s="566"/>
      <c r="U2354" s="566"/>
      <c r="V2354" s="566"/>
      <c r="W2354" s="566"/>
      <c r="X2354" s="566"/>
      <c r="Y2354" s="566"/>
      <c r="Z2354" s="566"/>
      <c r="AA2354" s="566"/>
      <c r="AB2354" s="566"/>
      <c r="AC2354" s="566"/>
      <c r="AD2354" s="566"/>
      <c r="AE2354" s="566"/>
      <c r="AF2354" s="566"/>
      <c r="AG2354" s="566"/>
    </row>
    <row r="2355" spans="2:33" hidden="1" outlineLevel="1" x14ac:dyDescent="0.45">
      <c r="B2355" s="648"/>
      <c r="C2355" s="649"/>
      <c r="D2355" s="650"/>
      <c r="E2355" s="651"/>
      <c r="F2355" s="652"/>
      <c r="G2355" s="653"/>
      <c r="H2355" s="654"/>
      <c r="I2355" s="654"/>
      <c r="J2355" s="654"/>
      <c r="K2355" s="655"/>
      <c r="L2355" s="653"/>
      <c r="M2355" s="654"/>
      <c r="N2355" s="654"/>
      <c r="O2355" s="654"/>
      <c r="P2355" s="655"/>
      <c r="Q2355" s="656"/>
      <c r="R2355" s="652"/>
      <c r="S2355" s="566"/>
      <c r="T2355" s="566"/>
      <c r="U2355" s="566"/>
      <c r="V2355" s="566"/>
      <c r="W2355" s="566"/>
      <c r="X2355" s="566"/>
      <c r="Y2355" s="566"/>
      <c r="Z2355" s="566"/>
      <c r="AA2355" s="566"/>
      <c r="AB2355" s="566"/>
      <c r="AC2355" s="566"/>
      <c r="AD2355" s="566"/>
      <c r="AE2355" s="566"/>
      <c r="AF2355" s="566"/>
      <c r="AG2355" s="566"/>
    </row>
    <row r="2356" spans="2:33" hidden="1" outlineLevel="1" x14ac:dyDescent="0.45">
      <c r="B2356" s="657"/>
      <c r="C2356" s="658"/>
      <c r="D2356" s="659"/>
      <c r="E2356" s="660"/>
      <c r="F2356" s="661"/>
      <c r="G2356" s="662"/>
      <c r="H2356" s="663"/>
      <c r="I2356" s="663"/>
      <c r="J2356" s="663"/>
      <c r="K2356" s="664"/>
      <c r="L2356" s="662"/>
      <c r="M2356" s="663"/>
      <c r="N2356" s="663"/>
      <c r="O2356" s="663"/>
      <c r="P2356" s="664"/>
      <c r="Q2356" s="665"/>
      <c r="R2356" s="661"/>
      <c r="S2356" s="566"/>
      <c r="T2356" s="566"/>
      <c r="U2356" s="566"/>
      <c r="V2356" s="566"/>
      <c r="W2356" s="566"/>
      <c r="X2356" s="566"/>
      <c r="Y2356" s="566"/>
      <c r="Z2356" s="566"/>
      <c r="AA2356" s="566"/>
      <c r="AB2356" s="566"/>
      <c r="AC2356" s="566"/>
      <c r="AD2356" s="566"/>
      <c r="AE2356" s="566"/>
      <c r="AF2356" s="566"/>
      <c r="AG2356" s="566"/>
    </row>
    <row r="2357" spans="2:33" hidden="1" outlineLevel="1" x14ac:dyDescent="0.45">
      <c r="B2357" s="648"/>
      <c r="C2357" s="649"/>
      <c r="D2357" s="650"/>
      <c r="E2357" s="651"/>
      <c r="F2357" s="652"/>
      <c r="G2357" s="653"/>
      <c r="H2357" s="654"/>
      <c r="I2357" s="654"/>
      <c r="J2357" s="654"/>
      <c r="K2357" s="655"/>
      <c r="L2357" s="653"/>
      <c r="M2357" s="654"/>
      <c r="N2357" s="654"/>
      <c r="O2357" s="654"/>
      <c r="P2357" s="655"/>
      <c r="Q2357" s="656"/>
      <c r="R2357" s="652"/>
      <c r="S2357" s="566"/>
      <c r="T2357" s="566"/>
      <c r="U2357" s="566"/>
      <c r="V2357" s="566"/>
      <c r="W2357" s="566"/>
      <c r="X2357" s="566"/>
      <c r="Y2357" s="566"/>
      <c r="Z2357" s="566"/>
      <c r="AA2357" s="566"/>
      <c r="AB2357" s="566"/>
      <c r="AC2357" s="566"/>
      <c r="AD2357" s="566"/>
      <c r="AE2357" s="566"/>
      <c r="AF2357" s="566"/>
      <c r="AG2357" s="566"/>
    </row>
    <row r="2358" spans="2:33" hidden="1" outlineLevel="1" x14ac:dyDescent="0.45">
      <c r="B2358" s="657"/>
      <c r="C2358" s="658"/>
      <c r="D2358" s="659"/>
      <c r="E2358" s="660"/>
      <c r="F2358" s="661"/>
      <c r="G2358" s="662"/>
      <c r="H2358" s="663"/>
      <c r="I2358" s="663"/>
      <c r="J2358" s="663"/>
      <c r="K2358" s="664"/>
      <c r="L2358" s="662"/>
      <c r="M2358" s="663"/>
      <c r="N2358" s="663"/>
      <c r="O2358" s="663"/>
      <c r="P2358" s="664"/>
      <c r="Q2358" s="665"/>
      <c r="R2358" s="661"/>
      <c r="S2358" s="566"/>
      <c r="T2358" s="566"/>
      <c r="U2358" s="566"/>
      <c r="V2358" s="566"/>
      <c r="W2358" s="566"/>
      <c r="X2358" s="566"/>
      <c r="Y2358" s="566"/>
      <c r="Z2358" s="566"/>
      <c r="AA2358" s="566"/>
      <c r="AB2358" s="566"/>
      <c r="AC2358" s="566"/>
      <c r="AD2358" s="566"/>
      <c r="AE2358" s="566"/>
      <c r="AF2358" s="566"/>
      <c r="AG2358" s="566"/>
    </row>
    <row r="2359" spans="2:33" hidden="1" outlineLevel="1" x14ac:dyDescent="0.45">
      <c r="B2359" s="648"/>
      <c r="C2359" s="649"/>
      <c r="D2359" s="650"/>
      <c r="E2359" s="651"/>
      <c r="F2359" s="652"/>
      <c r="G2359" s="653"/>
      <c r="H2359" s="654"/>
      <c r="I2359" s="654"/>
      <c r="J2359" s="654"/>
      <c r="K2359" s="655"/>
      <c r="L2359" s="653"/>
      <c r="M2359" s="654"/>
      <c r="N2359" s="654"/>
      <c r="O2359" s="654"/>
      <c r="P2359" s="655"/>
      <c r="Q2359" s="656"/>
      <c r="R2359" s="652"/>
      <c r="S2359" s="566"/>
      <c r="T2359" s="566"/>
      <c r="U2359" s="566"/>
      <c r="V2359" s="566"/>
      <c r="W2359" s="566"/>
      <c r="X2359" s="566"/>
      <c r="Y2359" s="566"/>
      <c r="Z2359" s="566"/>
      <c r="AA2359" s="566"/>
      <c r="AB2359" s="566"/>
      <c r="AC2359" s="566"/>
      <c r="AD2359" s="566"/>
      <c r="AE2359" s="566"/>
      <c r="AF2359" s="566"/>
      <c r="AG2359" s="566"/>
    </row>
    <row r="2360" spans="2:33" hidden="1" outlineLevel="1" x14ac:dyDescent="0.45">
      <c r="B2360" s="657"/>
      <c r="C2360" s="658"/>
      <c r="D2360" s="659"/>
      <c r="E2360" s="660"/>
      <c r="F2360" s="661"/>
      <c r="G2360" s="662"/>
      <c r="H2360" s="663"/>
      <c r="I2360" s="663"/>
      <c r="J2360" s="663"/>
      <c r="K2360" s="664"/>
      <c r="L2360" s="662"/>
      <c r="M2360" s="663"/>
      <c r="N2360" s="663"/>
      <c r="O2360" s="663"/>
      <c r="P2360" s="664"/>
      <c r="Q2360" s="665"/>
      <c r="R2360" s="661"/>
      <c r="S2360" s="566"/>
      <c r="T2360" s="566"/>
      <c r="U2360" s="566"/>
      <c r="V2360" s="566"/>
      <c r="W2360" s="566"/>
      <c r="X2360" s="566"/>
      <c r="Y2360" s="566"/>
      <c r="Z2360" s="566"/>
      <c r="AA2360" s="566"/>
      <c r="AB2360" s="566"/>
      <c r="AC2360" s="566"/>
      <c r="AD2360" s="566"/>
      <c r="AE2360" s="566"/>
      <c r="AF2360" s="566"/>
      <c r="AG2360" s="566"/>
    </row>
    <row r="2361" spans="2:33" hidden="1" outlineLevel="1" x14ac:dyDescent="0.45">
      <c r="B2361" s="648"/>
      <c r="C2361" s="649"/>
      <c r="D2361" s="650"/>
      <c r="E2361" s="651"/>
      <c r="F2361" s="652"/>
      <c r="G2361" s="653"/>
      <c r="H2361" s="654"/>
      <c r="I2361" s="654"/>
      <c r="J2361" s="654"/>
      <c r="K2361" s="655"/>
      <c r="L2361" s="653"/>
      <c r="M2361" s="654"/>
      <c r="N2361" s="654"/>
      <c r="O2361" s="654"/>
      <c r="P2361" s="655"/>
      <c r="Q2361" s="656"/>
      <c r="R2361" s="652"/>
      <c r="S2361" s="566"/>
      <c r="T2361" s="566"/>
      <c r="U2361" s="566"/>
      <c r="V2361" s="566"/>
      <c r="W2361" s="566"/>
      <c r="X2361" s="566"/>
      <c r="Y2361" s="566"/>
      <c r="Z2361" s="566"/>
      <c r="AA2361" s="566"/>
      <c r="AB2361" s="566"/>
      <c r="AC2361" s="566"/>
      <c r="AD2361" s="566"/>
      <c r="AE2361" s="566"/>
      <c r="AF2361" s="566"/>
      <c r="AG2361" s="566"/>
    </row>
    <row r="2362" spans="2:33" hidden="1" outlineLevel="1" x14ac:dyDescent="0.45">
      <c r="B2362" s="657"/>
      <c r="C2362" s="658"/>
      <c r="D2362" s="659"/>
      <c r="E2362" s="660"/>
      <c r="F2362" s="661"/>
      <c r="G2362" s="662"/>
      <c r="H2362" s="663"/>
      <c r="I2362" s="663"/>
      <c r="J2362" s="663"/>
      <c r="K2362" s="664"/>
      <c r="L2362" s="662"/>
      <c r="M2362" s="663"/>
      <c r="N2362" s="663"/>
      <c r="O2362" s="663"/>
      <c r="P2362" s="664"/>
      <c r="Q2362" s="665"/>
      <c r="R2362" s="661"/>
      <c r="S2362" s="566"/>
      <c r="T2362" s="566"/>
      <c r="U2362" s="566"/>
      <c r="V2362" s="566"/>
      <c r="W2362" s="566"/>
      <c r="X2362" s="566"/>
      <c r="Y2362" s="566"/>
      <c r="Z2362" s="566"/>
      <c r="AA2362" s="566"/>
      <c r="AB2362" s="566"/>
      <c r="AC2362" s="566"/>
      <c r="AD2362" s="566"/>
      <c r="AE2362" s="566"/>
      <c r="AF2362" s="566"/>
      <c r="AG2362" s="566"/>
    </row>
    <row r="2363" spans="2:33" hidden="1" outlineLevel="1" x14ac:dyDescent="0.45">
      <c r="B2363" s="648"/>
      <c r="C2363" s="649"/>
      <c r="D2363" s="650"/>
      <c r="E2363" s="651"/>
      <c r="F2363" s="652"/>
      <c r="G2363" s="653"/>
      <c r="H2363" s="654"/>
      <c r="I2363" s="654"/>
      <c r="J2363" s="654"/>
      <c r="K2363" s="655"/>
      <c r="L2363" s="653"/>
      <c r="M2363" s="654"/>
      <c r="N2363" s="654"/>
      <c r="O2363" s="654"/>
      <c r="P2363" s="655"/>
      <c r="Q2363" s="656"/>
      <c r="R2363" s="652"/>
      <c r="S2363" s="566"/>
      <c r="T2363" s="566"/>
      <c r="U2363" s="566"/>
      <c r="V2363" s="566"/>
      <c r="W2363" s="566"/>
      <c r="X2363" s="566"/>
      <c r="Y2363" s="566"/>
      <c r="Z2363" s="566"/>
      <c r="AA2363" s="566"/>
      <c r="AB2363" s="566"/>
      <c r="AC2363" s="566"/>
      <c r="AD2363" s="566"/>
      <c r="AE2363" s="566"/>
      <c r="AF2363" s="566"/>
      <c r="AG2363" s="566"/>
    </row>
    <row r="2364" spans="2:33" hidden="1" outlineLevel="1" x14ac:dyDescent="0.45">
      <c r="B2364" s="657"/>
      <c r="C2364" s="658"/>
      <c r="D2364" s="659"/>
      <c r="E2364" s="660"/>
      <c r="F2364" s="661"/>
      <c r="G2364" s="662"/>
      <c r="H2364" s="663"/>
      <c r="I2364" s="663"/>
      <c r="J2364" s="663"/>
      <c r="K2364" s="664"/>
      <c r="L2364" s="662"/>
      <c r="M2364" s="663"/>
      <c r="N2364" s="663"/>
      <c r="O2364" s="663"/>
      <c r="P2364" s="664"/>
      <c r="Q2364" s="665"/>
      <c r="R2364" s="661"/>
      <c r="S2364" s="566"/>
      <c r="T2364" s="566"/>
      <c r="U2364" s="566"/>
      <c r="V2364" s="566"/>
      <c r="W2364" s="566"/>
      <c r="X2364" s="566"/>
      <c r="Y2364" s="566"/>
      <c r="Z2364" s="566"/>
      <c r="AA2364" s="566"/>
      <c r="AB2364" s="566"/>
      <c r="AC2364" s="566"/>
      <c r="AD2364" s="566"/>
      <c r="AE2364" s="566"/>
      <c r="AF2364" s="566"/>
      <c r="AG2364" s="566"/>
    </row>
    <row r="2365" spans="2:33" hidden="1" outlineLevel="1" x14ac:dyDescent="0.45">
      <c r="B2365" s="648"/>
      <c r="C2365" s="649"/>
      <c r="D2365" s="650"/>
      <c r="E2365" s="651"/>
      <c r="F2365" s="652"/>
      <c r="G2365" s="653"/>
      <c r="H2365" s="654"/>
      <c r="I2365" s="654"/>
      <c r="J2365" s="654"/>
      <c r="K2365" s="655"/>
      <c r="L2365" s="653"/>
      <c r="M2365" s="654"/>
      <c r="N2365" s="654"/>
      <c r="O2365" s="654"/>
      <c r="P2365" s="655"/>
      <c r="Q2365" s="656"/>
      <c r="R2365" s="652"/>
      <c r="S2365" s="566"/>
      <c r="T2365" s="566"/>
      <c r="U2365" s="566"/>
      <c r="V2365" s="566"/>
      <c r="W2365" s="566"/>
      <c r="X2365" s="566"/>
      <c r="Y2365" s="566"/>
      <c r="Z2365" s="566"/>
      <c r="AA2365" s="566"/>
      <c r="AB2365" s="566"/>
      <c r="AC2365" s="566"/>
      <c r="AD2365" s="566"/>
      <c r="AE2365" s="566"/>
      <c r="AF2365" s="566"/>
      <c r="AG2365" s="566"/>
    </row>
    <row r="2366" spans="2:33" hidden="1" outlineLevel="1" x14ac:dyDescent="0.45">
      <c r="B2366" s="657"/>
      <c r="C2366" s="658"/>
      <c r="D2366" s="659"/>
      <c r="E2366" s="660"/>
      <c r="F2366" s="661"/>
      <c r="G2366" s="662"/>
      <c r="H2366" s="663"/>
      <c r="I2366" s="663"/>
      <c r="J2366" s="663"/>
      <c r="K2366" s="664"/>
      <c r="L2366" s="662"/>
      <c r="M2366" s="663"/>
      <c r="N2366" s="663"/>
      <c r="O2366" s="663"/>
      <c r="P2366" s="664"/>
      <c r="Q2366" s="665"/>
      <c r="R2366" s="661"/>
      <c r="S2366" s="566"/>
      <c r="T2366" s="566"/>
      <c r="U2366" s="566"/>
      <c r="V2366" s="566"/>
      <c r="W2366" s="566"/>
      <c r="X2366" s="566"/>
      <c r="Y2366" s="566"/>
      <c r="Z2366" s="566"/>
      <c r="AA2366" s="566"/>
      <c r="AB2366" s="566"/>
      <c r="AC2366" s="566"/>
      <c r="AD2366" s="566"/>
      <c r="AE2366" s="566"/>
      <c r="AF2366" s="566"/>
      <c r="AG2366" s="566"/>
    </row>
    <row r="2367" spans="2:33" hidden="1" outlineLevel="1" x14ac:dyDescent="0.45">
      <c r="B2367" s="648"/>
      <c r="C2367" s="649"/>
      <c r="D2367" s="650"/>
      <c r="E2367" s="651"/>
      <c r="F2367" s="652"/>
      <c r="G2367" s="653"/>
      <c r="H2367" s="654"/>
      <c r="I2367" s="654"/>
      <c r="J2367" s="654"/>
      <c r="K2367" s="655"/>
      <c r="L2367" s="653"/>
      <c r="M2367" s="654"/>
      <c r="N2367" s="654"/>
      <c r="O2367" s="654"/>
      <c r="P2367" s="655"/>
      <c r="Q2367" s="656"/>
      <c r="R2367" s="652"/>
      <c r="S2367" s="566"/>
      <c r="T2367" s="566"/>
      <c r="U2367" s="566"/>
      <c r="V2367" s="566"/>
      <c r="W2367" s="566"/>
      <c r="X2367" s="566"/>
      <c r="Y2367" s="566"/>
      <c r="Z2367" s="566"/>
      <c r="AA2367" s="566"/>
      <c r="AB2367" s="566"/>
      <c r="AC2367" s="566"/>
      <c r="AD2367" s="566"/>
      <c r="AE2367" s="566"/>
      <c r="AF2367" s="566"/>
      <c r="AG2367" s="566"/>
    </row>
    <row r="2368" spans="2:33" hidden="1" outlineLevel="1" x14ac:dyDescent="0.45">
      <c r="B2368" s="657"/>
      <c r="C2368" s="658"/>
      <c r="D2368" s="659"/>
      <c r="E2368" s="660"/>
      <c r="F2368" s="661"/>
      <c r="G2368" s="662"/>
      <c r="H2368" s="663"/>
      <c r="I2368" s="663"/>
      <c r="J2368" s="663"/>
      <c r="K2368" s="664"/>
      <c r="L2368" s="662"/>
      <c r="M2368" s="663"/>
      <c r="N2368" s="663"/>
      <c r="O2368" s="663"/>
      <c r="P2368" s="664"/>
      <c r="Q2368" s="665"/>
      <c r="R2368" s="661"/>
      <c r="S2368" s="566"/>
      <c r="T2368" s="566"/>
      <c r="U2368" s="566"/>
      <c r="V2368" s="566"/>
      <c r="W2368" s="566"/>
      <c r="X2368" s="566"/>
      <c r="Y2368" s="566"/>
      <c r="Z2368" s="566"/>
      <c r="AA2368" s="566"/>
      <c r="AB2368" s="566"/>
      <c r="AC2368" s="566"/>
      <c r="AD2368" s="566"/>
      <c r="AE2368" s="566"/>
      <c r="AF2368" s="566"/>
      <c r="AG2368" s="566"/>
    </row>
    <row r="2369" spans="2:33" hidden="1" outlineLevel="1" x14ac:dyDescent="0.45">
      <c r="B2369" s="648"/>
      <c r="C2369" s="649"/>
      <c r="D2369" s="650"/>
      <c r="E2369" s="651"/>
      <c r="F2369" s="652"/>
      <c r="G2369" s="653"/>
      <c r="H2369" s="654"/>
      <c r="I2369" s="654"/>
      <c r="J2369" s="654"/>
      <c r="K2369" s="655"/>
      <c r="L2369" s="653"/>
      <c r="M2369" s="654"/>
      <c r="N2369" s="654"/>
      <c r="O2369" s="654"/>
      <c r="P2369" s="655"/>
      <c r="Q2369" s="656"/>
      <c r="R2369" s="652"/>
      <c r="S2369" s="566"/>
      <c r="T2369" s="566"/>
      <c r="U2369" s="566"/>
      <c r="V2369" s="566"/>
      <c r="W2369" s="566"/>
      <c r="X2369" s="566"/>
      <c r="Y2369" s="566"/>
      <c r="Z2369" s="566"/>
      <c r="AA2369" s="566"/>
      <c r="AB2369" s="566"/>
      <c r="AC2369" s="566"/>
      <c r="AD2369" s="566"/>
      <c r="AE2369" s="566"/>
      <c r="AF2369" s="566"/>
      <c r="AG2369" s="566"/>
    </row>
    <row r="2370" spans="2:33" hidden="1" outlineLevel="1" x14ac:dyDescent="0.45">
      <c r="B2370" s="657"/>
      <c r="C2370" s="658"/>
      <c r="D2370" s="659"/>
      <c r="E2370" s="660"/>
      <c r="F2370" s="661"/>
      <c r="G2370" s="662"/>
      <c r="H2370" s="663"/>
      <c r="I2370" s="663"/>
      <c r="J2370" s="663"/>
      <c r="K2370" s="664"/>
      <c r="L2370" s="662"/>
      <c r="M2370" s="663"/>
      <c r="N2370" s="663"/>
      <c r="O2370" s="663"/>
      <c r="P2370" s="664"/>
      <c r="Q2370" s="665"/>
      <c r="R2370" s="661"/>
      <c r="S2370" s="566"/>
      <c r="T2370" s="566"/>
      <c r="U2370" s="566"/>
      <c r="V2370" s="566"/>
      <c r="W2370" s="566"/>
      <c r="X2370" s="566"/>
      <c r="Y2370" s="566"/>
      <c r="Z2370" s="566"/>
      <c r="AA2370" s="566"/>
      <c r="AB2370" s="566"/>
      <c r="AC2370" s="566"/>
      <c r="AD2370" s="566"/>
      <c r="AE2370" s="566"/>
      <c r="AF2370" s="566"/>
      <c r="AG2370" s="566"/>
    </row>
    <row r="2371" spans="2:33" hidden="1" outlineLevel="1" x14ac:dyDescent="0.45">
      <c r="B2371" s="648"/>
      <c r="C2371" s="649"/>
      <c r="D2371" s="650"/>
      <c r="E2371" s="651"/>
      <c r="F2371" s="652"/>
      <c r="G2371" s="653"/>
      <c r="H2371" s="654"/>
      <c r="I2371" s="654"/>
      <c r="J2371" s="654"/>
      <c r="K2371" s="655"/>
      <c r="L2371" s="653"/>
      <c r="M2371" s="654"/>
      <c r="N2371" s="654"/>
      <c r="O2371" s="654"/>
      <c r="P2371" s="655"/>
      <c r="Q2371" s="656"/>
      <c r="R2371" s="652"/>
      <c r="S2371" s="566"/>
      <c r="T2371" s="566"/>
      <c r="U2371" s="566"/>
      <c r="V2371" s="566"/>
      <c r="W2371" s="566"/>
      <c r="X2371" s="566"/>
      <c r="Y2371" s="566"/>
      <c r="Z2371" s="566"/>
      <c r="AA2371" s="566"/>
      <c r="AB2371" s="566"/>
      <c r="AC2371" s="566"/>
      <c r="AD2371" s="566"/>
      <c r="AE2371" s="566"/>
      <c r="AF2371" s="566"/>
      <c r="AG2371" s="566"/>
    </row>
    <row r="2372" spans="2:33" hidden="1" outlineLevel="1" x14ac:dyDescent="0.45">
      <c r="B2372" s="657"/>
      <c r="C2372" s="658"/>
      <c r="D2372" s="659"/>
      <c r="E2372" s="660"/>
      <c r="F2372" s="661"/>
      <c r="G2372" s="662"/>
      <c r="H2372" s="663"/>
      <c r="I2372" s="663"/>
      <c r="J2372" s="663"/>
      <c r="K2372" s="664"/>
      <c r="L2372" s="662"/>
      <c r="M2372" s="663"/>
      <c r="N2372" s="663"/>
      <c r="O2372" s="663"/>
      <c r="P2372" s="664"/>
      <c r="Q2372" s="665"/>
      <c r="R2372" s="661"/>
      <c r="S2372" s="566"/>
      <c r="T2372" s="566"/>
      <c r="U2372" s="566"/>
      <c r="V2372" s="566"/>
      <c r="W2372" s="566"/>
      <c r="X2372" s="566"/>
      <c r="Y2372" s="566"/>
      <c r="Z2372" s="566"/>
      <c r="AA2372" s="566"/>
      <c r="AB2372" s="566"/>
      <c r="AC2372" s="566"/>
      <c r="AD2372" s="566"/>
      <c r="AE2372" s="566"/>
      <c r="AF2372" s="566"/>
      <c r="AG2372" s="566"/>
    </row>
    <row r="2373" spans="2:33" hidden="1" outlineLevel="1" x14ac:dyDescent="0.45">
      <c r="B2373" s="648"/>
      <c r="C2373" s="649"/>
      <c r="D2373" s="650"/>
      <c r="E2373" s="651"/>
      <c r="F2373" s="652"/>
      <c r="G2373" s="653"/>
      <c r="H2373" s="654"/>
      <c r="I2373" s="654"/>
      <c r="J2373" s="654"/>
      <c r="K2373" s="655"/>
      <c r="L2373" s="653"/>
      <c r="M2373" s="654"/>
      <c r="N2373" s="654"/>
      <c r="O2373" s="654"/>
      <c r="P2373" s="655"/>
      <c r="Q2373" s="656"/>
      <c r="R2373" s="652"/>
      <c r="S2373" s="566"/>
      <c r="T2373" s="566"/>
      <c r="U2373" s="566"/>
      <c r="V2373" s="566"/>
      <c r="W2373" s="566"/>
      <c r="X2373" s="566"/>
      <c r="Y2373" s="566"/>
      <c r="Z2373" s="566"/>
      <c r="AA2373" s="566"/>
      <c r="AB2373" s="566"/>
      <c r="AC2373" s="566"/>
      <c r="AD2373" s="566"/>
      <c r="AE2373" s="566"/>
      <c r="AF2373" s="566"/>
      <c r="AG2373" s="566"/>
    </row>
    <row r="2374" spans="2:33" hidden="1" outlineLevel="1" x14ac:dyDescent="0.45">
      <c r="B2374" s="657"/>
      <c r="C2374" s="658"/>
      <c r="D2374" s="659"/>
      <c r="E2374" s="660"/>
      <c r="F2374" s="661"/>
      <c r="G2374" s="662"/>
      <c r="H2374" s="663"/>
      <c r="I2374" s="663"/>
      <c r="J2374" s="663"/>
      <c r="K2374" s="664"/>
      <c r="L2374" s="662"/>
      <c r="M2374" s="663"/>
      <c r="N2374" s="663"/>
      <c r="O2374" s="663"/>
      <c r="P2374" s="664"/>
      <c r="Q2374" s="665"/>
      <c r="R2374" s="661"/>
      <c r="S2374" s="566"/>
      <c r="T2374" s="566"/>
      <c r="U2374" s="566"/>
      <c r="V2374" s="566"/>
      <c r="W2374" s="566"/>
      <c r="X2374" s="566"/>
      <c r="Y2374" s="566"/>
      <c r="Z2374" s="566"/>
      <c r="AA2374" s="566"/>
      <c r="AB2374" s="566"/>
      <c r="AC2374" s="566"/>
      <c r="AD2374" s="566"/>
      <c r="AE2374" s="566"/>
      <c r="AF2374" s="566"/>
      <c r="AG2374" s="566"/>
    </row>
    <row r="2375" spans="2:33" hidden="1" outlineLevel="1" x14ac:dyDescent="0.45">
      <c r="B2375" s="648"/>
      <c r="C2375" s="649"/>
      <c r="D2375" s="650"/>
      <c r="E2375" s="651"/>
      <c r="F2375" s="652"/>
      <c r="G2375" s="653"/>
      <c r="H2375" s="654"/>
      <c r="I2375" s="654"/>
      <c r="J2375" s="654"/>
      <c r="K2375" s="655"/>
      <c r="L2375" s="653"/>
      <c r="M2375" s="654"/>
      <c r="N2375" s="654"/>
      <c r="O2375" s="654"/>
      <c r="P2375" s="655"/>
      <c r="Q2375" s="656"/>
      <c r="R2375" s="652"/>
      <c r="S2375" s="566"/>
      <c r="T2375" s="566"/>
      <c r="U2375" s="566"/>
      <c r="V2375" s="566"/>
      <c r="W2375" s="566"/>
      <c r="X2375" s="566"/>
      <c r="Y2375" s="566"/>
      <c r="Z2375" s="566"/>
      <c r="AA2375" s="566"/>
      <c r="AB2375" s="566"/>
      <c r="AC2375" s="566"/>
      <c r="AD2375" s="566"/>
      <c r="AE2375" s="566"/>
      <c r="AF2375" s="566"/>
      <c r="AG2375" s="566"/>
    </row>
    <row r="2376" spans="2:33" hidden="1" outlineLevel="1" x14ac:dyDescent="0.45">
      <c r="B2376" s="657"/>
      <c r="C2376" s="658"/>
      <c r="D2376" s="659"/>
      <c r="E2376" s="660"/>
      <c r="F2376" s="661"/>
      <c r="G2376" s="662"/>
      <c r="H2376" s="663"/>
      <c r="I2376" s="663"/>
      <c r="J2376" s="663"/>
      <c r="K2376" s="664"/>
      <c r="L2376" s="662"/>
      <c r="M2376" s="663"/>
      <c r="N2376" s="663"/>
      <c r="O2376" s="663"/>
      <c r="P2376" s="664"/>
      <c r="Q2376" s="665"/>
      <c r="R2376" s="661"/>
      <c r="S2376" s="566"/>
      <c r="T2376" s="566"/>
      <c r="U2376" s="566"/>
      <c r="V2376" s="566"/>
      <c r="W2376" s="566"/>
      <c r="X2376" s="566"/>
      <c r="Y2376" s="566"/>
      <c r="Z2376" s="566"/>
      <c r="AA2376" s="566"/>
      <c r="AB2376" s="566"/>
      <c r="AC2376" s="566"/>
      <c r="AD2376" s="566"/>
      <c r="AE2376" s="566"/>
      <c r="AF2376" s="566"/>
      <c r="AG2376" s="566"/>
    </row>
    <row r="2377" spans="2:33" hidden="1" outlineLevel="1" x14ac:dyDescent="0.45">
      <c r="B2377" s="648"/>
      <c r="C2377" s="649"/>
      <c r="D2377" s="650"/>
      <c r="E2377" s="651"/>
      <c r="F2377" s="652"/>
      <c r="G2377" s="653"/>
      <c r="H2377" s="654"/>
      <c r="I2377" s="654"/>
      <c r="J2377" s="654"/>
      <c r="K2377" s="655"/>
      <c r="L2377" s="653"/>
      <c r="M2377" s="654"/>
      <c r="N2377" s="654"/>
      <c r="O2377" s="654"/>
      <c r="P2377" s="655"/>
      <c r="Q2377" s="656"/>
      <c r="R2377" s="652"/>
      <c r="S2377" s="566"/>
      <c r="T2377" s="566"/>
      <c r="U2377" s="566"/>
      <c r="V2377" s="566"/>
      <c r="W2377" s="566"/>
      <c r="X2377" s="566"/>
      <c r="Y2377" s="566"/>
      <c r="Z2377" s="566"/>
      <c r="AA2377" s="566"/>
      <c r="AB2377" s="566"/>
      <c r="AC2377" s="566"/>
      <c r="AD2377" s="566"/>
      <c r="AE2377" s="566"/>
      <c r="AF2377" s="566"/>
      <c r="AG2377" s="566"/>
    </row>
    <row r="2378" spans="2:33" hidden="1" outlineLevel="1" x14ac:dyDescent="0.45">
      <c r="B2378" s="657"/>
      <c r="C2378" s="658"/>
      <c r="D2378" s="659"/>
      <c r="E2378" s="660"/>
      <c r="F2378" s="661"/>
      <c r="G2378" s="662"/>
      <c r="H2378" s="663"/>
      <c r="I2378" s="663"/>
      <c r="J2378" s="663"/>
      <c r="K2378" s="664"/>
      <c r="L2378" s="662"/>
      <c r="M2378" s="663"/>
      <c r="N2378" s="663"/>
      <c r="O2378" s="663"/>
      <c r="P2378" s="664"/>
      <c r="Q2378" s="665"/>
      <c r="R2378" s="661"/>
      <c r="S2378" s="566"/>
      <c r="T2378" s="566"/>
      <c r="U2378" s="566"/>
      <c r="V2378" s="566"/>
      <c r="W2378" s="566"/>
      <c r="X2378" s="566"/>
      <c r="Y2378" s="566"/>
      <c r="Z2378" s="566"/>
      <c r="AA2378" s="566"/>
      <c r="AB2378" s="566"/>
      <c r="AC2378" s="566"/>
      <c r="AD2378" s="566"/>
      <c r="AE2378" s="566"/>
      <c r="AF2378" s="566"/>
      <c r="AG2378" s="566"/>
    </row>
    <row r="2379" spans="2:33" hidden="1" outlineLevel="1" x14ac:dyDescent="0.45">
      <c r="B2379" s="648"/>
      <c r="C2379" s="649"/>
      <c r="D2379" s="650"/>
      <c r="E2379" s="651"/>
      <c r="F2379" s="652"/>
      <c r="G2379" s="653"/>
      <c r="H2379" s="654"/>
      <c r="I2379" s="654"/>
      <c r="J2379" s="654"/>
      <c r="K2379" s="655"/>
      <c r="L2379" s="653"/>
      <c r="M2379" s="654"/>
      <c r="N2379" s="654"/>
      <c r="O2379" s="654"/>
      <c r="P2379" s="655"/>
      <c r="Q2379" s="656"/>
      <c r="R2379" s="652"/>
      <c r="S2379" s="566"/>
      <c r="T2379" s="566"/>
      <c r="U2379" s="566"/>
      <c r="V2379" s="566"/>
      <c r="W2379" s="566"/>
      <c r="X2379" s="566"/>
      <c r="Y2379" s="566"/>
      <c r="Z2379" s="566"/>
      <c r="AA2379" s="566"/>
      <c r="AB2379" s="566"/>
      <c r="AC2379" s="566"/>
      <c r="AD2379" s="566"/>
      <c r="AE2379" s="566"/>
      <c r="AF2379" s="566"/>
      <c r="AG2379" s="566"/>
    </row>
    <row r="2380" spans="2:33" hidden="1" outlineLevel="1" x14ac:dyDescent="0.45">
      <c r="B2380" s="657"/>
      <c r="C2380" s="658"/>
      <c r="D2380" s="659"/>
      <c r="E2380" s="660"/>
      <c r="F2380" s="661"/>
      <c r="G2380" s="662"/>
      <c r="H2380" s="663"/>
      <c r="I2380" s="663"/>
      <c r="J2380" s="663"/>
      <c r="K2380" s="664"/>
      <c r="L2380" s="662"/>
      <c r="M2380" s="663"/>
      <c r="N2380" s="663"/>
      <c r="O2380" s="663"/>
      <c r="P2380" s="664"/>
      <c r="Q2380" s="665"/>
      <c r="R2380" s="661"/>
      <c r="S2380" s="566"/>
      <c r="T2380" s="566"/>
      <c r="U2380" s="566"/>
      <c r="V2380" s="566"/>
      <c r="W2380" s="566"/>
      <c r="X2380" s="566"/>
      <c r="Y2380" s="566"/>
      <c r="Z2380" s="566"/>
      <c r="AA2380" s="566"/>
      <c r="AB2380" s="566"/>
      <c r="AC2380" s="566"/>
      <c r="AD2380" s="566"/>
      <c r="AE2380" s="566"/>
      <c r="AF2380" s="566"/>
      <c r="AG2380" s="566"/>
    </row>
    <row r="2381" spans="2:33" hidden="1" outlineLevel="1" x14ac:dyDescent="0.45">
      <c r="B2381" s="648"/>
      <c r="C2381" s="649"/>
      <c r="D2381" s="650"/>
      <c r="E2381" s="651"/>
      <c r="F2381" s="652"/>
      <c r="G2381" s="653"/>
      <c r="H2381" s="654"/>
      <c r="I2381" s="654"/>
      <c r="J2381" s="654"/>
      <c r="K2381" s="655"/>
      <c r="L2381" s="653"/>
      <c r="M2381" s="654"/>
      <c r="N2381" s="654"/>
      <c r="O2381" s="654"/>
      <c r="P2381" s="655"/>
      <c r="Q2381" s="656"/>
      <c r="R2381" s="652"/>
      <c r="S2381" s="566"/>
      <c r="T2381" s="566"/>
      <c r="U2381" s="566"/>
      <c r="V2381" s="566"/>
      <c r="W2381" s="566"/>
      <c r="X2381" s="566"/>
      <c r="Y2381" s="566"/>
      <c r="Z2381" s="566"/>
      <c r="AA2381" s="566"/>
      <c r="AB2381" s="566"/>
      <c r="AC2381" s="566"/>
      <c r="AD2381" s="566"/>
      <c r="AE2381" s="566"/>
      <c r="AF2381" s="566"/>
      <c r="AG2381" s="566"/>
    </row>
    <row r="2382" spans="2:33" hidden="1" outlineLevel="1" x14ac:dyDescent="0.45">
      <c r="B2382" s="657"/>
      <c r="C2382" s="658"/>
      <c r="D2382" s="659"/>
      <c r="E2382" s="660"/>
      <c r="F2382" s="661"/>
      <c r="G2382" s="662"/>
      <c r="H2382" s="663"/>
      <c r="I2382" s="663"/>
      <c r="J2382" s="663"/>
      <c r="K2382" s="664"/>
      <c r="L2382" s="662"/>
      <c r="M2382" s="663"/>
      <c r="N2382" s="663"/>
      <c r="O2382" s="663"/>
      <c r="P2382" s="664"/>
      <c r="Q2382" s="665"/>
      <c r="R2382" s="661"/>
      <c r="S2382" s="566"/>
      <c r="T2382" s="566"/>
      <c r="U2382" s="566"/>
      <c r="V2382" s="566"/>
      <c r="W2382" s="566"/>
      <c r="X2382" s="566"/>
      <c r="Y2382" s="566"/>
      <c r="Z2382" s="566"/>
      <c r="AA2382" s="566"/>
      <c r="AB2382" s="566"/>
      <c r="AC2382" s="566"/>
      <c r="AD2382" s="566"/>
      <c r="AE2382" s="566"/>
      <c r="AF2382" s="566"/>
      <c r="AG2382" s="566"/>
    </row>
    <row r="2383" spans="2:33" hidden="1" outlineLevel="1" x14ac:dyDescent="0.45">
      <c r="B2383" s="648"/>
      <c r="C2383" s="649"/>
      <c r="D2383" s="650"/>
      <c r="E2383" s="651"/>
      <c r="F2383" s="652"/>
      <c r="G2383" s="653"/>
      <c r="H2383" s="654"/>
      <c r="I2383" s="654"/>
      <c r="J2383" s="654"/>
      <c r="K2383" s="655"/>
      <c r="L2383" s="653"/>
      <c r="M2383" s="654"/>
      <c r="N2383" s="654"/>
      <c r="O2383" s="654"/>
      <c r="P2383" s="655"/>
      <c r="Q2383" s="656"/>
      <c r="R2383" s="652"/>
      <c r="S2383" s="566"/>
      <c r="T2383" s="566"/>
      <c r="U2383" s="566"/>
      <c r="V2383" s="566"/>
      <c r="W2383" s="566"/>
      <c r="X2383" s="566"/>
      <c r="Y2383" s="566"/>
      <c r="Z2383" s="566"/>
      <c r="AA2383" s="566"/>
      <c r="AB2383" s="566"/>
      <c r="AC2383" s="566"/>
      <c r="AD2383" s="566"/>
      <c r="AE2383" s="566"/>
      <c r="AF2383" s="566"/>
      <c r="AG2383" s="566"/>
    </row>
    <row r="2384" spans="2:33" hidden="1" outlineLevel="1" x14ac:dyDescent="0.45">
      <c r="B2384" s="657"/>
      <c r="C2384" s="658"/>
      <c r="D2384" s="659"/>
      <c r="E2384" s="660"/>
      <c r="F2384" s="661"/>
      <c r="G2384" s="662"/>
      <c r="H2384" s="663"/>
      <c r="I2384" s="663"/>
      <c r="J2384" s="663"/>
      <c r="K2384" s="664"/>
      <c r="L2384" s="662"/>
      <c r="M2384" s="663"/>
      <c r="N2384" s="663"/>
      <c r="O2384" s="663"/>
      <c r="P2384" s="664"/>
      <c r="Q2384" s="665"/>
      <c r="R2384" s="661"/>
      <c r="S2384" s="566"/>
      <c r="T2384" s="566"/>
      <c r="U2384" s="566"/>
      <c r="V2384" s="566"/>
      <c r="W2384" s="566"/>
      <c r="X2384" s="566"/>
      <c r="Y2384" s="566"/>
      <c r="Z2384" s="566"/>
      <c r="AA2384" s="566"/>
      <c r="AB2384" s="566"/>
      <c r="AC2384" s="566"/>
      <c r="AD2384" s="566"/>
      <c r="AE2384" s="566"/>
      <c r="AF2384" s="566"/>
      <c r="AG2384" s="566"/>
    </row>
    <row r="2385" spans="2:33" hidden="1" outlineLevel="1" x14ac:dyDescent="0.45">
      <c r="B2385" s="648"/>
      <c r="C2385" s="649"/>
      <c r="D2385" s="650"/>
      <c r="E2385" s="651"/>
      <c r="F2385" s="652"/>
      <c r="G2385" s="653"/>
      <c r="H2385" s="654"/>
      <c r="I2385" s="654"/>
      <c r="J2385" s="654"/>
      <c r="K2385" s="655"/>
      <c r="L2385" s="653"/>
      <c r="M2385" s="654"/>
      <c r="N2385" s="654"/>
      <c r="O2385" s="654"/>
      <c r="P2385" s="655"/>
      <c r="Q2385" s="656"/>
      <c r="R2385" s="652"/>
      <c r="S2385" s="566"/>
      <c r="T2385" s="566"/>
      <c r="U2385" s="566"/>
      <c r="V2385" s="566"/>
      <c r="W2385" s="566"/>
      <c r="X2385" s="566"/>
      <c r="Y2385" s="566"/>
      <c r="Z2385" s="566"/>
      <c r="AA2385" s="566"/>
      <c r="AB2385" s="566"/>
      <c r="AC2385" s="566"/>
      <c r="AD2385" s="566"/>
      <c r="AE2385" s="566"/>
      <c r="AF2385" s="566"/>
      <c r="AG2385" s="566"/>
    </row>
    <row r="2386" spans="2:33" hidden="1" outlineLevel="1" x14ac:dyDescent="0.45">
      <c r="B2386" s="657"/>
      <c r="C2386" s="658"/>
      <c r="D2386" s="659"/>
      <c r="E2386" s="660"/>
      <c r="F2386" s="661"/>
      <c r="G2386" s="662"/>
      <c r="H2386" s="663"/>
      <c r="I2386" s="663"/>
      <c r="J2386" s="663"/>
      <c r="K2386" s="664"/>
      <c r="L2386" s="662"/>
      <c r="M2386" s="663"/>
      <c r="N2386" s="663"/>
      <c r="O2386" s="663"/>
      <c r="P2386" s="664"/>
      <c r="Q2386" s="665"/>
      <c r="R2386" s="661"/>
      <c r="S2386" s="566"/>
      <c r="T2386" s="566"/>
      <c r="U2386" s="566"/>
      <c r="V2386" s="566"/>
      <c r="W2386" s="566"/>
      <c r="X2386" s="566"/>
      <c r="Y2386" s="566"/>
      <c r="Z2386" s="566"/>
      <c r="AA2386" s="566"/>
      <c r="AB2386" s="566"/>
      <c r="AC2386" s="566"/>
      <c r="AD2386" s="566"/>
      <c r="AE2386" s="566"/>
      <c r="AF2386" s="566"/>
      <c r="AG2386" s="566"/>
    </row>
    <row r="2387" spans="2:33" hidden="1" outlineLevel="1" x14ac:dyDescent="0.45">
      <c r="B2387" s="648"/>
      <c r="C2387" s="649"/>
      <c r="D2387" s="650"/>
      <c r="E2387" s="651"/>
      <c r="F2387" s="652"/>
      <c r="G2387" s="653"/>
      <c r="H2387" s="654"/>
      <c r="I2387" s="654"/>
      <c r="J2387" s="654"/>
      <c r="K2387" s="655"/>
      <c r="L2387" s="653"/>
      <c r="M2387" s="654"/>
      <c r="N2387" s="654"/>
      <c r="O2387" s="654"/>
      <c r="P2387" s="655"/>
      <c r="Q2387" s="656"/>
      <c r="R2387" s="652"/>
      <c r="S2387" s="566"/>
      <c r="T2387" s="566"/>
      <c r="U2387" s="566"/>
      <c r="V2387" s="566"/>
      <c r="W2387" s="566"/>
      <c r="X2387" s="566"/>
      <c r="Y2387" s="566"/>
      <c r="Z2387" s="566"/>
      <c r="AA2387" s="566"/>
      <c r="AB2387" s="566"/>
      <c r="AC2387" s="566"/>
      <c r="AD2387" s="566"/>
      <c r="AE2387" s="566"/>
      <c r="AF2387" s="566"/>
      <c r="AG2387" s="566"/>
    </row>
    <row r="2388" spans="2:33" hidden="1" outlineLevel="1" x14ac:dyDescent="0.45">
      <c r="B2388" s="657"/>
      <c r="C2388" s="658"/>
      <c r="D2388" s="659"/>
      <c r="E2388" s="660"/>
      <c r="F2388" s="661"/>
      <c r="G2388" s="662"/>
      <c r="H2388" s="663"/>
      <c r="I2388" s="663"/>
      <c r="J2388" s="663"/>
      <c r="K2388" s="664"/>
      <c r="L2388" s="662"/>
      <c r="M2388" s="663"/>
      <c r="N2388" s="663"/>
      <c r="O2388" s="663"/>
      <c r="P2388" s="664"/>
      <c r="Q2388" s="665"/>
      <c r="R2388" s="661"/>
      <c r="S2388" s="566"/>
      <c r="T2388" s="566"/>
      <c r="U2388" s="566"/>
      <c r="V2388" s="566"/>
      <c r="W2388" s="566"/>
      <c r="X2388" s="566"/>
      <c r="Y2388" s="566"/>
      <c r="Z2388" s="566"/>
      <c r="AA2388" s="566"/>
      <c r="AB2388" s="566"/>
      <c r="AC2388" s="566"/>
      <c r="AD2388" s="566"/>
      <c r="AE2388" s="566"/>
      <c r="AF2388" s="566"/>
      <c r="AG2388" s="566"/>
    </row>
    <row r="2389" spans="2:33" hidden="1" outlineLevel="1" x14ac:dyDescent="0.45">
      <c r="B2389" s="648"/>
      <c r="C2389" s="649"/>
      <c r="D2389" s="650"/>
      <c r="E2389" s="651"/>
      <c r="F2389" s="652"/>
      <c r="G2389" s="653"/>
      <c r="H2389" s="654"/>
      <c r="I2389" s="654"/>
      <c r="J2389" s="654"/>
      <c r="K2389" s="655"/>
      <c r="L2389" s="653"/>
      <c r="M2389" s="654"/>
      <c r="N2389" s="654"/>
      <c r="O2389" s="654"/>
      <c r="P2389" s="655"/>
      <c r="Q2389" s="656"/>
      <c r="R2389" s="652"/>
      <c r="S2389" s="566"/>
      <c r="T2389" s="566"/>
      <c r="U2389" s="566"/>
      <c r="V2389" s="566"/>
      <c r="W2389" s="566"/>
      <c r="X2389" s="566"/>
      <c r="Y2389" s="566"/>
      <c r="Z2389" s="566"/>
      <c r="AA2389" s="566"/>
      <c r="AB2389" s="566"/>
      <c r="AC2389" s="566"/>
      <c r="AD2389" s="566"/>
      <c r="AE2389" s="566"/>
      <c r="AF2389" s="566"/>
      <c r="AG2389" s="566"/>
    </row>
    <row r="2390" spans="2:33" hidden="1" outlineLevel="1" x14ac:dyDescent="0.45">
      <c r="B2390" s="657"/>
      <c r="C2390" s="658"/>
      <c r="D2390" s="659"/>
      <c r="E2390" s="660"/>
      <c r="F2390" s="661"/>
      <c r="G2390" s="662"/>
      <c r="H2390" s="663"/>
      <c r="I2390" s="663"/>
      <c r="J2390" s="663"/>
      <c r="K2390" s="664"/>
      <c r="L2390" s="662"/>
      <c r="M2390" s="663"/>
      <c r="N2390" s="663"/>
      <c r="O2390" s="663"/>
      <c r="P2390" s="664"/>
      <c r="Q2390" s="665"/>
      <c r="R2390" s="661"/>
      <c r="S2390" s="566"/>
      <c r="T2390" s="566"/>
      <c r="U2390" s="566"/>
      <c r="V2390" s="566"/>
      <c r="W2390" s="566"/>
      <c r="X2390" s="566"/>
      <c r="Y2390" s="566"/>
      <c r="Z2390" s="566"/>
      <c r="AA2390" s="566"/>
      <c r="AB2390" s="566"/>
      <c r="AC2390" s="566"/>
      <c r="AD2390" s="566"/>
      <c r="AE2390" s="566"/>
      <c r="AF2390" s="566"/>
      <c r="AG2390" s="566"/>
    </row>
    <row r="2391" spans="2:33" hidden="1" outlineLevel="1" x14ac:dyDescent="0.45">
      <c r="B2391" s="648"/>
      <c r="C2391" s="649"/>
      <c r="D2391" s="650"/>
      <c r="E2391" s="651"/>
      <c r="F2391" s="652"/>
      <c r="G2391" s="653"/>
      <c r="H2391" s="654"/>
      <c r="I2391" s="654"/>
      <c r="J2391" s="654"/>
      <c r="K2391" s="655"/>
      <c r="L2391" s="653"/>
      <c r="M2391" s="654"/>
      <c r="N2391" s="654"/>
      <c r="O2391" s="654"/>
      <c r="P2391" s="655"/>
      <c r="Q2391" s="656"/>
      <c r="R2391" s="652"/>
      <c r="S2391" s="566"/>
      <c r="T2391" s="566"/>
      <c r="U2391" s="566"/>
      <c r="V2391" s="566"/>
      <c r="W2391" s="566"/>
      <c r="X2391" s="566"/>
      <c r="Y2391" s="566"/>
      <c r="Z2391" s="566"/>
      <c r="AA2391" s="566"/>
      <c r="AB2391" s="566"/>
      <c r="AC2391" s="566"/>
      <c r="AD2391" s="566"/>
      <c r="AE2391" s="566"/>
      <c r="AF2391" s="566"/>
      <c r="AG2391" s="566"/>
    </row>
    <row r="2392" spans="2:33" hidden="1" outlineLevel="1" x14ac:dyDescent="0.45">
      <c r="B2392" s="657"/>
      <c r="C2392" s="658"/>
      <c r="D2392" s="659"/>
      <c r="E2392" s="660"/>
      <c r="F2392" s="661"/>
      <c r="G2392" s="662"/>
      <c r="H2392" s="663"/>
      <c r="I2392" s="663"/>
      <c r="J2392" s="663"/>
      <c r="K2392" s="664"/>
      <c r="L2392" s="662"/>
      <c r="M2392" s="663"/>
      <c r="N2392" s="663"/>
      <c r="O2392" s="663"/>
      <c r="P2392" s="664"/>
      <c r="Q2392" s="665"/>
      <c r="R2392" s="661"/>
      <c r="S2392" s="566"/>
      <c r="T2392" s="566"/>
      <c r="U2392" s="566"/>
      <c r="V2392" s="566"/>
      <c r="W2392" s="566"/>
      <c r="X2392" s="566"/>
      <c r="Y2392" s="566"/>
      <c r="Z2392" s="566"/>
      <c r="AA2392" s="566"/>
      <c r="AB2392" s="566"/>
      <c r="AC2392" s="566"/>
      <c r="AD2392" s="566"/>
      <c r="AE2392" s="566"/>
      <c r="AF2392" s="566"/>
      <c r="AG2392" s="566"/>
    </row>
    <row r="2393" spans="2:33" hidden="1" outlineLevel="1" x14ac:dyDescent="0.45">
      <c r="B2393" s="648"/>
      <c r="C2393" s="649"/>
      <c r="D2393" s="650"/>
      <c r="E2393" s="651"/>
      <c r="F2393" s="652"/>
      <c r="G2393" s="653"/>
      <c r="H2393" s="654"/>
      <c r="I2393" s="654"/>
      <c r="J2393" s="654"/>
      <c r="K2393" s="655"/>
      <c r="L2393" s="653"/>
      <c r="M2393" s="654"/>
      <c r="N2393" s="654"/>
      <c r="O2393" s="654"/>
      <c r="P2393" s="655"/>
      <c r="Q2393" s="656"/>
      <c r="R2393" s="652"/>
      <c r="S2393" s="566"/>
      <c r="T2393" s="566"/>
      <c r="U2393" s="566"/>
      <c r="V2393" s="566"/>
      <c r="W2393" s="566"/>
      <c r="X2393" s="566"/>
      <c r="Y2393" s="566"/>
      <c r="Z2393" s="566"/>
      <c r="AA2393" s="566"/>
      <c r="AB2393" s="566"/>
      <c r="AC2393" s="566"/>
      <c r="AD2393" s="566"/>
      <c r="AE2393" s="566"/>
      <c r="AF2393" s="566"/>
      <c r="AG2393" s="566"/>
    </row>
    <row r="2394" spans="2:33" hidden="1" outlineLevel="1" x14ac:dyDescent="0.45">
      <c r="B2394" s="657"/>
      <c r="C2394" s="658"/>
      <c r="D2394" s="659"/>
      <c r="E2394" s="660"/>
      <c r="F2394" s="661"/>
      <c r="G2394" s="662"/>
      <c r="H2394" s="663"/>
      <c r="I2394" s="663"/>
      <c r="J2394" s="663"/>
      <c r="K2394" s="664"/>
      <c r="L2394" s="662"/>
      <c r="M2394" s="663"/>
      <c r="N2394" s="663"/>
      <c r="O2394" s="663"/>
      <c r="P2394" s="664"/>
      <c r="Q2394" s="665"/>
      <c r="R2394" s="661"/>
      <c r="S2394" s="566"/>
      <c r="T2394" s="566"/>
      <c r="U2394" s="566"/>
      <c r="V2394" s="566"/>
      <c r="W2394" s="566"/>
      <c r="X2394" s="566"/>
      <c r="Y2394" s="566"/>
      <c r="Z2394" s="566"/>
      <c r="AA2394" s="566"/>
      <c r="AB2394" s="566"/>
      <c r="AC2394" s="566"/>
      <c r="AD2394" s="566"/>
      <c r="AE2394" s="566"/>
      <c r="AF2394" s="566"/>
      <c r="AG2394" s="566"/>
    </row>
    <row r="2395" spans="2:33" hidden="1" outlineLevel="1" x14ac:dyDescent="0.45">
      <c r="B2395" s="648"/>
      <c r="C2395" s="649"/>
      <c r="D2395" s="650"/>
      <c r="E2395" s="651"/>
      <c r="F2395" s="652"/>
      <c r="G2395" s="653"/>
      <c r="H2395" s="654"/>
      <c r="I2395" s="654"/>
      <c r="J2395" s="654"/>
      <c r="K2395" s="655"/>
      <c r="L2395" s="653"/>
      <c r="M2395" s="654"/>
      <c r="N2395" s="654"/>
      <c r="O2395" s="654"/>
      <c r="P2395" s="655"/>
      <c r="Q2395" s="656"/>
      <c r="R2395" s="652"/>
      <c r="S2395" s="566"/>
      <c r="T2395" s="566"/>
      <c r="U2395" s="566"/>
      <c r="V2395" s="566"/>
      <c r="W2395" s="566"/>
      <c r="X2395" s="566"/>
      <c r="Y2395" s="566"/>
      <c r="Z2395" s="566"/>
      <c r="AA2395" s="566"/>
      <c r="AB2395" s="566"/>
      <c r="AC2395" s="566"/>
      <c r="AD2395" s="566"/>
      <c r="AE2395" s="566"/>
      <c r="AF2395" s="566"/>
      <c r="AG2395" s="566"/>
    </row>
    <row r="2396" spans="2:33" hidden="1" outlineLevel="1" x14ac:dyDescent="0.45">
      <c r="B2396" s="657"/>
      <c r="C2396" s="658"/>
      <c r="D2396" s="659"/>
      <c r="E2396" s="660"/>
      <c r="F2396" s="661"/>
      <c r="G2396" s="662"/>
      <c r="H2396" s="663"/>
      <c r="I2396" s="663"/>
      <c r="J2396" s="663"/>
      <c r="K2396" s="664"/>
      <c r="L2396" s="662"/>
      <c r="M2396" s="663"/>
      <c r="N2396" s="663"/>
      <c r="O2396" s="663"/>
      <c r="P2396" s="664"/>
      <c r="Q2396" s="665"/>
      <c r="R2396" s="661"/>
      <c r="S2396" s="566"/>
      <c r="T2396" s="566"/>
      <c r="U2396" s="566"/>
      <c r="V2396" s="566"/>
      <c r="W2396" s="566"/>
      <c r="X2396" s="566"/>
      <c r="Y2396" s="566"/>
      <c r="Z2396" s="566"/>
      <c r="AA2396" s="566"/>
      <c r="AB2396" s="566"/>
      <c r="AC2396" s="566"/>
      <c r="AD2396" s="566"/>
      <c r="AE2396" s="566"/>
      <c r="AF2396" s="566"/>
      <c r="AG2396" s="566"/>
    </row>
    <row r="2397" spans="2:33" hidden="1" outlineLevel="1" x14ac:dyDescent="0.45">
      <c r="B2397" s="648"/>
      <c r="C2397" s="649"/>
      <c r="D2397" s="650"/>
      <c r="E2397" s="651"/>
      <c r="F2397" s="652"/>
      <c r="G2397" s="653"/>
      <c r="H2397" s="654"/>
      <c r="I2397" s="654"/>
      <c r="J2397" s="654"/>
      <c r="K2397" s="655"/>
      <c r="L2397" s="653"/>
      <c r="M2397" s="654"/>
      <c r="N2397" s="654"/>
      <c r="O2397" s="654"/>
      <c r="P2397" s="655"/>
      <c r="Q2397" s="656"/>
      <c r="R2397" s="652"/>
      <c r="S2397" s="566"/>
      <c r="T2397" s="566"/>
      <c r="U2397" s="566"/>
      <c r="V2397" s="566"/>
      <c r="W2397" s="566"/>
      <c r="X2397" s="566"/>
      <c r="Y2397" s="566"/>
      <c r="Z2397" s="566"/>
      <c r="AA2397" s="566"/>
      <c r="AB2397" s="566"/>
      <c r="AC2397" s="566"/>
      <c r="AD2397" s="566"/>
      <c r="AE2397" s="566"/>
      <c r="AF2397" s="566"/>
      <c r="AG2397" s="566"/>
    </row>
    <row r="2398" spans="2:33" hidden="1" outlineLevel="1" x14ac:dyDescent="0.45">
      <c r="B2398" s="657"/>
      <c r="C2398" s="658"/>
      <c r="D2398" s="659"/>
      <c r="E2398" s="660"/>
      <c r="F2398" s="661"/>
      <c r="G2398" s="662"/>
      <c r="H2398" s="663"/>
      <c r="I2398" s="663"/>
      <c r="J2398" s="663"/>
      <c r="K2398" s="664"/>
      <c r="L2398" s="662"/>
      <c r="M2398" s="663"/>
      <c r="N2398" s="663"/>
      <c r="O2398" s="663"/>
      <c r="P2398" s="664"/>
      <c r="Q2398" s="665"/>
      <c r="R2398" s="661"/>
      <c r="S2398" s="566"/>
      <c r="T2398" s="566"/>
      <c r="U2398" s="566"/>
      <c r="V2398" s="566"/>
      <c r="W2398" s="566"/>
      <c r="X2398" s="566"/>
      <c r="Y2398" s="566"/>
      <c r="Z2398" s="566"/>
      <c r="AA2398" s="566"/>
      <c r="AB2398" s="566"/>
      <c r="AC2398" s="566"/>
      <c r="AD2398" s="566"/>
      <c r="AE2398" s="566"/>
      <c r="AF2398" s="566"/>
      <c r="AG2398" s="566"/>
    </row>
    <row r="2399" spans="2:33" hidden="1" outlineLevel="1" x14ac:dyDescent="0.45">
      <c r="B2399" s="648"/>
      <c r="C2399" s="649"/>
      <c r="D2399" s="650"/>
      <c r="E2399" s="651"/>
      <c r="F2399" s="652"/>
      <c r="G2399" s="653"/>
      <c r="H2399" s="654"/>
      <c r="I2399" s="654"/>
      <c r="J2399" s="654"/>
      <c r="K2399" s="655"/>
      <c r="L2399" s="653"/>
      <c r="M2399" s="654"/>
      <c r="N2399" s="654"/>
      <c r="O2399" s="654"/>
      <c r="P2399" s="655"/>
      <c r="Q2399" s="656"/>
      <c r="R2399" s="652"/>
      <c r="S2399" s="566"/>
      <c r="T2399" s="566"/>
      <c r="U2399" s="566"/>
      <c r="V2399" s="566"/>
      <c r="W2399" s="566"/>
      <c r="X2399" s="566"/>
      <c r="Y2399" s="566"/>
      <c r="Z2399" s="566"/>
      <c r="AA2399" s="566"/>
      <c r="AB2399" s="566"/>
      <c r="AC2399" s="566"/>
      <c r="AD2399" s="566"/>
      <c r="AE2399" s="566"/>
      <c r="AF2399" s="566"/>
      <c r="AG2399" s="566"/>
    </row>
    <row r="2400" spans="2:33" hidden="1" outlineLevel="1" x14ac:dyDescent="0.45">
      <c r="B2400" s="657"/>
      <c r="C2400" s="658"/>
      <c r="D2400" s="659"/>
      <c r="E2400" s="660"/>
      <c r="F2400" s="661"/>
      <c r="G2400" s="662"/>
      <c r="H2400" s="663"/>
      <c r="I2400" s="663"/>
      <c r="J2400" s="663"/>
      <c r="K2400" s="664"/>
      <c r="L2400" s="662"/>
      <c r="M2400" s="663"/>
      <c r="N2400" s="663"/>
      <c r="O2400" s="663"/>
      <c r="P2400" s="664"/>
      <c r="Q2400" s="665"/>
      <c r="R2400" s="661"/>
      <c r="S2400" s="566"/>
      <c r="T2400" s="566"/>
      <c r="U2400" s="566"/>
      <c r="V2400" s="566"/>
      <c r="W2400" s="566"/>
      <c r="X2400" s="566"/>
      <c r="Y2400" s="566"/>
      <c r="Z2400" s="566"/>
      <c r="AA2400" s="566"/>
      <c r="AB2400" s="566"/>
      <c r="AC2400" s="566"/>
      <c r="AD2400" s="566"/>
      <c r="AE2400" s="566"/>
      <c r="AF2400" s="566"/>
      <c r="AG2400" s="566"/>
    </row>
    <row r="2401" spans="2:33" hidden="1" outlineLevel="1" x14ac:dyDescent="0.45">
      <c r="B2401" s="648"/>
      <c r="C2401" s="649"/>
      <c r="D2401" s="650"/>
      <c r="E2401" s="651"/>
      <c r="F2401" s="652"/>
      <c r="G2401" s="653"/>
      <c r="H2401" s="654"/>
      <c r="I2401" s="654"/>
      <c r="J2401" s="654"/>
      <c r="K2401" s="655"/>
      <c r="L2401" s="653"/>
      <c r="M2401" s="654"/>
      <c r="N2401" s="654"/>
      <c r="O2401" s="654"/>
      <c r="P2401" s="655"/>
      <c r="Q2401" s="656"/>
      <c r="R2401" s="652"/>
      <c r="S2401" s="566"/>
      <c r="T2401" s="566"/>
      <c r="U2401" s="566"/>
      <c r="V2401" s="566"/>
      <c r="W2401" s="566"/>
      <c r="X2401" s="566"/>
      <c r="Y2401" s="566"/>
      <c r="Z2401" s="566"/>
      <c r="AA2401" s="566"/>
      <c r="AB2401" s="566"/>
      <c r="AC2401" s="566"/>
      <c r="AD2401" s="566"/>
      <c r="AE2401" s="566"/>
      <c r="AF2401" s="566"/>
      <c r="AG2401" s="566"/>
    </row>
    <row r="2402" spans="2:33" hidden="1" outlineLevel="1" x14ac:dyDescent="0.45">
      <c r="B2402" s="657"/>
      <c r="C2402" s="658"/>
      <c r="D2402" s="659"/>
      <c r="E2402" s="660"/>
      <c r="F2402" s="661"/>
      <c r="G2402" s="662"/>
      <c r="H2402" s="663"/>
      <c r="I2402" s="663"/>
      <c r="J2402" s="663"/>
      <c r="K2402" s="664"/>
      <c r="L2402" s="662"/>
      <c r="M2402" s="663"/>
      <c r="N2402" s="663"/>
      <c r="O2402" s="663"/>
      <c r="P2402" s="664"/>
      <c r="Q2402" s="665"/>
      <c r="R2402" s="661"/>
      <c r="S2402" s="566"/>
      <c r="T2402" s="566"/>
      <c r="U2402" s="566"/>
      <c r="V2402" s="566"/>
      <c r="W2402" s="566"/>
      <c r="X2402" s="566"/>
      <c r="Y2402" s="566"/>
      <c r="Z2402" s="566"/>
      <c r="AA2402" s="566"/>
      <c r="AB2402" s="566"/>
      <c r="AC2402" s="566"/>
      <c r="AD2402" s="566"/>
      <c r="AE2402" s="566"/>
      <c r="AF2402" s="566"/>
      <c r="AG2402" s="566"/>
    </row>
    <row r="2403" spans="2:33" hidden="1" outlineLevel="1" x14ac:dyDescent="0.45">
      <c r="B2403" s="648"/>
      <c r="C2403" s="649"/>
      <c r="D2403" s="650"/>
      <c r="E2403" s="651"/>
      <c r="F2403" s="652"/>
      <c r="G2403" s="653"/>
      <c r="H2403" s="654"/>
      <c r="I2403" s="654"/>
      <c r="J2403" s="654"/>
      <c r="K2403" s="655"/>
      <c r="L2403" s="653"/>
      <c r="M2403" s="654"/>
      <c r="N2403" s="654"/>
      <c r="O2403" s="654"/>
      <c r="P2403" s="655"/>
      <c r="Q2403" s="656"/>
      <c r="R2403" s="652"/>
      <c r="S2403" s="566"/>
      <c r="T2403" s="566"/>
      <c r="U2403" s="566"/>
      <c r="V2403" s="566"/>
      <c r="W2403" s="566"/>
      <c r="X2403" s="566"/>
      <c r="Y2403" s="566"/>
      <c r="Z2403" s="566"/>
      <c r="AA2403" s="566"/>
      <c r="AB2403" s="566"/>
      <c r="AC2403" s="566"/>
      <c r="AD2403" s="566"/>
      <c r="AE2403" s="566"/>
      <c r="AF2403" s="566"/>
      <c r="AG2403" s="566"/>
    </row>
    <row r="2404" spans="2:33" hidden="1" outlineLevel="1" x14ac:dyDescent="0.45">
      <c r="B2404" s="657"/>
      <c r="C2404" s="658"/>
      <c r="D2404" s="659"/>
      <c r="E2404" s="660"/>
      <c r="F2404" s="661"/>
      <c r="G2404" s="662"/>
      <c r="H2404" s="663"/>
      <c r="I2404" s="663"/>
      <c r="J2404" s="663"/>
      <c r="K2404" s="664"/>
      <c r="L2404" s="662"/>
      <c r="M2404" s="663"/>
      <c r="N2404" s="663"/>
      <c r="O2404" s="663"/>
      <c r="P2404" s="664"/>
      <c r="Q2404" s="665"/>
      <c r="R2404" s="661"/>
      <c r="S2404" s="566"/>
      <c r="T2404" s="566"/>
      <c r="U2404" s="566"/>
      <c r="V2404" s="566"/>
      <c r="W2404" s="566"/>
      <c r="X2404" s="566"/>
      <c r="Y2404" s="566"/>
      <c r="Z2404" s="566"/>
      <c r="AA2404" s="566"/>
      <c r="AB2404" s="566"/>
      <c r="AC2404" s="566"/>
      <c r="AD2404" s="566"/>
      <c r="AE2404" s="566"/>
      <c r="AF2404" s="566"/>
      <c r="AG2404" s="566"/>
    </row>
    <row r="2405" spans="2:33" hidden="1" outlineLevel="1" x14ac:dyDescent="0.45">
      <c r="B2405" s="648"/>
      <c r="C2405" s="649"/>
      <c r="D2405" s="650"/>
      <c r="E2405" s="651"/>
      <c r="F2405" s="652"/>
      <c r="G2405" s="653"/>
      <c r="H2405" s="654"/>
      <c r="I2405" s="654"/>
      <c r="J2405" s="654"/>
      <c r="K2405" s="655"/>
      <c r="L2405" s="653"/>
      <c r="M2405" s="654"/>
      <c r="N2405" s="654"/>
      <c r="O2405" s="654"/>
      <c r="P2405" s="655"/>
      <c r="Q2405" s="656"/>
      <c r="R2405" s="652"/>
      <c r="S2405" s="566"/>
      <c r="T2405" s="566"/>
      <c r="U2405" s="566"/>
      <c r="V2405" s="566"/>
      <c r="W2405" s="566"/>
      <c r="X2405" s="566"/>
      <c r="Y2405" s="566"/>
      <c r="Z2405" s="566"/>
      <c r="AA2405" s="566"/>
      <c r="AB2405" s="566"/>
      <c r="AC2405" s="566"/>
      <c r="AD2405" s="566"/>
      <c r="AE2405" s="566"/>
      <c r="AF2405" s="566"/>
      <c r="AG2405" s="566"/>
    </row>
    <row r="2406" spans="2:33" hidden="1" outlineLevel="1" x14ac:dyDescent="0.45">
      <c r="B2406" s="657"/>
      <c r="C2406" s="658"/>
      <c r="D2406" s="659"/>
      <c r="E2406" s="660"/>
      <c r="F2406" s="661"/>
      <c r="G2406" s="662"/>
      <c r="H2406" s="663"/>
      <c r="I2406" s="663"/>
      <c r="J2406" s="663"/>
      <c r="K2406" s="664"/>
      <c r="L2406" s="662"/>
      <c r="M2406" s="663"/>
      <c r="N2406" s="663"/>
      <c r="O2406" s="663"/>
      <c r="P2406" s="664"/>
      <c r="Q2406" s="665"/>
      <c r="R2406" s="661"/>
      <c r="S2406" s="566"/>
      <c r="T2406" s="566"/>
      <c r="U2406" s="566"/>
      <c r="V2406" s="566"/>
      <c r="W2406" s="566"/>
      <c r="X2406" s="566"/>
      <c r="Y2406" s="566"/>
      <c r="Z2406" s="566"/>
      <c r="AA2406" s="566"/>
      <c r="AB2406" s="566"/>
      <c r="AC2406" s="566"/>
      <c r="AD2406" s="566"/>
      <c r="AE2406" s="566"/>
      <c r="AF2406" s="566"/>
      <c r="AG2406" s="566"/>
    </row>
    <row r="2407" spans="2:33" hidden="1" outlineLevel="1" x14ac:dyDescent="0.45">
      <c r="B2407" s="648"/>
      <c r="C2407" s="649"/>
      <c r="D2407" s="650"/>
      <c r="E2407" s="651"/>
      <c r="F2407" s="652"/>
      <c r="G2407" s="653"/>
      <c r="H2407" s="654"/>
      <c r="I2407" s="654"/>
      <c r="J2407" s="654"/>
      <c r="K2407" s="655"/>
      <c r="L2407" s="653"/>
      <c r="M2407" s="654"/>
      <c r="N2407" s="654"/>
      <c r="O2407" s="654"/>
      <c r="P2407" s="655"/>
      <c r="Q2407" s="656"/>
      <c r="R2407" s="652"/>
      <c r="S2407" s="566"/>
      <c r="T2407" s="566"/>
      <c r="U2407" s="566"/>
      <c r="V2407" s="566"/>
      <c r="W2407" s="566"/>
      <c r="X2407" s="566"/>
      <c r="Y2407" s="566"/>
      <c r="Z2407" s="566"/>
      <c r="AA2407" s="566"/>
      <c r="AB2407" s="566"/>
      <c r="AC2407" s="566"/>
      <c r="AD2407" s="566"/>
      <c r="AE2407" s="566"/>
      <c r="AF2407" s="566"/>
      <c r="AG2407" s="566"/>
    </row>
    <row r="2408" spans="2:33" hidden="1" outlineLevel="1" x14ac:dyDescent="0.45">
      <c r="B2408" s="657"/>
      <c r="C2408" s="658"/>
      <c r="D2408" s="659"/>
      <c r="E2408" s="660"/>
      <c r="F2408" s="661"/>
      <c r="G2408" s="662"/>
      <c r="H2408" s="663"/>
      <c r="I2408" s="663"/>
      <c r="J2408" s="663"/>
      <c r="K2408" s="664"/>
      <c r="L2408" s="662"/>
      <c r="M2408" s="663"/>
      <c r="N2408" s="663"/>
      <c r="O2408" s="663"/>
      <c r="P2408" s="664"/>
      <c r="Q2408" s="665"/>
      <c r="R2408" s="661"/>
      <c r="S2408" s="566"/>
      <c r="T2408" s="566"/>
      <c r="U2408" s="566"/>
      <c r="V2408" s="566"/>
      <c r="W2408" s="566"/>
      <c r="X2408" s="566"/>
      <c r="Y2408" s="566"/>
      <c r="Z2408" s="566"/>
      <c r="AA2408" s="566"/>
      <c r="AB2408" s="566"/>
      <c r="AC2408" s="566"/>
      <c r="AD2408" s="566"/>
      <c r="AE2408" s="566"/>
      <c r="AF2408" s="566"/>
      <c r="AG2408" s="566"/>
    </row>
    <row r="2409" spans="2:33" hidden="1" outlineLevel="1" x14ac:dyDescent="0.45">
      <c r="B2409" s="648"/>
      <c r="C2409" s="649"/>
      <c r="D2409" s="650"/>
      <c r="E2409" s="651"/>
      <c r="F2409" s="652"/>
      <c r="G2409" s="653"/>
      <c r="H2409" s="654"/>
      <c r="I2409" s="654"/>
      <c r="J2409" s="654"/>
      <c r="K2409" s="655"/>
      <c r="L2409" s="653"/>
      <c r="M2409" s="654"/>
      <c r="N2409" s="654"/>
      <c r="O2409" s="654"/>
      <c r="P2409" s="655"/>
      <c r="Q2409" s="656"/>
      <c r="R2409" s="652"/>
      <c r="S2409" s="566"/>
      <c r="T2409" s="566"/>
      <c r="U2409" s="566"/>
      <c r="V2409" s="566"/>
      <c r="W2409" s="566"/>
      <c r="X2409" s="566"/>
      <c r="Y2409" s="566"/>
      <c r="Z2409" s="566"/>
      <c r="AA2409" s="566"/>
      <c r="AB2409" s="566"/>
      <c r="AC2409" s="566"/>
      <c r="AD2409" s="566"/>
      <c r="AE2409" s="566"/>
      <c r="AF2409" s="566"/>
      <c r="AG2409" s="566"/>
    </row>
    <row r="2410" spans="2:33" hidden="1" outlineLevel="1" x14ac:dyDescent="0.45">
      <c r="B2410" s="657"/>
      <c r="C2410" s="658"/>
      <c r="D2410" s="659"/>
      <c r="E2410" s="660"/>
      <c r="F2410" s="661"/>
      <c r="G2410" s="662"/>
      <c r="H2410" s="663"/>
      <c r="I2410" s="663"/>
      <c r="J2410" s="663"/>
      <c r="K2410" s="664"/>
      <c r="L2410" s="662"/>
      <c r="M2410" s="663"/>
      <c r="N2410" s="663"/>
      <c r="O2410" s="663"/>
      <c r="P2410" s="664"/>
      <c r="Q2410" s="665"/>
      <c r="R2410" s="661"/>
      <c r="S2410" s="566"/>
      <c r="T2410" s="566"/>
      <c r="U2410" s="566"/>
      <c r="V2410" s="566"/>
      <c r="W2410" s="566"/>
      <c r="X2410" s="566"/>
      <c r="Y2410" s="566"/>
      <c r="Z2410" s="566"/>
      <c r="AA2410" s="566"/>
      <c r="AB2410" s="566"/>
      <c r="AC2410" s="566"/>
      <c r="AD2410" s="566"/>
      <c r="AE2410" s="566"/>
      <c r="AF2410" s="566"/>
      <c r="AG2410" s="566"/>
    </row>
    <row r="2411" spans="2:33" hidden="1" outlineLevel="1" x14ac:dyDescent="0.45">
      <c r="B2411" s="648"/>
      <c r="C2411" s="649"/>
      <c r="D2411" s="650"/>
      <c r="E2411" s="651"/>
      <c r="F2411" s="652"/>
      <c r="G2411" s="653"/>
      <c r="H2411" s="654"/>
      <c r="I2411" s="654"/>
      <c r="J2411" s="654"/>
      <c r="K2411" s="655"/>
      <c r="L2411" s="653"/>
      <c r="M2411" s="654"/>
      <c r="N2411" s="654"/>
      <c r="O2411" s="654"/>
      <c r="P2411" s="655"/>
      <c r="Q2411" s="656"/>
      <c r="R2411" s="652"/>
      <c r="S2411" s="566"/>
      <c r="T2411" s="566"/>
      <c r="U2411" s="566"/>
      <c r="V2411" s="566"/>
      <c r="W2411" s="566"/>
      <c r="X2411" s="566"/>
      <c r="Y2411" s="566"/>
      <c r="Z2411" s="566"/>
      <c r="AA2411" s="566"/>
      <c r="AB2411" s="566"/>
      <c r="AC2411" s="566"/>
      <c r="AD2411" s="566"/>
      <c r="AE2411" s="566"/>
      <c r="AF2411" s="566"/>
      <c r="AG2411" s="566"/>
    </row>
    <row r="2412" spans="2:33" hidden="1" outlineLevel="1" x14ac:dyDescent="0.45">
      <c r="B2412" s="657"/>
      <c r="C2412" s="658"/>
      <c r="D2412" s="659"/>
      <c r="E2412" s="660"/>
      <c r="F2412" s="661"/>
      <c r="G2412" s="662"/>
      <c r="H2412" s="663"/>
      <c r="I2412" s="663"/>
      <c r="J2412" s="663"/>
      <c r="K2412" s="664"/>
      <c r="L2412" s="662"/>
      <c r="M2412" s="663"/>
      <c r="N2412" s="663"/>
      <c r="O2412" s="663"/>
      <c r="P2412" s="664"/>
      <c r="Q2412" s="665"/>
      <c r="R2412" s="661"/>
      <c r="S2412" s="566"/>
      <c r="T2412" s="566"/>
      <c r="U2412" s="566"/>
      <c r="V2412" s="566"/>
      <c r="W2412" s="566"/>
      <c r="X2412" s="566"/>
      <c r="Y2412" s="566"/>
      <c r="Z2412" s="566"/>
      <c r="AA2412" s="566"/>
      <c r="AB2412" s="566"/>
      <c r="AC2412" s="566"/>
      <c r="AD2412" s="566"/>
      <c r="AE2412" s="566"/>
      <c r="AF2412" s="566"/>
      <c r="AG2412" s="566"/>
    </row>
    <row r="2413" spans="2:33" hidden="1" outlineLevel="1" x14ac:dyDescent="0.45">
      <c r="B2413" s="648"/>
      <c r="C2413" s="649"/>
      <c r="D2413" s="650"/>
      <c r="E2413" s="651"/>
      <c r="F2413" s="652"/>
      <c r="G2413" s="653"/>
      <c r="H2413" s="654"/>
      <c r="I2413" s="654"/>
      <c r="J2413" s="654"/>
      <c r="K2413" s="655"/>
      <c r="L2413" s="653"/>
      <c r="M2413" s="654"/>
      <c r="N2413" s="654"/>
      <c r="O2413" s="654"/>
      <c r="P2413" s="655"/>
      <c r="Q2413" s="656"/>
      <c r="R2413" s="652"/>
      <c r="S2413" s="566"/>
      <c r="T2413" s="566"/>
      <c r="U2413" s="566"/>
      <c r="V2413" s="566"/>
      <c r="W2413" s="566"/>
      <c r="X2413" s="566"/>
      <c r="Y2413" s="566"/>
      <c r="Z2413" s="566"/>
      <c r="AA2413" s="566"/>
      <c r="AB2413" s="566"/>
      <c r="AC2413" s="566"/>
      <c r="AD2413" s="566"/>
      <c r="AE2413" s="566"/>
      <c r="AF2413" s="566"/>
      <c r="AG2413" s="566"/>
    </row>
    <row r="2414" spans="2:33" hidden="1" outlineLevel="1" x14ac:dyDescent="0.45">
      <c r="B2414" s="657"/>
      <c r="C2414" s="658"/>
      <c r="D2414" s="659"/>
      <c r="E2414" s="660"/>
      <c r="F2414" s="661"/>
      <c r="G2414" s="662"/>
      <c r="H2414" s="663"/>
      <c r="I2414" s="663"/>
      <c r="J2414" s="663"/>
      <c r="K2414" s="664"/>
      <c r="L2414" s="662"/>
      <c r="M2414" s="663"/>
      <c r="N2414" s="663"/>
      <c r="O2414" s="663"/>
      <c r="P2414" s="664"/>
      <c r="Q2414" s="665"/>
      <c r="R2414" s="661"/>
      <c r="S2414" s="566"/>
      <c r="T2414" s="566"/>
      <c r="U2414" s="566"/>
      <c r="V2414" s="566"/>
      <c r="W2414" s="566"/>
      <c r="X2414" s="566"/>
      <c r="Y2414" s="566"/>
      <c r="Z2414" s="566"/>
      <c r="AA2414" s="566"/>
      <c r="AB2414" s="566"/>
      <c r="AC2414" s="566"/>
      <c r="AD2414" s="566"/>
      <c r="AE2414" s="566"/>
      <c r="AF2414" s="566"/>
      <c r="AG2414" s="566"/>
    </row>
    <row r="2415" spans="2:33" hidden="1" outlineLevel="1" x14ac:dyDescent="0.45">
      <c r="B2415" s="648"/>
      <c r="C2415" s="649"/>
      <c r="D2415" s="650"/>
      <c r="E2415" s="651"/>
      <c r="F2415" s="652"/>
      <c r="G2415" s="653"/>
      <c r="H2415" s="654"/>
      <c r="I2415" s="654"/>
      <c r="J2415" s="654"/>
      <c r="K2415" s="655"/>
      <c r="L2415" s="653"/>
      <c r="M2415" s="654"/>
      <c r="N2415" s="654"/>
      <c r="O2415" s="654"/>
      <c r="P2415" s="655"/>
      <c r="Q2415" s="656"/>
      <c r="R2415" s="652"/>
      <c r="S2415" s="566"/>
      <c r="T2415" s="566"/>
      <c r="U2415" s="566"/>
      <c r="V2415" s="566"/>
      <c r="W2415" s="566"/>
      <c r="X2415" s="566"/>
      <c r="Y2415" s="566"/>
      <c r="Z2415" s="566"/>
      <c r="AA2415" s="566"/>
      <c r="AB2415" s="566"/>
      <c r="AC2415" s="566"/>
      <c r="AD2415" s="566"/>
      <c r="AE2415" s="566"/>
      <c r="AF2415" s="566"/>
      <c r="AG2415" s="566"/>
    </row>
    <row r="2416" spans="2:33" hidden="1" outlineLevel="1" x14ac:dyDescent="0.45">
      <c r="B2416" s="657"/>
      <c r="C2416" s="658"/>
      <c r="D2416" s="659"/>
      <c r="E2416" s="660"/>
      <c r="F2416" s="661"/>
      <c r="G2416" s="662"/>
      <c r="H2416" s="663"/>
      <c r="I2416" s="663"/>
      <c r="J2416" s="663"/>
      <c r="K2416" s="664"/>
      <c r="L2416" s="662"/>
      <c r="M2416" s="663"/>
      <c r="N2416" s="663"/>
      <c r="O2416" s="663"/>
      <c r="P2416" s="664"/>
      <c r="Q2416" s="665"/>
      <c r="R2416" s="661"/>
      <c r="S2416" s="566"/>
      <c r="T2416" s="566"/>
      <c r="U2416" s="566"/>
      <c r="V2416" s="566"/>
      <c r="W2416" s="566"/>
      <c r="X2416" s="566"/>
      <c r="Y2416" s="566"/>
      <c r="Z2416" s="566"/>
      <c r="AA2416" s="566"/>
      <c r="AB2416" s="566"/>
      <c r="AC2416" s="566"/>
      <c r="AD2416" s="566"/>
      <c r="AE2416" s="566"/>
      <c r="AF2416" s="566"/>
      <c r="AG2416" s="566"/>
    </row>
    <row r="2417" spans="2:33" hidden="1" outlineLevel="1" x14ac:dyDescent="0.45">
      <c r="B2417" s="648"/>
      <c r="C2417" s="649"/>
      <c r="D2417" s="650"/>
      <c r="E2417" s="651"/>
      <c r="F2417" s="652"/>
      <c r="G2417" s="653"/>
      <c r="H2417" s="654"/>
      <c r="I2417" s="654"/>
      <c r="J2417" s="654"/>
      <c r="K2417" s="655"/>
      <c r="L2417" s="653"/>
      <c r="M2417" s="654"/>
      <c r="N2417" s="654"/>
      <c r="O2417" s="654"/>
      <c r="P2417" s="655"/>
      <c r="Q2417" s="656"/>
      <c r="R2417" s="652"/>
      <c r="S2417" s="566"/>
      <c r="T2417" s="566"/>
      <c r="U2417" s="566"/>
      <c r="V2417" s="566"/>
      <c r="W2417" s="566"/>
      <c r="X2417" s="566"/>
      <c r="Y2417" s="566"/>
      <c r="Z2417" s="566"/>
      <c r="AA2417" s="566"/>
      <c r="AB2417" s="566"/>
      <c r="AC2417" s="566"/>
      <c r="AD2417" s="566"/>
      <c r="AE2417" s="566"/>
      <c r="AF2417" s="566"/>
      <c r="AG2417" s="566"/>
    </row>
    <row r="2418" spans="2:33" hidden="1" outlineLevel="1" x14ac:dyDescent="0.45">
      <c r="B2418" s="657"/>
      <c r="C2418" s="658"/>
      <c r="D2418" s="659"/>
      <c r="E2418" s="660"/>
      <c r="F2418" s="661"/>
      <c r="G2418" s="662"/>
      <c r="H2418" s="663"/>
      <c r="I2418" s="663"/>
      <c r="J2418" s="663"/>
      <c r="K2418" s="664"/>
      <c r="L2418" s="662"/>
      <c r="M2418" s="663"/>
      <c r="N2418" s="663"/>
      <c r="O2418" s="663"/>
      <c r="P2418" s="664"/>
      <c r="Q2418" s="665"/>
      <c r="R2418" s="661"/>
      <c r="S2418" s="566"/>
      <c r="T2418" s="566"/>
      <c r="U2418" s="566"/>
      <c r="V2418" s="566"/>
      <c r="W2418" s="566"/>
      <c r="X2418" s="566"/>
      <c r="Y2418" s="566"/>
      <c r="Z2418" s="566"/>
      <c r="AA2418" s="566"/>
      <c r="AB2418" s="566"/>
      <c r="AC2418" s="566"/>
      <c r="AD2418" s="566"/>
      <c r="AE2418" s="566"/>
      <c r="AF2418" s="566"/>
      <c r="AG2418" s="566"/>
    </row>
    <row r="2419" spans="2:33" hidden="1" outlineLevel="1" x14ac:dyDescent="0.45">
      <c r="B2419" s="648"/>
      <c r="C2419" s="649"/>
      <c r="D2419" s="650"/>
      <c r="E2419" s="651"/>
      <c r="F2419" s="652"/>
      <c r="G2419" s="653"/>
      <c r="H2419" s="654"/>
      <c r="I2419" s="654"/>
      <c r="J2419" s="654"/>
      <c r="K2419" s="655"/>
      <c r="L2419" s="653"/>
      <c r="M2419" s="654"/>
      <c r="N2419" s="654"/>
      <c r="O2419" s="654"/>
      <c r="P2419" s="655"/>
      <c r="Q2419" s="656"/>
      <c r="R2419" s="652"/>
      <c r="S2419" s="566"/>
      <c r="T2419" s="566"/>
      <c r="U2419" s="566"/>
      <c r="V2419" s="566"/>
      <c r="W2419" s="566"/>
      <c r="X2419" s="566"/>
      <c r="Y2419" s="566"/>
      <c r="Z2419" s="566"/>
      <c r="AA2419" s="566"/>
      <c r="AB2419" s="566"/>
      <c r="AC2419" s="566"/>
      <c r="AD2419" s="566"/>
      <c r="AE2419" s="566"/>
      <c r="AF2419" s="566"/>
      <c r="AG2419" s="566"/>
    </row>
    <row r="2420" spans="2:33" hidden="1" outlineLevel="1" x14ac:dyDescent="0.45">
      <c r="B2420" s="657"/>
      <c r="C2420" s="658"/>
      <c r="D2420" s="659"/>
      <c r="E2420" s="660"/>
      <c r="F2420" s="661"/>
      <c r="G2420" s="662"/>
      <c r="H2420" s="663"/>
      <c r="I2420" s="663"/>
      <c r="J2420" s="663"/>
      <c r="K2420" s="664"/>
      <c r="L2420" s="662"/>
      <c r="M2420" s="663"/>
      <c r="N2420" s="663"/>
      <c r="O2420" s="663"/>
      <c r="P2420" s="664"/>
      <c r="Q2420" s="665"/>
      <c r="R2420" s="661"/>
      <c r="S2420" s="566"/>
      <c r="T2420" s="566"/>
      <c r="U2420" s="566"/>
      <c r="V2420" s="566"/>
      <c r="W2420" s="566"/>
      <c r="X2420" s="566"/>
      <c r="Y2420" s="566"/>
      <c r="Z2420" s="566"/>
      <c r="AA2420" s="566"/>
      <c r="AB2420" s="566"/>
      <c r="AC2420" s="566"/>
      <c r="AD2420" s="566"/>
      <c r="AE2420" s="566"/>
      <c r="AF2420" s="566"/>
      <c r="AG2420" s="566"/>
    </row>
    <row r="2421" spans="2:33" hidden="1" outlineLevel="1" x14ac:dyDescent="0.45">
      <c r="B2421" s="648"/>
      <c r="C2421" s="649"/>
      <c r="D2421" s="650"/>
      <c r="E2421" s="651"/>
      <c r="F2421" s="652"/>
      <c r="G2421" s="653"/>
      <c r="H2421" s="654"/>
      <c r="I2421" s="654"/>
      <c r="J2421" s="654"/>
      <c r="K2421" s="655"/>
      <c r="L2421" s="653"/>
      <c r="M2421" s="654"/>
      <c r="N2421" s="654"/>
      <c r="O2421" s="654"/>
      <c r="P2421" s="655"/>
      <c r="Q2421" s="656"/>
      <c r="R2421" s="652"/>
      <c r="S2421" s="566"/>
      <c r="T2421" s="566"/>
      <c r="U2421" s="566"/>
      <c r="V2421" s="566"/>
      <c r="W2421" s="566"/>
      <c r="X2421" s="566"/>
      <c r="Y2421" s="566"/>
      <c r="Z2421" s="566"/>
      <c r="AA2421" s="566"/>
      <c r="AB2421" s="566"/>
      <c r="AC2421" s="566"/>
      <c r="AD2421" s="566"/>
      <c r="AE2421" s="566"/>
      <c r="AF2421" s="566"/>
      <c r="AG2421" s="566"/>
    </row>
    <row r="2422" spans="2:33" hidden="1" outlineLevel="1" x14ac:dyDescent="0.45">
      <c r="B2422" s="657"/>
      <c r="C2422" s="658"/>
      <c r="D2422" s="659"/>
      <c r="E2422" s="660"/>
      <c r="F2422" s="661"/>
      <c r="G2422" s="662"/>
      <c r="H2422" s="663"/>
      <c r="I2422" s="663"/>
      <c r="J2422" s="663"/>
      <c r="K2422" s="664"/>
      <c r="L2422" s="662"/>
      <c r="M2422" s="663"/>
      <c r="N2422" s="663"/>
      <c r="O2422" s="663"/>
      <c r="P2422" s="664"/>
      <c r="Q2422" s="665"/>
      <c r="R2422" s="661"/>
      <c r="S2422" s="566"/>
      <c r="T2422" s="566"/>
      <c r="U2422" s="566"/>
      <c r="V2422" s="566"/>
      <c r="W2422" s="566"/>
      <c r="X2422" s="566"/>
      <c r="Y2422" s="566"/>
      <c r="Z2422" s="566"/>
      <c r="AA2422" s="566"/>
      <c r="AB2422" s="566"/>
      <c r="AC2422" s="566"/>
      <c r="AD2422" s="566"/>
      <c r="AE2422" s="566"/>
      <c r="AF2422" s="566"/>
      <c r="AG2422" s="566"/>
    </row>
    <row r="2423" spans="2:33" hidden="1" outlineLevel="1" x14ac:dyDescent="0.45">
      <c r="B2423" s="648"/>
      <c r="C2423" s="649"/>
      <c r="D2423" s="650"/>
      <c r="E2423" s="651"/>
      <c r="F2423" s="652"/>
      <c r="G2423" s="653"/>
      <c r="H2423" s="654"/>
      <c r="I2423" s="654"/>
      <c r="J2423" s="654"/>
      <c r="K2423" s="655"/>
      <c r="L2423" s="653"/>
      <c r="M2423" s="654"/>
      <c r="N2423" s="654"/>
      <c r="O2423" s="654"/>
      <c r="P2423" s="655"/>
      <c r="Q2423" s="656"/>
      <c r="R2423" s="652"/>
      <c r="S2423" s="566"/>
      <c r="T2423" s="566"/>
      <c r="U2423" s="566"/>
      <c r="V2423" s="566"/>
      <c r="W2423" s="566"/>
      <c r="X2423" s="566"/>
      <c r="Y2423" s="566"/>
      <c r="Z2423" s="566"/>
      <c r="AA2423" s="566"/>
      <c r="AB2423" s="566"/>
      <c r="AC2423" s="566"/>
      <c r="AD2423" s="566"/>
      <c r="AE2423" s="566"/>
      <c r="AF2423" s="566"/>
      <c r="AG2423" s="566"/>
    </row>
    <row r="2424" spans="2:33" hidden="1" outlineLevel="1" x14ac:dyDescent="0.45">
      <c r="B2424" s="657"/>
      <c r="C2424" s="658"/>
      <c r="D2424" s="659"/>
      <c r="E2424" s="660"/>
      <c r="F2424" s="661"/>
      <c r="G2424" s="662"/>
      <c r="H2424" s="663"/>
      <c r="I2424" s="663"/>
      <c r="J2424" s="663"/>
      <c r="K2424" s="664"/>
      <c r="L2424" s="662"/>
      <c r="M2424" s="663"/>
      <c r="N2424" s="663"/>
      <c r="O2424" s="663"/>
      <c r="P2424" s="664"/>
      <c r="Q2424" s="665"/>
      <c r="R2424" s="661"/>
      <c r="S2424" s="566"/>
      <c r="T2424" s="566"/>
      <c r="U2424" s="566"/>
      <c r="V2424" s="566"/>
      <c r="W2424" s="566"/>
      <c r="X2424" s="566"/>
      <c r="Y2424" s="566"/>
      <c r="Z2424" s="566"/>
      <c r="AA2424" s="566"/>
      <c r="AB2424" s="566"/>
      <c r="AC2424" s="566"/>
      <c r="AD2424" s="566"/>
      <c r="AE2424" s="566"/>
      <c r="AF2424" s="566"/>
      <c r="AG2424" s="566"/>
    </row>
    <row r="2425" spans="2:33" hidden="1" outlineLevel="1" x14ac:dyDescent="0.45">
      <c r="B2425" s="648"/>
      <c r="C2425" s="649"/>
      <c r="D2425" s="650"/>
      <c r="E2425" s="651"/>
      <c r="F2425" s="652"/>
      <c r="G2425" s="653"/>
      <c r="H2425" s="654"/>
      <c r="I2425" s="654"/>
      <c r="J2425" s="654"/>
      <c r="K2425" s="655"/>
      <c r="L2425" s="653"/>
      <c r="M2425" s="654"/>
      <c r="N2425" s="654"/>
      <c r="O2425" s="654"/>
      <c r="P2425" s="655"/>
      <c r="Q2425" s="656"/>
      <c r="R2425" s="652"/>
      <c r="S2425" s="566"/>
      <c r="T2425" s="566"/>
      <c r="U2425" s="566"/>
      <c r="V2425" s="566"/>
      <c r="W2425" s="566"/>
      <c r="X2425" s="566"/>
      <c r="Y2425" s="566"/>
      <c r="Z2425" s="566"/>
      <c r="AA2425" s="566"/>
      <c r="AB2425" s="566"/>
      <c r="AC2425" s="566"/>
      <c r="AD2425" s="566"/>
      <c r="AE2425" s="566"/>
      <c r="AF2425" s="566"/>
      <c r="AG2425" s="566"/>
    </row>
    <row r="2426" spans="2:33" hidden="1" outlineLevel="1" x14ac:dyDescent="0.45">
      <c r="B2426" s="657"/>
      <c r="C2426" s="658"/>
      <c r="D2426" s="659"/>
      <c r="E2426" s="660"/>
      <c r="F2426" s="661"/>
      <c r="G2426" s="662"/>
      <c r="H2426" s="663"/>
      <c r="I2426" s="663"/>
      <c r="J2426" s="663"/>
      <c r="K2426" s="664"/>
      <c r="L2426" s="662"/>
      <c r="M2426" s="663"/>
      <c r="N2426" s="663"/>
      <c r="O2426" s="663"/>
      <c r="P2426" s="664"/>
      <c r="Q2426" s="665"/>
      <c r="R2426" s="661"/>
      <c r="S2426" s="566"/>
      <c r="T2426" s="566"/>
      <c r="U2426" s="566"/>
      <c r="V2426" s="566"/>
      <c r="W2426" s="566"/>
      <c r="X2426" s="566"/>
      <c r="Y2426" s="566"/>
      <c r="Z2426" s="566"/>
      <c r="AA2426" s="566"/>
      <c r="AB2426" s="566"/>
      <c r="AC2426" s="566"/>
      <c r="AD2426" s="566"/>
      <c r="AE2426" s="566"/>
      <c r="AF2426" s="566"/>
      <c r="AG2426" s="566"/>
    </row>
    <row r="2427" spans="2:33" hidden="1" outlineLevel="1" x14ac:dyDescent="0.45">
      <c r="B2427" s="648"/>
      <c r="C2427" s="649"/>
      <c r="D2427" s="650"/>
      <c r="E2427" s="651"/>
      <c r="F2427" s="652"/>
      <c r="G2427" s="653"/>
      <c r="H2427" s="654"/>
      <c r="I2427" s="654"/>
      <c r="J2427" s="654"/>
      <c r="K2427" s="655"/>
      <c r="L2427" s="653"/>
      <c r="M2427" s="654"/>
      <c r="N2427" s="654"/>
      <c r="O2427" s="654"/>
      <c r="P2427" s="655"/>
      <c r="Q2427" s="656"/>
      <c r="R2427" s="652"/>
      <c r="S2427" s="566"/>
      <c r="T2427" s="566"/>
      <c r="U2427" s="566"/>
      <c r="V2427" s="566"/>
      <c r="W2427" s="566"/>
      <c r="X2427" s="566"/>
      <c r="Y2427" s="566"/>
      <c r="Z2427" s="566"/>
      <c r="AA2427" s="566"/>
      <c r="AB2427" s="566"/>
      <c r="AC2427" s="566"/>
      <c r="AD2427" s="566"/>
      <c r="AE2427" s="566"/>
      <c r="AF2427" s="566"/>
      <c r="AG2427" s="566"/>
    </row>
    <row r="2428" spans="2:33" hidden="1" outlineLevel="1" x14ac:dyDescent="0.45">
      <c r="B2428" s="657"/>
      <c r="C2428" s="658"/>
      <c r="D2428" s="659"/>
      <c r="E2428" s="660"/>
      <c r="F2428" s="661"/>
      <c r="G2428" s="662"/>
      <c r="H2428" s="663"/>
      <c r="I2428" s="663"/>
      <c r="J2428" s="663"/>
      <c r="K2428" s="664"/>
      <c r="L2428" s="662"/>
      <c r="M2428" s="663"/>
      <c r="N2428" s="663"/>
      <c r="O2428" s="663"/>
      <c r="P2428" s="664"/>
      <c r="Q2428" s="665"/>
      <c r="R2428" s="661"/>
      <c r="S2428" s="566"/>
      <c r="T2428" s="566"/>
      <c r="U2428" s="566"/>
      <c r="V2428" s="566"/>
      <c r="W2428" s="566"/>
      <c r="X2428" s="566"/>
      <c r="Y2428" s="566"/>
      <c r="Z2428" s="566"/>
      <c r="AA2428" s="566"/>
      <c r="AB2428" s="566"/>
      <c r="AC2428" s="566"/>
      <c r="AD2428" s="566"/>
      <c r="AE2428" s="566"/>
      <c r="AF2428" s="566"/>
      <c r="AG2428" s="566"/>
    </row>
    <row r="2429" spans="2:33" hidden="1" outlineLevel="1" x14ac:dyDescent="0.45">
      <c r="B2429" s="648"/>
      <c r="C2429" s="649"/>
      <c r="D2429" s="650"/>
      <c r="E2429" s="651"/>
      <c r="F2429" s="652"/>
      <c r="G2429" s="653"/>
      <c r="H2429" s="654"/>
      <c r="I2429" s="654"/>
      <c r="J2429" s="654"/>
      <c r="K2429" s="655"/>
      <c r="L2429" s="653"/>
      <c r="M2429" s="654"/>
      <c r="N2429" s="654"/>
      <c r="O2429" s="654"/>
      <c r="P2429" s="655"/>
      <c r="Q2429" s="656"/>
      <c r="R2429" s="652"/>
      <c r="S2429" s="566"/>
      <c r="T2429" s="566"/>
      <c r="U2429" s="566"/>
      <c r="V2429" s="566"/>
      <c r="W2429" s="566"/>
      <c r="X2429" s="566"/>
      <c r="Y2429" s="566"/>
      <c r="Z2429" s="566"/>
      <c r="AA2429" s="566"/>
      <c r="AB2429" s="566"/>
      <c r="AC2429" s="566"/>
      <c r="AD2429" s="566"/>
      <c r="AE2429" s="566"/>
      <c r="AF2429" s="566"/>
      <c r="AG2429" s="566"/>
    </row>
    <row r="2430" spans="2:33" hidden="1" outlineLevel="1" x14ac:dyDescent="0.45">
      <c r="B2430" s="657"/>
      <c r="C2430" s="658"/>
      <c r="D2430" s="659"/>
      <c r="E2430" s="660"/>
      <c r="F2430" s="661"/>
      <c r="G2430" s="662"/>
      <c r="H2430" s="663"/>
      <c r="I2430" s="663"/>
      <c r="J2430" s="663"/>
      <c r="K2430" s="664"/>
      <c r="L2430" s="662"/>
      <c r="M2430" s="663"/>
      <c r="N2430" s="663"/>
      <c r="O2430" s="663"/>
      <c r="P2430" s="664"/>
      <c r="Q2430" s="665"/>
      <c r="R2430" s="661"/>
      <c r="S2430" s="566"/>
      <c r="T2430" s="566"/>
      <c r="U2430" s="566"/>
      <c r="V2430" s="566"/>
      <c r="W2430" s="566"/>
      <c r="X2430" s="566"/>
      <c r="Y2430" s="566"/>
      <c r="Z2430" s="566"/>
      <c r="AA2430" s="566"/>
      <c r="AB2430" s="566"/>
      <c r="AC2430" s="566"/>
      <c r="AD2430" s="566"/>
      <c r="AE2430" s="566"/>
      <c r="AF2430" s="566"/>
      <c r="AG2430" s="566"/>
    </row>
    <row r="2431" spans="2:33" hidden="1" outlineLevel="1" x14ac:dyDescent="0.45">
      <c r="B2431" s="648"/>
      <c r="C2431" s="649"/>
      <c r="D2431" s="650"/>
      <c r="E2431" s="651"/>
      <c r="F2431" s="652"/>
      <c r="G2431" s="653"/>
      <c r="H2431" s="654"/>
      <c r="I2431" s="654"/>
      <c r="J2431" s="654"/>
      <c r="K2431" s="655"/>
      <c r="L2431" s="653"/>
      <c r="M2431" s="654"/>
      <c r="N2431" s="654"/>
      <c r="O2431" s="654"/>
      <c r="P2431" s="655"/>
      <c r="Q2431" s="656"/>
      <c r="R2431" s="652"/>
      <c r="S2431" s="566"/>
      <c r="T2431" s="566"/>
      <c r="U2431" s="566"/>
      <c r="V2431" s="566"/>
      <c r="W2431" s="566"/>
      <c r="X2431" s="566"/>
      <c r="Y2431" s="566"/>
      <c r="Z2431" s="566"/>
      <c r="AA2431" s="566"/>
      <c r="AB2431" s="566"/>
      <c r="AC2431" s="566"/>
      <c r="AD2431" s="566"/>
      <c r="AE2431" s="566"/>
      <c r="AF2431" s="566"/>
      <c r="AG2431" s="566"/>
    </row>
    <row r="2432" spans="2:33" hidden="1" outlineLevel="1" x14ac:dyDescent="0.45">
      <c r="B2432" s="657"/>
      <c r="C2432" s="658"/>
      <c r="D2432" s="659"/>
      <c r="E2432" s="660"/>
      <c r="F2432" s="661"/>
      <c r="G2432" s="662"/>
      <c r="H2432" s="663"/>
      <c r="I2432" s="663"/>
      <c r="J2432" s="663"/>
      <c r="K2432" s="664"/>
      <c r="L2432" s="662"/>
      <c r="M2432" s="663"/>
      <c r="N2432" s="663"/>
      <c r="O2432" s="663"/>
      <c r="P2432" s="664"/>
      <c r="Q2432" s="665"/>
      <c r="R2432" s="661"/>
      <c r="S2432" s="566"/>
      <c r="T2432" s="566"/>
      <c r="U2432" s="566"/>
      <c r="V2432" s="566"/>
      <c r="W2432" s="566"/>
      <c r="X2432" s="566"/>
      <c r="Y2432" s="566"/>
      <c r="Z2432" s="566"/>
      <c r="AA2432" s="566"/>
      <c r="AB2432" s="566"/>
      <c r="AC2432" s="566"/>
      <c r="AD2432" s="566"/>
      <c r="AE2432" s="566"/>
      <c r="AF2432" s="566"/>
      <c r="AG2432" s="566"/>
    </row>
    <row r="2433" spans="2:33" hidden="1" outlineLevel="1" x14ac:dyDescent="0.45">
      <c r="B2433" s="648"/>
      <c r="C2433" s="649"/>
      <c r="D2433" s="650"/>
      <c r="E2433" s="651"/>
      <c r="F2433" s="652"/>
      <c r="G2433" s="653"/>
      <c r="H2433" s="654"/>
      <c r="I2433" s="654"/>
      <c r="J2433" s="654"/>
      <c r="K2433" s="655"/>
      <c r="L2433" s="653"/>
      <c r="M2433" s="654"/>
      <c r="N2433" s="654"/>
      <c r="O2433" s="654"/>
      <c r="P2433" s="655"/>
      <c r="Q2433" s="656"/>
      <c r="R2433" s="652"/>
      <c r="S2433" s="566"/>
      <c r="T2433" s="566"/>
      <c r="U2433" s="566"/>
      <c r="V2433" s="566"/>
      <c r="W2433" s="566"/>
      <c r="X2433" s="566"/>
      <c r="Y2433" s="566"/>
      <c r="Z2433" s="566"/>
      <c r="AA2433" s="566"/>
      <c r="AB2433" s="566"/>
      <c r="AC2433" s="566"/>
      <c r="AD2433" s="566"/>
      <c r="AE2433" s="566"/>
      <c r="AF2433" s="566"/>
      <c r="AG2433" s="566"/>
    </row>
    <row r="2434" spans="2:33" hidden="1" outlineLevel="1" x14ac:dyDescent="0.45">
      <c r="B2434" s="657"/>
      <c r="C2434" s="658"/>
      <c r="D2434" s="659"/>
      <c r="E2434" s="660"/>
      <c r="F2434" s="661"/>
      <c r="G2434" s="662"/>
      <c r="H2434" s="663"/>
      <c r="I2434" s="663"/>
      <c r="J2434" s="663"/>
      <c r="K2434" s="664"/>
      <c r="L2434" s="662"/>
      <c r="M2434" s="663"/>
      <c r="N2434" s="663"/>
      <c r="O2434" s="663"/>
      <c r="P2434" s="664"/>
      <c r="Q2434" s="665"/>
      <c r="R2434" s="661"/>
      <c r="S2434" s="566"/>
      <c r="T2434" s="566"/>
      <c r="U2434" s="566"/>
      <c r="V2434" s="566"/>
      <c r="W2434" s="566"/>
      <c r="X2434" s="566"/>
      <c r="Y2434" s="566"/>
      <c r="Z2434" s="566"/>
      <c r="AA2434" s="566"/>
      <c r="AB2434" s="566"/>
      <c r="AC2434" s="566"/>
      <c r="AD2434" s="566"/>
      <c r="AE2434" s="566"/>
      <c r="AF2434" s="566"/>
      <c r="AG2434" s="566"/>
    </row>
    <row r="2435" spans="2:33" hidden="1" outlineLevel="1" x14ac:dyDescent="0.45">
      <c r="B2435" s="648"/>
      <c r="C2435" s="649"/>
      <c r="D2435" s="650"/>
      <c r="E2435" s="651"/>
      <c r="F2435" s="652"/>
      <c r="G2435" s="653"/>
      <c r="H2435" s="654"/>
      <c r="I2435" s="654"/>
      <c r="J2435" s="654"/>
      <c r="K2435" s="655"/>
      <c r="L2435" s="653"/>
      <c r="M2435" s="654"/>
      <c r="N2435" s="654"/>
      <c r="O2435" s="654"/>
      <c r="P2435" s="655"/>
      <c r="Q2435" s="656"/>
      <c r="R2435" s="652"/>
      <c r="S2435" s="566"/>
      <c r="T2435" s="566"/>
      <c r="U2435" s="566"/>
      <c r="V2435" s="566"/>
      <c r="W2435" s="566"/>
      <c r="X2435" s="566"/>
      <c r="Y2435" s="566"/>
      <c r="Z2435" s="566"/>
      <c r="AA2435" s="566"/>
      <c r="AB2435" s="566"/>
      <c r="AC2435" s="566"/>
      <c r="AD2435" s="566"/>
      <c r="AE2435" s="566"/>
      <c r="AF2435" s="566"/>
      <c r="AG2435" s="566"/>
    </row>
    <row r="2436" spans="2:33" hidden="1" outlineLevel="1" x14ac:dyDescent="0.45">
      <c r="B2436" s="657"/>
      <c r="C2436" s="658"/>
      <c r="D2436" s="659"/>
      <c r="E2436" s="660"/>
      <c r="F2436" s="661"/>
      <c r="G2436" s="662"/>
      <c r="H2436" s="663"/>
      <c r="I2436" s="663"/>
      <c r="J2436" s="663"/>
      <c r="K2436" s="664"/>
      <c r="L2436" s="662"/>
      <c r="M2436" s="663"/>
      <c r="N2436" s="663"/>
      <c r="O2436" s="663"/>
      <c r="P2436" s="664"/>
      <c r="Q2436" s="665"/>
      <c r="R2436" s="661"/>
      <c r="S2436" s="566"/>
      <c r="T2436" s="566"/>
      <c r="U2436" s="566"/>
      <c r="V2436" s="566"/>
      <c r="W2436" s="566"/>
      <c r="X2436" s="566"/>
      <c r="Y2436" s="566"/>
      <c r="Z2436" s="566"/>
      <c r="AA2436" s="566"/>
      <c r="AB2436" s="566"/>
      <c r="AC2436" s="566"/>
      <c r="AD2436" s="566"/>
      <c r="AE2436" s="566"/>
      <c r="AF2436" s="566"/>
      <c r="AG2436" s="566"/>
    </row>
    <row r="2437" spans="2:33" hidden="1" outlineLevel="1" x14ac:dyDescent="0.45">
      <c r="B2437" s="648"/>
      <c r="C2437" s="649"/>
      <c r="D2437" s="650"/>
      <c r="E2437" s="651"/>
      <c r="F2437" s="652"/>
      <c r="G2437" s="653"/>
      <c r="H2437" s="654"/>
      <c r="I2437" s="654"/>
      <c r="J2437" s="654"/>
      <c r="K2437" s="655"/>
      <c r="L2437" s="653"/>
      <c r="M2437" s="654"/>
      <c r="N2437" s="654"/>
      <c r="O2437" s="654"/>
      <c r="P2437" s="655"/>
      <c r="Q2437" s="656"/>
      <c r="R2437" s="652"/>
      <c r="S2437" s="566"/>
      <c r="T2437" s="566"/>
      <c r="U2437" s="566"/>
      <c r="V2437" s="566"/>
      <c r="W2437" s="566"/>
      <c r="X2437" s="566"/>
      <c r="Y2437" s="566"/>
      <c r="Z2437" s="566"/>
      <c r="AA2437" s="566"/>
      <c r="AB2437" s="566"/>
      <c r="AC2437" s="566"/>
      <c r="AD2437" s="566"/>
      <c r="AE2437" s="566"/>
      <c r="AF2437" s="566"/>
      <c r="AG2437" s="566"/>
    </row>
    <row r="2438" spans="2:33" hidden="1" outlineLevel="1" x14ac:dyDescent="0.45">
      <c r="B2438" s="657"/>
      <c r="C2438" s="658"/>
      <c r="D2438" s="659"/>
      <c r="E2438" s="660"/>
      <c r="F2438" s="661"/>
      <c r="G2438" s="662"/>
      <c r="H2438" s="663"/>
      <c r="I2438" s="663"/>
      <c r="J2438" s="663"/>
      <c r="K2438" s="664"/>
      <c r="L2438" s="662"/>
      <c r="M2438" s="663"/>
      <c r="N2438" s="663"/>
      <c r="O2438" s="663"/>
      <c r="P2438" s="664"/>
      <c r="Q2438" s="665"/>
      <c r="R2438" s="661"/>
      <c r="S2438" s="566"/>
      <c r="T2438" s="566"/>
      <c r="U2438" s="566"/>
      <c r="V2438" s="566"/>
      <c r="W2438" s="566"/>
      <c r="X2438" s="566"/>
      <c r="Y2438" s="566"/>
      <c r="Z2438" s="566"/>
      <c r="AA2438" s="566"/>
      <c r="AB2438" s="566"/>
      <c r="AC2438" s="566"/>
      <c r="AD2438" s="566"/>
      <c r="AE2438" s="566"/>
      <c r="AF2438" s="566"/>
      <c r="AG2438" s="566"/>
    </row>
    <row r="2439" spans="2:33" hidden="1" outlineLevel="1" x14ac:dyDescent="0.45">
      <c r="B2439" s="648"/>
      <c r="C2439" s="649"/>
      <c r="D2439" s="650"/>
      <c r="E2439" s="651"/>
      <c r="F2439" s="652"/>
      <c r="G2439" s="653"/>
      <c r="H2439" s="654"/>
      <c r="I2439" s="654"/>
      <c r="J2439" s="654"/>
      <c r="K2439" s="655"/>
      <c r="L2439" s="653"/>
      <c r="M2439" s="654"/>
      <c r="N2439" s="654"/>
      <c r="O2439" s="654"/>
      <c r="P2439" s="655"/>
      <c r="Q2439" s="656"/>
      <c r="R2439" s="652"/>
      <c r="S2439" s="566"/>
      <c r="T2439" s="566"/>
      <c r="U2439" s="566"/>
      <c r="V2439" s="566"/>
      <c r="W2439" s="566"/>
      <c r="X2439" s="566"/>
      <c r="Y2439" s="566"/>
      <c r="Z2439" s="566"/>
      <c r="AA2439" s="566"/>
      <c r="AB2439" s="566"/>
      <c r="AC2439" s="566"/>
      <c r="AD2439" s="566"/>
      <c r="AE2439" s="566"/>
      <c r="AF2439" s="566"/>
      <c r="AG2439" s="566"/>
    </row>
    <row r="2440" spans="2:33" hidden="1" outlineLevel="1" x14ac:dyDescent="0.45">
      <c r="B2440" s="657"/>
      <c r="C2440" s="658"/>
      <c r="D2440" s="659"/>
      <c r="E2440" s="660"/>
      <c r="F2440" s="661"/>
      <c r="G2440" s="662"/>
      <c r="H2440" s="663"/>
      <c r="I2440" s="663"/>
      <c r="J2440" s="663"/>
      <c r="K2440" s="664"/>
      <c r="L2440" s="662"/>
      <c r="M2440" s="663"/>
      <c r="N2440" s="663"/>
      <c r="O2440" s="663"/>
      <c r="P2440" s="664"/>
      <c r="Q2440" s="665"/>
      <c r="R2440" s="661"/>
      <c r="S2440" s="566"/>
      <c r="T2440" s="566"/>
      <c r="U2440" s="566"/>
      <c r="V2440" s="566"/>
      <c r="W2440" s="566"/>
      <c r="X2440" s="566"/>
      <c r="Y2440" s="566"/>
      <c r="Z2440" s="566"/>
      <c r="AA2440" s="566"/>
      <c r="AB2440" s="566"/>
      <c r="AC2440" s="566"/>
      <c r="AD2440" s="566"/>
      <c r="AE2440" s="566"/>
      <c r="AF2440" s="566"/>
      <c r="AG2440" s="566"/>
    </row>
    <row r="2441" spans="2:33" hidden="1" outlineLevel="1" x14ac:dyDescent="0.45">
      <c r="B2441" s="648"/>
      <c r="C2441" s="649"/>
      <c r="D2441" s="650"/>
      <c r="E2441" s="651"/>
      <c r="F2441" s="652"/>
      <c r="G2441" s="653"/>
      <c r="H2441" s="654"/>
      <c r="I2441" s="654"/>
      <c r="J2441" s="654"/>
      <c r="K2441" s="655"/>
      <c r="L2441" s="653"/>
      <c r="M2441" s="654"/>
      <c r="N2441" s="654"/>
      <c r="O2441" s="654"/>
      <c r="P2441" s="655"/>
      <c r="Q2441" s="656"/>
      <c r="R2441" s="652"/>
      <c r="S2441" s="566"/>
      <c r="T2441" s="566"/>
      <c r="U2441" s="566"/>
      <c r="V2441" s="566"/>
      <c r="W2441" s="566"/>
      <c r="X2441" s="566"/>
      <c r="Y2441" s="566"/>
      <c r="Z2441" s="566"/>
      <c r="AA2441" s="566"/>
      <c r="AB2441" s="566"/>
      <c r="AC2441" s="566"/>
      <c r="AD2441" s="566"/>
      <c r="AE2441" s="566"/>
      <c r="AF2441" s="566"/>
      <c r="AG2441" s="566"/>
    </row>
    <row r="2442" spans="2:33" hidden="1" outlineLevel="1" x14ac:dyDescent="0.45">
      <c r="B2442" s="657"/>
      <c r="C2442" s="658"/>
      <c r="D2442" s="659"/>
      <c r="E2442" s="660"/>
      <c r="F2442" s="661"/>
      <c r="G2442" s="662"/>
      <c r="H2442" s="663"/>
      <c r="I2442" s="663"/>
      <c r="J2442" s="663"/>
      <c r="K2442" s="664"/>
      <c r="L2442" s="662"/>
      <c r="M2442" s="663"/>
      <c r="N2442" s="663"/>
      <c r="O2442" s="663"/>
      <c r="P2442" s="664"/>
      <c r="Q2442" s="665"/>
      <c r="R2442" s="661"/>
      <c r="S2442" s="566"/>
      <c r="T2442" s="566"/>
      <c r="U2442" s="566"/>
      <c r="V2442" s="566"/>
      <c r="W2442" s="566"/>
      <c r="X2442" s="566"/>
      <c r="Y2442" s="566"/>
      <c r="Z2442" s="566"/>
      <c r="AA2442" s="566"/>
      <c r="AB2442" s="566"/>
      <c r="AC2442" s="566"/>
      <c r="AD2442" s="566"/>
      <c r="AE2442" s="566"/>
      <c r="AF2442" s="566"/>
      <c r="AG2442" s="566"/>
    </row>
    <row r="2443" spans="2:33" hidden="1" outlineLevel="1" x14ac:dyDescent="0.45">
      <c r="B2443" s="648"/>
      <c r="C2443" s="649"/>
      <c r="D2443" s="650"/>
      <c r="E2443" s="651"/>
      <c r="F2443" s="652"/>
      <c r="G2443" s="653"/>
      <c r="H2443" s="654"/>
      <c r="I2443" s="654"/>
      <c r="J2443" s="654"/>
      <c r="K2443" s="655"/>
      <c r="L2443" s="653"/>
      <c r="M2443" s="654"/>
      <c r="N2443" s="654"/>
      <c r="O2443" s="654"/>
      <c r="P2443" s="655"/>
      <c r="Q2443" s="656"/>
      <c r="R2443" s="652"/>
      <c r="S2443" s="566"/>
      <c r="T2443" s="566"/>
      <c r="U2443" s="566"/>
      <c r="V2443" s="566"/>
      <c r="W2443" s="566"/>
      <c r="X2443" s="566"/>
      <c r="Y2443" s="566"/>
      <c r="Z2443" s="566"/>
      <c r="AA2443" s="566"/>
      <c r="AB2443" s="566"/>
      <c r="AC2443" s="566"/>
      <c r="AD2443" s="566"/>
      <c r="AE2443" s="566"/>
      <c r="AF2443" s="566"/>
      <c r="AG2443" s="566"/>
    </row>
    <row r="2444" spans="2:33" hidden="1" outlineLevel="1" x14ac:dyDescent="0.45">
      <c r="B2444" s="657"/>
      <c r="C2444" s="658"/>
      <c r="D2444" s="659"/>
      <c r="E2444" s="660"/>
      <c r="F2444" s="661"/>
      <c r="G2444" s="662"/>
      <c r="H2444" s="663"/>
      <c r="I2444" s="663"/>
      <c r="J2444" s="663"/>
      <c r="K2444" s="664"/>
      <c r="L2444" s="662"/>
      <c r="M2444" s="663"/>
      <c r="N2444" s="663"/>
      <c r="O2444" s="663"/>
      <c r="P2444" s="664"/>
      <c r="Q2444" s="665"/>
      <c r="R2444" s="661"/>
      <c r="S2444" s="566"/>
      <c r="T2444" s="566"/>
      <c r="U2444" s="566"/>
      <c r="V2444" s="566"/>
      <c r="W2444" s="566"/>
      <c r="X2444" s="566"/>
      <c r="Y2444" s="566"/>
      <c r="Z2444" s="566"/>
      <c r="AA2444" s="566"/>
      <c r="AB2444" s="566"/>
      <c r="AC2444" s="566"/>
      <c r="AD2444" s="566"/>
      <c r="AE2444" s="566"/>
      <c r="AF2444" s="566"/>
      <c r="AG2444" s="566"/>
    </row>
    <row r="2445" spans="2:33" hidden="1" outlineLevel="1" x14ac:dyDescent="0.45">
      <c r="B2445" s="648"/>
      <c r="C2445" s="649"/>
      <c r="D2445" s="650"/>
      <c r="E2445" s="651"/>
      <c r="F2445" s="652"/>
      <c r="G2445" s="653"/>
      <c r="H2445" s="654"/>
      <c r="I2445" s="654"/>
      <c r="J2445" s="654"/>
      <c r="K2445" s="655"/>
      <c r="L2445" s="653"/>
      <c r="M2445" s="654"/>
      <c r="N2445" s="654"/>
      <c r="O2445" s="654"/>
      <c r="P2445" s="655"/>
      <c r="Q2445" s="656"/>
      <c r="R2445" s="652"/>
      <c r="S2445" s="566"/>
      <c r="T2445" s="566"/>
      <c r="U2445" s="566"/>
      <c r="V2445" s="566"/>
      <c r="W2445" s="566"/>
      <c r="X2445" s="566"/>
      <c r="Y2445" s="566"/>
      <c r="Z2445" s="566"/>
      <c r="AA2445" s="566"/>
      <c r="AB2445" s="566"/>
      <c r="AC2445" s="566"/>
      <c r="AD2445" s="566"/>
      <c r="AE2445" s="566"/>
      <c r="AF2445" s="566"/>
      <c r="AG2445" s="566"/>
    </row>
    <row r="2446" spans="2:33" hidden="1" outlineLevel="1" x14ac:dyDescent="0.45">
      <c r="B2446" s="657"/>
      <c r="C2446" s="658"/>
      <c r="D2446" s="659"/>
      <c r="E2446" s="660"/>
      <c r="F2446" s="661"/>
      <c r="G2446" s="662"/>
      <c r="H2446" s="663"/>
      <c r="I2446" s="663"/>
      <c r="J2446" s="663"/>
      <c r="K2446" s="664"/>
      <c r="L2446" s="662"/>
      <c r="M2446" s="663"/>
      <c r="N2446" s="663"/>
      <c r="O2446" s="663"/>
      <c r="P2446" s="664"/>
      <c r="Q2446" s="665"/>
      <c r="R2446" s="661"/>
      <c r="S2446" s="566"/>
      <c r="T2446" s="566"/>
      <c r="U2446" s="566"/>
      <c r="V2446" s="566"/>
      <c r="W2446" s="566"/>
      <c r="X2446" s="566"/>
      <c r="Y2446" s="566"/>
      <c r="Z2446" s="566"/>
      <c r="AA2446" s="566"/>
      <c r="AB2446" s="566"/>
      <c r="AC2446" s="566"/>
      <c r="AD2446" s="566"/>
      <c r="AE2446" s="566"/>
      <c r="AF2446" s="566"/>
      <c r="AG2446" s="566"/>
    </row>
    <row r="2447" spans="2:33" hidden="1" outlineLevel="1" x14ac:dyDescent="0.45">
      <c r="B2447" s="648"/>
      <c r="C2447" s="649"/>
      <c r="D2447" s="650"/>
      <c r="E2447" s="651"/>
      <c r="F2447" s="652"/>
      <c r="G2447" s="653"/>
      <c r="H2447" s="654"/>
      <c r="I2447" s="654"/>
      <c r="J2447" s="654"/>
      <c r="K2447" s="655"/>
      <c r="L2447" s="653"/>
      <c r="M2447" s="654"/>
      <c r="N2447" s="654"/>
      <c r="O2447" s="654"/>
      <c r="P2447" s="655"/>
      <c r="Q2447" s="656"/>
      <c r="R2447" s="652"/>
      <c r="S2447" s="566"/>
      <c r="T2447" s="566"/>
      <c r="U2447" s="566"/>
      <c r="V2447" s="566"/>
      <c r="W2447" s="566"/>
      <c r="X2447" s="566"/>
      <c r="Y2447" s="566"/>
      <c r="Z2447" s="566"/>
      <c r="AA2447" s="566"/>
      <c r="AB2447" s="566"/>
      <c r="AC2447" s="566"/>
      <c r="AD2447" s="566"/>
      <c r="AE2447" s="566"/>
      <c r="AF2447" s="566"/>
      <c r="AG2447" s="566"/>
    </row>
    <row r="2448" spans="2:33" hidden="1" outlineLevel="1" x14ac:dyDescent="0.45">
      <c r="B2448" s="657"/>
      <c r="C2448" s="658"/>
      <c r="D2448" s="659"/>
      <c r="E2448" s="660"/>
      <c r="F2448" s="661"/>
      <c r="G2448" s="662"/>
      <c r="H2448" s="663"/>
      <c r="I2448" s="663"/>
      <c r="J2448" s="663"/>
      <c r="K2448" s="664"/>
      <c r="L2448" s="662"/>
      <c r="M2448" s="663"/>
      <c r="N2448" s="663"/>
      <c r="O2448" s="663"/>
      <c r="P2448" s="664"/>
      <c r="Q2448" s="665"/>
      <c r="R2448" s="661"/>
      <c r="S2448" s="566"/>
      <c r="T2448" s="566"/>
      <c r="U2448" s="566"/>
      <c r="V2448" s="566"/>
      <c r="W2448" s="566"/>
      <c r="X2448" s="566"/>
      <c r="Y2448" s="566"/>
      <c r="Z2448" s="566"/>
      <c r="AA2448" s="566"/>
      <c r="AB2448" s="566"/>
      <c r="AC2448" s="566"/>
      <c r="AD2448" s="566"/>
      <c r="AE2448" s="566"/>
      <c r="AF2448" s="566"/>
      <c r="AG2448" s="566"/>
    </row>
    <row r="2449" spans="2:33" hidden="1" outlineLevel="1" x14ac:dyDescent="0.45">
      <c r="B2449" s="648"/>
      <c r="C2449" s="649"/>
      <c r="D2449" s="650"/>
      <c r="E2449" s="651"/>
      <c r="F2449" s="652"/>
      <c r="G2449" s="653"/>
      <c r="H2449" s="654"/>
      <c r="I2449" s="654"/>
      <c r="J2449" s="654"/>
      <c r="K2449" s="655"/>
      <c r="L2449" s="653"/>
      <c r="M2449" s="654"/>
      <c r="N2449" s="654"/>
      <c r="O2449" s="654"/>
      <c r="P2449" s="655"/>
      <c r="Q2449" s="656"/>
      <c r="R2449" s="652"/>
      <c r="S2449" s="566"/>
      <c r="T2449" s="566"/>
      <c r="U2449" s="566"/>
      <c r="V2449" s="566"/>
      <c r="W2449" s="566"/>
      <c r="X2449" s="566"/>
      <c r="Y2449" s="566"/>
      <c r="Z2449" s="566"/>
      <c r="AA2449" s="566"/>
      <c r="AB2449" s="566"/>
      <c r="AC2449" s="566"/>
      <c r="AD2449" s="566"/>
      <c r="AE2449" s="566"/>
      <c r="AF2449" s="566"/>
      <c r="AG2449" s="566"/>
    </row>
    <row r="2450" spans="2:33" hidden="1" outlineLevel="1" x14ac:dyDescent="0.45">
      <c r="B2450" s="657"/>
      <c r="C2450" s="658"/>
      <c r="D2450" s="659"/>
      <c r="E2450" s="660"/>
      <c r="F2450" s="661"/>
      <c r="G2450" s="662"/>
      <c r="H2450" s="663"/>
      <c r="I2450" s="663"/>
      <c r="J2450" s="663"/>
      <c r="K2450" s="664"/>
      <c r="L2450" s="662"/>
      <c r="M2450" s="663"/>
      <c r="N2450" s="663"/>
      <c r="O2450" s="663"/>
      <c r="P2450" s="664"/>
      <c r="Q2450" s="665"/>
      <c r="R2450" s="661"/>
      <c r="S2450" s="566"/>
      <c r="T2450" s="566"/>
      <c r="U2450" s="566"/>
      <c r="V2450" s="566"/>
      <c r="W2450" s="566"/>
      <c r="X2450" s="566"/>
      <c r="Y2450" s="566"/>
      <c r="Z2450" s="566"/>
      <c r="AA2450" s="566"/>
      <c r="AB2450" s="566"/>
      <c r="AC2450" s="566"/>
      <c r="AD2450" s="566"/>
      <c r="AE2450" s="566"/>
      <c r="AF2450" s="566"/>
      <c r="AG2450" s="566"/>
    </row>
    <row r="2451" spans="2:33" hidden="1" outlineLevel="1" x14ac:dyDescent="0.45">
      <c r="B2451" s="648"/>
      <c r="C2451" s="649"/>
      <c r="D2451" s="650"/>
      <c r="E2451" s="651"/>
      <c r="F2451" s="652"/>
      <c r="G2451" s="653"/>
      <c r="H2451" s="654"/>
      <c r="I2451" s="654"/>
      <c r="J2451" s="654"/>
      <c r="K2451" s="655"/>
      <c r="L2451" s="653"/>
      <c r="M2451" s="654"/>
      <c r="N2451" s="654"/>
      <c r="O2451" s="654"/>
      <c r="P2451" s="655"/>
      <c r="Q2451" s="656"/>
      <c r="R2451" s="652"/>
      <c r="S2451" s="566"/>
      <c r="T2451" s="566"/>
      <c r="U2451" s="566"/>
      <c r="V2451" s="566"/>
      <c r="W2451" s="566"/>
      <c r="X2451" s="566"/>
      <c r="Y2451" s="566"/>
      <c r="Z2451" s="566"/>
      <c r="AA2451" s="566"/>
      <c r="AB2451" s="566"/>
      <c r="AC2451" s="566"/>
      <c r="AD2451" s="566"/>
      <c r="AE2451" s="566"/>
      <c r="AF2451" s="566"/>
      <c r="AG2451" s="566"/>
    </row>
    <row r="2452" spans="2:33" hidden="1" outlineLevel="1" x14ac:dyDescent="0.45">
      <c r="B2452" s="657"/>
      <c r="C2452" s="658"/>
      <c r="D2452" s="659"/>
      <c r="E2452" s="660"/>
      <c r="F2452" s="661"/>
      <c r="G2452" s="662"/>
      <c r="H2452" s="663"/>
      <c r="I2452" s="663"/>
      <c r="J2452" s="663"/>
      <c r="K2452" s="664"/>
      <c r="L2452" s="662"/>
      <c r="M2452" s="663"/>
      <c r="N2452" s="663"/>
      <c r="O2452" s="663"/>
      <c r="P2452" s="664"/>
      <c r="Q2452" s="665"/>
      <c r="R2452" s="661"/>
      <c r="S2452" s="566"/>
      <c r="T2452" s="566"/>
      <c r="U2452" s="566"/>
      <c r="V2452" s="566"/>
      <c r="W2452" s="566"/>
      <c r="X2452" s="566"/>
      <c r="Y2452" s="566"/>
      <c r="Z2452" s="566"/>
      <c r="AA2452" s="566"/>
      <c r="AB2452" s="566"/>
      <c r="AC2452" s="566"/>
      <c r="AD2452" s="566"/>
      <c r="AE2452" s="566"/>
      <c r="AF2452" s="566"/>
      <c r="AG2452" s="566"/>
    </row>
    <row r="2453" spans="2:33" hidden="1" outlineLevel="1" x14ac:dyDescent="0.45">
      <c r="B2453" s="648"/>
      <c r="C2453" s="649"/>
      <c r="D2453" s="650"/>
      <c r="E2453" s="651"/>
      <c r="F2453" s="652"/>
      <c r="G2453" s="653"/>
      <c r="H2453" s="654"/>
      <c r="I2453" s="654"/>
      <c r="J2453" s="654"/>
      <c r="K2453" s="655"/>
      <c r="L2453" s="653"/>
      <c r="M2453" s="654"/>
      <c r="N2453" s="654"/>
      <c r="O2453" s="654"/>
      <c r="P2453" s="655"/>
      <c r="Q2453" s="656"/>
      <c r="R2453" s="652"/>
      <c r="S2453" s="566"/>
      <c r="T2453" s="566"/>
      <c r="U2453" s="566"/>
      <c r="V2453" s="566"/>
      <c r="W2453" s="566"/>
      <c r="X2453" s="566"/>
      <c r="Y2453" s="566"/>
      <c r="Z2453" s="566"/>
      <c r="AA2453" s="566"/>
      <c r="AB2453" s="566"/>
      <c r="AC2453" s="566"/>
      <c r="AD2453" s="566"/>
      <c r="AE2453" s="566"/>
      <c r="AF2453" s="566"/>
      <c r="AG2453" s="566"/>
    </row>
    <row r="2454" spans="2:33" hidden="1" outlineLevel="1" x14ac:dyDescent="0.45">
      <c r="B2454" s="657"/>
      <c r="C2454" s="658"/>
      <c r="D2454" s="659"/>
      <c r="E2454" s="660"/>
      <c r="F2454" s="661"/>
      <c r="G2454" s="662"/>
      <c r="H2454" s="663"/>
      <c r="I2454" s="663"/>
      <c r="J2454" s="663"/>
      <c r="K2454" s="664"/>
      <c r="L2454" s="662"/>
      <c r="M2454" s="663"/>
      <c r="N2454" s="663"/>
      <c r="O2454" s="663"/>
      <c r="P2454" s="664"/>
      <c r="Q2454" s="665"/>
      <c r="R2454" s="661"/>
      <c r="S2454" s="566"/>
      <c r="T2454" s="566"/>
      <c r="U2454" s="566"/>
      <c r="V2454" s="566"/>
      <c r="W2454" s="566"/>
      <c r="X2454" s="566"/>
      <c r="Y2454" s="566"/>
      <c r="Z2454" s="566"/>
      <c r="AA2454" s="566"/>
      <c r="AB2454" s="566"/>
      <c r="AC2454" s="566"/>
      <c r="AD2454" s="566"/>
      <c r="AE2454" s="566"/>
      <c r="AF2454" s="566"/>
      <c r="AG2454" s="566"/>
    </row>
    <row r="2455" spans="2:33" hidden="1" outlineLevel="1" x14ac:dyDescent="0.45">
      <c r="B2455" s="648"/>
      <c r="C2455" s="649"/>
      <c r="D2455" s="650"/>
      <c r="E2455" s="651"/>
      <c r="F2455" s="652"/>
      <c r="G2455" s="653"/>
      <c r="H2455" s="654"/>
      <c r="I2455" s="654"/>
      <c r="J2455" s="654"/>
      <c r="K2455" s="655"/>
      <c r="L2455" s="653"/>
      <c r="M2455" s="654"/>
      <c r="N2455" s="654"/>
      <c r="O2455" s="654"/>
      <c r="P2455" s="655"/>
      <c r="Q2455" s="656"/>
      <c r="R2455" s="652"/>
      <c r="S2455" s="566"/>
      <c r="T2455" s="566"/>
      <c r="U2455" s="566"/>
      <c r="V2455" s="566"/>
      <c r="W2455" s="566"/>
      <c r="X2455" s="566"/>
      <c r="Y2455" s="566"/>
      <c r="Z2455" s="566"/>
      <c r="AA2455" s="566"/>
      <c r="AB2455" s="566"/>
      <c r="AC2455" s="566"/>
      <c r="AD2455" s="566"/>
      <c r="AE2455" s="566"/>
      <c r="AF2455" s="566"/>
      <c r="AG2455" s="566"/>
    </row>
    <row r="2456" spans="2:33" hidden="1" outlineLevel="1" x14ac:dyDescent="0.45">
      <c r="B2456" s="657"/>
      <c r="C2456" s="658"/>
      <c r="D2456" s="659"/>
      <c r="E2456" s="660"/>
      <c r="F2456" s="661"/>
      <c r="G2456" s="662"/>
      <c r="H2456" s="663"/>
      <c r="I2456" s="663"/>
      <c r="J2456" s="663"/>
      <c r="K2456" s="664"/>
      <c r="L2456" s="662"/>
      <c r="M2456" s="663"/>
      <c r="N2456" s="663"/>
      <c r="O2456" s="663"/>
      <c r="P2456" s="664"/>
      <c r="Q2456" s="665"/>
      <c r="R2456" s="661"/>
      <c r="S2456" s="566"/>
      <c r="T2456" s="566"/>
      <c r="U2456" s="566"/>
      <c r="V2456" s="566"/>
      <c r="W2456" s="566"/>
      <c r="X2456" s="566"/>
      <c r="Y2456" s="566"/>
      <c r="Z2456" s="566"/>
      <c r="AA2456" s="566"/>
      <c r="AB2456" s="566"/>
      <c r="AC2456" s="566"/>
      <c r="AD2456" s="566"/>
      <c r="AE2456" s="566"/>
      <c r="AF2456" s="566"/>
      <c r="AG2456" s="566"/>
    </row>
    <row r="2457" spans="2:33" hidden="1" outlineLevel="1" x14ac:dyDescent="0.45">
      <c r="B2457" s="648"/>
      <c r="C2457" s="649"/>
      <c r="D2457" s="650"/>
      <c r="E2457" s="651"/>
      <c r="F2457" s="652"/>
      <c r="G2457" s="653"/>
      <c r="H2457" s="654"/>
      <c r="I2457" s="654"/>
      <c r="J2457" s="654"/>
      <c r="K2457" s="655"/>
      <c r="L2457" s="653"/>
      <c r="M2457" s="654"/>
      <c r="N2457" s="654"/>
      <c r="O2457" s="654"/>
      <c r="P2457" s="655"/>
      <c r="Q2457" s="656"/>
      <c r="R2457" s="652"/>
      <c r="S2457" s="566"/>
      <c r="T2457" s="566"/>
      <c r="U2457" s="566"/>
      <c r="V2457" s="566"/>
      <c r="W2457" s="566"/>
      <c r="X2457" s="566"/>
      <c r="Y2457" s="566"/>
      <c r="Z2457" s="566"/>
      <c r="AA2457" s="566"/>
      <c r="AB2457" s="566"/>
      <c r="AC2457" s="566"/>
      <c r="AD2457" s="566"/>
      <c r="AE2457" s="566"/>
      <c r="AF2457" s="566"/>
      <c r="AG2457" s="566"/>
    </row>
    <row r="2458" spans="2:33" hidden="1" outlineLevel="1" x14ac:dyDescent="0.45">
      <c r="B2458" s="657"/>
      <c r="C2458" s="658"/>
      <c r="D2458" s="659"/>
      <c r="E2458" s="660"/>
      <c r="F2458" s="661"/>
      <c r="G2458" s="662"/>
      <c r="H2458" s="663"/>
      <c r="I2458" s="663"/>
      <c r="J2458" s="663"/>
      <c r="K2458" s="664"/>
      <c r="L2458" s="662"/>
      <c r="M2458" s="663"/>
      <c r="N2458" s="663"/>
      <c r="O2458" s="663"/>
      <c r="P2458" s="664"/>
      <c r="Q2458" s="665"/>
      <c r="R2458" s="661"/>
      <c r="S2458" s="566"/>
      <c r="T2458" s="566"/>
      <c r="U2458" s="566"/>
      <c r="V2458" s="566"/>
      <c r="W2458" s="566"/>
      <c r="X2458" s="566"/>
      <c r="Y2458" s="566"/>
      <c r="Z2458" s="566"/>
      <c r="AA2458" s="566"/>
      <c r="AB2458" s="566"/>
      <c r="AC2458" s="566"/>
      <c r="AD2458" s="566"/>
      <c r="AE2458" s="566"/>
      <c r="AF2458" s="566"/>
      <c r="AG2458" s="566"/>
    </row>
    <row r="2459" spans="2:33" hidden="1" outlineLevel="1" x14ac:dyDescent="0.45">
      <c r="B2459" s="648"/>
      <c r="C2459" s="649"/>
      <c r="D2459" s="650"/>
      <c r="E2459" s="651"/>
      <c r="F2459" s="652"/>
      <c r="G2459" s="653"/>
      <c r="H2459" s="654"/>
      <c r="I2459" s="654"/>
      <c r="J2459" s="654"/>
      <c r="K2459" s="655"/>
      <c r="L2459" s="653"/>
      <c r="M2459" s="654"/>
      <c r="N2459" s="654"/>
      <c r="O2459" s="654"/>
      <c r="P2459" s="655"/>
      <c r="Q2459" s="656"/>
      <c r="R2459" s="652"/>
      <c r="S2459" s="566"/>
      <c r="T2459" s="566"/>
      <c r="U2459" s="566"/>
      <c r="V2459" s="566"/>
      <c r="W2459" s="566"/>
      <c r="X2459" s="566"/>
      <c r="Y2459" s="566"/>
      <c r="Z2459" s="566"/>
      <c r="AA2459" s="566"/>
      <c r="AB2459" s="566"/>
      <c r="AC2459" s="566"/>
      <c r="AD2459" s="566"/>
      <c r="AE2459" s="566"/>
      <c r="AF2459" s="566"/>
      <c r="AG2459" s="566"/>
    </row>
    <row r="2460" spans="2:33" hidden="1" outlineLevel="1" x14ac:dyDescent="0.45">
      <c r="B2460" s="657"/>
      <c r="C2460" s="658"/>
      <c r="D2460" s="659"/>
      <c r="E2460" s="660"/>
      <c r="F2460" s="661"/>
      <c r="G2460" s="662"/>
      <c r="H2460" s="663"/>
      <c r="I2460" s="663"/>
      <c r="J2460" s="663"/>
      <c r="K2460" s="664"/>
      <c r="L2460" s="662"/>
      <c r="M2460" s="663"/>
      <c r="N2460" s="663"/>
      <c r="O2460" s="663"/>
      <c r="P2460" s="664"/>
      <c r="Q2460" s="665"/>
      <c r="R2460" s="661"/>
      <c r="S2460" s="566"/>
      <c r="T2460" s="566"/>
      <c r="U2460" s="566"/>
      <c r="V2460" s="566"/>
      <c r="W2460" s="566"/>
      <c r="X2460" s="566"/>
      <c r="Y2460" s="566"/>
      <c r="Z2460" s="566"/>
      <c r="AA2460" s="566"/>
      <c r="AB2460" s="566"/>
      <c r="AC2460" s="566"/>
      <c r="AD2460" s="566"/>
      <c r="AE2460" s="566"/>
      <c r="AF2460" s="566"/>
      <c r="AG2460" s="566"/>
    </row>
    <row r="2461" spans="2:33" hidden="1" outlineLevel="1" x14ac:dyDescent="0.45">
      <c r="B2461" s="648"/>
      <c r="C2461" s="649"/>
      <c r="D2461" s="650"/>
      <c r="E2461" s="651"/>
      <c r="F2461" s="652"/>
      <c r="G2461" s="653"/>
      <c r="H2461" s="654"/>
      <c r="I2461" s="654"/>
      <c r="J2461" s="654"/>
      <c r="K2461" s="655"/>
      <c r="L2461" s="653"/>
      <c r="M2461" s="654"/>
      <c r="N2461" s="654"/>
      <c r="O2461" s="654"/>
      <c r="P2461" s="655"/>
      <c r="Q2461" s="656"/>
      <c r="R2461" s="652"/>
      <c r="S2461" s="566"/>
      <c r="T2461" s="566"/>
      <c r="U2461" s="566"/>
      <c r="V2461" s="566"/>
      <c r="W2461" s="566"/>
      <c r="X2461" s="566"/>
      <c r="Y2461" s="566"/>
      <c r="Z2461" s="566"/>
      <c r="AA2461" s="566"/>
      <c r="AB2461" s="566"/>
      <c r="AC2461" s="566"/>
      <c r="AD2461" s="566"/>
      <c r="AE2461" s="566"/>
      <c r="AF2461" s="566"/>
      <c r="AG2461" s="566"/>
    </row>
    <row r="2462" spans="2:33" hidden="1" outlineLevel="1" x14ac:dyDescent="0.45">
      <c r="B2462" s="657"/>
      <c r="C2462" s="658"/>
      <c r="D2462" s="659"/>
      <c r="E2462" s="660"/>
      <c r="F2462" s="661"/>
      <c r="G2462" s="662"/>
      <c r="H2462" s="663"/>
      <c r="I2462" s="663"/>
      <c r="J2462" s="663"/>
      <c r="K2462" s="664"/>
      <c r="L2462" s="662"/>
      <c r="M2462" s="663"/>
      <c r="N2462" s="663"/>
      <c r="O2462" s="663"/>
      <c r="P2462" s="664"/>
      <c r="Q2462" s="665"/>
      <c r="R2462" s="661"/>
      <c r="S2462" s="566"/>
      <c r="T2462" s="566"/>
      <c r="U2462" s="566"/>
      <c r="V2462" s="566"/>
      <c r="W2462" s="566"/>
      <c r="X2462" s="566"/>
      <c r="Y2462" s="566"/>
      <c r="Z2462" s="566"/>
      <c r="AA2462" s="566"/>
      <c r="AB2462" s="566"/>
      <c r="AC2462" s="566"/>
      <c r="AD2462" s="566"/>
      <c r="AE2462" s="566"/>
      <c r="AF2462" s="566"/>
      <c r="AG2462" s="566"/>
    </row>
    <row r="2463" spans="2:33" hidden="1" outlineLevel="1" x14ac:dyDescent="0.45">
      <c r="B2463" s="648"/>
      <c r="C2463" s="649"/>
      <c r="D2463" s="650"/>
      <c r="E2463" s="651"/>
      <c r="F2463" s="652"/>
      <c r="G2463" s="653"/>
      <c r="H2463" s="654"/>
      <c r="I2463" s="654"/>
      <c r="J2463" s="654"/>
      <c r="K2463" s="655"/>
      <c r="L2463" s="653"/>
      <c r="M2463" s="654"/>
      <c r="N2463" s="654"/>
      <c r="O2463" s="654"/>
      <c r="P2463" s="655"/>
      <c r="Q2463" s="656"/>
      <c r="R2463" s="652"/>
      <c r="S2463" s="566"/>
      <c r="T2463" s="566"/>
      <c r="U2463" s="566"/>
      <c r="V2463" s="566"/>
      <c r="W2463" s="566"/>
      <c r="X2463" s="566"/>
      <c r="Y2463" s="566"/>
      <c r="Z2463" s="566"/>
      <c r="AA2463" s="566"/>
      <c r="AB2463" s="566"/>
      <c r="AC2463" s="566"/>
      <c r="AD2463" s="566"/>
      <c r="AE2463" s="566"/>
      <c r="AF2463" s="566"/>
      <c r="AG2463" s="566"/>
    </row>
    <row r="2464" spans="2:33" hidden="1" outlineLevel="1" x14ac:dyDescent="0.45">
      <c r="B2464" s="657"/>
      <c r="C2464" s="658"/>
      <c r="D2464" s="659"/>
      <c r="E2464" s="660"/>
      <c r="F2464" s="661"/>
      <c r="G2464" s="662"/>
      <c r="H2464" s="663"/>
      <c r="I2464" s="663"/>
      <c r="J2464" s="663"/>
      <c r="K2464" s="664"/>
      <c r="L2464" s="662"/>
      <c r="M2464" s="663"/>
      <c r="N2464" s="663"/>
      <c r="O2464" s="663"/>
      <c r="P2464" s="664"/>
      <c r="Q2464" s="665"/>
      <c r="R2464" s="661"/>
      <c r="S2464" s="566"/>
      <c r="T2464" s="566"/>
      <c r="U2464" s="566"/>
      <c r="V2464" s="566"/>
      <c r="W2464" s="566"/>
      <c r="X2464" s="566"/>
      <c r="Y2464" s="566"/>
      <c r="Z2464" s="566"/>
      <c r="AA2464" s="566"/>
      <c r="AB2464" s="566"/>
      <c r="AC2464" s="566"/>
      <c r="AD2464" s="566"/>
      <c r="AE2464" s="566"/>
      <c r="AF2464" s="566"/>
      <c r="AG2464" s="566"/>
    </row>
    <row r="2465" spans="2:33" hidden="1" outlineLevel="1" x14ac:dyDescent="0.45">
      <c r="B2465" s="648"/>
      <c r="C2465" s="649"/>
      <c r="D2465" s="650"/>
      <c r="E2465" s="651"/>
      <c r="F2465" s="652"/>
      <c r="G2465" s="653"/>
      <c r="H2465" s="654"/>
      <c r="I2465" s="654"/>
      <c r="J2465" s="654"/>
      <c r="K2465" s="655"/>
      <c r="L2465" s="653"/>
      <c r="M2465" s="654"/>
      <c r="N2465" s="654"/>
      <c r="O2465" s="654"/>
      <c r="P2465" s="655"/>
      <c r="Q2465" s="656"/>
      <c r="R2465" s="652"/>
      <c r="S2465" s="566"/>
      <c r="T2465" s="566"/>
      <c r="U2465" s="566"/>
      <c r="V2465" s="566"/>
      <c r="W2465" s="566"/>
      <c r="X2465" s="566"/>
      <c r="Y2465" s="566"/>
      <c r="Z2465" s="566"/>
      <c r="AA2465" s="566"/>
      <c r="AB2465" s="566"/>
      <c r="AC2465" s="566"/>
      <c r="AD2465" s="566"/>
      <c r="AE2465" s="566"/>
      <c r="AF2465" s="566"/>
      <c r="AG2465" s="566"/>
    </row>
    <row r="2466" spans="2:33" hidden="1" outlineLevel="1" x14ac:dyDescent="0.45">
      <c r="B2466" s="657"/>
      <c r="C2466" s="658"/>
      <c r="D2466" s="659"/>
      <c r="E2466" s="660"/>
      <c r="F2466" s="661"/>
      <c r="G2466" s="662"/>
      <c r="H2466" s="663"/>
      <c r="I2466" s="663"/>
      <c r="J2466" s="663"/>
      <c r="K2466" s="664"/>
      <c r="L2466" s="662"/>
      <c r="M2466" s="663"/>
      <c r="N2466" s="663"/>
      <c r="O2466" s="663"/>
      <c r="P2466" s="664"/>
      <c r="Q2466" s="665"/>
      <c r="R2466" s="661"/>
      <c r="S2466" s="566"/>
      <c r="T2466" s="566"/>
      <c r="U2466" s="566"/>
      <c r="V2466" s="566"/>
      <c r="W2466" s="566"/>
      <c r="X2466" s="566"/>
      <c r="Y2466" s="566"/>
      <c r="Z2466" s="566"/>
      <c r="AA2466" s="566"/>
      <c r="AB2466" s="566"/>
      <c r="AC2466" s="566"/>
      <c r="AD2466" s="566"/>
      <c r="AE2466" s="566"/>
      <c r="AF2466" s="566"/>
      <c r="AG2466" s="566"/>
    </row>
    <row r="2467" spans="2:33" hidden="1" outlineLevel="1" x14ac:dyDescent="0.45">
      <c r="B2467" s="648"/>
      <c r="C2467" s="649"/>
      <c r="D2467" s="650"/>
      <c r="E2467" s="651"/>
      <c r="F2467" s="652"/>
      <c r="G2467" s="653"/>
      <c r="H2467" s="654"/>
      <c r="I2467" s="654"/>
      <c r="J2467" s="654"/>
      <c r="K2467" s="655"/>
      <c r="L2467" s="653"/>
      <c r="M2467" s="654"/>
      <c r="N2467" s="654"/>
      <c r="O2467" s="654"/>
      <c r="P2467" s="655"/>
      <c r="Q2467" s="656"/>
      <c r="R2467" s="652"/>
      <c r="S2467" s="566"/>
      <c r="T2467" s="566"/>
      <c r="U2467" s="566"/>
      <c r="V2467" s="566"/>
      <c r="W2467" s="566"/>
      <c r="X2467" s="566"/>
      <c r="Y2467" s="566"/>
      <c r="Z2467" s="566"/>
      <c r="AA2467" s="566"/>
      <c r="AB2467" s="566"/>
      <c r="AC2467" s="566"/>
      <c r="AD2467" s="566"/>
      <c r="AE2467" s="566"/>
      <c r="AF2467" s="566"/>
      <c r="AG2467" s="566"/>
    </row>
    <row r="2468" spans="2:33" hidden="1" outlineLevel="1" x14ac:dyDescent="0.45">
      <c r="B2468" s="657"/>
      <c r="C2468" s="658"/>
      <c r="D2468" s="659"/>
      <c r="E2468" s="660"/>
      <c r="F2468" s="661"/>
      <c r="G2468" s="662"/>
      <c r="H2468" s="663"/>
      <c r="I2468" s="663"/>
      <c r="J2468" s="663"/>
      <c r="K2468" s="664"/>
      <c r="L2468" s="662"/>
      <c r="M2468" s="663"/>
      <c r="N2468" s="663"/>
      <c r="O2468" s="663"/>
      <c r="P2468" s="664"/>
      <c r="Q2468" s="665"/>
      <c r="R2468" s="661"/>
      <c r="S2468" s="566"/>
      <c r="T2468" s="566"/>
      <c r="U2468" s="566"/>
      <c r="V2468" s="566"/>
      <c r="W2468" s="566"/>
      <c r="X2468" s="566"/>
      <c r="Y2468" s="566"/>
      <c r="Z2468" s="566"/>
      <c r="AA2468" s="566"/>
      <c r="AB2468" s="566"/>
      <c r="AC2468" s="566"/>
      <c r="AD2468" s="566"/>
      <c r="AE2468" s="566"/>
      <c r="AF2468" s="566"/>
      <c r="AG2468" s="566"/>
    </row>
    <row r="2469" spans="2:33" hidden="1" outlineLevel="1" x14ac:dyDescent="0.45">
      <c r="B2469" s="648"/>
      <c r="C2469" s="649"/>
      <c r="D2469" s="650"/>
      <c r="E2469" s="651"/>
      <c r="F2469" s="652"/>
      <c r="G2469" s="653"/>
      <c r="H2469" s="654"/>
      <c r="I2469" s="654"/>
      <c r="J2469" s="654"/>
      <c r="K2469" s="655"/>
      <c r="L2469" s="653"/>
      <c r="M2469" s="654"/>
      <c r="N2469" s="654"/>
      <c r="O2469" s="654"/>
      <c r="P2469" s="655"/>
      <c r="Q2469" s="656"/>
      <c r="R2469" s="652"/>
      <c r="S2469" s="566"/>
      <c r="T2469" s="566"/>
      <c r="U2469" s="566"/>
      <c r="V2469" s="566"/>
      <c r="W2469" s="566"/>
      <c r="X2469" s="566"/>
      <c r="Y2469" s="566"/>
      <c r="Z2469" s="566"/>
      <c r="AA2469" s="566"/>
      <c r="AB2469" s="566"/>
      <c r="AC2469" s="566"/>
      <c r="AD2469" s="566"/>
      <c r="AE2469" s="566"/>
      <c r="AF2469" s="566"/>
      <c r="AG2469" s="566"/>
    </row>
    <row r="2470" spans="2:33" hidden="1" outlineLevel="1" x14ac:dyDescent="0.45">
      <c r="B2470" s="657"/>
      <c r="C2470" s="658"/>
      <c r="D2470" s="659"/>
      <c r="E2470" s="660"/>
      <c r="F2470" s="661"/>
      <c r="G2470" s="662"/>
      <c r="H2470" s="663"/>
      <c r="I2470" s="663"/>
      <c r="J2470" s="663"/>
      <c r="K2470" s="664"/>
      <c r="L2470" s="662"/>
      <c r="M2470" s="663"/>
      <c r="N2470" s="663"/>
      <c r="O2470" s="663"/>
      <c r="P2470" s="664"/>
      <c r="Q2470" s="665"/>
      <c r="R2470" s="661"/>
      <c r="S2470" s="566"/>
      <c r="T2470" s="566"/>
      <c r="U2470" s="566"/>
      <c r="V2470" s="566"/>
      <c r="W2470" s="566"/>
      <c r="X2470" s="566"/>
      <c r="Y2470" s="566"/>
      <c r="Z2470" s="566"/>
      <c r="AA2470" s="566"/>
      <c r="AB2470" s="566"/>
      <c r="AC2470" s="566"/>
      <c r="AD2470" s="566"/>
      <c r="AE2470" s="566"/>
      <c r="AF2470" s="566"/>
      <c r="AG2470" s="566"/>
    </row>
    <row r="2471" spans="2:33" hidden="1" outlineLevel="1" x14ac:dyDescent="0.45">
      <c r="B2471" s="648"/>
      <c r="C2471" s="649"/>
      <c r="D2471" s="650"/>
      <c r="E2471" s="651"/>
      <c r="F2471" s="652"/>
      <c r="G2471" s="653"/>
      <c r="H2471" s="654"/>
      <c r="I2471" s="654"/>
      <c r="J2471" s="654"/>
      <c r="K2471" s="655"/>
      <c r="L2471" s="653"/>
      <c r="M2471" s="654"/>
      <c r="N2471" s="654"/>
      <c r="O2471" s="654"/>
      <c r="P2471" s="655"/>
      <c r="Q2471" s="656"/>
      <c r="R2471" s="652"/>
      <c r="S2471" s="566"/>
      <c r="T2471" s="566"/>
      <c r="U2471" s="566"/>
      <c r="V2471" s="566"/>
      <c r="W2471" s="566"/>
      <c r="X2471" s="566"/>
      <c r="Y2471" s="566"/>
      <c r="Z2471" s="566"/>
      <c r="AA2471" s="566"/>
      <c r="AB2471" s="566"/>
      <c r="AC2471" s="566"/>
      <c r="AD2471" s="566"/>
      <c r="AE2471" s="566"/>
      <c r="AF2471" s="566"/>
      <c r="AG2471" s="566"/>
    </row>
    <row r="2472" spans="2:33" hidden="1" outlineLevel="1" x14ac:dyDescent="0.45">
      <c r="B2472" s="657"/>
      <c r="C2472" s="658"/>
      <c r="D2472" s="659"/>
      <c r="E2472" s="660"/>
      <c r="F2472" s="661"/>
      <c r="G2472" s="662"/>
      <c r="H2472" s="663"/>
      <c r="I2472" s="663"/>
      <c r="J2472" s="663"/>
      <c r="K2472" s="664"/>
      <c r="L2472" s="662"/>
      <c r="M2472" s="663"/>
      <c r="N2472" s="663"/>
      <c r="O2472" s="663"/>
      <c r="P2472" s="664"/>
      <c r="Q2472" s="665"/>
      <c r="R2472" s="661"/>
      <c r="S2472" s="566"/>
      <c r="T2472" s="566"/>
      <c r="U2472" s="566"/>
      <c r="V2472" s="566"/>
      <c r="W2472" s="566"/>
      <c r="X2472" s="566"/>
      <c r="Y2472" s="566"/>
      <c r="Z2472" s="566"/>
      <c r="AA2472" s="566"/>
      <c r="AB2472" s="566"/>
      <c r="AC2472" s="566"/>
      <c r="AD2472" s="566"/>
      <c r="AE2472" s="566"/>
      <c r="AF2472" s="566"/>
      <c r="AG2472" s="566"/>
    </row>
    <row r="2473" spans="2:33" hidden="1" outlineLevel="1" x14ac:dyDescent="0.45">
      <c r="B2473" s="648"/>
      <c r="C2473" s="649"/>
      <c r="D2473" s="650"/>
      <c r="E2473" s="651"/>
      <c r="F2473" s="652"/>
      <c r="G2473" s="653"/>
      <c r="H2473" s="654"/>
      <c r="I2473" s="654"/>
      <c r="J2473" s="654"/>
      <c r="K2473" s="655"/>
      <c r="L2473" s="653"/>
      <c r="M2473" s="654"/>
      <c r="N2473" s="654"/>
      <c r="O2473" s="654"/>
      <c r="P2473" s="655"/>
      <c r="Q2473" s="656"/>
      <c r="R2473" s="652"/>
      <c r="S2473" s="566"/>
      <c r="T2473" s="566"/>
      <c r="U2473" s="566"/>
      <c r="V2473" s="566"/>
      <c r="W2473" s="566"/>
      <c r="X2473" s="566"/>
      <c r="Y2473" s="566"/>
      <c r="Z2473" s="566"/>
      <c r="AA2473" s="566"/>
      <c r="AB2473" s="566"/>
      <c r="AC2473" s="566"/>
      <c r="AD2473" s="566"/>
      <c r="AE2473" s="566"/>
      <c r="AF2473" s="566"/>
      <c r="AG2473" s="566"/>
    </row>
    <row r="2474" spans="2:33" hidden="1" outlineLevel="1" x14ac:dyDescent="0.45">
      <c r="B2474" s="657"/>
      <c r="C2474" s="658"/>
      <c r="D2474" s="659"/>
      <c r="E2474" s="660"/>
      <c r="F2474" s="661"/>
      <c r="G2474" s="662"/>
      <c r="H2474" s="663"/>
      <c r="I2474" s="663"/>
      <c r="J2474" s="663"/>
      <c r="K2474" s="664"/>
      <c r="L2474" s="662"/>
      <c r="M2474" s="663"/>
      <c r="N2474" s="663"/>
      <c r="O2474" s="663"/>
      <c r="P2474" s="664"/>
      <c r="Q2474" s="665"/>
      <c r="R2474" s="661"/>
      <c r="S2474" s="566"/>
      <c r="T2474" s="566"/>
      <c r="U2474" s="566"/>
      <c r="V2474" s="566"/>
      <c r="W2474" s="566"/>
      <c r="X2474" s="566"/>
      <c r="Y2474" s="566"/>
      <c r="Z2474" s="566"/>
      <c r="AA2474" s="566"/>
      <c r="AB2474" s="566"/>
      <c r="AC2474" s="566"/>
      <c r="AD2474" s="566"/>
      <c r="AE2474" s="566"/>
      <c r="AF2474" s="566"/>
      <c r="AG2474" s="566"/>
    </row>
    <row r="2475" spans="2:33" hidden="1" outlineLevel="1" x14ac:dyDescent="0.45">
      <c r="B2475" s="648"/>
      <c r="C2475" s="649"/>
      <c r="D2475" s="650"/>
      <c r="E2475" s="651"/>
      <c r="F2475" s="652"/>
      <c r="G2475" s="653"/>
      <c r="H2475" s="654"/>
      <c r="I2475" s="654"/>
      <c r="J2475" s="654"/>
      <c r="K2475" s="655"/>
      <c r="L2475" s="653"/>
      <c r="M2475" s="654"/>
      <c r="N2475" s="654"/>
      <c r="O2475" s="654"/>
      <c r="P2475" s="655"/>
      <c r="Q2475" s="656"/>
      <c r="R2475" s="652"/>
      <c r="S2475" s="566"/>
      <c r="T2475" s="566"/>
      <c r="U2475" s="566"/>
      <c r="V2475" s="566"/>
      <c r="W2475" s="566"/>
      <c r="X2475" s="566"/>
      <c r="Y2475" s="566"/>
      <c r="Z2475" s="566"/>
      <c r="AA2475" s="566"/>
      <c r="AB2475" s="566"/>
      <c r="AC2475" s="566"/>
      <c r="AD2475" s="566"/>
      <c r="AE2475" s="566"/>
      <c r="AF2475" s="566"/>
      <c r="AG2475" s="566"/>
    </row>
    <row r="2476" spans="2:33" hidden="1" outlineLevel="1" x14ac:dyDescent="0.45">
      <c r="B2476" s="657"/>
      <c r="C2476" s="658"/>
      <c r="D2476" s="659"/>
      <c r="E2476" s="660"/>
      <c r="F2476" s="661"/>
      <c r="G2476" s="662"/>
      <c r="H2476" s="663"/>
      <c r="I2476" s="663"/>
      <c r="J2476" s="663"/>
      <c r="K2476" s="664"/>
      <c r="L2476" s="662"/>
      <c r="M2476" s="663"/>
      <c r="N2476" s="663"/>
      <c r="O2476" s="663"/>
      <c r="P2476" s="664"/>
      <c r="Q2476" s="665"/>
      <c r="R2476" s="661"/>
      <c r="S2476" s="566"/>
      <c r="T2476" s="566"/>
      <c r="U2476" s="566"/>
      <c r="V2476" s="566"/>
      <c r="W2476" s="566"/>
      <c r="X2476" s="566"/>
      <c r="Y2476" s="566"/>
      <c r="Z2476" s="566"/>
      <c r="AA2476" s="566"/>
      <c r="AB2476" s="566"/>
      <c r="AC2476" s="566"/>
      <c r="AD2476" s="566"/>
      <c r="AE2476" s="566"/>
      <c r="AF2476" s="566"/>
      <c r="AG2476" s="566"/>
    </row>
    <row r="2477" spans="2:33" hidden="1" outlineLevel="1" x14ac:dyDescent="0.45">
      <c r="B2477" s="648"/>
      <c r="C2477" s="649"/>
      <c r="D2477" s="650"/>
      <c r="E2477" s="651"/>
      <c r="F2477" s="652"/>
      <c r="G2477" s="653"/>
      <c r="H2477" s="654"/>
      <c r="I2477" s="654"/>
      <c r="J2477" s="654"/>
      <c r="K2477" s="655"/>
      <c r="L2477" s="653"/>
      <c r="M2477" s="654"/>
      <c r="N2477" s="654"/>
      <c r="O2477" s="654"/>
      <c r="P2477" s="655"/>
      <c r="Q2477" s="656"/>
      <c r="R2477" s="652"/>
      <c r="S2477" s="566"/>
      <c r="T2477" s="566"/>
      <c r="U2477" s="566"/>
      <c r="V2477" s="566"/>
      <c r="W2477" s="566"/>
      <c r="X2477" s="566"/>
      <c r="Y2477" s="566"/>
      <c r="Z2477" s="566"/>
      <c r="AA2477" s="566"/>
      <c r="AB2477" s="566"/>
      <c r="AC2477" s="566"/>
      <c r="AD2477" s="566"/>
      <c r="AE2477" s="566"/>
      <c r="AF2477" s="566"/>
      <c r="AG2477" s="566"/>
    </row>
    <row r="2478" spans="2:33" hidden="1" outlineLevel="1" x14ac:dyDescent="0.45">
      <c r="B2478" s="657"/>
      <c r="C2478" s="658"/>
      <c r="D2478" s="659"/>
      <c r="E2478" s="660"/>
      <c r="F2478" s="661"/>
      <c r="G2478" s="662"/>
      <c r="H2478" s="663"/>
      <c r="I2478" s="663"/>
      <c r="J2478" s="663"/>
      <c r="K2478" s="664"/>
      <c r="L2478" s="662"/>
      <c r="M2478" s="663"/>
      <c r="N2478" s="663"/>
      <c r="O2478" s="663"/>
      <c r="P2478" s="664"/>
      <c r="Q2478" s="665"/>
      <c r="R2478" s="661"/>
      <c r="S2478" s="566"/>
      <c r="T2478" s="566"/>
      <c r="U2478" s="566"/>
      <c r="V2478" s="566"/>
      <c r="W2478" s="566"/>
      <c r="X2478" s="566"/>
      <c r="Y2478" s="566"/>
      <c r="Z2478" s="566"/>
      <c r="AA2478" s="566"/>
      <c r="AB2478" s="566"/>
      <c r="AC2478" s="566"/>
      <c r="AD2478" s="566"/>
      <c r="AE2478" s="566"/>
      <c r="AF2478" s="566"/>
      <c r="AG2478" s="566"/>
    </row>
    <row r="2479" spans="2:33" hidden="1" outlineLevel="1" x14ac:dyDescent="0.45">
      <c r="B2479" s="648"/>
      <c r="C2479" s="649"/>
      <c r="D2479" s="650"/>
      <c r="E2479" s="651"/>
      <c r="F2479" s="652"/>
      <c r="G2479" s="653"/>
      <c r="H2479" s="654"/>
      <c r="I2479" s="654"/>
      <c r="J2479" s="654"/>
      <c r="K2479" s="655"/>
      <c r="L2479" s="653"/>
      <c r="M2479" s="654"/>
      <c r="N2479" s="654"/>
      <c r="O2479" s="654"/>
      <c r="P2479" s="655"/>
      <c r="Q2479" s="656"/>
      <c r="R2479" s="652"/>
      <c r="S2479" s="566"/>
      <c r="T2479" s="566"/>
      <c r="U2479" s="566"/>
      <c r="V2479" s="566"/>
      <c r="W2479" s="566"/>
      <c r="X2479" s="566"/>
      <c r="Y2479" s="566"/>
      <c r="Z2479" s="566"/>
      <c r="AA2479" s="566"/>
      <c r="AB2479" s="566"/>
      <c r="AC2479" s="566"/>
      <c r="AD2479" s="566"/>
      <c r="AE2479" s="566"/>
      <c r="AF2479" s="566"/>
      <c r="AG2479" s="566"/>
    </row>
    <row r="2480" spans="2:33" hidden="1" outlineLevel="1" x14ac:dyDescent="0.45">
      <c r="B2480" s="657"/>
      <c r="C2480" s="658"/>
      <c r="D2480" s="659"/>
      <c r="E2480" s="660"/>
      <c r="F2480" s="661"/>
      <c r="G2480" s="662"/>
      <c r="H2480" s="663"/>
      <c r="I2480" s="663"/>
      <c r="J2480" s="663"/>
      <c r="K2480" s="664"/>
      <c r="L2480" s="662"/>
      <c r="M2480" s="663"/>
      <c r="N2480" s="663"/>
      <c r="O2480" s="663"/>
      <c r="P2480" s="664"/>
      <c r="Q2480" s="665"/>
      <c r="R2480" s="661"/>
      <c r="S2480" s="566"/>
      <c r="T2480" s="566"/>
      <c r="U2480" s="566"/>
      <c r="V2480" s="566"/>
      <c r="W2480" s="566"/>
      <c r="X2480" s="566"/>
      <c r="Y2480" s="566"/>
      <c r="Z2480" s="566"/>
      <c r="AA2480" s="566"/>
      <c r="AB2480" s="566"/>
      <c r="AC2480" s="566"/>
      <c r="AD2480" s="566"/>
      <c r="AE2480" s="566"/>
      <c r="AF2480" s="566"/>
      <c r="AG2480" s="566"/>
    </row>
    <row r="2481" spans="2:33" hidden="1" outlineLevel="1" x14ac:dyDescent="0.45">
      <c r="B2481" s="648"/>
      <c r="C2481" s="649"/>
      <c r="D2481" s="650"/>
      <c r="E2481" s="651"/>
      <c r="F2481" s="652"/>
      <c r="G2481" s="653"/>
      <c r="H2481" s="654"/>
      <c r="I2481" s="654"/>
      <c r="J2481" s="654"/>
      <c r="K2481" s="655"/>
      <c r="L2481" s="653"/>
      <c r="M2481" s="654"/>
      <c r="N2481" s="654"/>
      <c r="O2481" s="654"/>
      <c r="P2481" s="655"/>
      <c r="Q2481" s="656"/>
      <c r="R2481" s="652"/>
      <c r="S2481" s="566"/>
      <c r="T2481" s="566"/>
      <c r="U2481" s="566"/>
      <c r="V2481" s="566"/>
      <c r="W2481" s="566"/>
      <c r="X2481" s="566"/>
      <c r="Y2481" s="566"/>
      <c r="Z2481" s="566"/>
      <c r="AA2481" s="566"/>
      <c r="AB2481" s="566"/>
      <c r="AC2481" s="566"/>
      <c r="AD2481" s="566"/>
      <c r="AE2481" s="566"/>
      <c r="AF2481" s="566"/>
      <c r="AG2481" s="566"/>
    </row>
    <row r="2482" spans="2:33" hidden="1" outlineLevel="1" x14ac:dyDescent="0.45">
      <c r="B2482" s="657"/>
      <c r="C2482" s="658"/>
      <c r="D2482" s="659"/>
      <c r="E2482" s="660"/>
      <c r="F2482" s="661"/>
      <c r="G2482" s="662"/>
      <c r="H2482" s="663"/>
      <c r="I2482" s="663"/>
      <c r="J2482" s="663"/>
      <c r="K2482" s="664"/>
      <c r="L2482" s="662"/>
      <c r="M2482" s="663"/>
      <c r="N2482" s="663"/>
      <c r="O2482" s="663"/>
      <c r="P2482" s="664"/>
      <c r="Q2482" s="665"/>
      <c r="R2482" s="661"/>
      <c r="S2482" s="566"/>
      <c r="T2482" s="566"/>
      <c r="U2482" s="566"/>
      <c r="V2482" s="566"/>
      <c r="W2482" s="566"/>
      <c r="X2482" s="566"/>
      <c r="Y2482" s="566"/>
      <c r="Z2482" s="566"/>
      <c r="AA2482" s="566"/>
      <c r="AB2482" s="566"/>
      <c r="AC2482" s="566"/>
      <c r="AD2482" s="566"/>
      <c r="AE2482" s="566"/>
      <c r="AF2482" s="566"/>
      <c r="AG2482" s="566"/>
    </row>
    <row r="2483" spans="2:33" hidden="1" outlineLevel="1" x14ac:dyDescent="0.45">
      <c r="B2483" s="648"/>
      <c r="C2483" s="649"/>
      <c r="D2483" s="650"/>
      <c r="E2483" s="651"/>
      <c r="F2483" s="652"/>
      <c r="G2483" s="653"/>
      <c r="H2483" s="654"/>
      <c r="I2483" s="654"/>
      <c r="J2483" s="654"/>
      <c r="K2483" s="655"/>
      <c r="L2483" s="653"/>
      <c r="M2483" s="654"/>
      <c r="N2483" s="654"/>
      <c r="O2483" s="654"/>
      <c r="P2483" s="655"/>
      <c r="Q2483" s="656"/>
      <c r="R2483" s="652"/>
      <c r="S2483" s="566"/>
      <c r="T2483" s="566"/>
      <c r="U2483" s="566"/>
      <c r="V2483" s="566"/>
      <c r="W2483" s="566"/>
      <c r="X2483" s="566"/>
      <c r="Y2483" s="566"/>
      <c r="Z2483" s="566"/>
      <c r="AA2483" s="566"/>
      <c r="AB2483" s="566"/>
      <c r="AC2483" s="566"/>
      <c r="AD2483" s="566"/>
      <c r="AE2483" s="566"/>
      <c r="AF2483" s="566"/>
      <c r="AG2483" s="566"/>
    </row>
    <row r="2484" spans="2:33" hidden="1" outlineLevel="1" x14ac:dyDescent="0.45">
      <c r="B2484" s="657"/>
      <c r="C2484" s="658"/>
      <c r="D2484" s="659"/>
      <c r="E2484" s="660"/>
      <c r="F2484" s="661"/>
      <c r="G2484" s="662"/>
      <c r="H2484" s="663"/>
      <c r="I2484" s="663"/>
      <c r="J2484" s="663"/>
      <c r="K2484" s="664"/>
      <c r="L2484" s="662"/>
      <c r="M2484" s="663"/>
      <c r="N2484" s="663"/>
      <c r="O2484" s="663"/>
      <c r="P2484" s="664"/>
      <c r="Q2484" s="665"/>
      <c r="R2484" s="661"/>
      <c r="S2484" s="566"/>
      <c r="T2484" s="566"/>
      <c r="U2484" s="566"/>
      <c r="V2484" s="566"/>
      <c r="W2484" s="566"/>
      <c r="X2484" s="566"/>
      <c r="Y2484" s="566"/>
      <c r="Z2484" s="566"/>
      <c r="AA2484" s="566"/>
      <c r="AB2484" s="566"/>
      <c r="AC2484" s="566"/>
      <c r="AD2484" s="566"/>
      <c r="AE2484" s="566"/>
      <c r="AF2484" s="566"/>
      <c r="AG2484" s="566"/>
    </row>
    <row r="2485" spans="2:33" hidden="1" outlineLevel="1" x14ac:dyDescent="0.45">
      <c r="B2485" s="648"/>
      <c r="C2485" s="649"/>
      <c r="D2485" s="650"/>
      <c r="E2485" s="651"/>
      <c r="F2485" s="652"/>
      <c r="G2485" s="653"/>
      <c r="H2485" s="654"/>
      <c r="I2485" s="654"/>
      <c r="J2485" s="654"/>
      <c r="K2485" s="655"/>
      <c r="L2485" s="653"/>
      <c r="M2485" s="654"/>
      <c r="N2485" s="654"/>
      <c r="O2485" s="654"/>
      <c r="P2485" s="655"/>
      <c r="Q2485" s="656"/>
      <c r="R2485" s="652"/>
      <c r="S2485" s="566"/>
      <c r="T2485" s="566"/>
      <c r="U2485" s="566"/>
      <c r="V2485" s="566"/>
      <c r="W2485" s="566"/>
      <c r="X2485" s="566"/>
      <c r="Y2485" s="566"/>
      <c r="Z2485" s="566"/>
      <c r="AA2485" s="566"/>
      <c r="AB2485" s="566"/>
      <c r="AC2485" s="566"/>
      <c r="AD2485" s="566"/>
      <c r="AE2485" s="566"/>
      <c r="AF2485" s="566"/>
      <c r="AG2485" s="566"/>
    </row>
    <row r="2486" spans="2:33" hidden="1" outlineLevel="1" x14ac:dyDescent="0.45">
      <c r="B2486" s="657"/>
      <c r="C2486" s="658"/>
      <c r="D2486" s="659"/>
      <c r="E2486" s="660"/>
      <c r="F2486" s="661"/>
      <c r="G2486" s="662"/>
      <c r="H2486" s="663"/>
      <c r="I2486" s="663"/>
      <c r="J2486" s="663"/>
      <c r="K2486" s="664"/>
      <c r="L2486" s="662"/>
      <c r="M2486" s="663"/>
      <c r="N2486" s="663"/>
      <c r="O2486" s="663"/>
      <c r="P2486" s="664"/>
      <c r="Q2486" s="665"/>
      <c r="R2486" s="661"/>
      <c r="S2486" s="566"/>
      <c r="T2486" s="566"/>
      <c r="U2486" s="566"/>
      <c r="V2486" s="566"/>
      <c r="W2486" s="566"/>
      <c r="X2486" s="566"/>
      <c r="Y2486" s="566"/>
      <c r="Z2486" s="566"/>
      <c r="AA2486" s="566"/>
      <c r="AB2486" s="566"/>
      <c r="AC2486" s="566"/>
      <c r="AD2486" s="566"/>
      <c r="AE2486" s="566"/>
      <c r="AF2486" s="566"/>
      <c r="AG2486" s="566"/>
    </row>
    <row r="2487" spans="2:33" hidden="1" outlineLevel="1" x14ac:dyDescent="0.45">
      <c r="B2487" s="648"/>
      <c r="C2487" s="649"/>
      <c r="D2487" s="650"/>
      <c r="E2487" s="651"/>
      <c r="F2487" s="652"/>
      <c r="G2487" s="653"/>
      <c r="H2487" s="654"/>
      <c r="I2487" s="654"/>
      <c r="J2487" s="654"/>
      <c r="K2487" s="655"/>
      <c r="L2487" s="653"/>
      <c r="M2487" s="654"/>
      <c r="N2487" s="654"/>
      <c r="O2487" s="654"/>
      <c r="P2487" s="655"/>
      <c r="Q2487" s="656"/>
      <c r="R2487" s="652"/>
      <c r="S2487" s="566"/>
      <c r="T2487" s="566"/>
      <c r="U2487" s="566"/>
      <c r="V2487" s="566"/>
      <c r="W2487" s="566"/>
      <c r="X2487" s="566"/>
      <c r="Y2487" s="566"/>
      <c r="Z2487" s="566"/>
      <c r="AA2487" s="566"/>
      <c r="AB2487" s="566"/>
      <c r="AC2487" s="566"/>
      <c r="AD2487" s="566"/>
      <c r="AE2487" s="566"/>
      <c r="AF2487" s="566"/>
      <c r="AG2487" s="566"/>
    </row>
    <row r="2488" spans="2:33" hidden="1" outlineLevel="1" x14ac:dyDescent="0.45">
      <c r="B2488" s="657"/>
      <c r="C2488" s="658"/>
      <c r="D2488" s="659"/>
      <c r="E2488" s="660"/>
      <c r="F2488" s="661"/>
      <c r="G2488" s="662"/>
      <c r="H2488" s="663"/>
      <c r="I2488" s="663"/>
      <c r="J2488" s="663"/>
      <c r="K2488" s="664"/>
      <c r="L2488" s="662"/>
      <c r="M2488" s="663"/>
      <c r="N2488" s="663"/>
      <c r="O2488" s="663"/>
      <c r="P2488" s="664"/>
      <c r="Q2488" s="665"/>
      <c r="R2488" s="661"/>
      <c r="S2488" s="566"/>
      <c r="T2488" s="566"/>
      <c r="U2488" s="566"/>
      <c r="V2488" s="566"/>
      <c r="W2488" s="566"/>
      <c r="X2488" s="566"/>
      <c r="Y2488" s="566"/>
      <c r="Z2488" s="566"/>
      <c r="AA2488" s="566"/>
      <c r="AB2488" s="566"/>
      <c r="AC2488" s="566"/>
      <c r="AD2488" s="566"/>
      <c r="AE2488" s="566"/>
      <c r="AF2488" s="566"/>
      <c r="AG2488" s="566"/>
    </row>
    <row r="2489" spans="2:33" hidden="1" outlineLevel="1" x14ac:dyDescent="0.45">
      <c r="B2489" s="648"/>
      <c r="C2489" s="649"/>
      <c r="D2489" s="650"/>
      <c r="E2489" s="651"/>
      <c r="F2489" s="652"/>
      <c r="G2489" s="653"/>
      <c r="H2489" s="654"/>
      <c r="I2489" s="654"/>
      <c r="J2489" s="654"/>
      <c r="K2489" s="655"/>
      <c r="L2489" s="653"/>
      <c r="M2489" s="654"/>
      <c r="N2489" s="654"/>
      <c r="O2489" s="654"/>
      <c r="P2489" s="655"/>
      <c r="Q2489" s="656"/>
      <c r="R2489" s="652"/>
      <c r="S2489" s="566"/>
      <c r="T2489" s="566"/>
      <c r="U2489" s="566"/>
      <c r="V2489" s="566"/>
      <c r="W2489" s="566"/>
      <c r="X2489" s="566"/>
      <c r="Y2489" s="566"/>
      <c r="Z2489" s="566"/>
      <c r="AA2489" s="566"/>
      <c r="AB2489" s="566"/>
      <c r="AC2489" s="566"/>
      <c r="AD2489" s="566"/>
      <c r="AE2489" s="566"/>
      <c r="AF2489" s="566"/>
      <c r="AG2489" s="566"/>
    </row>
    <row r="2490" spans="2:33" hidden="1" outlineLevel="1" x14ac:dyDescent="0.45">
      <c r="B2490" s="657"/>
      <c r="C2490" s="658"/>
      <c r="D2490" s="659"/>
      <c r="E2490" s="660"/>
      <c r="F2490" s="661"/>
      <c r="G2490" s="662"/>
      <c r="H2490" s="663"/>
      <c r="I2490" s="663"/>
      <c r="J2490" s="663"/>
      <c r="K2490" s="664"/>
      <c r="L2490" s="662"/>
      <c r="M2490" s="663"/>
      <c r="N2490" s="663"/>
      <c r="O2490" s="663"/>
      <c r="P2490" s="664"/>
      <c r="Q2490" s="665"/>
      <c r="R2490" s="661"/>
      <c r="S2490" s="566"/>
      <c r="T2490" s="566"/>
      <c r="U2490" s="566"/>
      <c r="V2490" s="566"/>
      <c r="W2490" s="566"/>
      <c r="X2490" s="566"/>
      <c r="Y2490" s="566"/>
      <c r="Z2490" s="566"/>
      <c r="AA2490" s="566"/>
      <c r="AB2490" s="566"/>
      <c r="AC2490" s="566"/>
      <c r="AD2490" s="566"/>
      <c r="AE2490" s="566"/>
      <c r="AF2490" s="566"/>
      <c r="AG2490" s="566"/>
    </row>
    <row r="2491" spans="2:33" hidden="1" outlineLevel="1" x14ac:dyDescent="0.45">
      <c r="B2491" s="648"/>
      <c r="C2491" s="649"/>
      <c r="D2491" s="650"/>
      <c r="E2491" s="651"/>
      <c r="F2491" s="652"/>
      <c r="G2491" s="653"/>
      <c r="H2491" s="654"/>
      <c r="I2491" s="654"/>
      <c r="J2491" s="654"/>
      <c r="K2491" s="655"/>
      <c r="L2491" s="653"/>
      <c r="M2491" s="654"/>
      <c r="N2491" s="654"/>
      <c r="O2491" s="654"/>
      <c r="P2491" s="655"/>
      <c r="Q2491" s="656"/>
      <c r="R2491" s="652"/>
      <c r="S2491" s="566"/>
      <c r="T2491" s="566"/>
      <c r="U2491" s="566"/>
      <c r="V2491" s="566"/>
      <c r="W2491" s="566"/>
      <c r="X2491" s="566"/>
      <c r="Y2491" s="566"/>
      <c r="Z2491" s="566"/>
      <c r="AA2491" s="566"/>
      <c r="AB2491" s="566"/>
      <c r="AC2491" s="566"/>
      <c r="AD2491" s="566"/>
      <c r="AE2491" s="566"/>
      <c r="AF2491" s="566"/>
      <c r="AG2491" s="566"/>
    </row>
    <row r="2492" spans="2:33" hidden="1" outlineLevel="1" x14ac:dyDescent="0.45">
      <c r="B2492" s="657"/>
      <c r="C2492" s="658"/>
      <c r="D2492" s="659"/>
      <c r="E2492" s="660"/>
      <c r="F2492" s="661"/>
      <c r="G2492" s="662"/>
      <c r="H2492" s="663"/>
      <c r="I2492" s="663"/>
      <c r="J2492" s="663"/>
      <c r="K2492" s="664"/>
      <c r="L2492" s="662"/>
      <c r="M2492" s="663"/>
      <c r="N2492" s="663"/>
      <c r="O2492" s="663"/>
      <c r="P2492" s="664"/>
      <c r="Q2492" s="665"/>
      <c r="R2492" s="661"/>
      <c r="S2492" s="566"/>
      <c r="T2492" s="566"/>
      <c r="U2492" s="566"/>
      <c r="V2492" s="566"/>
      <c r="W2492" s="566"/>
      <c r="X2492" s="566"/>
      <c r="Y2492" s="566"/>
      <c r="Z2492" s="566"/>
      <c r="AA2492" s="566"/>
      <c r="AB2492" s="566"/>
      <c r="AC2492" s="566"/>
      <c r="AD2492" s="566"/>
      <c r="AE2492" s="566"/>
      <c r="AF2492" s="566"/>
      <c r="AG2492" s="566"/>
    </row>
    <row r="2493" spans="2:33" hidden="1" outlineLevel="1" x14ac:dyDescent="0.45">
      <c r="B2493" s="648"/>
      <c r="C2493" s="649"/>
      <c r="D2493" s="650"/>
      <c r="E2493" s="651"/>
      <c r="F2493" s="652"/>
      <c r="G2493" s="653"/>
      <c r="H2493" s="654"/>
      <c r="I2493" s="654"/>
      <c r="J2493" s="654"/>
      <c r="K2493" s="655"/>
      <c r="L2493" s="653"/>
      <c r="M2493" s="654"/>
      <c r="N2493" s="654"/>
      <c r="O2493" s="654"/>
      <c r="P2493" s="655"/>
      <c r="Q2493" s="656"/>
      <c r="R2493" s="652"/>
      <c r="S2493" s="566"/>
      <c r="T2493" s="566"/>
      <c r="U2493" s="566"/>
      <c r="V2493" s="566"/>
      <c r="W2493" s="566"/>
      <c r="X2493" s="566"/>
      <c r="Y2493" s="566"/>
      <c r="Z2493" s="566"/>
      <c r="AA2493" s="566"/>
      <c r="AB2493" s="566"/>
      <c r="AC2493" s="566"/>
      <c r="AD2493" s="566"/>
      <c r="AE2493" s="566"/>
      <c r="AF2493" s="566"/>
      <c r="AG2493" s="566"/>
    </row>
    <row r="2494" spans="2:33" hidden="1" outlineLevel="1" x14ac:dyDescent="0.45">
      <c r="B2494" s="657"/>
      <c r="C2494" s="658"/>
      <c r="D2494" s="659"/>
      <c r="E2494" s="660"/>
      <c r="F2494" s="661"/>
      <c r="G2494" s="662"/>
      <c r="H2494" s="663"/>
      <c r="I2494" s="663"/>
      <c r="J2494" s="663"/>
      <c r="K2494" s="664"/>
      <c r="L2494" s="662"/>
      <c r="M2494" s="663"/>
      <c r="N2494" s="663"/>
      <c r="O2494" s="663"/>
      <c r="P2494" s="664"/>
      <c r="Q2494" s="665"/>
      <c r="R2494" s="661"/>
      <c r="S2494" s="566"/>
      <c r="T2494" s="566"/>
      <c r="U2494" s="566"/>
      <c r="V2494" s="566"/>
      <c r="W2494" s="566"/>
      <c r="X2494" s="566"/>
      <c r="Y2494" s="566"/>
      <c r="Z2494" s="566"/>
      <c r="AA2494" s="566"/>
      <c r="AB2494" s="566"/>
      <c r="AC2494" s="566"/>
      <c r="AD2494" s="566"/>
      <c r="AE2494" s="566"/>
      <c r="AF2494" s="566"/>
      <c r="AG2494" s="566"/>
    </row>
    <row r="2495" spans="2:33" hidden="1" outlineLevel="1" x14ac:dyDescent="0.45">
      <c r="B2495" s="648"/>
      <c r="C2495" s="649"/>
      <c r="D2495" s="650"/>
      <c r="E2495" s="651"/>
      <c r="F2495" s="652"/>
      <c r="G2495" s="653"/>
      <c r="H2495" s="654"/>
      <c r="I2495" s="654"/>
      <c r="J2495" s="654"/>
      <c r="K2495" s="655"/>
      <c r="L2495" s="653"/>
      <c r="M2495" s="654"/>
      <c r="N2495" s="654"/>
      <c r="O2495" s="654"/>
      <c r="P2495" s="655"/>
      <c r="Q2495" s="656"/>
      <c r="R2495" s="652"/>
      <c r="S2495" s="566"/>
      <c r="T2495" s="566"/>
      <c r="U2495" s="566"/>
      <c r="V2495" s="566"/>
      <c r="W2495" s="566"/>
      <c r="X2495" s="566"/>
      <c r="Y2495" s="566"/>
      <c r="Z2495" s="566"/>
      <c r="AA2495" s="566"/>
      <c r="AB2495" s="566"/>
      <c r="AC2495" s="566"/>
      <c r="AD2495" s="566"/>
      <c r="AE2495" s="566"/>
      <c r="AF2495" s="566"/>
      <c r="AG2495" s="566"/>
    </row>
    <row r="2496" spans="2:33" hidden="1" outlineLevel="1" x14ac:dyDescent="0.45">
      <c r="B2496" s="657"/>
      <c r="C2496" s="658"/>
      <c r="D2496" s="659"/>
      <c r="E2496" s="660"/>
      <c r="F2496" s="661"/>
      <c r="G2496" s="662"/>
      <c r="H2496" s="663"/>
      <c r="I2496" s="663"/>
      <c r="J2496" s="663"/>
      <c r="K2496" s="664"/>
      <c r="L2496" s="662"/>
      <c r="M2496" s="663"/>
      <c r="N2496" s="663"/>
      <c r="O2496" s="663"/>
      <c r="P2496" s="664"/>
      <c r="Q2496" s="665"/>
      <c r="R2496" s="661"/>
      <c r="S2496" s="566"/>
      <c r="T2496" s="566"/>
      <c r="U2496" s="566"/>
      <c r="V2496" s="566"/>
      <c r="W2496" s="566"/>
      <c r="X2496" s="566"/>
      <c r="Y2496" s="566"/>
      <c r="Z2496" s="566"/>
      <c r="AA2496" s="566"/>
      <c r="AB2496" s="566"/>
      <c r="AC2496" s="566"/>
      <c r="AD2496" s="566"/>
      <c r="AE2496" s="566"/>
      <c r="AF2496" s="566"/>
      <c r="AG2496" s="566"/>
    </row>
    <row r="2497" spans="2:33" hidden="1" outlineLevel="1" x14ac:dyDescent="0.45">
      <c r="B2497" s="648"/>
      <c r="C2497" s="649"/>
      <c r="D2497" s="650"/>
      <c r="E2497" s="651"/>
      <c r="F2497" s="652"/>
      <c r="G2497" s="653"/>
      <c r="H2497" s="654"/>
      <c r="I2497" s="654"/>
      <c r="J2497" s="654"/>
      <c r="K2497" s="655"/>
      <c r="L2497" s="653"/>
      <c r="M2497" s="654"/>
      <c r="N2497" s="654"/>
      <c r="O2497" s="654"/>
      <c r="P2497" s="655"/>
      <c r="Q2497" s="656"/>
      <c r="R2497" s="652"/>
      <c r="S2497" s="566"/>
      <c r="T2497" s="566"/>
      <c r="U2497" s="566"/>
      <c r="V2497" s="566"/>
      <c r="W2497" s="566"/>
      <c r="X2497" s="566"/>
      <c r="Y2497" s="566"/>
      <c r="Z2497" s="566"/>
      <c r="AA2497" s="566"/>
      <c r="AB2497" s="566"/>
      <c r="AC2497" s="566"/>
      <c r="AD2497" s="566"/>
      <c r="AE2497" s="566"/>
      <c r="AF2497" s="566"/>
      <c r="AG2497" s="566"/>
    </row>
    <row r="2498" spans="2:33" hidden="1" outlineLevel="1" x14ac:dyDescent="0.45">
      <c r="B2498" s="657"/>
      <c r="C2498" s="658"/>
      <c r="D2498" s="659"/>
      <c r="E2498" s="660"/>
      <c r="F2498" s="661"/>
      <c r="G2498" s="662"/>
      <c r="H2498" s="663"/>
      <c r="I2498" s="663"/>
      <c r="J2498" s="663"/>
      <c r="K2498" s="664"/>
      <c r="L2498" s="662"/>
      <c r="M2498" s="663"/>
      <c r="N2498" s="663"/>
      <c r="O2498" s="663"/>
      <c r="P2498" s="664"/>
      <c r="Q2498" s="665"/>
      <c r="R2498" s="661"/>
      <c r="S2498" s="566"/>
      <c r="T2498" s="566"/>
      <c r="U2498" s="566"/>
      <c r="V2498" s="566"/>
      <c r="W2498" s="566"/>
      <c r="X2498" s="566"/>
      <c r="Y2498" s="566"/>
      <c r="Z2498" s="566"/>
      <c r="AA2498" s="566"/>
      <c r="AB2498" s="566"/>
      <c r="AC2498" s="566"/>
      <c r="AD2498" s="566"/>
      <c r="AE2498" s="566"/>
      <c r="AF2498" s="566"/>
      <c r="AG2498" s="566"/>
    </row>
    <row r="2499" spans="2:33" hidden="1" outlineLevel="1" x14ac:dyDescent="0.45">
      <c r="B2499" s="648"/>
      <c r="C2499" s="649"/>
      <c r="D2499" s="650"/>
      <c r="E2499" s="651"/>
      <c r="F2499" s="652"/>
      <c r="G2499" s="653"/>
      <c r="H2499" s="654"/>
      <c r="I2499" s="654"/>
      <c r="J2499" s="654"/>
      <c r="K2499" s="655"/>
      <c r="L2499" s="653"/>
      <c r="M2499" s="654"/>
      <c r="N2499" s="654"/>
      <c r="O2499" s="654"/>
      <c r="P2499" s="655"/>
      <c r="Q2499" s="656"/>
      <c r="R2499" s="652"/>
      <c r="S2499" s="566"/>
      <c r="T2499" s="566"/>
      <c r="U2499" s="566"/>
      <c r="V2499" s="566"/>
      <c r="W2499" s="566"/>
      <c r="X2499" s="566"/>
      <c r="Y2499" s="566"/>
      <c r="Z2499" s="566"/>
      <c r="AA2499" s="566"/>
      <c r="AB2499" s="566"/>
      <c r="AC2499" s="566"/>
      <c r="AD2499" s="566"/>
      <c r="AE2499" s="566"/>
      <c r="AF2499" s="566"/>
      <c r="AG2499" s="566"/>
    </row>
    <row r="2500" spans="2:33" hidden="1" outlineLevel="1" x14ac:dyDescent="0.45">
      <c r="B2500" s="657"/>
      <c r="C2500" s="658"/>
      <c r="D2500" s="659"/>
      <c r="E2500" s="660"/>
      <c r="F2500" s="661"/>
      <c r="G2500" s="662"/>
      <c r="H2500" s="663"/>
      <c r="I2500" s="663"/>
      <c r="J2500" s="663"/>
      <c r="K2500" s="664"/>
      <c r="L2500" s="662"/>
      <c r="M2500" s="663"/>
      <c r="N2500" s="663"/>
      <c r="O2500" s="663"/>
      <c r="P2500" s="664"/>
      <c r="Q2500" s="665"/>
      <c r="R2500" s="661"/>
      <c r="S2500" s="566"/>
      <c r="T2500" s="566"/>
      <c r="U2500" s="566"/>
      <c r="V2500" s="566"/>
      <c r="W2500" s="566"/>
      <c r="X2500" s="566"/>
      <c r="Y2500" s="566"/>
      <c r="Z2500" s="566"/>
      <c r="AA2500" s="566"/>
      <c r="AB2500" s="566"/>
      <c r="AC2500" s="566"/>
      <c r="AD2500" s="566"/>
      <c r="AE2500" s="566"/>
      <c r="AF2500" s="566"/>
      <c r="AG2500" s="566"/>
    </row>
    <row r="2501" spans="2:33" hidden="1" outlineLevel="1" x14ac:dyDescent="0.45">
      <c r="B2501" s="648"/>
      <c r="C2501" s="649"/>
      <c r="D2501" s="650"/>
      <c r="E2501" s="651"/>
      <c r="F2501" s="652"/>
      <c r="G2501" s="653"/>
      <c r="H2501" s="654"/>
      <c r="I2501" s="654"/>
      <c r="J2501" s="654"/>
      <c r="K2501" s="655"/>
      <c r="L2501" s="653"/>
      <c r="M2501" s="654"/>
      <c r="N2501" s="654"/>
      <c r="O2501" s="654"/>
      <c r="P2501" s="655"/>
      <c r="Q2501" s="656"/>
      <c r="R2501" s="652"/>
      <c r="S2501" s="566"/>
      <c r="T2501" s="566"/>
      <c r="U2501" s="566"/>
      <c r="V2501" s="566"/>
      <c r="W2501" s="566"/>
      <c r="X2501" s="566"/>
      <c r="Y2501" s="566"/>
      <c r="Z2501" s="566"/>
      <c r="AA2501" s="566"/>
      <c r="AB2501" s="566"/>
      <c r="AC2501" s="566"/>
      <c r="AD2501" s="566"/>
      <c r="AE2501" s="566"/>
      <c r="AF2501" s="566"/>
      <c r="AG2501" s="566"/>
    </row>
    <row r="2502" spans="2:33" hidden="1" outlineLevel="1" x14ac:dyDescent="0.45">
      <c r="B2502" s="657"/>
      <c r="C2502" s="658"/>
      <c r="D2502" s="659"/>
      <c r="E2502" s="660"/>
      <c r="F2502" s="661"/>
      <c r="G2502" s="662"/>
      <c r="H2502" s="663"/>
      <c r="I2502" s="663"/>
      <c r="J2502" s="663"/>
      <c r="K2502" s="664"/>
      <c r="L2502" s="662"/>
      <c r="M2502" s="663"/>
      <c r="N2502" s="663"/>
      <c r="O2502" s="663"/>
      <c r="P2502" s="664"/>
      <c r="Q2502" s="665"/>
      <c r="R2502" s="661"/>
      <c r="S2502" s="566"/>
      <c r="T2502" s="566"/>
      <c r="U2502" s="566"/>
      <c r="V2502" s="566"/>
      <c r="W2502" s="566"/>
      <c r="X2502" s="566"/>
      <c r="Y2502" s="566"/>
      <c r="Z2502" s="566"/>
      <c r="AA2502" s="566"/>
      <c r="AB2502" s="566"/>
      <c r="AC2502" s="566"/>
      <c r="AD2502" s="566"/>
      <c r="AE2502" s="566"/>
      <c r="AF2502" s="566"/>
      <c r="AG2502" s="566"/>
    </row>
    <row r="2503" spans="2:33" hidden="1" outlineLevel="1" x14ac:dyDescent="0.45">
      <c r="B2503" s="648"/>
      <c r="C2503" s="649"/>
      <c r="D2503" s="650"/>
      <c r="E2503" s="651"/>
      <c r="F2503" s="652"/>
      <c r="G2503" s="653"/>
      <c r="H2503" s="654"/>
      <c r="I2503" s="654"/>
      <c r="J2503" s="654"/>
      <c r="K2503" s="655"/>
      <c r="L2503" s="653"/>
      <c r="M2503" s="654"/>
      <c r="N2503" s="654"/>
      <c r="O2503" s="654"/>
      <c r="P2503" s="655"/>
      <c r="Q2503" s="656"/>
      <c r="R2503" s="652"/>
      <c r="S2503" s="566"/>
      <c r="T2503" s="566"/>
      <c r="U2503" s="566"/>
      <c r="V2503" s="566"/>
      <c r="W2503" s="566"/>
      <c r="X2503" s="566"/>
      <c r="Y2503" s="566"/>
      <c r="Z2503" s="566"/>
      <c r="AA2503" s="566"/>
      <c r="AB2503" s="566"/>
      <c r="AC2503" s="566"/>
      <c r="AD2503" s="566"/>
      <c r="AE2503" s="566"/>
      <c r="AF2503" s="566"/>
      <c r="AG2503" s="566"/>
    </row>
    <row r="2504" spans="2:33" hidden="1" outlineLevel="1" x14ac:dyDescent="0.45">
      <c r="B2504" s="657"/>
      <c r="C2504" s="658"/>
      <c r="D2504" s="659"/>
      <c r="E2504" s="660"/>
      <c r="F2504" s="661"/>
      <c r="G2504" s="662"/>
      <c r="H2504" s="663"/>
      <c r="I2504" s="663"/>
      <c r="J2504" s="663"/>
      <c r="K2504" s="664"/>
      <c r="L2504" s="662"/>
      <c r="M2504" s="663"/>
      <c r="N2504" s="663"/>
      <c r="O2504" s="663"/>
      <c r="P2504" s="664"/>
      <c r="Q2504" s="665"/>
      <c r="R2504" s="661"/>
      <c r="S2504" s="566"/>
      <c r="T2504" s="566"/>
      <c r="U2504" s="566"/>
      <c r="V2504" s="566"/>
      <c r="W2504" s="566"/>
      <c r="X2504" s="566"/>
      <c r="Y2504" s="566"/>
      <c r="Z2504" s="566"/>
      <c r="AA2504" s="566"/>
      <c r="AB2504" s="566"/>
      <c r="AC2504" s="566"/>
      <c r="AD2504" s="566"/>
      <c r="AE2504" s="566"/>
      <c r="AF2504" s="566"/>
      <c r="AG2504" s="566"/>
    </row>
    <row r="2505" spans="2:33" hidden="1" outlineLevel="1" x14ac:dyDescent="0.45">
      <c r="B2505" s="648"/>
      <c r="C2505" s="649"/>
      <c r="D2505" s="650"/>
      <c r="E2505" s="651"/>
      <c r="F2505" s="652"/>
      <c r="G2505" s="653"/>
      <c r="H2505" s="654"/>
      <c r="I2505" s="654"/>
      <c r="J2505" s="654"/>
      <c r="K2505" s="655"/>
      <c r="L2505" s="653"/>
      <c r="M2505" s="654"/>
      <c r="N2505" s="654"/>
      <c r="O2505" s="654"/>
      <c r="P2505" s="655"/>
      <c r="Q2505" s="656"/>
      <c r="R2505" s="652"/>
      <c r="S2505" s="566"/>
      <c r="T2505" s="566"/>
      <c r="U2505" s="566"/>
      <c r="V2505" s="566"/>
      <c r="W2505" s="566"/>
      <c r="X2505" s="566"/>
      <c r="Y2505" s="566"/>
      <c r="Z2505" s="566"/>
      <c r="AA2505" s="566"/>
      <c r="AB2505" s="566"/>
      <c r="AC2505" s="566"/>
      <c r="AD2505" s="566"/>
      <c r="AE2505" s="566"/>
      <c r="AF2505" s="566"/>
      <c r="AG2505" s="566"/>
    </row>
    <row r="2506" spans="2:33" hidden="1" outlineLevel="1" x14ac:dyDescent="0.45">
      <c r="B2506" s="657"/>
      <c r="C2506" s="658"/>
      <c r="D2506" s="659"/>
      <c r="E2506" s="660"/>
      <c r="F2506" s="661"/>
      <c r="G2506" s="662"/>
      <c r="H2506" s="663"/>
      <c r="I2506" s="663"/>
      <c r="J2506" s="663"/>
      <c r="K2506" s="664"/>
      <c r="L2506" s="662"/>
      <c r="M2506" s="663"/>
      <c r="N2506" s="663"/>
      <c r="O2506" s="663"/>
      <c r="P2506" s="664"/>
      <c r="Q2506" s="665"/>
      <c r="R2506" s="661"/>
      <c r="S2506" s="566"/>
      <c r="T2506" s="566"/>
      <c r="U2506" s="566"/>
      <c r="V2506" s="566"/>
      <c r="W2506" s="566"/>
      <c r="X2506" s="566"/>
      <c r="Y2506" s="566"/>
      <c r="Z2506" s="566"/>
      <c r="AA2506" s="566"/>
      <c r="AB2506" s="566"/>
      <c r="AC2506" s="566"/>
      <c r="AD2506" s="566"/>
      <c r="AE2506" s="566"/>
      <c r="AF2506" s="566"/>
      <c r="AG2506" s="566"/>
    </row>
    <row r="2507" spans="2:33" hidden="1" outlineLevel="1" x14ac:dyDescent="0.45">
      <c r="B2507" s="648"/>
      <c r="C2507" s="649"/>
      <c r="D2507" s="650"/>
      <c r="E2507" s="651"/>
      <c r="F2507" s="652"/>
      <c r="G2507" s="653"/>
      <c r="H2507" s="654"/>
      <c r="I2507" s="654"/>
      <c r="J2507" s="654"/>
      <c r="K2507" s="655"/>
      <c r="L2507" s="653"/>
      <c r="M2507" s="654"/>
      <c r="N2507" s="654"/>
      <c r="O2507" s="654"/>
      <c r="P2507" s="655"/>
      <c r="Q2507" s="656"/>
      <c r="R2507" s="652"/>
      <c r="S2507" s="566"/>
      <c r="T2507" s="566"/>
      <c r="U2507" s="566"/>
      <c r="V2507" s="566"/>
      <c r="W2507" s="566"/>
      <c r="X2507" s="566"/>
      <c r="Y2507" s="566"/>
      <c r="Z2507" s="566"/>
      <c r="AA2507" s="566"/>
      <c r="AB2507" s="566"/>
      <c r="AC2507" s="566"/>
      <c r="AD2507" s="566"/>
      <c r="AE2507" s="566"/>
      <c r="AF2507" s="566"/>
      <c r="AG2507" s="566"/>
    </row>
    <row r="2508" spans="2:33" hidden="1" outlineLevel="1" x14ac:dyDescent="0.45">
      <c r="B2508" s="657"/>
      <c r="C2508" s="658"/>
      <c r="D2508" s="659"/>
      <c r="E2508" s="660"/>
      <c r="F2508" s="661"/>
      <c r="G2508" s="662"/>
      <c r="H2508" s="663"/>
      <c r="I2508" s="663"/>
      <c r="J2508" s="663"/>
      <c r="K2508" s="664"/>
      <c r="L2508" s="662"/>
      <c r="M2508" s="663"/>
      <c r="N2508" s="663"/>
      <c r="O2508" s="663"/>
      <c r="P2508" s="664"/>
      <c r="Q2508" s="665"/>
      <c r="R2508" s="661"/>
      <c r="S2508" s="566"/>
      <c r="T2508" s="566"/>
      <c r="U2508" s="566"/>
      <c r="V2508" s="566"/>
      <c r="W2508" s="566"/>
      <c r="X2508" s="566"/>
      <c r="Y2508" s="566"/>
      <c r="Z2508" s="566"/>
      <c r="AA2508" s="566"/>
      <c r="AB2508" s="566"/>
      <c r="AC2508" s="566"/>
      <c r="AD2508" s="566"/>
      <c r="AE2508" s="566"/>
      <c r="AF2508" s="566"/>
      <c r="AG2508" s="566"/>
    </row>
    <row r="2509" spans="2:33" hidden="1" outlineLevel="1" x14ac:dyDescent="0.45">
      <c r="B2509" s="648"/>
      <c r="C2509" s="649"/>
      <c r="D2509" s="650"/>
      <c r="E2509" s="651"/>
      <c r="F2509" s="652"/>
      <c r="G2509" s="653"/>
      <c r="H2509" s="654"/>
      <c r="I2509" s="654"/>
      <c r="J2509" s="654"/>
      <c r="K2509" s="655"/>
      <c r="L2509" s="653"/>
      <c r="M2509" s="654"/>
      <c r="N2509" s="654"/>
      <c r="O2509" s="654"/>
      <c r="P2509" s="655"/>
      <c r="Q2509" s="656"/>
      <c r="R2509" s="652"/>
      <c r="S2509" s="566"/>
      <c r="T2509" s="566"/>
      <c r="U2509" s="566"/>
      <c r="V2509" s="566"/>
      <c r="W2509" s="566"/>
      <c r="X2509" s="566"/>
      <c r="Y2509" s="566"/>
      <c r="Z2509" s="566"/>
      <c r="AA2509" s="566"/>
      <c r="AB2509" s="566"/>
      <c r="AC2509" s="566"/>
      <c r="AD2509" s="566"/>
      <c r="AE2509" s="566"/>
      <c r="AF2509" s="566"/>
      <c r="AG2509" s="566"/>
    </row>
    <row r="2510" spans="2:33" hidden="1" outlineLevel="1" x14ac:dyDescent="0.45">
      <c r="B2510" s="657"/>
      <c r="C2510" s="658"/>
      <c r="D2510" s="659"/>
      <c r="E2510" s="660"/>
      <c r="F2510" s="661"/>
      <c r="G2510" s="662"/>
      <c r="H2510" s="663"/>
      <c r="I2510" s="663"/>
      <c r="J2510" s="663"/>
      <c r="K2510" s="664"/>
      <c r="L2510" s="662"/>
      <c r="M2510" s="663"/>
      <c r="N2510" s="663"/>
      <c r="O2510" s="663"/>
      <c r="P2510" s="664"/>
      <c r="Q2510" s="665"/>
      <c r="R2510" s="661"/>
      <c r="S2510" s="566"/>
      <c r="T2510" s="566"/>
      <c r="U2510" s="566"/>
      <c r="V2510" s="566"/>
      <c r="W2510" s="566"/>
      <c r="X2510" s="566"/>
      <c r="Y2510" s="566"/>
      <c r="Z2510" s="566"/>
      <c r="AA2510" s="566"/>
      <c r="AB2510" s="566"/>
      <c r="AC2510" s="566"/>
      <c r="AD2510" s="566"/>
      <c r="AE2510" s="566"/>
      <c r="AF2510" s="566"/>
      <c r="AG2510" s="566"/>
    </row>
    <row r="2511" spans="2:33" hidden="1" outlineLevel="1" x14ac:dyDescent="0.45">
      <c r="B2511" s="648"/>
      <c r="C2511" s="649"/>
      <c r="D2511" s="650"/>
      <c r="E2511" s="651"/>
      <c r="F2511" s="652"/>
      <c r="G2511" s="653"/>
      <c r="H2511" s="654"/>
      <c r="I2511" s="654"/>
      <c r="J2511" s="654"/>
      <c r="K2511" s="655"/>
      <c r="L2511" s="653"/>
      <c r="M2511" s="654"/>
      <c r="N2511" s="654"/>
      <c r="O2511" s="654"/>
      <c r="P2511" s="655"/>
      <c r="Q2511" s="656"/>
      <c r="R2511" s="652"/>
      <c r="S2511" s="566"/>
      <c r="T2511" s="566"/>
      <c r="U2511" s="566"/>
      <c r="V2511" s="566"/>
      <c r="W2511" s="566"/>
      <c r="X2511" s="566"/>
      <c r="Y2511" s="566"/>
      <c r="Z2511" s="566"/>
      <c r="AA2511" s="566"/>
      <c r="AB2511" s="566"/>
      <c r="AC2511" s="566"/>
      <c r="AD2511" s="566"/>
      <c r="AE2511" s="566"/>
      <c r="AF2511" s="566"/>
      <c r="AG2511" s="566"/>
    </row>
    <row r="2512" spans="2:33" hidden="1" outlineLevel="1" x14ac:dyDescent="0.45">
      <c r="B2512" s="657"/>
      <c r="C2512" s="658"/>
      <c r="D2512" s="659"/>
      <c r="E2512" s="660"/>
      <c r="F2512" s="661"/>
      <c r="G2512" s="662"/>
      <c r="H2512" s="663"/>
      <c r="I2512" s="663"/>
      <c r="J2512" s="663"/>
      <c r="K2512" s="664"/>
      <c r="L2512" s="662"/>
      <c r="M2512" s="663"/>
      <c r="N2512" s="663"/>
      <c r="O2512" s="663"/>
      <c r="P2512" s="664"/>
      <c r="Q2512" s="665"/>
      <c r="R2512" s="661"/>
      <c r="S2512" s="566"/>
      <c r="T2512" s="566"/>
      <c r="U2512" s="566"/>
      <c r="V2512" s="566"/>
      <c r="W2512" s="566"/>
      <c r="X2512" s="566"/>
      <c r="Y2512" s="566"/>
      <c r="Z2512" s="566"/>
      <c r="AA2512" s="566"/>
      <c r="AB2512" s="566"/>
      <c r="AC2512" s="566"/>
      <c r="AD2512" s="566"/>
      <c r="AE2512" s="566"/>
      <c r="AF2512" s="566"/>
      <c r="AG2512" s="566"/>
    </row>
    <row r="2513" spans="2:33" hidden="1" outlineLevel="1" x14ac:dyDescent="0.45">
      <c r="B2513" s="648"/>
      <c r="C2513" s="649"/>
      <c r="D2513" s="650"/>
      <c r="E2513" s="651"/>
      <c r="F2513" s="652"/>
      <c r="G2513" s="653"/>
      <c r="H2513" s="654"/>
      <c r="I2513" s="654"/>
      <c r="J2513" s="654"/>
      <c r="K2513" s="655"/>
      <c r="L2513" s="653"/>
      <c r="M2513" s="654"/>
      <c r="N2513" s="654"/>
      <c r="O2513" s="654"/>
      <c r="P2513" s="655"/>
      <c r="Q2513" s="656"/>
      <c r="R2513" s="652"/>
      <c r="S2513" s="566"/>
      <c r="T2513" s="566"/>
      <c r="U2513" s="566"/>
      <c r="V2513" s="566"/>
      <c r="W2513" s="566"/>
      <c r="X2513" s="566"/>
      <c r="Y2513" s="566"/>
      <c r="Z2513" s="566"/>
      <c r="AA2513" s="566"/>
      <c r="AB2513" s="566"/>
      <c r="AC2513" s="566"/>
      <c r="AD2513" s="566"/>
      <c r="AE2513" s="566"/>
      <c r="AF2513" s="566"/>
      <c r="AG2513" s="566"/>
    </row>
    <row r="2514" spans="2:33" hidden="1" outlineLevel="1" x14ac:dyDescent="0.45">
      <c r="B2514" s="657"/>
      <c r="C2514" s="658"/>
      <c r="D2514" s="659"/>
      <c r="E2514" s="660"/>
      <c r="F2514" s="661"/>
      <c r="G2514" s="662"/>
      <c r="H2514" s="663"/>
      <c r="I2514" s="663"/>
      <c r="J2514" s="663"/>
      <c r="K2514" s="664"/>
      <c r="L2514" s="662"/>
      <c r="M2514" s="663"/>
      <c r="N2514" s="663"/>
      <c r="O2514" s="663"/>
      <c r="P2514" s="664"/>
      <c r="Q2514" s="665"/>
      <c r="R2514" s="661"/>
      <c r="S2514" s="566"/>
      <c r="T2514" s="566"/>
      <c r="U2514" s="566"/>
      <c r="V2514" s="566"/>
      <c r="W2514" s="566"/>
      <c r="X2514" s="566"/>
      <c r="Y2514" s="566"/>
      <c r="Z2514" s="566"/>
      <c r="AA2514" s="566"/>
      <c r="AB2514" s="566"/>
      <c r="AC2514" s="566"/>
      <c r="AD2514" s="566"/>
      <c r="AE2514" s="566"/>
      <c r="AF2514" s="566"/>
      <c r="AG2514" s="566"/>
    </row>
    <row r="2515" spans="2:33" hidden="1" outlineLevel="1" x14ac:dyDescent="0.45">
      <c r="B2515" s="648"/>
      <c r="C2515" s="649"/>
      <c r="D2515" s="650"/>
      <c r="E2515" s="651"/>
      <c r="F2515" s="652"/>
      <c r="G2515" s="653"/>
      <c r="H2515" s="654"/>
      <c r="I2515" s="654"/>
      <c r="J2515" s="654"/>
      <c r="K2515" s="655"/>
      <c r="L2515" s="653"/>
      <c r="M2515" s="654"/>
      <c r="N2515" s="654"/>
      <c r="O2515" s="654"/>
      <c r="P2515" s="655"/>
      <c r="Q2515" s="656"/>
      <c r="R2515" s="652"/>
      <c r="S2515" s="566"/>
      <c r="T2515" s="566"/>
      <c r="U2515" s="566"/>
      <c r="V2515" s="566"/>
      <c r="W2515" s="566"/>
      <c r="X2515" s="566"/>
      <c r="Y2515" s="566"/>
      <c r="Z2515" s="566"/>
      <c r="AA2515" s="566"/>
      <c r="AB2515" s="566"/>
      <c r="AC2515" s="566"/>
      <c r="AD2515" s="566"/>
      <c r="AE2515" s="566"/>
      <c r="AF2515" s="566"/>
      <c r="AG2515" s="566"/>
    </row>
    <row r="2516" spans="2:33" hidden="1" outlineLevel="1" x14ac:dyDescent="0.45">
      <c r="B2516" s="657"/>
      <c r="C2516" s="658"/>
      <c r="D2516" s="659"/>
      <c r="E2516" s="660"/>
      <c r="F2516" s="661"/>
      <c r="G2516" s="662"/>
      <c r="H2516" s="663"/>
      <c r="I2516" s="663"/>
      <c r="J2516" s="663"/>
      <c r="K2516" s="664"/>
      <c r="L2516" s="662"/>
      <c r="M2516" s="663"/>
      <c r="N2516" s="663"/>
      <c r="O2516" s="663"/>
      <c r="P2516" s="664"/>
      <c r="Q2516" s="665"/>
      <c r="R2516" s="661"/>
      <c r="S2516" s="566"/>
      <c r="T2516" s="566"/>
      <c r="U2516" s="566"/>
      <c r="V2516" s="566"/>
      <c r="W2516" s="566"/>
      <c r="X2516" s="566"/>
      <c r="Y2516" s="566"/>
      <c r="Z2516" s="566"/>
      <c r="AA2516" s="566"/>
      <c r="AB2516" s="566"/>
      <c r="AC2516" s="566"/>
      <c r="AD2516" s="566"/>
      <c r="AE2516" s="566"/>
      <c r="AF2516" s="566"/>
      <c r="AG2516" s="566"/>
    </row>
    <row r="2517" spans="2:33" hidden="1" outlineLevel="1" x14ac:dyDescent="0.45">
      <c r="B2517" s="648"/>
      <c r="C2517" s="649"/>
      <c r="D2517" s="650"/>
      <c r="E2517" s="651"/>
      <c r="F2517" s="652"/>
      <c r="G2517" s="653"/>
      <c r="H2517" s="654"/>
      <c r="I2517" s="654"/>
      <c r="J2517" s="654"/>
      <c r="K2517" s="655"/>
      <c r="L2517" s="653"/>
      <c r="M2517" s="654"/>
      <c r="N2517" s="654"/>
      <c r="O2517" s="654"/>
      <c r="P2517" s="655"/>
      <c r="Q2517" s="656"/>
      <c r="R2517" s="652"/>
      <c r="S2517" s="566"/>
      <c r="T2517" s="566"/>
      <c r="U2517" s="566"/>
      <c r="V2517" s="566"/>
      <c r="W2517" s="566"/>
      <c r="X2517" s="566"/>
      <c r="Y2517" s="566"/>
      <c r="Z2517" s="566"/>
      <c r="AA2517" s="566"/>
      <c r="AB2517" s="566"/>
      <c r="AC2517" s="566"/>
      <c r="AD2517" s="566"/>
      <c r="AE2517" s="566"/>
      <c r="AF2517" s="566"/>
      <c r="AG2517" s="566"/>
    </row>
    <row r="2518" spans="2:33" hidden="1" outlineLevel="1" x14ac:dyDescent="0.45">
      <c r="B2518" s="657"/>
      <c r="C2518" s="658"/>
      <c r="D2518" s="659"/>
      <c r="E2518" s="660"/>
      <c r="F2518" s="661"/>
      <c r="G2518" s="662"/>
      <c r="H2518" s="663"/>
      <c r="I2518" s="663"/>
      <c r="J2518" s="663"/>
      <c r="K2518" s="664"/>
      <c r="L2518" s="662"/>
      <c r="M2518" s="663"/>
      <c r="N2518" s="663"/>
      <c r="O2518" s="663"/>
      <c r="P2518" s="664"/>
      <c r="Q2518" s="665"/>
      <c r="R2518" s="661"/>
      <c r="S2518" s="566"/>
      <c r="T2518" s="566"/>
      <c r="U2518" s="566"/>
      <c r="V2518" s="566"/>
      <c r="W2518" s="566"/>
      <c r="X2518" s="566"/>
      <c r="Y2518" s="566"/>
      <c r="Z2518" s="566"/>
      <c r="AA2518" s="566"/>
      <c r="AB2518" s="566"/>
      <c r="AC2518" s="566"/>
      <c r="AD2518" s="566"/>
      <c r="AE2518" s="566"/>
      <c r="AF2518" s="566"/>
      <c r="AG2518" s="566"/>
    </row>
    <row r="2519" spans="2:33" hidden="1" outlineLevel="1" x14ac:dyDescent="0.45">
      <c r="B2519" s="648"/>
      <c r="C2519" s="649"/>
      <c r="D2519" s="650"/>
      <c r="E2519" s="651"/>
      <c r="F2519" s="652"/>
      <c r="G2519" s="653"/>
      <c r="H2519" s="654"/>
      <c r="I2519" s="654"/>
      <c r="J2519" s="654"/>
      <c r="K2519" s="655"/>
      <c r="L2519" s="653"/>
      <c r="M2519" s="654"/>
      <c r="N2519" s="654"/>
      <c r="O2519" s="654"/>
      <c r="P2519" s="655"/>
      <c r="Q2519" s="656"/>
      <c r="R2519" s="652"/>
      <c r="S2519" s="566"/>
      <c r="T2519" s="566"/>
      <c r="U2519" s="566"/>
      <c r="V2519" s="566"/>
      <c r="W2519" s="566"/>
      <c r="X2519" s="566"/>
      <c r="Y2519" s="566"/>
      <c r="Z2519" s="566"/>
      <c r="AA2519" s="566"/>
      <c r="AB2519" s="566"/>
      <c r="AC2519" s="566"/>
      <c r="AD2519" s="566"/>
      <c r="AE2519" s="566"/>
      <c r="AF2519" s="566"/>
      <c r="AG2519" s="566"/>
    </row>
    <row r="2520" spans="2:33" hidden="1" outlineLevel="1" x14ac:dyDescent="0.45">
      <c r="B2520" s="657"/>
      <c r="C2520" s="658"/>
      <c r="D2520" s="659"/>
      <c r="E2520" s="660"/>
      <c r="F2520" s="661"/>
      <c r="G2520" s="662"/>
      <c r="H2520" s="663"/>
      <c r="I2520" s="663"/>
      <c r="J2520" s="663"/>
      <c r="K2520" s="664"/>
      <c r="L2520" s="662"/>
      <c r="M2520" s="663"/>
      <c r="N2520" s="663"/>
      <c r="O2520" s="663"/>
      <c r="P2520" s="664"/>
      <c r="Q2520" s="665"/>
      <c r="R2520" s="661"/>
      <c r="S2520" s="566"/>
      <c r="T2520" s="566"/>
      <c r="U2520" s="566"/>
      <c r="V2520" s="566"/>
      <c r="W2520" s="566"/>
      <c r="X2520" s="566"/>
      <c r="Y2520" s="566"/>
      <c r="Z2520" s="566"/>
      <c r="AA2520" s="566"/>
      <c r="AB2520" s="566"/>
      <c r="AC2520" s="566"/>
      <c r="AD2520" s="566"/>
      <c r="AE2520" s="566"/>
      <c r="AF2520" s="566"/>
      <c r="AG2520" s="566"/>
    </row>
    <row r="2521" spans="2:33" hidden="1" outlineLevel="1" x14ac:dyDescent="0.45">
      <c r="B2521" s="648"/>
      <c r="C2521" s="649"/>
      <c r="D2521" s="650"/>
      <c r="E2521" s="651"/>
      <c r="F2521" s="652"/>
      <c r="G2521" s="653"/>
      <c r="H2521" s="654"/>
      <c r="I2521" s="654"/>
      <c r="J2521" s="654"/>
      <c r="K2521" s="655"/>
      <c r="L2521" s="653"/>
      <c r="M2521" s="654"/>
      <c r="N2521" s="654"/>
      <c r="O2521" s="654"/>
      <c r="P2521" s="655"/>
      <c r="Q2521" s="656"/>
      <c r="R2521" s="652"/>
      <c r="S2521" s="566"/>
      <c r="T2521" s="566"/>
      <c r="U2521" s="566"/>
      <c r="V2521" s="566"/>
      <c r="W2521" s="566"/>
      <c r="X2521" s="566"/>
      <c r="Y2521" s="566"/>
      <c r="Z2521" s="566"/>
      <c r="AA2521" s="566"/>
      <c r="AB2521" s="566"/>
      <c r="AC2521" s="566"/>
      <c r="AD2521" s="566"/>
      <c r="AE2521" s="566"/>
      <c r="AF2521" s="566"/>
      <c r="AG2521" s="566"/>
    </row>
    <row r="2522" spans="2:33" hidden="1" outlineLevel="1" x14ac:dyDescent="0.45">
      <c r="B2522" s="657"/>
      <c r="C2522" s="658"/>
      <c r="D2522" s="659"/>
      <c r="E2522" s="660"/>
      <c r="F2522" s="661"/>
      <c r="G2522" s="662"/>
      <c r="H2522" s="663"/>
      <c r="I2522" s="663"/>
      <c r="J2522" s="663"/>
      <c r="K2522" s="664"/>
      <c r="L2522" s="662"/>
      <c r="M2522" s="663"/>
      <c r="N2522" s="663"/>
      <c r="O2522" s="663"/>
      <c r="P2522" s="664"/>
      <c r="Q2522" s="665"/>
      <c r="R2522" s="661"/>
      <c r="S2522" s="566"/>
      <c r="T2522" s="566"/>
      <c r="U2522" s="566"/>
      <c r="V2522" s="566"/>
      <c r="W2522" s="566"/>
      <c r="X2522" s="566"/>
      <c r="Y2522" s="566"/>
      <c r="Z2522" s="566"/>
      <c r="AA2522" s="566"/>
      <c r="AB2522" s="566"/>
      <c r="AC2522" s="566"/>
      <c r="AD2522" s="566"/>
      <c r="AE2522" s="566"/>
      <c r="AF2522" s="566"/>
      <c r="AG2522" s="566"/>
    </row>
    <row r="2523" spans="2:33" hidden="1" outlineLevel="1" x14ac:dyDescent="0.45">
      <c r="B2523" s="648"/>
      <c r="C2523" s="649"/>
      <c r="D2523" s="650"/>
      <c r="E2523" s="651"/>
      <c r="F2523" s="652"/>
      <c r="G2523" s="653"/>
      <c r="H2523" s="654"/>
      <c r="I2523" s="654"/>
      <c r="J2523" s="654"/>
      <c r="K2523" s="655"/>
      <c r="L2523" s="653"/>
      <c r="M2523" s="654"/>
      <c r="N2523" s="654"/>
      <c r="O2523" s="654"/>
      <c r="P2523" s="655"/>
      <c r="Q2523" s="656"/>
      <c r="R2523" s="652"/>
      <c r="S2523" s="566"/>
      <c r="T2523" s="566"/>
      <c r="U2523" s="566"/>
      <c r="V2523" s="566"/>
      <c r="W2523" s="566"/>
      <c r="X2523" s="566"/>
      <c r="Y2523" s="566"/>
      <c r="Z2523" s="566"/>
      <c r="AA2523" s="566"/>
      <c r="AB2523" s="566"/>
      <c r="AC2523" s="566"/>
      <c r="AD2523" s="566"/>
      <c r="AE2523" s="566"/>
      <c r="AF2523" s="566"/>
      <c r="AG2523" s="566"/>
    </row>
    <row r="2524" spans="2:33" hidden="1" outlineLevel="1" x14ac:dyDescent="0.45">
      <c r="B2524" s="657"/>
      <c r="C2524" s="658"/>
      <c r="D2524" s="659"/>
      <c r="E2524" s="660"/>
      <c r="F2524" s="661"/>
      <c r="G2524" s="662"/>
      <c r="H2524" s="663"/>
      <c r="I2524" s="663"/>
      <c r="J2524" s="663"/>
      <c r="K2524" s="664"/>
      <c r="L2524" s="662"/>
      <c r="M2524" s="663"/>
      <c r="N2524" s="663"/>
      <c r="O2524" s="663"/>
      <c r="P2524" s="664"/>
      <c r="Q2524" s="665"/>
      <c r="R2524" s="661"/>
      <c r="S2524" s="566"/>
      <c r="T2524" s="566"/>
      <c r="U2524" s="566"/>
      <c r="V2524" s="566"/>
      <c r="W2524" s="566"/>
      <c r="X2524" s="566"/>
      <c r="Y2524" s="566"/>
      <c r="Z2524" s="566"/>
      <c r="AA2524" s="566"/>
      <c r="AB2524" s="566"/>
      <c r="AC2524" s="566"/>
      <c r="AD2524" s="566"/>
      <c r="AE2524" s="566"/>
      <c r="AF2524" s="566"/>
      <c r="AG2524" s="566"/>
    </row>
    <row r="2525" spans="2:33" hidden="1" outlineLevel="1" x14ac:dyDescent="0.45">
      <c r="B2525" s="648"/>
      <c r="C2525" s="649"/>
      <c r="D2525" s="650"/>
      <c r="E2525" s="651"/>
      <c r="F2525" s="652"/>
      <c r="G2525" s="653"/>
      <c r="H2525" s="654"/>
      <c r="I2525" s="654"/>
      <c r="J2525" s="654"/>
      <c r="K2525" s="655"/>
      <c r="L2525" s="653"/>
      <c r="M2525" s="654"/>
      <c r="N2525" s="654"/>
      <c r="O2525" s="654"/>
      <c r="P2525" s="655"/>
      <c r="Q2525" s="656"/>
      <c r="R2525" s="652"/>
      <c r="S2525" s="566"/>
      <c r="T2525" s="566"/>
      <c r="U2525" s="566"/>
      <c r="V2525" s="566"/>
      <c r="W2525" s="566"/>
      <c r="X2525" s="566"/>
      <c r="Y2525" s="566"/>
      <c r="Z2525" s="566"/>
      <c r="AA2525" s="566"/>
      <c r="AB2525" s="566"/>
      <c r="AC2525" s="566"/>
      <c r="AD2525" s="566"/>
      <c r="AE2525" s="566"/>
      <c r="AF2525" s="566"/>
      <c r="AG2525" s="566"/>
    </row>
    <row r="2526" spans="2:33" hidden="1" outlineLevel="1" x14ac:dyDescent="0.45">
      <c r="B2526" s="657"/>
      <c r="C2526" s="658"/>
      <c r="D2526" s="659"/>
      <c r="E2526" s="660"/>
      <c r="F2526" s="661"/>
      <c r="G2526" s="662"/>
      <c r="H2526" s="663"/>
      <c r="I2526" s="663"/>
      <c r="J2526" s="663"/>
      <c r="K2526" s="664"/>
      <c r="L2526" s="662"/>
      <c r="M2526" s="663"/>
      <c r="N2526" s="663"/>
      <c r="O2526" s="663"/>
      <c r="P2526" s="664"/>
      <c r="Q2526" s="665"/>
      <c r="R2526" s="661"/>
      <c r="S2526" s="566"/>
      <c r="T2526" s="566"/>
      <c r="U2526" s="566"/>
      <c r="V2526" s="566"/>
      <c r="W2526" s="566"/>
      <c r="X2526" s="566"/>
      <c r="Y2526" s="566"/>
      <c r="Z2526" s="566"/>
      <c r="AA2526" s="566"/>
      <c r="AB2526" s="566"/>
      <c r="AC2526" s="566"/>
      <c r="AD2526" s="566"/>
      <c r="AE2526" s="566"/>
      <c r="AF2526" s="566"/>
      <c r="AG2526" s="566"/>
    </row>
    <row r="2527" spans="2:33" hidden="1" outlineLevel="1" x14ac:dyDescent="0.45">
      <c r="B2527" s="648"/>
      <c r="C2527" s="649"/>
      <c r="D2527" s="650"/>
      <c r="E2527" s="651"/>
      <c r="F2527" s="652"/>
      <c r="G2527" s="653"/>
      <c r="H2527" s="654"/>
      <c r="I2527" s="654"/>
      <c r="J2527" s="654"/>
      <c r="K2527" s="655"/>
      <c r="L2527" s="653"/>
      <c r="M2527" s="654"/>
      <c r="N2527" s="654"/>
      <c r="O2527" s="654"/>
      <c r="P2527" s="655"/>
      <c r="Q2527" s="656"/>
      <c r="R2527" s="652"/>
      <c r="S2527" s="566"/>
      <c r="T2527" s="566"/>
      <c r="U2527" s="566"/>
      <c r="V2527" s="566"/>
      <c r="W2527" s="566"/>
      <c r="X2527" s="566"/>
      <c r="Y2527" s="566"/>
      <c r="Z2527" s="566"/>
      <c r="AA2527" s="566"/>
      <c r="AB2527" s="566"/>
      <c r="AC2527" s="566"/>
      <c r="AD2527" s="566"/>
      <c r="AE2527" s="566"/>
      <c r="AF2527" s="566"/>
      <c r="AG2527" s="566"/>
    </row>
    <row r="2528" spans="2:33" hidden="1" outlineLevel="1" x14ac:dyDescent="0.45">
      <c r="B2528" s="657"/>
      <c r="C2528" s="658"/>
      <c r="D2528" s="659"/>
      <c r="E2528" s="660"/>
      <c r="F2528" s="661"/>
      <c r="G2528" s="662"/>
      <c r="H2528" s="663"/>
      <c r="I2528" s="663"/>
      <c r="J2528" s="663"/>
      <c r="K2528" s="664"/>
      <c r="L2528" s="662"/>
      <c r="M2528" s="663"/>
      <c r="N2528" s="663"/>
      <c r="O2528" s="663"/>
      <c r="P2528" s="664"/>
      <c r="Q2528" s="665"/>
      <c r="R2528" s="661"/>
      <c r="S2528" s="566"/>
      <c r="T2528" s="566"/>
      <c r="U2528" s="566"/>
      <c r="V2528" s="566"/>
      <c r="W2528" s="566"/>
      <c r="X2528" s="566"/>
      <c r="Y2528" s="566"/>
      <c r="Z2528" s="566"/>
      <c r="AA2528" s="566"/>
      <c r="AB2528" s="566"/>
      <c r="AC2528" s="566"/>
      <c r="AD2528" s="566"/>
      <c r="AE2528" s="566"/>
      <c r="AF2528" s="566"/>
      <c r="AG2528" s="566"/>
    </row>
    <row r="2529" spans="2:33" hidden="1" outlineLevel="1" x14ac:dyDescent="0.45">
      <c r="B2529" s="648"/>
      <c r="C2529" s="649"/>
      <c r="D2529" s="650"/>
      <c r="E2529" s="651"/>
      <c r="F2529" s="652"/>
      <c r="G2529" s="653"/>
      <c r="H2529" s="654"/>
      <c r="I2529" s="654"/>
      <c r="J2529" s="654"/>
      <c r="K2529" s="655"/>
      <c r="L2529" s="653"/>
      <c r="M2529" s="654"/>
      <c r="N2529" s="654"/>
      <c r="O2529" s="654"/>
      <c r="P2529" s="655"/>
      <c r="Q2529" s="656"/>
      <c r="R2529" s="652"/>
      <c r="S2529" s="566"/>
      <c r="T2529" s="566"/>
      <c r="U2529" s="566"/>
      <c r="V2529" s="566"/>
      <c r="W2529" s="566"/>
      <c r="X2529" s="566"/>
      <c r="Y2529" s="566"/>
      <c r="Z2529" s="566"/>
      <c r="AA2529" s="566"/>
      <c r="AB2529" s="566"/>
      <c r="AC2529" s="566"/>
      <c r="AD2529" s="566"/>
      <c r="AE2529" s="566"/>
      <c r="AF2529" s="566"/>
      <c r="AG2529" s="566"/>
    </row>
    <row r="2530" spans="2:33" hidden="1" outlineLevel="1" x14ac:dyDescent="0.45">
      <c r="B2530" s="657"/>
      <c r="C2530" s="658"/>
      <c r="D2530" s="659"/>
      <c r="E2530" s="660"/>
      <c r="F2530" s="661"/>
      <c r="G2530" s="662"/>
      <c r="H2530" s="663"/>
      <c r="I2530" s="663"/>
      <c r="J2530" s="663"/>
      <c r="K2530" s="664"/>
      <c r="L2530" s="662"/>
      <c r="M2530" s="663"/>
      <c r="N2530" s="663"/>
      <c r="O2530" s="663"/>
      <c r="P2530" s="664"/>
      <c r="Q2530" s="665"/>
      <c r="R2530" s="661"/>
      <c r="S2530" s="566"/>
      <c r="T2530" s="566"/>
      <c r="U2530" s="566"/>
      <c r="V2530" s="566"/>
      <c r="W2530" s="566"/>
      <c r="X2530" s="566"/>
      <c r="Y2530" s="566"/>
      <c r="Z2530" s="566"/>
      <c r="AA2530" s="566"/>
      <c r="AB2530" s="566"/>
      <c r="AC2530" s="566"/>
      <c r="AD2530" s="566"/>
      <c r="AE2530" s="566"/>
      <c r="AF2530" s="566"/>
      <c r="AG2530" s="566"/>
    </row>
    <row r="2531" spans="2:33" hidden="1" outlineLevel="1" x14ac:dyDescent="0.45">
      <c r="B2531" s="648"/>
      <c r="C2531" s="649"/>
      <c r="D2531" s="650"/>
      <c r="E2531" s="651"/>
      <c r="F2531" s="652"/>
      <c r="G2531" s="653"/>
      <c r="H2531" s="654"/>
      <c r="I2531" s="654"/>
      <c r="J2531" s="654"/>
      <c r="K2531" s="655"/>
      <c r="L2531" s="653"/>
      <c r="M2531" s="654"/>
      <c r="N2531" s="654"/>
      <c r="O2531" s="654"/>
      <c r="P2531" s="655"/>
      <c r="Q2531" s="656"/>
      <c r="R2531" s="652"/>
      <c r="S2531" s="566"/>
      <c r="T2531" s="566"/>
      <c r="U2531" s="566"/>
      <c r="V2531" s="566"/>
      <c r="W2531" s="566"/>
      <c r="X2531" s="566"/>
      <c r="Y2531" s="566"/>
      <c r="Z2531" s="566"/>
      <c r="AA2531" s="566"/>
      <c r="AB2531" s="566"/>
      <c r="AC2531" s="566"/>
      <c r="AD2531" s="566"/>
      <c r="AE2531" s="566"/>
      <c r="AF2531" s="566"/>
      <c r="AG2531" s="566"/>
    </row>
    <row r="2532" spans="2:33" hidden="1" outlineLevel="1" x14ac:dyDescent="0.45">
      <c r="B2532" s="657"/>
      <c r="C2532" s="658"/>
      <c r="D2532" s="659"/>
      <c r="E2532" s="660"/>
      <c r="F2532" s="661"/>
      <c r="G2532" s="662"/>
      <c r="H2532" s="663"/>
      <c r="I2532" s="663"/>
      <c r="J2532" s="663"/>
      <c r="K2532" s="664"/>
      <c r="L2532" s="662"/>
      <c r="M2532" s="663"/>
      <c r="N2532" s="663"/>
      <c r="O2532" s="663"/>
      <c r="P2532" s="664"/>
      <c r="Q2532" s="665"/>
      <c r="R2532" s="661"/>
      <c r="S2532" s="566"/>
      <c r="T2532" s="566"/>
      <c r="U2532" s="566"/>
      <c r="V2532" s="566"/>
      <c r="W2532" s="566"/>
      <c r="X2532" s="566"/>
      <c r="Y2532" s="566"/>
      <c r="Z2532" s="566"/>
      <c r="AA2532" s="566"/>
      <c r="AB2532" s="566"/>
      <c r="AC2532" s="566"/>
      <c r="AD2532" s="566"/>
      <c r="AE2532" s="566"/>
      <c r="AF2532" s="566"/>
      <c r="AG2532" s="566"/>
    </row>
    <row r="2533" spans="2:33" hidden="1" outlineLevel="1" x14ac:dyDescent="0.45">
      <c r="B2533" s="648"/>
      <c r="C2533" s="649"/>
      <c r="D2533" s="650"/>
      <c r="E2533" s="651"/>
      <c r="F2533" s="652"/>
      <c r="G2533" s="653"/>
      <c r="H2533" s="654"/>
      <c r="I2533" s="654"/>
      <c r="J2533" s="654"/>
      <c r="K2533" s="655"/>
      <c r="L2533" s="653"/>
      <c r="M2533" s="654"/>
      <c r="N2533" s="654"/>
      <c r="O2533" s="654"/>
      <c r="P2533" s="655"/>
      <c r="Q2533" s="656"/>
      <c r="R2533" s="652"/>
      <c r="S2533" s="566"/>
      <c r="T2533" s="566"/>
      <c r="U2533" s="566"/>
      <c r="V2533" s="566"/>
      <c r="W2533" s="566"/>
      <c r="X2533" s="566"/>
      <c r="Y2533" s="566"/>
      <c r="Z2533" s="566"/>
      <c r="AA2533" s="566"/>
      <c r="AB2533" s="566"/>
      <c r="AC2533" s="566"/>
      <c r="AD2533" s="566"/>
      <c r="AE2533" s="566"/>
      <c r="AF2533" s="566"/>
      <c r="AG2533" s="566"/>
    </row>
    <row r="2534" spans="2:33" hidden="1" outlineLevel="1" x14ac:dyDescent="0.45">
      <c r="B2534" s="657"/>
      <c r="C2534" s="658"/>
      <c r="D2534" s="659"/>
      <c r="E2534" s="660"/>
      <c r="F2534" s="661"/>
      <c r="G2534" s="662"/>
      <c r="H2534" s="663"/>
      <c r="I2534" s="663"/>
      <c r="J2534" s="663"/>
      <c r="K2534" s="664"/>
      <c r="L2534" s="662"/>
      <c r="M2534" s="663"/>
      <c r="N2534" s="663"/>
      <c r="O2534" s="663"/>
      <c r="P2534" s="664"/>
      <c r="Q2534" s="665"/>
      <c r="R2534" s="661"/>
      <c r="S2534" s="566"/>
      <c r="T2534" s="566"/>
      <c r="U2534" s="566"/>
      <c r="V2534" s="566"/>
      <c r="W2534" s="566"/>
      <c r="X2534" s="566"/>
      <c r="Y2534" s="566"/>
      <c r="Z2534" s="566"/>
      <c r="AA2534" s="566"/>
      <c r="AB2534" s="566"/>
      <c r="AC2534" s="566"/>
      <c r="AD2534" s="566"/>
      <c r="AE2534" s="566"/>
      <c r="AF2534" s="566"/>
      <c r="AG2534" s="566"/>
    </row>
    <row r="2535" spans="2:33" hidden="1" outlineLevel="1" x14ac:dyDescent="0.45">
      <c r="B2535" s="648"/>
      <c r="C2535" s="649"/>
      <c r="D2535" s="650"/>
      <c r="E2535" s="651"/>
      <c r="F2535" s="652"/>
      <c r="G2535" s="653"/>
      <c r="H2535" s="654"/>
      <c r="I2535" s="654"/>
      <c r="J2535" s="654"/>
      <c r="K2535" s="655"/>
      <c r="L2535" s="653"/>
      <c r="M2535" s="654"/>
      <c r="N2535" s="654"/>
      <c r="O2535" s="654"/>
      <c r="P2535" s="655"/>
      <c r="Q2535" s="656"/>
      <c r="R2535" s="652"/>
      <c r="S2535" s="566"/>
      <c r="T2535" s="566"/>
      <c r="U2535" s="566"/>
      <c r="V2535" s="566"/>
      <c r="W2535" s="566"/>
      <c r="X2535" s="566"/>
      <c r="Y2535" s="566"/>
      <c r="Z2535" s="566"/>
      <c r="AA2535" s="566"/>
      <c r="AB2535" s="566"/>
      <c r="AC2535" s="566"/>
      <c r="AD2535" s="566"/>
      <c r="AE2535" s="566"/>
      <c r="AF2535" s="566"/>
      <c r="AG2535" s="566"/>
    </row>
    <row r="2536" spans="2:33" hidden="1" outlineLevel="1" x14ac:dyDescent="0.45">
      <c r="B2536" s="657"/>
      <c r="C2536" s="658"/>
      <c r="D2536" s="659"/>
      <c r="E2536" s="660"/>
      <c r="F2536" s="661"/>
      <c r="G2536" s="662"/>
      <c r="H2536" s="663"/>
      <c r="I2536" s="663"/>
      <c r="J2536" s="663"/>
      <c r="K2536" s="664"/>
      <c r="L2536" s="662"/>
      <c r="M2536" s="663"/>
      <c r="N2536" s="663"/>
      <c r="O2536" s="663"/>
      <c r="P2536" s="664"/>
      <c r="Q2536" s="665"/>
      <c r="R2536" s="661"/>
      <c r="S2536" s="566"/>
      <c r="T2536" s="566"/>
      <c r="U2536" s="566"/>
      <c r="V2536" s="566"/>
      <c r="W2536" s="566"/>
      <c r="X2536" s="566"/>
      <c r="Y2536" s="566"/>
      <c r="Z2536" s="566"/>
      <c r="AA2536" s="566"/>
      <c r="AB2536" s="566"/>
      <c r="AC2536" s="566"/>
      <c r="AD2536" s="566"/>
      <c r="AE2536" s="566"/>
      <c r="AF2536" s="566"/>
      <c r="AG2536" s="566"/>
    </row>
    <row r="2537" spans="2:33" hidden="1" outlineLevel="1" x14ac:dyDescent="0.45">
      <c r="B2537" s="648"/>
      <c r="C2537" s="649"/>
      <c r="D2537" s="650"/>
      <c r="E2537" s="651"/>
      <c r="F2537" s="652"/>
      <c r="G2537" s="653"/>
      <c r="H2537" s="654"/>
      <c r="I2537" s="654"/>
      <c r="J2537" s="654"/>
      <c r="K2537" s="655"/>
      <c r="L2537" s="653"/>
      <c r="M2537" s="654"/>
      <c r="N2537" s="654"/>
      <c r="O2537" s="654"/>
      <c r="P2537" s="655"/>
      <c r="Q2537" s="656"/>
      <c r="R2537" s="652"/>
      <c r="S2537" s="566"/>
      <c r="T2537" s="566"/>
      <c r="U2537" s="566"/>
      <c r="V2537" s="566"/>
      <c r="W2537" s="566"/>
      <c r="X2537" s="566"/>
      <c r="Y2537" s="566"/>
      <c r="Z2537" s="566"/>
      <c r="AA2537" s="566"/>
      <c r="AB2537" s="566"/>
      <c r="AC2537" s="566"/>
      <c r="AD2537" s="566"/>
      <c r="AE2537" s="566"/>
      <c r="AF2537" s="566"/>
      <c r="AG2537" s="566"/>
    </row>
    <row r="2538" spans="2:33" hidden="1" outlineLevel="1" x14ac:dyDescent="0.45">
      <c r="B2538" s="657"/>
      <c r="C2538" s="658"/>
      <c r="D2538" s="659"/>
      <c r="E2538" s="660"/>
      <c r="F2538" s="661"/>
      <c r="G2538" s="662"/>
      <c r="H2538" s="663"/>
      <c r="I2538" s="663"/>
      <c r="J2538" s="663"/>
      <c r="K2538" s="664"/>
      <c r="L2538" s="662"/>
      <c r="M2538" s="663"/>
      <c r="N2538" s="663"/>
      <c r="O2538" s="663"/>
      <c r="P2538" s="664"/>
      <c r="Q2538" s="665"/>
      <c r="R2538" s="661"/>
      <c r="S2538" s="566"/>
      <c r="T2538" s="566"/>
      <c r="U2538" s="566"/>
      <c r="V2538" s="566"/>
      <c r="W2538" s="566"/>
      <c r="X2538" s="566"/>
      <c r="Y2538" s="566"/>
      <c r="Z2538" s="566"/>
      <c r="AA2538" s="566"/>
      <c r="AB2538" s="566"/>
      <c r="AC2538" s="566"/>
      <c r="AD2538" s="566"/>
      <c r="AE2538" s="566"/>
      <c r="AF2538" s="566"/>
      <c r="AG2538" s="566"/>
    </row>
    <row r="2539" spans="2:33" hidden="1" outlineLevel="1" x14ac:dyDescent="0.45">
      <c r="B2539" s="648"/>
      <c r="C2539" s="649"/>
      <c r="D2539" s="650"/>
      <c r="E2539" s="651"/>
      <c r="F2539" s="652"/>
      <c r="G2539" s="653"/>
      <c r="H2539" s="654"/>
      <c r="I2539" s="654"/>
      <c r="J2539" s="654"/>
      <c r="K2539" s="655"/>
      <c r="L2539" s="653"/>
      <c r="M2539" s="654"/>
      <c r="N2539" s="654"/>
      <c r="O2539" s="654"/>
      <c r="P2539" s="655"/>
      <c r="Q2539" s="656"/>
      <c r="R2539" s="652"/>
      <c r="S2539" s="566"/>
      <c r="T2539" s="566"/>
      <c r="U2539" s="566"/>
      <c r="V2539" s="566"/>
      <c r="W2539" s="566"/>
      <c r="X2539" s="566"/>
      <c r="Y2539" s="566"/>
      <c r="Z2539" s="566"/>
      <c r="AA2539" s="566"/>
      <c r="AB2539" s="566"/>
      <c r="AC2539" s="566"/>
      <c r="AD2539" s="566"/>
      <c r="AE2539" s="566"/>
      <c r="AF2539" s="566"/>
      <c r="AG2539" s="566"/>
    </row>
    <row r="2540" spans="2:33" hidden="1" outlineLevel="1" x14ac:dyDescent="0.45">
      <c r="B2540" s="657"/>
      <c r="C2540" s="658"/>
      <c r="D2540" s="659"/>
      <c r="E2540" s="660"/>
      <c r="F2540" s="661"/>
      <c r="G2540" s="662"/>
      <c r="H2540" s="663"/>
      <c r="I2540" s="663"/>
      <c r="J2540" s="663"/>
      <c r="K2540" s="664"/>
      <c r="L2540" s="662"/>
      <c r="M2540" s="663"/>
      <c r="N2540" s="663"/>
      <c r="O2540" s="663"/>
      <c r="P2540" s="664"/>
      <c r="Q2540" s="665"/>
      <c r="R2540" s="661"/>
      <c r="S2540" s="566"/>
      <c r="T2540" s="566"/>
      <c r="U2540" s="566"/>
      <c r="V2540" s="566"/>
      <c r="W2540" s="566"/>
      <c r="X2540" s="566"/>
      <c r="Y2540" s="566"/>
      <c r="Z2540" s="566"/>
      <c r="AA2540" s="566"/>
      <c r="AB2540" s="566"/>
      <c r="AC2540" s="566"/>
      <c r="AD2540" s="566"/>
      <c r="AE2540" s="566"/>
      <c r="AF2540" s="566"/>
      <c r="AG2540" s="566"/>
    </row>
    <row r="2541" spans="2:33" hidden="1" outlineLevel="1" x14ac:dyDescent="0.45">
      <c r="B2541" s="648"/>
      <c r="C2541" s="649"/>
      <c r="D2541" s="650"/>
      <c r="E2541" s="651"/>
      <c r="F2541" s="652"/>
      <c r="G2541" s="653"/>
      <c r="H2541" s="654"/>
      <c r="I2541" s="654"/>
      <c r="J2541" s="654"/>
      <c r="K2541" s="655"/>
      <c r="L2541" s="653"/>
      <c r="M2541" s="654"/>
      <c r="N2541" s="654"/>
      <c r="O2541" s="654"/>
      <c r="P2541" s="655"/>
      <c r="Q2541" s="656"/>
      <c r="R2541" s="652"/>
      <c r="S2541" s="566"/>
      <c r="T2541" s="566"/>
      <c r="U2541" s="566"/>
      <c r="V2541" s="566"/>
      <c r="W2541" s="566"/>
      <c r="X2541" s="566"/>
      <c r="Y2541" s="566"/>
      <c r="Z2541" s="566"/>
      <c r="AA2541" s="566"/>
      <c r="AB2541" s="566"/>
      <c r="AC2541" s="566"/>
      <c r="AD2541" s="566"/>
      <c r="AE2541" s="566"/>
      <c r="AF2541" s="566"/>
      <c r="AG2541" s="566"/>
    </row>
    <row r="2542" spans="2:33" hidden="1" outlineLevel="1" x14ac:dyDescent="0.45">
      <c r="B2542" s="657"/>
      <c r="C2542" s="658"/>
      <c r="D2542" s="659"/>
      <c r="E2542" s="660"/>
      <c r="F2542" s="661"/>
      <c r="G2542" s="662"/>
      <c r="H2542" s="663"/>
      <c r="I2542" s="663"/>
      <c r="J2542" s="663"/>
      <c r="K2542" s="664"/>
      <c r="L2542" s="662"/>
      <c r="M2542" s="663"/>
      <c r="N2542" s="663"/>
      <c r="O2542" s="663"/>
      <c r="P2542" s="664"/>
      <c r="Q2542" s="665"/>
      <c r="R2542" s="661"/>
      <c r="S2542" s="566"/>
      <c r="T2542" s="566"/>
      <c r="U2542" s="566"/>
      <c r="V2542" s="566"/>
      <c r="W2542" s="566"/>
      <c r="X2542" s="566"/>
      <c r="Y2542" s="566"/>
      <c r="Z2542" s="566"/>
      <c r="AA2542" s="566"/>
      <c r="AB2542" s="566"/>
      <c r="AC2542" s="566"/>
      <c r="AD2542" s="566"/>
      <c r="AE2542" s="566"/>
      <c r="AF2542" s="566"/>
      <c r="AG2542" s="566"/>
    </row>
    <row r="2543" spans="2:33" hidden="1" outlineLevel="1" x14ac:dyDescent="0.45">
      <c r="B2543" s="648"/>
      <c r="C2543" s="649"/>
      <c r="D2543" s="650"/>
      <c r="E2543" s="651"/>
      <c r="F2543" s="652"/>
      <c r="G2543" s="653"/>
      <c r="H2543" s="654"/>
      <c r="I2543" s="654"/>
      <c r="J2543" s="654"/>
      <c r="K2543" s="655"/>
      <c r="L2543" s="653"/>
      <c r="M2543" s="654"/>
      <c r="N2543" s="654"/>
      <c r="O2543" s="654"/>
      <c r="P2543" s="655"/>
      <c r="Q2543" s="656"/>
      <c r="R2543" s="652"/>
      <c r="S2543" s="566"/>
      <c r="T2543" s="566"/>
      <c r="U2543" s="566"/>
      <c r="V2543" s="566"/>
      <c r="W2543" s="566"/>
      <c r="X2543" s="566"/>
      <c r="Y2543" s="566"/>
      <c r="Z2543" s="566"/>
      <c r="AA2543" s="566"/>
      <c r="AB2543" s="566"/>
      <c r="AC2543" s="566"/>
      <c r="AD2543" s="566"/>
      <c r="AE2543" s="566"/>
      <c r="AF2543" s="566"/>
      <c r="AG2543" s="566"/>
    </row>
    <row r="2544" spans="2:33" hidden="1" outlineLevel="1" x14ac:dyDescent="0.45">
      <c r="B2544" s="657"/>
      <c r="C2544" s="658"/>
      <c r="D2544" s="659"/>
      <c r="E2544" s="660"/>
      <c r="F2544" s="661"/>
      <c r="G2544" s="662"/>
      <c r="H2544" s="663"/>
      <c r="I2544" s="663"/>
      <c r="J2544" s="663"/>
      <c r="K2544" s="664"/>
      <c r="L2544" s="662"/>
      <c r="M2544" s="663"/>
      <c r="N2544" s="663"/>
      <c r="O2544" s="663"/>
      <c r="P2544" s="664"/>
      <c r="Q2544" s="665"/>
      <c r="R2544" s="661"/>
      <c r="S2544" s="566"/>
      <c r="T2544" s="566"/>
      <c r="U2544" s="566"/>
      <c r="V2544" s="566"/>
      <c r="W2544" s="566"/>
      <c r="X2544" s="566"/>
      <c r="Y2544" s="566"/>
      <c r="Z2544" s="566"/>
      <c r="AA2544" s="566"/>
      <c r="AB2544" s="566"/>
      <c r="AC2544" s="566"/>
      <c r="AD2544" s="566"/>
      <c r="AE2544" s="566"/>
      <c r="AF2544" s="566"/>
      <c r="AG2544" s="566"/>
    </row>
    <row r="2545" spans="2:33" hidden="1" outlineLevel="1" x14ac:dyDescent="0.45">
      <c r="B2545" s="648"/>
      <c r="C2545" s="649"/>
      <c r="D2545" s="650"/>
      <c r="E2545" s="651"/>
      <c r="F2545" s="652"/>
      <c r="G2545" s="653"/>
      <c r="H2545" s="654"/>
      <c r="I2545" s="654"/>
      <c r="J2545" s="654"/>
      <c r="K2545" s="655"/>
      <c r="L2545" s="653"/>
      <c r="M2545" s="654"/>
      <c r="N2545" s="654"/>
      <c r="O2545" s="654"/>
      <c r="P2545" s="655"/>
      <c r="Q2545" s="656"/>
      <c r="R2545" s="652"/>
      <c r="S2545" s="566"/>
      <c r="T2545" s="566"/>
      <c r="U2545" s="566"/>
      <c r="V2545" s="566"/>
      <c r="W2545" s="566"/>
      <c r="X2545" s="566"/>
      <c r="Y2545" s="566"/>
      <c r="Z2545" s="566"/>
      <c r="AA2545" s="566"/>
      <c r="AB2545" s="566"/>
      <c r="AC2545" s="566"/>
      <c r="AD2545" s="566"/>
      <c r="AE2545" s="566"/>
      <c r="AF2545" s="566"/>
      <c r="AG2545" s="566"/>
    </row>
    <row r="2546" spans="2:33" hidden="1" outlineLevel="1" x14ac:dyDescent="0.45">
      <c r="B2546" s="657"/>
      <c r="C2546" s="658"/>
      <c r="D2546" s="659"/>
      <c r="E2546" s="660"/>
      <c r="F2546" s="661"/>
      <c r="G2546" s="662"/>
      <c r="H2546" s="663"/>
      <c r="I2546" s="663"/>
      <c r="J2546" s="663"/>
      <c r="K2546" s="664"/>
      <c r="L2546" s="662"/>
      <c r="M2546" s="663"/>
      <c r="N2546" s="663"/>
      <c r="O2546" s="663"/>
      <c r="P2546" s="664"/>
      <c r="Q2546" s="665"/>
      <c r="R2546" s="661"/>
      <c r="S2546" s="566"/>
      <c r="T2546" s="566"/>
      <c r="U2546" s="566"/>
      <c r="V2546" s="566"/>
      <c r="W2546" s="566"/>
      <c r="X2546" s="566"/>
      <c r="Y2546" s="566"/>
      <c r="Z2546" s="566"/>
      <c r="AA2546" s="566"/>
      <c r="AB2546" s="566"/>
      <c r="AC2546" s="566"/>
      <c r="AD2546" s="566"/>
      <c r="AE2546" s="566"/>
      <c r="AF2546" s="566"/>
      <c r="AG2546" s="566"/>
    </row>
    <row r="2547" spans="2:33" hidden="1" outlineLevel="1" x14ac:dyDescent="0.45">
      <c r="B2547" s="648"/>
      <c r="C2547" s="649"/>
      <c r="D2547" s="650"/>
      <c r="E2547" s="651"/>
      <c r="F2547" s="652"/>
      <c r="G2547" s="653"/>
      <c r="H2547" s="654"/>
      <c r="I2547" s="654"/>
      <c r="J2547" s="654"/>
      <c r="K2547" s="655"/>
      <c r="L2547" s="653"/>
      <c r="M2547" s="654"/>
      <c r="N2547" s="654"/>
      <c r="O2547" s="654"/>
      <c r="P2547" s="655"/>
      <c r="Q2547" s="656"/>
      <c r="R2547" s="652"/>
      <c r="S2547" s="566"/>
      <c r="T2547" s="566"/>
      <c r="U2547" s="566"/>
      <c r="V2547" s="566"/>
      <c r="W2547" s="566"/>
      <c r="X2547" s="566"/>
      <c r="Y2547" s="566"/>
      <c r="Z2547" s="566"/>
      <c r="AA2547" s="566"/>
      <c r="AB2547" s="566"/>
      <c r="AC2547" s="566"/>
      <c r="AD2547" s="566"/>
      <c r="AE2547" s="566"/>
      <c r="AF2547" s="566"/>
      <c r="AG2547" s="566"/>
    </row>
    <row r="2548" spans="2:33" hidden="1" outlineLevel="1" x14ac:dyDescent="0.45">
      <c r="B2548" s="657"/>
      <c r="C2548" s="658"/>
      <c r="D2548" s="659"/>
      <c r="E2548" s="660"/>
      <c r="F2548" s="661"/>
      <c r="G2548" s="662"/>
      <c r="H2548" s="663"/>
      <c r="I2548" s="663"/>
      <c r="J2548" s="663"/>
      <c r="K2548" s="664"/>
      <c r="L2548" s="662"/>
      <c r="M2548" s="663"/>
      <c r="N2548" s="663"/>
      <c r="O2548" s="663"/>
      <c r="P2548" s="664"/>
      <c r="Q2548" s="665"/>
      <c r="R2548" s="661"/>
      <c r="S2548" s="566"/>
      <c r="T2548" s="566"/>
      <c r="U2548" s="566"/>
      <c r="V2548" s="566"/>
      <c r="W2548" s="566"/>
      <c r="X2548" s="566"/>
      <c r="Y2548" s="566"/>
      <c r="Z2548" s="566"/>
      <c r="AA2548" s="566"/>
      <c r="AB2548" s="566"/>
      <c r="AC2548" s="566"/>
      <c r="AD2548" s="566"/>
      <c r="AE2548" s="566"/>
      <c r="AF2548" s="566"/>
      <c r="AG2548" s="566"/>
    </row>
    <row r="2549" spans="2:33" hidden="1" outlineLevel="1" x14ac:dyDescent="0.45">
      <c r="B2549" s="648"/>
      <c r="C2549" s="649"/>
      <c r="D2549" s="650"/>
      <c r="E2549" s="651"/>
      <c r="F2549" s="652"/>
      <c r="G2549" s="653"/>
      <c r="H2549" s="654"/>
      <c r="I2549" s="654"/>
      <c r="J2549" s="654"/>
      <c r="K2549" s="655"/>
      <c r="L2549" s="653"/>
      <c r="M2549" s="654"/>
      <c r="N2549" s="654"/>
      <c r="O2549" s="654"/>
      <c r="P2549" s="655"/>
      <c r="Q2549" s="656"/>
      <c r="R2549" s="652"/>
      <c r="S2549" s="566"/>
      <c r="T2549" s="566"/>
      <c r="U2549" s="566"/>
      <c r="V2549" s="566"/>
      <c r="W2549" s="566"/>
      <c r="X2549" s="566"/>
      <c r="Y2549" s="566"/>
      <c r="Z2549" s="566"/>
      <c r="AA2549" s="566"/>
      <c r="AB2549" s="566"/>
      <c r="AC2549" s="566"/>
      <c r="AD2549" s="566"/>
      <c r="AE2549" s="566"/>
      <c r="AF2549" s="566"/>
      <c r="AG2549" s="566"/>
    </row>
    <row r="2550" spans="2:33" hidden="1" outlineLevel="1" x14ac:dyDescent="0.45">
      <c r="B2550" s="657"/>
      <c r="C2550" s="658"/>
      <c r="D2550" s="659"/>
      <c r="E2550" s="660"/>
      <c r="F2550" s="661"/>
      <c r="G2550" s="662"/>
      <c r="H2550" s="663"/>
      <c r="I2550" s="663"/>
      <c r="J2550" s="663"/>
      <c r="K2550" s="664"/>
      <c r="L2550" s="662"/>
      <c r="M2550" s="663"/>
      <c r="N2550" s="663"/>
      <c r="O2550" s="663"/>
      <c r="P2550" s="664"/>
      <c r="Q2550" s="665"/>
      <c r="R2550" s="661"/>
      <c r="S2550" s="566"/>
      <c r="T2550" s="566"/>
      <c r="U2550" s="566"/>
      <c r="V2550" s="566"/>
      <c r="W2550" s="566"/>
      <c r="X2550" s="566"/>
      <c r="Y2550" s="566"/>
      <c r="Z2550" s="566"/>
      <c r="AA2550" s="566"/>
      <c r="AB2550" s="566"/>
      <c r="AC2550" s="566"/>
      <c r="AD2550" s="566"/>
      <c r="AE2550" s="566"/>
      <c r="AF2550" s="566"/>
      <c r="AG2550" s="566"/>
    </row>
    <row r="2551" spans="2:33" hidden="1" outlineLevel="1" x14ac:dyDescent="0.45">
      <c r="B2551" s="648"/>
      <c r="C2551" s="649"/>
      <c r="D2551" s="650"/>
      <c r="E2551" s="651"/>
      <c r="F2551" s="652"/>
      <c r="G2551" s="653"/>
      <c r="H2551" s="654"/>
      <c r="I2551" s="654"/>
      <c r="J2551" s="654"/>
      <c r="K2551" s="655"/>
      <c r="L2551" s="653"/>
      <c r="M2551" s="654"/>
      <c r="N2551" s="654"/>
      <c r="O2551" s="654"/>
      <c r="P2551" s="655"/>
      <c r="Q2551" s="656"/>
      <c r="R2551" s="652"/>
      <c r="S2551" s="566"/>
      <c r="T2551" s="566"/>
      <c r="U2551" s="566"/>
      <c r="V2551" s="566"/>
      <c r="W2551" s="566"/>
      <c r="X2551" s="566"/>
      <c r="Y2551" s="566"/>
      <c r="Z2551" s="566"/>
      <c r="AA2551" s="566"/>
      <c r="AB2551" s="566"/>
      <c r="AC2551" s="566"/>
      <c r="AD2551" s="566"/>
      <c r="AE2551" s="566"/>
      <c r="AF2551" s="566"/>
      <c r="AG2551" s="566"/>
    </row>
    <row r="2552" spans="2:33" hidden="1" outlineLevel="1" x14ac:dyDescent="0.45">
      <c r="B2552" s="657"/>
      <c r="C2552" s="658"/>
      <c r="D2552" s="659"/>
      <c r="E2552" s="660"/>
      <c r="F2552" s="661"/>
      <c r="G2552" s="662"/>
      <c r="H2552" s="663"/>
      <c r="I2552" s="663"/>
      <c r="J2552" s="663"/>
      <c r="K2552" s="664"/>
      <c r="L2552" s="662"/>
      <c r="M2552" s="663"/>
      <c r="N2552" s="663"/>
      <c r="O2552" s="663"/>
      <c r="P2552" s="664"/>
      <c r="Q2552" s="665"/>
      <c r="R2552" s="661"/>
      <c r="S2552" s="566"/>
      <c r="T2552" s="566"/>
      <c r="U2552" s="566"/>
      <c r="V2552" s="566"/>
      <c r="W2552" s="566"/>
      <c r="X2552" s="566"/>
      <c r="Y2552" s="566"/>
      <c r="Z2552" s="566"/>
      <c r="AA2552" s="566"/>
      <c r="AB2552" s="566"/>
      <c r="AC2552" s="566"/>
      <c r="AD2552" s="566"/>
      <c r="AE2552" s="566"/>
      <c r="AF2552" s="566"/>
      <c r="AG2552" s="566"/>
    </row>
    <row r="2553" spans="2:33" hidden="1" outlineLevel="1" x14ac:dyDescent="0.45">
      <c r="B2553" s="648"/>
      <c r="C2553" s="649"/>
      <c r="D2553" s="650"/>
      <c r="E2553" s="651"/>
      <c r="F2553" s="652"/>
      <c r="G2553" s="653"/>
      <c r="H2553" s="654"/>
      <c r="I2553" s="654"/>
      <c r="J2553" s="654"/>
      <c r="K2553" s="655"/>
      <c r="L2553" s="653"/>
      <c r="M2553" s="654"/>
      <c r="N2553" s="654"/>
      <c r="O2553" s="654"/>
      <c r="P2553" s="655"/>
      <c r="Q2553" s="656"/>
      <c r="R2553" s="652"/>
      <c r="S2553" s="566"/>
      <c r="T2553" s="566"/>
      <c r="U2553" s="566"/>
      <c r="V2553" s="566"/>
      <c r="W2553" s="566"/>
      <c r="X2553" s="566"/>
      <c r="Y2553" s="566"/>
      <c r="Z2553" s="566"/>
      <c r="AA2553" s="566"/>
      <c r="AB2553" s="566"/>
      <c r="AC2553" s="566"/>
      <c r="AD2553" s="566"/>
      <c r="AE2553" s="566"/>
      <c r="AF2553" s="566"/>
      <c r="AG2553" s="566"/>
    </row>
    <row r="2554" spans="2:33" hidden="1" outlineLevel="1" x14ac:dyDescent="0.45">
      <c r="B2554" s="657"/>
      <c r="C2554" s="658"/>
      <c r="D2554" s="659"/>
      <c r="E2554" s="660"/>
      <c r="F2554" s="661"/>
      <c r="G2554" s="662"/>
      <c r="H2554" s="663"/>
      <c r="I2554" s="663"/>
      <c r="J2554" s="663"/>
      <c r="K2554" s="664"/>
      <c r="L2554" s="662"/>
      <c r="M2554" s="663"/>
      <c r="N2554" s="663"/>
      <c r="O2554" s="663"/>
      <c r="P2554" s="664"/>
      <c r="Q2554" s="665"/>
      <c r="R2554" s="661"/>
      <c r="S2554" s="566"/>
      <c r="T2554" s="566"/>
      <c r="U2554" s="566"/>
      <c r="V2554" s="566"/>
      <c r="W2554" s="566"/>
      <c r="X2554" s="566"/>
      <c r="Y2554" s="566"/>
      <c r="Z2554" s="566"/>
      <c r="AA2554" s="566"/>
      <c r="AB2554" s="566"/>
      <c r="AC2554" s="566"/>
      <c r="AD2554" s="566"/>
      <c r="AE2554" s="566"/>
      <c r="AF2554" s="566"/>
      <c r="AG2554" s="566"/>
    </row>
    <row r="2555" spans="2:33" hidden="1" outlineLevel="1" x14ac:dyDescent="0.45">
      <c r="B2555" s="648"/>
      <c r="C2555" s="649"/>
      <c r="D2555" s="650"/>
      <c r="E2555" s="651"/>
      <c r="F2555" s="652"/>
      <c r="G2555" s="653"/>
      <c r="H2555" s="654"/>
      <c r="I2555" s="654"/>
      <c r="J2555" s="654"/>
      <c r="K2555" s="655"/>
      <c r="L2555" s="653"/>
      <c r="M2555" s="654"/>
      <c r="N2555" s="654"/>
      <c r="O2555" s="654"/>
      <c r="P2555" s="655"/>
      <c r="Q2555" s="656"/>
      <c r="R2555" s="652"/>
      <c r="S2555" s="566"/>
      <c r="T2555" s="566"/>
      <c r="U2555" s="566"/>
      <c r="V2555" s="566"/>
      <c r="W2555" s="566"/>
      <c r="X2555" s="566"/>
      <c r="Y2555" s="566"/>
      <c r="Z2555" s="566"/>
      <c r="AA2555" s="566"/>
      <c r="AB2555" s="566"/>
      <c r="AC2555" s="566"/>
      <c r="AD2555" s="566"/>
      <c r="AE2555" s="566"/>
      <c r="AF2555" s="566"/>
      <c r="AG2555" s="566"/>
    </row>
    <row r="2556" spans="2:33" hidden="1" outlineLevel="1" x14ac:dyDescent="0.45">
      <c r="B2556" s="657"/>
      <c r="C2556" s="658"/>
      <c r="D2556" s="659"/>
      <c r="E2556" s="660"/>
      <c r="F2556" s="661"/>
      <c r="G2556" s="662"/>
      <c r="H2556" s="663"/>
      <c r="I2556" s="663"/>
      <c r="J2556" s="663"/>
      <c r="K2556" s="664"/>
      <c r="L2556" s="662"/>
      <c r="M2556" s="663"/>
      <c r="N2556" s="663"/>
      <c r="O2556" s="663"/>
      <c r="P2556" s="664"/>
      <c r="Q2556" s="665"/>
      <c r="R2556" s="661"/>
      <c r="S2556" s="566"/>
      <c r="T2556" s="566"/>
      <c r="U2556" s="566"/>
      <c r="V2556" s="566"/>
      <c r="W2556" s="566"/>
      <c r="X2556" s="566"/>
      <c r="Y2556" s="566"/>
      <c r="Z2556" s="566"/>
      <c r="AA2556" s="566"/>
      <c r="AB2556" s="566"/>
      <c r="AC2556" s="566"/>
      <c r="AD2556" s="566"/>
      <c r="AE2556" s="566"/>
      <c r="AF2556" s="566"/>
      <c r="AG2556" s="566"/>
    </row>
    <row r="2557" spans="2:33" hidden="1" outlineLevel="1" x14ac:dyDescent="0.45">
      <c r="B2557" s="648"/>
      <c r="C2557" s="649"/>
      <c r="D2557" s="650"/>
      <c r="E2557" s="651"/>
      <c r="F2557" s="652"/>
      <c r="G2557" s="653"/>
      <c r="H2557" s="654"/>
      <c r="I2557" s="654"/>
      <c r="J2557" s="654"/>
      <c r="K2557" s="655"/>
      <c r="L2557" s="653"/>
      <c r="M2557" s="654"/>
      <c r="N2557" s="654"/>
      <c r="O2557" s="654"/>
      <c r="P2557" s="655"/>
      <c r="Q2557" s="656"/>
      <c r="R2557" s="652"/>
      <c r="S2557" s="566"/>
      <c r="T2557" s="566"/>
      <c r="U2557" s="566"/>
      <c r="V2557" s="566"/>
      <c r="W2557" s="566"/>
      <c r="X2557" s="566"/>
      <c r="Y2557" s="566"/>
      <c r="Z2557" s="566"/>
      <c r="AA2557" s="566"/>
      <c r="AB2557" s="566"/>
      <c r="AC2557" s="566"/>
      <c r="AD2557" s="566"/>
      <c r="AE2557" s="566"/>
      <c r="AF2557" s="566"/>
      <c r="AG2557" s="566"/>
    </row>
    <row r="2558" spans="2:33" hidden="1" outlineLevel="1" x14ac:dyDescent="0.45">
      <c r="B2558" s="657"/>
      <c r="C2558" s="658"/>
      <c r="D2558" s="659"/>
      <c r="E2558" s="660"/>
      <c r="F2558" s="661"/>
      <c r="G2558" s="662"/>
      <c r="H2558" s="663"/>
      <c r="I2558" s="663"/>
      <c r="J2558" s="663"/>
      <c r="K2558" s="664"/>
      <c r="L2558" s="662"/>
      <c r="M2558" s="663"/>
      <c r="N2558" s="663"/>
      <c r="O2558" s="663"/>
      <c r="P2558" s="664"/>
      <c r="Q2558" s="665"/>
      <c r="R2558" s="661"/>
      <c r="S2558" s="566"/>
      <c r="T2558" s="566"/>
      <c r="U2558" s="566"/>
      <c r="V2558" s="566"/>
      <c r="W2558" s="566"/>
      <c r="X2558" s="566"/>
      <c r="Y2558" s="566"/>
      <c r="Z2558" s="566"/>
      <c r="AA2558" s="566"/>
      <c r="AB2558" s="566"/>
      <c r="AC2558" s="566"/>
      <c r="AD2558" s="566"/>
      <c r="AE2558" s="566"/>
      <c r="AF2558" s="566"/>
      <c r="AG2558" s="566"/>
    </row>
    <row r="2559" spans="2:33" hidden="1" outlineLevel="1" x14ac:dyDescent="0.45">
      <c r="B2559" s="648"/>
      <c r="C2559" s="649"/>
      <c r="D2559" s="650"/>
      <c r="E2559" s="651"/>
      <c r="F2559" s="652"/>
      <c r="G2559" s="653"/>
      <c r="H2559" s="654"/>
      <c r="I2559" s="654"/>
      <c r="J2559" s="654"/>
      <c r="K2559" s="655"/>
      <c r="L2559" s="653"/>
      <c r="M2559" s="654"/>
      <c r="N2559" s="654"/>
      <c r="O2559" s="654"/>
      <c r="P2559" s="655"/>
      <c r="Q2559" s="656"/>
      <c r="R2559" s="652"/>
      <c r="S2559" s="566"/>
      <c r="T2559" s="566"/>
      <c r="U2559" s="566"/>
      <c r="V2559" s="566"/>
      <c r="W2559" s="566"/>
      <c r="X2559" s="566"/>
      <c r="Y2559" s="566"/>
      <c r="Z2559" s="566"/>
      <c r="AA2559" s="566"/>
      <c r="AB2559" s="566"/>
      <c r="AC2559" s="566"/>
      <c r="AD2559" s="566"/>
      <c r="AE2559" s="566"/>
      <c r="AF2559" s="566"/>
      <c r="AG2559" s="566"/>
    </row>
    <row r="2560" spans="2:33" hidden="1" outlineLevel="1" x14ac:dyDescent="0.45">
      <c r="B2560" s="657"/>
      <c r="C2560" s="658"/>
      <c r="D2560" s="659"/>
      <c r="E2560" s="660"/>
      <c r="F2560" s="661"/>
      <c r="G2560" s="662"/>
      <c r="H2560" s="663"/>
      <c r="I2560" s="663"/>
      <c r="J2560" s="663"/>
      <c r="K2560" s="664"/>
      <c r="L2560" s="662"/>
      <c r="M2560" s="663"/>
      <c r="N2560" s="663"/>
      <c r="O2560" s="663"/>
      <c r="P2560" s="664"/>
      <c r="Q2560" s="665"/>
      <c r="R2560" s="661"/>
      <c r="S2560" s="566"/>
      <c r="T2560" s="566"/>
      <c r="U2560" s="566"/>
      <c r="V2560" s="566"/>
      <c r="W2560" s="566"/>
      <c r="X2560" s="566"/>
      <c r="Y2560" s="566"/>
      <c r="Z2560" s="566"/>
      <c r="AA2560" s="566"/>
      <c r="AB2560" s="566"/>
      <c r="AC2560" s="566"/>
      <c r="AD2560" s="566"/>
      <c r="AE2560" s="566"/>
      <c r="AF2560" s="566"/>
      <c r="AG2560" s="566"/>
    </row>
    <row r="2561" spans="2:33" hidden="1" outlineLevel="1" x14ac:dyDescent="0.45">
      <c r="B2561" s="648"/>
      <c r="C2561" s="649"/>
      <c r="D2561" s="650"/>
      <c r="E2561" s="651"/>
      <c r="F2561" s="652"/>
      <c r="G2561" s="653"/>
      <c r="H2561" s="654"/>
      <c r="I2561" s="654"/>
      <c r="J2561" s="654"/>
      <c r="K2561" s="655"/>
      <c r="L2561" s="653"/>
      <c r="M2561" s="654"/>
      <c r="N2561" s="654"/>
      <c r="O2561" s="654"/>
      <c r="P2561" s="655"/>
      <c r="Q2561" s="656"/>
      <c r="R2561" s="652"/>
      <c r="S2561" s="566"/>
      <c r="T2561" s="566"/>
      <c r="U2561" s="566"/>
      <c r="V2561" s="566"/>
      <c r="W2561" s="566"/>
      <c r="X2561" s="566"/>
      <c r="Y2561" s="566"/>
      <c r="Z2561" s="566"/>
      <c r="AA2561" s="566"/>
      <c r="AB2561" s="566"/>
      <c r="AC2561" s="566"/>
      <c r="AD2561" s="566"/>
      <c r="AE2561" s="566"/>
      <c r="AF2561" s="566"/>
      <c r="AG2561" s="566"/>
    </row>
    <row r="2562" spans="2:33" hidden="1" outlineLevel="1" x14ac:dyDescent="0.45">
      <c r="B2562" s="657"/>
      <c r="C2562" s="658"/>
      <c r="D2562" s="659"/>
      <c r="E2562" s="660"/>
      <c r="F2562" s="661"/>
      <c r="G2562" s="662"/>
      <c r="H2562" s="663"/>
      <c r="I2562" s="663"/>
      <c r="J2562" s="663"/>
      <c r="K2562" s="664"/>
      <c r="L2562" s="662"/>
      <c r="M2562" s="663"/>
      <c r="N2562" s="663"/>
      <c r="O2562" s="663"/>
      <c r="P2562" s="664"/>
      <c r="Q2562" s="665"/>
      <c r="R2562" s="661"/>
      <c r="S2562" s="566"/>
      <c r="T2562" s="566"/>
      <c r="U2562" s="566"/>
      <c r="V2562" s="566"/>
      <c r="W2562" s="566"/>
      <c r="X2562" s="566"/>
      <c r="Y2562" s="566"/>
      <c r="Z2562" s="566"/>
      <c r="AA2562" s="566"/>
      <c r="AB2562" s="566"/>
      <c r="AC2562" s="566"/>
      <c r="AD2562" s="566"/>
      <c r="AE2562" s="566"/>
      <c r="AF2562" s="566"/>
      <c r="AG2562" s="566"/>
    </row>
    <row r="2563" spans="2:33" hidden="1" outlineLevel="1" x14ac:dyDescent="0.45">
      <c r="B2563" s="648"/>
      <c r="C2563" s="649"/>
      <c r="D2563" s="650"/>
      <c r="E2563" s="651"/>
      <c r="F2563" s="652"/>
      <c r="G2563" s="653"/>
      <c r="H2563" s="654"/>
      <c r="I2563" s="654"/>
      <c r="J2563" s="654"/>
      <c r="K2563" s="655"/>
      <c r="L2563" s="653"/>
      <c r="M2563" s="654"/>
      <c r="N2563" s="654"/>
      <c r="O2563" s="654"/>
      <c r="P2563" s="655"/>
      <c r="Q2563" s="656"/>
      <c r="R2563" s="652"/>
      <c r="S2563" s="566"/>
      <c r="T2563" s="566"/>
      <c r="U2563" s="566"/>
      <c r="V2563" s="566"/>
      <c r="W2563" s="566"/>
      <c r="X2563" s="566"/>
      <c r="Y2563" s="566"/>
      <c r="Z2563" s="566"/>
      <c r="AA2563" s="566"/>
      <c r="AB2563" s="566"/>
      <c r="AC2563" s="566"/>
      <c r="AD2563" s="566"/>
      <c r="AE2563" s="566"/>
      <c r="AF2563" s="566"/>
      <c r="AG2563" s="566"/>
    </row>
    <row r="2564" spans="2:33" hidden="1" outlineLevel="1" x14ac:dyDescent="0.45">
      <c r="B2564" s="657"/>
      <c r="C2564" s="658"/>
      <c r="D2564" s="659"/>
      <c r="E2564" s="660"/>
      <c r="F2564" s="661"/>
      <c r="G2564" s="662"/>
      <c r="H2564" s="663"/>
      <c r="I2564" s="663"/>
      <c r="J2564" s="663"/>
      <c r="K2564" s="664"/>
      <c r="L2564" s="662"/>
      <c r="M2564" s="663"/>
      <c r="N2564" s="663"/>
      <c r="O2564" s="663"/>
      <c r="P2564" s="664"/>
      <c r="Q2564" s="665"/>
      <c r="R2564" s="661"/>
      <c r="S2564" s="566"/>
      <c r="T2564" s="566"/>
      <c r="U2564" s="566"/>
      <c r="V2564" s="566"/>
      <c r="W2564" s="566"/>
      <c r="X2564" s="566"/>
      <c r="Y2564" s="566"/>
      <c r="Z2564" s="566"/>
      <c r="AA2564" s="566"/>
      <c r="AB2564" s="566"/>
      <c r="AC2564" s="566"/>
      <c r="AD2564" s="566"/>
      <c r="AE2564" s="566"/>
      <c r="AF2564" s="566"/>
      <c r="AG2564" s="566"/>
    </row>
    <row r="2565" spans="2:33" hidden="1" outlineLevel="1" x14ac:dyDescent="0.45">
      <c r="B2565" s="648"/>
      <c r="C2565" s="649"/>
      <c r="D2565" s="650"/>
      <c r="E2565" s="651"/>
      <c r="F2565" s="652"/>
      <c r="G2565" s="653"/>
      <c r="H2565" s="654"/>
      <c r="I2565" s="654"/>
      <c r="J2565" s="654"/>
      <c r="K2565" s="655"/>
      <c r="L2565" s="653"/>
      <c r="M2565" s="654"/>
      <c r="N2565" s="654"/>
      <c r="O2565" s="654"/>
      <c r="P2565" s="655"/>
      <c r="Q2565" s="656"/>
      <c r="R2565" s="652"/>
      <c r="S2565" s="566"/>
      <c r="T2565" s="566"/>
      <c r="U2565" s="566"/>
      <c r="V2565" s="566"/>
      <c r="W2565" s="566"/>
      <c r="X2565" s="566"/>
      <c r="Y2565" s="566"/>
      <c r="Z2565" s="566"/>
      <c r="AA2565" s="566"/>
      <c r="AB2565" s="566"/>
      <c r="AC2565" s="566"/>
      <c r="AD2565" s="566"/>
      <c r="AE2565" s="566"/>
      <c r="AF2565" s="566"/>
      <c r="AG2565" s="566"/>
    </row>
    <row r="2566" spans="2:33" hidden="1" outlineLevel="1" x14ac:dyDescent="0.45">
      <c r="B2566" s="657"/>
      <c r="C2566" s="658"/>
      <c r="D2566" s="659"/>
      <c r="E2566" s="660"/>
      <c r="F2566" s="661"/>
      <c r="G2566" s="662"/>
      <c r="H2566" s="663"/>
      <c r="I2566" s="663"/>
      <c r="J2566" s="663"/>
      <c r="K2566" s="664"/>
      <c r="L2566" s="662"/>
      <c r="M2566" s="663"/>
      <c r="N2566" s="663"/>
      <c r="O2566" s="663"/>
      <c r="P2566" s="664"/>
      <c r="Q2566" s="665"/>
      <c r="R2566" s="661"/>
      <c r="S2566" s="566"/>
      <c r="T2566" s="566"/>
      <c r="U2566" s="566"/>
      <c r="V2566" s="566"/>
      <c r="W2566" s="566"/>
      <c r="X2566" s="566"/>
      <c r="Y2566" s="566"/>
      <c r="Z2566" s="566"/>
      <c r="AA2566" s="566"/>
      <c r="AB2566" s="566"/>
      <c r="AC2566" s="566"/>
      <c r="AD2566" s="566"/>
      <c r="AE2566" s="566"/>
      <c r="AF2566" s="566"/>
      <c r="AG2566" s="566"/>
    </row>
    <row r="2567" spans="2:33" hidden="1" outlineLevel="1" x14ac:dyDescent="0.45">
      <c r="B2567" s="648"/>
      <c r="C2567" s="649"/>
      <c r="D2567" s="650"/>
      <c r="E2567" s="651"/>
      <c r="F2567" s="652"/>
      <c r="G2567" s="653"/>
      <c r="H2567" s="654"/>
      <c r="I2567" s="654"/>
      <c r="J2567" s="654"/>
      <c r="K2567" s="655"/>
      <c r="L2567" s="653"/>
      <c r="M2567" s="654"/>
      <c r="N2567" s="654"/>
      <c r="O2567" s="654"/>
      <c r="P2567" s="655"/>
      <c r="Q2567" s="656"/>
      <c r="R2567" s="652"/>
      <c r="S2567" s="566"/>
      <c r="T2567" s="566"/>
      <c r="U2567" s="566"/>
      <c r="V2567" s="566"/>
      <c r="W2567" s="566"/>
      <c r="X2567" s="566"/>
      <c r="Y2567" s="566"/>
      <c r="Z2567" s="566"/>
      <c r="AA2567" s="566"/>
      <c r="AB2567" s="566"/>
      <c r="AC2567" s="566"/>
      <c r="AD2567" s="566"/>
      <c r="AE2567" s="566"/>
      <c r="AF2567" s="566"/>
      <c r="AG2567" s="566"/>
    </row>
    <row r="2568" spans="2:33" hidden="1" outlineLevel="1" x14ac:dyDescent="0.45">
      <c r="B2568" s="657"/>
      <c r="C2568" s="658"/>
      <c r="D2568" s="659"/>
      <c r="E2568" s="660"/>
      <c r="F2568" s="661"/>
      <c r="G2568" s="662"/>
      <c r="H2568" s="663"/>
      <c r="I2568" s="663"/>
      <c r="J2568" s="663"/>
      <c r="K2568" s="664"/>
      <c r="L2568" s="662"/>
      <c r="M2568" s="663"/>
      <c r="N2568" s="663"/>
      <c r="O2568" s="663"/>
      <c r="P2568" s="664"/>
      <c r="Q2568" s="665"/>
      <c r="R2568" s="661"/>
      <c r="S2568" s="566"/>
      <c r="T2568" s="566"/>
      <c r="U2568" s="566"/>
      <c r="V2568" s="566"/>
      <c r="W2568" s="566"/>
      <c r="X2568" s="566"/>
      <c r="Y2568" s="566"/>
      <c r="Z2568" s="566"/>
      <c r="AA2568" s="566"/>
      <c r="AB2568" s="566"/>
      <c r="AC2568" s="566"/>
      <c r="AD2568" s="566"/>
      <c r="AE2568" s="566"/>
      <c r="AF2568" s="566"/>
      <c r="AG2568" s="566"/>
    </row>
    <row r="2569" spans="2:33" hidden="1" outlineLevel="1" x14ac:dyDescent="0.45">
      <c r="B2569" s="648"/>
      <c r="C2569" s="649"/>
      <c r="D2569" s="650"/>
      <c r="E2569" s="651"/>
      <c r="F2569" s="652"/>
      <c r="G2569" s="653"/>
      <c r="H2569" s="654"/>
      <c r="I2569" s="654"/>
      <c r="J2569" s="654"/>
      <c r="K2569" s="655"/>
      <c r="L2569" s="653"/>
      <c r="M2569" s="654"/>
      <c r="N2569" s="654"/>
      <c r="O2569" s="654"/>
      <c r="P2569" s="655"/>
      <c r="Q2569" s="656"/>
      <c r="R2569" s="652"/>
      <c r="S2569" s="566"/>
      <c r="T2569" s="566"/>
      <c r="U2569" s="566"/>
      <c r="V2569" s="566"/>
      <c r="W2569" s="566"/>
      <c r="X2569" s="566"/>
      <c r="Y2569" s="566"/>
      <c r="Z2569" s="566"/>
      <c r="AA2569" s="566"/>
      <c r="AB2569" s="566"/>
      <c r="AC2569" s="566"/>
      <c r="AD2569" s="566"/>
      <c r="AE2569" s="566"/>
      <c r="AF2569" s="566"/>
      <c r="AG2569" s="566"/>
    </row>
    <row r="2570" spans="2:33" hidden="1" outlineLevel="1" x14ac:dyDescent="0.45">
      <c r="B2570" s="657"/>
      <c r="C2570" s="658"/>
      <c r="D2570" s="659"/>
      <c r="E2570" s="660"/>
      <c r="F2570" s="661"/>
      <c r="G2570" s="662"/>
      <c r="H2570" s="663"/>
      <c r="I2570" s="663"/>
      <c r="J2570" s="663"/>
      <c r="K2570" s="664"/>
      <c r="L2570" s="662"/>
      <c r="M2570" s="663"/>
      <c r="N2570" s="663"/>
      <c r="O2570" s="663"/>
      <c r="P2570" s="664"/>
      <c r="Q2570" s="665"/>
      <c r="R2570" s="661"/>
      <c r="S2570" s="566"/>
      <c r="T2570" s="566"/>
      <c r="U2570" s="566"/>
      <c r="V2570" s="566"/>
      <c r="W2570" s="566"/>
      <c r="X2570" s="566"/>
      <c r="Y2570" s="566"/>
      <c r="Z2570" s="566"/>
      <c r="AA2570" s="566"/>
      <c r="AB2570" s="566"/>
      <c r="AC2570" s="566"/>
      <c r="AD2570" s="566"/>
      <c r="AE2570" s="566"/>
      <c r="AF2570" s="566"/>
      <c r="AG2570" s="566"/>
    </row>
    <row r="2571" spans="2:33" hidden="1" outlineLevel="1" x14ac:dyDescent="0.45">
      <c r="B2571" s="648"/>
      <c r="C2571" s="649"/>
      <c r="D2571" s="650"/>
      <c r="E2571" s="651"/>
      <c r="F2571" s="652"/>
      <c r="G2571" s="653"/>
      <c r="H2571" s="654"/>
      <c r="I2571" s="654"/>
      <c r="J2571" s="654"/>
      <c r="K2571" s="655"/>
      <c r="L2571" s="653"/>
      <c r="M2571" s="654"/>
      <c r="N2571" s="654"/>
      <c r="O2571" s="654"/>
      <c r="P2571" s="655"/>
      <c r="Q2571" s="656"/>
      <c r="R2571" s="652"/>
      <c r="S2571" s="566"/>
      <c r="T2571" s="566"/>
      <c r="U2571" s="566"/>
      <c r="V2571" s="566"/>
      <c r="W2571" s="566"/>
      <c r="X2571" s="566"/>
      <c r="Y2571" s="566"/>
      <c r="Z2571" s="566"/>
      <c r="AA2571" s="566"/>
      <c r="AB2571" s="566"/>
      <c r="AC2571" s="566"/>
      <c r="AD2571" s="566"/>
      <c r="AE2571" s="566"/>
      <c r="AF2571" s="566"/>
      <c r="AG2571" s="566"/>
    </row>
    <row r="2572" spans="2:33" hidden="1" outlineLevel="1" x14ac:dyDescent="0.45">
      <c r="B2572" s="657"/>
      <c r="C2572" s="658"/>
      <c r="D2572" s="659"/>
      <c r="E2572" s="660"/>
      <c r="F2572" s="661"/>
      <c r="G2572" s="662"/>
      <c r="H2572" s="663"/>
      <c r="I2572" s="663"/>
      <c r="J2572" s="663"/>
      <c r="K2572" s="664"/>
      <c r="L2572" s="662"/>
      <c r="M2572" s="663"/>
      <c r="N2572" s="663"/>
      <c r="O2572" s="663"/>
      <c r="P2572" s="664"/>
      <c r="Q2572" s="665"/>
      <c r="R2572" s="661"/>
      <c r="S2572" s="566"/>
      <c r="T2572" s="566"/>
      <c r="U2572" s="566"/>
      <c r="V2572" s="566"/>
      <c r="W2572" s="566"/>
      <c r="X2572" s="566"/>
      <c r="Y2572" s="566"/>
      <c r="Z2572" s="566"/>
      <c r="AA2572" s="566"/>
      <c r="AB2572" s="566"/>
      <c r="AC2572" s="566"/>
      <c r="AD2572" s="566"/>
      <c r="AE2572" s="566"/>
      <c r="AF2572" s="566"/>
      <c r="AG2572" s="566"/>
    </row>
    <row r="2573" spans="2:33" hidden="1" outlineLevel="1" x14ac:dyDescent="0.45">
      <c r="B2573" s="648"/>
      <c r="C2573" s="649"/>
      <c r="D2573" s="650"/>
      <c r="E2573" s="651"/>
      <c r="F2573" s="652"/>
      <c r="G2573" s="653"/>
      <c r="H2573" s="654"/>
      <c r="I2573" s="654"/>
      <c r="J2573" s="654"/>
      <c r="K2573" s="655"/>
      <c r="L2573" s="653"/>
      <c r="M2573" s="654"/>
      <c r="N2573" s="654"/>
      <c r="O2573" s="654"/>
      <c r="P2573" s="655"/>
      <c r="Q2573" s="656"/>
      <c r="R2573" s="652"/>
      <c r="S2573" s="566"/>
      <c r="T2573" s="566"/>
      <c r="U2573" s="566"/>
      <c r="V2573" s="566"/>
      <c r="W2573" s="566"/>
      <c r="X2573" s="566"/>
      <c r="Y2573" s="566"/>
      <c r="Z2573" s="566"/>
      <c r="AA2573" s="566"/>
      <c r="AB2573" s="566"/>
      <c r="AC2573" s="566"/>
      <c r="AD2573" s="566"/>
      <c r="AE2573" s="566"/>
      <c r="AF2573" s="566"/>
      <c r="AG2573" s="566"/>
    </row>
    <row r="2574" spans="2:33" hidden="1" outlineLevel="1" x14ac:dyDescent="0.45">
      <c r="B2574" s="657"/>
      <c r="C2574" s="658"/>
      <c r="D2574" s="659"/>
      <c r="E2574" s="660"/>
      <c r="F2574" s="661"/>
      <c r="G2574" s="662"/>
      <c r="H2574" s="663"/>
      <c r="I2574" s="663"/>
      <c r="J2574" s="663"/>
      <c r="K2574" s="664"/>
      <c r="L2574" s="662"/>
      <c r="M2574" s="663"/>
      <c r="N2574" s="663"/>
      <c r="O2574" s="663"/>
      <c r="P2574" s="664"/>
      <c r="Q2574" s="665"/>
      <c r="R2574" s="661"/>
      <c r="S2574" s="566"/>
      <c r="T2574" s="566"/>
      <c r="U2574" s="566"/>
      <c r="V2574" s="566"/>
      <c r="W2574" s="566"/>
      <c r="X2574" s="566"/>
      <c r="Y2574" s="566"/>
      <c r="Z2574" s="566"/>
      <c r="AA2574" s="566"/>
      <c r="AB2574" s="566"/>
      <c r="AC2574" s="566"/>
      <c r="AD2574" s="566"/>
      <c r="AE2574" s="566"/>
      <c r="AF2574" s="566"/>
      <c r="AG2574" s="566"/>
    </row>
    <row r="2575" spans="2:33" hidden="1" outlineLevel="1" x14ac:dyDescent="0.45">
      <c r="B2575" s="648"/>
      <c r="C2575" s="649"/>
      <c r="D2575" s="650"/>
      <c r="E2575" s="651"/>
      <c r="F2575" s="652"/>
      <c r="G2575" s="653"/>
      <c r="H2575" s="654"/>
      <c r="I2575" s="654"/>
      <c r="J2575" s="654"/>
      <c r="K2575" s="655"/>
      <c r="L2575" s="653"/>
      <c r="M2575" s="654"/>
      <c r="N2575" s="654"/>
      <c r="O2575" s="654"/>
      <c r="P2575" s="655"/>
      <c r="Q2575" s="656"/>
      <c r="R2575" s="652"/>
      <c r="S2575" s="566"/>
      <c r="T2575" s="566"/>
      <c r="U2575" s="566"/>
      <c r="V2575" s="566"/>
      <c r="W2575" s="566"/>
      <c r="X2575" s="566"/>
      <c r="Y2575" s="566"/>
      <c r="Z2575" s="566"/>
      <c r="AA2575" s="566"/>
      <c r="AB2575" s="566"/>
      <c r="AC2575" s="566"/>
      <c r="AD2575" s="566"/>
      <c r="AE2575" s="566"/>
      <c r="AF2575" s="566"/>
      <c r="AG2575" s="566"/>
    </row>
    <row r="2576" spans="2:33" hidden="1" outlineLevel="1" x14ac:dyDescent="0.45">
      <c r="B2576" s="657"/>
      <c r="C2576" s="658"/>
      <c r="D2576" s="659"/>
      <c r="E2576" s="660"/>
      <c r="F2576" s="661"/>
      <c r="G2576" s="662"/>
      <c r="H2576" s="663"/>
      <c r="I2576" s="663"/>
      <c r="J2576" s="663"/>
      <c r="K2576" s="664"/>
      <c r="L2576" s="662"/>
      <c r="M2576" s="663"/>
      <c r="N2576" s="663"/>
      <c r="O2576" s="663"/>
      <c r="P2576" s="664"/>
      <c r="Q2576" s="665"/>
      <c r="R2576" s="661"/>
      <c r="S2576" s="566"/>
      <c r="T2576" s="566"/>
      <c r="U2576" s="566"/>
      <c r="V2576" s="566"/>
      <c r="W2576" s="566"/>
      <c r="X2576" s="566"/>
      <c r="Y2576" s="566"/>
      <c r="Z2576" s="566"/>
      <c r="AA2576" s="566"/>
      <c r="AB2576" s="566"/>
      <c r="AC2576" s="566"/>
      <c r="AD2576" s="566"/>
      <c r="AE2576" s="566"/>
      <c r="AF2576" s="566"/>
      <c r="AG2576" s="566"/>
    </row>
    <row r="2577" spans="2:33" hidden="1" outlineLevel="1" x14ac:dyDescent="0.45">
      <c r="B2577" s="648"/>
      <c r="C2577" s="649"/>
      <c r="D2577" s="650"/>
      <c r="E2577" s="651"/>
      <c r="F2577" s="652"/>
      <c r="G2577" s="653"/>
      <c r="H2577" s="654"/>
      <c r="I2577" s="654"/>
      <c r="J2577" s="654"/>
      <c r="K2577" s="655"/>
      <c r="L2577" s="653"/>
      <c r="M2577" s="654"/>
      <c r="N2577" s="654"/>
      <c r="O2577" s="654"/>
      <c r="P2577" s="655"/>
      <c r="Q2577" s="656"/>
      <c r="R2577" s="652"/>
      <c r="S2577" s="566"/>
      <c r="T2577" s="566"/>
      <c r="U2577" s="566"/>
      <c r="V2577" s="566"/>
      <c r="W2577" s="566"/>
      <c r="X2577" s="566"/>
      <c r="Y2577" s="566"/>
      <c r="Z2577" s="566"/>
      <c r="AA2577" s="566"/>
      <c r="AB2577" s="566"/>
      <c r="AC2577" s="566"/>
      <c r="AD2577" s="566"/>
      <c r="AE2577" s="566"/>
      <c r="AF2577" s="566"/>
      <c r="AG2577" s="566"/>
    </row>
    <row r="2578" spans="2:33" hidden="1" outlineLevel="1" x14ac:dyDescent="0.45">
      <c r="B2578" s="657"/>
      <c r="C2578" s="658"/>
      <c r="D2578" s="659"/>
      <c r="E2578" s="660"/>
      <c r="F2578" s="661"/>
      <c r="G2578" s="662"/>
      <c r="H2578" s="663"/>
      <c r="I2578" s="663"/>
      <c r="J2578" s="663"/>
      <c r="K2578" s="664"/>
      <c r="L2578" s="662"/>
      <c r="M2578" s="663"/>
      <c r="N2578" s="663"/>
      <c r="O2578" s="663"/>
      <c r="P2578" s="664"/>
      <c r="Q2578" s="665"/>
      <c r="R2578" s="661"/>
      <c r="S2578" s="566"/>
      <c r="T2578" s="566"/>
      <c r="U2578" s="566"/>
      <c r="V2578" s="566"/>
      <c r="W2578" s="566"/>
      <c r="X2578" s="566"/>
      <c r="Y2578" s="566"/>
      <c r="Z2578" s="566"/>
      <c r="AA2578" s="566"/>
      <c r="AB2578" s="566"/>
      <c r="AC2578" s="566"/>
      <c r="AD2578" s="566"/>
      <c r="AE2578" s="566"/>
      <c r="AF2578" s="566"/>
      <c r="AG2578" s="566"/>
    </row>
    <row r="2579" spans="2:33" hidden="1" outlineLevel="1" x14ac:dyDescent="0.45">
      <c r="B2579" s="648"/>
      <c r="C2579" s="649"/>
      <c r="D2579" s="650"/>
      <c r="E2579" s="651"/>
      <c r="F2579" s="652"/>
      <c r="G2579" s="653"/>
      <c r="H2579" s="654"/>
      <c r="I2579" s="654"/>
      <c r="J2579" s="654"/>
      <c r="K2579" s="655"/>
      <c r="L2579" s="653"/>
      <c r="M2579" s="654"/>
      <c r="N2579" s="654"/>
      <c r="O2579" s="654"/>
      <c r="P2579" s="655"/>
      <c r="Q2579" s="656"/>
      <c r="R2579" s="652"/>
      <c r="S2579" s="566"/>
      <c r="T2579" s="566"/>
      <c r="U2579" s="566"/>
      <c r="V2579" s="566"/>
      <c r="W2579" s="566"/>
      <c r="X2579" s="566"/>
      <c r="Y2579" s="566"/>
      <c r="Z2579" s="566"/>
      <c r="AA2579" s="566"/>
      <c r="AB2579" s="566"/>
      <c r="AC2579" s="566"/>
      <c r="AD2579" s="566"/>
      <c r="AE2579" s="566"/>
      <c r="AF2579" s="566"/>
      <c r="AG2579" s="566"/>
    </row>
    <row r="2580" spans="2:33" hidden="1" outlineLevel="1" x14ac:dyDescent="0.45">
      <c r="B2580" s="657"/>
      <c r="C2580" s="658"/>
      <c r="D2580" s="659"/>
      <c r="E2580" s="660"/>
      <c r="F2580" s="661"/>
      <c r="G2580" s="662"/>
      <c r="H2580" s="663"/>
      <c r="I2580" s="663"/>
      <c r="J2580" s="663"/>
      <c r="K2580" s="664"/>
      <c r="L2580" s="662"/>
      <c r="M2580" s="663"/>
      <c r="N2580" s="663"/>
      <c r="O2580" s="663"/>
      <c r="P2580" s="664"/>
      <c r="Q2580" s="665"/>
      <c r="R2580" s="661"/>
      <c r="S2580" s="566"/>
      <c r="T2580" s="566"/>
      <c r="U2580" s="566"/>
      <c r="V2580" s="566"/>
      <c r="W2580" s="566"/>
      <c r="X2580" s="566"/>
      <c r="Y2580" s="566"/>
      <c r="Z2580" s="566"/>
      <c r="AA2580" s="566"/>
      <c r="AB2580" s="566"/>
      <c r="AC2580" s="566"/>
      <c r="AD2580" s="566"/>
      <c r="AE2580" s="566"/>
      <c r="AF2580" s="566"/>
      <c r="AG2580" s="566"/>
    </row>
    <row r="2581" spans="2:33" hidden="1" outlineLevel="1" x14ac:dyDescent="0.45">
      <c r="B2581" s="648"/>
      <c r="C2581" s="649"/>
      <c r="D2581" s="650"/>
      <c r="E2581" s="651"/>
      <c r="F2581" s="652"/>
      <c r="G2581" s="653"/>
      <c r="H2581" s="654"/>
      <c r="I2581" s="654"/>
      <c r="J2581" s="654"/>
      <c r="K2581" s="655"/>
      <c r="L2581" s="653"/>
      <c r="M2581" s="654"/>
      <c r="N2581" s="654"/>
      <c r="O2581" s="654"/>
      <c r="P2581" s="655"/>
      <c r="Q2581" s="656"/>
      <c r="R2581" s="652"/>
      <c r="S2581" s="566"/>
      <c r="T2581" s="566"/>
      <c r="U2581" s="566"/>
      <c r="V2581" s="566"/>
      <c r="W2581" s="566"/>
      <c r="X2581" s="566"/>
      <c r="Y2581" s="566"/>
      <c r="Z2581" s="566"/>
      <c r="AA2581" s="566"/>
      <c r="AB2581" s="566"/>
      <c r="AC2581" s="566"/>
      <c r="AD2581" s="566"/>
      <c r="AE2581" s="566"/>
      <c r="AF2581" s="566"/>
      <c r="AG2581" s="566"/>
    </row>
    <row r="2582" spans="2:33" hidden="1" outlineLevel="1" x14ac:dyDescent="0.45">
      <c r="B2582" s="657"/>
      <c r="C2582" s="658"/>
      <c r="D2582" s="659"/>
      <c r="E2582" s="660"/>
      <c r="F2582" s="661"/>
      <c r="G2582" s="662"/>
      <c r="H2582" s="663"/>
      <c r="I2582" s="663"/>
      <c r="J2582" s="663"/>
      <c r="K2582" s="664"/>
      <c r="L2582" s="662"/>
      <c r="M2582" s="663"/>
      <c r="N2582" s="663"/>
      <c r="O2582" s="663"/>
      <c r="P2582" s="664"/>
      <c r="Q2582" s="665"/>
      <c r="R2582" s="661"/>
      <c r="S2582" s="566"/>
      <c r="T2582" s="566"/>
      <c r="U2582" s="566"/>
      <c r="V2582" s="566"/>
      <c r="W2582" s="566"/>
      <c r="X2582" s="566"/>
      <c r="Y2582" s="566"/>
      <c r="Z2582" s="566"/>
      <c r="AA2582" s="566"/>
      <c r="AB2582" s="566"/>
      <c r="AC2582" s="566"/>
      <c r="AD2582" s="566"/>
      <c r="AE2582" s="566"/>
      <c r="AF2582" s="566"/>
      <c r="AG2582" s="566"/>
    </row>
    <row r="2583" spans="2:33" hidden="1" outlineLevel="1" x14ac:dyDescent="0.45">
      <c r="B2583" s="648"/>
      <c r="C2583" s="649"/>
      <c r="D2583" s="650"/>
      <c r="E2583" s="651"/>
      <c r="F2583" s="652"/>
      <c r="G2583" s="653"/>
      <c r="H2583" s="654"/>
      <c r="I2583" s="654"/>
      <c r="J2583" s="654"/>
      <c r="K2583" s="655"/>
      <c r="L2583" s="653"/>
      <c r="M2583" s="654"/>
      <c r="N2583" s="654"/>
      <c r="O2583" s="654"/>
      <c r="P2583" s="655"/>
      <c r="Q2583" s="656"/>
      <c r="R2583" s="652"/>
      <c r="S2583" s="566"/>
      <c r="T2583" s="566"/>
      <c r="U2583" s="566"/>
      <c r="V2583" s="566"/>
      <c r="W2583" s="566"/>
      <c r="X2583" s="566"/>
      <c r="Y2583" s="566"/>
      <c r="Z2583" s="566"/>
      <c r="AA2583" s="566"/>
      <c r="AB2583" s="566"/>
      <c r="AC2583" s="566"/>
      <c r="AD2583" s="566"/>
      <c r="AE2583" s="566"/>
      <c r="AF2583" s="566"/>
      <c r="AG2583" s="566"/>
    </row>
    <row r="2584" spans="2:33" hidden="1" outlineLevel="1" x14ac:dyDescent="0.45">
      <c r="B2584" s="657"/>
      <c r="C2584" s="658"/>
      <c r="D2584" s="659"/>
      <c r="E2584" s="660"/>
      <c r="F2584" s="661"/>
      <c r="G2584" s="662"/>
      <c r="H2584" s="663"/>
      <c r="I2584" s="663"/>
      <c r="J2584" s="663"/>
      <c r="K2584" s="664"/>
      <c r="L2584" s="662"/>
      <c r="M2584" s="663"/>
      <c r="N2584" s="663"/>
      <c r="O2584" s="663"/>
      <c r="P2584" s="664"/>
      <c r="Q2584" s="665"/>
      <c r="R2584" s="661"/>
      <c r="S2584" s="566"/>
      <c r="T2584" s="566"/>
      <c r="U2584" s="566"/>
      <c r="V2584" s="566"/>
      <c r="W2584" s="566"/>
      <c r="X2584" s="566"/>
      <c r="Y2584" s="566"/>
      <c r="Z2584" s="566"/>
      <c r="AA2584" s="566"/>
      <c r="AB2584" s="566"/>
      <c r="AC2584" s="566"/>
      <c r="AD2584" s="566"/>
      <c r="AE2584" s="566"/>
      <c r="AF2584" s="566"/>
      <c r="AG2584" s="566"/>
    </row>
    <row r="2585" spans="2:33" hidden="1" outlineLevel="1" x14ac:dyDescent="0.45">
      <c r="B2585" s="648"/>
      <c r="C2585" s="649"/>
      <c r="D2585" s="650"/>
      <c r="E2585" s="651"/>
      <c r="F2585" s="652"/>
      <c r="G2585" s="653"/>
      <c r="H2585" s="654"/>
      <c r="I2585" s="654"/>
      <c r="J2585" s="654"/>
      <c r="K2585" s="655"/>
      <c r="L2585" s="653"/>
      <c r="M2585" s="654"/>
      <c r="N2585" s="654"/>
      <c r="O2585" s="654"/>
      <c r="P2585" s="655"/>
      <c r="Q2585" s="656"/>
      <c r="R2585" s="652"/>
      <c r="S2585" s="566"/>
      <c r="T2585" s="566"/>
      <c r="U2585" s="566"/>
      <c r="V2585" s="566"/>
      <c r="W2585" s="566"/>
      <c r="X2585" s="566"/>
      <c r="Y2585" s="566"/>
      <c r="Z2585" s="566"/>
      <c r="AA2585" s="566"/>
      <c r="AB2585" s="566"/>
      <c r="AC2585" s="566"/>
      <c r="AD2585" s="566"/>
      <c r="AE2585" s="566"/>
      <c r="AF2585" s="566"/>
      <c r="AG2585" s="566"/>
    </row>
    <row r="2586" spans="2:33" hidden="1" outlineLevel="1" x14ac:dyDescent="0.45">
      <c r="B2586" s="657"/>
      <c r="C2586" s="658"/>
      <c r="D2586" s="659"/>
      <c r="E2586" s="660"/>
      <c r="F2586" s="661"/>
      <c r="G2586" s="662"/>
      <c r="H2586" s="663"/>
      <c r="I2586" s="663"/>
      <c r="J2586" s="663"/>
      <c r="K2586" s="664"/>
      <c r="L2586" s="662"/>
      <c r="M2586" s="663"/>
      <c r="N2586" s="663"/>
      <c r="O2586" s="663"/>
      <c r="P2586" s="664"/>
      <c r="Q2586" s="665"/>
      <c r="R2586" s="661"/>
      <c r="S2586" s="566"/>
      <c r="T2586" s="566"/>
      <c r="U2586" s="566"/>
      <c r="V2586" s="566"/>
      <c r="W2586" s="566"/>
      <c r="X2586" s="566"/>
      <c r="Y2586" s="566"/>
      <c r="Z2586" s="566"/>
      <c r="AA2586" s="566"/>
      <c r="AB2586" s="566"/>
      <c r="AC2586" s="566"/>
      <c r="AD2586" s="566"/>
      <c r="AE2586" s="566"/>
      <c r="AF2586" s="566"/>
      <c r="AG2586" s="566"/>
    </row>
    <row r="2587" spans="2:33" hidden="1" outlineLevel="1" x14ac:dyDescent="0.45">
      <c r="B2587" s="648"/>
      <c r="C2587" s="649"/>
      <c r="D2587" s="650"/>
      <c r="E2587" s="651"/>
      <c r="F2587" s="652"/>
      <c r="G2587" s="653"/>
      <c r="H2587" s="654"/>
      <c r="I2587" s="654"/>
      <c r="J2587" s="654"/>
      <c r="K2587" s="655"/>
      <c r="L2587" s="653"/>
      <c r="M2587" s="654"/>
      <c r="N2587" s="654"/>
      <c r="O2587" s="654"/>
      <c r="P2587" s="655"/>
      <c r="Q2587" s="656"/>
      <c r="R2587" s="652"/>
      <c r="S2587" s="566"/>
      <c r="T2587" s="566"/>
      <c r="U2587" s="566"/>
      <c r="V2587" s="566"/>
      <c r="W2587" s="566"/>
      <c r="X2587" s="566"/>
      <c r="Y2587" s="566"/>
      <c r="Z2587" s="566"/>
      <c r="AA2587" s="566"/>
      <c r="AB2587" s="566"/>
      <c r="AC2587" s="566"/>
      <c r="AD2587" s="566"/>
      <c r="AE2587" s="566"/>
      <c r="AF2587" s="566"/>
      <c r="AG2587" s="566"/>
    </row>
    <row r="2588" spans="2:33" hidden="1" outlineLevel="1" x14ac:dyDescent="0.45">
      <c r="B2588" s="657"/>
      <c r="C2588" s="658"/>
      <c r="D2588" s="659"/>
      <c r="E2588" s="660"/>
      <c r="F2588" s="661"/>
      <c r="G2588" s="662"/>
      <c r="H2588" s="663"/>
      <c r="I2588" s="663"/>
      <c r="J2588" s="663"/>
      <c r="K2588" s="664"/>
      <c r="L2588" s="662"/>
      <c r="M2588" s="663"/>
      <c r="N2588" s="663"/>
      <c r="O2588" s="663"/>
      <c r="P2588" s="664"/>
      <c r="Q2588" s="665"/>
      <c r="R2588" s="661"/>
      <c r="S2588" s="566"/>
      <c r="T2588" s="566"/>
      <c r="U2588" s="566"/>
      <c r="V2588" s="566"/>
      <c r="W2588" s="566"/>
      <c r="X2588" s="566"/>
      <c r="Y2588" s="566"/>
      <c r="Z2588" s="566"/>
      <c r="AA2588" s="566"/>
      <c r="AB2588" s="566"/>
      <c r="AC2588" s="566"/>
      <c r="AD2588" s="566"/>
      <c r="AE2588" s="566"/>
      <c r="AF2588" s="566"/>
      <c r="AG2588" s="566"/>
    </row>
    <row r="2589" spans="2:33" hidden="1" outlineLevel="1" x14ac:dyDescent="0.45">
      <c r="B2589" s="648"/>
      <c r="C2589" s="649"/>
      <c r="D2589" s="650"/>
      <c r="E2589" s="651"/>
      <c r="F2589" s="652"/>
      <c r="G2589" s="653"/>
      <c r="H2589" s="654"/>
      <c r="I2589" s="654"/>
      <c r="J2589" s="654"/>
      <c r="K2589" s="655"/>
      <c r="L2589" s="653"/>
      <c r="M2589" s="654"/>
      <c r="N2589" s="654"/>
      <c r="O2589" s="654"/>
      <c r="P2589" s="655"/>
      <c r="Q2589" s="656"/>
      <c r="R2589" s="652"/>
      <c r="S2589" s="566"/>
      <c r="T2589" s="566"/>
      <c r="U2589" s="566"/>
      <c r="V2589" s="566"/>
      <c r="W2589" s="566"/>
      <c r="X2589" s="566"/>
      <c r="Y2589" s="566"/>
      <c r="Z2589" s="566"/>
      <c r="AA2589" s="566"/>
      <c r="AB2589" s="566"/>
      <c r="AC2589" s="566"/>
      <c r="AD2589" s="566"/>
      <c r="AE2589" s="566"/>
      <c r="AF2589" s="566"/>
      <c r="AG2589" s="566"/>
    </row>
    <row r="2590" spans="2:33" hidden="1" outlineLevel="1" x14ac:dyDescent="0.45">
      <c r="B2590" s="657"/>
      <c r="C2590" s="658"/>
      <c r="D2590" s="659"/>
      <c r="E2590" s="660"/>
      <c r="F2590" s="661"/>
      <c r="G2590" s="662"/>
      <c r="H2590" s="663"/>
      <c r="I2590" s="663"/>
      <c r="J2590" s="663"/>
      <c r="K2590" s="664"/>
      <c r="L2590" s="662"/>
      <c r="M2590" s="663"/>
      <c r="N2590" s="663"/>
      <c r="O2590" s="663"/>
      <c r="P2590" s="664"/>
      <c r="Q2590" s="665"/>
      <c r="R2590" s="661"/>
      <c r="S2590" s="566"/>
      <c r="T2590" s="566"/>
      <c r="U2590" s="566"/>
      <c r="V2590" s="566"/>
      <c r="W2590" s="566"/>
      <c r="X2590" s="566"/>
      <c r="Y2590" s="566"/>
      <c r="Z2590" s="566"/>
      <c r="AA2590" s="566"/>
      <c r="AB2590" s="566"/>
      <c r="AC2590" s="566"/>
      <c r="AD2590" s="566"/>
      <c r="AE2590" s="566"/>
      <c r="AF2590" s="566"/>
      <c r="AG2590" s="566"/>
    </row>
    <row r="2591" spans="2:33" hidden="1" outlineLevel="1" x14ac:dyDescent="0.45">
      <c r="B2591" s="648"/>
      <c r="C2591" s="649"/>
      <c r="D2591" s="650"/>
      <c r="E2591" s="651"/>
      <c r="F2591" s="652"/>
      <c r="G2591" s="653"/>
      <c r="H2591" s="654"/>
      <c r="I2591" s="654"/>
      <c r="J2591" s="654"/>
      <c r="K2591" s="655"/>
      <c r="L2591" s="653"/>
      <c r="M2591" s="654"/>
      <c r="N2591" s="654"/>
      <c r="O2591" s="654"/>
      <c r="P2591" s="655"/>
      <c r="Q2591" s="656"/>
      <c r="R2591" s="652"/>
      <c r="S2591" s="566"/>
      <c r="T2591" s="566"/>
      <c r="U2591" s="566"/>
      <c r="V2591" s="566"/>
      <c r="W2591" s="566"/>
      <c r="X2591" s="566"/>
      <c r="Y2591" s="566"/>
      <c r="Z2591" s="566"/>
      <c r="AA2591" s="566"/>
      <c r="AB2591" s="566"/>
      <c r="AC2591" s="566"/>
      <c r="AD2591" s="566"/>
      <c r="AE2591" s="566"/>
      <c r="AF2591" s="566"/>
      <c r="AG2591" s="566"/>
    </row>
    <row r="2592" spans="2:33" hidden="1" outlineLevel="1" x14ac:dyDescent="0.45">
      <c r="B2592" s="657"/>
      <c r="C2592" s="658"/>
      <c r="D2592" s="659"/>
      <c r="E2592" s="660"/>
      <c r="F2592" s="661"/>
      <c r="G2592" s="662"/>
      <c r="H2592" s="663"/>
      <c r="I2592" s="663"/>
      <c r="J2592" s="663"/>
      <c r="K2592" s="664"/>
      <c r="L2592" s="662"/>
      <c r="M2592" s="663"/>
      <c r="N2592" s="663"/>
      <c r="O2592" s="663"/>
      <c r="P2592" s="664"/>
      <c r="Q2592" s="665"/>
      <c r="R2592" s="661"/>
      <c r="S2592" s="566"/>
      <c r="T2592" s="566"/>
      <c r="U2592" s="566"/>
      <c r="V2592" s="566"/>
      <c r="W2592" s="566"/>
      <c r="X2592" s="566"/>
      <c r="Y2592" s="566"/>
      <c r="Z2592" s="566"/>
      <c r="AA2592" s="566"/>
      <c r="AB2592" s="566"/>
      <c r="AC2592" s="566"/>
      <c r="AD2592" s="566"/>
      <c r="AE2592" s="566"/>
      <c r="AF2592" s="566"/>
      <c r="AG2592" s="566"/>
    </row>
    <row r="2593" spans="2:33" hidden="1" outlineLevel="1" x14ac:dyDescent="0.45">
      <c r="B2593" s="648"/>
      <c r="C2593" s="649"/>
      <c r="D2593" s="650"/>
      <c r="E2593" s="651"/>
      <c r="F2593" s="652"/>
      <c r="G2593" s="653"/>
      <c r="H2593" s="654"/>
      <c r="I2593" s="654"/>
      <c r="J2593" s="654"/>
      <c r="K2593" s="655"/>
      <c r="L2593" s="653"/>
      <c r="M2593" s="654"/>
      <c r="N2593" s="654"/>
      <c r="O2593" s="654"/>
      <c r="P2593" s="655"/>
      <c r="Q2593" s="656"/>
      <c r="R2593" s="652"/>
      <c r="S2593" s="566"/>
      <c r="T2593" s="566"/>
      <c r="U2593" s="566"/>
      <c r="V2593" s="566"/>
      <c r="W2593" s="566"/>
      <c r="X2593" s="566"/>
      <c r="Y2593" s="566"/>
      <c r="Z2593" s="566"/>
      <c r="AA2593" s="566"/>
      <c r="AB2593" s="566"/>
      <c r="AC2593" s="566"/>
      <c r="AD2593" s="566"/>
      <c r="AE2593" s="566"/>
      <c r="AF2593" s="566"/>
      <c r="AG2593" s="566"/>
    </row>
    <row r="2594" spans="2:33" hidden="1" outlineLevel="1" x14ac:dyDescent="0.45">
      <c r="B2594" s="657"/>
      <c r="C2594" s="658"/>
      <c r="D2594" s="659"/>
      <c r="E2594" s="660"/>
      <c r="F2594" s="661"/>
      <c r="G2594" s="662"/>
      <c r="H2594" s="663"/>
      <c r="I2594" s="663"/>
      <c r="J2594" s="663"/>
      <c r="K2594" s="664"/>
      <c r="L2594" s="662"/>
      <c r="M2594" s="663"/>
      <c r="N2594" s="663"/>
      <c r="O2594" s="663"/>
      <c r="P2594" s="664"/>
      <c r="Q2594" s="665"/>
      <c r="R2594" s="661"/>
      <c r="S2594" s="566"/>
      <c r="T2594" s="566"/>
      <c r="U2594" s="566"/>
      <c r="V2594" s="566"/>
      <c r="W2594" s="566"/>
      <c r="X2594" s="566"/>
      <c r="Y2594" s="566"/>
      <c r="Z2594" s="566"/>
      <c r="AA2594" s="566"/>
      <c r="AB2594" s="566"/>
      <c r="AC2594" s="566"/>
      <c r="AD2594" s="566"/>
      <c r="AE2594" s="566"/>
      <c r="AF2594" s="566"/>
      <c r="AG2594" s="566"/>
    </row>
    <row r="2595" spans="2:33" hidden="1" outlineLevel="1" x14ac:dyDescent="0.45">
      <c r="B2595" s="648"/>
      <c r="C2595" s="649"/>
      <c r="D2595" s="650"/>
      <c r="E2595" s="651"/>
      <c r="F2595" s="652"/>
      <c r="G2595" s="653"/>
      <c r="H2595" s="654"/>
      <c r="I2595" s="654"/>
      <c r="J2595" s="654"/>
      <c r="K2595" s="655"/>
      <c r="L2595" s="653"/>
      <c r="M2595" s="654"/>
      <c r="N2595" s="654"/>
      <c r="O2595" s="654"/>
      <c r="P2595" s="655"/>
      <c r="Q2595" s="656"/>
      <c r="R2595" s="652"/>
      <c r="S2595" s="566"/>
      <c r="T2595" s="566"/>
      <c r="U2595" s="566"/>
      <c r="V2595" s="566"/>
      <c r="W2595" s="566"/>
      <c r="X2595" s="566"/>
      <c r="Y2595" s="566"/>
      <c r="Z2595" s="566"/>
      <c r="AA2595" s="566"/>
      <c r="AB2595" s="566"/>
      <c r="AC2595" s="566"/>
      <c r="AD2595" s="566"/>
      <c r="AE2595" s="566"/>
      <c r="AF2595" s="566"/>
      <c r="AG2595" s="566"/>
    </row>
    <row r="2596" spans="2:33" hidden="1" outlineLevel="1" x14ac:dyDescent="0.45">
      <c r="B2596" s="657"/>
      <c r="C2596" s="658"/>
      <c r="D2596" s="659"/>
      <c r="E2596" s="660"/>
      <c r="F2596" s="661"/>
      <c r="G2596" s="662"/>
      <c r="H2596" s="663"/>
      <c r="I2596" s="663"/>
      <c r="J2596" s="663"/>
      <c r="K2596" s="664"/>
      <c r="L2596" s="662"/>
      <c r="M2596" s="663"/>
      <c r="N2596" s="663"/>
      <c r="O2596" s="663"/>
      <c r="P2596" s="664"/>
      <c r="Q2596" s="665"/>
      <c r="R2596" s="661"/>
      <c r="S2596" s="566"/>
      <c r="T2596" s="566"/>
      <c r="U2596" s="566"/>
      <c r="V2596" s="566"/>
      <c r="W2596" s="566"/>
      <c r="X2596" s="566"/>
      <c r="Y2596" s="566"/>
      <c r="Z2596" s="566"/>
      <c r="AA2596" s="566"/>
      <c r="AB2596" s="566"/>
      <c r="AC2596" s="566"/>
      <c r="AD2596" s="566"/>
      <c r="AE2596" s="566"/>
      <c r="AF2596" s="566"/>
      <c r="AG2596" s="566"/>
    </row>
    <row r="2597" spans="2:33" hidden="1" outlineLevel="1" x14ac:dyDescent="0.45">
      <c r="B2597" s="648"/>
      <c r="C2597" s="649"/>
      <c r="D2597" s="650"/>
      <c r="E2597" s="651"/>
      <c r="F2597" s="652"/>
      <c r="G2597" s="653"/>
      <c r="H2597" s="654"/>
      <c r="I2597" s="654"/>
      <c r="J2597" s="654"/>
      <c r="K2597" s="655"/>
      <c r="L2597" s="653"/>
      <c r="M2597" s="654"/>
      <c r="N2597" s="654"/>
      <c r="O2597" s="654"/>
      <c r="P2597" s="655"/>
      <c r="Q2597" s="656"/>
      <c r="R2597" s="652"/>
      <c r="S2597" s="566"/>
      <c r="T2597" s="566"/>
      <c r="U2597" s="566"/>
      <c r="V2597" s="566"/>
      <c r="W2597" s="566"/>
      <c r="X2597" s="566"/>
      <c r="Y2597" s="566"/>
      <c r="Z2597" s="566"/>
      <c r="AA2597" s="566"/>
      <c r="AB2597" s="566"/>
      <c r="AC2597" s="566"/>
      <c r="AD2597" s="566"/>
      <c r="AE2597" s="566"/>
      <c r="AF2597" s="566"/>
      <c r="AG2597" s="566"/>
    </row>
    <row r="2598" spans="2:33" hidden="1" outlineLevel="1" x14ac:dyDescent="0.45">
      <c r="B2598" s="657"/>
      <c r="C2598" s="658"/>
      <c r="D2598" s="659"/>
      <c r="E2598" s="660"/>
      <c r="F2598" s="661"/>
      <c r="G2598" s="662"/>
      <c r="H2598" s="663"/>
      <c r="I2598" s="663"/>
      <c r="J2598" s="663"/>
      <c r="K2598" s="664"/>
      <c r="L2598" s="662"/>
      <c r="M2598" s="663"/>
      <c r="N2598" s="663"/>
      <c r="O2598" s="663"/>
      <c r="P2598" s="664"/>
      <c r="Q2598" s="665"/>
      <c r="R2598" s="661"/>
      <c r="S2598" s="566"/>
      <c r="T2598" s="566"/>
      <c r="U2598" s="566"/>
      <c r="V2598" s="566"/>
      <c r="W2598" s="566"/>
      <c r="X2598" s="566"/>
      <c r="Y2598" s="566"/>
      <c r="Z2598" s="566"/>
      <c r="AA2598" s="566"/>
      <c r="AB2598" s="566"/>
      <c r="AC2598" s="566"/>
      <c r="AD2598" s="566"/>
      <c r="AE2598" s="566"/>
      <c r="AF2598" s="566"/>
      <c r="AG2598" s="566"/>
    </row>
    <row r="2599" spans="2:33" hidden="1" outlineLevel="1" x14ac:dyDescent="0.45">
      <c r="B2599" s="648"/>
      <c r="C2599" s="649"/>
      <c r="D2599" s="650"/>
      <c r="E2599" s="651"/>
      <c r="F2599" s="652"/>
      <c r="G2599" s="653"/>
      <c r="H2599" s="654"/>
      <c r="I2599" s="654"/>
      <c r="J2599" s="654"/>
      <c r="K2599" s="655"/>
      <c r="L2599" s="653"/>
      <c r="M2599" s="654"/>
      <c r="N2599" s="654"/>
      <c r="O2599" s="654"/>
      <c r="P2599" s="655"/>
      <c r="Q2599" s="656"/>
      <c r="R2599" s="652"/>
      <c r="S2599" s="566"/>
      <c r="T2599" s="566"/>
      <c r="U2599" s="566"/>
      <c r="V2599" s="566"/>
      <c r="W2599" s="566"/>
      <c r="X2599" s="566"/>
      <c r="Y2599" s="566"/>
      <c r="Z2599" s="566"/>
      <c r="AA2599" s="566"/>
      <c r="AB2599" s="566"/>
      <c r="AC2599" s="566"/>
      <c r="AD2599" s="566"/>
      <c r="AE2599" s="566"/>
      <c r="AF2599" s="566"/>
      <c r="AG2599" s="566"/>
    </row>
    <row r="2600" spans="2:33" hidden="1" outlineLevel="1" x14ac:dyDescent="0.45">
      <c r="B2600" s="657"/>
      <c r="C2600" s="658"/>
      <c r="D2600" s="659"/>
      <c r="E2600" s="660"/>
      <c r="F2600" s="661"/>
      <c r="G2600" s="662"/>
      <c r="H2600" s="663"/>
      <c r="I2600" s="663"/>
      <c r="J2600" s="663"/>
      <c r="K2600" s="664"/>
      <c r="L2600" s="662"/>
      <c r="M2600" s="663"/>
      <c r="N2600" s="663"/>
      <c r="O2600" s="663"/>
      <c r="P2600" s="664"/>
      <c r="Q2600" s="665"/>
      <c r="R2600" s="661"/>
      <c r="S2600" s="566"/>
      <c r="T2600" s="566"/>
      <c r="U2600" s="566"/>
      <c r="V2600" s="566"/>
      <c r="W2600" s="566"/>
      <c r="X2600" s="566"/>
      <c r="Y2600" s="566"/>
      <c r="Z2600" s="566"/>
      <c r="AA2600" s="566"/>
      <c r="AB2600" s="566"/>
      <c r="AC2600" s="566"/>
      <c r="AD2600" s="566"/>
      <c r="AE2600" s="566"/>
      <c r="AF2600" s="566"/>
      <c r="AG2600" s="566"/>
    </row>
    <row r="2601" spans="2:33" hidden="1" outlineLevel="1" x14ac:dyDescent="0.45">
      <c r="B2601" s="648"/>
      <c r="C2601" s="649"/>
      <c r="D2601" s="650"/>
      <c r="E2601" s="651"/>
      <c r="F2601" s="652"/>
      <c r="G2601" s="653"/>
      <c r="H2601" s="654"/>
      <c r="I2601" s="654"/>
      <c r="J2601" s="654"/>
      <c r="K2601" s="655"/>
      <c r="L2601" s="653"/>
      <c r="M2601" s="654"/>
      <c r="N2601" s="654"/>
      <c r="O2601" s="654"/>
      <c r="P2601" s="655"/>
      <c r="Q2601" s="656"/>
      <c r="R2601" s="652"/>
      <c r="S2601" s="566"/>
      <c r="T2601" s="566"/>
      <c r="U2601" s="566"/>
      <c r="V2601" s="566"/>
      <c r="W2601" s="566"/>
      <c r="X2601" s="566"/>
      <c r="Y2601" s="566"/>
      <c r="Z2601" s="566"/>
      <c r="AA2601" s="566"/>
      <c r="AB2601" s="566"/>
      <c r="AC2601" s="566"/>
      <c r="AD2601" s="566"/>
      <c r="AE2601" s="566"/>
      <c r="AF2601" s="566"/>
      <c r="AG2601" s="566"/>
    </row>
    <row r="2602" spans="2:33" hidden="1" outlineLevel="1" x14ac:dyDescent="0.45">
      <c r="B2602" s="657"/>
      <c r="C2602" s="658"/>
      <c r="D2602" s="659"/>
      <c r="E2602" s="660"/>
      <c r="F2602" s="661"/>
      <c r="G2602" s="662"/>
      <c r="H2602" s="663"/>
      <c r="I2602" s="663"/>
      <c r="J2602" s="663"/>
      <c r="K2602" s="664"/>
      <c r="L2602" s="662"/>
      <c r="M2602" s="663"/>
      <c r="N2602" s="663"/>
      <c r="O2602" s="663"/>
      <c r="P2602" s="664"/>
      <c r="Q2602" s="665"/>
      <c r="R2602" s="661"/>
      <c r="S2602" s="566"/>
      <c r="T2602" s="566"/>
      <c r="U2602" s="566"/>
      <c r="V2602" s="566"/>
      <c r="W2602" s="566"/>
      <c r="X2602" s="566"/>
      <c r="Y2602" s="566"/>
      <c r="Z2602" s="566"/>
      <c r="AA2602" s="566"/>
      <c r="AB2602" s="566"/>
      <c r="AC2602" s="566"/>
      <c r="AD2602" s="566"/>
      <c r="AE2602" s="566"/>
      <c r="AF2602" s="566"/>
      <c r="AG2602" s="566"/>
    </row>
    <row r="2603" spans="2:33" hidden="1" outlineLevel="1" x14ac:dyDescent="0.45">
      <c r="B2603" s="648"/>
      <c r="C2603" s="649"/>
      <c r="D2603" s="650"/>
      <c r="E2603" s="651"/>
      <c r="F2603" s="652"/>
      <c r="G2603" s="653"/>
      <c r="H2603" s="654"/>
      <c r="I2603" s="654"/>
      <c r="J2603" s="654"/>
      <c r="K2603" s="655"/>
      <c r="L2603" s="653"/>
      <c r="M2603" s="654"/>
      <c r="N2603" s="654"/>
      <c r="O2603" s="654"/>
      <c r="P2603" s="655"/>
      <c r="Q2603" s="656"/>
      <c r="R2603" s="652"/>
      <c r="S2603" s="566"/>
      <c r="T2603" s="566"/>
      <c r="U2603" s="566"/>
      <c r="V2603" s="566"/>
      <c r="W2603" s="566"/>
      <c r="X2603" s="566"/>
      <c r="Y2603" s="566"/>
      <c r="Z2603" s="566"/>
      <c r="AA2603" s="566"/>
      <c r="AB2603" s="566"/>
      <c r="AC2603" s="566"/>
      <c r="AD2603" s="566"/>
      <c r="AE2603" s="566"/>
      <c r="AF2603" s="566"/>
      <c r="AG2603" s="566"/>
    </row>
    <row r="2604" spans="2:33" hidden="1" outlineLevel="1" x14ac:dyDescent="0.45">
      <c r="B2604" s="657"/>
      <c r="C2604" s="658"/>
      <c r="D2604" s="659"/>
      <c r="E2604" s="660"/>
      <c r="F2604" s="661"/>
      <c r="G2604" s="662"/>
      <c r="H2604" s="663"/>
      <c r="I2604" s="663"/>
      <c r="J2604" s="663"/>
      <c r="K2604" s="664"/>
      <c r="L2604" s="662"/>
      <c r="M2604" s="663"/>
      <c r="N2604" s="663"/>
      <c r="O2604" s="663"/>
      <c r="P2604" s="664"/>
      <c r="Q2604" s="665"/>
      <c r="R2604" s="661"/>
      <c r="S2604" s="566"/>
      <c r="T2604" s="566"/>
      <c r="U2604" s="566"/>
      <c r="V2604" s="566"/>
      <c r="W2604" s="566"/>
      <c r="X2604" s="566"/>
      <c r="Y2604" s="566"/>
      <c r="Z2604" s="566"/>
      <c r="AA2604" s="566"/>
      <c r="AB2604" s="566"/>
      <c r="AC2604" s="566"/>
      <c r="AD2604" s="566"/>
      <c r="AE2604" s="566"/>
      <c r="AF2604" s="566"/>
      <c r="AG2604" s="566"/>
    </row>
    <row r="2605" spans="2:33" hidden="1" outlineLevel="1" x14ac:dyDescent="0.45">
      <c r="B2605" s="648"/>
      <c r="C2605" s="649"/>
      <c r="D2605" s="650"/>
      <c r="E2605" s="651"/>
      <c r="F2605" s="652"/>
      <c r="G2605" s="653"/>
      <c r="H2605" s="654"/>
      <c r="I2605" s="654"/>
      <c r="J2605" s="654"/>
      <c r="K2605" s="655"/>
      <c r="L2605" s="653"/>
      <c r="M2605" s="654"/>
      <c r="N2605" s="654"/>
      <c r="O2605" s="654"/>
      <c r="P2605" s="655"/>
      <c r="Q2605" s="656"/>
      <c r="R2605" s="652"/>
      <c r="S2605" s="566"/>
      <c r="T2605" s="566"/>
      <c r="U2605" s="566"/>
      <c r="V2605" s="566"/>
      <c r="W2605" s="566"/>
      <c r="X2605" s="566"/>
      <c r="Y2605" s="566"/>
      <c r="Z2605" s="566"/>
      <c r="AA2605" s="566"/>
      <c r="AB2605" s="566"/>
      <c r="AC2605" s="566"/>
      <c r="AD2605" s="566"/>
      <c r="AE2605" s="566"/>
      <c r="AF2605" s="566"/>
      <c r="AG2605" s="566"/>
    </row>
    <row r="2606" spans="2:33" hidden="1" outlineLevel="1" x14ac:dyDescent="0.45">
      <c r="B2606" s="657"/>
      <c r="C2606" s="658"/>
      <c r="D2606" s="659"/>
      <c r="E2606" s="660"/>
      <c r="F2606" s="661"/>
      <c r="G2606" s="662"/>
      <c r="H2606" s="663"/>
      <c r="I2606" s="663"/>
      <c r="J2606" s="663"/>
      <c r="K2606" s="664"/>
      <c r="L2606" s="662"/>
      <c r="M2606" s="663"/>
      <c r="N2606" s="663"/>
      <c r="O2606" s="663"/>
      <c r="P2606" s="664"/>
      <c r="Q2606" s="665"/>
      <c r="R2606" s="661"/>
      <c r="S2606" s="566"/>
      <c r="T2606" s="566"/>
      <c r="U2606" s="566"/>
      <c r="V2606" s="566"/>
      <c r="W2606" s="566"/>
      <c r="X2606" s="566"/>
      <c r="Y2606" s="566"/>
      <c r="Z2606" s="566"/>
      <c r="AA2606" s="566"/>
      <c r="AB2606" s="566"/>
      <c r="AC2606" s="566"/>
      <c r="AD2606" s="566"/>
      <c r="AE2606" s="566"/>
      <c r="AF2606" s="566"/>
      <c r="AG2606" s="566"/>
    </row>
    <row r="2607" spans="2:33" hidden="1" outlineLevel="1" x14ac:dyDescent="0.45">
      <c r="B2607" s="648"/>
      <c r="C2607" s="649"/>
      <c r="D2607" s="650"/>
      <c r="E2607" s="651"/>
      <c r="F2607" s="652"/>
      <c r="G2607" s="653"/>
      <c r="H2607" s="654"/>
      <c r="I2607" s="654"/>
      <c r="J2607" s="654"/>
      <c r="K2607" s="655"/>
      <c r="L2607" s="653"/>
      <c r="M2607" s="654"/>
      <c r="N2607" s="654"/>
      <c r="O2607" s="654"/>
      <c r="P2607" s="655"/>
      <c r="Q2607" s="656"/>
      <c r="R2607" s="652"/>
      <c r="S2607" s="566"/>
      <c r="T2607" s="566"/>
      <c r="U2607" s="566"/>
      <c r="V2607" s="566"/>
      <c r="W2607" s="566"/>
      <c r="X2607" s="566"/>
      <c r="Y2607" s="566"/>
      <c r="Z2607" s="566"/>
      <c r="AA2607" s="566"/>
      <c r="AB2607" s="566"/>
      <c r="AC2607" s="566"/>
      <c r="AD2607" s="566"/>
      <c r="AE2607" s="566"/>
      <c r="AF2607" s="566"/>
      <c r="AG2607" s="566"/>
    </row>
    <row r="2608" spans="2:33" hidden="1" outlineLevel="1" x14ac:dyDescent="0.45">
      <c r="B2608" s="657"/>
      <c r="C2608" s="658"/>
      <c r="D2608" s="659"/>
      <c r="E2608" s="660"/>
      <c r="F2608" s="661"/>
      <c r="G2608" s="662"/>
      <c r="H2608" s="663"/>
      <c r="I2608" s="663"/>
      <c r="J2608" s="663"/>
      <c r="K2608" s="664"/>
      <c r="L2608" s="662"/>
      <c r="M2608" s="663"/>
      <c r="N2608" s="663"/>
      <c r="O2608" s="663"/>
      <c r="P2608" s="664"/>
      <c r="Q2608" s="665"/>
      <c r="R2608" s="661"/>
      <c r="S2608" s="566"/>
      <c r="T2608" s="566"/>
      <c r="U2608" s="566"/>
      <c r="V2608" s="566"/>
      <c r="W2608" s="566"/>
      <c r="X2608" s="566"/>
      <c r="Y2608" s="566"/>
      <c r="Z2608" s="566"/>
      <c r="AA2608" s="566"/>
      <c r="AB2608" s="566"/>
      <c r="AC2608" s="566"/>
      <c r="AD2608" s="566"/>
      <c r="AE2608" s="566"/>
      <c r="AF2608" s="566"/>
      <c r="AG2608" s="566"/>
    </row>
    <row r="2609" spans="2:33" hidden="1" outlineLevel="1" x14ac:dyDescent="0.45">
      <c r="B2609" s="648"/>
      <c r="C2609" s="649"/>
      <c r="D2609" s="650"/>
      <c r="E2609" s="651"/>
      <c r="F2609" s="652"/>
      <c r="G2609" s="653"/>
      <c r="H2609" s="654"/>
      <c r="I2609" s="654"/>
      <c r="J2609" s="654"/>
      <c r="K2609" s="655"/>
      <c r="L2609" s="653"/>
      <c r="M2609" s="654"/>
      <c r="N2609" s="654"/>
      <c r="O2609" s="654"/>
      <c r="P2609" s="655"/>
      <c r="Q2609" s="656"/>
      <c r="R2609" s="652"/>
      <c r="S2609" s="566"/>
      <c r="T2609" s="566"/>
      <c r="U2609" s="566"/>
      <c r="V2609" s="566"/>
      <c r="W2609" s="566"/>
      <c r="X2609" s="566"/>
      <c r="Y2609" s="566"/>
      <c r="Z2609" s="566"/>
      <c r="AA2609" s="566"/>
      <c r="AB2609" s="566"/>
      <c r="AC2609" s="566"/>
      <c r="AD2609" s="566"/>
      <c r="AE2609" s="566"/>
      <c r="AF2609" s="566"/>
      <c r="AG2609" s="566"/>
    </row>
    <row r="2610" spans="2:33" hidden="1" outlineLevel="1" x14ac:dyDescent="0.45">
      <c r="B2610" s="657"/>
      <c r="C2610" s="658"/>
      <c r="D2610" s="659"/>
      <c r="E2610" s="660"/>
      <c r="F2610" s="661"/>
      <c r="G2610" s="662"/>
      <c r="H2610" s="663"/>
      <c r="I2610" s="663"/>
      <c r="J2610" s="663"/>
      <c r="K2610" s="664"/>
      <c r="L2610" s="662"/>
      <c r="M2610" s="663"/>
      <c r="N2610" s="663"/>
      <c r="O2610" s="663"/>
      <c r="P2610" s="664"/>
      <c r="Q2610" s="665"/>
      <c r="R2610" s="661"/>
      <c r="S2610" s="566"/>
      <c r="T2610" s="566"/>
      <c r="U2610" s="566"/>
      <c r="V2610" s="566"/>
      <c r="W2610" s="566"/>
      <c r="X2610" s="566"/>
      <c r="Y2610" s="566"/>
      <c r="Z2610" s="566"/>
      <c r="AA2610" s="566"/>
      <c r="AB2610" s="566"/>
      <c r="AC2610" s="566"/>
      <c r="AD2610" s="566"/>
      <c r="AE2610" s="566"/>
      <c r="AF2610" s="566"/>
      <c r="AG2610" s="566"/>
    </row>
    <row r="2611" spans="2:33" hidden="1" outlineLevel="1" x14ac:dyDescent="0.45">
      <c r="B2611" s="648"/>
      <c r="C2611" s="649"/>
      <c r="D2611" s="650"/>
      <c r="E2611" s="651"/>
      <c r="F2611" s="652"/>
      <c r="G2611" s="653"/>
      <c r="H2611" s="654"/>
      <c r="I2611" s="654"/>
      <c r="J2611" s="654"/>
      <c r="K2611" s="655"/>
      <c r="L2611" s="653"/>
      <c r="M2611" s="654"/>
      <c r="N2611" s="654"/>
      <c r="O2611" s="654"/>
      <c r="P2611" s="655"/>
      <c r="Q2611" s="656"/>
      <c r="R2611" s="652"/>
      <c r="S2611" s="566"/>
      <c r="T2611" s="566"/>
      <c r="U2611" s="566"/>
      <c r="V2611" s="566"/>
      <c r="W2611" s="566"/>
      <c r="X2611" s="566"/>
      <c r="Y2611" s="566"/>
      <c r="Z2611" s="566"/>
      <c r="AA2611" s="566"/>
      <c r="AB2611" s="566"/>
      <c r="AC2611" s="566"/>
      <c r="AD2611" s="566"/>
      <c r="AE2611" s="566"/>
      <c r="AF2611" s="566"/>
      <c r="AG2611" s="566"/>
    </row>
    <row r="2612" spans="2:33" hidden="1" outlineLevel="1" x14ac:dyDescent="0.45">
      <c r="B2612" s="657"/>
      <c r="C2612" s="658"/>
      <c r="D2612" s="659"/>
      <c r="E2612" s="660"/>
      <c r="F2612" s="661"/>
      <c r="G2612" s="662"/>
      <c r="H2612" s="663"/>
      <c r="I2612" s="663"/>
      <c r="J2612" s="663"/>
      <c r="K2612" s="664"/>
      <c r="L2612" s="662"/>
      <c r="M2612" s="663"/>
      <c r="N2612" s="663"/>
      <c r="O2612" s="663"/>
      <c r="P2612" s="664"/>
      <c r="Q2612" s="665"/>
      <c r="R2612" s="661"/>
      <c r="S2612" s="566"/>
      <c r="T2612" s="566"/>
      <c r="U2612" s="566"/>
      <c r="V2612" s="566"/>
      <c r="W2612" s="566"/>
      <c r="X2612" s="566"/>
      <c r="Y2612" s="566"/>
      <c r="Z2612" s="566"/>
      <c r="AA2612" s="566"/>
      <c r="AB2612" s="566"/>
      <c r="AC2612" s="566"/>
      <c r="AD2612" s="566"/>
      <c r="AE2612" s="566"/>
      <c r="AF2612" s="566"/>
      <c r="AG2612" s="566"/>
    </row>
    <row r="2613" spans="2:33" hidden="1" outlineLevel="1" x14ac:dyDescent="0.45">
      <c r="B2613" s="648"/>
      <c r="C2613" s="649"/>
      <c r="D2613" s="650"/>
      <c r="E2613" s="651"/>
      <c r="F2613" s="652"/>
      <c r="G2613" s="653"/>
      <c r="H2613" s="654"/>
      <c r="I2613" s="654"/>
      <c r="J2613" s="654"/>
      <c r="K2613" s="655"/>
      <c r="L2613" s="653"/>
      <c r="M2613" s="654"/>
      <c r="N2613" s="654"/>
      <c r="O2613" s="654"/>
      <c r="P2613" s="655"/>
      <c r="Q2613" s="656"/>
      <c r="R2613" s="652"/>
      <c r="S2613" s="566"/>
      <c r="T2613" s="566"/>
      <c r="U2613" s="566"/>
      <c r="V2613" s="566"/>
      <c r="W2613" s="566"/>
      <c r="X2613" s="566"/>
      <c r="Y2613" s="566"/>
      <c r="Z2613" s="566"/>
      <c r="AA2613" s="566"/>
      <c r="AB2613" s="566"/>
      <c r="AC2613" s="566"/>
      <c r="AD2613" s="566"/>
      <c r="AE2613" s="566"/>
      <c r="AF2613" s="566"/>
      <c r="AG2613" s="566"/>
    </row>
    <row r="2614" spans="2:33" hidden="1" outlineLevel="1" x14ac:dyDescent="0.45">
      <c r="B2614" s="657"/>
      <c r="C2614" s="658"/>
      <c r="D2614" s="659"/>
      <c r="E2614" s="660"/>
      <c r="F2614" s="661"/>
      <c r="G2614" s="662"/>
      <c r="H2614" s="663"/>
      <c r="I2614" s="663"/>
      <c r="J2614" s="663"/>
      <c r="K2614" s="664"/>
      <c r="L2614" s="662"/>
      <c r="M2614" s="663"/>
      <c r="N2614" s="663"/>
      <c r="O2614" s="663"/>
      <c r="P2614" s="664"/>
      <c r="Q2614" s="665"/>
      <c r="R2614" s="661"/>
      <c r="S2614" s="566"/>
      <c r="T2614" s="566"/>
      <c r="U2614" s="566"/>
      <c r="V2614" s="566"/>
      <c r="W2614" s="566"/>
      <c r="X2614" s="566"/>
      <c r="Y2614" s="566"/>
      <c r="Z2614" s="566"/>
      <c r="AA2614" s="566"/>
      <c r="AB2614" s="566"/>
      <c r="AC2614" s="566"/>
      <c r="AD2614" s="566"/>
      <c r="AE2614" s="566"/>
      <c r="AF2614" s="566"/>
      <c r="AG2614" s="566"/>
    </row>
    <row r="2615" spans="2:33" hidden="1" outlineLevel="1" x14ac:dyDescent="0.45">
      <c r="B2615" s="648"/>
      <c r="C2615" s="649"/>
      <c r="D2615" s="650"/>
      <c r="E2615" s="651"/>
      <c r="F2615" s="652"/>
      <c r="G2615" s="653"/>
      <c r="H2615" s="654"/>
      <c r="I2615" s="654"/>
      <c r="J2615" s="654"/>
      <c r="K2615" s="655"/>
      <c r="L2615" s="653"/>
      <c r="M2615" s="654"/>
      <c r="N2615" s="654"/>
      <c r="O2615" s="654"/>
      <c r="P2615" s="655"/>
      <c r="Q2615" s="656"/>
      <c r="R2615" s="652"/>
      <c r="S2615" s="566"/>
      <c r="T2615" s="566"/>
      <c r="U2615" s="566"/>
      <c r="V2615" s="566"/>
      <c r="W2615" s="566"/>
      <c r="X2615" s="566"/>
      <c r="Y2615" s="566"/>
      <c r="Z2615" s="566"/>
      <c r="AA2615" s="566"/>
      <c r="AB2615" s="566"/>
      <c r="AC2615" s="566"/>
      <c r="AD2615" s="566"/>
      <c r="AE2615" s="566"/>
      <c r="AF2615" s="566"/>
      <c r="AG2615" s="566"/>
    </row>
    <row r="2616" spans="2:33" hidden="1" outlineLevel="1" x14ac:dyDescent="0.45">
      <c r="B2616" s="657"/>
      <c r="C2616" s="658"/>
      <c r="D2616" s="659"/>
      <c r="E2616" s="660"/>
      <c r="F2616" s="661"/>
      <c r="G2616" s="662"/>
      <c r="H2616" s="663"/>
      <c r="I2616" s="663"/>
      <c r="J2616" s="663"/>
      <c r="K2616" s="664"/>
      <c r="L2616" s="662"/>
      <c r="M2616" s="663"/>
      <c r="N2616" s="663"/>
      <c r="O2616" s="663"/>
      <c r="P2616" s="664"/>
      <c r="Q2616" s="665"/>
      <c r="R2616" s="661"/>
      <c r="S2616" s="566"/>
      <c r="T2616" s="566"/>
      <c r="U2616" s="566"/>
      <c r="V2616" s="566"/>
      <c r="W2616" s="566"/>
      <c r="X2616" s="566"/>
      <c r="Y2616" s="566"/>
      <c r="Z2616" s="566"/>
      <c r="AA2616" s="566"/>
      <c r="AB2616" s="566"/>
      <c r="AC2616" s="566"/>
      <c r="AD2616" s="566"/>
      <c r="AE2616" s="566"/>
      <c r="AF2616" s="566"/>
      <c r="AG2616" s="566"/>
    </row>
    <row r="2617" spans="2:33" hidden="1" outlineLevel="1" x14ac:dyDescent="0.45">
      <c r="B2617" s="648"/>
      <c r="C2617" s="649"/>
      <c r="D2617" s="650"/>
      <c r="E2617" s="651"/>
      <c r="F2617" s="652"/>
      <c r="G2617" s="653"/>
      <c r="H2617" s="654"/>
      <c r="I2617" s="654"/>
      <c r="J2617" s="654"/>
      <c r="K2617" s="655"/>
      <c r="L2617" s="653"/>
      <c r="M2617" s="654"/>
      <c r="N2617" s="654"/>
      <c r="O2617" s="654"/>
      <c r="P2617" s="655"/>
      <c r="Q2617" s="656"/>
      <c r="R2617" s="652"/>
      <c r="S2617" s="566"/>
      <c r="T2617" s="566"/>
      <c r="U2617" s="566"/>
      <c r="V2617" s="566"/>
      <c r="W2617" s="566"/>
      <c r="X2617" s="566"/>
      <c r="Y2617" s="566"/>
      <c r="Z2617" s="566"/>
      <c r="AA2617" s="566"/>
      <c r="AB2617" s="566"/>
      <c r="AC2617" s="566"/>
      <c r="AD2617" s="566"/>
      <c r="AE2617" s="566"/>
      <c r="AF2617" s="566"/>
      <c r="AG2617" s="566"/>
    </row>
    <row r="2618" spans="2:33" hidden="1" outlineLevel="1" x14ac:dyDescent="0.45">
      <c r="B2618" s="657"/>
      <c r="C2618" s="658"/>
      <c r="D2618" s="659"/>
      <c r="E2618" s="660"/>
      <c r="F2618" s="661"/>
      <c r="G2618" s="662"/>
      <c r="H2618" s="663"/>
      <c r="I2618" s="663"/>
      <c r="J2618" s="663"/>
      <c r="K2618" s="664"/>
      <c r="L2618" s="662"/>
      <c r="M2618" s="663"/>
      <c r="N2618" s="663"/>
      <c r="O2618" s="663"/>
      <c r="P2618" s="664"/>
      <c r="Q2618" s="665"/>
      <c r="R2618" s="661"/>
      <c r="S2618" s="566"/>
      <c r="T2618" s="566"/>
      <c r="U2618" s="566"/>
      <c r="V2618" s="566"/>
      <c r="W2618" s="566"/>
      <c r="X2618" s="566"/>
      <c r="Y2618" s="566"/>
      <c r="Z2618" s="566"/>
      <c r="AA2618" s="566"/>
      <c r="AB2618" s="566"/>
      <c r="AC2618" s="566"/>
      <c r="AD2618" s="566"/>
      <c r="AE2618" s="566"/>
      <c r="AF2618" s="566"/>
      <c r="AG2618" s="566"/>
    </row>
    <row r="2619" spans="2:33" hidden="1" outlineLevel="1" x14ac:dyDescent="0.45">
      <c r="B2619" s="648"/>
      <c r="C2619" s="649"/>
      <c r="D2619" s="650"/>
      <c r="E2619" s="651"/>
      <c r="F2619" s="652"/>
      <c r="G2619" s="653"/>
      <c r="H2619" s="654"/>
      <c r="I2619" s="654"/>
      <c r="J2619" s="654"/>
      <c r="K2619" s="655"/>
      <c r="L2619" s="653"/>
      <c r="M2619" s="654"/>
      <c r="N2619" s="654"/>
      <c r="O2619" s="654"/>
      <c r="P2619" s="655"/>
      <c r="Q2619" s="656"/>
      <c r="R2619" s="652"/>
      <c r="S2619" s="566"/>
      <c r="T2619" s="566"/>
      <c r="U2619" s="566"/>
      <c r="V2619" s="566"/>
      <c r="W2619" s="566"/>
      <c r="X2619" s="566"/>
      <c r="Y2619" s="566"/>
      <c r="Z2619" s="566"/>
      <c r="AA2619" s="566"/>
      <c r="AB2619" s="566"/>
      <c r="AC2619" s="566"/>
      <c r="AD2619" s="566"/>
      <c r="AE2619" s="566"/>
      <c r="AF2619" s="566"/>
      <c r="AG2619" s="566"/>
    </row>
    <row r="2620" spans="2:33" hidden="1" outlineLevel="1" x14ac:dyDescent="0.45">
      <c r="B2620" s="657"/>
      <c r="C2620" s="658"/>
      <c r="D2620" s="659"/>
      <c r="E2620" s="660"/>
      <c r="F2620" s="661"/>
      <c r="G2620" s="662"/>
      <c r="H2620" s="663"/>
      <c r="I2620" s="663"/>
      <c r="J2620" s="663"/>
      <c r="K2620" s="664"/>
      <c r="L2620" s="662"/>
      <c r="M2620" s="663"/>
      <c r="N2620" s="663"/>
      <c r="O2620" s="663"/>
      <c r="P2620" s="664"/>
      <c r="Q2620" s="665"/>
      <c r="R2620" s="661"/>
      <c r="S2620" s="566"/>
      <c r="T2620" s="566"/>
      <c r="U2620" s="566"/>
      <c r="V2620" s="566"/>
      <c r="W2620" s="566"/>
      <c r="X2620" s="566"/>
      <c r="Y2620" s="566"/>
      <c r="Z2620" s="566"/>
      <c r="AA2620" s="566"/>
      <c r="AB2620" s="566"/>
      <c r="AC2620" s="566"/>
      <c r="AD2620" s="566"/>
      <c r="AE2620" s="566"/>
      <c r="AF2620" s="566"/>
      <c r="AG2620" s="566"/>
    </row>
    <row r="2621" spans="2:33" hidden="1" outlineLevel="1" x14ac:dyDescent="0.45">
      <c r="B2621" s="648"/>
      <c r="C2621" s="649"/>
      <c r="D2621" s="650"/>
      <c r="E2621" s="651"/>
      <c r="F2621" s="652"/>
      <c r="G2621" s="653"/>
      <c r="H2621" s="654"/>
      <c r="I2621" s="654"/>
      <c r="J2621" s="654"/>
      <c r="K2621" s="655"/>
      <c r="L2621" s="653"/>
      <c r="M2621" s="654"/>
      <c r="N2621" s="654"/>
      <c r="O2621" s="654"/>
      <c r="P2621" s="655"/>
      <c r="Q2621" s="656"/>
      <c r="R2621" s="652"/>
      <c r="S2621" s="566"/>
      <c r="T2621" s="566"/>
      <c r="U2621" s="566"/>
      <c r="V2621" s="566"/>
      <c r="W2621" s="566"/>
      <c r="X2621" s="566"/>
      <c r="Y2621" s="566"/>
      <c r="Z2621" s="566"/>
      <c r="AA2621" s="566"/>
      <c r="AB2621" s="566"/>
      <c r="AC2621" s="566"/>
      <c r="AD2621" s="566"/>
      <c r="AE2621" s="566"/>
      <c r="AF2621" s="566"/>
      <c r="AG2621" s="566"/>
    </row>
    <row r="2622" spans="2:33" hidden="1" outlineLevel="1" x14ac:dyDescent="0.45">
      <c r="B2622" s="657"/>
      <c r="C2622" s="658"/>
      <c r="D2622" s="659"/>
      <c r="E2622" s="660"/>
      <c r="F2622" s="661"/>
      <c r="G2622" s="662"/>
      <c r="H2622" s="663"/>
      <c r="I2622" s="663"/>
      <c r="J2622" s="663"/>
      <c r="K2622" s="664"/>
      <c r="L2622" s="662"/>
      <c r="M2622" s="663"/>
      <c r="N2622" s="663"/>
      <c r="O2622" s="663"/>
      <c r="P2622" s="664"/>
      <c r="Q2622" s="665"/>
      <c r="R2622" s="661"/>
      <c r="S2622" s="566"/>
      <c r="T2622" s="566"/>
      <c r="U2622" s="566"/>
      <c r="V2622" s="566"/>
      <c r="W2622" s="566"/>
      <c r="X2622" s="566"/>
      <c r="Y2622" s="566"/>
      <c r="Z2622" s="566"/>
      <c r="AA2622" s="566"/>
      <c r="AB2622" s="566"/>
      <c r="AC2622" s="566"/>
      <c r="AD2622" s="566"/>
      <c r="AE2622" s="566"/>
      <c r="AF2622" s="566"/>
      <c r="AG2622" s="566"/>
    </row>
    <row r="2623" spans="2:33" hidden="1" outlineLevel="1" x14ac:dyDescent="0.45">
      <c r="B2623" s="648"/>
      <c r="C2623" s="649"/>
      <c r="D2623" s="650"/>
      <c r="E2623" s="651"/>
      <c r="F2623" s="652"/>
      <c r="G2623" s="653"/>
      <c r="H2623" s="654"/>
      <c r="I2623" s="654"/>
      <c r="J2623" s="654"/>
      <c r="K2623" s="655"/>
      <c r="L2623" s="653"/>
      <c r="M2623" s="654"/>
      <c r="N2623" s="654"/>
      <c r="O2623" s="654"/>
      <c r="P2623" s="655"/>
      <c r="Q2623" s="656"/>
      <c r="R2623" s="652"/>
      <c r="S2623" s="566"/>
      <c r="T2623" s="566"/>
      <c r="U2623" s="566"/>
      <c r="V2623" s="566"/>
      <c r="W2623" s="566"/>
      <c r="X2623" s="566"/>
      <c r="Y2623" s="566"/>
      <c r="Z2623" s="566"/>
      <c r="AA2623" s="566"/>
      <c r="AB2623" s="566"/>
      <c r="AC2623" s="566"/>
      <c r="AD2623" s="566"/>
      <c r="AE2623" s="566"/>
      <c r="AF2623" s="566"/>
      <c r="AG2623" s="566"/>
    </row>
    <row r="2624" spans="2:33" hidden="1" outlineLevel="1" x14ac:dyDescent="0.45">
      <c r="B2624" s="657"/>
      <c r="C2624" s="658"/>
      <c r="D2624" s="659"/>
      <c r="E2624" s="660"/>
      <c r="F2624" s="661"/>
      <c r="G2624" s="662"/>
      <c r="H2624" s="663"/>
      <c r="I2624" s="663"/>
      <c r="J2624" s="663"/>
      <c r="K2624" s="664"/>
      <c r="L2624" s="662"/>
      <c r="M2624" s="663"/>
      <c r="N2624" s="663"/>
      <c r="O2624" s="663"/>
      <c r="P2624" s="664"/>
      <c r="Q2624" s="665"/>
      <c r="R2624" s="661"/>
      <c r="S2624" s="566"/>
      <c r="T2624" s="566"/>
      <c r="U2624" s="566"/>
      <c r="V2624" s="566"/>
      <c r="W2624" s="566"/>
      <c r="X2624" s="566"/>
      <c r="Y2624" s="566"/>
      <c r="Z2624" s="566"/>
      <c r="AA2624" s="566"/>
      <c r="AB2624" s="566"/>
      <c r="AC2624" s="566"/>
      <c r="AD2624" s="566"/>
      <c r="AE2624" s="566"/>
      <c r="AF2624" s="566"/>
      <c r="AG2624" s="566"/>
    </row>
    <row r="2625" spans="2:33" hidden="1" outlineLevel="1" x14ac:dyDescent="0.45">
      <c r="B2625" s="648"/>
      <c r="C2625" s="649"/>
      <c r="D2625" s="650"/>
      <c r="E2625" s="651"/>
      <c r="F2625" s="652"/>
      <c r="G2625" s="653"/>
      <c r="H2625" s="654"/>
      <c r="I2625" s="654"/>
      <c r="J2625" s="654"/>
      <c r="K2625" s="655"/>
      <c r="L2625" s="653"/>
      <c r="M2625" s="654"/>
      <c r="N2625" s="654"/>
      <c r="O2625" s="654"/>
      <c r="P2625" s="655"/>
      <c r="Q2625" s="656"/>
      <c r="R2625" s="652"/>
      <c r="S2625" s="566"/>
      <c r="T2625" s="566"/>
      <c r="U2625" s="566"/>
      <c r="V2625" s="566"/>
      <c r="W2625" s="566"/>
      <c r="X2625" s="566"/>
      <c r="Y2625" s="566"/>
      <c r="Z2625" s="566"/>
      <c r="AA2625" s="566"/>
      <c r="AB2625" s="566"/>
      <c r="AC2625" s="566"/>
      <c r="AD2625" s="566"/>
      <c r="AE2625" s="566"/>
      <c r="AF2625" s="566"/>
      <c r="AG2625" s="566"/>
    </row>
    <row r="2626" spans="2:33" hidden="1" outlineLevel="1" x14ac:dyDescent="0.45">
      <c r="B2626" s="657"/>
      <c r="C2626" s="658"/>
      <c r="D2626" s="659"/>
      <c r="E2626" s="660"/>
      <c r="F2626" s="661"/>
      <c r="G2626" s="662"/>
      <c r="H2626" s="663"/>
      <c r="I2626" s="663"/>
      <c r="J2626" s="663"/>
      <c r="K2626" s="664"/>
      <c r="L2626" s="662"/>
      <c r="M2626" s="663"/>
      <c r="N2626" s="663"/>
      <c r="O2626" s="663"/>
      <c r="P2626" s="664"/>
      <c r="Q2626" s="665"/>
      <c r="R2626" s="661"/>
      <c r="S2626" s="566"/>
      <c r="T2626" s="566"/>
      <c r="U2626" s="566"/>
      <c r="V2626" s="566"/>
      <c r="W2626" s="566"/>
      <c r="X2626" s="566"/>
      <c r="Y2626" s="566"/>
      <c r="Z2626" s="566"/>
      <c r="AA2626" s="566"/>
      <c r="AB2626" s="566"/>
      <c r="AC2626" s="566"/>
      <c r="AD2626" s="566"/>
      <c r="AE2626" s="566"/>
      <c r="AF2626" s="566"/>
      <c r="AG2626" s="566"/>
    </row>
    <row r="2627" spans="2:33" hidden="1" outlineLevel="1" x14ac:dyDescent="0.45">
      <c r="B2627" s="648"/>
      <c r="C2627" s="649"/>
      <c r="D2627" s="650"/>
      <c r="E2627" s="651"/>
      <c r="F2627" s="652"/>
      <c r="G2627" s="653"/>
      <c r="H2627" s="654"/>
      <c r="I2627" s="654"/>
      <c r="J2627" s="654"/>
      <c r="K2627" s="655"/>
      <c r="L2627" s="653"/>
      <c r="M2627" s="654"/>
      <c r="N2627" s="654"/>
      <c r="O2627" s="654"/>
      <c r="P2627" s="655"/>
      <c r="Q2627" s="656"/>
      <c r="R2627" s="652"/>
      <c r="S2627" s="566"/>
      <c r="T2627" s="566"/>
      <c r="U2627" s="566"/>
      <c r="V2627" s="566"/>
      <c r="W2627" s="566"/>
      <c r="X2627" s="566"/>
      <c r="Y2627" s="566"/>
      <c r="Z2627" s="566"/>
      <c r="AA2627" s="566"/>
      <c r="AB2627" s="566"/>
      <c r="AC2627" s="566"/>
      <c r="AD2627" s="566"/>
      <c r="AE2627" s="566"/>
      <c r="AF2627" s="566"/>
      <c r="AG2627" s="566"/>
    </row>
    <row r="2628" spans="2:33" hidden="1" outlineLevel="1" x14ac:dyDescent="0.45">
      <c r="B2628" s="657"/>
      <c r="C2628" s="658"/>
      <c r="D2628" s="659"/>
      <c r="E2628" s="660"/>
      <c r="F2628" s="661"/>
      <c r="G2628" s="662"/>
      <c r="H2628" s="663"/>
      <c r="I2628" s="663"/>
      <c r="J2628" s="663"/>
      <c r="K2628" s="664"/>
      <c r="L2628" s="662"/>
      <c r="M2628" s="663"/>
      <c r="N2628" s="663"/>
      <c r="O2628" s="663"/>
      <c r="P2628" s="664"/>
      <c r="Q2628" s="665"/>
      <c r="R2628" s="661"/>
      <c r="S2628" s="566"/>
      <c r="T2628" s="566"/>
      <c r="U2628" s="566"/>
      <c r="V2628" s="566"/>
      <c r="W2628" s="566"/>
      <c r="X2628" s="566"/>
      <c r="Y2628" s="566"/>
      <c r="Z2628" s="566"/>
      <c r="AA2628" s="566"/>
      <c r="AB2628" s="566"/>
      <c r="AC2628" s="566"/>
      <c r="AD2628" s="566"/>
      <c r="AE2628" s="566"/>
      <c r="AF2628" s="566"/>
      <c r="AG2628" s="566"/>
    </row>
    <row r="2629" spans="2:33" hidden="1" outlineLevel="1" x14ac:dyDescent="0.45">
      <c r="B2629" s="648"/>
      <c r="C2629" s="649"/>
      <c r="D2629" s="650"/>
      <c r="E2629" s="651"/>
      <c r="F2629" s="652"/>
      <c r="G2629" s="653"/>
      <c r="H2629" s="654"/>
      <c r="I2629" s="654"/>
      <c r="J2629" s="654"/>
      <c r="K2629" s="655"/>
      <c r="L2629" s="653"/>
      <c r="M2629" s="654"/>
      <c r="N2629" s="654"/>
      <c r="O2629" s="654"/>
      <c r="P2629" s="655"/>
      <c r="Q2629" s="656"/>
      <c r="R2629" s="652"/>
      <c r="S2629" s="566"/>
      <c r="T2629" s="566"/>
      <c r="U2629" s="566"/>
      <c r="V2629" s="566"/>
      <c r="W2629" s="566"/>
      <c r="X2629" s="566"/>
      <c r="Y2629" s="566"/>
      <c r="Z2629" s="566"/>
      <c r="AA2629" s="566"/>
      <c r="AB2629" s="566"/>
      <c r="AC2629" s="566"/>
      <c r="AD2629" s="566"/>
      <c r="AE2629" s="566"/>
      <c r="AF2629" s="566"/>
      <c r="AG2629" s="566"/>
    </row>
    <row r="2630" spans="2:33" hidden="1" outlineLevel="1" x14ac:dyDescent="0.45">
      <c r="B2630" s="657"/>
      <c r="C2630" s="658"/>
      <c r="D2630" s="659"/>
      <c r="E2630" s="660"/>
      <c r="F2630" s="661"/>
      <c r="G2630" s="662"/>
      <c r="H2630" s="663"/>
      <c r="I2630" s="663"/>
      <c r="J2630" s="663"/>
      <c r="K2630" s="664"/>
      <c r="L2630" s="662"/>
      <c r="M2630" s="663"/>
      <c r="N2630" s="663"/>
      <c r="O2630" s="663"/>
      <c r="P2630" s="664"/>
      <c r="Q2630" s="665"/>
      <c r="R2630" s="661"/>
      <c r="S2630" s="566"/>
      <c r="T2630" s="566"/>
      <c r="U2630" s="566"/>
      <c r="V2630" s="566"/>
      <c r="W2630" s="566"/>
      <c r="X2630" s="566"/>
      <c r="Y2630" s="566"/>
      <c r="Z2630" s="566"/>
      <c r="AA2630" s="566"/>
      <c r="AB2630" s="566"/>
      <c r="AC2630" s="566"/>
      <c r="AD2630" s="566"/>
      <c r="AE2630" s="566"/>
      <c r="AF2630" s="566"/>
      <c r="AG2630" s="566"/>
    </row>
    <row r="2631" spans="2:33" hidden="1" outlineLevel="1" x14ac:dyDescent="0.45">
      <c r="B2631" s="648"/>
      <c r="C2631" s="649"/>
      <c r="D2631" s="650"/>
      <c r="E2631" s="651"/>
      <c r="F2631" s="652"/>
      <c r="G2631" s="653"/>
      <c r="H2631" s="654"/>
      <c r="I2631" s="654"/>
      <c r="J2631" s="654"/>
      <c r="K2631" s="655"/>
      <c r="L2631" s="653"/>
      <c r="M2631" s="654"/>
      <c r="N2631" s="654"/>
      <c r="O2631" s="654"/>
      <c r="P2631" s="655"/>
      <c r="Q2631" s="656"/>
      <c r="R2631" s="652"/>
      <c r="S2631" s="566"/>
      <c r="T2631" s="566"/>
      <c r="U2631" s="566"/>
      <c r="V2631" s="566"/>
      <c r="W2631" s="566"/>
      <c r="X2631" s="566"/>
      <c r="Y2631" s="566"/>
      <c r="Z2631" s="566"/>
      <c r="AA2631" s="566"/>
      <c r="AB2631" s="566"/>
      <c r="AC2631" s="566"/>
      <c r="AD2631" s="566"/>
      <c r="AE2631" s="566"/>
      <c r="AF2631" s="566"/>
      <c r="AG2631" s="566"/>
    </row>
    <row r="2632" spans="2:33" hidden="1" outlineLevel="1" x14ac:dyDescent="0.45">
      <c r="B2632" s="657"/>
      <c r="C2632" s="658"/>
      <c r="D2632" s="659"/>
      <c r="E2632" s="660"/>
      <c r="F2632" s="661"/>
      <c r="G2632" s="662"/>
      <c r="H2632" s="663"/>
      <c r="I2632" s="663"/>
      <c r="J2632" s="663"/>
      <c r="K2632" s="664"/>
      <c r="L2632" s="662"/>
      <c r="M2632" s="663"/>
      <c r="N2632" s="663"/>
      <c r="O2632" s="663"/>
      <c r="P2632" s="664"/>
      <c r="Q2632" s="665"/>
      <c r="R2632" s="661"/>
      <c r="S2632" s="566"/>
      <c r="T2632" s="566"/>
      <c r="U2632" s="566"/>
      <c r="V2632" s="566"/>
      <c r="W2632" s="566"/>
      <c r="X2632" s="566"/>
      <c r="Y2632" s="566"/>
      <c r="Z2632" s="566"/>
      <c r="AA2632" s="566"/>
      <c r="AB2632" s="566"/>
      <c r="AC2632" s="566"/>
      <c r="AD2632" s="566"/>
      <c r="AE2632" s="566"/>
      <c r="AF2632" s="566"/>
      <c r="AG2632" s="566"/>
    </row>
    <row r="2633" spans="2:33" hidden="1" outlineLevel="1" x14ac:dyDescent="0.45">
      <c r="B2633" s="648"/>
      <c r="C2633" s="649"/>
      <c r="D2633" s="650"/>
      <c r="E2633" s="651"/>
      <c r="F2633" s="652"/>
      <c r="G2633" s="653"/>
      <c r="H2633" s="654"/>
      <c r="I2633" s="654"/>
      <c r="J2633" s="654"/>
      <c r="K2633" s="655"/>
      <c r="L2633" s="653"/>
      <c r="M2633" s="654"/>
      <c r="N2633" s="654"/>
      <c r="O2633" s="654"/>
      <c r="P2633" s="655"/>
      <c r="Q2633" s="656"/>
      <c r="R2633" s="652"/>
      <c r="S2633" s="566"/>
      <c r="T2633" s="566"/>
      <c r="U2633" s="566"/>
      <c r="V2633" s="566"/>
      <c r="W2633" s="566"/>
      <c r="X2633" s="566"/>
      <c r="Y2633" s="566"/>
      <c r="Z2633" s="566"/>
      <c r="AA2633" s="566"/>
      <c r="AB2633" s="566"/>
      <c r="AC2633" s="566"/>
      <c r="AD2633" s="566"/>
      <c r="AE2633" s="566"/>
      <c r="AF2633" s="566"/>
      <c r="AG2633" s="566"/>
    </row>
    <row r="2634" spans="2:33" hidden="1" outlineLevel="1" x14ac:dyDescent="0.45">
      <c r="B2634" s="657"/>
      <c r="C2634" s="658"/>
      <c r="D2634" s="659"/>
      <c r="E2634" s="660"/>
      <c r="F2634" s="661"/>
      <c r="G2634" s="662"/>
      <c r="H2634" s="663"/>
      <c r="I2634" s="663"/>
      <c r="J2634" s="663"/>
      <c r="K2634" s="664"/>
      <c r="L2634" s="662"/>
      <c r="M2634" s="663"/>
      <c r="N2634" s="663"/>
      <c r="O2634" s="663"/>
      <c r="P2634" s="664"/>
      <c r="Q2634" s="665"/>
      <c r="R2634" s="661"/>
      <c r="S2634" s="566"/>
      <c r="T2634" s="566"/>
      <c r="U2634" s="566"/>
      <c r="V2634" s="566"/>
      <c r="W2634" s="566"/>
      <c r="X2634" s="566"/>
      <c r="Y2634" s="566"/>
      <c r="Z2634" s="566"/>
      <c r="AA2634" s="566"/>
      <c r="AB2634" s="566"/>
      <c r="AC2634" s="566"/>
      <c r="AD2634" s="566"/>
      <c r="AE2634" s="566"/>
      <c r="AF2634" s="566"/>
      <c r="AG2634" s="566"/>
    </row>
    <row r="2635" spans="2:33" hidden="1" outlineLevel="1" x14ac:dyDescent="0.45">
      <c r="B2635" s="648"/>
      <c r="C2635" s="649"/>
      <c r="D2635" s="650"/>
      <c r="E2635" s="651"/>
      <c r="F2635" s="652"/>
      <c r="G2635" s="653"/>
      <c r="H2635" s="654"/>
      <c r="I2635" s="654"/>
      <c r="J2635" s="654"/>
      <c r="K2635" s="655"/>
      <c r="L2635" s="653"/>
      <c r="M2635" s="654"/>
      <c r="N2635" s="654"/>
      <c r="O2635" s="654"/>
      <c r="P2635" s="655"/>
      <c r="Q2635" s="656"/>
      <c r="R2635" s="652"/>
      <c r="S2635" s="566"/>
      <c r="T2635" s="566"/>
      <c r="U2635" s="566"/>
      <c r="V2635" s="566"/>
      <c r="W2635" s="566"/>
      <c r="X2635" s="566"/>
      <c r="Y2635" s="566"/>
      <c r="Z2635" s="566"/>
      <c r="AA2635" s="566"/>
      <c r="AB2635" s="566"/>
      <c r="AC2635" s="566"/>
      <c r="AD2635" s="566"/>
      <c r="AE2635" s="566"/>
      <c r="AF2635" s="566"/>
      <c r="AG2635" s="566"/>
    </row>
    <row r="2636" spans="2:33" hidden="1" outlineLevel="1" x14ac:dyDescent="0.45">
      <c r="B2636" s="657"/>
      <c r="C2636" s="658"/>
      <c r="D2636" s="659"/>
      <c r="E2636" s="660"/>
      <c r="F2636" s="661"/>
      <c r="G2636" s="662"/>
      <c r="H2636" s="663"/>
      <c r="I2636" s="663"/>
      <c r="J2636" s="663"/>
      <c r="K2636" s="664"/>
      <c r="L2636" s="662"/>
      <c r="M2636" s="663"/>
      <c r="N2636" s="663"/>
      <c r="O2636" s="663"/>
      <c r="P2636" s="664"/>
      <c r="Q2636" s="665"/>
      <c r="R2636" s="661"/>
      <c r="S2636" s="566"/>
      <c r="T2636" s="566"/>
      <c r="U2636" s="566"/>
      <c r="V2636" s="566"/>
      <c r="W2636" s="566"/>
      <c r="X2636" s="566"/>
      <c r="Y2636" s="566"/>
      <c r="Z2636" s="566"/>
      <c r="AA2636" s="566"/>
      <c r="AB2636" s="566"/>
      <c r="AC2636" s="566"/>
      <c r="AD2636" s="566"/>
      <c r="AE2636" s="566"/>
      <c r="AF2636" s="566"/>
      <c r="AG2636" s="566"/>
    </row>
    <row r="2637" spans="2:33" hidden="1" outlineLevel="1" x14ac:dyDescent="0.45">
      <c r="B2637" s="648"/>
      <c r="C2637" s="649"/>
      <c r="D2637" s="650"/>
      <c r="E2637" s="651"/>
      <c r="F2637" s="652"/>
      <c r="G2637" s="653"/>
      <c r="H2637" s="654"/>
      <c r="I2637" s="654"/>
      <c r="J2637" s="654"/>
      <c r="K2637" s="655"/>
      <c r="L2637" s="653"/>
      <c r="M2637" s="654"/>
      <c r="N2637" s="654"/>
      <c r="O2637" s="654"/>
      <c r="P2637" s="655"/>
      <c r="Q2637" s="656"/>
      <c r="R2637" s="652"/>
      <c r="S2637" s="566"/>
      <c r="T2637" s="566"/>
      <c r="U2637" s="566"/>
      <c r="V2637" s="566"/>
      <c r="W2637" s="566"/>
      <c r="X2637" s="566"/>
      <c r="Y2637" s="566"/>
      <c r="Z2637" s="566"/>
      <c r="AA2637" s="566"/>
      <c r="AB2637" s="566"/>
      <c r="AC2637" s="566"/>
      <c r="AD2637" s="566"/>
      <c r="AE2637" s="566"/>
      <c r="AF2637" s="566"/>
      <c r="AG2637" s="566"/>
    </row>
    <row r="2638" spans="2:33" hidden="1" outlineLevel="1" x14ac:dyDescent="0.45">
      <c r="B2638" s="657"/>
      <c r="C2638" s="658"/>
      <c r="D2638" s="659"/>
      <c r="E2638" s="660"/>
      <c r="F2638" s="661"/>
      <c r="G2638" s="662"/>
      <c r="H2638" s="663"/>
      <c r="I2638" s="663"/>
      <c r="J2638" s="663"/>
      <c r="K2638" s="664"/>
      <c r="L2638" s="662"/>
      <c r="M2638" s="663"/>
      <c r="N2638" s="663"/>
      <c r="O2638" s="663"/>
      <c r="P2638" s="664"/>
      <c r="Q2638" s="665"/>
      <c r="R2638" s="661"/>
      <c r="S2638" s="566"/>
      <c r="T2638" s="566"/>
      <c r="U2638" s="566"/>
      <c r="V2638" s="566"/>
      <c r="W2638" s="566"/>
      <c r="X2638" s="566"/>
      <c r="Y2638" s="566"/>
      <c r="Z2638" s="566"/>
      <c r="AA2638" s="566"/>
      <c r="AB2638" s="566"/>
      <c r="AC2638" s="566"/>
      <c r="AD2638" s="566"/>
      <c r="AE2638" s="566"/>
      <c r="AF2638" s="566"/>
      <c r="AG2638" s="566"/>
    </row>
    <row r="2639" spans="2:33" hidden="1" outlineLevel="1" x14ac:dyDescent="0.45">
      <c r="B2639" s="648"/>
      <c r="C2639" s="649"/>
      <c r="D2639" s="650"/>
      <c r="E2639" s="651"/>
      <c r="F2639" s="652"/>
      <c r="G2639" s="653"/>
      <c r="H2639" s="654"/>
      <c r="I2639" s="654"/>
      <c r="J2639" s="654"/>
      <c r="K2639" s="655"/>
      <c r="L2639" s="653"/>
      <c r="M2639" s="654"/>
      <c r="N2639" s="654"/>
      <c r="O2639" s="654"/>
      <c r="P2639" s="655"/>
      <c r="Q2639" s="656"/>
      <c r="R2639" s="652"/>
      <c r="S2639" s="566"/>
      <c r="T2639" s="566"/>
      <c r="U2639" s="566"/>
      <c r="V2639" s="566"/>
      <c r="W2639" s="566"/>
      <c r="X2639" s="566"/>
      <c r="Y2639" s="566"/>
      <c r="Z2639" s="566"/>
      <c r="AA2639" s="566"/>
      <c r="AB2639" s="566"/>
      <c r="AC2639" s="566"/>
      <c r="AD2639" s="566"/>
      <c r="AE2639" s="566"/>
      <c r="AF2639" s="566"/>
      <c r="AG2639" s="566"/>
    </row>
    <row r="2640" spans="2:33" hidden="1" outlineLevel="1" x14ac:dyDescent="0.45">
      <c r="B2640" s="657"/>
      <c r="C2640" s="658"/>
      <c r="D2640" s="659"/>
      <c r="E2640" s="660"/>
      <c r="F2640" s="661"/>
      <c r="G2640" s="662"/>
      <c r="H2640" s="663"/>
      <c r="I2640" s="663"/>
      <c r="J2640" s="663"/>
      <c r="K2640" s="664"/>
      <c r="L2640" s="662"/>
      <c r="M2640" s="663"/>
      <c r="N2640" s="663"/>
      <c r="O2640" s="663"/>
      <c r="P2640" s="664"/>
      <c r="Q2640" s="665"/>
      <c r="R2640" s="661"/>
      <c r="S2640" s="566"/>
      <c r="T2640" s="566"/>
      <c r="U2640" s="566"/>
      <c r="V2640" s="566"/>
      <c r="W2640" s="566"/>
      <c r="X2640" s="566"/>
      <c r="Y2640" s="566"/>
      <c r="Z2640" s="566"/>
      <c r="AA2640" s="566"/>
      <c r="AB2640" s="566"/>
      <c r="AC2640" s="566"/>
      <c r="AD2640" s="566"/>
      <c r="AE2640" s="566"/>
      <c r="AF2640" s="566"/>
      <c r="AG2640" s="566"/>
    </row>
    <row r="2641" spans="2:33" hidden="1" outlineLevel="1" x14ac:dyDescent="0.45">
      <c r="B2641" s="648"/>
      <c r="C2641" s="649"/>
      <c r="D2641" s="650"/>
      <c r="E2641" s="651"/>
      <c r="F2641" s="652"/>
      <c r="G2641" s="653"/>
      <c r="H2641" s="654"/>
      <c r="I2641" s="654"/>
      <c r="J2641" s="654"/>
      <c r="K2641" s="655"/>
      <c r="L2641" s="653"/>
      <c r="M2641" s="654"/>
      <c r="N2641" s="654"/>
      <c r="O2641" s="654"/>
      <c r="P2641" s="655"/>
      <c r="Q2641" s="656"/>
      <c r="R2641" s="652"/>
      <c r="S2641" s="566"/>
      <c r="T2641" s="566"/>
      <c r="U2641" s="566"/>
      <c r="V2641" s="566"/>
      <c r="W2641" s="566"/>
      <c r="X2641" s="566"/>
      <c r="Y2641" s="566"/>
      <c r="Z2641" s="566"/>
      <c r="AA2641" s="566"/>
      <c r="AB2641" s="566"/>
      <c r="AC2641" s="566"/>
      <c r="AD2641" s="566"/>
      <c r="AE2641" s="566"/>
      <c r="AF2641" s="566"/>
      <c r="AG2641" s="566"/>
    </row>
    <row r="2642" spans="2:33" hidden="1" outlineLevel="1" x14ac:dyDescent="0.45">
      <c r="B2642" s="657"/>
      <c r="C2642" s="658"/>
      <c r="D2642" s="659"/>
      <c r="E2642" s="660"/>
      <c r="F2642" s="661"/>
      <c r="G2642" s="662"/>
      <c r="H2642" s="663"/>
      <c r="I2642" s="663"/>
      <c r="J2642" s="663"/>
      <c r="K2642" s="664"/>
      <c r="L2642" s="662"/>
      <c r="M2642" s="663"/>
      <c r="N2642" s="663"/>
      <c r="O2642" s="663"/>
      <c r="P2642" s="664"/>
      <c r="Q2642" s="665"/>
      <c r="R2642" s="661"/>
      <c r="S2642" s="566"/>
      <c r="T2642" s="566"/>
      <c r="U2642" s="566"/>
      <c r="V2642" s="566"/>
      <c r="W2642" s="566"/>
      <c r="X2642" s="566"/>
      <c r="Y2642" s="566"/>
      <c r="Z2642" s="566"/>
      <c r="AA2642" s="566"/>
      <c r="AB2642" s="566"/>
      <c r="AC2642" s="566"/>
      <c r="AD2642" s="566"/>
      <c r="AE2642" s="566"/>
      <c r="AF2642" s="566"/>
      <c r="AG2642" s="566"/>
    </row>
    <row r="2643" spans="2:33" hidden="1" outlineLevel="1" x14ac:dyDescent="0.45">
      <c r="B2643" s="648"/>
      <c r="C2643" s="649"/>
      <c r="D2643" s="650"/>
      <c r="E2643" s="651"/>
      <c r="F2643" s="652"/>
      <c r="G2643" s="653"/>
      <c r="H2643" s="654"/>
      <c r="I2643" s="654"/>
      <c r="J2643" s="654"/>
      <c r="K2643" s="655"/>
      <c r="L2643" s="653"/>
      <c r="M2643" s="654"/>
      <c r="N2643" s="654"/>
      <c r="O2643" s="654"/>
      <c r="P2643" s="655"/>
      <c r="Q2643" s="656"/>
      <c r="R2643" s="652"/>
      <c r="S2643" s="566"/>
      <c r="T2643" s="566"/>
      <c r="U2643" s="566"/>
      <c r="V2643" s="566"/>
      <c r="W2643" s="566"/>
      <c r="X2643" s="566"/>
      <c r="Y2643" s="566"/>
      <c r="Z2643" s="566"/>
      <c r="AA2643" s="566"/>
      <c r="AB2643" s="566"/>
      <c r="AC2643" s="566"/>
      <c r="AD2643" s="566"/>
      <c r="AE2643" s="566"/>
      <c r="AF2643" s="566"/>
      <c r="AG2643" s="566"/>
    </row>
    <row r="2644" spans="2:33" hidden="1" outlineLevel="1" x14ac:dyDescent="0.45">
      <c r="B2644" s="657"/>
      <c r="C2644" s="658"/>
      <c r="D2644" s="659"/>
      <c r="E2644" s="660"/>
      <c r="F2644" s="661"/>
      <c r="G2644" s="662"/>
      <c r="H2644" s="663"/>
      <c r="I2644" s="663"/>
      <c r="J2644" s="663"/>
      <c r="K2644" s="664"/>
      <c r="L2644" s="662"/>
      <c r="M2644" s="663"/>
      <c r="N2644" s="663"/>
      <c r="O2644" s="663"/>
      <c r="P2644" s="664"/>
      <c r="Q2644" s="665"/>
      <c r="R2644" s="661"/>
      <c r="S2644" s="566"/>
      <c r="T2644" s="566"/>
      <c r="U2644" s="566"/>
      <c r="V2644" s="566"/>
      <c r="W2644" s="566"/>
      <c r="X2644" s="566"/>
      <c r="Y2644" s="566"/>
      <c r="Z2644" s="566"/>
      <c r="AA2644" s="566"/>
      <c r="AB2644" s="566"/>
      <c r="AC2644" s="566"/>
      <c r="AD2644" s="566"/>
      <c r="AE2644" s="566"/>
      <c r="AF2644" s="566"/>
      <c r="AG2644" s="566"/>
    </row>
    <row r="2645" spans="2:33" hidden="1" outlineLevel="1" x14ac:dyDescent="0.45">
      <c r="B2645" s="648"/>
      <c r="C2645" s="649"/>
      <c r="D2645" s="650"/>
      <c r="E2645" s="651"/>
      <c r="F2645" s="652"/>
      <c r="G2645" s="653"/>
      <c r="H2645" s="654"/>
      <c r="I2645" s="654"/>
      <c r="J2645" s="654"/>
      <c r="K2645" s="655"/>
      <c r="L2645" s="653"/>
      <c r="M2645" s="654"/>
      <c r="N2645" s="654"/>
      <c r="O2645" s="654"/>
      <c r="P2645" s="655"/>
      <c r="Q2645" s="656"/>
      <c r="R2645" s="652"/>
      <c r="S2645" s="566"/>
      <c r="T2645" s="566"/>
      <c r="U2645" s="566"/>
      <c r="V2645" s="566"/>
      <c r="W2645" s="566"/>
      <c r="X2645" s="566"/>
      <c r="Y2645" s="566"/>
      <c r="Z2645" s="566"/>
      <c r="AA2645" s="566"/>
      <c r="AB2645" s="566"/>
      <c r="AC2645" s="566"/>
      <c r="AD2645" s="566"/>
      <c r="AE2645" s="566"/>
      <c r="AF2645" s="566"/>
      <c r="AG2645" s="566"/>
    </row>
    <row r="2646" spans="2:33" hidden="1" outlineLevel="1" x14ac:dyDescent="0.45">
      <c r="B2646" s="657"/>
      <c r="C2646" s="658"/>
      <c r="D2646" s="659"/>
      <c r="E2646" s="660"/>
      <c r="F2646" s="661"/>
      <c r="G2646" s="662"/>
      <c r="H2646" s="663"/>
      <c r="I2646" s="663"/>
      <c r="J2646" s="663"/>
      <c r="K2646" s="664"/>
      <c r="L2646" s="662"/>
      <c r="M2646" s="663"/>
      <c r="N2646" s="663"/>
      <c r="O2646" s="663"/>
      <c r="P2646" s="664"/>
      <c r="Q2646" s="665"/>
      <c r="R2646" s="661"/>
      <c r="S2646" s="566"/>
      <c r="T2646" s="566"/>
      <c r="U2646" s="566"/>
      <c r="V2646" s="566"/>
      <c r="W2646" s="566"/>
      <c r="X2646" s="566"/>
      <c r="Y2646" s="566"/>
      <c r="Z2646" s="566"/>
      <c r="AA2646" s="566"/>
      <c r="AB2646" s="566"/>
      <c r="AC2646" s="566"/>
      <c r="AD2646" s="566"/>
      <c r="AE2646" s="566"/>
      <c r="AF2646" s="566"/>
      <c r="AG2646" s="566"/>
    </row>
    <row r="2647" spans="2:33" hidden="1" outlineLevel="1" x14ac:dyDescent="0.45">
      <c r="B2647" s="648"/>
      <c r="C2647" s="649"/>
      <c r="D2647" s="650"/>
      <c r="E2647" s="651"/>
      <c r="F2647" s="652"/>
      <c r="G2647" s="653"/>
      <c r="H2647" s="654"/>
      <c r="I2647" s="654"/>
      <c r="J2647" s="654"/>
      <c r="K2647" s="655"/>
      <c r="L2647" s="653"/>
      <c r="M2647" s="654"/>
      <c r="N2647" s="654"/>
      <c r="O2647" s="654"/>
      <c r="P2647" s="655"/>
      <c r="Q2647" s="656"/>
      <c r="R2647" s="652"/>
      <c r="S2647" s="566"/>
      <c r="T2647" s="566"/>
      <c r="U2647" s="566"/>
      <c r="V2647" s="566"/>
      <c r="W2647" s="566"/>
      <c r="X2647" s="566"/>
      <c r="Y2647" s="566"/>
      <c r="Z2647" s="566"/>
      <c r="AA2647" s="566"/>
      <c r="AB2647" s="566"/>
      <c r="AC2647" s="566"/>
      <c r="AD2647" s="566"/>
      <c r="AE2647" s="566"/>
      <c r="AF2647" s="566"/>
      <c r="AG2647" s="566"/>
    </row>
    <row r="2648" spans="2:33" hidden="1" outlineLevel="1" x14ac:dyDescent="0.45">
      <c r="B2648" s="657"/>
      <c r="C2648" s="658"/>
      <c r="D2648" s="659"/>
      <c r="E2648" s="660"/>
      <c r="F2648" s="661"/>
      <c r="G2648" s="662"/>
      <c r="H2648" s="663"/>
      <c r="I2648" s="663"/>
      <c r="J2648" s="663"/>
      <c r="K2648" s="664"/>
      <c r="L2648" s="662"/>
      <c r="M2648" s="663"/>
      <c r="N2648" s="663"/>
      <c r="O2648" s="663"/>
      <c r="P2648" s="664"/>
      <c r="Q2648" s="665"/>
      <c r="R2648" s="661"/>
      <c r="S2648" s="566"/>
      <c r="T2648" s="566"/>
      <c r="U2648" s="566"/>
      <c r="V2648" s="566"/>
      <c r="W2648" s="566"/>
      <c r="X2648" s="566"/>
      <c r="Y2648" s="566"/>
      <c r="Z2648" s="566"/>
      <c r="AA2648" s="566"/>
      <c r="AB2648" s="566"/>
      <c r="AC2648" s="566"/>
      <c r="AD2648" s="566"/>
      <c r="AE2648" s="566"/>
      <c r="AF2648" s="566"/>
      <c r="AG2648" s="566"/>
    </row>
    <row r="2649" spans="2:33" hidden="1" outlineLevel="1" x14ac:dyDescent="0.45">
      <c r="B2649" s="648"/>
      <c r="C2649" s="649"/>
      <c r="D2649" s="650"/>
      <c r="E2649" s="651"/>
      <c r="F2649" s="652"/>
      <c r="G2649" s="653"/>
      <c r="H2649" s="654"/>
      <c r="I2649" s="654"/>
      <c r="J2649" s="654"/>
      <c r="K2649" s="655"/>
      <c r="L2649" s="653"/>
      <c r="M2649" s="654"/>
      <c r="N2649" s="654"/>
      <c r="O2649" s="654"/>
      <c r="P2649" s="655"/>
      <c r="Q2649" s="656"/>
      <c r="R2649" s="652"/>
      <c r="S2649" s="566"/>
      <c r="T2649" s="566"/>
      <c r="U2649" s="566"/>
      <c r="V2649" s="566"/>
      <c r="W2649" s="566"/>
      <c r="X2649" s="566"/>
      <c r="Y2649" s="566"/>
      <c r="Z2649" s="566"/>
      <c r="AA2649" s="566"/>
      <c r="AB2649" s="566"/>
      <c r="AC2649" s="566"/>
      <c r="AD2649" s="566"/>
      <c r="AE2649" s="566"/>
      <c r="AF2649" s="566"/>
      <c r="AG2649" s="566"/>
    </row>
    <row r="2650" spans="2:33" hidden="1" outlineLevel="1" x14ac:dyDescent="0.45">
      <c r="B2650" s="657"/>
      <c r="C2650" s="658"/>
      <c r="D2650" s="659"/>
      <c r="E2650" s="660"/>
      <c r="F2650" s="661"/>
      <c r="G2650" s="662"/>
      <c r="H2650" s="663"/>
      <c r="I2650" s="663"/>
      <c r="J2650" s="663"/>
      <c r="K2650" s="664"/>
      <c r="L2650" s="662"/>
      <c r="M2650" s="663"/>
      <c r="N2650" s="663"/>
      <c r="O2650" s="663"/>
      <c r="P2650" s="664"/>
      <c r="Q2650" s="665"/>
      <c r="R2650" s="661"/>
      <c r="S2650" s="566"/>
      <c r="T2650" s="566"/>
      <c r="U2650" s="566"/>
      <c r="V2650" s="566"/>
      <c r="W2650" s="566"/>
      <c r="X2650" s="566"/>
      <c r="Y2650" s="566"/>
      <c r="Z2650" s="566"/>
      <c r="AA2650" s="566"/>
      <c r="AB2650" s="566"/>
      <c r="AC2650" s="566"/>
      <c r="AD2650" s="566"/>
      <c r="AE2650" s="566"/>
      <c r="AF2650" s="566"/>
      <c r="AG2650" s="566"/>
    </row>
    <row r="2651" spans="2:33" hidden="1" outlineLevel="1" x14ac:dyDescent="0.45">
      <c r="B2651" s="648"/>
      <c r="C2651" s="649"/>
      <c r="D2651" s="650"/>
      <c r="E2651" s="651"/>
      <c r="F2651" s="652"/>
      <c r="G2651" s="653"/>
      <c r="H2651" s="654"/>
      <c r="I2651" s="654"/>
      <c r="J2651" s="654"/>
      <c r="K2651" s="655"/>
      <c r="L2651" s="653"/>
      <c r="M2651" s="654"/>
      <c r="N2651" s="654"/>
      <c r="O2651" s="654"/>
      <c r="P2651" s="655"/>
      <c r="Q2651" s="656"/>
      <c r="R2651" s="652"/>
      <c r="S2651" s="566"/>
      <c r="T2651" s="566"/>
      <c r="U2651" s="566"/>
      <c r="V2651" s="566"/>
      <c r="W2651" s="566"/>
      <c r="X2651" s="566"/>
      <c r="Y2651" s="566"/>
      <c r="Z2651" s="566"/>
      <c r="AA2651" s="566"/>
      <c r="AB2651" s="566"/>
      <c r="AC2651" s="566"/>
      <c r="AD2651" s="566"/>
      <c r="AE2651" s="566"/>
      <c r="AF2651" s="566"/>
      <c r="AG2651" s="566"/>
    </row>
    <row r="2652" spans="2:33" hidden="1" outlineLevel="1" x14ac:dyDescent="0.45">
      <c r="B2652" s="657"/>
      <c r="C2652" s="658"/>
      <c r="D2652" s="659"/>
      <c r="E2652" s="660"/>
      <c r="F2652" s="661"/>
      <c r="G2652" s="662"/>
      <c r="H2652" s="663"/>
      <c r="I2652" s="663"/>
      <c r="J2652" s="663"/>
      <c r="K2652" s="664"/>
      <c r="L2652" s="662"/>
      <c r="M2652" s="663"/>
      <c r="N2652" s="663"/>
      <c r="O2652" s="663"/>
      <c r="P2652" s="664"/>
      <c r="Q2652" s="665"/>
      <c r="R2652" s="661"/>
      <c r="S2652" s="566"/>
      <c r="T2652" s="566"/>
      <c r="U2652" s="566"/>
      <c r="V2652" s="566"/>
      <c r="W2652" s="566"/>
      <c r="X2652" s="566"/>
      <c r="Y2652" s="566"/>
      <c r="Z2652" s="566"/>
      <c r="AA2652" s="566"/>
      <c r="AB2652" s="566"/>
      <c r="AC2652" s="566"/>
      <c r="AD2652" s="566"/>
      <c r="AE2652" s="566"/>
      <c r="AF2652" s="566"/>
      <c r="AG2652" s="566"/>
    </row>
    <row r="2653" spans="2:33" hidden="1" outlineLevel="1" x14ac:dyDescent="0.45">
      <c r="B2653" s="648"/>
      <c r="C2653" s="649"/>
      <c r="D2653" s="650"/>
      <c r="E2653" s="651"/>
      <c r="F2653" s="652"/>
      <c r="G2653" s="653"/>
      <c r="H2653" s="654"/>
      <c r="I2653" s="654"/>
      <c r="J2653" s="654"/>
      <c r="K2653" s="655"/>
      <c r="L2653" s="653"/>
      <c r="M2653" s="654"/>
      <c r="N2653" s="654"/>
      <c r="O2653" s="654"/>
      <c r="P2653" s="655"/>
      <c r="Q2653" s="656"/>
      <c r="R2653" s="652"/>
      <c r="S2653" s="566"/>
      <c r="T2653" s="566"/>
      <c r="U2653" s="566"/>
      <c r="V2653" s="566"/>
      <c r="W2653" s="566"/>
      <c r="X2653" s="566"/>
      <c r="Y2653" s="566"/>
      <c r="Z2653" s="566"/>
      <c r="AA2653" s="566"/>
      <c r="AB2653" s="566"/>
      <c r="AC2653" s="566"/>
      <c r="AD2653" s="566"/>
      <c r="AE2653" s="566"/>
      <c r="AF2653" s="566"/>
      <c r="AG2653" s="566"/>
    </row>
    <row r="2654" spans="2:33" hidden="1" outlineLevel="1" x14ac:dyDescent="0.45">
      <c r="B2654" s="657"/>
      <c r="C2654" s="658"/>
      <c r="D2654" s="659"/>
      <c r="E2654" s="660"/>
      <c r="F2654" s="661"/>
      <c r="G2654" s="662"/>
      <c r="H2654" s="663"/>
      <c r="I2654" s="663"/>
      <c r="J2654" s="663"/>
      <c r="K2654" s="664"/>
      <c r="L2654" s="662"/>
      <c r="M2654" s="663"/>
      <c r="N2654" s="663"/>
      <c r="O2654" s="663"/>
      <c r="P2654" s="664"/>
      <c r="Q2654" s="665"/>
      <c r="R2654" s="661"/>
      <c r="S2654" s="566"/>
      <c r="T2654" s="566"/>
      <c r="U2654" s="566"/>
      <c r="V2654" s="566"/>
      <c r="W2654" s="566"/>
      <c r="X2654" s="566"/>
      <c r="Y2654" s="566"/>
      <c r="Z2654" s="566"/>
      <c r="AA2654" s="566"/>
      <c r="AB2654" s="566"/>
      <c r="AC2654" s="566"/>
      <c r="AD2654" s="566"/>
      <c r="AE2654" s="566"/>
      <c r="AF2654" s="566"/>
      <c r="AG2654" s="566"/>
    </row>
    <row r="2655" spans="2:33" hidden="1" outlineLevel="1" x14ac:dyDescent="0.45">
      <c r="B2655" s="648"/>
      <c r="C2655" s="649"/>
      <c r="D2655" s="650"/>
      <c r="E2655" s="651"/>
      <c r="F2655" s="652"/>
      <c r="G2655" s="653"/>
      <c r="H2655" s="654"/>
      <c r="I2655" s="654"/>
      <c r="J2655" s="654"/>
      <c r="K2655" s="655"/>
      <c r="L2655" s="653"/>
      <c r="M2655" s="654"/>
      <c r="N2655" s="654"/>
      <c r="O2655" s="654"/>
      <c r="P2655" s="655"/>
      <c r="Q2655" s="656"/>
      <c r="R2655" s="652"/>
      <c r="S2655" s="566"/>
      <c r="T2655" s="566"/>
      <c r="U2655" s="566"/>
      <c r="V2655" s="566"/>
      <c r="W2655" s="566"/>
      <c r="X2655" s="566"/>
      <c r="Y2655" s="566"/>
      <c r="Z2655" s="566"/>
      <c r="AA2655" s="566"/>
      <c r="AB2655" s="566"/>
      <c r="AC2655" s="566"/>
      <c r="AD2655" s="566"/>
      <c r="AE2655" s="566"/>
      <c r="AF2655" s="566"/>
      <c r="AG2655" s="566"/>
    </row>
    <row r="2656" spans="2:33" hidden="1" outlineLevel="1" x14ac:dyDescent="0.45">
      <c r="B2656" s="657"/>
      <c r="C2656" s="658"/>
      <c r="D2656" s="659"/>
      <c r="E2656" s="660"/>
      <c r="F2656" s="661"/>
      <c r="G2656" s="662"/>
      <c r="H2656" s="663"/>
      <c r="I2656" s="663"/>
      <c r="J2656" s="663"/>
      <c r="K2656" s="664"/>
      <c r="L2656" s="662"/>
      <c r="M2656" s="663"/>
      <c r="N2656" s="663"/>
      <c r="O2656" s="663"/>
      <c r="P2656" s="664"/>
      <c r="Q2656" s="665"/>
      <c r="R2656" s="661"/>
      <c r="S2656" s="566"/>
      <c r="T2656" s="566"/>
      <c r="U2656" s="566"/>
      <c r="V2656" s="566"/>
      <c r="W2656" s="566"/>
      <c r="X2656" s="566"/>
      <c r="Y2656" s="566"/>
      <c r="Z2656" s="566"/>
      <c r="AA2656" s="566"/>
      <c r="AB2656" s="566"/>
      <c r="AC2656" s="566"/>
      <c r="AD2656" s="566"/>
      <c r="AE2656" s="566"/>
      <c r="AF2656" s="566"/>
      <c r="AG2656" s="566"/>
    </row>
    <row r="2657" spans="2:33" hidden="1" outlineLevel="1" x14ac:dyDescent="0.45">
      <c r="B2657" s="648"/>
      <c r="C2657" s="649"/>
      <c r="D2657" s="650"/>
      <c r="E2657" s="651"/>
      <c r="F2657" s="652"/>
      <c r="G2657" s="653"/>
      <c r="H2657" s="654"/>
      <c r="I2657" s="654"/>
      <c r="J2657" s="654"/>
      <c r="K2657" s="655"/>
      <c r="L2657" s="653"/>
      <c r="M2657" s="654"/>
      <c r="N2657" s="654"/>
      <c r="O2657" s="654"/>
      <c r="P2657" s="655"/>
      <c r="Q2657" s="656"/>
      <c r="R2657" s="652"/>
      <c r="S2657" s="566"/>
      <c r="T2657" s="566"/>
      <c r="U2657" s="566"/>
      <c r="V2657" s="566"/>
      <c r="W2657" s="566"/>
      <c r="X2657" s="566"/>
      <c r="Y2657" s="566"/>
      <c r="Z2657" s="566"/>
      <c r="AA2657" s="566"/>
      <c r="AB2657" s="566"/>
      <c r="AC2657" s="566"/>
      <c r="AD2657" s="566"/>
      <c r="AE2657" s="566"/>
      <c r="AF2657" s="566"/>
      <c r="AG2657" s="566"/>
    </row>
    <row r="2658" spans="2:33" hidden="1" outlineLevel="1" x14ac:dyDescent="0.45">
      <c r="B2658" s="657"/>
      <c r="C2658" s="658"/>
      <c r="D2658" s="659"/>
      <c r="E2658" s="660"/>
      <c r="F2658" s="661"/>
      <c r="G2658" s="662"/>
      <c r="H2658" s="663"/>
      <c r="I2658" s="663"/>
      <c r="J2658" s="663"/>
      <c r="K2658" s="664"/>
      <c r="L2658" s="662"/>
      <c r="M2658" s="663"/>
      <c r="N2658" s="663"/>
      <c r="O2658" s="663"/>
      <c r="P2658" s="664"/>
      <c r="Q2658" s="665"/>
      <c r="R2658" s="661"/>
      <c r="S2658" s="566"/>
      <c r="T2658" s="566"/>
      <c r="U2658" s="566"/>
      <c r="V2658" s="566"/>
      <c r="W2658" s="566"/>
      <c r="X2658" s="566"/>
      <c r="Y2658" s="566"/>
      <c r="Z2658" s="566"/>
      <c r="AA2658" s="566"/>
      <c r="AB2658" s="566"/>
      <c r="AC2658" s="566"/>
      <c r="AD2658" s="566"/>
      <c r="AE2658" s="566"/>
      <c r="AF2658" s="566"/>
      <c r="AG2658" s="566"/>
    </row>
    <row r="2659" spans="2:33" hidden="1" outlineLevel="1" x14ac:dyDescent="0.45">
      <c r="B2659" s="648"/>
      <c r="C2659" s="649"/>
      <c r="D2659" s="650"/>
      <c r="E2659" s="651"/>
      <c r="F2659" s="652"/>
      <c r="G2659" s="653"/>
      <c r="H2659" s="654"/>
      <c r="I2659" s="654"/>
      <c r="J2659" s="654"/>
      <c r="K2659" s="655"/>
      <c r="L2659" s="653"/>
      <c r="M2659" s="654"/>
      <c r="N2659" s="654"/>
      <c r="O2659" s="654"/>
      <c r="P2659" s="655"/>
      <c r="Q2659" s="656"/>
      <c r="R2659" s="652"/>
      <c r="S2659" s="566"/>
      <c r="T2659" s="566"/>
      <c r="U2659" s="566"/>
      <c r="V2659" s="566"/>
      <c r="W2659" s="566"/>
      <c r="X2659" s="566"/>
      <c r="Y2659" s="566"/>
      <c r="Z2659" s="566"/>
      <c r="AA2659" s="566"/>
      <c r="AB2659" s="566"/>
      <c r="AC2659" s="566"/>
      <c r="AD2659" s="566"/>
      <c r="AE2659" s="566"/>
      <c r="AF2659" s="566"/>
      <c r="AG2659" s="566"/>
    </row>
    <row r="2660" spans="2:33" hidden="1" outlineLevel="1" x14ac:dyDescent="0.45">
      <c r="B2660" s="657"/>
      <c r="C2660" s="658"/>
      <c r="D2660" s="659"/>
      <c r="E2660" s="660"/>
      <c r="F2660" s="661"/>
      <c r="G2660" s="662"/>
      <c r="H2660" s="663"/>
      <c r="I2660" s="663"/>
      <c r="J2660" s="663"/>
      <c r="K2660" s="664"/>
      <c r="L2660" s="662"/>
      <c r="M2660" s="663"/>
      <c r="N2660" s="663"/>
      <c r="O2660" s="663"/>
      <c r="P2660" s="664"/>
      <c r="Q2660" s="665"/>
      <c r="R2660" s="661"/>
      <c r="S2660" s="566"/>
      <c r="T2660" s="566"/>
      <c r="U2660" s="566"/>
      <c r="V2660" s="566"/>
      <c r="W2660" s="566"/>
      <c r="X2660" s="566"/>
      <c r="Y2660" s="566"/>
      <c r="Z2660" s="566"/>
      <c r="AA2660" s="566"/>
      <c r="AB2660" s="566"/>
      <c r="AC2660" s="566"/>
      <c r="AD2660" s="566"/>
      <c r="AE2660" s="566"/>
      <c r="AF2660" s="566"/>
      <c r="AG2660" s="566"/>
    </row>
    <row r="2661" spans="2:33" hidden="1" outlineLevel="1" x14ac:dyDescent="0.45">
      <c r="B2661" s="648"/>
      <c r="C2661" s="649"/>
      <c r="D2661" s="650"/>
      <c r="E2661" s="651"/>
      <c r="F2661" s="652"/>
      <c r="G2661" s="653"/>
      <c r="H2661" s="654"/>
      <c r="I2661" s="654"/>
      <c r="J2661" s="654"/>
      <c r="K2661" s="655"/>
      <c r="L2661" s="653"/>
      <c r="M2661" s="654"/>
      <c r="N2661" s="654"/>
      <c r="O2661" s="654"/>
      <c r="P2661" s="655"/>
      <c r="Q2661" s="656"/>
      <c r="R2661" s="652"/>
      <c r="S2661" s="566"/>
      <c r="T2661" s="566"/>
      <c r="U2661" s="566"/>
      <c r="V2661" s="566"/>
      <c r="W2661" s="566"/>
      <c r="X2661" s="566"/>
      <c r="Y2661" s="566"/>
      <c r="Z2661" s="566"/>
      <c r="AA2661" s="566"/>
      <c r="AB2661" s="566"/>
      <c r="AC2661" s="566"/>
      <c r="AD2661" s="566"/>
      <c r="AE2661" s="566"/>
      <c r="AF2661" s="566"/>
      <c r="AG2661" s="566"/>
    </row>
    <row r="2662" spans="2:33" hidden="1" outlineLevel="1" x14ac:dyDescent="0.45">
      <c r="B2662" s="657"/>
      <c r="C2662" s="658"/>
      <c r="D2662" s="659"/>
      <c r="E2662" s="660"/>
      <c r="F2662" s="661"/>
      <c r="G2662" s="662"/>
      <c r="H2662" s="663"/>
      <c r="I2662" s="663"/>
      <c r="J2662" s="663"/>
      <c r="K2662" s="664"/>
      <c r="L2662" s="662"/>
      <c r="M2662" s="663"/>
      <c r="N2662" s="663"/>
      <c r="O2662" s="663"/>
      <c r="P2662" s="664"/>
      <c r="Q2662" s="665"/>
      <c r="R2662" s="661"/>
      <c r="S2662" s="566"/>
      <c r="T2662" s="566"/>
      <c r="U2662" s="566"/>
      <c r="V2662" s="566"/>
      <c r="W2662" s="566"/>
      <c r="X2662" s="566"/>
      <c r="Y2662" s="566"/>
      <c r="Z2662" s="566"/>
      <c r="AA2662" s="566"/>
      <c r="AB2662" s="566"/>
      <c r="AC2662" s="566"/>
      <c r="AD2662" s="566"/>
      <c r="AE2662" s="566"/>
      <c r="AF2662" s="566"/>
      <c r="AG2662" s="566"/>
    </row>
    <row r="2663" spans="2:33" hidden="1" outlineLevel="1" x14ac:dyDescent="0.45">
      <c r="B2663" s="648"/>
      <c r="C2663" s="649"/>
      <c r="D2663" s="650"/>
      <c r="E2663" s="651"/>
      <c r="F2663" s="652"/>
      <c r="G2663" s="653"/>
      <c r="H2663" s="654"/>
      <c r="I2663" s="654"/>
      <c r="J2663" s="654"/>
      <c r="K2663" s="655"/>
      <c r="L2663" s="653"/>
      <c r="M2663" s="654"/>
      <c r="N2663" s="654"/>
      <c r="O2663" s="654"/>
      <c r="P2663" s="655"/>
      <c r="Q2663" s="656"/>
      <c r="R2663" s="652"/>
      <c r="S2663" s="566"/>
      <c r="T2663" s="566"/>
      <c r="U2663" s="566"/>
      <c r="V2663" s="566"/>
      <c r="W2663" s="566"/>
      <c r="X2663" s="566"/>
      <c r="Y2663" s="566"/>
      <c r="Z2663" s="566"/>
      <c r="AA2663" s="566"/>
      <c r="AB2663" s="566"/>
      <c r="AC2663" s="566"/>
      <c r="AD2663" s="566"/>
      <c r="AE2663" s="566"/>
      <c r="AF2663" s="566"/>
      <c r="AG2663" s="566"/>
    </row>
    <row r="2664" spans="2:33" hidden="1" outlineLevel="1" x14ac:dyDescent="0.45">
      <c r="B2664" s="657"/>
      <c r="C2664" s="658"/>
      <c r="D2664" s="659"/>
      <c r="E2664" s="660"/>
      <c r="F2664" s="661"/>
      <c r="G2664" s="662"/>
      <c r="H2664" s="663"/>
      <c r="I2664" s="663"/>
      <c r="J2664" s="663"/>
      <c r="K2664" s="664"/>
      <c r="L2664" s="662"/>
      <c r="M2664" s="663"/>
      <c r="N2664" s="663"/>
      <c r="O2664" s="663"/>
      <c r="P2664" s="664"/>
      <c r="Q2664" s="665"/>
      <c r="R2664" s="661"/>
      <c r="S2664" s="566"/>
      <c r="T2664" s="566"/>
      <c r="U2664" s="566"/>
      <c r="V2664" s="566"/>
      <c r="W2664" s="566"/>
      <c r="X2664" s="566"/>
      <c r="Y2664" s="566"/>
      <c r="Z2664" s="566"/>
      <c r="AA2664" s="566"/>
      <c r="AB2664" s="566"/>
      <c r="AC2664" s="566"/>
      <c r="AD2664" s="566"/>
      <c r="AE2664" s="566"/>
      <c r="AF2664" s="566"/>
      <c r="AG2664" s="566"/>
    </row>
    <row r="2665" spans="2:33" hidden="1" outlineLevel="1" x14ac:dyDescent="0.45">
      <c r="B2665" s="648"/>
      <c r="C2665" s="649"/>
      <c r="D2665" s="650"/>
      <c r="E2665" s="651"/>
      <c r="F2665" s="652"/>
      <c r="G2665" s="653"/>
      <c r="H2665" s="654"/>
      <c r="I2665" s="654"/>
      <c r="J2665" s="654"/>
      <c r="K2665" s="655"/>
      <c r="L2665" s="653"/>
      <c r="M2665" s="654"/>
      <c r="N2665" s="654"/>
      <c r="O2665" s="654"/>
      <c r="P2665" s="655"/>
      <c r="Q2665" s="656"/>
      <c r="R2665" s="652"/>
      <c r="S2665" s="566"/>
      <c r="T2665" s="566"/>
      <c r="U2665" s="566"/>
      <c r="V2665" s="566"/>
      <c r="W2665" s="566"/>
      <c r="X2665" s="566"/>
      <c r="Y2665" s="566"/>
      <c r="Z2665" s="566"/>
      <c r="AA2665" s="566"/>
      <c r="AB2665" s="566"/>
      <c r="AC2665" s="566"/>
      <c r="AD2665" s="566"/>
      <c r="AE2665" s="566"/>
      <c r="AF2665" s="566"/>
      <c r="AG2665" s="566"/>
    </row>
    <row r="2666" spans="2:33" hidden="1" outlineLevel="1" x14ac:dyDescent="0.45">
      <c r="B2666" s="657"/>
      <c r="C2666" s="658"/>
      <c r="D2666" s="659"/>
      <c r="E2666" s="660"/>
      <c r="F2666" s="661"/>
      <c r="G2666" s="662"/>
      <c r="H2666" s="663"/>
      <c r="I2666" s="663"/>
      <c r="J2666" s="663"/>
      <c r="K2666" s="664"/>
      <c r="L2666" s="662"/>
      <c r="M2666" s="663"/>
      <c r="N2666" s="663"/>
      <c r="O2666" s="663"/>
      <c r="P2666" s="664"/>
      <c r="Q2666" s="665"/>
      <c r="R2666" s="661"/>
      <c r="S2666" s="566"/>
      <c r="T2666" s="566"/>
      <c r="U2666" s="566"/>
      <c r="V2666" s="566"/>
      <c r="W2666" s="566"/>
      <c r="X2666" s="566"/>
      <c r="Y2666" s="566"/>
      <c r="Z2666" s="566"/>
      <c r="AA2666" s="566"/>
      <c r="AB2666" s="566"/>
      <c r="AC2666" s="566"/>
      <c r="AD2666" s="566"/>
      <c r="AE2666" s="566"/>
      <c r="AF2666" s="566"/>
      <c r="AG2666" s="566"/>
    </row>
    <row r="2667" spans="2:33" hidden="1" outlineLevel="1" x14ac:dyDescent="0.45">
      <c r="B2667" s="648"/>
      <c r="C2667" s="649"/>
      <c r="D2667" s="650"/>
      <c r="E2667" s="651"/>
      <c r="F2667" s="652"/>
      <c r="G2667" s="653"/>
      <c r="H2667" s="654"/>
      <c r="I2667" s="654"/>
      <c r="J2667" s="654"/>
      <c r="K2667" s="655"/>
      <c r="L2667" s="653"/>
      <c r="M2667" s="654"/>
      <c r="N2667" s="654"/>
      <c r="O2667" s="654"/>
      <c r="P2667" s="655"/>
      <c r="Q2667" s="656"/>
      <c r="R2667" s="652"/>
      <c r="S2667" s="566"/>
      <c r="T2667" s="566"/>
      <c r="U2667" s="566"/>
      <c r="V2667" s="566"/>
      <c r="W2667" s="566"/>
      <c r="X2667" s="566"/>
      <c r="Y2667" s="566"/>
      <c r="Z2667" s="566"/>
      <c r="AA2667" s="566"/>
      <c r="AB2667" s="566"/>
      <c r="AC2667" s="566"/>
      <c r="AD2667" s="566"/>
      <c r="AE2667" s="566"/>
      <c r="AF2667" s="566"/>
      <c r="AG2667" s="566"/>
    </row>
    <row r="2668" spans="2:33" hidden="1" outlineLevel="1" x14ac:dyDescent="0.45">
      <c r="B2668" s="657"/>
      <c r="C2668" s="658"/>
      <c r="D2668" s="659"/>
      <c r="E2668" s="660"/>
      <c r="F2668" s="661"/>
      <c r="G2668" s="662"/>
      <c r="H2668" s="663"/>
      <c r="I2668" s="663"/>
      <c r="J2668" s="663"/>
      <c r="K2668" s="664"/>
      <c r="L2668" s="662"/>
      <c r="M2668" s="663"/>
      <c r="N2668" s="663"/>
      <c r="O2668" s="663"/>
      <c r="P2668" s="664"/>
      <c r="Q2668" s="665"/>
      <c r="R2668" s="661"/>
      <c r="S2668" s="566"/>
      <c r="T2668" s="566"/>
      <c r="U2668" s="566"/>
      <c r="V2668" s="566"/>
      <c r="W2668" s="566"/>
      <c r="X2668" s="566"/>
      <c r="Y2668" s="566"/>
      <c r="Z2668" s="566"/>
      <c r="AA2668" s="566"/>
      <c r="AB2668" s="566"/>
      <c r="AC2668" s="566"/>
      <c r="AD2668" s="566"/>
      <c r="AE2668" s="566"/>
      <c r="AF2668" s="566"/>
      <c r="AG2668" s="566"/>
    </row>
    <row r="2669" spans="2:33" hidden="1" outlineLevel="1" x14ac:dyDescent="0.45">
      <c r="B2669" s="648"/>
      <c r="C2669" s="649"/>
      <c r="D2669" s="650"/>
      <c r="E2669" s="651"/>
      <c r="F2669" s="652"/>
      <c r="G2669" s="653"/>
      <c r="H2669" s="654"/>
      <c r="I2669" s="654"/>
      <c r="J2669" s="654"/>
      <c r="K2669" s="655"/>
      <c r="L2669" s="653"/>
      <c r="M2669" s="654"/>
      <c r="N2669" s="654"/>
      <c r="O2669" s="654"/>
      <c r="P2669" s="655"/>
      <c r="Q2669" s="656"/>
      <c r="R2669" s="652"/>
      <c r="S2669" s="566"/>
      <c r="T2669" s="566"/>
      <c r="U2669" s="566"/>
      <c r="V2669" s="566"/>
      <c r="W2669" s="566"/>
      <c r="X2669" s="566"/>
      <c r="Y2669" s="566"/>
      <c r="Z2669" s="566"/>
      <c r="AA2669" s="566"/>
      <c r="AB2669" s="566"/>
      <c r="AC2669" s="566"/>
      <c r="AD2669" s="566"/>
      <c r="AE2669" s="566"/>
      <c r="AF2669" s="566"/>
      <c r="AG2669" s="566"/>
    </row>
    <row r="2670" spans="2:33" hidden="1" outlineLevel="1" x14ac:dyDescent="0.45">
      <c r="B2670" s="657"/>
      <c r="C2670" s="658"/>
      <c r="D2670" s="659"/>
      <c r="E2670" s="660"/>
      <c r="F2670" s="661"/>
      <c r="G2670" s="662"/>
      <c r="H2670" s="663"/>
      <c r="I2670" s="663"/>
      <c r="J2670" s="663"/>
      <c r="K2670" s="664"/>
      <c r="L2670" s="662"/>
      <c r="M2670" s="663"/>
      <c r="N2670" s="663"/>
      <c r="O2670" s="663"/>
      <c r="P2670" s="664"/>
      <c r="Q2670" s="665"/>
      <c r="R2670" s="661"/>
      <c r="S2670" s="566"/>
      <c r="T2670" s="566"/>
      <c r="U2670" s="566"/>
      <c r="V2670" s="566"/>
      <c r="W2670" s="566"/>
      <c r="X2670" s="566"/>
      <c r="Y2670" s="566"/>
      <c r="Z2670" s="566"/>
      <c r="AA2670" s="566"/>
      <c r="AB2670" s="566"/>
      <c r="AC2670" s="566"/>
      <c r="AD2670" s="566"/>
      <c r="AE2670" s="566"/>
      <c r="AF2670" s="566"/>
      <c r="AG2670" s="566"/>
    </row>
    <row r="2671" spans="2:33" hidden="1" outlineLevel="1" x14ac:dyDescent="0.45">
      <c r="B2671" s="648"/>
      <c r="C2671" s="649"/>
      <c r="D2671" s="650"/>
      <c r="E2671" s="651"/>
      <c r="F2671" s="652"/>
      <c r="G2671" s="653"/>
      <c r="H2671" s="654"/>
      <c r="I2671" s="654"/>
      <c r="J2671" s="654"/>
      <c r="K2671" s="655"/>
      <c r="L2671" s="653"/>
      <c r="M2671" s="654"/>
      <c r="N2671" s="654"/>
      <c r="O2671" s="654"/>
      <c r="P2671" s="655"/>
      <c r="Q2671" s="656"/>
      <c r="R2671" s="652"/>
      <c r="S2671" s="566"/>
      <c r="T2671" s="566"/>
      <c r="U2671" s="566"/>
      <c r="V2671" s="566"/>
      <c r="W2671" s="566"/>
      <c r="X2671" s="566"/>
      <c r="Y2671" s="566"/>
      <c r="Z2671" s="566"/>
      <c r="AA2671" s="566"/>
      <c r="AB2671" s="566"/>
      <c r="AC2671" s="566"/>
      <c r="AD2671" s="566"/>
      <c r="AE2671" s="566"/>
      <c r="AF2671" s="566"/>
      <c r="AG2671" s="566"/>
    </row>
    <row r="2672" spans="2:33" hidden="1" outlineLevel="1" x14ac:dyDescent="0.45">
      <c r="B2672" s="657"/>
      <c r="C2672" s="658"/>
      <c r="D2672" s="659"/>
      <c r="E2672" s="660"/>
      <c r="F2672" s="661"/>
      <c r="G2672" s="662"/>
      <c r="H2672" s="663"/>
      <c r="I2672" s="663"/>
      <c r="J2672" s="663"/>
      <c r="K2672" s="664"/>
      <c r="L2672" s="662"/>
      <c r="M2672" s="663"/>
      <c r="N2672" s="663"/>
      <c r="O2672" s="663"/>
      <c r="P2672" s="664"/>
      <c r="Q2672" s="665"/>
      <c r="R2672" s="661"/>
      <c r="S2672" s="566"/>
      <c r="T2672" s="566"/>
      <c r="U2672" s="566"/>
      <c r="V2672" s="566"/>
      <c r="W2672" s="566"/>
      <c r="X2672" s="566"/>
      <c r="Y2672" s="566"/>
      <c r="Z2672" s="566"/>
      <c r="AA2672" s="566"/>
      <c r="AB2672" s="566"/>
      <c r="AC2672" s="566"/>
      <c r="AD2672" s="566"/>
      <c r="AE2672" s="566"/>
      <c r="AF2672" s="566"/>
      <c r="AG2672" s="566"/>
    </row>
    <row r="2673" spans="2:33" hidden="1" outlineLevel="1" x14ac:dyDescent="0.45">
      <c r="B2673" s="648"/>
      <c r="C2673" s="649"/>
      <c r="D2673" s="650"/>
      <c r="E2673" s="651"/>
      <c r="F2673" s="652"/>
      <c r="G2673" s="653"/>
      <c r="H2673" s="654"/>
      <c r="I2673" s="654"/>
      <c r="J2673" s="654"/>
      <c r="K2673" s="655"/>
      <c r="L2673" s="653"/>
      <c r="M2673" s="654"/>
      <c r="N2673" s="654"/>
      <c r="O2673" s="654"/>
      <c r="P2673" s="655"/>
      <c r="Q2673" s="656"/>
      <c r="R2673" s="652"/>
      <c r="S2673" s="566"/>
      <c r="T2673" s="566"/>
      <c r="U2673" s="566"/>
      <c r="V2673" s="566"/>
      <c r="W2673" s="566"/>
      <c r="X2673" s="566"/>
      <c r="Y2673" s="566"/>
      <c r="Z2673" s="566"/>
      <c r="AA2673" s="566"/>
      <c r="AB2673" s="566"/>
      <c r="AC2673" s="566"/>
      <c r="AD2673" s="566"/>
      <c r="AE2673" s="566"/>
      <c r="AF2673" s="566"/>
      <c r="AG2673" s="566"/>
    </row>
    <row r="2674" spans="2:33" hidden="1" outlineLevel="1" x14ac:dyDescent="0.45">
      <c r="B2674" s="657"/>
      <c r="C2674" s="658"/>
      <c r="D2674" s="659"/>
      <c r="E2674" s="660"/>
      <c r="F2674" s="661"/>
      <c r="G2674" s="662"/>
      <c r="H2674" s="663"/>
      <c r="I2674" s="663"/>
      <c r="J2674" s="663"/>
      <c r="K2674" s="664"/>
      <c r="L2674" s="662"/>
      <c r="M2674" s="663"/>
      <c r="N2674" s="663"/>
      <c r="O2674" s="663"/>
      <c r="P2674" s="664"/>
      <c r="Q2674" s="665"/>
      <c r="R2674" s="661"/>
      <c r="S2674" s="566"/>
      <c r="T2674" s="566"/>
      <c r="U2674" s="566"/>
      <c r="V2674" s="566"/>
      <c r="W2674" s="566"/>
      <c r="X2674" s="566"/>
      <c r="Y2674" s="566"/>
      <c r="Z2674" s="566"/>
      <c r="AA2674" s="566"/>
      <c r="AB2674" s="566"/>
      <c r="AC2674" s="566"/>
      <c r="AD2674" s="566"/>
      <c r="AE2674" s="566"/>
      <c r="AF2674" s="566"/>
      <c r="AG2674" s="566"/>
    </row>
    <row r="2675" spans="2:33" hidden="1" outlineLevel="1" x14ac:dyDescent="0.45">
      <c r="B2675" s="648"/>
      <c r="C2675" s="649"/>
      <c r="D2675" s="650"/>
      <c r="E2675" s="651"/>
      <c r="F2675" s="652"/>
      <c r="G2675" s="653"/>
      <c r="H2675" s="654"/>
      <c r="I2675" s="654"/>
      <c r="J2675" s="654"/>
      <c r="K2675" s="655"/>
      <c r="L2675" s="653"/>
      <c r="M2675" s="654"/>
      <c r="N2675" s="654"/>
      <c r="O2675" s="654"/>
      <c r="P2675" s="655"/>
      <c r="Q2675" s="656"/>
      <c r="R2675" s="652"/>
      <c r="S2675" s="566"/>
      <c r="T2675" s="566"/>
      <c r="U2675" s="566"/>
      <c r="V2675" s="566"/>
      <c r="W2675" s="566"/>
      <c r="X2675" s="566"/>
      <c r="Y2675" s="566"/>
      <c r="Z2675" s="566"/>
      <c r="AA2675" s="566"/>
      <c r="AB2675" s="566"/>
      <c r="AC2675" s="566"/>
      <c r="AD2675" s="566"/>
      <c r="AE2675" s="566"/>
      <c r="AF2675" s="566"/>
      <c r="AG2675" s="566"/>
    </row>
    <row r="2676" spans="2:33" hidden="1" outlineLevel="1" x14ac:dyDescent="0.45">
      <c r="B2676" s="657"/>
      <c r="C2676" s="658"/>
      <c r="D2676" s="659"/>
      <c r="E2676" s="660"/>
      <c r="F2676" s="661"/>
      <c r="G2676" s="662"/>
      <c r="H2676" s="663"/>
      <c r="I2676" s="663"/>
      <c r="J2676" s="663"/>
      <c r="K2676" s="664"/>
      <c r="L2676" s="662"/>
      <c r="M2676" s="663"/>
      <c r="N2676" s="663"/>
      <c r="O2676" s="663"/>
      <c r="P2676" s="664"/>
      <c r="Q2676" s="665"/>
      <c r="R2676" s="661"/>
      <c r="S2676" s="566"/>
      <c r="T2676" s="566"/>
      <c r="U2676" s="566"/>
      <c r="V2676" s="566"/>
      <c r="W2676" s="566"/>
      <c r="X2676" s="566"/>
      <c r="Y2676" s="566"/>
      <c r="Z2676" s="566"/>
      <c r="AA2676" s="566"/>
      <c r="AB2676" s="566"/>
      <c r="AC2676" s="566"/>
      <c r="AD2676" s="566"/>
      <c r="AE2676" s="566"/>
      <c r="AF2676" s="566"/>
      <c r="AG2676" s="566"/>
    </row>
    <row r="2677" spans="2:33" hidden="1" outlineLevel="1" x14ac:dyDescent="0.45">
      <c r="B2677" s="648"/>
      <c r="C2677" s="649"/>
      <c r="D2677" s="650"/>
      <c r="E2677" s="651"/>
      <c r="F2677" s="652"/>
      <c r="G2677" s="653"/>
      <c r="H2677" s="654"/>
      <c r="I2677" s="654"/>
      <c r="J2677" s="654"/>
      <c r="K2677" s="655"/>
      <c r="L2677" s="653"/>
      <c r="M2677" s="654"/>
      <c r="N2677" s="654"/>
      <c r="O2677" s="654"/>
      <c r="P2677" s="655"/>
      <c r="Q2677" s="656"/>
      <c r="R2677" s="652"/>
      <c r="S2677" s="566"/>
      <c r="T2677" s="566"/>
      <c r="U2677" s="566"/>
      <c r="V2677" s="566"/>
      <c r="W2677" s="566"/>
      <c r="X2677" s="566"/>
      <c r="Y2677" s="566"/>
      <c r="Z2677" s="566"/>
      <c r="AA2677" s="566"/>
      <c r="AB2677" s="566"/>
      <c r="AC2677" s="566"/>
      <c r="AD2677" s="566"/>
      <c r="AE2677" s="566"/>
      <c r="AF2677" s="566"/>
      <c r="AG2677" s="566"/>
    </row>
    <row r="2678" spans="2:33" hidden="1" outlineLevel="1" x14ac:dyDescent="0.45">
      <c r="B2678" s="657"/>
      <c r="C2678" s="658"/>
      <c r="D2678" s="659"/>
      <c r="E2678" s="660"/>
      <c r="F2678" s="661"/>
      <c r="G2678" s="662"/>
      <c r="H2678" s="663"/>
      <c r="I2678" s="663"/>
      <c r="J2678" s="663"/>
      <c r="K2678" s="664"/>
      <c r="L2678" s="662"/>
      <c r="M2678" s="663"/>
      <c r="N2678" s="663"/>
      <c r="O2678" s="663"/>
      <c r="P2678" s="664"/>
      <c r="Q2678" s="665"/>
      <c r="R2678" s="661"/>
      <c r="S2678" s="566"/>
      <c r="T2678" s="566"/>
      <c r="U2678" s="566"/>
      <c r="V2678" s="566"/>
      <c r="W2678" s="566"/>
      <c r="X2678" s="566"/>
      <c r="Y2678" s="566"/>
      <c r="Z2678" s="566"/>
      <c r="AA2678" s="566"/>
      <c r="AB2678" s="566"/>
      <c r="AC2678" s="566"/>
      <c r="AD2678" s="566"/>
      <c r="AE2678" s="566"/>
      <c r="AF2678" s="566"/>
      <c r="AG2678" s="566"/>
    </row>
    <row r="2679" spans="2:33" hidden="1" outlineLevel="1" x14ac:dyDescent="0.45">
      <c r="B2679" s="648"/>
      <c r="C2679" s="649"/>
      <c r="D2679" s="650"/>
      <c r="E2679" s="651"/>
      <c r="F2679" s="652"/>
      <c r="G2679" s="653"/>
      <c r="H2679" s="654"/>
      <c r="I2679" s="654"/>
      <c r="J2679" s="654"/>
      <c r="K2679" s="655"/>
      <c r="L2679" s="653"/>
      <c r="M2679" s="654"/>
      <c r="N2679" s="654"/>
      <c r="O2679" s="654"/>
      <c r="P2679" s="655"/>
      <c r="Q2679" s="656"/>
      <c r="R2679" s="652"/>
      <c r="S2679" s="566"/>
      <c r="T2679" s="566"/>
      <c r="U2679" s="566"/>
      <c r="V2679" s="566"/>
      <c r="W2679" s="566"/>
      <c r="X2679" s="566"/>
      <c r="Y2679" s="566"/>
      <c r="Z2679" s="566"/>
      <c r="AA2679" s="566"/>
      <c r="AB2679" s="566"/>
      <c r="AC2679" s="566"/>
      <c r="AD2679" s="566"/>
      <c r="AE2679" s="566"/>
      <c r="AF2679" s="566"/>
      <c r="AG2679" s="566"/>
    </row>
    <row r="2680" spans="2:33" hidden="1" outlineLevel="1" x14ac:dyDescent="0.45">
      <c r="B2680" s="657"/>
      <c r="C2680" s="658"/>
      <c r="D2680" s="659"/>
      <c r="E2680" s="660"/>
      <c r="F2680" s="661"/>
      <c r="G2680" s="662"/>
      <c r="H2680" s="663"/>
      <c r="I2680" s="663"/>
      <c r="J2680" s="663"/>
      <c r="K2680" s="664"/>
      <c r="L2680" s="662"/>
      <c r="M2680" s="663"/>
      <c r="N2680" s="663"/>
      <c r="O2680" s="663"/>
      <c r="P2680" s="664"/>
      <c r="Q2680" s="665"/>
      <c r="R2680" s="661"/>
      <c r="S2680" s="566"/>
      <c r="T2680" s="566"/>
      <c r="U2680" s="566"/>
      <c r="V2680" s="566"/>
      <c r="W2680" s="566"/>
      <c r="X2680" s="566"/>
      <c r="Y2680" s="566"/>
      <c r="Z2680" s="566"/>
      <c r="AA2680" s="566"/>
      <c r="AB2680" s="566"/>
      <c r="AC2680" s="566"/>
      <c r="AD2680" s="566"/>
      <c r="AE2680" s="566"/>
      <c r="AF2680" s="566"/>
      <c r="AG2680" s="566"/>
    </row>
    <row r="2681" spans="2:33" hidden="1" outlineLevel="1" x14ac:dyDescent="0.45">
      <c r="B2681" s="648"/>
      <c r="C2681" s="649"/>
      <c r="D2681" s="650"/>
      <c r="E2681" s="651"/>
      <c r="F2681" s="652"/>
      <c r="G2681" s="653"/>
      <c r="H2681" s="654"/>
      <c r="I2681" s="654"/>
      <c r="J2681" s="654"/>
      <c r="K2681" s="655"/>
      <c r="L2681" s="653"/>
      <c r="M2681" s="654"/>
      <c r="N2681" s="654"/>
      <c r="O2681" s="654"/>
      <c r="P2681" s="655"/>
      <c r="Q2681" s="656"/>
      <c r="R2681" s="652"/>
      <c r="S2681" s="566"/>
      <c r="T2681" s="566"/>
      <c r="U2681" s="566"/>
      <c r="V2681" s="566"/>
      <c r="W2681" s="566"/>
      <c r="X2681" s="566"/>
      <c r="Y2681" s="566"/>
      <c r="Z2681" s="566"/>
      <c r="AA2681" s="566"/>
      <c r="AB2681" s="566"/>
      <c r="AC2681" s="566"/>
      <c r="AD2681" s="566"/>
      <c r="AE2681" s="566"/>
      <c r="AF2681" s="566"/>
      <c r="AG2681" s="566"/>
    </row>
    <row r="2682" spans="2:33" hidden="1" outlineLevel="1" x14ac:dyDescent="0.45">
      <c r="B2682" s="657"/>
      <c r="C2682" s="658"/>
      <c r="D2682" s="659"/>
      <c r="E2682" s="660"/>
      <c r="F2682" s="661"/>
      <c r="G2682" s="662"/>
      <c r="H2682" s="663"/>
      <c r="I2682" s="663"/>
      <c r="J2682" s="663"/>
      <c r="K2682" s="664"/>
      <c r="L2682" s="662"/>
      <c r="M2682" s="663"/>
      <c r="N2682" s="663"/>
      <c r="O2682" s="663"/>
      <c r="P2682" s="664"/>
      <c r="Q2682" s="665"/>
      <c r="R2682" s="661"/>
      <c r="S2682" s="566"/>
      <c r="T2682" s="566"/>
      <c r="U2682" s="566"/>
      <c r="V2682" s="566"/>
      <c r="W2682" s="566"/>
      <c r="X2682" s="566"/>
      <c r="Y2682" s="566"/>
      <c r="Z2682" s="566"/>
      <c r="AA2682" s="566"/>
      <c r="AB2682" s="566"/>
      <c r="AC2682" s="566"/>
      <c r="AD2682" s="566"/>
      <c r="AE2682" s="566"/>
      <c r="AF2682" s="566"/>
      <c r="AG2682" s="566"/>
    </row>
    <row r="2683" spans="2:33" hidden="1" outlineLevel="1" x14ac:dyDescent="0.45">
      <c r="B2683" s="648"/>
      <c r="C2683" s="649"/>
      <c r="D2683" s="650"/>
      <c r="E2683" s="651"/>
      <c r="F2683" s="652"/>
      <c r="G2683" s="653"/>
      <c r="H2683" s="654"/>
      <c r="I2683" s="654"/>
      <c r="J2683" s="654"/>
      <c r="K2683" s="655"/>
      <c r="L2683" s="653"/>
      <c r="M2683" s="654"/>
      <c r="N2683" s="654"/>
      <c r="O2683" s="654"/>
      <c r="P2683" s="655"/>
      <c r="Q2683" s="656"/>
      <c r="R2683" s="652"/>
      <c r="S2683" s="566"/>
      <c r="T2683" s="566"/>
      <c r="U2683" s="566"/>
      <c r="V2683" s="566"/>
      <c r="W2683" s="566"/>
      <c r="X2683" s="566"/>
      <c r="Y2683" s="566"/>
      <c r="Z2683" s="566"/>
      <c r="AA2683" s="566"/>
      <c r="AB2683" s="566"/>
      <c r="AC2683" s="566"/>
      <c r="AD2683" s="566"/>
      <c r="AE2683" s="566"/>
      <c r="AF2683" s="566"/>
      <c r="AG2683" s="566"/>
    </row>
    <row r="2684" spans="2:33" hidden="1" outlineLevel="1" x14ac:dyDescent="0.45">
      <c r="B2684" s="657"/>
      <c r="C2684" s="658"/>
      <c r="D2684" s="659"/>
      <c r="E2684" s="660"/>
      <c r="F2684" s="661"/>
      <c r="G2684" s="662"/>
      <c r="H2684" s="663"/>
      <c r="I2684" s="663"/>
      <c r="J2684" s="663"/>
      <c r="K2684" s="664"/>
      <c r="L2684" s="662"/>
      <c r="M2684" s="663"/>
      <c r="N2684" s="663"/>
      <c r="O2684" s="663"/>
      <c r="P2684" s="664"/>
      <c r="Q2684" s="665"/>
      <c r="R2684" s="661"/>
      <c r="S2684" s="566"/>
      <c r="T2684" s="566"/>
      <c r="U2684" s="566"/>
      <c r="V2684" s="566"/>
      <c r="W2684" s="566"/>
      <c r="X2684" s="566"/>
      <c r="Y2684" s="566"/>
      <c r="Z2684" s="566"/>
      <c r="AA2684" s="566"/>
      <c r="AB2684" s="566"/>
      <c r="AC2684" s="566"/>
      <c r="AD2684" s="566"/>
      <c r="AE2684" s="566"/>
      <c r="AF2684" s="566"/>
      <c r="AG2684" s="566"/>
    </row>
    <row r="2685" spans="2:33" hidden="1" outlineLevel="1" x14ac:dyDescent="0.45">
      <c r="B2685" s="648"/>
      <c r="C2685" s="649"/>
      <c r="D2685" s="650"/>
      <c r="E2685" s="651"/>
      <c r="F2685" s="652"/>
      <c r="G2685" s="653"/>
      <c r="H2685" s="654"/>
      <c r="I2685" s="654"/>
      <c r="J2685" s="654"/>
      <c r="K2685" s="655"/>
      <c r="L2685" s="653"/>
      <c r="M2685" s="654"/>
      <c r="N2685" s="654"/>
      <c r="O2685" s="654"/>
      <c r="P2685" s="655"/>
      <c r="Q2685" s="656"/>
      <c r="R2685" s="652"/>
      <c r="S2685" s="566"/>
      <c r="T2685" s="566"/>
      <c r="U2685" s="566"/>
      <c r="V2685" s="566"/>
      <c r="W2685" s="566"/>
      <c r="X2685" s="566"/>
      <c r="Y2685" s="566"/>
      <c r="Z2685" s="566"/>
      <c r="AA2685" s="566"/>
      <c r="AB2685" s="566"/>
      <c r="AC2685" s="566"/>
      <c r="AD2685" s="566"/>
      <c r="AE2685" s="566"/>
      <c r="AF2685" s="566"/>
      <c r="AG2685" s="566"/>
    </row>
    <row r="2686" spans="2:33" hidden="1" outlineLevel="1" x14ac:dyDescent="0.45">
      <c r="B2686" s="657"/>
      <c r="C2686" s="658"/>
      <c r="D2686" s="659"/>
      <c r="E2686" s="660"/>
      <c r="F2686" s="661"/>
      <c r="G2686" s="662"/>
      <c r="H2686" s="663"/>
      <c r="I2686" s="663"/>
      <c r="J2686" s="663"/>
      <c r="K2686" s="664"/>
      <c r="L2686" s="662"/>
      <c r="M2686" s="663"/>
      <c r="N2686" s="663"/>
      <c r="O2686" s="663"/>
      <c r="P2686" s="664"/>
      <c r="Q2686" s="665"/>
      <c r="R2686" s="661"/>
      <c r="S2686" s="566"/>
      <c r="T2686" s="566"/>
      <c r="U2686" s="566"/>
      <c r="V2686" s="566"/>
      <c r="W2686" s="566"/>
      <c r="X2686" s="566"/>
      <c r="Y2686" s="566"/>
      <c r="Z2686" s="566"/>
      <c r="AA2686" s="566"/>
      <c r="AB2686" s="566"/>
      <c r="AC2686" s="566"/>
      <c r="AD2686" s="566"/>
      <c r="AE2686" s="566"/>
      <c r="AF2686" s="566"/>
      <c r="AG2686" s="566"/>
    </row>
    <row r="2687" spans="2:33" hidden="1" outlineLevel="1" x14ac:dyDescent="0.45">
      <c r="B2687" s="648"/>
      <c r="C2687" s="649"/>
      <c r="D2687" s="650"/>
      <c r="E2687" s="651"/>
      <c r="F2687" s="652"/>
      <c r="G2687" s="653"/>
      <c r="H2687" s="654"/>
      <c r="I2687" s="654"/>
      <c r="J2687" s="654"/>
      <c r="K2687" s="655"/>
      <c r="L2687" s="653"/>
      <c r="M2687" s="654"/>
      <c r="N2687" s="654"/>
      <c r="O2687" s="654"/>
      <c r="P2687" s="655"/>
      <c r="Q2687" s="656"/>
      <c r="R2687" s="652"/>
      <c r="S2687" s="566"/>
      <c r="T2687" s="566"/>
      <c r="U2687" s="566"/>
      <c r="V2687" s="566"/>
      <c r="W2687" s="566"/>
      <c r="X2687" s="566"/>
      <c r="Y2687" s="566"/>
      <c r="Z2687" s="566"/>
      <c r="AA2687" s="566"/>
      <c r="AB2687" s="566"/>
      <c r="AC2687" s="566"/>
      <c r="AD2687" s="566"/>
      <c r="AE2687" s="566"/>
      <c r="AF2687" s="566"/>
      <c r="AG2687" s="566"/>
    </row>
    <row r="2688" spans="2:33" hidden="1" outlineLevel="1" x14ac:dyDescent="0.45">
      <c r="B2688" s="657"/>
      <c r="C2688" s="658"/>
      <c r="D2688" s="659"/>
      <c r="E2688" s="660"/>
      <c r="F2688" s="661"/>
      <c r="G2688" s="662"/>
      <c r="H2688" s="663"/>
      <c r="I2688" s="663"/>
      <c r="J2688" s="663"/>
      <c r="K2688" s="664"/>
      <c r="L2688" s="662"/>
      <c r="M2688" s="663"/>
      <c r="N2688" s="663"/>
      <c r="O2688" s="663"/>
      <c r="P2688" s="664"/>
      <c r="Q2688" s="665"/>
      <c r="R2688" s="661"/>
      <c r="S2688" s="566"/>
      <c r="T2688" s="566"/>
      <c r="U2688" s="566"/>
      <c r="V2688" s="566"/>
      <c r="W2688" s="566"/>
      <c r="X2688" s="566"/>
      <c r="Y2688" s="566"/>
      <c r="Z2688" s="566"/>
      <c r="AA2688" s="566"/>
      <c r="AB2688" s="566"/>
      <c r="AC2688" s="566"/>
      <c r="AD2688" s="566"/>
      <c r="AE2688" s="566"/>
      <c r="AF2688" s="566"/>
      <c r="AG2688" s="566"/>
    </row>
    <row r="2689" spans="2:33" hidden="1" outlineLevel="1" x14ac:dyDescent="0.45">
      <c r="B2689" s="648"/>
      <c r="C2689" s="649"/>
      <c r="D2689" s="650"/>
      <c r="E2689" s="651"/>
      <c r="F2689" s="652"/>
      <c r="G2689" s="653"/>
      <c r="H2689" s="654"/>
      <c r="I2689" s="654"/>
      <c r="J2689" s="654"/>
      <c r="K2689" s="655"/>
      <c r="L2689" s="653"/>
      <c r="M2689" s="654"/>
      <c r="N2689" s="654"/>
      <c r="O2689" s="654"/>
      <c r="P2689" s="655"/>
      <c r="Q2689" s="656"/>
      <c r="R2689" s="652"/>
      <c r="S2689" s="566"/>
      <c r="T2689" s="566"/>
      <c r="U2689" s="566"/>
      <c r="V2689" s="566"/>
      <c r="W2689" s="566"/>
      <c r="X2689" s="566"/>
      <c r="Y2689" s="566"/>
      <c r="Z2689" s="566"/>
      <c r="AA2689" s="566"/>
      <c r="AB2689" s="566"/>
      <c r="AC2689" s="566"/>
      <c r="AD2689" s="566"/>
      <c r="AE2689" s="566"/>
      <c r="AF2689" s="566"/>
      <c r="AG2689" s="566"/>
    </row>
    <row r="2690" spans="2:33" hidden="1" outlineLevel="1" x14ac:dyDescent="0.45">
      <c r="B2690" s="657"/>
      <c r="C2690" s="658"/>
      <c r="D2690" s="659"/>
      <c r="E2690" s="660"/>
      <c r="F2690" s="661"/>
      <c r="G2690" s="662"/>
      <c r="H2690" s="663"/>
      <c r="I2690" s="663"/>
      <c r="J2690" s="663"/>
      <c r="K2690" s="664"/>
      <c r="L2690" s="662"/>
      <c r="M2690" s="663"/>
      <c r="N2690" s="663"/>
      <c r="O2690" s="663"/>
      <c r="P2690" s="664"/>
      <c r="Q2690" s="665"/>
      <c r="R2690" s="661"/>
      <c r="S2690" s="566"/>
      <c r="T2690" s="566"/>
      <c r="U2690" s="566"/>
      <c r="V2690" s="566"/>
      <c r="W2690" s="566"/>
      <c r="X2690" s="566"/>
      <c r="Y2690" s="566"/>
      <c r="Z2690" s="566"/>
      <c r="AA2690" s="566"/>
      <c r="AB2690" s="566"/>
      <c r="AC2690" s="566"/>
      <c r="AD2690" s="566"/>
      <c r="AE2690" s="566"/>
      <c r="AF2690" s="566"/>
      <c r="AG2690" s="566"/>
    </row>
    <row r="2691" spans="2:33" hidden="1" outlineLevel="1" x14ac:dyDescent="0.45">
      <c r="B2691" s="648"/>
      <c r="C2691" s="649"/>
      <c r="D2691" s="650"/>
      <c r="E2691" s="651"/>
      <c r="F2691" s="652"/>
      <c r="G2691" s="653"/>
      <c r="H2691" s="654"/>
      <c r="I2691" s="654"/>
      <c r="J2691" s="654"/>
      <c r="K2691" s="655"/>
      <c r="L2691" s="653"/>
      <c r="M2691" s="654"/>
      <c r="N2691" s="654"/>
      <c r="O2691" s="654"/>
      <c r="P2691" s="655"/>
      <c r="Q2691" s="656"/>
      <c r="R2691" s="652"/>
      <c r="S2691" s="566"/>
      <c r="T2691" s="566"/>
      <c r="U2691" s="566"/>
      <c r="V2691" s="566"/>
      <c r="W2691" s="566"/>
      <c r="X2691" s="566"/>
      <c r="Y2691" s="566"/>
      <c r="Z2691" s="566"/>
      <c r="AA2691" s="566"/>
      <c r="AB2691" s="566"/>
      <c r="AC2691" s="566"/>
      <c r="AD2691" s="566"/>
      <c r="AE2691" s="566"/>
      <c r="AF2691" s="566"/>
      <c r="AG2691" s="566"/>
    </row>
    <row r="2692" spans="2:33" hidden="1" outlineLevel="1" x14ac:dyDescent="0.45">
      <c r="B2692" s="657"/>
      <c r="C2692" s="658"/>
      <c r="D2692" s="659"/>
      <c r="E2692" s="660"/>
      <c r="F2692" s="661"/>
      <c r="G2692" s="662"/>
      <c r="H2692" s="663"/>
      <c r="I2692" s="663"/>
      <c r="J2692" s="663"/>
      <c r="K2692" s="664"/>
      <c r="L2692" s="662"/>
      <c r="M2692" s="663"/>
      <c r="N2692" s="663"/>
      <c r="O2692" s="663"/>
      <c r="P2692" s="664"/>
      <c r="Q2692" s="665"/>
      <c r="R2692" s="661"/>
      <c r="S2692" s="566"/>
      <c r="T2692" s="566"/>
      <c r="U2692" s="566"/>
      <c r="V2692" s="566"/>
      <c r="W2692" s="566"/>
      <c r="X2692" s="566"/>
      <c r="Y2692" s="566"/>
      <c r="Z2692" s="566"/>
      <c r="AA2692" s="566"/>
      <c r="AB2692" s="566"/>
      <c r="AC2692" s="566"/>
      <c r="AD2692" s="566"/>
      <c r="AE2692" s="566"/>
      <c r="AF2692" s="566"/>
      <c r="AG2692" s="566"/>
    </row>
    <row r="2693" spans="2:33" hidden="1" outlineLevel="1" x14ac:dyDescent="0.45">
      <c r="B2693" s="648"/>
      <c r="C2693" s="649"/>
      <c r="D2693" s="650"/>
      <c r="E2693" s="651"/>
      <c r="F2693" s="652"/>
      <c r="G2693" s="653"/>
      <c r="H2693" s="654"/>
      <c r="I2693" s="654"/>
      <c r="J2693" s="654"/>
      <c r="K2693" s="655"/>
      <c r="L2693" s="653"/>
      <c r="M2693" s="654"/>
      <c r="N2693" s="654"/>
      <c r="O2693" s="654"/>
      <c r="P2693" s="655"/>
      <c r="Q2693" s="656"/>
      <c r="R2693" s="652"/>
      <c r="S2693" s="566"/>
      <c r="T2693" s="566"/>
      <c r="U2693" s="566"/>
      <c r="V2693" s="566"/>
      <c r="W2693" s="566"/>
      <c r="X2693" s="566"/>
      <c r="Y2693" s="566"/>
      <c r="Z2693" s="566"/>
      <c r="AA2693" s="566"/>
      <c r="AB2693" s="566"/>
      <c r="AC2693" s="566"/>
      <c r="AD2693" s="566"/>
      <c r="AE2693" s="566"/>
      <c r="AF2693" s="566"/>
      <c r="AG2693" s="566"/>
    </row>
    <row r="2694" spans="2:33" hidden="1" outlineLevel="1" x14ac:dyDescent="0.45">
      <c r="B2694" s="657"/>
      <c r="C2694" s="658"/>
      <c r="D2694" s="659"/>
      <c r="E2694" s="660"/>
      <c r="F2694" s="661"/>
      <c r="G2694" s="662"/>
      <c r="H2694" s="663"/>
      <c r="I2694" s="663"/>
      <c r="J2694" s="663"/>
      <c r="K2694" s="664"/>
      <c r="L2694" s="662"/>
      <c r="M2694" s="663"/>
      <c r="N2694" s="663"/>
      <c r="O2694" s="663"/>
      <c r="P2694" s="664"/>
      <c r="Q2694" s="665"/>
      <c r="R2694" s="661"/>
      <c r="S2694" s="566"/>
      <c r="T2694" s="566"/>
      <c r="U2694" s="566"/>
      <c r="V2694" s="566"/>
      <c r="W2694" s="566"/>
      <c r="X2694" s="566"/>
      <c r="Y2694" s="566"/>
      <c r="Z2694" s="566"/>
      <c r="AA2694" s="566"/>
      <c r="AB2694" s="566"/>
      <c r="AC2694" s="566"/>
      <c r="AD2694" s="566"/>
      <c r="AE2694" s="566"/>
      <c r="AF2694" s="566"/>
      <c r="AG2694" s="566"/>
    </row>
    <row r="2695" spans="2:33" hidden="1" outlineLevel="1" x14ac:dyDescent="0.45">
      <c r="B2695" s="648"/>
      <c r="C2695" s="649"/>
      <c r="D2695" s="650"/>
      <c r="E2695" s="651"/>
      <c r="F2695" s="652"/>
      <c r="G2695" s="653"/>
      <c r="H2695" s="654"/>
      <c r="I2695" s="654"/>
      <c r="J2695" s="654"/>
      <c r="K2695" s="655"/>
      <c r="L2695" s="653"/>
      <c r="M2695" s="654"/>
      <c r="N2695" s="654"/>
      <c r="O2695" s="654"/>
      <c r="P2695" s="655"/>
      <c r="Q2695" s="656"/>
      <c r="R2695" s="652"/>
      <c r="S2695" s="566"/>
      <c r="T2695" s="566"/>
      <c r="U2695" s="566"/>
      <c r="V2695" s="566"/>
      <c r="W2695" s="566"/>
      <c r="X2695" s="566"/>
      <c r="Y2695" s="566"/>
      <c r="Z2695" s="566"/>
      <c r="AA2695" s="566"/>
      <c r="AB2695" s="566"/>
      <c r="AC2695" s="566"/>
      <c r="AD2695" s="566"/>
      <c r="AE2695" s="566"/>
      <c r="AF2695" s="566"/>
      <c r="AG2695" s="566"/>
    </row>
    <row r="2696" spans="2:33" hidden="1" outlineLevel="1" x14ac:dyDescent="0.45">
      <c r="B2696" s="657"/>
      <c r="C2696" s="658"/>
      <c r="D2696" s="659"/>
      <c r="E2696" s="660"/>
      <c r="F2696" s="661"/>
      <c r="G2696" s="662"/>
      <c r="H2696" s="663"/>
      <c r="I2696" s="663"/>
      <c r="J2696" s="663"/>
      <c r="K2696" s="664"/>
      <c r="L2696" s="662"/>
      <c r="M2696" s="663"/>
      <c r="N2696" s="663"/>
      <c r="O2696" s="663"/>
      <c r="P2696" s="664"/>
      <c r="Q2696" s="665"/>
      <c r="R2696" s="661"/>
      <c r="S2696" s="566"/>
      <c r="T2696" s="566"/>
      <c r="U2696" s="566"/>
      <c r="V2696" s="566"/>
      <c r="W2696" s="566"/>
      <c r="X2696" s="566"/>
      <c r="Y2696" s="566"/>
      <c r="Z2696" s="566"/>
      <c r="AA2696" s="566"/>
      <c r="AB2696" s="566"/>
      <c r="AC2696" s="566"/>
      <c r="AD2696" s="566"/>
      <c r="AE2696" s="566"/>
      <c r="AF2696" s="566"/>
      <c r="AG2696" s="566"/>
    </row>
    <row r="2697" spans="2:33" hidden="1" outlineLevel="1" x14ac:dyDescent="0.45">
      <c r="B2697" s="648"/>
      <c r="C2697" s="649"/>
      <c r="D2697" s="650"/>
      <c r="E2697" s="651"/>
      <c r="F2697" s="652"/>
      <c r="G2697" s="653"/>
      <c r="H2697" s="654"/>
      <c r="I2697" s="654"/>
      <c r="J2697" s="654"/>
      <c r="K2697" s="655"/>
      <c r="L2697" s="653"/>
      <c r="M2697" s="654"/>
      <c r="N2697" s="654"/>
      <c r="O2697" s="654"/>
      <c r="P2697" s="655"/>
      <c r="Q2697" s="656"/>
      <c r="R2697" s="652"/>
      <c r="S2697" s="566"/>
      <c r="T2697" s="566"/>
      <c r="U2697" s="566"/>
      <c r="V2697" s="566"/>
      <c r="W2697" s="566"/>
      <c r="X2697" s="566"/>
      <c r="Y2697" s="566"/>
      <c r="Z2697" s="566"/>
      <c r="AA2697" s="566"/>
      <c r="AB2697" s="566"/>
      <c r="AC2697" s="566"/>
      <c r="AD2697" s="566"/>
      <c r="AE2697" s="566"/>
      <c r="AF2697" s="566"/>
      <c r="AG2697" s="566"/>
    </row>
    <row r="2698" spans="2:33" hidden="1" outlineLevel="1" x14ac:dyDescent="0.45">
      <c r="B2698" s="657"/>
      <c r="C2698" s="658"/>
      <c r="D2698" s="659"/>
      <c r="E2698" s="660"/>
      <c r="F2698" s="661"/>
      <c r="G2698" s="662"/>
      <c r="H2698" s="663"/>
      <c r="I2698" s="663"/>
      <c r="J2698" s="663"/>
      <c r="K2698" s="664"/>
      <c r="L2698" s="662"/>
      <c r="M2698" s="663"/>
      <c r="N2698" s="663"/>
      <c r="O2698" s="663"/>
      <c r="P2698" s="664"/>
      <c r="Q2698" s="665"/>
      <c r="R2698" s="661"/>
      <c r="S2698" s="566"/>
      <c r="T2698" s="566"/>
      <c r="U2698" s="566"/>
      <c r="V2698" s="566"/>
      <c r="W2698" s="566"/>
      <c r="X2698" s="566"/>
      <c r="Y2698" s="566"/>
      <c r="Z2698" s="566"/>
      <c r="AA2698" s="566"/>
      <c r="AB2698" s="566"/>
      <c r="AC2698" s="566"/>
      <c r="AD2698" s="566"/>
      <c r="AE2698" s="566"/>
      <c r="AF2698" s="566"/>
      <c r="AG2698" s="566"/>
    </row>
    <row r="2699" spans="2:33" hidden="1" outlineLevel="1" x14ac:dyDescent="0.45">
      <c r="B2699" s="648"/>
      <c r="C2699" s="649"/>
      <c r="D2699" s="650"/>
      <c r="E2699" s="651"/>
      <c r="F2699" s="652"/>
      <c r="G2699" s="653"/>
      <c r="H2699" s="654"/>
      <c r="I2699" s="654"/>
      <c r="J2699" s="654"/>
      <c r="K2699" s="655"/>
      <c r="L2699" s="653"/>
      <c r="M2699" s="654"/>
      <c r="N2699" s="654"/>
      <c r="O2699" s="654"/>
      <c r="P2699" s="655"/>
      <c r="Q2699" s="656"/>
      <c r="R2699" s="652"/>
      <c r="S2699" s="566"/>
      <c r="T2699" s="566"/>
      <c r="U2699" s="566"/>
      <c r="V2699" s="566"/>
      <c r="W2699" s="566"/>
      <c r="X2699" s="566"/>
      <c r="Y2699" s="566"/>
      <c r="Z2699" s="566"/>
      <c r="AA2699" s="566"/>
      <c r="AB2699" s="566"/>
      <c r="AC2699" s="566"/>
      <c r="AD2699" s="566"/>
      <c r="AE2699" s="566"/>
      <c r="AF2699" s="566"/>
      <c r="AG2699" s="566"/>
    </row>
    <row r="2700" spans="2:33" hidden="1" outlineLevel="1" x14ac:dyDescent="0.45">
      <c r="B2700" s="657"/>
      <c r="C2700" s="658"/>
      <c r="D2700" s="659"/>
      <c r="E2700" s="660"/>
      <c r="F2700" s="661"/>
      <c r="G2700" s="662"/>
      <c r="H2700" s="663"/>
      <c r="I2700" s="663"/>
      <c r="J2700" s="663"/>
      <c r="K2700" s="664"/>
      <c r="L2700" s="662"/>
      <c r="M2700" s="663"/>
      <c r="N2700" s="663"/>
      <c r="O2700" s="663"/>
      <c r="P2700" s="664"/>
      <c r="Q2700" s="665"/>
      <c r="R2700" s="661"/>
      <c r="S2700" s="566"/>
      <c r="T2700" s="566"/>
      <c r="U2700" s="566"/>
      <c r="V2700" s="566"/>
      <c r="W2700" s="566"/>
      <c r="X2700" s="566"/>
      <c r="Y2700" s="566"/>
      <c r="Z2700" s="566"/>
      <c r="AA2700" s="566"/>
      <c r="AB2700" s="566"/>
      <c r="AC2700" s="566"/>
      <c r="AD2700" s="566"/>
      <c r="AE2700" s="566"/>
      <c r="AF2700" s="566"/>
      <c r="AG2700" s="566"/>
    </row>
    <row r="2701" spans="2:33" hidden="1" outlineLevel="1" x14ac:dyDescent="0.45">
      <c r="B2701" s="648"/>
      <c r="C2701" s="649"/>
      <c r="D2701" s="650"/>
      <c r="E2701" s="651"/>
      <c r="F2701" s="652"/>
      <c r="G2701" s="653"/>
      <c r="H2701" s="654"/>
      <c r="I2701" s="654"/>
      <c r="J2701" s="654"/>
      <c r="K2701" s="655"/>
      <c r="L2701" s="653"/>
      <c r="M2701" s="654"/>
      <c r="N2701" s="654"/>
      <c r="O2701" s="654"/>
      <c r="P2701" s="655"/>
      <c r="Q2701" s="656"/>
      <c r="R2701" s="652"/>
      <c r="S2701" s="566"/>
      <c r="T2701" s="566"/>
      <c r="U2701" s="566"/>
      <c r="V2701" s="566"/>
      <c r="W2701" s="566"/>
      <c r="X2701" s="566"/>
      <c r="Y2701" s="566"/>
      <c r="Z2701" s="566"/>
      <c r="AA2701" s="566"/>
      <c r="AB2701" s="566"/>
      <c r="AC2701" s="566"/>
      <c r="AD2701" s="566"/>
      <c r="AE2701" s="566"/>
      <c r="AF2701" s="566"/>
      <c r="AG2701" s="566"/>
    </row>
    <row r="2702" spans="2:33" hidden="1" outlineLevel="1" x14ac:dyDescent="0.45">
      <c r="B2702" s="657"/>
      <c r="C2702" s="658"/>
      <c r="D2702" s="659"/>
      <c r="E2702" s="660"/>
      <c r="F2702" s="661"/>
      <c r="G2702" s="662"/>
      <c r="H2702" s="663"/>
      <c r="I2702" s="663"/>
      <c r="J2702" s="663"/>
      <c r="K2702" s="664"/>
      <c r="L2702" s="662"/>
      <c r="M2702" s="663"/>
      <c r="N2702" s="663"/>
      <c r="O2702" s="663"/>
      <c r="P2702" s="664"/>
      <c r="Q2702" s="665"/>
      <c r="R2702" s="661"/>
      <c r="S2702" s="566"/>
      <c r="T2702" s="566"/>
      <c r="U2702" s="566"/>
      <c r="V2702" s="566"/>
      <c r="W2702" s="566"/>
      <c r="X2702" s="566"/>
      <c r="Y2702" s="566"/>
      <c r="Z2702" s="566"/>
      <c r="AA2702" s="566"/>
      <c r="AB2702" s="566"/>
      <c r="AC2702" s="566"/>
      <c r="AD2702" s="566"/>
      <c r="AE2702" s="566"/>
      <c r="AF2702" s="566"/>
      <c r="AG2702" s="566"/>
    </row>
    <row r="2703" spans="2:33" hidden="1" outlineLevel="1" x14ac:dyDescent="0.45">
      <c r="B2703" s="648"/>
      <c r="C2703" s="649"/>
      <c r="D2703" s="650"/>
      <c r="E2703" s="651"/>
      <c r="F2703" s="652"/>
      <c r="G2703" s="653"/>
      <c r="H2703" s="654"/>
      <c r="I2703" s="654"/>
      <c r="J2703" s="654"/>
      <c r="K2703" s="655"/>
      <c r="L2703" s="653"/>
      <c r="M2703" s="654"/>
      <c r="N2703" s="654"/>
      <c r="O2703" s="654"/>
      <c r="P2703" s="655"/>
      <c r="Q2703" s="656"/>
      <c r="R2703" s="652"/>
      <c r="S2703" s="566"/>
      <c r="T2703" s="566"/>
      <c r="U2703" s="566"/>
      <c r="V2703" s="566"/>
      <c r="W2703" s="566"/>
      <c r="X2703" s="566"/>
      <c r="Y2703" s="566"/>
      <c r="Z2703" s="566"/>
      <c r="AA2703" s="566"/>
      <c r="AB2703" s="566"/>
      <c r="AC2703" s="566"/>
      <c r="AD2703" s="566"/>
      <c r="AE2703" s="566"/>
      <c r="AF2703" s="566"/>
      <c r="AG2703" s="566"/>
    </row>
    <row r="2704" spans="2:33" hidden="1" outlineLevel="1" x14ac:dyDescent="0.45">
      <c r="B2704" s="657"/>
      <c r="C2704" s="658"/>
      <c r="D2704" s="659"/>
      <c r="E2704" s="660"/>
      <c r="F2704" s="661"/>
      <c r="G2704" s="662"/>
      <c r="H2704" s="663"/>
      <c r="I2704" s="663"/>
      <c r="J2704" s="663"/>
      <c r="K2704" s="664"/>
      <c r="L2704" s="662"/>
      <c r="M2704" s="663"/>
      <c r="N2704" s="663"/>
      <c r="O2704" s="663"/>
      <c r="P2704" s="664"/>
      <c r="Q2704" s="665"/>
      <c r="R2704" s="661"/>
      <c r="S2704" s="566"/>
      <c r="T2704" s="566"/>
      <c r="U2704" s="566"/>
      <c r="V2704" s="566"/>
      <c r="W2704" s="566"/>
      <c r="X2704" s="566"/>
      <c r="Y2704" s="566"/>
      <c r="Z2704" s="566"/>
      <c r="AA2704" s="566"/>
      <c r="AB2704" s="566"/>
      <c r="AC2704" s="566"/>
      <c r="AD2704" s="566"/>
      <c r="AE2704" s="566"/>
      <c r="AF2704" s="566"/>
      <c r="AG2704" s="566"/>
    </row>
    <row r="2705" spans="2:33" hidden="1" outlineLevel="1" x14ac:dyDescent="0.45">
      <c r="B2705" s="648"/>
      <c r="C2705" s="649"/>
      <c r="D2705" s="650"/>
      <c r="E2705" s="651"/>
      <c r="F2705" s="652"/>
      <c r="G2705" s="653"/>
      <c r="H2705" s="654"/>
      <c r="I2705" s="654"/>
      <c r="J2705" s="654"/>
      <c r="K2705" s="655"/>
      <c r="L2705" s="653"/>
      <c r="M2705" s="654"/>
      <c r="N2705" s="654"/>
      <c r="O2705" s="654"/>
      <c r="P2705" s="655"/>
      <c r="Q2705" s="656"/>
      <c r="R2705" s="652"/>
      <c r="S2705" s="566"/>
      <c r="T2705" s="566"/>
      <c r="U2705" s="566"/>
      <c r="V2705" s="566"/>
      <c r="W2705" s="566"/>
      <c r="X2705" s="566"/>
      <c r="Y2705" s="566"/>
      <c r="Z2705" s="566"/>
      <c r="AA2705" s="566"/>
      <c r="AB2705" s="566"/>
      <c r="AC2705" s="566"/>
      <c r="AD2705" s="566"/>
      <c r="AE2705" s="566"/>
      <c r="AF2705" s="566"/>
      <c r="AG2705" s="566"/>
    </row>
    <row r="2706" spans="2:33" hidden="1" outlineLevel="1" x14ac:dyDescent="0.45">
      <c r="B2706" s="657"/>
      <c r="C2706" s="658"/>
      <c r="D2706" s="659"/>
      <c r="E2706" s="660"/>
      <c r="F2706" s="661"/>
      <c r="G2706" s="662"/>
      <c r="H2706" s="663"/>
      <c r="I2706" s="663"/>
      <c r="J2706" s="663"/>
      <c r="K2706" s="664"/>
      <c r="L2706" s="662"/>
      <c r="M2706" s="663"/>
      <c r="N2706" s="663"/>
      <c r="O2706" s="663"/>
      <c r="P2706" s="664"/>
      <c r="Q2706" s="665"/>
      <c r="R2706" s="661"/>
      <c r="S2706" s="566"/>
      <c r="T2706" s="566"/>
      <c r="U2706" s="566"/>
      <c r="V2706" s="566"/>
      <c r="W2706" s="566"/>
      <c r="X2706" s="566"/>
      <c r="Y2706" s="566"/>
      <c r="Z2706" s="566"/>
      <c r="AA2706" s="566"/>
      <c r="AB2706" s="566"/>
      <c r="AC2706" s="566"/>
      <c r="AD2706" s="566"/>
      <c r="AE2706" s="566"/>
      <c r="AF2706" s="566"/>
      <c r="AG2706" s="566"/>
    </row>
    <row r="2707" spans="2:33" hidden="1" outlineLevel="1" x14ac:dyDescent="0.45">
      <c r="B2707" s="648"/>
      <c r="C2707" s="649"/>
      <c r="D2707" s="650"/>
      <c r="E2707" s="651"/>
      <c r="F2707" s="652"/>
      <c r="G2707" s="653"/>
      <c r="H2707" s="654"/>
      <c r="I2707" s="654"/>
      <c r="J2707" s="654"/>
      <c r="K2707" s="655"/>
      <c r="L2707" s="653"/>
      <c r="M2707" s="654"/>
      <c r="N2707" s="654"/>
      <c r="O2707" s="654"/>
      <c r="P2707" s="655"/>
      <c r="Q2707" s="656"/>
      <c r="R2707" s="652"/>
      <c r="S2707" s="566"/>
      <c r="T2707" s="566"/>
      <c r="U2707" s="566"/>
      <c r="V2707" s="566"/>
      <c r="W2707" s="566"/>
      <c r="X2707" s="566"/>
      <c r="Y2707" s="566"/>
      <c r="Z2707" s="566"/>
      <c r="AA2707" s="566"/>
      <c r="AB2707" s="566"/>
      <c r="AC2707" s="566"/>
      <c r="AD2707" s="566"/>
      <c r="AE2707" s="566"/>
      <c r="AF2707" s="566"/>
      <c r="AG2707" s="566"/>
    </row>
    <row r="2708" spans="2:33" hidden="1" outlineLevel="1" x14ac:dyDescent="0.45">
      <c r="B2708" s="657"/>
      <c r="C2708" s="658"/>
      <c r="D2708" s="659"/>
      <c r="E2708" s="660"/>
      <c r="F2708" s="661"/>
      <c r="G2708" s="662"/>
      <c r="H2708" s="663"/>
      <c r="I2708" s="663"/>
      <c r="J2708" s="663"/>
      <c r="K2708" s="664"/>
      <c r="L2708" s="662"/>
      <c r="M2708" s="663"/>
      <c r="N2708" s="663"/>
      <c r="O2708" s="663"/>
      <c r="P2708" s="664"/>
      <c r="Q2708" s="665"/>
      <c r="R2708" s="661"/>
      <c r="S2708" s="566"/>
      <c r="T2708" s="566"/>
      <c r="U2708" s="566"/>
      <c r="V2708" s="566"/>
      <c r="W2708" s="566"/>
      <c r="X2708" s="566"/>
      <c r="Y2708" s="566"/>
      <c r="Z2708" s="566"/>
      <c r="AA2708" s="566"/>
      <c r="AB2708" s="566"/>
      <c r="AC2708" s="566"/>
      <c r="AD2708" s="566"/>
      <c r="AE2708" s="566"/>
      <c r="AF2708" s="566"/>
      <c r="AG2708" s="566"/>
    </row>
    <row r="2709" spans="2:33" hidden="1" outlineLevel="1" x14ac:dyDescent="0.45">
      <c r="B2709" s="648"/>
      <c r="C2709" s="649"/>
      <c r="D2709" s="650"/>
      <c r="E2709" s="651"/>
      <c r="F2709" s="652"/>
      <c r="G2709" s="653"/>
      <c r="H2709" s="654"/>
      <c r="I2709" s="654"/>
      <c r="J2709" s="654"/>
      <c r="K2709" s="655"/>
      <c r="L2709" s="653"/>
      <c r="M2709" s="654"/>
      <c r="N2709" s="654"/>
      <c r="O2709" s="654"/>
      <c r="P2709" s="655"/>
      <c r="Q2709" s="656"/>
      <c r="R2709" s="652"/>
      <c r="S2709" s="566"/>
      <c r="T2709" s="566"/>
      <c r="U2709" s="566"/>
      <c r="V2709" s="566"/>
      <c r="W2709" s="566"/>
      <c r="X2709" s="566"/>
      <c r="Y2709" s="566"/>
      <c r="Z2709" s="566"/>
      <c r="AA2709" s="566"/>
      <c r="AB2709" s="566"/>
      <c r="AC2709" s="566"/>
      <c r="AD2709" s="566"/>
      <c r="AE2709" s="566"/>
      <c r="AF2709" s="566"/>
      <c r="AG2709" s="566"/>
    </row>
    <row r="2710" spans="2:33" hidden="1" outlineLevel="1" x14ac:dyDescent="0.45">
      <c r="B2710" s="657"/>
      <c r="C2710" s="658"/>
      <c r="D2710" s="659"/>
      <c r="E2710" s="660"/>
      <c r="F2710" s="661"/>
      <c r="G2710" s="662"/>
      <c r="H2710" s="663"/>
      <c r="I2710" s="663"/>
      <c r="J2710" s="663"/>
      <c r="K2710" s="664"/>
      <c r="L2710" s="662"/>
      <c r="M2710" s="663"/>
      <c r="N2710" s="663"/>
      <c r="O2710" s="663"/>
      <c r="P2710" s="664"/>
      <c r="Q2710" s="665"/>
      <c r="R2710" s="661"/>
      <c r="S2710" s="566"/>
      <c r="T2710" s="566"/>
      <c r="U2710" s="566"/>
      <c r="V2710" s="566"/>
      <c r="W2710" s="566"/>
      <c r="X2710" s="566"/>
      <c r="Y2710" s="566"/>
      <c r="Z2710" s="566"/>
      <c r="AA2710" s="566"/>
      <c r="AB2710" s="566"/>
      <c r="AC2710" s="566"/>
      <c r="AD2710" s="566"/>
      <c r="AE2710" s="566"/>
      <c r="AF2710" s="566"/>
      <c r="AG2710" s="566"/>
    </row>
    <row r="2711" spans="2:33" hidden="1" outlineLevel="1" x14ac:dyDescent="0.45">
      <c r="B2711" s="648"/>
      <c r="C2711" s="649"/>
      <c r="D2711" s="650"/>
      <c r="E2711" s="651"/>
      <c r="F2711" s="652"/>
      <c r="G2711" s="653"/>
      <c r="H2711" s="654"/>
      <c r="I2711" s="654"/>
      <c r="J2711" s="654"/>
      <c r="K2711" s="655"/>
      <c r="L2711" s="653"/>
      <c r="M2711" s="654"/>
      <c r="N2711" s="654"/>
      <c r="O2711" s="654"/>
      <c r="P2711" s="655"/>
      <c r="Q2711" s="656"/>
      <c r="R2711" s="652"/>
      <c r="S2711" s="566"/>
      <c r="T2711" s="566"/>
      <c r="U2711" s="566"/>
      <c r="V2711" s="566"/>
      <c r="W2711" s="566"/>
      <c r="X2711" s="566"/>
      <c r="Y2711" s="566"/>
      <c r="Z2711" s="566"/>
      <c r="AA2711" s="566"/>
      <c r="AB2711" s="566"/>
      <c r="AC2711" s="566"/>
      <c r="AD2711" s="566"/>
      <c r="AE2711" s="566"/>
      <c r="AF2711" s="566"/>
      <c r="AG2711" s="566"/>
    </row>
    <row r="2712" spans="2:33" hidden="1" outlineLevel="1" x14ac:dyDescent="0.45">
      <c r="B2712" s="657"/>
      <c r="C2712" s="658"/>
      <c r="D2712" s="659"/>
      <c r="E2712" s="660"/>
      <c r="F2712" s="661"/>
      <c r="G2712" s="662"/>
      <c r="H2712" s="663"/>
      <c r="I2712" s="663"/>
      <c r="J2712" s="663"/>
      <c r="K2712" s="664"/>
      <c r="L2712" s="662"/>
      <c r="M2712" s="663"/>
      <c r="N2712" s="663"/>
      <c r="O2712" s="663"/>
      <c r="P2712" s="664"/>
      <c r="Q2712" s="665"/>
      <c r="R2712" s="661"/>
      <c r="S2712" s="566"/>
      <c r="T2712" s="566"/>
      <c r="U2712" s="566"/>
      <c r="V2712" s="566"/>
      <c r="W2712" s="566"/>
      <c r="X2712" s="566"/>
      <c r="Y2712" s="566"/>
      <c r="Z2712" s="566"/>
      <c r="AA2712" s="566"/>
      <c r="AB2712" s="566"/>
      <c r="AC2712" s="566"/>
      <c r="AD2712" s="566"/>
      <c r="AE2712" s="566"/>
      <c r="AF2712" s="566"/>
      <c r="AG2712" s="566"/>
    </row>
    <row r="2713" spans="2:33" hidden="1" outlineLevel="1" x14ac:dyDescent="0.45">
      <c r="B2713" s="648"/>
      <c r="C2713" s="649"/>
      <c r="D2713" s="650"/>
      <c r="E2713" s="651"/>
      <c r="F2713" s="652"/>
      <c r="G2713" s="653"/>
      <c r="H2713" s="654"/>
      <c r="I2713" s="654"/>
      <c r="J2713" s="654"/>
      <c r="K2713" s="655"/>
      <c r="L2713" s="653"/>
      <c r="M2713" s="654"/>
      <c r="N2713" s="654"/>
      <c r="O2713" s="654"/>
      <c r="P2713" s="655"/>
      <c r="Q2713" s="656"/>
      <c r="R2713" s="652"/>
      <c r="S2713" s="566"/>
      <c r="T2713" s="566"/>
      <c r="U2713" s="566"/>
      <c r="V2713" s="566"/>
      <c r="W2713" s="566"/>
      <c r="X2713" s="566"/>
      <c r="Y2713" s="566"/>
      <c r="Z2713" s="566"/>
      <c r="AA2713" s="566"/>
      <c r="AB2713" s="566"/>
      <c r="AC2713" s="566"/>
      <c r="AD2713" s="566"/>
      <c r="AE2713" s="566"/>
      <c r="AF2713" s="566"/>
      <c r="AG2713" s="566"/>
    </row>
    <row r="2714" spans="2:33" hidden="1" outlineLevel="1" x14ac:dyDescent="0.45">
      <c r="B2714" s="657"/>
      <c r="C2714" s="658"/>
      <c r="D2714" s="659"/>
      <c r="E2714" s="660"/>
      <c r="F2714" s="661"/>
      <c r="G2714" s="662"/>
      <c r="H2714" s="663"/>
      <c r="I2714" s="663"/>
      <c r="J2714" s="663"/>
      <c r="K2714" s="664"/>
      <c r="L2714" s="662"/>
      <c r="M2714" s="663"/>
      <c r="N2714" s="663"/>
      <c r="O2714" s="663"/>
      <c r="P2714" s="664"/>
      <c r="Q2714" s="665"/>
      <c r="R2714" s="661"/>
      <c r="S2714" s="566"/>
      <c r="T2714" s="566"/>
      <c r="U2714" s="566"/>
      <c r="V2714" s="566"/>
      <c r="W2714" s="566"/>
      <c r="X2714" s="566"/>
      <c r="Y2714" s="566"/>
      <c r="Z2714" s="566"/>
      <c r="AA2714" s="566"/>
      <c r="AB2714" s="566"/>
      <c r="AC2714" s="566"/>
      <c r="AD2714" s="566"/>
      <c r="AE2714" s="566"/>
      <c r="AF2714" s="566"/>
      <c r="AG2714" s="566"/>
    </row>
    <row r="2715" spans="2:33" hidden="1" outlineLevel="1" x14ac:dyDescent="0.45">
      <c r="B2715" s="648"/>
      <c r="C2715" s="649"/>
      <c r="D2715" s="650"/>
      <c r="E2715" s="651"/>
      <c r="F2715" s="652"/>
      <c r="G2715" s="653"/>
      <c r="H2715" s="654"/>
      <c r="I2715" s="654"/>
      <c r="J2715" s="654"/>
      <c r="K2715" s="655"/>
      <c r="L2715" s="653"/>
      <c r="M2715" s="654"/>
      <c r="N2715" s="654"/>
      <c r="O2715" s="654"/>
      <c r="P2715" s="655"/>
      <c r="Q2715" s="656"/>
      <c r="R2715" s="652"/>
      <c r="S2715" s="566"/>
      <c r="T2715" s="566"/>
      <c r="U2715" s="566"/>
      <c r="V2715" s="566"/>
      <c r="W2715" s="566"/>
      <c r="X2715" s="566"/>
      <c r="Y2715" s="566"/>
      <c r="Z2715" s="566"/>
      <c r="AA2715" s="566"/>
      <c r="AB2715" s="566"/>
      <c r="AC2715" s="566"/>
      <c r="AD2715" s="566"/>
      <c r="AE2715" s="566"/>
      <c r="AF2715" s="566"/>
      <c r="AG2715" s="566"/>
    </row>
    <row r="2716" spans="2:33" hidden="1" outlineLevel="1" x14ac:dyDescent="0.45">
      <c r="B2716" s="657"/>
      <c r="C2716" s="658"/>
      <c r="D2716" s="659"/>
      <c r="E2716" s="660"/>
      <c r="F2716" s="661"/>
      <c r="G2716" s="662"/>
      <c r="H2716" s="663"/>
      <c r="I2716" s="663"/>
      <c r="J2716" s="663"/>
      <c r="K2716" s="664"/>
      <c r="L2716" s="662"/>
      <c r="M2716" s="663"/>
      <c r="N2716" s="663"/>
      <c r="O2716" s="663"/>
      <c r="P2716" s="664"/>
      <c r="Q2716" s="665"/>
      <c r="R2716" s="661"/>
      <c r="S2716" s="566"/>
      <c r="T2716" s="566"/>
      <c r="U2716" s="566"/>
      <c r="V2716" s="566"/>
      <c r="W2716" s="566"/>
      <c r="X2716" s="566"/>
      <c r="Y2716" s="566"/>
      <c r="Z2716" s="566"/>
      <c r="AA2716" s="566"/>
      <c r="AB2716" s="566"/>
      <c r="AC2716" s="566"/>
      <c r="AD2716" s="566"/>
      <c r="AE2716" s="566"/>
      <c r="AF2716" s="566"/>
      <c r="AG2716" s="566"/>
    </row>
    <row r="2717" spans="2:33" hidden="1" outlineLevel="1" x14ac:dyDescent="0.45">
      <c r="B2717" s="648"/>
      <c r="C2717" s="649"/>
      <c r="D2717" s="650"/>
      <c r="E2717" s="651"/>
      <c r="F2717" s="652"/>
      <c r="G2717" s="653"/>
      <c r="H2717" s="654"/>
      <c r="I2717" s="654"/>
      <c r="J2717" s="654"/>
      <c r="K2717" s="655"/>
      <c r="L2717" s="653"/>
      <c r="M2717" s="654"/>
      <c r="N2717" s="654"/>
      <c r="O2717" s="654"/>
      <c r="P2717" s="655"/>
      <c r="Q2717" s="656"/>
      <c r="R2717" s="652"/>
      <c r="S2717" s="566"/>
      <c r="T2717" s="566"/>
      <c r="U2717" s="566"/>
      <c r="V2717" s="566"/>
      <c r="W2717" s="566"/>
      <c r="X2717" s="566"/>
      <c r="Y2717" s="566"/>
      <c r="Z2717" s="566"/>
      <c r="AA2717" s="566"/>
      <c r="AB2717" s="566"/>
      <c r="AC2717" s="566"/>
      <c r="AD2717" s="566"/>
      <c r="AE2717" s="566"/>
      <c r="AF2717" s="566"/>
      <c r="AG2717" s="566"/>
    </row>
    <row r="2718" spans="2:33" hidden="1" outlineLevel="1" x14ac:dyDescent="0.45">
      <c r="B2718" s="657"/>
      <c r="C2718" s="658"/>
      <c r="D2718" s="659"/>
      <c r="E2718" s="660"/>
      <c r="F2718" s="661"/>
      <c r="G2718" s="662"/>
      <c r="H2718" s="663"/>
      <c r="I2718" s="663"/>
      <c r="J2718" s="663"/>
      <c r="K2718" s="664"/>
      <c r="L2718" s="662"/>
      <c r="M2718" s="663"/>
      <c r="N2718" s="663"/>
      <c r="O2718" s="663"/>
      <c r="P2718" s="664"/>
      <c r="Q2718" s="665"/>
      <c r="R2718" s="661"/>
      <c r="S2718" s="566"/>
      <c r="T2718" s="566"/>
      <c r="U2718" s="566"/>
      <c r="V2718" s="566"/>
      <c r="W2718" s="566"/>
      <c r="X2718" s="566"/>
      <c r="Y2718" s="566"/>
      <c r="Z2718" s="566"/>
      <c r="AA2718" s="566"/>
      <c r="AB2718" s="566"/>
      <c r="AC2718" s="566"/>
      <c r="AD2718" s="566"/>
      <c r="AE2718" s="566"/>
      <c r="AF2718" s="566"/>
      <c r="AG2718" s="566"/>
    </row>
    <row r="2719" spans="2:33" hidden="1" outlineLevel="1" x14ac:dyDescent="0.45">
      <c r="B2719" s="648"/>
      <c r="C2719" s="649"/>
      <c r="D2719" s="650"/>
      <c r="E2719" s="651"/>
      <c r="F2719" s="652"/>
      <c r="G2719" s="653"/>
      <c r="H2719" s="654"/>
      <c r="I2719" s="654"/>
      <c r="J2719" s="654"/>
      <c r="K2719" s="655"/>
      <c r="L2719" s="653"/>
      <c r="M2719" s="654"/>
      <c r="N2719" s="654"/>
      <c r="O2719" s="654"/>
      <c r="P2719" s="655"/>
      <c r="Q2719" s="656"/>
      <c r="R2719" s="652"/>
      <c r="S2719" s="566"/>
      <c r="T2719" s="566"/>
      <c r="U2719" s="566"/>
      <c r="V2719" s="566"/>
      <c r="W2719" s="566"/>
      <c r="X2719" s="566"/>
      <c r="Y2719" s="566"/>
      <c r="Z2719" s="566"/>
      <c r="AA2719" s="566"/>
      <c r="AB2719" s="566"/>
      <c r="AC2719" s="566"/>
      <c r="AD2719" s="566"/>
      <c r="AE2719" s="566"/>
      <c r="AF2719" s="566"/>
      <c r="AG2719" s="566"/>
    </row>
    <row r="2720" spans="2:33" hidden="1" outlineLevel="1" x14ac:dyDescent="0.45">
      <c r="B2720" s="657"/>
      <c r="C2720" s="658"/>
      <c r="D2720" s="659"/>
      <c r="E2720" s="660"/>
      <c r="F2720" s="661"/>
      <c r="G2720" s="662"/>
      <c r="H2720" s="663"/>
      <c r="I2720" s="663"/>
      <c r="J2720" s="663"/>
      <c r="K2720" s="664"/>
      <c r="L2720" s="662"/>
      <c r="M2720" s="663"/>
      <c r="N2720" s="663"/>
      <c r="O2720" s="663"/>
      <c r="P2720" s="664"/>
      <c r="Q2720" s="665"/>
      <c r="R2720" s="661"/>
      <c r="S2720" s="566"/>
      <c r="T2720" s="566"/>
      <c r="U2720" s="566"/>
      <c r="V2720" s="566"/>
      <c r="W2720" s="566"/>
      <c r="X2720" s="566"/>
      <c r="Y2720" s="566"/>
      <c r="Z2720" s="566"/>
      <c r="AA2720" s="566"/>
      <c r="AB2720" s="566"/>
      <c r="AC2720" s="566"/>
      <c r="AD2720" s="566"/>
      <c r="AE2720" s="566"/>
      <c r="AF2720" s="566"/>
      <c r="AG2720" s="566"/>
    </row>
    <row r="2721" spans="2:33" hidden="1" outlineLevel="1" x14ac:dyDescent="0.45">
      <c r="B2721" s="648"/>
      <c r="C2721" s="649"/>
      <c r="D2721" s="650"/>
      <c r="E2721" s="651"/>
      <c r="F2721" s="652"/>
      <c r="G2721" s="653"/>
      <c r="H2721" s="654"/>
      <c r="I2721" s="654"/>
      <c r="J2721" s="654"/>
      <c r="K2721" s="655"/>
      <c r="L2721" s="653"/>
      <c r="M2721" s="654"/>
      <c r="N2721" s="654"/>
      <c r="O2721" s="654"/>
      <c r="P2721" s="655"/>
      <c r="Q2721" s="656"/>
      <c r="R2721" s="652"/>
      <c r="S2721" s="566"/>
      <c r="T2721" s="566"/>
      <c r="U2721" s="566"/>
      <c r="V2721" s="566"/>
      <c r="W2721" s="566"/>
      <c r="X2721" s="566"/>
      <c r="Y2721" s="566"/>
      <c r="Z2721" s="566"/>
      <c r="AA2721" s="566"/>
      <c r="AB2721" s="566"/>
      <c r="AC2721" s="566"/>
      <c r="AD2721" s="566"/>
      <c r="AE2721" s="566"/>
      <c r="AF2721" s="566"/>
      <c r="AG2721" s="566"/>
    </row>
    <row r="2722" spans="2:33" hidden="1" outlineLevel="1" x14ac:dyDescent="0.45">
      <c r="B2722" s="657"/>
      <c r="C2722" s="658"/>
      <c r="D2722" s="659"/>
      <c r="E2722" s="660"/>
      <c r="F2722" s="661"/>
      <c r="G2722" s="662"/>
      <c r="H2722" s="663"/>
      <c r="I2722" s="663"/>
      <c r="J2722" s="663"/>
      <c r="K2722" s="664"/>
      <c r="L2722" s="662"/>
      <c r="M2722" s="663"/>
      <c r="N2722" s="663"/>
      <c r="O2722" s="663"/>
      <c r="P2722" s="664"/>
      <c r="Q2722" s="665"/>
      <c r="R2722" s="661"/>
      <c r="S2722" s="566"/>
      <c r="T2722" s="566"/>
      <c r="U2722" s="566"/>
      <c r="V2722" s="566"/>
      <c r="W2722" s="566"/>
      <c r="X2722" s="566"/>
      <c r="Y2722" s="566"/>
      <c r="Z2722" s="566"/>
      <c r="AA2722" s="566"/>
      <c r="AB2722" s="566"/>
      <c r="AC2722" s="566"/>
      <c r="AD2722" s="566"/>
      <c r="AE2722" s="566"/>
      <c r="AF2722" s="566"/>
      <c r="AG2722" s="566"/>
    </row>
    <row r="2723" spans="2:33" hidden="1" outlineLevel="1" x14ac:dyDescent="0.45">
      <c r="B2723" s="648"/>
      <c r="C2723" s="649"/>
      <c r="D2723" s="650"/>
      <c r="E2723" s="651"/>
      <c r="F2723" s="652"/>
      <c r="G2723" s="653"/>
      <c r="H2723" s="654"/>
      <c r="I2723" s="654"/>
      <c r="J2723" s="654"/>
      <c r="K2723" s="655"/>
      <c r="L2723" s="653"/>
      <c r="M2723" s="654"/>
      <c r="N2723" s="654"/>
      <c r="O2723" s="654"/>
      <c r="P2723" s="655"/>
      <c r="Q2723" s="656"/>
      <c r="R2723" s="652"/>
      <c r="S2723" s="566"/>
      <c r="T2723" s="566"/>
      <c r="U2723" s="566"/>
      <c r="V2723" s="566"/>
      <c r="W2723" s="566"/>
      <c r="X2723" s="566"/>
      <c r="Y2723" s="566"/>
      <c r="Z2723" s="566"/>
      <c r="AA2723" s="566"/>
      <c r="AB2723" s="566"/>
      <c r="AC2723" s="566"/>
      <c r="AD2723" s="566"/>
      <c r="AE2723" s="566"/>
      <c r="AF2723" s="566"/>
      <c r="AG2723" s="566"/>
    </row>
    <row r="2724" spans="2:33" hidden="1" outlineLevel="1" x14ac:dyDescent="0.45">
      <c r="B2724" s="657"/>
      <c r="C2724" s="658"/>
      <c r="D2724" s="659"/>
      <c r="E2724" s="660"/>
      <c r="F2724" s="661"/>
      <c r="G2724" s="662"/>
      <c r="H2724" s="663"/>
      <c r="I2724" s="663"/>
      <c r="J2724" s="663"/>
      <c r="K2724" s="664"/>
      <c r="L2724" s="662"/>
      <c r="M2724" s="663"/>
      <c r="N2724" s="663"/>
      <c r="O2724" s="663"/>
      <c r="P2724" s="664"/>
      <c r="Q2724" s="665"/>
      <c r="R2724" s="661"/>
      <c r="S2724" s="566"/>
      <c r="T2724" s="566"/>
      <c r="U2724" s="566"/>
      <c r="V2724" s="566"/>
      <c r="W2724" s="566"/>
      <c r="X2724" s="566"/>
      <c r="Y2724" s="566"/>
      <c r="Z2724" s="566"/>
      <c r="AA2724" s="566"/>
      <c r="AB2724" s="566"/>
      <c r="AC2724" s="566"/>
      <c r="AD2724" s="566"/>
      <c r="AE2724" s="566"/>
      <c r="AF2724" s="566"/>
      <c r="AG2724" s="566"/>
    </row>
    <row r="2725" spans="2:33" hidden="1" outlineLevel="1" x14ac:dyDescent="0.45">
      <c r="B2725" s="648"/>
      <c r="C2725" s="649"/>
      <c r="D2725" s="650"/>
      <c r="E2725" s="651"/>
      <c r="F2725" s="652"/>
      <c r="G2725" s="653"/>
      <c r="H2725" s="654"/>
      <c r="I2725" s="654"/>
      <c r="J2725" s="654"/>
      <c r="K2725" s="655"/>
      <c r="L2725" s="653"/>
      <c r="M2725" s="654"/>
      <c r="N2725" s="654"/>
      <c r="O2725" s="654"/>
      <c r="P2725" s="655"/>
      <c r="Q2725" s="656"/>
      <c r="R2725" s="652"/>
      <c r="S2725" s="566"/>
      <c r="T2725" s="566"/>
      <c r="U2725" s="566"/>
      <c r="V2725" s="566"/>
      <c r="W2725" s="566"/>
      <c r="X2725" s="566"/>
      <c r="Y2725" s="566"/>
      <c r="Z2725" s="566"/>
      <c r="AA2725" s="566"/>
      <c r="AB2725" s="566"/>
      <c r="AC2725" s="566"/>
      <c r="AD2725" s="566"/>
      <c r="AE2725" s="566"/>
      <c r="AF2725" s="566"/>
      <c r="AG2725" s="566"/>
    </row>
    <row r="2726" spans="2:33" hidden="1" outlineLevel="1" x14ac:dyDescent="0.45">
      <c r="B2726" s="657"/>
      <c r="C2726" s="658"/>
      <c r="D2726" s="659"/>
      <c r="E2726" s="660"/>
      <c r="F2726" s="661"/>
      <c r="G2726" s="662"/>
      <c r="H2726" s="663"/>
      <c r="I2726" s="663"/>
      <c r="J2726" s="663"/>
      <c r="K2726" s="664"/>
      <c r="L2726" s="662"/>
      <c r="M2726" s="663"/>
      <c r="N2726" s="663"/>
      <c r="O2726" s="663"/>
      <c r="P2726" s="664"/>
      <c r="Q2726" s="665"/>
      <c r="R2726" s="661"/>
      <c r="S2726" s="566"/>
      <c r="T2726" s="566"/>
      <c r="U2726" s="566"/>
      <c r="V2726" s="566"/>
      <c r="W2726" s="566"/>
      <c r="X2726" s="566"/>
      <c r="Y2726" s="566"/>
      <c r="Z2726" s="566"/>
      <c r="AA2726" s="566"/>
      <c r="AB2726" s="566"/>
      <c r="AC2726" s="566"/>
      <c r="AD2726" s="566"/>
      <c r="AE2726" s="566"/>
      <c r="AF2726" s="566"/>
      <c r="AG2726" s="566"/>
    </row>
    <row r="2727" spans="2:33" hidden="1" outlineLevel="1" x14ac:dyDescent="0.45">
      <c r="B2727" s="648"/>
      <c r="C2727" s="649"/>
      <c r="D2727" s="650"/>
      <c r="E2727" s="651"/>
      <c r="F2727" s="652"/>
      <c r="G2727" s="653"/>
      <c r="H2727" s="654"/>
      <c r="I2727" s="654"/>
      <c r="J2727" s="654"/>
      <c r="K2727" s="655"/>
      <c r="L2727" s="653"/>
      <c r="M2727" s="654"/>
      <c r="N2727" s="654"/>
      <c r="O2727" s="654"/>
      <c r="P2727" s="655"/>
      <c r="Q2727" s="656"/>
      <c r="R2727" s="652"/>
      <c r="S2727" s="566"/>
      <c r="T2727" s="566"/>
      <c r="U2727" s="566"/>
      <c r="V2727" s="566"/>
      <c r="W2727" s="566"/>
      <c r="X2727" s="566"/>
      <c r="Y2727" s="566"/>
      <c r="Z2727" s="566"/>
      <c r="AA2727" s="566"/>
      <c r="AB2727" s="566"/>
      <c r="AC2727" s="566"/>
      <c r="AD2727" s="566"/>
      <c r="AE2727" s="566"/>
      <c r="AF2727" s="566"/>
      <c r="AG2727" s="566"/>
    </row>
    <row r="2728" spans="2:33" hidden="1" outlineLevel="1" x14ac:dyDescent="0.45">
      <c r="B2728" s="657"/>
      <c r="C2728" s="658"/>
      <c r="D2728" s="659"/>
      <c r="E2728" s="660"/>
      <c r="F2728" s="661"/>
      <c r="G2728" s="662"/>
      <c r="H2728" s="663"/>
      <c r="I2728" s="663"/>
      <c r="J2728" s="663"/>
      <c r="K2728" s="664"/>
      <c r="L2728" s="662"/>
      <c r="M2728" s="663"/>
      <c r="N2728" s="663"/>
      <c r="O2728" s="663"/>
      <c r="P2728" s="664"/>
      <c r="Q2728" s="665"/>
      <c r="R2728" s="661"/>
      <c r="S2728" s="566"/>
      <c r="T2728" s="566"/>
      <c r="U2728" s="566"/>
      <c r="V2728" s="566"/>
      <c r="W2728" s="566"/>
      <c r="X2728" s="566"/>
      <c r="Y2728" s="566"/>
      <c r="Z2728" s="566"/>
      <c r="AA2728" s="566"/>
      <c r="AB2728" s="566"/>
      <c r="AC2728" s="566"/>
      <c r="AD2728" s="566"/>
      <c r="AE2728" s="566"/>
      <c r="AF2728" s="566"/>
      <c r="AG2728" s="566"/>
    </row>
    <row r="2729" spans="2:33" hidden="1" outlineLevel="1" x14ac:dyDescent="0.45">
      <c r="B2729" s="648"/>
      <c r="C2729" s="649"/>
      <c r="D2729" s="650"/>
      <c r="E2729" s="651"/>
      <c r="F2729" s="652"/>
      <c r="G2729" s="653"/>
      <c r="H2729" s="654"/>
      <c r="I2729" s="654"/>
      <c r="J2729" s="654"/>
      <c r="K2729" s="655"/>
      <c r="L2729" s="653"/>
      <c r="M2729" s="654"/>
      <c r="N2729" s="654"/>
      <c r="O2729" s="654"/>
      <c r="P2729" s="655"/>
      <c r="Q2729" s="656"/>
      <c r="R2729" s="652"/>
      <c r="S2729" s="566"/>
      <c r="T2729" s="566"/>
      <c r="U2729" s="566"/>
      <c r="V2729" s="566"/>
      <c r="W2729" s="566"/>
      <c r="X2729" s="566"/>
      <c r="Y2729" s="566"/>
      <c r="Z2729" s="566"/>
      <c r="AA2729" s="566"/>
      <c r="AB2729" s="566"/>
      <c r="AC2729" s="566"/>
      <c r="AD2729" s="566"/>
      <c r="AE2729" s="566"/>
      <c r="AF2729" s="566"/>
      <c r="AG2729" s="566"/>
    </row>
    <row r="2730" spans="2:33" hidden="1" outlineLevel="1" x14ac:dyDescent="0.45">
      <c r="B2730" s="657"/>
      <c r="C2730" s="658"/>
      <c r="D2730" s="659"/>
      <c r="E2730" s="660"/>
      <c r="F2730" s="661"/>
      <c r="G2730" s="662"/>
      <c r="H2730" s="663"/>
      <c r="I2730" s="663"/>
      <c r="J2730" s="663"/>
      <c r="K2730" s="664"/>
      <c r="L2730" s="662"/>
      <c r="M2730" s="663"/>
      <c r="N2730" s="663"/>
      <c r="O2730" s="663"/>
      <c r="P2730" s="664"/>
      <c r="Q2730" s="665"/>
      <c r="R2730" s="661"/>
      <c r="S2730" s="566"/>
      <c r="T2730" s="566"/>
      <c r="U2730" s="566"/>
      <c r="V2730" s="566"/>
      <c r="W2730" s="566"/>
      <c r="X2730" s="566"/>
      <c r="Y2730" s="566"/>
      <c r="Z2730" s="566"/>
      <c r="AA2730" s="566"/>
      <c r="AB2730" s="566"/>
      <c r="AC2730" s="566"/>
      <c r="AD2730" s="566"/>
      <c r="AE2730" s="566"/>
      <c r="AF2730" s="566"/>
      <c r="AG2730" s="566"/>
    </row>
    <row r="2731" spans="2:33" hidden="1" outlineLevel="1" x14ac:dyDescent="0.45">
      <c r="B2731" s="648"/>
      <c r="C2731" s="649"/>
      <c r="D2731" s="650"/>
      <c r="E2731" s="651"/>
      <c r="F2731" s="652"/>
      <c r="G2731" s="653"/>
      <c r="H2731" s="654"/>
      <c r="I2731" s="654"/>
      <c r="J2731" s="654"/>
      <c r="K2731" s="655"/>
      <c r="L2731" s="653"/>
      <c r="M2731" s="654"/>
      <c r="N2731" s="654"/>
      <c r="O2731" s="654"/>
      <c r="P2731" s="655"/>
      <c r="Q2731" s="656"/>
      <c r="R2731" s="652"/>
      <c r="S2731" s="566"/>
      <c r="T2731" s="566"/>
      <c r="U2731" s="566"/>
      <c r="V2731" s="566"/>
      <c r="W2731" s="566"/>
      <c r="X2731" s="566"/>
      <c r="Y2731" s="566"/>
      <c r="Z2731" s="566"/>
      <c r="AA2731" s="566"/>
      <c r="AB2731" s="566"/>
      <c r="AC2731" s="566"/>
      <c r="AD2731" s="566"/>
      <c r="AE2731" s="566"/>
      <c r="AF2731" s="566"/>
      <c r="AG2731" s="566"/>
    </row>
    <row r="2732" spans="2:33" hidden="1" outlineLevel="1" x14ac:dyDescent="0.45">
      <c r="B2732" s="657"/>
      <c r="C2732" s="658"/>
      <c r="D2732" s="659"/>
      <c r="E2732" s="660"/>
      <c r="F2732" s="661"/>
      <c r="G2732" s="662"/>
      <c r="H2732" s="663"/>
      <c r="I2732" s="663"/>
      <c r="J2732" s="663"/>
      <c r="K2732" s="664"/>
      <c r="L2732" s="662"/>
      <c r="M2732" s="663"/>
      <c r="N2732" s="663"/>
      <c r="O2732" s="663"/>
      <c r="P2732" s="664"/>
      <c r="Q2732" s="665"/>
      <c r="R2732" s="661"/>
      <c r="S2732" s="566"/>
      <c r="T2732" s="566"/>
      <c r="U2732" s="566"/>
      <c r="V2732" s="566"/>
      <c r="W2732" s="566"/>
      <c r="X2732" s="566"/>
      <c r="Y2732" s="566"/>
      <c r="Z2732" s="566"/>
      <c r="AA2732" s="566"/>
      <c r="AB2732" s="566"/>
      <c r="AC2732" s="566"/>
      <c r="AD2732" s="566"/>
      <c r="AE2732" s="566"/>
      <c r="AF2732" s="566"/>
      <c r="AG2732" s="566"/>
    </row>
    <row r="2733" spans="2:33" hidden="1" outlineLevel="1" x14ac:dyDescent="0.45">
      <c r="B2733" s="648"/>
      <c r="C2733" s="649"/>
      <c r="D2733" s="650"/>
      <c r="E2733" s="651"/>
      <c r="F2733" s="652"/>
      <c r="G2733" s="653"/>
      <c r="H2733" s="654"/>
      <c r="I2733" s="654"/>
      <c r="J2733" s="654"/>
      <c r="K2733" s="655"/>
      <c r="L2733" s="653"/>
      <c r="M2733" s="654"/>
      <c r="N2733" s="654"/>
      <c r="O2733" s="654"/>
      <c r="P2733" s="655"/>
      <c r="Q2733" s="656"/>
      <c r="R2733" s="652"/>
      <c r="S2733" s="566"/>
      <c r="T2733" s="566"/>
      <c r="U2733" s="566"/>
      <c r="V2733" s="566"/>
      <c r="W2733" s="566"/>
      <c r="X2733" s="566"/>
      <c r="Y2733" s="566"/>
      <c r="Z2733" s="566"/>
      <c r="AA2733" s="566"/>
      <c r="AB2733" s="566"/>
      <c r="AC2733" s="566"/>
      <c r="AD2733" s="566"/>
      <c r="AE2733" s="566"/>
      <c r="AF2733" s="566"/>
      <c r="AG2733" s="566"/>
    </row>
    <row r="2734" spans="2:33" hidden="1" outlineLevel="1" x14ac:dyDescent="0.45">
      <c r="B2734" s="657"/>
      <c r="C2734" s="658"/>
      <c r="D2734" s="659"/>
      <c r="E2734" s="660"/>
      <c r="F2734" s="661"/>
      <c r="G2734" s="662"/>
      <c r="H2734" s="663"/>
      <c r="I2734" s="663"/>
      <c r="J2734" s="663"/>
      <c r="K2734" s="664"/>
      <c r="L2734" s="662"/>
      <c r="M2734" s="663"/>
      <c r="N2734" s="663"/>
      <c r="O2734" s="663"/>
      <c r="P2734" s="664"/>
      <c r="Q2734" s="665"/>
      <c r="R2734" s="661"/>
      <c r="S2734" s="566"/>
      <c r="T2734" s="566"/>
      <c r="U2734" s="566"/>
      <c r="V2734" s="566"/>
      <c r="W2734" s="566"/>
      <c r="X2734" s="566"/>
      <c r="Y2734" s="566"/>
      <c r="Z2734" s="566"/>
      <c r="AA2734" s="566"/>
      <c r="AB2734" s="566"/>
      <c r="AC2734" s="566"/>
      <c r="AD2734" s="566"/>
      <c r="AE2734" s="566"/>
      <c r="AF2734" s="566"/>
      <c r="AG2734" s="566"/>
    </row>
    <row r="2735" spans="2:33" hidden="1" outlineLevel="1" x14ac:dyDescent="0.45">
      <c r="B2735" s="648"/>
      <c r="C2735" s="649"/>
      <c r="D2735" s="650"/>
      <c r="E2735" s="651"/>
      <c r="F2735" s="652"/>
      <c r="G2735" s="653"/>
      <c r="H2735" s="654"/>
      <c r="I2735" s="654"/>
      <c r="J2735" s="654"/>
      <c r="K2735" s="655"/>
      <c r="L2735" s="653"/>
      <c r="M2735" s="654"/>
      <c r="N2735" s="654"/>
      <c r="O2735" s="654"/>
      <c r="P2735" s="655"/>
      <c r="Q2735" s="656"/>
      <c r="R2735" s="652"/>
      <c r="S2735" s="566"/>
      <c r="T2735" s="566"/>
      <c r="U2735" s="566"/>
      <c r="V2735" s="566"/>
      <c r="W2735" s="566"/>
      <c r="X2735" s="566"/>
      <c r="Y2735" s="566"/>
      <c r="Z2735" s="566"/>
      <c r="AA2735" s="566"/>
      <c r="AB2735" s="566"/>
      <c r="AC2735" s="566"/>
      <c r="AD2735" s="566"/>
      <c r="AE2735" s="566"/>
      <c r="AF2735" s="566"/>
      <c r="AG2735" s="566"/>
    </row>
    <row r="2736" spans="2:33" hidden="1" outlineLevel="1" x14ac:dyDescent="0.45">
      <c r="B2736" s="657"/>
      <c r="C2736" s="658"/>
      <c r="D2736" s="659"/>
      <c r="E2736" s="660"/>
      <c r="F2736" s="661"/>
      <c r="G2736" s="662"/>
      <c r="H2736" s="663"/>
      <c r="I2736" s="663"/>
      <c r="J2736" s="663"/>
      <c r="K2736" s="664"/>
      <c r="L2736" s="662"/>
      <c r="M2736" s="663"/>
      <c r="N2736" s="663"/>
      <c r="O2736" s="663"/>
      <c r="P2736" s="664"/>
      <c r="Q2736" s="665"/>
      <c r="R2736" s="661"/>
      <c r="S2736" s="566"/>
      <c r="T2736" s="566"/>
      <c r="U2736" s="566"/>
      <c r="V2736" s="566"/>
      <c r="W2736" s="566"/>
      <c r="X2736" s="566"/>
      <c r="Y2736" s="566"/>
      <c r="Z2736" s="566"/>
      <c r="AA2736" s="566"/>
      <c r="AB2736" s="566"/>
      <c r="AC2736" s="566"/>
      <c r="AD2736" s="566"/>
      <c r="AE2736" s="566"/>
      <c r="AF2736" s="566"/>
      <c r="AG2736" s="566"/>
    </row>
    <row r="2737" spans="2:33" hidden="1" outlineLevel="1" x14ac:dyDescent="0.45">
      <c r="B2737" s="648"/>
      <c r="C2737" s="649"/>
      <c r="D2737" s="650"/>
      <c r="E2737" s="651"/>
      <c r="F2737" s="652"/>
      <c r="G2737" s="653"/>
      <c r="H2737" s="654"/>
      <c r="I2737" s="654"/>
      <c r="J2737" s="654"/>
      <c r="K2737" s="655"/>
      <c r="L2737" s="653"/>
      <c r="M2737" s="654"/>
      <c r="N2737" s="654"/>
      <c r="O2737" s="654"/>
      <c r="P2737" s="655"/>
      <c r="Q2737" s="656"/>
      <c r="R2737" s="652"/>
      <c r="S2737" s="566"/>
      <c r="T2737" s="566"/>
      <c r="U2737" s="566"/>
      <c r="V2737" s="566"/>
      <c r="W2737" s="566"/>
      <c r="X2737" s="566"/>
      <c r="Y2737" s="566"/>
      <c r="Z2737" s="566"/>
      <c r="AA2737" s="566"/>
      <c r="AB2737" s="566"/>
      <c r="AC2737" s="566"/>
      <c r="AD2737" s="566"/>
      <c r="AE2737" s="566"/>
      <c r="AF2737" s="566"/>
      <c r="AG2737" s="566"/>
    </row>
    <row r="2738" spans="2:33" hidden="1" outlineLevel="1" x14ac:dyDescent="0.45">
      <c r="B2738" s="657"/>
      <c r="C2738" s="658"/>
      <c r="D2738" s="659"/>
      <c r="E2738" s="660"/>
      <c r="F2738" s="661"/>
      <c r="G2738" s="662"/>
      <c r="H2738" s="663"/>
      <c r="I2738" s="663"/>
      <c r="J2738" s="663"/>
      <c r="K2738" s="664"/>
      <c r="L2738" s="662"/>
      <c r="M2738" s="663"/>
      <c r="N2738" s="663"/>
      <c r="O2738" s="663"/>
      <c r="P2738" s="664"/>
      <c r="Q2738" s="665"/>
      <c r="R2738" s="661"/>
      <c r="S2738" s="566"/>
      <c r="T2738" s="566"/>
      <c r="U2738" s="566"/>
      <c r="V2738" s="566"/>
      <c r="W2738" s="566"/>
      <c r="X2738" s="566"/>
      <c r="Y2738" s="566"/>
      <c r="Z2738" s="566"/>
      <c r="AA2738" s="566"/>
      <c r="AB2738" s="566"/>
      <c r="AC2738" s="566"/>
      <c r="AD2738" s="566"/>
      <c r="AE2738" s="566"/>
      <c r="AF2738" s="566"/>
      <c r="AG2738" s="566"/>
    </row>
    <row r="2739" spans="2:33" hidden="1" outlineLevel="1" x14ac:dyDescent="0.45">
      <c r="B2739" s="648"/>
      <c r="C2739" s="649"/>
      <c r="D2739" s="650"/>
      <c r="E2739" s="651"/>
      <c r="F2739" s="652"/>
      <c r="G2739" s="653"/>
      <c r="H2739" s="654"/>
      <c r="I2739" s="654"/>
      <c r="J2739" s="654"/>
      <c r="K2739" s="655"/>
      <c r="L2739" s="653"/>
      <c r="M2739" s="654"/>
      <c r="N2739" s="654"/>
      <c r="O2739" s="654"/>
      <c r="P2739" s="655"/>
      <c r="Q2739" s="656"/>
      <c r="R2739" s="652"/>
      <c r="S2739" s="566"/>
      <c r="T2739" s="566"/>
      <c r="U2739" s="566"/>
      <c r="V2739" s="566"/>
      <c r="W2739" s="566"/>
      <c r="X2739" s="566"/>
      <c r="Y2739" s="566"/>
      <c r="Z2739" s="566"/>
      <c r="AA2739" s="566"/>
      <c r="AB2739" s="566"/>
      <c r="AC2739" s="566"/>
      <c r="AD2739" s="566"/>
      <c r="AE2739" s="566"/>
      <c r="AF2739" s="566"/>
      <c r="AG2739" s="566"/>
    </row>
    <row r="2740" spans="2:33" hidden="1" outlineLevel="1" x14ac:dyDescent="0.45">
      <c r="B2740" s="657"/>
      <c r="C2740" s="658"/>
      <c r="D2740" s="659"/>
      <c r="E2740" s="660"/>
      <c r="F2740" s="661"/>
      <c r="G2740" s="662"/>
      <c r="H2740" s="663"/>
      <c r="I2740" s="663"/>
      <c r="J2740" s="663"/>
      <c r="K2740" s="664"/>
      <c r="L2740" s="662"/>
      <c r="M2740" s="663"/>
      <c r="N2740" s="663"/>
      <c r="O2740" s="663"/>
      <c r="P2740" s="664"/>
      <c r="Q2740" s="665"/>
      <c r="R2740" s="661"/>
      <c r="S2740" s="566"/>
      <c r="T2740" s="566"/>
      <c r="U2740" s="566"/>
      <c r="V2740" s="566"/>
      <c r="W2740" s="566"/>
      <c r="X2740" s="566"/>
      <c r="Y2740" s="566"/>
      <c r="Z2740" s="566"/>
      <c r="AA2740" s="566"/>
      <c r="AB2740" s="566"/>
      <c r="AC2740" s="566"/>
      <c r="AD2740" s="566"/>
      <c r="AE2740" s="566"/>
      <c r="AF2740" s="566"/>
      <c r="AG2740" s="566"/>
    </row>
    <row r="2741" spans="2:33" hidden="1" outlineLevel="1" x14ac:dyDescent="0.45">
      <c r="B2741" s="648"/>
      <c r="C2741" s="649"/>
      <c r="D2741" s="650"/>
      <c r="E2741" s="651"/>
      <c r="F2741" s="652"/>
      <c r="G2741" s="653"/>
      <c r="H2741" s="654"/>
      <c r="I2741" s="654"/>
      <c r="J2741" s="654"/>
      <c r="K2741" s="655"/>
      <c r="L2741" s="653"/>
      <c r="M2741" s="654"/>
      <c r="N2741" s="654"/>
      <c r="O2741" s="654"/>
      <c r="P2741" s="655"/>
      <c r="Q2741" s="656"/>
      <c r="R2741" s="652"/>
      <c r="S2741" s="566"/>
      <c r="T2741" s="566"/>
      <c r="U2741" s="566"/>
      <c r="V2741" s="566"/>
      <c r="W2741" s="566"/>
      <c r="X2741" s="566"/>
      <c r="Y2741" s="566"/>
      <c r="Z2741" s="566"/>
      <c r="AA2741" s="566"/>
      <c r="AB2741" s="566"/>
      <c r="AC2741" s="566"/>
      <c r="AD2741" s="566"/>
      <c r="AE2741" s="566"/>
      <c r="AF2741" s="566"/>
      <c r="AG2741" s="566"/>
    </row>
    <row r="2742" spans="2:33" hidden="1" outlineLevel="1" x14ac:dyDescent="0.45">
      <c r="B2742" s="657"/>
      <c r="C2742" s="658"/>
      <c r="D2742" s="659"/>
      <c r="E2742" s="660"/>
      <c r="F2742" s="661"/>
      <c r="G2742" s="662"/>
      <c r="H2742" s="663"/>
      <c r="I2742" s="663"/>
      <c r="J2742" s="663"/>
      <c r="K2742" s="664"/>
      <c r="L2742" s="662"/>
      <c r="M2742" s="663"/>
      <c r="N2742" s="663"/>
      <c r="O2742" s="663"/>
      <c r="P2742" s="664"/>
      <c r="Q2742" s="665"/>
      <c r="R2742" s="661"/>
      <c r="S2742" s="566"/>
      <c r="T2742" s="566"/>
      <c r="U2742" s="566"/>
      <c r="V2742" s="566"/>
      <c r="W2742" s="566"/>
      <c r="X2742" s="566"/>
      <c r="Y2742" s="566"/>
      <c r="Z2742" s="566"/>
      <c r="AA2742" s="566"/>
      <c r="AB2742" s="566"/>
      <c r="AC2742" s="566"/>
      <c r="AD2742" s="566"/>
      <c r="AE2742" s="566"/>
      <c r="AF2742" s="566"/>
      <c r="AG2742" s="566"/>
    </row>
    <row r="2743" spans="2:33" hidden="1" outlineLevel="1" x14ac:dyDescent="0.45">
      <c r="B2743" s="648"/>
      <c r="C2743" s="649"/>
      <c r="D2743" s="650"/>
      <c r="E2743" s="651"/>
      <c r="F2743" s="652"/>
      <c r="G2743" s="653"/>
      <c r="H2743" s="654"/>
      <c r="I2743" s="654"/>
      <c r="J2743" s="654"/>
      <c r="K2743" s="655"/>
      <c r="L2743" s="653"/>
      <c r="M2743" s="654"/>
      <c r="N2743" s="654"/>
      <c r="O2743" s="654"/>
      <c r="P2743" s="655"/>
      <c r="Q2743" s="656"/>
      <c r="R2743" s="652"/>
      <c r="S2743" s="566"/>
      <c r="T2743" s="566"/>
      <c r="U2743" s="566"/>
      <c r="V2743" s="566"/>
      <c r="W2743" s="566"/>
      <c r="X2743" s="566"/>
      <c r="Y2743" s="566"/>
      <c r="Z2743" s="566"/>
      <c r="AA2743" s="566"/>
      <c r="AB2743" s="566"/>
      <c r="AC2743" s="566"/>
      <c r="AD2743" s="566"/>
      <c r="AE2743" s="566"/>
      <c r="AF2743" s="566"/>
      <c r="AG2743" s="566"/>
    </row>
    <row r="2744" spans="2:33" hidden="1" outlineLevel="1" x14ac:dyDescent="0.45">
      <c r="B2744" s="657"/>
      <c r="C2744" s="658"/>
      <c r="D2744" s="659"/>
      <c r="E2744" s="660"/>
      <c r="F2744" s="661"/>
      <c r="G2744" s="662"/>
      <c r="H2744" s="663"/>
      <c r="I2744" s="663"/>
      <c r="J2744" s="663"/>
      <c r="K2744" s="664"/>
      <c r="L2744" s="662"/>
      <c r="M2744" s="663"/>
      <c r="N2744" s="663"/>
      <c r="O2744" s="663"/>
      <c r="P2744" s="664"/>
      <c r="Q2744" s="665"/>
      <c r="R2744" s="661"/>
      <c r="S2744" s="566"/>
      <c r="T2744" s="566"/>
      <c r="U2744" s="566"/>
      <c r="V2744" s="566"/>
      <c r="W2744" s="566"/>
      <c r="X2744" s="566"/>
      <c r="Y2744" s="566"/>
      <c r="Z2744" s="566"/>
      <c r="AA2744" s="566"/>
      <c r="AB2744" s="566"/>
      <c r="AC2744" s="566"/>
      <c r="AD2744" s="566"/>
      <c r="AE2744" s="566"/>
      <c r="AF2744" s="566"/>
      <c r="AG2744" s="566"/>
    </row>
    <row r="2745" spans="2:33" hidden="1" outlineLevel="1" x14ac:dyDescent="0.45">
      <c r="B2745" s="648"/>
      <c r="C2745" s="649"/>
      <c r="D2745" s="650"/>
      <c r="E2745" s="651"/>
      <c r="F2745" s="652"/>
      <c r="G2745" s="653"/>
      <c r="H2745" s="654"/>
      <c r="I2745" s="654"/>
      <c r="J2745" s="654"/>
      <c r="K2745" s="655"/>
      <c r="L2745" s="653"/>
      <c r="M2745" s="654"/>
      <c r="N2745" s="654"/>
      <c r="O2745" s="654"/>
      <c r="P2745" s="655"/>
      <c r="Q2745" s="656"/>
      <c r="R2745" s="652"/>
      <c r="S2745" s="566"/>
      <c r="T2745" s="566"/>
      <c r="U2745" s="566"/>
      <c r="V2745" s="566"/>
      <c r="W2745" s="566"/>
      <c r="X2745" s="566"/>
      <c r="Y2745" s="566"/>
      <c r="Z2745" s="566"/>
      <c r="AA2745" s="566"/>
      <c r="AB2745" s="566"/>
      <c r="AC2745" s="566"/>
      <c r="AD2745" s="566"/>
      <c r="AE2745" s="566"/>
      <c r="AF2745" s="566"/>
      <c r="AG2745" s="566"/>
    </row>
    <row r="2746" spans="2:33" hidden="1" outlineLevel="1" x14ac:dyDescent="0.45">
      <c r="B2746" s="657"/>
      <c r="C2746" s="658"/>
      <c r="D2746" s="659"/>
      <c r="E2746" s="660"/>
      <c r="F2746" s="661"/>
      <c r="G2746" s="662"/>
      <c r="H2746" s="663"/>
      <c r="I2746" s="663"/>
      <c r="J2746" s="663"/>
      <c r="K2746" s="664"/>
      <c r="L2746" s="662"/>
      <c r="M2746" s="663"/>
      <c r="N2746" s="663"/>
      <c r="O2746" s="663"/>
      <c r="P2746" s="664"/>
      <c r="Q2746" s="665"/>
      <c r="R2746" s="661"/>
      <c r="S2746" s="566"/>
      <c r="T2746" s="566"/>
      <c r="U2746" s="566"/>
      <c r="V2746" s="566"/>
      <c r="W2746" s="566"/>
      <c r="X2746" s="566"/>
      <c r="Y2746" s="566"/>
      <c r="Z2746" s="566"/>
      <c r="AA2746" s="566"/>
      <c r="AB2746" s="566"/>
      <c r="AC2746" s="566"/>
      <c r="AD2746" s="566"/>
      <c r="AE2746" s="566"/>
      <c r="AF2746" s="566"/>
      <c r="AG2746" s="566"/>
    </row>
    <row r="2747" spans="2:33" hidden="1" outlineLevel="1" x14ac:dyDescent="0.45">
      <c r="B2747" s="648"/>
      <c r="C2747" s="649"/>
      <c r="D2747" s="650"/>
      <c r="E2747" s="651"/>
      <c r="F2747" s="652"/>
      <c r="G2747" s="653"/>
      <c r="H2747" s="654"/>
      <c r="I2747" s="654"/>
      <c r="J2747" s="654"/>
      <c r="K2747" s="655"/>
      <c r="L2747" s="653"/>
      <c r="M2747" s="654"/>
      <c r="N2747" s="654"/>
      <c r="O2747" s="654"/>
      <c r="P2747" s="655"/>
      <c r="Q2747" s="656"/>
      <c r="R2747" s="652"/>
      <c r="S2747" s="566"/>
      <c r="T2747" s="566"/>
      <c r="U2747" s="566"/>
      <c r="V2747" s="566"/>
      <c r="W2747" s="566"/>
      <c r="X2747" s="566"/>
      <c r="Y2747" s="566"/>
      <c r="Z2747" s="566"/>
      <c r="AA2747" s="566"/>
      <c r="AB2747" s="566"/>
      <c r="AC2747" s="566"/>
      <c r="AD2747" s="566"/>
      <c r="AE2747" s="566"/>
      <c r="AF2747" s="566"/>
      <c r="AG2747" s="566"/>
    </row>
    <row r="2748" spans="2:33" hidden="1" outlineLevel="1" x14ac:dyDescent="0.45">
      <c r="B2748" s="657"/>
      <c r="C2748" s="658"/>
      <c r="D2748" s="659"/>
      <c r="E2748" s="660"/>
      <c r="F2748" s="661"/>
      <c r="G2748" s="662"/>
      <c r="H2748" s="663"/>
      <c r="I2748" s="663"/>
      <c r="J2748" s="663"/>
      <c r="K2748" s="664"/>
      <c r="L2748" s="662"/>
      <c r="M2748" s="663"/>
      <c r="N2748" s="663"/>
      <c r="O2748" s="663"/>
      <c r="P2748" s="664"/>
      <c r="Q2748" s="665"/>
      <c r="R2748" s="661"/>
      <c r="S2748" s="566"/>
      <c r="T2748" s="566"/>
      <c r="U2748" s="566"/>
      <c r="V2748" s="566"/>
      <c r="W2748" s="566"/>
      <c r="X2748" s="566"/>
      <c r="Y2748" s="566"/>
      <c r="Z2748" s="566"/>
      <c r="AA2748" s="566"/>
      <c r="AB2748" s="566"/>
      <c r="AC2748" s="566"/>
      <c r="AD2748" s="566"/>
      <c r="AE2748" s="566"/>
      <c r="AF2748" s="566"/>
      <c r="AG2748" s="566"/>
    </row>
    <row r="2749" spans="2:33" hidden="1" outlineLevel="1" x14ac:dyDescent="0.45">
      <c r="B2749" s="648"/>
      <c r="C2749" s="649"/>
      <c r="D2749" s="650"/>
      <c r="E2749" s="651"/>
      <c r="F2749" s="652"/>
      <c r="G2749" s="653"/>
      <c r="H2749" s="654"/>
      <c r="I2749" s="654"/>
      <c r="J2749" s="654"/>
      <c r="K2749" s="655"/>
      <c r="L2749" s="653"/>
      <c r="M2749" s="654"/>
      <c r="N2749" s="654"/>
      <c r="O2749" s="654"/>
      <c r="P2749" s="655"/>
      <c r="Q2749" s="656"/>
      <c r="R2749" s="652"/>
      <c r="S2749" s="566"/>
      <c r="T2749" s="566"/>
      <c r="U2749" s="566"/>
      <c r="V2749" s="566"/>
      <c r="W2749" s="566"/>
      <c r="X2749" s="566"/>
      <c r="Y2749" s="566"/>
      <c r="Z2749" s="566"/>
      <c r="AA2749" s="566"/>
      <c r="AB2749" s="566"/>
      <c r="AC2749" s="566"/>
      <c r="AD2749" s="566"/>
      <c r="AE2749" s="566"/>
      <c r="AF2749" s="566"/>
      <c r="AG2749" s="566"/>
    </row>
    <row r="2750" spans="2:33" hidden="1" outlineLevel="1" x14ac:dyDescent="0.45">
      <c r="B2750" s="657"/>
      <c r="C2750" s="658"/>
      <c r="D2750" s="659"/>
      <c r="E2750" s="660"/>
      <c r="F2750" s="661"/>
      <c r="G2750" s="662"/>
      <c r="H2750" s="663"/>
      <c r="I2750" s="663"/>
      <c r="J2750" s="663"/>
      <c r="K2750" s="664"/>
      <c r="L2750" s="662"/>
      <c r="M2750" s="663"/>
      <c r="N2750" s="663"/>
      <c r="O2750" s="663"/>
      <c r="P2750" s="664"/>
      <c r="Q2750" s="665"/>
      <c r="R2750" s="661"/>
      <c r="S2750" s="566"/>
      <c r="T2750" s="566"/>
      <c r="U2750" s="566"/>
      <c r="V2750" s="566"/>
      <c r="W2750" s="566"/>
      <c r="X2750" s="566"/>
      <c r="Y2750" s="566"/>
      <c r="Z2750" s="566"/>
      <c r="AA2750" s="566"/>
      <c r="AB2750" s="566"/>
      <c r="AC2750" s="566"/>
      <c r="AD2750" s="566"/>
      <c r="AE2750" s="566"/>
      <c r="AF2750" s="566"/>
      <c r="AG2750" s="566"/>
    </row>
    <row r="2751" spans="2:33" hidden="1" outlineLevel="1" x14ac:dyDescent="0.45">
      <c r="B2751" s="648"/>
      <c r="C2751" s="649"/>
      <c r="D2751" s="650"/>
      <c r="E2751" s="651"/>
      <c r="F2751" s="652"/>
      <c r="G2751" s="653"/>
      <c r="H2751" s="654"/>
      <c r="I2751" s="654"/>
      <c r="J2751" s="654"/>
      <c r="K2751" s="655"/>
      <c r="L2751" s="653"/>
      <c r="M2751" s="654"/>
      <c r="N2751" s="654"/>
      <c r="O2751" s="654"/>
      <c r="P2751" s="655"/>
      <c r="Q2751" s="656"/>
      <c r="R2751" s="652"/>
      <c r="S2751" s="566"/>
      <c r="T2751" s="566"/>
      <c r="U2751" s="566"/>
      <c r="V2751" s="566"/>
      <c r="W2751" s="566"/>
      <c r="X2751" s="566"/>
      <c r="Y2751" s="566"/>
      <c r="Z2751" s="566"/>
      <c r="AA2751" s="566"/>
      <c r="AB2751" s="566"/>
      <c r="AC2751" s="566"/>
      <c r="AD2751" s="566"/>
      <c r="AE2751" s="566"/>
      <c r="AF2751" s="566"/>
      <c r="AG2751" s="566"/>
    </row>
    <row r="2752" spans="2:33" hidden="1" outlineLevel="1" x14ac:dyDescent="0.45">
      <c r="B2752" s="657"/>
      <c r="C2752" s="658"/>
      <c r="D2752" s="659"/>
      <c r="E2752" s="660"/>
      <c r="F2752" s="661"/>
      <c r="G2752" s="662"/>
      <c r="H2752" s="663"/>
      <c r="I2752" s="663"/>
      <c r="J2752" s="663"/>
      <c r="K2752" s="664"/>
      <c r="L2752" s="662"/>
      <c r="M2752" s="663"/>
      <c r="N2752" s="663"/>
      <c r="O2752" s="663"/>
      <c r="P2752" s="664"/>
      <c r="Q2752" s="665"/>
      <c r="R2752" s="661"/>
      <c r="S2752" s="566"/>
      <c r="T2752" s="566"/>
      <c r="U2752" s="566"/>
      <c r="V2752" s="566"/>
      <c r="W2752" s="566"/>
      <c r="X2752" s="566"/>
      <c r="Y2752" s="566"/>
      <c r="Z2752" s="566"/>
      <c r="AA2752" s="566"/>
      <c r="AB2752" s="566"/>
      <c r="AC2752" s="566"/>
      <c r="AD2752" s="566"/>
      <c r="AE2752" s="566"/>
      <c r="AF2752" s="566"/>
      <c r="AG2752" s="566"/>
    </row>
    <row r="2753" spans="2:33" hidden="1" outlineLevel="1" x14ac:dyDescent="0.45">
      <c r="B2753" s="648"/>
      <c r="C2753" s="649"/>
      <c r="D2753" s="650"/>
      <c r="E2753" s="651"/>
      <c r="F2753" s="652"/>
      <c r="G2753" s="653"/>
      <c r="H2753" s="654"/>
      <c r="I2753" s="654"/>
      <c r="J2753" s="654"/>
      <c r="K2753" s="655"/>
      <c r="L2753" s="653"/>
      <c r="M2753" s="654"/>
      <c r="N2753" s="654"/>
      <c r="O2753" s="654"/>
      <c r="P2753" s="655"/>
      <c r="Q2753" s="656"/>
      <c r="R2753" s="652"/>
      <c r="S2753" s="566"/>
      <c r="T2753" s="566"/>
      <c r="U2753" s="566"/>
      <c r="V2753" s="566"/>
      <c r="W2753" s="566"/>
      <c r="X2753" s="566"/>
      <c r="Y2753" s="566"/>
      <c r="Z2753" s="566"/>
      <c r="AA2753" s="566"/>
      <c r="AB2753" s="566"/>
      <c r="AC2753" s="566"/>
      <c r="AD2753" s="566"/>
      <c r="AE2753" s="566"/>
      <c r="AF2753" s="566"/>
      <c r="AG2753" s="566"/>
    </row>
    <row r="2754" spans="2:33" hidden="1" outlineLevel="1" x14ac:dyDescent="0.45">
      <c r="B2754" s="657"/>
      <c r="C2754" s="658"/>
      <c r="D2754" s="659"/>
      <c r="E2754" s="660"/>
      <c r="F2754" s="661"/>
      <c r="G2754" s="662"/>
      <c r="H2754" s="663"/>
      <c r="I2754" s="663"/>
      <c r="J2754" s="663"/>
      <c r="K2754" s="664"/>
      <c r="L2754" s="662"/>
      <c r="M2754" s="663"/>
      <c r="N2754" s="663"/>
      <c r="O2754" s="663"/>
      <c r="P2754" s="664"/>
      <c r="Q2754" s="665"/>
      <c r="R2754" s="661"/>
      <c r="S2754" s="566"/>
      <c r="T2754" s="566"/>
      <c r="U2754" s="566"/>
      <c r="V2754" s="566"/>
      <c r="W2754" s="566"/>
      <c r="X2754" s="566"/>
      <c r="Y2754" s="566"/>
      <c r="Z2754" s="566"/>
      <c r="AA2754" s="566"/>
      <c r="AB2754" s="566"/>
      <c r="AC2754" s="566"/>
      <c r="AD2754" s="566"/>
      <c r="AE2754" s="566"/>
      <c r="AF2754" s="566"/>
      <c r="AG2754" s="566"/>
    </row>
    <row r="2755" spans="2:33" hidden="1" outlineLevel="1" x14ac:dyDescent="0.45">
      <c r="B2755" s="648"/>
      <c r="C2755" s="649"/>
      <c r="D2755" s="650"/>
      <c r="E2755" s="651"/>
      <c r="F2755" s="652"/>
      <c r="G2755" s="653"/>
      <c r="H2755" s="654"/>
      <c r="I2755" s="654"/>
      <c r="J2755" s="654"/>
      <c r="K2755" s="655"/>
      <c r="L2755" s="653"/>
      <c r="M2755" s="654"/>
      <c r="N2755" s="654"/>
      <c r="O2755" s="654"/>
      <c r="P2755" s="655"/>
      <c r="Q2755" s="656"/>
      <c r="R2755" s="652"/>
      <c r="S2755" s="566"/>
      <c r="T2755" s="566"/>
      <c r="U2755" s="566"/>
      <c r="V2755" s="566"/>
      <c r="W2755" s="566"/>
      <c r="X2755" s="566"/>
      <c r="Y2755" s="566"/>
      <c r="Z2755" s="566"/>
      <c r="AA2755" s="566"/>
      <c r="AB2755" s="566"/>
      <c r="AC2755" s="566"/>
      <c r="AD2755" s="566"/>
      <c r="AE2755" s="566"/>
      <c r="AF2755" s="566"/>
      <c r="AG2755" s="566"/>
    </row>
    <row r="2756" spans="2:33" hidden="1" outlineLevel="1" x14ac:dyDescent="0.45">
      <c r="B2756" s="657"/>
      <c r="C2756" s="658"/>
      <c r="D2756" s="659"/>
      <c r="E2756" s="660"/>
      <c r="F2756" s="661"/>
      <c r="G2756" s="662"/>
      <c r="H2756" s="663"/>
      <c r="I2756" s="663"/>
      <c r="J2756" s="663"/>
      <c r="K2756" s="664"/>
      <c r="L2756" s="662"/>
      <c r="M2756" s="663"/>
      <c r="N2756" s="663"/>
      <c r="O2756" s="663"/>
      <c r="P2756" s="664"/>
      <c r="Q2756" s="665"/>
      <c r="R2756" s="661"/>
      <c r="S2756" s="566"/>
      <c r="T2756" s="566"/>
      <c r="U2756" s="566"/>
      <c r="V2756" s="566"/>
      <c r="W2756" s="566"/>
      <c r="X2756" s="566"/>
      <c r="Y2756" s="566"/>
      <c r="Z2756" s="566"/>
      <c r="AA2756" s="566"/>
      <c r="AB2756" s="566"/>
      <c r="AC2756" s="566"/>
      <c r="AD2756" s="566"/>
      <c r="AE2756" s="566"/>
      <c r="AF2756" s="566"/>
      <c r="AG2756" s="566"/>
    </row>
    <row r="2757" spans="2:33" hidden="1" outlineLevel="1" x14ac:dyDescent="0.45">
      <c r="B2757" s="648"/>
      <c r="C2757" s="649"/>
      <c r="D2757" s="650"/>
      <c r="E2757" s="651"/>
      <c r="F2757" s="652"/>
      <c r="G2757" s="653"/>
      <c r="H2757" s="654"/>
      <c r="I2757" s="654"/>
      <c r="J2757" s="654"/>
      <c r="K2757" s="655"/>
      <c r="L2757" s="653"/>
      <c r="M2757" s="654"/>
      <c r="N2757" s="654"/>
      <c r="O2757" s="654"/>
      <c r="P2757" s="655"/>
      <c r="Q2757" s="656"/>
      <c r="R2757" s="652"/>
      <c r="S2757" s="566"/>
      <c r="T2757" s="566"/>
      <c r="U2757" s="566"/>
      <c r="V2757" s="566"/>
      <c r="W2757" s="566"/>
      <c r="X2757" s="566"/>
      <c r="Y2757" s="566"/>
      <c r="Z2757" s="566"/>
      <c r="AA2757" s="566"/>
      <c r="AB2757" s="566"/>
      <c r="AC2757" s="566"/>
      <c r="AD2757" s="566"/>
      <c r="AE2757" s="566"/>
      <c r="AF2757" s="566"/>
      <c r="AG2757" s="566"/>
    </row>
    <row r="2758" spans="2:33" hidden="1" outlineLevel="1" x14ac:dyDescent="0.45">
      <c r="B2758" s="657"/>
      <c r="C2758" s="658"/>
      <c r="D2758" s="659"/>
      <c r="E2758" s="660"/>
      <c r="F2758" s="661"/>
      <c r="G2758" s="662"/>
      <c r="H2758" s="663"/>
      <c r="I2758" s="663"/>
      <c r="J2758" s="663"/>
      <c r="K2758" s="664"/>
      <c r="L2758" s="662"/>
      <c r="M2758" s="663"/>
      <c r="N2758" s="663"/>
      <c r="O2758" s="663"/>
      <c r="P2758" s="664"/>
      <c r="Q2758" s="665"/>
      <c r="R2758" s="661"/>
      <c r="S2758" s="566"/>
      <c r="T2758" s="566"/>
      <c r="U2758" s="566"/>
      <c r="V2758" s="566"/>
      <c r="W2758" s="566"/>
      <c r="X2758" s="566"/>
      <c r="Y2758" s="566"/>
      <c r="Z2758" s="566"/>
      <c r="AA2758" s="566"/>
      <c r="AB2758" s="566"/>
      <c r="AC2758" s="566"/>
      <c r="AD2758" s="566"/>
      <c r="AE2758" s="566"/>
      <c r="AF2758" s="566"/>
      <c r="AG2758" s="566"/>
    </row>
    <row r="2759" spans="2:33" hidden="1" outlineLevel="1" x14ac:dyDescent="0.45">
      <c r="B2759" s="648"/>
      <c r="C2759" s="649"/>
      <c r="D2759" s="650"/>
      <c r="E2759" s="651"/>
      <c r="F2759" s="652"/>
      <c r="G2759" s="653"/>
      <c r="H2759" s="654"/>
      <c r="I2759" s="654"/>
      <c r="J2759" s="654"/>
      <c r="K2759" s="655"/>
      <c r="L2759" s="653"/>
      <c r="M2759" s="654"/>
      <c r="N2759" s="654"/>
      <c r="O2759" s="654"/>
      <c r="P2759" s="655"/>
      <c r="Q2759" s="656"/>
      <c r="R2759" s="652"/>
      <c r="S2759" s="566"/>
      <c r="T2759" s="566"/>
      <c r="U2759" s="566"/>
      <c r="V2759" s="566"/>
      <c r="W2759" s="566"/>
      <c r="X2759" s="566"/>
      <c r="Y2759" s="566"/>
      <c r="Z2759" s="566"/>
      <c r="AA2759" s="566"/>
      <c r="AB2759" s="566"/>
      <c r="AC2759" s="566"/>
      <c r="AD2759" s="566"/>
      <c r="AE2759" s="566"/>
      <c r="AF2759" s="566"/>
      <c r="AG2759" s="566"/>
    </row>
    <row r="2760" spans="2:33" hidden="1" outlineLevel="1" x14ac:dyDescent="0.45">
      <c r="B2760" s="657"/>
      <c r="C2760" s="658"/>
      <c r="D2760" s="659"/>
      <c r="E2760" s="660"/>
      <c r="F2760" s="661"/>
      <c r="G2760" s="662"/>
      <c r="H2760" s="663"/>
      <c r="I2760" s="663"/>
      <c r="J2760" s="663"/>
      <c r="K2760" s="664"/>
      <c r="L2760" s="662"/>
      <c r="M2760" s="663"/>
      <c r="N2760" s="663"/>
      <c r="O2760" s="663"/>
      <c r="P2760" s="664"/>
      <c r="Q2760" s="665"/>
      <c r="R2760" s="661"/>
      <c r="S2760" s="566"/>
      <c r="T2760" s="566"/>
      <c r="U2760" s="566"/>
      <c r="V2760" s="566"/>
      <c r="W2760" s="566"/>
      <c r="X2760" s="566"/>
      <c r="Y2760" s="566"/>
      <c r="Z2760" s="566"/>
      <c r="AA2760" s="566"/>
      <c r="AB2760" s="566"/>
      <c r="AC2760" s="566"/>
      <c r="AD2760" s="566"/>
      <c r="AE2760" s="566"/>
      <c r="AF2760" s="566"/>
      <c r="AG2760" s="566"/>
    </row>
    <row r="2761" spans="2:33" hidden="1" outlineLevel="1" x14ac:dyDescent="0.45">
      <c r="B2761" s="648"/>
      <c r="C2761" s="649"/>
      <c r="D2761" s="650"/>
      <c r="E2761" s="651"/>
      <c r="F2761" s="652"/>
      <c r="G2761" s="653"/>
      <c r="H2761" s="654"/>
      <c r="I2761" s="654"/>
      <c r="J2761" s="654"/>
      <c r="K2761" s="655"/>
      <c r="L2761" s="653"/>
      <c r="M2761" s="654"/>
      <c r="N2761" s="654"/>
      <c r="O2761" s="654"/>
      <c r="P2761" s="655"/>
      <c r="Q2761" s="656"/>
      <c r="R2761" s="652"/>
      <c r="S2761" s="566"/>
      <c r="T2761" s="566"/>
      <c r="U2761" s="566"/>
      <c r="V2761" s="566"/>
      <c r="W2761" s="566"/>
      <c r="X2761" s="566"/>
      <c r="Y2761" s="566"/>
      <c r="Z2761" s="566"/>
      <c r="AA2761" s="566"/>
      <c r="AB2761" s="566"/>
      <c r="AC2761" s="566"/>
      <c r="AD2761" s="566"/>
      <c r="AE2761" s="566"/>
      <c r="AF2761" s="566"/>
      <c r="AG2761" s="566"/>
    </row>
    <row r="2762" spans="2:33" hidden="1" outlineLevel="1" x14ac:dyDescent="0.45">
      <c r="B2762" s="657"/>
      <c r="C2762" s="658"/>
      <c r="D2762" s="659"/>
      <c r="E2762" s="660"/>
      <c r="F2762" s="661"/>
      <c r="G2762" s="662"/>
      <c r="H2762" s="663"/>
      <c r="I2762" s="663"/>
      <c r="J2762" s="663"/>
      <c r="K2762" s="664"/>
      <c r="L2762" s="662"/>
      <c r="M2762" s="663"/>
      <c r="N2762" s="663"/>
      <c r="O2762" s="663"/>
      <c r="P2762" s="664"/>
      <c r="Q2762" s="665"/>
      <c r="R2762" s="661"/>
      <c r="S2762" s="566"/>
      <c r="T2762" s="566"/>
      <c r="U2762" s="566"/>
      <c r="V2762" s="566"/>
      <c r="W2762" s="566"/>
      <c r="X2762" s="566"/>
      <c r="Y2762" s="566"/>
      <c r="Z2762" s="566"/>
      <c r="AA2762" s="566"/>
      <c r="AB2762" s="566"/>
      <c r="AC2762" s="566"/>
      <c r="AD2762" s="566"/>
      <c r="AE2762" s="566"/>
      <c r="AF2762" s="566"/>
      <c r="AG2762" s="566"/>
    </row>
    <row r="2763" spans="2:33" hidden="1" outlineLevel="1" x14ac:dyDescent="0.45">
      <c r="B2763" s="648"/>
      <c r="C2763" s="649"/>
      <c r="D2763" s="650"/>
      <c r="E2763" s="651"/>
      <c r="F2763" s="652"/>
      <c r="G2763" s="653"/>
      <c r="H2763" s="654"/>
      <c r="I2763" s="654"/>
      <c r="J2763" s="654"/>
      <c r="K2763" s="655"/>
      <c r="L2763" s="653"/>
      <c r="M2763" s="654"/>
      <c r="N2763" s="654"/>
      <c r="O2763" s="654"/>
      <c r="P2763" s="655"/>
      <c r="Q2763" s="656"/>
      <c r="R2763" s="652"/>
      <c r="S2763" s="566"/>
      <c r="T2763" s="566"/>
      <c r="U2763" s="566"/>
      <c r="V2763" s="566"/>
      <c r="W2763" s="566"/>
      <c r="X2763" s="566"/>
      <c r="Y2763" s="566"/>
      <c r="Z2763" s="566"/>
      <c r="AA2763" s="566"/>
      <c r="AB2763" s="566"/>
      <c r="AC2763" s="566"/>
      <c r="AD2763" s="566"/>
      <c r="AE2763" s="566"/>
      <c r="AF2763" s="566"/>
      <c r="AG2763" s="566"/>
    </row>
    <row r="2764" spans="2:33" hidden="1" outlineLevel="1" x14ac:dyDescent="0.45">
      <c r="B2764" s="657"/>
      <c r="C2764" s="658"/>
      <c r="D2764" s="659"/>
      <c r="E2764" s="660"/>
      <c r="F2764" s="661"/>
      <c r="G2764" s="662"/>
      <c r="H2764" s="663"/>
      <c r="I2764" s="663"/>
      <c r="J2764" s="663"/>
      <c r="K2764" s="664"/>
      <c r="L2764" s="662"/>
      <c r="M2764" s="663"/>
      <c r="N2764" s="663"/>
      <c r="O2764" s="663"/>
      <c r="P2764" s="664"/>
      <c r="Q2764" s="665"/>
      <c r="R2764" s="661"/>
      <c r="S2764" s="566"/>
      <c r="T2764" s="566"/>
      <c r="U2764" s="566"/>
      <c r="V2764" s="566"/>
      <c r="W2764" s="566"/>
      <c r="X2764" s="566"/>
      <c r="Y2764" s="566"/>
      <c r="Z2764" s="566"/>
      <c r="AA2764" s="566"/>
      <c r="AB2764" s="566"/>
      <c r="AC2764" s="566"/>
      <c r="AD2764" s="566"/>
      <c r="AE2764" s="566"/>
      <c r="AF2764" s="566"/>
      <c r="AG2764" s="566"/>
    </row>
    <row r="2765" spans="2:33" hidden="1" outlineLevel="1" x14ac:dyDescent="0.45">
      <c r="B2765" s="648"/>
      <c r="C2765" s="649"/>
      <c r="D2765" s="650"/>
      <c r="E2765" s="651"/>
      <c r="F2765" s="652"/>
      <c r="G2765" s="653"/>
      <c r="H2765" s="654"/>
      <c r="I2765" s="654"/>
      <c r="J2765" s="654"/>
      <c r="K2765" s="655"/>
      <c r="L2765" s="653"/>
      <c r="M2765" s="654"/>
      <c r="N2765" s="654"/>
      <c r="O2765" s="654"/>
      <c r="P2765" s="655"/>
      <c r="Q2765" s="656"/>
      <c r="R2765" s="652"/>
      <c r="S2765" s="566"/>
      <c r="T2765" s="566"/>
      <c r="U2765" s="566"/>
      <c r="V2765" s="566"/>
      <c r="W2765" s="566"/>
      <c r="X2765" s="566"/>
      <c r="Y2765" s="566"/>
      <c r="Z2765" s="566"/>
      <c r="AA2765" s="566"/>
      <c r="AB2765" s="566"/>
      <c r="AC2765" s="566"/>
      <c r="AD2765" s="566"/>
      <c r="AE2765" s="566"/>
      <c r="AF2765" s="566"/>
      <c r="AG2765" s="566"/>
    </row>
    <row r="2766" spans="2:33" hidden="1" outlineLevel="1" x14ac:dyDescent="0.45">
      <c r="B2766" s="657"/>
      <c r="C2766" s="658"/>
      <c r="D2766" s="659"/>
      <c r="E2766" s="660"/>
      <c r="F2766" s="661"/>
      <c r="G2766" s="662"/>
      <c r="H2766" s="663"/>
      <c r="I2766" s="663"/>
      <c r="J2766" s="663"/>
      <c r="K2766" s="664"/>
      <c r="L2766" s="662"/>
      <c r="M2766" s="663"/>
      <c r="N2766" s="663"/>
      <c r="O2766" s="663"/>
      <c r="P2766" s="664"/>
      <c r="Q2766" s="665"/>
      <c r="R2766" s="661"/>
      <c r="S2766" s="566"/>
      <c r="T2766" s="566"/>
      <c r="U2766" s="566"/>
      <c r="V2766" s="566"/>
      <c r="W2766" s="566"/>
      <c r="X2766" s="566"/>
      <c r="Y2766" s="566"/>
      <c r="Z2766" s="566"/>
      <c r="AA2766" s="566"/>
      <c r="AB2766" s="566"/>
      <c r="AC2766" s="566"/>
      <c r="AD2766" s="566"/>
      <c r="AE2766" s="566"/>
      <c r="AF2766" s="566"/>
      <c r="AG2766" s="566"/>
    </row>
    <row r="2767" spans="2:33" hidden="1" outlineLevel="1" x14ac:dyDescent="0.45">
      <c r="B2767" s="648"/>
      <c r="C2767" s="649"/>
      <c r="D2767" s="650"/>
      <c r="E2767" s="651"/>
      <c r="F2767" s="652"/>
      <c r="G2767" s="653"/>
      <c r="H2767" s="654"/>
      <c r="I2767" s="654"/>
      <c r="J2767" s="654"/>
      <c r="K2767" s="655"/>
      <c r="L2767" s="653"/>
      <c r="M2767" s="654"/>
      <c r="N2767" s="654"/>
      <c r="O2767" s="654"/>
      <c r="P2767" s="655"/>
      <c r="Q2767" s="656"/>
      <c r="R2767" s="652"/>
      <c r="S2767" s="566"/>
      <c r="T2767" s="566"/>
      <c r="U2767" s="566"/>
      <c r="V2767" s="566"/>
      <c r="W2767" s="566"/>
      <c r="X2767" s="566"/>
      <c r="Y2767" s="566"/>
      <c r="Z2767" s="566"/>
      <c r="AA2767" s="566"/>
      <c r="AB2767" s="566"/>
      <c r="AC2767" s="566"/>
      <c r="AD2767" s="566"/>
      <c r="AE2767" s="566"/>
      <c r="AF2767" s="566"/>
      <c r="AG2767" s="566"/>
    </row>
    <row r="2768" spans="2:33" hidden="1" outlineLevel="1" x14ac:dyDescent="0.45">
      <c r="B2768" s="657"/>
      <c r="C2768" s="658"/>
      <c r="D2768" s="659"/>
      <c r="E2768" s="660"/>
      <c r="F2768" s="661"/>
      <c r="G2768" s="662"/>
      <c r="H2768" s="663"/>
      <c r="I2768" s="663"/>
      <c r="J2768" s="663"/>
      <c r="K2768" s="664"/>
      <c r="L2768" s="662"/>
      <c r="M2768" s="663"/>
      <c r="N2768" s="663"/>
      <c r="O2768" s="663"/>
      <c r="P2768" s="664"/>
      <c r="Q2768" s="665"/>
      <c r="R2768" s="661"/>
      <c r="S2768" s="566"/>
      <c r="T2768" s="566"/>
      <c r="U2768" s="566"/>
      <c r="V2768" s="566"/>
      <c r="W2768" s="566"/>
      <c r="X2768" s="566"/>
      <c r="Y2768" s="566"/>
      <c r="Z2768" s="566"/>
      <c r="AA2768" s="566"/>
      <c r="AB2768" s="566"/>
      <c r="AC2768" s="566"/>
      <c r="AD2768" s="566"/>
      <c r="AE2768" s="566"/>
      <c r="AF2768" s="566"/>
      <c r="AG2768" s="566"/>
    </row>
    <row r="2769" spans="2:33" hidden="1" outlineLevel="1" x14ac:dyDescent="0.45">
      <c r="B2769" s="648"/>
      <c r="C2769" s="649"/>
      <c r="D2769" s="650"/>
      <c r="E2769" s="651"/>
      <c r="F2769" s="652"/>
      <c r="G2769" s="653"/>
      <c r="H2769" s="654"/>
      <c r="I2769" s="654"/>
      <c r="J2769" s="654"/>
      <c r="K2769" s="655"/>
      <c r="L2769" s="653"/>
      <c r="M2769" s="654"/>
      <c r="N2769" s="654"/>
      <c r="O2769" s="654"/>
      <c r="P2769" s="655"/>
      <c r="Q2769" s="656"/>
      <c r="R2769" s="652"/>
      <c r="S2769" s="566"/>
      <c r="T2769" s="566"/>
      <c r="U2769" s="566"/>
      <c r="V2769" s="566"/>
      <c r="W2769" s="566"/>
      <c r="X2769" s="566"/>
      <c r="Y2769" s="566"/>
      <c r="Z2769" s="566"/>
      <c r="AA2769" s="566"/>
      <c r="AB2769" s="566"/>
      <c r="AC2769" s="566"/>
      <c r="AD2769" s="566"/>
      <c r="AE2769" s="566"/>
      <c r="AF2769" s="566"/>
      <c r="AG2769" s="566"/>
    </row>
    <row r="2770" spans="2:33" hidden="1" outlineLevel="1" x14ac:dyDescent="0.45">
      <c r="B2770" s="657"/>
      <c r="C2770" s="658"/>
      <c r="D2770" s="659"/>
      <c r="E2770" s="660"/>
      <c r="F2770" s="661"/>
      <c r="G2770" s="662"/>
      <c r="H2770" s="663"/>
      <c r="I2770" s="663"/>
      <c r="J2770" s="663"/>
      <c r="K2770" s="664"/>
      <c r="L2770" s="662"/>
      <c r="M2770" s="663"/>
      <c r="N2770" s="663"/>
      <c r="O2770" s="663"/>
      <c r="P2770" s="664"/>
      <c r="Q2770" s="665"/>
      <c r="R2770" s="661"/>
      <c r="S2770" s="566"/>
      <c r="T2770" s="566"/>
      <c r="U2770" s="566"/>
      <c r="V2770" s="566"/>
      <c r="W2770" s="566"/>
      <c r="X2770" s="566"/>
      <c r="Y2770" s="566"/>
      <c r="Z2770" s="566"/>
      <c r="AA2770" s="566"/>
      <c r="AB2770" s="566"/>
      <c r="AC2770" s="566"/>
      <c r="AD2770" s="566"/>
      <c r="AE2770" s="566"/>
      <c r="AF2770" s="566"/>
      <c r="AG2770" s="566"/>
    </row>
    <row r="2771" spans="2:33" hidden="1" outlineLevel="1" x14ac:dyDescent="0.45">
      <c r="B2771" s="648"/>
      <c r="C2771" s="649"/>
      <c r="D2771" s="650"/>
      <c r="E2771" s="651"/>
      <c r="F2771" s="652"/>
      <c r="G2771" s="653"/>
      <c r="H2771" s="654"/>
      <c r="I2771" s="654"/>
      <c r="J2771" s="654"/>
      <c r="K2771" s="655"/>
      <c r="L2771" s="653"/>
      <c r="M2771" s="654"/>
      <c r="N2771" s="654"/>
      <c r="O2771" s="654"/>
      <c r="P2771" s="655"/>
      <c r="Q2771" s="656"/>
      <c r="R2771" s="652"/>
      <c r="S2771" s="566"/>
      <c r="T2771" s="566"/>
      <c r="U2771" s="566"/>
      <c r="V2771" s="566"/>
      <c r="W2771" s="566"/>
      <c r="X2771" s="566"/>
      <c r="Y2771" s="566"/>
      <c r="Z2771" s="566"/>
      <c r="AA2771" s="566"/>
      <c r="AB2771" s="566"/>
      <c r="AC2771" s="566"/>
      <c r="AD2771" s="566"/>
      <c r="AE2771" s="566"/>
      <c r="AF2771" s="566"/>
      <c r="AG2771" s="566"/>
    </row>
    <row r="2772" spans="2:33" hidden="1" outlineLevel="1" x14ac:dyDescent="0.45">
      <c r="B2772" s="657"/>
      <c r="C2772" s="658"/>
      <c r="D2772" s="659"/>
      <c r="E2772" s="660"/>
      <c r="F2772" s="661"/>
      <c r="G2772" s="662"/>
      <c r="H2772" s="663"/>
      <c r="I2772" s="663"/>
      <c r="J2772" s="663"/>
      <c r="K2772" s="664"/>
      <c r="L2772" s="662"/>
      <c r="M2772" s="663"/>
      <c r="N2772" s="663"/>
      <c r="O2772" s="663"/>
      <c r="P2772" s="664"/>
      <c r="Q2772" s="665"/>
      <c r="R2772" s="661"/>
      <c r="S2772" s="566"/>
      <c r="T2772" s="566"/>
      <c r="U2772" s="566"/>
      <c r="V2772" s="566"/>
      <c r="W2772" s="566"/>
      <c r="X2772" s="566"/>
      <c r="Y2772" s="566"/>
      <c r="Z2772" s="566"/>
      <c r="AA2772" s="566"/>
      <c r="AB2772" s="566"/>
      <c r="AC2772" s="566"/>
      <c r="AD2772" s="566"/>
      <c r="AE2772" s="566"/>
      <c r="AF2772" s="566"/>
      <c r="AG2772" s="566"/>
    </row>
    <row r="2773" spans="2:33" hidden="1" outlineLevel="1" x14ac:dyDescent="0.45">
      <c r="B2773" s="648"/>
      <c r="C2773" s="649"/>
      <c r="D2773" s="650"/>
      <c r="E2773" s="651"/>
      <c r="F2773" s="652"/>
      <c r="G2773" s="653"/>
      <c r="H2773" s="654"/>
      <c r="I2773" s="654"/>
      <c r="J2773" s="654"/>
      <c r="K2773" s="655"/>
      <c r="L2773" s="653"/>
      <c r="M2773" s="654"/>
      <c r="N2773" s="654"/>
      <c r="O2773" s="654"/>
      <c r="P2773" s="655"/>
      <c r="Q2773" s="656"/>
      <c r="R2773" s="652"/>
      <c r="S2773" s="566"/>
      <c r="T2773" s="566"/>
      <c r="U2773" s="566"/>
      <c r="V2773" s="566"/>
      <c r="W2773" s="566"/>
      <c r="X2773" s="566"/>
      <c r="Y2773" s="566"/>
      <c r="Z2773" s="566"/>
      <c r="AA2773" s="566"/>
      <c r="AB2773" s="566"/>
      <c r="AC2773" s="566"/>
      <c r="AD2773" s="566"/>
      <c r="AE2773" s="566"/>
      <c r="AF2773" s="566"/>
      <c r="AG2773" s="566"/>
    </row>
    <row r="2774" spans="2:33" hidden="1" outlineLevel="1" x14ac:dyDescent="0.45">
      <c r="B2774" s="657"/>
      <c r="C2774" s="658"/>
      <c r="D2774" s="659"/>
      <c r="E2774" s="660"/>
      <c r="F2774" s="661"/>
      <c r="G2774" s="662"/>
      <c r="H2774" s="663"/>
      <c r="I2774" s="663"/>
      <c r="J2774" s="663"/>
      <c r="K2774" s="664"/>
      <c r="L2774" s="662"/>
      <c r="M2774" s="663"/>
      <c r="N2774" s="663"/>
      <c r="O2774" s="663"/>
      <c r="P2774" s="664"/>
      <c r="Q2774" s="665"/>
      <c r="R2774" s="661"/>
      <c r="S2774" s="566"/>
      <c r="T2774" s="566"/>
      <c r="U2774" s="566"/>
      <c r="V2774" s="566"/>
      <c r="W2774" s="566"/>
      <c r="X2774" s="566"/>
      <c r="Y2774" s="566"/>
      <c r="Z2774" s="566"/>
      <c r="AA2774" s="566"/>
      <c r="AB2774" s="566"/>
      <c r="AC2774" s="566"/>
      <c r="AD2774" s="566"/>
      <c r="AE2774" s="566"/>
      <c r="AF2774" s="566"/>
      <c r="AG2774" s="566"/>
    </row>
    <row r="2775" spans="2:33" hidden="1" outlineLevel="1" x14ac:dyDescent="0.45">
      <c r="B2775" s="648"/>
      <c r="C2775" s="649"/>
      <c r="D2775" s="650"/>
      <c r="E2775" s="651"/>
      <c r="F2775" s="652"/>
      <c r="G2775" s="653"/>
      <c r="H2775" s="654"/>
      <c r="I2775" s="654"/>
      <c r="J2775" s="654"/>
      <c r="K2775" s="655"/>
      <c r="L2775" s="653"/>
      <c r="M2775" s="654"/>
      <c r="N2775" s="654"/>
      <c r="O2775" s="654"/>
      <c r="P2775" s="655"/>
      <c r="Q2775" s="656"/>
      <c r="R2775" s="652"/>
      <c r="S2775" s="566"/>
      <c r="T2775" s="566"/>
      <c r="U2775" s="566"/>
      <c r="V2775" s="566"/>
      <c r="W2775" s="566"/>
      <c r="X2775" s="566"/>
      <c r="Y2775" s="566"/>
      <c r="Z2775" s="566"/>
      <c r="AA2775" s="566"/>
      <c r="AB2775" s="566"/>
      <c r="AC2775" s="566"/>
      <c r="AD2775" s="566"/>
      <c r="AE2775" s="566"/>
      <c r="AF2775" s="566"/>
      <c r="AG2775" s="566"/>
    </row>
    <row r="2776" spans="2:33" hidden="1" outlineLevel="1" x14ac:dyDescent="0.45">
      <c r="B2776" s="657"/>
      <c r="C2776" s="658"/>
      <c r="D2776" s="659"/>
      <c r="E2776" s="660"/>
      <c r="F2776" s="661"/>
      <c r="G2776" s="662"/>
      <c r="H2776" s="663"/>
      <c r="I2776" s="663"/>
      <c r="J2776" s="663"/>
      <c r="K2776" s="664"/>
      <c r="L2776" s="662"/>
      <c r="M2776" s="663"/>
      <c r="N2776" s="663"/>
      <c r="O2776" s="663"/>
      <c r="P2776" s="664"/>
      <c r="Q2776" s="665"/>
      <c r="R2776" s="661"/>
      <c r="S2776" s="566"/>
      <c r="T2776" s="566"/>
      <c r="U2776" s="566"/>
      <c r="V2776" s="566"/>
      <c r="W2776" s="566"/>
      <c r="X2776" s="566"/>
      <c r="Y2776" s="566"/>
      <c r="Z2776" s="566"/>
      <c r="AA2776" s="566"/>
      <c r="AB2776" s="566"/>
      <c r="AC2776" s="566"/>
      <c r="AD2776" s="566"/>
      <c r="AE2776" s="566"/>
      <c r="AF2776" s="566"/>
      <c r="AG2776" s="566"/>
    </row>
    <row r="2777" spans="2:33" hidden="1" outlineLevel="1" x14ac:dyDescent="0.45">
      <c r="B2777" s="648"/>
      <c r="C2777" s="649"/>
      <c r="D2777" s="650"/>
      <c r="E2777" s="651"/>
      <c r="F2777" s="652"/>
      <c r="G2777" s="653"/>
      <c r="H2777" s="654"/>
      <c r="I2777" s="654"/>
      <c r="J2777" s="654"/>
      <c r="K2777" s="655"/>
      <c r="L2777" s="653"/>
      <c r="M2777" s="654"/>
      <c r="N2777" s="654"/>
      <c r="O2777" s="654"/>
      <c r="P2777" s="655"/>
      <c r="Q2777" s="656"/>
      <c r="R2777" s="652"/>
      <c r="S2777" s="566"/>
      <c r="T2777" s="566"/>
      <c r="U2777" s="566"/>
      <c r="V2777" s="566"/>
      <c r="W2777" s="566"/>
      <c r="X2777" s="566"/>
      <c r="Y2777" s="566"/>
      <c r="Z2777" s="566"/>
      <c r="AA2777" s="566"/>
      <c r="AB2777" s="566"/>
      <c r="AC2777" s="566"/>
      <c r="AD2777" s="566"/>
      <c r="AE2777" s="566"/>
      <c r="AF2777" s="566"/>
      <c r="AG2777" s="566"/>
    </row>
    <row r="2778" spans="2:33" hidden="1" outlineLevel="1" x14ac:dyDescent="0.45">
      <c r="B2778" s="657"/>
      <c r="C2778" s="658"/>
      <c r="D2778" s="659"/>
      <c r="E2778" s="660"/>
      <c r="F2778" s="661"/>
      <c r="G2778" s="662"/>
      <c r="H2778" s="663"/>
      <c r="I2778" s="663"/>
      <c r="J2778" s="663"/>
      <c r="K2778" s="664"/>
      <c r="L2778" s="662"/>
      <c r="M2778" s="663"/>
      <c r="N2778" s="663"/>
      <c r="O2778" s="663"/>
      <c r="P2778" s="664"/>
      <c r="Q2778" s="665"/>
      <c r="R2778" s="661"/>
      <c r="S2778" s="566"/>
      <c r="T2778" s="566"/>
      <c r="U2778" s="566"/>
      <c r="V2778" s="566"/>
      <c r="W2778" s="566"/>
      <c r="X2778" s="566"/>
      <c r="Y2778" s="566"/>
      <c r="Z2778" s="566"/>
      <c r="AA2778" s="566"/>
      <c r="AB2778" s="566"/>
      <c r="AC2778" s="566"/>
      <c r="AD2778" s="566"/>
      <c r="AE2778" s="566"/>
      <c r="AF2778" s="566"/>
      <c r="AG2778" s="566"/>
    </row>
    <row r="2779" spans="2:33" hidden="1" outlineLevel="1" x14ac:dyDescent="0.45">
      <c r="B2779" s="648"/>
      <c r="C2779" s="649"/>
      <c r="D2779" s="650"/>
      <c r="E2779" s="651"/>
      <c r="F2779" s="652"/>
      <c r="G2779" s="653"/>
      <c r="H2779" s="654"/>
      <c r="I2779" s="654"/>
      <c r="J2779" s="654"/>
      <c r="K2779" s="655"/>
      <c r="L2779" s="653"/>
      <c r="M2779" s="654"/>
      <c r="N2779" s="654"/>
      <c r="O2779" s="654"/>
      <c r="P2779" s="655"/>
      <c r="Q2779" s="656"/>
      <c r="R2779" s="652"/>
      <c r="S2779" s="566"/>
      <c r="T2779" s="566"/>
      <c r="U2779" s="566"/>
      <c r="V2779" s="566"/>
      <c r="W2779" s="566"/>
      <c r="X2779" s="566"/>
      <c r="Y2779" s="566"/>
      <c r="Z2779" s="566"/>
      <c r="AA2779" s="566"/>
      <c r="AB2779" s="566"/>
      <c r="AC2779" s="566"/>
      <c r="AD2779" s="566"/>
      <c r="AE2779" s="566"/>
      <c r="AF2779" s="566"/>
      <c r="AG2779" s="566"/>
    </row>
    <row r="2780" spans="2:33" hidden="1" outlineLevel="1" x14ac:dyDescent="0.45">
      <c r="B2780" s="657"/>
      <c r="C2780" s="658"/>
      <c r="D2780" s="659"/>
      <c r="E2780" s="660"/>
      <c r="F2780" s="661"/>
      <c r="G2780" s="662"/>
      <c r="H2780" s="663"/>
      <c r="I2780" s="663"/>
      <c r="J2780" s="663"/>
      <c r="K2780" s="664"/>
      <c r="L2780" s="662"/>
      <c r="M2780" s="663"/>
      <c r="N2780" s="663"/>
      <c r="O2780" s="663"/>
      <c r="P2780" s="664"/>
      <c r="Q2780" s="665"/>
      <c r="R2780" s="661"/>
      <c r="S2780" s="566"/>
      <c r="T2780" s="566"/>
      <c r="U2780" s="566"/>
      <c r="V2780" s="566"/>
      <c r="W2780" s="566"/>
      <c r="X2780" s="566"/>
      <c r="Y2780" s="566"/>
      <c r="Z2780" s="566"/>
      <c r="AA2780" s="566"/>
      <c r="AB2780" s="566"/>
      <c r="AC2780" s="566"/>
      <c r="AD2780" s="566"/>
      <c r="AE2780" s="566"/>
      <c r="AF2780" s="566"/>
      <c r="AG2780" s="566"/>
    </row>
    <row r="2781" spans="2:33" hidden="1" outlineLevel="1" x14ac:dyDescent="0.45">
      <c r="B2781" s="648"/>
      <c r="C2781" s="649"/>
      <c r="D2781" s="650"/>
      <c r="E2781" s="651"/>
      <c r="F2781" s="652"/>
      <c r="G2781" s="653"/>
      <c r="H2781" s="654"/>
      <c r="I2781" s="654"/>
      <c r="J2781" s="654"/>
      <c r="K2781" s="655"/>
      <c r="L2781" s="653"/>
      <c r="M2781" s="654"/>
      <c r="N2781" s="654"/>
      <c r="O2781" s="654"/>
      <c r="P2781" s="655"/>
      <c r="Q2781" s="656"/>
      <c r="R2781" s="652"/>
      <c r="S2781" s="566"/>
      <c r="T2781" s="566"/>
      <c r="U2781" s="566"/>
      <c r="V2781" s="566"/>
      <c r="W2781" s="566"/>
      <c r="X2781" s="566"/>
      <c r="Y2781" s="566"/>
      <c r="Z2781" s="566"/>
      <c r="AA2781" s="566"/>
      <c r="AB2781" s="566"/>
      <c r="AC2781" s="566"/>
      <c r="AD2781" s="566"/>
      <c r="AE2781" s="566"/>
      <c r="AF2781" s="566"/>
      <c r="AG2781" s="566"/>
    </row>
    <row r="2782" spans="2:33" hidden="1" outlineLevel="1" x14ac:dyDescent="0.45">
      <c r="B2782" s="657"/>
      <c r="C2782" s="658"/>
      <c r="D2782" s="659"/>
      <c r="E2782" s="660"/>
      <c r="F2782" s="661"/>
      <c r="G2782" s="662"/>
      <c r="H2782" s="663"/>
      <c r="I2782" s="663"/>
      <c r="J2782" s="663"/>
      <c r="K2782" s="664"/>
      <c r="L2782" s="662"/>
      <c r="M2782" s="663"/>
      <c r="N2782" s="663"/>
      <c r="O2782" s="663"/>
      <c r="P2782" s="664"/>
      <c r="Q2782" s="665"/>
      <c r="R2782" s="661"/>
      <c r="S2782" s="566"/>
      <c r="T2782" s="566"/>
      <c r="U2782" s="566"/>
      <c r="V2782" s="566"/>
      <c r="W2782" s="566"/>
      <c r="X2782" s="566"/>
      <c r="Y2782" s="566"/>
      <c r="Z2782" s="566"/>
      <c r="AA2782" s="566"/>
      <c r="AB2782" s="566"/>
      <c r="AC2782" s="566"/>
      <c r="AD2782" s="566"/>
      <c r="AE2782" s="566"/>
      <c r="AF2782" s="566"/>
      <c r="AG2782" s="566"/>
    </row>
    <row r="2783" spans="2:33" hidden="1" outlineLevel="1" x14ac:dyDescent="0.45">
      <c r="B2783" s="648"/>
      <c r="C2783" s="649"/>
      <c r="D2783" s="650"/>
      <c r="E2783" s="651"/>
      <c r="F2783" s="652"/>
      <c r="G2783" s="653"/>
      <c r="H2783" s="654"/>
      <c r="I2783" s="654"/>
      <c r="J2783" s="654"/>
      <c r="K2783" s="655"/>
      <c r="L2783" s="653"/>
      <c r="M2783" s="654"/>
      <c r="N2783" s="654"/>
      <c r="O2783" s="654"/>
      <c r="P2783" s="655"/>
      <c r="Q2783" s="656"/>
      <c r="R2783" s="652"/>
      <c r="S2783" s="566"/>
      <c r="T2783" s="566"/>
      <c r="U2783" s="566"/>
      <c r="V2783" s="566"/>
      <c r="W2783" s="566"/>
      <c r="X2783" s="566"/>
      <c r="Y2783" s="566"/>
      <c r="Z2783" s="566"/>
      <c r="AA2783" s="566"/>
      <c r="AB2783" s="566"/>
      <c r="AC2783" s="566"/>
      <c r="AD2783" s="566"/>
      <c r="AE2783" s="566"/>
      <c r="AF2783" s="566"/>
      <c r="AG2783" s="566"/>
    </row>
    <row r="2784" spans="2:33" hidden="1" outlineLevel="1" x14ac:dyDescent="0.45">
      <c r="B2784" s="657"/>
      <c r="C2784" s="658"/>
      <c r="D2784" s="659"/>
      <c r="E2784" s="660"/>
      <c r="F2784" s="661"/>
      <c r="G2784" s="662"/>
      <c r="H2784" s="663"/>
      <c r="I2784" s="663"/>
      <c r="J2784" s="663"/>
      <c r="K2784" s="664"/>
      <c r="L2784" s="662"/>
      <c r="M2784" s="663"/>
      <c r="N2784" s="663"/>
      <c r="O2784" s="663"/>
      <c r="P2784" s="664"/>
      <c r="Q2784" s="665"/>
      <c r="R2784" s="661"/>
      <c r="S2784" s="566"/>
      <c r="T2784" s="566"/>
      <c r="U2784" s="566"/>
      <c r="V2784" s="566"/>
      <c r="W2784" s="566"/>
      <c r="X2784" s="566"/>
      <c r="Y2784" s="566"/>
      <c r="Z2784" s="566"/>
      <c r="AA2784" s="566"/>
      <c r="AB2784" s="566"/>
      <c r="AC2784" s="566"/>
      <c r="AD2784" s="566"/>
      <c r="AE2784" s="566"/>
      <c r="AF2784" s="566"/>
      <c r="AG2784" s="566"/>
    </row>
    <row r="2785" spans="2:33" hidden="1" outlineLevel="1" x14ac:dyDescent="0.45">
      <c r="B2785" s="648"/>
      <c r="C2785" s="649"/>
      <c r="D2785" s="650"/>
      <c r="E2785" s="651"/>
      <c r="F2785" s="652"/>
      <c r="G2785" s="653"/>
      <c r="H2785" s="654"/>
      <c r="I2785" s="654"/>
      <c r="J2785" s="654"/>
      <c r="K2785" s="655"/>
      <c r="L2785" s="653"/>
      <c r="M2785" s="654"/>
      <c r="N2785" s="654"/>
      <c r="O2785" s="654"/>
      <c r="P2785" s="655"/>
      <c r="Q2785" s="656"/>
      <c r="R2785" s="652"/>
      <c r="S2785" s="566"/>
      <c r="T2785" s="566"/>
      <c r="U2785" s="566"/>
      <c r="V2785" s="566"/>
      <c r="W2785" s="566"/>
      <c r="X2785" s="566"/>
      <c r="Y2785" s="566"/>
      <c r="Z2785" s="566"/>
      <c r="AA2785" s="566"/>
      <c r="AB2785" s="566"/>
      <c r="AC2785" s="566"/>
      <c r="AD2785" s="566"/>
      <c r="AE2785" s="566"/>
      <c r="AF2785" s="566"/>
      <c r="AG2785" s="566"/>
    </row>
    <row r="2786" spans="2:33" hidden="1" outlineLevel="1" x14ac:dyDescent="0.45">
      <c r="B2786" s="657"/>
      <c r="C2786" s="658"/>
      <c r="D2786" s="659"/>
      <c r="E2786" s="660"/>
      <c r="F2786" s="661"/>
      <c r="G2786" s="662"/>
      <c r="H2786" s="663"/>
      <c r="I2786" s="663"/>
      <c r="J2786" s="663"/>
      <c r="K2786" s="664"/>
      <c r="L2786" s="662"/>
      <c r="M2786" s="663"/>
      <c r="N2786" s="663"/>
      <c r="O2786" s="663"/>
      <c r="P2786" s="664"/>
      <c r="Q2786" s="665"/>
      <c r="R2786" s="661"/>
      <c r="S2786" s="566"/>
      <c r="T2786" s="566"/>
      <c r="U2786" s="566"/>
      <c r="V2786" s="566"/>
      <c r="W2786" s="566"/>
      <c r="X2786" s="566"/>
      <c r="Y2786" s="566"/>
      <c r="Z2786" s="566"/>
      <c r="AA2786" s="566"/>
      <c r="AB2786" s="566"/>
      <c r="AC2786" s="566"/>
      <c r="AD2786" s="566"/>
      <c r="AE2786" s="566"/>
      <c r="AF2786" s="566"/>
      <c r="AG2786" s="566"/>
    </row>
    <row r="2787" spans="2:33" hidden="1" outlineLevel="1" x14ac:dyDescent="0.45">
      <c r="B2787" s="648"/>
      <c r="C2787" s="649"/>
      <c r="D2787" s="650"/>
      <c r="E2787" s="651"/>
      <c r="F2787" s="652"/>
      <c r="G2787" s="653"/>
      <c r="H2787" s="654"/>
      <c r="I2787" s="654"/>
      <c r="J2787" s="654"/>
      <c r="K2787" s="655"/>
      <c r="L2787" s="653"/>
      <c r="M2787" s="654"/>
      <c r="N2787" s="654"/>
      <c r="O2787" s="654"/>
      <c r="P2787" s="655"/>
      <c r="Q2787" s="656"/>
      <c r="R2787" s="652"/>
      <c r="S2787" s="566"/>
      <c r="T2787" s="566"/>
      <c r="U2787" s="566"/>
      <c r="V2787" s="566"/>
      <c r="W2787" s="566"/>
      <c r="X2787" s="566"/>
      <c r="Y2787" s="566"/>
      <c r="Z2787" s="566"/>
      <c r="AA2787" s="566"/>
      <c r="AB2787" s="566"/>
      <c r="AC2787" s="566"/>
      <c r="AD2787" s="566"/>
      <c r="AE2787" s="566"/>
      <c r="AF2787" s="566"/>
      <c r="AG2787" s="566"/>
    </row>
    <row r="2788" spans="2:33" hidden="1" outlineLevel="1" x14ac:dyDescent="0.45">
      <c r="B2788" s="657"/>
      <c r="C2788" s="658"/>
      <c r="D2788" s="659"/>
      <c r="E2788" s="660"/>
      <c r="F2788" s="661"/>
      <c r="G2788" s="662"/>
      <c r="H2788" s="663"/>
      <c r="I2788" s="663"/>
      <c r="J2788" s="663"/>
      <c r="K2788" s="664"/>
      <c r="L2788" s="662"/>
      <c r="M2788" s="663"/>
      <c r="N2788" s="663"/>
      <c r="O2788" s="663"/>
      <c r="P2788" s="664"/>
      <c r="Q2788" s="665"/>
      <c r="R2788" s="661"/>
      <c r="S2788" s="566"/>
      <c r="T2788" s="566"/>
      <c r="U2788" s="566"/>
      <c r="V2788" s="566"/>
      <c r="W2788" s="566"/>
      <c r="X2788" s="566"/>
      <c r="Y2788" s="566"/>
      <c r="Z2788" s="566"/>
      <c r="AA2788" s="566"/>
      <c r="AB2788" s="566"/>
      <c r="AC2788" s="566"/>
      <c r="AD2788" s="566"/>
      <c r="AE2788" s="566"/>
      <c r="AF2788" s="566"/>
      <c r="AG2788" s="566"/>
    </row>
    <row r="2789" spans="2:33" hidden="1" outlineLevel="1" x14ac:dyDescent="0.45">
      <c r="B2789" s="648"/>
      <c r="C2789" s="649"/>
      <c r="D2789" s="650"/>
      <c r="E2789" s="651"/>
      <c r="F2789" s="652"/>
      <c r="G2789" s="653"/>
      <c r="H2789" s="654"/>
      <c r="I2789" s="654"/>
      <c r="J2789" s="654"/>
      <c r="K2789" s="655"/>
      <c r="L2789" s="653"/>
      <c r="M2789" s="654"/>
      <c r="N2789" s="654"/>
      <c r="O2789" s="654"/>
      <c r="P2789" s="655"/>
      <c r="Q2789" s="656"/>
      <c r="R2789" s="652"/>
      <c r="S2789" s="566"/>
      <c r="T2789" s="566"/>
      <c r="U2789" s="566"/>
      <c r="V2789" s="566"/>
      <c r="W2789" s="566"/>
      <c r="X2789" s="566"/>
      <c r="Y2789" s="566"/>
      <c r="Z2789" s="566"/>
      <c r="AA2789" s="566"/>
      <c r="AB2789" s="566"/>
      <c r="AC2789" s="566"/>
      <c r="AD2789" s="566"/>
      <c r="AE2789" s="566"/>
      <c r="AF2789" s="566"/>
      <c r="AG2789" s="566"/>
    </row>
    <row r="2790" spans="2:33" hidden="1" outlineLevel="1" x14ac:dyDescent="0.45">
      <c r="B2790" s="657"/>
      <c r="C2790" s="658"/>
      <c r="D2790" s="659"/>
      <c r="E2790" s="660"/>
      <c r="F2790" s="661"/>
      <c r="G2790" s="662"/>
      <c r="H2790" s="663"/>
      <c r="I2790" s="663"/>
      <c r="J2790" s="663"/>
      <c r="K2790" s="664"/>
      <c r="L2790" s="662"/>
      <c r="M2790" s="663"/>
      <c r="N2790" s="663"/>
      <c r="O2790" s="663"/>
      <c r="P2790" s="664"/>
      <c r="Q2790" s="665"/>
      <c r="R2790" s="661"/>
      <c r="S2790" s="566"/>
      <c r="T2790" s="566"/>
      <c r="U2790" s="566"/>
      <c r="V2790" s="566"/>
      <c r="W2790" s="566"/>
      <c r="X2790" s="566"/>
      <c r="Y2790" s="566"/>
      <c r="Z2790" s="566"/>
      <c r="AA2790" s="566"/>
      <c r="AB2790" s="566"/>
      <c r="AC2790" s="566"/>
      <c r="AD2790" s="566"/>
      <c r="AE2790" s="566"/>
      <c r="AF2790" s="566"/>
      <c r="AG2790" s="566"/>
    </row>
    <row r="2791" spans="2:33" hidden="1" outlineLevel="1" x14ac:dyDescent="0.45">
      <c r="B2791" s="648"/>
      <c r="C2791" s="649"/>
      <c r="D2791" s="650"/>
      <c r="E2791" s="651"/>
      <c r="F2791" s="652"/>
      <c r="G2791" s="653"/>
      <c r="H2791" s="654"/>
      <c r="I2791" s="654"/>
      <c r="J2791" s="654"/>
      <c r="K2791" s="655"/>
      <c r="L2791" s="653"/>
      <c r="M2791" s="654"/>
      <c r="N2791" s="654"/>
      <c r="O2791" s="654"/>
      <c r="P2791" s="655"/>
      <c r="Q2791" s="656"/>
      <c r="R2791" s="652"/>
      <c r="S2791" s="566"/>
      <c r="T2791" s="566"/>
      <c r="U2791" s="566"/>
      <c r="V2791" s="566"/>
      <c r="W2791" s="566"/>
      <c r="X2791" s="566"/>
      <c r="Y2791" s="566"/>
      <c r="Z2791" s="566"/>
      <c r="AA2791" s="566"/>
      <c r="AB2791" s="566"/>
      <c r="AC2791" s="566"/>
      <c r="AD2791" s="566"/>
      <c r="AE2791" s="566"/>
      <c r="AF2791" s="566"/>
      <c r="AG2791" s="566"/>
    </row>
    <row r="2792" spans="2:33" hidden="1" outlineLevel="1" x14ac:dyDescent="0.45">
      <c r="B2792" s="657"/>
      <c r="C2792" s="658"/>
      <c r="D2792" s="659"/>
      <c r="E2792" s="660"/>
      <c r="F2792" s="661"/>
      <c r="G2792" s="662"/>
      <c r="H2792" s="663"/>
      <c r="I2792" s="663"/>
      <c r="J2792" s="663"/>
      <c r="K2792" s="664"/>
      <c r="L2792" s="662"/>
      <c r="M2792" s="663"/>
      <c r="N2792" s="663"/>
      <c r="O2792" s="663"/>
      <c r="P2792" s="664"/>
      <c r="Q2792" s="665"/>
      <c r="R2792" s="661"/>
      <c r="S2792" s="566"/>
      <c r="T2792" s="566"/>
      <c r="U2792" s="566"/>
      <c r="V2792" s="566"/>
      <c r="W2792" s="566"/>
      <c r="X2792" s="566"/>
      <c r="Y2792" s="566"/>
      <c r="Z2792" s="566"/>
      <c r="AA2792" s="566"/>
      <c r="AB2792" s="566"/>
      <c r="AC2792" s="566"/>
      <c r="AD2792" s="566"/>
      <c r="AE2792" s="566"/>
      <c r="AF2792" s="566"/>
      <c r="AG2792" s="566"/>
    </row>
    <row r="2793" spans="2:33" hidden="1" outlineLevel="1" x14ac:dyDescent="0.45">
      <c r="B2793" s="648"/>
      <c r="C2793" s="649"/>
      <c r="D2793" s="650"/>
      <c r="E2793" s="651"/>
      <c r="F2793" s="652"/>
      <c r="G2793" s="653"/>
      <c r="H2793" s="654"/>
      <c r="I2793" s="654"/>
      <c r="J2793" s="654"/>
      <c r="K2793" s="655"/>
      <c r="L2793" s="653"/>
      <c r="M2793" s="654"/>
      <c r="N2793" s="654"/>
      <c r="O2793" s="654"/>
      <c r="P2793" s="655"/>
      <c r="Q2793" s="656"/>
      <c r="R2793" s="652"/>
      <c r="S2793" s="566"/>
      <c r="T2793" s="566"/>
      <c r="U2793" s="566"/>
      <c r="V2793" s="566"/>
      <c r="W2793" s="566"/>
      <c r="X2793" s="566"/>
      <c r="Y2793" s="566"/>
      <c r="Z2793" s="566"/>
      <c r="AA2793" s="566"/>
      <c r="AB2793" s="566"/>
      <c r="AC2793" s="566"/>
      <c r="AD2793" s="566"/>
      <c r="AE2793" s="566"/>
      <c r="AF2793" s="566"/>
      <c r="AG2793" s="566"/>
    </row>
    <row r="2794" spans="2:33" hidden="1" outlineLevel="1" x14ac:dyDescent="0.45">
      <c r="B2794" s="657"/>
      <c r="C2794" s="658"/>
      <c r="D2794" s="659"/>
      <c r="E2794" s="660"/>
      <c r="F2794" s="661"/>
      <c r="G2794" s="662"/>
      <c r="H2794" s="663"/>
      <c r="I2794" s="663"/>
      <c r="J2794" s="663"/>
      <c r="K2794" s="664"/>
      <c r="L2794" s="662"/>
      <c r="M2794" s="663"/>
      <c r="N2794" s="663"/>
      <c r="O2794" s="663"/>
      <c r="P2794" s="664"/>
      <c r="Q2794" s="665"/>
      <c r="R2794" s="661"/>
      <c r="S2794" s="566"/>
      <c r="T2794" s="566"/>
      <c r="U2794" s="566"/>
      <c r="V2794" s="566"/>
      <c r="W2794" s="566"/>
      <c r="X2794" s="566"/>
      <c r="Y2794" s="566"/>
      <c r="Z2794" s="566"/>
      <c r="AA2794" s="566"/>
      <c r="AB2794" s="566"/>
      <c r="AC2794" s="566"/>
      <c r="AD2794" s="566"/>
      <c r="AE2794" s="566"/>
      <c r="AF2794" s="566"/>
      <c r="AG2794" s="566"/>
    </row>
    <row r="2795" spans="2:33" hidden="1" outlineLevel="1" x14ac:dyDescent="0.45">
      <c r="B2795" s="648"/>
      <c r="C2795" s="649"/>
      <c r="D2795" s="650"/>
      <c r="E2795" s="651"/>
      <c r="F2795" s="652"/>
      <c r="G2795" s="653"/>
      <c r="H2795" s="654"/>
      <c r="I2795" s="654"/>
      <c r="J2795" s="654"/>
      <c r="K2795" s="655"/>
      <c r="L2795" s="653"/>
      <c r="M2795" s="654"/>
      <c r="N2795" s="654"/>
      <c r="O2795" s="654"/>
      <c r="P2795" s="655"/>
      <c r="Q2795" s="656"/>
      <c r="R2795" s="652"/>
      <c r="S2795" s="566"/>
      <c r="T2795" s="566"/>
      <c r="U2795" s="566"/>
      <c r="V2795" s="566"/>
      <c r="W2795" s="566"/>
      <c r="X2795" s="566"/>
      <c r="Y2795" s="566"/>
      <c r="Z2795" s="566"/>
      <c r="AA2795" s="566"/>
      <c r="AB2795" s="566"/>
      <c r="AC2795" s="566"/>
      <c r="AD2795" s="566"/>
      <c r="AE2795" s="566"/>
      <c r="AF2795" s="566"/>
      <c r="AG2795" s="566"/>
    </row>
    <row r="2796" spans="2:33" hidden="1" outlineLevel="1" x14ac:dyDescent="0.45">
      <c r="B2796" s="657"/>
      <c r="C2796" s="658"/>
      <c r="D2796" s="659"/>
      <c r="E2796" s="660"/>
      <c r="F2796" s="661"/>
      <c r="G2796" s="662"/>
      <c r="H2796" s="663"/>
      <c r="I2796" s="663"/>
      <c r="J2796" s="663"/>
      <c r="K2796" s="664"/>
      <c r="L2796" s="662"/>
      <c r="M2796" s="663"/>
      <c r="N2796" s="663"/>
      <c r="O2796" s="663"/>
      <c r="P2796" s="664"/>
      <c r="Q2796" s="665"/>
      <c r="R2796" s="661"/>
      <c r="S2796" s="566"/>
      <c r="T2796" s="566"/>
      <c r="U2796" s="566"/>
      <c r="V2796" s="566"/>
      <c r="W2796" s="566"/>
      <c r="X2796" s="566"/>
      <c r="Y2796" s="566"/>
      <c r="Z2796" s="566"/>
      <c r="AA2796" s="566"/>
      <c r="AB2796" s="566"/>
      <c r="AC2796" s="566"/>
      <c r="AD2796" s="566"/>
      <c r="AE2796" s="566"/>
      <c r="AF2796" s="566"/>
      <c r="AG2796" s="566"/>
    </row>
    <row r="2797" spans="2:33" hidden="1" outlineLevel="1" x14ac:dyDescent="0.45">
      <c r="B2797" s="648"/>
      <c r="C2797" s="649"/>
      <c r="D2797" s="650"/>
      <c r="E2797" s="651"/>
      <c r="F2797" s="652"/>
      <c r="G2797" s="653"/>
      <c r="H2797" s="654"/>
      <c r="I2797" s="654"/>
      <c r="J2797" s="654"/>
      <c r="K2797" s="655"/>
      <c r="L2797" s="653"/>
      <c r="M2797" s="654"/>
      <c r="N2797" s="654"/>
      <c r="O2797" s="654"/>
      <c r="P2797" s="655"/>
      <c r="Q2797" s="656"/>
      <c r="R2797" s="652"/>
      <c r="S2797" s="566"/>
      <c r="T2797" s="566"/>
      <c r="U2797" s="566"/>
      <c r="V2797" s="566"/>
      <c r="W2797" s="566"/>
      <c r="X2797" s="566"/>
      <c r="Y2797" s="566"/>
      <c r="Z2797" s="566"/>
      <c r="AA2797" s="566"/>
      <c r="AB2797" s="566"/>
      <c r="AC2797" s="566"/>
      <c r="AD2797" s="566"/>
      <c r="AE2797" s="566"/>
      <c r="AF2797" s="566"/>
      <c r="AG2797" s="566"/>
    </row>
    <row r="2798" spans="2:33" hidden="1" outlineLevel="1" x14ac:dyDescent="0.45">
      <c r="B2798" s="657"/>
      <c r="C2798" s="658"/>
      <c r="D2798" s="659"/>
      <c r="E2798" s="660"/>
      <c r="F2798" s="661"/>
      <c r="G2798" s="662"/>
      <c r="H2798" s="663"/>
      <c r="I2798" s="663"/>
      <c r="J2798" s="663"/>
      <c r="K2798" s="664"/>
      <c r="L2798" s="662"/>
      <c r="M2798" s="663"/>
      <c r="N2798" s="663"/>
      <c r="O2798" s="663"/>
      <c r="P2798" s="664"/>
      <c r="Q2798" s="665"/>
      <c r="R2798" s="661"/>
      <c r="S2798" s="566"/>
      <c r="T2798" s="566"/>
      <c r="U2798" s="566"/>
      <c r="V2798" s="566"/>
      <c r="W2798" s="566"/>
      <c r="X2798" s="566"/>
      <c r="Y2798" s="566"/>
      <c r="Z2798" s="566"/>
      <c r="AA2798" s="566"/>
      <c r="AB2798" s="566"/>
      <c r="AC2798" s="566"/>
      <c r="AD2798" s="566"/>
      <c r="AE2798" s="566"/>
      <c r="AF2798" s="566"/>
      <c r="AG2798" s="566"/>
    </row>
    <row r="2799" spans="2:33" hidden="1" outlineLevel="1" x14ac:dyDescent="0.45">
      <c r="B2799" s="648"/>
      <c r="C2799" s="649"/>
      <c r="D2799" s="650"/>
      <c r="E2799" s="651"/>
      <c r="F2799" s="652"/>
      <c r="G2799" s="653"/>
      <c r="H2799" s="654"/>
      <c r="I2799" s="654"/>
      <c r="J2799" s="654"/>
      <c r="K2799" s="655"/>
      <c r="L2799" s="653"/>
      <c r="M2799" s="654"/>
      <c r="N2799" s="654"/>
      <c r="O2799" s="654"/>
      <c r="P2799" s="655"/>
      <c r="Q2799" s="656"/>
      <c r="R2799" s="652"/>
      <c r="S2799" s="566"/>
      <c r="T2799" s="566"/>
      <c r="U2799" s="566"/>
      <c r="V2799" s="566"/>
      <c r="W2799" s="566"/>
      <c r="X2799" s="566"/>
      <c r="Y2799" s="566"/>
      <c r="Z2799" s="566"/>
      <c r="AA2799" s="566"/>
      <c r="AB2799" s="566"/>
      <c r="AC2799" s="566"/>
      <c r="AD2799" s="566"/>
      <c r="AE2799" s="566"/>
      <c r="AF2799" s="566"/>
      <c r="AG2799" s="566"/>
    </row>
    <row r="2800" spans="2:33" hidden="1" outlineLevel="1" x14ac:dyDescent="0.45">
      <c r="B2800" s="657"/>
      <c r="C2800" s="658"/>
      <c r="D2800" s="659"/>
      <c r="E2800" s="660"/>
      <c r="F2800" s="661"/>
      <c r="G2800" s="662"/>
      <c r="H2800" s="663"/>
      <c r="I2800" s="663"/>
      <c r="J2800" s="663"/>
      <c r="K2800" s="664"/>
      <c r="L2800" s="662"/>
      <c r="M2800" s="663"/>
      <c r="N2800" s="663"/>
      <c r="O2800" s="663"/>
      <c r="P2800" s="664"/>
      <c r="Q2800" s="665"/>
      <c r="R2800" s="661"/>
      <c r="S2800" s="566"/>
      <c r="T2800" s="566"/>
      <c r="U2800" s="566"/>
      <c r="V2800" s="566"/>
      <c r="W2800" s="566"/>
      <c r="X2800" s="566"/>
      <c r="Y2800" s="566"/>
      <c r="Z2800" s="566"/>
      <c r="AA2800" s="566"/>
      <c r="AB2800" s="566"/>
      <c r="AC2800" s="566"/>
      <c r="AD2800" s="566"/>
      <c r="AE2800" s="566"/>
      <c r="AF2800" s="566"/>
      <c r="AG2800" s="566"/>
    </row>
    <row r="2801" spans="2:33" hidden="1" outlineLevel="1" x14ac:dyDescent="0.45">
      <c r="B2801" s="648"/>
      <c r="C2801" s="649"/>
      <c r="D2801" s="650"/>
      <c r="E2801" s="651"/>
      <c r="F2801" s="652"/>
      <c r="G2801" s="653"/>
      <c r="H2801" s="654"/>
      <c r="I2801" s="654"/>
      <c r="J2801" s="654"/>
      <c r="K2801" s="655"/>
      <c r="L2801" s="653"/>
      <c r="M2801" s="654"/>
      <c r="N2801" s="654"/>
      <c r="O2801" s="654"/>
      <c r="P2801" s="655"/>
      <c r="Q2801" s="656"/>
      <c r="R2801" s="652"/>
      <c r="S2801" s="566"/>
      <c r="T2801" s="566"/>
      <c r="U2801" s="566"/>
      <c r="V2801" s="566"/>
      <c r="W2801" s="566"/>
      <c r="X2801" s="566"/>
      <c r="Y2801" s="566"/>
      <c r="Z2801" s="566"/>
      <c r="AA2801" s="566"/>
      <c r="AB2801" s="566"/>
      <c r="AC2801" s="566"/>
      <c r="AD2801" s="566"/>
      <c r="AE2801" s="566"/>
      <c r="AF2801" s="566"/>
      <c r="AG2801" s="566"/>
    </row>
    <row r="2802" spans="2:33" hidden="1" outlineLevel="1" x14ac:dyDescent="0.45">
      <c r="B2802" s="657"/>
      <c r="C2802" s="658"/>
      <c r="D2802" s="659"/>
      <c r="E2802" s="660"/>
      <c r="F2802" s="661"/>
      <c r="G2802" s="662"/>
      <c r="H2802" s="663"/>
      <c r="I2802" s="663"/>
      <c r="J2802" s="663"/>
      <c r="K2802" s="664"/>
      <c r="L2802" s="662"/>
      <c r="M2802" s="663"/>
      <c r="N2802" s="663"/>
      <c r="O2802" s="663"/>
      <c r="P2802" s="664"/>
      <c r="Q2802" s="665"/>
      <c r="R2802" s="661"/>
      <c r="S2802" s="566"/>
      <c r="T2802" s="566"/>
      <c r="U2802" s="566"/>
      <c r="V2802" s="566"/>
      <c r="W2802" s="566"/>
      <c r="X2802" s="566"/>
      <c r="Y2802" s="566"/>
      <c r="Z2802" s="566"/>
      <c r="AA2802" s="566"/>
      <c r="AB2802" s="566"/>
      <c r="AC2802" s="566"/>
      <c r="AD2802" s="566"/>
      <c r="AE2802" s="566"/>
      <c r="AF2802" s="566"/>
      <c r="AG2802" s="566"/>
    </row>
    <row r="2803" spans="2:33" hidden="1" outlineLevel="1" x14ac:dyDescent="0.45">
      <c r="B2803" s="648"/>
      <c r="C2803" s="649"/>
      <c r="D2803" s="650"/>
      <c r="E2803" s="651"/>
      <c r="F2803" s="652"/>
      <c r="G2803" s="653"/>
      <c r="H2803" s="654"/>
      <c r="I2803" s="654"/>
      <c r="J2803" s="654"/>
      <c r="K2803" s="655"/>
      <c r="L2803" s="653"/>
      <c r="M2803" s="654"/>
      <c r="N2803" s="654"/>
      <c r="O2803" s="654"/>
      <c r="P2803" s="655"/>
      <c r="Q2803" s="656"/>
      <c r="R2803" s="652"/>
      <c r="S2803" s="566"/>
      <c r="T2803" s="566"/>
      <c r="U2803" s="566"/>
      <c r="V2803" s="566"/>
      <c r="W2803" s="566"/>
      <c r="X2803" s="566"/>
      <c r="Y2803" s="566"/>
      <c r="Z2803" s="566"/>
      <c r="AA2803" s="566"/>
      <c r="AB2803" s="566"/>
      <c r="AC2803" s="566"/>
      <c r="AD2803" s="566"/>
      <c r="AE2803" s="566"/>
      <c r="AF2803" s="566"/>
      <c r="AG2803" s="566"/>
    </row>
    <row r="2804" spans="2:33" hidden="1" outlineLevel="1" x14ac:dyDescent="0.45">
      <c r="B2804" s="657"/>
      <c r="C2804" s="658"/>
      <c r="D2804" s="659"/>
      <c r="E2804" s="660"/>
      <c r="F2804" s="661"/>
      <c r="G2804" s="662"/>
      <c r="H2804" s="663"/>
      <c r="I2804" s="663"/>
      <c r="J2804" s="663"/>
      <c r="K2804" s="664"/>
      <c r="L2804" s="662"/>
      <c r="M2804" s="663"/>
      <c r="N2804" s="663"/>
      <c r="O2804" s="663"/>
      <c r="P2804" s="664"/>
      <c r="Q2804" s="665"/>
      <c r="R2804" s="661"/>
      <c r="S2804" s="566"/>
      <c r="T2804" s="566"/>
      <c r="U2804" s="566"/>
      <c r="V2804" s="566"/>
      <c r="W2804" s="566"/>
      <c r="X2804" s="566"/>
      <c r="Y2804" s="566"/>
      <c r="Z2804" s="566"/>
      <c r="AA2804" s="566"/>
      <c r="AB2804" s="566"/>
      <c r="AC2804" s="566"/>
      <c r="AD2804" s="566"/>
      <c r="AE2804" s="566"/>
      <c r="AF2804" s="566"/>
      <c r="AG2804" s="566"/>
    </row>
    <row r="2805" spans="2:33" hidden="1" outlineLevel="1" x14ac:dyDescent="0.45">
      <c r="B2805" s="648"/>
      <c r="C2805" s="649"/>
      <c r="D2805" s="650"/>
      <c r="E2805" s="651"/>
      <c r="F2805" s="652"/>
      <c r="G2805" s="653"/>
      <c r="H2805" s="654"/>
      <c r="I2805" s="654"/>
      <c r="J2805" s="654"/>
      <c r="K2805" s="655"/>
      <c r="L2805" s="653"/>
      <c r="M2805" s="654"/>
      <c r="N2805" s="654"/>
      <c r="O2805" s="654"/>
      <c r="P2805" s="655"/>
      <c r="Q2805" s="656"/>
      <c r="R2805" s="652"/>
      <c r="S2805" s="566"/>
      <c r="T2805" s="566"/>
      <c r="U2805" s="566"/>
      <c r="V2805" s="566"/>
      <c r="W2805" s="566"/>
      <c r="X2805" s="566"/>
      <c r="Y2805" s="566"/>
      <c r="Z2805" s="566"/>
      <c r="AA2805" s="566"/>
      <c r="AB2805" s="566"/>
      <c r="AC2805" s="566"/>
      <c r="AD2805" s="566"/>
      <c r="AE2805" s="566"/>
      <c r="AF2805" s="566"/>
      <c r="AG2805" s="566"/>
    </row>
    <row r="2806" spans="2:33" hidden="1" outlineLevel="1" x14ac:dyDescent="0.45">
      <c r="B2806" s="657"/>
      <c r="C2806" s="658"/>
      <c r="D2806" s="659"/>
      <c r="E2806" s="660"/>
      <c r="F2806" s="661"/>
      <c r="G2806" s="662"/>
      <c r="H2806" s="663"/>
      <c r="I2806" s="663"/>
      <c r="J2806" s="663"/>
      <c r="K2806" s="664"/>
      <c r="L2806" s="662"/>
      <c r="M2806" s="663"/>
      <c r="N2806" s="663"/>
      <c r="O2806" s="663"/>
      <c r="P2806" s="664"/>
      <c r="Q2806" s="665"/>
      <c r="R2806" s="661"/>
      <c r="S2806" s="566"/>
      <c r="T2806" s="566"/>
      <c r="U2806" s="566"/>
      <c r="V2806" s="566"/>
      <c r="W2806" s="566"/>
      <c r="X2806" s="566"/>
      <c r="Y2806" s="566"/>
      <c r="Z2806" s="566"/>
      <c r="AA2806" s="566"/>
      <c r="AB2806" s="566"/>
      <c r="AC2806" s="566"/>
      <c r="AD2806" s="566"/>
      <c r="AE2806" s="566"/>
      <c r="AF2806" s="566"/>
      <c r="AG2806" s="566"/>
    </row>
    <row r="2807" spans="2:33" hidden="1" outlineLevel="1" x14ac:dyDescent="0.45">
      <c r="B2807" s="648"/>
      <c r="C2807" s="649"/>
      <c r="D2807" s="650"/>
      <c r="E2807" s="651"/>
      <c r="F2807" s="652"/>
      <c r="G2807" s="653"/>
      <c r="H2807" s="654"/>
      <c r="I2807" s="654"/>
      <c r="J2807" s="654"/>
      <c r="K2807" s="655"/>
      <c r="L2807" s="653"/>
      <c r="M2807" s="654"/>
      <c r="N2807" s="654"/>
      <c r="O2807" s="654"/>
      <c r="P2807" s="655"/>
      <c r="Q2807" s="656"/>
      <c r="R2807" s="652"/>
      <c r="S2807" s="566"/>
      <c r="T2807" s="566"/>
      <c r="U2807" s="566"/>
      <c r="V2807" s="566"/>
      <c r="W2807" s="566"/>
      <c r="X2807" s="566"/>
      <c r="Y2807" s="566"/>
      <c r="Z2807" s="566"/>
      <c r="AA2807" s="566"/>
      <c r="AB2807" s="566"/>
      <c r="AC2807" s="566"/>
      <c r="AD2807" s="566"/>
      <c r="AE2807" s="566"/>
      <c r="AF2807" s="566"/>
      <c r="AG2807" s="566"/>
    </row>
    <row r="2808" spans="2:33" hidden="1" outlineLevel="1" x14ac:dyDescent="0.45">
      <c r="B2808" s="657"/>
      <c r="C2808" s="658"/>
      <c r="D2808" s="659"/>
      <c r="E2808" s="660"/>
      <c r="F2808" s="661"/>
      <c r="G2808" s="662"/>
      <c r="H2808" s="663"/>
      <c r="I2808" s="663"/>
      <c r="J2808" s="663"/>
      <c r="K2808" s="664"/>
      <c r="L2808" s="662"/>
      <c r="M2808" s="663"/>
      <c r="N2808" s="663"/>
      <c r="O2808" s="663"/>
      <c r="P2808" s="664"/>
      <c r="Q2808" s="665"/>
      <c r="R2808" s="661"/>
      <c r="S2808" s="566"/>
      <c r="T2808" s="566"/>
      <c r="U2808" s="566"/>
      <c r="V2808" s="566"/>
      <c r="W2808" s="566"/>
      <c r="X2808" s="566"/>
      <c r="Y2808" s="566"/>
      <c r="Z2808" s="566"/>
      <c r="AA2808" s="566"/>
      <c r="AB2808" s="566"/>
      <c r="AC2808" s="566"/>
      <c r="AD2808" s="566"/>
      <c r="AE2808" s="566"/>
      <c r="AF2808" s="566"/>
      <c r="AG2808" s="566"/>
    </row>
    <row r="2809" spans="2:33" hidden="1" outlineLevel="1" x14ac:dyDescent="0.45">
      <c r="B2809" s="648"/>
      <c r="C2809" s="649"/>
      <c r="D2809" s="650"/>
      <c r="E2809" s="651"/>
      <c r="F2809" s="652"/>
      <c r="G2809" s="653"/>
      <c r="H2809" s="654"/>
      <c r="I2809" s="654"/>
      <c r="J2809" s="654"/>
      <c r="K2809" s="655"/>
      <c r="L2809" s="653"/>
      <c r="M2809" s="654"/>
      <c r="N2809" s="654"/>
      <c r="O2809" s="654"/>
      <c r="P2809" s="655"/>
      <c r="Q2809" s="656"/>
      <c r="R2809" s="652"/>
      <c r="S2809" s="566"/>
      <c r="T2809" s="566"/>
      <c r="U2809" s="566"/>
      <c r="V2809" s="566"/>
      <c r="W2809" s="566"/>
      <c r="X2809" s="566"/>
      <c r="Y2809" s="566"/>
      <c r="Z2809" s="566"/>
      <c r="AA2809" s="566"/>
      <c r="AB2809" s="566"/>
      <c r="AC2809" s="566"/>
      <c r="AD2809" s="566"/>
      <c r="AE2809" s="566"/>
      <c r="AF2809" s="566"/>
      <c r="AG2809" s="566"/>
    </row>
    <row r="2810" spans="2:33" hidden="1" outlineLevel="1" x14ac:dyDescent="0.45">
      <c r="B2810" s="657"/>
      <c r="C2810" s="658"/>
      <c r="D2810" s="659"/>
      <c r="E2810" s="660"/>
      <c r="F2810" s="661"/>
      <c r="G2810" s="662"/>
      <c r="H2810" s="663"/>
      <c r="I2810" s="663"/>
      <c r="J2810" s="663"/>
      <c r="K2810" s="664"/>
      <c r="L2810" s="662"/>
      <c r="M2810" s="663"/>
      <c r="N2810" s="663"/>
      <c r="O2810" s="663"/>
      <c r="P2810" s="664"/>
      <c r="Q2810" s="665"/>
      <c r="R2810" s="661"/>
      <c r="S2810" s="566"/>
      <c r="T2810" s="566"/>
      <c r="U2810" s="566"/>
      <c r="V2810" s="566"/>
      <c r="W2810" s="566"/>
      <c r="X2810" s="566"/>
      <c r="Y2810" s="566"/>
      <c r="Z2810" s="566"/>
      <c r="AA2810" s="566"/>
      <c r="AB2810" s="566"/>
      <c r="AC2810" s="566"/>
      <c r="AD2810" s="566"/>
      <c r="AE2810" s="566"/>
      <c r="AF2810" s="566"/>
      <c r="AG2810" s="566"/>
    </row>
    <row r="2811" spans="2:33" hidden="1" outlineLevel="1" x14ac:dyDescent="0.45">
      <c r="B2811" s="648"/>
      <c r="C2811" s="649"/>
      <c r="D2811" s="650"/>
      <c r="E2811" s="651"/>
      <c r="F2811" s="652"/>
      <c r="G2811" s="653"/>
      <c r="H2811" s="654"/>
      <c r="I2811" s="654"/>
      <c r="J2811" s="654"/>
      <c r="K2811" s="655"/>
      <c r="L2811" s="653"/>
      <c r="M2811" s="654"/>
      <c r="N2811" s="654"/>
      <c r="O2811" s="654"/>
      <c r="P2811" s="655"/>
      <c r="Q2811" s="656"/>
      <c r="R2811" s="652"/>
      <c r="S2811" s="566"/>
      <c r="T2811" s="566"/>
      <c r="U2811" s="566"/>
      <c r="V2811" s="566"/>
      <c r="W2811" s="566"/>
      <c r="X2811" s="566"/>
      <c r="Y2811" s="566"/>
      <c r="Z2811" s="566"/>
      <c r="AA2811" s="566"/>
      <c r="AB2811" s="566"/>
      <c r="AC2811" s="566"/>
      <c r="AD2811" s="566"/>
      <c r="AE2811" s="566"/>
      <c r="AF2811" s="566"/>
      <c r="AG2811" s="566"/>
    </row>
    <row r="2812" spans="2:33" hidden="1" outlineLevel="1" x14ac:dyDescent="0.45">
      <c r="B2812" s="657"/>
      <c r="C2812" s="658"/>
      <c r="D2812" s="659"/>
      <c r="E2812" s="660"/>
      <c r="F2812" s="661"/>
      <c r="G2812" s="662"/>
      <c r="H2812" s="663"/>
      <c r="I2812" s="663"/>
      <c r="J2812" s="663"/>
      <c r="K2812" s="664"/>
      <c r="L2812" s="662"/>
      <c r="M2812" s="663"/>
      <c r="N2812" s="663"/>
      <c r="O2812" s="663"/>
      <c r="P2812" s="664"/>
      <c r="Q2812" s="665"/>
      <c r="R2812" s="661"/>
      <c r="S2812" s="566"/>
      <c r="T2812" s="566"/>
      <c r="U2812" s="566"/>
      <c r="V2812" s="566"/>
      <c r="W2812" s="566"/>
      <c r="X2812" s="566"/>
      <c r="Y2812" s="566"/>
      <c r="Z2812" s="566"/>
      <c r="AA2812" s="566"/>
      <c r="AB2812" s="566"/>
      <c r="AC2812" s="566"/>
      <c r="AD2812" s="566"/>
      <c r="AE2812" s="566"/>
      <c r="AF2812" s="566"/>
      <c r="AG2812" s="566"/>
    </row>
    <row r="2813" spans="2:33" hidden="1" outlineLevel="1" x14ac:dyDescent="0.45">
      <c r="B2813" s="648"/>
      <c r="C2813" s="649"/>
      <c r="D2813" s="650"/>
      <c r="E2813" s="651"/>
      <c r="F2813" s="652"/>
      <c r="G2813" s="653"/>
      <c r="H2813" s="654"/>
      <c r="I2813" s="654"/>
      <c r="J2813" s="654"/>
      <c r="K2813" s="655"/>
      <c r="L2813" s="653"/>
      <c r="M2813" s="654"/>
      <c r="N2813" s="654"/>
      <c r="O2813" s="654"/>
      <c r="P2813" s="655"/>
      <c r="Q2813" s="656"/>
      <c r="R2813" s="652"/>
      <c r="S2813" s="566"/>
      <c r="T2813" s="566"/>
      <c r="U2813" s="566"/>
      <c r="V2813" s="566"/>
      <c r="W2813" s="566"/>
      <c r="X2813" s="566"/>
      <c r="Y2813" s="566"/>
      <c r="Z2813" s="566"/>
      <c r="AA2813" s="566"/>
      <c r="AB2813" s="566"/>
      <c r="AC2813" s="566"/>
      <c r="AD2813" s="566"/>
      <c r="AE2813" s="566"/>
      <c r="AF2813" s="566"/>
      <c r="AG2813" s="566"/>
    </row>
    <row r="2814" spans="2:33" hidden="1" outlineLevel="1" x14ac:dyDescent="0.45">
      <c r="B2814" s="657"/>
      <c r="C2814" s="658"/>
      <c r="D2814" s="659"/>
      <c r="E2814" s="660"/>
      <c r="F2814" s="661"/>
      <c r="G2814" s="662"/>
      <c r="H2814" s="663"/>
      <c r="I2814" s="663"/>
      <c r="J2814" s="663"/>
      <c r="K2814" s="664"/>
      <c r="L2814" s="662"/>
      <c r="M2814" s="663"/>
      <c r="N2814" s="663"/>
      <c r="O2814" s="663"/>
      <c r="P2814" s="664"/>
      <c r="Q2814" s="665"/>
      <c r="R2814" s="661"/>
      <c r="S2814" s="566"/>
      <c r="T2814" s="566"/>
      <c r="U2814" s="566"/>
      <c r="V2814" s="566"/>
      <c r="W2814" s="566"/>
      <c r="X2814" s="566"/>
      <c r="Y2814" s="566"/>
      <c r="Z2814" s="566"/>
      <c r="AA2814" s="566"/>
      <c r="AB2814" s="566"/>
      <c r="AC2814" s="566"/>
      <c r="AD2814" s="566"/>
      <c r="AE2814" s="566"/>
      <c r="AF2814" s="566"/>
      <c r="AG2814" s="566"/>
    </row>
    <row r="2815" spans="2:33" hidden="1" outlineLevel="1" x14ac:dyDescent="0.45">
      <c r="B2815" s="648"/>
      <c r="C2815" s="649"/>
      <c r="D2815" s="650"/>
      <c r="E2815" s="651"/>
      <c r="F2815" s="652"/>
      <c r="G2815" s="653"/>
      <c r="H2815" s="654"/>
      <c r="I2815" s="654"/>
      <c r="J2815" s="654"/>
      <c r="K2815" s="655"/>
      <c r="L2815" s="653"/>
      <c r="M2815" s="654"/>
      <c r="N2815" s="654"/>
      <c r="O2815" s="654"/>
      <c r="P2815" s="655"/>
      <c r="Q2815" s="656"/>
      <c r="R2815" s="652"/>
      <c r="S2815" s="566"/>
      <c r="T2815" s="566"/>
      <c r="U2815" s="566"/>
      <c r="V2815" s="566"/>
      <c r="W2815" s="566"/>
      <c r="X2815" s="566"/>
      <c r="Y2815" s="566"/>
      <c r="Z2815" s="566"/>
      <c r="AA2815" s="566"/>
      <c r="AB2815" s="566"/>
      <c r="AC2815" s="566"/>
      <c r="AD2815" s="566"/>
      <c r="AE2815" s="566"/>
      <c r="AF2815" s="566"/>
      <c r="AG2815" s="566"/>
    </row>
    <row r="2816" spans="2:33" hidden="1" outlineLevel="1" x14ac:dyDescent="0.45">
      <c r="B2816" s="657"/>
      <c r="C2816" s="658"/>
      <c r="D2816" s="659"/>
      <c r="E2816" s="660"/>
      <c r="F2816" s="661"/>
      <c r="G2816" s="662"/>
      <c r="H2816" s="663"/>
      <c r="I2816" s="663"/>
      <c r="J2816" s="663"/>
      <c r="K2816" s="664"/>
      <c r="L2816" s="662"/>
      <c r="M2816" s="663"/>
      <c r="N2816" s="663"/>
      <c r="O2816" s="663"/>
      <c r="P2816" s="664"/>
      <c r="Q2816" s="665"/>
      <c r="R2816" s="661"/>
      <c r="S2816" s="566"/>
      <c r="T2816" s="566"/>
      <c r="U2816" s="566"/>
      <c r="V2816" s="566"/>
      <c r="W2816" s="566"/>
      <c r="X2816" s="566"/>
      <c r="Y2816" s="566"/>
      <c r="Z2816" s="566"/>
      <c r="AA2816" s="566"/>
      <c r="AB2816" s="566"/>
      <c r="AC2816" s="566"/>
      <c r="AD2816" s="566"/>
      <c r="AE2816" s="566"/>
      <c r="AF2816" s="566"/>
      <c r="AG2816" s="566"/>
    </row>
    <row r="2817" spans="2:33" hidden="1" outlineLevel="1" x14ac:dyDescent="0.45">
      <c r="B2817" s="648"/>
      <c r="C2817" s="649"/>
      <c r="D2817" s="650"/>
      <c r="E2817" s="651"/>
      <c r="F2817" s="652"/>
      <c r="G2817" s="653"/>
      <c r="H2817" s="654"/>
      <c r="I2817" s="654"/>
      <c r="J2817" s="654"/>
      <c r="K2817" s="655"/>
      <c r="L2817" s="653"/>
      <c r="M2817" s="654"/>
      <c r="N2817" s="654"/>
      <c r="O2817" s="654"/>
      <c r="P2817" s="655"/>
      <c r="Q2817" s="656"/>
      <c r="R2817" s="652"/>
      <c r="S2817" s="566"/>
      <c r="T2817" s="566"/>
      <c r="U2817" s="566"/>
      <c r="V2817" s="566"/>
      <c r="W2817" s="566"/>
      <c r="X2817" s="566"/>
      <c r="Y2817" s="566"/>
      <c r="Z2817" s="566"/>
      <c r="AA2817" s="566"/>
      <c r="AB2817" s="566"/>
      <c r="AC2817" s="566"/>
      <c r="AD2817" s="566"/>
      <c r="AE2817" s="566"/>
      <c r="AF2817" s="566"/>
      <c r="AG2817" s="566"/>
    </row>
    <row r="2818" spans="2:33" hidden="1" outlineLevel="1" x14ac:dyDescent="0.45">
      <c r="B2818" s="657"/>
      <c r="C2818" s="658"/>
      <c r="D2818" s="659"/>
      <c r="E2818" s="660"/>
      <c r="F2818" s="661"/>
      <c r="G2818" s="662"/>
      <c r="H2818" s="663"/>
      <c r="I2818" s="663"/>
      <c r="J2818" s="663"/>
      <c r="K2818" s="664"/>
      <c r="L2818" s="662"/>
      <c r="M2818" s="663"/>
      <c r="N2818" s="663"/>
      <c r="O2818" s="663"/>
      <c r="P2818" s="664"/>
      <c r="Q2818" s="665"/>
      <c r="R2818" s="661"/>
      <c r="S2818" s="566"/>
      <c r="T2818" s="566"/>
      <c r="U2818" s="566"/>
      <c r="V2818" s="566"/>
      <c r="W2818" s="566"/>
      <c r="X2818" s="566"/>
      <c r="Y2818" s="566"/>
      <c r="Z2818" s="566"/>
      <c r="AA2818" s="566"/>
      <c r="AB2818" s="566"/>
      <c r="AC2818" s="566"/>
      <c r="AD2818" s="566"/>
      <c r="AE2818" s="566"/>
      <c r="AF2818" s="566"/>
      <c r="AG2818" s="566"/>
    </row>
    <row r="2819" spans="2:33" hidden="1" outlineLevel="1" x14ac:dyDescent="0.45">
      <c r="B2819" s="648"/>
      <c r="C2819" s="649"/>
      <c r="D2819" s="650"/>
      <c r="E2819" s="651"/>
      <c r="F2819" s="652"/>
      <c r="G2819" s="653"/>
      <c r="H2819" s="654"/>
      <c r="I2819" s="654"/>
      <c r="J2819" s="654"/>
      <c r="K2819" s="655"/>
      <c r="L2819" s="653"/>
      <c r="M2819" s="654"/>
      <c r="N2819" s="654"/>
      <c r="O2819" s="654"/>
      <c r="P2819" s="655"/>
      <c r="Q2819" s="656"/>
      <c r="R2819" s="652"/>
      <c r="S2819" s="566"/>
      <c r="T2819" s="566"/>
      <c r="U2819" s="566"/>
      <c r="V2819" s="566"/>
      <c r="W2819" s="566"/>
      <c r="X2819" s="566"/>
      <c r="Y2819" s="566"/>
      <c r="Z2819" s="566"/>
      <c r="AA2819" s="566"/>
      <c r="AB2819" s="566"/>
      <c r="AC2819" s="566"/>
      <c r="AD2819" s="566"/>
      <c r="AE2819" s="566"/>
      <c r="AF2819" s="566"/>
      <c r="AG2819" s="566"/>
    </row>
    <row r="2820" spans="2:33" hidden="1" outlineLevel="1" x14ac:dyDescent="0.45">
      <c r="B2820" s="657"/>
      <c r="C2820" s="658"/>
      <c r="D2820" s="659"/>
      <c r="E2820" s="660"/>
      <c r="F2820" s="661"/>
      <c r="G2820" s="662"/>
      <c r="H2820" s="663"/>
      <c r="I2820" s="663"/>
      <c r="J2820" s="663"/>
      <c r="K2820" s="664"/>
      <c r="L2820" s="662"/>
      <c r="M2820" s="663"/>
      <c r="N2820" s="663"/>
      <c r="O2820" s="663"/>
      <c r="P2820" s="664"/>
      <c r="Q2820" s="665"/>
      <c r="R2820" s="661"/>
      <c r="S2820" s="566"/>
      <c r="T2820" s="566"/>
      <c r="U2820" s="566"/>
      <c r="V2820" s="566"/>
      <c r="W2820" s="566"/>
      <c r="X2820" s="566"/>
      <c r="Y2820" s="566"/>
      <c r="Z2820" s="566"/>
      <c r="AA2820" s="566"/>
      <c r="AB2820" s="566"/>
      <c r="AC2820" s="566"/>
      <c r="AD2820" s="566"/>
      <c r="AE2820" s="566"/>
      <c r="AF2820" s="566"/>
      <c r="AG2820" s="566"/>
    </row>
    <row r="2821" spans="2:33" hidden="1" outlineLevel="1" x14ac:dyDescent="0.45">
      <c r="B2821" s="648"/>
      <c r="C2821" s="649"/>
      <c r="D2821" s="650"/>
      <c r="E2821" s="651"/>
      <c r="F2821" s="652"/>
      <c r="G2821" s="653"/>
      <c r="H2821" s="654"/>
      <c r="I2821" s="654"/>
      <c r="J2821" s="654"/>
      <c r="K2821" s="655"/>
      <c r="L2821" s="653"/>
      <c r="M2821" s="654"/>
      <c r="N2821" s="654"/>
      <c r="O2821" s="654"/>
      <c r="P2821" s="655"/>
      <c r="Q2821" s="656"/>
      <c r="R2821" s="652"/>
      <c r="S2821" s="566"/>
      <c r="T2821" s="566"/>
      <c r="U2821" s="566"/>
      <c r="V2821" s="566"/>
      <c r="W2821" s="566"/>
      <c r="X2821" s="566"/>
      <c r="Y2821" s="566"/>
      <c r="Z2821" s="566"/>
      <c r="AA2821" s="566"/>
      <c r="AB2821" s="566"/>
      <c r="AC2821" s="566"/>
      <c r="AD2821" s="566"/>
      <c r="AE2821" s="566"/>
      <c r="AF2821" s="566"/>
      <c r="AG2821" s="566"/>
    </row>
    <row r="2822" spans="2:33" hidden="1" outlineLevel="1" x14ac:dyDescent="0.45">
      <c r="B2822" s="657"/>
      <c r="C2822" s="658"/>
      <c r="D2822" s="659"/>
      <c r="E2822" s="660"/>
      <c r="F2822" s="661"/>
      <c r="G2822" s="662"/>
      <c r="H2822" s="663"/>
      <c r="I2822" s="663"/>
      <c r="J2822" s="663"/>
      <c r="K2822" s="664"/>
      <c r="L2822" s="662"/>
      <c r="M2822" s="663"/>
      <c r="N2822" s="663"/>
      <c r="O2822" s="663"/>
      <c r="P2822" s="664"/>
      <c r="Q2822" s="665"/>
      <c r="R2822" s="661"/>
      <c r="S2822" s="566"/>
      <c r="T2822" s="566"/>
      <c r="U2822" s="566"/>
      <c r="V2822" s="566"/>
      <c r="W2822" s="566"/>
      <c r="X2822" s="566"/>
      <c r="Y2822" s="566"/>
      <c r="Z2822" s="566"/>
      <c r="AA2822" s="566"/>
      <c r="AB2822" s="566"/>
      <c r="AC2822" s="566"/>
      <c r="AD2822" s="566"/>
      <c r="AE2822" s="566"/>
      <c r="AF2822" s="566"/>
      <c r="AG2822" s="566"/>
    </row>
    <row r="2823" spans="2:33" hidden="1" outlineLevel="1" x14ac:dyDescent="0.45">
      <c r="B2823" s="648"/>
      <c r="C2823" s="649"/>
      <c r="D2823" s="650"/>
      <c r="E2823" s="651"/>
      <c r="F2823" s="652"/>
      <c r="G2823" s="653"/>
      <c r="H2823" s="654"/>
      <c r="I2823" s="654"/>
      <c r="J2823" s="654"/>
      <c r="K2823" s="655"/>
      <c r="L2823" s="653"/>
      <c r="M2823" s="654"/>
      <c r="N2823" s="654"/>
      <c r="O2823" s="654"/>
      <c r="P2823" s="655"/>
      <c r="Q2823" s="656"/>
      <c r="R2823" s="652"/>
      <c r="S2823" s="566"/>
      <c r="T2823" s="566"/>
      <c r="U2823" s="566"/>
      <c r="V2823" s="566"/>
      <c r="W2823" s="566"/>
      <c r="X2823" s="566"/>
      <c r="Y2823" s="566"/>
      <c r="Z2823" s="566"/>
      <c r="AA2823" s="566"/>
      <c r="AB2823" s="566"/>
      <c r="AC2823" s="566"/>
      <c r="AD2823" s="566"/>
      <c r="AE2823" s="566"/>
      <c r="AF2823" s="566"/>
      <c r="AG2823" s="566"/>
    </row>
    <row r="2824" spans="2:33" hidden="1" outlineLevel="1" x14ac:dyDescent="0.45">
      <c r="B2824" s="657"/>
      <c r="C2824" s="658"/>
      <c r="D2824" s="659"/>
      <c r="E2824" s="660"/>
      <c r="F2824" s="661"/>
      <c r="G2824" s="662"/>
      <c r="H2824" s="663"/>
      <c r="I2824" s="663"/>
      <c r="J2824" s="663"/>
      <c r="K2824" s="664"/>
      <c r="L2824" s="662"/>
      <c r="M2824" s="663"/>
      <c r="N2824" s="663"/>
      <c r="O2824" s="663"/>
      <c r="P2824" s="664"/>
      <c r="Q2824" s="665"/>
      <c r="R2824" s="661"/>
      <c r="S2824" s="566"/>
      <c r="T2824" s="566"/>
      <c r="U2824" s="566"/>
      <c r="V2824" s="566"/>
      <c r="W2824" s="566"/>
      <c r="X2824" s="566"/>
      <c r="Y2824" s="566"/>
      <c r="Z2824" s="566"/>
      <c r="AA2824" s="566"/>
      <c r="AB2824" s="566"/>
      <c r="AC2824" s="566"/>
      <c r="AD2824" s="566"/>
      <c r="AE2824" s="566"/>
      <c r="AF2824" s="566"/>
      <c r="AG2824" s="566"/>
    </row>
    <row r="2825" spans="2:33" hidden="1" outlineLevel="1" x14ac:dyDescent="0.45">
      <c r="B2825" s="648"/>
      <c r="C2825" s="649"/>
      <c r="D2825" s="650"/>
      <c r="E2825" s="651"/>
      <c r="F2825" s="652"/>
      <c r="G2825" s="653"/>
      <c r="H2825" s="654"/>
      <c r="I2825" s="654"/>
      <c r="J2825" s="654"/>
      <c r="K2825" s="655"/>
      <c r="L2825" s="653"/>
      <c r="M2825" s="654"/>
      <c r="N2825" s="654"/>
      <c r="O2825" s="654"/>
      <c r="P2825" s="655"/>
      <c r="Q2825" s="656"/>
      <c r="R2825" s="652"/>
      <c r="S2825" s="566"/>
      <c r="T2825" s="566"/>
      <c r="U2825" s="566"/>
      <c r="V2825" s="566"/>
      <c r="W2825" s="566"/>
      <c r="X2825" s="566"/>
      <c r="Y2825" s="566"/>
      <c r="Z2825" s="566"/>
      <c r="AA2825" s="566"/>
      <c r="AB2825" s="566"/>
      <c r="AC2825" s="566"/>
      <c r="AD2825" s="566"/>
      <c r="AE2825" s="566"/>
      <c r="AF2825" s="566"/>
      <c r="AG2825" s="566"/>
    </row>
    <row r="2826" spans="2:33" hidden="1" outlineLevel="1" x14ac:dyDescent="0.45">
      <c r="B2826" s="657"/>
      <c r="C2826" s="658"/>
      <c r="D2826" s="659"/>
      <c r="E2826" s="660"/>
      <c r="F2826" s="661"/>
      <c r="G2826" s="662"/>
      <c r="H2826" s="663"/>
      <c r="I2826" s="663"/>
      <c r="J2826" s="663"/>
      <c r="K2826" s="664"/>
      <c r="L2826" s="662"/>
      <c r="M2826" s="663"/>
      <c r="N2826" s="663"/>
      <c r="O2826" s="663"/>
      <c r="P2826" s="664"/>
      <c r="Q2826" s="665"/>
      <c r="R2826" s="661"/>
      <c r="S2826" s="566"/>
      <c r="T2826" s="566"/>
      <c r="U2826" s="566"/>
      <c r="V2826" s="566"/>
      <c r="W2826" s="566"/>
      <c r="X2826" s="566"/>
      <c r="Y2826" s="566"/>
      <c r="Z2826" s="566"/>
      <c r="AA2826" s="566"/>
      <c r="AB2826" s="566"/>
      <c r="AC2826" s="566"/>
      <c r="AD2826" s="566"/>
      <c r="AE2826" s="566"/>
      <c r="AF2826" s="566"/>
      <c r="AG2826" s="566"/>
    </row>
    <row r="2827" spans="2:33" hidden="1" outlineLevel="1" x14ac:dyDescent="0.45">
      <c r="B2827" s="648"/>
      <c r="C2827" s="649"/>
      <c r="D2827" s="650"/>
      <c r="E2827" s="651"/>
      <c r="F2827" s="652"/>
      <c r="G2827" s="653"/>
      <c r="H2827" s="654"/>
      <c r="I2827" s="654"/>
      <c r="J2827" s="654"/>
      <c r="K2827" s="655"/>
      <c r="L2827" s="653"/>
      <c r="M2827" s="654"/>
      <c r="N2827" s="654"/>
      <c r="O2827" s="654"/>
      <c r="P2827" s="655"/>
      <c r="Q2827" s="656"/>
      <c r="R2827" s="652"/>
      <c r="S2827" s="566"/>
      <c r="T2827" s="566"/>
      <c r="U2827" s="566"/>
      <c r="V2827" s="566"/>
      <c r="W2827" s="566"/>
      <c r="X2827" s="566"/>
      <c r="Y2827" s="566"/>
      <c r="Z2827" s="566"/>
      <c r="AA2827" s="566"/>
      <c r="AB2827" s="566"/>
      <c r="AC2827" s="566"/>
      <c r="AD2827" s="566"/>
      <c r="AE2827" s="566"/>
      <c r="AF2827" s="566"/>
      <c r="AG2827" s="566"/>
    </row>
    <row r="2828" spans="2:33" hidden="1" outlineLevel="1" x14ac:dyDescent="0.45">
      <c r="B2828" s="657"/>
      <c r="C2828" s="658"/>
      <c r="D2828" s="659"/>
      <c r="E2828" s="660"/>
      <c r="F2828" s="661"/>
      <c r="G2828" s="662"/>
      <c r="H2828" s="663"/>
      <c r="I2828" s="663"/>
      <c r="J2828" s="663"/>
      <c r="K2828" s="664"/>
      <c r="L2828" s="662"/>
      <c r="M2828" s="663"/>
      <c r="N2828" s="663"/>
      <c r="O2828" s="663"/>
      <c r="P2828" s="664"/>
      <c r="Q2828" s="665"/>
      <c r="R2828" s="661"/>
      <c r="S2828" s="566"/>
      <c r="T2828" s="566"/>
      <c r="U2828" s="566"/>
      <c r="V2828" s="566"/>
      <c r="W2828" s="566"/>
      <c r="X2828" s="566"/>
      <c r="Y2828" s="566"/>
      <c r="Z2828" s="566"/>
      <c r="AA2828" s="566"/>
      <c r="AB2828" s="566"/>
      <c r="AC2828" s="566"/>
      <c r="AD2828" s="566"/>
      <c r="AE2828" s="566"/>
      <c r="AF2828" s="566"/>
      <c r="AG2828" s="566"/>
    </row>
    <row r="2829" spans="2:33" hidden="1" outlineLevel="1" x14ac:dyDescent="0.45">
      <c r="B2829" s="648"/>
      <c r="C2829" s="649"/>
      <c r="D2829" s="650"/>
      <c r="E2829" s="651"/>
      <c r="F2829" s="652"/>
      <c r="G2829" s="653"/>
      <c r="H2829" s="654"/>
      <c r="I2829" s="654"/>
      <c r="J2829" s="654"/>
      <c r="K2829" s="655"/>
      <c r="L2829" s="653"/>
      <c r="M2829" s="654"/>
      <c r="N2829" s="654"/>
      <c r="O2829" s="654"/>
      <c r="P2829" s="655"/>
      <c r="Q2829" s="656"/>
      <c r="R2829" s="652"/>
      <c r="S2829" s="566"/>
      <c r="T2829" s="566"/>
      <c r="U2829" s="566"/>
      <c r="V2829" s="566"/>
      <c r="W2829" s="566"/>
      <c r="X2829" s="566"/>
      <c r="Y2829" s="566"/>
      <c r="Z2829" s="566"/>
      <c r="AA2829" s="566"/>
      <c r="AB2829" s="566"/>
      <c r="AC2829" s="566"/>
      <c r="AD2829" s="566"/>
      <c r="AE2829" s="566"/>
      <c r="AF2829" s="566"/>
      <c r="AG2829" s="566"/>
    </row>
    <row r="2830" spans="2:33" hidden="1" outlineLevel="1" x14ac:dyDescent="0.45">
      <c r="B2830" s="657"/>
      <c r="C2830" s="658"/>
      <c r="D2830" s="659"/>
      <c r="E2830" s="660"/>
      <c r="F2830" s="661"/>
      <c r="G2830" s="662"/>
      <c r="H2830" s="663"/>
      <c r="I2830" s="663"/>
      <c r="J2830" s="663"/>
      <c r="K2830" s="664"/>
      <c r="L2830" s="662"/>
      <c r="M2830" s="663"/>
      <c r="N2830" s="663"/>
      <c r="O2830" s="663"/>
      <c r="P2830" s="664"/>
      <c r="Q2830" s="665"/>
      <c r="R2830" s="661"/>
      <c r="S2830" s="566"/>
      <c r="T2830" s="566"/>
      <c r="U2830" s="566"/>
      <c r="V2830" s="566"/>
      <c r="W2830" s="566"/>
      <c r="X2830" s="566"/>
      <c r="Y2830" s="566"/>
      <c r="Z2830" s="566"/>
      <c r="AA2830" s="566"/>
      <c r="AB2830" s="566"/>
      <c r="AC2830" s="566"/>
      <c r="AD2830" s="566"/>
      <c r="AE2830" s="566"/>
      <c r="AF2830" s="566"/>
      <c r="AG2830" s="566"/>
    </row>
    <row r="2831" spans="2:33" hidden="1" outlineLevel="1" x14ac:dyDescent="0.45">
      <c r="B2831" s="648"/>
      <c r="C2831" s="649"/>
      <c r="D2831" s="650"/>
      <c r="E2831" s="651"/>
      <c r="F2831" s="652"/>
      <c r="G2831" s="653"/>
      <c r="H2831" s="654"/>
      <c r="I2831" s="654"/>
      <c r="J2831" s="654"/>
      <c r="K2831" s="655"/>
      <c r="L2831" s="653"/>
      <c r="M2831" s="654"/>
      <c r="N2831" s="654"/>
      <c r="O2831" s="654"/>
      <c r="P2831" s="655"/>
      <c r="Q2831" s="656"/>
      <c r="R2831" s="652"/>
      <c r="S2831" s="566"/>
      <c r="T2831" s="566"/>
      <c r="U2831" s="566"/>
      <c r="V2831" s="566"/>
      <c r="W2831" s="566"/>
      <c r="X2831" s="566"/>
      <c r="Y2831" s="566"/>
      <c r="Z2831" s="566"/>
      <c r="AA2831" s="566"/>
      <c r="AB2831" s="566"/>
      <c r="AC2831" s="566"/>
      <c r="AD2831" s="566"/>
      <c r="AE2831" s="566"/>
      <c r="AF2831" s="566"/>
      <c r="AG2831" s="566"/>
    </row>
    <row r="2832" spans="2:33" hidden="1" outlineLevel="1" x14ac:dyDescent="0.45">
      <c r="B2832" s="657"/>
      <c r="C2832" s="658"/>
      <c r="D2832" s="659"/>
      <c r="E2832" s="660"/>
      <c r="F2832" s="661"/>
      <c r="G2832" s="662"/>
      <c r="H2832" s="663"/>
      <c r="I2832" s="663"/>
      <c r="J2832" s="663"/>
      <c r="K2832" s="664"/>
      <c r="L2832" s="662"/>
      <c r="M2832" s="663"/>
      <c r="N2832" s="663"/>
      <c r="O2832" s="663"/>
      <c r="P2832" s="664"/>
      <c r="Q2832" s="665"/>
      <c r="R2832" s="661"/>
      <c r="S2832" s="566"/>
      <c r="T2832" s="566"/>
      <c r="U2832" s="566"/>
      <c r="V2832" s="566"/>
      <c r="W2832" s="566"/>
      <c r="X2832" s="566"/>
      <c r="Y2832" s="566"/>
      <c r="Z2832" s="566"/>
      <c r="AA2832" s="566"/>
      <c r="AB2832" s="566"/>
      <c r="AC2832" s="566"/>
      <c r="AD2832" s="566"/>
      <c r="AE2832" s="566"/>
      <c r="AF2832" s="566"/>
      <c r="AG2832" s="566"/>
    </row>
    <row r="2833" spans="2:33" hidden="1" outlineLevel="1" x14ac:dyDescent="0.45">
      <c r="B2833" s="648"/>
      <c r="C2833" s="649"/>
      <c r="D2833" s="650"/>
      <c r="E2833" s="651"/>
      <c r="F2833" s="652"/>
      <c r="G2833" s="653"/>
      <c r="H2833" s="654"/>
      <c r="I2833" s="654"/>
      <c r="J2833" s="654"/>
      <c r="K2833" s="655"/>
      <c r="L2833" s="653"/>
      <c r="M2833" s="654"/>
      <c r="N2833" s="654"/>
      <c r="O2833" s="654"/>
      <c r="P2833" s="655"/>
      <c r="Q2833" s="656"/>
      <c r="R2833" s="652"/>
      <c r="S2833" s="566"/>
      <c r="T2833" s="566"/>
      <c r="U2833" s="566"/>
      <c r="V2833" s="566"/>
      <c r="W2833" s="566"/>
      <c r="X2833" s="566"/>
      <c r="Y2833" s="566"/>
      <c r="Z2833" s="566"/>
      <c r="AA2833" s="566"/>
      <c r="AB2833" s="566"/>
      <c r="AC2833" s="566"/>
      <c r="AD2833" s="566"/>
      <c r="AE2833" s="566"/>
      <c r="AF2833" s="566"/>
      <c r="AG2833" s="566"/>
    </row>
    <row r="2834" spans="2:33" hidden="1" outlineLevel="1" x14ac:dyDescent="0.45">
      <c r="B2834" s="657"/>
      <c r="C2834" s="658"/>
      <c r="D2834" s="659"/>
      <c r="E2834" s="660"/>
      <c r="F2834" s="661"/>
      <c r="G2834" s="662"/>
      <c r="H2834" s="663"/>
      <c r="I2834" s="663"/>
      <c r="J2834" s="663"/>
      <c r="K2834" s="664"/>
      <c r="L2834" s="662"/>
      <c r="M2834" s="663"/>
      <c r="N2834" s="663"/>
      <c r="O2834" s="663"/>
      <c r="P2834" s="664"/>
      <c r="Q2834" s="665"/>
      <c r="R2834" s="661"/>
      <c r="S2834" s="566"/>
      <c r="T2834" s="566"/>
      <c r="U2834" s="566"/>
      <c r="V2834" s="566"/>
      <c r="W2834" s="566"/>
      <c r="X2834" s="566"/>
      <c r="Y2834" s="566"/>
      <c r="Z2834" s="566"/>
      <c r="AA2834" s="566"/>
      <c r="AB2834" s="566"/>
      <c r="AC2834" s="566"/>
      <c r="AD2834" s="566"/>
      <c r="AE2834" s="566"/>
      <c r="AF2834" s="566"/>
      <c r="AG2834" s="566"/>
    </row>
    <row r="2835" spans="2:33" hidden="1" outlineLevel="1" x14ac:dyDescent="0.45">
      <c r="B2835" s="648"/>
      <c r="C2835" s="649"/>
      <c r="D2835" s="650"/>
      <c r="E2835" s="651"/>
      <c r="F2835" s="652"/>
      <c r="G2835" s="653"/>
      <c r="H2835" s="654"/>
      <c r="I2835" s="654"/>
      <c r="J2835" s="654"/>
      <c r="K2835" s="655"/>
      <c r="L2835" s="653"/>
      <c r="M2835" s="654"/>
      <c r="N2835" s="654"/>
      <c r="O2835" s="654"/>
      <c r="P2835" s="655"/>
      <c r="Q2835" s="656"/>
      <c r="R2835" s="652"/>
      <c r="S2835" s="566"/>
      <c r="T2835" s="566"/>
      <c r="U2835" s="566"/>
      <c r="V2835" s="566"/>
      <c r="W2835" s="566"/>
      <c r="X2835" s="566"/>
      <c r="Y2835" s="566"/>
      <c r="Z2835" s="566"/>
      <c r="AA2835" s="566"/>
      <c r="AB2835" s="566"/>
      <c r="AC2835" s="566"/>
      <c r="AD2835" s="566"/>
      <c r="AE2835" s="566"/>
      <c r="AF2835" s="566"/>
      <c r="AG2835" s="566"/>
    </row>
    <row r="2836" spans="2:33" hidden="1" outlineLevel="1" x14ac:dyDescent="0.45">
      <c r="B2836" s="657"/>
      <c r="C2836" s="658"/>
      <c r="D2836" s="659"/>
      <c r="E2836" s="660"/>
      <c r="F2836" s="661"/>
      <c r="G2836" s="662"/>
      <c r="H2836" s="663"/>
      <c r="I2836" s="663"/>
      <c r="J2836" s="663"/>
      <c r="K2836" s="664"/>
      <c r="L2836" s="662"/>
      <c r="M2836" s="663"/>
      <c r="N2836" s="663"/>
      <c r="O2836" s="663"/>
      <c r="P2836" s="664"/>
      <c r="Q2836" s="665"/>
      <c r="R2836" s="661"/>
      <c r="S2836" s="566"/>
      <c r="T2836" s="566"/>
      <c r="U2836" s="566"/>
      <c r="V2836" s="566"/>
      <c r="W2836" s="566"/>
      <c r="X2836" s="566"/>
      <c r="Y2836" s="566"/>
      <c r="Z2836" s="566"/>
      <c r="AA2836" s="566"/>
      <c r="AB2836" s="566"/>
      <c r="AC2836" s="566"/>
      <c r="AD2836" s="566"/>
      <c r="AE2836" s="566"/>
      <c r="AF2836" s="566"/>
      <c r="AG2836" s="566"/>
    </row>
    <row r="2837" spans="2:33" hidden="1" outlineLevel="1" x14ac:dyDescent="0.45">
      <c r="B2837" s="648"/>
      <c r="C2837" s="649"/>
      <c r="D2837" s="650"/>
      <c r="E2837" s="651"/>
      <c r="F2837" s="652"/>
      <c r="G2837" s="653"/>
      <c r="H2837" s="654"/>
      <c r="I2837" s="654"/>
      <c r="J2837" s="654"/>
      <c r="K2837" s="655"/>
      <c r="L2837" s="653"/>
      <c r="M2837" s="654"/>
      <c r="N2837" s="654"/>
      <c r="O2837" s="654"/>
      <c r="P2837" s="655"/>
      <c r="Q2837" s="656"/>
      <c r="R2837" s="652"/>
      <c r="S2837" s="566"/>
      <c r="T2837" s="566"/>
      <c r="U2837" s="566"/>
      <c r="V2837" s="566"/>
      <c r="W2837" s="566"/>
      <c r="X2837" s="566"/>
      <c r="Y2837" s="566"/>
      <c r="Z2837" s="566"/>
      <c r="AA2837" s="566"/>
      <c r="AB2837" s="566"/>
      <c r="AC2837" s="566"/>
      <c r="AD2837" s="566"/>
      <c r="AE2837" s="566"/>
      <c r="AF2837" s="566"/>
      <c r="AG2837" s="566"/>
    </row>
    <row r="2838" spans="2:33" hidden="1" outlineLevel="1" x14ac:dyDescent="0.45">
      <c r="B2838" s="657"/>
      <c r="C2838" s="658"/>
      <c r="D2838" s="659"/>
      <c r="E2838" s="660"/>
      <c r="F2838" s="661"/>
      <c r="G2838" s="662"/>
      <c r="H2838" s="663"/>
      <c r="I2838" s="663"/>
      <c r="J2838" s="663"/>
      <c r="K2838" s="664"/>
      <c r="L2838" s="662"/>
      <c r="M2838" s="663"/>
      <c r="N2838" s="663"/>
      <c r="O2838" s="663"/>
      <c r="P2838" s="664"/>
      <c r="Q2838" s="665"/>
      <c r="R2838" s="661"/>
      <c r="S2838" s="566"/>
      <c r="T2838" s="566"/>
      <c r="U2838" s="566"/>
      <c r="V2838" s="566"/>
      <c r="W2838" s="566"/>
      <c r="X2838" s="566"/>
      <c r="Y2838" s="566"/>
      <c r="Z2838" s="566"/>
      <c r="AA2838" s="566"/>
      <c r="AB2838" s="566"/>
      <c r="AC2838" s="566"/>
      <c r="AD2838" s="566"/>
      <c r="AE2838" s="566"/>
      <c r="AF2838" s="566"/>
      <c r="AG2838" s="566"/>
    </row>
    <row r="2839" spans="2:33" hidden="1" outlineLevel="1" x14ac:dyDescent="0.45">
      <c r="B2839" s="648"/>
      <c r="C2839" s="649"/>
      <c r="D2839" s="650"/>
      <c r="E2839" s="651"/>
      <c r="F2839" s="652"/>
      <c r="G2839" s="653"/>
      <c r="H2839" s="654"/>
      <c r="I2839" s="654"/>
      <c r="J2839" s="654"/>
      <c r="K2839" s="655"/>
      <c r="L2839" s="653"/>
      <c r="M2839" s="654"/>
      <c r="N2839" s="654"/>
      <c r="O2839" s="654"/>
      <c r="P2839" s="655"/>
      <c r="Q2839" s="656"/>
      <c r="R2839" s="652"/>
      <c r="S2839" s="566"/>
      <c r="T2839" s="566"/>
      <c r="U2839" s="566"/>
      <c r="V2839" s="566"/>
      <c r="W2839" s="566"/>
      <c r="X2839" s="566"/>
      <c r="Y2839" s="566"/>
      <c r="Z2839" s="566"/>
      <c r="AA2839" s="566"/>
      <c r="AB2839" s="566"/>
      <c r="AC2839" s="566"/>
      <c r="AD2839" s="566"/>
      <c r="AE2839" s="566"/>
      <c r="AF2839" s="566"/>
      <c r="AG2839" s="566"/>
    </row>
    <row r="2840" spans="2:33" hidden="1" outlineLevel="1" x14ac:dyDescent="0.45">
      <c r="B2840" s="657"/>
      <c r="C2840" s="658"/>
      <c r="D2840" s="659"/>
      <c r="E2840" s="660"/>
      <c r="F2840" s="661"/>
      <c r="G2840" s="662"/>
      <c r="H2840" s="663"/>
      <c r="I2840" s="663"/>
      <c r="J2840" s="663"/>
      <c r="K2840" s="664"/>
      <c r="L2840" s="662"/>
      <c r="M2840" s="663"/>
      <c r="N2840" s="663"/>
      <c r="O2840" s="663"/>
      <c r="P2840" s="664"/>
      <c r="Q2840" s="665"/>
      <c r="R2840" s="661"/>
      <c r="S2840" s="566"/>
      <c r="T2840" s="566"/>
      <c r="U2840" s="566"/>
      <c r="V2840" s="566"/>
      <c r="W2840" s="566"/>
      <c r="X2840" s="566"/>
      <c r="Y2840" s="566"/>
      <c r="Z2840" s="566"/>
      <c r="AA2840" s="566"/>
      <c r="AB2840" s="566"/>
      <c r="AC2840" s="566"/>
      <c r="AD2840" s="566"/>
      <c r="AE2840" s="566"/>
      <c r="AF2840" s="566"/>
      <c r="AG2840" s="566"/>
    </row>
    <row r="2841" spans="2:33" hidden="1" outlineLevel="1" x14ac:dyDescent="0.45">
      <c r="B2841" s="648"/>
      <c r="C2841" s="649"/>
      <c r="D2841" s="650"/>
      <c r="E2841" s="651"/>
      <c r="F2841" s="652"/>
      <c r="G2841" s="653"/>
      <c r="H2841" s="654"/>
      <c r="I2841" s="654"/>
      <c r="J2841" s="654"/>
      <c r="K2841" s="655"/>
      <c r="L2841" s="653"/>
      <c r="M2841" s="654"/>
      <c r="N2841" s="654"/>
      <c r="O2841" s="654"/>
      <c r="P2841" s="655"/>
      <c r="Q2841" s="656"/>
      <c r="R2841" s="652"/>
      <c r="S2841" s="566"/>
      <c r="T2841" s="566"/>
      <c r="U2841" s="566"/>
      <c r="V2841" s="566"/>
      <c r="W2841" s="566"/>
      <c r="X2841" s="566"/>
      <c r="Y2841" s="566"/>
      <c r="Z2841" s="566"/>
      <c r="AA2841" s="566"/>
      <c r="AB2841" s="566"/>
      <c r="AC2841" s="566"/>
      <c r="AD2841" s="566"/>
      <c r="AE2841" s="566"/>
      <c r="AF2841" s="566"/>
      <c r="AG2841" s="566"/>
    </row>
    <row r="2842" spans="2:33" hidden="1" outlineLevel="1" x14ac:dyDescent="0.45">
      <c r="B2842" s="657"/>
      <c r="C2842" s="658"/>
      <c r="D2842" s="659"/>
      <c r="E2842" s="660"/>
      <c r="F2842" s="661"/>
      <c r="G2842" s="662"/>
      <c r="H2842" s="663"/>
      <c r="I2842" s="663"/>
      <c r="J2842" s="663"/>
      <c r="K2842" s="664"/>
      <c r="L2842" s="662"/>
      <c r="M2842" s="663"/>
      <c r="N2842" s="663"/>
      <c r="O2842" s="663"/>
      <c r="P2842" s="664"/>
      <c r="Q2842" s="665"/>
      <c r="R2842" s="661"/>
      <c r="S2842" s="566"/>
      <c r="T2842" s="566"/>
      <c r="U2842" s="566"/>
      <c r="V2842" s="566"/>
      <c r="W2842" s="566"/>
      <c r="X2842" s="566"/>
      <c r="Y2842" s="566"/>
      <c r="Z2842" s="566"/>
      <c r="AA2842" s="566"/>
      <c r="AB2842" s="566"/>
      <c r="AC2842" s="566"/>
      <c r="AD2842" s="566"/>
      <c r="AE2842" s="566"/>
      <c r="AF2842" s="566"/>
      <c r="AG2842" s="566"/>
    </row>
    <row r="2843" spans="2:33" hidden="1" outlineLevel="1" x14ac:dyDescent="0.45">
      <c r="B2843" s="648"/>
      <c r="C2843" s="649"/>
      <c r="D2843" s="650"/>
      <c r="E2843" s="651"/>
      <c r="F2843" s="652"/>
      <c r="G2843" s="653"/>
      <c r="H2843" s="654"/>
      <c r="I2843" s="654"/>
      <c r="J2843" s="654"/>
      <c r="K2843" s="655"/>
      <c r="L2843" s="653"/>
      <c r="M2843" s="654"/>
      <c r="N2843" s="654"/>
      <c r="O2843" s="654"/>
      <c r="P2843" s="655"/>
      <c r="Q2843" s="656"/>
      <c r="R2843" s="652"/>
      <c r="S2843" s="566"/>
      <c r="T2843" s="566"/>
      <c r="U2843" s="566"/>
      <c r="V2843" s="566"/>
      <c r="W2843" s="566"/>
      <c r="X2843" s="566"/>
      <c r="Y2843" s="566"/>
      <c r="Z2843" s="566"/>
      <c r="AA2843" s="566"/>
      <c r="AB2843" s="566"/>
      <c r="AC2843" s="566"/>
      <c r="AD2843" s="566"/>
      <c r="AE2843" s="566"/>
      <c r="AF2843" s="566"/>
      <c r="AG2843" s="566"/>
    </row>
    <row r="2844" spans="2:33" hidden="1" outlineLevel="1" x14ac:dyDescent="0.45">
      <c r="B2844" s="657"/>
      <c r="C2844" s="658"/>
      <c r="D2844" s="659"/>
      <c r="E2844" s="660"/>
      <c r="F2844" s="661"/>
      <c r="G2844" s="662"/>
      <c r="H2844" s="663"/>
      <c r="I2844" s="663"/>
      <c r="J2844" s="663"/>
      <c r="K2844" s="664"/>
      <c r="L2844" s="662"/>
      <c r="M2844" s="663"/>
      <c r="N2844" s="663"/>
      <c r="O2844" s="663"/>
      <c r="P2844" s="664"/>
      <c r="Q2844" s="665"/>
      <c r="R2844" s="661"/>
      <c r="S2844" s="566"/>
      <c r="T2844" s="566"/>
      <c r="U2844" s="566"/>
      <c r="V2844" s="566"/>
      <c r="W2844" s="566"/>
      <c r="X2844" s="566"/>
      <c r="Y2844" s="566"/>
      <c r="Z2844" s="566"/>
      <c r="AA2844" s="566"/>
      <c r="AB2844" s="566"/>
      <c r="AC2844" s="566"/>
      <c r="AD2844" s="566"/>
      <c r="AE2844" s="566"/>
      <c r="AF2844" s="566"/>
      <c r="AG2844" s="566"/>
    </row>
    <row r="2845" spans="2:33" hidden="1" outlineLevel="1" x14ac:dyDescent="0.45">
      <c r="B2845" s="648"/>
      <c r="C2845" s="649"/>
      <c r="D2845" s="650"/>
      <c r="E2845" s="651"/>
      <c r="F2845" s="652"/>
      <c r="G2845" s="653"/>
      <c r="H2845" s="654"/>
      <c r="I2845" s="654"/>
      <c r="J2845" s="654"/>
      <c r="K2845" s="655"/>
      <c r="L2845" s="653"/>
      <c r="M2845" s="654"/>
      <c r="N2845" s="654"/>
      <c r="O2845" s="654"/>
      <c r="P2845" s="655"/>
      <c r="Q2845" s="656"/>
      <c r="R2845" s="652"/>
      <c r="S2845" s="566"/>
      <c r="T2845" s="566"/>
      <c r="U2845" s="566"/>
      <c r="V2845" s="566"/>
      <c r="W2845" s="566"/>
      <c r="X2845" s="566"/>
      <c r="Y2845" s="566"/>
      <c r="Z2845" s="566"/>
      <c r="AA2845" s="566"/>
      <c r="AB2845" s="566"/>
      <c r="AC2845" s="566"/>
      <c r="AD2845" s="566"/>
      <c r="AE2845" s="566"/>
      <c r="AF2845" s="566"/>
      <c r="AG2845" s="566"/>
    </row>
    <row r="2846" spans="2:33" hidden="1" outlineLevel="1" x14ac:dyDescent="0.45">
      <c r="B2846" s="657"/>
      <c r="C2846" s="658"/>
      <c r="D2846" s="659"/>
      <c r="E2846" s="660"/>
      <c r="F2846" s="661"/>
      <c r="G2846" s="662"/>
      <c r="H2846" s="663"/>
      <c r="I2846" s="663"/>
      <c r="J2846" s="663"/>
      <c r="K2846" s="664"/>
      <c r="L2846" s="662"/>
      <c r="M2846" s="663"/>
      <c r="N2846" s="663"/>
      <c r="O2846" s="663"/>
      <c r="P2846" s="664"/>
      <c r="Q2846" s="665"/>
      <c r="R2846" s="661"/>
      <c r="S2846" s="566"/>
      <c r="T2846" s="566"/>
      <c r="U2846" s="566"/>
      <c r="V2846" s="566"/>
      <c r="W2846" s="566"/>
      <c r="X2846" s="566"/>
      <c r="Y2846" s="566"/>
      <c r="Z2846" s="566"/>
      <c r="AA2846" s="566"/>
      <c r="AB2846" s="566"/>
      <c r="AC2846" s="566"/>
      <c r="AD2846" s="566"/>
      <c r="AE2846" s="566"/>
      <c r="AF2846" s="566"/>
      <c r="AG2846" s="566"/>
    </row>
    <row r="2847" spans="2:33" hidden="1" outlineLevel="1" x14ac:dyDescent="0.45">
      <c r="B2847" s="648"/>
      <c r="C2847" s="649"/>
      <c r="D2847" s="650"/>
      <c r="E2847" s="651"/>
      <c r="F2847" s="652"/>
      <c r="G2847" s="653"/>
      <c r="H2847" s="654"/>
      <c r="I2847" s="654"/>
      <c r="J2847" s="654"/>
      <c r="K2847" s="655"/>
      <c r="L2847" s="653"/>
      <c r="M2847" s="654"/>
      <c r="N2847" s="654"/>
      <c r="O2847" s="654"/>
      <c r="P2847" s="655"/>
      <c r="Q2847" s="656"/>
      <c r="R2847" s="652"/>
      <c r="S2847" s="566"/>
      <c r="T2847" s="566"/>
      <c r="U2847" s="566"/>
      <c r="V2847" s="566"/>
      <c r="W2847" s="566"/>
      <c r="X2847" s="566"/>
      <c r="Y2847" s="566"/>
      <c r="Z2847" s="566"/>
      <c r="AA2847" s="566"/>
      <c r="AB2847" s="566"/>
      <c r="AC2847" s="566"/>
      <c r="AD2847" s="566"/>
      <c r="AE2847" s="566"/>
      <c r="AF2847" s="566"/>
      <c r="AG2847" s="566"/>
    </row>
    <row r="2848" spans="2:33" hidden="1" outlineLevel="1" x14ac:dyDescent="0.45">
      <c r="B2848" s="657"/>
      <c r="C2848" s="658"/>
      <c r="D2848" s="659"/>
      <c r="E2848" s="660"/>
      <c r="F2848" s="661"/>
      <c r="G2848" s="662"/>
      <c r="H2848" s="663"/>
      <c r="I2848" s="663"/>
      <c r="J2848" s="663"/>
      <c r="K2848" s="664"/>
      <c r="L2848" s="662"/>
      <c r="M2848" s="663"/>
      <c r="N2848" s="663"/>
      <c r="O2848" s="663"/>
      <c r="P2848" s="664"/>
      <c r="Q2848" s="665"/>
      <c r="R2848" s="661"/>
      <c r="S2848" s="566"/>
      <c r="T2848" s="566"/>
      <c r="U2848" s="566"/>
      <c r="V2848" s="566"/>
      <c r="W2848" s="566"/>
      <c r="X2848" s="566"/>
      <c r="Y2848" s="566"/>
      <c r="Z2848" s="566"/>
      <c r="AA2848" s="566"/>
      <c r="AB2848" s="566"/>
      <c r="AC2848" s="566"/>
      <c r="AD2848" s="566"/>
      <c r="AE2848" s="566"/>
      <c r="AF2848" s="566"/>
      <c r="AG2848" s="566"/>
    </row>
    <row r="2849" spans="2:33" hidden="1" outlineLevel="1" x14ac:dyDescent="0.45">
      <c r="B2849" s="648"/>
      <c r="C2849" s="649"/>
      <c r="D2849" s="650"/>
      <c r="E2849" s="651"/>
      <c r="F2849" s="652"/>
      <c r="G2849" s="653"/>
      <c r="H2849" s="654"/>
      <c r="I2849" s="654"/>
      <c r="J2849" s="654"/>
      <c r="K2849" s="655"/>
      <c r="L2849" s="653"/>
      <c r="M2849" s="654"/>
      <c r="N2849" s="654"/>
      <c r="O2849" s="654"/>
      <c r="P2849" s="655"/>
      <c r="Q2849" s="656"/>
      <c r="R2849" s="652"/>
      <c r="S2849" s="566"/>
      <c r="T2849" s="566"/>
      <c r="U2849" s="566"/>
      <c r="V2849" s="566"/>
      <c r="W2849" s="566"/>
      <c r="X2849" s="566"/>
      <c r="Y2849" s="566"/>
      <c r="Z2849" s="566"/>
      <c r="AA2849" s="566"/>
      <c r="AB2849" s="566"/>
      <c r="AC2849" s="566"/>
      <c r="AD2849" s="566"/>
      <c r="AE2849" s="566"/>
      <c r="AF2849" s="566"/>
      <c r="AG2849" s="566"/>
    </row>
    <row r="2850" spans="2:33" hidden="1" outlineLevel="1" x14ac:dyDescent="0.45">
      <c r="B2850" s="657"/>
      <c r="C2850" s="658"/>
      <c r="D2850" s="659"/>
      <c r="E2850" s="660"/>
      <c r="F2850" s="661"/>
      <c r="G2850" s="662"/>
      <c r="H2850" s="663"/>
      <c r="I2850" s="663"/>
      <c r="J2850" s="663"/>
      <c r="K2850" s="664"/>
      <c r="L2850" s="662"/>
      <c r="M2850" s="663"/>
      <c r="N2850" s="663"/>
      <c r="O2850" s="663"/>
      <c r="P2850" s="664"/>
      <c r="Q2850" s="665"/>
      <c r="R2850" s="661"/>
      <c r="S2850" s="566"/>
      <c r="T2850" s="566"/>
      <c r="U2850" s="566"/>
      <c r="V2850" s="566"/>
      <c r="W2850" s="566"/>
      <c r="X2850" s="566"/>
      <c r="Y2850" s="566"/>
      <c r="Z2850" s="566"/>
      <c r="AA2850" s="566"/>
      <c r="AB2850" s="566"/>
      <c r="AC2850" s="566"/>
      <c r="AD2850" s="566"/>
      <c r="AE2850" s="566"/>
      <c r="AF2850" s="566"/>
      <c r="AG2850" s="566"/>
    </row>
    <row r="2851" spans="2:33" hidden="1" outlineLevel="1" x14ac:dyDescent="0.45">
      <c r="B2851" s="648"/>
      <c r="C2851" s="649"/>
      <c r="D2851" s="650"/>
      <c r="E2851" s="651"/>
      <c r="F2851" s="652"/>
      <c r="G2851" s="653"/>
      <c r="H2851" s="654"/>
      <c r="I2851" s="654"/>
      <c r="J2851" s="654"/>
      <c r="K2851" s="655"/>
      <c r="L2851" s="653"/>
      <c r="M2851" s="654"/>
      <c r="N2851" s="654"/>
      <c r="O2851" s="654"/>
      <c r="P2851" s="655"/>
      <c r="Q2851" s="656"/>
      <c r="R2851" s="652"/>
      <c r="S2851" s="566"/>
      <c r="T2851" s="566"/>
      <c r="U2851" s="566"/>
      <c r="V2851" s="566"/>
      <c r="W2851" s="566"/>
      <c r="X2851" s="566"/>
      <c r="Y2851" s="566"/>
      <c r="Z2851" s="566"/>
      <c r="AA2851" s="566"/>
      <c r="AB2851" s="566"/>
      <c r="AC2851" s="566"/>
      <c r="AD2851" s="566"/>
      <c r="AE2851" s="566"/>
      <c r="AF2851" s="566"/>
      <c r="AG2851" s="566"/>
    </row>
    <row r="2852" spans="2:33" hidden="1" outlineLevel="1" x14ac:dyDescent="0.45">
      <c r="B2852" s="657"/>
      <c r="C2852" s="658"/>
      <c r="D2852" s="659"/>
      <c r="E2852" s="660"/>
      <c r="F2852" s="661"/>
      <c r="G2852" s="662"/>
      <c r="H2852" s="663"/>
      <c r="I2852" s="663"/>
      <c r="J2852" s="663"/>
      <c r="K2852" s="664"/>
      <c r="L2852" s="662"/>
      <c r="M2852" s="663"/>
      <c r="N2852" s="663"/>
      <c r="O2852" s="663"/>
      <c r="P2852" s="664"/>
      <c r="Q2852" s="665"/>
      <c r="R2852" s="661"/>
      <c r="S2852" s="566"/>
      <c r="T2852" s="566"/>
      <c r="U2852" s="566"/>
      <c r="V2852" s="566"/>
      <c r="W2852" s="566"/>
      <c r="X2852" s="566"/>
      <c r="Y2852" s="566"/>
      <c r="Z2852" s="566"/>
      <c r="AA2852" s="566"/>
      <c r="AB2852" s="566"/>
      <c r="AC2852" s="566"/>
      <c r="AD2852" s="566"/>
      <c r="AE2852" s="566"/>
      <c r="AF2852" s="566"/>
      <c r="AG2852" s="566"/>
    </row>
    <row r="2853" spans="2:33" hidden="1" outlineLevel="1" x14ac:dyDescent="0.45">
      <c r="B2853" s="648"/>
      <c r="C2853" s="649"/>
      <c r="D2853" s="650"/>
      <c r="E2853" s="651"/>
      <c r="F2853" s="652"/>
      <c r="G2853" s="653"/>
      <c r="H2853" s="654"/>
      <c r="I2853" s="654"/>
      <c r="J2853" s="654"/>
      <c r="K2853" s="655"/>
      <c r="L2853" s="653"/>
      <c r="M2853" s="654"/>
      <c r="N2853" s="654"/>
      <c r="O2853" s="654"/>
      <c r="P2853" s="655"/>
      <c r="Q2853" s="656"/>
      <c r="R2853" s="652"/>
      <c r="S2853" s="566"/>
      <c r="T2853" s="566"/>
      <c r="U2853" s="566"/>
      <c r="V2853" s="566"/>
      <c r="W2853" s="566"/>
      <c r="X2853" s="566"/>
      <c r="Y2853" s="566"/>
      <c r="Z2853" s="566"/>
      <c r="AA2853" s="566"/>
      <c r="AB2853" s="566"/>
      <c r="AC2853" s="566"/>
      <c r="AD2853" s="566"/>
      <c r="AE2853" s="566"/>
      <c r="AF2853" s="566"/>
      <c r="AG2853" s="566"/>
    </row>
    <row r="2854" spans="2:33" hidden="1" outlineLevel="1" x14ac:dyDescent="0.45">
      <c r="B2854" s="657"/>
      <c r="C2854" s="658"/>
      <c r="D2854" s="659"/>
      <c r="E2854" s="660"/>
      <c r="F2854" s="661"/>
      <c r="G2854" s="662"/>
      <c r="H2854" s="663"/>
      <c r="I2854" s="663"/>
      <c r="J2854" s="663"/>
      <c r="K2854" s="664"/>
      <c r="L2854" s="662"/>
      <c r="M2854" s="663"/>
      <c r="N2854" s="663"/>
      <c r="O2854" s="663"/>
      <c r="P2854" s="664"/>
      <c r="Q2854" s="665"/>
      <c r="R2854" s="661"/>
      <c r="S2854" s="566"/>
      <c r="T2854" s="566"/>
      <c r="U2854" s="566"/>
      <c r="V2854" s="566"/>
      <c r="W2854" s="566"/>
      <c r="X2854" s="566"/>
      <c r="Y2854" s="566"/>
      <c r="Z2854" s="566"/>
      <c r="AA2854" s="566"/>
      <c r="AB2854" s="566"/>
      <c r="AC2854" s="566"/>
      <c r="AD2854" s="566"/>
      <c r="AE2854" s="566"/>
      <c r="AF2854" s="566"/>
      <c r="AG2854" s="566"/>
    </row>
    <row r="2855" spans="2:33" hidden="1" outlineLevel="1" x14ac:dyDescent="0.45">
      <c r="B2855" s="648"/>
      <c r="C2855" s="649"/>
      <c r="D2855" s="650"/>
      <c r="E2855" s="651"/>
      <c r="F2855" s="652"/>
      <c r="G2855" s="653"/>
      <c r="H2855" s="654"/>
      <c r="I2855" s="654"/>
      <c r="J2855" s="654"/>
      <c r="K2855" s="655"/>
      <c r="L2855" s="653"/>
      <c r="M2855" s="654"/>
      <c r="N2855" s="654"/>
      <c r="O2855" s="654"/>
      <c r="P2855" s="655"/>
      <c r="Q2855" s="656"/>
      <c r="R2855" s="652"/>
      <c r="S2855" s="566"/>
      <c r="T2855" s="566"/>
      <c r="U2855" s="566"/>
      <c r="V2855" s="566"/>
      <c r="W2855" s="566"/>
      <c r="X2855" s="566"/>
      <c r="Y2855" s="566"/>
      <c r="Z2855" s="566"/>
      <c r="AA2855" s="566"/>
      <c r="AB2855" s="566"/>
      <c r="AC2855" s="566"/>
      <c r="AD2855" s="566"/>
      <c r="AE2855" s="566"/>
      <c r="AF2855" s="566"/>
      <c r="AG2855" s="566"/>
    </row>
    <row r="2856" spans="2:33" hidden="1" outlineLevel="1" x14ac:dyDescent="0.45">
      <c r="B2856" s="657"/>
      <c r="C2856" s="658"/>
      <c r="D2856" s="659"/>
      <c r="E2856" s="660"/>
      <c r="F2856" s="661"/>
      <c r="G2856" s="662"/>
      <c r="H2856" s="663"/>
      <c r="I2856" s="663"/>
      <c r="J2856" s="663"/>
      <c r="K2856" s="664"/>
      <c r="L2856" s="662"/>
      <c r="M2856" s="663"/>
      <c r="N2856" s="663"/>
      <c r="O2856" s="663"/>
      <c r="P2856" s="664"/>
      <c r="Q2856" s="665"/>
      <c r="R2856" s="661"/>
      <c r="S2856" s="566"/>
      <c r="T2856" s="566"/>
      <c r="U2856" s="566"/>
      <c r="V2856" s="566"/>
      <c r="W2856" s="566"/>
      <c r="X2856" s="566"/>
      <c r="Y2856" s="566"/>
      <c r="Z2856" s="566"/>
      <c r="AA2856" s="566"/>
      <c r="AB2856" s="566"/>
      <c r="AC2856" s="566"/>
      <c r="AD2856" s="566"/>
      <c r="AE2856" s="566"/>
      <c r="AF2856" s="566"/>
      <c r="AG2856" s="566"/>
    </row>
    <row r="2857" spans="2:33" hidden="1" outlineLevel="1" x14ac:dyDescent="0.45">
      <c r="B2857" s="648"/>
      <c r="C2857" s="649"/>
      <c r="D2857" s="650"/>
      <c r="E2857" s="651"/>
      <c r="F2857" s="652"/>
      <c r="G2857" s="653"/>
      <c r="H2857" s="654"/>
      <c r="I2857" s="654"/>
      <c r="J2857" s="654"/>
      <c r="K2857" s="655"/>
      <c r="L2857" s="653"/>
      <c r="M2857" s="654"/>
      <c r="N2857" s="654"/>
      <c r="O2857" s="654"/>
      <c r="P2857" s="655"/>
      <c r="Q2857" s="656"/>
      <c r="R2857" s="652"/>
      <c r="S2857" s="566"/>
      <c r="T2857" s="566"/>
      <c r="U2857" s="566"/>
      <c r="V2857" s="566"/>
      <c r="W2857" s="566"/>
      <c r="X2857" s="566"/>
      <c r="Y2857" s="566"/>
      <c r="Z2857" s="566"/>
      <c r="AA2857" s="566"/>
      <c r="AB2857" s="566"/>
      <c r="AC2857" s="566"/>
      <c r="AD2857" s="566"/>
      <c r="AE2857" s="566"/>
      <c r="AF2857" s="566"/>
      <c r="AG2857" s="566"/>
    </row>
    <row r="2858" spans="2:33" hidden="1" outlineLevel="1" x14ac:dyDescent="0.45">
      <c r="B2858" s="657"/>
      <c r="C2858" s="658"/>
      <c r="D2858" s="659"/>
      <c r="E2858" s="660"/>
      <c r="F2858" s="661"/>
      <c r="G2858" s="662"/>
      <c r="H2858" s="663"/>
      <c r="I2858" s="663"/>
      <c r="J2858" s="663"/>
      <c r="K2858" s="664"/>
      <c r="L2858" s="662"/>
      <c r="M2858" s="663"/>
      <c r="N2858" s="663"/>
      <c r="O2858" s="663"/>
      <c r="P2858" s="664"/>
      <c r="Q2858" s="665"/>
      <c r="R2858" s="661"/>
      <c r="S2858" s="566"/>
      <c r="T2858" s="566"/>
      <c r="U2858" s="566"/>
      <c r="V2858" s="566"/>
      <c r="W2858" s="566"/>
      <c r="X2858" s="566"/>
      <c r="Y2858" s="566"/>
      <c r="Z2858" s="566"/>
      <c r="AA2858" s="566"/>
      <c r="AB2858" s="566"/>
      <c r="AC2858" s="566"/>
      <c r="AD2858" s="566"/>
      <c r="AE2858" s="566"/>
      <c r="AF2858" s="566"/>
      <c r="AG2858" s="566"/>
    </row>
    <row r="2859" spans="2:33" hidden="1" outlineLevel="1" x14ac:dyDescent="0.45">
      <c r="B2859" s="648"/>
      <c r="C2859" s="649"/>
      <c r="D2859" s="650"/>
      <c r="E2859" s="651"/>
      <c r="F2859" s="652"/>
      <c r="G2859" s="653"/>
      <c r="H2859" s="654"/>
      <c r="I2859" s="654"/>
      <c r="J2859" s="654"/>
      <c r="K2859" s="655"/>
      <c r="L2859" s="653"/>
      <c r="M2859" s="654"/>
      <c r="N2859" s="654"/>
      <c r="O2859" s="654"/>
      <c r="P2859" s="655"/>
      <c r="Q2859" s="656"/>
      <c r="R2859" s="652"/>
      <c r="S2859" s="566"/>
      <c r="T2859" s="566"/>
      <c r="U2859" s="566"/>
      <c r="V2859" s="566"/>
      <c r="W2859" s="566"/>
      <c r="X2859" s="566"/>
      <c r="Y2859" s="566"/>
      <c r="Z2859" s="566"/>
      <c r="AA2859" s="566"/>
      <c r="AB2859" s="566"/>
      <c r="AC2859" s="566"/>
      <c r="AD2859" s="566"/>
      <c r="AE2859" s="566"/>
      <c r="AF2859" s="566"/>
      <c r="AG2859" s="566"/>
    </row>
    <row r="2860" spans="2:33" hidden="1" outlineLevel="1" x14ac:dyDescent="0.45">
      <c r="B2860" s="657"/>
      <c r="C2860" s="658"/>
      <c r="D2860" s="659"/>
      <c r="E2860" s="660"/>
      <c r="F2860" s="661"/>
      <c r="G2860" s="662"/>
      <c r="H2860" s="663"/>
      <c r="I2860" s="663"/>
      <c r="J2860" s="663"/>
      <c r="K2860" s="664"/>
      <c r="L2860" s="662"/>
      <c r="M2860" s="663"/>
      <c r="N2860" s="663"/>
      <c r="O2860" s="663"/>
      <c r="P2860" s="664"/>
      <c r="Q2860" s="665"/>
      <c r="R2860" s="661"/>
      <c r="S2860" s="566"/>
      <c r="T2860" s="566"/>
      <c r="U2860" s="566"/>
      <c r="V2860" s="566"/>
      <c r="W2860" s="566"/>
      <c r="X2860" s="566"/>
      <c r="Y2860" s="566"/>
      <c r="Z2860" s="566"/>
      <c r="AA2860" s="566"/>
      <c r="AB2860" s="566"/>
      <c r="AC2860" s="566"/>
      <c r="AD2860" s="566"/>
      <c r="AE2860" s="566"/>
      <c r="AF2860" s="566"/>
      <c r="AG2860" s="566"/>
    </row>
    <row r="2861" spans="2:33" hidden="1" outlineLevel="1" x14ac:dyDescent="0.45">
      <c r="B2861" s="648"/>
      <c r="C2861" s="649"/>
      <c r="D2861" s="650"/>
      <c r="E2861" s="651"/>
      <c r="F2861" s="652"/>
      <c r="G2861" s="653"/>
      <c r="H2861" s="654"/>
      <c r="I2861" s="654"/>
      <c r="J2861" s="654"/>
      <c r="K2861" s="655"/>
      <c r="L2861" s="653"/>
      <c r="M2861" s="654"/>
      <c r="N2861" s="654"/>
      <c r="O2861" s="654"/>
      <c r="P2861" s="655"/>
      <c r="Q2861" s="656"/>
      <c r="R2861" s="652"/>
      <c r="S2861" s="566"/>
      <c r="T2861" s="566"/>
      <c r="U2861" s="566"/>
      <c r="V2861" s="566"/>
      <c r="W2861" s="566"/>
      <c r="X2861" s="566"/>
      <c r="Y2861" s="566"/>
      <c r="Z2861" s="566"/>
      <c r="AA2861" s="566"/>
      <c r="AB2861" s="566"/>
      <c r="AC2861" s="566"/>
      <c r="AD2861" s="566"/>
      <c r="AE2861" s="566"/>
      <c r="AF2861" s="566"/>
      <c r="AG2861" s="566"/>
    </row>
    <row r="2862" spans="2:33" hidden="1" outlineLevel="1" x14ac:dyDescent="0.45">
      <c r="B2862" s="657"/>
      <c r="C2862" s="658"/>
      <c r="D2862" s="659"/>
      <c r="E2862" s="660"/>
      <c r="F2862" s="661"/>
      <c r="G2862" s="662"/>
      <c r="H2862" s="663"/>
      <c r="I2862" s="663"/>
      <c r="J2862" s="663"/>
      <c r="K2862" s="664"/>
      <c r="L2862" s="662"/>
      <c r="M2862" s="663"/>
      <c r="N2862" s="663"/>
      <c r="O2862" s="663"/>
      <c r="P2862" s="664"/>
      <c r="Q2862" s="665"/>
      <c r="R2862" s="661"/>
      <c r="S2862" s="566"/>
      <c r="T2862" s="566"/>
      <c r="U2862" s="566"/>
      <c r="V2862" s="566"/>
      <c r="W2862" s="566"/>
      <c r="X2862" s="566"/>
      <c r="Y2862" s="566"/>
      <c r="Z2862" s="566"/>
      <c r="AA2862" s="566"/>
      <c r="AB2862" s="566"/>
      <c r="AC2862" s="566"/>
      <c r="AD2862" s="566"/>
      <c r="AE2862" s="566"/>
      <c r="AF2862" s="566"/>
      <c r="AG2862" s="566"/>
    </row>
    <row r="2863" spans="2:33" hidden="1" outlineLevel="1" x14ac:dyDescent="0.45">
      <c r="B2863" s="648"/>
      <c r="C2863" s="649"/>
      <c r="D2863" s="650"/>
      <c r="E2863" s="651"/>
      <c r="F2863" s="652"/>
      <c r="G2863" s="653"/>
      <c r="H2863" s="654"/>
      <c r="I2863" s="654"/>
      <c r="J2863" s="654"/>
      <c r="K2863" s="655"/>
      <c r="L2863" s="653"/>
      <c r="M2863" s="654"/>
      <c r="N2863" s="654"/>
      <c r="O2863" s="654"/>
      <c r="P2863" s="655"/>
      <c r="Q2863" s="656"/>
      <c r="R2863" s="652"/>
      <c r="S2863" s="566"/>
      <c r="T2863" s="566"/>
      <c r="U2863" s="566"/>
      <c r="V2863" s="566"/>
      <c r="W2863" s="566"/>
      <c r="X2863" s="566"/>
      <c r="Y2863" s="566"/>
      <c r="Z2863" s="566"/>
      <c r="AA2863" s="566"/>
      <c r="AB2863" s="566"/>
      <c r="AC2863" s="566"/>
      <c r="AD2863" s="566"/>
      <c r="AE2863" s="566"/>
      <c r="AF2863" s="566"/>
      <c r="AG2863" s="566"/>
    </row>
    <row r="2864" spans="2:33" hidden="1" outlineLevel="1" x14ac:dyDescent="0.45">
      <c r="B2864" s="657"/>
      <c r="C2864" s="658"/>
      <c r="D2864" s="659"/>
      <c r="E2864" s="660"/>
      <c r="F2864" s="661"/>
      <c r="G2864" s="662"/>
      <c r="H2864" s="663"/>
      <c r="I2864" s="663"/>
      <c r="J2864" s="663"/>
      <c r="K2864" s="664"/>
      <c r="L2864" s="662"/>
      <c r="M2864" s="663"/>
      <c r="N2864" s="663"/>
      <c r="O2864" s="663"/>
      <c r="P2864" s="664"/>
      <c r="Q2864" s="665"/>
      <c r="R2864" s="661"/>
      <c r="S2864" s="566"/>
      <c r="T2864" s="566"/>
      <c r="U2864" s="566"/>
      <c r="V2864" s="566"/>
      <c r="W2864" s="566"/>
      <c r="X2864" s="566"/>
      <c r="Y2864" s="566"/>
      <c r="Z2864" s="566"/>
      <c r="AA2864" s="566"/>
      <c r="AB2864" s="566"/>
      <c r="AC2864" s="566"/>
      <c r="AD2864" s="566"/>
      <c r="AE2864" s="566"/>
      <c r="AF2864" s="566"/>
      <c r="AG2864" s="566"/>
    </row>
    <row r="2865" spans="2:33" hidden="1" outlineLevel="1" x14ac:dyDescent="0.45">
      <c r="B2865" s="648"/>
      <c r="C2865" s="649"/>
      <c r="D2865" s="650"/>
      <c r="E2865" s="651"/>
      <c r="F2865" s="652"/>
      <c r="G2865" s="653"/>
      <c r="H2865" s="654"/>
      <c r="I2865" s="654"/>
      <c r="J2865" s="654"/>
      <c r="K2865" s="655"/>
      <c r="L2865" s="653"/>
      <c r="M2865" s="654"/>
      <c r="N2865" s="654"/>
      <c r="O2865" s="654"/>
      <c r="P2865" s="655"/>
      <c r="Q2865" s="656"/>
      <c r="R2865" s="652"/>
      <c r="S2865" s="566"/>
      <c r="T2865" s="566"/>
      <c r="U2865" s="566"/>
      <c r="V2865" s="566"/>
      <c r="W2865" s="566"/>
      <c r="X2865" s="566"/>
      <c r="Y2865" s="566"/>
      <c r="Z2865" s="566"/>
      <c r="AA2865" s="566"/>
      <c r="AB2865" s="566"/>
      <c r="AC2865" s="566"/>
      <c r="AD2865" s="566"/>
      <c r="AE2865" s="566"/>
      <c r="AF2865" s="566"/>
      <c r="AG2865" s="566"/>
    </row>
    <row r="2866" spans="2:33" hidden="1" outlineLevel="1" x14ac:dyDescent="0.45">
      <c r="B2866" s="657"/>
      <c r="C2866" s="658"/>
      <c r="D2866" s="659"/>
      <c r="E2866" s="660"/>
      <c r="F2866" s="661"/>
      <c r="G2866" s="662"/>
      <c r="H2866" s="663"/>
      <c r="I2866" s="663"/>
      <c r="J2866" s="663"/>
      <c r="K2866" s="664"/>
      <c r="L2866" s="662"/>
      <c r="M2866" s="663"/>
      <c r="N2866" s="663"/>
      <c r="O2866" s="663"/>
      <c r="P2866" s="664"/>
      <c r="Q2866" s="665"/>
      <c r="R2866" s="661"/>
      <c r="S2866" s="566"/>
      <c r="T2866" s="566"/>
      <c r="U2866" s="566"/>
      <c r="V2866" s="566"/>
      <c r="W2866" s="566"/>
      <c r="X2866" s="566"/>
      <c r="Y2866" s="566"/>
      <c r="Z2866" s="566"/>
      <c r="AA2866" s="566"/>
      <c r="AB2866" s="566"/>
      <c r="AC2866" s="566"/>
      <c r="AD2866" s="566"/>
      <c r="AE2866" s="566"/>
      <c r="AF2866" s="566"/>
      <c r="AG2866" s="566"/>
    </row>
    <row r="2867" spans="2:33" hidden="1" outlineLevel="1" x14ac:dyDescent="0.45">
      <c r="B2867" s="648"/>
      <c r="C2867" s="649"/>
      <c r="D2867" s="650"/>
      <c r="E2867" s="651"/>
      <c r="F2867" s="652"/>
      <c r="G2867" s="653"/>
      <c r="H2867" s="654"/>
      <c r="I2867" s="654"/>
      <c r="J2867" s="654"/>
      <c r="K2867" s="655"/>
      <c r="L2867" s="653"/>
      <c r="M2867" s="654"/>
      <c r="N2867" s="654"/>
      <c r="O2867" s="654"/>
      <c r="P2867" s="655"/>
      <c r="Q2867" s="656"/>
      <c r="R2867" s="652"/>
      <c r="S2867" s="566"/>
      <c r="T2867" s="566"/>
      <c r="U2867" s="566"/>
      <c r="V2867" s="566"/>
      <c r="W2867" s="566"/>
      <c r="X2867" s="566"/>
      <c r="Y2867" s="566"/>
      <c r="Z2867" s="566"/>
      <c r="AA2867" s="566"/>
      <c r="AB2867" s="566"/>
      <c r="AC2867" s="566"/>
      <c r="AD2867" s="566"/>
      <c r="AE2867" s="566"/>
      <c r="AF2867" s="566"/>
      <c r="AG2867" s="566"/>
    </row>
    <row r="2868" spans="2:33" hidden="1" outlineLevel="1" x14ac:dyDescent="0.45">
      <c r="B2868" s="657"/>
      <c r="C2868" s="658"/>
      <c r="D2868" s="659"/>
      <c r="E2868" s="660"/>
      <c r="F2868" s="661"/>
      <c r="G2868" s="662"/>
      <c r="H2868" s="663"/>
      <c r="I2868" s="663"/>
      <c r="J2868" s="663"/>
      <c r="K2868" s="664"/>
      <c r="L2868" s="662"/>
      <c r="M2868" s="663"/>
      <c r="N2868" s="663"/>
      <c r="O2868" s="663"/>
      <c r="P2868" s="664"/>
      <c r="Q2868" s="665"/>
      <c r="R2868" s="661"/>
      <c r="S2868" s="566"/>
      <c r="T2868" s="566"/>
      <c r="U2868" s="566"/>
      <c r="V2868" s="566"/>
      <c r="W2868" s="566"/>
      <c r="X2868" s="566"/>
      <c r="Y2868" s="566"/>
      <c r="Z2868" s="566"/>
      <c r="AA2868" s="566"/>
      <c r="AB2868" s="566"/>
      <c r="AC2868" s="566"/>
      <c r="AD2868" s="566"/>
      <c r="AE2868" s="566"/>
      <c r="AF2868" s="566"/>
      <c r="AG2868" s="566"/>
    </row>
    <row r="2869" spans="2:33" hidden="1" outlineLevel="1" x14ac:dyDescent="0.45">
      <c r="B2869" s="648"/>
      <c r="C2869" s="649"/>
      <c r="D2869" s="650"/>
      <c r="E2869" s="651"/>
      <c r="F2869" s="652"/>
      <c r="G2869" s="653"/>
      <c r="H2869" s="654"/>
      <c r="I2869" s="654"/>
      <c r="J2869" s="654"/>
      <c r="K2869" s="655"/>
      <c r="L2869" s="653"/>
      <c r="M2869" s="654"/>
      <c r="N2869" s="654"/>
      <c r="O2869" s="654"/>
      <c r="P2869" s="655"/>
      <c r="Q2869" s="656"/>
      <c r="R2869" s="652"/>
      <c r="S2869" s="566"/>
      <c r="T2869" s="566"/>
      <c r="U2869" s="566"/>
      <c r="V2869" s="566"/>
      <c r="W2869" s="566"/>
      <c r="X2869" s="566"/>
      <c r="Y2869" s="566"/>
      <c r="Z2869" s="566"/>
      <c r="AA2869" s="566"/>
      <c r="AB2869" s="566"/>
      <c r="AC2869" s="566"/>
      <c r="AD2869" s="566"/>
      <c r="AE2869" s="566"/>
      <c r="AF2869" s="566"/>
      <c r="AG2869" s="566"/>
    </row>
    <row r="2870" spans="2:33" hidden="1" outlineLevel="1" x14ac:dyDescent="0.45">
      <c r="B2870" s="657"/>
      <c r="C2870" s="658"/>
      <c r="D2870" s="659"/>
      <c r="E2870" s="660"/>
      <c r="F2870" s="661"/>
      <c r="G2870" s="662"/>
      <c r="H2870" s="663"/>
      <c r="I2870" s="663"/>
      <c r="J2870" s="663"/>
      <c r="K2870" s="664"/>
      <c r="L2870" s="662"/>
      <c r="M2870" s="663"/>
      <c r="N2870" s="663"/>
      <c r="O2870" s="663"/>
      <c r="P2870" s="664"/>
      <c r="Q2870" s="665"/>
      <c r="R2870" s="661"/>
      <c r="S2870" s="566"/>
      <c r="T2870" s="566"/>
      <c r="U2870" s="566"/>
      <c r="V2870" s="566"/>
      <c r="W2870" s="566"/>
      <c r="X2870" s="566"/>
      <c r="Y2870" s="566"/>
      <c r="Z2870" s="566"/>
      <c r="AA2870" s="566"/>
      <c r="AB2870" s="566"/>
      <c r="AC2870" s="566"/>
      <c r="AD2870" s="566"/>
      <c r="AE2870" s="566"/>
      <c r="AF2870" s="566"/>
      <c r="AG2870" s="566"/>
    </row>
    <row r="2871" spans="2:33" hidden="1" outlineLevel="1" x14ac:dyDescent="0.45">
      <c r="B2871" s="648"/>
      <c r="C2871" s="649"/>
      <c r="D2871" s="650"/>
      <c r="E2871" s="651"/>
      <c r="F2871" s="652"/>
      <c r="G2871" s="653"/>
      <c r="H2871" s="654"/>
      <c r="I2871" s="654"/>
      <c r="J2871" s="654"/>
      <c r="K2871" s="655"/>
      <c r="L2871" s="653"/>
      <c r="M2871" s="654"/>
      <c r="N2871" s="654"/>
      <c r="O2871" s="654"/>
      <c r="P2871" s="655"/>
      <c r="Q2871" s="656"/>
      <c r="R2871" s="652"/>
      <c r="S2871" s="566"/>
      <c r="T2871" s="566"/>
      <c r="U2871" s="566"/>
      <c r="V2871" s="566"/>
      <c r="W2871" s="566"/>
      <c r="X2871" s="566"/>
      <c r="Y2871" s="566"/>
      <c r="Z2871" s="566"/>
      <c r="AA2871" s="566"/>
      <c r="AB2871" s="566"/>
      <c r="AC2871" s="566"/>
      <c r="AD2871" s="566"/>
      <c r="AE2871" s="566"/>
      <c r="AF2871" s="566"/>
      <c r="AG2871" s="566"/>
    </row>
    <row r="2872" spans="2:33" hidden="1" outlineLevel="1" x14ac:dyDescent="0.45">
      <c r="B2872" s="657"/>
      <c r="C2872" s="658"/>
      <c r="D2872" s="659"/>
      <c r="E2872" s="660"/>
      <c r="F2872" s="661"/>
      <c r="G2872" s="662"/>
      <c r="H2872" s="663"/>
      <c r="I2872" s="663"/>
      <c r="J2872" s="663"/>
      <c r="K2872" s="664"/>
      <c r="L2872" s="662"/>
      <c r="M2872" s="663"/>
      <c r="N2872" s="663"/>
      <c r="O2872" s="663"/>
      <c r="P2872" s="664"/>
      <c r="Q2872" s="665"/>
      <c r="R2872" s="661"/>
      <c r="S2872" s="566"/>
      <c r="T2872" s="566"/>
      <c r="U2872" s="566"/>
      <c r="V2872" s="566"/>
      <c r="W2872" s="566"/>
      <c r="X2872" s="566"/>
      <c r="Y2872" s="566"/>
      <c r="Z2872" s="566"/>
      <c r="AA2872" s="566"/>
      <c r="AB2872" s="566"/>
      <c r="AC2872" s="566"/>
      <c r="AD2872" s="566"/>
      <c r="AE2872" s="566"/>
      <c r="AF2872" s="566"/>
      <c r="AG2872" s="566"/>
    </row>
    <row r="2873" spans="2:33" hidden="1" outlineLevel="1" x14ac:dyDescent="0.45">
      <c r="B2873" s="648"/>
      <c r="C2873" s="649"/>
      <c r="D2873" s="650"/>
      <c r="E2873" s="651"/>
      <c r="F2873" s="652"/>
      <c r="G2873" s="653"/>
      <c r="H2873" s="654"/>
      <c r="I2873" s="654"/>
      <c r="J2873" s="654"/>
      <c r="K2873" s="655"/>
      <c r="L2873" s="653"/>
      <c r="M2873" s="654"/>
      <c r="N2873" s="654"/>
      <c r="O2873" s="654"/>
      <c r="P2873" s="655"/>
      <c r="Q2873" s="656"/>
      <c r="R2873" s="652"/>
      <c r="S2873" s="566"/>
      <c r="T2873" s="566"/>
      <c r="U2873" s="566"/>
      <c r="V2873" s="566"/>
      <c r="W2873" s="566"/>
      <c r="X2873" s="566"/>
      <c r="Y2873" s="566"/>
      <c r="Z2873" s="566"/>
      <c r="AA2873" s="566"/>
      <c r="AB2873" s="566"/>
      <c r="AC2873" s="566"/>
      <c r="AD2873" s="566"/>
      <c r="AE2873" s="566"/>
      <c r="AF2873" s="566"/>
      <c r="AG2873" s="566"/>
    </row>
    <row r="2874" spans="2:33" hidden="1" outlineLevel="1" x14ac:dyDescent="0.45">
      <c r="B2874" s="657"/>
      <c r="C2874" s="658"/>
      <c r="D2874" s="659"/>
      <c r="E2874" s="660"/>
      <c r="F2874" s="661"/>
      <c r="G2874" s="662"/>
      <c r="H2874" s="663"/>
      <c r="I2874" s="663"/>
      <c r="J2874" s="663"/>
      <c r="K2874" s="664"/>
      <c r="L2874" s="662"/>
      <c r="M2874" s="663"/>
      <c r="N2874" s="663"/>
      <c r="O2874" s="663"/>
      <c r="P2874" s="664"/>
      <c r="Q2874" s="665"/>
      <c r="R2874" s="661"/>
      <c r="S2874" s="566"/>
      <c r="T2874" s="566"/>
      <c r="U2874" s="566"/>
      <c r="V2874" s="566"/>
      <c r="W2874" s="566"/>
      <c r="X2874" s="566"/>
      <c r="Y2874" s="566"/>
      <c r="Z2874" s="566"/>
      <c r="AA2874" s="566"/>
      <c r="AB2874" s="566"/>
      <c r="AC2874" s="566"/>
      <c r="AD2874" s="566"/>
      <c r="AE2874" s="566"/>
      <c r="AF2874" s="566"/>
      <c r="AG2874" s="566"/>
    </row>
    <row r="2875" spans="2:33" hidden="1" outlineLevel="1" x14ac:dyDescent="0.45">
      <c r="B2875" s="648"/>
      <c r="C2875" s="649"/>
      <c r="D2875" s="650"/>
      <c r="E2875" s="651"/>
      <c r="F2875" s="652"/>
      <c r="G2875" s="653"/>
      <c r="H2875" s="654"/>
      <c r="I2875" s="654"/>
      <c r="J2875" s="654"/>
      <c r="K2875" s="655"/>
      <c r="L2875" s="653"/>
      <c r="M2875" s="654"/>
      <c r="N2875" s="654"/>
      <c r="O2875" s="654"/>
      <c r="P2875" s="655"/>
      <c r="Q2875" s="656"/>
      <c r="R2875" s="652"/>
      <c r="S2875" s="566"/>
      <c r="T2875" s="566"/>
      <c r="U2875" s="566"/>
      <c r="V2875" s="566"/>
      <c r="W2875" s="566"/>
      <c r="X2875" s="566"/>
      <c r="Y2875" s="566"/>
      <c r="Z2875" s="566"/>
      <c r="AA2875" s="566"/>
      <c r="AB2875" s="566"/>
      <c r="AC2875" s="566"/>
      <c r="AD2875" s="566"/>
      <c r="AE2875" s="566"/>
      <c r="AF2875" s="566"/>
      <c r="AG2875" s="566"/>
    </row>
    <row r="2876" spans="2:33" hidden="1" outlineLevel="1" x14ac:dyDescent="0.45">
      <c r="B2876" s="657"/>
      <c r="C2876" s="658"/>
      <c r="D2876" s="659"/>
      <c r="E2876" s="660"/>
      <c r="F2876" s="661"/>
      <c r="G2876" s="662"/>
      <c r="H2876" s="663"/>
      <c r="I2876" s="663"/>
      <c r="J2876" s="663"/>
      <c r="K2876" s="664"/>
      <c r="L2876" s="662"/>
      <c r="M2876" s="663"/>
      <c r="N2876" s="663"/>
      <c r="O2876" s="663"/>
      <c r="P2876" s="664"/>
      <c r="Q2876" s="665"/>
      <c r="R2876" s="661"/>
      <c r="S2876" s="566"/>
      <c r="T2876" s="566"/>
      <c r="U2876" s="566"/>
      <c r="V2876" s="566"/>
      <c r="W2876" s="566"/>
      <c r="X2876" s="566"/>
      <c r="Y2876" s="566"/>
      <c r="Z2876" s="566"/>
      <c r="AA2876" s="566"/>
      <c r="AB2876" s="566"/>
      <c r="AC2876" s="566"/>
      <c r="AD2876" s="566"/>
      <c r="AE2876" s="566"/>
      <c r="AF2876" s="566"/>
      <c r="AG2876" s="566"/>
    </row>
    <row r="2877" spans="2:33" hidden="1" outlineLevel="1" x14ac:dyDescent="0.45">
      <c r="B2877" s="648"/>
      <c r="C2877" s="649"/>
      <c r="D2877" s="650"/>
      <c r="E2877" s="651"/>
      <c r="F2877" s="652"/>
      <c r="G2877" s="653"/>
      <c r="H2877" s="654"/>
      <c r="I2877" s="654"/>
      <c r="J2877" s="654"/>
      <c r="K2877" s="655"/>
      <c r="L2877" s="653"/>
      <c r="M2877" s="654"/>
      <c r="N2877" s="654"/>
      <c r="O2877" s="654"/>
      <c r="P2877" s="655"/>
      <c r="Q2877" s="656"/>
      <c r="R2877" s="652"/>
      <c r="S2877" s="566"/>
      <c r="T2877" s="566"/>
      <c r="U2877" s="566"/>
      <c r="V2877" s="566"/>
      <c r="W2877" s="566"/>
      <c r="X2877" s="566"/>
      <c r="Y2877" s="566"/>
      <c r="Z2877" s="566"/>
      <c r="AA2877" s="566"/>
      <c r="AB2877" s="566"/>
      <c r="AC2877" s="566"/>
      <c r="AD2877" s="566"/>
      <c r="AE2877" s="566"/>
      <c r="AF2877" s="566"/>
      <c r="AG2877" s="566"/>
    </row>
    <row r="2878" spans="2:33" hidden="1" outlineLevel="1" x14ac:dyDescent="0.45">
      <c r="B2878" s="657"/>
      <c r="C2878" s="658"/>
      <c r="D2878" s="659"/>
      <c r="E2878" s="660"/>
      <c r="F2878" s="661"/>
      <c r="G2878" s="662"/>
      <c r="H2878" s="663"/>
      <c r="I2878" s="663"/>
      <c r="J2878" s="663"/>
      <c r="K2878" s="664"/>
      <c r="L2878" s="662"/>
      <c r="M2878" s="663"/>
      <c r="N2878" s="663"/>
      <c r="O2878" s="663"/>
      <c r="P2878" s="664"/>
      <c r="Q2878" s="665"/>
      <c r="R2878" s="661"/>
      <c r="S2878" s="566"/>
      <c r="T2878" s="566"/>
      <c r="U2878" s="566"/>
      <c r="V2878" s="566"/>
      <c r="W2878" s="566"/>
      <c r="X2878" s="566"/>
      <c r="Y2878" s="566"/>
      <c r="Z2878" s="566"/>
      <c r="AA2878" s="566"/>
      <c r="AB2878" s="566"/>
      <c r="AC2878" s="566"/>
      <c r="AD2878" s="566"/>
      <c r="AE2878" s="566"/>
      <c r="AF2878" s="566"/>
      <c r="AG2878" s="566"/>
    </row>
    <row r="2879" spans="2:33" hidden="1" outlineLevel="1" x14ac:dyDescent="0.45">
      <c r="B2879" s="648"/>
      <c r="C2879" s="649"/>
      <c r="D2879" s="650"/>
      <c r="E2879" s="651"/>
      <c r="F2879" s="652"/>
      <c r="G2879" s="653"/>
      <c r="H2879" s="654"/>
      <c r="I2879" s="654"/>
      <c r="J2879" s="654"/>
      <c r="K2879" s="655"/>
      <c r="L2879" s="653"/>
      <c r="M2879" s="654"/>
      <c r="N2879" s="654"/>
      <c r="O2879" s="654"/>
      <c r="P2879" s="655"/>
      <c r="Q2879" s="656"/>
      <c r="R2879" s="652"/>
      <c r="S2879" s="566"/>
      <c r="T2879" s="566"/>
      <c r="U2879" s="566"/>
      <c r="V2879" s="566"/>
      <c r="W2879" s="566"/>
      <c r="X2879" s="566"/>
      <c r="Y2879" s="566"/>
      <c r="Z2879" s="566"/>
      <c r="AA2879" s="566"/>
      <c r="AB2879" s="566"/>
      <c r="AC2879" s="566"/>
      <c r="AD2879" s="566"/>
      <c r="AE2879" s="566"/>
      <c r="AF2879" s="566"/>
      <c r="AG2879" s="566"/>
    </row>
    <row r="2880" spans="2:33" hidden="1" outlineLevel="1" x14ac:dyDescent="0.45">
      <c r="B2880" s="657"/>
      <c r="C2880" s="658"/>
      <c r="D2880" s="659"/>
      <c r="E2880" s="660"/>
      <c r="F2880" s="661"/>
      <c r="G2880" s="662"/>
      <c r="H2880" s="663"/>
      <c r="I2880" s="663"/>
      <c r="J2880" s="663"/>
      <c r="K2880" s="664"/>
      <c r="L2880" s="662"/>
      <c r="M2880" s="663"/>
      <c r="N2880" s="663"/>
      <c r="O2880" s="663"/>
      <c r="P2880" s="664"/>
      <c r="Q2880" s="665"/>
      <c r="R2880" s="661"/>
      <c r="S2880" s="566"/>
      <c r="T2880" s="566"/>
      <c r="U2880" s="566"/>
      <c r="V2880" s="566"/>
      <c r="W2880" s="566"/>
      <c r="X2880" s="566"/>
      <c r="Y2880" s="566"/>
      <c r="Z2880" s="566"/>
      <c r="AA2880" s="566"/>
      <c r="AB2880" s="566"/>
      <c r="AC2880" s="566"/>
      <c r="AD2880" s="566"/>
      <c r="AE2880" s="566"/>
      <c r="AF2880" s="566"/>
      <c r="AG2880" s="566"/>
    </row>
    <row r="2881" spans="2:33" hidden="1" outlineLevel="1" x14ac:dyDescent="0.45">
      <c r="B2881" s="648"/>
      <c r="C2881" s="649"/>
      <c r="D2881" s="650"/>
      <c r="E2881" s="651"/>
      <c r="F2881" s="652"/>
      <c r="G2881" s="653"/>
      <c r="H2881" s="654"/>
      <c r="I2881" s="654"/>
      <c r="J2881" s="654"/>
      <c r="K2881" s="655"/>
      <c r="L2881" s="653"/>
      <c r="M2881" s="654"/>
      <c r="N2881" s="654"/>
      <c r="O2881" s="654"/>
      <c r="P2881" s="655"/>
      <c r="Q2881" s="656"/>
      <c r="R2881" s="652"/>
      <c r="S2881" s="566"/>
      <c r="T2881" s="566"/>
      <c r="U2881" s="566"/>
      <c r="V2881" s="566"/>
      <c r="W2881" s="566"/>
      <c r="X2881" s="566"/>
      <c r="Y2881" s="566"/>
      <c r="Z2881" s="566"/>
      <c r="AA2881" s="566"/>
      <c r="AB2881" s="566"/>
      <c r="AC2881" s="566"/>
      <c r="AD2881" s="566"/>
      <c r="AE2881" s="566"/>
      <c r="AF2881" s="566"/>
      <c r="AG2881" s="566"/>
    </row>
    <row r="2882" spans="2:33" hidden="1" outlineLevel="1" x14ac:dyDescent="0.45">
      <c r="B2882" s="657"/>
      <c r="C2882" s="658"/>
      <c r="D2882" s="659"/>
      <c r="E2882" s="660"/>
      <c r="F2882" s="661"/>
      <c r="G2882" s="662"/>
      <c r="H2882" s="663"/>
      <c r="I2882" s="663"/>
      <c r="J2882" s="663"/>
      <c r="K2882" s="664"/>
      <c r="L2882" s="662"/>
      <c r="M2882" s="663"/>
      <c r="N2882" s="663"/>
      <c r="O2882" s="663"/>
      <c r="P2882" s="664"/>
      <c r="Q2882" s="665"/>
      <c r="R2882" s="661"/>
      <c r="S2882" s="566"/>
      <c r="T2882" s="566"/>
      <c r="U2882" s="566"/>
      <c r="V2882" s="566"/>
      <c r="W2882" s="566"/>
      <c r="X2882" s="566"/>
      <c r="Y2882" s="566"/>
      <c r="Z2882" s="566"/>
      <c r="AA2882" s="566"/>
      <c r="AB2882" s="566"/>
      <c r="AC2882" s="566"/>
      <c r="AD2882" s="566"/>
      <c r="AE2882" s="566"/>
      <c r="AF2882" s="566"/>
      <c r="AG2882" s="566"/>
    </row>
    <row r="2883" spans="2:33" hidden="1" outlineLevel="1" x14ac:dyDescent="0.45">
      <c r="B2883" s="648"/>
      <c r="C2883" s="649"/>
      <c r="D2883" s="650"/>
      <c r="E2883" s="651"/>
      <c r="F2883" s="652"/>
      <c r="G2883" s="653"/>
      <c r="H2883" s="654"/>
      <c r="I2883" s="654"/>
      <c r="J2883" s="654"/>
      <c r="K2883" s="655"/>
      <c r="L2883" s="653"/>
      <c r="M2883" s="654"/>
      <c r="N2883" s="654"/>
      <c r="O2883" s="654"/>
      <c r="P2883" s="655"/>
      <c r="Q2883" s="656"/>
      <c r="R2883" s="652"/>
      <c r="S2883" s="566"/>
      <c r="T2883" s="566"/>
      <c r="U2883" s="566"/>
      <c r="V2883" s="566"/>
      <c r="W2883" s="566"/>
      <c r="X2883" s="566"/>
      <c r="Y2883" s="566"/>
      <c r="Z2883" s="566"/>
      <c r="AA2883" s="566"/>
      <c r="AB2883" s="566"/>
      <c r="AC2883" s="566"/>
      <c r="AD2883" s="566"/>
      <c r="AE2883" s="566"/>
      <c r="AF2883" s="566"/>
      <c r="AG2883" s="566"/>
    </row>
    <row r="2884" spans="2:33" hidden="1" outlineLevel="1" x14ac:dyDescent="0.45">
      <c r="B2884" s="657"/>
      <c r="C2884" s="658"/>
      <c r="D2884" s="659"/>
      <c r="E2884" s="660"/>
      <c r="F2884" s="661"/>
      <c r="G2884" s="662"/>
      <c r="H2884" s="663"/>
      <c r="I2884" s="663"/>
      <c r="J2884" s="663"/>
      <c r="K2884" s="664"/>
      <c r="L2884" s="662"/>
      <c r="M2884" s="663"/>
      <c r="N2884" s="663"/>
      <c r="O2884" s="663"/>
      <c r="P2884" s="664"/>
      <c r="Q2884" s="665"/>
      <c r="R2884" s="661"/>
      <c r="S2884" s="566"/>
      <c r="T2884" s="566"/>
      <c r="U2884" s="566"/>
      <c r="V2884" s="566"/>
      <c r="W2884" s="566"/>
      <c r="X2884" s="566"/>
      <c r="Y2884" s="566"/>
      <c r="Z2884" s="566"/>
      <c r="AA2884" s="566"/>
      <c r="AB2884" s="566"/>
      <c r="AC2884" s="566"/>
      <c r="AD2884" s="566"/>
      <c r="AE2884" s="566"/>
      <c r="AF2884" s="566"/>
      <c r="AG2884" s="566"/>
    </row>
    <row r="2885" spans="2:33" hidden="1" outlineLevel="1" x14ac:dyDescent="0.45">
      <c r="B2885" s="648"/>
      <c r="C2885" s="649"/>
      <c r="D2885" s="650"/>
      <c r="E2885" s="651"/>
      <c r="F2885" s="652"/>
      <c r="G2885" s="653"/>
      <c r="H2885" s="654"/>
      <c r="I2885" s="654"/>
      <c r="J2885" s="654"/>
      <c r="K2885" s="655"/>
      <c r="L2885" s="653"/>
      <c r="M2885" s="654"/>
      <c r="N2885" s="654"/>
      <c r="O2885" s="654"/>
      <c r="P2885" s="655"/>
      <c r="Q2885" s="656"/>
      <c r="R2885" s="652"/>
      <c r="S2885" s="566"/>
      <c r="T2885" s="566"/>
      <c r="U2885" s="566"/>
      <c r="V2885" s="566"/>
      <c r="W2885" s="566"/>
      <c r="X2885" s="566"/>
      <c r="Y2885" s="566"/>
      <c r="Z2885" s="566"/>
      <c r="AA2885" s="566"/>
      <c r="AB2885" s="566"/>
      <c r="AC2885" s="566"/>
      <c r="AD2885" s="566"/>
      <c r="AE2885" s="566"/>
      <c r="AF2885" s="566"/>
      <c r="AG2885" s="566"/>
    </row>
    <row r="2886" spans="2:33" hidden="1" outlineLevel="1" x14ac:dyDescent="0.45">
      <c r="B2886" s="657"/>
      <c r="C2886" s="658"/>
      <c r="D2886" s="659"/>
      <c r="E2886" s="660"/>
      <c r="F2886" s="661"/>
      <c r="G2886" s="662"/>
      <c r="H2886" s="663"/>
      <c r="I2886" s="663"/>
      <c r="J2886" s="663"/>
      <c r="K2886" s="664"/>
      <c r="L2886" s="662"/>
      <c r="M2886" s="663"/>
      <c r="N2886" s="663"/>
      <c r="O2886" s="663"/>
      <c r="P2886" s="664"/>
      <c r="Q2886" s="665"/>
      <c r="R2886" s="661"/>
      <c r="S2886" s="566"/>
      <c r="T2886" s="566"/>
      <c r="U2886" s="566"/>
      <c r="V2886" s="566"/>
      <c r="W2886" s="566"/>
      <c r="X2886" s="566"/>
      <c r="Y2886" s="566"/>
      <c r="Z2886" s="566"/>
      <c r="AA2886" s="566"/>
      <c r="AB2886" s="566"/>
      <c r="AC2886" s="566"/>
      <c r="AD2886" s="566"/>
      <c r="AE2886" s="566"/>
      <c r="AF2886" s="566"/>
      <c r="AG2886" s="566"/>
    </row>
    <row r="2887" spans="2:33" hidden="1" outlineLevel="1" x14ac:dyDescent="0.45">
      <c r="B2887" s="648"/>
      <c r="C2887" s="649"/>
      <c r="D2887" s="650"/>
      <c r="E2887" s="651"/>
      <c r="F2887" s="652"/>
      <c r="G2887" s="653"/>
      <c r="H2887" s="654"/>
      <c r="I2887" s="654"/>
      <c r="J2887" s="654"/>
      <c r="K2887" s="655"/>
      <c r="L2887" s="653"/>
      <c r="M2887" s="654"/>
      <c r="N2887" s="654"/>
      <c r="O2887" s="654"/>
      <c r="P2887" s="655"/>
      <c r="Q2887" s="656"/>
      <c r="R2887" s="652"/>
      <c r="S2887" s="566"/>
      <c r="T2887" s="566"/>
      <c r="U2887" s="566"/>
      <c r="V2887" s="566"/>
      <c r="W2887" s="566"/>
      <c r="X2887" s="566"/>
      <c r="Y2887" s="566"/>
      <c r="Z2887" s="566"/>
      <c r="AA2887" s="566"/>
      <c r="AB2887" s="566"/>
      <c r="AC2887" s="566"/>
      <c r="AD2887" s="566"/>
      <c r="AE2887" s="566"/>
      <c r="AF2887" s="566"/>
      <c r="AG2887" s="566"/>
    </row>
    <row r="2888" spans="2:33" hidden="1" outlineLevel="1" x14ac:dyDescent="0.45">
      <c r="B2888" s="657"/>
      <c r="C2888" s="658"/>
      <c r="D2888" s="659"/>
      <c r="E2888" s="660"/>
      <c r="F2888" s="661"/>
      <c r="G2888" s="662"/>
      <c r="H2888" s="663"/>
      <c r="I2888" s="663"/>
      <c r="J2888" s="663"/>
      <c r="K2888" s="664"/>
      <c r="L2888" s="662"/>
      <c r="M2888" s="663"/>
      <c r="N2888" s="663"/>
      <c r="O2888" s="663"/>
      <c r="P2888" s="664"/>
      <c r="Q2888" s="665"/>
      <c r="R2888" s="661"/>
      <c r="S2888" s="566"/>
      <c r="T2888" s="566"/>
      <c r="U2888" s="566"/>
      <c r="V2888" s="566"/>
      <c r="W2888" s="566"/>
      <c r="X2888" s="566"/>
      <c r="Y2888" s="566"/>
      <c r="Z2888" s="566"/>
      <c r="AA2888" s="566"/>
      <c r="AB2888" s="566"/>
      <c r="AC2888" s="566"/>
      <c r="AD2888" s="566"/>
      <c r="AE2888" s="566"/>
      <c r="AF2888" s="566"/>
      <c r="AG2888" s="566"/>
    </row>
    <row r="2889" spans="2:33" hidden="1" outlineLevel="1" x14ac:dyDescent="0.45">
      <c r="B2889" s="648"/>
      <c r="C2889" s="649"/>
      <c r="D2889" s="650"/>
      <c r="E2889" s="651"/>
      <c r="F2889" s="652"/>
      <c r="G2889" s="653"/>
      <c r="H2889" s="654"/>
      <c r="I2889" s="654"/>
      <c r="J2889" s="654"/>
      <c r="K2889" s="655"/>
      <c r="L2889" s="653"/>
      <c r="M2889" s="654"/>
      <c r="N2889" s="654"/>
      <c r="O2889" s="654"/>
      <c r="P2889" s="655"/>
      <c r="Q2889" s="656"/>
      <c r="R2889" s="652"/>
      <c r="S2889" s="566"/>
      <c r="T2889" s="566"/>
      <c r="U2889" s="566"/>
      <c r="V2889" s="566"/>
      <c r="W2889" s="566"/>
      <c r="X2889" s="566"/>
      <c r="Y2889" s="566"/>
      <c r="Z2889" s="566"/>
      <c r="AA2889" s="566"/>
      <c r="AB2889" s="566"/>
      <c r="AC2889" s="566"/>
      <c r="AD2889" s="566"/>
      <c r="AE2889" s="566"/>
      <c r="AF2889" s="566"/>
      <c r="AG2889" s="566"/>
    </row>
    <row r="2890" spans="2:33" hidden="1" outlineLevel="1" x14ac:dyDescent="0.45">
      <c r="B2890" s="657"/>
      <c r="C2890" s="658"/>
      <c r="D2890" s="659"/>
      <c r="E2890" s="660"/>
      <c r="F2890" s="661"/>
      <c r="G2890" s="662"/>
      <c r="H2890" s="663"/>
      <c r="I2890" s="663"/>
      <c r="J2890" s="663"/>
      <c r="K2890" s="664"/>
      <c r="L2890" s="662"/>
      <c r="M2890" s="663"/>
      <c r="N2890" s="663"/>
      <c r="O2890" s="663"/>
      <c r="P2890" s="664"/>
      <c r="Q2890" s="665"/>
      <c r="R2890" s="661"/>
      <c r="S2890" s="566"/>
      <c r="T2890" s="566"/>
      <c r="U2890" s="566"/>
      <c r="V2890" s="566"/>
      <c r="W2890" s="566"/>
      <c r="X2890" s="566"/>
      <c r="Y2890" s="566"/>
      <c r="Z2890" s="566"/>
      <c r="AA2890" s="566"/>
      <c r="AB2890" s="566"/>
      <c r="AC2890" s="566"/>
      <c r="AD2890" s="566"/>
      <c r="AE2890" s="566"/>
      <c r="AF2890" s="566"/>
      <c r="AG2890" s="566"/>
    </row>
    <row r="2891" spans="2:33" hidden="1" outlineLevel="1" x14ac:dyDescent="0.45">
      <c r="B2891" s="648"/>
      <c r="C2891" s="649"/>
      <c r="D2891" s="650"/>
      <c r="E2891" s="651"/>
      <c r="F2891" s="652"/>
      <c r="G2891" s="653"/>
      <c r="H2891" s="654"/>
      <c r="I2891" s="654"/>
      <c r="J2891" s="654"/>
      <c r="K2891" s="655"/>
      <c r="L2891" s="653"/>
      <c r="M2891" s="654"/>
      <c r="N2891" s="654"/>
      <c r="O2891" s="654"/>
      <c r="P2891" s="655"/>
      <c r="Q2891" s="656"/>
      <c r="R2891" s="652"/>
      <c r="S2891" s="566"/>
      <c r="T2891" s="566"/>
      <c r="U2891" s="566"/>
      <c r="V2891" s="566"/>
      <c r="W2891" s="566"/>
      <c r="X2891" s="566"/>
      <c r="Y2891" s="566"/>
      <c r="Z2891" s="566"/>
      <c r="AA2891" s="566"/>
      <c r="AB2891" s="566"/>
      <c r="AC2891" s="566"/>
      <c r="AD2891" s="566"/>
      <c r="AE2891" s="566"/>
      <c r="AF2891" s="566"/>
      <c r="AG2891" s="566"/>
    </row>
    <row r="2892" spans="2:33" hidden="1" outlineLevel="1" x14ac:dyDescent="0.45">
      <c r="B2892" s="657"/>
      <c r="C2892" s="658"/>
      <c r="D2892" s="659"/>
      <c r="E2892" s="660"/>
      <c r="F2892" s="661"/>
      <c r="G2892" s="662"/>
      <c r="H2892" s="663"/>
      <c r="I2892" s="663"/>
      <c r="J2892" s="663"/>
      <c r="K2892" s="664"/>
      <c r="L2892" s="662"/>
      <c r="M2892" s="663"/>
      <c r="N2892" s="663"/>
      <c r="O2892" s="663"/>
      <c r="P2892" s="664"/>
      <c r="Q2892" s="665"/>
      <c r="R2892" s="661"/>
      <c r="S2892" s="566"/>
      <c r="T2892" s="566"/>
      <c r="U2892" s="566"/>
      <c r="V2892" s="566"/>
      <c r="W2892" s="566"/>
      <c r="X2892" s="566"/>
      <c r="Y2892" s="566"/>
      <c r="Z2892" s="566"/>
      <c r="AA2892" s="566"/>
      <c r="AB2892" s="566"/>
      <c r="AC2892" s="566"/>
      <c r="AD2892" s="566"/>
      <c r="AE2892" s="566"/>
      <c r="AF2892" s="566"/>
      <c r="AG2892" s="566"/>
    </row>
    <row r="2893" spans="2:33" hidden="1" outlineLevel="1" x14ac:dyDescent="0.45">
      <c r="B2893" s="648"/>
      <c r="C2893" s="649"/>
      <c r="D2893" s="650"/>
      <c r="E2893" s="651"/>
      <c r="F2893" s="652"/>
      <c r="G2893" s="653"/>
      <c r="H2893" s="654"/>
      <c r="I2893" s="654"/>
      <c r="J2893" s="654"/>
      <c r="K2893" s="655"/>
      <c r="L2893" s="653"/>
      <c r="M2893" s="654"/>
      <c r="N2893" s="654"/>
      <c r="O2893" s="654"/>
      <c r="P2893" s="655"/>
      <c r="Q2893" s="656"/>
      <c r="R2893" s="652"/>
      <c r="S2893" s="566"/>
      <c r="T2893" s="566"/>
      <c r="U2893" s="566"/>
      <c r="V2893" s="566"/>
      <c r="W2893" s="566"/>
      <c r="X2893" s="566"/>
      <c r="Y2893" s="566"/>
      <c r="Z2893" s="566"/>
      <c r="AA2893" s="566"/>
      <c r="AB2893" s="566"/>
      <c r="AC2893" s="566"/>
      <c r="AD2893" s="566"/>
      <c r="AE2893" s="566"/>
      <c r="AF2893" s="566"/>
      <c r="AG2893" s="566"/>
    </row>
    <row r="2894" spans="2:33" hidden="1" outlineLevel="1" x14ac:dyDescent="0.45">
      <c r="B2894" s="657"/>
      <c r="C2894" s="658"/>
      <c r="D2894" s="659"/>
      <c r="E2894" s="660"/>
      <c r="F2894" s="661"/>
      <c r="G2894" s="662"/>
      <c r="H2894" s="663"/>
      <c r="I2894" s="663"/>
      <c r="J2894" s="663"/>
      <c r="K2894" s="664"/>
      <c r="L2894" s="662"/>
      <c r="M2894" s="663"/>
      <c r="N2894" s="663"/>
      <c r="O2894" s="663"/>
      <c r="P2894" s="664"/>
      <c r="Q2894" s="665"/>
      <c r="R2894" s="661"/>
      <c r="S2894" s="566"/>
      <c r="T2894" s="566"/>
      <c r="U2894" s="566"/>
      <c r="V2894" s="566"/>
      <c r="W2894" s="566"/>
      <c r="X2894" s="566"/>
      <c r="Y2894" s="566"/>
      <c r="Z2894" s="566"/>
      <c r="AA2894" s="566"/>
      <c r="AB2894" s="566"/>
      <c r="AC2894" s="566"/>
      <c r="AD2894" s="566"/>
      <c r="AE2894" s="566"/>
      <c r="AF2894" s="566"/>
      <c r="AG2894" s="566"/>
    </row>
    <row r="2895" spans="2:33" hidden="1" outlineLevel="1" x14ac:dyDescent="0.45">
      <c r="B2895" s="648"/>
      <c r="C2895" s="649"/>
      <c r="D2895" s="650"/>
      <c r="E2895" s="651"/>
      <c r="F2895" s="652"/>
      <c r="G2895" s="653"/>
      <c r="H2895" s="654"/>
      <c r="I2895" s="654"/>
      <c r="J2895" s="654"/>
      <c r="K2895" s="655"/>
      <c r="L2895" s="653"/>
      <c r="M2895" s="654"/>
      <c r="N2895" s="654"/>
      <c r="O2895" s="654"/>
      <c r="P2895" s="655"/>
      <c r="Q2895" s="656"/>
      <c r="R2895" s="652"/>
      <c r="S2895" s="566"/>
      <c r="T2895" s="566"/>
      <c r="U2895" s="566"/>
      <c r="V2895" s="566"/>
      <c r="W2895" s="566"/>
      <c r="X2895" s="566"/>
      <c r="Y2895" s="566"/>
      <c r="Z2895" s="566"/>
      <c r="AA2895" s="566"/>
      <c r="AB2895" s="566"/>
      <c r="AC2895" s="566"/>
      <c r="AD2895" s="566"/>
      <c r="AE2895" s="566"/>
      <c r="AF2895" s="566"/>
      <c r="AG2895" s="566"/>
    </row>
    <row r="2896" spans="2:33" hidden="1" outlineLevel="1" x14ac:dyDescent="0.45">
      <c r="B2896" s="657"/>
      <c r="C2896" s="658"/>
      <c r="D2896" s="659"/>
      <c r="E2896" s="660"/>
      <c r="F2896" s="661"/>
      <c r="G2896" s="662"/>
      <c r="H2896" s="663"/>
      <c r="I2896" s="663"/>
      <c r="J2896" s="663"/>
      <c r="K2896" s="664"/>
      <c r="L2896" s="662"/>
      <c r="M2896" s="663"/>
      <c r="N2896" s="663"/>
      <c r="O2896" s="663"/>
      <c r="P2896" s="664"/>
      <c r="Q2896" s="665"/>
      <c r="R2896" s="661"/>
      <c r="S2896" s="566"/>
      <c r="T2896" s="566"/>
      <c r="U2896" s="566"/>
      <c r="V2896" s="566"/>
      <c r="W2896" s="566"/>
      <c r="X2896" s="566"/>
      <c r="Y2896" s="566"/>
      <c r="Z2896" s="566"/>
      <c r="AA2896" s="566"/>
      <c r="AB2896" s="566"/>
      <c r="AC2896" s="566"/>
      <c r="AD2896" s="566"/>
      <c r="AE2896" s="566"/>
      <c r="AF2896" s="566"/>
      <c r="AG2896" s="566"/>
    </row>
    <row r="2897" spans="2:33" hidden="1" outlineLevel="1" x14ac:dyDescent="0.45">
      <c r="B2897" s="648"/>
      <c r="C2897" s="649"/>
      <c r="D2897" s="650"/>
      <c r="E2897" s="651"/>
      <c r="F2897" s="652"/>
      <c r="G2897" s="653"/>
      <c r="H2897" s="654"/>
      <c r="I2897" s="654"/>
      <c r="J2897" s="654"/>
      <c r="K2897" s="655"/>
      <c r="L2897" s="653"/>
      <c r="M2897" s="654"/>
      <c r="N2897" s="654"/>
      <c r="O2897" s="654"/>
      <c r="P2897" s="655"/>
      <c r="Q2897" s="656"/>
      <c r="R2897" s="652"/>
      <c r="S2897" s="566"/>
      <c r="T2897" s="566"/>
      <c r="U2897" s="566"/>
      <c r="V2897" s="566"/>
      <c r="W2897" s="566"/>
      <c r="X2897" s="566"/>
      <c r="Y2897" s="566"/>
      <c r="Z2897" s="566"/>
      <c r="AA2897" s="566"/>
      <c r="AB2897" s="566"/>
      <c r="AC2897" s="566"/>
      <c r="AD2897" s="566"/>
      <c r="AE2897" s="566"/>
      <c r="AF2897" s="566"/>
      <c r="AG2897" s="566"/>
    </row>
    <row r="2898" spans="2:33" hidden="1" outlineLevel="1" x14ac:dyDescent="0.45">
      <c r="B2898" s="657"/>
      <c r="C2898" s="658"/>
      <c r="D2898" s="659"/>
      <c r="E2898" s="660"/>
      <c r="F2898" s="661"/>
      <c r="G2898" s="662"/>
      <c r="H2898" s="663"/>
      <c r="I2898" s="663"/>
      <c r="J2898" s="663"/>
      <c r="K2898" s="664"/>
      <c r="L2898" s="662"/>
      <c r="M2898" s="663"/>
      <c r="N2898" s="663"/>
      <c r="O2898" s="663"/>
      <c r="P2898" s="664"/>
      <c r="Q2898" s="665"/>
      <c r="R2898" s="661"/>
      <c r="S2898" s="566"/>
      <c r="T2898" s="566"/>
      <c r="U2898" s="566"/>
      <c r="V2898" s="566"/>
      <c r="W2898" s="566"/>
      <c r="X2898" s="566"/>
      <c r="Y2898" s="566"/>
      <c r="Z2898" s="566"/>
      <c r="AA2898" s="566"/>
      <c r="AB2898" s="566"/>
      <c r="AC2898" s="566"/>
      <c r="AD2898" s="566"/>
      <c r="AE2898" s="566"/>
      <c r="AF2898" s="566"/>
      <c r="AG2898" s="566"/>
    </row>
    <row r="2899" spans="2:33" hidden="1" outlineLevel="1" x14ac:dyDescent="0.45">
      <c r="B2899" s="648"/>
      <c r="C2899" s="649"/>
      <c r="D2899" s="650"/>
      <c r="E2899" s="651"/>
      <c r="F2899" s="652"/>
      <c r="G2899" s="653"/>
      <c r="H2899" s="654"/>
      <c r="I2899" s="654"/>
      <c r="J2899" s="654"/>
      <c r="K2899" s="655"/>
      <c r="L2899" s="653"/>
      <c r="M2899" s="654"/>
      <c r="N2899" s="654"/>
      <c r="O2899" s="654"/>
      <c r="P2899" s="655"/>
      <c r="Q2899" s="656"/>
      <c r="R2899" s="652"/>
      <c r="S2899" s="566"/>
      <c r="T2899" s="566"/>
      <c r="U2899" s="566"/>
      <c r="V2899" s="566"/>
      <c r="W2899" s="566"/>
      <c r="X2899" s="566"/>
      <c r="Y2899" s="566"/>
      <c r="Z2899" s="566"/>
      <c r="AA2899" s="566"/>
      <c r="AB2899" s="566"/>
      <c r="AC2899" s="566"/>
      <c r="AD2899" s="566"/>
      <c r="AE2899" s="566"/>
      <c r="AF2899" s="566"/>
      <c r="AG2899" s="566"/>
    </row>
    <row r="2900" spans="2:33" hidden="1" outlineLevel="1" x14ac:dyDescent="0.45">
      <c r="B2900" s="657"/>
      <c r="C2900" s="658"/>
      <c r="D2900" s="659"/>
      <c r="E2900" s="660"/>
      <c r="F2900" s="661"/>
      <c r="G2900" s="662"/>
      <c r="H2900" s="663"/>
      <c r="I2900" s="663"/>
      <c r="J2900" s="663"/>
      <c r="K2900" s="664"/>
      <c r="L2900" s="662"/>
      <c r="M2900" s="663"/>
      <c r="N2900" s="663"/>
      <c r="O2900" s="663"/>
      <c r="P2900" s="664"/>
      <c r="Q2900" s="665"/>
      <c r="R2900" s="661"/>
      <c r="S2900" s="566"/>
      <c r="T2900" s="566"/>
      <c r="U2900" s="566"/>
      <c r="V2900" s="566"/>
      <c r="W2900" s="566"/>
      <c r="X2900" s="566"/>
      <c r="Y2900" s="566"/>
      <c r="Z2900" s="566"/>
      <c r="AA2900" s="566"/>
      <c r="AB2900" s="566"/>
      <c r="AC2900" s="566"/>
      <c r="AD2900" s="566"/>
      <c r="AE2900" s="566"/>
      <c r="AF2900" s="566"/>
      <c r="AG2900" s="566"/>
    </row>
    <row r="2901" spans="2:33" hidden="1" outlineLevel="1" x14ac:dyDescent="0.45">
      <c r="B2901" s="648"/>
      <c r="C2901" s="649"/>
      <c r="D2901" s="650"/>
      <c r="E2901" s="651"/>
      <c r="F2901" s="652"/>
      <c r="G2901" s="653"/>
      <c r="H2901" s="654"/>
      <c r="I2901" s="654"/>
      <c r="J2901" s="654"/>
      <c r="K2901" s="655"/>
      <c r="L2901" s="653"/>
      <c r="M2901" s="654"/>
      <c r="N2901" s="654"/>
      <c r="O2901" s="654"/>
      <c r="P2901" s="655"/>
      <c r="Q2901" s="656"/>
      <c r="R2901" s="652"/>
      <c r="S2901" s="566"/>
      <c r="T2901" s="566"/>
      <c r="U2901" s="566"/>
      <c r="V2901" s="566"/>
      <c r="W2901" s="566"/>
      <c r="X2901" s="566"/>
      <c r="Y2901" s="566"/>
      <c r="Z2901" s="566"/>
      <c r="AA2901" s="566"/>
      <c r="AB2901" s="566"/>
      <c r="AC2901" s="566"/>
      <c r="AD2901" s="566"/>
      <c r="AE2901" s="566"/>
      <c r="AF2901" s="566"/>
      <c r="AG2901" s="566"/>
    </row>
    <row r="2902" spans="2:33" hidden="1" outlineLevel="1" x14ac:dyDescent="0.45">
      <c r="B2902" s="657"/>
      <c r="C2902" s="658"/>
      <c r="D2902" s="659"/>
      <c r="E2902" s="660"/>
      <c r="F2902" s="661"/>
      <c r="G2902" s="662"/>
      <c r="H2902" s="663"/>
      <c r="I2902" s="663"/>
      <c r="J2902" s="663"/>
      <c r="K2902" s="664"/>
      <c r="L2902" s="662"/>
      <c r="M2902" s="663"/>
      <c r="N2902" s="663"/>
      <c r="O2902" s="663"/>
      <c r="P2902" s="664"/>
      <c r="Q2902" s="665"/>
      <c r="R2902" s="661"/>
      <c r="S2902" s="566"/>
      <c r="T2902" s="566"/>
      <c r="U2902" s="566"/>
      <c r="V2902" s="566"/>
      <c r="W2902" s="566"/>
      <c r="X2902" s="566"/>
      <c r="Y2902" s="566"/>
      <c r="Z2902" s="566"/>
      <c r="AA2902" s="566"/>
      <c r="AB2902" s="566"/>
      <c r="AC2902" s="566"/>
      <c r="AD2902" s="566"/>
      <c r="AE2902" s="566"/>
      <c r="AF2902" s="566"/>
      <c r="AG2902" s="566"/>
    </row>
    <row r="2903" spans="2:33" hidden="1" outlineLevel="1" x14ac:dyDescent="0.45">
      <c r="B2903" s="648"/>
      <c r="C2903" s="649"/>
      <c r="D2903" s="650"/>
      <c r="E2903" s="651"/>
      <c r="F2903" s="652"/>
      <c r="G2903" s="653"/>
      <c r="H2903" s="654"/>
      <c r="I2903" s="654"/>
      <c r="J2903" s="654"/>
      <c r="K2903" s="655"/>
      <c r="L2903" s="653"/>
      <c r="M2903" s="654"/>
      <c r="N2903" s="654"/>
      <c r="O2903" s="654"/>
      <c r="P2903" s="655"/>
      <c r="Q2903" s="656"/>
      <c r="R2903" s="652"/>
      <c r="S2903" s="566"/>
      <c r="T2903" s="566"/>
      <c r="U2903" s="566"/>
      <c r="V2903" s="566"/>
      <c r="W2903" s="566"/>
      <c r="X2903" s="566"/>
      <c r="Y2903" s="566"/>
      <c r="Z2903" s="566"/>
      <c r="AA2903" s="566"/>
      <c r="AB2903" s="566"/>
      <c r="AC2903" s="566"/>
      <c r="AD2903" s="566"/>
      <c r="AE2903" s="566"/>
      <c r="AF2903" s="566"/>
      <c r="AG2903" s="566"/>
    </row>
    <row r="2904" spans="2:33" hidden="1" outlineLevel="1" x14ac:dyDescent="0.45">
      <c r="B2904" s="657"/>
      <c r="C2904" s="658"/>
      <c r="D2904" s="659"/>
      <c r="E2904" s="660"/>
      <c r="F2904" s="661"/>
      <c r="G2904" s="662"/>
      <c r="H2904" s="663"/>
      <c r="I2904" s="663"/>
      <c r="J2904" s="663"/>
      <c r="K2904" s="664"/>
      <c r="L2904" s="662"/>
      <c r="M2904" s="663"/>
      <c r="N2904" s="663"/>
      <c r="O2904" s="663"/>
      <c r="P2904" s="664"/>
      <c r="Q2904" s="665"/>
      <c r="R2904" s="661"/>
      <c r="S2904" s="566"/>
      <c r="T2904" s="566"/>
      <c r="U2904" s="566"/>
      <c r="V2904" s="566"/>
      <c r="W2904" s="566"/>
      <c r="X2904" s="566"/>
      <c r="Y2904" s="566"/>
      <c r="Z2904" s="566"/>
      <c r="AA2904" s="566"/>
      <c r="AB2904" s="566"/>
      <c r="AC2904" s="566"/>
      <c r="AD2904" s="566"/>
      <c r="AE2904" s="566"/>
      <c r="AF2904" s="566"/>
      <c r="AG2904" s="566"/>
    </row>
    <row r="2905" spans="2:33" hidden="1" outlineLevel="1" x14ac:dyDescent="0.45">
      <c r="B2905" s="648"/>
      <c r="C2905" s="649"/>
      <c r="D2905" s="650"/>
      <c r="E2905" s="651"/>
      <c r="F2905" s="652"/>
      <c r="G2905" s="653"/>
      <c r="H2905" s="654"/>
      <c r="I2905" s="654"/>
      <c r="J2905" s="654"/>
      <c r="K2905" s="655"/>
      <c r="L2905" s="653"/>
      <c r="M2905" s="654"/>
      <c r="N2905" s="654"/>
      <c r="O2905" s="654"/>
      <c r="P2905" s="655"/>
      <c r="Q2905" s="656"/>
      <c r="R2905" s="652"/>
      <c r="S2905" s="566"/>
      <c r="T2905" s="566"/>
      <c r="U2905" s="566"/>
      <c r="V2905" s="566"/>
      <c r="W2905" s="566"/>
      <c r="X2905" s="566"/>
      <c r="Y2905" s="566"/>
      <c r="Z2905" s="566"/>
      <c r="AA2905" s="566"/>
      <c r="AB2905" s="566"/>
      <c r="AC2905" s="566"/>
      <c r="AD2905" s="566"/>
      <c r="AE2905" s="566"/>
      <c r="AF2905" s="566"/>
      <c r="AG2905" s="566"/>
    </row>
    <row r="2906" spans="2:33" hidden="1" outlineLevel="1" x14ac:dyDescent="0.45">
      <c r="B2906" s="657"/>
      <c r="C2906" s="658"/>
      <c r="D2906" s="659"/>
      <c r="E2906" s="660"/>
      <c r="F2906" s="661"/>
      <c r="G2906" s="662"/>
      <c r="H2906" s="663"/>
      <c r="I2906" s="663"/>
      <c r="J2906" s="663"/>
      <c r="K2906" s="664"/>
      <c r="L2906" s="662"/>
      <c r="M2906" s="663"/>
      <c r="N2906" s="663"/>
      <c r="O2906" s="663"/>
      <c r="P2906" s="664"/>
      <c r="Q2906" s="665"/>
      <c r="R2906" s="661"/>
      <c r="S2906" s="566"/>
      <c r="T2906" s="566"/>
      <c r="U2906" s="566"/>
      <c r="V2906" s="566"/>
      <c r="W2906" s="566"/>
      <c r="X2906" s="566"/>
      <c r="Y2906" s="566"/>
      <c r="Z2906" s="566"/>
      <c r="AA2906" s="566"/>
      <c r="AB2906" s="566"/>
      <c r="AC2906" s="566"/>
      <c r="AD2906" s="566"/>
      <c r="AE2906" s="566"/>
      <c r="AF2906" s="566"/>
      <c r="AG2906" s="566"/>
    </row>
    <row r="2907" spans="2:33" hidden="1" outlineLevel="1" x14ac:dyDescent="0.45">
      <c r="B2907" s="648"/>
      <c r="C2907" s="649"/>
      <c r="D2907" s="650"/>
      <c r="E2907" s="651"/>
      <c r="F2907" s="652"/>
      <c r="G2907" s="653"/>
      <c r="H2907" s="654"/>
      <c r="I2907" s="654"/>
      <c r="J2907" s="654"/>
      <c r="K2907" s="655"/>
      <c r="L2907" s="653"/>
      <c r="M2907" s="654"/>
      <c r="N2907" s="654"/>
      <c r="O2907" s="654"/>
      <c r="P2907" s="655"/>
      <c r="Q2907" s="656"/>
      <c r="R2907" s="652"/>
      <c r="S2907" s="566"/>
      <c r="T2907" s="566"/>
      <c r="U2907" s="566"/>
      <c r="V2907" s="566"/>
      <c r="W2907" s="566"/>
      <c r="X2907" s="566"/>
      <c r="Y2907" s="566"/>
      <c r="Z2907" s="566"/>
      <c r="AA2907" s="566"/>
      <c r="AB2907" s="566"/>
      <c r="AC2907" s="566"/>
      <c r="AD2907" s="566"/>
      <c r="AE2907" s="566"/>
      <c r="AF2907" s="566"/>
      <c r="AG2907" s="566"/>
    </row>
    <row r="2908" spans="2:33" hidden="1" outlineLevel="1" x14ac:dyDescent="0.45">
      <c r="B2908" s="657"/>
      <c r="C2908" s="658"/>
      <c r="D2908" s="659"/>
      <c r="E2908" s="660"/>
      <c r="F2908" s="661"/>
      <c r="G2908" s="662"/>
      <c r="H2908" s="663"/>
      <c r="I2908" s="663"/>
      <c r="J2908" s="663"/>
      <c r="K2908" s="664"/>
      <c r="L2908" s="662"/>
      <c r="M2908" s="663"/>
      <c r="N2908" s="663"/>
      <c r="O2908" s="663"/>
      <c r="P2908" s="664"/>
      <c r="Q2908" s="665"/>
      <c r="R2908" s="661"/>
      <c r="S2908" s="566"/>
      <c r="T2908" s="566"/>
      <c r="U2908" s="566"/>
      <c r="V2908" s="566"/>
      <c r="W2908" s="566"/>
      <c r="X2908" s="566"/>
      <c r="Y2908" s="566"/>
      <c r="Z2908" s="566"/>
      <c r="AA2908" s="566"/>
      <c r="AB2908" s="566"/>
      <c r="AC2908" s="566"/>
      <c r="AD2908" s="566"/>
      <c r="AE2908" s="566"/>
      <c r="AF2908" s="566"/>
      <c r="AG2908" s="566"/>
    </row>
    <row r="2909" spans="2:33" hidden="1" outlineLevel="1" x14ac:dyDescent="0.45">
      <c r="B2909" s="648"/>
      <c r="C2909" s="649"/>
      <c r="D2909" s="650"/>
      <c r="E2909" s="651"/>
      <c r="F2909" s="652"/>
      <c r="G2909" s="653"/>
      <c r="H2909" s="654"/>
      <c r="I2909" s="654"/>
      <c r="J2909" s="654"/>
      <c r="K2909" s="655"/>
      <c r="L2909" s="653"/>
      <c r="M2909" s="654"/>
      <c r="N2909" s="654"/>
      <c r="O2909" s="654"/>
      <c r="P2909" s="655"/>
      <c r="Q2909" s="656"/>
      <c r="R2909" s="652"/>
      <c r="S2909" s="566"/>
      <c r="T2909" s="566"/>
      <c r="U2909" s="566"/>
      <c r="V2909" s="566"/>
      <c r="W2909" s="566"/>
      <c r="X2909" s="566"/>
      <c r="Y2909" s="566"/>
      <c r="Z2909" s="566"/>
      <c r="AA2909" s="566"/>
      <c r="AB2909" s="566"/>
      <c r="AC2909" s="566"/>
      <c r="AD2909" s="566"/>
      <c r="AE2909" s="566"/>
      <c r="AF2909" s="566"/>
      <c r="AG2909" s="566"/>
    </row>
    <row r="2910" spans="2:33" hidden="1" outlineLevel="1" x14ac:dyDescent="0.45">
      <c r="B2910" s="657"/>
      <c r="C2910" s="658"/>
      <c r="D2910" s="659"/>
      <c r="E2910" s="660"/>
      <c r="F2910" s="661"/>
      <c r="G2910" s="662"/>
      <c r="H2910" s="663"/>
      <c r="I2910" s="663"/>
      <c r="J2910" s="663"/>
      <c r="K2910" s="664"/>
      <c r="L2910" s="662"/>
      <c r="M2910" s="663"/>
      <c r="N2910" s="663"/>
      <c r="O2910" s="663"/>
      <c r="P2910" s="664"/>
      <c r="Q2910" s="665"/>
      <c r="R2910" s="661"/>
      <c r="S2910" s="566"/>
      <c r="T2910" s="566"/>
      <c r="U2910" s="566"/>
      <c r="V2910" s="566"/>
      <c r="W2910" s="566"/>
      <c r="X2910" s="566"/>
      <c r="Y2910" s="566"/>
      <c r="Z2910" s="566"/>
      <c r="AA2910" s="566"/>
      <c r="AB2910" s="566"/>
      <c r="AC2910" s="566"/>
      <c r="AD2910" s="566"/>
      <c r="AE2910" s="566"/>
      <c r="AF2910" s="566"/>
      <c r="AG2910" s="566"/>
    </row>
    <row r="2911" spans="2:33" hidden="1" outlineLevel="1" x14ac:dyDescent="0.45">
      <c r="B2911" s="648"/>
      <c r="C2911" s="649"/>
      <c r="D2911" s="650"/>
      <c r="E2911" s="651"/>
      <c r="F2911" s="652"/>
      <c r="G2911" s="653"/>
      <c r="H2911" s="654"/>
      <c r="I2911" s="654"/>
      <c r="J2911" s="654"/>
      <c r="K2911" s="655"/>
      <c r="L2911" s="653"/>
      <c r="M2911" s="654"/>
      <c r="N2911" s="654"/>
      <c r="O2911" s="654"/>
      <c r="P2911" s="655"/>
      <c r="Q2911" s="656"/>
      <c r="R2911" s="652"/>
      <c r="S2911" s="566"/>
      <c r="T2911" s="566"/>
      <c r="U2911" s="566"/>
      <c r="V2911" s="566"/>
      <c r="W2911" s="566"/>
      <c r="X2911" s="566"/>
      <c r="Y2911" s="566"/>
      <c r="Z2911" s="566"/>
      <c r="AA2911" s="566"/>
      <c r="AB2911" s="566"/>
      <c r="AC2911" s="566"/>
      <c r="AD2911" s="566"/>
      <c r="AE2911" s="566"/>
      <c r="AF2911" s="566"/>
      <c r="AG2911" s="566"/>
    </row>
    <row r="2912" spans="2:33" hidden="1" outlineLevel="1" x14ac:dyDescent="0.45">
      <c r="B2912" s="657"/>
      <c r="C2912" s="658"/>
      <c r="D2912" s="659"/>
      <c r="E2912" s="660"/>
      <c r="F2912" s="661"/>
      <c r="G2912" s="662"/>
      <c r="H2912" s="663"/>
      <c r="I2912" s="663"/>
      <c r="J2912" s="663"/>
      <c r="K2912" s="664"/>
      <c r="L2912" s="662"/>
      <c r="M2912" s="663"/>
      <c r="N2912" s="663"/>
      <c r="O2912" s="663"/>
      <c r="P2912" s="664"/>
      <c r="Q2912" s="665"/>
      <c r="R2912" s="661"/>
      <c r="S2912" s="566"/>
      <c r="T2912" s="566"/>
      <c r="U2912" s="566"/>
      <c r="V2912" s="566"/>
      <c r="W2912" s="566"/>
      <c r="X2912" s="566"/>
      <c r="Y2912" s="566"/>
      <c r="Z2912" s="566"/>
      <c r="AA2912" s="566"/>
      <c r="AB2912" s="566"/>
      <c r="AC2912" s="566"/>
      <c r="AD2912" s="566"/>
      <c r="AE2912" s="566"/>
      <c r="AF2912" s="566"/>
      <c r="AG2912" s="566"/>
    </row>
    <row r="2913" spans="2:33" hidden="1" outlineLevel="1" x14ac:dyDescent="0.45">
      <c r="B2913" s="648"/>
      <c r="C2913" s="649"/>
      <c r="D2913" s="650"/>
      <c r="E2913" s="651"/>
      <c r="F2913" s="652"/>
      <c r="G2913" s="653"/>
      <c r="H2913" s="654"/>
      <c r="I2913" s="654"/>
      <c r="J2913" s="654"/>
      <c r="K2913" s="655"/>
      <c r="L2913" s="653"/>
      <c r="M2913" s="654"/>
      <c r="N2913" s="654"/>
      <c r="O2913" s="654"/>
      <c r="P2913" s="655"/>
      <c r="Q2913" s="656"/>
      <c r="R2913" s="652"/>
      <c r="S2913" s="566"/>
      <c r="T2913" s="566"/>
      <c r="U2913" s="566"/>
      <c r="V2913" s="566"/>
      <c r="W2913" s="566"/>
      <c r="X2913" s="566"/>
      <c r="Y2913" s="566"/>
      <c r="Z2913" s="566"/>
      <c r="AA2913" s="566"/>
      <c r="AB2913" s="566"/>
      <c r="AC2913" s="566"/>
      <c r="AD2913" s="566"/>
      <c r="AE2913" s="566"/>
      <c r="AF2913" s="566"/>
      <c r="AG2913" s="566"/>
    </row>
    <row r="2914" spans="2:33" hidden="1" outlineLevel="1" x14ac:dyDescent="0.45">
      <c r="B2914" s="657"/>
      <c r="C2914" s="658"/>
      <c r="D2914" s="659"/>
      <c r="E2914" s="660"/>
      <c r="F2914" s="661"/>
      <c r="G2914" s="662"/>
      <c r="H2914" s="663"/>
      <c r="I2914" s="663"/>
      <c r="J2914" s="663"/>
      <c r="K2914" s="664"/>
      <c r="L2914" s="662"/>
      <c r="M2914" s="663"/>
      <c r="N2914" s="663"/>
      <c r="O2914" s="663"/>
      <c r="P2914" s="664"/>
      <c r="Q2914" s="665"/>
      <c r="R2914" s="661"/>
      <c r="S2914" s="566"/>
      <c r="T2914" s="566"/>
      <c r="U2914" s="566"/>
      <c r="V2914" s="566"/>
      <c r="W2914" s="566"/>
      <c r="X2914" s="566"/>
      <c r="Y2914" s="566"/>
      <c r="Z2914" s="566"/>
      <c r="AA2914" s="566"/>
      <c r="AB2914" s="566"/>
      <c r="AC2914" s="566"/>
      <c r="AD2914" s="566"/>
      <c r="AE2914" s="566"/>
      <c r="AF2914" s="566"/>
      <c r="AG2914" s="566"/>
    </row>
    <row r="2915" spans="2:33" hidden="1" outlineLevel="1" x14ac:dyDescent="0.45">
      <c r="B2915" s="648"/>
      <c r="C2915" s="649"/>
      <c r="D2915" s="650"/>
      <c r="E2915" s="651"/>
      <c r="F2915" s="652"/>
      <c r="G2915" s="653"/>
      <c r="H2915" s="654"/>
      <c r="I2915" s="654"/>
      <c r="J2915" s="654"/>
      <c r="K2915" s="655"/>
      <c r="L2915" s="653"/>
      <c r="M2915" s="654"/>
      <c r="N2915" s="654"/>
      <c r="O2915" s="654"/>
      <c r="P2915" s="655"/>
      <c r="Q2915" s="656"/>
      <c r="R2915" s="652"/>
      <c r="S2915" s="566"/>
      <c r="T2915" s="566"/>
      <c r="U2915" s="566"/>
      <c r="V2915" s="566"/>
      <c r="W2915" s="566"/>
      <c r="X2915" s="566"/>
      <c r="Y2915" s="566"/>
      <c r="Z2915" s="566"/>
      <c r="AA2915" s="566"/>
      <c r="AB2915" s="566"/>
      <c r="AC2915" s="566"/>
      <c r="AD2915" s="566"/>
      <c r="AE2915" s="566"/>
      <c r="AF2915" s="566"/>
      <c r="AG2915" s="566"/>
    </row>
    <row r="2916" spans="2:33" hidden="1" outlineLevel="1" x14ac:dyDescent="0.45">
      <c r="B2916" s="657"/>
      <c r="C2916" s="658"/>
      <c r="D2916" s="659"/>
      <c r="E2916" s="660"/>
      <c r="F2916" s="661"/>
      <c r="G2916" s="662"/>
      <c r="H2916" s="663"/>
      <c r="I2916" s="663"/>
      <c r="J2916" s="663"/>
      <c r="K2916" s="664"/>
      <c r="L2916" s="662"/>
      <c r="M2916" s="663"/>
      <c r="N2916" s="663"/>
      <c r="O2916" s="663"/>
      <c r="P2916" s="664"/>
      <c r="Q2916" s="665"/>
      <c r="R2916" s="661"/>
      <c r="S2916" s="566"/>
      <c r="T2916" s="566"/>
      <c r="U2916" s="566"/>
      <c r="V2916" s="566"/>
      <c r="W2916" s="566"/>
      <c r="X2916" s="566"/>
      <c r="Y2916" s="566"/>
      <c r="Z2916" s="566"/>
      <c r="AA2916" s="566"/>
      <c r="AB2916" s="566"/>
      <c r="AC2916" s="566"/>
      <c r="AD2916" s="566"/>
      <c r="AE2916" s="566"/>
      <c r="AF2916" s="566"/>
      <c r="AG2916" s="566"/>
    </row>
    <row r="2917" spans="2:33" hidden="1" outlineLevel="1" x14ac:dyDescent="0.45">
      <c r="B2917" s="648"/>
      <c r="C2917" s="649"/>
      <c r="D2917" s="650"/>
      <c r="E2917" s="651"/>
      <c r="F2917" s="652"/>
      <c r="G2917" s="653"/>
      <c r="H2917" s="654"/>
      <c r="I2917" s="654"/>
      <c r="J2917" s="654"/>
      <c r="K2917" s="655"/>
      <c r="L2917" s="653"/>
      <c r="M2917" s="654"/>
      <c r="N2917" s="654"/>
      <c r="O2917" s="654"/>
      <c r="P2917" s="655"/>
      <c r="Q2917" s="656"/>
      <c r="R2917" s="652"/>
      <c r="S2917" s="566"/>
      <c r="T2917" s="566"/>
      <c r="U2917" s="566"/>
      <c r="V2917" s="566"/>
      <c r="W2917" s="566"/>
      <c r="X2917" s="566"/>
      <c r="Y2917" s="566"/>
      <c r="Z2917" s="566"/>
      <c r="AA2917" s="566"/>
      <c r="AB2917" s="566"/>
      <c r="AC2917" s="566"/>
      <c r="AD2917" s="566"/>
      <c r="AE2917" s="566"/>
      <c r="AF2917" s="566"/>
      <c r="AG2917" s="566"/>
    </row>
    <row r="2918" spans="2:33" hidden="1" outlineLevel="1" x14ac:dyDescent="0.45">
      <c r="B2918" s="657"/>
      <c r="C2918" s="658"/>
      <c r="D2918" s="659"/>
      <c r="E2918" s="660"/>
      <c r="F2918" s="661"/>
      <c r="G2918" s="662"/>
      <c r="H2918" s="663"/>
      <c r="I2918" s="663"/>
      <c r="J2918" s="663"/>
      <c r="K2918" s="664"/>
      <c r="L2918" s="662"/>
      <c r="M2918" s="663"/>
      <c r="N2918" s="663"/>
      <c r="O2918" s="663"/>
      <c r="P2918" s="664"/>
      <c r="Q2918" s="665"/>
      <c r="R2918" s="661"/>
      <c r="S2918" s="566"/>
      <c r="T2918" s="566"/>
      <c r="U2918" s="566"/>
      <c r="V2918" s="566"/>
      <c r="W2918" s="566"/>
      <c r="X2918" s="566"/>
      <c r="Y2918" s="566"/>
      <c r="Z2918" s="566"/>
      <c r="AA2918" s="566"/>
      <c r="AB2918" s="566"/>
      <c r="AC2918" s="566"/>
      <c r="AD2918" s="566"/>
      <c r="AE2918" s="566"/>
      <c r="AF2918" s="566"/>
      <c r="AG2918" s="566"/>
    </row>
    <row r="2919" spans="2:33" hidden="1" outlineLevel="1" x14ac:dyDescent="0.45">
      <c r="B2919" s="648"/>
      <c r="C2919" s="649"/>
      <c r="D2919" s="650"/>
      <c r="E2919" s="651"/>
      <c r="F2919" s="652"/>
      <c r="G2919" s="653"/>
      <c r="H2919" s="654"/>
      <c r="I2919" s="654"/>
      <c r="J2919" s="654"/>
      <c r="K2919" s="655"/>
      <c r="L2919" s="653"/>
      <c r="M2919" s="654"/>
      <c r="N2919" s="654"/>
      <c r="O2919" s="654"/>
      <c r="P2919" s="655"/>
      <c r="Q2919" s="656"/>
      <c r="R2919" s="652"/>
      <c r="S2919" s="566"/>
      <c r="T2919" s="566"/>
      <c r="U2919" s="566"/>
      <c r="V2919" s="566"/>
      <c r="W2919" s="566"/>
      <c r="X2919" s="566"/>
      <c r="Y2919" s="566"/>
      <c r="Z2919" s="566"/>
      <c r="AA2919" s="566"/>
      <c r="AB2919" s="566"/>
      <c r="AC2919" s="566"/>
      <c r="AD2919" s="566"/>
      <c r="AE2919" s="566"/>
      <c r="AF2919" s="566"/>
      <c r="AG2919" s="566"/>
    </row>
    <row r="2920" spans="2:33" hidden="1" outlineLevel="1" x14ac:dyDescent="0.45">
      <c r="B2920" s="657"/>
      <c r="C2920" s="658"/>
      <c r="D2920" s="659"/>
      <c r="E2920" s="660"/>
      <c r="F2920" s="661"/>
      <c r="G2920" s="662"/>
      <c r="H2920" s="663"/>
      <c r="I2920" s="663"/>
      <c r="J2920" s="663"/>
      <c r="K2920" s="664"/>
      <c r="L2920" s="662"/>
      <c r="M2920" s="663"/>
      <c r="N2920" s="663"/>
      <c r="O2920" s="663"/>
      <c r="P2920" s="664"/>
      <c r="Q2920" s="665"/>
      <c r="R2920" s="661"/>
      <c r="S2920" s="566"/>
      <c r="T2920" s="566"/>
      <c r="U2920" s="566"/>
      <c r="V2920" s="566"/>
      <c r="W2920" s="566"/>
      <c r="X2920" s="566"/>
      <c r="Y2920" s="566"/>
      <c r="Z2920" s="566"/>
      <c r="AA2920" s="566"/>
      <c r="AB2920" s="566"/>
      <c r="AC2920" s="566"/>
      <c r="AD2920" s="566"/>
      <c r="AE2920" s="566"/>
      <c r="AF2920" s="566"/>
      <c r="AG2920" s="566"/>
    </row>
    <row r="2921" spans="2:33" hidden="1" outlineLevel="1" x14ac:dyDescent="0.45">
      <c r="B2921" s="648"/>
      <c r="C2921" s="649"/>
      <c r="D2921" s="650"/>
      <c r="E2921" s="651"/>
      <c r="F2921" s="652"/>
      <c r="G2921" s="653"/>
      <c r="H2921" s="654"/>
      <c r="I2921" s="654"/>
      <c r="J2921" s="654"/>
      <c r="K2921" s="655"/>
      <c r="L2921" s="653"/>
      <c r="M2921" s="654"/>
      <c r="N2921" s="654"/>
      <c r="O2921" s="654"/>
      <c r="P2921" s="655"/>
      <c r="Q2921" s="656"/>
      <c r="R2921" s="652"/>
      <c r="S2921" s="566"/>
      <c r="T2921" s="566"/>
      <c r="U2921" s="566"/>
      <c r="V2921" s="566"/>
      <c r="W2921" s="566"/>
      <c r="X2921" s="566"/>
      <c r="Y2921" s="566"/>
      <c r="Z2921" s="566"/>
      <c r="AA2921" s="566"/>
      <c r="AB2921" s="566"/>
      <c r="AC2921" s="566"/>
      <c r="AD2921" s="566"/>
      <c r="AE2921" s="566"/>
      <c r="AF2921" s="566"/>
      <c r="AG2921" s="566"/>
    </row>
    <row r="2922" spans="2:33" hidden="1" outlineLevel="1" x14ac:dyDescent="0.45">
      <c r="B2922" s="657"/>
      <c r="C2922" s="658"/>
      <c r="D2922" s="659"/>
      <c r="E2922" s="660"/>
      <c r="F2922" s="661"/>
      <c r="G2922" s="662"/>
      <c r="H2922" s="663"/>
      <c r="I2922" s="663"/>
      <c r="J2922" s="663"/>
      <c r="K2922" s="664"/>
      <c r="L2922" s="662"/>
      <c r="M2922" s="663"/>
      <c r="N2922" s="663"/>
      <c r="O2922" s="663"/>
      <c r="P2922" s="664"/>
      <c r="Q2922" s="665"/>
      <c r="R2922" s="661"/>
      <c r="S2922" s="566"/>
      <c r="T2922" s="566"/>
      <c r="U2922" s="566"/>
      <c r="V2922" s="566"/>
      <c r="W2922" s="566"/>
      <c r="X2922" s="566"/>
      <c r="Y2922" s="566"/>
      <c r="Z2922" s="566"/>
      <c r="AA2922" s="566"/>
      <c r="AB2922" s="566"/>
      <c r="AC2922" s="566"/>
      <c r="AD2922" s="566"/>
      <c r="AE2922" s="566"/>
      <c r="AF2922" s="566"/>
      <c r="AG2922" s="566"/>
    </row>
    <row r="2923" spans="2:33" hidden="1" outlineLevel="1" x14ac:dyDescent="0.45">
      <c r="B2923" s="648"/>
      <c r="C2923" s="649"/>
      <c r="D2923" s="650"/>
      <c r="E2923" s="651"/>
      <c r="F2923" s="652"/>
      <c r="G2923" s="653"/>
      <c r="H2923" s="654"/>
      <c r="I2923" s="654"/>
      <c r="J2923" s="654"/>
      <c r="K2923" s="655"/>
      <c r="L2923" s="653"/>
      <c r="M2923" s="654"/>
      <c r="N2923" s="654"/>
      <c r="O2923" s="654"/>
      <c r="P2923" s="655"/>
      <c r="Q2923" s="656"/>
      <c r="R2923" s="652"/>
      <c r="S2923" s="566"/>
      <c r="T2923" s="566"/>
      <c r="U2923" s="566"/>
      <c r="V2923" s="566"/>
      <c r="W2923" s="566"/>
      <c r="X2923" s="566"/>
      <c r="Y2923" s="566"/>
      <c r="Z2923" s="566"/>
      <c r="AA2923" s="566"/>
      <c r="AB2923" s="566"/>
      <c r="AC2923" s="566"/>
      <c r="AD2923" s="566"/>
      <c r="AE2923" s="566"/>
      <c r="AF2923" s="566"/>
      <c r="AG2923" s="566"/>
    </row>
    <row r="2924" spans="2:33" hidden="1" outlineLevel="1" x14ac:dyDescent="0.45">
      <c r="B2924" s="657"/>
      <c r="C2924" s="658"/>
      <c r="D2924" s="659"/>
      <c r="E2924" s="660"/>
      <c r="F2924" s="661"/>
      <c r="G2924" s="662"/>
      <c r="H2924" s="663"/>
      <c r="I2924" s="663"/>
      <c r="J2924" s="663"/>
      <c r="K2924" s="664"/>
      <c r="L2924" s="662"/>
      <c r="M2924" s="663"/>
      <c r="N2924" s="663"/>
      <c r="O2924" s="663"/>
      <c r="P2924" s="664"/>
      <c r="Q2924" s="665"/>
      <c r="R2924" s="661"/>
      <c r="S2924" s="566"/>
      <c r="T2924" s="566"/>
      <c r="U2924" s="566"/>
      <c r="V2924" s="566"/>
      <c r="W2924" s="566"/>
      <c r="X2924" s="566"/>
      <c r="Y2924" s="566"/>
      <c r="Z2924" s="566"/>
      <c r="AA2924" s="566"/>
      <c r="AB2924" s="566"/>
      <c r="AC2924" s="566"/>
      <c r="AD2924" s="566"/>
      <c r="AE2924" s="566"/>
      <c r="AF2924" s="566"/>
      <c r="AG2924" s="566"/>
    </row>
    <row r="2925" spans="2:33" hidden="1" outlineLevel="1" x14ac:dyDescent="0.45">
      <c r="B2925" s="648"/>
      <c r="C2925" s="649"/>
      <c r="D2925" s="650"/>
      <c r="E2925" s="651"/>
      <c r="F2925" s="652"/>
      <c r="G2925" s="653"/>
      <c r="H2925" s="654"/>
      <c r="I2925" s="654"/>
      <c r="J2925" s="654"/>
      <c r="K2925" s="655"/>
      <c r="L2925" s="653"/>
      <c r="M2925" s="654"/>
      <c r="N2925" s="654"/>
      <c r="O2925" s="654"/>
      <c r="P2925" s="655"/>
      <c r="Q2925" s="656"/>
      <c r="R2925" s="652"/>
      <c r="S2925" s="566"/>
      <c r="T2925" s="566"/>
      <c r="U2925" s="566"/>
      <c r="V2925" s="566"/>
      <c r="W2925" s="566"/>
      <c r="X2925" s="566"/>
      <c r="Y2925" s="566"/>
      <c r="Z2925" s="566"/>
      <c r="AA2925" s="566"/>
      <c r="AB2925" s="566"/>
      <c r="AC2925" s="566"/>
      <c r="AD2925" s="566"/>
      <c r="AE2925" s="566"/>
      <c r="AF2925" s="566"/>
      <c r="AG2925" s="566"/>
    </row>
    <row r="2926" spans="2:33" hidden="1" outlineLevel="1" x14ac:dyDescent="0.45">
      <c r="B2926" s="657"/>
      <c r="C2926" s="658"/>
      <c r="D2926" s="659"/>
      <c r="E2926" s="660"/>
      <c r="F2926" s="661"/>
      <c r="G2926" s="662"/>
      <c r="H2926" s="663"/>
      <c r="I2926" s="663"/>
      <c r="J2926" s="663"/>
      <c r="K2926" s="664"/>
      <c r="L2926" s="662"/>
      <c r="M2926" s="663"/>
      <c r="N2926" s="663"/>
      <c r="O2926" s="663"/>
      <c r="P2926" s="664"/>
      <c r="Q2926" s="665"/>
      <c r="R2926" s="661"/>
      <c r="S2926" s="566"/>
      <c r="T2926" s="566"/>
      <c r="U2926" s="566"/>
      <c r="V2926" s="566"/>
      <c r="W2926" s="566"/>
      <c r="X2926" s="566"/>
      <c r="Y2926" s="566"/>
      <c r="Z2926" s="566"/>
      <c r="AA2926" s="566"/>
      <c r="AB2926" s="566"/>
      <c r="AC2926" s="566"/>
      <c r="AD2926" s="566"/>
      <c r="AE2926" s="566"/>
      <c r="AF2926" s="566"/>
      <c r="AG2926" s="566"/>
    </row>
    <row r="2927" spans="2:33" hidden="1" outlineLevel="1" x14ac:dyDescent="0.45">
      <c r="B2927" s="648"/>
      <c r="C2927" s="649"/>
      <c r="D2927" s="650"/>
      <c r="E2927" s="651"/>
      <c r="F2927" s="652"/>
      <c r="G2927" s="653"/>
      <c r="H2927" s="654"/>
      <c r="I2927" s="654"/>
      <c r="J2927" s="654"/>
      <c r="K2927" s="655"/>
      <c r="L2927" s="653"/>
      <c r="M2927" s="654"/>
      <c r="N2927" s="654"/>
      <c r="O2927" s="654"/>
      <c r="P2927" s="655"/>
      <c r="Q2927" s="656"/>
      <c r="R2927" s="652"/>
      <c r="S2927" s="566"/>
      <c r="T2927" s="566"/>
      <c r="U2927" s="566"/>
      <c r="V2927" s="566"/>
      <c r="W2927" s="566"/>
      <c r="X2927" s="566"/>
      <c r="Y2927" s="566"/>
      <c r="Z2927" s="566"/>
      <c r="AA2927" s="566"/>
      <c r="AB2927" s="566"/>
      <c r="AC2927" s="566"/>
      <c r="AD2927" s="566"/>
      <c r="AE2927" s="566"/>
      <c r="AF2927" s="566"/>
      <c r="AG2927" s="566"/>
    </row>
    <row r="2928" spans="2:33" hidden="1" outlineLevel="1" x14ac:dyDescent="0.45">
      <c r="B2928" s="657"/>
      <c r="C2928" s="658"/>
      <c r="D2928" s="659"/>
      <c r="E2928" s="660"/>
      <c r="F2928" s="661"/>
      <c r="G2928" s="662"/>
      <c r="H2928" s="663"/>
      <c r="I2928" s="663"/>
      <c r="J2928" s="663"/>
      <c r="K2928" s="664"/>
      <c r="L2928" s="662"/>
      <c r="M2928" s="663"/>
      <c r="N2928" s="663"/>
      <c r="O2928" s="663"/>
      <c r="P2928" s="664"/>
      <c r="Q2928" s="665"/>
      <c r="R2928" s="661"/>
      <c r="S2928" s="566"/>
      <c r="T2928" s="566"/>
      <c r="U2928" s="566"/>
      <c r="V2928" s="566"/>
      <c r="W2928" s="566"/>
      <c r="X2928" s="566"/>
      <c r="Y2928" s="566"/>
      <c r="Z2928" s="566"/>
      <c r="AA2928" s="566"/>
      <c r="AB2928" s="566"/>
      <c r="AC2928" s="566"/>
      <c r="AD2928" s="566"/>
      <c r="AE2928" s="566"/>
      <c r="AF2928" s="566"/>
      <c r="AG2928" s="566"/>
    </row>
    <row r="2929" spans="2:33" hidden="1" outlineLevel="1" x14ac:dyDescent="0.45">
      <c r="B2929" s="648"/>
      <c r="C2929" s="649"/>
      <c r="D2929" s="650"/>
      <c r="E2929" s="651"/>
      <c r="F2929" s="652"/>
      <c r="G2929" s="653"/>
      <c r="H2929" s="654"/>
      <c r="I2929" s="654"/>
      <c r="J2929" s="654"/>
      <c r="K2929" s="655"/>
      <c r="L2929" s="653"/>
      <c r="M2929" s="654"/>
      <c r="N2929" s="654"/>
      <c r="O2929" s="654"/>
      <c r="P2929" s="655"/>
      <c r="Q2929" s="656"/>
      <c r="R2929" s="652"/>
      <c r="S2929" s="566"/>
      <c r="T2929" s="566"/>
      <c r="U2929" s="566"/>
      <c r="V2929" s="566"/>
      <c r="W2929" s="566"/>
      <c r="X2929" s="566"/>
      <c r="Y2929" s="566"/>
      <c r="Z2929" s="566"/>
      <c r="AA2929" s="566"/>
      <c r="AB2929" s="566"/>
      <c r="AC2929" s="566"/>
      <c r="AD2929" s="566"/>
      <c r="AE2929" s="566"/>
      <c r="AF2929" s="566"/>
      <c r="AG2929" s="566"/>
    </row>
    <row r="2930" spans="2:33" hidden="1" outlineLevel="1" x14ac:dyDescent="0.45">
      <c r="B2930" s="657"/>
      <c r="C2930" s="658"/>
      <c r="D2930" s="659"/>
      <c r="E2930" s="660"/>
      <c r="F2930" s="661"/>
      <c r="G2930" s="662"/>
      <c r="H2930" s="663"/>
      <c r="I2930" s="663"/>
      <c r="J2930" s="663"/>
      <c r="K2930" s="664"/>
      <c r="L2930" s="662"/>
      <c r="M2930" s="663"/>
      <c r="N2930" s="663"/>
      <c r="O2930" s="663"/>
      <c r="P2930" s="664"/>
      <c r="Q2930" s="665"/>
      <c r="R2930" s="661"/>
      <c r="S2930" s="566"/>
      <c r="T2930" s="566"/>
      <c r="U2930" s="566"/>
      <c r="V2930" s="566"/>
      <c r="W2930" s="566"/>
      <c r="X2930" s="566"/>
      <c r="Y2930" s="566"/>
      <c r="Z2930" s="566"/>
      <c r="AA2930" s="566"/>
      <c r="AB2930" s="566"/>
      <c r="AC2930" s="566"/>
      <c r="AD2930" s="566"/>
      <c r="AE2930" s="566"/>
      <c r="AF2930" s="566"/>
      <c r="AG2930" s="566"/>
    </row>
    <row r="2931" spans="2:33" hidden="1" outlineLevel="1" x14ac:dyDescent="0.45">
      <c r="B2931" s="648"/>
      <c r="C2931" s="649"/>
      <c r="D2931" s="650"/>
      <c r="E2931" s="651"/>
      <c r="F2931" s="652"/>
      <c r="G2931" s="653"/>
      <c r="H2931" s="654"/>
      <c r="I2931" s="654"/>
      <c r="J2931" s="654"/>
      <c r="K2931" s="655"/>
      <c r="L2931" s="653"/>
      <c r="M2931" s="654"/>
      <c r="N2931" s="654"/>
      <c r="O2931" s="654"/>
      <c r="P2931" s="655"/>
      <c r="Q2931" s="656"/>
      <c r="R2931" s="652"/>
      <c r="S2931" s="566"/>
      <c r="T2931" s="566"/>
      <c r="U2931" s="566"/>
      <c r="V2931" s="566"/>
      <c r="W2931" s="566"/>
      <c r="X2931" s="566"/>
      <c r="Y2931" s="566"/>
      <c r="Z2931" s="566"/>
      <c r="AA2931" s="566"/>
      <c r="AB2931" s="566"/>
      <c r="AC2931" s="566"/>
      <c r="AD2931" s="566"/>
      <c r="AE2931" s="566"/>
      <c r="AF2931" s="566"/>
      <c r="AG2931" s="566"/>
    </row>
    <row r="2932" spans="2:33" hidden="1" outlineLevel="1" x14ac:dyDescent="0.45">
      <c r="B2932" s="657"/>
      <c r="C2932" s="658"/>
      <c r="D2932" s="659"/>
      <c r="E2932" s="660"/>
      <c r="F2932" s="661"/>
      <c r="G2932" s="662"/>
      <c r="H2932" s="663"/>
      <c r="I2932" s="663"/>
      <c r="J2932" s="663"/>
      <c r="K2932" s="664"/>
      <c r="L2932" s="662"/>
      <c r="M2932" s="663"/>
      <c r="N2932" s="663"/>
      <c r="O2932" s="663"/>
      <c r="P2932" s="664"/>
      <c r="Q2932" s="665"/>
      <c r="R2932" s="661"/>
      <c r="S2932" s="566"/>
      <c r="T2932" s="566"/>
      <c r="U2932" s="566"/>
      <c r="V2932" s="566"/>
      <c r="W2932" s="566"/>
      <c r="X2932" s="566"/>
      <c r="Y2932" s="566"/>
      <c r="Z2932" s="566"/>
      <c r="AA2932" s="566"/>
      <c r="AB2932" s="566"/>
      <c r="AC2932" s="566"/>
      <c r="AD2932" s="566"/>
      <c r="AE2932" s="566"/>
      <c r="AF2932" s="566"/>
      <c r="AG2932" s="566"/>
    </row>
    <row r="2933" spans="2:33" hidden="1" outlineLevel="1" x14ac:dyDescent="0.45">
      <c r="B2933" s="648"/>
      <c r="C2933" s="649"/>
      <c r="D2933" s="650"/>
      <c r="E2933" s="651"/>
      <c r="F2933" s="652"/>
      <c r="G2933" s="653"/>
      <c r="H2933" s="654"/>
      <c r="I2933" s="654"/>
      <c r="J2933" s="654"/>
      <c r="K2933" s="655"/>
      <c r="L2933" s="653"/>
      <c r="M2933" s="654"/>
      <c r="N2933" s="654"/>
      <c r="O2933" s="654"/>
      <c r="P2933" s="655"/>
      <c r="Q2933" s="656"/>
      <c r="R2933" s="652"/>
      <c r="S2933" s="566"/>
      <c r="T2933" s="566"/>
      <c r="U2933" s="566"/>
      <c r="V2933" s="566"/>
      <c r="W2933" s="566"/>
      <c r="X2933" s="566"/>
      <c r="Y2933" s="566"/>
      <c r="Z2933" s="566"/>
      <c r="AA2933" s="566"/>
      <c r="AB2933" s="566"/>
      <c r="AC2933" s="566"/>
      <c r="AD2933" s="566"/>
      <c r="AE2933" s="566"/>
      <c r="AF2933" s="566"/>
      <c r="AG2933" s="566"/>
    </row>
    <row r="2934" spans="2:33" hidden="1" outlineLevel="1" x14ac:dyDescent="0.45">
      <c r="B2934" s="657"/>
      <c r="C2934" s="658"/>
      <c r="D2934" s="659"/>
      <c r="E2934" s="660"/>
      <c r="F2934" s="661"/>
      <c r="G2934" s="662"/>
      <c r="H2934" s="663"/>
      <c r="I2934" s="663"/>
      <c r="J2934" s="663"/>
      <c r="K2934" s="664"/>
      <c r="L2934" s="662"/>
      <c r="M2934" s="663"/>
      <c r="N2934" s="663"/>
      <c r="O2934" s="663"/>
      <c r="P2934" s="664"/>
      <c r="Q2934" s="665"/>
      <c r="R2934" s="661"/>
      <c r="S2934" s="566"/>
      <c r="T2934" s="566"/>
      <c r="U2934" s="566"/>
      <c r="V2934" s="566"/>
      <c r="W2934" s="566"/>
      <c r="X2934" s="566"/>
      <c r="Y2934" s="566"/>
      <c r="Z2934" s="566"/>
      <c r="AA2934" s="566"/>
      <c r="AB2934" s="566"/>
      <c r="AC2934" s="566"/>
      <c r="AD2934" s="566"/>
      <c r="AE2934" s="566"/>
      <c r="AF2934" s="566"/>
      <c r="AG2934" s="566"/>
    </row>
    <row r="2935" spans="2:33" hidden="1" outlineLevel="1" x14ac:dyDescent="0.45">
      <c r="B2935" s="648"/>
      <c r="C2935" s="649"/>
      <c r="D2935" s="650"/>
      <c r="E2935" s="651"/>
      <c r="F2935" s="652"/>
      <c r="G2935" s="653"/>
      <c r="H2935" s="654"/>
      <c r="I2935" s="654"/>
      <c r="J2935" s="654"/>
      <c r="K2935" s="655"/>
      <c r="L2935" s="653"/>
      <c r="M2935" s="654"/>
      <c r="N2935" s="654"/>
      <c r="O2935" s="654"/>
      <c r="P2935" s="655"/>
      <c r="Q2935" s="656"/>
      <c r="R2935" s="652"/>
      <c r="S2935" s="566"/>
      <c r="T2935" s="566"/>
      <c r="U2935" s="566"/>
      <c r="V2935" s="566"/>
      <c r="W2935" s="566"/>
      <c r="X2935" s="566"/>
      <c r="Y2935" s="566"/>
      <c r="Z2935" s="566"/>
      <c r="AA2935" s="566"/>
      <c r="AB2935" s="566"/>
      <c r="AC2935" s="566"/>
      <c r="AD2935" s="566"/>
      <c r="AE2935" s="566"/>
      <c r="AF2935" s="566"/>
      <c r="AG2935" s="566"/>
    </row>
    <row r="2936" spans="2:33" hidden="1" outlineLevel="1" x14ac:dyDescent="0.45">
      <c r="B2936" s="657"/>
      <c r="C2936" s="658"/>
      <c r="D2936" s="659"/>
      <c r="E2936" s="660"/>
      <c r="F2936" s="661"/>
      <c r="G2936" s="662"/>
      <c r="H2936" s="663"/>
      <c r="I2936" s="663"/>
      <c r="J2936" s="663"/>
      <c r="K2936" s="664"/>
      <c r="L2936" s="662"/>
      <c r="M2936" s="663"/>
      <c r="N2936" s="663"/>
      <c r="O2936" s="663"/>
      <c r="P2936" s="664"/>
      <c r="Q2936" s="665"/>
      <c r="R2936" s="661"/>
      <c r="S2936" s="566"/>
      <c r="T2936" s="566"/>
      <c r="U2936" s="566"/>
      <c r="V2936" s="566"/>
      <c r="W2936" s="566"/>
      <c r="X2936" s="566"/>
      <c r="Y2936" s="566"/>
      <c r="Z2936" s="566"/>
      <c r="AA2936" s="566"/>
      <c r="AB2936" s="566"/>
      <c r="AC2936" s="566"/>
      <c r="AD2936" s="566"/>
      <c r="AE2936" s="566"/>
      <c r="AF2936" s="566"/>
      <c r="AG2936" s="566"/>
    </row>
    <row r="2937" spans="2:33" hidden="1" outlineLevel="1" x14ac:dyDescent="0.45">
      <c r="B2937" s="648"/>
      <c r="C2937" s="649"/>
      <c r="D2937" s="650"/>
      <c r="E2937" s="651"/>
      <c r="F2937" s="652"/>
      <c r="G2937" s="653"/>
      <c r="H2937" s="654"/>
      <c r="I2937" s="654"/>
      <c r="J2937" s="654"/>
      <c r="K2937" s="655"/>
      <c r="L2937" s="653"/>
      <c r="M2937" s="654"/>
      <c r="N2937" s="654"/>
      <c r="O2937" s="654"/>
      <c r="P2937" s="655"/>
      <c r="Q2937" s="656"/>
      <c r="R2937" s="652"/>
      <c r="S2937" s="566"/>
      <c r="T2937" s="566"/>
      <c r="U2937" s="566"/>
      <c r="V2937" s="566"/>
      <c r="W2937" s="566"/>
      <c r="X2937" s="566"/>
      <c r="Y2937" s="566"/>
      <c r="Z2937" s="566"/>
      <c r="AA2937" s="566"/>
      <c r="AB2937" s="566"/>
      <c r="AC2937" s="566"/>
      <c r="AD2937" s="566"/>
      <c r="AE2937" s="566"/>
      <c r="AF2937" s="566"/>
      <c r="AG2937" s="566"/>
    </row>
    <row r="2938" spans="2:33" hidden="1" outlineLevel="1" x14ac:dyDescent="0.45">
      <c r="B2938" s="657"/>
      <c r="C2938" s="658"/>
      <c r="D2938" s="659"/>
      <c r="E2938" s="660"/>
      <c r="F2938" s="661"/>
      <c r="G2938" s="662"/>
      <c r="H2938" s="663"/>
      <c r="I2938" s="663"/>
      <c r="J2938" s="663"/>
      <c r="K2938" s="664"/>
      <c r="L2938" s="662"/>
      <c r="M2938" s="663"/>
      <c r="N2938" s="663"/>
      <c r="O2938" s="663"/>
      <c r="P2938" s="664"/>
      <c r="Q2938" s="665"/>
      <c r="R2938" s="661"/>
      <c r="S2938" s="566"/>
      <c r="T2938" s="566"/>
      <c r="U2938" s="566"/>
      <c r="V2938" s="566"/>
      <c r="W2938" s="566"/>
      <c r="X2938" s="566"/>
      <c r="Y2938" s="566"/>
      <c r="Z2938" s="566"/>
      <c r="AA2938" s="566"/>
      <c r="AB2938" s="566"/>
      <c r="AC2938" s="566"/>
      <c r="AD2938" s="566"/>
      <c r="AE2938" s="566"/>
      <c r="AF2938" s="566"/>
      <c r="AG2938" s="566"/>
    </row>
    <row r="2939" spans="2:33" hidden="1" outlineLevel="1" x14ac:dyDescent="0.45">
      <c r="B2939" s="648"/>
      <c r="C2939" s="649"/>
      <c r="D2939" s="650"/>
      <c r="E2939" s="651"/>
      <c r="F2939" s="652"/>
      <c r="G2939" s="653"/>
      <c r="H2939" s="654"/>
      <c r="I2939" s="654"/>
      <c r="J2939" s="654"/>
      <c r="K2939" s="655"/>
      <c r="L2939" s="653"/>
      <c r="M2939" s="654"/>
      <c r="N2939" s="654"/>
      <c r="O2939" s="654"/>
      <c r="P2939" s="655"/>
      <c r="Q2939" s="656"/>
      <c r="R2939" s="652"/>
      <c r="S2939" s="566"/>
      <c r="T2939" s="566"/>
      <c r="U2939" s="566"/>
      <c r="V2939" s="566"/>
      <c r="W2939" s="566"/>
      <c r="X2939" s="566"/>
      <c r="Y2939" s="566"/>
      <c r="Z2939" s="566"/>
      <c r="AA2939" s="566"/>
      <c r="AB2939" s="566"/>
      <c r="AC2939" s="566"/>
      <c r="AD2939" s="566"/>
      <c r="AE2939" s="566"/>
      <c r="AF2939" s="566"/>
      <c r="AG2939" s="566"/>
    </row>
    <row r="2940" spans="2:33" hidden="1" outlineLevel="1" x14ac:dyDescent="0.45">
      <c r="B2940" s="657"/>
      <c r="C2940" s="658"/>
      <c r="D2940" s="659"/>
      <c r="E2940" s="660"/>
      <c r="F2940" s="661"/>
      <c r="G2940" s="662"/>
      <c r="H2940" s="663"/>
      <c r="I2940" s="663"/>
      <c r="J2940" s="663"/>
      <c r="K2940" s="664"/>
      <c r="L2940" s="662"/>
      <c r="M2940" s="663"/>
      <c r="N2940" s="663"/>
      <c r="O2940" s="663"/>
      <c r="P2940" s="664"/>
      <c r="Q2940" s="665"/>
      <c r="R2940" s="661"/>
      <c r="S2940" s="566"/>
      <c r="T2940" s="566"/>
      <c r="U2940" s="566"/>
      <c r="V2940" s="566"/>
      <c r="W2940" s="566"/>
      <c r="X2940" s="566"/>
      <c r="Y2940" s="566"/>
      <c r="Z2940" s="566"/>
      <c r="AA2940" s="566"/>
      <c r="AB2940" s="566"/>
      <c r="AC2940" s="566"/>
      <c r="AD2940" s="566"/>
      <c r="AE2940" s="566"/>
      <c r="AF2940" s="566"/>
      <c r="AG2940" s="566"/>
    </row>
    <row r="2941" spans="2:33" hidden="1" outlineLevel="1" x14ac:dyDescent="0.45">
      <c r="B2941" s="648"/>
      <c r="C2941" s="649"/>
      <c r="D2941" s="650"/>
      <c r="E2941" s="651"/>
      <c r="F2941" s="652"/>
      <c r="G2941" s="653"/>
      <c r="H2941" s="654"/>
      <c r="I2941" s="654"/>
      <c r="J2941" s="654"/>
      <c r="K2941" s="655"/>
      <c r="L2941" s="653"/>
      <c r="M2941" s="654"/>
      <c r="N2941" s="654"/>
      <c r="O2941" s="654"/>
      <c r="P2941" s="655"/>
      <c r="Q2941" s="656"/>
      <c r="R2941" s="652"/>
      <c r="S2941" s="566"/>
      <c r="T2941" s="566"/>
      <c r="U2941" s="566"/>
      <c r="V2941" s="566"/>
      <c r="W2941" s="566"/>
      <c r="X2941" s="566"/>
      <c r="Y2941" s="566"/>
      <c r="Z2941" s="566"/>
      <c r="AA2941" s="566"/>
      <c r="AB2941" s="566"/>
      <c r="AC2941" s="566"/>
      <c r="AD2941" s="566"/>
      <c r="AE2941" s="566"/>
      <c r="AF2941" s="566"/>
      <c r="AG2941" s="566"/>
    </row>
    <row r="2942" spans="2:33" hidden="1" outlineLevel="1" x14ac:dyDescent="0.45">
      <c r="B2942" s="657"/>
      <c r="C2942" s="658"/>
      <c r="D2942" s="659"/>
      <c r="E2942" s="660"/>
      <c r="F2942" s="661"/>
      <c r="G2942" s="662"/>
      <c r="H2942" s="663"/>
      <c r="I2942" s="663"/>
      <c r="J2942" s="663"/>
      <c r="K2942" s="664"/>
      <c r="L2942" s="662"/>
      <c r="M2942" s="663"/>
      <c r="N2942" s="663"/>
      <c r="O2942" s="663"/>
      <c r="P2942" s="664"/>
      <c r="Q2942" s="665"/>
      <c r="R2942" s="661"/>
      <c r="S2942" s="566"/>
      <c r="T2942" s="566"/>
      <c r="U2942" s="566"/>
      <c r="V2942" s="566"/>
      <c r="W2942" s="566"/>
      <c r="X2942" s="566"/>
      <c r="Y2942" s="566"/>
      <c r="Z2942" s="566"/>
      <c r="AA2942" s="566"/>
      <c r="AB2942" s="566"/>
      <c r="AC2942" s="566"/>
      <c r="AD2942" s="566"/>
      <c r="AE2942" s="566"/>
      <c r="AF2942" s="566"/>
      <c r="AG2942" s="566"/>
    </row>
    <row r="2943" spans="2:33" hidden="1" outlineLevel="1" x14ac:dyDescent="0.45">
      <c r="B2943" s="648"/>
      <c r="C2943" s="649"/>
      <c r="D2943" s="650"/>
      <c r="E2943" s="651"/>
      <c r="F2943" s="652"/>
      <c r="G2943" s="653"/>
      <c r="H2943" s="654"/>
      <c r="I2943" s="654"/>
      <c r="J2943" s="654"/>
      <c r="K2943" s="655"/>
      <c r="L2943" s="653"/>
      <c r="M2943" s="654"/>
      <c r="N2943" s="654"/>
      <c r="O2943" s="654"/>
      <c r="P2943" s="655"/>
      <c r="Q2943" s="656"/>
      <c r="R2943" s="652"/>
      <c r="S2943" s="566"/>
      <c r="T2943" s="566"/>
      <c r="U2943" s="566"/>
      <c r="V2943" s="566"/>
      <c r="W2943" s="566"/>
      <c r="X2943" s="566"/>
      <c r="Y2943" s="566"/>
      <c r="Z2943" s="566"/>
      <c r="AA2943" s="566"/>
      <c r="AB2943" s="566"/>
      <c r="AC2943" s="566"/>
      <c r="AD2943" s="566"/>
      <c r="AE2943" s="566"/>
      <c r="AF2943" s="566"/>
      <c r="AG2943" s="566"/>
    </row>
    <row r="2944" spans="2:33" hidden="1" outlineLevel="1" x14ac:dyDescent="0.45">
      <c r="B2944" s="657"/>
      <c r="C2944" s="658"/>
      <c r="D2944" s="659"/>
      <c r="E2944" s="660"/>
      <c r="F2944" s="661"/>
      <c r="G2944" s="662"/>
      <c r="H2944" s="663"/>
      <c r="I2944" s="663"/>
      <c r="J2944" s="663"/>
      <c r="K2944" s="664"/>
      <c r="L2944" s="662"/>
      <c r="M2944" s="663"/>
      <c r="N2944" s="663"/>
      <c r="O2944" s="663"/>
      <c r="P2944" s="664"/>
      <c r="Q2944" s="665"/>
      <c r="R2944" s="661"/>
      <c r="S2944" s="566"/>
      <c r="T2944" s="566"/>
      <c r="U2944" s="566"/>
      <c r="V2944" s="566"/>
      <c r="W2944" s="566"/>
      <c r="X2944" s="566"/>
      <c r="Y2944" s="566"/>
      <c r="Z2944" s="566"/>
      <c r="AA2944" s="566"/>
      <c r="AB2944" s="566"/>
      <c r="AC2944" s="566"/>
      <c r="AD2944" s="566"/>
      <c r="AE2944" s="566"/>
      <c r="AF2944" s="566"/>
      <c r="AG2944" s="566"/>
    </row>
    <row r="2945" spans="2:33" hidden="1" outlineLevel="1" x14ac:dyDescent="0.45">
      <c r="B2945" s="648"/>
      <c r="C2945" s="649"/>
      <c r="D2945" s="650"/>
      <c r="E2945" s="651"/>
      <c r="F2945" s="652"/>
      <c r="G2945" s="653"/>
      <c r="H2945" s="654"/>
      <c r="I2945" s="654"/>
      <c r="J2945" s="654"/>
      <c r="K2945" s="655"/>
      <c r="L2945" s="653"/>
      <c r="M2945" s="654"/>
      <c r="N2945" s="654"/>
      <c r="O2945" s="654"/>
      <c r="P2945" s="655"/>
      <c r="Q2945" s="656"/>
      <c r="R2945" s="652"/>
      <c r="S2945" s="566"/>
      <c r="T2945" s="566"/>
      <c r="U2945" s="566"/>
      <c r="V2945" s="566"/>
      <c r="W2945" s="566"/>
      <c r="X2945" s="566"/>
      <c r="Y2945" s="566"/>
      <c r="Z2945" s="566"/>
      <c r="AA2945" s="566"/>
      <c r="AB2945" s="566"/>
      <c r="AC2945" s="566"/>
      <c r="AD2945" s="566"/>
      <c r="AE2945" s="566"/>
      <c r="AF2945" s="566"/>
      <c r="AG2945" s="566"/>
    </row>
    <row r="2946" spans="2:33" hidden="1" outlineLevel="1" x14ac:dyDescent="0.45">
      <c r="B2946" s="657"/>
      <c r="C2946" s="658"/>
      <c r="D2946" s="659"/>
      <c r="E2946" s="660"/>
      <c r="F2946" s="661"/>
      <c r="G2946" s="662"/>
      <c r="H2946" s="663"/>
      <c r="I2946" s="663"/>
      <c r="J2946" s="663"/>
      <c r="K2946" s="664"/>
      <c r="L2946" s="662"/>
      <c r="M2946" s="663"/>
      <c r="N2946" s="663"/>
      <c r="O2946" s="663"/>
      <c r="P2946" s="664"/>
      <c r="Q2946" s="665"/>
      <c r="R2946" s="661"/>
      <c r="S2946" s="566"/>
      <c r="T2946" s="566"/>
      <c r="U2946" s="566"/>
      <c r="V2946" s="566"/>
      <c r="W2946" s="566"/>
      <c r="X2946" s="566"/>
      <c r="Y2946" s="566"/>
      <c r="Z2946" s="566"/>
      <c r="AA2946" s="566"/>
      <c r="AB2946" s="566"/>
      <c r="AC2946" s="566"/>
      <c r="AD2946" s="566"/>
      <c r="AE2946" s="566"/>
      <c r="AF2946" s="566"/>
      <c r="AG2946" s="566"/>
    </row>
    <row r="2947" spans="2:33" hidden="1" outlineLevel="1" x14ac:dyDescent="0.45">
      <c r="B2947" s="648"/>
      <c r="C2947" s="649"/>
      <c r="D2947" s="650"/>
      <c r="E2947" s="651"/>
      <c r="F2947" s="652"/>
      <c r="G2947" s="653"/>
      <c r="H2947" s="654"/>
      <c r="I2947" s="654"/>
      <c r="J2947" s="654"/>
      <c r="K2947" s="655"/>
      <c r="L2947" s="653"/>
      <c r="M2947" s="654"/>
      <c r="N2947" s="654"/>
      <c r="O2947" s="654"/>
      <c r="P2947" s="655"/>
      <c r="Q2947" s="656"/>
      <c r="R2947" s="652"/>
      <c r="S2947" s="566"/>
      <c r="T2947" s="566"/>
      <c r="U2947" s="566"/>
      <c r="V2947" s="566"/>
      <c r="W2947" s="566"/>
      <c r="X2947" s="566"/>
      <c r="Y2947" s="566"/>
      <c r="Z2947" s="566"/>
      <c r="AA2947" s="566"/>
      <c r="AB2947" s="566"/>
      <c r="AC2947" s="566"/>
      <c r="AD2947" s="566"/>
      <c r="AE2947" s="566"/>
      <c r="AF2947" s="566"/>
      <c r="AG2947" s="566"/>
    </row>
    <row r="2948" spans="2:33" hidden="1" outlineLevel="1" x14ac:dyDescent="0.45">
      <c r="B2948" s="657"/>
      <c r="C2948" s="658"/>
      <c r="D2948" s="659"/>
      <c r="E2948" s="660"/>
      <c r="F2948" s="661"/>
      <c r="G2948" s="662"/>
      <c r="H2948" s="663"/>
      <c r="I2948" s="663"/>
      <c r="J2948" s="663"/>
      <c r="K2948" s="664"/>
      <c r="L2948" s="662"/>
      <c r="M2948" s="663"/>
      <c r="N2948" s="663"/>
      <c r="O2948" s="663"/>
      <c r="P2948" s="664"/>
      <c r="Q2948" s="665"/>
      <c r="R2948" s="661"/>
      <c r="S2948" s="566"/>
      <c r="T2948" s="566"/>
      <c r="U2948" s="566"/>
      <c r="V2948" s="566"/>
      <c r="W2948" s="566"/>
      <c r="X2948" s="566"/>
      <c r="Y2948" s="566"/>
      <c r="Z2948" s="566"/>
      <c r="AA2948" s="566"/>
      <c r="AB2948" s="566"/>
      <c r="AC2948" s="566"/>
      <c r="AD2948" s="566"/>
      <c r="AE2948" s="566"/>
      <c r="AF2948" s="566"/>
      <c r="AG2948" s="566"/>
    </row>
    <row r="2949" spans="2:33" hidden="1" outlineLevel="1" x14ac:dyDescent="0.45">
      <c r="B2949" s="648"/>
      <c r="C2949" s="649"/>
      <c r="D2949" s="650"/>
      <c r="E2949" s="651"/>
      <c r="F2949" s="652"/>
      <c r="G2949" s="653"/>
      <c r="H2949" s="654"/>
      <c r="I2949" s="654"/>
      <c r="J2949" s="654"/>
      <c r="K2949" s="655"/>
      <c r="L2949" s="653"/>
      <c r="M2949" s="654"/>
      <c r="N2949" s="654"/>
      <c r="O2949" s="654"/>
      <c r="P2949" s="655"/>
      <c r="Q2949" s="656"/>
      <c r="R2949" s="652"/>
      <c r="S2949" s="566"/>
      <c r="T2949" s="566"/>
      <c r="U2949" s="566"/>
      <c r="V2949" s="566"/>
      <c r="W2949" s="566"/>
      <c r="X2949" s="566"/>
      <c r="Y2949" s="566"/>
      <c r="Z2949" s="566"/>
      <c r="AA2949" s="566"/>
      <c r="AB2949" s="566"/>
      <c r="AC2949" s="566"/>
      <c r="AD2949" s="566"/>
      <c r="AE2949" s="566"/>
      <c r="AF2949" s="566"/>
      <c r="AG2949" s="566"/>
    </row>
    <row r="2950" spans="2:33" hidden="1" outlineLevel="1" x14ac:dyDescent="0.45">
      <c r="B2950" s="657"/>
      <c r="C2950" s="658"/>
      <c r="D2950" s="659"/>
      <c r="E2950" s="660"/>
      <c r="F2950" s="661"/>
      <c r="G2950" s="662"/>
      <c r="H2950" s="663"/>
      <c r="I2950" s="663"/>
      <c r="J2950" s="663"/>
      <c r="K2950" s="664"/>
      <c r="L2950" s="662"/>
      <c r="M2950" s="663"/>
      <c r="N2950" s="663"/>
      <c r="O2950" s="663"/>
      <c r="P2950" s="664"/>
      <c r="Q2950" s="665"/>
      <c r="R2950" s="661"/>
      <c r="S2950" s="566"/>
      <c r="T2950" s="566"/>
      <c r="U2950" s="566"/>
      <c r="V2950" s="566"/>
      <c r="W2950" s="566"/>
      <c r="X2950" s="566"/>
      <c r="Y2950" s="566"/>
      <c r="Z2950" s="566"/>
      <c r="AA2950" s="566"/>
      <c r="AB2950" s="566"/>
      <c r="AC2950" s="566"/>
      <c r="AD2950" s="566"/>
      <c r="AE2950" s="566"/>
      <c r="AF2950" s="566"/>
      <c r="AG2950" s="566"/>
    </row>
    <row r="2951" spans="2:33" hidden="1" outlineLevel="1" x14ac:dyDescent="0.45">
      <c r="B2951" s="648"/>
      <c r="C2951" s="649"/>
      <c r="D2951" s="650"/>
      <c r="E2951" s="651"/>
      <c r="F2951" s="652"/>
      <c r="G2951" s="653"/>
      <c r="H2951" s="654"/>
      <c r="I2951" s="654"/>
      <c r="J2951" s="654"/>
      <c r="K2951" s="655"/>
      <c r="L2951" s="653"/>
      <c r="M2951" s="654"/>
      <c r="N2951" s="654"/>
      <c r="O2951" s="654"/>
      <c r="P2951" s="655"/>
      <c r="Q2951" s="656"/>
      <c r="R2951" s="652"/>
      <c r="S2951" s="566"/>
      <c r="T2951" s="566"/>
      <c r="U2951" s="566"/>
      <c r="V2951" s="566"/>
      <c r="W2951" s="566"/>
      <c r="X2951" s="566"/>
      <c r="Y2951" s="566"/>
      <c r="Z2951" s="566"/>
      <c r="AA2951" s="566"/>
      <c r="AB2951" s="566"/>
      <c r="AC2951" s="566"/>
      <c r="AD2951" s="566"/>
      <c r="AE2951" s="566"/>
      <c r="AF2951" s="566"/>
      <c r="AG2951" s="566"/>
    </row>
    <row r="2952" spans="2:33" hidden="1" outlineLevel="1" x14ac:dyDescent="0.45">
      <c r="B2952" s="657"/>
      <c r="C2952" s="658"/>
      <c r="D2952" s="659"/>
      <c r="E2952" s="660"/>
      <c r="F2952" s="661"/>
      <c r="G2952" s="662"/>
      <c r="H2952" s="663"/>
      <c r="I2952" s="663"/>
      <c r="J2952" s="663"/>
      <c r="K2952" s="664"/>
      <c r="L2952" s="662"/>
      <c r="M2952" s="663"/>
      <c r="N2952" s="663"/>
      <c r="O2952" s="663"/>
      <c r="P2952" s="664"/>
      <c r="Q2952" s="665"/>
      <c r="R2952" s="661"/>
      <c r="S2952" s="566"/>
      <c r="T2952" s="566"/>
      <c r="U2952" s="566"/>
      <c r="V2952" s="566"/>
      <c r="W2952" s="566"/>
      <c r="X2952" s="566"/>
      <c r="Y2952" s="566"/>
      <c r="Z2952" s="566"/>
      <c r="AA2952" s="566"/>
      <c r="AB2952" s="566"/>
      <c r="AC2952" s="566"/>
      <c r="AD2952" s="566"/>
      <c r="AE2952" s="566"/>
      <c r="AF2952" s="566"/>
      <c r="AG2952" s="566"/>
    </row>
    <row r="2953" spans="2:33" hidden="1" outlineLevel="1" x14ac:dyDescent="0.45">
      <c r="B2953" s="648"/>
      <c r="C2953" s="649"/>
      <c r="D2953" s="650"/>
      <c r="E2953" s="651"/>
      <c r="F2953" s="652"/>
      <c r="G2953" s="653"/>
      <c r="H2953" s="654"/>
      <c r="I2953" s="654"/>
      <c r="J2953" s="654"/>
      <c r="K2953" s="655"/>
      <c r="L2953" s="653"/>
      <c r="M2953" s="654"/>
      <c r="N2953" s="654"/>
      <c r="O2953" s="654"/>
      <c r="P2953" s="655"/>
      <c r="Q2953" s="656"/>
      <c r="R2953" s="652"/>
      <c r="S2953" s="566"/>
      <c r="T2953" s="566"/>
      <c r="U2953" s="566"/>
      <c r="V2953" s="566"/>
      <c r="W2953" s="566"/>
      <c r="X2953" s="566"/>
      <c r="Y2953" s="566"/>
      <c r="Z2953" s="566"/>
      <c r="AA2953" s="566"/>
      <c r="AB2953" s="566"/>
      <c r="AC2953" s="566"/>
      <c r="AD2953" s="566"/>
      <c r="AE2953" s="566"/>
      <c r="AF2953" s="566"/>
      <c r="AG2953" s="566"/>
    </row>
    <row r="2954" spans="2:33" hidden="1" outlineLevel="1" x14ac:dyDescent="0.45">
      <c r="B2954" s="657"/>
      <c r="C2954" s="658"/>
      <c r="D2954" s="659"/>
      <c r="E2954" s="660"/>
      <c r="F2954" s="661"/>
      <c r="G2954" s="662"/>
      <c r="H2954" s="663"/>
      <c r="I2954" s="663"/>
      <c r="J2954" s="663"/>
      <c r="K2954" s="664"/>
      <c r="L2954" s="662"/>
      <c r="M2954" s="663"/>
      <c r="N2954" s="663"/>
      <c r="O2954" s="663"/>
      <c r="P2954" s="664"/>
      <c r="Q2954" s="665"/>
      <c r="R2954" s="661"/>
      <c r="S2954" s="566"/>
      <c r="T2954" s="566"/>
      <c r="U2954" s="566"/>
      <c r="V2954" s="566"/>
      <c r="W2954" s="566"/>
      <c r="X2954" s="566"/>
      <c r="Y2954" s="566"/>
      <c r="Z2954" s="566"/>
      <c r="AA2954" s="566"/>
      <c r="AB2954" s="566"/>
      <c r="AC2954" s="566"/>
      <c r="AD2954" s="566"/>
      <c r="AE2954" s="566"/>
      <c r="AF2954" s="566"/>
      <c r="AG2954" s="566"/>
    </row>
    <row r="2955" spans="2:33" hidden="1" outlineLevel="1" x14ac:dyDescent="0.45">
      <c r="B2955" s="648"/>
      <c r="C2955" s="649"/>
      <c r="D2955" s="650"/>
      <c r="E2955" s="651"/>
      <c r="F2955" s="652"/>
      <c r="G2955" s="653"/>
      <c r="H2955" s="654"/>
      <c r="I2955" s="654"/>
      <c r="J2955" s="654"/>
      <c r="K2955" s="655"/>
      <c r="L2955" s="653"/>
      <c r="M2955" s="654"/>
      <c r="N2955" s="654"/>
      <c r="O2955" s="654"/>
      <c r="P2955" s="655"/>
      <c r="Q2955" s="656"/>
      <c r="R2955" s="652"/>
      <c r="S2955" s="566"/>
      <c r="T2955" s="566"/>
      <c r="U2955" s="566"/>
      <c r="V2955" s="566"/>
      <c r="W2955" s="566"/>
      <c r="X2955" s="566"/>
      <c r="Y2955" s="566"/>
      <c r="Z2955" s="566"/>
      <c r="AA2955" s="566"/>
      <c r="AB2955" s="566"/>
      <c r="AC2955" s="566"/>
      <c r="AD2955" s="566"/>
      <c r="AE2955" s="566"/>
      <c r="AF2955" s="566"/>
      <c r="AG2955" s="566"/>
    </row>
    <row r="2956" spans="2:33" hidden="1" outlineLevel="1" x14ac:dyDescent="0.45">
      <c r="B2956" s="657"/>
      <c r="C2956" s="658"/>
      <c r="D2956" s="659"/>
      <c r="E2956" s="660"/>
      <c r="F2956" s="661"/>
      <c r="G2956" s="662"/>
      <c r="H2956" s="663"/>
      <c r="I2956" s="663"/>
      <c r="J2956" s="663"/>
      <c r="K2956" s="664"/>
      <c r="L2956" s="662"/>
      <c r="M2956" s="663"/>
      <c r="N2956" s="663"/>
      <c r="O2956" s="663"/>
      <c r="P2956" s="664"/>
      <c r="Q2956" s="665"/>
      <c r="R2956" s="661"/>
      <c r="S2956" s="566"/>
      <c r="T2956" s="566"/>
      <c r="U2956" s="566"/>
      <c r="V2956" s="566"/>
      <c r="W2956" s="566"/>
      <c r="X2956" s="566"/>
      <c r="Y2956" s="566"/>
      <c r="Z2956" s="566"/>
      <c r="AA2956" s="566"/>
      <c r="AB2956" s="566"/>
      <c r="AC2956" s="566"/>
      <c r="AD2956" s="566"/>
      <c r="AE2956" s="566"/>
      <c r="AF2956" s="566"/>
      <c r="AG2956" s="566"/>
    </row>
    <row r="2957" spans="2:33" hidden="1" outlineLevel="1" x14ac:dyDescent="0.45">
      <c r="B2957" s="648"/>
      <c r="C2957" s="649"/>
      <c r="D2957" s="650"/>
      <c r="E2957" s="651"/>
      <c r="F2957" s="652"/>
      <c r="G2957" s="653"/>
      <c r="H2957" s="654"/>
      <c r="I2957" s="654"/>
      <c r="J2957" s="654"/>
      <c r="K2957" s="655"/>
      <c r="L2957" s="653"/>
      <c r="M2957" s="654"/>
      <c r="N2957" s="654"/>
      <c r="O2957" s="654"/>
      <c r="P2957" s="655"/>
      <c r="Q2957" s="656"/>
      <c r="R2957" s="652"/>
      <c r="S2957" s="566"/>
      <c r="T2957" s="566"/>
      <c r="U2957" s="566"/>
      <c r="V2957" s="566"/>
      <c r="W2957" s="566"/>
      <c r="X2957" s="566"/>
      <c r="Y2957" s="566"/>
      <c r="Z2957" s="566"/>
      <c r="AA2957" s="566"/>
      <c r="AB2957" s="566"/>
      <c r="AC2957" s="566"/>
      <c r="AD2957" s="566"/>
      <c r="AE2957" s="566"/>
      <c r="AF2957" s="566"/>
      <c r="AG2957" s="566"/>
    </row>
    <row r="2958" spans="2:33" hidden="1" outlineLevel="1" x14ac:dyDescent="0.45">
      <c r="B2958" s="657"/>
      <c r="C2958" s="658"/>
      <c r="D2958" s="659"/>
      <c r="E2958" s="660"/>
      <c r="F2958" s="661"/>
      <c r="G2958" s="662"/>
      <c r="H2958" s="663"/>
      <c r="I2958" s="663"/>
      <c r="J2958" s="663"/>
      <c r="K2958" s="664"/>
      <c r="L2958" s="662"/>
      <c r="M2958" s="663"/>
      <c r="N2958" s="663"/>
      <c r="O2958" s="663"/>
      <c r="P2958" s="664"/>
      <c r="Q2958" s="665"/>
      <c r="R2958" s="661"/>
      <c r="S2958" s="566"/>
      <c r="T2958" s="566"/>
      <c r="U2958" s="566"/>
      <c r="V2958" s="566"/>
      <c r="W2958" s="566"/>
      <c r="X2958" s="566"/>
      <c r="Y2958" s="566"/>
      <c r="Z2958" s="566"/>
      <c r="AA2958" s="566"/>
      <c r="AB2958" s="566"/>
      <c r="AC2958" s="566"/>
      <c r="AD2958" s="566"/>
      <c r="AE2958" s="566"/>
      <c r="AF2958" s="566"/>
      <c r="AG2958" s="566"/>
    </row>
    <row r="2959" spans="2:33" hidden="1" outlineLevel="1" x14ac:dyDescent="0.45">
      <c r="B2959" s="648"/>
      <c r="C2959" s="649"/>
      <c r="D2959" s="650"/>
      <c r="E2959" s="651"/>
      <c r="F2959" s="652"/>
      <c r="G2959" s="653"/>
      <c r="H2959" s="654"/>
      <c r="I2959" s="654"/>
      <c r="J2959" s="654"/>
      <c r="K2959" s="655"/>
      <c r="L2959" s="653"/>
      <c r="M2959" s="654"/>
      <c r="N2959" s="654"/>
      <c r="O2959" s="654"/>
      <c r="P2959" s="655"/>
      <c r="Q2959" s="656"/>
      <c r="R2959" s="652"/>
      <c r="S2959" s="566"/>
      <c r="T2959" s="566"/>
      <c r="U2959" s="566"/>
      <c r="V2959" s="566"/>
      <c r="W2959" s="566"/>
      <c r="X2959" s="566"/>
      <c r="Y2959" s="566"/>
      <c r="Z2959" s="566"/>
      <c r="AA2959" s="566"/>
      <c r="AB2959" s="566"/>
      <c r="AC2959" s="566"/>
      <c r="AD2959" s="566"/>
      <c r="AE2959" s="566"/>
      <c r="AF2959" s="566"/>
      <c r="AG2959" s="566"/>
    </row>
    <row r="2960" spans="2:33" hidden="1" outlineLevel="1" x14ac:dyDescent="0.45">
      <c r="B2960" s="657"/>
      <c r="C2960" s="658"/>
      <c r="D2960" s="659"/>
      <c r="E2960" s="660"/>
      <c r="F2960" s="661"/>
      <c r="G2960" s="662"/>
      <c r="H2960" s="663"/>
      <c r="I2960" s="663"/>
      <c r="J2960" s="663"/>
      <c r="K2960" s="664"/>
      <c r="L2960" s="662"/>
      <c r="M2960" s="663"/>
      <c r="N2960" s="663"/>
      <c r="O2960" s="663"/>
      <c r="P2960" s="664"/>
      <c r="Q2960" s="665"/>
      <c r="R2960" s="661"/>
      <c r="S2960" s="566"/>
      <c r="T2960" s="566"/>
      <c r="U2960" s="566"/>
      <c r="V2960" s="566"/>
      <c r="W2960" s="566"/>
      <c r="X2960" s="566"/>
      <c r="Y2960" s="566"/>
      <c r="Z2960" s="566"/>
      <c r="AA2960" s="566"/>
      <c r="AB2960" s="566"/>
      <c r="AC2960" s="566"/>
      <c r="AD2960" s="566"/>
      <c r="AE2960" s="566"/>
      <c r="AF2960" s="566"/>
      <c r="AG2960" s="566"/>
    </row>
    <row r="2961" spans="2:33" hidden="1" outlineLevel="1" x14ac:dyDescent="0.45">
      <c r="B2961" s="648"/>
      <c r="C2961" s="649"/>
      <c r="D2961" s="650"/>
      <c r="E2961" s="651"/>
      <c r="F2961" s="652"/>
      <c r="G2961" s="653"/>
      <c r="H2961" s="654"/>
      <c r="I2961" s="654"/>
      <c r="J2961" s="654"/>
      <c r="K2961" s="655"/>
      <c r="L2961" s="653"/>
      <c r="M2961" s="654"/>
      <c r="N2961" s="654"/>
      <c r="O2961" s="654"/>
      <c r="P2961" s="655"/>
      <c r="Q2961" s="656"/>
      <c r="R2961" s="652"/>
      <c r="S2961" s="566"/>
      <c r="T2961" s="566"/>
      <c r="U2961" s="566"/>
      <c r="V2961" s="566"/>
      <c r="W2961" s="566"/>
      <c r="X2961" s="566"/>
      <c r="Y2961" s="566"/>
      <c r="Z2961" s="566"/>
      <c r="AA2961" s="566"/>
      <c r="AB2961" s="566"/>
      <c r="AC2961" s="566"/>
      <c r="AD2961" s="566"/>
      <c r="AE2961" s="566"/>
      <c r="AF2961" s="566"/>
      <c r="AG2961" s="566"/>
    </row>
    <row r="2962" spans="2:33" hidden="1" outlineLevel="1" x14ac:dyDescent="0.45">
      <c r="B2962" s="657"/>
      <c r="C2962" s="658"/>
      <c r="D2962" s="659"/>
      <c r="E2962" s="660"/>
      <c r="F2962" s="661"/>
      <c r="G2962" s="662"/>
      <c r="H2962" s="663"/>
      <c r="I2962" s="663"/>
      <c r="J2962" s="663"/>
      <c r="K2962" s="664"/>
      <c r="L2962" s="662"/>
      <c r="M2962" s="663"/>
      <c r="N2962" s="663"/>
      <c r="O2962" s="663"/>
      <c r="P2962" s="664"/>
      <c r="Q2962" s="665"/>
      <c r="R2962" s="661"/>
      <c r="S2962" s="566"/>
      <c r="T2962" s="566"/>
      <c r="U2962" s="566"/>
      <c r="V2962" s="566"/>
      <c r="W2962" s="566"/>
      <c r="X2962" s="566"/>
      <c r="Y2962" s="566"/>
      <c r="Z2962" s="566"/>
      <c r="AA2962" s="566"/>
      <c r="AB2962" s="566"/>
      <c r="AC2962" s="566"/>
      <c r="AD2962" s="566"/>
      <c r="AE2962" s="566"/>
      <c r="AF2962" s="566"/>
      <c r="AG2962" s="566"/>
    </row>
    <row r="2963" spans="2:33" hidden="1" outlineLevel="1" x14ac:dyDescent="0.45">
      <c r="B2963" s="648"/>
      <c r="C2963" s="649"/>
      <c r="D2963" s="650"/>
      <c r="E2963" s="651"/>
      <c r="F2963" s="652"/>
      <c r="G2963" s="653"/>
      <c r="H2963" s="654"/>
      <c r="I2963" s="654"/>
      <c r="J2963" s="654"/>
      <c r="K2963" s="655"/>
      <c r="L2963" s="653"/>
      <c r="M2963" s="654"/>
      <c r="N2963" s="654"/>
      <c r="O2963" s="654"/>
      <c r="P2963" s="655"/>
      <c r="Q2963" s="656"/>
      <c r="R2963" s="652"/>
      <c r="S2963" s="566"/>
      <c r="T2963" s="566"/>
      <c r="U2963" s="566"/>
      <c r="V2963" s="566"/>
      <c r="W2963" s="566"/>
      <c r="X2963" s="566"/>
      <c r="Y2963" s="566"/>
      <c r="Z2963" s="566"/>
      <c r="AA2963" s="566"/>
      <c r="AB2963" s="566"/>
      <c r="AC2963" s="566"/>
      <c r="AD2963" s="566"/>
      <c r="AE2963" s="566"/>
      <c r="AF2963" s="566"/>
      <c r="AG2963" s="566"/>
    </row>
    <row r="2964" spans="2:33" hidden="1" outlineLevel="1" x14ac:dyDescent="0.45">
      <c r="B2964" s="657"/>
      <c r="C2964" s="658"/>
      <c r="D2964" s="659"/>
      <c r="E2964" s="660"/>
      <c r="F2964" s="661"/>
      <c r="G2964" s="662"/>
      <c r="H2964" s="663"/>
      <c r="I2964" s="663"/>
      <c r="J2964" s="663"/>
      <c r="K2964" s="664"/>
      <c r="L2964" s="662"/>
      <c r="M2964" s="663"/>
      <c r="N2964" s="663"/>
      <c r="O2964" s="663"/>
      <c r="P2964" s="664"/>
      <c r="Q2964" s="665"/>
      <c r="R2964" s="661"/>
      <c r="S2964" s="566"/>
      <c r="T2964" s="566"/>
      <c r="U2964" s="566"/>
      <c r="V2964" s="566"/>
      <c r="W2964" s="566"/>
      <c r="X2964" s="566"/>
      <c r="Y2964" s="566"/>
      <c r="Z2964" s="566"/>
      <c r="AA2964" s="566"/>
      <c r="AB2964" s="566"/>
      <c r="AC2964" s="566"/>
      <c r="AD2964" s="566"/>
      <c r="AE2964" s="566"/>
      <c r="AF2964" s="566"/>
      <c r="AG2964" s="566"/>
    </row>
    <row r="2965" spans="2:33" hidden="1" outlineLevel="1" x14ac:dyDescent="0.45">
      <c r="B2965" s="648"/>
      <c r="C2965" s="649"/>
      <c r="D2965" s="650"/>
      <c r="E2965" s="651"/>
      <c r="F2965" s="652"/>
      <c r="G2965" s="653"/>
      <c r="H2965" s="654"/>
      <c r="I2965" s="654"/>
      <c r="J2965" s="654"/>
      <c r="K2965" s="655"/>
      <c r="L2965" s="653"/>
      <c r="M2965" s="654"/>
      <c r="N2965" s="654"/>
      <c r="O2965" s="654"/>
      <c r="P2965" s="655"/>
      <c r="Q2965" s="656"/>
      <c r="R2965" s="652"/>
      <c r="S2965" s="566"/>
      <c r="T2965" s="566"/>
      <c r="U2965" s="566"/>
      <c r="V2965" s="566"/>
      <c r="W2965" s="566"/>
      <c r="X2965" s="566"/>
      <c r="Y2965" s="566"/>
      <c r="Z2965" s="566"/>
      <c r="AA2965" s="566"/>
      <c r="AB2965" s="566"/>
      <c r="AC2965" s="566"/>
      <c r="AD2965" s="566"/>
      <c r="AE2965" s="566"/>
      <c r="AF2965" s="566"/>
      <c r="AG2965" s="566"/>
    </row>
    <row r="2966" spans="2:33" hidden="1" outlineLevel="1" x14ac:dyDescent="0.45">
      <c r="B2966" s="657"/>
      <c r="C2966" s="658"/>
      <c r="D2966" s="659"/>
      <c r="E2966" s="660"/>
      <c r="F2966" s="661"/>
      <c r="G2966" s="662"/>
      <c r="H2966" s="663"/>
      <c r="I2966" s="663"/>
      <c r="J2966" s="663"/>
      <c r="K2966" s="664"/>
      <c r="L2966" s="662"/>
      <c r="M2966" s="663"/>
      <c r="N2966" s="663"/>
      <c r="O2966" s="663"/>
      <c r="P2966" s="664"/>
      <c r="Q2966" s="665"/>
      <c r="R2966" s="661"/>
      <c r="S2966" s="566"/>
      <c r="T2966" s="566"/>
      <c r="U2966" s="566"/>
      <c r="V2966" s="566"/>
      <c r="W2966" s="566"/>
      <c r="X2966" s="566"/>
      <c r="Y2966" s="566"/>
      <c r="Z2966" s="566"/>
      <c r="AA2966" s="566"/>
      <c r="AB2966" s="566"/>
      <c r="AC2966" s="566"/>
      <c r="AD2966" s="566"/>
      <c r="AE2966" s="566"/>
      <c r="AF2966" s="566"/>
      <c r="AG2966" s="566"/>
    </row>
    <row r="2967" spans="2:33" hidden="1" outlineLevel="1" x14ac:dyDescent="0.45">
      <c r="B2967" s="648"/>
      <c r="C2967" s="649"/>
      <c r="D2967" s="650"/>
      <c r="E2967" s="651"/>
      <c r="F2967" s="652"/>
      <c r="G2967" s="653"/>
      <c r="H2967" s="654"/>
      <c r="I2967" s="654"/>
      <c r="J2967" s="654"/>
      <c r="K2967" s="655"/>
      <c r="L2967" s="653"/>
      <c r="M2967" s="654"/>
      <c r="N2967" s="654"/>
      <c r="O2967" s="654"/>
      <c r="P2967" s="655"/>
      <c r="Q2967" s="656"/>
      <c r="R2967" s="652"/>
      <c r="S2967" s="566"/>
      <c r="T2967" s="566"/>
      <c r="U2967" s="566"/>
      <c r="V2967" s="566"/>
      <c r="W2967" s="566"/>
      <c r="X2967" s="566"/>
      <c r="Y2967" s="566"/>
      <c r="Z2967" s="566"/>
      <c r="AA2967" s="566"/>
      <c r="AB2967" s="566"/>
      <c r="AC2967" s="566"/>
      <c r="AD2967" s="566"/>
      <c r="AE2967" s="566"/>
      <c r="AF2967" s="566"/>
      <c r="AG2967" s="566"/>
    </row>
    <row r="2968" spans="2:33" hidden="1" outlineLevel="1" x14ac:dyDescent="0.45">
      <c r="B2968" s="657"/>
      <c r="C2968" s="658"/>
      <c r="D2968" s="659"/>
      <c r="E2968" s="660"/>
      <c r="F2968" s="661"/>
      <c r="G2968" s="662"/>
      <c r="H2968" s="663"/>
      <c r="I2968" s="663"/>
      <c r="J2968" s="663"/>
      <c r="K2968" s="664"/>
      <c r="L2968" s="662"/>
      <c r="M2968" s="663"/>
      <c r="N2968" s="663"/>
      <c r="O2968" s="663"/>
      <c r="P2968" s="664"/>
      <c r="Q2968" s="665"/>
      <c r="R2968" s="661"/>
      <c r="S2968" s="566"/>
      <c r="T2968" s="566"/>
      <c r="U2968" s="566"/>
      <c r="V2968" s="566"/>
      <c r="W2968" s="566"/>
      <c r="X2968" s="566"/>
      <c r="Y2968" s="566"/>
      <c r="Z2968" s="566"/>
      <c r="AA2968" s="566"/>
      <c r="AB2968" s="566"/>
      <c r="AC2968" s="566"/>
      <c r="AD2968" s="566"/>
      <c r="AE2968" s="566"/>
      <c r="AF2968" s="566"/>
      <c r="AG2968" s="566"/>
    </row>
    <row r="2969" spans="2:33" hidden="1" outlineLevel="1" x14ac:dyDescent="0.45">
      <c r="B2969" s="648"/>
      <c r="C2969" s="649"/>
      <c r="D2969" s="650"/>
      <c r="E2969" s="651"/>
      <c r="F2969" s="652"/>
      <c r="G2969" s="653"/>
      <c r="H2969" s="654"/>
      <c r="I2969" s="654"/>
      <c r="J2969" s="654"/>
      <c r="K2969" s="655"/>
      <c r="L2969" s="653"/>
      <c r="M2969" s="654"/>
      <c r="N2969" s="654"/>
      <c r="O2969" s="654"/>
      <c r="P2969" s="655"/>
      <c r="Q2969" s="656"/>
      <c r="R2969" s="652"/>
      <c r="S2969" s="566"/>
      <c r="T2969" s="566"/>
      <c r="U2969" s="566"/>
      <c r="V2969" s="566"/>
      <c r="W2969" s="566"/>
      <c r="X2969" s="566"/>
      <c r="Y2969" s="566"/>
      <c r="Z2969" s="566"/>
      <c r="AA2969" s="566"/>
      <c r="AB2969" s="566"/>
      <c r="AC2969" s="566"/>
      <c r="AD2969" s="566"/>
      <c r="AE2969" s="566"/>
      <c r="AF2969" s="566"/>
      <c r="AG2969" s="566"/>
    </row>
    <row r="2970" spans="2:33" hidden="1" outlineLevel="1" x14ac:dyDescent="0.45">
      <c r="B2970" s="657"/>
      <c r="C2970" s="658"/>
      <c r="D2970" s="659"/>
      <c r="E2970" s="660"/>
      <c r="F2970" s="661"/>
      <c r="G2970" s="662"/>
      <c r="H2970" s="663"/>
      <c r="I2970" s="663"/>
      <c r="J2970" s="663"/>
      <c r="K2970" s="664"/>
      <c r="L2970" s="662"/>
      <c r="M2970" s="663"/>
      <c r="N2970" s="663"/>
      <c r="O2970" s="663"/>
      <c r="P2970" s="664"/>
      <c r="Q2970" s="665"/>
      <c r="R2970" s="661"/>
      <c r="S2970" s="566"/>
      <c r="T2970" s="566"/>
      <c r="U2970" s="566"/>
      <c r="V2970" s="566"/>
      <c r="W2970" s="566"/>
      <c r="X2970" s="566"/>
      <c r="Y2970" s="566"/>
      <c r="Z2970" s="566"/>
      <c r="AA2970" s="566"/>
      <c r="AB2970" s="566"/>
      <c r="AC2970" s="566"/>
      <c r="AD2970" s="566"/>
      <c r="AE2970" s="566"/>
      <c r="AF2970" s="566"/>
      <c r="AG2970" s="566"/>
    </row>
    <row r="2971" spans="2:33" hidden="1" outlineLevel="1" x14ac:dyDescent="0.45">
      <c r="B2971" s="648"/>
      <c r="C2971" s="649"/>
      <c r="D2971" s="650"/>
      <c r="E2971" s="651"/>
      <c r="F2971" s="652"/>
      <c r="G2971" s="653"/>
      <c r="H2971" s="654"/>
      <c r="I2971" s="654"/>
      <c r="J2971" s="654"/>
      <c r="K2971" s="655"/>
      <c r="L2971" s="653"/>
      <c r="M2971" s="654"/>
      <c r="N2971" s="654"/>
      <c r="O2971" s="654"/>
      <c r="P2971" s="655"/>
      <c r="Q2971" s="656"/>
      <c r="R2971" s="652"/>
      <c r="S2971" s="566"/>
      <c r="T2971" s="566"/>
      <c r="U2971" s="566"/>
      <c r="V2971" s="566"/>
      <c r="W2971" s="566"/>
      <c r="X2971" s="566"/>
      <c r="Y2971" s="566"/>
      <c r="Z2971" s="566"/>
      <c r="AA2971" s="566"/>
      <c r="AB2971" s="566"/>
      <c r="AC2971" s="566"/>
      <c r="AD2971" s="566"/>
      <c r="AE2971" s="566"/>
      <c r="AF2971" s="566"/>
      <c r="AG2971" s="566"/>
    </row>
    <row r="2972" spans="2:33" hidden="1" outlineLevel="1" x14ac:dyDescent="0.45">
      <c r="B2972" s="657"/>
      <c r="C2972" s="658"/>
      <c r="D2972" s="659"/>
      <c r="E2972" s="660"/>
      <c r="F2972" s="661"/>
      <c r="G2972" s="662"/>
      <c r="H2972" s="663"/>
      <c r="I2972" s="663"/>
      <c r="J2972" s="663"/>
      <c r="K2972" s="664"/>
      <c r="L2972" s="662"/>
      <c r="M2972" s="663"/>
      <c r="N2972" s="663"/>
      <c r="O2972" s="663"/>
      <c r="P2972" s="664"/>
      <c r="Q2972" s="665"/>
      <c r="R2972" s="661"/>
      <c r="S2972" s="566"/>
      <c r="T2972" s="566"/>
      <c r="U2972" s="566"/>
      <c r="V2972" s="566"/>
      <c r="W2972" s="566"/>
      <c r="X2972" s="566"/>
      <c r="Y2972" s="566"/>
      <c r="Z2972" s="566"/>
      <c r="AA2972" s="566"/>
      <c r="AB2972" s="566"/>
      <c r="AC2972" s="566"/>
      <c r="AD2972" s="566"/>
      <c r="AE2972" s="566"/>
      <c r="AF2972" s="566"/>
      <c r="AG2972" s="566"/>
    </row>
    <row r="2973" spans="2:33" hidden="1" outlineLevel="1" x14ac:dyDescent="0.45">
      <c r="B2973" s="648"/>
      <c r="C2973" s="649"/>
      <c r="D2973" s="650"/>
      <c r="E2973" s="651"/>
      <c r="F2973" s="652"/>
      <c r="G2973" s="653"/>
      <c r="H2973" s="654"/>
      <c r="I2973" s="654"/>
      <c r="J2973" s="654"/>
      <c r="K2973" s="655"/>
      <c r="L2973" s="653"/>
      <c r="M2973" s="654"/>
      <c r="N2973" s="654"/>
      <c r="O2973" s="654"/>
      <c r="P2973" s="655"/>
      <c r="Q2973" s="656"/>
      <c r="R2973" s="652"/>
      <c r="S2973" s="566"/>
      <c r="T2973" s="566"/>
      <c r="U2973" s="566"/>
      <c r="V2973" s="566"/>
      <c r="W2973" s="566"/>
      <c r="X2973" s="566"/>
      <c r="Y2973" s="566"/>
      <c r="Z2973" s="566"/>
      <c r="AA2973" s="566"/>
      <c r="AB2973" s="566"/>
      <c r="AC2973" s="566"/>
      <c r="AD2973" s="566"/>
      <c r="AE2973" s="566"/>
      <c r="AF2973" s="566"/>
      <c r="AG2973" s="566"/>
    </row>
    <row r="2974" spans="2:33" hidden="1" outlineLevel="1" x14ac:dyDescent="0.45">
      <c r="B2974" s="657"/>
      <c r="C2974" s="658"/>
      <c r="D2974" s="659"/>
      <c r="E2974" s="660"/>
      <c r="F2974" s="661"/>
      <c r="G2974" s="662"/>
      <c r="H2974" s="663"/>
      <c r="I2974" s="663"/>
      <c r="J2974" s="663"/>
      <c r="K2974" s="664"/>
      <c r="L2974" s="662"/>
      <c r="M2974" s="663"/>
      <c r="N2974" s="663"/>
      <c r="O2974" s="663"/>
      <c r="P2974" s="664"/>
      <c r="Q2974" s="665"/>
      <c r="R2974" s="661"/>
      <c r="S2974" s="566"/>
      <c r="T2974" s="566"/>
      <c r="U2974" s="566"/>
      <c r="V2974" s="566"/>
      <c r="W2974" s="566"/>
      <c r="X2974" s="566"/>
      <c r="Y2974" s="566"/>
      <c r="Z2974" s="566"/>
      <c r="AA2974" s="566"/>
      <c r="AB2974" s="566"/>
      <c r="AC2974" s="566"/>
      <c r="AD2974" s="566"/>
      <c r="AE2974" s="566"/>
      <c r="AF2974" s="566"/>
      <c r="AG2974" s="566"/>
    </row>
    <row r="2975" spans="2:33" hidden="1" outlineLevel="1" x14ac:dyDescent="0.45">
      <c r="B2975" s="648"/>
      <c r="C2975" s="649"/>
      <c r="D2975" s="650"/>
      <c r="E2975" s="651"/>
      <c r="F2975" s="652"/>
      <c r="G2975" s="653"/>
      <c r="H2975" s="654"/>
      <c r="I2975" s="654"/>
      <c r="J2975" s="654"/>
      <c r="K2975" s="655"/>
      <c r="L2975" s="653"/>
      <c r="M2975" s="654"/>
      <c r="N2975" s="654"/>
      <c r="O2975" s="654"/>
      <c r="P2975" s="655"/>
      <c r="Q2975" s="656"/>
      <c r="R2975" s="652"/>
      <c r="S2975" s="566"/>
      <c r="T2975" s="566"/>
      <c r="U2975" s="566"/>
      <c r="V2975" s="566"/>
      <c r="W2975" s="566"/>
      <c r="X2975" s="566"/>
      <c r="Y2975" s="566"/>
      <c r="Z2975" s="566"/>
      <c r="AA2975" s="566"/>
      <c r="AB2975" s="566"/>
      <c r="AC2975" s="566"/>
      <c r="AD2975" s="566"/>
      <c r="AE2975" s="566"/>
      <c r="AF2975" s="566"/>
      <c r="AG2975" s="566"/>
    </row>
    <row r="2976" spans="2:33" hidden="1" outlineLevel="1" x14ac:dyDescent="0.45">
      <c r="B2976" s="657"/>
      <c r="C2976" s="658"/>
      <c r="D2976" s="659"/>
      <c r="E2976" s="660"/>
      <c r="F2976" s="661"/>
      <c r="G2976" s="662"/>
      <c r="H2976" s="663"/>
      <c r="I2976" s="663"/>
      <c r="J2976" s="663"/>
      <c r="K2976" s="664"/>
      <c r="L2976" s="662"/>
      <c r="M2976" s="663"/>
      <c r="N2976" s="663"/>
      <c r="O2976" s="663"/>
      <c r="P2976" s="664"/>
      <c r="Q2976" s="665"/>
      <c r="R2976" s="661"/>
      <c r="S2976" s="566"/>
      <c r="T2976" s="566"/>
      <c r="U2976" s="566"/>
      <c r="V2976" s="566"/>
      <c r="W2976" s="566"/>
      <c r="X2976" s="566"/>
      <c r="Y2976" s="566"/>
      <c r="Z2976" s="566"/>
      <c r="AA2976" s="566"/>
      <c r="AB2976" s="566"/>
      <c r="AC2976" s="566"/>
      <c r="AD2976" s="566"/>
      <c r="AE2976" s="566"/>
      <c r="AF2976" s="566"/>
      <c r="AG2976" s="566"/>
    </row>
    <row r="2977" spans="2:33" hidden="1" outlineLevel="1" x14ac:dyDescent="0.45">
      <c r="B2977" s="648"/>
      <c r="C2977" s="649"/>
      <c r="D2977" s="650"/>
      <c r="E2977" s="651"/>
      <c r="F2977" s="652"/>
      <c r="G2977" s="653"/>
      <c r="H2977" s="654"/>
      <c r="I2977" s="654"/>
      <c r="J2977" s="654"/>
      <c r="K2977" s="655"/>
      <c r="L2977" s="653"/>
      <c r="M2977" s="654"/>
      <c r="N2977" s="654"/>
      <c r="O2977" s="654"/>
      <c r="P2977" s="655"/>
      <c r="Q2977" s="656"/>
      <c r="R2977" s="652"/>
      <c r="S2977" s="566"/>
      <c r="T2977" s="566"/>
      <c r="U2977" s="566"/>
      <c r="V2977" s="566"/>
      <c r="W2977" s="566"/>
      <c r="X2977" s="566"/>
      <c r="Y2977" s="566"/>
      <c r="Z2977" s="566"/>
      <c r="AA2977" s="566"/>
      <c r="AB2977" s="566"/>
      <c r="AC2977" s="566"/>
      <c r="AD2977" s="566"/>
      <c r="AE2977" s="566"/>
      <c r="AF2977" s="566"/>
      <c r="AG2977" s="566"/>
    </row>
    <row r="2978" spans="2:33" hidden="1" outlineLevel="1" x14ac:dyDescent="0.45">
      <c r="B2978" s="657"/>
      <c r="C2978" s="658"/>
      <c r="D2978" s="659"/>
      <c r="E2978" s="660"/>
      <c r="F2978" s="661"/>
      <c r="G2978" s="662"/>
      <c r="H2978" s="663"/>
      <c r="I2978" s="663"/>
      <c r="J2978" s="663"/>
      <c r="K2978" s="664"/>
      <c r="L2978" s="662"/>
      <c r="M2978" s="663"/>
      <c r="N2978" s="663"/>
      <c r="O2978" s="663"/>
      <c r="P2978" s="664"/>
      <c r="Q2978" s="665"/>
      <c r="R2978" s="661"/>
      <c r="S2978" s="566"/>
      <c r="T2978" s="566"/>
      <c r="U2978" s="566"/>
      <c r="V2978" s="566"/>
      <c r="W2978" s="566"/>
      <c r="X2978" s="566"/>
      <c r="Y2978" s="566"/>
      <c r="Z2978" s="566"/>
      <c r="AA2978" s="566"/>
      <c r="AB2978" s="566"/>
      <c r="AC2978" s="566"/>
      <c r="AD2978" s="566"/>
      <c r="AE2978" s="566"/>
      <c r="AF2978" s="566"/>
      <c r="AG2978" s="566"/>
    </row>
    <row r="2979" spans="2:33" hidden="1" outlineLevel="1" x14ac:dyDescent="0.45">
      <c r="B2979" s="648"/>
      <c r="C2979" s="649"/>
      <c r="D2979" s="650"/>
      <c r="E2979" s="651"/>
      <c r="F2979" s="652"/>
      <c r="G2979" s="653"/>
      <c r="H2979" s="654"/>
      <c r="I2979" s="654"/>
      <c r="J2979" s="654"/>
      <c r="K2979" s="655"/>
      <c r="L2979" s="653"/>
      <c r="M2979" s="654"/>
      <c r="N2979" s="654"/>
      <c r="O2979" s="654"/>
      <c r="P2979" s="655"/>
      <c r="Q2979" s="656"/>
      <c r="R2979" s="652"/>
      <c r="S2979" s="566"/>
      <c r="T2979" s="566"/>
      <c r="U2979" s="566"/>
      <c r="V2979" s="566"/>
      <c r="W2979" s="566"/>
      <c r="X2979" s="566"/>
      <c r="Y2979" s="566"/>
      <c r="Z2979" s="566"/>
      <c r="AA2979" s="566"/>
      <c r="AB2979" s="566"/>
      <c r="AC2979" s="566"/>
      <c r="AD2979" s="566"/>
      <c r="AE2979" s="566"/>
      <c r="AF2979" s="566"/>
      <c r="AG2979" s="566"/>
    </row>
    <row r="2980" spans="2:33" hidden="1" outlineLevel="1" x14ac:dyDescent="0.45">
      <c r="B2980" s="657"/>
      <c r="C2980" s="658"/>
      <c r="D2980" s="659"/>
      <c r="E2980" s="660"/>
      <c r="F2980" s="661"/>
      <c r="G2980" s="662"/>
      <c r="H2980" s="663"/>
      <c r="I2980" s="663"/>
      <c r="J2980" s="663"/>
      <c r="K2980" s="664"/>
      <c r="L2980" s="662"/>
      <c r="M2980" s="663"/>
      <c r="N2980" s="663"/>
      <c r="O2980" s="663"/>
      <c r="P2980" s="664"/>
      <c r="Q2980" s="665"/>
      <c r="R2980" s="661"/>
      <c r="S2980" s="566"/>
      <c r="T2980" s="566"/>
      <c r="U2980" s="566"/>
      <c r="V2980" s="566"/>
      <c r="W2980" s="566"/>
      <c r="X2980" s="566"/>
      <c r="Y2980" s="566"/>
      <c r="Z2980" s="566"/>
      <c r="AA2980" s="566"/>
      <c r="AB2980" s="566"/>
      <c r="AC2980" s="566"/>
      <c r="AD2980" s="566"/>
      <c r="AE2980" s="566"/>
      <c r="AF2980" s="566"/>
      <c r="AG2980" s="566"/>
    </row>
    <row r="2981" spans="2:33" hidden="1" outlineLevel="1" x14ac:dyDescent="0.45">
      <c r="B2981" s="648"/>
      <c r="C2981" s="649"/>
      <c r="D2981" s="650"/>
      <c r="E2981" s="651"/>
      <c r="F2981" s="652"/>
      <c r="G2981" s="653"/>
      <c r="H2981" s="654"/>
      <c r="I2981" s="654"/>
      <c r="J2981" s="654"/>
      <c r="K2981" s="655"/>
      <c r="L2981" s="653"/>
      <c r="M2981" s="654"/>
      <c r="N2981" s="654"/>
      <c r="O2981" s="654"/>
      <c r="P2981" s="655"/>
      <c r="Q2981" s="656"/>
      <c r="R2981" s="652"/>
      <c r="S2981" s="566"/>
      <c r="T2981" s="566"/>
      <c r="U2981" s="566"/>
      <c r="V2981" s="566"/>
      <c r="W2981" s="566"/>
      <c r="X2981" s="566"/>
      <c r="Y2981" s="566"/>
      <c r="Z2981" s="566"/>
      <c r="AA2981" s="566"/>
      <c r="AB2981" s="566"/>
      <c r="AC2981" s="566"/>
      <c r="AD2981" s="566"/>
      <c r="AE2981" s="566"/>
      <c r="AF2981" s="566"/>
      <c r="AG2981" s="566"/>
    </row>
    <row r="2982" spans="2:33" hidden="1" outlineLevel="1" x14ac:dyDescent="0.45">
      <c r="B2982" s="657"/>
      <c r="C2982" s="658"/>
      <c r="D2982" s="659"/>
      <c r="E2982" s="660"/>
      <c r="F2982" s="661"/>
      <c r="G2982" s="662"/>
      <c r="H2982" s="663"/>
      <c r="I2982" s="663"/>
      <c r="J2982" s="663"/>
      <c r="K2982" s="664"/>
      <c r="L2982" s="662"/>
      <c r="M2982" s="663"/>
      <c r="N2982" s="663"/>
      <c r="O2982" s="663"/>
      <c r="P2982" s="664"/>
      <c r="Q2982" s="665"/>
      <c r="R2982" s="661"/>
      <c r="S2982" s="566"/>
      <c r="T2982" s="566"/>
      <c r="U2982" s="566"/>
      <c r="V2982" s="566"/>
      <c r="W2982" s="566"/>
      <c r="X2982" s="566"/>
      <c r="Y2982" s="566"/>
      <c r="Z2982" s="566"/>
      <c r="AA2982" s="566"/>
      <c r="AB2982" s="566"/>
      <c r="AC2982" s="566"/>
      <c r="AD2982" s="566"/>
      <c r="AE2982" s="566"/>
      <c r="AF2982" s="566"/>
      <c r="AG2982" s="566"/>
    </row>
    <row r="2983" spans="2:33" hidden="1" outlineLevel="1" x14ac:dyDescent="0.45">
      <c r="B2983" s="648"/>
      <c r="C2983" s="649"/>
      <c r="D2983" s="650"/>
      <c r="E2983" s="651"/>
      <c r="F2983" s="652"/>
      <c r="G2983" s="653"/>
      <c r="H2983" s="654"/>
      <c r="I2983" s="654"/>
      <c r="J2983" s="654"/>
      <c r="K2983" s="655"/>
      <c r="L2983" s="653"/>
      <c r="M2983" s="654"/>
      <c r="N2983" s="654"/>
      <c r="O2983" s="654"/>
      <c r="P2983" s="655"/>
      <c r="Q2983" s="656"/>
      <c r="R2983" s="652"/>
      <c r="S2983" s="566"/>
      <c r="T2983" s="566"/>
      <c r="U2983" s="566"/>
      <c r="V2983" s="566"/>
      <c r="W2983" s="566"/>
      <c r="X2983" s="566"/>
      <c r="Y2983" s="566"/>
      <c r="Z2983" s="566"/>
      <c r="AA2983" s="566"/>
      <c r="AB2983" s="566"/>
      <c r="AC2983" s="566"/>
      <c r="AD2983" s="566"/>
      <c r="AE2983" s="566"/>
      <c r="AF2983" s="566"/>
      <c r="AG2983" s="566"/>
    </row>
    <row r="2984" spans="2:33" hidden="1" outlineLevel="1" x14ac:dyDescent="0.45">
      <c r="B2984" s="657"/>
      <c r="C2984" s="658"/>
      <c r="D2984" s="659"/>
      <c r="E2984" s="660"/>
      <c r="F2984" s="661"/>
      <c r="G2984" s="662"/>
      <c r="H2984" s="663"/>
      <c r="I2984" s="663"/>
      <c r="J2984" s="663"/>
      <c r="K2984" s="664"/>
      <c r="L2984" s="662"/>
      <c r="M2984" s="663"/>
      <c r="N2984" s="663"/>
      <c r="O2984" s="663"/>
      <c r="P2984" s="664"/>
      <c r="Q2984" s="665"/>
      <c r="R2984" s="661"/>
      <c r="S2984" s="566"/>
      <c r="T2984" s="566"/>
      <c r="U2984" s="566"/>
      <c r="V2984" s="566"/>
      <c r="W2984" s="566"/>
      <c r="X2984" s="566"/>
      <c r="Y2984" s="566"/>
      <c r="Z2984" s="566"/>
      <c r="AA2984" s="566"/>
      <c r="AB2984" s="566"/>
      <c r="AC2984" s="566"/>
      <c r="AD2984" s="566"/>
      <c r="AE2984" s="566"/>
      <c r="AF2984" s="566"/>
      <c r="AG2984" s="566"/>
    </row>
    <row r="2985" spans="2:33" hidden="1" outlineLevel="1" x14ac:dyDescent="0.45">
      <c r="B2985" s="648"/>
      <c r="C2985" s="649"/>
      <c r="D2985" s="650"/>
      <c r="E2985" s="651"/>
      <c r="F2985" s="652"/>
      <c r="G2985" s="653"/>
      <c r="H2985" s="654"/>
      <c r="I2985" s="654"/>
      <c r="J2985" s="654"/>
      <c r="K2985" s="655"/>
      <c r="L2985" s="653"/>
      <c r="M2985" s="654"/>
      <c r="N2985" s="654"/>
      <c r="O2985" s="654"/>
      <c r="P2985" s="655"/>
      <c r="Q2985" s="656"/>
      <c r="R2985" s="652"/>
      <c r="S2985" s="566"/>
      <c r="T2985" s="566"/>
      <c r="U2985" s="566"/>
      <c r="V2985" s="566"/>
      <c r="W2985" s="566"/>
      <c r="X2985" s="566"/>
      <c r="Y2985" s="566"/>
      <c r="Z2985" s="566"/>
      <c r="AA2985" s="566"/>
      <c r="AB2985" s="566"/>
      <c r="AC2985" s="566"/>
      <c r="AD2985" s="566"/>
      <c r="AE2985" s="566"/>
      <c r="AF2985" s="566"/>
      <c r="AG2985" s="566"/>
    </row>
    <row r="2986" spans="2:33" hidden="1" outlineLevel="1" x14ac:dyDescent="0.45">
      <c r="B2986" s="657"/>
      <c r="C2986" s="658"/>
      <c r="D2986" s="659"/>
      <c r="E2986" s="660"/>
      <c r="F2986" s="661"/>
      <c r="G2986" s="662"/>
      <c r="H2986" s="663"/>
      <c r="I2986" s="663"/>
      <c r="J2986" s="663"/>
      <c r="K2986" s="664"/>
      <c r="L2986" s="662"/>
      <c r="M2986" s="663"/>
      <c r="N2986" s="663"/>
      <c r="O2986" s="663"/>
      <c r="P2986" s="664"/>
      <c r="Q2986" s="665"/>
      <c r="R2986" s="661"/>
      <c r="S2986" s="566"/>
      <c r="T2986" s="566"/>
      <c r="U2986" s="566"/>
      <c r="V2986" s="566"/>
      <c r="W2986" s="566"/>
      <c r="X2986" s="566"/>
      <c r="Y2986" s="566"/>
      <c r="Z2986" s="566"/>
      <c r="AA2986" s="566"/>
      <c r="AB2986" s="566"/>
      <c r="AC2986" s="566"/>
      <c r="AD2986" s="566"/>
      <c r="AE2986" s="566"/>
      <c r="AF2986" s="566"/>
      <c r="AG2986" s="566"/>
    </row>
    <row r="2987" spans="2:33" hidden="1" outlineLevel="1" x14ac:dyDescent="0.45">
      <c r="B2987" s="648"/>
      <c r="C2987" s="649"/>
      <c r="D2987" s="650"/>
      <c r="E2987" s="651"/>
      <c r="F2987" s="652"/>
      <c r="G2987" s="653"/>
      <c r="H2987" s="654"/>
      <c r="I2987" s="654"/>
      <c r="J2987" s="654"/>
      <c r="K2987" s="655"/>
      <c r="L2987" s="653"/>
      <c r="M2987" s="654"/>
      <c r="N2987" s="654"/>
      <c r="O2987" s="654"/>
      <c r="P2987" s="655"/>
      <c r="Q2987" s="656"/>
      <c r="R2987" s="652"/>
      <c r="S2987" s="566"/>
      <c r="T2987" s="566"/>
      <c r="U2987" s="566"/>
      <c r="V2987" s="566"/>
      <c r="W2987" s="566"/>
      <c r="X2987" s="566"/>
      <c r="Y2987" s="566"/>
      <c r="Z2987" s="566"/>
      <c r="AA2987" s="566"/>
      <c r="AB2987" s="566"/>
      <c r="AC2987" s="566"/>
      <c r="AD2987" s="566"/>
      <c r="AE2987" s="566"/>
      <c r="AF2987" s="566"/>
      <c r="AG2987" s="566"/>
    </row>
    <row r="2988" spans="2:33" hidden="1" outlineLevel="1" x14ac:dyDescent="0.45">
      <c r="B2988" s="657"/>
      <c r="C2988" s="658"/>
      <c r="D2988" s="659"/>
      <c r="E2988" s="660"/>
      <c r="F2988" s="661"/>
      <c r="G2988" s="662"/>
      <c r="H2988" s="663"/>
      <c r="I2988" s="663"/>
      <c r="J2988" s="663"/>
      <c r="K2988" s="664"/>
      <c r="L2988" s="662"/>
      <c r="M2988" s="663"/>
      <c r="N2988" s="663"/>
      <c r="O2988" s="663"/>
      <c r="P2988" s="664"/>
      <c r="Q2988" s="665"/>
      <c r="R2988" s="661"/>
      <c r="S2988" s="566"/>
      <c r="T2988" s="566"/>
      <c r="U2988" s="566"/>
      <c r="V2988" s="566"/>
      <c r="W2988" s="566"/>
      <c r="X2988" s="566"/>
      <c r="Y2988" s="566"/>
      <c r="Z2988" s="566"/>
      <c r="AA2988" s="566"/>
      <c r="AB2988" s="566"/>
      <c r="AC2988" s="566"/>
      <c r="AD2988" s="566"/>
      <c r="AE2988" s="566"/>
      <c r="AF2988" s="566"/>
      <c r="AG2988" s="566"/>
    </row>
    <row r="2989" spans="2:33" hidden="1" outlineLevel="1" x14ac:dyDescent="0.45">
      <c r="B2989" s="648"/>
      <c r="C2989" s="649"/>
      <c r="D2989" s="650"/>
      <c r="E2989" s="651"/>
      <c r="F2989" s="652"/>
      <c r="G2989" s="653"/>
      <c r="H2989" s="654"/>
      <c r="I2989" s="654"/>
      <c r="J2989" s="654"/>
      <c r="K2989" s="655"/>
      <c r="L2989" s="653"/>
      <c r="M2989" s="654"/>
      <c r="N2989" s="654"/>
      <c r="O2989" s="654"/>
      <c r="P2989" s="655"/>
      <c r="Q2989" s="656"/>
      <c r="R2989" s="652"/>
      <c r="S2989" s="566"/>
      <c r="T2989" s="566"/>
      <c r="U2989" s="566"/>
      <c r="V2989" s="566"/>
      <c r="W2989" s="566"/>
      <c r="X2989" s="566"/>
      <c r="Y2989" s="566"/>
      <c r="Z2989" s="566"/>
      <c r="AA2989" s="566"/>
      <c r="AB2989" s="566"/>
      <c r="AC2989" s="566"/>
      <c r="AD2989" s="566"/>
      <c r="AE2989" s="566"/>
      <c r="AF2989" s="566"/>
      <c r="AG2989" s="566"/>
    </row>
    <row r="2990" spans="2:33" hidden="1" outlineLevel="1" x14ac:dyDescent="0.45">
      <c r="B2990" s="657"/>
      <c r="C2990" s="658"/>
      <c r="D2990" s="659"/>
      <c r="E2990" s="660"/>
      <c r="F2990" s="661"/>
      <c r="G2990" s="662"/>
      <c r="H2990" s="663"/>
      <c r="I2990" s="663"/>
      <c r="J2990" s="663"/>
      <c r="K2990" s="664"/>
      <c r="L2990" s="662"/>
      <c r="M2990" s="663"/>
      <c r="N2990" s="663"/>
      <c r="O2990" s="663"/>
      <c r="P2990" s="664"/>
      <c r="Q2990" s="665"/>
      <c r="R2990" s="661"/>
      <c r="S2990" s="566"/>
      <c r="T2990" s="566"/>
      <c r="U2990" s="566"/>
      <c r="V2990" s="566"/>
      <c r="W2990" s="566"/>
      <c r="X2990" s="566"/>
      <c r="Y2990" s="566"/>
      <c r="Z2990" s="566"/>
      <c r="AA2990" s="566"/>
      <c r="AB2990" s="566"/>
      <c r="AC2990" s="566"/>
      <c r="AD2990" s="566"/>
      <c r="AE2990" s="566"/>
      <c r="AF2990" s="566"/>
      <c r="AG2990" s="566"/>
    </row>
    <row r="2991" spans="2:33" hidden="1" outlineLevel="1" x14ac:dyDescent="0.45">
      <c r="B2991" s="648"/>
      <c r="C2991" s="649"/>
      <c r="D2991" s="650"/>
      <c r="E2991" s="651"/>
      <c r="F2991" s="652"/>
      <c r="G2991" s="653"/>
      <c r="H2991" s="654"/>
      <c r="I2991" s="654"/>
      <c r="J2991" s="654"/>
      <c r="K2991" s="655"/>
      <c r="L2991" s="653"/>
      <c r="M2991" s="654"/>
      <c r="N2991" s="654"/>
      <c r="O2991" s="654"/>
      <c r="P2991" s="655"/>
      <c r="Q2991" s="656"/>
      <c r="R2991" s="652"/>
      <c r="S2991" s="566"/>
      <c r="T2991" s="566"/>
      <c r="U2991" s="566"/>
      <c r="V2991" s="566"/>
      <c r="W2991" s="566"/>
      <c r="X2991" s="566"/>
      <c r="Y2991" s="566"/>
      <c r="Z2991" s="566"/>
      <c r="AA2991" s="566"/>
      <c r="AB2991" s="566"/>
      <c r="AC2991" s="566"/>
      <c r="AD2991" s="566"/>
      <c r="AE2991" s="566"/>
      <c r="AF2991" s="566"/>
      <c r="AG2991" s="566"/>
    </row>
    <row r="2992" spans="2:33" hidden="1" outlineLevel="1" x14ac:dyDescent="0.45">
      <c r="B2992" s="657"/>
      <c r="C2992" s="658"/>
      <c r="D2992" s="659"/>
      <c r="E2992" s="660"/>
      <c r="F2992" s="661"/>
      <c r="G2992" s="662"/>
      <c r="H2992" s="663"/>
      <c r="I2992" s="663"/>
      <c r="J2992" s="663"/>
      <c r="K2992" s="664"/>
      <c r="L2992" s="662"/>
      <c r="M2992" s="663"/>
      <c r="N2992" s="663"/>
      <c r="O2992" s="663"/>
      <c r="P2992" s="664"/>
      <c r="Q2992" s="665"/>
      <c r="R2992" s="661"/>
      <c r="S2992" s="566"/>
      <c r="T2992" s="566"/>
      <c r="U2992" s="566"/>
      <c r="V2992" s="566"/>
      <c r="W2992" s="566"/>
      <c r="X2992" s="566"/>
      <c r="Y2992" s="566"/>
      <c r="Z2992" s="566"/>
      <c r="AA2992" s="566"/>
      <c r="AB2992" s="566"/>
      <c r="AC2992" s="566"/>
      <c r="AD2992" s="566"/>
      <c r="AE2992" s="566"/>
      <c r="AF2992" s="566"/>
      <c r="AG2992" s="566"/>
    </row>
    <row r="2993" spans="2:33" hidden="1" outlineLevel="1" x14ac:dyDescent="0.45">
      <c r="B2993" s="648"/>
      <c r="C2993" s="649"/>
      <c r="D2993" s="650"/>
      <c r="E2993" s="651"/>
      <c r="F2993" s="652"/>
      <c r="G2993" s="653"/>
      <c r="H2993" s="654"/>
      <c r="I2993" s="654"/>
      <c r="J2993" s="654"/>
      <c r="K2993" s="655"/>
      <c r="L2993" s="653"/>
      <c r="M2993" s="654"/>
      <c r="N2993" s="654"/>
      <c r="O2993" s="654"/>
      <c r="P2993" s="655"/>
      <c r="Q2993" s="656"/>
      <c r="R2993" s="652"/>
      <c r="S2993" s="566"/>
      <c r="T2993" s="566"/>
      <c r="U2993" s="566"/>
      <c r="V2993" s="566"/>
      <c r="W2993" s="566"/>
      <c r="X2993" s="566"/>
      <c r="Y2993" s="566"/>
      <c r="Z2993" s="566"/>
      <c r="AA2993" s="566"/>
      <c r="AB2993" s="566"/>
      <c r="AC2993" s="566"/>
      <c r="AD2993" s="566"/>
      <c r="AE2993" s="566"/>
      <c r="AF2993" s="566"/>
      <c r="AG2993" s="566"/>
    </row>
    <row r="2994" spans="2:33" hidden="1" outlineLevel="1" x14ac:dyDescent="0.45">
      <c r="B2994" s="657"/>
      <c r="C2994" s="658"/>
      <c r="D2994" s="659"/>
      <c r="E2994" s="660"/>
      <c r="F2994" s="661"/>
      <c r="G2994" s="662"/>
      <c r="H2994" s="663"/>
      <c r="I2994" s="663"/>
      <c r="J2994" s="663"/>
      <c r="K2994" s="664"/>
      <c r="L2994" s="662"/>
      <c r="M2994" s="663"/>
      <c r="N2994" s="663"/>
      <c r="O2994" s="663"/>
      <c r="P2994" s="664"/>
      <c r="Q2994" s="665"/>
      <c r="R2994" s="661"/>
      <c r="S2994" s="566"/>
      <c r="T2994" s="566"/>
      <c r="U2994" s="566"/>
      <c r="V2994" s="566"/>
      <c r="W2994" s="566"/>
      <c r="X2994" s="566"/>
      <c r="Y2994" s="566"/>
      <c r="Z2994" s="566"/>
      <c r="AA2994" s="566"/>
      <c r="AB2994" s="566"/>
      <c r="AC2994" s="566"/>
      <c r="AD2994" s="566"/>
      <c r="AE2994" s="566"/>
      <c r="AF2994" s="566"/>
      <c r="AG2994" s="566"/>
    </row>
    <row r="2995" spans="2:33" hidden="1" outlineLevel="1" x14ac:dyDescent="0.45">
      <c r="B2995" s="648"/>
      <c r="C2995" s="649"/>
      <c r="D2995" s="650"/>
      <c r="E2995" s="651"/>
      <c r="F2995" s="652"/>
      <c r="G2995" s="653"/>
      <c r="H2995" s="654"/>
      <c r="I2995" s="654"/>
      <c r="J2995" s="654"/>
      <c r="K2995" s="655"/>
      <c r="L2995" s="653"/>
      <c r="M2995" s="654"/>
      <c r="N2995" s="654"/>
      <c r="O2995" s="654"/>
      <c r="P2995" s="655"/>
      <c r="Q2995" s="656"/>
      <c r="R2995" s="652"/>
      <c r="S2995" s="566"/>
      <c r="T2995" s="566"/>
      <c r="U2995" s="566"/>
      <c r="V2995" s="566"/>
      <c r="W2995" s="566"/>
      <c r="X2995" s="566"/>
      <c r="Y2995" s="566"/>
      <c r="Z2995" s="566"/>
      <c r="AA2995" s="566"/>
      <c r="AB2995" s="566"/>
      <c r="AC2995" s="566"/>
      <c r="AD2995" s="566"/>
      <c r="AE2995" s="566"/>
      <c r="AF2995" s="566"/>
      <c r="AG2995" s="566"/>
    </row>
    <row r="2996" spans="2:33" hidden="1" outlineLevel="1" x14ac:dyDescent="0.45">
      <c r="B2996" s="657"/>
      <c r="C2996" s="658"/>
      <c r="D2996" s="659"/>
      <c r="E2996" s="660"/>
      <c r="F2996" s="661"/>
      <c r="G2996" s="662"/>
      <c r="H2996" s="663"/>
      <c r="I2996" s="663"/>
      <c r="J2996" s="663"/>
      <c r="K2996" s="664"/>
      <c r="L2996" s="662"/>
      <c r="M2996" s="663"/>
      <c r="N2996" s="663"/>
      <c r="O2996" s="663"/>
      <c r="P2996" s="664"/>
      <c r="Q2996" s="665"/>
      <c r="R2996" s="661"/>
      <c r="S2996" s="566"/>
      <c r="T2996" s="566"/>
      <c r="U2996" s="566"/>
      <c r="V2996" s="566"/>
      <c r="W2996" s="566"/>
      <c r="X2996" s="566"/>
      <c r="Y2996" s="566"/>
      <c r="Z2996" s="566"/>
      <c r="AA2996" s="566"/>
      <c r="AB2996" s="566"/>
      <c r="AC2996" s="566"/>
      <c r="AD2996" s="566"/>
      <c r="AE2996" s="566"/>
      <c r="AF2996" s="566"/>
      <c r="AG2996" s="566"/>
    </row>
    <row r="2997" spans="2:33" hidden="1" outlineLevel="1" x14ac:dyDescent="0.45">
      <c r="B2997" s="648"/>
      <c r="C2997" s="649"/>
      <c r="D2997" s="650"/>
      <c r="E2997" s="651"/>
      <c r="F2997" s="652"/>
      <c r="G2997" s="653"/>
      <c r="H2997" s="654"/>
      <c r="I2997" s="654"/>
      <c r="J2997" s="654"/>
      <c r="K2997" s="655"/>
      <c r="L2997" s="653"/>
      <c r="M2997" s="654"/>
      <c r="N2997" s="654"/>
      <c r="O2997" s="654"/>
      <c r="P2997" s="655"/>
      <c r="Q2997" s="656"/>
      <c r="R2997" s="652"/>
      <c r="S2997" s="566"/>
      <c r="T2997" s="566"/>
      <c r="U2997" s="566"/>
      <c r="V2997" s="566"/>
      <c r="W2997" s="566"/>
      <c r="X2997" s="566"/>
      <c r="Y2997" s="566"/>
      <c r="Z2997" s="566"/>
      <c r="AA2997" s="566"/>
      <c r="AB2997" s="566"/>
      <c r="AC2997" s="566"/>
      <c r="AD2997" s="566"/>
      <c r="AE2997" s="566"/>
      <c r="AF2997" s="566"/>
      <c r="AG2997" s="566"/>
    </row>
    <row r="2998" spans="2:33" hidden="1" outlineLevel="1" x14ac:dyDescent="0.45">
      <c r="B2998" s="657"/>
      <c r="C2998" s="658"/>
      <c r="D2998" s="659"/>
      <c r="E2998" s="660"/>
      <c r="F2998" s="661"/>
      <c r="G2998" s="662"/>
      <c r="H2998" s="663"/>
      <c r="I2998" s="663"/>
      <c r="J2998" s="663"/>
      <c r="K2998" s="664"/>
      <c r="L2998" s="662"/>
      <c r="M2998" s="663"/>
      <c r="N2998" s="663"/>
      <c r="O2998" s="663"/>
      <c r="P2998" s="664"/>
      <c r="Q2998" s="665"/>
      <c r="R2998" s="661"/>
      <c r="S2998" s="566"/>
      <c r="T2998" s="566"/>
      <c r="U2998" s="566"/>
      <c r="V2998" s="566"/>
      <c r="W2998" s="566"/>
      <c r="X2998" s="566"/>
      <c r="Y2998" s="566"/>
      <c r="Z2998" s="566"/>
      <c r="AA2998" s="566"/>
      <c r="AB2998" s="566"/>
      <c r="AC2998" s="566"/>
      <c r="AD2998" s="566"/>
      <c r="AE2998" s="566"/>
      <c r="AF2998" s="566"/>
      <c r="AG2998" s="566"/>
    </row>
    <row r="2999" spans="2:33" hidden="1" outlineLevel="1" x14ac:dyDescent="0.45">
      <c r="B2999" s="648"/>
      <c r="C2999" s="649"/>
      <c r="D2999" s="650"/>
      <c r="E2999" s="651"/>
      <c r="F2999" s="652"/>
      <c r="G2999" s="653"/>
      <c r="H2999" s="654"/>
      <c r="I2999" s="654"/>
      <c r="J2999" s="654"/>
      <c r="K2999" s="655"/>
      <c r="L2999" s="653"/>
      <c r="M2999" s="654"/>
      <c r="N2999" s="654"/>
      <c r="O2999" s="654"/>
      <c r="P2999" s="655"/>
      <c r="Q2999" s="656"/>
      <c r="R2999" s="652"/>
      <c r="S2999" s="566"/>
      <c r="T2999" s="566"/>
      <c r="U2999" s="566"/>
      <c r="V2999" s="566"/>
      <c r="W2999" s="566"/>
      <c r="X2999" s="566"/>
      <c r="Y2999" s="566"/>
      <c r="Z2999" s="566"/>
      <c r="AA2999" s="566"/>
      <c r="AB2999" s="566"/>
      <c r="AC2999" s="566"/>
      <c r="AD2999" s="566"/>
      <c r="AE2999" s="566"/>
      <c r="AF2999" s="566"/>
      <c r="AG2999" s="566"/>
    </row>
    <row r="3000" spans="2:33" hidden="1" outlineLevel="1" x14ac:dyDescent="0.45">
      <c r="B3000" s="657"/>
      <c r="C3000" s="658"/>
      <c r="D3000" s="659"/>
      <c r="E3000" s="660"/>
      <c r="F3000" s="661"/>
      <c r="G3000" s="662"/>
      <c r="H3000" s="663"/>
      <c r="I3000" s="663"/>
      <c r="J3000" s="663"/>
      <c r="K3000" s="664"/>
      <c r="L3000" s="662"/>
      <c r="M3000" s="663"/>
      <c r="N3000" s="663"/>
      <c r="O3000" s="663"/>
      <c r="P3000" s="664"/>
      <c r="Q3000" s="665"/>
      <c r="R3000" s="661"/>
      <c r="S3000" s="566"/>
      <c r="T3000" s="566"/>
      <c r="U3000" s="566"/>
      <c r="V3000" s="566"/>
      <c r="W3000" s="566"/>
      <c r="X3000" s="566"/>
      <c r="Y3000" s="566"/>
      <c r="Z3000" s="566"/>
      <c r="AA3000" s="566"/>
      <c r="AB3000" s="566"/>
      <c r="AC3000" s="566"/>
      <c r="AD3000" s="566"/>
      <c r="AE3000" s="566"/>
      <c r="AF3000" s="566"/>
      <c r="AG3000" s="566"/>
    </row>
    <row r="3001" spans="2:33" hidden="1" outlineLevel="1" x14ac:dyDescent="0.45">
      <c r="B3001" s="648"/>
      <c r="C3001" s="649"/>
      <c r="D3001" s="650"/>
      <c r="E3001" s="651"/>
      <c r="F3001" s="652"/>
      <c r="G3001" s="653"/>
      <c r="H3001" s="654"/>
      <c r="I3001" s="654"/>
      <c r="J3001" s="654"/>
      <c r="K3001" s="655"/>
      <c r="L3001" s="653"/>
      <c r="M3001" s="654"/>
      <c r="N3001" s="654"/>
      <c r="O3001" s="654"/>
      <c r="P3001" s="655"/>
      <c r="Q3001" s="656"/>
      <c r="R3001" s="652"/>
      <c r="S3001" s="566"/>
      <c r="T3001" s="566"/>
      <c r="U3001" s="566"/>
      <c r="V3001" s="566"/>
      <c r="W3001" s="566"/>
      <c r="X3001" s="566"/>
      <c r="Y3001" s="566"/>
      <c r="Z3001" s="566"/>
      <c r="AA3001" s="566"/>
      <c r="AB3001" s="566"/>
      <c r="AC3001" s="566"/>
      <c r="AD3001" s="566"/>
      <c r="AE3001" s="566"/>
      <c r="AF3001" s="566"/>
      <c r="AG3001" s="566"/>
    </row>
    <row r="3002" spans="2:33" hidden="1" outlineLevel="1" x14ac:dyDescent="0.45">
      <c r="B3002" s="657"/>
      <c r="C3002" s="658"/>
      <c r="D3002" s="659"/>
      <c r="E3002" s="660"/>
      <c r="F3002" s="661"/>
      <c r="G3002" s="662"/>
      <c r="H3002" s="663"/>
      <c r="I3002" s="663"/>
      <c r="J3002" s="663"/>
      <c r="K3002" s="664"/>
      <c r="L3002" s="662"/>
      <c r="M3002" s="663"/>
      <c r="N3002" s="663"/>
      <c r="O3002" s="663"/>
      <c r="P3002" s="664"/>
      <c r="Q3002" s="665"/>
      <c r="R3002" s="661"/>
      <c r="S3002" s="566"/>
      <c r="T3002" s="566"/>
      <c r="U3002" s="566"/>
      <c r="V3002" s="566"/>
      <c r="W3002" s="566"/>
      <c r="X3002" s="566"/>
      <c r="Y3002" s="566"/>
      <c r="Z3002" s="566"/>
      <c r="AA3002" s="566"/>
      <c r="AB3002" s="566"/>
      <c r="AC3002" s="566"/>
      <c r="AD3002" s="566"/>
      <c r="AE3002" s="566"/>
      <c r="AF3002" s="566"/>
      <c r="AG3002" s="566"/>
    </row>
    <row r="3003" spans="2:33" hidden="1" outlineLevel="1" x14ac:dyDescent="0.45">
      <c r="B3003" s="648"/>
      <c r="C3003" s="649"/>
      <c r="D3003" s="650"/>
      <c r="E3003" s="651"/>
      <c r="F3003" s="652"/>
      <c r="G3003" s="653"/>
      <c r="H3003" s="654"/>
      <c r="I3003" s="654"/>
      <c r="J3003" s="654"/>
      <c r="K3003" s="655"/>
      <c r="L3003" s="653"/>
      <c r="M3003" s="654"/>
      <c r="N3003" s="654"/>
      <c r="O3003" s="654"/>
      <c r="P3003" s="655"/>
      <c r="Q3003" s="656"/>
      <c r="R3003" s="652"/>
      <c r="S3003" s="566"/>
      <c r="T3003" s="566"/>
      <c r="U3003" s="566"/>
      <c r="V3003" s="566"/>
      <c r="W3003" s="566"/>
      <c r="X3003" s="566"/>
      <c r="Y3003" s="566"/>
      <c r="Z3003" s="566"/>
      <c r="AA3003" s="566"/>
      <c r="AB3003" s="566"/>
      <c r="AC3003" s="566"/>
      <c r="AD3003" s="566"/>
      <c r="AE3003" s="566"/>
      <c r="AF3003" s="566"/>
      <c r="AG3003" s="566"/>
    </row>
    <row r="3004" spans="2:33" hidden="1" outlineLevel="1" x14ac:dyDescent="0.45">
      <c r="B3004" s="657"/>
      <c r="C3004" s="658"/>
      <c r="D3004" s="659"/>
      <c r="E3004" s="660"/>
      <c r="F3004" s="661"/>
      <c r="G3004" s="662"/>
      <c r="H3004" s="663"/>
      <c r="I3004" s="663"/>
      <c r="J3004" s="663"/>
      <c r="K3004" s="664"/>
      <c r="L3004" s="662"/>
      <c r="M3004" s="663"/>
      <c r="N3004" s="663"/>
      <c r="O3004" s="663"/>
      <c r="P3004" s="664"/>
      <c r="Q3004" s="665"/>
      <c r="R3004" s="661"/>
      <c r="S3004" s="566"/>
      <c r="T3004" s="566"/>
      <c r="U3004" s="566"/>
      <c r="V3004" s="566"/>
      <c r="W3004" s="566"/>
      <c r="X3004" s="566"/>
      <c r="Y3004" s="566"/>
      <c r="Z3004" s="566"/>
      <c r="AA3004" s="566"/>
      <c r="AB3004" s="566"/>
      <c r="AC3004" s="566"/>
      <c r="AD3004" s="566"/>
      <c r="AE3004" s="566"/>
      <c r="AF3004" s="566"/>
      <c r="AG3004" s="566"/>
    </row>
    <row r="3005" spans="2:33" hidden="1" outlineLevel="1" x14ac:dyDescent="0.45">
      <c r="B3005" s="648"/>
      <c r="C3005" s="649"/>
      <c r="D3005" s="650"/>
      <c r="E3005" s="651"/>
      <c r="F3005" s="652"/>
      <c r="G3005" s="653"/>
      <c r="H3005" s="654"/>
      <c r="I3005" s="654"/>
      <c r="J3005" s="654"/>
      <c r="K3005" s="655"/>
      <c r="L3005" s="653"/>
      <c r="M3005" s="654"/>
      <c r="N3005" s="654"/>
      <c r="O3005" s="654"/>
      <c r="P3005" s="655"/>
      <c r="Q3005" s="656"/>
      <c r="R3005" s="652"/>
      <c r="S3005" s="566"/>
      <c r="T3005" s="566"/>
      <c r="U3005" s="566"/>
      <c r="V3005" s="566"/>
      <c r="W3005" s="566"/>
      <c r="X3005" s="566"/>
      <c r="Y3005" s="566"/>
      <c r="Z3005" s="566"/>
      <c r="AA3005" s="566"/>
      <c r="AB3005" s="566"/>
      <c r="AC3005" s="566"/>
      <c r="AD3005" s="566"/>
      <c r="AE3005" s="566"/>
      <c r="AF3005" s="566"/>
      <c r="AG3005" s="566"/>
    </row>
    <row r="3006" spans="2:33" hidden="1" outlineLevel="1" x14ac:dyDescent="0.45">
      <c r="B3006" s="657"/>
      <c r="C3006" s="658"/>
      <c r="D3006" s="659"/>
      <c r="E3006" s="660"/>
      <c r="F3006" s="661"/>
      <c r="G3006" s="662"/>
      <c r="H3006" s="663"/>
      <c r="I3006" s="663"/>
      <c r="J3006" s="663"/>
      <c r="K3006" s="664"/>
      <c r="L3006" s="662"/>
      <c r="M3006" s="663"/>
      <c r="N3006" s="663"/>
      <c r="O3006" s="663"/>
      <c r="P3006" s="664"/>
      <c r="Q3006" s="665"/>
      <c r="R3006" s="661"/>
      <c r="S3006" s="566"/>
      <c r="T3006" s="566"/>
      <c r="U3006" s="566"/>
      <c r="V3006" s="566"/>
      <c r="W3006" s="566"/>
      <c r="X3006" s="566"/>
      <c r="Y3006" s="566"/>
      <c r="Z3006" s="566"/>
      <c r="AA3006" s="566"/>
      <c r="AB3006" s="566"/>
      <c r="AC3006" s="566"/>
      <c r="AD3006" s="566"/>
      <c r="AE3006" s="566"/>
      <c r="AF3006" s="566"/>
      <c r="AG3006" s="566"/>
    </row>
    <row r="3007" spans="2:33" hidden="1" outlineLevel="1" x14ac:dyDescent="0.45">
      <c r="B3007" s="648"/>
      <c r="C3007" s="649"/>
      <c r="D3007" s="650"/>
      <c r="E3007" s="651"/>
      <c r="F3007" s="652"/>
      <c r="G3007" s="653"/>
      <c r="H3007" s="654"/>
      <c r="I3007" s="654"/>
      <c r="J3007" s="654"/>
      <c r="K3007" s="655"/>
      <c r="L3007" s="653"/>
      <c r="M3007" s="654"/>
      <c r="N3007" s="654"/>
      <c r="O3007" s="654"/>
      <c r="P3007" s="655"/>
      <c r="Q3007" s="656"/>
      <c r="R3007" s="652"/>
      <c r="S3007" s="566"/>
      <c r="T3007" s="566"/>
      <c r="U3007" s="566"/>
      <c r="V3007" s="566"/>
      <c r="W3007" s="566"/>
      <c r="X3007" s="566"/>
      <c r="Y3007" s="566"/>
      <c r="Z3007" s="566"/>
      <c r="AA3007" s="566"/>
      <c r="AB3007" s="566"/>
      <c r="AC3007" s="566"/>
      <c r="AD3007" s="566"/>
      <c r="AE3007" s="566"/>
      <c r="AF3007" s="566"/>
      <c r="AG3007" s="566"/>
    </row>
    <row r="3008" spans="2:33" hidden="1" outlineLevel="1" x14ac:dyDescent="0.45">
      <c r="B3008" s="657"/>
      <c r="C3008" s="658"/>
      <c r="D3008" s="659"/>
      <c r="E3008" s="660"/>
      <c r="F3008" s="661"/>
      <c r="G3008" s="662"/>
      <c r="H3008" s="663"/>
      <c r="I3008" s="663"/>
      <c r="J3008" s="663"/>
      <c r="K3008" s="664"/>
      <c r="L3008" s="662"/>
      <c r="M3008" s="663"/>
      <c r="N3008" s="663"/>
      <c r="O3008" s="663"/>
      <c r="P3008" s="664"/>
      <c r="Q3008" s="665"/>
      <c r="R3008" s="661"/>
      <c r="S3008" s="566"/>
      <c r="T3008" s="566"/>
      <c r="U3008" s="566"/>
      <c r="V3008" s="566"/>
      <c r="W3008" s="566"/>
      <c r="X3008" s="566"/>
      <c r="Y3008" s="566"/>
      <c r="Z3008" s="566"/>
      <c r="AA3008" s="566"/>
      <c r="AB3008" s="566"/>
      <c r="AC3008" s="566"/>
      <c r="AD3008" s="566"/>
      <c r="AE3008" s="566"/>
      <c r="AF3008" s="566"/>
      <c r="AG3008" s="566"/>
    </row>
    <row r="3009" spans="2:33" hidden="1" outlineLevel="1" x14ac:dyDescent="0.45">
      <c r="B3009" s="648"/>
      <c r="C3009" s="649"/>
      <c r="D3009" s="650"/>
      <c r="E3009" s="651"/>
      <c r="F3009" s="652"/>
      <c r="G3009" s="653"/>
      <c r="H3009" s="654"/>
      <c r="I3009" s="654"/>
      <c r="J3009" s="654"/>
      <c r="K3009" s="655"/>
      <c r="L3009" s="653"/>
      <c r="M3009" s="654"/>
      <c r="N3009" s="654"/>
      <c r="O3009" s="654"/>
      <c r="P3009" s="655"/>
      <c r="Q3009" s="656"/>
      <c r="R3009" s="652"/>
      <c r="S3009" s="566"/>
      <c r="T3009" s="566"/>
      <c r="U3009" s="566"/>
      <c r="V3009" s="566"/>
      <c r="W3009" s="566"/>
      <c r="X3009" s="566"/>
      <c r="Y3009" s="566"/>
      <c r="Z3009" s="566"/>
      <c r="AA3009" s="566"/>
      <c r="AB3009" s="566"/>
      <c r="AC3009" s="566"/>
      <c r="AD3009" s="566"/>
      <c r="AE3009" s="566"/>
      <c r="AF3009" s="566"/>
      <c r="AG3009" s="566"/>
    </row>
    <row r="3010" spans="2:33" hidden="1" outlineLevel="1" x14ac:dyDescent="0.45">
      <c r="B3010" s="657"/>
      <c r="C3010" s="658"/>
      <c r="D3010" s="659"/>
      <c r="E3010" s="660"/>
      <c r="F3010" s="661"/>
      <c r="G3010" s="662"/>
      <c r="H3010" s="663"/>
      <c r="I3010" s="663"/>
      <c r="J3010" s="663"/>
      <c r="K3010" s="664"/>
      <c r="L3010" s="662"/>
      <c r="M3010" s="663"/>
      <c r="N3010" s="663"/>
      <c r="O3010" s="663"/>
      <c r="P3010" s="664"/>
      <c r="Q3010" s="665"/>
      <c r="R3010" s="661"/>
      <c r="S3010" s="566"/>
      <c r="T3010" s="566"/>
      <c r="U3010" s="566"/>
      <c r="V3010" s="566"/>
      <c r="W3010" s="566"/>
      <c r="X3010" s="566"/>
      <c r="Y3010" s="566"/>
      <c r="Z3010" s="566"/>
      <c r="AA3010" s="566"/>
      <c r="AB3010" s="566"/>
      <c r="AC3010" s="566"/>
      <c r="AD3010" s="566"/>
      <c r="AE3010" s="566"/>
      <c r="AF3010" s="566"/>
      <c r="AG3010" s="566"/>
    </row>
    <row r="3011" spans="2:33" hidden="1" outlineLevel="1" x14ac:dyDescent="0.45">
      <c r="B3011" s="648"/>
      <c r="C3011" s="649"/>
      <c r="D3011" s="650"/>
      <c r="E3011" s="651"/>
      <c r="F3011" s="652"/>
      <c r="G3011" s="653"/>
      <c r="H3011" s="654"/>
      <c r="I3011" s="654"/>
      <c r="J3011" s="654"/>
      <c r="K3011" s="655"/>
      <c r="L3011" s="653"/>
      <c r="M3011" s="654"/>
      <c r="N3011" s="654"/>
      <c r="O3011" s="654"/>
      <c r="P3011" s="655"/>
      <c r="Q3011" s="656"/>
      <c r="R3011" s="652"/>
      <c r="S3011" s="566"/>
      <c r="T3011" s="566"/>
      <c r="U3011" s="566"/>
      <c r="V3011" s="566"/>
      <c r="W3011" s="566"/>
      <c r="X3011" s="566"/>
      <c r="Y3011" s="566"/>
      <c r="Z3011" s="566"/>
      <c r="AA3011" s="566"/>
      <c r="AB3011" s="566"/>
      <c r="AC3011" s="566"/>
      <c r="AD3011" s="566"/>
      <c r="AE3011" s="566"/>
      <c r="AF3011" s="566"/>
      <c r="AG3011" s="566"/>
    </row>
    <row r="3012" spans="2:33" hidden="1" outlineLevel="1" x14ac:dyDescent="0.45">
      <c r="B3012" s="657"/>
      <c r="C3012" s="658"/>
      <c r="D3012" s="659"/>
      <c r="E3012" s="660"/>
      <c r="F3012" s="661"/>
      <c r="G3012" s="662"/>
      <c r="H3012" s="663"/>
      <c r="I3012" s="663"/>
      <c r="J3012" s="663"/>
      <c r="K3012" s="664"/>
      <c r="L3012" s="662"/>
      <c r="M3012" s="663"/>
      <c r="N3012" s="663"/>
      <c r="O3012" s="663"/>
      <c r="P3012" s="664"/>
      <c r="Q3012" s="665"/>
      <c r="R3012" s="661"/>
      <c r="S3012" s="566"/>
      <c r="T3012" s="566"/>
      <c r="U3012" s="566"/>
      <c r="V3012" s="566"/>
      <c r="W3012" s="566"/>
      <c r="X3012" s="566"/>
      <c r="Y3012" s="566"/>
      <c r="Z3012" s="566"/>
      <c r="AA3012" s="566"/>
      <c r="AB3012" s="566"/>
      <c r="AC3012" s="566"/>
      <c r="AD3012" s="566"/>
      <c r="AE3012" s="566"/>
      <c r="AF3012" s="566"/>
      <c r="AG3012" s="566"/>
    </row>
    <row r="3013" spans="2:33" hidden="1" outlineLevel="1" x14ac:dyDescent="0.45">
      <c r="B3013" s="648"/>
      <c r="C3013" s="649"/>
      <c r="D3013" s="650"/>
      <c r="E3013" s="651"/>
      <c r="F3013" s="652"/>
      <c r="G3013" s="653"/>
      <c r="H3013" s="654"/>
      <c r="I3013" s="654"/>
      <c r="J3013" s="654"/>
      <c r="K3013" s="655"/>
      <c r="L3013" s="653"/>
      <c r="M3013" s="654"/>
      <c r="N3013" s="654"/>
      <c r="O3013" s="654"/>
      <c r="P3013" s="655"/>
      <c r="Q3013" s="656"/>
      <c r="R3013" s="652"/>
      <c r="S3013" s="566"/>
      <c r="T3013" s="566"/>
      <c r="U3013" s="566"/>
      <c r="V3013" s="566"/>
      <c r="W3013" s="566"/>
      <c r="X3013" s="566"/>
      <c r="Y3013" s="566"/>
      <c r="Z3013" s="566"/>
      <c r="AA3013" s="566"/>
      <c r="AB3013" s="566"/>
      <c r="AC3013" s="566"/>
      <c r="AD3013" s="566"/>
      <c r="AE3013" s="566"/>
      <c r="AF3013" s="566"/>
      <c r="AG3013" s="566"/>
    </row>
    <row r="3014" spans="2:33" hidden="1" outlineLevel="1" x14ac:dyDescent="0.45">
      <c r="B3014" s="657"/>
      <c r="C3014" s="658"/>
      <c r="D3014" s="659"/>
      <c r="E3014" s="660"/>
      <c r="F3014" s="661"/>
      <c r="G3014" s="662"/>
      <c r="H3014" s="663"/>
      <c r="I3014" s="663"/>
      <c r="J3014" s="663"/>
      <c r="K3014" s="664"/>
      <c r="L3014" s="662"/>
      <c r="M3014" s="663"/>
      <c r="N3014" s="663"/>
      <c r="O3014" s="663"/>
      <c r="P3014" s="664"/>
      <c r="Q3014" s="665"/>
      <c r="R3014" s="661"/>
      <c r="S3014" s="566"/>
      <c r="T3014" s="566"/>
      <c r="U3014" s="566"/>
      <c r="V3014" s="566"/>
      <c r="W3014" s="566"/>
      <c r="X3014" s="566"/>
      <c r="Y3014" s="566"/>
      <c r="Z3014" s="566"/>
      <c r="AA3014" s="566"/>
      <c r="AB3014" s="566"/>
      <c r="AC3014" s="566"/>
      <c r="AD3014" s="566"/>
      <c r="AE3014" s="566"/>
      <c r="AF3014" s="566"/>
      <c r="AG3014" s="566"/>
    </row>
    <row r="3015" spans="2:33" hidden="1" outlineLevel="1" x14ac:dyDescent="0.45">
      <c r="B3015" s="648"/>
      <c r="C3015" s="649"/>
      <c r="D3015" s="650"/>
      <c r="E3015" s="651"/>
      <c r="F3015" s="652"/>
      <c r="G3015" s="653"/>
      <c r="H3015" s="654"/>
      <c r="I3015" s="654"/>
      <c r="J3015" s="654"/>
      <c r="K3015" s="655"/>
      <c r="L3015" s="653"/>
      <c r="M3015" s="654"/>
      <c r="N3015" s="654"/>
      <c r="O3015" s="654"/>
      <c r="P3015" s="655"/>
      <c r="Q3015" s="656"/>
      <c r="R3015" s="652"/>
      <c r="S3015" s="566"/>
      <c r="T3015" s="566"/>
      <c r="U3015" s="566"/>
      <c r="V3015" s="566"/>
      <c r="W3015" s="566"/>
      <c r="X3015" s="566"/>
      <c r="Y3015" s="566"/>
      <c r="Z3015" s="566"/>
      <c r="AA3015" s="566"/>
      <c r="AB3015" s="566"/>
      <c r="AC3015" s="566"/>
      <c r="AD3015" s="566"/>
      <c r="AE3015" s="566"/>
      <c r="AF3015" s="566"/>
      <c r="AG3015" s="566"/>
    </row>
    <row r="3016" spans="2:33" hidden="1" outlineLevel="1" x14ac:dyDescent="0.45">
      <c r="B3016" s="657"/>
      <c r="C3016" s="658"/>
      <c r="D3016" s="659"/>
      <c r="E3016" s="660"/>
      <c r="F3016" s="661"/>
      <c r="G3016" s="662"/>
      <c r="H3016" s="663"/>
      <c r="I3016" s="663"/>
      <c r="J3016" s="663"/>
      <c r="K3016" s="664"/>
      <c r="L3016" s="662"/>
      <c r="M3016" s="663"/>
      <c r="N3016" s="663"/>
      <c r="O3016" s="663"/>
      <c r="P3016" s="664"/>
      <c r="Q3016" s="665"/>
      <c r="R3016" s="661"/>
      <c r="S3016" s="566"/>
      <c r="T3016" s="566"/>
      <c r="U3016" s="566"/>
      <c r="V3016" s="566"/>
      <c r="W3016" s="566"/>
      <c r="X3016" s="566"/>
      <c r="Y3016" s="566"/>
      <c r="Z3016" s="566"/>
      <c r="AA3016" s="566"/>
      <c r="AB3016" s="566"/>
      <c r="AC3016" s="566"/>
      <c r="AD3016" s="566"/>
      <c r="AE3016" s="566"/>
      <c r="AF3016" s="566"/>
      <c r="AG3016" s="566"/>
    </row>
    <row r="3017" spans="2:33" hidden="1" outlineLevel="1" x14ac:dyDescent="0.45">
      <c r="B3017" s="648"/>
      <c r="C3017" s="649"/>
      <c r="D3017" s="650"/>
      <c r="E3017" s="651"/>
      <c r="F3017" s="652"/>
      <c r="G3017" s="653"/>
      <c r="H3017" s="654"/>
      <c r="I3017" s="654"/>
      <c r="J3017" s="654"/>
      <c r="K3017" s="655"/>
      <c r="L3017" s="653"/>
      <c r="M3017" s="654"/>
      <c r="N3017" s="654"/>
      <c r="O3017" s="654"/>
      <c r="P3017" s="655"/>
      <c r="Q3017" s="656"/>
      <c r="R3017" s="652"/>
      <c r="S3017" s="566"/>
      <c r="T3017" s="566"/>
      <c r="U3017" s="566"/>
      <c r="V3017" s="566"/>
      <c r="W3017" s="566"/>
      <c r="X3017" s="566"/>
      <c r="Y3017" s="566"/>
      <c r="Z3017" s="566"/>
      <c r="AA3017" s="566"/>
      <c r="AB3017" s="566"/>
      <c r="AC3017" s="566"/>
      <c r="AD3017" s="566"/>
      <c r="AE3017" s="566"/>
      <c r="AF3017" s="566"/>
      <c r="AG3017" s="566"/>
    </row>
    <row r="3018" spans="2:33" hidden="1" outlineLevel="1" x14ac:dyDescent="0.45">
      <c r="B3018" s="657"/>
      <c r="C3018" s="658"/>
      <c r="D3018" s="659"/>
      <c r="E3018" s="660"/>
      <c r="F3018" s="661"/>
      <c r="G3018" s="662"/>
      <c r="H3018" s="663"/>
      <c r="I3018" s="663"/>
      <c r="J3018" s="663"/>
      <c r="K3018" s="664"/>
      <c r="L3018" s="662"/>
      <c r="M3018" s="663"/>
      <c r="N3018" s="663"/>
      <c r="O3018" s="663"/>
      <c r="P3018" s="664"/>
      <c r="Q3018" s="665"/>
      <c r="R3018" s="661"/>
      <c r="S3018" s="566"/>
      <c r="T3018" s="566"/>
      <c r="U3018" s="566"/>
      <c r="V3018" s="566"/>
      <c r="W3018" s="566"/>
      <c r="X3018" s="566"/>
      <c r="Y3018" s="566"/>
      <c r="Z3018" s="566"/>
      <c r="AA3018" s="566"/>
      <c r="AB3018" s="566"/>
      <c r="AC3018" s="566"/>
      <c r="AD3018" s="566"/>
      <c r="AE3018" s="566"/>
      <c r="AF3018" s="566"/>
      <c r="AG3018" s="566"/>
    </row>
    <row r="3019" spans="2:33" hidden="1" outlineLevel="1" x14ac:dyDescent="0.45">
      <c r="B3019" s="648"/>
      <c r="C3019" s="649"/>
      <c r="D3019" s="650"/>
      <c r="E3019" s="651"/>
      <c r="F3019" s="652"/>
      <c r="G3019" s="653"/>
      <c r="H3019" s="654"/>
      <c r="I3019" s="654"/>
      <c r="J3019" s="654"/>
      <c r="K3019" s="655"/>
      <c r="L3019" s="653"/>
      <c r="M3019" s="654"/>
      <c r="N3019" s="654"/>
      <c r="O3019" s="654"/>
      <c r="P3019" s="655"/>
      <c r="Q3019" s="656"/>
      <c r="R3019" s="652"/>
      <c r="S3019" s="566"/>
      <c r="T3019" s="566"/>
      <c r="U3019" s="566"/>
      <c r="V3019" s="566"/>
      <c r="W3019" s="566"/>
      <c r="X3019" s="566"/>
      <c r="Y3019" s="566"/>
      <c r="Z3019" s="566"/>
      <c r="AA3019" s="566"/>
      <c r="AB3019" s="566"/>
      <c r="AC3019" s="566"/>
      <c r="AD3019" s="566"/>
      <c r="AE3019" s="566"/>
      <c r="AF3019" s="566"/>
      <c r="AG3019" s="566"/>
    </row>
    <row r="3020" spans="2:33" hidden="1" outlineLevel="1" x14ac:dyDescent="0.45">
      <c r="B3020" s="657"/>
      <c r="C3020" s="658"/>
      <c r="D3020" s="659"/>
      <c r="E3020" s="660"/>
      <c r="F3020" s="661"/>
      <c r="G3020" s="662"/>
      <c r="H3020" s="663"/>
      <c r="I3020" s="663"/>
      <c r="J3020" s="663"/>
      <c r="K3020" s="664"/>
      <c r="L3020" s="662"/>
      <c r="M3020" s="663"/>
      <c r="N3020" s="663"/>
      <c r="O3020" s="663"/>
      <c r="P3020" s="664"/>
      <c r="Q3020" s="665"/>
      <c r="R3020" s="661"/>
      <c r="S3020" s="566"/>
      <c r="T3020" s="566"/>
      <c r="U3020" s="566"/>
      <c r="V3020" s="566"/>
      <c r="W3020" s="566"/>
      <c r="X3020" s="566"/>
      <c r="Y3020" s="566"/>
      <c r="Z3020" s="566"/>
      <c r="AA3020" s="566"/>
      <c r="AB3020" s="566"/>
      <c r="AC3020" s="566"/>
      <c r="AD3020" s="566"/>
      <c r="AE3020" s="566"/>
      <c r="AF3020" s="566"/>
      <c r="AG3020" s="566"/>
    </row>
    <row r="3021" spans="2:33" hidden="1" outlineLevel="1" x14ac:dyDescent="0.45">
      <c r="B3021" s="648"/>
      <c r="C3021" s="649"/>
      <c r="D3021" s="650"/>
      <c r="E3021" s="651"/>
      <c r="F3021" s="652"/>
      <c r="G3021" s="653"/>
      <c r="H3021" s="654"/>
      <c r="I3021" s="654"/>
      <c r="J3021" s="654"/>
      <c r="K3021" s="655"/>
      <c r="L3021" s="653"/>
      <c r="M3021" s="654"/>
      <c r="N3021" s="654"/>
      <c r="O3021" s="654"/>
      <c r="P3021" s="655"/>
      <c r="Q3021" s="656"/>
      <c r="R3021" s="652"/>
      <c r="S3021" s="566"/>
      <c r="T3021" s="566"/>
      <c r="U3021" s="566"/>
      <c r="V3021" s="566"/>
      <c r="W3021" s="566"/>
      <c r="X3021" s="566"/>
      <c r="Y3021" s="566"/>
      <c r="Z3021" s="566"/>
      <c r="AA3021" s="566"/>
      <c r="AB3021" s="566"/>
      <c r="AC3021" s="566"/>
      <c r="AD3021" s="566"/>
      <c r="AE3021" s="566"/>
      <c r="AF3021" s="566"/>
      <c r="AG3021" s="566"/>
    </row>
    <row r="3022" spans="2:33" hidden="1" outlineLevel="1" x14ac:dyDescent="0.45">
      <c r="B3022" s="657"/>
      <c r="C3022" s="658"/>
      <c r="D3022" s="659"/>
      <c r="E3022" s="660"/>
      <c r="F3022" s="661"/>
      <c r="G3022" s="662"/>
      <c r="H3022" s="663"/>
      <c r="I3022" s="663"/>
      <c r="J3022" s="663"/>
      <c r="K3022" s="664"/>
      <c r="L3022" s="662"/>
      <c r="M3022" s="663"/>
      <c r="N3022" s="663"/>
      <c r="O3022" s="663"/>
      <c r="P3022" s="664"/>
      <c r="Q3022" s="665"/>
      <c r="R3022" s="661"/>
      <c r="S3022" s="566"/>
      <c r="T3022" s="566"/>
      <c r="U3022" s="566"/>
      <c r="V3022" s="566"/>
      <c r="W3022" s="566"/>
      <c r="X3022" s="566"/>
      <c r="Y3022" s="566"/>
      <c r="Z3022" s="566"/>
      <c r="AA3022" s="566"/>
      <c r="AB3022" s="566"/>
      <c r="AC3022" s="566"/>
      <c r="AD3022" s="566"/>
      <c r="AE3022" s="566"/>
      <c r="AF3022" s="566"/>
      <c r="AG3022" s="566"/>
    </row>
    <row r="3023" spans="2:33" hidden="1" outlineLevel="1" x14ac:dyDescent="0.45">
      <c r="B3023" s="648"/>
      <c r="C3023" s="649"/>
      <c r="D3023" s="650"/>
      <c r="E3023" s="651"/>
      <c r="F3023" s="652"/>
      <c r="G3023" s="653"/>
      <c r="H3023" s="654"/>
      <c r="I3023" s="654"/>
      <c r="J3023" s="654"/>
      <c r="K3023" s="655"/>
      <c r="L3023" s="653"/>
      <c r="M3023" s="654"/>
      <c r="N3023" s="654"/>
      <c r="O3023" s="654"/>
      <c r="P3023" s="655"/>
      <c r="Q3023" s="656"/>
      <c r="R3023" s="652"/>
      <c r="S3023" s="566"/>
      <c r="T3023" s="566"/>
      <c r="U3023" s="566"/>
      <c r="V3023" s="566"/>
      <c r="W3023" s="566"/>
      <c r="X3023" s="566"/>
      <c r="Y3023" s="566"/>
      <c r="Z3023" s="566"/>
      <c r="AA3023" s="566"/>
      <c r="AB3023" s="566"/>
      <c r="AC3023" s="566"/>
      <c r="AD3023" s="566"/>
      <c r="AE3023" s="566"/>
      <c r="AF3023" s="566"/>
      <c r="AG3023" s="566"/>
    </row>
    <row r="3024" spans="2:33" hidden="1" outlineLevel="1" x14ac:dyDescent="0.45">
      <c r="B3024" s="657"/>
      <c r="C3024" s="658"/>
      <c r="D3024" s="659"/>
      <c r="E3024" s="660"/>
      <c r="F3024" s="661"/>
      <c r="G3024" s="662"/>
      <c r="H3024" s="663"/>
      <c r="I3024" s="663"/>
      <c r="J3024" s="663"/>
      <c r="K3024" s="664"/>
      <c r="L3024" s="662"/>
      <c r="M3024" s="663"/>
      <c r="N3024" s="663"/>
      <c r="O3024" s="663"/>
      <c r="P3024" s="664"/>
      <c r="Q3024" s="665"/>
      <c r="R3024" s="661"/>
      <c r="S3024" s="566"/>
      <c r="T3024" s="566"/>
      <c r="U3024" s="566"/>
      <c r="V3024" s="566"/>
      <c r="W3024" s="566"/>
      <c r="X3024" s="566"/>
      <c r="Y3024" s="566"/>
      <c r="Z3024" s="566"/>
      <c r="AA3024" s="566"/>
      <c r="AB3024" s="566"/>
      <c r="AC3024" s="566"/>
      <c r="AD3024" s="566"/>
      <c r="AE3024" s="566"/>
      <c r="AF3024" s="566"/>
      <c r="AG3024" s="566"/>
    </row>
    <row r="3025" spans="2:33" hidden="1" outlineLevel="1" x14ac:dyDescent="0.45">
      <c r="B3025" s="648"/>
      <c r="C3025" s="649"/>
      <c r="D3025" s="650"/>
      <c r="E3025" s="651"/>
      <c r="F3025" s="652"/>
      <c r="G3025" s="653"/>
      <c r="H3025" s="654"/>
      <c r="I3025" s="654"/>
      <c r="J3025" s="654"/>
      <c r="K3025" s="655"/>
      <c r="L3025" s="653"/>
      <c r="M3025" s="654"/>
      <c r="N3025" s="654"/>
      <c r="O3025" s="654"/>
      <c r="P3025" s="655"/>
      <c r="Q3025" s="656"/>
      <c r="R3025" s="652"/>
      <c r="S3025" s="566"/>
      <c r="T3025" s="566"/>
      <c r="U3025" s="566"/>
      <c r="V3025" s="566"/>
      <c r="W3025" s="566"/>
      <c r="X3025" s="566"/>
      <c r="Y3025" s="566"/>
      <c r="Z3025" s="566"/>
      <c r="AA3025" s="566"/>
      <c r="AB3025" s="566"/>
      <c r="AC3025" s="566"/>
      <c r="AD3025" s="566"/>
      <c r="AE3025" s="566"/>
      <c r="AF3025" s="566"/>
      <c r="AG3025" s="566"/>
    </row>
    <row r="3026" spans="2:33" hidden="1" outlineLevel="1" x14ac:dyDescent="0.45">
      <c r="B3026" s="657"/>
      <c r="C3026" s="658"/>
      <c r="D3026" s="659"/>
      <c r="E3026" s="660"/>
      <c r="F3026" s="661"/>
      <c r="G3026" s="662"/>
      <c r="H3026" s="663"/>
      <c r="I3026" s="663"/>
      <c r="J3026" s="663"/>
      <c r="K3026" s="664"/>
      <c r="L3026" s="662"/>
      <c r="M3026" s="663"/>
      <c r="N3026" s="663"/>
      <c r="O3026" s="663"/>
      <c r="P3026" s="664"/>
      <c r="Q3026" s="665"/>
      <c r="R3026" s="661"/>
      <c r="S3026" s="566"/>
      <c r="T3026" s="566"/>
      <c r="U3026" s="566"/>
      <c r="V3026" s="566"/>
      <c r="W3026" s="566"/>
      <c r="X3026" s="566"/>
      <c r="Y3026" s="566"/>
      <c r="Z3026" s="566"/>
      <c r="AA3026" s="566"/>
      <c r="AB3026" s="566"/>
      <c r="AC3026" s="566"/>
      <c r="AD3026" s="566"/>
      <c r="AE3026" s="566"/>
      <c r="AF3026" s="566"/>
      <c r="AG3026" s="566"/>
    </row>
    <row r="3027" spans="2:33" hidden="1" outlineLevel="1" x14ac:dyDescent="0.45">
      <c r="B3027" s="648"/>
      <c r="C3027" s="649"/>
      <c r="D3027" s="650"/>
      <c r="E3027" s="651"/>
      <c r="F3027" s="652"/>
      <c r="G3027" s="653"/>
      <c r="H3027" s="654"/>
      <c r="I3027" s="654"/>
      <c r="J3027" s="654"/>
      <c r="K3027" s="655"/>
      <c r="L3027" s="653"/>
      <c r="M3027" s="654"/>
      <c r="N3027" s="654"/>
      <c r="O3027" s="654"/>
      <c r="P3027" s="655"/>
      <c r="Q3027" s="656"/>
      <c r="R3027" s="652"/>
      <c r="S3027" s="566"/>
      <c r="T3027" s="566"/>
      <c r="U3027" s="566"/>
      <c r="V3027" s="566"/>
      <c r="W3027" s="566"/>
      <c r="X3027" s="566"/>
      <c r="Y3027" s="566"/>
      <c r="Z3027" s="566"/>
      <c r="AA3027" s="566"/>
      <c r="AB3027" s="566"/>
      <c r="AC3027" s="566"/>
      <c r="AD3027" s="566"/>
      <c r="AE3027" s="566"/>
      <c r="AF3027" s="566"/>
      <c r="AG3027" s="566"/>
    </row>
    <row r="3028" spans="2:33" hidden="1" outlineLevel="1" x14ac:dyDescent="0.45">
      <c r="B3028" s="657"/>
      <c r="C3028" s="658"/>
      <c r="D3028" s="659"/>
      <c r="E3028" s="660"/>
      <c r="F3028" s="661"/>
      <c r="G3028" s="662"/>
      <c r="H3028" s="663"/>
      <c r="I3028" s="663"/>
      <c r="J3028" s="663"/>
      <c r="K3028" s="664"/>
      <c r="L3028" s="662"/>
      <c r="M3028" s="663"/>
      <c r="N3028" s="663"/>
      <c r="O3028" s="663"/>
      <c r="P3028" s="664"/>
      <c r="Q3028" s="665"/>
      <c r="R3028" s="661"/>
      <c r="S3028" s="566"/>
      <c r="T3028" s="566"/>
      <c r="U3028" s="566"/>
      <c r="V3028" s="566"/>
      <c r="W3028" s="566"/>
      <c r="X3028" s="566"/>
      <c r="Y3028" s="566"/>
      <c r="Z3028" s="566"/>
      <c r="AA3028" s="566"/>
      <c r="AB3028" s="566"/>
      <c r="AC3028" s="566"/>
      <c r="AD3028" s="566"/>
      <c r="AE3028" s="566"/>
      <c r="AF3028" s="566"/>
      <c r="AG3028" s="566"/>
    </row>
    <row r="3029" spans="2:33" hidden="1" outlineLevel="1" x14ac:dyDescent="0.45">
      <c r="B3029" s="648"/>
      <c r="C3029" s="649"/>
      <c r="D3029" s="650"/>
      <c r="E3029" s="651"/>
      <c r="F3029" s="652"/>
      <c r="G3029" s="653"/>
      <c r="H3029" s="654"/>
      <c r="I3029" s="654"/>
      <c r="J3029" s="654"/>
      <c r="K3029" s="655"/>
      <c r="L3029" s="653"/>
      <c r="M3029" s="654"/>
      <c r="N3029" s="654"/>
      <c r="O3029" s="654"/>
      <c r="P3029" s="655"/>
      <c r="Q3029" s="656"/>
      <c r="R3029" s="652"/>
      <c r="S3029" s="566"/>
      <c r="T3029" s="566"/>
      <c r="U3029" s="566"/>
      <c r="V3029" s="566"/>
      <c r="W3029" s="566"/>
      <c r="X3029" s="566"/>
      <c r="Y3029" s="566"/>
      <c r="Z3029" s="566"/>
      <c r="AA3029" s="566"/>
      <c r="AB3029" s="566"/>
      <c r="AC3029" s="566"/>
      <c r="AD3029" s="566"/>
      <c r="AE3029" s="566"/>
      <c r="AF3029" s="566"/>
      <c r="AG3029" s="566"/>
    </row>
    <row r="3030" spans="2:33" hidden="1" outlineLevel="1" x14ac:dyDescent="0.45">
      <c r="B3030" s="657"/>
      <c r="C3030" s="658"/>
      <c r="D3030" s="659"/>
      <c r="E3030" s="660"/>
      <c r="F3030" s="661"/>
      <c r="G3030" s="662"/>
      <c r="H3030" s="663"/>
      <c r="I3030" s="663"/>
      <c r="J3030" s="663"/>
      <c r="K3030" s="664"/>
      <c r="L3030" s="662"/>
      <c r="M3030" s="663"/>
      <c r="N3030" s="663"/>
      <c r="O3030" s="663"/>
      <c r="P3030" s="664"/>
      <c r="Q3030" s="665"/>
      <c r="R3030" s="661"/>
      <c r="S3030" s="566"/>
      <c r="T3030" s="566"/>
      <c r="U3030" s="566"/>
      <c r="V3030" s="566"/>
      <c r="W3030" s="566"/>
      <c r="X3030" s="566"/>
      <c r="Y3030" s="566"/>
      <c r="Z3030" s="566"/>
      <c r="AA3030" s="566"/>
      <c r="AB3030" s="566"/>
      <c r="AC3030" s="566"/>
      <c r="AD3030" s="566"/>
      <c r="AE3030" s="566"/>
      <c r="AF3030" s="566"/>
      <c r="AG3030" s="566"/>
    </row>
    <row r="3031" spans="2:33" hidden="1" outlineLevel="1" x14ac:dyDescent="0.45">
      <c r="B3031" s="648"/>
      <c r="C3031" s="649"/>
      <c r="D3031" s="650"/>
      <c r="E3031" s="651"/>
      <c r="F3031" s="652"/>
      <c r="G3031" s="653"/>
      <c r="H3031" s="654"/>
      <c r="I3031" s="654"/>
      <c r="J3031" s="654"/>
      <c r="K3031" s="655"/>
      <c r="L3031" s="653"/>
      <c r="M3031" s="654"/>
      <c r="N3031" s="654"/>
      <c r="O3031" s="654"/>
      <c r="P3031" s="655"/>
      <c r="Q3031" s="656"/>
      <c r="R3031" s="652"/>
      <c r="S3031" s="566"/>
      <c r="T3031" s="566"/>
      <c r="U3031" s="566"/>
      <c r="V3031" s="566"/>
      <c r="W3031" s="566"/>
      <c r="X3031" s="566"/>
      <c r="Y3031" s="566"/>
      <c r="Z3031" s="566"/>
      <c r="AA3031" s="566"/>
      <c r="AB3031" s="566"/>
      <c r="AC3031" s="566"/>
      <c r="AD3031" s="566"/>
      <c r="AE3031" s="566"/>
      <c r="AF3031" s="566"/>
      <c r="AG3031" s="566"/>
    </row>
    <row r="3032" spans="2:33" hidden="1" outlineLevel="1" x14ac:dyDescent="0.45">
      <c r="B3032" s="657"/>
      <c r="C3032" s="658"/>
      <c r="D3032" s="659"/>
      <c r="E3032" s="660"/>
      <c r="F3032" s="661"/>
      <c r="G3032" s="662"/>
      <c r="H3032" s="663"/>
      <c r="I3032" s="663"/>
      <c r="J3032" s="663"/>
      <c r="K3032" s="664"/>
      <c r="L3032" s="662"/>
      <c r="M3032" s="663"/>
      <c r="N3032" s="663"/>
      <c r="O3032" s="663"/>
      <c r="P3032" s="664"/>
      <c r="Q3032" s="665"/>
      <c r="R3032" s="661"/>
      <c r="S3032" s="566"/>
      <c r="T3032" s="566"/>
      <c r="U3032" s="566"/>
      <c r="V3032" s="566"/>
      <c r="W3032" s="566"/>
      <c r="X3032" s="566"/>
      <c r="Y3032" s="566"/>
      <c r="Z3032" s="566"/>
      <c r="AA3032" s="566"/>
      <c r="AB3032" s="566"/>
      <c r="AC3032" s="566"/>
      <c r="AD3032" s="566"/>
      <c r="AE3032" s="566"/>
      <c r="AF3032" s="566"/>
      <c r="AG3032" s="566"/>
    </row>
    <row r="3033" spans="2:33" hidden="1" outlineLevel="1" x14ac:dyDescent="0.45">
      <c r="B3033" s="648"/>
      <c r="C3033" s="649"/>
      <c r="D3033" s="650"/>
      <c r="E3033" s="651"/>
      <c r="F3033" s="652"/>
      <c r="G3033" s="653"/>
      <c r="H3033" s="654"/>
      <c r="I3033" s="654"/>
      <c r="J3033" s="654"/>
      <c r="K3033" s="655"/>
      <c r="L3033" s="653"/>
      <c r="M3033" s="654"/>
      <c r="N3033" s="654"/>
      <c r="O3033" s="654"/>
      <c r="P3033" s="655"/>
      <c r="Q3033" s="656"/>
      <c r="R3033" s="652"/>
      <c r="S3033" s="566"/>
      <c r="T3033" s="566"/>
      <c r="U3033" s="566"/>
      <c r="V3033" s="566"/>
      <c r="W3033" s="566"/>
      <c r="X3033" s="566"/>
      <c r="Y3033" s="566"/>
      <c r="Z3033" s="566"/>
      <c r="AA3033" s="566"/>
      <c r="AB3033" s="566"/>
      <c r="AC3033" s="566"/>
      <c r="AD3033" s="566"/>
      <c r="AE3033" s="566"/>
      <c r="AF3033" s="566"/>
      <c r="AG3033" s="566"/>
    </row>
    <row r="3034" spans="2:33" hidden="1" outlineLevel="1" x14ac:dyDescent="0.45">
      <c r="B3034" s="657"/>
      <c r="C3034" s="658"/>
      <c r="D3034" s="659"/>
      <c r="E3034" s="660"/>
      <c r="F3034" s="661"/>
      <c r="G3034" s="662"/>
      <c r="H3034" s="663"/>
      <c r="I3034" s="663"/>
      <c r="J3034" s="663"/>
      <c r="K3034" s="664"/>
      <c r="L3034" s="662"/>
      <c r="M3034" s="663"/>
      <c r="N3034" s="663"/>
      <c r="O3034" s="663"/>
      <c r="P3034" s="664"/>
      <c r="Q3034" s="665"/>
      <c r="R3034" s="661"/>
      <c r="S3034" s="566"/>
      <c r="T3034" s="566"/>
      <c r="U3034" s="566"/>
      <c r="V3034" s="566"/>
      <c r="W3034" s="566"/>
      <c r="X3034" s="566"/>
      <c r="Y3034" s="566"/>
      <c r="Z3034" s="566"/>
      <c r="AA3034" s="566"/>
      <c r="AB3034" s="566"/>
      <c r="AC3034" s="566"/>
      <c r="AD3034" s="566"/>
      <c r="AE3034" s="566"/>
      <c r="AF3034" s="566"/>
      <c r="AG3034" s="566"/>
    </row>
    <row r="3035" spans="2:33" hidden="1" outlineLevel="1" x14ac:dyDescent="0.45">
      <c r="B3035" s="648"/>
      <c r="C3035" s="649"/>
      <c r="D3035" s="650"/>
      <c r="E3035" s="651"/>
      <c r="F3035" s="652"/>
      <c r="G3035" s="653"/>
      <c r="H3035" s="654"/>
      <c r="I3035" s="654"/>
      <c r="J3035" s="654"/>
      <c r="K3035" s="655"/>
      <c r="L3035" s="653"/>
      <c r="M3035" s="654"/>
      <c r="N3035" s="654"/>
      <c r="O3035" s="654"/>
      <c r="P3035" s="655"/>
      <c r="Q3035" s="656"/>
      <c r="R3035" s="652"/>
      <c r="S3035" s="566"/>
      <c r="T3035" s="566"/>
      <c r="U3035" s="566"/>
      <c r="V3035" s="566"/>
      <c r="W3035" s="566"/>
      <c r="X3035" s="566"/>
      <c r="Y3035" s="566"/>
      <c r="Z3035" s="566"/>
      <c r="AA3035" s="566"/>
      <c r="AB3035" s="566"/>
      <c r="AC3035" s="566"/>
      <c r="AD3035" s="566"/>
      <c r="AE3035" s="566"/>
      <c r="AF3035" s="566"/>
      <c r="AG3035" s="566"/>
    </row>
    <row r="3036" spans="2:33" hidden="1" outlineLevel="1" x14ac:dyDescent="0.45">
      <c r="B3036" s="657"/>
      <c r="C3036" s="658"/>
      <c r="D3036" s="659"/>
      <c r="E3036" s="660"/>
      <c r="F3036" s="661"/>
      <c r="G3036" s="662"/>
      <c r="H3036" s="663"/>
      <c r="I3036" s="663"/>
      <c r="J3036" s="663"/>
      <c r="K3036" s="664"/>
      <c r="L3036" s="662"/>
      <c r="M3036" s="663"/>
      <c r="N3036" s="663"/>
      <c r="O3036" s="663"/>
      <c r="P3036" s="664"/>
      <c r="Q3036" s="665"/>
      <c r="R3036" s="661"/>
      <c r="S3036" s="566"/>
      <c r="T3036" s="566"/>
      <c r="U3036" s="566"/>
      <c r="V3036" s="566"/>
      <c r="W3036" s="566"/>
      <c r="X3036" s="566"/>
      <c r="Y3036" s="566"/>
      <c r="Z3036" s="566"/>
      <c r="AA3036" s="566"/>
      <c r="AB3036" s="566"/>
      <c r="AC3036" s="566"/>
      <c r="AD3036" s="566"/>
      <c r="AE3036" s="566"/>
      <c r="AF3036" s="566"/>
      <c r="AG3036" s="566"/>
    </row>
    <row r="3037" spans="2:33" hidden="1" outlineLevel="1" x14ac:dyDescent="0.45">
      <c r="B3037" s="648"/>
      <c r="C3037" s="649"/>
      <c r="D3037" s="650"/>
      <c r="E3037" s="651"/>
      <c r="F3037" s="652"/>
      <c r="G3037" s="653"/>
      <c r="H3037" s="654"/>
      <c r="I3037" s="654"/>
      <c r="J3037" s="654"/>
      <c r="K3037" s="655"/>
      <c r="L3037" s="653"/>
      <c r="M3037" s="654"/>
      <c r="N3037" s="654"/>
      <c r="O3037" s="654"/>
      <c r="P3037" s="655"/>
      <c r="Q3037" s="656"/>
      <c r="R3037" s="652"/>
      <c r="S3037" s="566"/>
      <c r="T3037" s="566"/>
      <c r="U3037" s="566"/>
      <c r="V3037" s="566"/>
      <c r="W3037" s="566"/>
      <c r="X3037" s="566"/>
      <c r="Y3037" s="566"/>
      <c r="Z3037" s="566"/>
      <c r="AA3037" s="566"/>
      <c r="AB3037" s="566"/>
      <c r="AC3037" s="566"/>
      <c r="AD3037" s="566"/>
      <c r="AE3037" s="566"/>
      <c r="AF3037" s="566"/>
      <c r="AG3037" s="566"/>
    </row>
    <row r="3038" spans="2:33" hidden="1" outlineLevel="1" x14ac:dyDescent="0.45">
      <c r="B3038" s="657"/>
      <c r="C3038" s="658"/>
      <c r="D3038" s="659"/>
      <c r="E3038" s="660"/>
      <c r="F3038" s="661"/>
      <c r="G3038" s="662"/>
      <c r="H3038" s="663"/>
      <c r="I3038" s="663"/>
      <c r="J3038" s="663"/>
      <c r="K3038" s="664"/>
      <c r="L3038" s="662"/>
      <c r="M3038" s="663"/>
      <c r="N3038" s="663"/>
      <c r="O3038" s="663"/>
      <c r="P3038" s="664"/>
      <c r="Q3038" s="665"/>
      <c r="R3038" s="661"/>
      <c r="S3038" s="566"/>
      <c r="T3038" s="566"/>
      <c r="U3038" s="566"/>
      <c r="V3038" s="566"/>
      <c r="W3038" s="566"/>
      <c r="X3038" s="566"/>
      <c r="Y3038" s="566"/>
      <c r="Z3038" s="566"/>
      <c r="AA3038" s="566"/>
      <c r="AB3038" s="566"/>
      <c r="AC3038" s="566"/>
      <c r="AD3038" s="566"/>
      <c r="AE3038" s="566"/>
      <c r="AF3038" s="566"/>
      <c r="AG3038" s="566"/>
    </row>
    <row r="3039" spans="2:33" hidden="1" outlineLevel="1" x14ac:dyDescent="0.45">
      <c r="B3039" s="648"/>
      <c r="C3039" s="649"/>
      <c r="D3039" s="650"/>
      <c r="E3039" s="651"/>
      <c r="F3039" s="652"/>
      <c r="G3039" s="653"/>
      <c r="H3039" s="654"/>
      <c r="I3039" s="654"/>
      <c r="J3039" s="654"/>
      <c r="K3039" s="655"/>
      <c r="L3039" s="653"/>
      <c r="M3039" s="654"/>
      <c r="N3039" s="654"/>
      <c r="O3039" s="654"/>
      <c r="P3039" s="655"/>
      <c r="Q3039" s="656"/>
      <c r="R3039" s="652"/>
      <c r="S3039" s="566"/>
      <c r="T3039" s="566"/>
      <c r="U3039" s="566"/>
      <c r="V3039" s="566"/>
      <c r="W3039" s="566"/>
      <c r="X3039" s="566"/>
      <c r="Y3039" s="566"/>
      <c r="Z3039" s="566"/>
      <c r="AA3039" s="566"/>
      <c r="AB3039" s="566"/>
      <c r="AC3039" s="566"/>
      <c r="AD3039" s="566"/>
      <c r="AE3039" s="566"/>
      <c r="AF3039" s="566"/>
      <c r="AG3039" s="566"/>
    </row>
    <row r="3040" spans="2:33" hidden="1" outlineLevel="1" x14ac:dyDescent="0.45">
      <c r="B3040" s="657"/>
      <c r="C3040" s="658"/>
      <c r="D3040" s="659"/>
      <c r="E3040" s="660"/>
      <c r="F3040" s="661"/>
      <c r="G3040" s="662"/>
      <c r="H3040" s="663"/>
      <c r="I3040" s="663"/>
      <c r="J3040" s="663"/>
      <c r="K3040" s="664"/>
      <c r="L3040" s="662"/>
      <c r="M3040" s="663"/>
      <c r="N3040" s="663"/>
      <c r="O3040" s="663"/>
      <c r="P3040" s="664"/>
      <c r="Q3040" s="665"/>
      <c r="R3040" s="661"/>
      <c r="S3040" s="566"/>
      <c r="T3040" s="566"/>
      <c r="U3040" s="566"/>
      <c r="V3040" s="566"/>
      <c r="W3040" s="566"/>
      <c r="X3040" s="566"/>
      <c r="Y3040" s="566"/>
      <c r="Z3040" s="566"/>
      <c r="AA3040" s="566"/>
      <c r="AB3040" s="566"/>
      <c r="AC3040" s="566"/>
      <c r="AD3040" s="566"/>
      <c r="AE3040" s="566"/>
      <c r="AF3040" s="566"/>
      <c r="AG3040" s="566"/>
    </row>
    <row r="3041" spans="2:33" hidden="1" outlineLevel="1" x14ac:dyDescent="0.45">
      <c r="B3041" s="648"/>
      <c r="C3041" s="649"/>
      <c r="D3041" s="650"/>
      <c r="E3041" s="651"/>
      <c r="F3041" s="652"/>
      <c r="G3041" s="653"/>
      <c r="H3041" s="654"/>
      <c r="I3041" s="654"/>
      <c r="J3041" s="654"/>
      <c r="K3041" s="655"/>
      <c r="L3041" s="653"/>
      <c r="M3041" s="654"/>
      <c r="N3041" s="654"/>
      <c r="O3041" s="654"/>
      <c r="P3041" s="655"/>
      <c r="Q3041" s="656"/>
      <c r="R3041" s="652"/>
      <c r="S3041" s="566"/>
      <c r="T3041" s="566"/>
      <c r="U3041" s="566"/>
      <c r="V3041" s="566"/>
      <c r="W3041" s="566"/>
      <c r="X3041" s="566"/>
      <c r="Y3041" s="566"/>
      <c r="Z3041" s="566"/>
      <c r="AA3041" s="566"/>
      <c r="AB3041" s="566"/>
      <c r="AC3041" s="566"/>
      <c r="AD3041" s="566"/>
      <c r="AE3041" s="566"/>
      <c r="AF3041" s="566"/>
      <c r="AG3041" s="566"/>
    </row>
    <row r="3042" spans="2:33" hidden="1" outlineLevel="1" x14ac:dyDescent="0.45">
      <c r="B3042" s="657"/>
      <c r="C3042" s="658"/>
      <c r="D3042" s="659"/>
      <c r="E3042" s="660"/>
      <c r="F3042" s="661"/>
      <c r="G3042" s="662"/>
      <c r="H3042" s="663"/>
      <c r="I3042" s="663"/>
      <c r="J3042" s="663"/>
      <c r="K3042" s="664"/>
      <c r="L3042" s="662"/>
      <c r="M3042" s="663"/>
      <c r="N3042" s="663"/>
      <c r="O3042" s="663"/>
      <c r="P3042" s="664"/>
      <c r="Q3042" s="665"/>
      <c r="R3042" s="661"/>
      <c r="S3042" s="566"/>
      <c r="T3042" s="566"/>
      <c r="U3042" s="566"/>
      <c r="V3042" s="566"/>
      <c r="W3042" s="566"/>
      <c r="X3042" s="566"/>
      <c r="Y3042" s="566"/>
      <c r="Z3042" s="566"/>
      <c r="AA3042" s="566"/>
      <c r="AB3042" s="566"/>
      <c r="AC3042" s="566"/>
      <c r="AD3042" s="566"/>
      <c r="AE3042" s="566"/>
      <c r="AF3042" s="566"/>
      <c r="AG3042" s="566"/>
    </row>
    <row r="3043" spans="2:33" hidden="1" outlineLevel="1" x14ac:dyDescent="0.45">
      <c r="B3043" s="648"/>
      <c r="C3043" s="649"/>
      <c r="D3043" s="650"/>
      <c r="E3043" s="651"/>
      <c r="F3043" s="652"/>
      <c r="G3043" s="653"/>
      <c r="H3043" s="654"/>
      <c r="I3043" s="654"/>
      <c r="J3043" s="654"/>
      <c r="K3043" s="655"/>
      <c r="L3043" s="653"/>
      <c r="M3043" s="654"/>
      <c r="N3043" s="654"/>
      <c r="O3043" s="654"/>
      <c r="P3043" s="655"/>
      <c r="Q3043" s="656"/>
      <c r="R3043" s="652"/>
      <c r="S3043" s="566"/>
      <c r="T3043" s="566"/>
      <c r="U3043" s="566"/>
      <c r="V3043" s="566"/>
      <c r="W3043" s="566"/>
      <c r="X3043" s="566"/>
      <c r="Y3043" s="566"/>
      <c r="Z3043" s="566"/>
      <c r="AA3043" s="566"/>
      <c r="AB3043" s="566"/>
      <c r="AC3043" s="566"/>
      <c r="AD3043" s="566"/>
      <c r="AE3043" s="566"/>
      <c r="AF3043" s="566"/>
      <c r="AG3043" s="566"/>
    </row>
    <row r="3044" spans="2:33" hidden="1" outlineLevel="1" x14ac:dyDescent="0.45">
      <c r="B3044" s="657"/>
      <c r="C3044" s="658"/>
      <c r="D3044" s="659"/>
      <c r="E3044" s="660"/>
      <c r="F3044" s="661"/>
      <c r="G3044" s="662"/>
      <c r="H3044" s="663"/>
      <c r="I3044" s="663"/>
      <c r="J3044" s="663"/>
      <c r="K3044" s="664"/>
      <c r="L3044" s="662"/>
      <c r="M3044" s="663"/>
      <c r="N3044" s="663"/>
      <c r="O3044" s="663"/>
      <c r="P3044" s="664"/>
      <c r="Q3044" s="665"/>
      <c r="R3044" s="661"/>
      <c r="S3044" s="566"/>
      <c r="T3044" s="566"/>
      <c r="U3044" s="566"/>
      <c r="V3044" s="566"/>
      <c r="W3044" s="566"/>
      <c r="X3044" s="566"/>
      <c r="Y3044" s="566"/>
      <c r="Z3044" s="566"/>
      <c r="AA3044" s="566"/>
      <c r="AB3044" s="566"/>
      <c r="AC3044" s="566"/>
      <c r="AD3044" s="566"/>
      <c r="AE3044" s="566"/>
      <c r="AF3044" s="566"/>
      <c r="AG3044" s="566"/>
    </row>
    <row r="3045" spans="2:33" hidden="1" outlineLevel="1" x14ac:dyDescent="0.45">
      <c r="B3045" s="648"/>
      <c r="C3045" s="649"/>
      <c r="D3045" s="650"/>
      <c r="E3045" s="651"/>
      <c r="F3045" s="652"/>
      <c r="G3045" s="653"/>
      <c r="H3045" s="654"/>
      <c r="I3045" s="654"/>
      <c r="J3045" s="654"/>
      <c r="K3045" s="655"/>
      <c r="L3045" s="653"/>
      <c r="M3045" s="654"/>
      <c r="N3045" s="654"/>
      <c r="O3045" s="654"/>
      <c r="P3045" s="655"/>
      <c r="Q3045" s="656"/>
      <c r="R3045" s="652"/>
      <c r="S3045" s="566"/>
      <c r="T3045" s="566"/>
      <c r="U3045" s="566"/>
      <c r="V3045" s="566"/>
      <c r="W3045" s="566"/>
      <c r="X3045" s="566"/>
      <c r="Y3045" s="566"/>
      <c r="Z3045" s="566"/>
      <c r="AA3045" s="566"/>
      <c r="AB3045" s="566"/>
      <c r="AC3045" s="566"/>
      <c r="AD3045" s="566"/>
      <c r="AE3045" s="566"/>
      <c r="AF3045" s="566"/>
      <c r="AG3045" s="566"/>
    </row>
    <row r="3046" spans="2:33" hidden="1" outlineLevel="1" x14ac:dyDescent="0.45">
      <c r="B3046" s="657"/>
      <c r="C3046" s="658"/>
      <c r="D3046" s="659"/>
      <c r="E3046" s="660"/>
      <c r="F3046" s="661"/>
      <c r="G3046" s="662"/>
      <c r="H3046" s="663"/>
      <c r="I3046" s="663"/>
      <c r="J3046" s="663"/>
      <c r="K3046" s="664"/>
      <c r="L3046" s="662"/>
      <c r="M3046" s="663"/>
      <c r="N3046" s="663"/>
      <c r="O3046" s="663"/>
      <c r="P3046" s="664"/>
      <c r="Q3046" s="665"/>
      <c r="R3046" s="661"/>
      <c r="S3046" s="566"/>
      <c r="T3046" s="566"/>
      <c r="U3046" s="566"/>
      <c r="V3046" s="566"/>
      <c r="W3046" s="566"/>
      <c r="X3046" s="566"/>
      <c r="Y3046" s="566"/>
      <c r="Z3046" s="566"/>
      <c r="AA3046" s="566"/>
      <c r="AB3046" s="566"/>
      <c r="AC3046" s="566"/>
      <c r="AD3046" s="566"/>
      <c r="AE3046" s="566"/>
      <c r="AF3046" s="566"/>
      <c r="AG3046" s="566"/>
    </row>
    <row r="3047" spans="2:33" hidden="1" outlineLevel="1" x14ac:dyDescent="0.45">
      <c r="B3047" s="648"/>
      <c r="C3047" s="649"/>
      <c r="D3047" s="650"/>
      <c r="E3047" s="651"/>
      <c r="F3047" s="652"/>
      <c r="G3047" s="653"/>
      <c r="H3047" s="654"/>
      <c r="I3047" s="654"/>
      <c r="J3047" s="654"/>
      <c r="K3047" s="655"/>
      <c r="L3047" s="653"/>
      <c r="M3047" s="654"/>
      <c r="N3047" s="654"/>
      <c r="O3047" s="654"/>
      <c r="P3047" s="655"/>
      <c r="Q3047" s="656"/>
      <c r="R3047" s="652"/>
      <c r="S3047" s="566"/>
      <c r="T3047" s="566"/>
      <c r="U3047" s="566"/>
      <c r="V3047" s="566"/>
      <c r="W3047" s="566"/>
      <c r="X3047" s="566"/>
      <c r="Y3047" s="566"/>
      <c r="Z3047" s="566"/>
      <c r="AA3047" s="566"/>
      <c r="AB3047" s="566"/>
      <c r="AC3047" s="566"/>
      <c r="AD3047" s="566"/>
      <c r="AE3047" s="566"/>
      <c r="AF3047" s="566"/>
      <c r="AG3047" s="566"/>
    </row>
    <row r="3048" spans="2:33" hidden="1" outlineLevel="1" x14ac:dyDescent="0.45">
      <c r="B3048" s="657"/>
      <c r="C3048" s="658"/>
      <c r="D3048" s="659"/>
      <c r="E3048" s="660"/>
      <c r="F3048" s="661"/>
      <c r="G3048" s="662"/>
      <c r="H3048" s="663"/>
      <c r="I3048" s="663"/>
      <c r="J3048" s="663"/>
      <c r="K3048" s="664"/>
      <c r="L3048" s="662"/>
      <c r="M3048" s="663"/>
      <c r="N3048" s="663"/>
      <c r="O3048" s="663"/>
      <c r="P3048" s="664"/>
      <c r="Q3048" s="665"/>
      <c r="R3048" s="661"/>
      <c r="S3048" s="566"/>
      <c r="T3048" s="566"/>
      <c r="U3048" s="566"/>
      <c r="V3048" s="566"/>
      <c r="W3048" s="566"/>
      <c r="X3048" s="566"/>
      <c r="Y3048" s="566"/>
      <c r="Z3048" s="566"/>
      <c r="AA3048" s="566"/>
      <c r="AB3048" s="566"/>
      <c r="AC3048" s="566"/>
      <c r="AD3048" s="566"/>
      <c r="AE3048" s="566"/>
      <c r="AF3048" s="566"/>
      <c r="AG3048" s="566"/>
    </row>
    <row r="3049" spans="2:33" hidden="1" outlineLevel="1" x14ac:dyDescent="0.45">
      <c r="B3049" s="648"/>
      <c r="C3049" s="649"/>
      <c r="D3049" s="650"/>
      <c r="E3049" s="651"/>
      <c r="F3049" s="652"/>
      <c r="G3049" s="653"/>
      <c r="H3049" s="654"/>
      <c r="I3049" s="654"/>
      <c r="J3049" s="654"/>
      <c r="K3049" s="655"/>
      <c r="L3049" s="653"/>
      <c r="M3049" s="654"/>
      <c r="N3049" s="654"/>
      <c r="O3049" s="654"/>
      <c r="P3049" s="655"/>
      <c r="Q3049" s="656"/>
      <c r="R3049" s="652"/>
      <c r="S3049" s="566"/>
      <c r="T3049" s="566"/>
      <c r="U3049" s="566"/>
      <c r="V3049" s="566"/>
      <c r="W3049" s="566"/>
      <c r="X3049" s="566"/>
      <c r="Y3049" s="566"/>
      <c r="Z3049" s="566"/>
      <c r="AA3049" s="566"/>
      <c r="AB3049" s="566"/>
      <c r="AC3049" s="566"/>
      <c r="AD3049" s="566"/>
      <c r="AE3049" s="566"/>
      <c r="AF3049" s="566"/>
      <c r="AG3049" s="566"/>
    </row>
    <row r="3050" spans="2:33" hidden="1" outlineLevel="1" x14ac:dyDescent="0.45">
      <c r="B3050" s="657"/>
      <c r="C3050" s="658"/>
      <c r="D3050" s="659"/>
      <c r="E3050" s="660"/>
      <c r="F3050" s="661"/>
      <c r="G3050" s="662"/>
      <c r="H3050" s="663"/>
      <c r="I3050" s="663"/>
      <c r="J3050" s="663"/>
      <c r="K3050" s="664"/>
      <c r="L3050" s="662"/>
      <c r="M3050" s="663"/>
      <c r="N3050" s="663"/>
      <c r="O3050" s="663"/>
      <c r="P3050" s="664"/>
      <c r="Q3050" s="665"/>
      <c r="R3050" s="661"/>
      <c r="S3050" s="566"/>
      <c r="T3050" s="566"/>
      <c r="U3050" s="566"/>
      <c r="V3050" s="566"/>
      <c r="W3050" s="566"/>
      <c r="X3050" s="566"/>
      <c r="Y3050" s="566"/>
      <c r="Z3050" s="566"/>
      <c r="AA3050" s="566"/>
      <c r="AB3050" s="566"/>
      <c r="AC3050" s="566"/>
      <c r="AD3050" s="566"/>
      <c r="AE3050" s="566"/>
      <c r="AF3050" s="566"/>
      <c r="AG3050" s="566"/>
    </row>
    <row r="3051" spans="2:33" hidden="1" outlineLevel="1" x14ac:dyDescent="0.45">
      <c r="B3051" s="648"/>
      <c r="C3051" s="649"/>
      <c r="D3051" s="650"/>
      <c r="E3051" s="651"/>
      <c r="F3051" s="652"/>
      <c r="G3051" s="653"/>
      <c r="H3051" s="654"/>
      <c r="I3051" s="654"/>
      <c r="J3051" s="654"/>
      <c r="K3051" s="655"/>
      <c r="L3051" s="653"/>
      <c r="M3051" s="654"/>
      <c r="N3051" s="654"/>
      <c r="O3051" s="654"/>
      <c r="P3051" s="655"/>
      <c r="Q3051" s="656"/>
      <c r="R3051" s="652"/>
      <c r="S3051" s="566"/>
      <c r="T3051" s="566"/>
      <c r="U3051" s="566"/>
      <c r="V3051" s="566"/>
      <c r="W3051" s="566"/>
      <c r="X3051" s="566"/>
      <c r="Y3051" s="566"/>
      <c r="Z3051" s="566"/>
      <c r="AA3051" s="566"/>
      <c r="AB3051" s="566"/>
      <c r="AC3051" s="566"/>
      <c r="AD3051" s="566"/>
      <c r="AE3051" s="566"/>
      <c r="AF3051" s="566"/>
      <c r="AG3051" s="566"/>
    </row>
    <row r="3052" spans="2:33" hidden="1" outlineLevel="1" x14ac:dyDescent="0.45">
      <c r="B3052" s="657"/>
      <c r="C3052" s="658"/>
      <c r="D3052" s="659"/>
      <c r="E3052" s="660"/>
      <c r="F3052" s="661"/>
      <c r="G3052" s="662"/>
      <c r="H3052" s="663"/>
      <c r="I3052" s="663"/>
      <c r="J3052" s="663"/>
      <c r="K3052" s="664"/>
      <c r="L3052" s="662"/>
      <c r="M3052" s="663"/>
      <c r="N3052" s="663"/>
      <c r="O3052" s="663"/>
      <c r="P3052" s="664"/>
      <c r="Q3052" s="665"/>
      <c r="R3052" s="661"/>
      <c r="S3052" s="566"/>
      <c r="T3052" s="566"/>
      <c r="U3052" s="566"/>
      <c r="V3052" s="566"/>
      <c r="W3052" s="566"/>
      <c r="X3052" s="566"/>
      <c r="Y3052" s="566"/>
      <c r="Z3052" s="566"/>
      <c r="AA3052" s="566"/>
      <c r="AB3052" s="566"/>
      <c r="AC3052" s="566"/>
      <c r="AD3052" s="566"/>
      <c r="AE3052" s="566"/>
      <c r="AF3052" s="566"/>
      <c r="AG3052" s="566"/>
    </row>
    <row r="3053" spans="2:33" hidden="1" outlineLevel="1" x14ac:dyDescent="0.45">
      <c r="B3053" s="648"/>
      <c r="C3053" s="649"/>
      <c r="D3053" s="650"/>
      <c r="E3053" s="651"/>
      <c r="F3053" s="652"/>
      <c r="G3053" s="653"/>
      <c r="H3053" s="654"/>
      <c r="I3053" s="654"/>
      <c r="J3053" s="654"/>
      <c r="K3053" s="655"/>
      <c r="L3053" s="653"/>
      <c r="M3053" s="654"/>
      <c r="N3053" s="654"/>
      <c r="O3053" s="654"/>
      <c r="P3053" s="655"/>
      <c r="Q3053" s="656"/>
      <c r="R3053" s="652"/>
      <c r="S3053" s="566"/>
      <c r="T3053" s="566"/>
      <c r="U3053" s="566"/>
      <c r="V3053" s="566"/>
      <c r="W3053" s="566"/>
      <c r="X3053" s="566"/>
      <c r="Y3053" s="566"/>
      <c r="Z3053" s="566"/>
      <c r="AA3053" s="566"/>
      <c r="AB3053" s="566"/>
      <c r="AC3053" s="566"/>
      <c r="AD3053" s="566"/>
      <c r="AE3053" s="566"/>
      <c r="AF3053" s="566"/>
      <c r="AG3053" s="566"/>
    </row>
    <row r="3054" spans="2:33" hidden="1" outlineLevel="1" x14ac:dyDescent="0.45">
      <c r="B3054" s="657"/>
      <c r="C3054" s="658"/>
      <c r="D3054" s="659"/>
      <c r="E3054" s="660"/>
      <c r="F3054" s="661"/>
      <c r="G3054" s="662"/>
      <c r="H3054" s="663"/>
      <c r="I3054" s="663"/>
      <c r="J3054" s="663"/>
      <c r="K3054" s="664"/>
      <c r="L3054" s="662"/>
      <c r="M3054" s="663"/>
      <c r="N3054" s="663"/>
      <c r="O3054" s="663"/>
      <c r="P3054" s="664"/>
      <c r="Q3054" s="665"/>
      <c r="R3054" s="661"/>
      <c r="S3054" s="566"/>
      <c r="T3054" s="566"/>
      <c r="U3054" s="566"/>
      <c r="V3054" s="566"/>
      <c r="W3054" s="566"/>
      <c r="X3054" s="566"/>
      <c r="Y3054" s="566"/>
      <c r="Z3054" s="566"/>
      <c r="AA3054" s="566"/>
      <c r="AB3054" s="566"/>
      <c r="AC3054" s="566"/>
      <c r="AD3054" s="566"/>
      <c r="AE3054" s="566"/>
      <c r="AF3054" s="566"/>
      <c r="AG3054" s="566"/>
    </row>
    <row r="3055" spans="2:33" hidden="1" outlineLevel="1" x14ac:dyDescent="0.45">
      <c r="B3055" s="648"/>
      <c r="C3055" s="649"/>
      <c r="D3055" s="650"/>
      <c r="E3055" s="651"/>
      <c r="F3055" s="652"/>
      <c r="G3055" s="653"/>
      <c r="H3055" s="654"/>
      <c r="I3055" s="654"/>
      <c r="J3055" s="654"/>
      <c r="K3055" s="655"/>
      <c r="L3055" s="653"/>
      <c r="M3055" s="654"/>
      <c r="N3055" s="654"/>
      <c r="O3055" s="654"/>
      <c r="P3055" s="655"/>
      <c r="Q3055" s="656"/>
      <c r="R3055" s="652"/>
      <c r="S3055" s="566"/>
      <c r="T3055" s="566"/>
      <c r="U3055" s="566"/>
      <c r="V3055" s="566"/>
      <c r="W3055" s="566"/>
      <c r="X3055" s="566"/>
      <c r="Y3055" s="566"/>
      <c r="Z3055" s="566"/>
      <c r="AA3055" s="566"/>
      <c r="AB3055" s="566"/>
      <c r="AC3055" s="566"/>
      <c r="AD3055" s="566"/>
      <c r="AE3055" s="566"/>
      <c r="AF3055" s="566"/>
      <c r="AG3055" s="566"/>
    </row>
    <row r="3056" spans="2:33" hidden="1" outlineLevel="1" x14ac:dyDescent="0.45">
      <c r="B3056" s="657"/>
      <c r="C3056" s="658"/>
      <c r="D3056" s="659"/>
      <c r="E3056" s="660"/>
      <c r="F3056" s="661"/>
      <c r="G3056" s="662"/>
      <c r="H3056" s="663"/>
      <c r="I3056" s="663"/>
      <c r="J3056" s="663"/>
      <c r="K3056" s="664"/>
      <c r="L3056" s="662"/>
      <c r="M3056" s="663"/>
      <c r="N3056" s="663"/>
      <c r="O3056" s="663"/>
      <c r="P3056" s="664"/>
      <c r="Q3056" s="665"/>
      <c r="R3056" s="661"/>
      <c r="S3056" s="566"/>
      <c r="T3056" s="566"/>
      <c r="U3056" s="566"/>
      <c r="V3056" s="566"/>
      <c r="W3056" s="566"/>
      <c r="X3056" s="566"/>
      <c r="Y3056" s="566"/>
      <c r="Z3056" s="566"/>
      <c r="AA3056" s="566"/>
      <c r="AB3056" s="566"/>
      <c r="AC3056" s="566"/>
      <c r="AD3056" s="566"/>
      <c r="AE3056" s="566"/>
      <c r="AF3056" s="566"/>
      <c r="AG3056" s="566"/>
    </row>
    <row r="3057" spans="2:33" hidden="1" outlineLevel="1" x14ac:dyDescent="0.45">
      <c r="B3057" s="648"/>
      <c r="C3057" s="649"/>
      <c r="D3057" s="650"/>
      <c r="E3057" s="651"/>
      <c r="F3057" s="652"/>
      <c r="G3057" s="653"/>
      <c r="H3057" s="654"/>
      <c r="I3057" s="654"/>
      <c r="J3057" s="654"/>
      <c r="K3057" s="655"/>
      <c r="L3057" s="653"/>
      <c r="M3057" s="654"/>
      <c r="N3057" s="654"/>
      <c r="O3057" s="654"/>
      <c r="P3057" s="655"/>
      <c r="Q3057" s="656"/>
      <c r="R3057" s="652"/>
      <c r="S3057" s="566"/>
      <c r="T3057" s="566"/>
      <c r="U3057" s="566"/>
      <c r="V3057" s="566"/>
      <c r="W3057" s="566"/>
      <c r="X3057" s="566"/>
      <c r="Y3057" s="566"/>
      <c r="Z3057" s="566"/>
      <c r="AA3057" s="566"/>
      <c r="AB3057" s="566"/>
      <c r="AC3057" s="566"/>
      <c r="AD3057" s="566"/>
      <c r="AE3057" s="566"/>
      <c r="AF3057" s="566"/>
      <c r="AG3057" s="566"/>
    </row>
    <row r="3058" spans="2:33" hidden="1" outlineLevel="1" x14ac:dyDescent="0.45">
      <c r="B3058" s="657"/>
      <c r="C3058" s="658"/>
      <c r="D3058" s="659"/>
      <c r="E3058" s="660"/>
      <c r="F3058" s="661"/>
      <c r="G3058" s="662"/>
      <c r="H3058" s="663"/>
      <c r="I3058" s="663"/>
      <c r="J3058" s="663"/>
      <c r="K3058" s="664"/>
      <c r="L3058" s="662"/>
      <c r="M3058" s="663"/>
      <c r="N3058" s="663"/>
      <c r="O3058" s="663"/>
      <c r="P3058" s="664"/>
      <c r="Q3058" s="665"/>
      <c r="R3058" s="661"/>
      <c r="S3058" s="566"/>
      <c r="T3058" s="566"/>
      <c r="U3058" s="566"/>
      <c r="V3058" s="566"/>
      <c r="W3058" s="566"/>
      <c r="X3058" s="566"/>
      <c r="Y3058" s="566"/>
      <c r="Z3058" s="566"/>
      <c r="AA3058" s="566"/>
      <c r="AB3058" s="566"/>
      <c r="AC3058" s="566"/>
      <c r="AD3058" s="566"/>
      <c r="AE3058" s="566"/>
      <c r="AF3058" s="566"/>
      <c r="AG3058" s="566"/>
    </row>
    <row r="3059" spans="2:33" hidden="1" outlineLevel="1" x14ac:dyDescent="0.45">
      <c r="B3059" s="648"/>
      <c r="C3059" s="649"/>
      <c r="D3059" s="650"/>
      <c r="E3059" s="651"/>
      <c r="F3059" s="652"/>
      <c r="G3059" s="653"/>
      <c r="H3059" s="654"/>
      <c r="I3059" s="654"/>
      <c r="J3059" s="654"/>
      <c r="K3059" s="655"/>
      <c r="L3059" s="653"/>
      <c r="M3059" s="654"/>
      <c r="N3059" s="654"/>
      <c r="O3059" s="654"/>
      <c r="P3059" s="655"/>
      <c r="Q3059" s="656"/>
      <c r="R3059" s="652"/>
      <c r="S3059" s="566"/>
      <c r="T3059" s="566"/>
      <c r="U3059" s="566"/>
      <c r="V3059" s="566"/>
      <c r="W3059" s="566"/>
      <c r="X3059" s="566"/>
      <c r="Y3059" s="566"/>
      <c r="Z3059" s="566"/>
      <c r="AA3059" s="566"/>
      <c r="AB3059" s="566"/>
      <c r="AC3059" s="566"/>
      <c r="AD3059" s="566"/>
      <c r="AE3059" s="566"/>
      <c r="AF3059" s="566"/>
      <c r="AG3059" s="566"/>
    </row>
    <row r="3060" spans="2:33" hidden="1" outlineLevel="1" x14ac:dyDescent="0.45">
      <c r="B3060" s="657"/>
      <c r="C3060" s="658"/>
      <c r="D3060" s="659"/>
      <c r="E3060" s="660"/>
      <c r="F3060" s="661"/>
      <c r="G3060" s="662"/>
      <c r="H3060" s="663"/>
      <c r="I3060" s="663"/>
      <c r="J3060" s="663"/>
      <c r="K3060" s="664"/>
      <c r="L3060" s="662"/>
      <c r="M3060" s="663"/>
      <c r="N3060" s="663"/>
      <c r="O3060" s="663"/>
      <c r="P3060" s="664"/>
      <c r="Q3060" s="665"/>
      <c r="R3060" s="661"/>
      <c r="S3060" s="566"/>
      <c r="T3060" s="566"/>
      <c r="U3060" s="566"/>
      <c r="V3060" s="566"/>
      <c r="W3060" s="566"/>
      <c r="X3060" s="566"/>
      <c r="Y3060" s="566"/>
      <c r="Z3060" s="566"/>
      <c r="AA3060" s="566"/>
      <c r="AB3060" s="566"/>
      <c r="AC3060" s="566"/>
      <c r="AD3060" s="566"/>
      <c r="AE3060" s="566"/>
      <c r="AF3060" s="566"/>
      <c r="AG3060" s="566"/>
    </row>
    <row r="3061" spans="2:33" hidden="1" outlineLevel="1" x14ac:dyDescent="0.45">
      <c r="B3061" s="648"/>
      <c r="C3061" s="649"/>
      <c r="D3061" s="650"/>
      <c r="E3061" s="651"/>
      <c r="F3061" s="652"/>
      <c r="G3061" s="653"/>
      <c r="H3061" s="654"/>
      <c r="I3061" s="654"/>
      <c r="J3061" s="654"/>
      <c r="K3061" s="655"/>
      <c r="L3061" s="653"/>
      <c r="M3061" s="654"/>
      <c r="N3061" s="654"/>
      <c r="O3061" s="654"/>
      <c r="P3061" s="655"/>
      <c r="Q3061" s="656"/>
      <c r="R3061" s="652"/>
      <c r="S3061" s="566"/>
      <c r="T3061" s="566"/>
      <c r="U3061" s="566"/>
      <c r="V3061" s="566"/>
      <c r="W3061" s="566"/>
      <c r="X3061" s="566"/>
      <c r="Y3061" s="566"/>
      <c r="Z3061" s="566"/>
      <c r="AA3061" s="566"/>
      <c r="AB3061" s="566"/>
      <c r="AC3061" s="566"/>
      <c r="AD3061" s="566"/>
      <c r="AE3061" s="566"/>
      <c r="AF3061" s="566"/>
      <c r="AG3061" s="566"/>
    </row>
    <row r="3062" spans="2:33" hidden="1" outlineLevel="1" x14ac:dyDescent="0.45">
      <c r="B3062" s="657"/>
      <c r="C3062" s="658"/>
      <c r="D3062" s="659"/>
      <c r="E3062" s="660"/>
      <c r="F3062" s="661"/>
      <c r="G3062" s="662"/>
      <c r="H3062" s="663"/>
      <c r="I3062" s="663"/>
      <c r="J3062" s="663"/>
      <c r="K3062" s="664"/>
      <c r="L3062" s="662"/>
      <c r="M3062" s="663"/>
      <c r="N3062" s="663"/>
      <c r="O3062" s="663"/>
      <c r="P3062" s="664"/>
      <c r="Q3062" s="665"/>
      <c r="R3062" s="661"/>
      <c r="S3062" s="566"/>
      <c r="T3062" s="566"/>
      <c r="U3062" s="566"/>
      <c r="V3062" s="566"/>
      <c r="W3062" s="566"/>
      <c r="X3062" s="566"/>
      <c r="Y3062" s="566"/>
      <c r="Z3062" s="566"/>
      <c r="AA3062" s="566"/>
      <c r="AB3062" s="566"/>
      <c r="AC3062" s="566"/>
      <c r="AD3062" s="566"/>
      <c r="AE3062" s="566"/>
      <c r="AF3062" s="566"/>
      <c r="AG3062" s="566"/>
    </row>
    <row r="3063" spans="2:33" hidden="1" outlineLevel="1" x14ac:dyDescent="0.45">
      <c r="B3063" s="648"/>
      <c r="C3063" s="649"/>
      <c r="D3063" s="650"/>
      <c r="E3063" s="651"/>
      <c r="F3063" s="652"/>
      <c r="G3063" s="653"/>
      <c r="H3063" s="654"/>
      <c r="I3063" s="654"/>
      <c r="J3063" s="654"/>
      <c r="K3063" s="655"/>
      <c r="L3063" s="653"/>
      <c r="M3063" s="654"/>
      <c r="N3063" s="654"/>
      <c r="O3063" s="654"/>
      <c r="P3063" s="655"/>
      <c r="Q3063" s="656"/>
      <c r="R3063" s="652"/>
      <c r="S3063" s="566"/>
      <c r="T3063" s="566"/>
      <c r="U3063" s="566"/>
      <c r="V3063" s="566"/>
      <c r="W3063" s="566"/>
      <c r="X3063" s="566"/>
      <c r="Y3063" s="566"/>
      <c r="Z3063" s="566"/>
      <c r="AA3063" s="566"/>
      <c r="AB3063" s="566"/>
      <c r="AC3063" s="566"/>
      <c r="AD3063" s="566"/>
      <c r="AE3063" s="566"/>
      <c r="AF3063" s="566"/>
      <c r="AG3063" s="566"/>
    </row>
    <row r="3064" spans="2:33" hidden="1" outlineLevel="1" x14ac:dyDescent="0.45">
      <c r="B3064" s="657"/>
      <c r="C3064" s="658"/>
      <c r="D3064" s="659"/>
      <c r="E3064" s="660"/>
      <c r="F3064" s="661"/>
      <c r="G3064" s="662"/>
      <c r="H3064" s="663"/>
      <c r="I3064" s="663"/>
      <c r="J3064" s="663"/>
      <c r="K3064" s="664"/>
      <c r="L3064" s="662"/>
      <c r="M3064" s="663"/>
      <c r="N3064" s="663"/>
      <c r="O3064" s="663"/>
      <c r="P3064" s="664"/>
      <c r="Q3064" s="665"/>
      <c r="R3064" s="661"/>
      <c r="S3064" s="566"/>
      <c r="T3064" s="566"/>
      <c r="U3064" s="566"/>
      <c r="V3064" s="566"/>
      <c r="W3064" s="566"/>
      <c r="X3064" s="566"/>
      <c r="Y3064" s="566"/>
      <c r="Z3064" s="566"/>
      <c r="AA3064" s="566"/>
      <c r="AB3064" s="566"/>
      <c r="AC3064" s="566"/>
      <c r="AD3064" s="566"/>
      <c r="AE3064" s="566"/>
      <c r="AF3064" s="566"/>
      <c r="AG3064" s="566"/>
    </row>
    <row r="3065" spans="2:33" hidden="1" outlineLevel="1" x14ac:dyDescent="0.45">
      <c r="B3065" s="648"/>
      <c r="C3065" s="649"/>
      <c r="D3065" s="650"/>
      <c r="E3065" s="651"/>
      <c r="F3065" s="652"/>
      <c r="G3065" s="653"/>
      <c r="H3065" s="654"/>
      <c r="I3065" s="654"/>
      <c r="J3065" s="654"/>
      <c r="K3065" s="655"/>
      <c r="L3065" s="653"/>
      <c r="M3065" s="654"/>
      <c r="N3065" s="654"/>
      <c r="O3065" s="654"/>
      <c r="P3065" s="655"/>
      <c r="Q3065" s="656"/>
      <c r="R3065" s="652"/>
      <c r="S3065" s="566"/>
      <c r="T3065" s="566"/>
      <c r="U3065" s="566"/>
      <c r="V3065" s="566"/>
      <c r="W3065" s="566"/>
      <c r="X3065" s="566"/>
      <c r="Y3065" s="566"/>
      <c r="Z3065" s="566"/>
      <c r="AA3065" s="566"/>
      <c r="AB3065" s="566"/>
      <c r="AC3065" s="566"/>
      <c r="AD3065" s="566"/>
      <c r="AE3065" s="566"/>
      <c r="AF3065" s="566"/>
      <c r="AG3065" s="566"/>
    </row>
    <row r="3066" spans="2:33" hidden="1" outlineLevel="1" x14ac:dyDescent="0.45">
      <c r="B3066" s="657"/>
      <c r="C3066" s="658"/>
      <c r="D3066" s="659"/>
      <c r="E3066" s="660"/>
      <c r="F3066" s="661"/>
      <c r="G3066" s="662"/>
      <c r="H3066" s="663"/>
      <c r="I3066" s="663"/>
      <c r="J3066" s="663"/>
      <c r="K3066" s="664"/>
      <c r="L3066" s="662"/>
      <c r="M3066" s="663"/>
      <c r="N3066" s="663"/>
      <c r="O3066" s="663"/>
      <c r="P3066" s="664"/>
      <c r="Q3066" s="665"/>
      <c r="R3066" s="661"/>
      <c r="S3066" s="566"/>
      <c r="T3066" s="566"/>
      <c r="U3066" s="566"/>
      <c r="V3066" s="566"/>
      <c r="W3066" s="566"/>
      <c r="X3066" s="566"/>
      <c r="Y3066" s="566"/>
      <c r="Z3066" s="566"/>
      <c r="AA3066" s="566"/>
      <c r="AB3066" s="566"/>
      <c r="AC3066" s="566"/>
      <c r="AD3066" s="566"/>
      <c r="AE3066" s="566"/>
      <c r="AF3066" s="566"/>
      <c r="AG3066" s="566"/>
    </row>
    <row r="3067" spans="2:33" hidden="1" outlineLevel="1" x14ac:dyDescent="0.45">
      <c r="B3067" s="648"/>
      <c r="C3067" s="649"/>
      <c r="D3067" s="650"/>
      <c r="E3067" s="651"/>
      <c r="F3067" s="652"/>
      <c r="G3067" s="653"/>
      <c r="H3067" s="654"/>
      <c r="I3067" s="654"/>
      <c r="J3067" s="654"/>
      <c r="K3067" s="655"/>
      <c r="L3067" s="653"/>
      <c r="M3067" s="654"/>
      <c r="N3067" s="654"/>
      <c r="O3067" s="654"/>
      <c r="P3067" s="655"/>
      <c r="Q3067" s="656"/>
      <c r="R3067" s="652"/>
      <c r="S3067" s="566"/>
      <c r="T3067" s="566"/>
      <c r="U3067" s="566"/>
      <c r="V3067" s="566"/>
      <c r="W3067" s="566"/>
      <c r="X3067" s="566"/>
      <c r="Y3067" s="566"/>
      <c r="Z3067" s="566"/>
      <c r="AA3067" s="566"/>
      <c r="AB3067" s="566"/>
      <c r="AC3067" s="566"/>
      <c r="AD3067" s="566"/>
      <c r="AE3067" s="566"/>
      <c r="AF3067" s="566"/>
      <c r="AG3067" s="566"/>
    </row>
    <row r="3068" spans="2:33" hidden="1" outlineLevel="1" x14ac:dyDescent="0.45">
      <c r="B3068" s="657"/>
      <c r="C3068" s="658"/>
      <c r="D3068" s="659"/>
      <c r="E3068" s="660"/>
      <c r="F3068" s="661"/>
      <c r="G3068" s="662"/>
      <c r="H3068" s="663"/>
      <c r="I3068" s="663"/>
      <c r="J3068" s="663"/>
      <c r="K3068" s="664"/>
      <c r="L3068" s="662"/>
      <c r="M3068" s="663"/>
      <c r="N3068" s="663"/>
      <c r="O3068" s="663"/>
      <c r="P3068" s="664"/>
      <c r="Q3068" s="665"/>
      <c r="R3068" s="661"/>
      <c r="S3068" s="566"/>
      <c r="T3068" s="566"/>
      <c r="U3068" s="566"/>
      <c r="V3068" s="566"/>
      <c r="W3068" s="566"/>
      <c r="X3068" s="566"/>
      <c r="Y3068" s="566"/>
      <c r="Z3068" s="566"/>
      <c r="AA3068" s="566"/>
      <c r="AB3068" s="566"/>
      <c r="AC3068" s="566"/>
      <c r="AD3068" s="566"/>
      <c r="AE3068" s="566"/>
      <c r="AF3068" s="566"/>
      <c r="AG3068" s="566"/>
    </row>
    <row r="3069" spans="2:33" hidden="1" outlineLevel="1" x14ac:dyDescent="0.45">
      <c r="B3069" s="648"/>
      <c r="C3069" s="649"/>
      <c r="D3069" s="650"/>
      <c r="E3069" s="651"/>
      <c r="F3069" s="652"/>
      <c r="G3069" s="653"/>
      <c r="H3069" s="654"/>
      <c r="I3069" s="654"/>
      <c r="J3069" s="654"/>
      <c r="K3069" s="655"/>
      <c r="L3069" s="653"/>
      <c r="M3069" s="654"/>
      <c r="N3069" s="654"/>
      <c r="O3069" s="654"/>
      <c r="P3069" s="655"/>
      <c r="Q3069" s="656"/>
      <c r="R3069" s="652"/>
      <c r="S3069" s="566"/>
      <c r="T3069" s="566"/>
      <c r="U3069" s="566"/>
      <c r="V3069" s="566"/>
      <c r="W3069" s="566"/>
      <c r="X3069" s="566"/>
      <c r="Y3069" s="566"/>
      <c r="Z3069" s="566"/>
      <c r="AA3069" s="566"/>
      <c r="AB3069" s="566"/>
      <c r="AC3069" s="566"/>
      <c r="AD3069" s="566"/>
      <c r="AE3069" s="566"/>
      <c r="AF3069" s="566"/>
      <c r="AG3069" s="566"/>
    </row>
    <row r="3070" spans="2:33" hidden="1" outlineLevel="1" x14ac:dyDescent="0.45">
      <c r="B3070" s="657"/>
      <c r="C3070" s="658"/>
      <c r="D3070" s="659"/>
      <c r="E3070" s="660"/>
      <c r="F3070" s="661"/>
      <c r="G3070" s="662"/>
      <c r="H3070" s="663"/>
      <c r="I3070" s="663"/>
      <c r="J3070" s="663"/>
      <c r="K3070" s="664"/>
      <c r="L3070" s="662"/>
      <c r="M3070" s="663"/>
      <c r="N3070" s="663"/>
      <c r="O3070" s="663"/>
      <c r="P3070" s="664"/>
      <c r="Q3070" s="665"/>
      <c r="R3070" s="661"/>
      <c r="S3070" s="566"/>
      <c r="T3070" s="566"/>
      <c r="U3070" s="566"/>
      <c r="V3070" s="566"/>
      <c r="W3070" s="566"/>
      <c r="X3070" s="566"/>
      <c r="Y3070" s="566"/>
      <c r="Z3070" s="566"/>
      <c r="AA3070" s="566"/>
      <c r="AB3070" s="566"/>
      <c r="AC3070" s="566"/>
      <c r="AD3070" s="566"/>
      <c r="AE3070" s="566"/>
      <c r="AF3070" s="566"/>
      <c r="AG3070" s="566"/>
    </row>
    <row r="3071" spans="2:33" hidden="1" outlineLevel="1" x14ac:dyDescent="0.45">
      <c r="B3071" s="648"/>
      <c r="C3071" s="649"/>
      <c r="D3071" s="650"/>
      <c r="E3071" s="651"/>
      <c r="F3071" s="652"/>
      <c r="G3071" s="653"/>
      <c r="H3071" s="654"/>
      <c r="I3071" s="654"/>
      <c r="J3071" s="654"/>
      <c r="K3071" s="655"/>
      <c r="L3071" s="653"/>
      <c r="M3071" s="654"/>
      <c r="N3071" s="654"/>
      <c r="O3071" s="654"/>
      <c r="P3071" s="655"/>
      <c r="Q3071" s="656"/>
      <c r="R3071" s="652"/>
      <c r="S3071" s="566"/>
      <c r="T3071" s="566"/>
      <c r="U3071" s="566"/>
      <c r="V3071" s="566"/>
      <c r="W3071" s="566"/>
      <c r="X3071" s="566"/>
      <c r="Y3071" s="566"/>
      <c r="Z3071" s="566"/>
      <c r="AA3071" s="566"/>
      <c r="AB3071" s="566"/>
      <c r="AC3071" s="566"/>
      <c r="AD3071" s="566"/>
      <c r="AE3071" s="566"/>
      <c r="AF3071" s="566"/>
      <c r="AG3071" s="566"/>
    </row>
    <row r="3072" spans="2:33" hidden="1" outlineLevel="1" x14ac:dyDescent="0.45">
      <c r="B3072" s="657"/>
      <c r="C3072" s="658"/>
      <c r="D3072" s="659"/>
      <c r="E3072" s="660"/>
      <c r="F3072" s="661"/>
      <c r="G3072" s="662"/>
      <c r="H3072" s="663"/>
      <c r="I3072" s="663"/>
      <c r="J3072" s="663"/>
      <c r="K3072" s="664"/>
      <c r="L3072" s="662"/>
      <c r="M3072" s="663"/>
      <c r="N3072" s="663"/>
      <c r="O3072" s="663"/>
      <c r="P3072" s="664"/>
      <c r="Q3072" s="665"/>
      <c r="R3072" s="661"/>
      <c r="S3072" s="566"/>
      <c r="T3072" s="566"/>
      <c r="U3072" s="566"/>
      <c r="V3072" s="566"/>
      <c r="W3072" s="566"/>
      <c r="X3072" s="566"/>
      <c r="Y3072" s="566"/>
      <c r="Z3072" s="566"/>
      <c r="AA3072" s="566"/>
      <c r="AB3072" s="566"/>
      <c r="AC3072" s="566"/>
      <c r="AD3072" s="566"/>
      <c r="AE3072" s="566"/>
      <c r="AF3072" s="566"/>
      <c r="AG3072" s="566"/>
    </row>
    <row r="3073" spans="2:33" hidden="1" outlineLevel="1" x14ac:dyDescent="0.45">
      <c r="B3073" s="648"/>
      <c r="C3073" s="649"/>
      <c r="D3073" s="650"/>
      <c r="E3073" s="651"/>
      <c r="F3073" s="652"/>
      <c r="G3073" s="653"/>
      <c r="H3073" s="654"/>
      <c r="I3073" s="654"/>
      <c r="J3073" s="654"/>
      <c r="K3073" s="655"/>
      <c r="L3073" s="653"/>
      <c r="M3073" s="654"/>
      <c r="N3073" s="654"/>
      <c r="O3073" s="654"/>
      <c r="P3073" s="655"/>
      <c r="Q3073" s="656"/>
      <c r="R3073" s="652"/>
      <c r="S3073" s="566"/>
      <c r="T3073" s="566"/>
      <c r="U3073" s="566"/>
      <c r="V3073" s="566"/>
      <c r="W3073" s="566"/>
      <c r="X3073" s="566"/>
      <c r="Y3073" s="566"/>
      <c r="Z3073" s="566"/>
      <c r="AA3073" s="566"/>
      <c r="AB3073" s="566"/>
      <c r="AC3073" s="566"/>
      <c r="AD3073" s="566"/>
      <c r="AE3073" s="566"/>
      <c r="AF3073" s="566"/>
      <c r="AG3073" s="566"/>
    </row>
    <row r="3074" spans="2:33" hidden="1" outlineLevel="1" x14ac:dyDescent="0.45">
      <c r="B3074" s="657"/>
      <c r="C3074" s="658"/>
      <c r="D3074" s="659"/>
      <c r="E3074" s="660"/>
      <c r="F3074" s="661"/>
      <c r="G3074" s="662"/>
      <c r="H3074" s="663"/>
      <c r="I3074" s="663"/>
      <c r="J3074" s="663"/>
      <c r="K3074" s="664"/>
      <c r="L3074" s="662"/>
      <c r="M3074" s="663"/>
      <c r="N3074" s="663"/>
      <c r="O3074" s="663"/>
      <c r="P3074" s="664"/>
      <c r="Q3074" s="665"/>
      <c r="R3074" s="661"/>
      <c r="S3074" s="566"/>
      <c r="T3074" s="566"/>
      <c r="U3074" s="566"/>
      <c r="V3074" s="566"/>
      <c r="W3074" s="566"/>
      <c r="X3074" s="566"/>
      <c r="Y3074" s="566"/>
      <c r="Z3074" s="566"/>
      <c r="AA3074" s="566"/>
      <c r="AB3074" s="566"/>
      <c r="AC3074" s="566"/>
      <c r="AD3074" s="566"/>
      <c r="AE3074" s="566"/>
      <c r="AF3074" s="566"/>
      <c r="AG3074" s="566"/>
    </row>
    <row r="3075" spans="2:33" hidden="1" outlineLevel="1" x14ac:dyDescent="0.45">
      <c r="B3075" s="648"/>
      <c r="C3075" s="649"/>
      <c r="D3075" s="650"/>
      <c r="E3075" s="651"/>
      <c r="F3075" s="652"/>
      <c r="G3075" s="653"/>
      <c r="H3075" s="654"/>
      <c r="I3075" s="654"/>
      <c r="J3075" s="654"/>
      <c r="K3075" s="655"/>
      <c r="L3075" s="653"/>
      <c r="M3075" s="654"/>
      <c r="N3075" s="654"/>
      <c r="O3075" s="654"/>
      <c r="P3075" s="655"/>
      <c r="Q3075" s="656"/>
      <c r="R3075" s="652"/>
      <c r="S3075" s="566"/>
      <c r="T3075" s="566"/>
      <c r="U3075" s="566"/>
      <c r="V3075" s="566"/>
      <c r="W3075" s="566"/>
      <c r="X3075" s="566"/>
      <c r="Y3075" s="566"/>
      <c r="Z3075" s="566"/>
      <c r="AA3075" s="566"/>
      <c r="AB3075" s="566"/>
      <c r="AC3075" s="566"/>
      <c r="AD3075" s="566"/>
      <c r="AE3075" s="566"/>
      <c r="AF3075" s="566"/>
      <c r="AG3075" s="566"/>
    </row>
    <row r="3076" spans="2:33" hidden="1" outlineLevel="1" x14ac:dyDescent="0.45">
      <c r="B3076" s="657"/>
      <c r="C3076" s="658"/>
      <c r="D3076" s="659"/>
      <c r="E3076" s="660"/>
      <c r="F3076" s="661"/>
      <c r="G3076" s="662"/>
      <c r="H3076" s="663"/>
      <c r="I3076" s="663"/>
      <c r="J3076" s="663"/>
      <c r="K3076" s="664"/>
      <c r="L3076" s="662"/>
      <c r="M3076" s="663"/>
      <c r="N3076" s="663"/>
      <c r="O3076" s="663"/>
      <c r="P3076" s="664"/>
      <c r="Q3076" s="665"/>
      <c r="R3076" s="661"/>
      <c r="S3076" s="566"/>
      <c r="T3076" s="566"/>
      <c r="U3076" s="566"/>
      <c r="V3076" s="566"/>
      <c r="W3076" s="566"/>
      <c r="X3076" s="566"/>
      <c r="Y3076" s="566"/>
      <c r="Z3076" s="566"/>
      <c r="AA3076" s="566"/>
      <c r="AB3076" s="566"/>
      <c r="AC3076" s="566"/>
      <c r="AD3076" s="566"/>
      <c r="AE3076" s="566"/>
      <c r="AF3076" s="566"/>
      <c r="AG3076" s="566"/>
    </row>
    <row r="3077" spans="2:33" hidden="1" outlineLevel="1" x14ac:dyDescent="0.45">
      <c r="B3077" s="648"/>
      <c r="C3077" s="649"/>
      <c r="D3077" s="650"/>
      <c r="E3077" s="651"/>
      <c r="F3077" s="652"/>
      <c r="G3077" s="653"/>
      <c r="H3077" s="654"/>
      <c r="I3077" s="654"/>
      <c r="J3077" s="654"/>
      <c r="K3077" s="655"/>
      <c r="L3077" s="653"/>
      <c r="M3077" s="654"/>
      <c r="N3077" s="654"/>
      <c r="O3077" s="654"/>
      <c r="P3077" s="655"/>
      <c r="Q3077" s="656"/>
      <c r="R3077" s="652"/>
      <c r="S3077" s="566"/>
      <c r="T3077" s="566"/>
      <c r="U3077" s="566"/>
      <c r="V3077" s="566"/>
      <c r="W3077" s="566"/>
      <c r="X3077" s="566"/>
      <c r="Y3077" s="566"/>
      <c r="Z3077" s="566"/>
      <c r="AA3077" s="566"/>
      <c r="AB3077" s="566"/>
      <c r="AC3077" s="566"/>
      <c r="AD3077" s="566"/>
      <c r="AE3077" s="566"/>
      <c r="AF3077" s="566"/>
      <c r="AG3077" s="566"/>
    </row>
    <row r="3078" spans="2:33" hidden="1" outlineLevel="1" x14ac:dyDescent="0.45">
      <c r="B3078" s="657"/>
      <c r="C3078" s="658"/>
      <c r="D3078" s="659"/>
      <c r="E3078" s="660"/>
      <c r="F3078" s="661"/>
      <c r="G3078" s="662"/>
      <c r="H3078" s="663"/>
      <c r="I3078" s="663"/>
      <c r="J3078" s="663"/>
      <c r="K3078" s="664"/>
      <c r="L3078" s="662"/>
      <c r="M3078" s="663"/>
      <c r="N3078" s="663"/>
      <c r="O3078" s="663"/>
      <c r="P3078" s="664"/>
      <c r="Q3078" s="665"/>
      <c r="R3078" s="661"/>
      <c r="S3078" s="566"/>
      <c r="T3078" s="566"/>
      <c r="U3078" s="566"/>
      <c r="V3078" s="566"/>
      <c r="W3078" s="566"/>
      <c r="X3078" s="566"/>
      <c r="Y3078" s="566"/>
      <c r="Z3078" s="566"/>
      <c r="AA3078" s="566"/>
      <c r="AB3078" s="566"/>
      <c r="AC3078" s="566"/>
      <c r="AD3078" s="566"/>
      <c r="AE3078" s="566"/>
      <c r="AF3078" s="566"/>
      <c r="AG3078" s="566"/>
    </row>
    <row r="3079" spans="2:33" hidden="1" outlineLevel="1" x14ac:dyDescent="0.45">
      <c r="B3079" s="648"/>
      <c r="C3079" s="649"/>
      <c r="D3079" s="650"/>
      <c r="E3079" s="651"/>
      <c r="F3079" s="652"/>
      <c r="G3079" s="653"/>
      <c r="H3079" s="654"/>
      <c r="I3079" s="654"/>
      <c r="J3079" s="654"/>
      <c r="K3079" s="655"/>
      <c r="L3079" s="653"/>
      <c r="M3079" s="654"/>
      <c r="N3079" s="654"/>
      <c r="O3079" s="654"/>
      <c r="P3079" s="655"/>
      <c r="Q3079" s="656"/>
      <c r="R3079" s="652"/>
      <c r="S3079" s="566"/>
      <c r="T3079" s="566"/>
      <c r="U3079" s="566"/>
      <c r="V3079" s="566"/>
      <c r="W3079" s="566"/>
      <c r="X3079" s="566"/>
      <c r="Y3079" s="566"/>
      <c r="Z3079" s="566"/>
      <c r="AA3079" s="566"/>
      <c r="AB3079" s="566"/>
      <c r="AC3079" s="566"/>
      <c r="AD3079" s="566"/>
      <c r="AE3079" s="566"/>
      <c r="AF3079" s="566"/>
      <c r="AG3079" s="566"/>
    </row>
    <row r="3080" spans="2:33" hidden="1" outlineLevel="1" x14ac:dyDescent="0.45">
      <c r="B3080" s="657"/>
      <c r="C3080" s="658"/>
      <c r="D3080" s="659"/>
      <c r="E3080" s="660"/>
      <c r="F3080" s="661"/>
      <c r="G3080" s="662"/>
      <c r="H3080" s="663"/>
      <c r="I3080" s="663"/>
      <c r="J3080" s="663"/>
      <c r="K3080" s="664"/>
      <c r="L3080" s="662"/>
      <c r="M3080" s="663"/>
      <c r="N3080" s="663"/>
      <c r="O3080" s="663"/>
      <c r="P3080" s="664"/>
      <c r="Q3080" s="665"/>
      <c r="R3080" s="661"/>
      <c r="S3080" s="566"/>
      <c r="T3080" s="566"/>
      <c r="U3080" s="566"/>
      <c r="V3080" s="566"/>
      <c r="W3080" s="566"/>
      <c r="X3080" s="566"/>
      <c r="Y3080" s="566"/>
      <c r="Z3080" s="566"/>
      <c r="AA3080" s="566"/>
      <c r="AB3080" s="566"/>
      <c r="AC3080" s="566"/>
      <c r="AD3080" s="566"/>
      <c r="AE3080" s="566"/>
      <c r="AF3080" s="566"/>
      <c r="AG3080" s="566"/>
    </row>
    <row r="3081" spans="2:33" hidden="1" outlineLevel="1" x14ac:dyDescent="0.45">
      <c r="B3081" s="648"/>
      <c r="C3081" s="649"/>
      <c r="D3081" s="650"/>
      <c r="E3081" s="651"/>
      <c r="F3081" s="652"/>
      <c r="G3081" s="653"/>
      <c r="H3081" s="654"/>
      <c r="I3081" s="654"/>
      <c r="J3081" s="654"/>
      <c r="K3081" s="655"/>
      <c r="L3081" s="653"/>
      <c r="M3081" s="654"/>
      <c r="N3081" s="654"/>
      <c r="O3081" s="654"/>
      <c r="P3081" s="655"/>
      <c r="Q3081" s="656"/>
      <c r="R3081" s="652"/>
      <c r="S3081" s="566"/>
      <c r="T3081" s="566"/>
      <c r="U3081" s="566"/>
      <c r="V3081" s="566"/>
      <c r="W3081" s="566"/>
      <c r="X3081" s="566"/>
      <c r="Y3081" s="566"/>
      <c r="Z3081" s="566"/>
      <c r="AA3081" s="566"/>
      <c r="AB3081" s="566"/>
      <c r="AC3081" s="566"/>
      <c r="AD3081" s="566"/>
      <c r="AE3081" s="566"/>
      <c r="AF3081" s="566"/>
      <c r="AG3081" s="566"/>
    </row>
    <row r="3082" spans="2:33" hidden="1" outlineLevel="1" x14ac:dyDescent="0.45">
      <c r="B3082" s="657"/>
      <c r="C3082" s="658"/>
      <c r="D3082" s="659"/>
      <c r="E3082" s="660"/>
      <c r="F3082" s="661"/>
      <c r="G3082" s="662"/>
      <c r="H3082" s="663"/>
      <c r="I3082" s="663"/>
      <c r="J3082" s="663"/>
      <c r="K3082" s="664"/>
      <c r="L3082" s="662"/>
      <c r="M3082" s="663"/>
      <c r="N3082" s="663"/>
      <c r="O3082" s="663"/>
      <c r="P3082" s="664"/>
      <c r="Q3082" s="665"/>
      <c r="R3082" s="661"/>
      <c r="S3082" s="566"/>
      <c r="T3082" s="566"/>
      <c r="U3082" s="566"/>
      <c r="V3082" s="566"/>
      <c r="W3082" s="566"/>
      <c r="X3082" s="566"/>
      <c r="Y3082" s="566"/>
      <c r="Z3082" s="566"/>
      <c r="AA3082" s="566"/>
      <c r="AB3082" s="566"/>
      <c r="AC3082" s="566"/>
      <c r="AD3082" s="566"/>
      <c r="AE3082" s="566"/>
      <c r="AF3082" s="566"/>
      <c r="AG3082" s="566"/>
    </row>
    <row r="3083" spans="2:33" hidden="1" outlineLevel="1" x14ac:dyDescent="0.45">
      <c r="B3083" s="648"/>
      <c r="C3083" s="649"/>
      <c r="D3083" s="650"/>
      <c r="E3083" s="651"/>
      <c r="F3083" s="652"/>
      <c r="G3083" s="653"/>
      <c r="H3083" s="654"/>
      <c r="I3083" s="654"/>
      <c r="J3083" s="654"/>
      <c r="K3083" s="655"/>
      <c r="L3083" s="653"/>
      <c r="M3083" s="654"/>
      <c r="N3083" s="654"/>
      <c r="O3083" s="654"/>
      <c r="P3083" s="655"/>
      <c r="Q3083" s="656"/>
      <c r="R3083" s="652"/>
      <c r="S3083" s="566"/>
      <c r="T3083" s="566"/>
      <c r="U3083" s="566"/>
      <c r="V3083" s="566"/>
      <c r="W3083" s="566"/>
      <c r="X3083" s="566"/>
      <c r="Y3083" s="566"/>
      <c r="Z3083" s="566"/>
      <c r="AA3083" s="566"/>
      <c r="AB3083" s="566"/>
      <c r="AC3083" s="566"/>
      <c r="AD3083" s="566"/>
      <c r="AE3083" s="566"/>
      <c r="AF3083" s="566"/>
      <c r="AG3083" s="566"/>
    </row>
    <row r="3084" spans="2:33" hidden="1" outlineLevel="1" x14ac:dyDescent="0.45">
      <c r="B3084" s="657"/>
      <c r="C3084" s="658"/>
      <c r="D3084" s="659"/>
      <c r="E3084" s="660"/>
      <c r="F3084" s="661"/>
      <c r="G3084" s="662"/>
      <c r="H3084" s="663"/>
      <c r="I3084" s="663"/>
      <c r="J3084" s="663"/>
      <c r="K3084" s="664"/>
      <c r="L3084" s="662"/>
      <c r="M3084" s="663"/>
      <c r="N3084" s="663"/>
      <c r="O3084" s="663"/>
      <c r="P3084" s="664"/>
      <c r="Q3084" s="665"/>
      <c r="R3084" s="661"/>
      <c r="S3084" s="566"/>
      <c r="T3084" s="566"/>
      <c r="U3084" s="566"/>
      <c r="V3084" s="566"/>
      <c r="W3084" s="566"/>
      <c r="X3084" s="566"/>
      <c r="Y3084" s="566"/>
      <c r="Z3084" s="566"/>
      <c r="AA3084" s="566"/>
      <c r="AB3084" s="566"/>
      <c r="AC3084" s="566"/>
      <c r="AD3084" s="566"/>
      <c r="AE3084" s="566"/>
      <c r="AF3084" s="566"/>
      <c r="AG3084" s="566"/>
    </row>
    <row r="3085" spans="2:33" hidden="1" outlineLevel="1" x14ac:dyDescent="0.45">
      <c r="B3085" s="648"/>
      <c r="C3085" s="649"/>
      <c r="D3085" s="650"/>
      <c r="E3085" s="651"/>
      <c r="F3085" s="652"/>
      <c r="G3085" s="653"/>
      <c r="H3085" s="654"/>
      <c r="I3085" s="654"/>
      <c r="J3085" s="654"/>
      <c r="K3085" s="655"/>
      <c r="L3085" s="653"/>
      <c r="M3085" s="654"/>
      <c r="N3085" s="654"/>
      <c r="O3085" s="654"/>
      <c r="P3085" s="655"/>
      <c r="Q3085" s="656"/>
      <c r="R3085" s="652"/>
      <c r="S3085" s="566"/>
      <c r="T3085" s="566"/>
      <c r="U3085" s="566"/>
      <c r="V3085" s="566"/>
      <c r="W3085" s="566"/>
      <c r="X3085" s="566"/>
      <c r="Y3085" s="566"/>
      <c r="Z3085" s="566"/>
      <c r="AA3085" s="566"/>
      <c r="AB3085" s="566"/>
      <c r="AC3085" s="566"/>
      <c r="AD3085" s="566"/>
      <c r="AE3085" s="566"/>
      <c r="AF3085" s="566"/>
      <c r="AG3085" s="566"/>
    </row>
    <row r="3086" spans="2:33" hidden="1" outlineLevel="1" x14ac:dyDescent="0.45">
      <c r="B3086" s="657"/>
      <c r="C3086" s="658"/>
      <c r="D3086" s="659"/>
      <c r="E3086" s="660"/>
      <c r="F3086" s="661"/>
      <c r="G3086" s="662"/>
      <c r="H3086" s="663"/>
      <c r="I3086" s="663"/>
      <c r="J3086" s="663"/>
      <c r="K3086" s="664"/>
      <c r="L3086" s="662"/>
      <c r="M3086" s="663"/>
      <c r="N3086" s="663"/>
      <c r="O3086" s="663"/>
      <c r="P3086" s="664"/>
      <c r="Q3086" s="665"/>
      <c r="R3086" s="661"/>
      <c r="S3086" s="566"/>
      <c r="T3086" s="566"/>
      <c r="U3086" s="566"/>
      <c r="V3086" s="566"/>
      <c r="W3086" s="566"/>
      <c r="X3086" s="566"/>
      <c r="Y3086" s="566"/>
      <c r="Z3086" s="566"/>
      <c r="AA3086" s="566"/>
      <c r="AB3086" s="566"/>
      <c r="AC3086" s="566"/>
      <c r="AD3086" s="566"/>
      <c r="AE3086" s="566"/>
      <c r="AF3086" s="566"/>
      <c r="AG3086" s="566"/>
    </row>
    <row r="3087" spans="2:33" hidden="1" outlineLevel="1" x14ac:dyDescent="0.45">
      <c r="B3087" s="648"/>
      <c r="C3087" s="649"/>
      <c r="D3087" s="650"/>
      <c r="E3087" s="651"/>
      <c r="F3087" s="652"/>
      <c r="G3087" s="653"/>
      <c r="H3087" s="654"/>
      <c r="I3087" s="654"/>
      <c r="J3087" s="654"/>
      <c r="K3087" s="655"/>
      <c r="L3087" s="653"/>
      <c r="M3087" s="654"/>
      <c r="N3087" s="654"/>
      <c r="O3087" s="654"/>
      <c r="P3087" s="655"/>
      <c r="Q3087" s="656"/>
      <c r="R3087" s="652"/>
      <c r="S3087" s="566"/>
      <c r="T3087" s="566"/>
      <c r="U3087" s="566"/>
      <c r="V3087" s="566"/>
      <c r="W3087" s="566"/>
      <c r="X3087" s="566"/>
      <c r="Y3087" s="566"/>
      <c r="Z3087" s="566"/>
      <c r="AA3087" s="566"/>
      <c r="AB3087" s="566"/>
      <c r="AC3087" s="566"/>
      <c r="AD3087" s="566"/>
      <c r="AE3087" s="566"/>
      <c r="AF3087" s="566"/>
      <c r="AG3087" s="566"/>
    </row>
    <row r="3088" spans="2:33" hidden="1" outlineLevel="1" x14ac:dyDescent="0.45">
      <c r="B3088" s="657"/>
      <c r="C3088" s="658"/>
      <c r="D3088" s="659"/>
      <c r="E3088" s="660"/>
      <c r="F3088" s="661"/>
      <c r="G3088" s="662"/>
      <c r="H3088" s="663"/>
      <c r="I3088" s="663"/>
      <c r="J3088" s="663"/>
      <c r="K3088" s="664"/>
      <c r="L3088" s="662"/>
      <c r="M3088" s="663"/>
      <c r="N3088" s="663"/>
      <c r="O3088" s="663"/>
      <c r="P3088" s="664"/>
      <c r="Q3088" s="665"/>
      <c r="R3088" s="661"/>
      <c r="S3088" s="566"/>
      <c r="T3088" s="566"/>
      <c r="U3088" s="566"/>
      <c r="V3088" s="566"/>
      <c r="W3088" s="566"/>
      <c r="X3088" s="566"/>
      <c r="Y3088" s="566"/>
      <c r="Z3088" s="566"/>
      <c r="AA3088" s="566"/>
      <c r="AB3088" s="566"/>
      <c r="AC3088" s="566"/>
      <c r="AD3088" s="566"/>
      <c r="AE3088" s="566"/>
      <c r="AF3088" s="566"/>
      <c r="AG3088" s="566"/>
    </row>
    <row r="3089" spans="2:33" hidden="1" outlineLevel="1" x14ac:dyDescent="0.45">
      <c r="B3089" s="648"/>
      <c r="C3089" s="649"/>
      <c r="D3089" s="650"/>
      <c r="E3089" s="651"/>
      <c r="F3089" s="652"/>
      <c r="G3089" s="653"/>
      <c r="H3089" s="654"/>
      <c r="I3089" s="654"/>
      <c r="J3089" s="654"/>
      <c r="K3089" s="655"/>
      <c r="L3089" s="653"/>
      <c r="M3089" s="654"/>
      <c r="N3089" s="654"/>
      <c r="O3089" s="654"/>
      <c r="P3089" s="655"/>
      <c r="Q3089" s="656"/>
      <c r="R3089" s="652"/>
      <c r="S3089" s="566"/>
      <c r="T3089" s="566"/>
      <c r="U3089" s="566"/>
      <c r="V3089" s="566"/>
      <c r="W3089" s="566"/>
      <c r="X3089" s="566"/>
      <c r="Y3089" s="566"/>
      <c r="Z3089" s="566"/>
      <c r="AA3089" s="566"/>
      <c r="AB3089" s="566"/>
      <c r="AC3089" s="566"/>
      <c r="AD3089" s="566"/>
      <c r="AE3089" s="566"/>
      <c r="AF3089" s="566"/>
      <c r="AG3089" s="566"/>
    </row>
    <row r="3090" spans="2:33" hidden="1" outlineLevel="1" x14ac:dyDescent="0.45">
      <c r="B3090" s="657"/>
      <c r="C3090" s="658"/>
      <c r="D3090" s="659"/>
      <c r="E3090" s="660"/>
      <c r="F3090" s="661"/>
      <c r="G3090" s="662"/>
      <c r="H3090" s="663"/>
      <c r="I3090" s="663"/>
      <c r="J3090" s="663"/>
      <c r="K3090" s="664"/>
      <c r="L3090" s="662"/>
      <c r="M3090" s="663"/>
      <c r="N3090" s="663"/>
      <c r="O3090" s="663"/>
      <c r="P3090" s="664"/>
      <c r="Q3090" s="665"/>
      <c r="R3090" s="661"/>
      <c r="S3090" s="566"/>
      <c r="T3090" s="566"/>
      <c r="U3090" s="566"/>
      <c r="V3090" s="566"/>
      <c r="W3090" s="566"/>
      <c r="X3090" s="566"/>
      <c r="Y3090" s="566"/>
      <c r="Z3090" s="566"/>
      <c r="AA3090" s="566"/>
      <c r="AB3090" s="566"/>
      <c r="AC3090" s="566"/>
      <c r="AD3090" s="566"/>
      <c r="AE3090" s="566"/>
      <c r="AF3090" s="566"/>
      <c r="AG3090" s="566"/>
    </row>
    <row r="3091" spans="2:33" hidden="1" outlineLevel="1" x14ac:dyDescent="0.45">
      <c r="B3091" s="648"/>
      <c r="C3091" s="649"/>
      <c r="D3091" s="650"/>
      <c r="E3091" s="651"/>
      <c r="F3091" s="652"/>
      <c r="G3091" s="653"/>
      <c r="H3091" s="654"/>
      <c r="I3091" s="654"/>
      <c r="J3091" s="654"/>
      <c r="K3091" s="655"/>
      <c r="L3091" s="653"/>
      <c r="M3091" s="654"/>
      <c r="N3091" s="654"/>
      <c r="O3091" s="654"/>
      <c r="P3091" s="655"/>
      <c r="Q3091" s="656"/>
      <c r="R3091" s="652"/>
      <c r="S3091" s="566"/>
      <c r="T3091" s="566"/>
      <c r="U3091" s="566"/>
      <c r="V3091" s="566"/>
      <c r="W3091" s="566"/>
      <c r="X3091" s="566"/>
      <c r="Y3091" s="566"/>
      <c r="Z3091" s="566"/>
      <c r="AA3091" s="566"/>
      <c r="AB3091" s="566"/>
      <c r="AC3091" s="566"/>
      <c r="AD3091" s="566"/>
      <c r="AE3091" s="566"/>
      <c r="AF3091" s="566"/>
      <c r="AG3091" s="566"/>
    </row>
    <row r="3092" spans="2:33" hidden="1" outlineLevel="1" x14ac:dyDescent="0.45">
      <c r="B3092" s="657"/>
      <c r="C3092" s="658"/>
      <c r="D3092" s="659"/>
      <c r="E3092" s="660"/>
      <c r="F3092" s="661"/>
      <c r="G3092" s="662"/>
      <c r="H3092" s="663"/>
      <c r="I3092" s="663"/>
      <c r="J3092" s="663"/>
      <c r="K3092" s="664"/>
      <c r="L3092" s="662"/>
      <c r="M3092" s="663"/>
      <c r="N3092" s="663"/>
      <c r="O3092" s="663"/>
      <c r="P3092" s="664"/>
      <c r="Q3092" s="665"/>
      <c r="R3092" s="661"/>
      <c r="S3092" s="566"/>
      <c r="T3092" s="566"/>
      <c r="U3092" s="566"/>
      <c r="V3092" s="566"/>
      <c r="W3092" s="566"/>
      <c r="X3092" s="566"/>
      <c r="Y3092" s="566"/>
      <c r="Z3092" s="566"/>
      <c r="AA3092" s="566"/>
      <c r="AB3092" s="566"/>
      <c r="AC3092" s="566"/>
      <c r="AD3092" s="566"/>
      <c r="AE3092" s="566"/>
      <c r="AF3092" s="566"/>
      <c r="AG3092" s="566"/>
    </row>
    <row r="3093" spans="2:33" hidden="1" outlineLevel="1" x14ac:dyDescent="0.45">
      <c r="B3093" s="648"/>
      <c r="C3093" s="649"/>
      <c r="D3093" s="650"/>
      <c r="E3093" s="651"/>
      <c r="F3093" s="652"/>
      <c r="G3093" s="653"/>
      <c r="H3093" s="654"/>
      <c r="I3093" s="654"/>
      <c r="J3093" s="654"/>
      <c r="K3093" s="655"/>
      <c r="L3093" s="653"/>
      <c r="M3093" s="654"/>
      <c r="N3093" s="654"/>
      <c r="O3093" s="654"/>
      <c r="P3093" s="655"/>
      <c r="Q3093" s="656"/>
      <c r="R3093" s="652"/>
      <c r="S3093" s="566"/>
      <c r="T3093" s="566"/>
      <c r="U3093" s="566"/>
      <c r="V3093" s="566"/>
      <c r="W3093" s="566"/>
      <c r="X3093" s="566"/>
      <c r="Y3093" s="566"/>
      <c r="Z3093" s="566"/>
      <c r="AA3093" s="566"/>
      <c r="AB3093" s="566"/>
      <c r="AC3093" s="566"/>
      <c r="AD3093" s="566"/>
      <c r="AE3093" s="566"/>
      <c r="AF3093" s="566"/>
      <c r="AG3093" s="566"/>
    </row>
    <row r="3094" spans="2:33" hidden="1" outlineLevel="1" x14ac:dyDescent="0.45">
      <c r="B3094" s="657"/>
      <c r="C3094" s="658"/>
      <c r="D3094" s="659"/>
      <c r="E3094" s="660"/>
      <c r="F3094" s="661"/>
      <c r="G3094" s="662"/>
      <c r="H3094" s="663"/>
      <c r="I3094" s="663"/>
      <c r="J3094" s="663"/>
      <c r="K3094" s="664"/>
      <c r="L3094" s="662"/>
      <c r="M3094" s="663"/>
      <c r="N3094" s="663"/>
      <c r="O3094" s="663"/>
      <c r="P3094" s="664"/>
      <c r="Q3094" s="665"/>
      <c r="R3094" s="661"/>
      <c r="S3094" s="566"/>
      <c r="T3094" s="566"/>
      <c r="U3094" s="566"/>
      <c r="V3094" s="566"/>
      <c r="W3094" s="566"/>
      <c r="X3094" s="566"/>
      <c r="Y3094" s="566"/>
      <c r="Z3094" s="566"/>
      <c r="AA3094" s="566"/>
      <c r="AB3094" s="566"/>
      <c r="AC3094" s="566"/>
      <c r="AD3094" s="566"/>
      <c r="AE3094" s="566"/>
      <c r="AF3094" s="566"/>
      <c r="AG3094" s="566"/>
    </row>
    <row r="3095" spans="2:33" hidden="1" outlineLevel="1" x14ac:dyDescent="0.45">
      <c r="B3095" s="648"/>
      <c r="C3095" s="649"/>
      <c r="D3095" s="650"/>
      <c r="E3095" s="651"/>
      <c r="F3095" s="652"/>
      <c r="G3095" s="653"/>
      <c r="H3095" s="654"/>
      <c r="I3095" s="654"/>
      <c r="J3095" s="654"/>
      <c r="K3095" s="655"/>
      <c r="L3095" s="653"/>
      <c r="M3095" s="654"/>
      <c r="N3095" s="654"/>
      <c r="O3095" s="654"/>
      <c r="P3095" s="655"/>
      <c r="Q3095" s="656"/>
      <c r="R3095" s="652"/>
      <c r="S3095" s="566"/>
      <c r="T3095" s="566"/>
      <c r="U3095" s="566"/>
      <c r="V3095" s="566"/>
      <c r="W3095" s="566"/>
      <c r="X3095" s="566"/>
      <c r="Y3095" s="566"/>
      <c r="Z3095" s="566"/>
      <c r="AA3095" s="566"/>
      <c r="AB3095" s="566"/>
      <c r="AC3095" s="566"/>
      <c r="AD3095" s="566"/>
      <c r="AE3095" s="566"/>
      <c r="AF3095" s="566"/>
      <c r="AG3095" s="566"/>
    </row>
    <row r="3096" spans="2:33" hidden="1" outlineLevel="1" x14ac:dyDescent="0.45">
      <c r="B3096" s="657"/>
      <c r="C3096" s="658"/>
      <c r="D3096" s="659"/>
      <c r="E3096" s="660"/>
      <c r="F3096" s="661"/>
      <c r="G3096" s="662"/>
      <c r="H3096" s="663"/>
      <c r="I3096" s="663"/>
      <c r="J3096" s="663"/>
      <c r="K3096" s="664"/>
      <c r="L3096" s="662"/>
      <c r="M3096" s="663"/>
      <c r="N3096" s="663"/>
      <c r="O3096" s="663"/>
      <c r="P3096" s="664"/>
      <c r="Q3096" s="665"/>
      <c r="R3096" s="661"/>
      <c r="S3096" s="566"/>
      <c r="T3096" s="566"/>
      <c r="U3096" s="566"/>
      <c r="V3096" s="566"/>
      <c r="W3096" s="566"/>
      <c r="X3096" s="566"/>
      <c r="Y3096" s="566"/>
      <c r="Z3096" s="566"/>
      <c r="AA3096" s="566"/>
      <c r="AB3096" s="566"/>
      <c r="AC3096" s="566"/>
      <c r="AD3096" s="566"/>
      <c r="AE3096" s="566"/>
      <c r="AF3096" s="566"/>
      <c r="AG3096" s="566"/>
    </row>
    <row r="3097" spans="2:33" hidden="1" outlineLevel="1" x14ac:dyDescent="0.45">
      <c r="B3097" s="648"/>
      <c r="C3097" s="649"/>
      <c r="D3097" s="650"/>
      <c r="E3097" s="651"/>
      <c r="F3097" s="652"/>
      <c r="G3097" s="653"/>
      <c r="H3097" s="654"/>
      <c r="I3097" s="654"/>
      <c r="J3097" s="654"/>
      <c r="K3097" s="655"/>
      <c r="L3097" s="653"/>
      <c r="M3097" s="654"/>
      <c r="N3097" s="654"/>
      <c r="O3097" s="654"/>
      <c r="P3097" s="655"/>
      <c r="Q3097" s="656"/>
      <c r="R3097" s="652"/>
      <c r="S3097" s="566"/>
      <c r="T3097" s="566"/>
      <c r="U3097" s="566"/>
      <c r="V3097" s="566"/>
      <c r="W3097" s="566"/>
      <c r="X3097" s="566"/>
      <c r="Y3097" s="566"/>
      <c r="Z3097" s="566"/>
      <c r="AA3097" s="566"/>
      <c r="AB3097" s="566"/>
      <c r="AC3097" s="566"/>
      <c r="AD3097" s="566"/>
      <c r="AE3097" s="566"/>
      <c r="AF3097" s="566"/>
      <c r="AG3097" s="566"/>
    </row>
    <row r="3098" spans="2:33" hidden="1" outlineLevel="1" x14ac:dyDescent="0.45">
      <c r="B3098" s="657"/>
      <c r="C3098" s="658"/>
      <c r="D3098" s="659"/>
      <c r="E3098" s="660"/>
      <c r="F3098" s="661"/>
      <c r="G3098" s="662"/>
      <c r="H3098" s="663"/>
      <c r="I3098" s="663"/>
      <c r="J3098" s="663"/>
      <c r="K3098" s="664"/>
      <c r="L3098" s="662"/>
      <c r="M3098" s="663"/>
      <c r="N3098" s="663"/>
      <c r="O3098" s="663"/>
      <c r="P3098" s="664"/>
      <c r="Q3098" s="665"/>
      <c r="R3098" s="661"/>
      <c r="S3098" s="566"/>
      <c r="T3098" s="566"/>
      <c r="U3098" s="566"/>
      <c r="V3098" s="566"/>
      <c r="W3098" s="566"/>
      <c r="X3098" s="566"/>
      <c r="Y3098" s="566"/>
      <c r="Z3098" s="566"/>
      <c r="AA3098" s="566"/>
      <c r="AB3098" s="566"/>
      <c r="AC3098" s="566"/>
      <c r="AD3098" s="566"/>
      <c r="AE3098" s="566"/>
      <c r="AF3098" s="566"/>
      <c r="AG3098" s="566"/>
    </row>
    <row r="3099" spans="2:33" hidden="1" outlineLevel="1" x14ac:dyDescent="0.45">
      <c r="B3099" s="648"/>
      <c r="C3099" s="649"/>
      <c r="D3099" s="650"/>
      <c r="E3099" s="651"/>
      <c r="F3099" s="652"/>
      <c r="G3099" s="653"/>
      <c r="H3099" s="654"/>
      <c r="I3099" s="654"/>
      <c r="J3099" s="654"/>
      <c r="K3099" s="655"/>
      <c r="L3099" s="653"/>
      <c r="M3099" s="654"/>
      <c r="N3099" s="654"/>
      <c r="O3099" s="654"/>
      <c r="P3099" s="655"/>
      <c r="Q3099" s="656"/>
      <c r="R3099" s="652"/>
      <c r="S3099" s="566"/>
      <c r="T3099" s="566"/>
      <c r="U3099" s="566"/>
      <c r="V3099" s="566"/>
      <c r="W3099" s="566"/>
      <c r="X3099" s="566"/>
      <c r="Y3099" s="566"/>
      <c r="Z3099" s="566"/>
      <c r="AA3099" s="566"/>
      <c r="AB3099" s="566"/>
      <c r="AC3099" s="566"/>
      <c r="AD3099" s="566"/>
      <c r="AE3099" s="566"/>
      <c r="AF3099" s="566"/>
      <c r="AG3099" s="566"/>
    </row>
    <row r="3100" spans="2:33" hidden="1" outlineLevel="1" x14ac:dyDescent="0.45">
      <c r="B3100" s="657"/>
      <c r="C3100" s="658"/>
      <c r="D3100" s="659"/>
      <c r="E3100" s="660"/>
      <c r="F3100" s="661"/>
      <c r="G3100" s="662"/>
      <c r="H3100" s="663"/>
      <c r="I3100" s="663"/>
      <c r="J3100" s="663"/>
      <c r="K3100" s="664"/>
      <c r="L3100" s="662"/>
      <c r="M3100" s="663"/>
      <c r="N3100" s="663"/>
      <c r="O3100" s="663"/>
      <c r="P3100" s="664"/>
      <c r="Q3100" s="665"/>
      <c r="R3100" s="661"/>
      <c r="S3100" s="566"/>
      <c r="T3100" s="566"/>
      <c r="U3100" s="566"/>
      <c r="V3100" s="566"/>
      <c r="W3100" s="566"/>
      <c r="X3100" s="566"/>
      <c r="Y3100" s="566"/>
      <c r="Z3100" s="566"/>
      <c r="AA3100" s="566"/>
      <c r="AB3100" s="566"/>
      <c r="AC3100" s="566"/>
      <c r="AD3100" s="566"/>
      <c r="AE3100" s="566"/>
      <c r="AF3100" s="566"/>
      <c r="AG3100" s="566"/>
    </row>
    <row r="3101" spans="2:33" hidden="1" outlineLevel="1" x14ac:dyDescent="0.45">
      <c r="B3101" s="648"/>
      <c r="C3101" s="649"/>
      <c r="D3101" s="650"/>
      <c r="E3101" s="651"/>
      <c r="F3101" s="652"/>
      <c r="G3101" s="653"/>
      <c r="H3101" s="654"/>
      <c r="I3101" s="654"/>
      <c r="J3101" s="654"/>
      <c r="K3101" s="655"/>
      <c r="L3101" s="653"/>
      <c r="M3101" s="654"/>
      <c r="N3101" s="654"/>
      <c r="O3101" s="654"/>
      <c r="P3101" s="655"/>
      <c r="Q3101" s="656"/>
      <c r="R3101" s="652"/>
      <c r="S3101" s="566"/>
      <c r="T3101" s="566"/>
      <c r="U3101" s="566"/>
      <c r="V3101" s="566"/>
      <c r="W3101" s="566"/>
      <c r="X3101" s="566"/>
      <c r="Y3101" s="566"/>
      <c r="Z3101" s="566"/>
      <c r="AA3101" s="566"/>
      <c r="AB3101" s="566"/>
      <c r="AC3101" s="566"/>
      <c r="AD3101" s="566"/>
      <c r="AE3101" s="566"/>
      <c r="AF3101" s="566"/>
      <c r="AG3101" s="566"/>
    </row>
    <row r="3102" spans="2:33" hidden="1" outlineLevel="1" x14ac:dyDescent="0.45">
      <c r="B3102" s="657"/>
      <c r="C3102" s="658"/>
      <c r="D3102" s="659"/>
      <c r="E3102" s="660"/>
      <c r="F3102" s="661"/>
      <c r="G3102" s="662"/>
      <c r="H3102" s="663"/>
      <c r="I3102" s="663"/>
      <c r="J3102" s="663"/>
      <c r="K3102" s="664"/>
      <c r="L3102" s="662"/>
      <c r="M3102" s="663"/>
      <c r="N3102" s="663"/>
      <c r="O3102" s="663"/>
      <c r="P3102" s="664"/>
      <c r="Q3102" s="665"/>
      <c r="R3102" s="661"/>
      <c r="S3102" s="566"/>
      <c r="T3102" s="566"/>
      <c r="U3102" s="566"/>
      <c r="V3102" s="566"/>
      <c r="W3102" s="566"/>
      <c r="X3102" s="566"/>
      <c r="Y3102" s="566"/>
      <c r="Z3102" s="566"/>
      <c r="AA3102" s="566"/>
      <c r="AB3102" s="566"/>
      <c r="AC3102" s="566"/>
      <c r="AD3102" s="566"/>
      <c r="AE3102" s="566"/>
      <c r="AF3102" s="566"/>
      <c r="AG3102" s="566"/>
    </row>
    <row r="3103" spans="2:33" hidden="1" outlineLevel="1" x14ac:dyDescent="0.45">
      <c r="B3103" s="648"/>
      <c r="C3103" s="649"/>
      <c r="D3103" s="650"/>
      <c r="E3103" s="651"/>
      <c r="F3103" s="652"/>
      <c r="G3103" s="653"/>
      <c r="H3103" s="654"/>
      <c r="I3103" s="654"/>
      <c r="J3103" s="654"/>
      <c r="K3103" s="655"/>
      <c r="L3103" s="653"/>
      <c r="M3103" s="654"/>
      <c r="N3103" s="654"/>
      <c r="O3103" s="654"/>
      <c r="P3103" s="655"/>
      <c r="Q3103" s="656"/>
      <c r="R3103" s="652"/>
      <c r="S3103" s="566"/>
      <c r="T3103" s="566"/>
      <c r="U3103" s="566"/>
      <c r="V3103" s="566"/>
      <c r="W3103" s="566"/>
      <c r="X3103" s="566"/>
      <c r="Y3103" s="566"/>
      <c r="Z3103" s="566"/>
      <c r="AA3103" s="566"/>
      <c r="AB3103" s="566"/>
      <c r="AC3103" s="566"/>
      <c r="AD3103" s="566"/>
      <c r="AE3103" s="566"/>
      <c r="AF3103" s="566"/>
      <c r="AG3103" s="566"/>
    </row>
    <row r="3104" spans="2:33" hidden="1" outlineLevel="1" x14ac:dyDescent="0.45">
      <c r="B3104" s="657"/>
      <c r="C3104" s="658"/>
      <c r="D3104" s="659"/>
      <c r="E3104" s="660"/>
      <c r="F3104" s="661"/>
      <c r="G3104" s="662"/>
      <c r="H3104" s="663"/>
      <c r="I3104" s="663"/>
      <c r="J3104" s="663"/>
      <c r="K3104" s="664"/>
      <c r="L3104" s="662"/>
      <c r="M3104" s="663"/>
      <c r="N3104" s="663"/>
      <c r="O3104" s="663"/>
      <c r="P3104" s="664"/>
      <c r="Q3104" s="665"/>
      <c r="R3104" s="661"/>
      <c r="S3104" s="566"/>
      <c r="T3104" s="566"/>
      <c r="U3104" s="566"/>
      <c r="V3104" s="566"/>
      <c r="W3104" s="566"/>
      <c r="X3104" s="566"/>
      <c r="Y3104" s="566"/>
      <c r="Z3104" s="566"/>
      <c r="AA3104" s="566"/>
      <c r="AB3104" s="566"/>
      <c r="AC3104" s="566"/>
      <c r="AD3104" s="566"/>
      <c r="AE3104" s="566"/>
      <c r="AF3104" s="566"/>
      <c r="AG3104" s="566"/>
    </row>
    <row r="3105" spans="2:33" hidden="1" outlineLevel="1" x14ac:dyDescent="0.45">
      <c r="B3105" s="648"/>
      <c r="C3105" s="649"/>
      <c r="D3105" s="650"/>
      <c r="E3105" s="651"/>
      <c r="F3105" s="652"/>
      <c r="G3105" s="653"/>
      <c r="H3105" s="654"/>
      <c r="I3105" s="654"/>
      <c r="J3105" s="654"/>
      <c r="K3105" s="655"/>
      <c r="L3105" s="653"/>
      <c r="M3105" s="654"/>
      <c r="N3105" s="654"/>
      <c r="O3105" s="654"/>
      <c r="P3105" s="655"/>
      <c r="Q3105" s="656"/>
      <c r="R3105" s="652"/>
      <c r="S3105" s="566"/>
      <c r="T3105" s="566"/>
      <c r="U3105" s="566"/>
      <c r="V3105" s="566"/>
      <c r="W3105" s="566"/>
      <c r="X3105" s="566"/>
      <c r="Y3105" s="566"/>
      <c r="Z3105" s="566"/>
      <c r="AA3105" s="566"/>
      <c r="AB3105" s="566"/>
      <c r="AC3105" s="566"/>
      <c r="AD3105" s="566"/>
      <c r="AE3105" s="566"/>
      <c r="AF3105" s="566"/>
      <c r="AG3105" s="566"/>
    </row>
    <row r="3106" spans="2:33" hidden="1" outlineLevel="1" x14ac:dyDescent="0.45">
      <c r="B3106" s="657"/>
      <c r="C3106" s="658"/>
      <c r="D3106" s="659"/>
      <c r="E3106" s="660"/>
      <c r="F3106" s="661"/>
      <c r="G3106" s="662"/>
      <c r="H3106" s="663"/>
      <c r="I3106" s="663"/>
      <c r="J3106" s="663"/>
      <c r="K3106" s="664"/>
      <c r="L3106" s="662"/>
      <c r="M3106" s="663"/>
      <c r="N3106" s="663"/>
      <c r="O3106" s="663"/>
      <c r="P3106" s="664"/>
      <c r="Q3106" s="665"/>
      <c r="R3106" s="661"/>
      <c r="S3106" s="566"/>
      <c r="T3106" s="566"/>
      <c r="U3106" s="566"/>
      <c r="V3106" s="566"/>
      <c r="W3106" s="566"/>
      <c r="X3106" s="566"/>
      <c r="Y3106" s="566"/>
      <c r="Z3106" s="566"/>
      <c r="AA3106" s="566"/>
      <c r="AB3106" s="566"/>
      <c r="AC3106" s="566"/>
      <c r="AD3106" s="566"/>
      <c r="AE3106" s="566"/>
      <c r="AF3106" s="566"/>
      <c r="AG3106" s="566"/>
    </row>
    <row r="3107" spans="2:33" hidden="1" outlineLevel="1" x14ac:dyDescent="0.45">
      <c r="B3107" s="648"/>
      <c r="C3107" s="649"/>
      <c r="D3107" s="650"/>
      <c r="E3107" s="651"/>
      <c r="F3107" s="652"/>
      <c r="G3107" s="653"/>
      <c r="H3107" s="654"/>
      <c r="I3107" s="654"/>
      <c r="J3107" s="654"/>
      <c r="K3107" s="655"/>
      <c r="L3107" s="653"/>
      <c r="M3107" s="654"/>
      <c r="N3107" s="654"/>
      <c r="O3107" s="654"/>
      <c r="P3107" s="655"/>
      <c r="Q3107" s="656"/>
      <c r="R3107" s="652"/>
      <c r="S3107" s="566"/>
      <c r="T3107" s="566"/>
      <c r="U3107" s="566"/>
      <c r="V3107" s="566"/>
      <c r="W3107" s="566"/>
      <c r="X3107" s="566"/>
      <c r="Y3107" s="566"/>
      <c r="Z3107" s="566"/>
      <c r="AA3107" s="566"/>
      <c r="AB3107" s="566"/>
      <c r="AC3107" s="566"/>
      <c r="AD3107" s="566"/>
      <c r="AE3107" s="566"/>
      <c r="AF3107" s="566"/>
      <c r="AG3107" s="566"/>
    </row>
    <row r="3108" spans="2:33" hidden="1" outlineLevel="1" x14ac:dyDescent="0.45">
      <c r="B3108" s="657"/>
      <c r="C3108" s="658"/>
      <c r="D3108" s="659"/>
      <c r="E3108" s="660"/>
      <c r="F3108" s="661"/>
      <c r="G3108" s="662"/>
      <c r="H3108" s="663"/>
      <c r="I3108" s="663"/>
      <c r="J3108" s="663"/>
      <c r="K3108" s="664"/>
      <c r="L3108" s="662"/>
      <c r="M3108" s="663"/>
      <c r="N3108" s="663"/>
      <c r="O3108" s="663"/>
      <c r="P3108" s="664"/>
      <c r="Q3108" s="665"/>
      <c r="R3108" s="661"/>
      <c r="S3108" s="566"/>
      <c r="T3108" s="566"/>
      <c r="U3108" s="566"/>
      <c r="V3108" s="566"/>
      <c r="W3108" s="566"/>
      <c r="X3108" s="566"/>
      <c r="Y3108" s="566"/>
      <c r="Z3108" s="566"/>
      <c r="AA3108" s="566"/>
      <c r="AB3108" s="566"/>
      <c r="AC3108" s="566"/>
      <c r="AD3108" s="566"/>
      <c r="AE3108" s="566"/>
      <c r="AF3108" s="566"/>
      <c r="AG3108" s="566"/>
    </row>
    <row r="3109" spans="2:33" hidden="1" outlineLevel="1" x14ac:dyDescent="0.45">
      <c r="B3109" s="648"/>
      <c r="C3109" s="649"/>
      <c r="D3109" s="650"/>
      <c r="E3109" s="651"/>
      <c r="F3109" s="652"/>
      <c r="G3109" s="653"/>
      <c r="H3109" s="654"/>
      <c r="I3109" s="654"/>
      <c r="J3109" s="654"/>
      <c r="K3109" s="655"/>
      <c r="L3109" s="653"/>
      <c r="M3109" s="654"/>
      <c r="N3109" s="654"/>
      <c r="O3109" s="654"/>
      <c r="P3109" s="655"/>
      <c r="Q3109" s="656"/>
      <c r="R3109" s="652"/>
      <c r="S3109" s="566"/>
      <c r="T3109" s="566"/>
      <c r="U3109" s="566"/>
      <c r="V3109" s="566"/>
      <c r="W3109" s="566"/>
      <c r="X3109" s="566"/>
      <c r="Y3109" s="566"/>
      <c r="Z3109" s="566"/>
      <c r="AA3109" s="566"/>
      <c r="AB3109" s="566"/>
      <c r="AC3109" s="566"/>
      <c r="AD3109" s="566"/>
      <c r="AE3109" s="566"/>
      <c r="AF3109" s="566"/>
      <c r="AG3109" s="566"/>
    </row>
    <row r="3110" spans="2:33" hidden="1" outlineLevel="1" x14ac:dyDescent="0.45">
      <c r="B3110" s="657"/>
      <c r="C3110" s="658"/>
      <c r="D3110" s="659"/>
      <c r="E3110" s="660"/>
      <c r="F3110" s="661"/>
      <c r="G3110" s="662"/>
      <c r="H3110" s="663"/>
      <c r="I3110" s="663"/>
      <c r="J3110" s="663"/>
      <c r="K3110" s="664"/>
      <c r="L3110" s="662"/>
      <c r="M3110" s="663"/>
      <c r="N3110" s="663"/>
      <c r="O3110" s="663"/>
      <c r="P3110" s="664"/>
      <c r="Q3110" s="665"/>
      <c r="R3110" s="661"/>
      <c r="S3110" s="566"/>
      <c r="T3110" s="566"/>
      <c r="U3110" s="566"/>
      <c r="V3110" s="566"/>
      <c r="W3110" s="566"/>
      <c r="X3110" s="566"/>
      <c r="Y3110" s="566"/>
      <c r="Z3110" s="566"/>
      <c r="AA3110" s="566"/>
      <c r="AB3110" s="566"/>
      <c r="AC3110" s="566"/>
      <c r="AD3110" s="566"/>
      <c r="AE3110" s="566"/>
      <c r="AF3110" s="566"/>
      <c r="AG3110" s="566"/>
    </row>
    <row r="3111" spans="2:33" hidden="1" outlineLevel="1" x14ac:dyDescent="0.45">
      <c r="B3111" s="648"/>
      <c r="C3111" s="649"/>
      <c r="D3111" s="650"/>
      <c r="E3111" s="651"/>
      <c r="F3111" s="652"/>
      <c r="G3111" s="653"/>
      <c r="H3111" s="654"/>
      <c r="I3111" s="654"/>
      <c r="J3111" s="654"/>
      <c r="K3111" s="655"/>
      <c r="L3111" s="653"/>
      <c r="M3111" s="654"/>
      <c r="N3111" s="654"/>
      <c r="O3111" s="654"/>
      <c r="P3111" s="655"/>
      <c r="Q3111" s="656"/>
      <c r="R3111" s="652"/>
      <c r="S3111" s="566"/>
      <c r="T3111" s="566"/>
      <c r="U3111" s="566"/>
      <c r="V3111" s="566"/>
      <c r="W3111" s="566"/>
      <c r="X3111" s="566"/>
      <c r="Y3111" s="566"/>
      <c r="Z3111" s="566"/>
      <c r="AA3111" s="566"/>
      <c r="AB3111" s="566"/>
      <c r="AC3111" s="566"/>
      <c r="AD3111" s="566"/>
      <c r="AE3111" s="566"/>
      <c r="AF3111" s="566"/>
      <c r="AG3111" s="566"/>
    </row>
    <row r="3112" spans="2:33" hidden="1" outlineLevel="1" x14ac:dyDescent="0.45">
      <c r="B3112" s="657"/>
      <c r="C3112" s="658"/>
      <c r="D3112" s="659"/>
      <c r="E3112" s="660"/>
      <c r="F3112" s="661"/>
      <c r="G3112" s="662"/>
      <c r="H3112" s="663"/>
      <c r="I3112" s="663"/>
      <c r="J3112" s="663"/>
      <c r="K3112" s="664"/>
      <c r="L3112" s="662"/>
      <c r="M3112" s="663"/>
      <c r="N3112" s="663"/>
      <c r="O3112" s="663"/>
      <c r="P3112" s="664"/>
      <c r="Q3112" s="665"/>
      <c r="R3112" s="661"/>
      <c r="S3112" s="566"/>
      <c r="T3112" s="566"/>
      <c r="U3112" s="566"/>
      <c r="V3112" s="566"/>
      <c r="W3112" s="566"/>
      <c r="X3112" s="566"/>
      <c r="Y3112" s="566"/>
      <c r="Z3112" s="566"/>
      <c r="AA3112" s="566"/>
      <c r="AB3112" s="566"/>
      <c r="AC3112" s="566"/>
      <c r="AD3112" s="566"/>
      <c r="AE3112" s="566"/>
      <c r="AF3112" s="566"/>
      <c r="AG3112" s="566"/>
    </row>
    <row r="3113" spans="2:33" hidden="1" outlineLevel="1" x14ac:dyDescent="0.45">
      <c r="B3113" s="648"/>
      <c r="C3113" s="649"/>
      <c r="D3113" s="650"/>
      <c r="E3113" s="651"/>
      <c r="F3113" s="652"/>
      <c r="G3113" s="653"/>
      <c r="H3113" s="654"/>
      <c r="I3113" s="654"/>
      <c r="J3113" s="654"/>
      <c r="K3113" s="655"/>
      <c r="L3113" s="653"/>
      <c r="M3113" s="654"/>
      <c r="N3113" s="654"/>
      <c r="O3113" s="654"/>
      <c r="P3113" s="655"/>
      <c r="Q3113" s="656"/>
      <c r="R3113" s="652"/>
      <c r="S3113" s="566"/>
      <c r="T3113" s="566"/>
      <c r="U3113" s="566"/>
      <c r="V3113" s="566"/>
      <c r="W3113" s="566"/>
      <c r="X3113" s="566"/>
      <c r="Y3113" s="566"/>
      <c r="Z3113" s="566"/>
      <c r="AA3113" s="566"/>
      <c r="AB3113" s="566"/>
      <c r="AC3113" s="566"/>
      <c r="AD3113" s="566"/>
      <c r="AE3113" s="566"/>
      <c r="AF3113" s="566"/>
      <c r="AG3113" s="566"/>
    </row>
    <row r="3114" spans="2:33" hidden="1" outlineLevel="1" x14ac:dyDescent="0.45">
      <c r="B3114" s="657"/>
      <c r="C3114" s="658"/>
      <c r="D3114" s="659"/>
      <c r="E3114" s="660"/>
      <c r="F3114" s="661"/>
      <c r="G3114" s="662"/>
      <c r="H3114" s="663"/>
      <c r="I3114" s="663"/>
      <c r="J3114" s="663"/>
      <c r="K3114" s="664"/>
      <c r="L3114" s="662"/>
      <c r="M3114" s="663"/>
      <c r="N3114" s="663"/>
      <c r="O3114" s="663"/>
      <c r="P3114" s="664"/>
      <c r="Q3114" s="665"/>
      <c r="R3114" s="661"/>
      <c r="S3114" s="566"/>
      <c r="T3114" s="566"/>
      <c r="U3114" s="566"/>
      <c r="V3114" s="566"/>
      <c r="W3114" s="566"/>
      <c r="X3114" s="566"/>
      <c r="Y3114" s="566"/>
      <c r="Z3114" s="566"/>
      <c r="AA3114" s="566"/>
      <c r="AB3114" s="566"/>
      <c r="AC3114" s="566"/>
      <c r="AD3114" s="566"/>
      <c r="AE3114" s="566"/>
      <c r="AF3114" s="566"/>
      <c r="AG3114" s="566"/>
    </row>
    <row r="3115" spans="2:33" hidden="1" outlineLevel="1" x14ac:dyDescent="0.45">
      <c r="B3115" s="648"/>
      <c r="C3115" s="649"/>
      <c r="D3115" s="650"/>
      <c r="E3115" s="651"/>
      <c r="F3115" s="652"/>
      <c r="G3115" s="653"/>
      <c r="H3115" s="654"/>
      <c r="I3115" s="654"/>
      <c r="J3115" s="654"/>
      <c r="K3115" s="655"/>
      <c r="L3115" s="653"/>
      <c r="M3115" s="654"/>
      <c r="N3115" s="654"/>
      <c r="O3115" s="654"/>
      <c r="P3115" s="655"/>
      <c r="Q3115" s="656"/>
      <c r="R3115" s="652"/>
      <c r="S3115" s="566"/>
      <c r="T3115" s="566"/>
      <c r="U3115" s="566"/>
      <c r="V3115" s="566"/>
      <c r="W3115" s="566"/>
      <c r="X3115" s="566"/>
      <c r="Y3115" s="566"/>
      <c r="Z3115" s="566"/>
      <c r="AA3115" s="566"/>
      <c r="AB3115" s="566"/>
      <c r="AC3115" s="566"/>
      <c r="AD3115" s="566"/>
      <c r="AE3115" s="566"/>
      <c r="AF3115" s="566"/>
      <c r="AG3115" s="566"/>
    </row>
    <row r="3116" spans="2:33" hidden="1" outlineLevel="1" x14ac:dyDescent="0.45">
      <c r="B3116" s="657"/>
      <c r="C3116" s="658"/>
      <c r="D3116" s="659"/>
      <c r="E3116" s="660"/>
      <c r="F3116" s="661"/>
      <c r="G3116" s="662"/>
      <c r="H3116" s="663"/>
      <c r="I3116" s="663"/>
      <c r="J3116" s="663"/>
      <c r="K3116" s="664"/>
      <c r="L3116" s="662"/>
      <c r="M3116" s="663"/>
      <c r="N3116" s="663"/>
      <c r="O3116" s="663"/>
      <c r="P3116" s="664"/>
      <c r="Q3116" s="665"/>
      <c r="R3116" s="661"/>
      <c r="S3116" s="566"/>
      <c r="T3116" s="566"/>
      <c r="U3116" s="566"/>
      <c r="V3116" s="566"/>
      <c r="W3116" s="566"/>
      <c r="X3116" s="566"/>
      <c r="Y3116" s="566"/>
      <c r="Z3116" s="566"/>
      <c r="AA3116" s="566"/>
      <c r="AB3116" s="566"/>
      <c r="AC3116" s="566"/>
      <c r="AD3116" s="566"/>
      <c r="AE3116" s="566"/>
      <c r="AF3116" s="566"/>
      <c r="AG3116" s="566"/>
    </row>
    <row r="3117" spans="2:33" hidden="1" outlineLevel="1" x14ac:dyDescent="0.45">
      <c r="B3117" s="648"/>
      <c r="C3117" s="649"/>
      <c r="D3117" s="650"/>
      <c r="E3117" s="651"/>
      <c r="F3117" s="652"/>
      <c r="G3117" s="653"/>
      <c r="H3117" s="654"/>
      <c r="I3117" s="654"/>
      <c r="J3117" s="654"/>
      <c r="K3117" s="655"/>
      <c r="L3117" s="653"/>
      <c r="M3117" s="654"/>
      <c r="N3117" s="654"/>
      <c r="O3117" s="654"/>
      <c r="P3117" s="655"/>
      <c r="Q3117" s="656"/>
      <c r="R3117" s="652"/>
      <c r="S3117" s="566"/>
      <c r="T3117" s="566"/>
      <c r="U3117" s="566"/>
      <c r="V3117" s="566"/>
      <c r="W3117" s="566"/>
      <c r="X3117" s="566"/>
      <c r="Y3117" s="566"/>
      <c r="Z3117" s="566"/>
      <c r="AA3117" s="566"/>
      <c r="AB3117" s="566"/>
      <c r="AC3117" s="566"/>
      <c r="AD3117" s="566"/>
      <c r="AE3117" s="566"/>
      <c r="AF3117" s="566"/>
      <c r="AG3117" s="566"/>
    </row>
    <row r="3118" spans="2:33" hidden="1" outlineLevel="1" x14ac:dyDescent="0.45">
      <c r="B3118" s="657"/>
      <c r="C3118" s="658"/>
      <c r="D3118" s="659"/>
      <c r="E3118" s="660"/>
      <c r="F3118" s="661"/>
      <c r="G3118" s="662"/>
      <c r="H3118" s="663"/>
      <c r="I3118" s="663"/>
      <c r="J3118" s="663"/>
      <c r="K3118" s="664"/>
      <c r="L3118" s="662"/>
      <c r="M3118" s="663"/>
      <c r="N3118" s="663"/>
      <c r="O3118" s="663"/>
      <c r="P3118" s="664"/>
      <c r="Q3118" s="665"/>
      <c r="R3118" s="661"/>
      <c r="S3118" s="566"/>
      <c r="T3118" s="566"/>
      <c r="U3118" s="566"/>
      <c r="V3118" s="566"/>
      <c r="W3118" s="566"/>
      <c r="X3118" s="566"/>
      <c r="Y3118" s="566"/>
      <c r="Z3118" s="566"/>
      <c r="AA3118" s="566"/>
      <c r="AB3118" s="566"/>
      <c r="AC3118" s="566"/>
      <c r="AD3118" s="566"/>
      <c r="AE3118" s="566"/>
      <c r="AF3118" s="566"/>
      <c r="AG3118" s="566"/>
    </row>
    <row r="3119" spans="2:33" hidden="1" outlineLevel="1" x14ac:dyDescent="0.45">
      <c r="B3119" s="648"/>
      <c r="C3119" s="649"/>
      <c r="D3119" s="650"/>
      <c r="E3119" s="651"/>
      <c r="F3119" s="652"/>
      <c r="G3119" s="653"/>
      <c r="H3119" s="654"/>
      <c r="I3119" s="654"/>
      <c r="J3119" s="654"/>
      <c r="K3119" s="655"/>
      <c r="L3119" s="653"/>
      <c r="M3119" s="654"/>
      <c r="N3119" s="654"/>
      <c r="O3119" s="654"/>
      <c r="P3119" s="655"/>
      <c r="Q3119" s="656"/>
      <c r="R3119" s="652"/>
      <c r="S3119" s="566"/>
      <c r="T3119" s="566"/>
      <c r="U3119" s="566"/>
      <c r="V3119" s="566"/>
      <c r="W3119" s="566"/>
      <c r="X3119" s="566"/>
      <c r="Y3119" s="566"/>
      <c r="Z3119" s="566"/>
      <c r="AA3119" s="566"/>
      <c r="AB3119" s="566"/>
      <c r="AC3119" s="566"/>
      <c r="AD3119" s="566"/>
      <c r="AE3119" s="566"/>
      <c r="AF3119" s="566"/>
      <c r="AG3119" s="566"/>
    </row>
    <row r="3120" spans="2:33" hidden="1" outlineLevel="1" x14ac:dyDescent="0.45">
      <c r="B3120" s="657"/>
      <c r="C3120" s="658"/>
      <c r="D3120" s="659"/>
      <c r="E3120" s="660"/>
      <c r="F3120" s="661"/>
      <c r="G3120" s="662"/>
      <c r="H3120" s="663"/>
      <c r="I3120" s="663"/>
      <c r="J3120" s="663"/>
      <c r="K3120" s="664"/>
      <c r="L3120" s="662"/>
      <c r="M3120" s="663"/>
      <c r="N3120" s="663"/>
      <c r="O3120" s="663"/>
      <c r="P3120" s="664"/>
      <c r="Q3120" s="665"/>
      <c r="R3120" s="661"/>
      <c r="S3120" s="566"/>
      <c r="T3120" s="566"/>
      <c r="U3120" s="566"/>
      <c r="V3120" s="566"/>
      <c r="W3120" s="566"/>
      <c r="X3120" s="566"/>
      <c r="Y3120" s="566"/>
      <c r="Z3120" s="566"/>
      <c r="AA3120" s="566"/>
      <c r="AB3120" s="566"/>
      <c r="AC3120" s="566"/>
      <c r="AD3120" s="566"/>
      <c r="AE3120" s="566"/>
      <c r="AF3120" s="566"/>
      <c r="AG3120" s="566"/>
    </row>
    <row r="3121" spans="2:33" hidden="1" outlineLevel="1" x14ac:dyDescent="0.45">
      <c r="B3121" s="648"/>
      <c r="C3121" s="649"/>
      <c r="D3121" s="650"/>
      <c r="E3121" s="651"/>
      <c r="F3121" s="652"/>
      <c r="G3121" s="653"/>
      <c r="H3121" s="654"/>
      <c r="I3121" s="654"/>
      <c r="J3121" s="654"/>
      <c r="K3121" s="655"/>
      <c r="L3121" s="653"/>
      <c r="M3121" s="654"/>
      <c r="N3121" s="654"/>
      <c r="O3121" s="654"/>
      <c r="P3121" s="655"/>
      <c r="Q3121" s="656"/>
      <c r="R3121" s="652"/>
      <c r="S3121" s="566"/>
      <c r="T3121" s="566"/>
      <c r="U3121" s="566"/>
      <c r="V3121" s="566"/>
      <c r="W3121" s="566"/>
      <c r="X3121" s="566"/>
      <c r="Y3121" s="566"/>
      <c r="Z3121" s="566"/>
      <c r="AA3121" s="566"/>
      <c r="AB3121" s="566"/>
      <c r="AC3121" s="566"/>
      <c r="AD3121" s="566"/>
      <c r="AE3121" s="566"/>
      <c r="AF3121" s="566"/>
      <c r="AG3121" s="566"/>
    </row>
    <row r="3122" spans="2:33" hidden="1" outlineLevel="1" x14ac:dyDescent="0.45">
      <c r="B3122" s="657"/>
      <c r="C3122" s="658"/>
      <c r="D3122" s="659"/>
      <c r="E3122" s="660"/>
      <c r="F3122" s="661"/>
      <c r="G3122" s="662"/>
      <c r="H3122" s="663"/>
      <c r="I3122" s="663"/>
      <c r="J3122" s="663"/>
      <c r="K3122" s="664"/>
      <c r="L3122" s="662"/>
      <c r="M3122" s="663"/>
      <c r="N3122" s="663"/>
      <c r="O3122" s="663"/>
      <c r="P3122" s="664"/>
      <c r="Q3122" s="665"/>
      <c r="R3122" s="661"/>
      <c r="S3122" s="566"/>
      <c r="T3122" s="566"/>
      <c r="U3122" s="566"/>
      <c r="V3122" s="566"/>
      <c r="W3122" s="566"/>
      <c r="X3122" s="566"/>
      <c r="Y3122" s="566"/>
      <c r="Z3122" s="566"/>
      <c r="AA3122" s="566"/>
      <c r="AB3122" s="566"/>
      <c r="AC3122" s="566"/>
      <c r="AD3122" s="566"/>
      <c r="AE3122" s="566"/>
      <c r="AF3122" s="566"/>
      <c r="AG3122" s="566"/>
    </row>
    <row r="3123" spans="2:33" hidden="1" outlineLevel="1" x14ac:dyDescent="0.45">
      <c r="B3123" s="648"/>
      <c r="C3123" s="649"/>
      <c r="D3123" s="650"/>
      <c r="E3123" s="651"/>
      <c r="F3123" s="652"/>
      <c r="G3123" s="653"/>
      <c r="H3123" s="654"/>
      <c r="I3123" s="654"/>
      <c r="J3123" s="654"/>
      <c r="K3123" s="655"/>
      <c r="L3123" s="653"/>
      <c r="M3123" s="654"/>
      <c r="N3123" s="654"/>
      <c r="O3123" s="654"/>
      <c r="P3123" s="655"/>
      <c r="Q3123" s="656"/>
      <c r="R3123" s="652"/>
      <c r="S3123" s="566"/>
      <c r="T3123" s="566"/>
      <c r="U3123" s="566"/>
      <c r="V3123" s="566"/>
      <c r="W3123" s="566"/>
      <c r="X3123" s="566"/>
      <c r="Y3123" s="566"/>
      <c r="Z3123" s="566"/>
      <c r="AA3123" s="566"/>
      <c r="AB3123" s="566"/>
      <c r="AC3123" s="566"/>
      <c r="AD3123" s="566"/>
      <c r="AE3123" s="566"/>
      <c r="AF3123" s="566"/>
      <c r="AG3123" s="566"/>
    </row>
    <row r="3124" spans="2:33" hidden="1" outlineLevel="1" x14ac:dyDescent="0.45">
      <c r="B3124" s="657"/>
      <c r="C3124" s="658"/>
      <c r="D3124" s="659"/>
      <c r="E3124" s="660"/>
      <c r="F3124" s="661"/>
      <c r="G3124" s="662"/>
      <c r="H3124" s="663"/>
      <c r="I3124" s="663"/>
      <c r="J3124" s="663"/>
      <c r="K3124" s="664"/>
      <c r="L3124" s="662"/>
      <c r="M3124" s="663"/>
      <c r="N3124" s="663"/>
      <c r="O3124" s="663"/>
      <c r="P3124" s="664"/>
      <c r="Q3124" s="665"/>
      <c r="R3124" s="661"/>
      <c r="S3124" s="566"/>
      <c r="T3124" s="566"/>
      <c r="U3124" s="566"/>
      <c r="V3124" s="566"/>
      <c r="W3124" s="566"/>
      <c r="X3124" s="566"/>
      <c r="Y3124" s="566"/>
      <c r="Z3124" s="566"/>
      <c r="AA3124" s="566"/>
      <c r="AB3124" s="566"/>
      <c r="AC3124" s="566"/>
      <c r="AD3124" s="566"/>
      <c r="AE3124" s="566"/>
      <c r="AF3124" s="566"/>
      <c r="AG3124" s="566"/>
    </row>
    <row r="3125" spans="2:33" hidden="1" outlineLevel="1" x14ac:dyDescent="0.45">
      <c r="B3125" s="648"/>
      <c r="C3125" s="649"/>
      <c r="D3125" s="650"/>
      <c r="E3125" s="651"/>
      <c r="F3125" s="652"/>
      <c r="G3125" s="653"/>
      <c r="H3125" s="654"/>
      <c r="I3125" s="654"/>
      <c r="J3125" s="654"/>
      <c r="K3125" s="655"/>
      <c r="L3125" s="653"/>
      <c r="M3125" s="654"/>
      <c r="N3125" s="654"/>
      <c r="O3125" s="654"/>
      <c r="P3125" s="655"/>
      <c r="Q3125" s="656"/>
      <c r="R3125" s="652"/>
      <c r="S3125" s="566"/>
      <c r="T3125" s="566"/>
      <c r="U3125" s="566"/>
      <c r="V3125" s="566"/>
      <c r="W3125" s="566"/>
      <c r="X3125" s="566"/>
      <c r="Y3125" s="566"/>
      <c r="Z3125" s="566"/>
      <c r="AA3125" s="566"/>
      <c r="AB3125" s="566"/>
      <c r="AC3125" s="566"/>
      <c r="AD3125" s="566"/>
      <c r="AE3125" s="566"/>
      <c r="AF3125" s="566"/>
      <c r="AG3125" s="566"/>
    </row>
    <row r="3126" spans="2:33" hidden="1" outlineLevel="1" x14ac:dyDescent="0.45">
      <c r="B3126" s="657"/>
      <c r="C3126" s="658"/>
      <c r="D3126" s="659"/>
      <c r="E3126" s="660"/>
      <c r="F3126" s="661"/>
      <c r="G3126" s="662"/>
      <c r="H3126" s="663"/>
      <c r="I3126" s="663"/>
      <c r="J3126" s="663"/>
      <c r="K3126" s="664"/>
      <c r="L3126" s="662"/>
      <c r="M3126" s="663"/>
      <c r="N3126" s="663"/>
      <c r="O3126" s="663"/>
      <c r="P3126" s="664"/>
      <c r="Q3126" s="665"/>
      <c r="R3126" s="661"/>
      <c r="S3126" s="566"/>
      <c r="T3126" s="566"/>
      <c r="U3126" s="566"/>
      <c r="V3126" s="566"/>
      <c r="W3126" s="566"/>
      <c r="X3126" s="566"/>
      <c r="Y3126" s="566"/>
      <c r="Z3126" s="566"/>
      <c r="AA3126" s="566"/>
      <c r="AB3126" s="566"/>
      <c r="AC3126" s="566"/>
      <c r="AD3126" s="566"/>
      <c r="AE3126" s="566"/>
      <c r="AF3126" s="566"/>
      <c r="AG3126" s="566"/>
    </row>
    <row r="3127" spans="2:33" hidden="1" outlineLevel="1" x14ac:dyDescent="0.45">
      <c r="B3127" s="648"/>
      <c r="C3127" s="649"/>
      <c r="D3127" s="650"/>
      <c r="E3127" s="651"/>
      <c r="F3127" s="652"/>
      <c r="G3127" s="653"/>
      <c r="H3127" s="654"/>
      <c r="I3127" s="654"/>
      <c r="J3127" s="654"/>
      <c r="K3127" s="655"/>
      <c r="L3127" s="653"/>
      <c r="M3127" s="654"/>
      <c r="N3127" s="654"/>
      <c r="O3127" s="654"/>
      <c r="P3127" s="655"/>
      <c r="Q3127" s="656"/>
      <c r="R3127" s="652"/>
      <c r="S3127" s="566"/>
      <c r="T3127" s="566"/>
      <c r="U3127" s="566"/>
      <c r="V3127" s="566"/>
      <c r="W3127" s="566"/>
      <c r="X3127" s="566"/>
      <c r="Y3127" s="566"/>
      <c r="Z3127" s="566"/>
      <c r="AA3127" s="566"/>
      <c r="AB3127" s="566"/>
      <c r="AC3127" s="566"/>
      <c r="AD3127" s="566"/>
      <c r="AE3127" s="566"/>
      <c r="AF3127" s="566"/>
      <c r="AG3127" s="566"/>
    </row>
    <row r="3128" spans="2:33" hidden="1" outlineLevel="1" x14ac:dyDescent="0.45">
      <c r="B3128" s="657"/>
      <c r="C3128" s="658"/>
      <c r="D3128" s="659"/>
      <c r="E3128" s="660"/>
      <c r="F3128" s="661"/>
      <c r="G3128" s="662"/>
      <c r="H3128" s="663"/>
      <c r="I3128" s="663"/>
      <c r="J3128" s="663"/>
      <c r="K3128" s="664"/>
      <c r="L3128" s="662"/>
      <c r="M3128" s="663"/>
      <c r="N3128" s="663"/>
      <c r="O3128" s="663"/>
      <c r="P3128" s="664"/>
      <c r="Q3128" s="665"/>
      <c r="R3128" s="661"/>
      <c r="S3128" s="566"/>
      <c r="T3128" s="566"/>
      <c r="U3128" s="566"/>
      <c r="V3128" s="566"/>
      <c r="W3128" s="566"/>
      <c r="X3128" s="566"/>
      <c r="Y3128" s="566"/>
      <c r="Z3128" s="566"/>
      <c r="AA3128" s="566"/>
      <c r="AB3128" s="566"/>
      <c r="AC3128" s="566"/>
      <c r="AD3128" s="566"/>
      <c r="AE3128" s="566"/>
      <c r="AF3128" s="566"/>
      <c r="AG3128" s="566"/>
    </row>
    <row r="3129" spans="2:33" hidden="1" outlineLevel="1" x14ac:dyDescent="0.45">
      <c r="B3129" s="648"/>
      <c r="C3129" s="649"/>
      <c r="D3129" s="650"/>
      <c r="E3129" s="651"/>
      <c r="F3129" s="652"/>
      <c r="G3129" s="653"/>
      <c r="H3129" s="654"/>
      <c r="I3129" s="654"/>
      <c r="J3129" s="654"/>
      <c r="K3129" s="655"/>
      <c r="L3129" s="653"/>
      <c r="M3129" s="654"/>
      <c r="N3129" s="654"/>
      <c r="O3129" s="654"/>
      <c r="P3129" s="655"/>
      <c r="Q3129" s="656"/>
      <c r="R3129" s="652"/>
      <c r="S3129" s="566"/>
      <c r="T3129" s="566"/>
      <c r="U3129" s="566"/>
      <c r="V3129" s="566"/>
      <c r="W3129" s="566"/>
      <c r="X3129" s="566"/>
      <c r="Y3129" s="566"/>
      <c r="Z3129" s="566"/>
      <c r="AA3129" s="566"/>
      <c r="AB3129" s="566"/>
      <c r="AC3129" s="566"/>
      <c r="AD3129" s="566"/>
      <c r="AE3129" s="566"/>
      <c r="AF3129" s="566"/>
      <c r="AG3129" s="566"/>
    </row>
    <row r="3130" spans="2:33" hidden="1" outlineLevel="1" x14ac:dyDescent="0.45">
      <c r="B3130" s="657"/>
      <c r="C3130" s="658"/>
      <c r="D3130" s="659"/>
      <c r="E3130" s="660"/>
      <c r="F3130" s="661"/>
      <c r="G3130" s="662"/>
      <c r="H3130" s="663"/>
      <c r="I3130" s="663"/>
      <c r="J3130" s="663"/>
      <c r="K3130" s="664"/>
      <c r="L3130" s="662"/>
      <c r="M3130" s="663"/>
      <c r="N3130" s="663"/>
      <c r="O3130" s="663"/>
      <c r="P3130" s="664"/>
      <c r="Q3130" s="665"/>
      <c r="R3130" s="661"/>
      <c r="S3130" s="566"/>
      <c r="T3130" s="566"/>
      <c r="U3130" s="566"/>
      <c r="V3130" s="566"/>
      <c r="W3130" s="566"/>
      <c r="X3130" s="566"/>
      <c r="Y3130" s="566"/>
      <c r="Z3130" s="566"/>
      <c r="AA3130" s="566"/>
      <c r="AB3130" s="566"/>
      <c r="AC3130" s="566"/>
      <c r="AD3130" s="566"/>
      <c r="AE3130" s="566"/>
      <c r="AF3130" s="566"/>
      <c r="AG3130" s="566"/>
    </row>
    <row r="3131" spans="2:33" hidden="1" outlineLevel="1" x14ac:dyDescent="0.45">
      <c r="B3131" s="648"/>
      <c r="C3131" s="649"/>
      <c r="D3131" s="650"/>
      <c r="E3131" s="651"/>
      <c r="F3131" s="652"/>
      <c r="G3131" s="653"/>
      <c r="H3131" s="654"/>
      <c r="I3131" s="654"/>
      <c r="J3131" s="654"/>
      <c r="K3131" s="655"/>
      <c r="L3131" s="653"/>
      <c r="M3131" s="654"/>
      <c r="N3131" s="654"/>
      <c r="O3131" s="654"/>
      <c r="P3131" s="655"/>
      <c r="Q3131" s="656"/>
      <c r="R3131" s="652"/>
      <c r="S3131" s="566"/>
      <c r="T3131" s="566"/>
      <c r="U3131" s="566"/>
      <c r="V3131" s="566"/>
      <c r="W3131" s="566"/>
      <c r="X3131" s="566"/>
      <c r="Y3131" s="566"/>
      <c r="Z3131" s="566"/>
      <c r="AA3131" s="566"/>
      <c r="AB3131" s="566"/>
      <c r="AC3131" s="566"/>
      <c r="AD3131" s="566"/>
      <c r="AE3131" s="566"/>
      <c r="AF3131" s="566"/>
      <c r="AG3131" s="566"/>
    </row>
    <row r="3132" spans="2:33" hidden="1" outlineLevel="1" x14ac:dyDescent="0.45">
      <c r="B3132" s="657"/>
      <c r="C3132" s="658"/>
      <c r="D3132" s="659"/>
      <c r="E3132" s="660"/>
      <c r="F3132" s="661"/>
      <c r="G3132" s="662"/>
      <c r="H3132" s="663"/>
      <c r="I3132" s="663"/>
      <c r="J3132" s="663"/>
      <c r="K3132" s="664"/>
      <c r="L3132" s="662"/>
      <c r="M3132" s="663"/>
      <c r="N3132" s="663"/>
      <c r="O3132" s="663"/>
      <c r="P3132" s="664"/>
      <c r="Q3132" s="665"/>
      <c r="R3132" s="661"/>
      <c r="S3132" s="566"/>
      <c r="T3132" s="566"/>
      <c r="U3132" s="566"/>
      <c r="V3132" s="566"/>
      <c r="W3132" s="566"/>
      <c r="X3132" s="566"/>
      <c r="Y3132" s="566"/>
      <c r="Z3132" s="566"/>
      <c r="AA3132" s="566"/>
      <c r="AB3132" s="566"/>
      <c r="AC3132" s="566"/>
      <c r="AD3132" s="566"/>
      <c r="AE3132" s="566"/>
      <c r="AF3132" s="566"/>
      <c r="AG3132" s="566"/>
    </row>
    <row r="3133" spans="2:33" hidden="1" outlineLevel="1" x14ac:dyDescent="0.45">
      <c r="B3133" s="648"/>
      <c r="C3133" s="649"/>
      <c r="D3133" s="650"/>
      <c r="E3133" s="651"/>
      <c r="F3133" s="652"/>
      <c r="G3133" s="653"/>
      <c r="H3133" s="654"/>
      <c r="I3133" s="654"/>
      <c r="J3133" s="654"/>
      <c r="K3133" s="655"/>
      <c r="L3133" s="653"/>
      <c r="M3133" s="654"/>
      <c r="N3133" s="654"/>
      <c r="O3133" s="654"/>
      <c r="P3133" s="655"/>
      <c r="Q3133" s="656"/>
      <c r="R3133" s="652"/>
      <c r="S3133" s="566"/>
      <c r="T3133" s="566"/>
      <c r="U3133" s="566"/>
      <c r="V3133" s="566"/>
      <c r="W3133" s="566"/>
      <c r="X3133" s="566"/>
      <c r="Y3133" s="566"/>
      <c r="Z3133" s="566"/>
      <c r="AA3133" s="566"/>
      <c r="AB3133" s="566"/>
      <c r="AC3133" s="566"/>
      <c r="AD3133" s="566"/>
      <c r="AE3133" s="566"/>
      <c r="AF3133" s="566"/>
      <c r="AG3133" s="566"/>
    </row>
    <row r="3134" spans="2:33" hidden="1" outlineLevel="1" x14ac:dyDescent="0.45">
      <c r="B3134" s="657"/>
      <c r="C3134" s="658"/>
      <c r="D3134" s="659"/>
      <c r="E3134" s="660"/>
      <c r="F3134" s="661"/>
      <c r="G3134" s="662"/>
      <c r="H3134" s="663"/>
      <c r="I3134" s="663"/>
      <c r="J3134" s="663"/>
      <c r="K3134" s="664"/>
      <c r="L3134" s="662"/>
      <c r="M3134" s="663"/>
      <c r="N3134" s="663"/>
      <c r="O3134" s="663"/>
      <c r="P3134" s="664"/>
      <c r="Q3134" s="665"/>
      <c r="R3134" s="661"/>
      <c r="S3134" s="566"/>
      <c r="T3134" s="566"/>
      <c r="U3134" s="566"/>
      <c r="V3134" s="566"/>
      <c r="W3134" s="566"/>
      <c r="X3134" s="566"/>
      <c r="Y3134" s="566"/>
      <c r="Z3134" s="566"/>
      <c r="AA3134" s="566"/>
      <c r="AB3134" s="566"/>
      <c r="AC3134" s="566"/>
      <c r="AD3134" s="566"/>
      <c r="AE3134" s="566"/>
      <c r="AF3134" s="566"/>
      <c r="AG3134" s="566"/>
    </row>
    <row r="3135" spans="2:33" hidden="1" outlineLevel="1" x14ac:dyDescent="0.45">
      <c r="B3135" s="648"/>
      <c r="C3135" s="649"/>
      <c r="D3135" s="650"/>
      <c r="E3135" s="651"/>
      <c r="F3135" s="652"/>
      <c r="G3135" s="653"/>
      <c r="H3135" s="654"/>
      <c r="I3135" s="654"/>
      <c r="J3135" s="654"/>
      <c r="K3135" s="655"/>
      <c r="L3135" s="653"/>
      <c r="M3135" s="654"/>
      <c r="N3135" s="654"/>
      <c r="O3135" s="654"/>
      <c r="P3135" s="655"/>
      <c r="Q3135" s="656"/>
      <c r="R3135" s="652"/>
      <c r="S3135" s="566"/>
      <c r="T3135" s="566"/>
      <c r="U3135" s="566"/>
      <c r="V3135" s="566"/>
      <c r="W3135" s="566"/>
      <c r="X3135" s="566"/>
      <c r="Y3135" s="566"/>
      <c r="Z3135" s="566"/>
      <c r="AA3135" s="566"/>
      <c r="AB3135" s="566"/>
      <c r="AC3135" s="566"/>
      <c r="AD3135" s="566"/>
      <c r="AE3135" s="566"/>
      <c r="AF3135" s="566"/>
      <c r="AG3135" s="566"/>
    </row>
    <row r="3136" spans="2:33" hidden="1" outlineLevel="1" x14ac:dyDescent="0.45">
      <c r="B3136" s="657"/>
      <c r="C3136" s="658"/>
      <c r="D3136" s="659"/>
      <c r="E3136" s="660"/>
      <c r="F3136" s="661"/>
      <c r="G3136" s="662"/>
      <c r="H3136" s="663"/>
      <c r="I3136" s="663"/>
      <c r="J3136" s="663"/>
      <c r="K3136" s="664"/>
      <c r="L3136" s="662"/>
      <c r="M3136" s="663"/>
      <c r="N3136" s="663"/>
      <c r="O3136" s="663"/>
      <c r="P3136" s="664"/>
      <c r="Q3136" s="665"/>
      <c r="R3136" s="661"/>
      <c r="S3136" s="566"/>
      <c r="T3136" s="566"/>
      <c r="U3136" s="566"/>
      <c r="V3136" s="566"/>
      <c r="W3136" s="566"/>
      <c r="X3136" s="566"/>
      <c r="Y3136" s="566"/>
      <c r="Z3136" s="566"/>
      <c r="AA3136" s="566"/>
      <c r="AB3136" s="566"/>
      <c r="AC3136" s="566"/>
      <c r="AD3136" s="566"/>
      <c r="AE3136" s="566"/>
      <c r="AF3136" s="566"/>
      <c r="AG3136" s="566"/>
    </row>
    <row r="3137" spans="2:33" hidden="1" outlineLevel="1" x14ac:dyDescent="0.45">
      <c r="B3137" s="648"/>
      <c r="C3137" s="649"/>
      <c r="D3137" s="650"/>
      <c r="E3137" s="651"/>
      <c r="F3137" s="652"/>
      <c r="G3137" s="653"/>
      <c r="H3137" s="654"/>
      <c r="I3137" s="654"/>
      <c r="J3137" s="654"/>
      <c r="K3137" s="655"/>
      <c r="L3137" s="653"/>
      <c r="M3137" s="654"/>
      <c r="N3137" s="654"/>
      <c r="O3137" s="654"/>
      <c r="P3137" s="655"/>
      <c r="Q3137" s="656"/>
      <c r="R3137" s="652"/>
      <c r="S3137" s="566"/>
      <c r="T3137" s="566"/>
      <c r="U3137" s="566"/>
      <c r="V3137" s="566"/>
      <c r="W3137" s="566"/>
      <c r="X3137" s="566"/>
      <c r="Y3137" s="566"/>
      <c r="Z3137" s="566"/>
      <c r="AA3137" s="566"/>
      <c r="AB3137" s="566"/>
      <c r="AC3137" s="566"/>
      <c r="AD3137" s="566"/>
      <c r="AE3137" s="566"/>
      <c r="AF3137" s="566"/>
      <c r="AG3137" s="566"/>
    </row>
    <row r="3138" spans="2:33" hidden="1" outlineLevel="1" x14ac:dyDescent="0.45">
      <c r="B3138" s="657"/>
      <c r="C3138" s="658"/>
      <c r="D3138" s="659"/>
      <c r="E3138" s="660"/>
      <c r="F3138" s="661"/>
      <c r="G3138" s="662"/>
      <c r="H3138" s="663"/>
      <c r="I3138" s="663"/>
      <c r="J3138" s="663"/>
      <c r="K3138" s="664"/>
      <c r="L3138" s="662"/>
      <c r="M3138" s="663"/>
      <c r="N3138" s="663"/>
      <c r="O3138" s="663"/>
      <c r="P3138" s="664"/>
      <c r="Q3138" s="665"/>
      <c r="R3138" s="661"/>
      <c r="S3138" s="566"/>
      <c r="T3138" s="566"/>
      <c r="U3138" s="566"/>
      <c r="V3138" s="566"/>
      <c r="W3138" s="566"/>
      <c r="X3138" s="566"/>
      <c r="Y3138" s="566"/>
      <c r="Z3138" s="566"/>
      <c r="AA3138" s="566"/>
      <c r="AB3138" s="566"/>
      <c r="AC3138" s="566"/>
      <c r="AD3138" s="566"/>
      <c r="AE3138" s="566"/>
      <c r="AF3138" s="566"/>
      <c r="AG3138" s="566"/>
    </row>
    <row r="3139" spans="2:33" hidden="1" outlineLevel="1" x14ac:dyDescent="0.45">
      <c r="B3139" s="648"/>
      <c r="C3139" s="649"/>
      <c r="D3139" s="650"/>
      <c r="E3139" s="651"/>
      <c r="F3139" s="652"/>
      <c r="G3139" s="653"/>
      <c r="H3139" s="654"/>
      <c r="I3139" s="654"/>
      <c r="J3139" s="654"/>
      <c r="K3139" s="655"/>
      <c r="L3139" s="653"/>
      <c r="M3139" s="654"/>
      <c r="N3139" s="654"/>
      <c r="O3139" s="654"/>
      <c r="P3139" s="655"/>
      <c r="Q3139" s="656"/>
      <c r="R3139" s="652"/>
      <c r="S3139" s="566"/>
      <c r="T3139" s="566"/>
      <c r="U3139" s="566"/>
      <c r="V3139" s="566"/>
      <c r="W3139" s="566"/>
      <c r="X3139" s="566"/>
      <c r="Y3139" s="566"/>
      <c r="Z3139" s="566"/>
      <c r="AA3139" s="566"/>
      <c r="AB3139" s="566"/>
      <c r="AC3139" s="566"/>
      <c r="AD3139" s="566"/>
      <c r="AE3139" s="566"/>
      <c r="AF3139" s="566"/>
      <c r="AG3139" s="566"/>
    </row>
    <row r="3140" spans="2:33" hidden="1" outlineLevel="1" x14ac:dyDescent="0.45">
      <c r="B3140" s="657"/>
      <c r="C3140" s="658"/>
      <c r="D3140" s="659"/>
      <c r="E3140" s="660"/>
      <c r="F3140" s="661"/>
      <c r="G3140" s="662"/>
      <c r="H3140" s="663"/>
      <c r="I3140" s="663"/>
      <c r="J3140" s="663"/>
      <c r="K3140" s="664"/>
      <c r="L3140" s="662"/>
      <c r="M3140" s="663"/>
      <c r="N3140" s="663"/>
      <c r="O3140" s="663"/>
      <c r="P3140" s="664"/>
      <c r="Q3140" s="665"/>
      <c r="R3140" s="661"/>
      <c r="S3140" s="566"/>
      <c r="T3140" s="566"/>
      <c r="U3140" s="566"/>
      <c r="V3140" s="566"/>
      <c r="W3140" s="566"/>
      <c r="X3140" s="566"/>
      <c r="Y3140" s="566"/>
      <c r="Z3140" s="566"/>
      <c r="AA3140" s="566"/>
      <c r="AB3140" s="566"/>
      <c r="AC3140" s="566"/>
      <c r="AD3140" s="566"/>
      <c r="AE3140" s="566"/>
      <c r="AF3140" s="566"/>
      <c r="AG3140" s="566"/>
    </row>
    <row r="3141" spans="2:33" hidden="1" outlineLevel="1" x14ac:dyDescent="0.45">
      <c r="B3141" s="648"/>
      <c r="C3141" s="649"/>
      <c r="D3141" s="650"/>
      <c r="E3141" s="651"/>
      <c r="F3141" s="652"/>
      <c r="G3141" s="653"/>
      <c r="H3141" s="654"/>
      <c r="I3141" s="654"/>
      <c r="J3141" s="654"/>
      <c r="K3141" s="655"/>
      <c r="L3141" s="653"/>
      <c r="M3141" s="654"/>
      <c r="N3141" s="654"/>
      <c r="O3141" s="654"/>
      <c r="P3141" s="655"/>
      <c r="Q3141" s="656"/>
      <c r="R3141" s="652"/>
      <c r="S3141" s="566"/>
      <c r="T3141" s="566"/>
      <c r="U3141" s="566"/>
      <c r="V3141" s="566"/>
      <c r="W3141" s="566"/>
      <c r="X3141" s="566"/>
      <c r="Y3141" s="566"/>
      <c r="Z3141" s="566"/>
      <c r="AA3141" s="566"/>
      <c r="AB3141" s="566"/>
      <c r="AC3141" s="566"/>
      <c r="AD3141" s="566"/>
      <c r="AE3141" s="566"/>
      <c r="AF3141" s="566"/>
      <c r="AG3141" s="566"/>
    </row>
    <row r="3142" spans="2:33" hidden="1" outlineLevel="1" x14ac:dyDescent="0.45">
      <c r="B3142" s="657"/>
      <c r="C3142" s="658"/>
      <c r="D3142" s="659"/>
      <c r="E3142" s="660"/>
      <c r="F3142" s="661"/>
      <c r="G3142" s="662"/>
      <c r="H3142" s="663"/>
      <c r="I3142" s="663"/>
      <c r="J3142" s="663"/>
      <c r="K3142" s="664"/>
      <c r="L3142" s="662"/>
      <c r="M3142" s="663"/>
      <c r="N3142" s="663"/>
      <c r="O3142" s="663"/>
      <c r="P3142" s="664"/>
      <c r="Q3142" s="665"/>
      <c r="R3142" s="661"/>
      <c r="S3142" s="566"/>
      <c r="T3142" s="566"/>
      <c r="U3142" s="566"/>
      <c r="V3142" s="566"/>
      <c r="W3142" s="566"/>
      <c r="X3142" s="566"/>
      <c r="Y3142" s="566"/>
      <c r="Z3142" s="566"/>
      <c r="AA3142" s="566"/>
      <c r="AB3142" s="566"/>
      <c r="AC3142" s="566"/>
      <c r="AD3142" s="566"/>
      <c r="AE3142" s="566"/>
      <c r="AF3142" s="566"/>
      <c r="AG3142" s="566"/>
    </row>
    <row r="3143" spans="2:33" hidden="1" outlineLevel="1" x14ac:dyDescent="0.45">
      <c r="B3143" s="648"/>
      <c r="C3143" s="649"/>
      <c r="D3143" s="650"/>
      <c r="E3143" s="651"/>
      <c r="F3143" s="652"/>
      <c r="G3143" s="653"/>
      <c r="H3143" s="654"/>
      <c r="I3143" s="654"/>
      <c r="J3143" s="654"/>
      <c r="K3143" s="655"/>
      <c r="L3143" s="653"/>
      <c r="M3143" s="654"/>
      <c r="N3143" s="654"/>
      <c r="O3143" s="654"/>
      <c r="P3143" s="655"/>
      <c r="Q3143" s="656"/>
      <c r="R3143" s="652"/>
      <c r="S3143" s="566"/>
      <c r="T3143" s="566"/>
      <c r="U3143" s="566"/>
      <c r="V3143" s="566"/>
      <c r="W3143" s="566"/>
      <c r="X3143" s="566"/>
      <c r="Y3143" s="566"/>
      <c r="Z3143" s="566"/>
      <c r="AA3143" s="566"/>
      <c r="AB3143" s="566"/>
      <c r="AC3143" s="566"/>
      <c r="AD3143" s="566"/>
      <c r="AE3143" s="566"/>
      <c r="AF3143" s="566"/>
      <c r="AG3143" s="566"/>
    </row>
    <row r="3144" spans="2:33" hidden="1" outlineLevel="1" x14ac:dyDescent="0.45">
      <c r="B3144" s="657"/>
      <c r="C3144" s="658"/>
      <c r="D3144" s="659"/>
      <c r="E3144" s="660"/>
      <c r="F3144" s="661"/>
      <c r="G3144" s="662"/>
      <c r="H3144" s="663"/>
      <c r="I3144" s="663"/>
      <c r="J3144" s="663"/>
      <c r="K3144" s="664"/>
      <c r="L3144" s="662"/>
      <c r="M3144" s="663"/>
      <c r="N3144" s="663"/>
      <c r="O3144" s="663"/>
      <c r="P3144" s="664"/>
      <c r="Q3144" s="665"/>
      <c r="R3144" s="661"/>
      <c r="S3144" s="566"/>
      <c r="T3144" s="566"/>
      <c r="U3144" s="566"/>
      <c r="V3144" s="566"/>
      <c r="W3144" s="566"/>
      <c r="X3144" s="566"/>
      <c r="Y3144" s="566"/>
      <c r="Z3144" s="566"/>
      <c r="AA3144" s="566"/>
      <c r="AB3144" s="566"/>
      <c r="AC3144" s="566"/>
      <c r="AD3144" s="566"/>
      <c r="AE3144" s="566"/>
      <c r="AF3144" s="566"/>
      <c r="AG3144" s="566"/>
    </row>
    <row r="3145" spans="2:33" hidden="1" outlineLevel="1" x14ac:dyDescent="0.45">
      <c r="B3145" s="648"/>
      <c r="C3145" s="649"/>
      <c r="D3145" s="650"/>
      <c r="E3145" s="651"/>
      <c r="F3145" s="652"/>
      <c r="G3145" s="653"/>
      <c r="H3145" s="654"/>
      <c r="I3145" s="654"/>
      <c r="J3145" s="654"/>
      <c r="K3145" s="655"/>
      <c r="L3145" s="653"/>
      <c r="M3145" s="654"/>
      <c r="N3145" s="654"/>
      <c r="O3145" s="654"/>
      <c r="P3145" s="655"/>
      <c r="Q3145" s="656"/>
      <c r="R3145" s="652"/>
      <c r="S3145" s="566"/>
      <c r="T3145" s="566"/>
      <c r="U3145" s="566"/>
      <c r="V3145" s="566"/>
      <c r="W3145" s="566"/>
      <c r="X3145" s="566"/>
      <c r="Y3145" s="566"/>
      <c r="Z3145" s="566"/>
      <c r="AA3145" s="566"/>
      <c r="AB3145" s="566"/>
      <c r="AC3145" s="566"/>
      <c r="AD3145" s="566"/>
      <c r="AE3145" s="566"/>
      <c r="AF3145" s="566"/>
      <c r="AG3145" s="566"/>
    </row>
    <row r="3146" spans="2:33" hidden="1" outlineLevel="1" x14ac:dyDescent="0.45">
      <c r="B3146" s="657"/>
      <c r="C3146" s="658"/>
      <c r="D3146" s="659"/>
      <c r="E3146" s="660"/>
      <c r="F3146" s="661"/>
      <c r="G3146" s="662"/>
      <c r="H3146" s="663"/>
      <c r="I3146" s="663"/>
      <c r="J3146" s="663"/>
      <c r="K3146" s="664"/>
      <c r="L3146" s="662"/>
      <c r="M3146" s="663"/>
      <c r="N3146" s="663"/>
      <c r="O3146" s="663"/>
      <c r="P3146" s="664"/>
      <c r="Q3146" s="665"/>
      <c r="R3146" s="661"/>
      <c r="S3146" s="566"/>
      <c r="T3146" s="566"/>
      <c r="U3146" s="566"/>
      <c r="V3146" s="566"/>
      <c r="W3146" s="566"/>
      <c r="X3146" s="566"/>
      <c r="Y3146" s="566"/>
      <c r="Z3146" s="566"/>
      <c r="AA3146" s="566"/>
      <c r="AB3146" s="566"/>
      <c r="AC3146" s="566"/>
      <c r="AD3146" s="566"/>
      <c r="AE3146" s="566"/>
      <c r="AF3146" s="566"/>
      <c r="AG3146" s="566"/>
    </row>
    <row r="3147" spans="2:33" hidden="1" outlineLevel="1" x14ac:dyDescent="0.45">
      <c r="B3147" s="648"/>
      <c r="C3147" s="649"/>
      <c r="D3147" s="650"/>
      <c r="E3147" s="651"/>
      <c r="F3147" s="652"/>
      <c r="G3147" s="653"/>
      <c r="H3147" s="654"/>
      <c r="I3147" s="654"/>
      <c r="J3147" s="654"/>
      <c r="K3147" s="655"/>
      <c r="L3147" s="653"/>
      <c r="M3147" s="654"/>
      <c r="N3147" s="654"/>
      <c r="O3147" s="654"/>
      <c r="P3147" s="655"/>
      <c r="Q3147" s="656"/>
      <c r="R3147" s="652"/>
      <c r="S3147" s="566"/>
      <c r="T3147" s="566"/>
      <c r="U3147" s="566"/>
      <c r="V3147" s="566"/>
      <c r="W3147" s="566"/>
      <c r="X3147" s="566"/>
      <c r="Y3147" s="566"/>
      <c r="Z3147" s="566"/>
      <c r="AA3147" s="566"/>
      <c r="AB3147" s="566"/>
      <c r="AC3147" s="566"/>
      <c r="AD3147" s="566"/>
      <c r="AE3147" s="566"/>
      <c r="AF3147" s="566"/>
      <c r="AG3147" s="566"/>
    </row>
    <row r="3148" spans="2:33" hidden="1" outlineLevel="1" x14ac:dyDescent="0.45">
      <c r="B3148" s="657"/>
      <c r="C3148" s="658"/>
      <c r="D3148" s="659"/>
      <c r="E3148" s="660"/>
      <c r="F3148" s="661"/>
      <c r="G3148" s="662"/>
      <c r="H3148" s="663"/>
      <c r="I3148" s="663"/>
      <c r="J3148" s="663"/>
      <c r="K3148" s="664"/>
      <c r="L3148" s="662"/>
      <c r="M3148" s="663"/>
      <c r="N3148" s="663"/>
      <c r="O3148" s="663"/>
      <c r="P3148" s="664"/>
      <c r="Q3148" s="665"/>
      <c r="R3148" s="661"/>
      <c r="S3148" s="566"/>
      <c r="T3148" s="566"/>
      <c r="U3148" s="566"/>
      <c r="V3148" s="566"/>
      <c r="W3148" s="566"/>
      <c r="X3148" s="566"/>
      <c r="Y3148" s="566"/>
      <c r="Z3148" s="566"/>
      <c r="AA3148" s="566"/>
      <c r="AB3148" s="566"/>
      <c r="AC3148" s="566"/>
      <c r="AD3148" s="566"/>
      <c r="AE3148" s="566"/>
      <c r="AF3148" s="566"/>
      <c r="AG3148" s="566"/>
    </row>
    <row r="3149" spans="2:33" hidden="1" outlineLevel="1" x14ac:dyDescent="0.45">
      <c r="B3149" s="648"/>
      <c r="C3149" s="649"/>
      <c r="D3149" s="650"/>
      <c r="E3149" s="651"/>
      <c r="F3149" s="652"/>
      <c r="G3149" s="653"/>
      <c r="H3149" s="654"/>
      <c r="I3149" s="654"/>
      <c r="J3149" s="654"/>
      <c r="K3149" s="655"/>
      <c r="L3149" s="653"/>
      <c r="M3149" s="654"/>
      <c r="N3149" s="654"/>
      <c r="O3149" s="654"/>
      <c r="P3149" s="655"/>
      <c r="Q3149" s="656"/>
      <c r="R3149" s="652"/>
      <c r="S3149" s="566"/>
      <c r="T3149" s="566"/>
      <c r="U3149" s="566"/>
      <c r="V3149" s="566"/>
      <c r="W3149" s="566"/>
      <c r="X3149" s="566"/>
      <c r="Y3149" s="566"/>
      <c r="Z3149" s="566"/>
      <c r="AA3149" s="566"/>
      <c r="AB3149" s="566"/>
      <c r="AC3149" s="566"/>
      <c r="AD3149" s="566"/>
      <c r="AE3149" s="566"/>
      <c r="AF3149" s="566"/>
      <c r="AG3149" s="566"/>
    </row>
    <row r="3150" spans="2:33" hidden="1" outlineLevel="1" x14ac:dyDescent="0.45">
      <c r="B3150" s="657"/>
      <c r="C3150" s="658"/>
      <c r="D3150" s="659"/>
      <c r="E3150" s="660"/>
      <c r="F3150" s="661"/>
      <c r="G3150" s="662"/>
      <c r="H3150" s="663"/>
      <c r="I3150" s="663"/>
      <c r="J3150" s="663"/>
      <c r="K3150" s="664"/>
      <c r="L3150" s="662"/>
      <c r="M3150" s="663"/>
      <c r="N3150" s="663"/>
      <c r="O3150" s="663"/>
      <c r="P3150" s="664"/>
      <c r="Q3150" s="665"/>
      <c r="R3150" s="661"/>
      <c r="S3150" s="566"/>
      <c r="T3150" s="566"/>
      <c r="U3150" s="566"/>
      <c r="V3150" s="566"/>
      <c r="W3150" s="566"/>
      <c r="X3150" s="566"/>
      <c r="Y3150" s="566"/>
      <c r="Z3150" s="566"/>
      <c r="AA3150" s="566"/>
      <c r="AB3150" s="566"/>
      <c r="AC3150" s="566"/>
      <c r="AD3150" s="566"/>
      <c r="AE3150" s="566"/>
      <c r="AF3150" s="566"/>
      <c r="AG3150" s="566"/>
    </row>
    <row r="3151" spans="2:33" hidden="1" outlineLevel="1" x14ac:dyDescent="0.45">
      <c r="B3151" s="648"/>
      <c r="C3151" s="649"/>
      <c r="D3151" s="650"/>
      <c r="E3151" s="651"/>
      <c r="F3151" s="652"/>
      <c r="G3151" s="653"/>
      <c r="H3151" s="654"/>
      <c r="I3151" s="654"/>
      <c r="J3151" s="654"/>
      <c r="K3151" s="655"/>
      <c r="L3151" s="653"/>
      <c r="M3151" s="654"/>
      <c r="N3151" s="654"/>
      <c r="O3151" s="654"/>
      <c r="P3151" s="655"/>
      <c r="Q3151" s="656"/>
      <c r="R3151" s="652"/>
      <c r="S3151" s="566"/>
      <c r="T3151" s="566"/>
      <c r="U3151" s="566"/>
      <c r="V3151" s="566"/>
      <c r="W3151" s="566"/>
      <c r="X3151" s="566"/>
      <c r="Y3151" s="566"/>
      <c r="Z3151" s="566"/>
      <c r="AA3151" s="566"/>
      <c r="AB3151" s="566"/>
      <c r="AC3151" s="566"/>
      <c r="AD3151" s="566"/>
      <c r="AE3151" s="566"/>
      <c r="AF3151" s="566"/>
      <c r="AG3151" s="566"/>
    </row>
    <row r="3152" spans="2:33" hidden="1" outlineLevel="1" x14ac:dyDescent="0.45">
      <c r="B3152" s="657"/>
      <c r="C3152" s="658"/>
      <c r="D3152" s="659"/>
      <c r="E3152" s="660"/>
      <c r="F3152" s="661"/>
      <c r="G3152" s="662"/>
      <c r="H3152" s="663"/>
      <c r="I3152" s="663"/>
      <c r="J3152" s="663"/>
      <c r="K3152" s="664"/>
      <c r="L3152" s="662"/>
      <c r="M3152" s="663"/>
      <c r="N3152" s="663"/>
      <c r="O3152" s="663"/>
      <c r="P3152" s="664"/>
      <c r="Q3152" s="665"/>
      <c r="R3152" s="661"/>
      <c r="S3152" s="566"/>
      <c r="T3152" s="566"/>
      <c r="U3152" s="566"/>
      <c r="V3152" s="566"/>
      <c r="W3152" s="566"/>
      <c r="X3152" s="566"/>
      <c r="Y3152" s="566"/>
      <c r="Z3152" s="566"/>
      <c r="AA3152" s="566"/>
      <c r="AB3152" s="566"/>
      <c r="AC3152" s="566"/>
      <c r="AD3152" s="566"/>
      <c r="AE3152" s="566"/>
      <c r="AF3152" s="566"/>
      <c r="AG3152" s="566"/>
    </row>
    <row r="3153" spans="2:33" hidden="1" outlineLevel="1" x14ac:dyDescent="0.45">
      <c r="B3153" s="648"/>
      <c r="C3153" s="649"/>
      <c r="D3153" s="650"/>
      <c r="E3153" s="651"/>
      <c r="F3153" s="652"/>
      <c r="G3153" s="653"/>
      <c r="H3153" s="654"/>
      <c r="I3153" s="654"/>
      <c r="J3153" s="654"/>
      <c r="K3153" s="655"/>
      <c r="L3153" s="653"/>
      <c r="M3153" s="654"/>
      <c r="N3153" s="654"/>
      <c r="O3153" s="654"/>
      <c r="P3153" s="655"/>
      <c r="Q3153" s="656"/>
      <c r="R3153" s="652"/>
      <c r="S3153" s="566"/>
      <c r="T3153" s="566"/>
      <c r="U3153" s="566"/>
      <c r="V3153" s="566"/>
      <c r="W3153" s="566"/>
      <c r="X3153" s="566"/>
      <c r="Y3153" s="566"/>
      <c r="Z3153" s="566"/>
      <c r="AA3153" s="566"/>
      <c r="AB3153" s="566"/>
      <c r="AC3153" s="566"/>
      <c r="AD3153" s="566"/>
      <c r="AE3153" s="566"/>
      <c r="AF3153" s="566"/>
      <c r="AG3153" s="566"/>
    </row>
    <row r="3154" spans="2:33" hidden="1" outlineLevel="1" x14ac:dyDescent="0.45">
      <c r="B3154" s="657"/>
      <c r="C3154" s="658"/>
      <c r="D3154" s="659"/>
      <c r="E3154" s="660"/>
      <c r="F3154" s="661"/>
      <c r="G3154" s="662"/>
      <c r="H3154" s="663"/>
      <c r="I3154" s="663"/>
      <c r="J3154" s="663"/>
      <c r="K3154" s="664"/>
      <c r="L3154" s="662"/>
      <c r="M3154" s="663"/>
      <c r="N3154" s="663"/>
      <c r="O3154" s="663"/>
      <c r="P3154" s="664"/>
      <c r="Q3154" s="665"/>
      <c r="R3154" s="661"/>
      <c r="S3154" s="566"/>
      <c r="T3154" s="566"/>
      <c r="U3154" s="566"/>
      <c r="V3154" s="566"/>
      <c r="W3154" s="566"/>
      <c r="X3154" s="566"/>
      <c r="Y3154" s="566"/>
      <c r="Z3154" s="566"/>
      <c r="AA3154" s="566"/>
      <c r="AB3154" s="566"/>
      <c r="AC3154" s="566"/>
      <c r="AD3154" s="566"/>
      <c r="AE3154" s="566"/>
      <c r="AF3154" s="566"/>
      <c r="AG3154" s="566"/>
    </row>
    <row r="3155" spans="2:33" hidden="1" outlineLevel="1" x14ac:dyDescent="0.45">
      <c r="B3155" s="648"/>
      <c r="C3155" s="649"/>
      <c r="D3155" s="650"/>
      <c r="E3155" s="651"/>
      <c r="F3155" s="652"/>
      <c r="G3155" s="653"/>
      <c r="H3155" s="654"/>
      <c r="I3155" s="654"/>
      <c r="J3155" s="654"/>
      <c r="K3155" s="655"/>
      <c r="L3155" s="653"/>
      <c r="M3155" s="654"/>
      <c r="N3155" s="654"/>
      <c r="O3155" s="654"/>
      <c r="P3155" s="655"/>
      <c r="Q3155" s="656"/>
      <c r="R3155" s="652"/>
      <c r="S3155" s="566"/>
      <c r="T3155" s="566"/>
      <c r="U3155" s="566"/>
      <c r="V3155" s="566"/>
      <c r="W3155" s="566"/>
      <c r="X3155" s="566"/>
      <c r="Y3155" s="566"/>
      <c r="Z3155" s="566"/>
      <c r="AA3155" s="566"/>
      <c r="AB3155" s="566"/>
      <c r="AC3155" s="566"/>
      <c r="AD3155" s="566"/>
      <c r="AE3155" s="566"/>
      <c r="AF3155" s="566"/>
      <c r="AG3155" s="566"/>
    </row>
    <row r="3156" spans="2:33" hidden="1" outlineLevel="1" x14ac:dyDescent="0.45">
      <c r="B3156" s="657"/>
      <c r="C3156" s="658"/>
      <c r="D3156" s="659"/>
      <c r="E3156" s="660"/>
      <c r="F3156" s="661"/>
      <c r="G3156" s="662"/>
      <c r="H3156" s="663"/>
      <c r="I3156" s="663"/>
      <c r="J3156" s="663"/>
      <c r="K3156" s="664"/>
      <c r="L3156" s="662"/>
      <c r="M3156" s="663"/>
      <c r="N3156" s="663"/>
      <c r="O3156" s="663"/>
      <c r="P3156" s="664"/>
      <c r="Q3156" s="665"/>
      <c r="R3156" s="661"/>
      <c r="S3156" s="566"/>
      <c r="T3156" s="566"/>
      <c r="U3156" s="566"/>
      <c r="V3156" s="566"/>
      <c r="W3156" s="566"/>
      <c r="X3156" s="566"/>
      <c r="Y3156" s="566"/>
      <c r="Z3156" s="566"/>
      <c r="AA3156" s="566"/>
      <c r="AB3156" s="566"/>
      <c r="AC3156" s="566"/>
      <c r="AD3156" s="566"/>
      <c r="AE3156" s="566"/>
      <c r="AF3156" s="566"/>
      <c r="AG3156" s="566"/>
    </row>
    <row r="3157" spans="2:33" hidden="1" outlineLevel="1" x14ac:dyDescent="0.45">
      <c r="B3157" s="648"/>
      <c r="C3157" s="649"/>
      <c r="D3157" s="650"/>
      <c r="E3157" s="651"/>
      <c r="F3157" s="652"/>
      <c r="G3157" s="653"/>
      <c r="H3157" s="654"/>
      <c r="I3157" s="654"/>
      <c r="J3157" s="654"/>
      <c r="K3157" s="655"/>
      <c r="L3157" s="653"/>
      <c r="M3157" s="654"/>
      <c r="N3157" s="654"/>
      <c r="O3157" s="654"/>
      <c r="P3157" s="655"/>
      <c r="Q3157" s="656"/>
      <c r="R3157" s="652"/>
      <c r="S3157" s="566"/>
      <c r="T3157" s="566"/>
      <c r="U3157" s="566"/>
      <c r="V3157" s="566"/>
      <c r="W3157" s="566"/>
      <c r="X3157" s="566"/>
      <c r="Y3157" s="566"/>
      <c r="Z3157" s="566"/>
      <c r="AA3157" s="566"/>
      <c r="AB3157" s="566"/>
      <c r="AC3157" s="566"/>
      <c r="AD3157" s="566"/>
      <c r="AE3157" s="566"/>
      <c r="AF3157" s="566"/>
      <c r="AG3157" s="566"/>
    </row>
    <row r="3158" spans="2:33" hidden="1" outlineLevel="1" x14ac:dyDescent="0.45">
      <c r="B3158" s="657"/>
      <c r="C3158" s="658"/>
      <c r="D3158" s="659"/>
      <c r="E3158" s="660"/>
      <c r="F3158" s="661"/>
      <c r="G3158" s="662"/>
      <c r="H3158" s="663"/>
      <c r="I3158" s="663"/>
      <c r="J3158" s="663"/>
      <c r="K3158" s="664"/>
      <c r="L3158" s="662"/>
      <c r="M3158" s="663"/>
      <c r="N3158" s="663"/>
      <c r="O3158" s="663"/>
      <c r="P3158" s="664"/>
      <c r="Q3158" s="665"/>
      <c r="R3158" s="661"/>
      <c r="S3158" s="566"/>
      <c r="T3158" s="566"/>
      <c r="U3158" s="566"/>
      <c r="V3158" s="566"/>
      <c r="W3158" s="566"/>
      <c r="X3158" s="566"/>
      <c r="Y3158" s="566"/>
      <c r="Z3158" s="566"/>
      <c r="AA3158" s="566"/>
      <c r="AB3158" s="566"/>
      <c r="AC3158" s="566"/>
      <c r="AD3158" s="566"/>
      <c r="AE3158" s="566"/>
      <c r="AF3158" s="566"/>
      <c r="AG3158" s="566"/>
    </row>
    <row r="3159" spans="2:33" hidden="1" outlineLevel="1" x14ac:dyDescent="0.45">
      <c r="B3159" s="648"/>
      <c r="C3159" s="649"/>
      <c r="D3159" s="650"/>
      <c r="E3159" s="651"/>
      <c r="F3159" s="652"/>
      <c r="G3159" s="653"/>
      <c r="H3159" s="654"/>
      <c r="I3159" s="654"/>
      <c r="J3159" s="654"/>
      <c r="K3159" s="655"/>
      <c r="L3159" s="653"/>
      <c r="M3159" s="654"/>
      <c r="N3159" s="654"/>
      <c r="O3159" s="654"/>
      <c r="P3159" s="655"/>
      <c r="Q3159" s="656"/>
      <c r="R3159" s="652"/>
      <c r="S3159" s="566"/>
      <c r="T3159" s="566"/>
      <c r="U3159" s="566"/>
      <c r="V3159" s="566"/>
      <c r="W3159" s="566"/>
      <c r="X3159" s="566"/>
      <c r="Y3159" s="566"/>
      <c r="Z3159" s="566"/>
      <c r="AA3159" s="566"/>
      <c r="AB3159" s="566"/>
      <c r="AC3159" s="566"/>
      <c r="AD3159" s="566"/>
      <c r="AE3159" s="566"/>
      <c r="AF3159" s="566"/>
      <c r="AG3159" s="566"/>
    </row>
    <row r="3160" spans="2:33" hidden="1" outlineLevel="1" x14ac:dyDescent="0.45">
      <c r="B3160" s="657"/>
      <c r="C3160" s="658"/>
      <c r="D3160" s="659"/>
      <c r="E3160" s="660"/>
      <c r="F3160" s="661"/>
      <c r="G3160" s="662"/>
      <c r="H3160" s="663"/>
      <c r="I3160" s="663"/>
      <c r="J3160" s="663"/>
      <c r="K3160" s="664"/>
      <c r="L3160" s="662"/>
      <c r="M3160" s="663"/>
      <c r="N3160" s="663"/>
      <c r="O3160" s="663"/>
      <c r="P3160" s="664"/>
      <c r="Q3160" s="665"/>
      <c r="R3160" s="661"/>
      <c r="S3160" s="566"/>
      <c r="T3160" s="566"/>
      <c r="U3160" s="566"/>
      <c r="V3160" s="566"/>
      <c r="W3160" s="566"/>
      <c r="X3160" s="566"/>
      <c r="Y3160" s="566"/>
      <c r="Z3160" s="566"/>
      <c r="AA3160" s="566"/>
      <c r="AB3160" s="566"/>
      <c r="AC3160" s="566"/>
      <c r="AD3160" s="566"/>
      <c r="AE3160" s="566"/>
      <c r="AF3160" s="566"/>
      <c r="AG3160" s="566"/>
    </row>
    <row r="3161" spans="2:33" hidden="1" outlineLevel="1" x14ac:dyDescent="0.45">
      <c r="B3161" s="648"/>
      <c r="C3161" s="649"/>
      <c r="D3161" s="650"/>
      <c r="E3161" s="651"/>
      <c r="F3161" s="652"/>
      <c r="G3161" s="653"/>
      <c r="H3161" s="654"/>
      <c r="I3161" s="654"/>
      <c r="J3161" s="654"/>
      <c r="K3161" s="655"/>
      <c r="L3161" s="653"/>
      <c r="M3161" s="654"/>
      <c r="N3161" s="654"/>
      <c r="O3161" s="654"/>
      <c r="P3161" s="655"/>
      <c r="Q3161" s="656"/>
      <c r="R3161" s="652"/>
      <c r="S3161" s="566"/>
      <c r="T3161" s="566"/>
      <c r="U3161" s="566"/>
      <c r="V3161" s="566"/>
      <c r="W3161" s="566"/>
      <c r="X3161" s="566"/>
      <c r="Y3161" s="566"/>
      <c r="Z3161" s="566"/>
      <c r="AA3161" s="566"/>
      <c r="AB3161" s="566"/>
      <c r="AC3161" s="566"/>
      <c r="AD3161" s="566"/>
      <c r="AE3161" s="566"/>
      <c r="AF3161" s="566"/>
      <c r="AG3161" s="566"/>
    </row>
    <row r="3162" spans="2:33" hidden="1" outlineLevel="1" x14ac:dyDescent="0.45">
      <c r="B3162" s="657"/>
      <c r="C3162" s="658"/>
      <c r="D3162" s="659"/>
      <c r="E3162" s="660"/>
      <c r="F3162" s="661"/>
      <c r="G3162" s="662"/>
      <c r="H3162" s="663"/>
      <c r="I3162" s="663"/>
      <c r="J3162" s="663"/>
      <c r="K3162" s="664"/>
      <c r="L3162" s="662"/>
      <c r="M3162" s="663"/>
      <c r="N3162" s="663"/>
      <c r="O3162" s="663"/>
      <c r="P3162" s="664"/>
      <c r="Q3162" s="665"/>
      <c r="R3162" s="661"/>
      <c r="S3162" s="566"/>
      <c r="T3162" s="566"/>
      <c r="U3162" s="566"/>
      <c r="V3162" s="566"/>
      <c r="W3162" s="566"/>
      <c r="X3162" s="566"/>
      <c r="Y3162" s="566"/>
      <c r="Z3162" s="566"/>
      <c r="AA3162" s="566"/>
      <c r="AB3162" s="566"/>
      <c r="AC3162" s="566"/>
      <c r="AD3162" s="566"/>
      <c r="AE3162" s="566"/>
      <c r="AF3162" s="566"/>
      <c r="AG3162" s="566"/>
    </row>
    <row r="3163" spans="2:33" hidden="1" outlineLevel="1" x14ac:dyDescent="0.45">
      <c r="B3163" s="648"/>
      <c r="C3163" s="649"/>
      <c r="D3163" s="650"/>
      <c r="E3163" s="651"/>
      <c r="F3163" s="652"/>
      <c r="G3163" s="653"/>
      <c r="H3163" s="654"/>
      <c r="I3163" s="654"/>
      <c r="J3163" s="654"/>
      <c r="K3163" s="655"/>
      <c r="L3163" s="653"/>
      <c r="M3163" s="654"/>
      <c r="N3163" s="654"/>
      <c r="O3163" s="654"/>
      <c r="P3163" s="655"/>
      <c r="Q3163" s="656"/>
      <c r="R3163" s="652"/>
      <c r="S3163" s="566"/>
      <c r="T3163" s="566"/>
      <c r="U3163" s="566"/>
      <c r="V3163" s="566"/>
      <c r="W3163" s="566"/>
      <c r="X3163" s="566"/>
      <c r="Y3163" s="566"/>
      <c r="Z3163" s="566"/>
      <c r="AA3163" s="566"/>
      <c r="AB3163" s="566"/>
      <c r="AC3163" s="566"/>
      <c r="AD3163" s="566"/>
      <c r="AE3163" s="566"/>
      <c r="AF3163" s="566"/>
      <c r="AG3163" s="566"/>
    </row>
    <row r="3164" spans="2:33" hidden="1" outlineLevel="1" x14ac:dyDescent="0.45">
      <c r="B3164" s="657"/>
      <c r="C3164" s="658"/>
      <c r="D3164" s="659"/>
      <c r="E3164" s="660"/>
      <c r="F3164" s="661"/>
      <c r="G3164" s="662"/>
      <c r="H3164" s="663"/>
      <c r="I3164" s="663"/>
      <c r="J3164" s="663"/>
      <c r="K3164" s="664"/>
      <c r="L3164" s="662"/>
      <c r="M3164" s="663"/>
      <c r="N3164" s="663"/>
      <c r="O3164" s="663"/>
      <c r="P3164" s="664"/>
      <c r="Q3164" s="665"/>
      <c r="R3164" s="661"/>
      <c r="S3164" s="566"/>
      <c r="T3164" s="566"/>
      <c r="U3164" s="566"/>
      <c r="V3164" s="566"/>
      <c r="W3164" s="566"/>
      <c r="X3164" s="566"/>
      <c r="Y3164" s="566"/>
      <c r="Z3164" s="566"/>
      <c r="AA3164" s="566"/>
      <c r="AB3164" s="566"/>
      <c r="AC3164" s="566"/>
      <c r="AD3164" s="566"/>
      <c r="AE3164" s="566"/>
      <c r="AF3164" s="566"/>
      <c r="AG3164" s="566"/>
    </row>
    <row r="3165" spans="2:33" hidden="1" outlineLevel="1" x14ac:dyDescent="0.45">
      <c r="B3165" s="648"/>
      <c r="C3165" s="649"/>
      <c r="D3165" s="650"/>
      <c r="E3165" s="651"/>
      <c r="F3165" s="652"/>
      <c r="G3165" s="653"/>
      <c r="H3165" s="654"/>
      <c r="I3165" s="654"/>
      <c r="J3165" s="654"/>
      <c r="K3165" s="655"/>
      <c r="L3165" s="653"/>
      <c r="M3165" s="654"/>
      <c r="N3165" s="654"/>
      <c r="O3165" s="654"/>
      <c r="P3165" s="655"/>
      <c r="Q3165" s="656"/>
      <c r="R3165" s="652"/>
      <c r="S3165" s="566"/>
      <c r="T3165" s="566"/>
      <c r="U3165" s="566"/>
      <c r="V3165" s="566"/>
      <c r="W3165" s="566"/>
      <c r="X3165" s="566"/>
      <c r="Y3165" s="566"/>
      <c r="Z3165" s="566"/>
      <c r="AA3165" s="566"/>
      <c r="AB3165" s="566"/>
      <c r="AC3165" s="566"/>
      <c r="AD3165" s="566"/>
      <c r="AE3165" s="566"/>
      <c r="AF3165" s="566"/>
      <c r="AG3165" s="566"/>
    </row>
    <row r="3166" spans="2:33" hidden="1" outlineLevel="1" x14ac:dyDescent="0.45">
      <c r="B3166" s="657"/>
      <c r="C3166" s="658"/>
      <c r="D3166" s="659"/>
      <c r="E3166" s="660"/>
      <c r="F3166" s="661"/>
      <c r="G3166" s="662"/>
      <c r="H3166" s="663"/>
      <c r="I3166" s="663"/>
      <c r="J3166" s="663"/>
      <c r="K3166" s="664"/>
      <c r="L3166" s="662"/>
      <c r="M3166" s="663"/>
      <c r="N3166" s="663"/>
      <c r="O3166" s="663"/>
      <c r="P3166" s="664"/>
      <c r="Q3166" s="665"/>
      <c r="R3166" s="661"/>
      <c r="S3166" s="566"/>
      <c r="T3166" s="566"/>
      <c r="U3166" s="566"/>
      <c r="V3166" s="566"/>
      <c r="W3166" s="566"/>
      <c r="X3166" s="566"/>
      <c r="Y3166" s="566"/>
      <c r="Z3166" s="566"/>
      <c r="AA3166" s="566"/>
      <c r="AB3166" s="566"/>
      <c r="AC3166" s="566"/>
      <c r="AD3166" s="566"/>
      <c r="AE3166" s="566"/>
      <c r="AF3166" s="566"/>
      <c r="AG3166" s="566"/>
    </row>
    <row r="3167" spans="2:33" hidden="1" outlineLevel="1" x14ac:dyDescent="0.45">
      <c r="B3167" s="648"/>
      <c r="C3167" s="649"/>
      <c r="D3167" s="650"/>
      <c r="E3167" s="651"/>
      <c r="F3167" s="652"/>
      <c r="G3167" s="653"/>
      <c r="H3167" s="654"/>
      <c r="I3167" s="654"/>
      <c r="J3167" s="654"/>
      <c r="K3167" s="655"/>
      <c r="L3167" s="653"/>
      <c r="M3167" s="654"/>
      <c r="N3167" s="654"/>
      <c r="O3167" s="654"/>
      <c r="P3167" s="655"/>
      <c r="Q3167" s="656"/>
      <c r="R3167" s="652"/>
      <c r="S3167" s="566"/>
      <c r="T3167" s="566"/>
      <c r="U3167" s="566"/>
      <c r="V3167" s="566"/>
      <c r="W3167" s="566"/>
      <c r="X3167" s="566"/>
      <c r="Y3167" s="566"/>
      <c r="Z3167" s="566"/>
      <c r="AA3167" s="566"/>
      <c r="AB3167" s="566"/>
      <c r="AC3167" s="566"/>
      <c r="AD3167" s="566"/>
      <c r="AE3167" s="566"/>
      <c r="AF3167" s="566"/>
      <c r="AG3167" s="566"/>
    </row>
    <row r="3168" spans="2:33" hidden="1" outlineLevel="1" x14ac:dyDescent="0.45">
      <c r="B3168" s="657"/>
      <c r="C3168" s="658"/>
      <c r="D3168" s="659"/>
      <c r="E3168" s="660"/>
      <c r="F3168" s="661"/>
      <c r="G3168" s="662"/>
      <c r="H3168" s="663"/>
      <c r="I3168" s="663"/>
      <c r="J3168" s="663"/>
      <c r="K3168" s="664"/>
      <c r="L3168" s="662"/>
      <c r="M3168" s="663"/>
      <c r="N3168" s="663"/>
      <c r="O3168" s="663"/>
      <c r="P3168" s="664"/>
      <c r="Q3168" s="665"/>
      <c r="R3168" s="661"/>
      <c r="S3168" s="566"/>
      <c r="T3168" s="566"/>
      <c r="U3168" s="566"/>
      <c r="V3168" s="566"/>
      <c r="W3168" s="566"/>
      <c r="X3168" s="566"/>
      <c r="Y3168" s="566"/>
      <c r="Z3168" s="566"/>
      <c r="AA3168" s="566"/>
      <c r="AB3168" s="566"/>
      <c r="AC3168" s="566"/>
      <c r="AD3168" s="566"/>
      <c r="AE3168" s="566"/>
      <c r="AF3168" s="566"/>
      <c r="AG3168" s="566"/>
    </row>
    <row r="3169" spans="2:33" hidden="1" outlineLevel="1" x14ac:dyDescent="0.45">
      <c r="B3169" s="648"/>
      <c r="C3169" s="649"/>
      <c r="D3169" s="650"/>
      <c r="E3169" s="651"/>
      <c r="F3169" s="652"/>
      <c r="G3169" s="653"/>
      <c r="H3169" s="654"/>
      <c r="I3169" s="654"/>
      <c r="J3169" s="654"/>
      <c r="K3169" s="655"/>
      <c r="L3169" s="653"/>
      <c r="M3169" s="654"/>
      <c r="N3169" s="654"/>
      <c r="O3169" s="654"/>
      <c r="P3169" s="655"/>
      <c r="Q3169" s="656"/>
      <c r="R3169" s="652"/>
      <c r="S3169" s="566"/>
      <c r="T3169" s="566"/>
      <c r="U3169" s="566"/>
      <c r="V3169" s="566"/>
      <c r="W3169" s="566"/>
      <c r="X3169" s="566"/>
      <c r="Y3169" s="566"/>
      <c r="Z3169" s="566"/>
      <c r="AA3169" s="566"/>
      <c r="AB3169" s="566"/>
      <c r="AC3169" s="566"/>
      <c r="AD3169" s="566"/>
      <c r="AE3169" s="566"/>
      <c r="AF3169" s="566"/>
      <c r="AG3169" s="566"/>
    </row>
    <row r="3170" spans="2:33" hidden="1" outlineLevel="1" x14ac:dyDescent="0.45">
      <c r="B3170" s="657"/>
      <c r="C3170" s="658"/>
      <c r="D3170" s="659"/>
      <c r="E3170" s="660"/>
      <c r="F3170" s="661"/>
      <c r="G3170" s="662"/>
      <c r="H3170" s="663"/>
      <c r="I3170" s="663"/>
      <c r="J3170" s="663"/>
      <c r="K3170" s="664"/>
      <c r="L3170" s="662"/>
      <c r="M3170" s="663"/>
      <c r="N3170" s="663"/>
      <c r="O3170" s="663"/>
      <c r="P3170" s="664"/>
      <c r="Q3170" s="665"/>
      <c r="R3170" s="661"/>
      <c r="S3170" s="566"/>
      <c r="T3170" s="566"/>
      <c r="U3170" s="566"/>
      <c r="V3170" s="566"/>
      <c r="W3170" s="566"/>
      <c r="X3170" s="566"/>
      <c r="Y3170" s="566"/>
      <c r="Z3170" s="566"/>
      <c r="AA3170" s="566"/>
      <c r="AB3170" s="566"/>
      <c r="AC3170" s="566"/>
      <c r="AD3170" s="566"/>
      <c r="AE3170" s="566"/>
      <c r="AF3170" s="566"/>
      <c r="AG3170" s="566"/>
    </row>
    <row r="3171" spans="2:33" hidden="1" outlineLevel="1" x14ac:dyDescent="0.45">
      <c r="B3171" s="648"/>
      <c r="C3171" s="649"/>
      <c r="D3171" s="650"/>
      <c r="E3171" s="651"/>
      <c r="F3171" s="652"/>
      <c r="G3171" s="653"/>
      <c r="H3171" s="654"/>
      <c r="I3171" s="654"/>
      <c r="J3171" s="654"/>
      <c r="K3171" s="655"/>
      <c r="L3171" s="653"/>
      <c r="M3171" s="654"/>
      <c r="N3171" s="654"/>
      <c r="O3171" s="654"/>
      <c r="P3171" s="655"/>
      <c r="Q3171" s="656"/>
      <c r="R3171" s="652"/>
      <c r="S3171" s="566"/>
      <c r="T3171" s="566"/>
      <c r="U3171" s="566"/>
      <c r="V3171" s="566"/>
      <c r="W3171" s="566"/>
      <c r="X3171" s="566"/>
      <c r="Y3171" s="566"/>
      <c r="Z3171" s="566"/>
      <c r="AA3171" s="566"/>
      <c r="AB3171" s="566"/>
      <c r="AC3171" s="566"/>
      <c r="AD3171" s="566"/>
      <c r="AE3171" s="566"/>
      <c r="AF3171" s="566"/>
      <c r="AG3171" s="566"/>
    </row>
    <row r="3172" spans="2:33" hidden="1" outlineLevel="1" x14ac:dyDescent="0.45">
      <c r="B3172" s="657"/>
      <c r="C3172" s="658"/>
      <c r="D3172" s="659"/>
      <c r="E3172" s="660"/>
      <c r="F3172" s="661"/>
      <c r="G3172" s="662"/>
      <c r="H3172" s="663"/>
      <c r="I3172" s="663"/>
      <c r="J3172" s="663"/>
      <c r="K3172" s="664"/>
      <c r="L3172" s="662"/>
      <c r="M3172" s="663"/>
      <c r="N3172" s="663"/>
      <c r="O3172" s="663"/>
      <c r="P3172" s="664"/>
      <c r="Q3172" s="665"/>
      <c r="R3172" s="661"/>
      <c r="S3172" s="566"/>
      <c r="T3172" s="566"/>
      <c r="U3172" s="566"/>
      <c r="V3172" s="566"/>
      <c r="W3172" s="566"/>
      <c r="X3172" s="566"/>
      <c r="Y3172" s="566"/>
      <c r="Z3172" s="566"/>
      <c r="AA3172" s="566"/>
      <c r="AB3172" s="566"/>
      <c r="AC3172" s="566"/>
      <c r="AD3172" s="566"/>
      <c r="AE3172" s="566"/>
      <c r="AF3172" s="566"/>
      <c r="AG3172" s="566"/>
    </row>
    <row r="3173" spans="2:33" hidden="1" outlineLevel="1" x14ac:dyDescent="0.45">
      <c r="B3173" s="648"/>
      <c r="C3173" s="649"/>
      <c r="D3173" s="650"/>
      <c r="E3173" s="651"/>
      <c r="F3173" s="652"/>
      <c r="G3173" s="653"/>
      <c r="H3173" s="654"/>
      <c r="I3173" s="654"/>
      <c r="J3173" s="654"/>
      <c r="K3173" s="655"/>
      <c r="L3173" s="653"/>
      <c r="M3173" s="654"/>
      <c r="N3173" s="654"/>
      <c r="O3173" s="654"/>
      <c r="P3173" s="655"/>
      <c r="Q3173" s="656"/>
      <c r="R3173" s="652"/>
      <c r="S3173" s="566"/>
      <c r="T3173" s="566"/>
      <c r="U3173" s="566"/>
      <c r="V3173" s="566"/>
      <c r="W3173" s="566"/>
      <c r="X3173" s="566"/>
      <c r="Y3173" s="566"/>
      <c r="Z3173" s="566"/>
      <c r="AA3173" s="566"/>
      <c r="AB3173" s="566"/>
      <c r="AC3173" s="566"/>
      <c r="AD3173" s="566"/>
      <c r="AE3173" s="566"/>
      <c r="AF3173" s="566"/>
      <c r="AG3173" s="566"/>
    </row>
    <row r="3174" spans="2:33" hidden="1" outlineLevel="1" x14ac:dyDescent="0.45">
      <c r="B3174" s="657"/>
      <c r="C3174" s="658"/>
      <c r="D3174" s="659"/>
      <c r="E3174" s="660"/>
      <c r="F3174" s="661"/>
      <c r="G3174" s="662"/>
      <c r="H3174" s="663"/>
      <c r="I3174" s="663"/>
      <c r="J3174" s="663"/>
      <c r="K3174" s="664"/>
      <c r="L3174" s="662"/>
      <c r="M3174" s="663"/>
      <c r="N3174" s="663"/>
      <c r="O3174" s="663"/>
      <c r="P3174" s="664"/>
      <c r="Q3174" s="665"/>
      <c r="R3174" s="661"/>
      <c r="S3174" s="566"/>
      <c r="T3174" s="566"/>
      <c r="U3174" s="566"/>
      <c r="V3174" s="566"/>
      <c r="W3174" s="566"/>
      <c r="X3174" s="566"/>
      <c r="Y3174" s="566"/>
      <c r="Z3174" s="566"/>
      <c r="AA3174" s="566"/>
      <c r="AB3174" s="566"/>
      <c r="AC3174" s="566"/>
      <c r="AD3174" s="566"/>
      <c r="AE3174" s="566"/>
      <c r="AF3174" s="566"/>
      <c r="AG3174" s="566"/>
    </row>
    <row r="3175" spans="2:33" hidden="1" outlineLevel="1" x14ac:dyDescent="0.45">
      <c r="B3175" s="648"/>
      <c r="C3175" s="649"/>
      <c r="D3175" s="650"/>
      <c r="E3175" s="651"/>
      <c r="F3175" s="652"/>
      <c r="G3175" s="653"/>
      <c r="H3175" s="654"/>
      <c r="I3175" s="654"/>
      <c r="J3175" s="654"/>
      <c r="K3175" s="655"/>
      <c r="L3175" s="653"/>
      <c r="M3175" s="654"/>
      <c r="N3175" s="654"/>
      <c r="O3175" s="654"/>
      <c r="P3175" s="655"/>
      <c r="Q3175" s="656"/>
      <c r="R3175" s="652"/>
      <c r="S3175" s="566"/>
      <c r="T3175" s="566"/>
      <c r="U3175" s="566"/>
      <c r="V3175" s="566"/>
      <c r="W3175" s="566"/>
      <c r="X3175" s="566"/>
      <c r="Y3175" s="566"/>
      <c r="Z3175" s="566"/>
      <c r="AA3175" s="566"/>
      <c r="AB3175" s="566"/>
      <c r="AC3175" s="566"/>
      <c r="AD3175" s="566"/>
      <c r="AE3175" s="566"/>
      <c r="AF3175" s="566"/>
      <c r="AG3175" s="566"/>
    </row>
    <row r="3176" spans="2:33" hidden="1" outlineLevel="1" x14ac:dyDescent="0.45">
      <c r="B3176" s="657"/>
      <c r="C3176" s="658"/>
      <c r="D3176" s="659"/>
      <c r="E3176" s="660"/>
      <c r="F3176" s="661"/>
      <c r="G3176" s="662"/>
      <c r="H3176" s="663"/>
      <c r="I3176" s="663"/>
      <c r="J3176" s="663"/>
      <c r="K3176" s="664"/>
      <c r="L3176" s="662"/>
      <c r="M3176" s="663"/>
      <c r="N3176" s="663"/>
      <c r="O3176" s="663"/>
      <c r="P3176" s="664"/>
      <c r="Q3176" s="665"/>
      <c r="R3176" s="661"/>
      <c r="S3176" s="566"/>
      <c r="T3176" s="566"/>
      <c r="U3176" s="566"/>
      <c r="V3176" s="566"/>
      <c r="W3176" s="566"/>
      <c r="X3176" s="566"/>
      <c r="Y3176" s="566"/>
      <c r="Z3176" s="566"/>
      <c r="AA3176" s="566"/>
      <c r="AB3176" s="566"/>
      <c r="AC3176" s="566"/>
      <c r="AD3176" s="566"/>
      <c r="AE3176" s="566"/>
      <c r="AF3176" s="566"/>
      <c r="AG3176" s="566"/>
    </row>
    <row r="3177" spans="2:33" hidden="1" outlineLevel="1" x14ac:dyDescent="0.45">
      <c r="B3177" s="648"/>
      <c r="C3177" s="649"/>
      <c r="D3177" s="650"/>
      <c r="E3177" s="651"/>
      <c r="F3177" s="652"/>
      <c r="G3177" s="653"/>
      <c r="H3177" s="654"/>
      <c r="I3177" s="654"/>
      <c r="J3177" s="654"/>
      <c r="K3177" s="655"/>
      <c r="L3177" s="653"/>
      <c r="M3177" s="654"/>
      <c r="N3177" s="654"/>
      <c r="O3177" s="654"/>
      <c r="P3177" s="655"/>
      <c r="Q3177" s="656"/>
      <c r="R3177" s="652"/>
      <c r="S3177" s="566"/>
      <c r="T3177" s="566"/>
      <c r="U3177" s="566"/>
      <c r="V3177" s="566"/>
      <c r="W3177" s="566"/>
      <c r="X3177" s="566"/>
      <c r="Y3177" s="566"/>
      <c r="Z3177" s="566"/>
      <c r="AA3177" s="566"/>
      <c r="AB3177" s="566"/>
      <c r="AC3177" s="566"/>
      <c r="AD3177" s="566"/>
      <c r="AE3177" s="566"/>
      <c r="AF3177" s="566"/>
      <c r="AG3177" s="566"/>
    </row>
    <row r="3178" spans="2:33" hidden="1" outlineLevel="1" x14ac:dyDescent="0.45">
      <c r="B3178" s="657"/>
      <c r="C3178" s="658"/>
      <c r="D3178" s="659"/>
      <c r="E3178" s="660"/>
      <c r="F3178" s="661"/>
      <c r="G3178" s="662"/>
      <c r="H3178" s="663"/>
      <c r="I3178" s="663"/>
      <c r="J3178" s="663"/>
      <c r="K3178" s="664"/>
      <c r="L3178" s="662"/>
      <c r="M3178" s="663"/>
      <c r="N3178" s="663"/>
      <c r="O3178" s="663"/>
      <c r="P3178" s="664"/>
      <c r="Q3178" s="665"/>
      <c r="R3178" s="661"/>
      <c r="S3178" s="566"/>
      <c r="T3178" s="566"/>
      <c r="U3178" s="566"/>
      <c r="V3178" s="566"/>
      <c r="W3178" s="566"/>
      <c r="X3178" s="566"/>
      <c r="Y3178" s="566"/>
      <c r="Z3178" s="566"/>
      <c r="AA3178" s="566"/>
      <c r="AB3178" s="566"/>
      <c r="AC3178" s="566"/>
      <c r="AD3178" s="566"/>
      <c r="AE3178" s="566"/>
      <c r="AF3178" s="566"/>
      <c r="AG3178" s="566"/>
    </row>
    <row r="3179" spans="2:33" hidden="1" outlineLevel="1" x14ac:dyDescent="0.45">
      <c r="B3179" s="648"/>
      <c r="C3179" s="649"/>
      <c r="D3179" s="650"/>
      <c r="E3179" s="651"/>
      <c r="F3179" s="652"/>
      <c r="G3179" s="653"/>
      <c r="H3179" s="654"/>
      <c r="I3179" s="654"/>
      <c r="J3179" s="654"/>
      <c r="K3179" s="655"/>
      <c r="L3179" s="653"/>
      <c r="M3179" s="654"/>
      <c r="N3179" s="654"/>
      <c r="O3179" s="654"/>
      <c r="P3179" s="655"/>
      <c r="Q3179" s="656"/>
      <c r="R3179" s="652"/>
      <c r="S3179" s="566"/>
      <c r="T3179" s="566"/>
      <c r="U3179" s="566"/>
      <c r="V3179" s="566"/>
      <c r="W3179" s="566"/>
      <c r="X3179" s="566"/>
      <c r="Y3179" s="566"/>
      <c r="Z3179" s="566"/>
      <c r="AA3179" s="566"/>
      <c r="AB3179" s="566"/>
      <c r="AC3179" s="566"/>
      <c r="AD3179" s="566"/>
      <c r="AE3179" s="566"/>
      <c r="AF3179" s="566"/>
      <c r="AG3179" s="566"/>
    </row>
    <row r="3180" spans="2:33" hidden="1" outlineLevel="1" x14ac:dyDescent="0.45">
      <c r="B3180" s="657"/>
      <c r="C3180" s="658"/>
      <c r="D3180" s="659"/>
      <c r="E3180" s="660"/>
      <c r="F3180" s="661"/>
      <c r="G3180" s="662"/>
      <c r="H3180" s="663"/>
      <c r="I3180" s="663"/>
      <c r="J3180" s="663"/>
      <c r="K3180" s="664"/>
      <c r="L3180" s="662"/>
      <c r="M3180" s="663"/>
      <c r="N3180" s="663"/>
      <c r="O3180" s="663"/>
      <c r="P3180" s="664"/>
      <c r="Q3180" s="665"/>
      <c r="R3180" s="661"/>
      <c r="S3180" s="566"/>
      <c r="T3180" s="566"/>
      <c r="U3180" s="566"/>
      <c r="V3180" s="566"/>
      <c r="W3180" s="566"/>
      <c r="X3180" s="566"/>
      <c r="Y3180" s="566"/>
      <c r="Z3180" s="566"/>
      <c r="AA3180" s="566"/>
      <c r="AB3180" s="566"/>
      <c r="AC3180" s="566"/>
      <c r="AD3180" s="566"/>
      <c r="AE3180" s="566"/>
      <c r="AF3180" s="566"/>
      <c r="AG3180" s="566"/>
    </row>
    <row r="3181" spans="2:33" hidden="1" outlineLevel="1" x14ac:dyDescent="0.45">
      <c r="B3181" s="648"/>
      <c r="C3181" s="649"/>
      <c r="D3181" s="650"/>
      <c r="E3181" s="651"/>
      <c r="F3181" s="652"/>
      <c r="G3181" s="653"/>
      <c r="H3181" s="654"/>
      <c r="I3181" s="654"/>
      <c r="J3181" s="654"/>
      <c r="K3181" s="655"/>
      <c r="L3181" s="653"/>
      <c r="M3181" s="654"/>
      <c r="N3181" s="654"/>
      <c r="O3181" s="654"/>
      <c r="P3181" s="655"/>
      <c r="Q3181" s="656"/>
      <c r="R3181" s="652"/>
      <c r="S3181" s="566"/>
      <c r="T3181" s="566"/>
      <c r="U3181" s="566"/>
      <c r="V3181" s="566"/>
      <c r="W3181" s="566"/>
      <c r="X3181" s="566"/>
      <c r="Y3181" s="566"/>
      <c r="Z3181" s="566"/>
      <c r="AA3181" s="566"/>
      <c r="AB3181" s="566"/>
      <c r="AC3181" s="566"/>
      <c r="AD3181" s="566"/>
      <c r="AE3181" s="566"/>
      <c r="AF3181" s="566"/>
      <c r="AG3181" s="566"/>
    </row>
    <row r="3182" spans="2:33" hidden="1" outlineLevel="1" x14ac:dyDescent="0.45">
      <c r="B3182" s="657"/>
      <c r="C3182" s="658"/>
      <c r="D3182" s="659"/>
      <c r="E3182" s="660"/>
      <c r="F3182" s="661"/>
      <c r="G3182" s="662"/>
      <c r="H3182" s="663"/>
      <c r="I3182" s="663"/>
      <c r="J3182" s="663"/>
      <c r="K3182" s="664"/>
      <c r="L3182" s="662"/>
      <c r="M3182" s="663"/>
      <c r="N3182" s="663"/>
      <c r="O3182" s="663"/>
      <c r="P3182" s="664"/>
      <c r="Q3182" s="665"/>
      <c r="R3182" s="661"/>
      <c r="S3182" s="566"/>
      <c r="T3182" s="566"/>
      <c r="U3182" s="566"/>
      <c r="V3182" s="566"/>
      <c r="W3182" s="566"/>
      <c r="X3182" s="566"/>
      <c r="Y3182" s="566"/>
      <c r="Z3182" s="566"/>
      <c r="AA3182" s="566"/>
      <c r="AB3182" s="566"/>
      <c r="AC3182" s="566"/>
      <c r="AD3182" s="566"/>
      <c r="AE3182" s="566"/>
      <c r="AF3182" s="566"/>
      <c r="AG3182" s="566"/>
    </row>
    <row r="3183" spans="2:33" hidden="1" outlineLevel="1" x14ac:dyDescent="0.45">
      <c r="B3183" s="648"/>
      <c r="C3183" s="649"/>
      <c r="D3183" s="650"/>
      <c r="E3183" s="651"/>
      <c r="F3183" s="652"/>
      <c r="G3183" s="653"/>
      <c r="H3183" s="654"/>
      <c r="I3183" s="654"/>
      <c r="J3183" s="654"/>
      <c r="K3183" s="655"/>
      <c r="L3183" s="653"/>
      <c r="M3183" s="654"/>
      <c r="N3183" s="654"/>
      <c r="O3183" s="654"/>
      <c r="P3183" s="655"/>
      <c r="Q3183" s="656"/>
      <c r="R3183" s="652"/>
      <c r="S3183" s="566"/>
      <c r="T3183" s="566"/>
      <c r="U3183" s="566"/>
      <c r="V3183" s="566"/>
      <c r="W3183" s="566"/>
      <c r="X3183" s="566"/>
      <c r="Y3183" s="566"/>
      <c r="Z3183" s="566"/>
      <c r="AA3183" s="566"/>
      <c r="AB3183" s="566"/>
      <c r="AC3183" s="566"/>
      <c r="AD3183" s="566"/>
      <c r="AE3183" s="566"/>
      <c r="AF3183" s="566"/>
      <c r="AG3183" s="566"/>
    </row>
    <row r="3184" spans="2:33" hidden="1" outlineLevel="1" x14ac:dyDescent="0.45">
      <c r="B3184" s="657"/>
      <c r="C3184" s="658"/>
      <c r="D3184" s="659"/>
      <c r="E3184" s="660"/>
      <c r="F3184" s="661"/>
      <c r="G3184" s="662"/>
      <c r="H3184" s="663"/>
      <c r="I3184" s="663"/>
      <c r="J3184" s="663"/>
      <c r="K3184" s="664"/>
      <c r="L3184" s="662"/>
      <c r="M3184" s="663"/>
      <c r="N3184" s="663"/>
      <c r="O3184" s="663"/>
      <c r="P3184" s="664"/>
      <c r="Q3184" s="665"/>
      <c r="R3184" s="661"/>
      <c r="S3184" s="566"/>
      <c r="T3184" s="566"/>
      <c r="U3184" s="566"/>
      <c r="V3184" s="566"/>
      <c r="W3184" s="566"/>
      <c r="X3184" s="566"/>
      <c r="Y3184" s="566"/>
      <c r="Z3184" s="566"/>
      <c r="AA3184" s="566"/>
      <c r="AB3184" s="566"/>
      <c r="AC3184" s="566"/>
      <c r="AD3184" s="566"/>
      <c r="AE3184" s="566"/>
      <c r="AF3184" s="566"/>
      <c r="AG3184" s="566"/>
    </row>
    <row r="3185" spans="2:33" hidden="1" outlineLevel="1" x14ac:dyDescent="0.45">
      <c r="B3185" s="648"/>
      <c r="C3185" s="649"/>
      <c r="D3185" s="650"/>
      <c r="E3185" s="651"/>
      <c r="F3185" s="652"/>
      <c r="G3185" s="653"/>
      <c r="H3185" s="654"/>
      <c r="I3185" s="654"/>
      <c r="J3185" s="654"/>
      <c r="K3185" s="655"/>
      <c r="L3185" s="653"/>
      <c r="M3185" s="654"/>
      <c r="N3185" s="654"/>
      <c r="O3185" s="654"/>
      <c r="P3185" s="655"/>
      <c r="Q3185" s="656"/>
      <c r="R3185" s="652"/>
      <c r="S3185" s="566"/>
      <c r="T3185" s="566"/>
      <c r="U3185" s="566"/>
      <c r="V3185" s="566"/>
      <c r="W3185" s="566"/>
      <c r="X3185" s="566"/>
      <c r="Y3185" s="566"/>
      <c r="Z3185" s="566"/>
      <c r="AA3185" s="566"/>
      <c r="AB3185" s="566"/>
      <c r="AC3185" s="566"/>
      <c r="AD3185" s="566"/>
      <c r="AE3185" s="566"/>
      <c r="AF3185" s="566"/>
      <c r="AG3185" s="566"/>
    </row>
    <row r="3186" spans="2:33" hidden="1" outlineLevel="1" x14ac:dyDescent="0.45">
      <c r="B3186" s="657"/>
      <c r="C3186" s="658"/>
      <c r="D3186" s="659"/>
      <c r="E3186" s="660"/>
      <c r="F3186" s="661"/>
      <c r="G3186" s="662"/>
      <c r="H3186" s="663"/>
      <c r="I3186" s="663"/>
      <c r="J3186" s="663"/>
      <c r="K3186" s="664"/>
      <c r="L3186" s="662"/>
      <c r="M3186" s="663"/>
      <c r="N3186" s="663"/>
      <c r="O3186" s="663"/>
      <c r="P3186" s="664"/>
      <c r="Q3186" s="665"/>
      <c r="R3186" s="661"/>
      <c r="S3186" s="566"/>
      <c r="T3186" s="566"/>
      <c r="U3186" s="566"/>
      <c r="V3186" s="566"/>
      <c r="W3186" s="566"/>
      <c r="X3186" s="566"/>
      <c r="Y3186" s="566"/>
      <c r="Z3186" s="566"/>
      <c r="AA3186" s="566"/>
      <c r="AB3186" s="566"/>
      <c r="AC3186" s="566"/>
      <c r="AD3186" s="566"/>
      <c r="AE3186" s="566"/>
      <c r="AF3186" s="566"/>
      <c r="AG3186" s="566"/>
    </row>
    <row r="3187" spans="2:33" hidden="1" outlineLevel="1" x14ac:dyDescent="0.45">
      <c r="B3187" s="648"/>
      <c r="C3187" s="649"/>
      <c r="D3187" s="650"/>
      <c r="E3187" s="651"/>
      <c r="F3187" s="652"/>
      <c r="G3187" s="653"/>
      <c r="H3187" s="654"/>
      <c r="I3187" s="654"/>
      <c r="J3187" s="654"/>
      <c r="K3187" s="655"/>
      <c r="L3187" s="653"/>
      <c r="M3187" s="654"/>
      <c r="N3187" s="654"/>
      <c r="O3187" s="654"/>
      <c r="P3187" s="655"/>
      <c r="Q3187" s="656"/>
      <c r="R3187" s="652"/>
      <c r="S3187" s="566"/>
      <c r="T3187" s="566"/>
      <c r="U3187" s="566"/>
      <c r="V3187" s="566"/>
      <c r="W3187" s="566"/>
      <c r="X3187" s="566"/>
      <c r="Y3187" s="566"/>
      <c r="Z3187" s="566"/>
      <c r="AA3187" s="566"/>
      <c r="AB3187" s="566"/>
      <c r="AC3187" s="566"/>
      <c r="AD3187" s="566"/>
      <c r="AE3187" s="566"/>
      <c r="AF3187" s="566"/>
      <c r="AG3187" s="566"/>
    </row>
    <row r="3188" spans="2:33" hidden="1" outlineLevel="1" x14ac:dyDescent="0.45">
      <c r="B3188" s="657"/>
      <c r="C3188" s="658"/>
      <c r="D3188" s="659"/>
      <c r="E3188" s="660"/>
      <c r="F3188" s="661"/>
      <c r="G3188" s="662"/>
      <c r="H3188" s="663"/>
      <c r="I3188" s="663"/>
      <c r="J3188" s="663"/>
      <c r="K3188" s="664"/>
      <c r="L3188" s="662"/>
      <c r="M3188" s="663"/>
      <c r="N3188" s="663"/>
      <c r="O3188" s="663"/>
      <c r="P3188" s="664"/>
      <c r="Q3188" s="665"/>
      <c r="R3188" s="661"/>
      <c r="S3188" s="566"/>
      <c r="T3188" s="566"/>
      <c r="U3188" s="566"/>
      <c r="V3188" s="566"/>
      <c r="W3188" s="566"/>
      <c r="X3188" s="566"/>
      <c r="Y3188" s="566"/>
      <c r="Z3188" s="566"/>
      <c r="AA3188" s="566"/>
      <c r="AB3188" s="566"/>
      <c r="AC3188" s="566"/>
      <c r="AD3188" s="566"/>
      <c r="AE3188" s="566"/>
      <c r="AF3188" s="566"/>
      <c r="AG3188" s="566"/>
    </row>
    <row r="3189" spans="2:33" hidden="1" outlineLevel="1" x14ac:dyDescent="0.45">
      <c r="B3189" s="648"/>
      <c r="C3189" s="649"/>
      <c r="D3189" s="650"/>
      <c r="E3189" s="651"/>
      <c r="F3189" s="652"/>
      <c r="G3189" s="653"/>
      <c r="H3189" s="654"/>
      <c r="I3189" s="654"/>
      <c r="J3189" s="654"/>
      <c r="K3189" s="655"/>
      <c r="L3189" s="653"/>
      <c r="M3189" s="654"/>
      <c r="N3189" s="654"/>
      <c r="O3189" s="654"/>
      <c r="P3189" s="655"/>
      <c r="Q3189" s="656"/>
      <c r="R3189" s="652"/>
      <c r="S3189" s="566"/>
      <c r="T3189" s="566"/>
      <c r="U3189" s="566"/>
      <c r="V3189" s="566"/>
      <c r="W3189" s="566"/>
      <c r="X3189" s="566"/>
      <c r="Y3189" s="566"/>
      <c r="Z3189" s="566"/>
      <c r="AA3189" s="566"/>
      <c r="AB3189" s="566"/>
      <c r="AC3189" s="566"/>
      <c r="AD3189" s="566"/>
      <c r="AE3189" s="566"/>
      <c r="AF3189" s="566"/>
      <c r="AG3189" s="566"/>
    </row>
    <row r="3190" spans="2:33" hidden="1" outlineLevel="1" x14ac:dyDescent="0.45">
      <c r="B3190" s="657"/>
      <c r="C3190" s="658"/>
      <c r="D3190" s="659"/>
      <c r="E3190" s="660"/>
      <c r="F3190" s="661"/>
      <c r="G3190" s="662"/>
      <c r="H3190" s="663"/>
      <c r="I3190" s="663"/>
      <c r="J3190" s="663"/>
      <c r="K3190" s="664"/>
      <c r="L3190" s="662"/>
      <c r="M3190" s="663"/>
      <c r="N3190" s="663"/>
      <c r="O3190" s="663"/>
      <c r="P3190" s="664"/>
      <c r="Q3190" s="665"/>
      <c r="R3190" s="661"/>
      <c r="S3190" s="566"/>
      <c r="T3190" s="566"/>
      <c r="U3190" s="566"/>
      <c r="V3190" s="566"/>
      <c r="W3190" s="566"/>
      <c r="X3190" s="566"/>
      <c r="Y3190" s="566"/>
      <c r="Z3190" s="566"/>
      <c r="AA3190" s="566"/>
      <c r="AB3190" s="566"/>
      <c r="AC3190" s="566"/>
      <c r="AD3190" s="566"/>
      <c r="AE3190" s="566"/>
      <c r="AF3190" s="566"/>
      <c r="AG3190" s="566"/>
    </row>
    <row r="3191" spans="2:33" hidden="1" outlineLevel="1" x14ac:dyDescent="0.45">
      <c r="B3191" s="648"/>
      <c r="C3191" s="649"/>
      <c r="D3191" s="650"/>
      <c r="E3191" s="651"/>
      <c r="F3191" s="652"/>
      <c r="G3191" s="653"/>
      <c r="H3191" s="654"/>
      <c r="I3191" s="654"/>
      <c r="J3191" s="654"/>
      <c r="K3191" s="655"/>
      <c r="L3191" s="653"/>
      <c r="M3191" s="654"/>
      <c r="N3191" s="654"/>
      <c r="O3191" s="654"/>
      <c r="P3191" s="655"/>
      <c r="Q3191" s="656"/>
      <c r="R3191" s="652"/>
      <c r="S3191" s="566"/>
      <c r="T3191" s="566"/>
      <c r="U3191" s="566"/>
      <c r="V3191" s="566"/>
      <c r="W3191" s="566"/>
      <c r="X3191" s="566"/>
      <c r="Y3191" s="566"/>
      <c r="Z3191" s="566"/>
      <c r="AA3191" s="566"/>
      <c r="AB3191" s="566"/>
      <c r="AC3191" s="566"/>
      <c r="AD3191" s="566"/>
      <c r="AE3191" s="566"/>
      <c r="AF3191" s="566"/>
      <c r="AG3191" s="566"/>
    </row>
    <row r="3192" spans="2:33" hidden="1" outlineLevel="1" x14ac:dyDescent="0.45">
      <c r="B3192" s="657"/>
      <c r="C3192" s="658"/>
      <c r="D3192" s="659"/>
      <c r="E3192" s="660"/>
      <c r="F3192" s="661"/>
      <c r="G3192" s="662"/>
      <c r="H3192" s="663"/>
      <c r="I3192" s="663"/>
      <c r="J3192" s="663"/>
      <c r="K3192" s="664"/>
      <c r="L3192" s="662"/>
      <c r="M3192" s="663"/>
      <c r="N3192" s="663"/>
      <c r="O3192" s="663"/>
      <c r="P3192" s="664"/>
      <c r="Q3192" s="665"/>
      <c r="R3192" s="661"/>
      <c r="S3192" s="566"/>
      <c r="T3192" s="566"/>
      <c r="U3192" s="566"/>
      <c r="V3192" s="566"/>
      <c r="W3192" s="566"/>
      <c r="X3192" s="566"/>
      <c r="Y3192" s="566"/>
      <c r="Z3192" s="566"/>
      <c r="AA3192" s="566"/>
      <c r="AB3192" s="566"/>
      <c r="AC3192" s="566"/>
      <c r="AD3192" s="566"/>
      <c r="AE3192" s="566"/>
      <c r="AF3192" s="566"/>
      <c r="AG3192" s="566"/>
    </row>
    <row r="3193" spans="2:33" hidden="1" outlineLevel="1" x14ac:dyDescent="0.45">
      <c r="B3193" s="648"/>
      <c r="C3193" s="649"/>
      <c r="D3193" s="650"/>
      <c r="E3193" s="651"/>
      <c r="F3193" s="652"/>
      <c r="G3193" s="653"/>
      <c r="H3193" s="654"/>
      <c r="I3193" s="654"/>
      <c r="J3193" s="654"/>
      <c r="K3193" s="655"/>
      <c r="L3193" s="653"/>
      <c r="M3193" s="654"/>
      <c r="N3193" s="654"/>
      <c r="O3193" s="654"/>
      <c r="P3193" s="655"/>
      <c r="Q3193" s="656"/>
      <c r="R3193" s="652"/>
      <c r="S3193" s="566"/>
      <c r="T3193" s="566"/>
      <c r="U3193" s="566"/>
      <c r="V3193" s="566"/>
      <c r="W3193" s="566"/>
      <c r="X3193" s="566"/>
      <c r="Y3193" s="566"/>
      <c r="Z3193" s="566"/>
      <c r="AA3193" s="566"/>
      <c r="AB3193" s="566"/>
      <c r="AC3193" s="566"/>
      <c r="AD3193" s="566"/>
      <c r="AE3193" s="566"/>
      <c r="AF3193" s="566"/>
      <c r="AG3193" s="566"/>
    </row>
    <row r="3194" spans="2:33" hidden="1" outlineLevel="1" x14ac:dyDescent="0.45">
      <c r="B3194" s="657"/>
      <c r="C3194" s="658"/>
      <c r="D3194" s="659"/>
      <c r="E3194" s="660"/>
      <c r="F3194" s="661"/>
      <c r="G3194" s="662"/>
      <c r="H3194" s="663"/>
      <c r="I3194" s="663"/>
      <c r="J3194" s="663"/>
      <c r="K3194" s="664"/>
      <c r="L3194" s="662"/>
      <c r="M3194" s="663"/>
      <c r="N3194" s="663"/>
      <c r="O3194" s="663"/>
      <c r="P3194" s="664"/>
      <c r="Q3194" s="665"/>
      <c r="R3194" s="661"/>
      <c r="S3194" s="566"/>
      <c r="T3194" s="566"/>
      <c r="U3194" s="566"/>
      <c r="V3194" s="566"/>
      <c r="W3194" s="566"/>
      <c r="X3194" s="566"/>
      <c r="Y3194" s="566"/>
      <c r="Z3194" s="566"/>
      <c r="AA3194" s="566"/>
      <c r="AB3194" s="566"/>
      <c r="AC3194" s="566"/>
      <c r="AD3194" s="566"/>
      <c r="AE3194" s="566"/>
      <c r="AF3194" s="566"/>
      <c r="AG3194" s="566"/>
    </row>
    <row r="3195" spans="2:33" hidden="1" outlineLevel="1" x14ac:dyDescent="0.45">
      <c r="B3195" s="648"/>
      <c r="C3195" s="649"/>
      <c r="D3195" s="650"/>
      <c r="E3195" s="651"/>
      <c r="F3195" s="652"/>
      <c r="G3195" s="653"/>
      <c r="H3195" s="654"/>
      <c r="I3195" s="654"/>
      <c r="J3195" s="654"/>
      <c r="K3195" s="655"/>
      <c r="L3195" s="653"/>
      <c r="M3195" s="654"/>
      <c r="N3195" s="654"/>
      <c r="O3195" s="654"/>
      <c r="P3195" s="655"/>
      <c r="Q3195" s="656"/>
      <c r="R3195" s="652"/>
      <c r="S3195" s="566"/>
      <c r="T3195" s="566"/>
      <c r="U3195" s="566"/>
      <c r="V3195" s="566"/>
      <c r="W3195" s="566"/>
      <c r="X3195" s="566"/>
      <c r="Y3195" s="566"/>
      <c r="Z3195" s="566"/>
      <c r="AA3195" s="566"/>
      <c r="AB3195" s="566"/>
      <c r="AC3195" s="566"/>
      <c r="AD3195" s="566"/>
      <c r="AE3195" s="566"/>
      <c r="AF3195" s="566"/>
      <c r="AG3195" s="566"/>
    </row>
    <row r="3196" spans="2:33" hidden="1" outlineLevel="1" x14ac:dyDescent="0.45">
      <c r="B3196" s="657"/>
      <c r="C3196" s="658"/>
      <c r="D3196" s="659"/>
      <c r="E3196" s="660"/>
      <c r="F3196" s="661"/>
      <c r="G3196" s="662"/>
      <c r="H3196" s="663"/>
      <c r="I3196" s="663"/>
      <c r="J3196" s="663"/>
      <c r="K3196" s="664"/>
      <c r="L3196" s="662"/>
      <c r="M3196" s="663"/>
      <c r="N3196" s="663"/>
      <c r="O3196" s="663"/>
      <c r="P3196" s="664"/>
      <c r="Q3196" s="665"/>
      <c r="R3196" s="661"/>
      <c r="S3196" s="566"/>
      <c r="T3196" s="566"/>
      <c r="U3196" s="566"/>
      <c r="V3196" s="566"/>
      <c r="W3196" s="566"/>
      <c r="X3196" s="566"/>
      <c r="Y3196" s="566"/>
      <c r="Z3196" s="566"/>
      <c r="AA3196" s="566"/>
      <c r="AB3196" s="566"/>
      <c r="AC3196" s="566"/>
      <c r="AD3196" s="566"/>
      <c r="AE3196" s="566"/>
      <c r="AF3196" s="566"/>
      <c r="AG3196" s="566"/>
    </row>
    <row r="3197" spans="2:33" hidden="1" outlineLevel="1" x14ac:dyDescent="0.45">
      <c r="B3197" s="648"/>
      <c r="C3197" s="649"/>
      <c r="D3197" s="650"/>
      <c r="E3197" s="651"/>
      <c r="F3197" s="652"/>
      <c r="G3197" s="653"/>
      <c r="H3197" s="654"/>
      <c r="I3197" s="654"/>
      <c r="J3197" s="654"/>
      <c r="K3197" s="655"/>
      <c r="L3197" s="653"/>
      <c r="M3197" s="654"/>
      <c r="N3197" s="654"/>
      <c r="O3197" s="654"/>
      <c r="P3197" s="655"/>
      <c r="Q3197" s="656"/>
      <c r="R3197" s="652"/>
      <c r="S3197" s="566"/>
      <c r="T3197" s="566"/>
      <c r="U3197" s="566"/>
      <c r="V3197" s="566"/>
      <c r="W3197" s="566"/>
      <c r="X3197" s="566"/>
      <c r="Y3197" s="566"/>
      <c r="Z3197" s="566"/>
      <c r="AA3197" s="566"/>
      <c r="AB3197" s="566"/>
      <c r="AC3197" s="566"/>
      <c r="AD3197" s="566"/>
      <c r="AE3197" s="566"/>
      <c r="AF3197" s="566"/>
      <c r="AG3197" s="566"/>
    </row>
    <row r="3198" spans="2:33" hidden="1" outlineLevel="1" x14ac:dyDescent="0.45">
      <c r="B3198" s="657"/>
      <c r="C3198" s="658"/>
      <c r="D3198" s="659"/>
      <c r="E3198" s="660"/>
      <c r="F3198" s="661"/>
      <c r="G3198" s="662"/>
      <c r="H3198" s="663"/>
      <c r="I3198" s="663"/>
      <c r="J3198" s="663"/>
      <c r="K3198" s="664"/>
      <c r="L3198" s="662"/>
      <c r="M3198" s="663"/>
      <c r="N3198" s="663"/>
      <c r="O3198" s="663"/>
      <c r="P3198" s="664"/>
      <c r="Q3198" s="665"/>
      <c r="R3198" s="661"/>
      <c r="S3198" s="566"/>
      <c r="T3198" s="566"/>
      <c r="U3198" s="566"/>
      <c r="V3198" s="566"/>
      <c r="W3198" s="566"/>
      <c r="X3198" s="566"/>
      <c r="Y3198" s="566"/>
      <c r="Z3198" s="566"/>
      <c r="AA3198" s="566"/>
      <c r="AB3198" s="566"/>
      <c r="AC3198" s="566"/>
      <c r="AD3198" s="566"/>
      <c r="AE3198" s="566"/>
      <c r="AF3198" s="566"/>
      <c r="AG3198" s="566"/>
    </row>
    <row r="3199" spans="2:33" hidden="1" outlineLevel="1" x14ac:dyDescent="0.45">
      <c r="B3199" s="648"/>
      <c r="C3199" s="649"/>
      <c r="D3199" s="650"/>
      <c r="E3199" s="651"/>
      <c r="F3199" s="652"/>
      <c r="G3199" s="653"/>
      <c r="H3199" s="654"/>
      <c r="I3199" s="654"/>
      <c r="J3199" s="654"/>
      <c r="K3199" s="655"/>
      <c r="L3199" s="653"/>
      <c r="M3199" s="654"/>
      <c r="N3199" s="654"/>
      <c r="O3199" s="654"/>
      <c r="P3199" s="655"/>
      <c r="Q3199" s="656"/>
      <c r="R3199" s="652"/>
      <c r="S3199" s="566"/>
      <c r="T3199" s="566"/>
      <c r="U3199" s="566"/>
      <c r="V3199" s="566"/>
      <c r="W3199" s="566"/>
      <c r="X3199" s="566"/>
      <c r="Y3199" s="566"/>
      <c r="Z3199" s="566"/>
      <c r="AA3199" s="566"/>
      <c r="AB3199" s="566"/>
      <c r="AC3199" s="566"/>
      <c r="AD3199" s="566"/>
      <c r="AE3199" s="566"/>
      <c r="AF3199" s="566"/>
      <c r="AG3199" s="566"/>
    </row>
    <row r="3200" spans="2:33" hidden="1" outlineLevel="1" x14ac:dyDescent="0.45">
      <c r="B3200" s="657"/>
      <c r="C3200" s="658"/>
      <c r="D3200" s="659"/>
      <c r="E3200" s="660"/>
      <c r="F3200" s="661"/>
      <c r="G3200" s="662"/>
      <c r="H3200" s="663"/>
      <c r="I3200" s="663"/>
      <c r="J3200" s="663"/>
      <c r="K3200" s="664"/>
      <c r="L3200" s="662"/>
      <c r="M3200" s="663"/>
      <c r="N3200" s="663"/>
      <c r="O3200" s="663"/>
      <c r="P3200" s="664"/>
      <c r="Q3200" s="665"/>
      <c r="R3200" s="661"/>
      <c r="S3200" s="566"/>
      <c r="T3200" s="566"/>
      <c r="U3200" s="566"/>
      <c r="V3200" s="566"/>
      <c r="W3200" s="566"/>
      <c r="X3200" s="566"/>
      <c r="Y3200" s="566"/>
      <c r="Z3200" s="566"/>
      <c r="AA3200" s="566"/>
      <c r="AB3200" s="566"/>
      <c r="AC3200" s="566"/>
      <c r="AD3200" s="566"/>
      <c r="AE3200" s="566"/>
      <c r="AF3200" s="566"/>
      <c r="AG3200" s="566"/>
    </row>
    <row r="3201" spans="2:33" hidden="1" outlineLevel="1" x14ac:dyDescent="0.45">
      <c r="B3201" s="648"/>
      <c r="C3201" s="649"/>
      <c r="D3201" s="650"/>
      <c r="E3201" s="651"/>
      <c r="F3201" s="652"/>
      <c r="G3201" s="653"/>
      <c r="H3201" s="654"/>
      <c r="I3201" s="654"/>
      <c r="J3201" s="654"/>
      <c r="K3201" s="655"/>
      <c r="L3201" s="653"/>
      <c r="M3201" s="654"/>
      <c r="N3201" s="654"/>
      <c r="O3201" s="654"/>
      <c r="P3201" s="655"/>
      <c r="Q3201" s="656"/>
      <c r="R3201" s="652"/>
      <c r="S3201" s="566"/>
      <c r="T3201" s="566"/>
      <c r="U3201" s="566"/>
      <c r="V3201" s="566"/>
      <c r="W3201" s="566"/>
      <c r="X3201" s="566"/>
      <c r="Y3201" s="566"/>
      <c r="Z3201" s="566"/>
      <c r="AA3201" s="566"/>
      <c r="AB3201" s="566"/>
      <c r="AC3201" s="566"/>
      <c r="AD3201" s="566"/>
      <c r="AE3201" s="566"/>
      <c r="AF3201" s="566"/>
      <c r="AG3201" s="566"/>
    </row>
    <row r="3202" spans="2:33" hidden="1" outlineLevel="1" x14ac:dyDescent="0.45">
      <c r="B3202" s="657"/>
      <c r="C3202" s="658"/>
      <c r="D3202" s="659"/>
      <c r="E3202" s="660"/>
      <c r="F3202" s="661"/>
      <c r="G3202" s="662"/>
      <c r="H3202" s="663"/>
      <c r="I3202" s="663"/>
      <c r="J3202" s="663"/>
      <c r="K3202" s="664"/>
      <c r="L3202" s="662"/>
      <c r="M3202" s="663"/>
      <c r="N3202" s="663"/>
      <c r="O3202" s="663"/>
      <c r="P3202" s="664"/>
      <c r="Q3202" s="665"/>
      <c r="R3202" s="661"/>
      <c r="S3202" s="566"/>
      <c r="T3202" s="566"/>
      <c r="U3202" s="566"/>
      <c r="V3202" s="566"/>
      <c r="W3202" s="566"/>
      <c r="X3202" s="566"/>
      <c r="Y3202" s="566"/>
      <c r="Z3202" s="566"/>
      <c r="AA3202" s="566"/>
      <c r="AB3202" s="566"/>
      <c r="AC3202" s="566"/>
      <c r="AD3202" s="566"/>
      <c r="AE3202" s="566"/>
      <c r="AF3202" s="566"/>
      <c r="AG3202" s="566"/>
    </row>
    <row r="3203" spans="2:33" hidden="1" outlineLevel="1" x14ac:dyDescent="0.45">
      <c r="B3203" s="648"/>
      <c r="C3203" s="649"/>
      <c r="D3203" s="650"/>
      <c r="E3203" s="651"/>
      <c r="F3203" s="652"/>
      <c r="G3203" s="653"/>
      <c r="H3203" s="654"/>
      <c r="I3203" s="654"/>
      <c r="J3203" s="654"/>
      <c r="K3203" s="655"/>
      <c r="L3203" s="653"/>
      <c r="M3203" s="654"/>
      <c r="N3203" s="654"/>
      <c r="O3203" s="654"/>
      <c r="P3203" s="655"/>
      <c r="Q3203" s="656"/>
      <c r="R3203" s="652"/>
      <c r="S3203" s="566"/>
      <c r="T3203" s="566"/>
      <c r="U3203" s="566"/>
      <c r="V3203" s="566"/>
      <c r="W3203" s="566"/>
      <c r="X3203" s="566"/>
      <c r="Y3203" s="566"/>
      <c r="Z3203" s="566"/>
      <c r="AA3203" s="566"/>
      <c r="AB3203" s="566"/>
      <c r="AC3203" s="566"/>
      <c r="AD3203" s="566"/>
      <c r="AE3203" s="566"/>
      <c r="AF3203" s="566"/>
      <c r="AG3203" s="566"/>
    </row>
    <row r="3204" spans="2:33" hidden="1" outlineLevel="1" x14ac:dyDescent="0.45">
      <c r="B3204" s="657"/>
      <c r="C3204" s="658"/>
      <c r="D3204" s="659"/>
      <c r="E3204" s="660"/>
      <c r="F3204" s="661"/>
      <c r="G3204" s="662"/>
      <c r="H3204" s="663"/>
      <c r="I3204" s="663"/>
      <c r="J3204" s="663"/>
      <c r="K3204" s="664"/>
      <c r="L3204" s="662"/>
      <c r="M3204" s="663"/>
      <c r="N3204" s="663"/>
      <c r="O3204" s="663"/>
      <c r="P3204" s="664"/>
      <c r="Q3204" s="665"/>
      <c r="R3204" s="661"/>
      <c r="S3204" s="566"/>
      <c r="T3204" s="566"/>
      <c r="U3204" s="566"/>
      <c r="V3204" s="566"/>
      <c r="W3204" s="566"/>
      <c r="X3204" s="566"/>
      <c r="Y3204" s="566"/>
      <c r="Z3204" s="566"/>
      <c r="AA3204" s="566"/>
      <c r="AB3204" s="566"/>
      <c r="AC3204" s="566"/>
      <c r="AD3204" s="566"/>
      <c r="AE3204" s="566"/>
      <c r="AF3204" s="566"/>
      <c r="AG3204" s="566"/>
    </row>
    <row r="3205" spans="2:33" hidden="1" outlineLevel="1" x14ac:dyDescent="0.45">
      <c r="B3205" s="648"/>
      <c r="C3205" s="649"/>
      <c r="D3205" s="650"/>
      <c r="E3205" s="651"/>
      <c r="F3205" s="652"/>
      <c r="G3205" s="653"/>
      <c r="H3205" s="654"/>
      <c r="I3205" s="654"/>
      <c r="J3205" s="654"/>
      <c r="K3205" s="655"/>
      <c r="L3205" s="653"/>
      <c r="M3205" s="654"/>
      <c r="N3205" s="654"/>
      <c r="O3205" s="654"/>
      <c r="P3205" s="655"/>
      <c r="Q3205" s="656"/>
      <c r="R3205" s="652"/>
      <c r="S3205" s="566"/>
      <c r="T3205" s="566"/>
      <c r="U3205" s="566"/>
      <c r="V3205" s="566"/>
      <c r="W3205" s="566"/>
      <c r="X3205" s="566"/>
      <c r="Y3205" s="566"/>
      <c r="Z3205" s="566"/>
      <c r="AA3205" s="566"/>
      <c r="AB3205" s="566"/>
      <c r="AC3205" s="566"/>
      <c r="AD3205" s="566"/>
      <c r="AE3205" s="566"/>
      <c r="AF3205" s="566"/>
      <c r="AG3205" s="566"/>
    </row>
    <row r="3206" spans="2:33" hidden="1" outlineLevel="1" x14ac:dyDescent="0.45">
      <c r="B3206" s="657"/>
      <c r="C3206" s="658"/>
      <c r="D3206" s="659"/>
      <c r="E3206" s="660"/>
      <c r="F3206" s="661"/>
      <c r="G3206" s="662"/>
      <c r="H3206" s="663"/>
      <c r="I3206" s="663"/>
      <c r="J3206" s="663"/>
      <c r="K3206" s="664"/>
      <c r="L3206" s="662"/>
      <c r="M3206" s="663"/>
      <c r="N3206" s="663"/>
      <c r="O3206" s="663"/>
      <c r="P3206" s="664"/>
      <c r="Q3206" s="665"/>
      <c r="R3206" s="661"/>
      <c r="S3206" s="566"/>
      <c r="T3206" s="566"/>
      <c r="U3206" s="566"/>
      <c r="V3206" s="566"/>
      <c r="W3206" s="566"/>
      <c r="X3206" s="566"/>
      <c r="Y3206" s="566"/>
      <c r="Z3206" s="566"/>
      <c r="AA3206" s="566"/>
      <c r="AB3206" s="566"/>
      <c r="AC3206" s="566"/>
      <c r="AD3206" s="566"/>
      <c r="AE3206" s="566"/>
      <c r="AF3206" s="566"/>
      <c r="AG3206" s="566"/>
    </row>
    <row r="3207" spans="2:33" hidden="1" outlineLevel="1" x14ac:dyDescent="0.45">
      <c r="B3207" s="648"/>
      <c r="C3207" s="649"/>
      <c r="D3207" s="650"/>
      <c r="E3207" s="651"/>
      <c r="F3207" s="652"/>
      <c r="G3207" s="653"/>
      <c r="H3207" s="654"/>
      <c r="I3207" s="654"/>
      <c r="J3207" s="654"/>
      <c r="K3207" s="655"/>
      <c r="L3207" s="653"/>
      <c r="M3207" s="654"/>
      <c r="N3207" s="654"/>
      <c r="O3207" s="654"/>
      <c r="P3207" s="655"/>
      <c r="Q3207" s="656"/>
      <c r="R3207" s="652"/>
      <c r="S3207" s="566"/>
      <c r="T3207" s="566"/>
      <c r="U3207" s="566"/>
      <c r="V3207" s="566"/>
      <c r="W3207" s="566"/>
      <c r="X3207" s="566"/>
      <c r="Y3207" s="566"/>
      <c r="Z3207" s="566"/>
      <c r="AA3207" s="566"/>
      <c r="AB3207" s="566"/>
      <c r="AC3207" s="566"/>
      <c r="AD3207" s="566"/>
      <c r="AE3207" s="566"/>
      <c r="AF3207" s="566"/>
      <c r="AG3207" s="566"/>
    </row>
    <row r="3208" spans="2:33" hidden="1" outlineLevel="1" x14ac:dyDescent="0.45">
      <c r="B3208" s="657"/>
      <c r="C3208" s="658"/>
      <c r="D3208" s="659"/>
      <c r="E3208" s="660"/>
      <c r="F3208" s="661"/>
      <c r="G3208" s="662"/>
      <c r="H3208" s="663"/>
      <c r="I3208" s="663"/>
      <c r="J3208" s="663"/>
      <c r="K3208" s="664"/>
      <c r="L3208" s="662"/>
      <c r="M3208" s="663"/>
      <c r="N3208" s="663"/>
      <c r="O3208" s="663"/>
      <c r="P3208" s="664"/>
      <c r="Q3208" s="665"/>
      <c r="R3208" s="661"/>
      <c r="S3208" s="566"/>
      <c r="T3208" s="566"/>
      <c r="U3208" s="566"/>
      <c r="V3208" s="566"/>
      <c r="W3208" s="566"/>
      <c r="X3208" s="566"/>
      <c r="Y3208" s="566"/>
      <c r="Z3208" s="566"/>
      <c r="AA3208" s="566"/>
      <c r="AB3208" s="566"/>
      <c r="AC3208" s="566"/>
      <c r="AD3208" s="566"/>
      <c r="AE3208" s="566"/>
      <c r="AF3208" s="566"/>
      <c r="AG3208" s="566"/>
    </row>
    <row r="3209" spans="2:33" hidden="1" outlineLevel="1" x14ac:dyDescent="0.45">
      <c r="B3209" s="648"/>
      <c r="C3209" s="649"/>
      <c r="D3209" s="650"/>
      <c r="E3209" s="651"/>
      <c r="F3209" s="652"/>
      <c r="G3209" s="653"/>
      <c r="H3209" s="654"/>
      <c r="I3209" s="654"/>
      <c r="J3209" s="654"/>
      <c r="K3209" s="655"/>
      <c r="L3209" s="653"/>
      <c r="M3209" s="654"/>
      <c r="N3209" s="654"/>
      <c r="O3209" s="654"/>
      <c r="P3209" s="655"/>
      <c r="Q3209" s="656"/>
      <c r="R3209" s="652"/>
      <c r="S3209" s="566"/>
      <c r="T3209" s="566"/>
      <c r="U3209" s="566"/>
      <c r="V3209" s="566"/>
      <c r="W3209" s="566"/>
      <c r="X3209" s="566"/>
      <c r="Y3209" s="566"/>
      <c r="Z3209" s="566"/>
      <c r="AA3209" s="566"/>
      <c r="AB3209" s="566"/>
      <c r="AC3209" s="566"/>
      <c r="AD3209" s="566"/>
      <c r="AE3209" s="566"/>
      <c r="AF3209" s="566"/>
      <c r="AG3209" s="566"/>
    </row>
    <row r="3210" spans="2:33" hidden="1" outlineLevel="1" x14ac:dyDescent="0.45">
      <c r="B3210" s="657"/>
      <c r="C3210" s="658"/>
      <c r="D3210" s="659"/>
      <c r="E3210" s="660"/>
      <c r="F3210" s="661"/>
      <c r="G3210" s="662"/>
      <c r="H3210" s="663"/>
      <c r="I3210" s="663"/>
      <c r="J3210" s="663"/>
      <c r="K3210" s="664"/>
      <c r="L3210" s="662"/>
      <c r="M3210" s="663"/>
      <c r="N3210" s="663"/>
      <c r="O3210" s="663"/>
      <c r="P3210" s="664"/>
      <c r="Q3210" s="665"/>
      <c r="R3210" s="661"/>
      <c r="S3210" s="566"/>
      <c r="T3210" s="566"/>
      <c r="U3210" s="566"/>
      <c r="V3210" s="566"/>
      <c r="W3210" s="566"/>
      <c r="X3210" s="566"/>
      <c r="Y3210" s="566"/>
      <c r="Z3210" s="566"/>
      <c r="AA3210" s="566"/>
      <c r="AB3210" s="566"/>
      <c r="AC3210" s="566"/>
      <c r="AD3210" s="566"/>
      <c r="AE3210" s="566"/>
      <c r="AF3210" s="566"/>
      <c r="AG3210" s="566"/>
    </row>
    <row r="3211" spans="2:33" hidden="1" outlineLevel="1" x14ac:dyDescent="0.45">
      <c r="B3211" s="648"/>
      <c r="C3211" s="649"/>
      <c r="D3211" s="650"/>
      <c r="E3211" s="651"/>
      <c r="F3211" s="652"/>
      <c r="G3211" s="653"/>
      <c r="H3211" s="654"/>
      <c r="I3211" s="654"/>
      <c r="J3211" s="654"/>
      <c r="K3211" s="655"/>
      <c r="L3211" s="653"/>
      <c r="M3211" s="654"/>
      <c r="N3211" s="654"/>
      <c r="O3211" s="654"/>
      <c r="P3211" s="655"/>
      <c r="Q3211" s="656"/>
      <c r="R3211" s="652"/>
      <c r="S3211" s="566"/>
      <c r="T3211" s="566"/>
      <c r="U3211" s="566"/>
      <c r="V3211" s="566"/>
      <c r="W3211" s="566"/>
      <c r="X3211" s="566"/>
      <c r="Y3211" s="566"/>
      <c r="Z3211" s="566"/>
      <c r="AA3211" s="566"/>
      <c r="AB3211" s="566"/>
      <c r="AC3211" s="566"/>
      <c r="AD3211" s="566"/>
      <c r="AE3211" s="566"/>
      <c r="AF3211" s="566"/>
      <c r="AG3211" s="566"/>
    </row>
    <row r="3212" spans="2:33" hidden="1" outlineLevel="1" x14ac:dyDescent="0.45">
      <c r="B3212" s="657"/>
      <c r="C3212" s="658"/>
      <c r="D3212" s="659"/>
      <c r="E3212" s="660"/>
      <c r="F3212" s="661"/>
      <c r="G3212" s="662"/>
      <c r="H3212" s="663"/>
      <c r="I3212" s="663"/>
      <c r="J3212" s="663"/>
      <c r="K3212" s="664"/>
      <c r="L3212" s="662"/>
      <c r="M3212" s="663"/>
      <c r="N3212" s="663"/>
      <c r="O3212" s="663"/>
      <c r="P3212" s="664"/>
      <c r="Q3212" s="665"/>
      <c r="R3212" s="661"/>
      <c r="S3212" s="566"/>
      <c r="T3212" s="566"/>
      <c r="U3212" s="566"/>
      <c r="V3212" s="566"/>
      <c r="W3212" s="566"/>
      <c r="X3212" s="566"/>
      <c r="Y3212" s="566"/>
      <c r="Z3212" s="566"/>
      <c r="AA3212" s="566"/>
      <c r="AB3212" s="566"/>
      <c r="AC3212" s="566"/>
      <c r="AD3212" s="566"/>
      <c r="AE3212" s="566"/>
      <c r="AF3212" s="566"/>
      <c r="AG3212" s="566"/>
    </row>
    <row r="3213" spans="2:33" hidden="1" outlineLevel="1" x14ac:dyDescent="0.45">
      <c r="B3213" s="648"/>
      <c r="C3213" s="649"/>
      <c r="D3213" s="650"/>
      <c r="E3213" s="651"/>
      <c r="F3213" s="652"/>
      <c r="G3213" s="653"/>
      <c r="H3213" s="654"/>
      <c r="I3213" s="654"/>
      <c r="J3213" s="654"/>
      <c r="K3213" s="655"/>
      <c r="L3213" s="653"/>
      <c r="M3213" s="654"/>
      <c r="N3213" s="654"/>
      <c r="O3213" s="654"/>
      <c r="P3213" s="655"/>
      <c r="Q3213" s="656"/>
      <c r="R3213" s="652"/>
      <c r="S3213" s="566"/>
      <c r="T3213" s="566"/>
      <c r="U3213" s="566"/>
      <c r="V3213" s="566"/>
      <c r="W3213" s="566"/>
      <c r="X3213" s="566"/>
      <c r="Y3213" s="566"/>
      <c r="Z3213" s="566"/>
      <c r="AA3213" s="566"/>
      <c r="AB3213" s="566"/>
      <c r="AC3213" s="566"/>
      <c r="AD3213" s="566"/>
      <c r="AE3213" s="566"/>
      <c r="AF3213" s="566"/>
      <c r="AG3213" s="566"/>
    </row>
    <row r="3214" spans="2:33" hidden="1" outlineLevel="1" x14ac:dyDescent="0.45">
      <c r="B3214" s="657"/>
      <c r="C3214" s="658"/>
      <c r="D3214" s="659"/>
      <c r="E3214" s="660"/>
      <c r="F3214" s="661"/>
      <c r="G3214" s="662"/>
      <c r="H3214" s="663"/>
      <c r="I3214" s="663"/>
      <c r="J3214" s="663"/>
      <c r="K3214" s="664"/>
      <c r="L3214" s="662"/>
      <c r="M3214" s="663"/>
      <c r="N3214" s="663"/>
      <c r="O3214" s="663"/>
      <c r="P3214" s="664"/>
      <c r="Q3214" s="665"/>
      <c r="R3214" s="661"/>
      <c r="S3214" s="566"/>
      <c r="T3214" s="566"/>
      <c r="U3214" s="566"/>
      <c r="V3214" s="566"/>
      <c r="W3214" s="566"/>
      <c r="X3214" s="566"/>
      <c r="Y3214" s="566"/>
      <c r="Z3214" s="566"/>
      <c r="AA3214" s="566"/>
      <c r="AB3214" s="566"/>
      <c r="AC3214" s="566"/>
      <c r="AD3214" s="566"/>
      <c r="AE3214" s="566"/>
      <c r="AF3214" s="566"/>
      <c r="AG3214" s="566"/>
    </row>
    <row r="3215" spans="2:33" hidden="1" outlineLevel="1" x14ac:dyDescent="0.45">
      <c r="B3215" s="648"/>
      <c r="C3215" s="649"/>
      <c r="D3215" s="650"/>
      <c r="E3215" s="651"/>
      <c r="F3215" s="652"/>
      <c r="G3215" s="653"/>
      <c r="H3215" s="654"/>
      <c r="I3215" s="654"/>
      <c r="J3215" s="654"/>
      <c r="K3215" s="655"/>
      <c r="L3215" s="653"/>
      <c r="M3215" s="654"/>
      <c r="N3215" s="654"/>
      <c r="O3215" s="654"/>
      <c r="P3215" s="655"/>
      <c r="Q3215" s="656"/>
      <c r="R3215" s="652"/>
      <c r="S3215" s="566"/>
      <c r="T3215" s="566"/>
      <c r="U3215" s="566"/>
      <c r="V3215" s="566"/>
      <c r="W3215" s="566"/>
      <c r="X3215" s="566"/>
      <c r="Y3215" s="566"/>
      <c r="Z3215" s="566"/>
      <c r="AA3215" s="566"/>
      <c r="AB3215" s="566"/>
      <c r="AC3215" s="566"/>
      <c r="AD3215" s="566"/>
      <c r="AE3215" s="566"/>
      <c r="AF3215" s="566"/>
      <c r="AG3215" s="566"/>
    </row>
    <row r="3216" spans="2:33" hidden="1" outlineLevel="1" x14ac:dyDescent="0.45">
      <c r="B3216" s="657"/>
      <c r="C3216" s="658"/>
      <c r="D3216" s="659"/>
      <c r="E3216" s="660"/>
      <c r="F3216" s="661"/>
      <c r="G3216" s="662"/>
      <c r="H3216" s="663"/>
      <c r="I3216" s="663"/>
      <c r="J3216" s="663"/>
      <c r="K3216" s="664"/>
      <c r="L3216" s="662"/>
      <c r="M3216" s="663"/>
      <c r="N3216" s="663"/>
      <c r="O3216" s="663"/>
      <c r="P3216" s="664"/>
      <c r="Q3216" s="665"/>
      <c r="R3216" s="661"/>
      <c r="S3216" s="566"/>
      <c r="T3216" s="566"/>
      <c r="U3216" s="566"/>
      <c r="V3216" s="566"/>
      <c r="W3216" s="566"/>
      <c r="X3216" s="566"/>
      <c r="Y3216" s="566"/>
      <c r="Z3216" s="566"/>
      <c r="AA3216" s="566"/>
      <c r="AB3216" s="566"/>
      <c r="AC3216" s="566"/>
      <c r="AD3216" s="566"/>
      <c r="AE3216" s="566"/>
      <c r="AF3216" s="566"/>
      <c r="AG3216" s="566"/>
    </row>
    <row r="3217" spans="2:33" hidden="1" outlineLevel="1" x14ac:dyDescent="0.45">
      <c r="B3217" s="648"/>
      <c r="C3217" s="649"/>
      <c r="D3217" s="650"/>
      <c r="E3217" s="651"/>
      <c r="F3217" s="652"/>
      <c r="G3217" s="653"/>
      <c r="H3217" s="654"/>
      <c r="I3217" s="654"/>
      <c r="J3217" s="654"/>
      <c r="K3217" s="655"/>
      <c r="L3217" s="653"/>
      <c r="M3217" s="654"/>
      <c r="N3217" s="654"/>
      <c r="O3217" s="654"/>
      <c r="P3217" s="655"/>
      <c r="Q3217" s="656"/>
      <c r="R3217" s="652"/>
      <c r="S3217" s="566"/>
      <c r="T3217" s="566"/>
      <c r="U3217" s="566"/>
      <c r="V3217" s="566"/>
      <c r="W3217" s="566"/>
      <c r="X3217" s="566"/>
      <c r="Y3217" s="566"/>
      <c r="Z3217" s="566"/>
      <c r="AA3217" s="566"/>
      <c r="AB3217" s="566"/>
      <c r="AC3217" s="566"/>
      <c r="AD3217" s="566"/>
      <c r="AE3217" s="566"/>
      <c r="AF3217" s="566"/>
      <c r="AG3217" s="566"/>
    </row>
    <row r="3218" spans="2:33" hidden="1" outlineLevel="1" x14ac:dyDescent="0.45">
      <c r="B3218" s="657"/>
      <c r="C3218" s="658"/>
      <c r="D3218" s="659"/>
      <c r="E3218" s="660"/>
      <c r="F3218" s="661"/>
      <c r="G3218" s="662"/>
      <c r="H3218" s="663"/>
      <c r="I3218" s="663"/>
      <c r="J3218" s="663"/>
      <c r="K3218" s="664"/>
      <c r="L3218" s="662"/>
      <c r="M3218" s="663"/>
      <c r="N3218" s="663"/>
      <c r="O3218" s="663"/>
      <c r="P3218" s="664"/>
      <c r="Q3218" s="665"/>
      <c r="R3218" s="661"/>
      <c r="S3218" s="566"/>
      <c r="T3218" s="566"/>
      <c r="U3218" s="566"/>
      <c r="V3218" s="566"/>
      <c r="W3218" s="566"/>
      <c r="X3218" s="566"/>
      <c r="Y3218" s="566"/>
      <c r="Z3218" s="566"/>
      <c r="AA3218" s="566"/>
      <c r="AB3218" s="566"/>
      <c r="AC3218" s="566"/>
      <c r="AD3218" s="566"/>
      <c r="AE3218" s="566"/>
      <c r="AF3218" s="566"/>
      <c r="AG3218" s="566"/>
    </row>
    <row r="3219" spans="2:33" hidden="1" outlineLevel="1" x14ac:dyDescent="0.45">
      <c r="B3219" s="648"/>
      <c r="C3219" s="649"/>
      <c r="D3219" s="650"/>
      <c r="E3219" s="651"/>
      <c r="F3219" s="652"/>
      <c r="G3219" s="653"/>
      <c r="H3219" s="654"/>
      <c r="I3219" s="654"/>
      <c r="J3219" s="654"/>
      <c r="K3219" s="655"/>
      <c r="L3219" s="653"/>
      <c r="M3219" s="654"/>
      <c r="N3219" s="654"/>
      <c r="O3219" s="654"/>
      <c r="P3219" s="655"/>
      <c r="Q3219" s="656"/>
      <c r="R3219" s="652"/>
      <c r="S3219" s="566"/>
      <c r="T3219" s="566"/>
      <c r="U3219" s="566"/>
      <c r="V3219" s="566"/>
      <c r="W3219" s="566"/>
      <c r="X3219" s="566"/>
      <c r="Y3219" s="566"/>
      <c r="Z3219" s="566"/>
      <c r="AA3219" s="566"/>
      <c r="AB3219" s="566"/>
      <c r="AC3219" s="566"/>
      <c r="AD3219" s="566"/>
      <c r="AE3219" s="566"/>
      <c r="AF3219" s="566"/>
      <c r="AG3219" s="566"/>
    </row>
    <row r="3220" spans="2:33" hidden="1" outlineLevel="1" x14ac:dyDescent="0.45">
      <c r="B3220" s="657"/>
      <c r="C3220" s="658"/>
      <c r="D3220" s="659"/>
      <c r="E3220" s="660"/>
      <c r="F3220" s="661"/>
      <c r="G3220" s="662"/>
      <c r="H3220" s="663"/>
      <c r="I3220" s="663"/>
      <c r="J3220" s="663"/>
      <c r="K3220" s="664"/>
      <c r="L3220" s="662"/>
      <c r="M3220" s="663"/>
      <c r="N3220" s="663"/>
      <c r="O3220" s="663"/>
      <c r="P3220" s="664"/>
      <c r="Q3220" s="665"/>
      <c r="R3220" s="661"/>
      <c r="S3220" s="566"/>
      <c r="T3220" s="566"/>
      <c r="U3220" s="566"/>
      <c r="V3220" s="566"/>
      <c r="W3220" s="566"/>
      <c r="X3220" s="566"/>
      <c r="Y3220" s="566"/>
      <c r="Z3220" s="566"/>
      <c r="AA3220" s="566"/>
      <c r="AB3220" s="566"/>
      <c r="AC3220" s="566"/>
      <c r="AD3220" s="566"/>
      <c r="AE3220" s="566"/>
      <c r="AF3220" s="566"/>
      <c r="AG3220" s="566"/>
    </row>
    <row r="3221" spans="2:33" hidden="1" outlineLevel="1" x14ac:dyDescent="0.45">
      <c r="B3221" s="648"/>
      <c r="C3221" s="649"/>
      <c r="D3221" s="650"/>
      <c r="E3221" s="651"/>
      <c r="F3221" s="652"/>
      <c r="G3221" s="653"/>
      <c r="H3221" s="654"/>
      <c r="I3221" s="654"/>
      <c r="J3221" s="654"/>
      <c r="K3221" s="655"/>
      <c r="L3221" s="653"/>
      <c r="M3221" s="654"/>
      <c r="N3221" s="654"/>
      <c r="O3221" s="654"/>
      <c r="P3221" s="655"/>
      <c r="Q3221" s="656"/>
      <c r="R3221" s="652"/>
      <c r="S3221" s="566"/>
      <c r="T3221" s="566"/>
      <c r="U3221" s="566"/>
      <c r="V3221" s="566"/>
      <c r="W3221" s="566"/>
      <c r="X3221" s="566"/>
      <c r="Y3221" s="566"/>
      <c r="Z3221" s="566"/>
      <c r="AA3221" s="566"/>
      <c r="AB3221" s="566"/>
      <c r="AC3221" s="566"/>
      <c r="AD3221" s="566"/>
      <c r="AE3221" s="566"/>
      <c r="AF3221" s="566"/>
      <c r="AG3221" s="566"/>
    </row>
    <row r="3222" spans="2:33" hidden="1" outlineLevel="1" x14ac:dyDescent="0.45">
      <c r="B3222" s="657"/>
      <c r="C3222" s="658"/>
      <c r="D3222" s="659"/>
      <c r="E3222" s="660"/>
      <c r="F3222" s="661"/>
      <c r="G3222" s="662"/>
      <c r="H3222" s="663"/>
      <c r="I3222" s="663"/>
      <c r="J3222" s="663"/>
      <c r="K3222" s="664"/>
      <c r="L3222" s="662"/>
      <c r="M3222" s="663"/>
      <c r="N3222" s="663"/>
      <c r="O3222" s="663"/>
      <c r="P3222" s="664"/>
      <c r="Q3222" s="665"/>
      <c r="R3222" s="661"/>
      <c r="S3222" s="566"/>
      <c r="T3222" s="566"/>
      <c r="U3222" s="566"/>
      <c r="V3222" s="566"/>
      <c r="W3222" s="566"/>
      <c r="X3222" s="566"/>
      <c r="Y3222" s="566"/>
      <c r="Z3222" s="566"/>
      <c r="AA3222" s="566"/>
      <c r="AB3222" s="566"/>
      <c r="AC3222" s="566"/>
      <c r="AD3222" s="566"/>
      <c r="AE3222" s="566"/>
      <c r="AF3222" s="566"/>
      <c r="AG3222" s="566"/>
    </row>
    <row r="3223" spans="2:33" hidden="1" outlineLevel="1" x14ac:dyDescent="0.45">
      <c r="B3223" s="648"/>
      <c r="C3223" s="649"/>
      <c r="D3223" s="650"/>
      <c r="E3223" s="651"/>
      <c r="F3223" s="652"/>
      <c r="G3223" s="653"/>
      <c r="H3223" s="654"/>
      <c r="I3223" s="654"/>
      <c r="J3223" s="654"/>
      <c r="K3223" s="655"/>
      <c r="L3223" s="653"/>
      <c r="M3223" s="654"/>
      <c r="N3223" s="654"/>
      <c r="O3223" s="654"/>
      <c r="P3223" s="655"/>
      <c r="Q3223" s="656"/>
      <c r="R3223" s="652"/>
      <c r="S3223" s="566"/>
      <c r="T3223" s="566"/>
      <c r="U3223" s="566"/>
      <c r="V3223" s="566"/>
      <c r="W3223" s="566"/>
      <c r="X3223" s="566"/>
      <c r="Y3223" s="566"/>
      <c r="Z3223" s="566"/>
      <c r="AA3223" s="566"/>
      <c r="AB3223" s="566"/>
      <c r="AC3223" s="566"/>
      <c r="AD3223" s="566"/>
      <c r="AE3223" s="566"/>
      <c r="AF3223" s="566"/>
      <c r="AG3223" s="566"/>
    </row>
    <row r="3224" spans="2:33" hidden="1" outlineLevel="1" x14ac:dyDescent="0.45">
      <c r="B3224" s="657"/>
      <c r="C3224" s="658"/>
      <c r="D3224" s="659"/>
      <c r="E3224" s="660"/>
      <c r="F3224" s="661"/>
      <c r="G3224" s="662"/>
      <c r="H3224" s="663"/>
      <c r="I3224" s="663"/>
      <c r="J3224" s="663"/>
      <c r="K3224" s="664"/>
      <c r="L3224" s="662"/>
      <c r="M3224" s="663"/>
      <c r="N3224" s="663"/>
      <c r="O3224" s="663"/>
      <c r="P3224" s="664"/>
      <c r="Q3224" s="665"/>
      <c r="R3224" s="661"/>
      <c r="S3224" s="566"/>
      <c r="T3224" s="566"/>
      <c r="U3224" s="566"/>
      <c r="V3224" s="566"/>
      <c r="W3224" s="566"/>
      <c r="X3224" s="566"/>
      <c r="Y3224" s="566"/>
      <c r="Z3224" s="566"/>
      <c r="AA3224" s="566"/>
      <c r="AB3224" s="566"/>
      <c r="AC3224" s="566"/>
      <c r="AD3224" s="566"/>
      <c r="AE3224" s="566"/>
      <c r="AF3224" s="566"/>
      <c r="AG3224" s="566"/>
    </row>
    <row r="3225" spans="2:33" hidden="1" outlineLevel="1" x14ac:dyDescent="0.45">
      <c r="B3225" s="648"/>
      <c r="C3225" s="649"/>
      <c r="D3225" s="650"/>
      <c r="E3225" s="651"/>
      <c r="F3225" s="652"/>
      <c r="G3225" s="653"/>
      <c r="H3225" s="654"/>
      <c r="I3225" s="654"/>
      <c r="J3225" s="654"/>
      <c r="K3225" s="655"/>
      <c r="L3225" s="653"/>
      <c r="M3225" s="654"/>
      <c r="N3225" s="654"/>
      <c r="O3225" s="654"/>
      <c r="P3225" s="655"/>
      <c r="Q3225" s="656"/>
      <c r="R3225" s="652"/>
      <c r="S3225" s="566"/>
      <c r="T3225" s="566"/>
      <c r="U3225" s="566"/>
      <c r="V3225" s="566"/>
      <c r="W3225" s="566"/>
      <c r="X3225" s="566"/>
      <c r="Y3225" s="566"/>
      <c r="Z3225" s="566"/>
      <c r="AA3225" s="566"/>
      <c r="AB3225" s="566"/>
      <c r="AC3225" s="566"/>
      <c r="AD3225" s="566"/>
      <c r="AE3225" s="566"/>
      <c r="AF3225" s="566"/>
      <c r="AG3225" s="566"/>
    </row>
    <row r="3226" spans="2:33" hidden="1" outlineLevel="1" x14ac:dyDescent="0.45">
      <c r="B3226" s="657"/>
      <c r="C3226" s="658"/>
      <c r="D3226" s="659"/>
      <c r="E3226" s="660"/>
      <c r="F3226" s="661"/>
      <c r="G3226" s="662"/>
      <c r="H3226" s="663"/>
      <c r="I3226" s="663"/>
      <c r="J3226" s="663"/>
      <c r="K3226" s="664"/>
      <c r="L3226" s="662"/>
      <c r="M3226" s="663"/>
      <c r="N3226" s="663"/>
      <c r="O3226" s="663"/>
      <c r="P3226" s="664"/>
      <c r="Q3226" s="665"/>
      <c r="R3226" s="661"/>
      <c r="S3226" s="566"/>
      <c r="T3226" s="566"/>
      <c r="U3226" s="566"/>
      <c r="V3226" s="566"/>
      <c r="W3226" s="566"/>
      <c r="X3226" s="566"/>
      <c r="Y3226" s="566"/>
      <c r="Z3226" s="566"/>
      <c r="AA3226" s="566"/>
      <c r="AB3226" s="566"/>
      <c r="AC3226" s="566"/>
      <c r="AD3226" s="566"/>
      <c r="AE3226" s="566"/>
      <c r="AF3226" s="566"/>
      <c r="AG3226" s="566"/>
    </row>
    <row r="3227" spans="2:33" hidden="1" outlineLevel="1" x14ac:dyDescent="0.45">
      <c r="B3227" s="648"/>
      <c r="C3227" s="649"/>
      <c r="D3227" s="650"/>
      <c r="E3227" s="651"/>
      <c r="F3227" s="652"/>
      <c r="G3227" s="653"/>
      <c r="H3227" s="654"/>
      <c r="I3227" s="654"/>
      <c r="J3227" s="654"/>
      <c r="K3227" s="655"/>
      <c r="L3227" s="653"/>
      <c r="M3227" s="654"/>
      <c r="N3227" s="654"/>
      <c r="O3227" s="654"/>
      <c r="P3227" s="655"/>
      <c r="Q3227" s="656"/>
      <c r="R3227" s="652"/>
      <c r="S3227" s="566"/>
      <c r="T3227" s="566"/>
      <c r="U3227" s="566"/>
      <c r="V3227" s="566"/>
      <c r="W3227" s="566"/>
      <c r="X3227" s="566"/>
      <c r="Y3227" s="566"/>
      <c r="Z3227" s="566"/>
      <c r="AA3227" s="566"/>
      <c r="AB3227" s="566"/>
      <c r="AC3227" s="566"/>
      <c r="AD3227" s="566"/>
      <c r="AE3227" s="566"/>
      <c r="AF3227" s="566"/>
      <c r="AG3227" s="566"/>
    </row>
    <row r="3228" spans="2:33" hidden="1" outlineLevel="1" x14ac:dyDescent="0.45">
      <c r="B3228" s="657"/>
      <c r="C3228" s="658"/>
      <c r="D3228" s="659"/>
      <c r="E3228" s="660"/>
      <c r="F3228" s="661"/>
      <c r="G3228" s="662"/>
      <c r="H3228" s="663"/>
      <c r="I3228" s="663"/>
      <c r="J3228" s="663"/>
      <c r="K3228" s="664"/>
      <c r="L3228" s="662"/>
      <c r="M3228" s="663"/>
      <c r="N3228" s="663"/>
      <c r="O3228" s="663"/>
      <c r="P3228" s="664"/>
      <c r="Q3228" s="665"/>
      <c r="R3228" s="661"/>
      <c r="S3228" s="566"/>
      <c r="T3228" s="566"/>
      <c r="U3228" s="566"/>
      <c r="V3228" s="566"/>
      <c r="W3228" s="566"/>
      <c r="X3228" s="566"/>
      <c r="Y3228" s="566"/>
      <c r="Z3228" s="566"/>
      <c r="AA3228" s="566"/>
      <c r="AB3228" s="566"/>
      <c r="AC3228" s="566"/>
      <c r="AD3228" s="566"/>
      <c r="AE3228" s="566"/>
      <c r="AF3228" s="566"/>
      <c r="AG3228" s="566"/>
    </row>
    <row r="3229" spans="2:33" hidden="1" outlineLevel="1" x14ac:dyDescent="0.45">
      <c r="B3229" s="648"/>
      <c r="C3229" s="649"/>
      <c r="D3229" s="650"/>
      <c r="E3229" s="651"/>
      <c r="F3229" s="652"/>
      <c r="G3229" s="653"/>
      <c r="H3229" s="654"/>
      <c r="I3229" s="654"/>
      <c r="J3229" s="654"/>
      <c r="K3229" s="655"/>
      <c r="L3229" s="653"/>
      <c r="M3229" s="654"/>
      <c r="N3229" s="654"/>
      <c r="O3229" s="654"/>
      <c r="P3229" s="655"/>
      <c r="Q3229" s="656"/>
      <c r="R3229" s="652"/>
      <c r="S3229" s="566"/>
      <c r="T3229" s="566"/>
      <c r="U3229" s="566"/>
      <c r="V3229" s="566"/>
      <c r="W3229" s="566"/>
      <c r="X3229" s="566"/>
      <c r="Y3229" s="566"/>
      <c r="Z3229" s="566"/>
      <c r="AA3229" s="566"/>
      <c r="AB3229" s="566"/>
      <c r="AC3229" s="566"/>
      <c r="AD3229" s="566"/>
      <c r="AE3229" s="566"/>
      <c r="AF3229" s="566"/>
      <c r="AG3229" s="566"/>
    </row>
    <row r="3230" spans="2:33" hidden="1" outlineLevel="1" x14ac:dyDescent="0.45">
      <c r="B3230" s="657"/>
      <c r="C3230" s="658"/>
      <c r="D3230" s="659"/>
      <c r="E3230" s="660"/>
      <c r="F3230" s="661"/>
      <c r="G3230" s="662"/>
      <c r="H3230" s="663"/>
      <c r="I3230" s="663"/>
      <c r="J3230" s="663"/>
      <c r="K3230" s="664"/>
      <c r="L3230" s="662"/>
      <c r="M3230" s="663"/>
      <c r="N3230" s="663"/>
      <c r="O3230" s="663"/>
      <c r="P3230" s="664"/>
      <c r="Q3230" s="665"/>
      <c r="R3230" s="661"/>
      <c r="S3230" s="566"/>
      <c r="T3230" s="566"/>
      <c r="U3230" s="566"/>
      <c r="V3230" s="566"/>
      <c r="W3230" s="566"/>
      <c r="X3230" s="566"/>
      <c r="Y3230" s="566"/>
      <c r="Z3230" s="566"/>
      <c r="AA3230" s="566"/>
      <c r="AB3230" s="566"/>
      <c r="AC3230" s="566"/>
      <c r="AD3230" s="566"/>
      <c r="AE3230" s="566"/>
      <c r="AF3230" s="566"/>
      <c r="AG3230" s="566"/>
    </row>
    <row r="3231" spans="2:33" hidden="1" outlineLevel="1" x14ac:dyDescent="0.45">
      <c r="B3231" s="648"/>
      <c r="C3231" s="649"/>
      <c r="D3231" s="650"/>
      <c r="E3231" s="651"/>
      <c r="F3231" s="652"/>
      <c r="G3231" s="653"/>
      <c r="H3231" s="654"/>
      <c r="I3231" s="654"/>
      <c r="J3231" s="654"/>
      <c r="K3231" s="655"/>
      <c r="L3231" s="653"/>
      <c r="M3231" s="654"/>
      <c r="N3231" s="654"/>
      <c r="O3231" s="654"/>
      <c r="P3231" s="655"/>
      <c r="Q3231" s="656"/>
      <c r="R3231" s="652"/>
      <c r="S3231" s="566"/>
      <c r="T3231" s="566"/>
      <c r="U3231" s="566"/>
      <c r="V3231" s="566"/>
      <c r="W3231" s="566"/>
      <c r="X3231" s="566"/>
      <c r="Y3231" s="566"/>
      <c r="Z3231" s="566"/>
      <c r="AA3231" s="566"/>
      <c r="AB3231" s="566"/>
      <c r="AC3231" s="566"/>
      <c r="AD3231" s="566"/>
      <c r="AE3231" s="566"/>
      <c r="AF3231" s="566"/>
      <c r="AG3231" s="566"/>
    </row>
    <row r="3232" spans="2:33" hidden="1" outlineLevel="1" x14ac:dyDescent="0.45">
      <c r="B3232" s="657"/>
      <c r="C3232" s="658"/>
      <c r="D3232" s="659"/>
      <c r="E3232" s="660"/>
      <c r="F3232" s="661"/>
      <c r="G3232" s="662"/>
      <c r="H3232" s="663"/>
      <c r="I3232" s="663"/>
      <c r="J3232" s="663"/>
      <c r="K3232" s="664"/>
      <c r="L3232" s="662"/>
      <c r="M3232" s="663"/>
      <c r="N3232" s="663"/>
      <c r="O3232" s="663"/>
      <c r="P3232" s="664"/>
      <c r="Q3232" s="665"/>
      <c r="R3232" s="661"/>
      <c r="S3232" s="566"/>
      <c r="T3232" s="566"/>
      <c r="U3232" s="566"/>
      <c r="V3232" s="566"/>
      <c r="W3232" s="566"/>
      <c r="X3232" s="566"/>
      <c r="Y3232" s="566"/>
      <c r="Z3232" s="566"/>
      <c r="AA3232" s="566"/>
      <c r="AB3232" s="566"/>
      <c r="AC3232" s="566"/>
      <c r="AD3232" s="566"/>
      <c r="AE3232" s="566"/>
      <c r="AF3232" s="566"/>
      <c r="AG3232" s="566"/>
    </row>
    <row r="3233" spans="2:33" hidden="1" outlineLevel="1" x14ac:dyDescent="0.45">
      <c r="B3233" s="648"/>
      <c r="C3233" s="649"/>
      <c r="D3233" s="650"/>
      <c r="E3233" s="651"/>
      <c r="F3233" s="652"/>
      <c r="G3233" s="653"/>
      <c r="H3233" s="654"/>
      <c r="I3233" s="654"/>
      <c r="J3233" s="654"/>
      <c r="K3233" s="655"/>
      <c r="L3233" s="653"/>
      <c r="M3233" s="654"/>
      <c r="N3233" s="654"/>
      <c r="O3233" s="654"/>
      <c r="P3233" s="655"/>
      <c r="Q3233" s="656"/>
      <c r="R3233" s="652"/>
      <c r="S3233" s="566"/>
      <c r="T3233" s="566"/>
      <c r="U3233" s="566"/>
      <c r="V3233" s="566"/>
      <c r="W3233" s="566"/>
      <c r="X3233" s="566"/>
      <c r="Y3233" s="566"/>
      <c r="Z3233" s="566"/>
      <c r="AA3233" s="566"/>
      <c r="AB3233" s="566"/>
      <c r="AC3233" s="566"/>
      <c r="AD3233" s="566"/>
      <c r="AE3233" s="566"/>
      <c r="AF3233" s="566"/>
      <c r="AG3233" s="566"/>
    </row>
    <row r="3234" spans="2:33" hidden="1" outlineLevel="1" x14ac:dyDescent="0.45">
      <c r="B3234" s="657"/>
      <c r="C3234" s="658"/>
      <c r="D3234" s="659"/>
      <c r="E3234" s="660"/>
      <c r="F3234" s="661"/>
      <c r="G3234" s="662"/>
      <c r="H3234" s="663"/>
      <c r="I3234" s="663"/>
      <c r="J3234" s="663"/>
      <c r="K3234" s="664"/>
      <c r="L3234" s="662"/>
      <c r="M3234" s="663"/>
      <c r="N3234" s="663"/>
      <c r="O3234" s="663"/>
      <c r="P3234" s="664"/>
      <c r="Q3234" s="665"/>
      <c r="R3234" s="661"/>
      <c r="S3234" s="566"/>
      <c r="T3234" s="566"/>
      <c r="U3234" s="566"/>
      <c r="V3234" s="566"/>
      <c r="W3234" s="566"/>
      <c r="X3234" s="566"/>
      <c r="Y3234" s="566"/>
      <c r="Z3234" s="566"/>
      <c r="AA3234" s="566"/>
      <c r="AB3234" s="566"/>
      <c r="AC3234" s="566"/>
      <c r="AD3234" s="566"/>
      <c r="AE3234" s="566"/>
      <c r="AF3234" s="566"/>
      <c r="AG3234" s="566"/>
    </row>
    <row r="3235" spans="2:33" hidden="1" outlineLevel="1" x14ac:dyDescent="0.45">
      <c r="B3235" s="648"/>
      <c r="C3235" s="649"/>
      <c r="D3235" s="650"/>
      <c r="E3235" s="651"/>
      <c r="F3235" s="652"/>
      <c r="G3235" s="653"/>
      <c r="H3235" s="654"/>
      <c r="I3235" s="654"/>
      <c r="J3235" s="654"/>
      <c r="K3235" s="655"/>
      <c r="L3235" s="653"/>
      <c r="M3235" s="654"/>
      <c r="N3235" s="654"/>
      <c r="O3235" s="654"/>
      <c r="P3235" s="655"/>
      <c r="Q3235" s="656"/>
      <c r="R3235" s="652"/>
      <c r="S3235" s="566"/>
      <c r="T3235" s="566"/>
      <c r="U3235" s="566"/>
      <c r="V3235" s="566"/>
      <c r="W3235" s="566"/>
      <c r="X3235" s="566"/>
      <c r="Y3235" s="566"/>
      <c r="Z3235" s="566"/>
      <c r="AA3235" s="566"/>
      <c r="AB3235" s="566"/>
      <c r="AC3235" s="566"/>
      <c r="AD3235" s="566"/>
      <c r="AE3235" s="566"/>
      <c r="AF3235" s="566"/>
      <c r="AG3235" s="566"/>
    </row>
    <row r="3236" spans="2:33" hidden="1" outlineLevel="1" x14ac:dyDescent="0.45">
      <c r="B3236" s="657"/>
      <c r="C3236" s="658"/>
      <c r="D3236" s="659"/>
      <c r="E3236" s="660"/>
      <c r="F3236" s="661"/>
      <c r="G3236" s="662"/>
      <c r="H3236" s="663"/>
      <c r="I3236" s="663"/>
      <c r="J3236" s="663"/>
      <c r="K3236" s="664"/>
      <c r="L3236" s="662"/>
      <c r="M3236" s="663"/>
      <c r="N3236" s="663"/>
      <c r="O3236" s="663"/>
      <c r="P3236" s="664"/>
      <c r="Q3236" s="665"/>
      <c r="R3236" s="661"/>
      <c r="S3236" s="566"/>
      <c r="T3236" s="566"/>
      <c r="U3236" s="566"/>
      <c r="V3236" s="566"/>
      <c r="W3236" s="566"/>
      <c r="X3236" s="566"/>
      <c r="Y3236" s="566"/>
      <c r="Z3236" s="566"/>
      <c r="AA3236" s="566"/>
      <c r="AB3236" s="566"/>
      <c r="AC3236" s="566"/>
      <c r="AD3236" s="566"/>
      <c r="AE3236" s="566"/>
      <c r="AF3236" s="566"/>
      <c r="AG3236" s="566"/>
    </row>
    <row r="3237" spans="2:33" hidden="1" outlineLevel="1" x14ac:dyDescent="0.45">
      <c r="B3237" s="648"/>
      <c r="C3237" s="649"/>
      <c r="D3237" s="650"/>
      <c r="E3237" s="651"/>
      <c r="F3237" s="652"/>
      <c r="G3237" s="653"/>
      <c r="H3237" s="654"/>
      <c r="I3237" s="654"/>
      <c r="J3237" s="654"/>
      <c r="K3237" s="655"/>
      <c r="L3237" s="653"/>
      <c r="M3237" s="654"/>
      <c r="N3237" s="654"/>
      <c r="O3237" s="654"/>
      <c r="P3237" s="655"/>
      <c r="Q3237" s="656"/>
      <c r="R3237" s="652"/>
      <c r="S3237" s="566"/>
      <c r="T3237" s="566"/>
      <c r="U3237" s="566"/>
      <c r="V3237" s="566"/>
      <c r="W3237" s="566"/>
      <c r="X3237" s="566"/>
      <c r="Y3237" s="566"/>
      <c r="Z3237" s="566"/>
      <c r="AA3237" s="566"/>
      <c r="AB3237" s="566"/>
      <c r="AC3237" s="566"/>
      <c r="AD3237" s="566"/>
      <c r="AE3237" s="566"/>
      <c r="AF3237" s="566"/>
      <c r="AG3237" s="566"/>
    </row>
    <row r="3238" spans="2:33" hidden="1" outlineLevel="1" x14ac:dyDescent="0.45">
      <c r="B3238" s="657"/>
      <c r="C3238" s="658"/>
      <c r="D3238" s="659"/>
      <c r="E3238" s="660"/>
      <c r="F3238" s="661"/>
      <c r="G3238" s="662"/>
      <c r="H3238" s="663"/>
      <c r="I3238" s="663"/>
      <c r="J3238" s="663"/>
      <c r="K3238" s="664"/>
      <c r="L3238" s="662"/>
      <c r="M3238" s="663"/>
      <c r="N3238" s="663"/>
      <c r="O3238" s="663"/>
      <c r="P3238" s="664"/>
      <c r="Q3238" s="665"/>
      <c r="R3238" s="661"/>
      <c r="S3238" s="566"/>
      <c r="T3238" s="566"/>
      <c r="U3238" s="566"/>
      <c r="V3238" s="566"/>
      <c r="W3238" s="566"/>
      <c r="X3238" s="566"/>
      <c r="Y3238" s="566"/>
      <c r="Z3238" s="566"/>
      <c r="AA3238" s="566"/>
      <c r="AB3238" s="566"/>
      <c r="AC3238" s="566"/>
      <c r="AD3238" s="566"/>
      <c r="AE3238" s="566"/>
      <c r="AF3238" s="566"/>
      <c r="AG3238" s="566"/>
    </row>
    <row r="3239" spans="2:33" hidden="1" outlineLevel="1" x14ac:dyDescent="0.45">
      <c r="B3239" s="648"/>
      <c r="C3239" s="649"/>
      <c r="D3239" s="650"/>
      <c r="E3239" s="651"/>
      <c r="F3239" s="652"/>
      <c r="G3239" s="653"/>
      <c r="H3239" s="654"/>
      <c r="I3239" s="654"/>
      <c r="J3239" s="654"/>
      <c r="K3239" s="655"/>
      <c r="L3239" s="653"/>
      <c r="M3239" s="654"/>
      <c r="N3239" s="654"/>
      <c r="O3239" s="654"/>
      <c r="P3239" s="655"/>
      <c r="Q3239" s="656"/>
      <c r="R3239" s="652"/>
      <c r="S3239" s="566"/>
      <c r="T3239" s="566"/>
      <c r="U3239" s="566"/>
      <c r="V3239" s="566"/>
      <c r="W3239" s="566"/>
      <c r="X3239" s="566"/>
      <c r="Y3239" s="566"/>
      <c r="Z3239" s="566"/>
      <c r="AA3239" s="566"/>
      <c r="AB3239" s="566"/>
      <c r="AC3239" s="566"/>
      <c r="AD3239" s="566"/>
      <c r="AE3239" s="566"/>
      <c r="AF3239" s="566"/>
      <c r="AG3239" s="566"/>
    </row>
    <row r="3240" spans="2:33" hidden="1" outlineLevel="1" x14ac:dyDescent="0.45">
      <c r="B3240" s="657"/>
      <c r="C3240" s="658"/>
      <c r="D3240" s="659"/>
      <c r="E3240" s="660"/>
      <c r="F3240" s="661"/>
      <c r="G3240" s="662"/>
      <c r="H3240" s="663"/>
      <c r="I3240" s="663"/>
      <c r="J3240" s="663"/>
      <c r="K3240" s="664"/>
      <c r="L3240" s="662"/>
      <c r="M3240" s="663"/>
      <c r="N3240" s="663"/>
      <c r="O3240" s="663"/>
      <c r="P3240" s="664"/>
      <c r="Q3240" s="665"/>
      <c r="R3240" s="661"/>
      <c r="S3240" s="566"/>
      <c r="T3240" s="566"/>
      <c r="U3240" s="566"/>
      <c r="V3240" s="566"/>
      <c r="W3240" s="566"/>
      <c r="X3240" s="566"/>
      <c r="Y3240" s="566"/>
      <c r="Z3240" s="566"/>
      <c r="AA3240" s="566"/>
      <c r="AB3240" s="566"/>
      <c r="AC3240" s="566"/>
      <c r="AD3240" s="566"/>
      <c r="AE3240" s="566"/>
      <c r="AF3240" s="566"/>
      <c r="AG3240" s="566"/>
    </row>
    <row r="3241" spans="2:33" hidden="1" outlineLevel="1" x14ac:dyDescent="0.45">
      <c r="B3241" s="648"/>
      <c r="C3241" s="649"/>
      <c r="D3241" s="650"/>
      <c r="E3241" s="651"/>
      <c r="F3241" s="652"/>
      <c r="G3241" s="653"/>
      <c r="H3241" s="654"/>
      <c r="I3241" s="654"/>
      <c r="J3241" s="654"/>
      <c r="K3241" s="655"/>
      <c r="L3241" s="653"/>
      <c r="M3241" s="654"/>
      <c r="N3241" s="654"/>
      <c r="O3241" s="654"/>
      <c r="P3241" s="655"/>
      <c r="Q3241" s="656"/>
      <c r="R3241" s="652"/>
      <c r="S3241" s="566"/>
      <c r="T3241" s="566"/>
      <c r="U3241" s="566"/>
      <c r="V3241" s="566"/>
      <c r="W3241" s="566"/>
      <c r="X3241" s="566"/>
      <c r="Y3241" s="566"/>
      <c r="Z3241" s="566"/>
      <c r="AA3241" s="566"/>
      <c r="AB3241" s="566"/>
      <c r="AC3241" s="566"/>
      <c r="AD3241" s="566"/>
      <c r="AE3241" s="566"/>
      <c r="AF3241" s="566"/>
      <c r="AG3241" s="566"/>
    </row>
    <row r="3242" spans="2:33" hidden="1" outlineLevel="1" x14ac:dyDescent="0.45">
      <c r="B3242" s="657"/>
      <c r="C3242" s="658"/>
      <c r="D3242" s="659"/>
      <c r="E3242" s="660"/>
      <c r="F3242" s="661"/>
      <c r="G3242" s="662"/>
      <c r="H3242" s="663"/>
      <c r="I3242" s="663"/>
      <c r="J3242" s="663"/>
      <c r="K3242" s="664"/>
      <c r="L3242" s="662"/>
      <c r="M3242" s="663"/>
      <c r="N3242" s="663"/>
      <c r="O3242" s="663"/>
      <c r="P3242" s="664"/>
      <c r="Q3242" s="665"/>
      <c r="R3242" s="661"/>
      <c r="S3242" s="566"/>
      <c r="T3242" s="566"/>
      <c r="U3242" s="566"/>
      <c r="V3242" s="566"/>
      <c r="W3242" s="566"/>
      <c r="X3242" s="566"/>
      <c r="Y3242" s="566"/>
      <c r="Z3242" s="566"/>
      <c r="AA3242" s="566"/>
      <c r="AB3242" s="566"/>
      <c r="AC3242" s="566"/>
      <c r="AD3242" s="566"/>
      <c r="AE3242" s="566"/>
      <c r="AF3242" s="566"/>
      <c r="AG3242" s="566"/>
    </row>
    <row r="3243" spans="2:33" hidden="1" outlineLevel="1" x14ac:dyDescent="0.45">
      <c r="B3243" s="648"/>
      <c r="C3243" s="649"/>
      <c r="D3243" s="650"/>
      <c r="E3243" s="651"/>
      <c r="F3243" s="652"/>
      <c r="G3243" s="653"/>
      <c r="H3243" s="654"/>
      <c r="I3243" s="654"/>
      <c r="J3243" s="654"/>
      <c r="K3243" s="655"/>
      <c r="L3243" s="653"/>
      <c r="M3243" s="654"/>
      <c r="N3243" s="654"/>
      <c r="O3243" s="654"/>
      <c r="P3243" s="655"/>
      <c r="Q3243" s="656"/>
      <c r="R3243" s="652"/>
      <c r="S3243" s="566"/>
      <c r="T3243" s="566"/>
      <c r="U3243" s="566"/>
      <c r="V3243" s="566"/>
      <c r="W3243" s="566"/>
      <c r="X3243" s="566"/>
      <c r="Y3243" s="566"/>
      <c r="Z3243" s="566"/>
      <c r="AA3243" s="566"/>
      <c r="AB3243" s="566"/>
      <c r="AC3243" s="566"/>
      <c r="AD3243" s="566"/>
      <c r="AE3243" s="566"/>
      <c r="AF3243" s="566"/>
      <c r="AG3243" s="566"/>
    </row>
    <row r="3244" spans="2:33" hidden="1" outlineLevel="1" x14ac:dyDescent="0.45">
      <c r="B3244" s="657"/>
      <c r="C3244" s="658"/>
      <c r="D3244" s="659"/>
      <c r="E3244" s="660"/>
      <c r="F3244" s="661"/>
      <c r="G3244" s="662"/>
      <c r="H3244" s="663"/>
      <c r="I3244" s="663"/>
      <c r="J3244" s="663"/>
      <c r="K3244" s="664"/>
      <c r="L3244" s="662"/>
      <c r="M3244" s="663"/>
      <c r="N3244" s="663"/>
      <c r="O3244" s="663"/>
      <c r="P3244" s="664"/>
      <c r="Q3244" s="665"/>
      <c r="R3244" s="661"/>
      <c r="S3244" s="566"/>
      <c r="T3244" s="566"/>
      <c r="U3244" s="566"/>
      <c r="V3244" s="566"/>
      <c r="W3244" s="566"/>
      <c r="X3244" s="566"/>
      <c r="Y3244" s="566"/>
      <c r="Z3244" s="566"/>
      <c r="AA3244" s="566"/>
      <c r="AB3244" s="566"/>
      <c r="AC3244" s="566"/>
      <c r="AD3244" s="566"/>
      <c r="AE3244" s="566"/>
      <c r="AF3244" s="566"/>
      <c r="AG3244" s="566"/>
    </row>
    <row r="3245" spans="2:33" hidden="1" outlineLevel="1" x14ac:dyDescent="0.45">
      <c r="B3245" s="648"/>
      <c r="C3245" s="649"/>
      <c r="D3245" s="650"/>
      <c r="E3245" s="651"/>
      <c r="F3245" s="652"/>
      <c r="G3245" s="653"/>
      <c r="H3245" s="654"/>
      <c r="I3245" s="654"/>
      <c r="J3245" s="654"/>
      <c r="K3245" s="655"/>
      <c r="L3245" s="653"/>
      <c r="M3245" s="654"/>
      <c r="N3245" s="654"/>
      <c r="O3245" s="654"/>
      <c r="P3245" s="655"/>
      <c r="Q3245" s="656"/>
      <c r="R3245" s="652"/>
      <c r="S3245" s="566"/>
      <c r="T3245" s="566"/>
      <c r="U3245" s="566"/>
      <c r="V3245" s="566"/>
      <c r="W3245" s="566"/>
      <c r="X3245" s="566"/>
      <c r="Y3245" s="566"/>
      <c r="Z3245" s="566"/>
      <c r="AA3245" s="566"/>
      <c r="AB3245" s="566"/>
      <c r="AC3245" s="566"/>
      <c r="AD3245" s="566"/>
      <c r="AE3245" s="566"/>
      <c r="AF3245" s="566"/>
      <c r="AG3245" s="566"/>
    </row>
    <row r="3246" spans="2:33" hidden="1" outlineLevel="1" x14ac:dyDescent="0.45">
      <c r="B3246" s="657"/>
      <c r="C3246" s="658"/>
      <c r="D3246" s="659"/>
      <c r="E3246" s="660"/>
      <c r="F3246" s="661"/>
      <c r="G3246" s="662"/>
      <c r="H3246" s="663"/>
      <c r="I3246" s="663"/>
      <c r="J3246" s="663"/>
      <c r="K3246" s="664"/>
      <c r="L3246" s="662"/>
      <c r="M3246" s="663"/>
      <c r="N3246" s="663"/>
      <c r="O3246" s="663"/>
      <c r="P3246" s="664"/>
      <c r="Q3246" s="665"/>
      <c r="R3246" s="661"/>
      <c r="S3246" s="566"/>
      <c r="T3246" s="566"/>
      <c r="U3246" s="566"/>
      <c r="V3246" s="566"/>
      <c r="W3246" s="566"/>
      <c r="X3246" s="566"/>
      <c r="Y3246" s="566"/>
      <c r="Z3246" s="566"/>
      <c r="AA3246" s="566"/>
      <c r="AB3246" s="566"/>
      <c r="AC3246" s="566"/>
      <c r="AD3246" s="566"/>
      <c r="AE3246" s="566"/>
      <c r="AF3246" s="566"/>
      <c r="AG3246" s="566"/>
    </row>
    <row r="3247" spans="2:33" hidden="1" outlineLevel="1" x14ac:dyDescent="0.45">
      <c r="B3247" s="648"/>
      <c r="C3247" s="649"/>
      <c r="D3247" s="650"/>
      <c r="E3247" s="651"/>
      <c r="F3247" s="652"/>
      <c r="G3247" s="653"/>
      <c r="H3247" s="654"/>
      <c r="I3247" s="654"/>
      <c r="J3247" s="654"/>
      <c r="K3247" s="655"/>
      <c r="L3247" s="653"/>
      <c r="M3247" s="654"/>
      <c r="N3247" s="654"/>
      <c r="O3247" s="654"/>
      <c r="P3247" s="655"/>
      <c r="Q3247" s="656"/>
      <c r="R3247" s="652"/>
      <c r="S3247" s="566"/>
      <c r="T3247" s="566"/>
      <c r="U3247" s="566"/>
      <c r="V3247" s="566"/>
      <c r="W3247" s="566"/>
      <c r="X3247" s="566"/>
      <c r="Y3247" s="566"/>
      <c r="Z3247" s="566"/>
      <c r="AA3247" s="566"/>
      <c r="AB3247" s="566"/>
      <c r="AC3247" s="566"/>
      <c r="AD3247" s="566"/>
      <c r="AE3247" s="566"/>
      <c r="AF3247" s="566"/>
      <c r="AG3247" s="566"/>
    </row>
    <row r="3248" spans="2:33" hidden="1" outlineLevel="1" x14ac:dyDescent="0.45">
      <c r="B3248" s="657"/>
      <c r="C3248" s="658"/>
      <c r="D3248" s="659"/>
      <c r="E3248" s="660"/>
      <c r="F3248" s="661"/>
      <c r="G3248" s="662"/>
      <c r="H3248" s="663"/>
      <c r="I3248" s="663"/>
      <c r="J3248" s="663"/>
      <c r="K3248" s="664"/>
      <c r="L3248" s="662"/>
      <c r="M3248" s="663"/>
      <c r="N3248" s="663"/>
      <c r="O3248" s="663"/>
      <c r="P3248" s="664"/>
      <c r="Q3248" s="665"/>
      <c r="R3248" s="661"/>
      <c r="S3248" s="566"/>
      <c r="T3248" s="566"/>
      <c r="U3248" s="566"/>
      <c r="V3248" s="566"/>
      <c r="W3248" s="566"/>
      <c r="X3248" s="566"/>
      <c r="Y3248" s="566"/>
      <c r="Z3248" s="566"/>
      <c r="AA3248" s="566"/>
      <c r="AB3248" s="566"/>
      <c r="AC3248" s="566"/>
      <c r="AD3248" s="566"/>
      <c r="AE3248" s="566"/>
      <c r="AF3248" s="566"/>
      <c r="AG3248" s="566"/>
    </row>
    <row r="3249" spans="2:33" hidden="1" outlineLevel="1" x14ac:dyDescent="0.45">
      <c r="B3249" s="648"/>
      <c r="C3249" s="649"/>
      <c r="D3249" s="650"/>
      <c r="E3249" s="651"/>
      <c r="F3249" s="652"/>
      <c r="G3249" s="653"/>
      <c r="H3249" s="654"/>
      <c r="I3249" s="654"/>
      <c r="J3249" s="654"/>
      <c r="K3249" s="655"/>
      <c r="L3249" s="653"/>
      <c r="M3249" s="654"/>
      <c r="N3249" s="654"/>
      <c r="O3249" s="654"/>
      <c r="P3249" s="655"/>
      <c r="Q3249" s="656"/>
      <c r="R3249" s="652"/>
      <c r="S3249" s="566"/>
      <c r="T3249" s="566"/>
      <c r="U3249" s="566"/>
      <c r="V3249" s="566"/>
      <c r="W3249" s="566"/>
      <c r="X3249" s="566"/>
      <c r="Y3249" s="566"/>
      <c r="Z3249" s="566"/>
      <c r="AA3249" s="566"/>
      <c r="AB3249" s="566"/>
      <c r="AC3249" s="566"/>
      <c r="AD3249" s="566"/>
      <c r="AE3249" s="566"/>
      <c r="AF3249" s="566"/>
      <c r="AG3249" s="566"/>
    </row>
    <row r="3250" spans="2:33" hidden="1" outlineLevel="1" x14ac:dyDescent="0.45">
      <c r="B3250" s="657"/>
      <c r="C3250" s="658"/>
      <c r="D3250" s="659"/>
      <c r="E3250" s="660"/>
      <c r="F3250" s="661"/>
      <c r="G3250" s="662"/>
      <c r="H3250" s="663"/>
      <c r="I3250" s="663"/>
      <c r="J3250" s="663"/>
      <c r="K3250" s="664"/>
      <c r="L3250" s="662"/>
      <c r="M3250" s="663"/>
      <c r="N3250" s="663"/>
      <c r="O3250" s="663"/>
      <c r="P3250" s="664"/>
      <c r="Q3250" s="665"/>
      <c r="R3250" s="661"/>
      <c r="S3250" s="566"/>
      <c r="T3250" s="566"/>
      <c r="U3250" s="566"/>
      <c r="V3250" s="566"/>
      <c r="W3250" s="566"/>
      <c r="X3250" s="566"/>
      <c r="Y3250" s="566"/>
      <c r="Z3250" s="566"/>
      <c r="AA3250" s="566"/>
      <c r="AB3250" s="566"/>
      <c r="AC3250" s="566"/>
      <c r="AD3250" s="566"/>
      <c r="AE3250" s="566"/>
      <c r="AF3250" s="566"/>
      <c r="AG3250" s="566"/>
    </row>
    <row r="3251" spans="2:33" hidden="1" outlineLevel="1" x14ac:dyDescent="0.45">
      <c r="B3251" s="648"/>
      <c r="C3251" s="649"/>
      <c r="D3251" s="650"/>
      <c r="E3251" s="651"/>
      <c r="F3251" s="652"/>
      <c r="G3251" s="653"/>
      <c r="H3251" s="654"/>
      <c r="I3251" s="654"/>
      <c r="J3251" s="654"/>
      <c r="K3251" s="655"/>
      <c r="L3251" s="653"/>
      <c r="M3251" s="654"/>
      <c r="N3251" s="654"/>
      <c r="O3251" s="654"/>
      <c r="P3251" s="655"/>
      <c r="Q3251" s="656"/>
      <c r="R3251" s="652"/>
      <c r="S3251" s="566"/>
      <c r="T3251" s="566"/>
      <c r="U3251" s="566"/>
      <c r="V3251" s="566"/>
      <c r="W3251" s="566"/>
      <c r="X3251" s="566"/>
      <c r="Y3251" s="566"/>
      <c r="Z3251" s="566"/>
      <c r="AA3251" s="566"/>
      <c r="AB3251" s="566"/>
      <c r="AC3251" s="566"/>
      <c r="AD3251" s="566"/>
      <c r="AE3251" s="566"/>
      <c r="AF3251" s="566"/>
      <c r="AG3251" s="566"/>
    </row>
    <row r="3252" spans="2:33" hidden="1" outlineLevel="1" x14ac:dyDescent="0.45">
      <c r="B3252" s="657"/>
      <c r="C3252" s="658"/>
      <c r="D3252" s="659"/>
      <c r="E3252" s="660"/>
      <c r="F3252" s="661"/>
      <c r="G3252" s="662"/>
      <c r="H3252" s="663"/>
      <c r="I3252" s="663"/>
      <c r="J3252" s="663"/>
      <c r="K3252" s="664"/>
      <c r="L3252" s="662"/>
      <c r="M3252" s="663"/>
      <c r="N3252" s="663"/>
      <c r="O3252" s="663"/>
      <c r="P3252" s="664"/>
      <c r="Q3252" s="665"/>
      <c r="R3252" s="661"/>
      <c r="S3252" s="566"/>
      <c r="T3252" s="566"/>
      <c r="U3252" s="566"/>
      <c r="V3252" s="566"/>
      <c r="W3252" s="566"/>
      <c r="X3252" s="566"/>
      <c r="Y3252" s="566"/>
      <c r="Z3252" s="566"/>
      <c r="AA3252" s="566"/>
      <c r="AB3252" s="566"/>
      <c r="AC3252" s="566"/>
      <c r="AD3252" s="566"/>
      <c r="AE3252" s="566"/>
      <c r="AF3252" s="566"/>
      <c r="AG3252" s="566"/>
    </row>
    <row r="3253" spans="2:33" hidden="1" outlineLevel="1" x14ac:dyDescent="0.45">
      <c r="B3253" s="648"/>
      <c r="C3253" s="649"/>
      <c r="D3253" s="650"/>
      <c r="E3253" s="651"/>
      <c r="F3253" s="652"/>
      <c r="G3253" s="653"/>
      <c r="H3253" s="654"/>
      <c r="I3253" s="654"/>
      <c r="J3253" s="654"/>
      <c r="K3253" s="655"/>
      <c r="L3253" s="653"/>
      <c r="M3253" s="654"/>
      <c r="N3253" s="654"/>
      <c r="O3253" s="654"/>
      <c r="P3253" s="655"/>
      <c r="Q3253" s="656"/>
      <c r="R3253" s="652"/>
      <c r="S3253" s="566"/>
      <c r="T3253" s="566"/>
      <c r="U3253" s="566"/>
      <c r="V3253" s="566"/>
      <c r="W3253" s="566"/>
      <c r="X3253" s="566"/>
      <c r="Y3253" s="566"/>
      <c r="Z3253" s="566"/>
      <c r="AA3253" s="566"/>
      <c r="AB3253" s="566"/>
      <c r="AC3253" s="566"/>
      <c r="AD3253" s="566"/>
      <c r="AE3253" s="566"/>
      <c r="AF3253" s="566"/>
      <c r="AG3253" s="566"/>
    </row>
    <row r="3254" spans="2:33" hidden="1" outlineLevel="1" x14ac:dyDescent="0.45">
      <c r="B3254" s="657"/>
      <c r="C3254" s="658"/>
      <c r="D3254" s="659"/>
      <c r="E3254" s="660"/>
      <c r="F3254" s="661"/>
      <c r="G3254" s="662"/>
      <c r="H3254" s="663"/>
      <c r="I3254" s="663"/>
      <c r="J3254" s="663"/>
      <c r="K3254" s="664"/>
      <c r="L3254" s="662"/>
      <c r="M3254" s="663"/>
      <c r="N3254" s="663"/>
      <c r="O3254" s="663"/>
      <c r="P3254" s="664"/>
      <c r="Q3254" s="665"/>
      <c r="R3254" s="661"/>
      <c r="S3254" s="566"/>
      <c r="T3254" s="566"/>
      <c r="U3254" s="566"/>
      <c r="V3254" s="566"/>
      <c r="W3254" s="566"/>
      <c r="X3254" s="566"/>
      <c r="Y3254" s="566"/>
      <c r="Z3254" s="566"/>
      <c r="AA3254" s="566"/>
      <c r="AB3254" s="566"/>
      <c r="AC3254" s="566"/>
      <c r="AD3254" s="566"/>
      <c r="AE3254" s="566"/>
      <c r="AF3254" s="566"/>
      <c r="AG3254" s="566"/>
    </row>
    <row r="3255" spans="2:33" hidden="1" outlineLevel="1" x14ac:dyDescent="0.45">
      <c r="B3255" s="648"/>
      <c r="C3255" s="649"/>
      <c r="D3255" s="650"/>
      <c r="E3255" s="651"/>
      <c r="F3255" s="652"/>
      <c r="G3255" s="653"/>
      <c r="H3255" s="654"/>
      <c r="I3255" s="654"/>
      <c r="J3255" s="654"/>
      <c r="K3255" s="655"/>
      <c r="L3255" s="653"/>
      <c r="M3255" s="654"/>
      <c r="N3255" s="654"/>
      <c r="O3255" s="654"/>
      <c r="P3255" s="655"/>
      <c r="Q3255" s="656"/>
      <c r="R3255" s="652"/>
      <c r="S3255" s="566"/>
      <c r="T3255" s="566"/>
      <c r="U3255" s="566"/>
      <c r="V3255" s="566"/>
      <c r="W3255" s="566"/>
      <c r="X3255" s="566"/>
      <c r="Y3255" s="566"/>
      <c r="Z3255" s="566"/>
      <c r="AA3255" s="566"/>
      <c r="AB3255" s="566"/>
      <c r="AC3255" s="566"/>
      <c r="AD3255" s="566"/>
      <c r="AE3255" s="566"/>
      <c r="AF3255" s="566"/>
      <c r="AG3255" s="566"/>
    </row>
    <row r="3256" spans="2:33" hidden="1" outlineLevel="1" x14ac:dyDescent="0.45">
      <c r="B3256" s="657"/>
      <c r="C3256" s="658"/>
      <c r="D3256" s="659"/>
      <c r="E3256" s="660"/>
      <c r="F3256" s="661"/>
      <c r="G3256" s="662"/>
      <c r="H3256" s="663"/>
      <c r="I3256" s="663"/>
      <c r="J3256" s="663"/>
      <c r="K3256" s="664"/>
      <c r="L3256" s="662"/>
      <c r="M3256" s="663"/>
      <c r="N3256" s="663"/>
      <c r="O3256" s="663"/>
      <c r="P3256" s="664"/>
      <c r="Q3256" s="665"/>
      <c r="R3256" s="661"/>
      <c r="S3256" s="566"/>
      <c r="T3256" s="566"/>
      <c r="U3256" s="566"/>
      <c r="V3256" s="566"/>
      <c r="W3256" s="566"/>
      <c r="X3256" s="566"/>
      <c r="Y3256" s="566"/>
      <c r="Z3256" s="566"/>
      <c r="AA3256" s="566"/>
      <c r="AB3256" s="566"/>
      <c r="AC3256" s="566"/>
      <c r="AD3256" s="566"/>
      <c r="AE3256" s="566"/>
      <c r="AF3256" s="566"/>
      <c r="AG3256" s="566"/>
    </row>
    <row r="3257" spans="2:33" hidden="1" outlineLevel="1" x14ac:dyDescent="0.45">
      <c r="B3257" s="648"/>
      <c r="C3257" s="649"/>
      <c r="D3257" s="650"/>
      <c r="E3257" s="651"/>
      <c r="F3257" s="652"/>
      <c r="G3257" s="653"/>
      <c r="H3257" s="654"/>
      <c r="I3257" s="654"/>
      <c r="J3257" s="654"/>
      <c r="K3257" s="655"/>
      <c r="L3257" s="653"/>
      <c r="M3257" s="654"/>
      <c r="N3257" s="654"/>
      <c r="O3257" s="654"/>
      <c r="P3257" s="655"/>
      <c r="Q3257" s="656"/>
      <c r="R3257" s="652"/>
      <c r="S3257" s="566"/>
      <c r="T3257" s="566"/>
      <c r="U3257" s="566"/>
      <c r="V3257" s="566"/>
      <c r="W3257" s="566"/>
      <c r="X3257" s="566"/>
      <c r="Y3257" s="566"/>
      <c r="Z3257" s="566"/>
      <c r="AA3257" s="566"/>
      <c r="AB3257" s="566"/>
      <c r="AC3257" s="566"/>
      <c r="AD3257" s="566"/>
      <c r="AE3257" s="566"/>
      <c r="AF3257" s="566"/>
      <c r="AG3257" s="566"/>
    </row>
    <row r="3258" spans="2:33" hidden="1" outlineLevel="1" x14ac:dyDescent="0.45">
      <c r="B3258" s="657"/>
      <c r="C3258" s="658"/>
      <c r="D3258" s="659"/>
      <c r="E3258" s="660"/>
      <c r="F3258" s="661"/>
      <c r="G3258" s="662"/>
      <c r="H3258" s="663"/>
      <c r="I3258" s="663"/>
      <c r="J3258" s="663"/>
      <c r="K3258" s="664"/>
      <c r="L3258" s="662"/>
      <c r="M3258" s="663"/>
      <c r="N3258" s="663"/>
      <c r="O3258" s="663"/>
      <c r="P3258" s="664"/>
      <c r="Q3258" s="665"/>
      <c r="R3258" s="661"/>
      <c r="S3258" s="566"/>
      <c r="T3258" s="566"/>
      <c r="U3258" s="566"/>
      <c r="V3258" s="566"/>
      <c r="W3258" s="566"/>
      <c r="X3258" s="566"/>
      <c r="Y3258" s="566"/>
      <c r="Z3258" s="566"/>
      <c r="AA3258" s="566"/>
      <c r="AB3258" s="566"/>
      <c r="AC3258" s="566"/>
      <c r="AD3258" s="566"/>
      <c r="AE3258" s="566"/>
      <c r="AF3258" s="566"/>
      <c r="AG3258" s="566"/>
    </row>
    <row r="3259" spans="2:33" hidden="1" outlineLevel="1" x14ac:dyDescent="0.45">
      <c r="B3259" s="648"/>
      <c r="C3259" s="649"/>
      <c r="D3259" s="650"/>
      <c r="E3259" s="651"/>
      <c r="F3259" s="652"/>
      <c r="G3259" s="653"/>
      <c r="H3259" s="654"/>
      <c r="I3259" s="654"/>
      <c r="J3259" s="654"/>
      <c r="K3259" s="655"/>
      <c r="L3259" s="653"/>
      <c r="M3259" s="654"/>
      <c r="N3259" s="654"/>
      <c r="O3259" s="654"/>
      <c r="P3259" s="655"/>
      <c r="Q3259" s="656"/>
      <c r="R3259" s="652"/>
      <c r="S3259" s="566"/>
      <c r="T3259" s="566"/>
      <c r="U3259" s="566"/>
      <c r="V3259" s="566"/>
      <c r="W3259" s="566"/>
      <c r="X3259" s="566"/>
      <c r="Y3259" s="566"/>
      <c r="Z3259" s="566"/>
      <c r="AA3259" s="566"/>
      <c r="AB3259" s="566"/>
      <c r="AC3259" s="566"/>
      <c r="AD3259" s="566"/>
      <c r="AE3259" s="566"/>
      <c r="AF3259" s="566"/>
      <c r="AG3259" s="566"/>
    </row>
    <row r="3260" spans="2:33" hidden="1" outlineLevel="1" x14ac:dyDescent="0.45">
      <c r="B3260" s="657"/>
      <c r="C3260" s="658"/>
      <c r="D3260" s="659"/>
      <c r="E3260" s="660"/>
      <c r="F3260" s="661"/>
      <c r="G3260" s="662"/>
      <c r="H3260" s="663"/>
      <c r="I3260" s="663"/>
      <c r="J3260" s="663"/>
      <c r="K3260" s="664"/>
      <c r="L3260" s="662"/>
      <c r="M3260" s="663"/>
      <c r="N3260" s="663"/>
      <c r="O3260" s="663"/>
      <c r="P3260" s="664"/>
      <c r="Q3260" s="665"/>
      <c r="R3260" s="661"/>
      <c r="S3260" s="566"/>
      <c r="T3260" s="566"/>
      <c r="U3260" s="566"/>
      <c r="V3260" s="566"/>
      <c r="W3260" s="566"/>
      <c r="X3260" s="566"/>
      <c r="Y3260" s="566"/>
      <c r="Z3260" s="566"/>
      <c r="AA3260" s="566"/>
      <c r="AB3260" s="566"/>
      <c r="AC3260" s="566"/>
      <c r="AD3260" s="566"/>
      <c r="AE3260" s="566"/>
      <c r="AF3260" s="566"/>
      <c r="AG3260" s="566"/>
    </row>
    <row r="3261" spans="2:33" hidden="1" outlineLevel="1" x14ac:dyDescent="0.45">
      <c r="B3261" s="648"/>
      <c r="C3261" s="649"/>
      <c r="D3261" s="650"/>
      <c r="E3261" s="651"/>
      <c r="F3261" s="652"/>
      <c r="G3261" s="653"/>
      <c r="H3261" s="654"/>
      <c r="I3261" s="654"/>
      <c r="J3261" s="654"/>
      <c r="K3261" s="655"/>
      <c r="L3261" s="653"/>
      <c r="M3261" s="654"/>
      <c r="N3261" s="654"/>
      <c r="O3261" s="654"/>
      <c r="P3261" s="655"/>
      <c r="Q3261" s="656"/>
      <c r="R3261" s="652"/>
      <c r="S3261" s="566"/>
      <c r="T3261" s="566"/>
      <c r="U3261" s="566"/>
      <c r="V3261" s="566"/>
      <c r="W3261" s="566"/>
      <c r="X3261" s="566"/>
      <c r="Y3261" s="566"/>
      <c r="Z3261" s="566"/>
      <c r="AA3261" s="566"/>
      <c r="AB3261" s="566"/>
      <c r="AC3261" s="566"/>
      <c r="AD3261" s="566"/>
      <c r="AE3261" s="566"/>
      <c r="AF3261" s="566"/>
      <c r="AG3261" s="566"/>
    </row>
    <row r="3262" spans="2:33" hidden="1" outlineLevel="1" x14ac:dyDescent="0.45">
      <c r="B3262" s="657"/>
      <c r="C3262" s="658"/>
      <c r="D3262" s="659"/>
      <c r="E3262" s="660"/>
      <c r="F3262" s="661"/>
      <c r="G3262" s="662"/>
      <c r="H3262" s="663"/>
      <c r="I3262" s="663"/>
      <c r="J3262" s="663"/>
      <c r="K3262" s="664"/>
      <c r="L3262" s="662"/>
      <c r="M3262" s="663"/>
      <c r="N3262" s="663"/>
      <c r="O3262" s="663"/>
      <c r="P3262" s="664"/>
      <c r="Q3262" s="665"/>
      <c r="R3262" s="661"/>
      <c r="S3262" s="566"/>
      <c r="T3262" s="566"/>
      <c r="U3262" s="566"/>
      <c r="V3262" s="566"/>
      <c r="W3262" s="566"/>
      <c r="X3262" s="566"/>
      <c r="Y3262" s="566"/>
      <c r="Z3262" s="566"/>
      <c r="AA3262" s="566"/>
      <c r="AB3262" s="566"/>
      <c r="AC3262" s="566"/>
      <c r="AD3262" s="566"/>
      <c r="AE3262" s="566"/>
      <c r="AF3262" s="566"/>
      <c r="AG3262" s="566"/>
    </row>
    <row r="3263" spans="2:33" hidden="1" outlineLevel="1" x14ac:dyDescent="0.45">
      <c r="B3263" s="648"/>
      <c r="C3263" s="649"/>
      <c r="D3263" s="650"/>
      <c r="E3263" s="651"/>
      <c r="F3263" s="652"/>
      <c r="G3263" s="653"/>
      <c r="H3263" s="654"/>
      <c r="I3263" s="654"/>
      <c r="J3263" s="654"/>
      <c r="K3263" s="655"/>
      <c r="L3263" s="653"/>
      <c r="M3263" s="654"/>
      <c r="N3263" s="654"/>
      <c r="O3263" s="654"/>
      <c r="P3263" s="655"/>
      <c r="Q3263" s="656"/>
      <c r="R3263" s="652"/>
      <c r="S3263" s="566"/>
      <c r="T3263" s="566"/>
      <c r="U3263" s="566"/>
      <c r="V3263" s="566"/>
      <c r="W3263" s="566"/>
      <c r="X3263" s="566"/>
      <c r="Y3263" s="566"/>
      <c r="Z3263" s="566"/>
      <c r="AA3263" s="566"/>
      <c r="AB3263" s="566"/>
      <c r="AC3263" s="566"/>
      <c r="AD3263" s="566"/>
      <c r="AE3263" s="566"/>
      <c r="AF3263" s="566"/>
      <c r="AG3263" s="566"/>
    </row>
    <row r="3264" spans="2:33" hidden="1" outlineLevel="1" x14ac:dyDescent="0.45">
      <c r="B3264" s="657"/>
      <c r="C3264" s="658"/>
      <c r="D3264" s="659"/>
      <c r="E3264" s="660"/>
      <c r="F3264" s="661"/>
      <c r="G3264" s="662"/>
      <c r="H3264" s="663"/>
      <c r="I3264" s="663"/>
      <c r="J3264" s="663"/>
      <c r="K3264" s="664"/>
      <c r="L3264" s="662"/>
      <c r="M3264" s="663"/>
      <c r="N3264" s="663"/>
      <c r="O3264" s="663"/>
      <c r="P3264" s="664"/>
      <c r="Q3264" s="665"/>
      <c r="R3264" s="661"/>
      <c r="S3264" s="566"/>
      <c r="T3264" s="566"/>
      <c r="U3264" s="566"/>
      <c r="V3264" s="566"/>
      <c r="W3264" s="566"/>
      <c r="X3264" s="566"/>
      <c r="Y3264" s="566"/>
      <c r="Z3264" s="566"/>
      <c r="AA3264" s="566"/>
      <c r="AB3264" s="566"/>
      <c r="AC3264" s="566"/>
      <c r="AD3264" s="566"/>
      <c r="AE3264" s="566"/>
      <c r="AF3264" s="566"/>
      <c r="AG3264" s="566"/>
    </row>
    <row r="3265" spans="2:33" hidden="1" outlineLevel="1" x14ac:dyDescent="0.45">
      <c r="B3265" s="648"/>
      <c r="C3265" s="649"/>
      <c r="D3265" s="650"/>
      <c r="E3265" s="651"/>
      <c r="F3265" s="652"/>
      <c r="G3265" s="653"/>
      <c r="H3265" s="654"/>
      <c r="I3265" s="654"/>
      <c r="J3265" s="654"/>
      <c r="K3265" s="655"/>
      <c r="L3265" s="653"/>
      <c r="M3265" s="654"/>
      <c r="N3265" s="654"/>
      <c r="O3265" s="654"/>
      <c r="P3265" s="655"/>
      <c r="Q3265" s="656"/>
      <c r="R3265" s="652"/>
      <c r="S3265" s="566"/>
      <c r="T3265" s="566"/>
      <c r="U3265" s="566"/>
      <c r="V3265" s="566"/>
      <c r="W3265" s="566"/>
      <c r="X3265" s="566"/>
      <c r="Y3265" s="566"/>
      <c r="Z3265" s="566"/>
      <c r="AA3265" s="566"/>
      <c r="AB3265" s="566"/>
      <c r="AC3265" s="566"/>
      <c r="AD3265" s="566"/>
      <c r="AE3265" s="566"/>
      <c r="AF3265" s="566"/>
      <c r="AG3265" s="566"/>
    </row>
    <row r="3266" spans="2:33" hidden="1" outlineLevel="1" x14ac:dyDescent="0.45">
      <c r="B3266" s="657"/>
      <c r="C3266" s="658"/>
      <c r="D3266" s="659"/>
      <c r="E3266" s="660"/>
      <c r="F3266" s="661"/>
      <c r="G3266" s="662"/>
      <c r="H3266" s="663"/>
      <c r="I3266" s="663"/>
      <c r="J3266" s="663"/>
      <c r="K3266" s="664"/>
      <c r="L3266" s="662"/>
      <c r="M3266" s="663"/>
      <c r="N3266" s="663"/>
      <c r="O3266" s="663"/>
      <c r="P3266" s="664"/>
      <c r="Q3266" s="665"/>
      <c r="R3266" s="661"/>
      <c r="S3266" s="566"/>
      <c r="T3266" s="566"/>
      <c r="U3266" s="566"/>
      <c r="V3266" s="566"/>
      <c r="W3266" s="566"/>
      <c r="X3266" s="566"/>
      <c r="Y3266" s="566"/>
      <c r="Z3266" s="566"/>
      <c r="AA3266" s="566"/>
      <c r="AB3266" s="566"/>
      <c r="AC3266" s="566"/>
      <c r="AD3266" s="566"/>
      <c r="AE3266" s="566"/>
      <c r="AF3266" s="566"/>
      <c r="AG3266" s="566"/>
    </row>
    <row r="3267" spans="2:33" hidden="1" outlineLevel="1" x14ac:dyDescent="0.45">
      <c r="B3267" s="648"/>
      <c r="C3267" s="649"/>
      <c r="D3267" s="650"/>
      <c r="E3267" s="651"/>
      <c r="F3267" s="652"/>
      <c r="G3267" s="653"/>
      <c r="H3267" s="654"/>
      <c r="I3267" s="654"/>
      <c r="J3267" s="654"/>
      <c r="K3267" s="655"/>
      <c r="L3267" s="653"/>
      <c r="M3267" s="654"/>
      <c r="N3267" s="654"/>
      <c r="O3267" s="654"/>
      <c r="P3267" s="655"/>
      <c r="Q3267" s="656"/>
      <c r="R3267" s="652"/>
      <c r="S3267" s="566"/>
      <c r="T3267" s="566"/>
      <c r="U3267" s="566"/>
      <c r="V3267" s="566"/>
      <c r="W3267" s="566"/>
      <c r="X3267" s="566"/>
      <c r="Y3267" s="566"/>
      <c r="Z3267" s="566"/>
      <c r="AA3267" s="566"/>
      <c r="AB3267" s="566"/>
      <c r="AC3267" s="566"/>
      <c r="AD3267" s="566"/>
      <c r="AE3267" s="566"/>
      <c r="AF3267" s="566"/>
      <c r="AG3267" s="566"/>
    </row>
    <row r="3268" spans="2:33" hidden="1" outlineLevel="1" x14ac:dyDescent="0.45">
      <c r="B3268" s="657"/>
      <c r="C3268" s="658"/>
      <c r="D3268" s="659"/>
      <c r="E3268" s="660"/>
      <c r="F3268" s="661"/>
      <c r="G3268" s="662"/>
      <c r="H3268" s="663"/>
      <c r="I3268" s="663"/>
      <c r="J3268" s="663"/>
      <c r="K3268" s="664"/>
      <c r="L3268" s="662"/>
      <c r="M3268" s="663"/>
      <c r="N3268" s="663"/>
      <c r="O3268" s="663"/>
      <c r="P3268" s="664"/>
      <c r="Q3268" s="665"/>
      <c r="R3268" s="661"/>
      <c r="S3268" s="566"/>
      <c r="T3268" s="566"/>
      <c r="U3268" s="566"/>
      <c r="V3268" s="566"/>
      <c r="W3268" s="566"/>
      <c r="X3268" s="566"/>
      <c r="Y3268" s="566"/>
      <c r="Z3268" s="566"/>
      <c r="AA3268" s="566"/>
      <c r="AB3268" s="566"/>
      <c r="AC3268" s="566"/>
      <c r="AD3268" s="566"/>
      <c r="AE3268" s="566"/>
      <c r="AF3268" s="566"/>
      <c r="AG3268" s="566"/>
    </row>
    <row r="3269" spans="2:33" hidden="1" outlineLevel="1" x14ac:dyDescent="0.45">
      <c r="B3269" s="648"/>
      <c r="C3269" s="649"/>
      <c r="D3269" s="650"/>
      <c r="E3269" s="651"/>
      <c r="F3269" s="652"/>
      <c r="G3269" s="653"/>
      <c r="H3269" s="654"/>
      <c r="I3269" s="654"/>
      <c r="J3269" s="654"/>
      <c r="K3269" s="655"/>
      <c r="L3269" s="653"/>
      <c r="M3269" s="654"/>
      <c r="N3269" s="654"/>
      <c r="O3269" s="654"/>
      <c r="P3269" s="655"/>
      <c r="Q3269" s="656"/>
      <c r="R3269" s="652"/>
      <c r="S3269" s="566"/>
      <c r="T3269" s="566"/>
      <c r="U3269" s="566"/>
      <c r="V3269" s="566"/>
      <c r="W3269" s="566"/>
      <c r="X3269" s="566"/>
      <c r="Y3269" s="566"/>
      <c r="Z3269" s="566"/>
      <c r="AA3269" s="566"/>
      <c r="AB3269" s="566"/>
      <c r="AC3269" s="566"/>
      <c r="AD3269" s="566"/>
      <c r="AE3269" s="566"/>
      <c r="AF3269" s="566"/>
      <c r="AG3269" s="566"/>
    </row>
    <row r="3270" spans="2:33" hidden="1" outlineLevel="1" x14ac:dyDescent="0.45">
      <c r="B3270" s="657"/>
      <c r="C3270" s="658"/>
      <c r="D3270" s="659"/>
      <c r="E3270" s="660"/>
      <c r="F3270" s="661"/>
      <c r="G3270" s="662"/>
      <c r="H3270" s="663"/>
      <c r="I3270" s="663"/>
      <c r="J3270" s="663"/>
      <c r="K3270" s="664"/>
      <c r="L3270" s="662"/>
      <c r="M3270" s="663"/>
      <c r="N3270" s="663"/>
      <c r="O3270" s="663"/>
      <c r="P3270" s="664"/>
      <c r="Q3270" s="665"/>
      <c r="R3270" s="661"/>
      <c r="S3270" s="566"/>
      <c r="T3270" s="566"/>
      <c r="U3270" s="566"/>
      <c r="V3270" s="566"/>
      <c r="W3270" s="566"/>
      <c r="X3270" s="566"/>
      <c r="Y3270" s="566"/>
      <c r="Z3270" s="566"/>
      <c r="AA3270" s="566"/>
      <c r="AB3270" s="566"/>
      <c r="AC3270" s="566"/>
      <c r="AD3270" s="566"/>
      <c r="AE3270" s="566"/>
      <c r="AF3270" s="566"/>
      <c r="AG3270" s="566"/>
    </row>
    <row r="3271" spans="2:33" hidden="1" outlineLevel="1" x14ac:dyDescent="0.45">
      <c r="B3271" s="648"/>
      <c r="C3271" s="649"/>
      <c r="D3271" s="650"/>
      <c r="E3271" s="651"/>
      <c r="F3271" s="652"/>
      <c r="G3271" s="653"/>
      <c r="H3271" s="654"/>
      <c r="I3271" s="654"/>
      <c r="J3271" s="654"/>
      <c r="K3271" s="655"/>
      <c r="L3271" s="653"/>
      <c r="M3271" s="654"/>
      <c r="N3271" s="654"/>
      <c r="O3271" s="654"/>
      <c r="P3271" s="655"/>
      <c r="Q3271" s="656"/>
      <c r="R3271" s="652"/>
      <c r="S3271" s="566"/>
      <c r="T3271" s="566"/>
      <c r="U3271" s="566"/>
      <c r="V3271" s="566"/>
      <c r="W3271" s="566"/>
      <c r="X3271" s="566"/>
      <c r="Y3271" s="566"/>
      <c r="Z3271" s="566"/>
      <c r="AA3271" s="566"/>
      <c r="AB3271" s="566"/>
      <c r="AC3271" s="566"/>
      <c r="AD3271" s="566"/>
      <c r="AE3271" s="566"/>
      <c r="AF3271" s="566"/>
      <c r="AG3271" s="566"/>
    </row>
    <row r="3272" spans="2:33" hidden="1" outlineLevel="1" x14ac:dyDescent="0.45">
      <c r="B3272" s="657"/>
      <c r="C3272" s="658"/>
      <c r="D3272" s="659"/>
      <c r="E3272" s="660"/>
      <c r="F3272" s="661"/>
      <c r="G3272" s="662"/>
      <c r="H3272" s="663"/>
      <c r="I3272" s="663"/>
      <c r="J3272" s="663"/>
      <c r="K3272" s="664"/>
      <c r="L3272" s="662"/>
      <c r="M3272" s="663"/>
      <c r="N3272" s="663"/>
      <c r="O3272" s="663"/>
      <c r="P3272" s="664"/>
      <c r="Q3272" s="665"/>
      <c r="R3272" s="661"/>
      <c r="S3272" s="566"/>
      <c r="T3272" s="566"/>
      <c r="U3272" s="566"/>
      <c r="V3272" s="566"/>
      <c r="W3272" s="566"/>
      <c r="X3272" s="566"/>
      <c r="Y3272" s="566"/>
      <c r="Z3272" s="566"/>
      <c r="AA3272" s="566"/>
      <c r="AB3272" s="566"/>
      <c r="AC3272" s="566"/>
      <c r="AD3272" s="566"/>
      <c r="AE3272" s="566"/>
      <c r="AF3272" s="566"/>
      <c r="AG3272" s="566"/>
    </row>
    <row r="3273" spans="2:33" hidden="1" outlineLevel="1" x14ac:dyDescent="0.45">
      <c r="B3273" s="648"/>
      <c r="C3273" s="649"/>
      <c r="D3273" s="650"/>
      <c r="E3273" s="651"/>
      <c r="F3273" s="652"/>
      <c r="G3273" s="653"/>
      <c r="H3273" s="654"/>
      <c r="I3273" s="654"/>
      <c r="J3273" s="654"/>
      <c r="K3273" s="655"/>
      <c r="L3273" s="653"/>
      <c r="M3273" s="654"/>
      <c r="N3273" s="654"/>
      <c r="O3273" s="654"/>
      <c r="P3273" s="655"/>
      <c r="Q3273" s="656"/>
      <c r="R3273" s="652"/>
      <c r="S3273" s="566"/>
      <c r="T3273" s="566"/>
      <c r="U3273" s="566"/>
      <c r="V3273" s="566"/>
      <c r="W3273" s="566"/>
      <c r="X3273" s="566"/>
      <c r="Y3273" s="566"/>
      <c r="Z3273" s="566"/>
      <c r="AA3273" s="566"/>
      <c r="AB3273" s="566"/>
      <c r="AC3273" s="566"/>
      <c r="AD3273" s="566"/>
      <c r="AE3273" s="566"/>
      <c r="AF3273" s="566"/>
      <c r="AG3273" s="566"/>
    </row>
    <row r="3274" spans="2:33" hidden="1" outlineLevel="1" x14ac:dyDescent="0.45">
      <c r="B3274" s="657"/>
      <c r="C3274" s="658"/>
      <c r="D3274" s="659"/>
      <c r="E3274" s="660"/>
      <c r="F3274" s="661"/>
      <c r="G3274" s="662"/>
      <c r="H3274" s="663"/>
      <c r="I3274" s="663"/>
      <c r="J3274" s="663"/>
      <c r="K3274" s="664"/>
      <c r="L3274" s="662"/>
      <c r="M3274" s="663"/>
      <c r="N3274" s="663"/>
      <c r="O3274" s="663"/>
      <c r="P3274" s="664"/>
      <c r="Q3274" s="665"/>
      <c r="R3274" s="661"/>
      <c r="S3274" s="566"/>
      <c r="T3274" s="566"/>
      <c r="U3274" s="566"/>
      <c r="V3274" s="566"/>
      <c r="W3274" s="566"/>
      <c r="X3274" s="566"/>
      <c r="Y3274" s="566"/>
      <c r="Z3274" s="566"/>
      <c r="AA3274" s="566"/>
      <c r="AB3274" s="566"/>
      <c r="AC3274" s="566"/>
      <c r="AD3274" s="566"/>
      <c r="AE3274" s="566"/>
      <c r="AF3274" s="566"/>
      <c r="AG3274" s="566"/>
    </row>
    <row r="3275" spans="2:33" hidden="1" outlineLevel="1" x14ac:dyDescent="0.45">
      <c r="B3275" s="648"/>
      <c r="C3275" s="649"/>
      <c r="D3275" s="650"/>
      <c r="E3275" s="651"/>
      <c r="F3275" s="652"/>
      <c r="G3275" s="653"/>
      <c r="H3275" s="654"/>
      <c r="I3275" s="654"/>
      <c r="J3275" s="654"/>
      <c r="K3275" s="655"/>
      <c r="L3275" s="653"/>
      <c r="M3275" s="654"/>
      <c r="N3275" s="654"/>
      <c r="O3275" s="654"/>
      <c r="P3275" s="655"/>
      <c r="Q3275" s="656"/>
      <c r="R3275" s="652"/>
      <c r="S3275" s="566"/>
      <c r="T3275" s="566"/>
      <c r="U3275" s="566"/>
      <c r="V3275" s="566"/>
      <c r="W3275" s="566"/>
      <c r="X3275" s="566"/>
      <c r="Y3275" s="566"/>
      <c r="Z3275" s="566"/>
      <c r="AA3275" s="566"/>
      <c r="AB3275" s="566"/>
      <c r="AC3275" s="566"/>
      <c r="AD3275" s="566"/>
      <c r="AE3275" s="566"/>
      <c r="AF3275" s="566"/>
      <c r="AG3275" s="566"/>
    </row>
    <row r="3276" spans="2:33" hidden="1" outlineLevel="1" x14ac:dyDescent="0.45">
      <c r="B3276" s="657"/>
      <c r="C3276" s="658"/>
      <c r="D3276" s="659"/>
      <c r="E3276" s="660"/>
      <c r="F3276" s="661"/>
      <c r="G3276" s="662"/>
      <c r="H3276" s="663"/>
      <c r="I3276" s="663"/>
      <c r="J3276" s="663"/>
      <c r="K3276" s="664"/>
      <c r="L3276" s="662"/>
      <c r="M3276" s="663"/>
      <c r="N3276" s="663"/>
      <c r="O3276" s="663"/>
      <c r="P3276" s="664"/>
      <c r="Q3276" s="665"/>
      <c r="R3276" s="661"/>
      <c r="S3276" s="566"/>
      <c r="T3276" s="566"/>
      <c r="U3276" s="566"/>
      <c r="V3276" s="566"/>
      <c r="W3276" s="566"/>
      <c r="X3276" s="566"/>
      <c r="Y3276" s="566"/>
      <c r="Z3276" s="566"/>
      <c r="AA3276" s="566"/>
      <c r="AB3276" s="566"/>
      <c r="AC3276" s="566"/>
      <c r="AD3276" s="566"/>
      <c r="AE3276" s="566"/>
      <c r="AF3276" s="566"/>
      <c r="AG3276" s="566"/>
    </row>
    <row r="3277" spans="2:33" hidden="1" outlineLevel="1" x14ac:dyDescent="0.45">
      <c r="B3277" s="648"/>
      <c r="C3277" s="649"/>
      <c r="D3277" s="650"/>
      <c r="E3277" s="651"/>
      <c r="F3277" s="652"/>
      <c r="G3277" s="653"/>
      <c r="H3277" s="654"/>
      <c r="I3277" s="654"/>
      <c r="J3277" s="654"/>
      <c r="K3277" s="655"/>
      <c r="L3277" s="653"/>
      <c r="M3277" s="654"/>
      <c r="N3277" s="654"/>
      <c r="O3277" s="654"/>
      <c r="P3277" s="655"/>
      <c r="Q3277" s="656"/>
      <c r="R3277" s="652"/>
      <c r="S3277" s="566"/>
      <c r="T3277" s="566"/>
      <c r="U3277" s="566"/>
      <c r="V3277" s="566"/>
      <c r="W3277" s="566"/>
      <c r="X3277" s="566"/>
      <c r="Y3277" s="566"/>
      <c r="Z3277" s="566"/>
      <c r="AA3277" s="566"/>
      <c r="AB3277" s="566"/>
      <c r="AC3277" s="566"/>
      <c r="AD3277" s="566"/>
      <c r="AE3277" s="566"/>
      <c r="AF3277" s="566"/>
      <c r="AG3277" s="566"/>
    </row>
    <row r="3278" spans="2:33" hidden="1" outlineLevel="1" x14ac:dyDescent="0.45">
      <c r="B3278" s="657"/>
      <c r="C3278" s="658"/>
      <c r="D3278" s="659"/>
      <c r="E3278" s="660"/>
      <c r="F3278" s="661"/>
      <c r="G3278" s="662"/>
      <c r="H3278" s="663"/>
      <c r="I3278" s="663"/>
      <c r="J3278" s="663"/>
      <c r="K3278" s="664"/>
      <c r="L3278" s="662"/>
      <c r="M3278" s="663"/>
      <c r="N3278" s="663"/>
      <c r="O3278" s="663"/>
      <c r="P3278" s="664"/>
      <c r="Q3278" s="665"/>
      <c r="R3278" s="661"/>
      <c r="S3278" s="566"/>
      <c r="T3278" s="566"/>
      <c r="U3278" s="566"/>
      <c r="V3278" s="566"/>
      <c r="W3278" s="566"/>
      <c r="X3278" s="566"/>
      <c r="Y3278" s="566"/>
      <c r="Z3278" s="566"/>
      <c r="AA3278" s="566"/>
      <c r="AB3278" s="566"/>
      <c r="AC3278" s="566"/>
      <c r="AD3278" s="566"/>
      <c r="AE3278" s="566"/>
      <c r="AF3278" s="566"/>
      <c r="AG3278" s="566"/>
    </row>
    <row r="3279" spans="2:33" hidden="1" outlineLevel="1" x14ac:dyDescent="0.45">
      <c r="B3279" s="648"/>
      <c r="C3279" s="649"/>
      <c r="D3279" s="650"/>
      <c r="E3279" s="651"/>
      <c r="F3279" s="652"/>
      <c r="G3279" s="653"/>
      <c r="H3279" s="654"/>
      <c r="I3279" s="654"/>
      <c r="J3279" s="654"/>
      <c r="K3279" s="655"/>
      <c r="L3279" s="653"/>
      <c r="M3279" s="654"/>
      <c r="N3279" s="654"/>
      <c r="O3279" s="654"/>
      <c r="P3279" s="655"/>
      <c r="Q3279" s="656"/>
      <c r="R3279" s="652"/>
      <c r="S3279" s="566"/>
      <c r="T3279" s="566"/>
      <c r="U3279" s="566"/>
      <c r="V3279" s="566"/>
      <c r="W3279" s="566"/>
      <c r="X3279" s="566"/>
      <c r="Y3279" s="566"/>
      <c r="Z3279" s="566"/>
      <c r="AA3279" s="566"/>
      <c r="AB3279" s="566"/>
      <c r="AC3279" s="566"/>
      <c r="AD3279" s="566"/>
      <c r="AE3279" s="566"/>
      <c r="AF3279" s="566"/>
      <c r="AG3279" s="566"/>
    </row>
    <row r="3280" spans="2:33" hidden="1" outlineLevel="1" x14ac:dyDescent="0.45">
      <c r="B3280" s="657"/>
      <c r="C3280" s="658"/>
      <c r="D3280" s="659"/>
      <c r="E3280" s="660"/>
      <c r="F3280" s="661"/>
      <c r="G3280" s="662"/>
      <c r="H3280" s="663"/>
      <c r="I3280" s="663"/>
      <c r="J3280" s="663"/>
      <c r="K3280" s="664"/>
      <c r="L3280" s="662"/>
      <c r="M3280" s="663"/>
      <c r="N3280" s="663"/>
      <c r="O3280" s="663"/>
      <c r="P3280" s="664"/>
      <c r="Q3280" s="665"/>
      <c r="R3280" s="661"/>
      <c r="S3280" s="566"/>
      <c r="T3280" s="566"/>
      <c r="U3280" s="566"/>
      <c r="V3280" s="566"/>
      <c r="W3280" s="566"/>
      <c r="X3280" s="566"/>
      <c r="Y3280" s="566"/>
      <c r="Z3280" s="566"/>
      <c r="AA3280" s="566"/>
      <c r="AB3280" s="566"/>
      <c r="AC3280" s="566"/>
      <c r="AD3280" s="566"/>
      <c r="AE3280" s="566"/>
      <c r="AF3280" s="566"/>
      <c r="AG3280" s="566"/>
    </row>
    <row r="3281" spans="2:33" hidden="1" outlineLevel="1" x14ac:dyDescent="0.45">
      <c r="B3281" s="648"/>
      <c r="C3281" s="649"/>
      <c r="D3281" s="650"/>
      <c r="E3281" s="651"/>
      <c r="F3281" s="652"/>
      <c r="G3281" s="653"/>
      <c r="H3281" s="654"/>
      <c r="I3281" s="654"/>
      <c r="J3281" s="654"/>
      <c r="K3281" s="655"/>
      <c r="L3281" s="653"/>
      <c r="M3281" s="654"/>
      <c r="N3281" s="654"/>
      <c r="O3281" s="654"/>
      <c r="P3281" s="655"/>
      <c r="Q3281" s="656"/>
      <c r="R3281" s="652"/>
      <c r="S3281" s="566"/>
      <c r="T3281" s="566"/>
      <c r="U3281" s="566"/>
      <c r="V3281" s="566"/>
      <c r="W3281" s="566"/>
      <c r="X3281" s="566"/>
      <c r="Y3281" s="566"/>
      <c r="Z3281" s="566"/>
      <c r="AA3281" s="566"/>
      <c r="AB3281" s="566"/>
      <c r="AC3281" s="566"/>
      <c r="AD3281" s="566"/>
      <c r="AE3281" s="566"/>
      <c r="AF3281" s="566"/>
      <c r="AG3281" s="566"/>
    </row>
    <row r="3282" spans="2:33" hidden="1" outlineLevel="1" x14ac:dyDescent="0.45">
      <c r="B3282" s="657"/>
      <c r="C3282" s="658"/>
      <c r="D3282" s="659"/>
      <c r="E3282" s="660"/>
      <c r="F3282" s="661"/>
      <c r="G3282" s="662"/>
      <c r="H3282" s="663"/>
      <c r="I3282" s="663"/>
      <c r="J3282" s="663"/>
      <c r="K3282" s="664"/>
      <c r="L3282" s="662"/>
      <c r="M3282" s="663"/>
      <c r="N3282" s="663"/>
      <c r="O3282" s="663"/>
      <c r="P3282" s="664"/>
      <c r="Q3282" s="665"/>
      <c r="R3282" s="661"/>
      <c r="S3282" s="566"/>
      <c r="T3282" s="566"/>
      <c r="U3282" s="566"/>
      <c r="V3282" s="566"/>
      <c r="W3282" s="566"/>
      <c r="X3282" s="566"/>
      <c r="Y3282" s="566"/>
      <c r="Z3282" s="566"/>
      <c r="AA3282" s="566"/>
      <c r="AB3282" s="566"/>
      <c r="AC3282" s="566"/>
      <c r="AD3282" s="566"/>
      <c r="AE3282" s="566"/>
      <c r="AF3282" s="566"/>
      <c r="AG3282" s="566"/>
    </row>
    <row r="3283" spans="2:33" hidden="1" outlineLevel="1" x14ac:dyDescent="0.45">
      <c r="B3283" s="648"/>
      <c r="C3283" s="649"/>
      <c r="D3283" s="650"/>
      <c r="E3283" s="651"/>
      <c r="F3283" s="652"/>
      <c r="G3283" s="653"/>
      <c r="H3283" s="654"/>
      <c r="I3283" s="654"/>
      <c r="J3283" s="654"/>
      <c r="K3283" s="655"/>
      <c r="L3283" s="653"/>
      <c r="M3283" s="654"/>
      <c r="N3283" s="654"/>
      <c r="O3283" s="654"/>
      <c r="P3283" s="655"/>
      <c r="Q3283" s="656"/>
      <c r="R3283" s="652"/>
      <c r="S3283" s="566"/>
      <c r="T3283" s="566"/>
      <c r="U3283" s="566"/>
      <c r="V3283" s="566"/>
      <c r="W3283" s="566"/>
      <c r="X3283" s="566"/>
      <c r="Y3283" s="566"/>
      <c r="Z3283" s="566"/>
      <c r="AA3283" s="566"/>
      <c r="AB3283" s="566"/>
      <c r="AC3283" s="566"/>
      <c r="AD3283" s="566"/>
      <c r="AE3283" s="566"/>
      <c r="AF3283" s="566"/>
      <c r="AG3283" s="566"/>
    </row>
    <row r="3284" spans="2:33" hidden="1" outlineLevel="1" x14ac:dyDescent="0.45">
      <c r="B3284" s="657"/>
      <c r="C3284" s="658"/>
      <c r="D3284" s="659"/>
      <c r="E3284" s="660"/>
      <c r="F3284" s="661"/>
      <c r="G3284" s="662"/>
      <c r="H3284" s="663"/>
      <c r="I3284" s="663"/>
      <c r="J3284" s="663"/>
      <c r="K3284" s="664"/>
      <c r="L3284" s="662"/>
      <c r="M3284" s="663"/>
      <c r="N3284" s="663"/>
      <c r="O3284" s="663"/>
      <c r="P3284" s="664"/>
      <c r="Q3284" s="665"/>
      <c r="R3284" s="661"/>
      <c r="S3284" s="566"/>
      <c r="T3284" s="566"/>
      <c r="U3284" s="566"/>
      <c r="V3284" s="566"/>
      <c r="W3284" s="566"/>
      <c r="X3284" s="566"/>
      <c r="Y3284" s="566"/>
      <c r="Z3284" s="566"/>
      <c r="AA3284" s="566"/>
      <c r="AB3284" s="566"/>
      <c r="AC3284" s="566"/>
      <c r="AD3284" s="566"/>
      <c r="AE3284" s="566"/>
      <c r="AF3284" s="566"/>
      <c r="AG3284" s="566"/>
    </row>
    <row r="3285" spans="2:33" hidden="1" outlineLevel="1" x14ac:dyDescent="0.45">
      <c r="B3285" s="648"/>
      <c r="C3285" s="649"/>
      <c r="D3285" s="650"/>
      <c r="E3285" s="651"/>
      <c r="F3285" s="652"/>
      <c r="G3285" s="653"/>
      <c r="H3285" s="654"/>
      <c r="I3285" s="654"/>
      <c r="J3285" s="654"/>
      <c r="K3285" s="655"/>
      <c r="L3285" s="653"/>
      <c r="M3285" s="654"/>
      <c r="N3285" s="654"/>
      <c r="O3285" s="654"/>
      <c r="P3285" s="655"/>
      <c r="Q3285" s="656"/>
      <c r="R3285" s="652"/>
      <c r="S3285" s="566"/>
      <c r="T3285" s="566"/>
      <c r="U3285" s="566"/>
      <c r="V3285" s="566"/>
      <c r="W3285" s="566"/>
      <c r="X3285" s="566"/>
      <c r="Y3285" s="566"/>
      <c r="Z3285" s="566"/>
      <c r="AA3285" s="566"/>
      <c r="AB3285" s="566"/>
      <c r="AC3285" s="566"/>
      <c r="AD3285" s="566"/>
      <c r="AE3285" s="566"/>
      <c r="AF3285" s="566"/>
      <c r="AG3285" s="566"/>
    </row>
    <row r="3286" spans="2:33" hidden="1" outlineLevel="1" x14ac:dyDescent="0.45">
      <c r="B3286" s="657"/>
      <c r="C3286" s="658"/>
      <c r="D3286" s="659"/>
      <c r="E3286" s="660"/>
      <c r="F3286" s="661"/>
      <c r="G3286" s="662"/>
      <c r="H3286" s="663"/>
      <c r="I3286" s="663"/>
      <c r="J3286" s="663"/>
      <c r="K3286" s="664"/>
      <c r="L3286" s="662"/>
      <c r="M3286" s="663"/>
      <c r="N3286" s="663"/>
      <c r="O3286" s="663"/>
      <c r="P3286" s="664"/>
      <c r="Q3286" s="665"/>
      <c r="R3286" s="661"/>
      <c r="S3286" s="566"/>
      <c r="T3286" s="566"/>
      <c r="U3286" s="566"/>
      <c r="V3286" s="566"/>
      <c r="W3286" s="566"/>
      <c r="X3286" s="566"/>
      <c r="Y3286" s="566"/>
      <c r="Z3286" s="566"/>
      <c r="AA3286" s="566"/>
      <c r="AB3286" s="566"/>
      <c r="AC3286" s="566"/>
      <c r="AD3286" s="566"/>
      <c r="AE3286" s="566"/>
      <c r="AF3286" s="566"/>
      <c r="AG3286" s="566"/>
    </row>
    <row r="3287" spans="2:33" hidden="1" outlineLevel="1" x14ac:dyDescent="0.45">
      <c r="B3287" s="648"/>
      <c r="C3287" s="649"/>
      <c r="D3287" s="650"/>
      <c r="E3287" s="651"/>
      <c r="F3287" s="652"/>
      <c r="G3287" s="653"/>
      <c r="H3287" s="654"/>
      <c r="I3287" s="654"/>
      <c r="J3287" s="654"/>
      <c r="K3287" s="655"/>
      <c r="L3287" s="653"/>
      <c r="M3287" s="654"/>
      <c r="N3287" s="654"/>
      <c r="O3287" s="654"/>
      <c r="P3287" s="655"/>
      <c r="Q3287" s="656"/>
      <c r="R3287" s="652"/>
      <c r="S3287" s="566"/>
      <c r="T3287" s="566"/>
      <c r="U3287" s="566"/>
      <c r="V3287" s="566"/>
      <c r="W3287" s="566"/>
      <c r="X3287" s="566"/>
      <c r="Y3287" s="566"/>
      <c r="Z3287" s="566"/>
      <c r="AA3287" s="566"/>
      <c r="AB3287" s="566"/>
      <c r="AC3287" s="566"/>
      <c r="AD3287" s="566"/>
      <c r="AE3287" s="566"/>
      <c r="AF3287" s="566"/>
      <c r="AG3287" s="566"/>
    </row>
    <row r="3288" spans="2:33" hidden="1" outlineLevel="1" x14ac:dyDescent="0.45">
      <c r="B3288" s="657"/>
      <c r="C3288" s="658"/>
      <c r="D3288" s="659"/>
      <c r="E3288" s="660"/>
      <c r="F3288" s="661"/>
      <c r="G3288" s="662"/>
      <c r="H3288" s="663"/>
      <c r="I3288" s="663"/>
      <c r="J3288" s="663"/>
      <c r="K3288" s="664"/>
      <c r="L3288" s="662"/>
      <c r="M3288" s="663"/>
      <c r="N3288" s="663"/>
      <c r="O3288" s="663"/>
      <c r="P3288" s="664"/>
      <c r="Q3288" s="665"/>
      <c r="R3288" s="661"/>
      <c r="S3288" s="566"/>
      <c r="T3288" s="566"/>
      <c r="U3288" s="566"/>
      <c r="V3288" s="566"/>
      <c r="W3288" s="566"/>
      <c r="X3288" s="566"/>
      <c r="Y3288" s="566"/>
      <c r="Z3288" s="566"/>
      <c r="AA3288" s="566"/>
      <c r="AB3288" s="566"/>
      <c r="AC3288" s="566"/>
      <c r="AD3288" s="566"/>
      <c r="AE3288" s="566"/>
      <c r="AF3288" s="566"/>
      <c r="AG3288" s="566"/>
    </row>
    <row r="3289" spans="2:33" hidden="1" outlineLevel="1" x14ac:dyDescent="0.45">
      <c r="B3289" s="648"/>
      <c r="C3289" s="649"/>
      <c r="D3289" s="650"/>
      <c r="E3289" s="651"/>
      <c r="F3289" s="652"/>
      <c r="G3289" s="653"/>
      <c r="H3289" s="654"/>
      <c r="I3289" s="654"/>
      <c r="J3289" s="654"/>
      <c r="K3289" s="655"/>
      <c r="L3289" s="653"/>
      <c r="M3289" s="654"/>
      <c r="N3289" s="654"/>
      <c r="O3289" s="654"/>
      <c r="P3289" s="655"/>
      <c r="Q3289" s="656"/>
      <c r="R3289" s="652"/>
      <c r="S3289" s="566"/>
      <c r="T3289" s="566"/>
      <c r="U3289" s="566"/>
      <c r="V3289" s="566"/>
      <c r="W3289" s="566"/>
      <c r="X3289" s="566"/>
      <c r="Y3289" s="566"/>
      <c r="Z3289" s="566"/>
      <c r="AA3289" s="566"/>
      <c r="AB3289" s="566"/>
      <c r="AC3289" s="566"/>
      <c r="AD3289" s="566"/>
      <c r="AE3289" s="566"/>
      <c r="AF3289" s="566"/>
      <c r="AG3289" s="566"/>
    </row>
    <row r="3290" spans="2:33" hidden="1" outlineLevel="1" x14ac:dyDescent="0.45">
      <c r="B3290" s="657"/>
      <c r="C3290" s="658"/>
      <c r="D3290" s="659"/>
      <c r="E3290" s="660"/>
      <c r="F3290" s="661"/>
      <c r="G3290" s="662"/>
      <c r="H3290" s="663"/>
      <c r="I3290" s="663"/>
      <c r="J3290" s="663"/>
      <c r="K3290" s="664"/>
      <c r="L3290" s="662"/>
      <c r="M3290" s="663"/>
      <c r="N3290" s="663"/>
      <c r="O3290" s="663"/>
      <c r="P3290" s="664"/>
      <c r="Q3290" s="665"/>
      <c r="R3290" s="661"/>
      <c r="S3290" s="566"/>
      <c r="T3290" s="566"/>
      <c r="U3290" s="566"/>
      <c r="V3290" s="566"/>
      <c r="W3290" s="566"/>
      <c r="X3290" s="566"/>
      <c r="Y3290" s="566"/>
      <c r="Z3290" s="566"/>
      <c r="AA3290" s="566"/>
      <c r="AB3290" s="566"/>
      <c r="AC3290" s="566"/>
      <c r="AD3290" s="566"/>
      <c r="AE3290" s="566"/>
      <c r="AF3290" s="566"/>
      <c r="AG3290" s="566"/>
    </row>
    <row r="3291" spans="2:33" hidden="1" outlineLevel="1" x14ac:dyDescent="0.45">
      <c r="B3291" s="648"/>
      <c r="C3291" s="649"/>
      <c r="D3291" s="650"/>
      <c r="E3291" s="651"/>
      <c r="F3291" s="652"/>
      <c r="G3291" s="653"/>
      <c r="H3291" s="654"/>
      <c r="I3291" s="654"/>
      <c r="J3291" s="654"/>
      <c r="K3291" s="655"/>
      <c r="L3291" s="653"/>
      <c r="M3291" s="654"/>
      <c r="N3291" s="654"/>
      <c r="O3291" s="654"/>
      <c r="P3291" s="655"/>
      <c r="Q3291" s="656"/>
      <c r="R3291" s="652"/>
      <c r="S3291" s="566"/>
      <c r="T3291" s="566"/>
      <c r="U3291" s="566"/>
      <c r="V3291" s="566"/>
      <c r="W3291" s="566"/>
      <c r="X3291" s="566"/>
      <c r="Y3291" s="566"/>
      <c r="Z3291" s="566"/>
      <c r="AA3291" s="566"/>
      <c r="AB3291" s="566"/>
      <c r="AC3291" s="566"/>
      <c r="AD3291" s="566"/>
      <c r="AE3291" s="566"/>
      <c r="AF3291" s="566"/>
      <c r="AG3291" s="566"/>
    </row>
    <row r="3292" spans="2:33" hidden="1" outlineLevel="1" x14ac:dyDescent="0.45">
      <c r="B3292" s="657"/>
      <c r="C3292" s="658"/>
      <c r="D3292" s="659"/>
      <c r="E3292" s="660"/>
      <c r="F3292" s="661"/>
      <c r="G3292" s="662"/>
      <c r="H3292" s="663"/>
      <c r="I3292" s="663"/>
      <c r="J3292" s="663"/>
      <c r="K3292" s="664"/>
      <c r="L3292" s="662"/>
      <c r="M3292" s="663"/>
      <c r="N3292" s="663"/>
      <c r="O3292" s="663"/>
      <c r="P3292" s="664"/>
      <c r="Q3292" s="665"/>
      <c r="R3292" s="661"/>
      <c r="S3292" s="566"/>
      <c r="T3292" s="566"/>
      <c r="U3292" s="566"/>
      <c r="V3292" s="566"/>
      <c r="W3292" s="566"/>
      <c r="X3292" s="566"/>
      <c r="Y3292" s="566"/>
      <c r="Z3292" s="566"/>
      <c r="AA3292" s="566"/>
      <c r="AB3292" s="566"/>
      <c r="AC3292" s="566"/>
      <c r="AD3292" s="566"/>
      <c r="AE3292" s="566"/>
      <c r="AF3292" s="566"/>
      <c r="AG3292" s="566"/>
    </row>
    <row r="3293" spans="2:33" hidden="1" outlineLevel="1" x14ac:dyDescent="0.45">
      <c r="B3293" s="648"/>
      <c r="C3293" s="649"/>
      <c r="D3293" s="650"/>
      <c r="E3293" s="651"/>
      <c r="F3293" s="652"/>
      <c r="G3293" s="653"/>
      <c r="H3293" s="654"/>
      <c r="I3293" s="654"/>
      <c r="J3293" s="654"/>
      <c r="K3293" s="655"/>
      <c r="L3293" s="653"/>
      <c r="M3293" s="654"/>
      <c r="N3293" s="654"/>
      <c r="O3293" s="654"/>
      <c r="P3293" s="655"/>
      <c r="Q3293" s="656"/>
      <c r="R3293" s="652"/>
      <c r="S3293" s="566"/>
      <c r="T3293" s="566"/>
      <c r="U3293" s="566"/>
      <c r="V3293" s="566"/>
      <c r="W3293" s="566"/>
      <c r="X3293" s="566"/>
      <c r="Y3293" s="566"/>
      <c r="Z3293" s="566"/>
      <c r="AA3293" s="566"/>
      <c r="AB3293" s="566"/>
      <c r="AC3293" s="566"/>
      <c r="AD3293" s="566"/>
      <c r="AE3293" s="566"/>
      <c r="AF3293" s="566"/>
      <c r="AG3293" s="566"/>
    </row>
    <row r="3294" spans="2:33" hidden="1" outlineLevel="1" x14ac:dyDescent="0.45">
      <c r="B3294" s="657"/>
      <c r="C3294" s="658"/>
      <c r="D3294" s="659"/>
      <c r="E3294" s="660"/>
      <c r="F3294" s="661"/>
      <c r="G3294" s="662"/>
      <c r="H3294" s="663"/>
      <c r="I3294" s="663"/>
      <c r="J3294" s="663"/>
      <c r="K3294" s="664"/>
      <c r="L3294" s="662"/>
      <c r="M3294" s="663"/>
      <c r="N3294" s="663"/>
      <c r="O3294" s="663"/>
      <c r="P3294" s="664"/>
      <c r="Q3294" s="665"/>
      <c r="R3294" s="661"/>
      <c r="S3294" s="566"/>
      <c r="T3294" s="566"/>
      <c r="U3294" s="566"/>
      <c r="V3294" s="566"/>
      <c r="W3294" s="566"/>
      <c r="X3294" s="566"/>
      <c r="Y3294" s="566"/>
      <c r="Z3294" s="566"/>
      <c r="AA3294" s="566"/>
      <c r="AB3294" s="566"/>
      <c r="AC3294" s="566"/>
      <c r="AD3294" s="566"/>
      <c r="AE3294" s="566"/>
      <c r="AF3294" s="566"/>
      <c r="AG3294" s="566"/>
    </row>
    <row r="3295" spans="2:33" hidden="1" outlineLevel="1" x14ac:dyDescent="0.45">
      <c r="B3295" s="648"/>
      <c r="C3295" s="649"/>
      <c r="D3295" s="650"/>
      <c r="E3295" s="651"/>
      <c r="F3295" s="652"/>
      <c r="G3295" s="653"/>
      <c r="H3295" s="654"/>
      <c r="I3295" s="654"/>
      <c r="J3295" s="654"/>
      <c r="K3295" s="655"/>
      <c r="L3295" s="653"/>
      <c r="M3295" s="654"/>
      <c r="N3295" s="654"/>
      <c r="O3295" s="654"/>
      <c r="P3295" s="655"/>
      <c r="Q3295" s="656"/>
      <c r="R3295" s="652"/>
      <c r="S3295" s="566"/>
      <c r="T3295" s="566"/>
      <c r="U3295" s="566"/>
      <c r="V3295" s="566"/>
      <c r="W3295" s="566"/>
      <c r="X3295" s="566"/>
      <c r="Y3295" s="566"/>
      <c r="Z3295" s="566"/>
      <c r="AA3295" s="566"/>
      <c r="AB3295" s="566"/>
      <c r="AC3295" s="566"/>
      <c r="AD3295" s="566"/>
      <c r="AE3295" s="566"/>
      <c r="AF3295" s="566"/>
      <c r="AG3295" s="566"/>
    </row>
    <row r="3296" spans="2:33" hidden="1" outlineLevel="1" x14ac:dyDescent="0.45">
      <c r="B3296" s="657"/>
      <c r="C3296" s="658"/>
      <c r="D3296" s="659"/>
      <c r="E3296" s="660"/>
      <c r="F3296" s="661"/>
      <c r="G3296" s="662"/>
      <c r="H3296" s="663"/>
      <c r="I3296" s="663"/>
      <c r="J3296" s="663"/>
      <c r="K3296" s="664"/>
      <c r="L3296" s="662"/>
      <c r="M3296" s="663"/>
      <c r="N3296" s="663"/>
      <c r="O3296" s="663"/>
      <c r="P3296" s="664"/>
      <c r="Q3296" s="665"/>
      <c r="R3296" s="661"/>
      <c r="S3296" s="566"/>
      <c r="T3296" s="566"/>
      <c r="U3296" s="566"/>
      <c r="V3296" s="566"/>
      <c r="W3296" s="566"/>
      <c r="X3296" s="566"/>
      <c r="Y3296" s="566"/>
      <c r="Z3296" s="566"/>
      <c r="AA3296" s="566"/>
      <c r="AB3296" s="566"/>
      <c r="AC3296" s="566"/>
      <c r="AD3296" s="566"/>
      <c r="AE3296" s="566"/>
      <c r="AF3296" s="566"/>
      <c r="AG3296" s="566"/>
    </row>
    <row r="3297" spans="2:33" hidden="1" outlineLevel="1" x14ac:dyDescent="0.45">
      <c r="B3297" s="648"/>
      <c r="C3297" s="649"/>
      <c r="D3297" s="650"/>
      <c r="E3297" s="651"/>
      <c r="F3297" s="652"/>
      <c r="G3297" s="653"/>
      <c r="H3297" s="654"/>
      <c r="I3297" s="654"/>
      <c r="J3297" s="654"/>
      <c r="K3297" s="655"/>
      <c r="L3297" s="653"/>
      <c r="M3297" s="654"/>
      <c r="N3297" s="654"/>
      <c r="O3297" s="654"/>
      <c r="P3297" s="655"/>
      <c r="Q3297" s="656"/>
      <c r="R3297" s="652"/>
      <c r="S3297" s="566"/>
      <c r="T3297" s="566"/>
      <c r="U3297" s="566"/>
      <c r="V3297" s="566"/>
      <c r="W3297" s="566"/>
      <c r="X3297" s="566"/>
      <c r="Y3297" s="566"/>
      <c r="Z3297" s="566"/>
      <c r="AA3297" s="566"/>
      <c r="AB3297" s="566"/>
      <c r="AC3297" s="566"/>
      <c r="AD3297" s="566"/>
      <c r="AE3297" s="566"/>
      <c r="AF3297" s="566"/>
      <c r="AG3297" s="566"/>
    </row>
    <row r="3298" spans="2:33" hidden="1" outlineLevel="1" x14ac:dyDescent="0.45">
      <c r="B3298" s="657"/>
      <c r="C3298" s="658"/>
      <c r="D3298" s="659"/>
      <c r="E3298" s="660"/>
      <c r="F3298" s="661"/>
      <c r="G3298" s="662"/>
      <c r="H3298" s="663"/>
      <c r="I3298" s="663"/>
      <c r="J3298" s="663"/>
      <c r="K3298" s="664"/>
      <c r="L3298" s="662"/>
      <c r="M3298" s="663"/>
      <c r="N3298" s="663"/>
      <c r="O3298" s="663"/>
      <c r="P3298" s="664"/>
      <c r="Q3298" s="665"/>
      <c r="R3298" s="661"/>
      <c r="S3298" s="566"/>
      <c r="T3298" s="566"/>
      <c r="U3298" s="566"/>
      <c r="V3298" s="566"/>
      <c r="W3298" s="566"/>
      <c r="X3298" s="566"/>
      <c r="Y3298" s="566"/>
      <c r="Z3298" s="566"/>
      <c r="AA3298" s="566"/>
      <c r="AB3298" s="566"/>
      <c r="AC3298" s="566"/>
      <c r="AD3298" s="566"/>
      <c r="AE3298" s="566"/>
      <c r="AF3298" s="566"/>
      <c r="AG3298" s="566"/>
    </row>
    <row r="3299" spans="2:33" hidden="1" outlineLevel="1" x14ac:dyDescent="0.45">
      <c r="B3299" s="648"/>
      <c r="C3299" s="649"/>
      <c r="D3299" s="650"/>
      <c r="E3299" s="651"/>
      <c r="F3299" s="652"/>
      <c r="G3299" s="653"/>
      <c r="H3299" s="654"/>
      <c r="I3299" s="654"/>
      <c r="J3299" s="654"/>
      <c r="K3299" s="655"/>
      <c r="L3299" s="653"/>
      <c r="M3299" s="654"/>
      <c r="N3299" s="654"/>
      <c r="O3299" s="654"/>
      <c r="P3299" s="655"/>
      <c r="Q3299" s="656"/>
      <c r="R3299" s="652"/>
      <c r="S3299" s="566"/>
      <c r="T3299" s="566"/>
      <c r="U3299" s="566"/>
      <c r="V3299" s="566"/>
      <c r="W3299" s="566"/>
      <c r="X3299" s="566"/>
      <c r="Y3299" s="566"/>
      <c r="Z3299" s="566"/>
      <c r="AA3299" s="566"/>
      <c r="AB3299" s="566"/>
      <c r="AC3299" s="566"/>
      <c r="AD3299" s="566"/>
      <c r="AE3299" s="566"/>
      <c r="AF3299" s="566"/>
      <c r="AG3299" s="566"/>
    </row>
    <row r="3300" spans="2:33" hidden="1" outlineLevel="1" x14ac:dyDescent="0.45">
      <c r="B3300" s="657"/>
      <c r="C3300" s="658"/>
      <c r="D3300" s="659"/>
      <c r="E3300" s="660"/>
      <c r="F3300" s="661"/>
      <c r="G3300" s="662"/>
      <c r="H3300" s="663"/>
      <c r="I3300" s="663"/>
      <c r="J3300" s="663"/>
      <c r="K3300" s="664"/>
      <c r="L3300" s="662"/>
      <c r="M3300" s="663"/>
      <c r="N3300" s="663"/>
      <c r="O3300" s="663"/>
      <c r="P3300" s="664"/>
      <c r="Q3300" s="665"/>
      <c r="R3300" s="661"/>
      <c r="S3300" s="566"/>
      <c r="T3300" s="566"/>
      <c r="U3300" s="566"/>
      <c r="V3300" s="566"/>
      <c r="W3300" s="566"/>
      <c r="X3300" s="566"/>
      <c r="Y3300" s="566"/>
      <c r="Z3300" s="566"/>
      <c r="AA3300" s="566"/>
      <c r="AB3300" s="566"/>
      <c r="AC3300" s="566"/>
      <c r="AD3300" s="566"/>
      <c r="AE3300" s="566"/>
      <c r="AF3300" s="566"/>
      <c r="AG3300" s="566"/>
    </row>
    <row r="3301" spans="2:33" hidden="1" outlineLevel="1" x14ac:dyDescent="0.45">
      <c r="B3301" s="648"/>
      <c r="C3301" s="649"/>
      <c r="D3301" s="650"/>
      <c r="E3301" s="651"/>
      <c r="F3301" s="652"/>
      <c r="G3301" s="653"/>
      <c r="H3301" s="654"/>
      <c r="I3301" s="654"/>
      <c r="J3301" s="654"/>
      <c r="K3301" s="655"/>
      <c r="L3301" s="653"/>
      <c r="M3301" s="654"/>
      <c r="N3301" s="654"/>
      <c r="O3301" s="654"/>
      <c r="P3301" s="655"/>
      <c r="Q3301" s="656"/>
      <c r="R3301" s="652"/>
      <c r="S3301" s="566"/>
      <c r="T3301" s="566"/>
      <c r="U3301" s="566"/>
      <c r="V3301" s="566"/>
      <c r="W3301" s="566"/>
      <c r="X3301" s="566"/>
      <c r="Y3301" s="566"/>
      <c r="Z3301" s="566"/>
      <c r="AA3301" s="566"/>
      <c r="AB3301" s="566"/>
      <c r="AC3301" s="566"/>
      <c r="AD3301" s="566"/>
      <c r="AE3301" s="566"/>
      <c r="AF3301" s="566"/>
      <c r="AG3301" s="566"/>
    </row>
    <row r="3302" spans="2:33" hidden="1" outlineLevel="1" x14ac:dyDescent="0.45">
      <c r="B3302" s="657"/>
      <c r="C3302" s="658"/>
      <c r="D3302" s="659"/>
      <c r="E3302" s="660"/>
      <c r="F3302" s="661"/>
      <c r="G3302" s="662"/>
      <c r="H3302" s="663"/>
      <c r="I3302" s="663"/>
      <c r="J3302" s="663"/>
      <c r="K3302" s="664"/>
      <c r="L3302" s="662"/>
      <c r="M3302" s="663"/>
      <c r="N3302" s="663"/>
      <c r="O3302" s="663"/>
      <c r="P3302" s="664"/>
      <c r="Q3302" s="665"/>
      <c r="R3302" s="661"/>
      <c r="S3302" s="566"/>
      <c r="T3302" s="566"/>
      <c r="U3302" s="566"/>
      <c r="V3302" s="566"/>
      <c r="W3302" s="566"/>
      <c r="X3302" s="566"/>
      <c r="Y3302" s="566"/>
      <c r="Z3302" s="566"/>
      <c r="AA3302" s="566"/>
      <c r="AB3302" s="566"/>
      <c r="AC3302" s="566"/>
      <c r="AD3302" s="566"/>
      <c r="AE3302" s="566"/>
      <c r="AF3302" s="566"/>
      <c r="AG3302" s="566"/>
    </row>
    <row r="3303" spans="2:33" hidden="1" outlineLevel="1" x14ac:dyDescent="0.45">
      <c r="B3303" s="648"/>
      <c r="C3303" s="649"/>
      <c r="D3303" s="650"/>
      <c r="E3303" s="651"/>
      <c r="F3303" s="652"/>
      <c r="G3303" s="653"/>
      <c r="H3303" s="654"/>
      <c r="I3303" s="654"/>
      <c r="J3303" s="654"/>
      <c r="K3303" s="655"/>
      <c r="L3303" s="653"/>
      <c r="M3303" s="654"/>
      <c r="N3303" s="654"/>
      <c r="O3303" s="654"/>
      <c r="P3303" s="655"/>
      <c r="Q3303" s="656"/>
      <c r="R3303" s="652"/>
      <c r="S3303" s="566"/>
      <c r="T3303" s="566"/>
      <c r="U3303" s="566"/>
      <c r="V3303" s="566"/>
      <c r="W3303" s="566"/>
      <c r="X3303" s="566"/>
      <c r="Y3303" s="566"/>
      <c r="Z3303" s="566"/>
      <c r="AA3303" s="566"/>
      <c r="AB3303" s="566"/>
      <c r="AC3303" s="566"/>
      <c r="AD3303" s="566"/>
      <c r="AE3303" s="566"/>
      <c r="AF3303" s="566"/>
      <c r="AG3303" s="566"/>
    </row>
    <row r="3304" spans="2:33" hidden="1" outlineLevel="1" x14ac:dyDescent="0.45">
      <c r="B3304" s="657"/>
      <c r="C3304" s="658"/>
      <c r="D3304" s="659"/>
      <c r="E3304" s="660"/>
      <c r="F3304" s="661"/>
      <c r="G3304" s="662"/>
      <c r="H3304" s="663"/>
      <c r="I3304" s="663"/>
      <c r="J3304" s="663"/>
      <c r="K3304" s="664"/>
      <c r="L3304" s="662"/>
      <c r="M3304" s="663"/>
      <c r="N3304" s="663"/>
      <c r="O3304" s="663"/>
      <c r="P3304" s="664"/>
      <c r="Q3304" s="665"/>
      <c r="R3304" s="661"/>
      <c r="S3304" s="566"/>
      <c r="T3304" s="566"/>
      <c r="U3304" s="566"/>
      <c r="V3304" s="566"/>
      <c r="W3304" s="566"/>
      <c r="X3304" s="566"/>
      <c r="Y3304" s="566"/>
      <c r="Z3304" s="566"/>
      <c r="AA3304" s="566"/>
      <c r="AB3304" s="566"/>
      <c r="AC3304" s="566"/>
      <c r="AD3304" s="566"/>
      <c r="AE3304" s="566"/>
      <c r="AF3304" s="566"/>
      <c r="AG3304" s="566"/>
    </row>
    <row r="3305" spans="2:33" hidden="1" outlineLevel="1" x14ac:dyDescent="0.45">
      <c r="B3305" s="648"/>
      <c r="C3305" s="649"/>
      <c r="D3305" s="650"/>
      <c r="E3305" s="651"/>
      <c r="F3305" s="652"/>
      <c r="G3305" s="653"/>
      <c r="H3305" s="654"/>
      <c r="I3305" s="654"/>
      <c r="J3305" s="654"/>
      <c r="K3305" s="655"/>
      <c r="L3305" s="653"/>
      <c r="M3305" s="654"/>
      <c r="N3305" s="654"/>
      <c r="O3305" s="654"/>
      <c r="P3305" s="655"/>
      <c r="Q3305" s="656"/>
      <c r="R3305" s="652"/>
      <c r="S3305" s="566"/>
      <c r="T3305" s="566"/>
      <c r="U3305" s="566"/>
      <c r="V3305" s="566"/>
      <c r="W3305" s="566"/>
      <c r="X3305" s="566"/>
      <c r="Y3305" s="566"/>
      <c r="Z3305" s="566"/>
      <c r="AA3305" s="566"/>
      <c r="AB3305" s="566"/>
      <c r="AC3305" s="566"/>
      <c r="AD3305" s="566"/>
      <c r="AE3305" s="566"/>
      <c r="AF3305" s="566"/>
      <c r="AG3305" s="566"/>
    </row>
    <row r="3306" spans="2:33" hidden="1" outlineLevel="1" x14ac:dyDescent="0.45">
      <c r="B3306" s="657"/>
      <c r="C3306" s="658"/>
      <c r="D3306" s="659"/>
      <c r="E3306" s="660"/>
      <c r="F3306" s="661"/>
      <c r="G3306" s="662"/>
      <c r="H3306" s="663"/>
      <c r="I3306" s="663"/>
      <c r="J3306" s="663"/>
      <c r="K3306" s="664"/>
      <c r="L3306" s="662"/>
      <c r="M3306" s="663"/>
      <c r="N3306" s="663"/>
      <c r="O3306" s="663"/>
      <c r="P3306" s="664"/>
      <c r="Q3306" s="665"/>
      <c r="R3306" s="661"/>
      <c r="S3306" s="566"/>
      <c r="T3306" s="566"/>
      <c r="U3306" s="566"/>
      <c r="V3306" s="566"/>
      <c r="W3306" s="566"/>
      <c r="X3306" s="566"/>
      <c r="Y3306" s="566"/>
      <c r="Z3306" s="566"/>
      <c r="AA3306" s="566"/>
      <c r="AB3306" s="566"/>
      <c r="AC3306" s="566"/>
      <c r="AD3306" s="566"/>
      <c r="AE3306" s="566"/>
      <c r="AF3306" s="566"/>
      <c r="AG3306" s="566"/>
    </row>
    <row r="3307" spans="2:33" hidden="1" outlineLevel="1" x14ac:dyDescent="0.45">
      <c r="B3307" s="648"/>
      <c r="C3307" s="649"/>
      <c r="D3307" s="650"/>
      <c r="E3307" s="651"/>
      <c r="F3307" s="652"/>
      <c r="G3307" s="653"/>
      <c r="H3307" s="654"/>
      <c r="I3307" s="654"/>
      <c r="J3307" s="654"/>
      <c r="K3307" s="655"/>
      <c r="L3307" s="653"/>
      <c r="M3307" s="654"/>
      <c r="N3307" s="654"/>
      <c r="O3307" s="654"/>
      <c r="P3307" s="655"/>
      <c r="Q3307" s="656"/>
      <c r="R3307" s="652"/>
      <c r="S3307" s="566"/>
      <c r="T3307" s="566"/>
      <c r="U3307" s="566"/>
      <c r="V3307" s="566"/>
      <c r="W3307" s="566"/>
      <c r="X3307" s="566"/>
      <c r="Y3307" s="566"/>
      <c r="Z3307" s="566"/>
      <c r="AA3307" s="566"/>
      <c r="AB3307" s="566"/>
      <c r="AC3307" s="566"/>
      <c r="AD3307" s="566"/>
      <c r="AE3307" s="566"/>
      <c r="AF3307" s="566"/>
      <c r="AG3307" s="566"/>
    </row>
    <row r="3308" spans="2:33" hidden="1" outlineLevel="1" x14ac:dyDescent="0.45">
      <c r="B3308" s="657"/>
      <c r="C3308" s="658"/>
      <c r="D3308" s="659"/>
      <c r="E3308" s="660"/>
      <c r="F3308" s="661"/>
      <c r="G3308" s="662"/>
      <c r="H3308" s="663"/>
      <c r="I3308" s="663"/>
      <c r="J3308" s="663"/>
      <c r="K3308" s="664"/>
      <c r="L3308" s="662"/>
      <c r="M3308" s="663"/>
      <c r="N3308" s="663"/>
      <c r="O3308" s="663"/>
      <c r="P3308" s="664"/>
      <c r="Q3308" s="665"/>
      <c r="R3308" s="661"/>
      <c r="S3308" s="566"/>
      <c r="T3308" s="566"/>
      <c r="U3308" s="566"/>
      <c r="V3308" s="566"/>
      <c r="W3308" s="566"/>
      <c r="X3308" s="566"/>
      <c r="Y3308" s="566"/>
      <c r="Z3308" s="566"/>
      <c r="AA3308" s="566"/>
      <c r="AB3308" s="566"/>
      <c r="AC3308" s="566"/>
      <c r="AD3308" s="566"/>
      <c r="AE3308" s="566"/>
      <c r="AF3308" s="566"/>
      <c r="AG3308" s="566"/>
    </row>
    <row r="3309" spans="2:33" hidden="1" outlineLevel="1" x14ac:dyDescent="0.45">
      <c r="B3309" s="648"/>
      <c r="C3309" s="649"/>
      <c r="D3309" s="650"/>
      <c r="E3309" s="651"/>
      <c r="F3309" s="652"/>
      <c r="G3309" s="653"/>
      <c r="H3309" s="654"/>
      <c r="I3309" s="654"/>
      <c r="J3309" s="654"/>
      <c r="K3309" s="655"/>
      <c r="L3309" s="653"/>
      <c r="M3309" s="654"/>
      <c r="N3309" s="654"/>
      <c r="O3309" s="654"/>
      <c r="P3309" s="655"/>
      <c r="Q3309" s="656"/>
      <c r="R3309" s="652"/>
      <c r="S3309" s="566"/>
      <c r="T3309" s="566"/>
      <c r="U3309" s="566"/>
      <c r="V3309" s="566"/>
      <c r="W3309" s="566"/>
      <c r="X3309" s="566"/>
      <c r="Y3309" s="566"/>
      <c r="Z3309" s="566"/>
      <c r="AA3309" s="566"/>
      <c r="AB3309" s="566"/>
      <c r="AC3309" s="566"/>
      <c r="AD3309" s="566"/>
      <c r="AE3309" s="566"/>
      <c r="AF3309" s="566"/>
      <c r="AG3309" s="566"/>
    </row>
    <row r="3310" spans="2:33" hidden="1" outlineLevel="1" x14ac:dyDescent="0.45">
      <c r="B3310" s="657"/>
      <c r="C3310" s="658"/>
      <c r="D3310" s="659"/>
      <c r="E3310" s="660"/>
      <c r="F3310" s="661"/>
      <c r="G3310" s="662"/>
      <c r="H3310" s="663"/>
      <c r="I3310" s="663"/>
      <c r="J3310" s="663"/>
      <c r="K3310" s="664"/>
      <c r="L3310" s="662"/>
      <c r="M3310" s="663"/>
      <c r="N3310" s="663"/>
      <c r="O3310" s="663"/>
      <c r="P3310" s="664"/>
      <c r="Q3310" s="665"/>
      <c r="R3310" s="661"/>
      <c r="S3310" s="566"/>
      <c r="T3310" s="566"/>
      <c r="U3310" s="566"/>
      <c r="V3310" s="566"/>
      <c r="W3310" s="566"/>
      <c r="X3310" s="566"/>
      <c r="Y3310" s="566"/>
      <c r="Z3310" s="566"/>
      <c r="AA3310" s="566"/>
      <c r="AB3310" s="566"/>
      <c r="AC3310" s="566"/>
      <c r="AD3310" s="566"/>
      <c r="AE3310" s="566"/>
      <c r="AF3310" s="566"/>
      <c r="AG3310" s="566"/>
    </row>
    <row r="3311" spans="2:33" hidden="1" outlineLevel="1" x14ac:dyDescent="0.45">
      <c r="B3311" s="648"/>
      <c r="C3311" s="649"/>
      <c r="D3311" s="650"/>
      <c r="E3311" s="651"/>
      <c r="F3311" s="652"/>
      <c r="G3311" s="653"/>
      <c r="H3311" s="654"/>
      <c r="I3311" s="654"/>
      <c r="J3311" s="654"/>
      <c r="K3311" s="655"/>
      <c r="L3311" s="653"/>
      <c r="M3311" s="654"/>
      <c r="N3311" s="654"/>
      <c r="O3311" s="654"/>
      <c r="P3311" s="655"/>
      <c r="Q3311" s="656"/>
      <c r="R3311" s="652"/>
      <c r="S3311" s="566"/>
      <c r="T3311" s="566"/>
      <c r="U3311" s="566"/>
      <c r="V3311" s="566"/>
      <c r="W3311" s="566"/>
      <c r="X3311" s="566"/>
      <c r="Y3311" s="566"/>
      <c r="Z3311" s="566"/>
      <c r="AA3311" s="566"/>
      <c r="AB3311" s="566"/>
      <c r="AC3311" s="566"/>
      <c r="AD3311" s="566"/>
      <c r="AE3311" s="566"/>
      <c r="AF3311" s="566"/>
      <c r="AG3311" s="566"/>
    </row>
    <row r="3312" spans="2:33" hidden="1" outlineLevel="1" x14ac:dyDescent="0.45">
      <c r="B3312" s="657"/>
      <c r="C3312" s="658"/>
      <c r="D3312" s="659"/>
      <c r="E3312" s="660"/>
      <c r="F3312" s="661"/>
      <c r="G3312" s="662"/>
      <c r="H3312" s="663"/>
      <c r="I3312" s="663"/>
      <c r="J3312" s="663"/>
      <c r="K3312" s="664"/>
      <c r="L3312" s="662"/>
      <c r="M3312" s="663"/>
      <c r="N3312" s="663"/>
      <c r="O3312" s="663"/>
      <c r="P3312" s="664"/>
      <c r="Q3312" s="665"/>
      <c r="R3312" s="661"/>
      <c r="S3312" s="566"/>
      <c r="T3312" s="566"/>
      <c r="U3312" s="566"/>
      <c r="V3312" s="566"/>
      <c r="W3312" s="566"/>
      <c r="X3312" s="566"/>
      <c r="Y3312" s="566"/>
      <c r="Z3312" s="566"/>
      <c r="AA3312" s="566"/>
      <c r="AB3312" s="566"/>
      <c r="AC3312" s="566"/>
      <c r="AD3312" s="566"/>
      <c r="AE3312" s="566"/>
      <c r="AF3312" s="566"/>
      <c r="AG3312" s="566"/>
    </row>
    <row r="3313" spans="2:33" hidden="1" outlineLevel="1" x14ac:dyDescent="0.45">
      <c r="B3313" s="648"/>
      <c r="C3313" s="649"/>
      <c r="D3313" s="650"/>
      <c r="E3313" s="651"/>
      <c r="F3313" s="652"/>
      <c r="G3313" s="653"/>
      <c r="H3313" s="654"/>
      <c r="I3313" s="654"/>
      <c r="J3313" s="654"/>
      <c r="K3313" s="655"/>
      <c r="L3313" s="653"/>
      <c r="M3313" s="654"/>
      <c r="N3313" s="654"/>
      <c r="O3313" s="654"/>
      <c r="P3313" s="655"/>
      <c r="Q3313" s="656"/>
      <c r="R3313" s="652"/>
      <c r="S3313" s="566"/>
      <c r="T3313" s="566"/>
      <c r="U3313" s="566"/>
      <c r="V3313" s="566"/>
      <c r="W3313" s="566"/>
      <c r="X3313" s="566"/>
      <c r="Y3313" s="566"/>
      <c r="Z3313" s="566"/>
      <c r="AA3313" s="566"/>
      <c r="AB3313" s="566"/>
      <c r="AC3313" s="566"/>
      <c r="AD3313" s="566"/>
      <c r="AE3313" s="566"/>
      <c r="AF3313" s="566"/>
      <c r="AG3313" s="566"/>
    </row>
    <row r="3314" spans="2:33" hidden="1" outlineLevel="1" x14ac:dyDescent="0.45">
      <c r="B3314" s="657"/>
      <c r="C3314" s="658"/>
      <c r="D3314" s="659"/>
      <c r="E3314" s="660"/>
      <c r="F3314" s="661"/>
      <c r="G3314" s="662"/>
      <c r="H3314" s="663"/>
      <c r="I3314" s="663"/>
      <c r="J3314" s="663"/>
      <c r="K3314" s="664"/>
      <c r="L3314" s="662"/>
      <c r="M3314" s="663"/>
      <c r="N3314" s="663"/>
      <c r="O3314" s="663"/>
      <c r="P3314" s="664"/>
      <c r="Q3314" s="665"/>
      <c r="R3314" s="661"/>
      <c r="S3314" s="566"/>
      <c r="T3314" s="566"/>
      <c r="U3314" s="566"/>
      <c r="V3314" s="566"/>
      <c r="W3314" s="566"/>
      <c r="X3314" s="566"/>
      <c r="Y3314" s="566"/>
      <c r="Z3314" s="566"/>
      <c r="AA3314" s="566"/>
      <c r="AB3314" s="566"/>
      <c r="AC3314" s="566"/>
      <c r="AD3314" s="566"/>
      <c r="AE3314" s="566"/>
      <c r="AF3314" s="566"/>
      <c r="AG3314" s="566"/>
    </row>
    <row r="3315" spans="2:33" hidden="1" outlineLevel="1" x14ac:dyDescent="0.45">
      <c r="B3315" s="648"/>
      <c r="C3315" s="649"/>
      <c r="D3315" s="650"/>
      <c r="E3315" s="651"/>
      <c r="F3315" s="652"/>
      <c r="G3315" s="653"/>
      <c r="H3315" s="654"/>
      <c r="I3315" s="654"/>
      <c r="J3315" s="654"/>
      <c r="K3315" s="655"/>
      <c r="L3315" s="653"/>
      <c r="M3315" s="654"/>
      <c r="N3315" s="654"/>
      <c r="O3315" s="654"/>
      <c r="P3315" s="655"/>
      <c r="Q3315" s="656"/>
      <c r="R3315" s="652"/>
      <c r="S3315" s="566"/>
      <c r="T3315" s="566"/>
      <c r="U3315" s="566"/>
      <c r="V3315" s="566"/>
      <c r="W3315" s="566"/>
      <c r="X3315" s="566"/>
      <c r="Y3315" s="566"/>
      <c r="Z3315" s="566"/>
      <c r="AA3315" s="566"/>
      <c r="AB3315" s="566"/>
      <c r="AC3315" s="566"/>
      <c r="AD3315" s="566"/>
      <c r="AE3315" s="566"/>
      <c r="AF3315" s="566"/>
      <c r="AG3315" s="566"/>
    </row>
    <row r="3316" spans="2:33" hidden="1" outlineLevel="1" x14ac:dyDescent="0.45">
      <c r="B3316" s="657"/>
      <c r="C3316" s="658"/>
      <c r="D3316" s="659"/>
      <c r="E3316" s="660"/>
      <c r="F3316" s="661"/>
      <c r="G3316" s="662"/>
      <c r="H3316" s="663"/>
      <c r="I3316" s="663"/>
      <c r="J3316" s="663"/>
      <c r="K3316" s="664"/>
      <c r="L3316" s="662"/>
      <c r="M3316" s="663"/>
      <c r="N3316" s="663"/>
      <c r="O3316" s="663"/>
      <c r="P3316" s="664"/>
      <c r="Q3316" s="665"/>
      <c r="R3316" s="661"/>
      <c r="S3316" s="566"/>
      <c r="T3316" s="566"/>
      <c r="U3316" s="566"/>
      <c r="V3316" s="566"/>
      <c r="W3316" s="566"/>
      <c r="X3316" s="566"/>
      <c r="Y3316" s="566"/>
      <c r="Z3316" s="566"/>
      <c r="AA3316" s="566"/>
      <c r="AB3316" s="566"/>
      <c r="AC3316" s="566"/>
      <c r="AD3316" s="566"/>
      <c r="AE3316" s="566"/>
      <c r="AF3316" s="566"/>
      <c r="AG3316" s="566"/>
    </row>
    <row r="3317" spans="2:33" hidden="1" outlineLevel="1" x14ac:dyDescent="0.45">
      <c r="B3317" s="648"/>
      <c r="C3317" s="649"/>
      <c r="D3317" s="650"/>
      <c r="E3317" s="651"/>
      <c r="F3317" s="652"/>
      <c r="G3317" s="653"/>
      <c r="H3317" s="654"/>
      <c r="I3317" s="654"/>
      <c r="J3317" s="654"/>
      <c r="K3317" s="655"/>
      <c r="L3317" s="653"/>
      <c r="M3317" s="654"/>
      <c r="N3317" s="654"/>
      <c r="O3317" s="654"/>
      <c r="P3317" s="655"/>
      <c r="Q3317" s="656"/>
      <c r="R3317" s="652"/>
      <c r="S3317" s="566"/>
      <c r="T3317" s="566"/>
      <c r="U3317" s="566"/>
      <c r="V3317" s="566"/>
      <c r="W3317" s="566"/>
      <c r="X3317" s="566"/>
      <c r="Y3317" s="566"/>
      <c r="Z3317" s="566"/>
      <c r="AA3317" s="566"/>
      <c r="AB3317" s="566"/>
      <c r="AC3317" s="566"/>
      <c r="AD3317" s="566"/>
      <c r="AE3317" s="566"/>
      <c r="AF3317" s="566"/>
      <c r="AG3317" s="566"/>
    </row>
    <row r="3318" spans="2:33" hidden="1" outlineLevel="1" x14ac:dyDescent="0.45">
      <c r="B3318" s="657"/>
      <c r="C3318" s="658"/>
      <c r="D3318" s="659"/>
      <c r="E3318" s="660"/>
      <c r="F3318" s="661"/>
      <c r="G3318" s="662"/>
      <c r="H3318" s="663"/>
      <c r="I3318" s="663"/>
      <c r="J3318" s="663"/>
      <c r="K3318" s="664"/>
      <c r="L3318" s="662"/>
      <c r="M3318" s="663"/>
      <c r="N3318" s="663"/>
      <c r="O3318" s="663"/>
      <c r="P3318" s="664"/>
      <c r="Q3318" s="665"/>
      <c r="R3318" s="661"/>
      <c r="S3318" s="566"/>
      <c r="T3318" s="566"/>
      <c r="U3318" s="566"/>
      <c r="V3318" s="566"/>
      <c r="W3318" s="566"/>
      <c r="X3318" s="566"/>
      <c r="Y3318" s="566"/>
      <c r="Z3318" s="566"/>
      <c r="AA3318" s="566"/>
      <c r="AB3318" s="566"/>
      <c r="AC3318" s="566"/>
      <c r="AD3318" s="566"/>
      <c r="AE3318" s="566"/>
      <c r="AF3318" s="566"/>
      <c r="AG3318" s="566"/>
    </row>
    <row r="3319" spans="2:33" hidden="1" outlineLevel="1" x14ac:dyDescent="0.45">
      <c r="B3319" s="648"/>
      <c r="C3319" s="649"/>
      <c r="D3319" s="650"/>
      <c r="E3319" s="651"/>
      <c r="F3319" s="652"/>
      <c r="G3319" s="653"/>
      <c r="H3319" s="654"/>
      <c r="I3319" s="654"/>
      <c r="J3319" s="654"/>
      <c r="K3319" s="655"/>
      <c r="L3319" s="653"/>
      <c r="M3319" s="654"/>
      <c r="N3319" s="654"/>
      <c r="O3319" s="654"/>
      <c r="P3319" s="655"/>
      <c r="Q3319" s="656"/>
      <c r="R3319" s="652"/>
      <c r="S3319" s="566"/>
      <c r="T3319" s="566"/>
      <c r="U3319" s="566"/>
      <c r="V3319" s="566"/>
      <c r="W3319" s="566"/>
      <c r="X3319" s="566"/>
      <c r="Y3319" s="566"/>
      <c r="Z3319" s="566"/>
      <c r="AA3319" s="566"/>
      <c r="AB3319" s="566"/>
      <c r="AC3319" s="566"/>
      <c r="AD3319" s="566"/>
      <c r="AE3319" s="566"/>
      <c r="AF3319" s="566"/>
      <c r="AG3319" s="566"/>
    </row>
    <row r="3320" spans="2:33" hidden="1" outlineLevel="1" x14ac:dyDescent="0.45">
      <c r="B3320" s="657"/>
      <c r="C3320" s="658"/>
      <c r="D3320" s="659"/>
      <c r="E3320" s="660"/>
      <c r="F3320" s="661"/>
      <c r="G3320" s="662"/>
      <c r="H3320" s="663"/>
      <c r="I3320" s="663"/>
      <c r="J3320" s="663"/>
      <c r="K3320" s="664"/>
      <c r="L3320" s="662"/>
      <c r="M3320" s="663"/>
      <c r="N3320" s="663"/>
      <c r="O3320" s="663"/>
      <c r="P3320" s="664"/>
      <c r="Q3320" s="665"/>
      <c r="R3320" s="661"/>
      <c r="S3320" s="566"/>
      <c r="T3320" s="566"/>
      <c r="U3320" s="566"/>
      <c r="V3320" s="566"/>
      <c r="W3320" s="566"/>
      <c r="X3320" s="566"/>
      <c r="Y3320" s="566"/>
      <c r="Z3320" s="566"/>
      <c r="AA3320" s="566"/>
      <c r="AB3320" s="566"/>
      <c r="AC3320" s="566"/>
      <c r="AD3320" s="566"/>
      <c r="AE3320" s="566"/>
      <c r="AF3320" s="566"/>
      <c r="AG3320" s="566"/>
    </row>
    <row r="3321" spans="2:33" hidden="1" outlineLevel="1" x14ac:dyDescent="0.45">
      <c r="B3321" s="648"/>
      <c r="C3321" s="649"/>
      <c r="D3321" s="650"/>
      <c r="E3321" s="651"/>
      <c r="F3321" s="652"/>
      <c r="G3321" s="653"/>
      <c r="H3321" s="654"/>
      <c r="I3321" s="654"/>
      <c r="J3321" s="654"/>
      <c r="K3321" s="655"/>
      <c r="L3321" s="653"/>
      <c r="M3321" s="654"/>
      <c r="N3321" s="654"/>
      <c r="O3321" s="654"/>
      <c r="P3321" s="655"/>
      <c r="Q3321" s="656"/>
      <c r="R3321" s="652"/>
      <c r="S3321" s="566"/>
      <c r="T3321" s="566"/>
      <c r="U3321" s="566"/>
      <c r="V3321" s="566"/>
      <c r="W3321" s="566"/>
      <c r="X3321" s="566"/>
      <c r="Y3321" s="566"/>
      <c r="Z3321" s="566"/>
      <c r="AA3321" s="566"/>
      <c r="AB3321" s="566"/>
      <c r="AC3321" s="566"/>
      <c r="AD3321" s="566"/>
      <c r="AE3321" s="566"/>
      <c r="AF3321" s="566"/>
      <c r="AG3321" s="566"/>
    </row>
    <row r="3322" spans="2:33" hidden="1" outlineLevel="1" x14ac:dyDescent="0.45">
      <c r="B3322" s="657"/>
      <c r="C3322" s="658"/>
      <c r="D3322" s="659"/>
      <c r="E3322" s="660"/>
      <c r="F3322" s="661"/>
      <c r="G3322" s="662"/>
      <c r="H3322" s="663"/>
      <c r="I3322" s="663"/>
      <c r="J3322" s="663"/>
      <c r="K3322" s="664"/>
      <c r="L3322" s="662"/>
      <c r="M3322" s="663"/>
      <c r="N3322" s="663"/>
      <c r="O3322" s="663"/>
      <c r="P3322" s="664"/>
      <c r="Q3322" s="665"/>
      <c r="R3322" s="661"/>
      <c r="S3322" s="566"/>
      <c r="T3322" s="566"/>
      <c r="U3322" s="566"/>
      <c r="V3322" s="566"/>
      <c r="W3322" s="566"/>
      <c r="X3322" s="566"/>
      <c r="Y3322" s="566"/>
      <c r="Z3322" s="566"/>
      <c r="AA3322" s="566"/>
      <c r="AB3322" s="566"/>
      <c r="AC3322" s="566"/>
      <c r="AD3322" s="566"/>
      <c r="AE3322" s="566"/>
      <c r="AF3322" s="566"/>
      <c r="AG3322" s="566"/>
    </row>
    <row r="3323" spans="2:33" hidden="1" outlineLevel="1" x14ac:dyDescent="0.45">
      <c r="B3323" s="648"/>
      <c r="C3323" s="649"/>
      <c r="D3323" s="650"/>
      <c r="E3323" s="651"/>
      <c r="F3323" s="652"/>
      <c r="G3323" s="653"/>
      <c r="H3323" s="654"/>
      <c r="I3323" s="654"/>
      <c r="J3323" s="654"/>
      <c r="K3323" s="655"/>
      <c r="L3323" s="653"/>
      <c r="M3323" s="654"/>
      <c r="N3323" s="654"/>
      <c r="O3323" s="654"/>
      <c r="P3323" s="655"/>
      <c r="Q3323" s="656"/>
      <c r="R3323" s="652"/>
      <c r="S3323" s="566"/>
      <c r="T3323" s="566"/>
      <c r="U3323" s="566"/>
      <c r="V3323" s="566"/>
      <c r="W3323" s="566"/>
      <c r="X3323" s="566"/>
      <c r="Y3323" s="566"/>
      <c r="Z3323" s="566"/>
      <c r="AA3323" s="566"/>
      <c r="AB3323" s="566"/>
      <c r="AC3323" s="566"/>
      <c r="AD3323" s="566"/>
      <c r="AE3323" s="566"/>
      <c r="AF3323" s="566"/>
      <c r="AG3323" s="566"/>
    </row>
    <row r="3324" spans="2:33" hidden="1" outlineLevel="1" x14ac:dyDescent="0.45">
      <c r="B3324" s="657"/>
      <c r="C3324" s="658"/>
      <c r="D3324" s="659"/>
      <c r="E3324" s="660"/>
      <c r="F3324" s="661"/>
      <c r="G3324" s="662"/>
      <c r="H3324" s="663"/>
      <c r="I3324" s="663"/>
      <c r="J3324" s="663"/>
      <c r="K3324" s="664"/>
      <c r="L3324" s="662"/>
      <c r="M3324" s="663"/>
      <c r="N3324" s="663"/>
      <c r="O3324" s="663"/>
      <c r="P3324" s="664"/>
      <c r="Q3324" s="665"/>
      <c r="R3324" s="661"/>
      <c r="S3324" s="566"/>
      <c r="T3324" s="566"/>
      <c r="U3324" s="566"/>
      <c r="V3324" s="566"/>
      <c r="W3324" s="566"/>
      <c r="X3324" s="566"/>
      <c r="Y3324" s="566"/>
      <c r="Z3324" s="566"/>
      <c r="AA3324" s="566"/>
      <c r="AB3324" s="566"/>
      <c r="AC3324" s="566"/>
      <c r="AD3324" s="566"/>
      <c r="AE3324" s="566"/>
      <c r="AF3324" s="566"/>
      <c r="AG3324" s="566"/>
    </row>
    <row r="3325" spans="2:33" hidden="1" outlineLevel="1" x14ac:dyDescent="0.45">
      <c r="B3325" s="648"/>
      <c r="C3325" s="649"/>
      <c r="D3325" s="650"/>
      <c r="E3325" s="651"/>
      <c r="F3325" s="652"/>
      <c r="G3325" s="653"/>
      <c r="H3325" s="654"/>
      <c r="I3325" s="654"/>
      <c r="J3325" s="654"/>
      <c r="K3325" s="655"/>
      <c r="L3325" s="653"/>
      <c r="M3325" s="654"/>
      <c r="N3325" s="654"/>
      <c r="O3325" s="654"/>
      <c r="P3325" s="655"/>
      <c r="Q3325" s="656"/>
      <c r="R3325" s="652"/>
      <c r="S3325" s="566"/>
      <c r="T3325" s="566"/>
      <c r="U3325" s="566"/>
      <c r="V3325" s="566"/>
      <c r="W3325" s="566"/>
      <c r="X3325" s="566"/>
      <c r="Y3325" s="566"/>
      <c r="Z3325" s="566"/>
      <c r="AA3325" s="566"/>
      <c r="AB3325" s="566"/>
      <c r="AC3325" s="566"/>
      <c r="AD3325" s="566"/>
      <c r="AE3325" s="566"/>
      <c r="AF3325" s="566"/>
      <c r="AG3325" s="566"/>
    </row>
    <row r="3326" spans="2:33" hidden="1" outlineLevel="1" x14ac:dyDescent="0.45">
      <c r="B3326" s="657"/>
      <c r="C3326" s="658"/>
      <c r="D3326" s="659"/>
      <c r="E3326" s="660"/>
      <c r="F3326" s="661"/>
      <c r="G3326" s="662"/>
      <c r="H3326" s="663"/>
      <c r="I3326" s="663"/>
      <c r="J3326" s="663"/>
      <c r="K3326" s="664"/>
      <c r="L3326" s="662"/>
      <c r="M3326" s="663"/>
      <c r="N3326" s="663"/>
      <c r="O3326" s="663"/>
      <c r="P3326" s="664"/>
      <c r="Q3326" s="665"/>
      <c r="R3326" s="661"/>
      <c r="S3326" s="566"/>
      <c r="T3326" s="566"/>
      <c r="U3326" s="566"/>
      <c r="V3326" s="566"/>
      <c r="W3326" s="566"/>
      <c r="X3326" s="566"/>
      <c r="Y3326" s="566"/>
      <c r="Z3326" s="566"/>
      <c r="AA3326" s="566"/>
      <c r="AB3326" s="566"/>
      <c r="AC3326" s="566"/>
      <c r="AD3326" s="566"/>
      <c r="AE3326" s="566"/>
      <c r="AF3326" s="566"/>
      <c r="AG3326" s="566"/>
    </row>
    <row r="3327" spans="2:33" hidden="1" outlineLevel="1" x14ac:dyDescent="0.45">
      <c r="B3327" s="648"/>
      <c r="C3327" s="649"/>
      <c r="D3327" s="650"/>
      <c r="E3327" s="651"/>
      <c r="F3327" s="652"/>
      <c r="G3327" s="653"/>
      <c r="H3327" s="654"/>
      <c r="I3327" s="654"/>
      <c r="J3327" s="654"/>
      <c r="K3327" s="655"/>
      <c r="L3327" s="653"/>
      <c r="M3327" s="654"/>
      <c r="N3327" s="654"/>
      <c r="O3327" s="654"/>
      <c r="P3327" s="655"/>
      <c r="Q3327" s="656"/>
      <c r="R3327" s="652"/>
      <c r="S3327" s="566"/>
      <c r="T3327" s="566"/>
      <c r="U3327" s="566"/>
      <c r="V3327" s="566"/>
      <c r="W3327" s="566"/>
      <c r="X3327" s="566"/>
      <c r="Y3327" s="566"/>
      <c r="Z3327" s="566"/>
      <c r="AA3327" s="566"/>
      <c r="AB3327" s="566"/>
      <c r="AC3327" s="566"/>
      <c r="AD3327" s="566"/>
      <c r="AE3327" s="566"/>
      <c r="AF3327" s="566"/>
      <c r="AG3327" s="566"/>
    </row>
    <row r="3328" spans="2:33" hidden="1" outlineLevel="1" x14ac:dyDescent="0.45">
      <c r="B3328" s="657"/>
      <c r="C3328" s="658"/>
      <c r="D3328" s="659"/>
      <c r="E3328" s="660"/>
      <c r="F3328" s="661"/>
      <c r="G3328" s="662"/>
      <c r="H3328" s="663"/>
      <c r="I3328" s="663"/>
      <c r="J3328" s="663"/>
      <c r="K3328" s="664"/>
      <c r="L3328" s="662"/>
      <c r="M3328" s="663"/>
      <c r="N3328" s="663"/>
      <c r="O3328" s="663"/>
      <c r="P3328" s="664"/>
      <c r="Q3328" s="665"/>
      <c r="R3328" s="661"/>
      <c r="S3328" s="566"/>
      <c r="T3328" s="566"/>
      <c r="U3328" s="566"/>
      <c r="V3328" s="566"/>
      <c r="W3328" s="566"/>
      <c r="X3328" s="566"/>
      <c r="Y3328" s="566"/>
      <c r="Z3328" s="566"/>
      <c r="AA3328" s="566"/>
      <c r="AB3328" s="566"/>
      <c r="AC3328" s="566"/>
      <c r="AD3328" s="566"/>
      <c r="AE3328" s="566"/>
      <c r="AF3328" s="566"/>
      <c r="AG3328" s="566"/>
    </row>
    <row r="3329" spans="2:33" hidden="1" outlineLevel="1" x14ac:dyDescent="0.45">
      <c r="B3329" s="648"/>
      <c r="C3329" s="649"/>
      <c r="D3329" s="650"/>
      <c r="E3329" s="651"/>
      <c r="F3329" s="652"/>
      <c r="G3329" s="653"/>
      <c r="H3329" s="654"/>
      <c r="I3329" s="654"/>
      <c r="J3329" s="654"/>
      <c r="K3329" s="655"/>
      <c r="L3329" s="653"/>
      <c r="M3329" s="654"/>
      <c r="N3329" s="654"/>
      <c r="O3329" s="654"/>
      <c r="P3329" s="655"/>
      <c r="Q3329" s="656"/>
      <c r="R3329" s="652"/>
      <c r="S3329" s="566"/>
      <c r="T3329" s="566"/>
      <c r="U3329" s="566"/>
      <c r="V3329" s="566"/>
      <c r="W3329" s="566"/>
      <c r="X3329" s="566"/>
      <c r="Y3329" s="566"/>
      <c r="Z3329" s="566"/>
      <c r="AA3329" s="566"/>
      <c r="AB3329" s="566"/>
      <c r="AC3329" s="566"/>
      <c r="AD3329" s="566"/>
      <c r="AE3329" s="566"/>
      <c r="AF3329" s="566"/>
      <c r="AG3329" s="566"/>
    </row>
    <row r="3330" spans="2:33" hidden="1" outlineLevel="1" x14ac:dyDescent="0.45">
      <c r="B3330" s="657"/>
      <c r="C3330" s="658"/>
      <c r="D3330" s="659"/>
      <c r="E3330" s="660"/>
      <c r="F3330" s="661"/>
      <c r="G3330" s="662"/>
      <c r="H3330" s="663"/>
      <c r="I3330" s="663"/>
      <c r="J3330" s="663"/>
      <c r="K3330" s="664"/>
      <c r="L3330" s="662"/>
      <c r="M3330" s="663"/>
      <c r="N3330" s="663"/>
      <c r="O3330" s="663"/>
      <c r="P3330" s="664"/>
      <c r="Q3330" s="665"/>
      <c r="R3330" s="661"/>
      <c r="S3330" s="566"/>
      <c r="T3330" s="566"/>
      <c r="U3330" s="566"/>
      <c r="V3330" s="566"/>
      <c r="W3330" s="566"/>
      <c r="X3330" s="566"/>
      <c r="Y3330" s="566"/>
      <c r="Z3330" s="566"/>
      <c r="AA3330" s="566"/>
      <c r="AB3330" s="566"/>
      <c r="AC3330" s="566"/>
      <c r="AD3330" s="566"/>
      <c r="AE3330" s="566"/>
      <c r="AF3330" s="566"/>
      <c r="AG3330" s="566"/>
    </row>
    <row r="3331" spans="2:33" hidden="1" outlineLevel="1" x14ac:dyDescent="0.45">
      <c r="B3331" s="648"/>
      <c r="C3331" s="649"/>
      <c r="D3331" s="650"/>
      <c r="E3331" s="651"/>
      <c r="F3331" s="652"/>
      <c r="G3331" s="653"/>
      <c r="H3331" s="654"/>
      <c r="I3331" s="654"/>
      <c r="J3331" s="654"/>
      <c r="K3331" s="655"/>
      <c r="L3331" s="653"/>
      <c r="M3331" s="654"/>
      <c r="N3331" s="654"/>
      <c r="O3331" s="654"/>
      <c r="P3331" s="655"/>
      <c r="Q3331" s="656"/>
      <c r="R3331" s="652"/>
      <c r="S3331" s="566"/>
      <c r="T3331" s="566"/>
      <c r="U3331" s="566"/>
      <c r="V3331" s="566"/>
      <c r="W3331" s="566"/>
      <c r="X3331" s="566"/>
      <c r="Y3331" s="566"/>
      <c r="Z3331" s="566"/>
      <c r="AA3331" s="566"/>
      <c r="AB3331" s="566"/>
      <c r="AC3331" s="566"/>
      <c r="AD3331" s="566"/>
      <c r="AE3331" s="566"/>
      <c r="AF3331" s="566"/>
      <c r="AG3331" s="566"/>
    </row>
    <row r="3332" spans="2:33" hidden="1" outlineLevel="1" x14ac:dyDescent="0.45">
      <c r="B3332" s="657"/>
      <c r="C3332" s="658"/>
      <c r="D3332" s="659"/>
      <c r="E3332" s="660"/>
      <c r="F3332" s="661"/>
      <c r="G3332" s="662"/>
      <c r="H3332" s="663"/>
      <c r="I3332" s="663"/>
      <c r="J3332" s="663"/>
      <c r="K3332" s="664"/>
      <c r="L3332" s="662"/>
      <c r="M3332" s="663"/>
      <c r="N3332" s="663"/>
      <c r="O3332" s="663"/>
      <c r="P3332" s="664"/>
      <c r="Q3332" s="665"/>
      <c r="R3332" s="661"/>
      <c r="S3332" s="566"/>
      <c r="T3332" s="566"/>
      <c r="U3332" s="566"/>
      <c r="V3332" s="566"/>
      <c r="W3332" s="566"/>
      <c r="X3332" s="566"/>
      <c r="Y3332" s="566"/>
      <c r="Z3332" s="566"/>
      <c r="AA3332" s="566"/>
      <c r="AB3332" s="566"/>
      <c r="AC3332" s="566"/>
      <c r="AD3332" s="566"/>
      <c r="AE3332" s="566"/>
      <c r="AF3332" s="566"/>
      <c r="AG3332" s="566"/>
    </row>
    <row r="3333" spans="2:33" hidden="1" outlineLevel="1" x14ac:dyDescent="0.45">
      <c r="B3333" s="648"/>
      <c r="C3333" s="649"/>
      <c r="D3333" s="650"/>
      <c r="E3333" s="651"/>
      <c r="F3333" s="652"/>
      <c r="G3333" s="653"/>
      <c r="H3333" s="654"/>
      <c r="I3333" s="654"/>
      <c r="J3333" s="654"/>
      <c r="K3333" s="655"/>
      <c r="L3333" s="653"/>
      <c r="M3333" s="654"/>
      <c r="N3333" s="654"/>
      <c r="O3333" s="654"/>
      <c r="P3333" s="655"/>
      <c r="Q3333" s="656"/>
      <c r="R3333" s="652"/>
      <c r="S3333" s="566"/>
      <c r="T3333" s="566"/>
      <c r="U3333" s="566"/>
      <c r="V3333" s="566"/>
      <c r="W3333" s="566"/>
      <c r="X3333" s="566"/>
      <c r="Y3333" s="566"/>
      <c r="Z3333" s="566"/>
      <c r="AA3333" s="566"/>
      <c r="AB3333" s="566"/>
      <c r="AC3333" s="566"/>
      <c r="AD3333" s="566"/>
      <c r="AE3333" s="566"/>
      <c r="AF3333" s="566"/>
      <c r="AG3333" s="566"/>
    </row>
    <row r="3334" spans="2:33" hidden="1" outlineLevel="1" x14ac:dyDescent="0.45">
      <c r="B3334" s="657"/>
      <c r="C3334" s="658"/>
      <c r="D3334" s="659"/>
      <c r="E3334" s="660"/>
      <c r="F3334" s="661"/>
      <c r="G3334" s="662"/>
      <c r="H3334" s="663"/>
      <c r="I3334" s="663"/>
      <c r="J3334" s="663"/>
      <c r="K3334" s="664"/>
      <c r="L3334" s="662"/>
      <c r="M3334" s="663"/>
      <c r="N3334" s="663"/>
      <c r="O3334" s="663"/>
      <c r="P3334" s="664"/>
      <c r="Q3334" s="665"/>
      <c r="R3334" s="661"/>
      <c r="S3334" s="566"/>
      <c r="T3334" s="566"/>
      <c r="U3334" s="566"/>
      <c r="V3334" s="566"/>
      <c r="W3334" s="566"/>
      <c r="X3334" s="566"/>
      <c r="Y3334" s="566"/>
      <c r="Z3334" s="566"/>
      <c r="AA3334" s="566"/>
      <c r="AB3334" s="566"/>
      <c r="AC3334" s="566"/>
      <c r="AD3334" s="566"/>
      <c r="AE3334" s="566"/>
      <c r="AF3334" s="566"/>
      <c r="AG3334" s="566"/>
    </row>
    <row r="3335" spans="2:33" hidden="1" outlineLevel="1" x14ac:dyDescent="0.45">
      <c r="B3335" s="648"/>
      <c r="C3335" s="649"/>
      <c r="D3335" s="650"/>
      <c r="E3335" s="651"/>
      <c r="F3335" s="652"/>
      <c r="G3335" s="653"/>
      <c r="H3335" s="654"/>
      <c r="I3335" s="654"/>
      <c r="J3335" s="654"/>
      <c r="K3335" s="655"/>
      <c r="L3335" s="653"/>
      <c r="M3335" s="654"/>
      <c r="N3335" s="654"/>
      <c r="O3335" s="654"/>
      <c r="P3335" s="655"/>
      <c r="Q3335" s="656"/>
      <c r="R3335" s="652"/>
      <c r="S3335" s="566"/>
      <c r="T3335" s="566"/>
      <c r="U3335" s="566"/>
      <c r="V3335" s="566"/>
      <c r="W3335" s="566"/>
      <c r="X3335" s="566"/>
      <c r="Y3335" s="566"/>
      <c r="Z3335" s="566"/>
      <c r="AA3335" s="566"/>
      <c r="AB3335" s="566"/>
      <c r="AC3335" s="566"/>
      <c r="AD3335" s="566"/>
      <c r="AE3335" s="566"/>
      <c r="AF3335" s="566"/>
      <c r="AG3335" s="566"/>
    </row>
    <row r="3336" spans="2:33" hidden="1" outlineLevel="1" x14ac:dyDescent="0.45">
      <c r="B3336" s="657"/>
      <c r="C3336" s="658"/>
      <c r="D3336" s="659"/>
      <c r="E3336" s="660"/>
      <c r="F3336" s="661"/>
      <c r="G3336" s="662"/>
      <c r="H3336" s="663"/>
      <c r="I3336" s="663"/>
      <c r="J3336" s="663"/>
      <c r="K3336" s="664"/>
      <c r="L3336" s="662"/>
      <c r="M3336" s="663"/>
      <c r="N3336" s="663"/>
      <c r="O3336" s="663"/>
      <c r="P3336" s="664"/>
      <c r="Q3336" s="665"/>
      <c r="R3336" s="661"/>
      <c r="S3336" s="566"/>
      <c r="T3336" s="566"/>
      <c r="U3336" s="566"/>
      <c r="V3336" s="566"/>
      <c r="W3336" s="566"/>
      <c r="X3336" s="566"/>
      <c r="Y3336" s="566"/>
      <c r="Z3336" s="566"/>
      <c r="AA3336" s="566"/>
      <c r="AB3336" s="566"/>
      <c r="AC3336" s="566"/>
      <c r="AD3336" s="566"/>
      <c r="AE3336" s="566"/>
      <c r="AF3336" s="566"/>
      <c r="AG3336" s="566"/>
    </row>
    <row r="3337" spans="2:33" hidden="1" outlineLevel="1" x14ac:dyDescent="0.45">
      <c r="B3337" s="648"/>
      <c r="C3337" s="649"/>
      <c r="D3337" s="650"/>
      <c r="E3337" s="651"/>
      <c r="F3337" s="652"/>
      <c r="G3337" s="653"/>
      <c r="H3337" s="654"/>
      <c r="I3337" s="654"/>
      <c r="J3337" s="654"/>
      <c r="K3337" s="655"/>
      <c r="L3337" s="653"/>
      <c r="M3337" s="654"/>
      <c r="N3337" s="654"/>
      <c r="O3337" s="654"/>
      <c r="P3337" s="655"/>
      <c r="Q3337" s="656"/>
      <c r="R3337" s="652"/>
      <c r="S3337" s="566"/>
      <c r="T3337" s="566"/>
      <c r="U3337" s="566"/>
      <c r="V3337" s="566"/>
      <c r="W3337" s="566"/>
      <c r="X3337" s="566"/>
      <c r="Y3337" s="566"/>
      <c r="Z3337" s="566"/>
      <c r="AA3337" s="566"/>
      <c r="AB3337" s="566"/>
      <c r="AC3337" s="566"/>
      <c r="AD3337" s="566"/>
      <c r="AE3337" s="566"/>
      <c r="AF3337" s="566"/>
      <c r="AG3337" s="566"/>
    </row>
    <row r="3338" spans="2:33" hidden="1" outlineLevel="1" x14ac:dyDescent="0.45">
      <c r="B3338" s="657"/>
      <c r="C3338" s="658"/>
      <c r="D3338" s="659"/>
      <c r="E3338" s="660"/>
      <c r="F3338" s="661"/>
      <c r="G3338" s="662"/>
      <c r="H3338" s="663"/>
      <c r="I3338" s="663"/>
      <c r="J3338" s="663"/>
      <c r="K3338" s="664"/>
      <c r="L3338" s="662"/>
      <c r="M3338" s="663"/>
      <c r="N3338" s="663"/>
      <c r="O3338" s="663"/>
      <c r="P3338" s="664"/>
      <c r="Q3338" s="665"/>
      <c r="R3338" s="661"/>
      <c r="S3338" s="566"/>
      <c r="T3338" s="566"/>
      <c r="U3338" s="566"/>
      <c r="V3338" s="566"/>
      <c r="W3338" s="566"/>
      <c r="X3338" s="566"/>
      <c r="Y3338" s="566"/>
      <c r="Z3338" s="566"/>
      <c r="AA3338" s="566"/>
      <c r="AB3338" s="566"/>
      <c r="AC3338" s="566"/>
      <c r="AD3338" s="566"/>
      <c r="AE3338" s="566"/>
      <c r="AF3338" s="566"/>
      <c r="AG3338" s="566"/>
    </row>
    <row r="3339" spans="2:33" hidden="1" outlineLevel="1" x14ac:dyDescent="0.45">
      <c r="B3339" s="648"/>
      <c r="C3339" s="649"/>
      <c r="D3339" s="650"/>
      <c r="E3339" s="651"/>
      <c r="F3339" s="652"/>
      <c r="G3339" s="653"/>
      <c r="H3339" s="654"/>
      <c r="I3339" s="654"/>
      <c r="J3339" s="654"/>
      <c r="K3339" s="655"/>
      <c r="L3339" s="653"/>
      <c r="M3339" s="654"/>
      <c r="N3339" s="654"/>
      <c r="O3339" s="654"/>
      <c r="P3339" s="655"/>
      <c r="Q3339" s="656"/>
      <c r="R3339" s="652"/>
      <c r="S3339" s="566"/>
      <c r="T3339" s="566"/>
      <c r="U3339" s="566"/>
      <c r="V3339" s="566"/>
      <c r="W3339" s="566"/>
      <c r="X3339" s="566"/>
      <c r="Y3339" s="566"/>
      <c r="Z3339" s="566"/>
      <c r="AA3339" s="566"/>
      <c r="AB3339" s="566"/>
      <c r="AC3339" s="566"/>
      <c r="AD3339" s="566"/>
      <c r="AE3339" s="566"/>
      <c r="AF3339" s="566"/>
      <c r="AG3339" s="566"/>
    </row>
    <row r="3340" spans="2:33" hidden="1" outlineLevel="1" x14ac:dyDescent="0.45">
      <c r="B3340" s="657"/>
      <c r="C3340" s="658"/>
      <c r="D3340" s="659"/>
      <c r="E3340" s="660"/>
      <c r="F3340" s="661"/>
      <c r="G3340" s="662"/>
      <c r="H3340" s="663"/>
      <c r="I3340" s="663"/>
      <c r="J3340" s="663"/>
      <c r="K3340" s="664"/>
      <c r="L3340" s="662"/>
      <c r="M3340" s="663"/>
      <c r="N3340" s="663"/>
      <c r="O3340" s="663"/>
      <c r="P3340" s="664"/>
      <c r="Q3340" s="665"/>
      <c r="R3340" s="661"/>
      <c r="S3340" s="566"/>
      <c r="T3340" s="566"/>
      <c r="U3340" s="566"/>
      <c r="V3340" s="566"/>
      <c r="W3340" s="566"/>
      <c r="X3340" s="566"/>
      <c r="Y3340" s="566"/>
      <c r="Z3340" s="566"/>
      <c r="AA3340" s="566"/>
      <c r="AB3340" s="566"/>
      <c r="AC3340" s="566"/>
      <c r="AD3340" s="566"/>
      <c r="AE3340" s="566"/>
      <c r="AF3340" s="566"/>
      <c r="AG3340" s="566"/>
    </row>
    <row r="3341" spans="2:33" hidden="1" outlineLevel="1" x14ac:dyDescent="0.45">
      <c r="B3341" s="648"/>
      <c r="C3341" s="649"/>
      <c r="D3341" s="650"/>
      <c r="E3341" s="651"/>
      <c r="F3341" s="652"/>
      <c r="G3341" s="653"/>
      <c r="H3341" s="654"/>
      <c r="I3341" s="654"/>
      <c r="J3341" s="654"/>
      <c r="K3341" s="655"/>
      <c r="L3341" s="653"/>
      <c r="M3341" s="654"/>
      <c r="N3341" s="654"/>
      <c r="O3341" s="654"/>
      <c r="P3341" s="655"/>
      <c r="Q3341" s="656"/>
      <c r="R3341" s="652"/>
      <c r="S3341" s="566"/>
      <c r="T3341" s="566"/>
      <c r="U3341" s="566"/>
      <c r="V3341" s="566"/>
      <c r="W3341" s="566"/>
      <c r="X3341" s="566"/>
      <c r="Y3341" s="566"/>
      <c r="Z3341" s="566"/>
      <c r="AA3341" s="566"/>
      <c r="AB3341" s="566"/>
      <c r="AC3341" s="566"/>
      <c r="AD3341" s="566"/>
      <c r="AE3341" s="566"/>
      <c r="AF3341" s="566"/>
      <c r="AG3341" s="566"/>
    </row>
    <row r="3342" spans="2:33" hidden="1" outlineLevel="1" x14ac:dyDescent="0.45">
      <c r="B3342" s="657"/>
      <c r="C3342" s="658"/>
      <c r="D3342" s="659"/>
      <c r="E3342" s="660"/>
      <c r="F3342" s="661"/>
      <c r="G3342" s="662"/>
      <c r="H3342" s="663"/>
      <c r="I3342" s="663"/>
      <c r="J3342" s="663"/>
      <c r="K3342" s="664"/>
      <c r="L3342" s="662"/>
      <c r="M3342" s="663"/>
      <c r="N3342" s="663"/>
      <c r="O3342" s="663"/>
      <c r="P3342" s="664"/>
      <c r="Q3342" s="665"/>
      <c r="R3342" s="661"/>
      <c r="S3342" s="566"/>
      <c r="T3342" s="566"/>
      <c r="U3342" s="566"/>
      <c r="V3342" s="566"/>
      <c r="W3342" s="566"/>
      <c r="X3342" s="566"/>
      <c r="Y3342" s="566"/>
      <c r="Z3342" s="566"/>
      <c r="AA3342" s="566"/>
      <c r="AB3342" s="566"/>
      <c r="AC3342" s="566"/>
      <c r="AD3342" s="566"/>
      <c r="AE3342" s="566"/>
      <c r="AF3342" s="566"/>
      <c r="AG3342" s="566"/>
    </row>
    <row r="3343" spans="2:33" hidden="1" outlineLevel="1" x14ac:dyDescent="0.45">
      <c r="B3343" s="648"/>
      <c r="C3343" s="649"/>
      <c r="D3343" s="650"/>
      <c r="E3343" s="651"/>
      <c r="F3343" s="652"/>
      <c r="G3343" s="653"/>
      <c r="H3343" s="654"/>
      <c r="I3343" s="654"/>
      <c r="J3343" s="654"/>
      <c r="K3343" s="655"/>
      <c r="L3343" s="653"/>
      <c r="M3343" s="654"/>
      <c r="N3343" s="654"/>
      <c r="O3343" s="654"/>
      <c r="P3343" s="655"/>
      <c r="Q3343" s="656"/>
      <c r="R3343" s="652"/>
      <c r="S3343" s="566"/>
      <c r="T3343" s="566"/>
      <c r="U3343" s="566"/>
      <c r="V3343" s="566"/>
      <c r="W3343" s="566"/>
      <c r="X3343" s="566"/>
      <c r="Y3343" s="566"/>
      <c r="Z3343" s="566"/>
      <c r="AA3343" s="566"/>
      <c r="AB3343" s="566"/>
      <c r="AC3343" s="566"/>
      <c r="AD3343" s="566"/>
      <c r="AE3343" s="566"/>
      <c r="AF3343" s="566"/>
      <c r="AG3343" s="566"/>
    </row>
    <row r="3344" spans="2:33" hidden="1" outlineLevel="1" x14ac:dyDescent="0.45">
      <c r="B3344" s="657"/>
      <c r="C3344" s="658"/>
      <c r="D3344" s="659"/>
      <c r="E3344" s="660"/>
      <c r="F3344" s="661"/>
      <c r="G3344" s="662"/>
      <c r="H3344" s="663"/>
      <c r="I3344" s="663"/>
      <c r="J3344" s="663"/>
      <c r="K3344" s="664"/>
      <c r="L3344" s="662"/>
      <c r="M3344" s="663"/>
      <c r="N3344" s="663"/>
      <c r="O3344" s="663"/>
      <c r="P3344" s="664"/>
      <c r="Q3344" s="665"/>
      <c r="R3344" s="661"/>
      <c r="S3344" s="566"/>
      <c r="T3344" s="566"/>
      <c r="U3344" s="566"/>
      <c r="V3344" s="566"/>
      <c r="W3344" s="566"/>
      <c r="X3344" s="566"/>
      <c r="Y3344" s="566"/>
      <c r="Z3344" s="566"/>
      <c r="AA3344" s="566"/>
      <c r="AB3344" s="566"/>
      <c r="AC3344" s="566"/>
      <c r="AD3344" s="566"/>
      <c r="AE3344" s="566"/>
      <c r="AF3344" s="566"/>
      <c r="AG3344" s="566"/>
    </row>
    <row r="3345" spans="2:33" hidden="1" outlineLevel="1" x14ac:dyDescent="0.45">
      <c r="B3345" s="648"/>
      <c r="C3345" s="649"/>
      <c r="D3345" s="650"/>
      <c r="E3345" s="651"/>
      <c r="F3345" s="652"/>
      <c r="G3345" s="653"/>
      <c r="H3345" s="654"/>
      <c r="I3345" s="654"/>
      <c r="J3345" s="654"/>
      <c r="K3345" s="655"/>
      <c r="L3345" s="653"/>
      <c r="M3345" s="654"/>
      <c r="N3345" s="654"/>
      <c r="O3345" s="654"/>
      <c r="P3345" s="655"/>
      <c r="Q3345" s="656"/>
      <c r="R3345" s="652"/>
      <c r="S3345" s="566"/>
      <c r="T3345" s="566"/>
      <c r="U3345" s="566"/>
      <c r="V3345" s="566"/>
      <c r="W3345" s="566"/>
      <c r="X3345" s="566"/>
      <c r="Y3345" s="566"/>
      <c r="Z3345" s="566"/>
      <c r="AA3345" s="566"/>
      <c r="AB3345" s="566"/>
      <c r="AC3345" s="566"/>
      <c r="AD3345" s="566"/>
      <c r="AE3345" s="566"/>
      <c r="AF3345" s="566"/>
      <c r="AG3345" s="566"/>
    </row>
    <row r="3346" spans="2:33" hidden="1" outlineLevel="1" x14ac:dyDescent="0.45">
      <c r="B3346" s="657"/>
      <c r="C3346" s="658"/>
      <c r="D3346" s="659"/>
      <c r="E3346" s="660"/>
      <c r="F3346" s="661"/>
      <c r="G3346" s="662"/>
      <c r="H3346" s="663"/>
      <c r="I3346" s="663"/>
      <c r="J3346" s="663"/>
      <c r="K3346" s="664"/>
      <c r="L3346" s="662"/>
      <c r="M3346" s="663"/>
      <c r="N3346" s="663"/>
      <c r="O3346" s="663"/>
      <c r="P3346" s="664"/>
      <c r="Q3346" s="665"/>
      <c r="R3346" s="661"/>
      <c r="S3346" s="566"/>
      <c r="T3346" s="566"/>
      <c r="U3346" s="566"/>
      <c r="V3346" s="566"/>
      <c r="W3346" s="566"/>
      <c r="X3346" s="566"/>
      <c r="Y3346" s="566"/>
      <c r="Z3346" s="566"/>
      <c r="AA3346" s="566"/>
      <c r="AB3346" s="566"/>
      <c r="AC3346" s="566"/>
      <c r="AD3346" s="566"/>
      <c r="AE3346" s="566"/>
      <c r="AF3346" s="566"/>
      <c r="AG3346" s="566"/>
    </row>
    <row r="3347" spans="2:33" hidden="1" outlineLevel="1" x14ac:dyDescent="0.45">
      <c r="B3347" s="648"/>
      <c r="C3347" s="649"/>
      <c r="D3347" s="650"/>
      <c r="E3347" s="651"/>
      <c r="F3347" s="652"/>
      <c r="G3347" s="653"/>
      <c r="H3347" s="654"/>
      <c r="I3347" s="654"/>
      <c r="J3347" s="654"/>
      <c r="K3347" s="655"/>
      <c r="L3347" s="653"/>
      <c r="M3347" s="654"/>
      <c r="N3347" s="654"/>
      <c r="O3347" s="654"/>
      <c r="P3347" s="655"/>
      <c r="Q3347" s="656"/>
      <c r="R3347" s="652"/>
      <c r="S3347" s="566"/>
      <c r="T3347" s="566"/>
      <c r="U3347" s="566"/>
      <c r="V3347" s="566"/>
      <c r="W3347" s="566"/>
      <c r="X3347" s="566"/>
      <c r="Y3347" s="566"/>
      <c r="Z3347" s="566"/>
      <c r="AA3347" s="566"/>
      <c r="AB3347" s="566"/>
      <c r="AC3347" s="566"/>
      <c r="AD3347" s="566"/>
      <c r="AE3347" s="566"/>
      <c r="AF3347" s="566"/>
      <c r="AG3347" s="566"/>
    </row>
    <row r="3348" spans="2:33" hidden="1" outlineLevel="1" x14ac:dyDescent="0.45">
      <c r="B3348" s="657"/>
      <c r="C3348" s="658"/>
      <c r="D3348" s="659"/>
      <c r="E3348" s="660"/>
      <c r="F3348" s="661"/>
      <c r="G3348" s="662"/>
      <c r="H3348" s="663"/>
      <c r="I3348" s="663"/>
      <c r="J3348" s="663"/>
      <c r="K3348" s="664"/>
      <c r="L3348" s="662"/>
      <c r="M3348" s="663"/>
      <c r="N3348" s="663"/>
      <c r="O3348" s="663"/>
      <c r="P3348" s="664"/>
      <c r="Q3348" s="665"/>
      <c r="R3348" s="661"/>
      <c r="S3348" s="566"/>
      <c r="T3348" s="566"/>
      <c r="U3348" s="566"/>
      <c r="V3348" s="566"/>
      <c r="W3348" s="566"/>
      <c r="X3348" s="566"/>
      <c r="Y3348" s="566"/>
      <c r="Z3348" s="566"/>
      <c r="AA3348" s="566"/>
      <c r="AB3348" s="566"/>
      <c r="AC3348" s="566"/>
      <c r="AD3348" s="566"/>
      <c r="AE3348" s="566"/>
      <c r="AF3348" s="566"/>
      <c r="AG3348" s="566"/>
    </row>
    <row r="3349" spans="2:33" hidden="1" outlineLevel="1" x14ac:dyDescent="0.45">
      <c r="B3349" s="648"/>
      <c r="C3349" s="649"/>
      <c r="D3349" s="650"/>
      <c r="E3349" s="651"/>
      <c r="F3349" s="652"/>
      <c r="G3349" s="653"/>
      <c r="H3349" s="654"/>
      <c r="I3349" s="654"/>
      <c r="J3349" s="654"/>
      <c r="K3349" s="655"/>
      <c r="L3349" s="653"/>
      <c r="M3349" s="654"/>
      <c r="N3349" s="654"/>
      <c r="O3349" s="654"/>
      <c r="P3349" s="655"/>
      <c r="Q3349" s="656"/>
      <c r="R3349" s="652"/>
      <c r="S3349" s="566"/>
      <c r="T3349" s="566"/>
      <c r="U3349" s="566"/>
      <c r="V3349" s="566"/>
      <c r="W3349" s="566"/>
      <c r="X3349" s="566"/>
      <c r="Y3349" s="566"/>
      <c r="Z3349" s="566"/>
      <c r="AA3349" s="566"/>
      <c r="AB3349" s="566"/>
      <c r="AC3349" s="566"/>
      <c r="AD3349" s="566"/>
      <c r="AE3349" s="566"/>
      <c r="AF3349" s="566"/>
      <c r="AG3349" s="566"/>
    </row>
    <row r="3350" spans="2:33" hidden="1" outlineLevel="1" x14ac:dyDescent="0.45">
      <c r="B3350" s="657"/>
      <c r="C3350" s="658"/>
      <c r="D3350" s="659"/>
      <c r="E3350" s="660"/>
      <c r="F3350" s="661"/>
      <c r="G3350" s="662"/>
      <c r="H3350" s="663"/>
      <c r="I3350" s="663"/>
      <c r="J3350" s="663"/>
      <c r="K3350" s="664"/>
      <c r="L3350" s="662"/>
      <c r="M3350" s="663"/>
      <c r="N3350" s="663"/>
      <c r="O3350" s="663"/>
      <c r="P3350" s="664"/>
      <c r="Q3350" s="665"/>
      <c r="R3350" s="661"/>
      <c r="S3350" s="566"/>
      <c r="T3350" s="566"/>
      <c r="U3350" s="566"/>
      <c r="V3350" s="566"/>
      <c r="W3350" s="566"/>
      <c r="X3350" s="566"/>
      <c r="Y3350" s="566"/>
      <c r="Z3350" s="566"/>
      <c r="AA3350" s="566"/>
      <c r="AB3350" s="566"/>
      <c r="AC3350" s="566"/>
      <c r="AD3350" s="566"/>
      <c r="AE3350" s="566"/>
      <c r="AF3350" s="566"/>
      <c r="AG3350" s="566"/>
    </row>
    <row r="3351" spans="2:33" hidden="1" outlineLevel="1" x14ac:dyDescent="0.45">
      <c r="B3351" s="648"/>
      <c r="C3351" s="649"/>
      <c r="D3351" s="650"/>
      <c r="E3351" s="651"/>
      <c r="F3351" s="652"/>
      <c r="G3351" s="653"/>
      <c r="H3351" s="654"/>
      <c r="I3351" s="654"/>
      <c r="J3351" s="654"/>
      <c r="K3351" s="655"/>
      <c r="L3351" s="653"/>
      <c r="M3351" s="654"/>
      <c r="N3351" s="654"/>
      <c r="O3351" s="654"/>
      <c r="P3351" s="655"/>
      <c r="Q3351" s="656"/>
      <c r="R3351" s="652"/>
      <c r="S3351" s="566"/>
      <c r="T3351" s="566"/>
      <c r="U3351" s="566"/>
      <c r="V3351" s="566"/>
      <c r="W3351" s="566"/>
      <c r="X3351" s="566"/>
      <c r="Y3351" s="566"/>
      <c r="Z3351" s="566"/>
      <c r="AA3351" s="566"/>
      <c r="AB3351" s="566"/>
      <c r="AC3351" s="566"/>
      <c r="AD3351" s="566"/>
      <c r="AE3351" s="566"/>
      <c r="AF3351" s="566"/>
      <c r="AG3351" s="566"/>
    </row>
    <row r="3352" spans="2:33" hidden="1" outlineLevel="1" x14ac:dyDescent="0.45">
      <c r="B3352" s="657"/>
      <c r="C3352" s="658"/>
      <c r="D3352" s="659"/>
      <c r="E3352" s="660"/>
      <c r="F3352" s="661"/>
      <c r="G3352" s="662"/>
      <c r="H3352" s="663"/>
      <c r="I3352" s="663"/>
      <c r="J3352" s="663"/>
      <c r="K3352" s="664"/>
      <c r="L3352" s="662"/>
      <c r="M3352" s="663"/>
      <c r="N3352" s="663"/>
      <c r="O3352" s="663"/>
      <c r="P3352" s="664"/>
      <c r="Q3352" s="665"/>
      <c r="R3352" s="661"/>
      <c r="S3352" s="566"/>
      <c r="T3352" s="566"/>
      <c r="U3352" s="566"/>
      <c r="V3352" s="566"/>
      <c r="W3352" s="566"/>
      <c r="X3352" s="566"/>
      <c r="Y3352" s="566"/>
      <c r="Z3352" s="566"/>
      <c r="AA3352" s="566"/>
      <c r="AB3352" s="566"/>
      <c r="AC3352" s="566"/>
      <c r="AD3352" s="566"/>
      <c r="AE3352" s="566"/>
      <c r="AF3352" s="566"/>
      <c r="AG3352" s="566"/>
    </row>
    <row r="3353" spans="2:33" hidden="1" outlineLevel="1" x14ac:dyDescent="0.45">
      <c r="B3353" s="648"/>
      <c r="C3353" s="649"/>
      <c r="D3353" s="650"/>
      <c r="E3353" s="651"/>
      <c r="F3353" s="652"/>
      <c r="G3353" s="653"/>
      <c r="H3353" s="654"/>
      <c r="I3353" s="654"/>
      <c r="J3353" s="654"/>
      <c r="K3353" s="655"/>
      <c r="L3353" s="653"/>
      <c r="M3353" s="654"/>
      <c r="N3353" s="654"/>
      <c r="O3353" s="654"/>
      <c r="P3353" s="655"/>
      <c r="Q3353" s="656"/>
      <c r="R3353" s="652"/>
      <c r="S3353" s="566"/>
      <c r="T3353" s="566"/>
      <c r="U3353" s="566"/>
      <c r="V3353" s="566"/>
      <c r="W3353" s="566"/>
      <c r="X3353" s="566"/>
      <c r="Y3353" s="566"/>
      <c r="Z3353" s="566"/>
      <c r="AA3353" s="566"/>
      <c r="AB3353" s="566"/>
      <c r="AC3353" s="566"/>
      <c r="AD3353" s="566"/>
      <c r="AE3353" s="566"/>
      <c r="AF3353" s="566"/>
      <c r="AG3353" s="566"/>
    </row>
    <row r="3354" spans="2:33" hidden="1" outlineLevel="1" x14ac:dyDescent="0.45">
      <c r="B3354" s="657"/>
      <c r="C3354" s="658"/>
      <c r="D3354" s="659"/>
      <c r="E3354" s="660"/>
      <c r="F3354" s="661"/>
      <c r="G3354" s="662"/>
      <c r="H3354" s="663"/>
      <c r="I3354" s="663"/>
      <c r="J3354" s="663"/>
      <c r="K3354" s="664"/>
      <c r="L3354" s="662"/>
      <c r="M3354" s="663"/>
      <c r="N3354" s="663"/>
      <c r="O3354" s="663"/>
      <c r="P3354" s="664"/>
      <c r="Q3354" s="665"/>
      <c r="R3354" s="661"/>
      <c r="S3354" s="566"/>
      <c r="T3354" s="566"/>
      <c r="U3354" s="566"/>
      <c r="V3354" s="566"/>
      <c r="W3354" s="566"/>
      <c r="X3354" s="566"/>
      <c r="Y3354" s="566"/>
      <c r="Z3354" s="566"/>
      <c r="AA3354" s="566"/>
      <c r="AB3354" s="566"/>
      <c r="AC3354" s="566"/>
      <c r="AD3354" s="566"/>
      <c r="AE3354" s="566"/>
      <c r="AF3354" s="566"/>
      <c r="AG3354" s="566"/>
    </row>
    <row r="3355" spans="2:33" hidden="1" outlineLevel="1" x14ac:dyDescent="0.45">
      <c r="B3355" s="648"/>
      <c r="C3355" s="649"/>
      <c r="D3355" s="650"/>
      <c r="E3355" s="651"/>
      <c r="F3355" s="652"/>
      <c r="G3355" s="653"/>
      <c r="H3355" s="654"/>
      <c r="I3355" s="654"/>
      <c r="J3355" s="654"/>
      <c r="K3355" s="655"/>
      <c r="L3355" s="653"/>
      <c r="M3355" s="654"/>
      <c r="N3355" s="654"/>
      <c r="O3355" s="654"/>
      <c r="P3355" s="655"/>
      <c r="Q3355" s="656"/>
      <c r="R3355" s="652"/>
      <c r="S3355" s="566"/>
      <c r="T3355" s="566"/>
      <c r="U3355" s="566"/>
      <c r="V3355" s="566"/>
      <c r="W3355" s="566"/>
      <c r="X3355" s="566"/>
      <c r="Y3355" s="566"/>
      <c r="Z3355" s="566"/>
      <c r="AA3355" s="566"/>
      <c r="AB3355" s="566"/>
      <c r="AC3355" s="566"/>
      <c r="AD3355" s="566"/>
      <c r="AE3355" s="566"/>
      <c r="AF3355" s="566"/>
      <c r="AG3355" s="566"/>
    </row>
    <row r="3356" spans="2:33" hidden="1" outlineLevel="1" x14ac:dyDescent="0.45">
      <c r="B3356" s="657"/>
      <c r="C3356" s="658"/>
      <c r="D3356" s="659"/>
      <c r="E3356" s="660"/>
      <c r="F3356" s="661"/>
      <c r="G3356" s="662"/>
      <c r="H3356" s="663"/>
      <c r="I3356" s="663"/>
      <c r="J3356" s="663"/>
      <c r="K3356" s="664"/>
      <c r="L3356" s="662"/>
      <c r="M3356" s="663"/>
      <c r="N3356" s="663"/>
      <c r="O3356" s="663"/>
      <c r="P3356" s="664"/>
      <c r="Q3356" s="665"/>
      <c r="R3356" s="661"/>
      <c r="S3356" s="566"/>
      <c r="T3356" s="566"/>
      <c r="U3356" s="566"/>
      <c r="V3356" s="566"/>
      <c r="W3356" s="566"/>
      <c r="X3356" s="566"/>
      <c r="Y3356" s="566"/>
      <c r="Z3356" s="566"/>
      <c r="AA3356" s="566"/>
      <c r="AB3356" s="566"/>
      <c r="AC3356" s="566"/>
      <c r="AD3356" s="566"/>
      <c r="AE3356" s="566"/>
      <c r="AF3356" s="566"/>
      <c r="AG3356" s="566"/>
    </row>
    <row r="3357" spans="2:33" hidden="1" outlineLevel="1" x14ac:dyDescent="0.45">
      <c r="B3357" s="648"/>
      <c r="C3357" s="649"/>
      <c r="D3357" s="650"/>
      <c r="E3357" s="651"/>
      <c r="F3357" s="652"/>
      <c r="G3357" s="653"/>
      <c r="H3357" s="654"/>
      <c r="I3357" s="654"/>
      <c r="J3357" s="654"/>
      <c r="K3357" s="655"/>
      <c r="L3357" s="653"/>
      <c r="M3357" s="654"/>
      <c r="N3357" s="654"/>
      <c r="O3357" s="654"/>
      <c r="P3357" s="655"/>
      <c r="Q3357" s="656"/>
      <c r="R3357" s="652"/>
      <c r="S3357" s="566"/>
      <c r="T3357" s="566"/>
      <c r="U3357" s="566"/>
      <c r="V3357" s="566"/>
      <c r="W3357" s="566"/>
      <c r="X3357" s="566"/>
      <c r="Y3357" s="566"/>
      <c r="Z3357" s="566"/>
      <c r="AA3357" s="566"/>
      <c r="AB3357" s="566"/>
      <c r="AC3357" s="566"/>
      <c r="AD3357" s="566"/>
      <c r="AE3357" s="566"/>
      <c r="AF3357" s="566"/>
      <c r="AG3357" s="566"/>
    </row>
    <row r="3358" spans="2:33" hidden="1" outlineLevel="1" x14ac:dyDescent="0.45">
      <c r="B3358" s="657"/>
      <c r="C3358" s="658"/>
      <c r="D3358" s="659"/>
      <c r="E3358" s="660"/>
      <c r="F3358" s="661"/>
      <c r="G3358" s="662"/>
      <c r="H3358" s="663"/>
      <c r="I3358" s="663"/>
      <c r="J3358" s="663"/>
      <c r="K3358" s="664"/>
      <c r="L3358" s="662"/>
      <c r="M3358" s="663"/>
      <c r="N3358" s="663"/>
      <c r="O3358" s="663"/>
      <c r="P3358" s="664"/>
      <c r="Q3358" s="665"/>
      <c r="R3358" s="661"/>
      <c r="S3358" s="566"/>
      <c r="T3358" s="566"/>
      <c r="U3358" s="566"/>
      <c r="V3358" s="566"/>
      <c r="W3358" s="566"/>
      <c r="X3358" s="566"/>
      <c r="Y3358" s="566"/>
      <c r="Z3358" s="566"/>
      <c r="AA3358" s="566"/>
      <c r="AB3358" s="566"/>
      <c r="AC3358" s="566"/>
      <c r="AD3358" s="566"/>
      <c r="AE3358" s="566"/>
      <c r="AF3358" s="566"/>
      <c r="AG3358" s="566"/>
    </row>
    <row r="3359" spans="2:33" hidden="1" outlineLevel="1" x14ac:dyDescent="0.45">
      <c r="B3359" s="648"/>
      <c r="C3359" s="649"/>
      <c r="D3359" s="650"/>
      <c r="E3359" s="651"/>
      <c r="F3359" s="652"/>
      <c r="G3359" s="653"/>
      <c r="H3359" s="654"/>
      <c r="I3359" s="654"/>
      <c r="J3359" s="654"/>
      <c r="K3359" s="655"/>
      <c r="L3359" s="653"/>
      <c r="M3359" s="654"/>
      <c r="N3359" s="654"/>
      <c r="O3359" s="654"/>
      <c r="P3359" s="655"/>
      <c r="Q3359" s="656"/>
      <c r="R3359" s="652"/>
      <c r="S3359" s="566"/>
      <c r="T3359" s="566"/>
      <c r="U3359" s="566"/>
      <c r="V3359" s="566"/>
      <c r="W3359" s="566"/>
      <c r="X3359" s="566"/>
      <c r="Y3359" s="566"/>
      <c r="Z3359" s="566"/>
      <c r="AA3359" s="566"/>
      <c r="AB3359" s="566"/>
      <c r="AC3359" s="566"/>
      <c r="AD3359" s="566"/>
      <c r="AE3359" s="566"/>
      <c r="AF3359" s="566"/>
      <c r="AG3359" s="566"/>
    </row>
    <row r="3360" spans="2:33" hidden="1" outlineLevel="1" x14ac:dyDescent="0.45">
      <c r="B3360" s="657"/>
      <c r="C3360" s="658"/>
      <c r="D3360" s="659"/>
      <c r="E3360" s="660"/>
      <c r="F3360" s="661"/>
      <c r="G3360" s="662"/>
      <c r="H3360" s="663"/>
      <c r="I3360" s="663"/>
      <c r="J3360" s="663"/>
      <c r="K3360" s="664"/>
      <c r="L3360" s="662"/>
      <c r="M3360" s="663"/>
      <c r="N3360" s="663"/>
      <c r="O3360" s="663"/>
      <c r="P3360" s="664"/>
      <c r="Q3360" s="665"/>
      <c r="R3360" s="661"/>
      <c r="S3360" s="566"/>
      <c r="T3360" s="566"/>
      <c r="U3360" s="566"/>
      <c r="V3360" s="566"/>
      <c r="W3360" s="566"/>
      <c r="X3360" s="566"/>
      <c r="Y3360" s="566"/>
      <c r="Z3360" s="566"/>
      <c r="AA3360" s="566"/>
      <c r="AB3360" s="566"/>
      <c r="AC3360" s="566"/>
      <c r="AD3360" s="566"/>
      <c r="AE3360" s="566"/>
      <c r="AF3360" s="566"/>
      <c r="AG3360" s="566"/>
    </row>
    <row r="3361" spans="2:33" hidden="1" outlineLevel="1" x14ac:dyDescent="0.45">
      <c r="B3361" s="648"/>
      <c r="C3361" s="649"/>
      <c r="D3361" s="650"/>
      <c r="E3361" s="651"/>
      <c r="F3361" s="652"/>
      <c r="G3361" s="653"/>
      <c r="H3361" s="654"/>
      <c r="I3361" s="654"/>
      <c r="J3361" s="654"/>
      <c r="K3361" s="655"/>
      <c r="L3361" s="653"/>
      <c r="M3361" s="654"/>
      <c r="N3361" s="654"/>
      <c r="O3361" s="654"/>
      <c r="P3361" s="655"/>
      <c r="Q3361" s="656"/>
      <c r="R3361" s="652"/>
      <c r="S3361" s="566"/>
      <c r="T3361" s="566"/>
      <c r="U3361" s="566"/>
      <c r="V3361" s="566"/>
      <c r="W3361" s="566"/>
      <c r="X3361" s="566"/>
      <c r="Y3361" s="566"/>
      <c r="Z3361" s="566"/>
      <c r="AA3361" s="566"/>
      <c r="AB3361" s="566"/>
      <c r="AC3361" s="566"/>
      <c r="AD3361" s="566"/>
      <c r="AE3361" s="566"/>
      <c r="AF3361" s="566"/>
      <c r="AG3361" s="566"/>
    </row>
    <row r="3362" spans="2:33" hidden="1" outlineLevel="1" x14ac:dyDescent="0.45">
      <c r="B3362" s="657"/>
      <c r="C3362" s="658"/>
      <c r="D3362" s="659"/>
      <c r="E3362" s="660"/>
      <c r="F3362" s="661"/>
      <c r="G3362" s="662"/>
      <c r="H3362" s="663"/>
      <c r="I3362" s="663"/>
      <c r="J3362" s="663"/>
      <c r="K3362" s="664"/>
      <c r="L3362" s="662"/>
      <c r="M3362" s="663"/>
      <c r="N3362" s="663"/>
      <c r="O3362" s="663"/>
      <c r="P3362" s="664"/>
      <c r="Q3362" s="665"/>
      <c r="R3362" s="661"/>
      <c r="S3362" s="566"/>
      <c r="T3362" s="566"/>
      <c r="U3362" s="566"/>
      <c r="V3362" s="566"/>
      <c r="W3362" s="566"/>
      <c r="X3362" s="566"/>
      <c r="Y3362" s="566"/>
      <c r="Z3362" s="566"/>
      <c r="AA3362" s="566"/>
      <c r="AB3362" s="566"/>
      <c r="AC3362" s="566"/>
      <c r="AD3362" s="566"/>
      <c r="AE3362" s="566"/>
      <c r="AF3362" s="566"/>
      <c r="AG3362" s="566"/>
    </row>
    <row r="3363" spans="2:33" hidden="1" outlineLevel="1" x14ac:dyDescent="0.45">
      <c r="B3363" s="648"/>
      <c r="C3363" s="649"/>
      <c r="D3363" s="650"/>
      <c r="E3363" s="651"/>
      <c r="F3363" s="652"/>
      <c r="G3363" s="653"/>
      <c r="H3363" s="654"/>
      <c r="I3363" s="654"/>
      <c r="J3363" s="654"/>
      <c r="K3363" s="655"/>
      <c r="L3363" s="653"/>
      <c r="M3363" s="654"/>
      <c r="N3363" s="654"/>
      <c r="O3363" s="654"/>
      <c r="P3363" s="655"/>
      <c r="Q3363" s="656"/>
      <c r="R3363" s="652"/>
      <c r="S3363" s="566"/>
      <c r="T3363" s="566"/>
      <c r="U3363" s="566"/>
      <c r="V3363" s="566"/>
      <c r="W3363" s="566"/>
      <c r="X3363" s="566"/>
      <c r="Y3363" s="566"/>
      <c r="Z3363" s="566"/>
      <c r="AA3363" s="566"/>
      <c r="AB3363" s="566"/>
      <c r="AC3363" s="566"/>
      <c r="AD3363" s="566"/>
      <c r="AE3363" s="566"/>
      <c r="AF3363" s="566"/>
      <c r="AG3363" s="566"/>
    </row>
    <row r="3364" spans="2:33" hidden="1" outlineLevel="1" x14ac:dyDescent="0.45">
      <c r="B3364" s="657"/>
      <c r="C3364" s="658"/>
      <c r="D3364" s="659"/>
      <c r="E3364" s="660"/>
      <c r="F3364" s="661"/>
      <c r="G3364" s="662"/>
      <c r="H3364" s="663"/>
      <c r="I3364" s="663"/>
      <c r="J3364" s="663"/>
      <c r="K3364" s="664"/>
      <c r="L3364" s="662"/>
      <c r="M3364" s="663"/>
      <c r="N3364" s="663"/>
      <c r="O3364" s="663"/>
      <c r="P3364" s="664"/>
      <c r="Q3364" s="665"/>
      <c r="R3364" s="661"/>
      <c r="S3364" s="566"/>
      <c r="T3364" s="566"/>
      <c r="U3364" s="566"/>
      <c r="V3364" s="566"/>
      <c r="W3364" s="566"/>
      <c r="X3364" s="566"/>
      <c r="Y3364" s="566"/>
      <c r="Z3364" s="566"/>
      <c r="AA3364" s="566"/>
      <c r="AB3364" s="566"/>
      <c r="AC3364" s="566"/>
      <c r="AD3364" s="566"/>
      <c r="AE3364" s="566"/>
      <c r="AF3364" s="566"/>
      <c r="AG3364" s="566"/>
    </row>
    <row r="3365" spans="2:33" hidden="1" outlineLevel="1" x14ac:dyDescent="0.45">
      <c r="B3365" s="648"/>
      <c r="C3365" s="649"/>
      <c r="D3365" s="650"/>
      <c r="E3365" s="651"/>
      <c r="F3365" s="652"/>
      <c r="G3365" s="653"/>
      <c r="H3365" s="654"/>
      <c r="I3365" s="654"/>
      <c r="J3365" s="654"/>
      <c r="K3365" s="655"/>
      <c r="L3365" s="653"/>
      <c r="M3365" s="654"/>
      <c r="N3365" s="654"/>
      <c r="O3365" s="654"/>
      <c r="P3365" s="655"/>
      <c r="Q3365" s="656"/>
      <c r="R3365" s="652"/>
      <c r="S3365" s="566"/>
      <c r="T3365" s="566"/>
      <c r="U3365" s="566"/>
      <c r="V3365" s="566"/>
      <c r="W3365" s="566"/>
      <c r="X3365" s="566"/>
      <c r="Y3365" s="566"/>
      <c r="Z3365" s="566"/>
      <c r="AA3365" s="566"/>
      <c r="AB3365" s="566"/>
      <c r="AC3365" s="566"/>
      <c r="AD3365" s="566"/>
      <c r="AE3365" s="566"/>
      <c r="AF3365" s="566"/>
      <c r="AG3365" s="566"/>
    </row>
    <row r="3366" spans="2:33" hidden="1" outlineLevel="1" x14ac:dyDescent="0.45">
      <c r="B3366" s="657"/>
      <c r="C3366" s="658"/>
      <c r="D3366" s="659"/>
      <c r="E3366" s="660"/>
      <c r="F3366" s="661"/>
      <c r="G3366" s="662"/>
      <c r="H3366" s="663"/>
      <c r="I3366" s="663"/>
      <c r="J3366" s="663"/>
      <c r="K3366" s="664"/>
      <c r="L3366" s="662"/>
      <c r="M3366" s="663"/>
      <c r="N3366" s="663"/>
      <c r="O3366" s="663"/>
      <c r="P3366" s="664"/>
      <c r="Q3366" s="665"/>
      <c r="R3366" s="661"/>
      <c r="S3366" s="566"/>
      <c r="T3366" s="566"/>
      <c r="U3366" s="566"/>
      <c r="V3366" s="566"/>
      <c r="W3366" s="566"/>
      <c r="X3366" s="566"/>
      <c r="Y3366" s="566"/>
      <c r="Z3366" s="566"/>
      <c r="AA3366" s="566"/>
      <c r="AB3366" s="566"/>
      <c r="AC3366" s="566"/>
      <c r="AD3366" s="566"/>
      <c r="AE3366" s="566"/>
      <c r="AF3366" s="566"/>
      <c r="AG3366" s="566"/>
    </row>
    <row r="3367" spans="2:33" hidden="1" outlineLevel="1" x14ac:dyDescent="0.45">
      <c r="B3367" s="648"/>
      <c r="C3367" s="649"/>
      <c r="D3367" s="650"/>
      <c r="E3367" s="651"/>
      <c r="F3367" s="652"/>
      <c r="G3367" s="653"/>
      <c r="H3367" s="654"/>
      <c r="I3367" s="654"/>
      <c r="J3367" s="654"/>
      <c r="K3367" s="655"/>
      <c r="L3367" s="653"/>
      <c r="M3367" s="654"/>
      <c r="N3367" s="654"/>
      <c r="O3367" s="654"/>
      <c r="P3367" s="655"/>
      <c r="Q3367" s="656"/>
      <c r="R3367" s="652"/>
      <c r="S3367" s="566"/>
      <c r="T3367" s="566"/>
      <c r="U3367" s="566"/>
      <c r="V3367" s="566"/>
      <c r="W3367" s="566"/>
      <c r="X3367" s="566"/>
      <c r="Y3367" s="566"/>
      <c r="Z3367" s="566"/>
      <c r="AA3367" s="566"/>
      <c r="AB3367" s="566"/>
      <c r="AC3367" s="566"/>
      <c r="AD3367" s="566"/>
      <c r="AE3367" s="566"/>
      <c r="AF3367" s="566"/>
      <c r="AG3367" s="566"/>
    </row>
    <row r="3368" spans="2:33" hidden="1" outlineLevel="1" x14ac:dyDescent="0.45">
      <c r="B3368" s="657"/>
      <c r="C3368" s="658"/>
      <c r="D3368" s="659"/>
      <c r="E3368" s="660"/>
      <c r="F3368" s="661"/>
      <c r="G3368" s="662"/>
      <c r="H3368" s="663"/>
      <c r="I3368" s="663"/>
      <c r="J3368" s="663"/>
      <c r="K3368" s="664"/>
      <c r="L3368" s="662"/>
      <c r="M3368" s="663"/>
      <c r="N3368" s="663"/>
      <c r="O3368" s="663"/>
      <c r="P3368" s="664"/>
      <c r="Q3368" s="665"/>
      <c r="R3368" s="661"/>
      <c r="S3368" s="566"/>
      <c r="T3368" s="566"/>
      <c r="U3368" s="566"/>
      <c r="V3368" s="566"/>
      <c r="W3368" s="566"/>
      <c r="X3368" s="566"/>
      <c r="Y3368" s="566"/>
      <c r="Z3368" s="566"/>
      <c r="AA3368" s="566"/>
      <c r="AB3368" s="566"/>
      <c r="AC3368" s="566"/>
      <c r="AD3368" s="566"/>
      <c r="AE3368" s="566"/>
      <c r="AF3368" s="566"/>
      <c r="AG3368" s="566"/>
    </row>
    <row r="3369" spans="2:33" hidden="1" outlineLevel="1" x14ac:dyDescent="0.45">
      <c r="B3369" s="648"/>
      <c r="C3369" s="649"/>
      <c r="D3369" s="650"/>
      <c r="E3369" s="651"/>
      <c r="F3369" s="652"/>
      <c r="G3369" s="653"/>
      <c r="H3369" s="654"/>
      <c r="I3369" s="654"/>
      <c r="J3369" s="654"/>
      <c r="K3369" s="655"/>
      <c r="L3369" s="653"/>
      <c r="M3369" s="654"/>
      <c r="N3369" s="654"/>
      <c r="O3369" s="654"/>
      <c r="P3369" s="655"/>
      <c r="Q3369" s="656"/>
      <c r="R3369" s="652"/>
      <c r="S3369" s="566"/>
      <c r="T3369" s="566"/>
      <c r="U3369" s="566"/>
      <c r="V3369" s="566"/>
      <c r="W3369" s="566"/>
      <c r="X3369" s="566"/>
      <c r="Y3369" s="566"/>
      <c r="Z3369" s="566"/>
      <c r="AA3369" s="566"/>
      <c r="AB3369" s="566"/>
      <c r="AC3369" s="566"/>
      <c r="AD3369" s="566"/>
      <c r="AE3369" s="566"/>
      <c r="AF3369" s="566"/>
      <c r="AG3369" s="566"/>
    </row>
    <row r="3370" spans="2:33" hidden="1" outlineLevel="1" x14ac:dyDescent="0.45">
      <c r="B3370" s="657"/>
      <c r="C3370" s="658"/>
      <c r="D3370" s="659"/>
      <c r="E3370" s="660"/>
      <c r="F3370" s="661"/>
      <c r="G3370" s="662"/>
      <c r="H3370" s="663"/>
      <c r="I3370" s="663"/>
      <c r="J3370" s="663"/>
      <c r="K3370" s="664"/>
      <c r="L3370" s="662"/>
      <c r="M3370" s="663"/>
      <c r="N3370" s="663"/>
      <c r="O3370" s="663"/>
      <c r="P3370" s="664"/>
      <c r="Q3370" s="665"/>
      <c r="R3370" s="661"/>
      <c r="S3370" s="566"/>
      <c r="T3370" s="566"/>
      <c r="U3370" s="566"/>
      <c r="V3370" s="566"/>
      <c r="W3370" s="566"/>
      <c r="X3370" s="566"/>
      <c r="Y3370" s="566"/>
      <c r="Z3370" s="566"/>
      <c r="AA3370" s="566"/>
      <c r="AB3370" s="566"/>
      <c r="AC3370" s="566"/>
      <c r="AD3370" s="566"/>
      <c r="AE3370" s="566"/>
      <c r="AF3370" s="566"/>
      <c r="AG3370" s="566"/>
    </row>
    <row r="3371" spans="2:33" hidden="1" outlineLevel="1" x14ac:dyDescent="0.45">
      <c r="B3371" s="648"/>
      <c r="C3371" s="649"/>
      <c r="D3371" s="650"/>
      <c r="E3371" s="651"/>
      <c r="F3371" s="652"/>
      <c r="G3371" s="653"/>
      <c r="H3371" s="654"/>
      <c r="I3371" s="654"/>
      <c r="J3371" s="654"/>
      <c r="K3371" s="655"/>
      <c r="L3371" s="653"/>
      <c r="M3371" s="654"/>
      <c r="N3371" s="654"/>
      <c r="O3371" s="654"/>
      <c r="P3371" s="655"/>
      <c r="Q3371" s="656"/>
      <c r="R3371" s="652"/>
      <c r="S3371" s="566"/>
      <c r="T3371" s="566"/>
      <c r="U3371" s="566"/>
      <c r="V3371" s="566"/>
      <c r="W3371" s="566"/>
      <c r="X3371" s="566"/>
      <c r="Y3371" s="566"/>
      <c r="Z3371" s="566"/>
      <c r="AA3371" s="566"/>
      <c r="AB3371" s="566"/>
      <c r="AC3371" s="566"/>
      <c r="AD3371" s="566"/>
      <c r="AE3371" s="566"/>
      <c r="AF3371" s="566"/>
      <c r="AG3371" s="566"/>
    </row>
    <row r="3372" spans="2:33" hidden="1" outlineLevel="1" x14ac:dyDescent="0.45">
      <c r="B3372" s="657"/>
      <c r="C3372" s="658"/>
      <c r="D3372" s="659"/>
      <c r="E3372" s="660"/>
      <c r="F3372" s="661"/>
      <c r="G3372" s="662"/>
      <c r="H3372" s="663"/>
      <c r="I3372" s="663"/>
      <c r="J3372" s="663"/>
      <c r="K3372" s="664"/>
      <c r="L3372" s="662"/>
      <c r="M3372" s="663"/>
      <c r="N3372" s="663"/>
      <c r="O3372" s="663"/>
      <c r="P3372" s="664"/>
      <c r="Q3372" s="665"/>
      <c r="R3372" s="661"/>
      <c r="S3372" s="566"/>
      <c r="T3372" s="566"/>
      <c r="U3372" s="566"/>
      <c r="V3372" s="566"/>
      <c r="W3372" s="566"/>
      <c r="X3372" s="566"/>
      <c r="Y3372" s="566"/>
      <c r="Z3372" s="566"/>
      <c r="AA3372" s="566"/>
      <c r="AB3372" s="566"/>
      <c r="AC3372" s="566"/>
      <c r="AD3372" s="566"/>
      <c r="AE3372" s="566"/>
      <c r="AF3372" s="566"/>
      <c r="AG3372" s="566"/>
    </row>
    <row r="3373" spans="2:33" hidden="1" outlineLevel="1" x14ac:dyDescent="0.45">
      <c r="B3373" s="648"/>
      <c r="C3373" s="649"/>
      <c r="D3373" s="650"/>
      <c r="E3373" s="651"/>
      <c r="F3373" s="652"/>
      <c r="G3373" s="653"/>
      <c r="H3373" s="654"/>
      <c r="I3373" s="654"/>
      <c r="J3373" s="654"/>
      <c r="K3373" s="655"/>
      <c r="L3373" s="653"/>
      <c r="M3373" s="654"/>
      <c r="N3373" s="654"/>
      <c r="O3373" s="654"/>
      <c r="P3373" s="655"/>
      <c r="Q3373" s="656"/>
      <c r="R3373" s="652"/>
      <c r="S3373" s="566"/>
      <c r="T3373" s="566"/>
      <c r="U3373" s="566"/>
      <c r="V3373" s="566"/>
      <c r="W3373" s="566"/>
      <c r="X3373" s="566"/>
      <c r="Y3373" s="566"/>
      <c r="Z3373" s="566"/>
      <c r="AA3373" s="566"/>
      <c r="AB3373" s="566"/>
      <c r="AC3373" s="566"/>
      <c r="AD3373" s="566"/>
      <c r="AE3373" s="566"/>
      <c r="AF3373" s="566"/>
      <c r="AG3373" s="566"/>
    </row>
    <row r="3374" spans="2:33" hidden="1" outlineLevel="1" x14ac:dyDescent="0.45">
      <c r="B3374" s="657"/>
      <c r="C3374" s="658"/>
      <c r="D3374" s="659"/>
      <c r="E3374" s="660"/>
      <c r="F3374" s="661"/>
      <c r="G3374" s="662"/>
      <c r="H3374" s="663"/>
      <c r="I3374" s="663"/>
      <c r="J3374" s="663"/>
      <c r="K3374" s="664"/>
      <c r="L3374" s="662"/>
      <c r="M3374" s="663"/>
      <c r="N3374" s="663"/>
      <c r="O3374" s="663"/>
      <c r="P3374" s="664"/>
      <c r="Q3374" s="665"/>
      <c r="R3374" s="661"/>
      <c r="S3374" s="566"/>
      <c r="T3374" s="566"/>
      <c r="U3374" s="566"/>
      <c r="V3374" s="566"/>
      <c r="W3374" s="566"/>
      <c r="X3374" s="566"/>
      <c r="Y3374" s="566"/>
      <c r="Z3374" s="566"/>
      <c r="AA3374" s="566"/>
      <c r="AB3374" s="566"/>
      <c r="AC3374" s="566"/>
      <c r="AD3374" s="566"/>
      <c r="AE3374" s="566"/>
      <c r="AF3374" s="566"/>
      <c r="AG3374" s="566"/>
    </row>
    <row r="3375" spans="2:33" hidden="1" outlineLevel="1" x14ac:dyDescent="0.45">
      <c r="B3375" s="648"/>
      <c r="C3375" s="649"/>
      <c r="D3375" s="650"/>
      <c r="E3375" s="651"/>
      <c r="F3375" s="652"/>
      <c r="G3375" s="653"/>
      <c r="H3375" s="654"/>
      <c r="I3375" s="654"/>
      <c r="J3375" s="654"/>
      <c r="K3375" s="655"/>
      <c r="L3375" s="653"/>
      <c r="M3375" s="654"/>
      <c r="N3375" s="654"/>
      <c r="O3375" s="654"/>
      <c r="P3375" s="655"/>
      <c r="Q3375" s="656"/>
      <c r="R3375" s="652"/>
      <c r="S3375" s="566"/>
      <c r="T3375" s="566"/>
      <c r="U3375" s="566"/>
      <c r="V3375" s="566"/>
      <c r="W3375" s="566"/>
      <c r="X3375" s="566"/>
      <c r="Y3375" s="566"/>
      <c r="Z3375" s="566"/>
      <c r="AA3375" s="566"/>
      <c r="AB3375" s="566"/>
      <c r="AC3375" s="566"/>
      <c r="AD3375" s="566"/>
      <c r="AE3375" s="566"/>
      <c r="AF3375" s="566"/>
      <c r="AG3375" s="566"/>
    </row>
    <row r="3376" spans="2:33" hidden="1" outlineLevel="1" x14ac:dyDescent="0.45">
      <c r="B3376" s="657"/>
      <c r="C3376" s="658"/>
      <c r="D3376" s="659"/>
      <c r="E3376" s="660"/>
      <c r="F3376" s="661"/>
      <c r="G3376" s="662"/>
      <c r="H3376" s="663"/>
      <c r="I3376" s="663"/>
      <c r="J3376" s="663"/>
      <c r="K3376" s="664"/>
      <c r="L3376" s="662"/>
      <c r="M3376" s="663"/>
      <c r="N3376" s="663"/>
      <c r="O3376" s="663"/>
      <c r="P3376" s="664"/>
      <c r="Q3376" s="665"/>
      <c r="R3376" s="661"/>
      <c r="S3376" s="566"/>
      <c r="T3376" s="566"/>
      <c r="U3376" s="566"/>
      <c r="V3376" s="566"/>
      <c r="W3376" s="566"/>
      <c r="X3376" s="566"/>
      <c r="Y3376" s="566"/>
      <c r="Z3376" s="566"/>
      <c r="AA3376" s="566"/>
      <c r="AB3376" s="566"/>
      <c r="AC3376" s="566"/>
      <c r="AD3376" s="566"/>
      <c r="AE3376" s="566"/>
      <c r="AF3376" s="566"/>
      <c r="AG3376" s="566"/>
    </row>
    <row r="3377" spans="2:33" hidden="1" outlineLevel="1" x14ac:dyDescent="0.45">
      <c r="B3377" s="648"/>
      <c r="C3377" s="649"/>
      <c r="D3377" s="650"/>
      <c r="E3377" s="651"/>
      <c r="F3377" s="652"/>
      <c r="G3377" s="653"/>
      <c r="H3377" s="654"/>
      <c r="I3377" s="654"/>
      <c r="J3377" s="654"/>
      <c r="K3377" s="655"/>
      <c r="L3377" s="653"/>
      <c r="M3377" s="654"/>
      <c r="N3377" s="654"/>
      <c r="O3377" s="654"/>
      <c r="P3377" s="655"/>
      <c r="Q3377" s="656"/>
      <c r="R3377" s="652"/>
      <c r="S3377" s="566"/>
      <c r="T3377" s="566"/>
      <c r="U3377" s="566"/>
      <c r="V3377" s="566"/>
      <c r="W3377" s="566"/>
      <c r="X3377" s="566"/>
      <c r="Y3377" s="566"/>
      <c r="Z3377" s="566"/>
      <c r="AA3377" s="566"/>
      <c r="AB3377" s="566"/>
      <c r="AC3377" s="566"/>
      <c r="AD3377" s="566"/>
      <c r="AE3377" s="566"/>
      <c r="AF3377" s="566"/>
      <c r="AG3377" s="566"/>
    </row>
    <row r="3378" spans="2:33" hidden="1" outlineLevel="1" x14ac:dyDescent="0.45">
      <c r="B3378" s="657"/>
      <c r="C3378" s="658"/>
      <c r="D3378" s="659"/>
      <c r="E3378" s="660"/>
      <c r="F3378" s="661"/>
      <c r="G3378" s="662"/>
      <c r="H3378" s="663"/>
      <c r="I3378" s="663"/>
      <c r="J3378" s="663"/>
      <c r="K3378" s="664"/>
      <c r="L3378" s="662"/>
      <c r="M3378" s="663"/>
      <c r="N3378" s="663"/>
      <c r="O3378" s="663"/>
      <c r="P3378" s="664"/>
      <c r="Q3378" s="665"/>
      <c r="R3378" s="661"/>
      <c r="S3378" s="566"/>
      <c r="T3378" s="566"/>
      <c r="U3378" s="566"/>
      <c r="V3378" s="566"/>
      <c r="W3378" s="566"/>
      <c r="X3378" s="566"/>
      <c r="Y3378" s="566"/>
      <c r="Z3378" s="566"/>
      <c r="AA3378" s="566"/>
      <c r="AB3378" s="566"/>
      <c r="AC3378" s="566"/>
      <c r="AD3378" s="566"/>
      <c r="AE3378" s="566"/>
      <c r="AF3378" s="566"/>
      <c r="AG3378" s="566"/>
    </row>
    <row r="3379" spans="2:33" hidden="1" outlineLevel="1" x14ac:dyDescent="0.45">
      <c r="B3379" s="648"/>
      <c r="C3379" s="649"/>
      <c r="D3379" s="650"/>
      <c r="E3379" s="651"/>
      <c r="F3379" s="652"/>
      <c r="G3379" s="653"/>
      <c r="H3379" s="654"/>
      <c r="I3379" s="654"/>
      <c r="J3379" s="654"/>
      <c r="K3379" s="655"/>
      <c r="L3379" s="653"/>
      <c r="M3379" s="654"/>
      <c r="N3379" s="654"/>
      <c r="O3379" s="654"/>
      <c r="P3379" s="655"/>
      <c r="Q3379" s="656"/>
      <c r="R3379" s="652"/>
      <c r="S3379" s="566"/>
      <c r="T3379" s="566"/>
      <c r="U3379" s="566"/>
      <c r="V3379" s="566"/>
      <c r="W3379" s="566"/>
      <c r="X3379" s="566"/>
      <c r="Y3379" s="566"/>
      <c r="Z3379" s="566"/>
      <c r="AA3379" s="566"/>
      <c r="AB3379" s="566"/>
      <c r="AC3379" s="566"/>
      <c r="AD3379" s="566"/>
      <c r="AE3379" s="566"/>
      <c r="AF3379" s="566"/>
      <c r="AG3379" s="566"/>
    </row>
    <row r="3380" spans="2:33" hidden="1" outlineLevel="1" x14ac:dyDescent="0.45">
      <c r="B3380" s="657"/>
      <c r="C3380" s="658"/>
      <c r="D3380" s="659"/>
      <c r="E3380" s="660"/>
      <c r="F3380" s="661"/>
      <c r="G3380" s="662"/>
      <c r="H3380" s="663"/>
      <c r="I3380" s="663"/>
      <c r="J3380" s="663"/>
      <c r="K3380" s="664"/>
      <c r="L3380" s="662"/>
      <c r="M3380" s="663"/>
      <c r="N3380" s="663"/>
      <c r="O3380" s="663"/>
      <c r="P3380" s="664"/>
      <c r="Q3380" s="665"/>
      <c r="R3380" s="661"/>
      <c r="S3380" s="566"/>
      <c r="T3380" s="566"/>
      <c r="U3380" s="566"/>
      <c r="V3380" s="566"/>
      <c r="W3380" s="566"/>
      <c r="X3380" s="566"/>
      <c r="Y3380" s="566"/>
      <c r="Z3380" s="566"/>
      <c r="AA3380" s="566"/>
      <c r="AB3380" s="566"/>
      <c r="AC3380" s="566"/>
      <c r="AD3380" s="566"/>
      <c r="AE3380" s="566"/>
      <c r="AF3380" s="566"/>
      <c r="AG3380" s="566"/>
    </row>
    <row r="3381" spans="2:33" hidden="1" outlineLevel="1" x14ac:dyDescent="0.45">
      <c r="B3381" s="648"/>
      <c r="C3381" s="649"/>
      <c r="D3381" s="650"/>
      <c r="E3381" s="651"/>
      <c r="F3381" s="652"/>
      <c r="G3381" s="653"/>
      <c r="H3381" s="654"/>
      <c r="I3381" s="654"/>
      <c r="J3381" s="654"/>
      <c r="K3381" s="655"/>
      <c r="L3381" s="653"/>
      <c r="M3381" s="654"/>
      <c r="N3381" s="654"/>
      <c r="O3381" s="654"/>
      <c r="P3381" s="655"/>
      <c r="Q3381" s="656"/>
      <c r="R3381" s="652"/>
      <c r="S3381" s="566"/>
      <c r="T3381" s="566"/>
      <c r="U3381" s="566"/>
      <c r="V3381" s="566"/>
      <c r="W3381" s="566"/>
      <c r="X3381" s="566"/>
      <c r="Y3381" s="566"/>
      <c r="Z3381" s="566"/>
      <c r="AA3381" s="566"/>
      <c r="AB3381" s="566"/>
      <c r="AC3381" s="566"/>
      <c r="AD3381" s="566"/>
      <c r="AE3381" s="566"/>
      <c r="AF3381" s="566"/>
      <c r="AG3381" s="566"/>
    </row>
    <row r="3382" spans="2:33" hidden="1" outlineLevel="1" x14ac:dyDescent="0.45">
      <c r="B3382" s="657"/>
      <c r="C3382" s="658"/>
      <c r="D3382" s="659"/>
      <c r="E3382" s="660"/>
      <c r="F3382" s="661"/>
      <c r="G3382" s="662"/>
      <c r="H3382" s="663"/>
      <c r="I3382" s="663"/>
      <c r="J3382" s="663"/>
      <c r="K3382" s="664"/>
      <c r="L3382" s="662"/>
      <c r="M3382" s="663"/>
      <c r="N3382" s="663"/>
      <c r="O3382" s="663"/>
      <c r="P3382" s="664"/>
      <c r="Q3382" s="665"/>
      <c r="R3382" s="661"/>
      <c r="S3382" s="566"/>
      <c r="T3382" s="566"/>
      <c r="U3382" s="566"/>
      <c r="V3382" s="566"/>
      <c r="W3382" s="566"/>
      <c r="X3382" s="566"/>
      <c r="Y3382" s="566"/>
      <c r="Z3382" s="566"/>
      <c r="AA3382" s="566"/>
      <c r="AB3382" s="566"/>
      <c r="AC3382" s="566"/>
      <c r="AD3382" s="566"/>
      <c r="AE3382" s="566"/>
      <c r="AF3382" s="566"/>
      <c r="AG3382" s="566"/>
    </row>
    <row r="3383" spans="2:33" hidden="1" outlineLevel="1" x14ac:dyDescent="0.45">
      <c r="B3383" s="648"/>
      <c r="C3383" s="649"/>
      <c r="D3383" s="650"/>
      <c r="E3383" s="651"/>
      <c r="F3383" s="652"/>
      <c r="G3383" s="653"/>
      <c r="H3383" s="654"/>
      <c r="I3383" s="654"/>
      <c r="J3383" s="654"/>
      <c r="K3383" s="655"/>
      <c r="L3383" s="653"/>
      <c r="M3383" s="654"/>
      <c r="N3383" s="654"/>
      <c r="O3383" s="654"/>
      <c r="P3383" s="655"/>
      <c r="Q3383" s="656"/>
      <c r="R3383" s="652"/>
      <c r="S3383" s="566"/>
      <c r="T3383" s="566"/>
      <c r="U3383" s="566"/>
      <c r="V3383" s="566"/>
      <c r="W3383" s="566"/>
      <c r="X3383" s="566"/>
      <c r="Y3383" s="566"/>
      <c r="Z3383" s="566"/>
      <c r="AA3383" s="566"/>
      <c r="AB3383" s="566"/>
      <c r="AC3383" s="566"/>
      <c r="AD3383" s="566"/>
      <c r="AE3383" s="566"/>
      <c r="AF3383" s="566"/>
      <c r="AG3383" s="566"/>
    </row>
    <row r="3384" spans="2:33" hidden="1" outlineLevel="1" x14ac:dyDescent="0.45">
      <c r="B3384" s="657"/>
      <c r="C3384" s="658"/>
      <c r="D3384" s="659"/>
      <c r="E3384" s="660"/>
      <c r="F3384" s="661"/>
      <c r="G3384" s="662"/>
      <c r="H3384" s="663"/>
      <c r="I3384" s="663"/>
      <c r="J3384" s="663"/>
      <c r="K3384" s="664"/>
      <c r="L3384" s="662"/>
      <c r="M3384" s="663"/>
      <c r="N3384" s="663"/>
      <c r="O3384" s="663"/>
      <c r="P3384" s="664"/>
      <c r="Q3384" s="665"/>
      <c r="R3384" s="661"/>
      <c r="S3384" s="566"/>
      <c r="T3384" s="566"/>
      <c r="U3384" s="566"/>
      <c r="V3384" s="566"/>
      <c r="W3384" s="566"/>
      <c r="X3384" s="566"/>
      <c r="Y3384" s="566"/>
      <c r="Z3384" s="566"/>
      <c r="AA3384" s="566"/>
      <c r="AB3384" s="566"/>
      <c r="AC3384" s="566"/>
      <c r="AD3384" s="566"/>
      <c r="AE3384" s="566"/>
      <c r="AF3384" s="566"/>
      <c r="AG3384" s="566"/>
    </row>
    <row r="3385" spans="2:33" hidden="1" outlineLevel="1" x14ac:dyDescent="0.45">
      <c r="B3385" s="648"/>
      <c r="C3385" s="649"/>
      <c r="D3385" s="650"/>
      <c r="E3385" s="651"/>
      <c r="F3385" s="652"/>
      <c r="G3385" s="653"/>
      <c r="H3385" s="654"/>
      <c r="I3385" s="654"/>
      <c r="J3385" s="654"/>
      <c r="K3385" s="655"/>
      <c r="L3385" s="653"/>
      <c r="M3385" s="654"/>
      <c r="N3385" s="654"/>
      <c r="O3385" s="654"/>
      <c r="P3385" s="655"/>
      <c r="Q3385" s="656"/>
      <c r="R3385" s="652"/>
      <c r="S3385" s="566"/>
      <c r="T3385" s="566"/>
      <c r="U3385" s="566"/>
      <c r="V3385" s="566"/>
      <c r="W3385" s="566"/>
      <c r="X3385" s="566"/>
      <c r="Y3385" s="566"/>
      <c r="Z3385" s="566"/>
      <c r="AA3385" s="566"/>
      <c r="AB3385" s="566"/>
      <c r="AC3385" s="566"/>
      <c r="AD3385" s="566"/>
      <c r="AE3385" s="566"/>
      <c r="AF3385" s="566"/>
      <c r="AG3385" s="566"/>
    </row>
    <row r="3386" spans="2:33" hidden="1" outlineLevel="1" x14ac:dyDescent="0.45">
      <c r="B3386" s="657"/>
      <c r="C3386" s="658"/>
      <c r="D3386" s="659"/>
      <c r="E3386" s="660"/>
      <c r="F3386" s="661"/>
      <c r="G3386" s="662"/>
      <c r="H3386" s="663"/>
      <c r="I3386" s="663"/>
      <c r="J3386" s="663"/>
      <c r="K3386" s="664"/>
      <c r="L3386" s="662"/>
      <c r="M3386" s="663"/>
      <c r="N3386" s="663"/>
      <c r="O3386" s="663"/>
      <c r="P3386" s="664"/>
      <c r="Q3386" s="665"/>
      <c r="R3386" s="661"/>
      <c r="S3386" s="566"/>
      <c r="T3386" s="566"/>
      <c r="U3386" s="566"/>
      <c r="V3386" s="566"/>
      <c r="W3386" s="566"/>
      <c r="X3386" s="566"/>
      <c r="Y3386" s="566"/>
      <c r="Z3386" s="566"/>
      <c r="AA3386" s="566"/>
      <c r="AB3386" s="566"/>
      <c r="AC3386" s="566"/>
      <c r="AD3386" s="566"/>
      <c r="AE3386" s="566"/>
      <c r="AF3386" s="566"/>
      <c r="AG3386" s="566"/>
    </row>
    <row r="3387" spans="2:33" hidden="1" outlineLevel="1" x14ac:dyDescent="0.45">
      <c r="B3387" s="648"/>
      <c r="C3387" s="649"/>
      <c r="D3387" s="650"/>
      <c r="E3387" s="651"/>
      <c r="F3387" s="652"/>
      <c r="G3387" s="653"/>
      <c r="H3387" s="654"/>
      <c r="I3387" s="654"/>
      <c r="J3387" s="654"/>
      <c r="K3387" s="655"/>
      <c r="L3387" s="653"/>
      <c r="M3387" s="654"/>
      <c r="N3387" s="654"/>
      <c r="O3387" s="654"/>
      <c r="P3387" s="655"/>
      <c r="Q3387" s="656"/>
      <c r="R3387" s="652"/>
      <c r="S3387" s="566"/>
      <c r="T3387" s="566"/>
      <c r="U3387" s="566"/>
      <c r="V3387" s="566"/>
      <c r="W3387" s="566"/>
      <c r="X3387" s="566"/>
      <c r="Y3387" s="566"/>
      <c r="Z3387" s="566"/>
      <c r="AA3387" s="566"/>
      <c r="AB3387" s="566"/>
      <c r="AC3387" s="566"/>
      <c r="AD3387" s="566"/>
      <c r="AE3387" s="566"/>
      <c r="AF3387" s="566"/>
      <c r="AG3387" s="566"/>
    </row>
    <row r="3388" spans="2:33" hidden="1" outlineLevel="1" x14ac:dyDescent="0.45">
      <c r="B3388" s="657"/>
      <c r="C3388" s="658"/>
      <c r="D3388" s="659"/>
      <c r="E3388" s="660"/>
      <c r="F3388" s="661"/>
      <c r="G3388" s="662"/>
      <c r="H3388" s="663"/>
      <c r="I3388" s="663"/>
      <c r="J3388" s="663"/>
      <c r="K3388" s="664"/>
      <c r="L3388" s="662"/>
      <c r="M3388" s="663"/>
      <c r="N3388" s="663"/>
      <c r="O3388" s="663"/>
      <c r="P3388" s="664"/>
      <c r="Q3388" s="665"/>
      <c r="R3388" s="661"/>
      <c r="S3388" s="566"/>
      <c r="T3388" s="566"/>
      <c r="U3388" s="566"/>
      <c r="V3388" s="566"/>
      <c r="W3388" s="566"/>
      <c r="X3388" s="566"/>
      <c r="Y3388" s="566"/>
      <c r="Z3388" s="566"/>
      <c r="AA3388" s="566"/>
      <c r="AB3388" s="566"/>
      <c r="AC3388" s="566"/>
      <c r="AD3388" s="566"/>
      <c r="AE3388" s="566"/>
      <c r="AF3388" s="566"/>
      <c r="AG3388" s="566"/>
    </row>
    <row r="3389" spans="2:33" hidden="1" outlineLevel="1" x14ac:dyDescent="0.45">
      <c r="B3389" s="648"/>
      <c r="C3389" s="649"/>
      <c r="D3389" s="650"/>
      <c r="E3389" s="651"/>
      <c r="F3389" s="652"/>
      <c r="G3389" s="653"/>
      <c r="H3389" s="654"/>
      <c r="I3389" s="654"/>
      <c r="J3389" s="654"/>
      <c r="K3389" s="655"/>
      <c r="L3389" s="653"/>
      <c r="M3389" s="654"/>
      <c r="N3389" s="654"/>
      <c r="O3389" s="654"/>
      <c r="P3389" s="655"/>
      <c r="Q3389" s="656"/>
      <c r="R3389" s="652"/>
      <c r="S3389" s="566"/>
      <c r="T3389" s="566"/>
      <c r="U3389" s="566"/>
      <c r="V3389" s="566"/>
      <c r="W3389" s="566"/>
      <c r="X3389" s="566"/>
      <c r="Y3389" s="566"/>
      <c r="Z3389" s="566"/>
      <c r="AA3389" s="566"/>
      <c r="AB3389" s="566"/>
      <c r="AC3389" s="566"/>
      <c r="AD3389" s="566"/>
      <c r="AE3389" s="566"/>
      <c r="AF3389" s="566"/>
      <c r="AG3389" s="566"/>
    </row>
    <row r="3390" spans="2:33" hidden="1" outlineLevel="1" x14ac:dyDescent="0.45">
      <c r="B3390" s="657"/>
      <c r="C3390" s="658"/>
      <c r="D3390" s="659"/>
      <c r="E3390" s="660"/>
      <c r="F3390" s="661"/>
      <c r="G3390" s="662"/>
      <c r="H3390" s="663"/>
      <c r="I3390" s="663"/>
      <c r="J3390" s="663"/>
      <c r="K3390" s="664"/>
      <c r="L3390" s="662"/>
      <c r="M3390" s="663"/>
      <c r="N3390" s="663"/>
      <c r="O3390" s="663"/>
      <c r="P3390" s="664"/>
      <c r="Q3390" s="665"/>
      <c r="R3390" s="661"/>
      <c r="S3390" s="566"/>
      <c r="T3390" s="566"/>
      <c r="U3390" s="566"/>
      <c r="V3390" s="566"/>
      <c r="W3390" s="566"/>
      <c r="X3390" s="566"/>
      <c r="Y3390" s="566"/>
      <c r="Z3390" s="566"/>
      <c r="AA3390" s="566"/>
      <c r="AB3390" s="566"/>
      <c r="AC3390" s="566"/>
      <c r="AD3390" s="566"/>
      <c r="AE3390" s="566"/>
      <c r="AF3390" s="566"/>
      <c r="AG3390" s="566"/>
    </row>
    <row r="3391" spans="2:33" hidden="1" outlineLevel="1" x14ac:dyDescent="0.45">
      <c r="B3391" s="648"/>
      <c r="C3391" s="649"/>
      <c r="D3391" s="650"/>
      <c r="E3391" s="651"/>
      <c r="F3391" s="652"/>
      <c r="G3391" s="653"/>
      <c r="H3391" s="654"/>
      <c r="I3391" s="654"/>
      <c r="J3391" s="654"/>
      <c r="K3391" s="655"/>
      <c r="L3391" s="653"/>
      <c r="M3391" s="654"/>
      <c r="N3391" s="654"/>
      <c r="O3391" s="654"/>
      <c r="P3391" s="655"/>
      <c r="Q3391" s="656"/>
      <c r="R3391" s="652"/>
      <c r="S3391" s="566"/>
      <c r="T3391" s="566"/>
      <c r="U3391" s="566"/>
      <c r="V3391" s="566"/>
      <c r="W3391" s="566"/>
      <c r="X3391" s="566"/>
      <c r="Y3391" s="566"/>
      <c r="Z3391" s="566"/>
      <c r="AA3391" s="566"/>
      <c r="AB3391" s="566"/>
      <c r="AC3391" s="566"/>
      <c r="AD3391" s="566"/>
      <c r="AE3391" s="566"/>
      <c r="AF3391" s="566"/>
      <c r="AG3391" s="566"/>
    </row>
    <row r="3392" spans="2:33" hidden="1" outlineLevel="1" x14ac:dyDescent="0.45">
      <c r="B3392" s="657"/>
      <c r="C3392" s="658"/>
      <c r="D3392" s="659"/>
      <c r="E3392" s="660"/>
      <c r="F3392" s="661"/>
      <c r="G3392" s="662"/>
      <c r="H3392" s="663"/>
      <c r="I3392" s="663"/>
      <c r="J3392" s="663"/>
      <c r="K3392" s="664"/>
      <c r="L3392" s="662"/>
      <c r="M3392" s="663"/>
      <c r="N3392" s="663"/>
      <c r="O3392" s="663"/>
      <c r="P3392" s="664"/>
      <c r="Q3392" s="665"/>
      <c r="R3392" s="661"/>
      <c r="S3392" s="566"/>
      <c r="T3392" s="566"/>
      <c r="U3392" s="566"/>
      <c r="V3392" s="566"/>
      <c r="W3392" s="566"/>
      <c r="X3392" s="566"/>
      <c r="Y3392" s="566"/>
      <c r="Z3392" s="566"/>
      <c r="AA3392" s="566"/>
      <c r="AB3392" s="566"/>
      <c r="AC3392" s="566"/>
      <c r="AD3392" s="566"/>
      <c r="AE3392" s="566"/>
      <c r="AF3392" s="566"/>
      <c r="AG3392" s="566"/>
    </row>
    <row r="3393" spans="2:33" hidden="1" outlineLevel="1" x14ac:dyDescent="0.45">
      <c r="B3393" s="648"/>
      <c r="C3393" s="649"/>
      <c r="D3393" s="650"/>
      <c r="E3393" s="651"/>
      <c r="F3393" s="652"/>
      <c r="G3393" s="653"/>
      <c r="H3393" s="654"/>
      <c r="I3393" s="654"/>
      <c r="J3393" s="654"/>
      <c r="K3393" s="655"/>
      <c r="L3393" s="653"/>
      <c r="M3393" s="654"/>
      <c r="N3393" s="654"/>
      <c r="O3393" s="654"/>
      <c r="P3393" s="655"/>
      <c r="Q3393" s="656"/>
      <c r="R3393" s="652"/>
      <c r="S3393" s="566"/>
      <c r="T3393" s="566"/>
      <c r="U3393" s="566"/>
      <c r="V3393" s="566"/>
      <c r="W3393" s="566"/>
      <c r="X3393" s="566"/>
      <c r="Y3393" s="566"/>
      <c r="Z3393" s="566"/>
      <c r="AA3393" s="566"/>
      <c r="AB3393" s="566"/>
      <c r="AC3393" s="566"/>
      <c r="AD3393" s="566"/>
      <c r="AE3393" s="566"/>
      <c r="AF3393" s="566"/>
      <c r="AG3393" s="566"/>
    </row>
    <row r="3394" spans="2:33" hidden="1" outlineLevel="1" x14ac:dyDescent="0.45">
      <c r="B3394" s="657"/>
      <c r="C3394" s="658"/>
      <c r="D3394" s="659"/>
      <c r="E3394" s="660"/>
      <c r="F3394" s="661"/>
      <c r="G3394" s="662"/>
      <c r="H3394" s="663"/>
      <c r="I3394" s="663"/>
      <c r="J3394" s="663"/>
      <c r="K3394" s="664"/>
      <c r="L3394" s="662"/>
      <c r="M3394" s="663"/>
      <c r="N3394" s="663"/>
      <c r="O3394" s="663"/>
      <c r="P3394" s="664"/>
      <c r="Q3394" s="665"/>
      <c r="R3394" s="661"/>
      <c r="S3394" s="566"/>
      <c r="T3394" s="566"/>
      <c r="U3394" s="566"/>
      <c r="V3394" s="566"/>
      <c r="W3394" s="566"/>
      <c r="X3394" s="566"/>
      <c r="Y3394" s="566"/>
      <c r="Z3394" s="566"/>
      <c r="AA3394" s="566"/>
      <c r="AB3394" s="566"/>
      <c r="AC3394" s="566"/>
      <c r="AD3394" s="566"/>
      <c r="AE3394" s="566"/>
      <c r="AF3394" s="566"/>
      <c r="AG3394" s="566"/>
    </row>
    <row r="3395" spans="2:33" hidden="1" outlineLevel="1" x14ac:dyDescent="0.45">
      <c r="B3395" s="648"/>
      <c r="C3395" s="649"/>
      <c r="D3395" s="650"/>
      <c r="E3395" s="651"/>
      <c r="F3395" s="652"/>
      <c r="G3395" s="653"/>
      <c r="H3395" s="654"/>
      <c r="I3395" s="654"/>
      <c r="J3395" s="654"/>
      <c r="K3395" s="655"/>
      <c r="L3395" s="653"/>
      <c r="M3395" s="654"/>
      <c r="N3395" s="654"/>
      <c r="O3395" s="654"/>
      <c r="P3395" s="655"/>
      <c r="Q3395" s="656"/>
      <c r="R3395" s="652"/>
      <c r="S3395" s="566"/>
      <c r="T3395" s="566"/>
      <c r="U3395" s="566"/>
      <c r="V3395" s="566"/>
      <c r="W3395" s="566"/>
      <c r="X3395" s="566"/>
      <c r="Y3395" s="566"/>
      <c r="Z3395" s="566"/>
      <c r="AA3395" s="566"/>
      <c r="AB3395" s="566"/>
      <c r="AC3395" s="566"/>
      <c r="AD3395" s="566"/>
      <c r="AE3395" s="566"/>
      <c r="AF3395" s="566"/>
      <c r="AG3395" s="566"/>
    </row>
    <row r="3396" spans="2:33" hidden="1" outlineLevel="1" x14ac:dyDescent="0.45">
      <c r="B3396" s="657"/>
      <c r="C3396" s="658"/>
      <c r="D3396" s="659"/>
      <c r="E3396" s="660"/>
      <c r="F3396" s="661"/>
      <c r="G3396" s="662"/>
      <c r="H3396" s="663"/>
      <c r="I3396" s="663"/>
      <c r="J3396" s="663"/>
      <c r="K3396" s="664"/>
      <c r="L3396" s="662"/>
      <c r="M3396" s="663"/>
      <c r="N3396" s="663"/>
      <c r="O3396" s="663"/>
      <c r="P3396" s="664"/>
      <c r="Q3396" s="665"/>
      <c r="R3396" s="661"/>
      <c r="S3396" s="566"/>
      <c r="T3396" s="566"/>
      <c r="U3396" s="566"/>
      <c r="V3396" s="566"/>
      <c r="W3396" s="566"/>
      <c r="X3396" s="566"/>
      <c r="Y3396" s="566"/>
      <c r="Z3396" s="566"/>
      <c r="AA3396" s="566"/>
      <c r="AB3396" s="566"/>
      <c r="AC3396" s="566"/>
      <c r="AD3396" s="566"/>
      <c r="AE3396" s="566"/>
      <c r="AF3396" s="566"/>
      <c r="AG3396" s="566"/>
    </row>
    <row r="3397" spans="2:33" hidden="1" outlineLevel="1" x14ac:dyDescent="0.45">
      <c r="B3397" s="648"/>
      <c r="C3397" s="649"/>
      <c r="D3397" s="650"/>
      <c r="E3397" s="651"/>
      <c r="F3397" s="652"/>
      <c r="G3397" s="653"/>
      <c r="H3397" s="654"/>
      <c r="I3397" s="654"/>
      <c r="J3397" s="654"/>
      <c r="K3397" s="655"/>
      <c r="L3397" s="653"/>
      <c r="M3397" s="654"/>
      <c r="N3397" s="654"/>
      <c r="O3397" s="654"/>
      <c r="P3397" s="655"/>
      <c r="Q3397" s="656"/>
      <c r="R3397" s="652"/>
      <c r="S3397" s="566"/>
      <c r="T3397" s="566"/>
      <c r="U3397" s="566"/>
      <c r="V3397" s="566"/>
      <c r="W3397" s="566"/>
      <c r="X3397" s="566"/>
      <c r="Y3397" s="566"/>
      <c r="Z3397" s="566"/>
      <c r="AA3397" s="566"/>
      <c r="AB3397" s="566"/>
      <c r="AC3397" s="566"/>
      <c r="AD3397" s="566"/>
      <c r="AE3397" s="566"/>
      <c r="AF3397" s="566"/>
      <c r="AG3397" s="566"/>
    </row>
    <row r="3398" spans="2:33" hidden="1" outlineLevel="1" x14ac:dyDescent="0.45">
      <c r="B3398" s="657"/>
      <c r="C3398" s="658"/>
      <c r="D3398" s="659"/>
      <c r="E3398" s="660"/>
      <c r="F3398" s="661"/>
      <c r="G3398" s="662"/>
      <c r="H3398" s="663"/>
      <c r="I3398" s="663"/>
      <c r="J3398" s="663"/>
      <c r="K3398" s="664"/>
      <c r="L3398" s="662"/>
      <c r="M3398" s="663"/>
      <c r="N3398" s="663"/>
      <c r="O3398" s="663"/>
      <c r="P3398" s="664"/>
      <c r="Q3398" s="665"/>
      <c r="R3398" s="661"/>
      <c r="S3398" s="566"/>
      <c r="T3398" s="566"/>
      <c r="U3398" s="566"/>
      <c r="V3398" s="566"/>
      <c r="W3398" s="566"/>
      <c r="X3398" s="566"/>
      <c r="Y3398" s="566"/>
      <c r="Z3398" s="566"/>
      <c r="AA3398" s="566"/>
      <c r="AB3398" s="566"/>
      <c r="AC3398" s="566"/>
      <c r="AD3398" s="566"/>
      <c r="AE3398" s="566"/>
      <c r="AF3398" s="566"/>
      <c r="AG3398" s="566"/>
    </row>
    <row r="3399" spans="2:33" hidden="1" outlineLevel="1" x14ac:dyDescent="0.45">
      <c r="B3399" s="648"/>
      <c r="C3399" s="649"/>
      <c r="D3399" s="650"/>
      <c r="E3399" s="651"/>
      <c r="F3399" s="652"/>
      <c r="G3399" s="653"/>
      <c r="H3399" s="654"/>
      <c r="I3399" s="654"/>
      <c r="J3399" s="654"/>
      <c r="K3399" s="655"/>
      <c r="L3399" s="653"/>
      <c r="M3399" s="654"/>
      <c r="N3399" s="654"/>
      <c r="O3399" s="654"/>
      <c r="P3399" s="655"/>
      <c r="Q3399" s="656"/>
      <c r="R3399" s="652"/>
      <c r="S3399" s="566"/>
      <c r="T3399" s="566"/>
      <c r="U3399" s="566"/>
      <c r="V3399" s="566"/>
      <c r="W3399" s="566"/>
      <c r="X3399" s="566"/>
      <c r="Y3399" s="566"/>
      <c r="Z3399" s="566"/>
      <c r="AA3399" s="566"/>
      <c r="AB3399" s="566"/>
      <c r="AC3399" s="566"/>
      <c r="AD3399" s="566"/>
      <c r="AE3399" s="566"/>
      <c r="AF3399" s="566"/>
      <c r="AG3399" s="566"/>
    </row>
    <row r="3400" spans="2:33" hidden="1" outlineLevel="1" x14ac:dyDescent="0.45">
      <c r="B3400" s="657"/>
      <c r="C3400" s="658"/>
      <c r="D3400" s="659"/>
      <c r="E3400" s="660"/>
      <c r="F3400" s="661"/>
      <c r="G3400" s="662"/>
      <c r="H3400" s="663"/>
      <c r="I3400" s="663"/>
      <c r="J3400" s="663"/>
      <c r="K3400" s="664"/>
      <c r="L3400" s="662"/>
      <c r="M3400" s="663"/>
      <c r="N3400" s="663"/>
      <c r="O3400" s="663"/>
      <c r="P3400" s="664"/>
      <c r="Q3400" s="665"/>
      <c r="R3400" s="661"/>
      <c r="S3400" s="566"/>
      <c r="T3400" s="566"/>
      <c r="U3400" s="566"/>
      <c r="V3400" s="566"/>
      <c r="W3400" s="566"/>
      <c r="X3400" s="566"/>
      <c r="Y3400" s="566"/>
      <c r="Z3400" s="566"/>
      <c r="AA3400" s="566"/>
      <c r="AB3400" s="566"/>
      <c r="AC3400" s="566"/>
      <c r="AD3400" s="566"/>
      <c r="AE3400" s="566"/>
      <c r="AF3400" s="566"/>
      <c r="AG3400" s="566"/>
    </row>
    <row r="3401" spans="2:33" hidden="1" outlineLevel="1" x14ac:dyDescent="0.45">
      <c r="B3401" s="648"/>
      <c r="C3401" s="649"/>
      <c r="D3401" s="650"/>
      <c r="E3401" s="651"/>
      <c r="F3401" s="652"/>
      <c r="G3401" s="653"/>
      <c r="H3401" s="654"/>
      <c r="I3401" s="654"/>
      <c r="J3401" s="654"/>
      <c r="K3401" s="655"/>
      <c r="L3401" s="653"/>
      <c r="M3401" s="654"/>
      <c r="N3401" s="654"/>
      <c r="O3401" s="654"/>
      <c r="P3401" s="655"/>
      <c r="Q3401" s="656"/>
      <c r="R3401" s="652"/>
      <c r="S3401" s="566"/>
      <c r="T3401" s="566"/>
      <c r="U3401" s="566"/>
      <c r="V3401" s="566"/>
      <c r="W3401" s="566"/>
      <c r="X3401" s="566"/>
      <c r="Y3401" s="566"/>
      <c r="Z3401" s="566"/>
      <c r="AA3401" s="566"/>
      <c r="AB3401" s="566"/>
      <c r="AC3401" s="566"/>
      <c r="AD3401" s="566"/>
      <c r="AE3401" s="566"/>
      <c r="AF3401" s="566"/>
      <c r="AG3401" s="566"/>
    </row>
    <row r="3402" spans="2:33" hidden="1" outlineLevel="1" x14ac:dyDescent="0.45">
      <c r="B3402" s="657"/>
      <c r="C3402" s="658"/>
      <c r="D3402" s="659"/>
      <c r="E3402" s="660"/>
      <c r="F3402" s="661"/>
      <c r="G3402" s="662"/>
      <c r="H3402" s="663"/>
      <c r="I3402" s="663"/>
      <c r="J3402" s="663"/>
      <c r="K3402" s="664"/>
      <c r="L3402" s="662"/>
      <c r="M3402" s="663"/>
      <c r="N3402" s="663"/>
      <c r="O3402" s="663"/>
      <c r="P3402" s="664"/>
      <c r="Q3402" s="665"/>
      <c r="R3402" s="661"/>
      <c r="S3402" s="566"/>
      <c r="T3402" s="566"/>
      <c r="U3402" s="566"/>
      <c r="V3402" s="566"/>
      <c r="W3402" s="566"/>
      <c r="X3402" s="566"/>
      <c r="Y3402" s="566"/>
      <c r="Z3402" s="566"/>
      <c r="AA3402" s="566"/>
      <c r="AB3402" s="566"/>
      <c r="AC3402" s="566"/>
      <c r="AD3402" s="566"/>
      <c r="AE3402" s="566"/>
      <c r="AF3402" s="566"/>
      <c r="AG3402" s="566"/>
    </row>
    <row r="3403" spans="2:33" hidden="1" outlineLevel="1" x14ac:dyDescent="0.45">
      <c r="B3403" s="648"/>
      <c r="C3403" s="649"/>
      <c r="D3403" s="650"/>
      <c r="E3403" s="651"/>
      <c r="F3403" s="652"/>
      <c r="G3403" s="653"/>
      <c r="H3403" s="654"/>
      <c r="I3403" s="654"/>
      <c r="J3403" s="654"/>
      <c r="K3403" s="655"/>
      <c r="L3403" s="653"/>
      <c r="M3403" s="654"/>
      <c r="N3403" s="654"/>
      <c r="O3403" s="654"/>
      <c r="P3403" s="655"/>
      <c r="Q3403" s="656"/>
      <c r="R3403" s="652"/>
      <c r="S3403" s="566"/>
      <c r="T3403" s="566"/>
      <c r="U3403" s="566"/>
      <c r="V3403" s="566"/>
      <c r="W3403" s="566"/>
      <c r="X3403" s="566"/>
      <c r="Y3403" s="566"/>
      <c r="Z3403" s="566"/>
      <c r="AA3403" s="566"/>
      <c r="AB3403" s="566"/>
      <c r="AC3403" s="566"/>
      <c r="AD3403" s="566"/>
      <c r="AE3403" s="566"/>
      <c r="AF3403" s="566"/>
      <c r="AG3403" s="566"/>
    </row>
    <row r="3404" spans="2:33" hidden="1" outlineLevel="1" x14ac:dyDescent="0.45">
      <c r="B3404" s="657"/>
      <c r="C3404" s="658"/>
      <c r="D3404" s="659"/>
      <c r="E3404" s="660"/>
      <c r="F3404" s="661"/>
      <c r="G3404" s="662"/>
      <c r="H3404" s="663"/>
      <c r="I3404" s="663"/>
      <c r="J3404" s="663"/>
      <c r="K3404" s="664"/>
      <c r="L3404" s="662"/>
      <c r="M3404" s="663"/>
      <c r="N3404" s="663"/>
      <c r="O3404" s="663"/>
      <c r="P3404" s="664"/>
      <c r="Q3404" s="665"/>
      <c r="R3404" s="661"/>
      <c r="S3404" s="566"/>
      <c r="T3404" s="566"/>
      <c r="U3404" s="566"/>
      <c r="V3404" s="566"/>
      <c r="W3404" s="566"/>
      <c r="X3404" s="566"/>
      <c r="Y3404" s="566"/>
      <c r="Z3404" s="566"/>
      <c r="AA3404" s="566"/>
      <c r="AB3404" s="566"/>
      <c r="AC3404" s="566"/>
      <c r="AD3404" s="566"/>
      <c r="AE3404" s="566"/>
      <c r="AF3404" s="566"/>
      <c r="AG3404" s="566"/>
    </row>
    <row r="3405" spans="2:33" hidden="1" outlineLevel="1" x14ac:dyDescent="0.45">
      <c r="B3405" s="648"/>
      <c r="C3405" s="649"/>
      <c r="D3405" s="650"/>
      <c r="E3405" s="651"/>
      <c r="F3405" s="652"/>
      <c r="G3405" s="653"/>
      <c r="H3405" s="654"/>
      <c r="I3405" s="654"/>
      <c r="J3405" s="654"/>
      <c r="K3405" s="655"/>
      <c r="L3405" s="653"/>
      <c r="M3405" s="654"/>
      <c r="N3405" s="654"/>
      <c r="O3405" s="654"/>
      <c r="P3405" s="655"/>
      <c r="Q3405" s="656"/>
      <c r="R3405" s="652"/>
      <c r="S3405" s="566"/>
      <c r="T3405" s="566"/>
      <c r="U3405" s="566"/>
      <c r="V3405" s="566"/>
      <c r="W3405" s="566"/>
      <c r="X3405" s="566"/>
      <c r="Y3405" s="566"/>
      <c r="Z3405" s="566"/>
      <c r="AA3405" s="566"/>
      <c r="AB3405" s="566"/>
      <c r="AC3405" s="566"/>
      <c r="AD3405" s="566"/>
      <c r="AE3405" s="566"/>
      <c r="AF3405" s="566"/>
      <c r="AG3405" s="566"/>
    </row>
    <row r="3406" spans="2:33" hidden="1" outlineLevel="1" x14ac:dyDescent="0.45">
      <c r="B3406" s="657"/>
      <c r="C3406" s="658"/>
      <c r="D3406" s="659"/>
      <c r="E3406" s="660"/>
      <c r="F3406" s="661"/>
      <c r="G3406" s="662"/>
      <c r="H3406" s="663"/>
      <c r="I3406" s="663"/>
      <c r="J3406" s="663"/>
      <c r="K3406" s="664"/>
      <c r="L3406" s="662"/>
      <c r="M3406" s="663"/>
      <c r="N3406" s="663"/>
      <c r="O3406" s="663"/>
      <c r="P3406" s="664"/>
      <c r="Q3406" s="665"/>
      <c r="R3406" s="661"/>
      <c r="S3406" s="566"/>
      <c r="T3406" s="566"/>
      <c r="U3406" s="566"/>
      <c r="V3406" s="566"/>
      <c r="W3406" s="566"/>
      <c r="X3406" s="566"/>
      <c r="Y3406" s="566"/>
      <c r="Z3406" s="566"/>
      <c r="AA3406" s="566"/>
      <c r="AB3406" s="566"/>
      <c r="AC3406" s="566"/>
      <c r="AD3406" s="566"/>
      <c r="AE3406" s="566"/>
      <c r="AF3406" s="566"/>
      <c r="AG3406" s="566"/>
    </row>
    <row r="3407" spans="2:33" hidden="1" outlineLevel="1" x14ac:dyDescent="0.45">
      <c r="B3407" s="648"/>
      <c r="C3407" s="649"/>
      <c r="D3407" s="650"/>
      <c r="E3407" s="651"/>
      <c r="F3407" s="652"/>
      <c r="G3407" s="653"/>
      <c r="H3407" s="654"/>
      <c r="I3407" s="654"/>
      <c r="J3407" s="654"/>
      <c r="K3407" s="655"/>
      <c r="L3407" s="653"/>
      <c r="M3407" s="654"/>
      <c r="N3407" s="654"/>
      <c r="O3407" s="654"/>
      <c r="P3407" s="655"/>
      <c r="Q3407" s="656"/>
      <c r="R3407" s="652"/>
      <c r="S3407" s="566"/>
      <c r="T3407" s="566"/>
      <c r="U3407" s="566"/>
      <c r="V3407" s="566"/>
      <c r="W3407" s="566"/>
      <c r="X3407" s="566"/>
      <c r="Y3407" s="566"/>
      <c r="Z3407" s="566"/>
      <c r="AA3407" s="566"/>
      <c r="AB3407" s="566"/>
      <c r="AC3407" s="566"/>
      <c r="AD3407" s="566"/>
      <c r="AE3407" s="566"/>
      <c r="AF3407" s="566"/>
      <c r="AG3407" s="566"/>
    </row>
    <row r="3408" spans="2:33" hidden="1" outlineLevel="1" x14ac:dyDescent="0.45">
      <c r="B3408" s="657"/>
      <c r="C3408" s="658"/>
      <c r="D3408" s="659"/>
      <c r="E3408" s="660"/>
      <c r="F3408" s="661"/>
      <c r="G3408" s="662"/>
      <c r="H3408" s="663"/>
      <c r="I3408" s="663"/>
      <c r="J3408" s="663"/>
      <c r="K3408" s="664"/>
      <c r="L3408" s="662"/>
      <c r="M3408" s="663"/>
      <c r="N3408" s="663"/>
      <c r="O3408" s="663"/>
      <c r="P3408" s="664"/>
      <c r="Q3408" s="665"/>
      <c r="R3408" s="661"/>
      <c r="S3408" s="566"/>
      <c r="T3408" s="566"/>
      <c r="U3408" s="566"/>
      <c r="V3408" s="566"/>
      <c r="W3408" s="566"/>
      <c r="X3408" s="566"/>
      <c r="Y3408" s="566"/>
      <c r="Z3408" s="566"/>
      <c r="AA3408" s="566"/>
      <c r="AB3408" s="566"/>
      <c r="AC3408" s="566"/>
      <c r="AD3408" s="566"/>
      <c r="AE3408" s="566"/>
      <c r="AF3408" s="566"/>
      <c r="AG3408" s="566"/>
    </row>
    <row r="3409" spans="2:33" hidden="1" outlineLevel="1" x14ac:dyDescent="0.45">
      <c r="B3409" s="648"/>
      <c r="C3409" s="649"/>
      <c r="D3409" s="650"/>
      <c r="E3409" s="651"/>
      <c r="F3409" s="652"/>
      <c r="G3409" s="653"/>
      <c r="H3409" s="654"/>
      <c r="I3409" s="654"/>
      <c r="J3409" s="654"/>
      <c r="K3409" s="655"/>
      <c r="L3409" s="653"/>
      <c r="M3409" s="654"/>
      <c r="N3409" s="654"/>
      <c r="O3409" s="654"/>
      <c r="P3409" s="655"/>
      <c r="Q3409" s="656"/>
      <c r="R3409" s="652"/>
      <c r="S3409" s="566"/>
      <c r="T3409" s="566"/>
      <c r="U3409" s="566"/>
      <c r="V3409" s="566"/>
      <c r="W3409" s="566"/>
      <c r="X3409" s="566"/>
      <c r="Y3409" s="566"/>
      <c r="Z3409" s="566"/>
      <c r="AA3409" s="566"/>
      <c r="AB3409" s="566"/>
      <c r="AC3409" s="566"/>
      <c r="AD3409" s="566"/>
      <c r="AE3409" s="566"/>
      <c r="AF3409" s="566"/>
      <c r="AG3409" s="566"/>
    </row>
    <row r="3410" spans="2:33" hidden="1" outlineLevel="1" x14ac:dyDescent="0.45">
      <c r="B3410" s="657"/>
      <c r="C3410" s="658"/>
      <c r="D3410" s="659"/>
      <c r="E3410" s="660"/>
      <c r="F3410" s="661"/>
      <c r="G3410" s="662"/>
      <c r="H3410" s="663"/>
      <c r="I3410" s="663"/>
      <c r="J3410" s="663"/>
      <c r="K3410" s="664"/>
      <c r="L3410" s="662"/>
      <c r="M3410" s="663"/>
      <c r="N3410" s="663"/>
      <c r="O3410" s="663"/>
      <c r="P3410" s="664"/>
      <c r="Q3410" s="665"/>
      <c r="R3410" s="661"/>
      <c r="S3410" s="566"/>
      <c r="T3410" s="566"/>
      <c r="U3410" s="566"/>
      <c r="V3410" s="566"/>
      <c r="W3410" s="566"/>
      <c r="X3410" s="566"/>
      <c r="Y3410" s="566"/>
      <c r="Z3410" s="566"/>
      <c r="AA3410" s="566"/>
      <c r="AB3410" s="566"/>
      <c r="AC3410" s="566"/>
      <c r="AD3410" s="566"/>
      <c r="AE3410" s="566"/>
      <c r="AF3410" s="566"/>
      <c r="AG3410" s="566"/>
    </row>
    <row r="3411" spans="2:33" hidden="1" outlineLevel="1" x14ac:dyDescent="0.45">
      <c r="B3411" s="648"/>
      <c r="C3411" s="649"/>
      <c r="D3411" s="650"/>
      <c r="E3411" s="651"/>
      <c r="F3411" s="652"/>
      <c r="G3411" s="653"/>
      <c r="H3411" s="654"/>
      <c r="I3411" s="654"/>
      <c r="J3411" s="654"/>
      <c r="K3411" s="655"/>
      <c r="L3411" s="653"/>
      <c r="M3411" s="654"/>
      <c r="N3411" s="654"/>
      <c r="O3411" s="654"/>
      <c r="P3411" s="655"/>
      <c r="Q3411" s="656"/>
      <c r="R3411" s="652"/>
      <c r="S3411" s="566"/>
      <c r="T3411" s="566"/>
      <c r="U3411" s="566"/>
      <c r="V3411" s="566"/>
      <c r="W3411" s="566"/>
      <c r="X3411" s="566"/>
      <c r="Y3411" s="566"/>
      <c r="Z3411" s="566"/>
      <c r="AA3411" s="566"/>
      <c r="AB3411" s="566"/>
      <c r="AC3411" s="566"/>
      <c r="AD3411" s="566"/>
      <c r="AE3411" s="566"/>
      <c r="AF3411" s="566"/>
      <c r="AG3411" s="566"/>
    </row>
    <row r="3412" spans="2:33" hidden="1" outlineLevel="1" x14ac:dyDescent="0.45">
      <c r="B3412" s="657"/>
      <c r="C3412" s="658"/>
      <c r="D3412" s="659"/>
      <c r="E3412" s="660"/>
      <c r="F3412" s="661"/>
      <c r="G3412" s="662"/>
      <c r="H3412" s="663"/>
      <c r="I3412" s="663"/>
      <c r="J3412" s="663"/>
      <c r="K3412" s="664"/>
      <c r="L3412" s="662"/>
      <c r="M3412" s="663"/>
      <c r="N3412" s="663"/>
      <c r="O3412" s="663"/>
      <c r="P3412" s="664"/>
      <c r="Q3412" s="665"/>
      <c r="R3412" s="661"/>
      <c r="S3412" s="566"/>
      <c r="T3412" s="566"/>
      <c r="U3412" s="566"/>
      <c r="V3412" s="566"/>
      <c r="W3412" s="566"/>
      <c r="X3412" s="566"/>
      <c r="Y3412" s="566"/>
      <c r="Z3412" s="566"/>
      <c r="AA3412" s="566"/>
      <c r="AB3412" s="566"/>
      <c r="AC3412" s="566"/>
      <c r="AD3412" s="566"/>
      <c r="AE3412" s="566"/>
      <c r="AF3412" s="566"/>
      <c r="AG3412" s="566"/>
    </row>
    <row r="3413" spans="2:33" hidden="1" outlineLevel="1" x14ac:dyDescent="0.45">
      <c r="B3413" s="648"/>
      <c r="C3413" s="649"/>
      <c r="D3413" s="650"/>
      <c r="E3413" s="651"/>
      <c r="F3413" s="652"/>
      <c r="G3413" s="653"/>
      <c r="H3413" s="654"/>
      <c r="I3413" s="654"/>
      <c r="J3413" s="654"/>
      <c r="K3413" s="655"/>
      <c r="L3413" s="653"/>
      <c r="M3413" s="654"/>
      <c r="N3413" s="654"/>
      <c r="O3413" s="654"/>
      <c r="P3413" s="655"/>
      <c r="Q3413" s="656"/>
      <c r="R3413" s="652"/>
      <c r="S3413" s="566"/>
      <c r="T3413" s="566"/>
      <c r="U3413" s="566"/>
      <c r="V3413" s="566"/>
      <c r="W3413" s="566"/>
      <c r="X3413" s="566"/>
      <c r="Y3413" s="566"/>
      <c r="Z3413" s="566"/>
      <c r="AA3413" s="566"/>
      <c r="AB3413" s="566"/>
      <c r="AC3413" s="566"/>
      <c r="AD3413" s="566"/>
      <c r="AE3413" s="566"/>
      <c r="AF3413" s="566"/>
      <c r="AG3413" s="566"/>
    </row>
    <row r="3414" spans="2:33" hidden="1" outlineLevel="1" x14ac:dyDescent="0.45">
      <c r="B3414" s="657"/>
      <c r="C3414" s="658"/>
      <c r="D3414" s="659"/>
      <c r="E3414" s="660"/>
      <c r="F3414" s="661"/>
      <c r="G3414" s="662"/>
      <c r="H3414" s="663"/>
      <c r="I3414" s="663"/>
      <c r="J3414" s="663"/>
      <c r="K3414" s="664"/>
      <c r="L3414" s="662"/>
      <c r="M3414" s="663"/>
      <c r="N3414" s="663"/>
      <c r="O3414" s="663"/>
      <c r="P3414" s="664"/>
      <c r="Q3414" s="665"/>
      <c r="R3414" s="661"/>
      <c r="S3414" s="566"/>
      <c r="T3414" s="566"/>
      <c r="U3414" s="566"/>
      <c r="V3414" s="566"/>
      <c r="W3414" s="566"/>
      <c r="X3414" s="566"/>
      <c r="Y3414" s="566"/>
      <c r="Z3414" s="566"/>
      <c r="AA3414" s="566"/>
      <c r="AB3414" s="566"/>
      <c r="AC3414" s="566"/>
      <c r="AD3414" s="566"/>
      <c r="AE3414" s="566"/>
      <c r="AF3414" s="566"/>
      <c r="AG3414" s="566"/>
    </row>
    <row r="3415" spans="2:33" hidden="1" outlineLevel="1" x14ac:dyDescent="0.45">
      <c r="B3415" s="648"/>
      <c r="C3415" s="649"/>
      <c r="D3415" s="650"/>
      <c r="E3415" s="651"/>
      <c r="F3415" s="652"/>
      <c r="G3415" s="653"/>
      <c r="H3415" s="654"/>
      <c r="I3415" s="654"/>
      <c r="J3415" s="654"/>
      <c r="K3415" s="655"/>
      <c r="L3415" s="653"/>
      <c r="M3415" s="654"/>
      <c r="N3415" s="654"/>
      <c r="O3415" s="654"/>
      <c r="P3415" s="655"/>
      <c r="Q3415" s="656"/>
      <c r="R3415" s="652"/>
      <c r="S3415" s="566"/>
      <c r="T3415" s="566"/>
      <c r="U3415" s="566"/>
      <c r="V3415" s="566"/>
      <c r="W3415" s="566"/>
      <c r="X3415" s="566"/>
      <c r="Y3415" s="566"/>
      <c r="Z3415" s="566"/>
      <c r="AA3415" s="566"/>
      <c r="AB3415" s="566"/>
      <c r="AC3415" s="566"/>
      <c r="AD3415" s="566"/>
      <c r="AE3415" s="566"/>
      <c r="AF3415" s="566"/>
      <c r="AG3415" s="566"/>
    </row>
    <row r="3416" spans="2:33" hidden="1" outlineLevel="1" x14ac:dyDescent="0.45">
      <c r="B3416" s="657"/>
      <c r="C3416" s="658"/>
      <c r="D3416" s="659"/>
      <c r="E3416" s="660"/>
      <c r="F3416" s="661"/>
      <c r="G3416" s="662"/>
      <c r="H3416" s="663"/>
      <c r="I3416" s="663"/>
      <c r="J3416" s="663"/>
      <c r="K3416" s="664"/>
      <c r="L3416" s="662"/>
      <c r="M3416" s="663"/>
      <c r="N3416" s="663"/>
      <c r="O3416" s="663"/>
      <c r="P3416" s="664"/>
      <c r="Q3416" s="665"/>
      <c r="R3416" s="661"/>
      <c r="S3416" s="566"/>
      <c r="T3416" s="566"/>
      <c r="U3416" s="566"/>
      <c r="V3416" s="566"/>
      <c r="W3416" s="566"/>
      <c r="X3416" s="566"/>
      <c r="Y3416" s="566"/>
      <c r="Z3416" s="566"/>
      <c r="AA3416" s="566"/>
      <c r="AB3416" s="566"/>
      <c r="AC3416" s="566"/>
      <c r="AD3416" s="566"/>
      <c r="AE3416" s="566"/>
      <c r="AF3416" s="566"/>
      <c r="AG3416" s="566"/>
    </row>
    <row r="3417" spans="2:33" hidden="1" outlineLevel="1" x14ac:dyDescent="0.45">
      <c r="B3417" s="648"/>
      <c r="C3417" s="649"/>
      <c r="D3417" s="650"/>
      <c r="E3417" s="651"/>
      <c r="F3417" s="652"/>
      <c r="G3417" s="653"/>
      <c r="H3417" s="654"/>
      <c r="I3417" s="654"/>
      <c r="J3417" s="654"/>
      <c r="K3417" s="655"/>
      <c r="L3417" s="653"/>
      <c r="M3417" s="654"/>
      <c r="N3417" s="654"/>
      <c r="O3417" s="654"/>
      <c r="P3417" s="655"/>
      <c r="Q3417" s="656"/>
      <c r="R3417" s="652"/>
      <c r="S3417" s="566"/>
      <c r="T3417" s="566"/>
      <c r="U3417" s="566"/>
      <c r="V3417" s="566"/>
      <c r="W3417" s="566"/>
      <c r="X3417" s="566"/>
      <c r="Y3417" s="566"/>
      <c r="Z3417" s="566"/>
      <c r="AA3417" s="566"/>
      <c r="AB3417" s="566"/>
      <c r="AC3417" s="566"/>
      <c r="AD3417" s="566"/>
      <c r="AE3417" s="566"/>
      <c r="AF3417" s="566"/>
      <c r="AG3417" s="566"/>
    </row>
    <row r="3418" spans="2:33" hidden="1" outlineLevel="1" x14ac:dyDescent="0.45">
      <c r="B3418" s="657"/>
      <c r="C3418" s="658"/>
      <c r="D3418" s="659"/>
      <c r="E3418" s="660"/>
      <c r="F3418" s="661"/>
      <c r="G3418" s="662"/>
      <c r="H3418" s="663"/>
      <c r="I3418" s="663"/>
      <c r="J3418" s="663"/>
      <c r="K3418" s="664"/>
      <c r="L3418" s="662"/>
      <c r="M3418" s="663"/>
      <c r="N3418" s="663"/>
      <c r="O3418" s="663"/>
      <c r="P3418" s="664"/>
      <c r="Q3418" s="665"/>
      <c r="R3418" s="661"/>
      <c r="S3418" s="566"/>
      <c r="T3418" s="566"/>
      <c r="U3418" s="566"/>
      <c r="V3418" s="566"/>
      <c r="W3418" s="566"/>
      <c r="X3418" s="566"/>
      <c r="Y3418" s="566"/>
      <c r="Z3418" s="566"/>
      <c r="AA3418" s="566"/>
      <c r="AB3418" s="566"/>
      <c r="AC3418" s="566"/>
      <c r="AD3418" s="566"/>
      <c r="AE3418" s="566"/>
      <c r="AF3418" s="566"/>
      <c r="AG3418" s="566"/>
    </row>
    <row r="3419" spans="2:33" hidden="1" outlineLevel="1" x14ac:dyDescent="0.45">
      <c r="B3419" s="648"/>
      <c r="C3419" s="649"/>
      <c r="D3419" s="650"/>
      <c r="E3419" s="651"/>
      <c r="F3419" s="652"/>
      <c r="G3419" s="653"/>
      <c r="H3419" s="654"/>
      <c r="I3419" s="654"/>
      <c r="J3419" s="654"/>
      <c r="K3419" s="655"/>
      <c r="L3419" s="653"/>
      <c r="M3419" s="654"/>
      <c r="N3419" s="654"/>
      <c r="O3419" s="654"/>
      <c r="P3419" s="655"/>
      <c r="Q3419" s="656"/>
      <c r="R3419" s="652"/>
      <c r="S3419" s="566"/>
      <c r="T3419" s="566"/>
      <c r="U3419" s="566"/>
      <c r="V3419" s="566"/>
      <c r="W3419" s="566"/>
      <c r="X3419" s="566"/>
      <c r="Y3419" s="566"/>
      <c r="Z3419" s="566"/>
      <c r="AA3419" s="566"/>
      <c r="AB3419" s="566"/>
      <c r="AC3419" s="566"/>
      <c r="AD3419" s="566"/>
      <c r="AE3419" s="566"/>
      <c r="AF3419" s="566"/>
      <c r="AG3419" s="566"/>
    </row>
    <row r="3420" spans="2:33" hidden="1" outlineLevel="1" x14ac:dyDescent="0.45">
      <c r="B3420" s="657"/>
      <c r="C3420" s="658"/>
      <c r="D3420" s="659"/>
      <c r="E3420" s="660"/>
      <c r="F3420" s="661"/>
      <c r="G3420" s="662"/>
      <c r="H3420" s="663"/>
      <c r="I3420" s="663"/>
      <c r="J3420" s="663"/>
      <c r="K3420" s="664"/>
      <c r="L3420" s="662"/>
      <c r="M3420" s="663"/>
      <c r="N3420" s="663"/>
      <c r="O3420" s="663"/>
      <c r="P3420" s="664"/>
      <c r="Q3420" s="665"/>
      <c r="R3420" s="661"/>
      <c r="S3420" s="566"/>
      <c r="T3420" s="566"/>
      <c r="U3420" s="566"/>
      <c r="V3420" s="566"/>
      <c r="W3420" s="566"/>
      <c r="X3420" s="566"/>
      <c r="Y3420" s="566"/>
      <c r="Z3420" s="566"/>
      <c r="AA3420" s="566"/>
      <c r="AB3420" s="566"/>
      <c r="AC3420" s="566"/>
      <c r="AD3420" s="566"/>
      <c r="AE3420" s="566"/>
      <c r="AF3420" s="566"/>
      <c r="AG3420" s="566"/>
    </row>
    <row r="3421" spans="2:33" hidden="1" outlineLevel="1" x14ac:dyDescent="0.45">
      <c r="B3421" s="648"/>
      <c r="C3421" s="649"/>
      <c r="D3421" s="650"/>
      <c r="E3421" s="651"/>
      <c r="F3421" s="652"/>
      <c r="G3421" s="653"/>
      <c r="H3421" s="654"/>
      <c r="I3421" s="654"/>
      <c r="J3421" s="654"/>
      <c r="K3421" s="655"/>
      <c r="L3421" s="653"/>
      <c r="M3421" s="654"/>
      <c r="N3421" s="654"/>
      <c r="O3421" s="654"/>
      <c r="P3421" s="655"/>
      <c r="Q3421" s="656"/>
      <c r="R3421" s="652"/>
      <c r="S3421" s="566"/>
      <c r="T3421" s="566"/>
      <c r="U3421" s="566"/>
      <c r="V3421" s="566"/>
      <c r="W3421" s="566"/>
      <c r="X3421" s="566"/>
      <c r="Y3421" s="566"/>
      <c r="Z3421" s="566"/>
      <c r="AA3421" s="566"/>
      <c r="AB3421" s="566"/>
      <c r="AC3421" s="566"/>
      <c r="AD3421" s="566"/>
      <c r="AE3421" s="566"/>
      <c r="AF3421" s="566"/>
      <c r="AG3421" s="566"/>
    </row>
    <row r="3422" spans="2:33" hidden="1" outlineLevel="1" x14ac:dyDescent="0.45">
      <c r="B3422" s="657"/>
      <c r="C3422" s="658"/>
      <c r="D3422" s="659"/>
      <c r="E3422" s="660"/>
      <c r="F3422" s="661"/>
      <c r="G3422" s="662"/>
      <c r="H3422" s="663"/>
      <c r="I3422" s="663"/>
      <c r="J3422" s="663"/>
      <c r="K3422" s="664"/>
      <c r="L3422" s="662"/>
      <c r="M3422" s="663"/>
      <c r="N3422" s="663"/>
      <c r="O3422" s="663"/>
      <c r="P3422" s="664"/>
      <c r="Q3422" s="665"/>
      <c r="R3422" s="661"/>
      <c r="S3422" s="566"/>
      <c r="T3422" s="566"/>
      <c r="U3422" s="566"/>
      <c r="V3422" s="566"/>
      <c r="W3422" s="566"/>
      <c r="X3422" s="566"/>
      <c r="Y3422" s="566"/>
      <c r="Z3422" s="566"/>
      <c r="AA3422" s="566"/>
      <c r="AB3422" s="566"/>
      <c r="AC3422" s="566"/>
      <c r="AD3422" s="566"/>
      <c r="AE3422" s="566"/>
      <c r="AF3422" s="566"/>
      <c r="AG3422" s="566"/>
    </row>
    <row r="3423" spans="2:33" hidden="1" outlineLevel="1" x14ac:dyDescent="0.45">
      <c r="B3423" s="648"/>
      <c r="C3423" s="649"/>
      <c r="D3423" s="650"/>
      <c r="E3423" s="651"/>
      <c r="F3423" s="652"/>
      <c r="G3423" s="653"/>
      <c r="H3423" s="654"/>
      <c r="I3423" s="654"/>
      <c r="J3423" s="654"/>
      <c r="K3423" s="655"/>
      <c r="L3423" s="653"/>
      <c r="M3423" s="654"/>
      <c r="N3423" s="654"/>
      <c r="O3423" s="654"/>
      <c r="P3423" s="655"/>
      <c r="Q3423" s="656"/>
      <c r="R3423" s="652"/>
      <c r="S3423" s="566"/>
      <c r="T3423" s="566"/>
      <c r="U3423" s="566"/>
      <c r="V3423" s="566"/>
      <c r="W3423" s="566"/>
      <c r="X3423" s="566"/>
      <c r="Y3423" s="566"/>
      <c r="Z3423" s="566"/>
      <c r="AA3423" s="566"/>
      <c r="AB3423" s="566"/>
      <c r="AC3423" s="566"/>
      <c r="AD3423" s="566"/>
      <c r="AE3423" s="566"/>
      <c r="AF3423" s="566"/>
      <c r="AG3423" s="566"/>
    </row>
    <row r="3424" spans="2:33" hidden="1" outlineLevel="1" x14ac:dyDescent="0.45">
      <c r="B3424" s="657"/>
      <c r="C3424" s="658"/>
      <c r="D3424" s="659"/>
      <c r="E3424" s="660"/>
      <c r="F3424" s="661"/>
      <c r="G3424" s="662"/>
      <c r="H3424" s="663"/>
      <c r="I3424" s="663"/>
      <c r="J3424" s="663"/>
      <c r="K3424" s="664"/>
      <c r="L3424" s="662"/>
      <c r="M3424" s="663"/>
      <c r="N3424" s="663"/>
      <c r="O3424" s="663"/>
      <c r="P3424" s="664"/>
      <c r="Q3424" s="665"/>
      <c r="R3424" s="661"/>
      <c r="S3424" s="566"/>
      <c r="T3424" s="566"/>
      <c r="U3424" s="566"/>
      <c r="V3424" s="566"/>
      <c r="W3424" s="566"/>
      <c r="X3424" s="566"/>
      <c r="Y3424" s="566"/>
      <c r="Z3424" s="566"/>
      <c r="AA3424" s="566"/>
      <c r="AB3424" s="566"/>
      <c r="AC3424" s="566"/>
      <c r="AD3424" s="566"/>
      <c r="AE3424" s="566"/>
      <c r="AF3424" s="566"/>
      <c r="AG3424" s="566"/>
    </row>
    <row r="3425" spans="2:33" hidden="1" outlineLevel="1" x14ac:dyDescent="0.45">
      <c r="B3425" s="648"/>
      <c r="C3425" s="649"/>
      <c r="D3425" s="650"/>
      <c r="E3425" s="651"/>
      <c r="F3425" s="652"/>
      <c r="G3425" s="653"/>
      <c r="H3425" s="654"/>
      <c r="I3425" s="654"/>
      <c r="J3425" s="654"/>
      <c r="K3425" s="655"/>
      <c r="L3425" s="653"/>
      <c r="M3425" s="654"/>
      <c r="N3425" s="654"/>
      <c r="O3425" s="654"/>
      <c r="P3425" s="655"/>
      <c r="Q3425" s="656"/>
      <c r="R3425" s="652"/>
      <c r="S3425" s="566"/>
      <c r="T3425" s="566"/>
      <c r="U3425" s="566"/>
      <c r="V3425" s="566"/>
      <c r="W3425" s="566"/>
      <c r="X3425" s="566"/>
      <c r="Y3425" s="566"/>
      <c r="Z3425" s="566"/>
      <c r="AA3425" s="566"/>
      <c r="AB3425" s="566"/>
      <c r="AC3425" s="566"/>
      <c r="AD3425" s="566"/>
      <c r="AE3425" s="566"/>
      <c r="AF3425" s="566"/>
      <c r="AG3425" s="566"/>
    </row>
    <row r="3426" spans="2:33" hidden="1" outlineLevel="1" x14ac:dyDescent="0.45">
      <c r="B3426" s="657"/>
      <c r="C3426" s="658"/>
      <c r="D3426" s="659"/>
      <c r="E3426" s="660"/>
      <c r="F3426" s="661"/>
      <c r="G3426" s="662"/>
      <c r="H3426" s="663"/>
      <c r="I3426" s="663"/>
      <c r="J3426" s="663"/>
      <c r="K3426" s="664"/>
      <c r="L3426" s="662"/>
      <c r="M3426" s="663"/>
      <c r="N3426" s="663"/>
      <c r="O3426" s="663"/>
      <c r="P3426" s="664"/>
      <c r="Q3426" s="665"/>
      <c r="R3426" s="661"/>
      <c r="S3426" s="566"/>
      <c r="T3426" s="566"/>
      <c r="U3426" s="566"/>
      <c r="V3426" s="566"/>
      <c r="W3426" s="566"/>
      <c r="X3426" s="566"/>
      <c r="Y3426" s="566"/>
      <c r="Z3426" s="566"/>
      <c r="AA3426" s="566"/>
      <c r="AB3426" s="566"/>
      <c r="AC3426" s="566"/>
      <c r="AD3426" s="566"/>
      <c r="AE3426" s="566"/>
      <c r="AF3426" s="566"/>
      <c r="AG3426" s="566"/>
    </row>
    <row r="3427" spans="2:33" hidden="1" outlineLevel="1" x14ac:dyDescent="0.45">
      <c r="B3427" s="648"/>
      <c r="C3427" s="649"/>
      <c r="D3427" s="650"/>
      <c r="E3427" s="651"/>
      <c r="F3427" s="652"/>
      <c r="G3427" s="653"/>
      <c r="H3427" s="654"/>
      <c r="I3427" s="654"/>
      <c r="J3427" s="654"/>
      <c r="K3427" s="655"/>
      <c r="L3427" s="653"/>
      <c r="M3427" s="654"/>
      <c r="N3427" s="654"/>
      <c r="O3427" s="654"/>
      <c r="P3427" s="655"/>
      <c r="Q3427" s="656"/>
      <c r="R3427" s="652"/>
      <c r="S3427" s="566"/>
      <c r="T3427" s="566"/>
      <c r="U3427" s="566"/>
      <c r="V3427" s="566"/>
      <c r="W3427" s="566"/>
      <c r="X3427" s="566"/>
      <c r="Y3427" s="566"/>
      <c r="Z3427" s="566"/>
      <c r="AA3427" s="566"/>
      <c r="AB3427" s="566"/>
      <c r="AC3427" s="566"/>
      <c r="AD3427" s="566"/>
      <c r="AE3427" s="566"/>
      <c r="AF3427" s="566"/>
      <c r="AG3427" s="566"/>
    </row>
    <row r="3428" spans="2:33" hidden="1" outlineLevel="1" x14ac:dyDescent="0.45">
      <c r="B3428" s="657"/>
      <c r="C3428" s="658"/>
      <c r="D3428" s="659"/>
      <c r="E3428" s="660"/>
      <c r="F3428" s="661"/>
      <c r="G3428" s="662"/>
      <c r="H3428" s="663"/>
      <c r="I3428" s="663"/>
      <c r="J3428" s="663"/>
      <c r="K3428" s="664"/>
      <c r="L3428" s="662"/>
      <c r="M3428" s="663"/>
      <c r="N3428" s="663"/>
      <c r="O3428" s="663"/>
      <c r="P3428" s="664"/>
      <c r="Q3428" s="665"/>
      <c r="R3428" s="661"/>
      <c r="S3428" s="566"/>
      <c r="T3428" s="566"/>
      <c r="U3428" s="566"/>
      <c r="V3428" s="566"/>
      <c r="W3428" s="566"/>
      <c r="X3428" s="566"/>
      <c r="Y3428" s="566"/>
      <c r="Z3428" s="566"/>
      <c r="AA3428" s="566"/>
      <c r="AB3428" s="566"/>
      <c r="AC3428" s="566"/>
      <c r="AD3428" s="566"/>
      <c r="AE3428" s="566"/>
      <c r="AF3428" s="566"/>
      <c r="AG3428" s="566"/>
    </row>
    <row r="3429" spans="2:33" hidden="1" outlineLevel="1" x14ac:dyDescent="0.45">
      <c r="B3429" s="648"/>
      <c r="C3429" s="649"/>
      <c r="D3429" s="650"/>
      <c r="E3429" s="651"/>
      <c r="F3429" s="652"/>
      <c r="G3429" s="653"/>
      <c r="H3429" s="654"/>
      <c r="I3429" s="654"/>
      <c r="J3429" s="654"/>
      <c r="K3429" s="655"/>
      <c r="L3429" s="653"/>
      <c r="M3429" s="654"/>
      <c r="N3429" s="654"/>
      <c r="O3429" s="654"/>
      <c r="P3429" s="655"/>
      <c r="Q3429" s="656"/>
      <c r="R3429" s="652"/>
      <c r="S3429" s="566"/>
      <c r="T3429" s="566"/>
      <c r="U3429" s="566"/>
      <c r="V3429" s="566"/>
      <c r="W3429" s="566"/>
      <c r="X3429" s="566"/>
      <c r="Y3429" s="566"/>
      <c r="Z3429" s="566"/>
      <c r="AA3429" s="566"/>
      <c r="AB3429" s="566"/>
      <c r="AC3429" s="566"/>
      <c r="AD3429" s="566"/>
      <c r="AE3429" s="566"/>
      <c r="AF3429" s="566"/>
      <c r="AG3429" s="566"/>
    </row>
    <row r="3430" spans="2:33" hidden="1" outlineLevel="1" x14ac:dyDescent="0.45">
      <c r="B3430" s="657"/>
      <c r="C3430" s="658"/>
      <c r="D3430" s="659"/>
      <c r="E3430" s="660"/>
      <c r="F3430" s="661"/>
      <c r="G3430" s="662"/>
      <c r="H3430" s="663"/>
      <c r="I3430" s="663"/>
      <c r="J3430" s="663"/>
      <c r="K3430" s="664"/>
      <c r="L3430" s="662"/>
      <c r="M3430" s="663"/>
      <c r="N3430" s="663"/>
      <c r="O3430" s="663"/>
      <c r="P3430" s="664"/>
      <c r="Q3430" s="665"/>
      <c r="R3430" s="661"/>
      <c r="S3430" s="566"/>
      <c r="T3430" s="566"/>
      <c r="U3430" s="566"/>
      <c r="V3430" s="566"/>
      <c r="W3430" s="566"/>
      <c r="X3430" s="566"/>
      <c r="Y3430" s="566"/>
      <c r="Z3430" s="566"/>
      <c r="AA3430" s="566"/>
      <c r="AB3430" s="566"/>
      <c r="AC3430" s="566"/>
      <c r="AD3430" s="566"/>
      <c r="AE3430" s="566"/>
      <c r="AF3430" s="566"/>
      <c r="AG3430" s="566"/>
    </row>
    <row r="3431" spans="2:33" hidden="1" outlineLevel="1" x14ac:dyDescent="0.45">
      <c r="B3431" s="648"/>
      <c r="C3431" s="649"/>
      <c r="D3431" s="650"/>
      <c r="E3431" s="651"/>
      <c r="F3431" s="652"/>
      <c r="G3431" s="653"/>
      <c r="H3431" s="654"/>
      <c r="I3431" s="654"/>
      <c r="J3431" s="654"/>
      <c r="K3431" s="655"/>
      <c r="L3431" s="653"/>
      <c r="M3431" s="654"/>
      <c r="N3431" s="654"/>
      <c r="O3431" s="654"/>
      <c r="P3431" s="655"/>
      <c r="Q3431" s="656"/>
      <c r="R3431" s="652"/>
      <c r="S3431" s="566"/>
      <c r="T3431" s="566"/>
      <c r="U3431" s="566"/>
      <c r="V3431" s="566"/>
      <c r="W3431" s="566"/>
      <c r="X3431" s="566"/>
      <c r="Y3431" s="566"/>
      <c r="Z3431" s="566"/>
      <c r="AA3431" s="566"/>
      <c r="AB3431" s="566"/>
      <c r="AC3431" s="566"/>
      <c r="AD3431" s="566"/>
      <c r="AE3431" s="566"/>
      <c r="AF3431" s="566"/>
      <c r="AG3431" s="566"/>
    </row>
    <row r="3432" spans="2:33" hidden="1" outlineLevel="1" x14ac:dyDescent="0.45">
      <c r="B3432" s="657"/>
      <c r="C3432" s="658"/>
      <c r="D3432" s="659"/>
      <c r="E3432" s="660"/>
      <c r="F3432" s="661"/>
      <c r="G3432" s="662"/>
      <c r="H3432" s="663"/>
      <c r="I3432" s="663"/>
      <c r="J3432" s="663"/>
      <c r="K3432" s="664"/>
      <c r="L3432" s="662"/>
      <c r="M3432" s="663"/>
      <c r="N3432" s="663"/>
      <c r="O3432" s="663"/>
      <c r="P3432" s="664"/>
      <c r="Q3432" s="665"/>
      <c r="R3432" s="661"/>
      <c r="S3432" s="566"/>
      <c r="T3432" s="566"/>
      <c r="U3432" s="566"/>
      <c r="V3432" s="566"/>
      <c r="W3432" s="566"/>
      <c r="X3432" s="566"/>
      <c r="Y3432" s="566"/>
      <c r="Z3432" s="566"/>
      <c r="AA3432" s="566"/>
      <c r="AB3432" s="566"/>
      <c r="AC3432" s="566"/>
      <c r="AD3432" s="566"/>
      <c r="AE3432" s="566"/>
      <c r="AF3432" s="566"/>
      <c r="AG3432" s="566"/>
    </row>
    <row r="3433" spans="2:33" hidden="1" outlineLevel="1" x14ac:dyDescent="0.45">
      <c r="B3433" s="648"/>
      <c r="C3433" s="649"/>
      <c r="D3433" s="650"/>
      <c r="E3433" s="651"/>
      <c r="F3433" s="652"/>
      <c r="G3433" s="653"/>
      <c r="H3433" s="654"/>
      <c r="I3433" s="654"/>
      <c r="J3433" s="654"/>
      <c r="K3433" s="655"/>
      <c r="L3433" s="653"/>
      <c r="M3433" s="654"/>
      <c r="N3433" s="654"/>
      <c r="O3433" s="654"/>
      <c r="P3433" s="655"/>
      <c r="Q3433" s="656"/>
      <c r="R3433" s="652"/>
      <c r="S3433" s="566"/>
      <c r="T3433" s="566"/>
      <c r="U3433" s="566"/>
      <c r="V3433" s="566"/>
      <c r="W3433" s="566"/>
      <c r="X3433" s="566"/>
      <c r="Y3433" s="566"/>
      <c r="Z3433" s="566"/>
      <c r="AA3433" s="566"/>
      <c r="AB3433" s="566"/>
      <c r="AC3433" s="566"/>
      <c r="AD3433" s="566"/>
      <c r="AE3433" s="566"/>
      <c r="AF3433" s="566"/>
      <c r="AG3433" s="566"/>
    </row>
    <row r="3434" spans="2:33" hidden="1" outlineLevel="1" x14ac:dyDescent="0.45">
      <c r="B3434" s="657"/>
      <c r="C3434" s="658"/>
      <c r="D3434" s="659"/>
      <c r="E3434" s="660"/>
      <c r="F3434" s="661"/>
      <c r="G3434" s="662"/>
      <c r="H3434" s="663"/>
      <c r="I3434" s="663"/>
      <c r="J3434" s="663"/>
      <c r="K3434" s="664"/>
      <c r="L3434" s="662"/>
      <c r="M3434" s="663"/>
      <c r="N3434" s="663"/>
      <c r="O3434" s="663"/>
      <c r="P3434" s="664"/>
      <c r="Q3434" s="665"/>
      <c r="R3434" s="661"/>
      <c r="S3434" s="566"/>
      <c r="T3434" s="566"/>
      <c r="U3434" s="566"/>
      <c r="V3434" s="566"/>
      <c r="W3434" s="566"/>
      <c r="X3434" s="566"/>
      <c r="Y3434" s="566"/>
      <c r="Z3434" s="566"/>
      <c r="AA3434" s="566"/>
      <c r="AB3434" s="566"/>
      <c r="AC3434" s="566"/>
      <c r="AD3434" s="566"/>
      <c r="AE3434" s="566"/>
      <c r="AF3434" s="566"/>
      <c r="AG3434" s="566"/>
    </row>
    <row r="3435" spans="2:33" hidden="1" outlineLevel="1" x14ac:dyDescent="0.45">
      <c r="B3435" s="648"/>
      <c r="C3435" s="649"/>
      <c r="D3435" s="650"/>
      <c r="E3435" s="651"/>
      <c r="F3435" s="652"/>
      <c r="G3435" s="653"/>
      <c r="H3435" s="654"/>
      <c r="I3435" s="654"/>
      <c r="J3435" s="654"/>
      <c r="K3435" s="655"/>
      <c r="L3435" s="653"/>
      <c r="M3435" s="654"/>
      <c r="N3435" s="654"/>
      <c r="O3435" s="654"/>
      <c r="P3435" s="655"/>
      <c r="Q3435" s="656"/>
      <c r="R3435" s="652"/>
      <c r="S3435" s="566"/>
      <c r="T3435" s="566"/>
      <c r="U3435" s="566"/>
      <c r="V3435" s="566"/>
      <c r="W3435" s="566"/>
      <c r="X3435" s="566"/>
      <c r="Y3435" s="566"/>
      <c r="Z3435" s="566"/>
      <c r="AA3435" s="566"/>
      <c r="AB3435" s="566"/>
      <c r="AC3435" s="566"/>
      <c r="AD3435" s="566"/>
      <c r="AE3435" s="566"/>
      <c r="AF3435" s="566"/>
      <c r="AG3435" s="566"/>
    </row>
    <row r="3436" spans="2:33" hidden="1" outlineLevel="1" x14ac:dyDescent="0.45">
      <c r="B3436" s="657"/>
      <c r="C3436" s="658"/>
      <c r="D3436" s="659"/>
      <c r="E3436" s="660"/>
      <c r="F3436" s="661"/>
      <c r="G3436" s="662"/>
      <c r="H3436" s="663"/>
      <c r="I3436" s="663"/>
      <c r="J3436" s="663"/>
      <c r="K3436" s="664"/>
      <c r="L3436" s="662"/>
      <c r="M3436" s="663"/>
      <c r="N3436" s="663"/>
      <c r="O3436" s="663"/>
      <c r="P3436" s="664"/>
      <c r="Q3436" s="665"/>
      <c r="R3436" s="661"/>
      <c r="S3436" s="566"/>
      <c r="T3436" s="566"/>
      <c r="U3436" s="566"/>
      <c r="V3436" s="566"/>
      <c r="W3436" s="566"/>
      <c r="X3436" s="566"/>
      <c r="Y3436" s="566"/>
      <c r="Z3436" s="566"/>
      <c r="AA3436" s="566"/>
      <c r="AB3436" s="566"/>
      <c r="AC3436" s="566"/>
      <c r="AD3436" s="566"/>
      <c r="AE3436" s="566"/>
      <c r="AF3436" s="566"/>
      <c r="AG3436" s="566"/>
    </row>
    <row r="3437" spans="2:33" hidden="1" outlineLevel="1" x14ac:dyDescent="0.45">
      <c r="B3437" s="648"/>
      <c r="C3437" s="649"/>
      <c r="D3437" s="650"/>
      <c r="E3437" s="651"/>
      <c r="F3437" s="652"/>
      <c r="G3437" s="653"/>
      <c r="H3437" s="654"/>
      <c r="I3437" s="654"/>
      <c r="J3437" s="654"/>
      <c r="K3437" s="655"/>
      <c r="L3437" s="653"/>
      <c r="M3437" s="654"/>
      <c r="N3437" s="654"/>
      <c r="O3437" s="654"/>
      <c r="P3437" s="655"/>
      <c r="Q3437" s="656"/>
      <c r="R3437" s="652"/>
      <c r="S3437" s="566"/>
      <c r="T3437" s="566"/>
      <c r="U3437" s="566"/>
      <c r="V3437" s="566"/>
      <c r="W3437" s="566"/>
      <c r="X3437" s="566"/>
      <c r="Y3437" s="566"/>
      <c r="Z3437" s="566"/>
      <c r="AA3437" s="566"/>
      <c r="AB3437" s="566"/>
      <c r="AC3437" s="566"/>
      <c r="AD3437" s="566"/>
      <c r="AE3437" s="566"/>
      <c r="AF3437" s="566"/>
      <c r="AG3437" s="566"/>
    </row>
    <row r="3438" spans="2:33" hidden="1" outlineLevel="1" x14ac:dyDescent="0.45">
      <c r="B3438" s="657"/>
      <c r="C3438" s="658"/>
      <c r="D3438" s="659"/>
      <c r="E3438" s="660"/>
      <c r="F3438" s="661"/>
      <c r="G3438" s="662"/>
      <c r="H3438" s="663"/>
      <c r="I3438" s="663"/>
      <c r="J3438" s="663"/>
      <c r="K3438" s="664"/>
      <c r="L3438" s="662"/>
      <c r="M3438" s="663"/>
      <c r="N3438" s="663"/>
      <c r="O3438" s="663"/>
      <c r="P3438" s="664"/>
      <c r="Q3438" s="665"/>
      <c r="R3438" s="661"/>
      <c r="S3438" s="566"/>
      <c r="T3438" s="566"/>
      <c r="U3438" s="566"/>
      <c r="V3438" s="566"/>
      <c r="W3438" s="566"/>
      <c r="X3438" s="566"/>
      <c r="Y3438" s="566"/>
      <c r="Z3438" s="566"/>
      <c r="AA3438" s="566"/>
      <c r="AB3438" s="566"/>
      <c r="AC3438" s="566"/>
      <c r="AD3438" s="566"/>
      <c r="AE3438" s="566"/>
      <c r="AF3438" s="566"/>
      <c r="AG3438" s="566"/>
    </row>
    <row r="3439" spans="2:33" hidden="1" outlineLevel="1" x14ac:dyDescent="0.45">
      <c r="B3439" s="648"/>
      <c r="C3439" s="649"/>
      <c r="D3439" s="650"/>
      <c r="E3439" s="651"/>
      <c r="F3439" s="652"/>
      <c r="G3439" s="653"/>
      <c r="H3439" s="654"/>
      <c r="I3439" s="654"/>
      <c r="J3439" s="654"/>
      <c r="K3439" s="655"/>
      <c r="L3439" s="653"/>
      <c r="M3439" s="654"/>
      <c r="N3439" s="654"/>
      <c r="O3439" s="654"/>
      <c r="P3439" s="655"/>
      <c r="Q3439" s="656"/>
      <c r="R3439" s="652"/>
      <c r="S3439" s="566"/>
      <c r="T3439" s="566"/>
      <c r="U3439" s="566"/>
      <c r="V3439" s="566"/>
      <c r="W3439" s="566"/>
      <c r="X3439" s="566"/>
      <c r="Y3439" s="566"/>
      <c r="Z3439" s="566"/>
      <c r="AA3439" s="566"/>
      <c r="AB3439" s="566"/>
      <c r="AC3439" s="566"/>
      <c r="AD3439" s="566"/>
      <c r="AE3439" s="566"/>
      <c r="AF3439" s="566"/>
      <c r="AG3439" s="566"/>
    </row>
    <row r="3440" spans="2:33" hidden="1" outlineLevel="1" x14ac:dyDescent="0.45">
      <c r="B3440" s="657"/>
      <c r="C3440" s="658"/>
      <c r="D3440" s="659"/>
      <c r="E3440" s="660"/>
      <c r="F3440" s="661"/>
      <c r="G3440" s="662"/>
      <c r="H3440" s="663"/>
      <c r="I3440" s="663"/>
      <c r="J3440" s="663"/>
      <c r="K3440" s="664"/>
      <c r="L3440" s="662"/>
      <c r="M3440" s="663"/>
      <c r="N3440" s="663"/>
      <c r="O3440" s="663"/>
      <c r="P3440" s="664"/>
      <c r="Q3440" s="665"/>
      <c r="R3440" s="661"/>
      <c r="S3440" s="566"/>
      <c r="T3440" s="566"/>
      <c r="U3440" s="566"/>
      <c r="V3440" s="566"/>
      <c r="W3440" s="566"/>
      <c r="X3440" s="566"/>
      <c r="Y3440" s="566"/>
      <c r="Z3440" s="566"/>
      <c r="AA3440" s="566"/>
      <c r="AB3440" s="566"/>
      <c r="AC3440" s="566"/>
      <c r="AD3440" s="566"/>
      <c r="AE3440" s="566"/>
      <c r="AF3440" s="566"/>
      <c r="AG3440" s="566"/>
    </row>
    <row r="3441" spans="2:33" hidden="1" outlineLevel="1" x14ac:dyDescent="0.45">
      <c r="B3441" s="648"/>
      <c r="C3441" s="649"/>
      <c r="D3441" s="650"/>
      <c r="E3441" s="651"/>
      <c r="F3441" s="652"/>
      <c r="G3441" s="653"/>
      <c r="H3441" s="654"/>
      <c r="I3441" s="654"/>
      <c r="J3441" s="654"/>
      <c r="K3441" s="655"/>
      <c r="L3441" s="653"/>
      <c r="M3441" s="654"/>
      <c r="N3441" s="654"/>
      <c r="O3441" s="654"/>
      <c r="P3441" s="655"/>
      <c r="Q3441" s="656"/>
      <c r="R3441" s="652"/>
      <c r="S3441" s="566"/>
      <c r="T3441" s="566"/>
      <c r="U3441" s="566"/>
      <c r="V3441" s="566"/>
      <c r="W3441" s="566"/>
      <c r="X3441" s="566"/>
      <c r="Y3441" s="566"/>
      <c r="Z3441" s="566"/>
      <c r="AA3441" s="566"/>
      <c r="AB3441" s="566"/>
      <c r="AC3441" s="566"/>
      <c r="AD3441" s="566"/>
      <c r="AE3441" s="566"/>
      <c r="AF3441" s="566"/>
      <c r="AG3441" s="566"/>
    </row>
    <row r="3442" spans="2:33" hidden="1" outlineLevel="1" x14ac:dyDescent="0.45">
      <c r="B3442" s="657"/>
      <c r="C3442" s="658"/>
      <c r="D3442" s="659"/>
      <c r="E3442" s="660"/>
      <c r="F3442" s="661"/>
      <c r="G3442" s="662"/>
      <c r="H3442" s="663"/>
      <c r="I3442" s="663"/>
      <c r="J3442" s="663"/>
      <c r="K3442" s="664"/>
      <c r="L3442" s="662"/>
      <c r="M3442" s="663"/>
      <c r="N3442" s="663"/>
      <c r="O3442" s="663"/>
      <c r="P3442" s="664"/>
      <c r="Q3442" s="665"/>
      <c r="R3442" s="661"/>
      <c r="S3442" s="566"/>
      <c r="T3442" s="566"/>
      <c r="U3442" s="566"/>
      <c r="V3442" s="566"/>
      <c r="W3442" s="566"/>
      <c r="X3442" s="566"/>
      <c r="Y3442" s="566"/>
      <c r="Z3442" s="566"/>
      <c r="AA3442" s="566"/>
      <c r="AB3442" s="566"/>
      <c r="AC3442" s="566"/>
      <c r="AD3442" s="566"/>
      <c r="AE3442" s="566"/>
      <c r="AF3442" s="566"/>
      <c r="AG3442" s="566"/>
    </row>
    <row r="3443" spans="2:33" hidden="1" outlineLevel="1" x14ac:dyDescent="0.45">
      <c r="B3443" s="648"/>
      <c r="C3443" s="649"/>
      <c r="D3443" s="650"/>
      <c r="E3443" s="651"/>
      <c r="F3443" s="652"/>
      <c r="G3443" s="653"/>
      <c r="H3443" s="654"/>
      <c r="I3443" s="654"/>
      <c r="J3443" s="654"/>
      <c r="K3443" s="655"/>
      <c r="L3443" s="653"/>
      <c r="M3443" s="654"/>
      <c r="N3443" s="654"/>
      <c r="O3443" s="654"/>
      <c r="P3443" s="655"/>
      <c r="Q3443" s="656"/>
      <c r="R3443" s="652"/>
      <c r="S3443" s="566"/>
      <c r="T3443" s="566"/>
      <c r="U3443" s="566"/>
      <c r="V3443" s="566"/>
      <c r="W3443" s="566"/>
      <c r="X3443" s="566"/>
      <c r="Y3443" s="566"/>
      <c r="Z3443" s="566"/>
      <c r="AA3443" s="566"/>
      <c r="AB3443" s="566"/>
      <c r="AC3443" s="566"/>
      <c r="AD3443" s="566"/>
      <c r="AE3443" s="566"/>
      <c r="AF3443" s="566"/>
      <c r="AG3443" s="566"/>
    </row>
    <row r="3444" spans="2:33" hidden="1" outlineLevel="1" x14ac:dyDescent="0.45">
      <c r="B3444" s="657"/>
      <c r="C3444" s="658"/>
      <c r="D3444" s="659"/>
      <c r="E3444" s="660"/>
      <c r="F3444" s="661"/>
      <c r="G3444" s="662"/>
      <c r="H3444" s="663"/>
      <c r="I3444" s="663"/>
      <c r="J3444" s="663"/>
      <c r="K3444" s="664"/>
      <c r="L3444" s="662"/>
      <c r="M3444" s="663"/>
      <c r="N3444" s="663"/>
      <c r="O3444" s="663"/>
      <c r="P3444" s="664"/>
      <c r="Q3444" s="665"/>
      <c r="R3444" s="661"/>
      <c r="S3444" s="566"/>
      <c r="T3444" s="566"/>
      <c r="U3444" s="566"/>
      <c r="V3444" s="566"/>
      <c r="W3444" s="566"/>
      <c r="X3444" s="566"/>
      <c r="Y3444" s="566"/>
      <c r="Z3444" s="566"/>
      <c r="AA3444" s="566"/>
      <c r="AB3444" s="566"/>
      <c r="AC3444" s="566"/>
      <c r="AD3444" s="566"/>
      <c r="AE3444" s="566"/>
      <c r="AF3444" s="566"/>
      <c r="AG3444" s="566"/>
    </row>
    <row r="3445" spans="2:33" hidden="1" outlineLevel="1" x14ac:dyDescent="0.45">
      <c r="B3445" s="648"/>
      <c r="C3445" s="649"/>
      <c r="D3445" s="650"/>
      <c r="E3445" s="651"/>
      <c r="F3445" s="652"/>
      <c r="G3445" s="653"/>
      <c r="H3445" s="654"/>
      <c r="I3445" s="654"/>
      <c r="J3445" s="654"/>
      <c r="K3445" s="655"/>
      <c r="L3445" s="653"/>
      <c r="M3445" s="654"/>
      <c r="N3445" s="654"/>
      <c r="O3445" s="654"/>
      <c r="P3445" s="655"/>
      <c r="Q3445" s="656"/>
      <c r="R3445" s="652"/>
      <c r="S3445" s="566"/>
      <c r="T3445" s="566"/>
      <c r="U3445" s="566"/>
      <c r="V3445" s="566"/>
      <c r="W3445" s="566"/>
      <c r="X3445" s="566"/>
      <c r="Y3445" s="566"/>
      <c r="Z3445" s="566"/>
      <c r="AA3445" s="566"/>
      <c r="AB3445" s="566"/>
      <c r="AC3445" s="566"/>
      <c r="AD3445" s="566"/>
      <c r="AE3445" s="566"/>
      <c r="AF3445" s="566"/>
      <c r="AG3445" s="566"/>
    </row>
    <row r="3446" spans="2:33" hidden="1" outlineLevel="1" x14ac:dyDescent="0.45">
      <c r="B3446" s="657"/>
      <c r="C3446" s="658"/>
      <c r="D3446" s="659"/>
      <c r="E3446" s="660"/>
      <c r="F3446" s="661"/>
      <c r="G3446" s="662"/>
      <c r="H3446" s="663"/>
      <c r="I3446" s="663"/>
      <c r="J3446" s="663"/>
      <c r="K3446" s="664"/>
      <c r="L3446" s="662"/>
      <c r="M3446" s="663"/>
      <c r="N3446" s="663"/>
      <c r="O3446" s="663"/>
      <c r="P3446" s="664"/>
      <c r="Q3446" s="665"/>
      <c r="R3446" s="661"/>
      <c r="S3446" s="566"/>
      <c r="T3446" s="566"/>
      <c r="U3446" s="566"/>
      <c r="V3446" s="566"/>
      <c r="W3446" s="566"/>
      <c r="X3446" s="566"/>
      <c r="Y3446" s="566"/>
      <c r="Z3446" s="566"/>
      <c r="AA3446" s="566"/>
      <c r="AB3446" s="566"/>
      <c r="AC3446" s="566"/>
      <c r="AD3446" s="566"/>
      <c r="AE3446" s="566"/>
      <c r="AF3446" s="566"/>
      <c r="AG3446" s="566"/>
    </row>
    <row r="3447" spans="2:33" hidden="1" outlineLevel="1" x14ac:dyDescent="0.45">
      <c r="B3447" s="648"/>
      <c r="C3447" s="649"/>
      <c r="D3447" s="650"/>
      <c r="E3447" s="651"/>
      <c r="F3447" s="652"/>
      <c r="G3447" s="653"/>
      <c r="H3447" s="654"/>
      <c r="I3447" s="654"/>
      <c r="J3447" s="654"/>
      <c r="K3447" s="655"/>
      <c r="L3447" s="653"/>
      <c r="M3447" s="654"/>
      <c r="N3447" s="654"/>
      <c r="O3447" s="654"/>
      <c r="P3447" s="655"/>
      <c r="Q3447" s="656"/>
      <c r="R3447" s="652"/>
      <c r="S3447" s="566"/>
      <c r="T3447" s="566"/>
      <c r="U3447" s="566"/>
      <c r="V3447" s="566"/>
      <c r="W3447" s="566"/>
      <c r="X3447" s="566"/>
      <c r="Y3447" s="566"/>
      <c r="Z3447" s="566"/>
      <c r="AA3447" s="566"/>
      <c r="AB3447" s="566"/>
      <c r="AC3447" s="566"/>
      <c r="AD3447" s="566"/>
      <c r="AE3447" s="566"/>
      <c r="AF3447" s="566"/>
      <c r="AG3447" s="566"/>
    </row>
    <row r="3448" spans="2:33" hidden="1" outlineLevel="1" x14ac:dyDescent="0.45">
      <c r="B3448" s="657"/>
      <c r="C3448" s="658"/>
      <c r="D3448" s="659"/>
      <c r="E3448" s="660"/>
      <c r="F3448" s="661"/>
      <c r="G3448" s="662"/>
      <c r="H3448" s="663"/>
      <c r="I3448" s="663"/>
      <c r="J3448" s="663"/>
      <c r="K3448" s="664"/>
      <c r="L3448" s="662"/>
      <c r="M3448" s="663"/>
      <c r="N3448" s="663"/>
      <c r="O3448" s="663"/>
      <c r="P3448" s="664"/>
      <c r="Q3448" s="665"/>
      <c r="R3448" s="661"/>
      <c r="S3448" s="566"/>
      <c r="T3448" s="566"/>
      <c r="U3448" s="566"/>
      <c r="V3448" s="566"/>
      <c r="W3448" s="566"/>
      <c r="X3448" s="566"/>
      <c r="Y3448" s="566"/>
      <c r="Z3448" s="566"/>
      <c r="AA3448" s="566"/>
      <c r="AB3448" s="566"/>
      <c r="AC3448" s="566"/>
      <c r="AD3448" s="566"/>
      <c r="AE3448" s="566"/>
      <c r="AF3448" s="566"/>
      <c r="AG3448" s="566"/>
    </row>
    <row r="3449" spans="2:33" hidden="1" outlineLevel="1" x14ac:dyDescent="0.45">
      <c r="B3449" s="648"/>
      <c r="C3449" s="649"/>
      <c r="D3449" s="650"/>
      <c r="E3449" s="651"/>
      <c r="F3449" s="652"/>
      <c r="G3449" s="653"/>
      <c r="H3449" s="654"/>
      <c r="I3449" s="654"/>
      <c r="J3449" s="654"/>
      <c r="K3449" s="655"/>
      <c r="L3449" s="653"/>
      <c r="M3449" s="654"/>
      <c r="N3449" s="654"/>
      <c r="O3449" s="654"/>
      <c r="P3449" s="655"/>
      <c r="Q3449" s="656"/>
      <c r="R3449" s="652"/>
      <c r="S3449" s="566"/>
      <c r="T3449" s="566"/>
      <c r="U3449" s="566"/>
      <c r="V3449" s="566"/>
      <c r="W3449" s="566"/>
      <c r="X3449" s="566"/>
      <c r="Y3449" s="566"/>
      <c r="Z3449" s="566"/>
      <c r="AA3449" s="566"/>
      <c r="AB3449" s="566"/>
      <c r="AC3449" s="566"/>
      <c r="AD3449" s="566"/>
      <c r="AE3449" s="566"/>
      <c r="AF3449" s="566"/>
      <c r="AG3449" s="566"/>
    </row>
    <row r="3450" spans="2:33" hidden="1" outlineLevel="1" x14ac:dyDescent="0.45">
      <c r="B3450" s="657"/>
      <c r="C3450" s="658"/>
      <c r="D3450" s="659"/>
      <c r="E3450" s="660"/>
      <c r="F3450" s="661"/>
      <c r="G3450" s="662"/>
      <c r="H3450" s="663"/>
      <c r="I3450" s="663"/>
      <c r="J3450" s="663"/>
      <c r="K3450" s="664"/>
      <c r="L3450" s="662"/>
      <c r="M3450" s="663"/>
      <c r="N3450" s="663"/>
      <c r="O3450" s="663"/>
      <c r="P3450" s="664"/>
      <c r="Q3450" s="665"/>
      <c r="R3450" s="661"/>
      <c r="S3450" s="566"/>
      <c r="T3450" s="566"/>
      <c r="U3450" s="566"/>
      <c r="V3450" s="566"/>
      <c r="W3450" s="566"/>
      <c r="X3450" s="566"/>
      <c r="Y3450" s="566"/>
      <c r="Z3450" s="566"/>
      <c r="AA3450" s="566"/>
      <c r="AB3450" s="566"/>
      <c r="AC3450" s="566"/>
      <c r="AD3450" s="566"/>
      <c r="AE3450" s="566"/>
      <c r="AF3450" s="566"/>
      <c r="AG3450" s="566"/>
    </row>
    <row r="3451" spans="2:33" hidden="1" outlineLevel="1" x14ac:dyDescent="0.45">
      <c r="B3451" s="648"/>
      <c r="C3451" s="649"/>
      <c r="D3451" s="650"/>
      <c r="E3451" s="651"/>
      <c r="F3451" s="652"/>
      <c r="G3451" s="653"/>
      <c r="H3451" s="654"/>
      <c r="I3451" s="654"/>
      <c r="J3451" s="654"/>
      <c r="K3451" s="655"/>
      <c r="L3451" s="653"/>
      <c r="M3451" s="654"/>
      <c r="N3451" s="654"/>
      <c r="O3451" s="654"/>
      <c r="P3451" s="655"/>
      <c r="Q3451" s="656"/>
      <c r="R3451" s="652"/>
      <c r="S3451" s="566"/>
      <c r="T3451" s="566"/>
      <c r="U3451" s="566"/>
      <c r="V3451" s="566"/>
      <c r="W3451" s="566"/>
      <c r="X3451" s="566"/>
      <c r="Y3451" s="566"/>
      <c r="Z3451" s="566"/>
      <c r="AA3451" s="566"/>
      <c r="AB3451" s="566"/>
      <c r="AC3451" s="566"/>
      <c r="AD3451" s="566"/>
      <c r="AE3451" s="566"/>
      <c r="AF3451" s="566"/>
      <c r="AG3451" s="566"/>
    </row>
    <row r="3452" spans="2:33" hidden="1" outlineLevel="1" x14ac:dyDescent="0.45">
      <c r="B3452" s="657"/>
      <c r="C3452" s="658"/>
      <c r="D3452" s="659"/>
      <c r="E3452" s="660"/>
      <c r="F3452" s="661"/>
      <c r="G3452" s="662"/>
      <c r="H3452" s="663"/>
      <c r="I3452" s="663"/>
      <c r="J3452" s="663"/>
      <c r="K3452" s="664"/>
      <c r="L3452" s="662"/>
      <c r="M3452" s="663"/>
      <c r="N3452" s="663"/>
      <c r="O3452" s="663"/>
      <c r="P3452" s="664"/>
      <c r="Q3452" s="665"/>
      <c r="R3452" s="661"/>
      <c r="S3452" s="566"/>
      <c r="T3452" s="566"/>
      <c r="U3452" s="566"/>
      <c r="V3452" s="566"/>
      <c r="W3452" s="566"/>
      <c r="X3452" s="566"/>
      <c r="Y3452" s="566"/>
      <c r="Z3452" s="566"/>
      <c r="AA3452" s="566"/>
      <c r="AB3452" s="566"/>
      <c r="AC3452" s="566"/>
      <c r="AD3452" s="566"/>
      <c r="AE3452" s="566"/>
      <c r="AF3452" s="566"/>
      <c r="AG3452" s="566"/>
    </row>
    <row r="3453" spans="2:33" hidden="1" outlineLevel="1" x14ac:dyDescent="0.45">
      <c r="B3453" s="648"/>
      <c r="C3453" s="649"/>
      <c r="D3453" s="650"/>
      <c r="E3453" s="651"/>
      <c r="F3453" s="652"/>
      <c r="G3453" s="653"/>
      <c r="H3453" s="654"/>
      <c r="I3453" s="654"/>
      <c r="J3453" s="654"/>
      <c r="K3453" s="655"/>
      <c r="L3453" s="653"/>
      <c r="M3453" s="654"/>
      <c r="N3453" s="654"/>
      <c r="O3453" s="654"/>
      <c r="P3453" s="655"/>
      <c r="Q3453" s="656"/>
      <c r="R3453" s="652"/>
      <c r="S3453" s="566"/>
      <c r="T3453" s="566"/>
      <c r="U3453" s="566"/>
      <c r="V3453" s="566"/>
      <c r="W3453" s="566"/>
      <c r="X3453" s="566"/>
      <c r="Y3453" s="566"/>
      <c r="Z3453" s="566"/>
      <c r="AA3453" s="566"/>
      <c r="AB3453" s="566"/>
      <c r="AC3453" s="566"/>
      <c r="AD3453" s="566"/>
      <c r="AE3453" s="566"/>
      <c r="AF3453" s="566"/>
      <c r="AG3453" s="566"/>
    </row>
    <row r="3454" spans="2:33" hidden="1" outlineLevel="1" x14ac:dyDescent="0.45">
      <c r="B3454" s="657"/>
      <c r="C3454" s="658"/>
      <c r="D3454" s="659"/>
      <c r="E3454" s="660"/>
      <c r="F3454" s="661"/>
      <c r="G3454" s="662"/>
      <c r="H3454" s="663"/>
      <c r="I3454" s="663"/>
      <c r="J3454" s="663"/>
      <c r="K3454" s="664"/>
      <c r="L3454" s="662"/>
      <c r="M3454" s="663"/>
      <c r="N3454" s="663"/>
      <c r="O3454" s="663"/>
      <c r="P3454" s="664"/>
      <c r="Q3454" s="665"/>
      <c r="R3454" s="661"/>
      <c r="S3454" s="566"/>
      <c r="T3454" s="566"/>
      <c r="U3454" s="566"/>
      <c r="V3454" s="566"/>
      <c r="W3454" s="566"/>
      <c r="X3454" s="566"/>
      <c r="Y3454" s="566"/>
      <c r="Z3454" s="566"/>
      <c r="AA3454" s="566"/>
      <c r="AB3454" s="566"/>
      <c r="AC3454" s="566"/>
      <c r="AD3454" s="566"/>
      <c r="AE3454" s="566"/>
      <c r="AF3454" s="566"/>
      <c r="AG3454" s="566"/>
    </row>
    <row r="3455" spans="2:33" hidden="1" outlineLevel="1" x14ac:dyDescent="0.45">
      <c r="B3455" s="648"/>
      <c r="C3455" s="649"/>
      <c r="D3455" s="650"/>
      <c r="E3455" s="651"/>
      <c r="F3455" s="652"/>
      <c r="G3455" s="653"/>
      <c r="H3455" s="654"/>
      <c r="I3455" s="654"/>
      <c r="J3455" s="654"/>
      <c r="K3455" s="655"/>
      <c r="L3455" s="653"/>
      <c r="M3455" s="654"/>
      <c r="N3455" s="654"/>
      <c r="O3455" s="654"/>
      <c r="P3455" s="655"/>
      <c r="Q3455" s="656"/>
      <c r="R3455" s="652"/>
      <c r="S3455" s="566"/>
      <c r="T3455" s="566"/>
      <c r="U3455" s="566"/>
      <c r="V3455" s="566"/>
      <c r="W3455" s="566"/>
      <c r="X3455" s="566"/>
      <c r="Y3455" s="566"/>
      <c r="Z3455" s="566"/>
      <c r="AA3455" s="566"/>
      <c r="AB3455" s="566"/>
      <c r="AC3455" s="566"/>
      <c r="AD3455" s="566"/>
      <c r="AE3455" s="566"/>
      <c r="AF3455" s="566"/>
      <c r="AG3455" s="566"/>
    </row>
    <row r="3456" spans="2:33" hidden="1" outlineLevel="1" x14ac:dyDescent="0.45">
      <c r="B3456" s="657"/>
      <c r="C3456" s="658"/>
      <c r="D3456" s="659"/>
      <c r="E3456" s="660"/>
      <c r="F3456" s="661"/>
      <c r="G3456" s="662"/>
      <c r="H3456" s="663"/>
      <c r="I3456" s="663"/>
      <c r="J3456" s="663"/>
      <c r="K3456" s="664"/>
      <c r="L3456" s="662"/>
      <c r="M3456" s="663"/>
      <c r="N3456" s="663"/>
      <c r="O3456" s="663"/>
      <c r="P3456" s="664"/>
      <c r="Q3456" s="665"/>
      <c r="R3456" s="661"/>
      <c r="S3456" s="566"/>
      <c r="T3456" s="566"/>
      <c r="U3456" s="566"/>
      <c r="V3456" s="566"/>
      <c r="W3456" s="566"/>
      <c r="X3456" s="566"/>
      <c r="Y3456" s="566"/>
      <c r="Z3456" s="566"/>
      <c r="AA3456" s="566"/>
      <c r="AB3456" s="566"/>
      <c r="AC3456" s="566"/>
      <c r="AD3456" s="566"/>
      <c r="AE3456" s="566"/>
      <c r="AF3456" s="566"/>
      <c r="AG3456" s="566"/>
    </row>
    <row r="3457" spans="2:33" hidden="1" outlineLevel="1" x14ac:dyDescent="0.45">
      <c r="B3457" s="648"/>
      <c r="C3457" s="649"/>
      <c r="D3457" s="650"/>
      <c r="E3457" s="651"/>
      <c r="F3457" s="652"/>
      <c r="G3457" s="653"/>
      <c r="H3457" s="654"/>
      <c r="I3457" s="654"/>
      <c r="J3457" s="654"/>
      <c r="K3457" s="655"/>
      <c r="L3457" s="653"/>
      <c r="M3457" s="654"/>
      <c r="N3457" s="654"/>
      <c r="O3457" s="654"/>
      <c r="P3457" s="655"/>
      <c r="Q3457" s="656"/>
      <c r="R3457" s="652"/>
      <c r="S3457" s="566"/>
      <c r="T3457" s="566"/>
      <c r="U3457" s="566"/>
      <c r="V3457" s="566"/>
      <c r="W3457" s="566"/>
      <c r="X3457" s="566"/>
      <c r="Y3457" s="566"/>
      <c r="Z3457" s="566"/>
      <c r="AA3457" s="566"/>
      <c r="AB3457" s="566"/>
      <c r="AC3457" s="566"/>
      <c r="AD3457" s="566"/>
      <c r="AE3457" s="566"/>
      <c r="AF3457" s="566"/>
      <c r="AG3457" s="566"/>
    </row>
    <row r="3458" spans="2:33" hidden="1" outlineLevel="1" x14ac:dyDescent="0.45">
      <c r="B3458" s="657"/>
      <c r="C3458" s="658"/>
      <c r="D3458" s="659"/>
      <c r="E3458" s="660"/>
      <c r="F3458" s="661"/>
      <c r="G3458" s="662"/>
      <c r="H3458" s="663"/>
      <c r="I3458" s="663"/>
      <c r="J3458" s="663"/>
      <c r="K3458" s="664"/>
      <c r="L3458" s="662"/>
      <c r="M3458" s="663"/>
      <c r="N3458" s="663"/>
      <c r="O3458" s="663"/>
      <c r="P3458" s="664"/>
      <c r="Q3458" s="665"/>
      <c r="R3458" s="661"/>
      <c r="S3458" s="566"/>
      <c r="T3458" s="566"/>
      <c r="U3458" s="566"/>
      <c r="V3458" s="566"/>
      <c r="W3458" s="566"/>
      <c r="X3458" s="566"/>
      <c r="Y3458" s="566"/>
      <c r="Z3458" s="566"/>
      <c r="AA3458" s="566"/>
      <c r="AB3458" s="566"/>
      <c r="AC3458" s="566"/>
      <c r="AD3458" s="566"/>
      <c r="AE3458" s="566"/>
      <c r="AF3458" s="566"/>
      <c r="AG3458" s="566"/>
    </row>
    <row r="3459" spans="2:33" hidden="1" outlineLevel="1" x14ac:dyDescent="0.45">
      <c r="B3459" s="648"/>
      <c r="C3459" s="649"/>
      <c r="D3459" s="650"/>
      <c r="E3459" s="651"/>
      <c r="F3459" s="652"/>
      <c r="G3459" s="653"/>
      <c r="H3459" s="654"/>
      <c r="I3459" s="654"/>
      <c r="J3459" s="654"/>
      <c r="K3459" s="655"/>
      <c r="L3459" s="653"/>
      <c r="M3459" s="654"/>
      <c r="N3459" s="654"/>
      <c r="O3459" s="654"/>
      <c r="P3459" s="655"/>
      <c r="Q3459" s="656"/>
      <c r="R3459" s="652"/>
      <c r="S3459" s="566"/>
      <c r="T3459" s="566"/>
      <c r="U3459" s="566"/>
      <c r="V3459" s="566"/>
      <c r="W3459" s="566"/>
      <c r="X3459" s="566"/>
      <c r="Y3459" s="566"/>
      <c r="Z3459" s="566"/>
      <c r="AA3459" s="566"/>
      <c r="AB3459" s="566"/>
      <c r="AC3459" s="566"/>
      <c r="AD3459" s="566"/>
      <c r="AE3459" s="566"/>
      <c r="AF3459" s="566"/>
      <c r="AG3459" s="566"/>
    </row>
    <row r="3460" spans="2:33" hidden="1" outlineLevel="1" x14ac:dyDescent="0.45">
      <c r="B3460" s="657"/>
      <c r="C3460" s="658"/>
      <c r="D3460" s="659"/>
      <c r="E3460" s="660"/>
      <c r="F3460" s="661"/>
      <c r="G3460" s="662"/>
      <c r="H3460" s="663"/>
      <c r="I3460" s="663"/>
      <c r="J3460" s="663"/>
      <c r="K3460" s="664"/>
      <c r="L3460" s="662"/>
      <c r="M3460" s="663"/>
      <c r="N3460" s="663"/>
      <c r="O3460" s="663"/>
      <c r="P3460" s="664"/>
      <c r="Q3460" s="665"/>
      <c r="R3460" s="661"/>
      <c r="S3460" s="566"/>
      <c r="T3460" s="566"/>
      <c r="U3460" s="566"/>
      <c r="V3460" s="566"/>
      <c r="W3460" s="566"/>
      <c r="X3460" s="566"/>
      <c r="Y3460" s="566"/>
      <c r="Z3460" s="566"/>
      <c r="AA3460" s="566"/>
      <c r="AB3460" s="566"/>
      <c r="AC3460" s="566"/>
      <c r="AD3460" s="566"/>
      <c r="AE3460" s="566"/>
      <c r="AF3460" s="566"/>
      <c r="AG3460" s="566"/>
    </row>
    <row r="3461" spans="2:33" hidden="1" outlineLevel="1" x14ac:dyDescent="0.45">
      <c r="B3461" s="648"/>
      <c r="C3461" s="649"/>
      <c r="D3461" s="650"/>
      <c r="E3461" s="651"/>
      <c r="F3461" s="652"/>
      <c r="G3461" s="653"/>
      <c r="H3461" s="654"/>
      <c r="I3461" s="654"/>
      <c r="J3461" s="654"/>
      <c r="K3461" s="655"/>
      <c r="L3461" s="653"/>
      <c r="M3461" s="654"/>
      <c r="N3461" s="654"/>
      <c r="O3461" s="654"/>
      <c r="P3461" s="655"/>
      <c r="Q3461" s="656"/>
      <c r="R3461" s="652"/>
      <c r="S3461" s="566"/>
      <c r="T3461" s="566"/>
      <c r="U3461" s="566"/>
      <c r="V3461" s="566"/>
      <c r="W3461" s="566"/>
      <c r="X3461" s="566"/>
      <c r="Y3461" s="566"/>
      <c r="Z3461" s="566"/>
      <c r="AA3461" s="566"/>
      <c r="AB3461" s="566"/>
      <c r="AC3461" s="566"/>
      <c r="AD3461" s="566"/>
      <c r="AE3461" s="566"/>
      <c r="AF3461" s="566"/>
      <c r="AG3461" s="566"/>
    </row>
    <row r="3462" spans="2:33" hidden="1" outlineLevel="1" x14ac:dyDescent="0.45">
      <c r="B3462" s="657"/>
      <c r="C3462" s="658"/>
      <c r="D3462" s="659"/>
      <c r="E3462" s="660"/>
      <c r="F3462" s="661"/>
      <c r="G3462" s="662"/>
      <c r="H3462" s="663"/>
      <c r="I3462" s="663"/>
      <c r="J3462" s="663"/>
      <c r="K3462" s="664"/>
      <c r="L3462" s="662"/>
      <c r="M3462" s="663"/>
      <c r="N3462" s="663"/>
      <c r="O3462" s="663"/>
      <c r="P3462" s="664"/>
      <c r="Q3462" s="665"/>
      <c r="R3462" s="661"/>
      <c r="S3462" s="566"/>
      <c r="T3462" s="566"/>
      <c r="U3462" s="566"/>
      <c r="V3462" s="566"/>
      <c r="W3462" s="566"/>
      <c r="X3462" s="566"/>
      <c r="Y3462" s="566"/>
      <c r="Z3462" s="566"/>
      <c r="AA3462" s="566"/>
      <c r="AB3462" s="566"/>
      <c r="AC3462" s="566"/>
      <c r="AD3462" s="566"/>
      <c r="AE3462" s="566"/>
      <c r="AF3462" s="566"/>
      <c r="AG3462" s="566"/>
    </row>
    <row r="3463" spans="2:33" hidden="1" outlineLevel="1" x14ac:dyDescent="0.45">
      <c r="B3463" s="648"/>
      <c r="C3463" s="649"/>
      <c r="D3463" s="650"/>
      <c r="E3463" s="651"/>
      <c r="F3463" s="652"/>
      <c r="G3463" s="653"/>
      <c r="H3463" s="654"/>
      <c r="I3463" s="654"/>
      <c r="J3463" s="654"/>
      <c r="K3463" s="655"/>
      <c r="L3463" s="653"/>
      <c r="M3463" s="654"/>
      <c r="N3463" s="654"/>
      <c r="O3463" s="654"/>
      <c r="P3463" s="655"/>
      <c r="Q3463" s="656"/>
      <c r="R3463" s="652"/>
      <c r="S3463" s="566"/>
      <c r="T3463" s="566"/>
      <c r="U3463" s="566"/>
      <c r="V3463" s="566"/>
      <c r="W3463" s="566"/>
      <c r="X3463" s="566"/>
      <c r="Y3463" s="566"/>
      <c r="Z3463" s="566"/>
      <c r="AA3463" s="566"/>
      <c r="AB3463" s="566"/>
      <c r="AC3463" s="566"/>
      <c r="AD3463" s="566"/>
      <c r="AE3463" s="566"/>
      <c r="AF3463" s="566"/>
      <c r="AG3463" s="566"/>
    </row>
    <row r="3464" spans="2:33" hidden="1" outlineLevel="1" x14ac:dyDescent="0.45">
      <c r="B3464" s="657"/>
      <c r="C3464" s="658"/>
      <c r="D3464" s="659"/>
      <c r="E3464" s="660"/>
      <c r="F3464" s="661"/>
      <c r="G3464" s="662"/>
      <c r="H3464" s="663"/>
      <c r="I3464" s="663"/>
      <c r="J3464" s="663"/>
      <c r="K3464" s="664"/>
      <c r="L3464" s="662"/>
      <c r="M3464" s="663"/>
      <c r="N3464" s="663"/>
      <c r="O3464" s="663"/>
      <c r="P3464" s="664"/>
      <c r="Q3464" s="665"/>
      <c r="R3464" s="661"/>
      <c r="S3464" s="566"/>
      <c r="T3464" s="566"/>
      <c r="U3464" s="566"/>
      <c r="V3464" s="566"/>
      <c r="W3464" s="566"/>
      <c r="X3464" s="566"/>
      <c r="Y3464" s="566"/>
      <c r="Z3464" s="566"/>
      <c r="AA3464" s="566"/>
      <c r="AB3464" s="566"/>
      <c r="AC3464" s="566"/>
      <c r="AD3464" s="566"/>
      <c r="AE3464" s="566"/>
      <c r="AF3464" s="566"/>
      <c r="AG3464" s="566"/>
    </row>
    <row r="3465" spans="2:33" hidden="1" outlineLevel="1" x14ac:dyDescent="0.45">
      <c r="B3465" s="648"/>
      <c r="C3465" s="649"/>
      <c r="D3465" s="650"/>
      <c r="E3465" s="651"/>
      <c r="F3465" s="652"/>
      <c r="G3465" s="653"/>
      <c r="H3465" s="654"/>
      <c r="I3465" s="654"/>
      <c r="J3465" s="654"/>
      <c r="K3465" s="655"/>
      <c r="L3465" s="653"/>
      <c r="M3465" s="654"/>
      <c r="N3465" s="654"/>
      <c r="O3465" s="654"/>
      <c r="P3465" s="655"/>
      <c r="Q3465" s="656"/>
      <c r="R3465" s="652"/>
      <c r="S3465" s="566"/>
      <c r="T3465" s="566"/>
      <c r="U3465" s="566"/>
      <c r="V3465" s="566"/>
      <c r="W3465" s="566"/>
      <c r="X3465" s="566"/>
      <c r="Y3465" s="566"/>
      <c r="Z3465" s="566"/>
      <c r="AA3465" s="566"/>
      <c r="AB3465" s="566"/>
      <c r="AC3465" s="566"/>
      <c r="AD3465" s="566"/>
      <c r="AE3465" s="566"/>
      <c r="AF3465" s="566"/>
      <c r="AG3465" s="566"/>
    </row>
    <row r="3466" spans="2:33" hidden="1" outlineLevel="1" x14ac:dyDescent="0.45">
      <c r="B3466" s="657"/>
      <c r="C3466" s="658"/>
      <c r="D3466" s="659"/>
      <c r="E3466" s="660"/>
      <c r="F3466" s="661"/>
      <c r="G3466" s="662"/>
      <c r="H3466" s="663"/>
      <c r="I3466" s="663"/>
      <c r="J3466" s="663"/>
      <c r="K3466" s="664"/>
      <c r="L3466" s="662"/>
      <c r="M3466" s="663"/>
      <c r="N3466" s="663"/>
      <c r="O3466" s="663"/>
      <c r="P3466" s="664"/>
      <c r="Q3466" s="665"/>
      <c r="R3466" s="661"/>
      <c r="S3466" s="566"/>
      <c r="T3466" s="566"/>
      <c r="U3466" s="566"/>
      <c r="V3466" s="566"/>
      <c r="W3466" s="566"/>
      <c r="X3466" s="566"/>
      <c r="Y3466" s="566"/>
      <c r="Z3466" s="566"/>
      <c r="AA3466" s="566"/>
      <c r="AB3466" s="566"/>
      <c r="AC3466" s="566"/>
      <c r="AD3466" s="566"/>
      <c r="AE3466" s="566"/>
      <c r="AF3466" s="566"/>
      <c r="AG3466" s="566"/>
    </row>
    <row r="3467" spans="2:33" hidden="1" outlineLevel="1" x14ac:dyDescent="0.45">
      <c r="B3467" s="648"/>
      <c r="C3467" s="649"/>
      <c r="D3467" s="650"/>
      <c r="E3467" s="651"/>
      <c r="F3467" s="652"/>
      <c r="G3467" s="653"/>
      <c r="H3467" s="654"/>
      <c r="I3467" s="654"/>
      <c r="J3467" s="654"/>
      <c r="K3467" s="655"/>
      <c r="L3467" s="653"/>
      <c r="M3467" s="654"/>
      <c r="N3467" s="654"/>
      <c r="O3467" s="654"/>
      <c r="P3467" s="655"/>
      <c r="Q3467" s="656"/>
      <c r="R3467" s="652"/>
      <c r="S3467" s="566"/>
      <c r="T3467" s="566"/>
      <c r="U3467" s="566"/>
      <c r="V3467" s="566"/>
      <c r="W3467" s="566"/>
      <c r="X3467" s="566"/>
      <c r="Y3467" s="566"/>
      <c r="Z3467" s="566"/>
      <c r="AA3467" s="566"/>
      <c r="AB3467" s="566"/>
      <c r="AC3467" s="566"/>
      <c r="AD3467" s="566"/>
      <c r="AE3467" s="566"/>
      <c r="AF3467" s="566"/>
      <c r="AG3467" s="566"/>
    </row>
    <row r="3468" spans="2:33" hidden="1" outlineLevel="1" x14ac:dyDescent="0.45">
      <c r="B3468" s="657"/>
      <c r="C3468" s="658"/>
      <c r="D3468" s="659"/>
      <c r="E3468" s="660"/>
      <c r="F3468" s="661"/>
      <c r="G3468" s="662"/>
      <c r="H3468" s="663"/>
      <c r="I3468" s="663"/>
      <c r="J3468" s="663"/>
      <c r="K3468" s="664"/>
      <c r="L3468" s="662"/>
      <c r="M3468" s="663"/>
      <c r="N3468" s="663"/>
      <c r="O3468" s="663"/>
      <c r="P3468" s="664"/>
      <c r="Q3468" s="665"/>
      <c r="R3468" s="661"/>
      <c r="S3468" s="566"/>
      <c r="T3468" s="566"/>
      <c r="U3468" s="566"/>
      <c r="V3468" s="566"/>
      <c r="W3468" s="566"/>
      <c r="X3468" s="566"/>
      <c r="Y3468" s="566"/>
      <c r="Z3468" s="566"/>
      <c r="AA3468" s="566"/>
      <c r="AB3468" s="566"/>
      <c r="AC3468" s="566"/>
      <c r="AD3468" s="566"/>
      <c r="AE3468" s="566"/>
      <c r="AF3468" s="566"/>
      <c r="AG3468" s="566"/>
    </row>
    <row r="3469" spans="2:33" hidden="1" outlineLevel="1" x14ac:dyDescent="0.45">
      <c r="B3469" s="648"/>
      <c r="C3469" s="649"/>
      <c r="D3469" s="650"/>
      <c r="E3469" s="651"/>
      <c r="F3469" s="652"/>
      <c r="G3469" s="653"/>
      <c r="H3469" s="654"/>
      <c r="I3469" s="654"/>
      <c r="J3469" s="654"/>
      <c r="K3469" s="655"/>
      <c r="L3469" s="653"/>
      <c r="M3469" s="654"/>
      <c r="N3469" s="654"/>
      <c r="O3469" s="654"/>
      <c r="P3469" s="655"/>
      <c r="Q3469" s="656"/>
      <c r="R3469" s="652"/>
      <c r="S3469" s="566"/>
      <c r="T3469" s="566"/>
      <c r="U3469" s="566"/>
      <c r="V3469" s="566"/>
      <c r="W3469" s="566"/>
      <c r="X3469" s="566"/>
      <c r="Y3469" s="566"/>
      <c r="Z3469" s="566"/>
      <c r="AA3469" s="566"/>
      <c r="AB3469" s="566"/>
      <c r="AC3469" s="566"/>
      <c r="AD3469" s="566"/>
      <c r="AE3469" s="566"/>
      <c r="AF3469" s="566"/>
      <c r="AG3469" s="566"/>
    </row>
    <row r="3470" spans="2:33" hidden="1" outlineLevel="1" x14ac:dyDescent="0.45">
      <c r="B3470" s="657"/>
      <c r="C3470" s="658"/>
      <c r="D3470" s="659"/>
      <c r="E3470" s="660"/>
      <c r="F3470" s="661"/>
      <c r="G3470" s="662"/>
      <c r="H3470" s="663"/>
      <c r="I3470" s="663"/>
      <c r="J3470" s="663"/>
      <c r="K3470" s="664"/>
      <c r="L3470" s="662"/>
      <c r="M3470" s="663"/>
      <c r="N3470" s="663"/>
      <c r="O3470" s="663"/>
      <c r="P3470" s="664"/>
      <c r="Q3470" s="665"/>
      <c r="R3470" s="661"/>
      <c r="S3470" s="566"/>
      <c r="T3470" s="566"/>
      <c r="U3470" s="566"/>
      <c r="V3470" s="566"/>
      <c r="W3470" s="566"/>
      <c r="X3470" s="566"/>
      <c r="Y3470" s="566"/>
      <c r="Z3470" s="566"/>
      <c r="AA3470" s="566"/>
      <c r="AB3470" s="566"/>
      <c r="AC3470" s="566"/>
      <c r="AD3470" s="566"/>
      <c r="AE3470" s="566"/>
      <c r="AF3470" s="566"/>
      <c r="AG3470" s="566"/>
    </row>
    <row r="3471" spans="2:33" hidden="1" outlineLevel="1" x14ac:dyDescent="0.45">
      <c r="B3471" s="648"/>
      <c r="C3471" s="649"/>
      <c r="D3471" s="650"/>
      <c r="E3471" s="651"/>
      <c r="F3471" s="652"/>
      <c r="G3471" s="653"/>
      <c r="H3471" s="654"/>
      <c r="I3471" s="654"/>
      <c r="J3471" s="654"/>
      <c r="K3471" s="655"/>
      <c r="L3471" s="653"/>
      <c r="M3471" s="654"/>
      <c r="N3471" s="654"/>
      <c r="O3471" s="654"/>
      <c r="P3471" s="655"/>
      <c r="Q3471" s="656"/>
      <c r="R3471" s="652"/>
      <c r="S3471" s="566"/>
      <c r="T3471" s="566"/>
      <c r="U3471" s="566"/>
      <c r="V3471" s="566"/>
      <c r="W3471" s="566"/>
      <c r="X3471" s="566"/>
      <c r="Y3471" s="566"/>
      <c r="Z3471" s="566"/>
      <c r="AA3471" s="566"/>
      <c r="AB3471" s="566"/>
      <c r="AC3471" s="566"/>
      <c r="AD3471" s="566"/>
      <c r="AE3471" s="566"/>
      <c r="AF3471" s="566"/>
      <c r="AG3471" s="566"/>
    </row>
    <row r="3472" spans="2:33" hidden="1" outlineLevel="1" x14ac:dyDescent="0.45">
      <c r="B3472" s="657"/>
      <c r="C3472" s="658"/>
      <c r="D3472" s="659"/>
      <c r="E3472" s="660"/>
      <c r="F3472" s="661"/>
      <c r="G3472" s="662"/>
      <c r="H3472" s="663"/>
      <c r="I3472" s="663"/>
      <c r="J3472" s="663"/>
      <c r="K3472" s="664"/>
      <c r="L3472" s="662"/>
      <c r="M3472" s="663"/>
      <c r="N3472" s="663"/>
      <c r="O3472" s="663"/>
      <c r="P3472" s="664"/>
      <c r="Q3472" s="665"/>
      <c r="R3472" s="661"/>
      <c r="S3472" s="566"/>
      <c r="T3472" s="566"/>
      <c r="U3472" s="566"/>
      <c r="V3472" s="566"/>
      <c r="W3472" s="566"/>
      <c r="X3472" s="566"/>
      <c r="Y3472" s="566"/>
      <c r="Z3472" s="566"/>
      <c r="AA3472" s="566"/>
      <c r="AB3472" s="566"/>
      <c r="AC3472" s="566"/>
      <c r="AD3472" s="566"/>
      <c r="AE3472" s="566"/>
      <c r="AF3472" s="566"/>
      <c r="AG3472" s="566"/>
    </row>
    <row r="3473" spans="2:33" hidden="1" outlineLevel="1" x14ac:dyDescent="0.45">
      <c r="B3473" s="648"/>
      <c r="C3473" s="649"/>
      <c r="D3473" s="650"/>
      <c r="E3473" s="651"/>
      <c r="F3473" s="652"/>
      <c r="G3473" s="653"/>
      <c r="H3473" s="654"/>
      <c r="I3473" s="654"/>
      <c r="J3473" s="654"/>
      <c r="K3473" s="655"/>
      <c r="L3473" s="653"/>
      <c r="M3473" s="654"/>
      <c r="N3473" s="654"/>
      <c r="O3473" s="654"/>
      <c r="P3473" s="655"/>
      <c r="Q3473" s="656"/>
      <c r="R3473" s="652"/>
      <c r="S3473" s="566"/>
      <c r="T3473" s="566"/>
      <c r="U3473" s="566"/>
      <c r="V3473" s="566"/>
      <c r="W3473" s="566"/>
      <c r="X3473" s="566"/>
      <c r="Y3473" s="566"/>
      <c r="Z3473" s="566"/>
      <c r="AA3473" s="566"/>
      <c r="AB3473" s="566"/>
      <c r="AC3473" s="566"/>
      <c r="AD3473" s="566"/>
      <c r="AE3473" s="566"/>
      <c r="AF3473" s="566"/>
      <c r="AG3473" s="566"/>
    </row>
    <row r="3474" spans="2:33" hidden="1" outlineLevel="1" x14ac:dyDescent="0.45">
      <c r="B3474" s="657"/>
      <c r="C3474" s="658"/>
      <c r="D3474" s="659"/>
      <c r="E3474" s="660"/>
      <c r="F3474" s="661"/>
      <c r="G3474" s="662"/>
      <c r="H3474" s="663"/>
      <c r="I3474" s="663"/>
      <c r="J3474" s="663"/>
      <c r="K3474" s="664"/>
      <c r="L3474" s="662"/>
      <c r="M3474" s="663"/>
      <c r="N3474" s="663"/>
      <c r="O3474" s="663"/>
      <c r="P3474" s="664"/>
      <c r="Q3474" s="665"/>
      <c r="R3474" s="661"/>
      <c r="S3474" s="566"/>
      <c r="T3474" s="566"/>
      <c r="U3474" s="566"/>
      <c r="V3474" s="566"/>
      <c r="W3474" s="566"/>
      <c r="X3474" s="566"/>
      <c r="Y3474" s="566"/>
      <c r="Z3474" s="566"/>
      <c r="AA3474" s="566"/>
      <c r="AB3474" s="566"/>
      <c r="AC3474" s="566"/>
      <c r="AD3474" s="566"/>
      <c r="AE3474" s="566"/>
      <c r="AF3474" s="566"/>
      <c r="AG3474" s="566"/>
    </row>
    <row r="3475" spans="2:33" hidden="1" outlineLevel="1" x14ac:dyDescent="0.45">
      <c r="B3475" s="648"/>
      <c r="C3475" s="649"/>
      <c r="D3475" s="650"/>
      <c r="E3475" s="651"/>
      <c r="F3475" s="652"/>
      <c r="G3475" s="653"/>
      <c r="H3475" s="654"/>
      <c r="I3475" s="654"/>
      <c r="J3475" s="654"/>
      <c r="K3475" s="655"/>
      <c r="L3475" s="653"/>
      <c r="M3475" s="654"/>
      <c r="N3475" s="654"/>
      <c r="O3475" s="654"/>
      <c r="P3475" s="655"/>
      <c r="Q3475" s="656"/>
      <c r="R3475" s="652"/>
      <c r="S3475" s="566"/>
      <c r="T3475" s="566"/>
      <c r="U3475" s="566"/>
      <c r="V3475" s="566"/>
      <c r="W3475" s="566"/>
      <c r="X3475" s="566"/>
      <c r="Y3475" s="566"/>
      <c r="Z3475" s="566"/>
      <c r="AA3475" s="566"/>
      <c r="AB3475" s="566"/>
      <c r="AC3475" s="566"/>
      <c r="AD3475" s="566"/>
      <c r="AE3475" s="566"/>
      <c r="AF3475" s="566"/>
      <c r="AG3475" s="566"/>
    </row>
    <row r="3476" spans="2:33" hidden="1" outlineLevel="1" x14ac:dyDescent="0.45">
      <c r="B3476" s="657"/>
      <c r="C3476" s="658"/>
      <c r="D3476" s="659"/>
      <c r="E3476" s="660"/>
      <c r="F3476" s="661"/>
      <c r="G3476" s="662"/>
      <c r="H3476" s="663"/>
      <c r="I3476" s="663"/>
      <c r="J3476" s="663"/>
      <c r="K3476" s="664"/>
      <c r="L3476" s="662"/>
      <c r="M3476" s="663"/>
      <c r="N3476" s="663"/>
      <c r="O3476" s="663"/>
      <c r="P3476" s="664"/>
      <c r="Q3476" s="665"/>
      <c r="R3476" s="661"/>
      <c r="S3476" s="566"/>
      <c r="T3476" s="566"/>
      <c r="U3476" s="566"/>
      <c r="V3476" s="566"/>
      <c r="W3476" s="566"/>
      <c r="X3476" s="566"/>
      <c r="Y3476" s="566"/>
      <c r="Z3476" s="566"/>
      <c r="AA3476" s="566"/>
      <c r="AB3476" s="566"/>
      <c r="AC3476" s="566"/>
      <c r="AD3476" s="566"/>
      <c r="AE3476" s="566"/>
      <c r="AF3476" s="566"/>
      <c r="AG3476" s="566"/>
    </row>
    <row r="3477" spans="2:33" hidden="1" outlineLevel="1" x14ac:dyDescent="0.45">
      <c r="B3477" s="648"/>
      <c r="C3477" s="649"/>
      <c r="D3477" s="650"/>
      <c r="E3477" s="651"/>
      <c r="F3477" s="652"/>
      <c r="G3477" s="653"/>
      <c r="H3477" s="654"/>
      <c r="I3477" s="654"/>
      <c r="J3477" s="654"/>
      <c r="K3477" s="655"/>
      <c r="L3477" s="653"/>
      <c r="M3477" s="654"/>
      <c r="N3477" s="654"/>
      <c r="O3477" s="654"/>
      <c r="P3477" s="655"/>
      <c r="Q3477" s="656"/>
      <c r="R3477" s="652"/>
      <c r="S3477" s="566"/>
      <c r="T3477" s="566"/>
      <c r="U3477" s="566"/>
      <c r="V3477" s="566"/>
      <c r="W3477" s="566"/>
      <c r="X3477" s="566"/>
      <c r="Y3477" s="566"/>
      <c r="Z3477" s="566"/>
      <c r="AA3477" s="566"/>
      <c r="AB3477" s="566"/>
      <c r="AC3477" s="566"/>
      <c r="AD3477" s="566"/>
      <c r="AE3477" s="566"/>
      <c r="AF3477" s="566"/>
      <c r="AG3477" s="566"/>
    </row>
    <row r="3478" spans="2:33" hidden="1" outlineLevel="1" x14ac:dyDescent="0.45">
      <c r="B3478" s="657"/>
      <c r="C3478" s="658"/>
      <c r="D3478" s="659"/>
      <c r="E3478" s="660"/>
      <c r="F3478" s="661"/>
      <c r="G3478" s="662"/>
      <c r="H3478" s="663"/>
      <c r="I3478" s="663"/>
      <c r="J3478" s="663"/>
      <c r="K3478" s="664"/>
      <c r="L3478" s="662"/>
      <c r="M3478" s="663"/>
      <c r="N3478" s="663"/>
      <c r="O3478" s="663"/>
      <c r="P3478" s="664"/>
      <c r="Q3478" s="665"/>
      <c r="R3478" s="661"/>
      <c r="S3478" s="566"/>
      <c r="T3478" s="566"/>
      <c r="U3478" s="566"/>
      <c r="V3478" s="566"/>
      <c r="W3478" s="566"/>
      <c r="X3478" s="566"/>
      <c r="Y3478" s="566"/>
      <c r="Z3478" s="566"/>
      <c r="AA3478" s="566"/>
      <c r="AB3478" s="566"/>
      <c r="AC3478" s="566"/>
      <c r="AD3478" s="566"/>
      <c r="AE3478" s="566"/>
      <c r="AF3478" s="566"/>
      <c r="AG3478" s="566"/>
    </row>
    <row r="3479" spans="2:33" hidden="1" outlineLevel="1" x14ac:dyDescent="0.45">
      <c r="B3479" s="648"/>
      <c r="C3479" s="649"/>
      <c r="D3479" s="650"/>
      <c r="E3479" s="651"/>
      <c r="F3479" s="652"/>
      <c r="G3479" s="653"/>
      <c r="H3479" s="654"/>
      <c r="I3479" s="654"/>
      <c r="J3479" s="654"/>
      <c r="K3479" s="655"/>
      <c r="L3479" s="653"/>
      <c r="M3479" s="654"/>
      <c r="N3479" s="654"/>
      <c r="O3479" s="654"/>
      <c r="P3479" s="655"/>
      <c r="Q3479" s="656"/>
      <c r="R3479" s="652"/>
      <c r="S3479" s="566"/>
      <c r="T3479" s="566"/>
      <c r="U3479" s="566"/>
      <c r="V3479" s="566"/>
      <c r="W3479" s="566"/>
      <c r="X3479" s="566"/>
      <c r="Y3479" s="566"/>
      <c r="Z3479" s="566"/>
      <c r="AA3479" s="566"/>
      <c r="AB3479" s="566"/>
      <c r="AC3479" s="566"/>
      <c r="AD3479" s="566"/>
      <c r="AE3479" s="566"/>
      <c r="AF3479" s="566"/>
      <c r="AG3479" s="566"/>
    </row>
    <row r="3480" spans="2:33" hidden="1" outlineLevel="1" x14ac:dyDescent="0.45">
      <c r="B3480" s="657"/>
      <c r="C3480" s="658"/>
      <c r="D3480" s="659"/>
      <c r="E3480" s="660"/>
      <c r="F3480" s="661"/>
      <c r="G3480" s="662"/>
      <c r="H3480" s="663"/>
      <c r="I3480" s="663"/>
      <c r="J3480" s="663"/>
      <c r="K3480" s="664"/>
      <c r="L3480" s="662"/>
      <c r="M3480" s="663"/>
      <c r="N3480" s="663"/>
      <c r="O3480" s="663"/>
      <c r="P3480" s="664"/>
      <c r="Q3480" s="665"/>
      <c r="R3480" s="661"/>
      <c r="S3480" s="566"/>
      <c r="T3480" s="566"/>
      <c r="U3480" s="566"/>
      <c r="V3480" s="566"/>
      <c r="W3480" s="566"/>
      <c r="X3480" s="566"/>
      <c r="Y3480" s="566"/>
      <c r="Z3480" s="566"/>
      <c r="AA3480" s="566"/>
      <c r="AB3480" s="566"/>
      <c r="AC3480" s="566"/>
      <c r="AD3480" s="566"/>
      <c r="AE3480" s="566"/>
      <c r="AF3480" s="566"/>
      <c r="AG3480" s="566"/>
    </row>
    <row r="3481" spans="2:33" hidden="1" outlineLevel="1" x14ac:dyDescent="0.45">
      <c r="B3481" s="648"/>
      <c r="C3481" s="649"/>
      <c r="D3481" s="650"/>
      <c r="E3481" s="651"/>
      <c r="F3481" s="652"/>
      <c r="G3481" s="653"/>
      <c r="H3481" s="654"/>
      <c r="I3481" s="654"/>
      <c r="J3481" s="654"/>
      <c r="K3481" s="655"/>
      <c r="L3481" s="653"/>
      <c r="M3481" s="654"/>
      <c r="N3481" s="654"/>
      <c r="O3481" s="654"/>
      <c r="P3481" s="655"/>
      <c r="Q3481" s="656"/>
      <c r="R3481" s="652"/>
      <c r="S3481" s="566"/>
      <c r="T3481" s="566"/>
      <c r="U3481" s="566"/>
      <c r="V3481" s="566"/>
      <c r="W3481" s="566"/>
      <c r="X3481" s="566"/>
      <c r="Y3481" s="566"/>
      <c r="Z3481" s="566"/>
      <c r="AA3481" s="566"/>
      <c r="AB3481" s="566"/>
      <c r="AC3481" s="566"/>
      <c r="AD3481" s="566"/>
      <c r="AE3481" s="566"/>
      <c r="AF3481" s="566"/>
      <c r="AG3481" s="566"/>
    </row>
    <row r="3482" spans="2:33" hidden="1" outlineLevel="1" x14ac:dyDescent="0.45">
      <c r="B3482" s="657"/>
      <c r="C3482" s="658"/>
      <c r="D3482" s="659"/>
      <c r="E3482" s="660"/>
      <c r="F3482" s="661"/>
      <c r="G3482" s="662"/>
      <c r="H3482" s="663"/>
      <c r="I3482" s="663"/>
      <c r="J3482" s="663"/>
      <c r="K3482" s="664"/>
      <c r="L3482" s="662"/>
      <c r="M3482" s="663"/>
      <c r="N3482" s="663"/>
      <c r="O3482" s="663"/>
      <c r="P3482" s="664"/>
      <c r="Q3482" s="665"/>
      <c r="R3482" s="661"/>
      <c r="S3482" s="566"/>
      <c r="T3482" s="566"/>
      <c r="U3482" s="566"/>
      <c r="V3482" s="566"/>
      <c r="W3482" s="566"/>
      <c r="X3482" s="566"/>
      <c r="Y3482" s="566"/>
      <c r="Z3482" s="566"/>
      <c r="AA3482" s="566"/>
      <c r="AB3482" s="566"/>
      <c r="AC3482" s="566"/>
      <c r="AD3482" s="566"/>
      <c r="AE3482" s="566"/>
      <c r="AF3482" s="566"/>
      <c r="AG3482" s="566"/>
    </row>
    <row r="3483" spans="2:33" hidden="1" outlineLevel="1" x14ac:dyDescent="0.45">
      <c r="B3483" s="648"/>
      <c r="C3483" s="649"/>
      <c r="D3483" s="650"/>
      <c r="E3483" s="651"/>
      <c r="F3483" s="652"/>
      <c r="G3483" s="653"/>
      <c r="H3483" s="654"/>
      <c r="I3483" s="654"/>
      <c r="J3483" s="654"/>
      <c r="K3483" s="655"/>
      <c r="L3483" s="653"/>
      <c r="M3483" s="654"/>
      <c r="N3483" s="654"/>
      <c r="O3483" s="654"/>
      <c r="P3483" s="655"/>
      <c r="Q3483" s="656"/>
      <c r="R3483" s="652"/>
      <c r="S3483" s="566"/>
      <c r="T3483" s="566"/>
      <c r="U3483" s="566"/>
      <c r="V3483" s="566"/>
      <c r="W3483" s="566"/>
      <c r="X3483" s="566"/>
      <c r="Y3483" s="566"/>
      <c r="Z3483" s="566"/>
      <c r="AA3483" s="566"/>
      <c r="AB3483" s="566"/>
      <c r="AC3483" s="566"/>
      <c r="AD3483" s="566"/>
      <c r="AE3483" s="566"/>
      <c r="AF3483" s="566"/>
      <c r="AG3483" s="566"/>
    </row>
    <row r="3484" spans="2:33" hidden="1" outlineLevel="1" x14ac:dyDescent="0.45">
      <c r="B3484" s="657"/>
      <c r="C3484" s="658"/>
      <c r="D3484" s="659"/>
      <c r="E3484" s="660"/>
      <c r="F3484" s="661"/>
      <c r="G3484" s="662"/>
      <c r="H3484" s="663"/>
      <c r="I3484" s="663"/>
      <c r="J3484" s="663"/>
      <c r="K3484" s="664"/>
      <c r="L3484" s="662"/>
      <c r="M3484" s="663"/>
      <c r="N3484" s="663"/>
      <c r="O3484" s="663"/>
      <c r="P3484" s="664"/>
      <c r="Q3484" s="665"/>
      <c r="R3484" s="661"/>
      <c r="S3484" s="566"/>
      <c r="T3484" s="566"/>
      <c r="U3484" s="566"/>
      <c r="V3484" s="566"/>
      <c r="W3484" s="566"/>
      <c r="X3484" s="566"/>
      <c r="Y3484" s="566"/>
      <c r="Z3484" s="566"/>
      <c r="AA3484" s="566"/>
      <c r="AB3484" s="566"/>
      <c r="AC3484" s="566"/>
      <c r="AD3484" s="566"/>
      <c r="AE3484" s="566"/>
      <c r="AF3484" s="566"/>
      <c r="AG3484" s="566"/>
    </row>
    <row r="3485" spans="2:33" hidden="1" outlineLevel="1" x14ac:dyDescent="0.45">
      <c r="B3485" s="648"/>
      <c r="C3485" s="649"/>
      <c r="D3485" s="650"/>
      <c r="E3485" s="651"/>
      <c r="F3485" s="652"/>
      <c r="G3485" s="653"/>
      <c r="H3485" s="654"/>
      <c r="I3485" s="654"/>
      <c r="J3485" s="654"/>
      <c r="K3485" s="655"/>
      <c r="L3485" s="653"/>
      <c r="M3485" s="654"/>
      <c r="N3485" s="654"/>
      <c r="O3485" s="654"/>
      <c r="P3485" s="655"/>
      <c r="Q3485" s="656"/>
      <c r="R3485" s="652"/>
      <c r="S3485" s="566"/>
      <c r="T3485" s="566"/>
      <c r="U3485" s="566"/>
      <c r="V3485" s="566"/>
      <c r="W3485" s="566"/>
      <c r="X3485" s="566"/>
      <c r="Y3485" s="566"/>
      <c r="Z3485" s="566"/>
      <c r="AA3485" s="566"/>
      <c r="AB3485" s="566"/>
      <c r="AC3485" s="566"/>
      <c r="AD3485" s="566"/>
      <c r="AE3485" s="566"/>
      <c r="AF3485" s="566"/>
      <c r="AG3485" s="566"/>
    </row>
    <row r="3486" spans="2:33" hidden="1" outlineLevel="1" x14ac:dyDescent="0.45">
      <c r="B3486" s="657"/>
      <c r="C3486" s="658"/>
      <c r="D3486" s="659"/>
      <c r="E3486" s="660"/>
      <c r="F3486" s="661"/>
      <c r="G3486" s="662"/>
      <c r="H3486" s="663"/>
      <c r="I3486" s="663"/>
      <c r="J3486" s="663"/>
      <c r="K3486" s="664"/>
      <c r="L3486" s="662"/>
      <c r="M3486" s="663"/>
      <c r="N3486" s="663"/>
      <c r="O3486" s="663"/>
      <c r="P3486" s="664"/>
      <c r="Q3486" s="665"/>
      <c r="R3486" s="661"/>
      <c r="S3486" s="566"/>
      <c r="T3486" s="566"/>
      <c r="U3486" s="566"/>
      <c r="V3486" s="566"/>
      <c r="W3486" s="566"/>
      <c r="X3486" s="566"/>
      <c r="Y3486" s="566"/>
      <c r="Z3486" s="566"/>
      <c r="AA3486" s="566"/>
      <c r="AB3486" s="566"/>
      <c r="AC3486" s="566"/>
      <c r="AD3486" s="566"/>
      <c r="AE3486" s="566"/>
      <c r="AF3486" s="566"/>
      <c r="AG3486" s="566"/>
    </row>
    <row r="3487" spans="2:33" hidden="1" outlineLevel="1" x14ac:dyDescent="0.45">
      <c r="B3487" s="648"/>
      <c r="C3487" s="649"/>
      <c r="D3487" s="650"/>
      <c r="E3487" s="651"/>
      <c r="F3487" s="652"/>
      <c r="G3487" s="653"/>
      <c r="H3487" s="654"/>
      <c r="I3487" s="654"/>
      <c r="J3487" s="654"/>
      <c r="K3487" s="655"/>
      <c r="L3487" s="653"/>
      <c r="M3487" s="654"/>
      <c r="N3487" s="654"/>
      <c r="O3487" s="654"/>
      <c r="P3487" s="655"/>
      <c r="Q3487" s="656"/>
      <c r="R3487" s="652"/>
      <c r="S3487" s="566"/>
      <c r="T3487" s="566"/>
      <c r="U3487" s="566"/>
      <c r="V3487" s="566"/>
      <c r="W3487" s="566"/>
      <c r="X3487" s="566"/>
      <c r="Y3487" s="566"/>
      <c r="Z3487" s="566"/>
      <c r="AA3487" s="566"/>
      <c r="AB3487" s="566"/>
      <c r="AC3487" s="566"/>
      <c r="AD3487" s="566"/>
      <c r="AE3487" s="566"/>
      <c r="AF3487" s="566"/>
      <c r="AG3487" s="566"/>
    </row>
    <row r="3488" spans="2:33" hidden="1" outlineLevel="1" x14ac:dyDescent="0.45">
      <c r="B3488" s="657"/>
      <c r="C3488" s="658"/>
      <c r="D3488" s="659"/>
      <c r="E3488" s="660"/>
      <c r="F3488" s="661"/>
      <c r="G3488" s="662"/>
      <c r="H3488" s="663"/>
      <c r="I3488" s="663"/>
      <c r="J3488" s="663"/>
      <c r="K3488" s="664"/>
      <c r="L3488" s="662"/>
      <c r="M3488" s="663"/>
      <c r="N3488" s="663"/>
      <c r="O3488" s="663"/>
      <c r="P3488" s="664"/>
      <c r="Q3488" s="665"/>
      <c r="R3488" s="661"/>
      <c r="S3488" s="566"/>
      <c r="T3488" s="566"/>
      <c r="U3488" s="566"/>
      <c r="V3488" s="566"/>
      <c r="W3488" s="566"/>
      <c r="X3488" s="566"/>
      <c r="Y3488" s="566"/>
      <c r="Z3488" s="566"/>
      <c r="AA3488" s="566"/>
      <c r="AB3488" s="566"/>
      <c r="AC3488" s="566"/>
      <c r="AD3488" s="566"/>
      <c r="AE3488" s="566"/>
      <c r="AF3488" s="566"/>
      <c r="AG3488" s="566"/>
    </row>
    <row r="3489" spans="2:33" hidden="1" outlineLevel="1" x14ac:dyDescent="0.45">
      <c r="B3489" s="648"/>
      <c r="C3489" s="649"/>
      <c r="D3489" s="650"/>
      <c r="E3489" s="651"/>
      <c r="F3489" s="652"/>
      <c r="G3489" s="653"/>
      <c r="H3489" s="654"/>
      <c r="I3489" s="654"/>
      <c r="J3489" s="654"/>
      <c r="K3489" s="655"/>
      <c r="L3489" s="653"/>
      <c r="M3489" s="654"/>
      <c r="N3489" s="654"/>
      <c r="O3489" s="654"/>
      <c r="P3489" s="655"/>
      <c r="Q3489" s="656"/>
      <c r="R3489" s="652"/>
      <c r="S3489" s="566"/>
      <c r="T3489" s="566"/>
      <c r="U3489" s="566"/>
      <c r="V3489" s="566"/>
      <c r="W3489" s="566"/>
      <c r="X3489" s="566"/>
      <c r="Y3489" s="566"/>
      <c r="Z3489" s="566"/>
      <c r="AA3489" s="566"/>
      <c r="AB3489" s="566"/>
      <c r="AC3489" s="566"/>
      <c r="AD3489" s="566"/>
      <c r="AE3489" s="566"/>
      <c r="AF3489" s="566"/>
      <c r="AG3489" s="566"/>
    </row>
    <row r="3490" spans="2:33" hidden="1" outlineLevel="1" x14ac:dyDescent="0.45">
      <c r="B3490" s="657"/>
      <c r="C3490" s="658"/>
      <c r="D3490" s="659"/>
      <c r="E3490" s="660"/>
      <c r="F3490" s="661"/>
      <c r="G3490" s="662"/>
      <c r="H3490" s="663"/>
      <c r="I3490" s="663"/>
      <c r="J3490" s="663"/>
      <c r="K3490" s="664"/>
      <c r="L3490" s="662"/>
      <c r="M3490" s="663"/>
      <c r="N3490" s="663"/>
      <c r="O3490" s="663"/>
      <c r="P3490" s="664"/>
      <c r="Q3490" s="665"/>
      <c r="R3490" s="661"/>
      <c r="S3490" s="566"/>
      <c r="T3490" s="566"/>
      <c r="U3490" s="566"/>
      <c r="V3490" s="566"/>
      <c r="W3490" s="566"/>
      <c r="X3490" s="566"/>
      <c r="Y3490" s="566"/>
      <c r="Z3490" s="566"/>
      <c r="AA3490" s="566"/>
      <c r="AB3490" s="566"/>
      <c r="AC3490" s="566"/>
      <c r="AD3490" s="566"/>
      <c r="AE3490" s="566"/>
      <c r="AF3490" s="566"/>
      <c r="AG3490" s="566"/>
    </row>
    <row r="3491" spans="2:33" hidden="1" outlineLevel="1" x14ac:dyDescent="0.45">
      <c r="B3491" s="648"/>
      <c r="C3491" s="649"/>
      <c r="D3491" s="650"/>
      <c r="E3491" s="651"/>
      <c r="F3491" s="652"/>
      <c r="G3491" s="653"/>
      <c r="H3491" s="654"/>
      <c r="I3491" s="654"/>
      <c r="J3491" s="654"/>
      <c r="K3491" s="655"/>
      <c r="L3491" s="653"/>
      <c r="M3491" s="654"/>
      <c r="N3491" s="654"/>
      <c r="O3491" s="654"/>
      <c r="P3491" s="655"/>
      <c r="Q3491" s="656"/>
      <c r="R3491" s="652"/>
      <c r="S3491" s="566"/>
      <c r="T3491" s="566"/>
      <c r="U3491" s="566"/>
      <c r="V3491" s="566"/>
      <c r="W3491" s="566"/>
      <c r="X3491" s="566"/>
      <c r="Y3491" s="566"/>
      <c r="Z3491" s="566"/>
      <c r="AA3491" s="566"/>
      <c r="AB3491" s="566"/>
      <c r="AC3491" s="566"/>
      <c r="AD3491" s="566"/>
      <c r="AE3491" s="566"/>
      <c r="AF3491" s="566"/>
      <c r="AG3491" s="566"/>
    </row>
    <row r="3492" spans="2:33" hidden="1" outlineLevel="1" x14ac:dyDescent="0.45">
      <c r="B3492" s="657"/>
      <c r="C3492" s="658"/>
      <c r="D3492" s="659"/>
      <c r="E3492" s="660"/>
      <c r="F3492" s="661"/>
      <c r="G3492" s="662"/>
      <c r="H3492" s="663"/>
      <c r="I3492" s="663"/>
      <c r="J3492" s="663"/>
      <c r="K3492" s="664"/>
      <c r="L3492" s="662"/>
      <c r="M3492" s="663"/>
      <c r="N3492" s="663"/>
      <c r="O3492" s="663"/>
      <c r="P3492" s="664"/>
      <c r="Q3492" s="665"/>
      <c r="R3492" s="661"/>
      <c r="S3492" s="566"/>
      <c r="T3492" s="566"/>
      <c r="U3492" s="566"/>
      <c r="V3492" s="566"/>
      <c r="W3492" s="566"/>
      <c r="X3492" s="566"/>
      <c r="Y3492" s="566"/>
      <c r="Z3492" s="566"/>
      <c r="AA3492" s="566"/>
      <c r="AB3492" s="566"/>
      <c r="AC3492" s="566"/>
      <c r="AD3492" s="566"/>
      <c r="AE3492" s="566"/>
      <c r="AF3492" s="566"/>
      <c r="AG3492" s="566"/>
    </row>
    <row r="3493" spans="2:33" hidden="1" outlineLevel="1" x14ac:dyDescent="0.45">
      <c r="B3493" s="648"/>
      <c r="C3493" s="649"/>
      <c r="D3493" s="650"/>
      <c r="E3493" s="651"/>
      <c r="F3493" s="652"/>
      <c r="G3493" s="653"/>
      <c r="H3493" s="654"/>
      <c r="I3493" s="654"/>
      <c r="J3493" s="654"/>
      <c r="K3493" s="655"/>
      <c r="L3493" s="653"/>
      <c r="M3493" s="654"/>
      <c r="N3493" s="654"/>
      <c r="O3493" s="654"/>
      <c r="P3493" s="655"/>
      <c r="Q3493" s="656"/>
      <c r="R3493" s="652"/>
      <c r="S3493" s="566"/>
      <c r="T3493" s="566"/>
      <c r="U3493" s="566"/>
      <c r="V3493" s="566"/>
      <c r="W3493" s="566"/>
      <c r="X3493" s="566"/>
      <c r="Y3493" s="566"/>
      <c r="Z3493" s="566"/>
      <c r="AA3493" s="566"/>
      <c r="AB3493" s="566"/>
      <c r="AC3493" s="566"/>
      <c r="AD3493" s="566"/>
      <c r="AE3493" s="566"/>
      <c r="AF3493" s="566"/>
      <c r="AG3493" s="566"/>
    </row>
    <row r="3494" spans="2:33" hidden="1" outlineLevel="1" x14ac:dyDescent="0.45">
      <c r="B3494" s="657"/>
      <c r="C3494" s="658"/>
      <c r="D3494" s="659"/>
      <c r="E3494" s="660"/>
      <c r="F3494" s="661"/>
      <c r="G3494" s="662"/>
      <c r="H3494" s="663"/>
      <c r="I3494" s="663"/>
      <c r="J3494" s="663"/>
      <c r="K3494" s="664"/>
      <c r="L3494" s="662"/>
      <c r="M3494" s="663"/>
      <c r="N3494" s="663"/>
      <c r="O3494" s="663"/>
      <c r="P3494" s="664"/>
      <c r="Q3494" s="665"/>
      <c r="R3494" s="661"/>
      <c r="S3494" s="566"/>
      <c r="T3494" s="566"/>
      <c r="U3494" s="566"/>
      <c r="V3494" s="566"/>
      <c r="W3494" s="566"/>
      <c r="X3494" s="566"/>
      <c r="Y3494" s="566"/>
      <c r="Z3494" s="566"/>
      <c r="AA3494" s="566"/>
      <c r="AB3494" s="566"/>
      <c r="AC3494" s="566"/>
      <c r="AD3494" s="566"/>
      <c r="AE3494" s="566"/>
      <c r="AF3494" s="566"/>
      <c r="AG3494" s="566"/>
    </row>
    <row r="3495" spans="2:33" hidden="1" outlineLevel="1" x14ac:dyDescent="0.45">
      <c r="B3495" s="648"/>
      <c r="C3495" s="649"/>
      <c r="D3495" s="650"/>
      <c r="E3495" s="651"/>
      <c r="F3495" s="652"/>
      <c r="G3495" s="653"/>
      <c r="H3495" s="654"/>
      <c r="I3495" s="654"/>
      <c r="J3495" s="654"/>
      <c r="K3495" s="655"/>
      <c r="L3495" s="653"/>
      <c r="M3495" s="654"/>
      <c r="N3495" s="654"/>
      <c r="O3495" s="654"/>
      <c r="P3495" s="655"/>
      <c r="Q3495" s="656"/>
      <c r="R3495" s="652"/>
      <c r="S3495" s="566"/>
      <c r="T3495" s="566"/>
      <c r="U3495" s="566"/>
      <c r="V3495" s="566"/>
      <c r="W3495" s="566"/>
      <c r="X3495" s="566"/>
      <c r="Y3495" s="566"/>
      <c r="Z3495" s="566"/>
      <c r="AA3495" s="566"/>
      <c r="AB3495" s="566"/>
      <c r="AC3495" s="566"/>
      <c r="AD3495" s="566"/>
      <c r="AE3495" s="566"/>
      <c r="AF3495" s="566"/>
      <c r="AG3495" s="566"/>
    </row>
    <row r="3496" spans="2:33" hidden="1" outlineLevel="1" x14ac:dyDescent="0.45">
      <c r="B3496" s="657"/>
      <c r="C3496" s="658"/>
      <c r="D3496" s="659"/>
      <c r="E3496" s="660"/>
      <c r="F3496" s="661"/>
      <c r="G3496" s="662"/>
      <c r="H3496" s="663"/>
      <c r="I3496" s="663"/>
      <c r="J3496" s="663"/>
      <c r="K3496" s="664"/>
      <c r="L3496" s="662"/>
      <c r="M3496" s="663"/>
      <c r="N3496" s="663"/>
      <c r="O3496" s="663"/>
      <c r="P3496" s="664"/>
      <c r="Q3496" s="665"/>
      <c r="R3496" s="661"/>
      <c r="S3496" s="566"/>
      <c r="T3496" s="566"/>
      <c r="U3496" s="566"/>
      <c r="V3496" s="566"/>
      <c r="W3496" s="566"/>
      <c r="X3496" s="566"/>
      <c r="Y3496" s="566"/>
      <c r="Z3496" s="566"/>
      <c r="AA3496" s="566"/>
      <c r="AB3496" s="566"/>
      <c r="AC3496" s="566"/>
      <c r="AD3496" s="566"/>
      <c r="AE3496" s="566"/>
      <c r="AF3496" s="566"/>
      <c r="AG3496" s="566"/>
    </row>
    <row r="3497" spans="2:33" hidden="1" outlineLevel="1" x14ac:dyDescent="0.45">
      <c r="B3497" s="648"/>
      <c r="C3497" s="649"/>
      <c r="D3497" s="650"/>
      <c r="E3497" s="651"/>
      <c r="F3497" s="652"/>
      <c r="G3497" s="653"/>
      <c r="H3497" s="654"/>
      <c r="I3497" s="654"/>
      <c r="J3497" s="654"/>
      <c r="K3497" s="655"/>
      <c r="L3497" s="653"/>
      <c r="M3497" s="654"/>
      <c r="N3497" s="654"/>
      <c r="O3497" s="654"/>
      <c r="P3497" s="655"/>
      <c r="Q3497" s="656"/>
      <c r="R3497" s="652"/>
      <c r="S3497" s="566"/>
      <c r="T3497" s="566"/>
      <c r="U3497" s="566"/>
      <c r="V3497" s="566"/>
      <c r="W3497" s="566"/>
      <c r="X3497" s="566"/>
      <c r="Y3497" s="566"/>
      <c r="Z3497" s="566"/>
      <c r="AA3497" s="566"/>
      <c r="AB3497" s="566"/>
      <c r="AC3497" s="566"/>
      <c r="AD3497" s="566"/>
      <c r="AE3497" s="566"/>
      <c r="AF3497" s="566"/>
      <c r="AG3497" s="566"/>
    </row>
    <row r="3498" spans="2:33" hidden="1" outlineLevel="1" x14ac:dyDescent="0.45">
      <c r="B3498" s="657"/>
      <c r="C3498" s="658"/>
      <c r="D3498" s="659"/>
      <c r="E3498" s="660"/>
      <c r="F3498" s="661"/>
      <c r="G3498" s="662"/>
      <c r="H3498" s="663"/>
      <c r="I3498" s="663"/>
      <c r="J3498" s="663"/>
      <c r="K3498" s="664"/>
      <c r="L3498" s="662"/>
      <c r="M3498" s="663"/>
      <c r="N3498" s="663"/>
      <c r="O3498" s="663"/>
      <c r="P3498" s="664"/>
      <c r="Q3498" s="665"/>
      <c r="R3498" s="661"/>
      <c r="S3498" s="566"/>
      <c r="T3498" s="566"/>
      <c r="U3498" s="566"/>
      <c r="V3498" s="566"/>
      <c r="W3498" s="566"/>
      <c r="X3498" s="566"/>
      <c r="Y3498" s="566"/>
      <c r="Z3498" s="566"/>
      <c r="AA3498" s="566"/>
      <c r="AB3498" s="566"/>
      <c r="AC3498" s="566"/>
      <c r="AD3498" s="566"/>
      <c r="AE3498" s="566"/>
      <c r="AF3498" s="566"/>
      <c r="AG3498" s="566"/>
    </row>
    <row r="3499" spans="2:33" hidden="1" outlineLevel="1" x14ac:dyDescent="0.45">
      <c r="B3499" s="648"/>
      <c r="C3499" s="649"/>
      <c r="D3499" s="650"/>
      <c r="E3499" s="651"/>
      <c r="F3499" s="652"/>
      <c r="G3499" s="653"/>
      <c r="H3499" s="654"/>
      <c r="I3499" s="654"/>
      <c r="J3499" s="654"/>
      <c r="K3499" s="655"/>
      <c r="L3499" s="653"/>
      <c r="M3499" s="654"/>
      <c r="N3499" s="654"/>
      <c r="O3499" s="654"/>
      <c r="P3499" s="655"/>
      <c r="Q3499" s="656"/>
      <c r="R3499" s="652"/>
      <c r="S3499" s="566"/>
      <c r="T3499" s="566"/>
      <c r="U3499" s="566"/>
      <c r="V3499" s="566"/>
      <c r="W3499" s="566"/>
      <c r="X3499" s="566"/>
      <c r="Y3499" s="566"/>
      <c r="Z3499" s="566"/>
      <c r="AA3499" s="566"/>
      <c r="AB3499" s="566"/>
      <c r="AC3499" s="566"/>
      <c r="AD3499" s="566"/>
      <c r="AE3499" s="566"/>
      <c r="AF3499" s="566"/>
      <c r="AG3499" s="566"/>
    </row>
    <row r="3500" spans="2:33" hidden="1" outlineLevel="1" x14ac:dyDescent="0.45">
      <c r="B3500" s="657"/>
      <c r="C3500" s="658"/>
      <c r="D3500" s="659"/>
      <c r="E3500" s="660"/>
      <c r="F3500" s="661"/>
      <c r="G3500" s="662"/>
      <c r="H3500" s="663"/>
      <c r="I3500" s="663"/>
      <c r="J3500" s="663"/>
      <c r="K3500" s="664"/>
      <c r="L3500" s="662"/>
      <c r="M3500" s="663"/>
      <c r="N3500" s="663"/>
      <c r="O3500" s="663"/>
      <c r="P3500" s="664"/>
      <c r="Q3500" s="665"/>
      <c r="R3500" s="661"/>
      <c r="S3500" s="566"/>
      <c r="T3500" s="566"/>
      <c r="U3500" s="566"/>
      <c r="V3500" s="566"/>
      <c r="W3500" s="566"/>
      <c r="X3500" s="566"/>
      <c r="Y3500" s="566"/>
      <c r="Z3500" s="566"/>
      <c r="AA3500" s="566"/>
      <c r="AB3500" s="566"/>
      <c r="AC3500" s="566"/>
      <c r="AD3500" s="566"/>
      <c r="AE3500" s="566"/>
      <c r="AF3500" s="566"/>
      <c r="AG3500" s="566"/>
    </row>
    <row r="3501" spans="2:33" hidden="1" outlineLevel="1" x14ac:dyDescent="0.45">
      <c r="B3501" s="648"/>
      <c r="C3501" s="649"/>
      <c r="D3501" s="650"/>
      <c r="E3501" s="651"/>
      <c r="F3501" s="652"/>
      <c r="G3501" s="653"/>
      <c r="H3501" s="654"/>
      <c r="I3501" s="654"/>
      <c r="J3501" s="654"/>
      <c r="K3501" s="655"/>
      <c r="L3501" s="653"/>
      <c r="M3501" s="654"/>
      <c r="N3501" s="654"/>
      <c r="O3501" s="654"/>
      <c r="P3501" s="655"/>
      <c r="Q3501" s="656"/>
      <c r="R3501" s="652"/>
      <c r="S3501" s="566"/>
      <c r="T3501" s="566"/>
      <c r="U3501" s="566"/>
      <c r="V3501" s="566"/>
      <c r="W3501" s="566"/>
      <c r="X3501" s="566"/>
      <c r="Y3501" s="566"/>
      <c r="Z3501" s="566"/>
      <c r="AA3501" s="566"/>
      <c r="AB3501" s="566"/>
      <c r="AC3501" s="566"/>
      <c r="AD3501" s="566"/>
      <c r="AE3501" s="566"/>
      <c r="AF3501" s="566"/>
      <c r="AG3501" s="566"/>
    </row>
    <row r="3502" spans="2:33" hidden="1" outlineLevel="1" x14ac:dyDescent="0.45">
      <c r="B3502" s="657"/>
      <c r="C3502" s="658"/>
      <c r="D3502" s="659"/>
      <c r="E3502" s="660"/>
      <c r="F3502" s="661"/>
      <c r="G3502" s="662"/>
      <c r="H3502" s="663"/>
      <c r="I3502" s="663"/>
      <c r="J3502" s="663"/>
      <c r="K3502" s="664"/>
      <c r="L3502" s="662"/>
      <c r="M3502" s="663"/>
      <c r="N3502" s="663"/>
      <c r="O3502" s="663"/>
      <c r="P3502" s="664"/>
      <c r="Q3502" s="665"/>
      <c r="R3502" s="661"/>
      <c r="S3502" s="566"/>
      <c r="T3502" s="566"/>
      <c r="U3502" s="566"/>
      <c r="V3502" s="566"/>
      <c r="W3502" s="566"/>
      <c r="X3502" s="566"/>
      <c r="Y3502" s="566"/>
      <c r="Z3502" s="566"/>
      <c r="AA3502" s="566"/>
      <c r="AB3502" s="566"/>
      <c r="AC3502" s="566"/>
      <c r="AD3502" s="566"/>
      <c r="AE3502" s="566"/>
      <c r="AF3502" s="566"/>
      <c r="AG3502" s="566"/>
    </row>
    <row r="3503" spans="2:33" hidden="1" outlineLevel="1" x14ac:dyDescent="0.45">
      <c r="B3503" s="648"/>
      <c r="C3503" s="649"/>
      <c r="D3503" s="650"/>
      <c r="E3503" s="651"/>
      <c r="F3503" s="652"/>
      <c r="G3503" s="653"/>
      <c r="H3503" s="654"/>
      <c r="I3503" s="654"/>
      <c r="J3503" s="654"/>
      <c r="K3503" s="655"/>
      <c r="L3503" s="653"/>
      <c r="M3503" s="654"/>
      <c r="N3503" s="654"/>
      <c r="O3503" s="654"/>
      <c r="P3503" s="655"/>
      <c r="Q3503" s="656"/>
      <c r="R3503" s="652"/>
      <c r="S3503" s="566"/>
      <c r="T3503" s="566"/>
      <c r="U3503" s="566"/>
      <c r="V3503" s="566"/>
      <c r="W3503" s="566"/>
      <c r="X3503" s="566"/>
      <c r="Y3503" s="566"/>
      <c r="Z3503" s="566"/>
      <c r="AA3503" s="566"/>
      <c r="AB3503" s="566"/>
      <c r="AC3503" s="566"/>
      <c r="AD3503" s="566"/>
      <c r="AE3503" s="566"/>
      <c r="AF3503" s="566"/>
      <c r="AG3503" s="566"/>
    </row>
    <row r="3504" spans="2:33" hidden="1" outlineLevel="1" x14ac:dyDescent="0.45">
      <c r="B3504" s="657"/>
      <c r="C3504" s="658"/>
      <c r="D3504" s="659"/>
      <c r="E3504" s="660"/>
      <c r="F3504" s="661"/>
      <c r="G3504" s="662"/>
      <c r="H3504" s="663"/>
      <c r="I3504" s="663"/>
      <c r="J3504" s="663"/>
      <c r="K3504" s="664"/>
      <c r="L3504" s="662"/>
      <c r="M3504" s="663"/>
      <c r="N3504" s="663"/>
      <c r="O3504" s="663"/>
      <c r="P3504" s="664"/>
      <c r="Q3504" s="665"/>
      <c r="R3504" s="661"/>
      <c r="S3504" s="566"/>
      <c r="T3504" s="566"/>
      <c r="U3504" s="566"/>
      <c r="V3504" s="566"/>
      <c r="W3504" s="566"/>
      <c r="X3504" s="566"/>
      <c r="Y3504" s="566"/>
      <c r="Z3504" s="566"/>
      <c r="AA3504" s="566"/>
      <c r="AB3504" s="566"/>
      <c r="AC3504" s="566"/>
      <c r="AD3504" s="566"/>
      <c r="AE3504" s="566"/>
      <c r="AF3504" s="566"/>
      <c r="AG3504" s="566"/>
    </row>
    <row r="3505" spans="2:33" hidden="1" outlineLevel="1" x14ac:dyDescent="0.45">
      <c r="B3505" s="648"/>
      <c r="C3505" s="649"/>
      <c r="D3505" s="650"/>
      <c r="E3505" s="651"/>
      <c r="F3505" s="652"/>
      <c r="G3505" s="653"/>
      <c r="H3505" s="654"/>
      <c r="I3505" s="654"/>
      <c r="J3505" s="654"/>
      <c r="K3505" s="655"/>
      <c r="L3505" s="653"/>
      <c r="M3505" s="654"/>
      <c r="N3505" s="654"/>
      <c r="O3505" s="654"/>
      <c r="P3505" s="655"/>
      <c r="Q3505" s="656"/>
      <c r="R3505" s="652"/>
      <c r="S3505" s="566"/>
      <c r="T3505" s="566"/>
      <c r="U3505" s="566"/>
      <c r="V3505" s="566"/>
      <c r="W3505" s="566"/>
      <c r="X3505" s="566"/>
      <c r="Y3505" s="566"/>
      <c r="Z3505" s="566"/>
      <c r="AA3505" s="566"/>
      <c r="AB3505" s="566"/>
      <c r="AC3505" s="566"/>
      <c r="AD3505" s="566"/>
      <c r="AE3505" s="566"/>
      <c r="AF3505" s="566"/>
      <c r="AG3505" s="566"/>
    </row>
    <row r="3506" spans="2:33" hidden="1" outlineLevel="1" x14ac:dyDescent="0.45">
      <c r="B3506" s="657"/>
      <c r="C3506" s="658"/>
      <c r="D3506" s="659"/>
      <c r="E3506" s="660"/>
      <c r="F3506" s="661"/>
      <c r="G3506" s="662"/>
      <c r="H3506" s="663"/>
      <c r="I3506" s="663"/>
      <c r="J3506" s="663"/>
      <c r="K3506" s="664"/>
      <c r="L3506" s="662"/>
      <c r="M3506" s="663"/>
      <c r="N3506" s="663"/>
      <c r="O3506" s="663"/>
      <c r="P3506" s="664"/>
      <c r="Q3506" s="665"/>
      <c r="R3506" s="661"/>
      <c r="S3506" s="566"/>
      <c r="T3506" s="566"/>
      <c r="U3506" s="566"/>
      <c r="V3506" s="566"/>
      <c r="W3506" s="566"/>
      <c r="X3506" s="566"/>
      <c r="Y3506" s="566"/>
      <c r="Z3506" s="566"/>
      <c r="AA3506" s="566"/>
      <c r="AB3506" s="566"/>
      <c r="AC3506" s="566"/>
      <c r="AD3506" s="566"/>
      <c r="AE3506" s="566"/>
      <c r="AF3506" s="566"/>
      <c r="AG3506" s="566"/>
    </row>
    <row r="3507" spans="2:33" hidden="1" outlineLevel="1" x14ac:dyDescent="0.45">
      <c r="B3507" s="648"/>
      <c r="C3507" s="649"/>
      <c r="D3507" s="650"/>
      <c r="E3507" s="651"/>
      <c r="F3507" s="652"/>
      <c r="G3507" s="653"/>
      <c r="H3507" s="654"/>
      <c r="I3507" s="654"/>
      <c r="J3507" s="654"/>
      <c r="K3507" s="655"/>
      <c r="L3507" s="653"/>
      <c r="M3507" s="654"/>
      <c r="N3507" s="654"/>
      <c r="O3507" s="654"/>
      <c r="P3507" s="655"/>
      <c r="Q3507" s="656"/>
      <c r="R3507" s="652"/>
      <c r="S3507" s="566"/>
      <c r="T3507" s="566"/>
      <c r="U3507" s="566"/>
      <c r="V3507" s="566"/>
      <c r="W3507" s="566"/>
      <c r="X3507" s="566"/>
      <c r="Y3507" s="566"/>
      <c r="Z3507" s="566"/>
      <c r="AA3507" s="566"/>
      <c r="AB3507" s="566"/>
      <c r="AC3507" s="566"/>
      <c r="AD3507" s="566"/>
      <c r="AE3507" s="566"/>
      <c r="AF3507" s="566"/>
      <c r="AG3507" s="566"/>
    </row>
    <row r="3508" spans="2:33" hidden="1" outlineLevel="1" x14ac:dyDescent="0.45">
      <c r="B3508" s="657"/>
      <c r="C3508" s="658"/>
      <c r="D3508" s="659"/>
      <c r="E3508" s="660"/>
      <c r="F3508" s="661"/>
      <c r="G3508" s="662"/>
      <c r="H3508" s="663"/>
      <c r="I3508" s="663"/>
      <c r="J3508" s="663"/>
      <c r="K3508" s="664"/>
      <c r="L3508" s="662"/>
      <c r="M3508" s="663"/>
      <c r="N3508" s="663"/>
      <c r="O3508" s="663"/>
      <c r="P3508" s="664"/>
      <c r="Q3508" s="665"/>
      <c r="R3508" s="661"/>
      <c r="S3508" s="566"/>
      <c r="T3508" s="566"/>
      <c r="U3508" s="566"/>
      <c r="V3508" s="566"/>
      <c r="W3508" s="566"/>
      <c r="X3508" s="566"/>
      <c r="Y3508" s="566"/>
      <c r="Z3508" s="566"/>
      <c r="AA3508" s="566"/>
      <c r="AB3508" s="566"/>
      <c r="AC3508" s="566"/>
      <c r="AD3508" s="566"/>
      <c r="AE3508" s="566"/>
      <c r="AF3508" s="566"/>
      <c r="AG3508" s="566"/>
    </row>
    <row r="3509" spans="2:33" hidden="1" outlineLevel="1" x14ac:dyDescent="0.45">
      <c r="B3509" s="648"/>
      <c r="C3509" s="649"/>
      <c r="D3509" s="650"/>
      <c r="E3509" s="651"/>
      <c r="F3509" s="652"/>
      <c r="G3509" s="653"/>
      <c r="H3509" s="654"/>
      <c r="I3509" s="654"/>
      <c r="J3509" s="654"/>
      <c r="K3509" s="655"/>
      <c r="L3509" s="653"/>
      <c r="M3509" s="654"/>
      <c r="N3509" s="654"/>
      <c r="O3509" s="654"/>
      <c r="P3509" s="655"/>
      <c r="Q3509" s="656"/>
      <c r="R3509" s="652"/>
      <c r="S3509" s="566"/>
      <c r="T3509" s="566"/>
      <c r="U3509" s="566"/>
      <c r="V3509" s="566"/>
      <c r="W3509" s="566"/>
      <c r="X3509" s="566"/>
      <c r="Y3509" s="566"/>
      <c r="Z3509" s="566"/>
      <c r="AA3509" s="566"/>
      <c r="AB3509" s="566"/>
      <c r="AC3509" s="566"/>
      <c r="AD3509" s="566"/>
      <c r="AE3509" s="566"/>
      <c r="AF3509" s="566"/>
      <c r="AG3509" s="566"/>
    </row>
    <row r="3510" spans="2:33" hidden="1" outlineLevel="1" x14ac:dyDescent="0.45">
      <c r="B3510" s="657"/>
      <c r="C3510" s="658"/>
      <c r="D3510" s="659"/>
      <c r="E3510" s="660"/>
      <c r="F3510" s="661"/>
      <c r="G3510" s="662"/>
      <c r="H3510" s="663"/>
      <c r="I3510" s="663"/>
      <c r="J3510" s="663"/>
      <c r="K3510" s="664"/>
      <c r="L3510" s="662"/>
      <c r="M3510" s="663"/>
      <c r="N3510" s="663"/>
      <c r="O3510" s="663"/>
      <c r="P3510" s="664"/>
      <c r="Q3510" s="665"/>
      <c r="R3510" s="661"/>
      <c r="S3510" s="566"/>
      <c r="T3510" s="566"/>
      <c r="U3510" s="566"/>
      <c r="V3510" s="566"/>
      <c r="W3510" s="566"/>
      <c r="X3510" s="566"/>
      <c r="Y3510" s="566"/>
      <c r="Z3510" s="566"/>
      <c r="AA3510" s="566"/>
      <c r="AB3510" s="566"/>
      <c r="AC3510" s="566"/>
      <c r="AD3510" s="566"/>
      <c r="AE3510" s="566"/>
      <c r="AF3510" s="566"/>
      <c r="AG3510" s="566"/>
    </row>
    <row r="3511" spans="2:33" hidden="1" outlineLevel="1" x14ac:dyDescent="0.45">
      <c r="B3511" s="648"/>
      <c r="C3511" s="649"/>
      <c r="D3511" s="650"/>
      <c r="E3511" s="651"/>
      <c r="F3511" s="652"/>
      <c r="G3511" s="653"/>
      <c r="H3511" s="654"/>
      <c r="I3511" s="654"/>
      <c r="J3511" s="654"/>
      <c r="K3511" s="655"/>
      <c r="L3511" s="653"/>
      <c r="M3511" s="654"/>
      <c r="N3511" s="654"/>
      <c r="O3511" s="654"/>
      <c r="P3511" s="655"/>
      <c r="Q3511" s="656"/>
      <c r="R3511" s="652"/>
      <c r="S3511" s="566"/>
      <c r="T3511" s="566"/>
      <c r="U3511" s="566"/>
      <c r="V3511" s="566"/>
      <c r="W3511" s="566"/>
      <c r="X3511" s="566"/>
      <c r="Y3511" s="566"/>
      <c r="Z3511" s="566"/>
      <c r="AA3511" s="566"/>
      <c r="AB3511" s="566"/>
      <c r="AC3511" s="566"/>
      <c r="AD3511" s="566"/>
      <c r="AE3511" s="566"/>
      <c r="AF3511" s="566"/>
      <c r="AG3511" s="566"/>
    </row>
    <row r="3512" spans="2:33" hidden="1" outlineLevel="1" x14ac:dyDescent="0.45">
      <c r="B3512" s="657"/>
      <c r="C3512" s="658"/>
      <c r="D3512" s="659"/>
      <c r="E3512" s="660"/>
      <c r="F3512" s="661"/>
      <c r="G3512" s="662"/>
      <c r="H3512" s="663"/>
      <c r="I3512" s="663"/>
      <c r="J3512" s="663"/>
      <c r="K3512" s="664"/>
      <c r="L3512" s="662"/>
      <c r="M3512" s="663"/>
      <c r="N3512" s="663"/>
      <c r="O3512" s="663"/>
      <c r="P3512" s="664"/>
      <c r="Q3512" s="665"/>
      <c r="R3512" s="661"/>
      <c r="S3512" s="566"/>
      <c r="T3512" s="566"/>
      <c r="U3512" s="566"/>
      <c r="V3512" s="566"/>
      <c r="W3512" s="566"/>
      <c r="X3512" s="566"/>
      <c r="Y3512" s="566"/>
      <c r="Z3512" s="566"/>
      <c r="AA3512" s="566"/>
      <c r="AB3512" s="566"/>
      <c r="AC3512" s="566"/>
      <c r="AD3512" s="566"/>
      <c r="AE3512" s="566"/>
      <c r="AF3512" s="566"/>
      <c r="AG3512" s="566"/>
    </row>
    <row r="3513" spans="2:33" hidden="1" outlineLevel="1" x14ac:dyDescent="0.45">
      <c r="B3513" s="648"/>
      <c r="C3513" s="649"/>
      <c r="D3513" s="650"/>
      <c r="E3513" s="651"/>
      <c r="F3513" s="652"/>
      <c r="G3513" s="653"/>
      <c r="H3513" s="654"/>
      <c r="I3513" s="654"/>
      <c r="J3513" s="654"/>
      <c r="K3513" s="655"/>
      <c r="L3513" s="653"/>
      <c r="M3513" s="654"/>
      <c r="N3513" s="654"/>
      <c r="O3513" s="654"/>
      <c r="P3513" s="655"/>
      <c r="Q3513" s="656"/>
      <c r="R3513" s="652"/>
      <c r="S3513" s="566"/>
      <c r="T3513" s="566"/>
      <c r="U3513" s="566"/>
      <c r="V3513" s="566"/>
      <c r="W3513" s="566"/>
      <c r="X3513" s="566"/>
      <c r="Y3513" s="566"/>
      <c r="Z3513" s="566"/>
      <c r="AA3513" s="566"/>
      <c r="AB3513" s="566"/>
      <c r="AC3513" s="566"/>
      <c r="AD3513" s="566"/>
      <c r="AE3513" s="566"/>
      <c r="AF3513" s="566"/>
      <c r="AG3513" s="566"/>
    </row>
    <row r="3514" spans="2:33" hidden="1" outlineLevel="1" x14ac:dyDescent="0.45">
      <c r="B3514" s="657"/>
      <c r="C3514" s="658"/>
      <c r="D3514" s="659"/>
      <c r="E3514" s="660"/>
      <c r="F3514" s="661"/>
      <c r="G3514" s="662"/>
      <c r="H3514" s="663"/>
      <c r="I3514" s="663"/>
      <c r="J3514" s="663"/>
      <c r="K3514" s="664"/>
      <c r="L3514" s="662"/>
      <c r="M3514" s="663"/>
      <c r="N3514" s="663"/>
      <c r="O3514" s="663"/>
      <c r="P3514" s="664"/>
      <c r="Q3514" s="665"/>
      <c r="R3514" s="661"/>
      <c r="S3514" s="566"/>
      <c r="T3514" s="566"/>
      <c r="U3514" s="566"/>
      <c r="V3514" s="566"/>
      <c r="W3514" s="566"/>
      <c r="X3514" s="566"/>
      <c r="Y3514" s="566"/>
      <c r="Z3514" s="566"/>
      <c r="AA3514" s="566"/>
      <c r="AB3514" s="566"/>
      <c r="AC3514" s="566"/>
      <c r="AD3514" s="566"/>
      <c r="AE3514" s="566"/>
      <c r="AF3514" s="566"/>
      <c r="AG3514" s="566"/>
    </row>
    <row r="3515" spans="2:33" hidden="1" outlineLevel="1" x14ac:dyDescent="0.45">
      <c r="B3515" s="648"/>
      <c r="C3515" s="649"/>
      <c r="D3515" s="650"/>
      <c r="E3515" s="651"/>
      <c r="F3515" s="652"/>
      <c r="G3515" s="653"/>
      <c r="H3515" s="654"/>
      <c r="I3515" s="654"/>
      <c r="J3515" s="654"/>
      <c r="K3515" s="655"/>
      <c r="L3515" s="653"/>
      <c r="M3515" s="654"/>
      <c r="N3515" s="654"/>
      <c r="O3515" s="654"/>
      <c r="P3515" s="655"/>
      <c r="Q3515" s="656"/>
      <c r="R3515" s="652"/>
      <c r="S3515" s="566"/>
      <c r="T3515" s="566"/>
      <c r="U3515" s="566"/>
      <c r="V3515" s="566"/>
      <c r="W3515" s="566"/>
      <c r="X3515" s="566"/>
      <c r="Y3515" s="566"/>
      <c r="Z3515" s="566"/>
      <c r="AA3515" s="566"/>
      <c r="AB3515" s="566"/>
      <c r="AC3515" s="566"/>
      <c r="AD3515" s="566"/>
      <c r="AE3515" s="566"/>
      <c r="AF3515" s="566"/>
      <c r="AG3515" s="566"/>
    </row>
    <row r="3516" spans="2:33" hidden="1" outlineLevel="1" x14ac:dyDescent="0.45">
      <c r="B3516" s="657"/>
      <c r="C3516" s="658"/>
      <c r="D3516" s="659"/>
      <c r="E3516" s="660"/>
      <c r="F3516" s="661"/>
      <c r="G3516" s="662"/>
      <c r="H3516" s="663"/>
      <c r="I3516" s="663"/>
      <c r="J3516" s="663"/>
      <c r="K3516" s="664"/>
      <c r="L3516" s="662"/>
      <c r="M3516" s="663"/>
      <c r="N3516" s="663"/>
      <c r="O3516" s="663"/>
      <c r="P3516" s="664"/>
      <c r="Q3516" s="665"/>
      <c r="R3516" s="661"/>
      <c r="S3516" s="566"/>
      <c r="T3516" s="566"/>
      <c r="U3516" s="566"/>
      <c r="V3516" s="566"/>
      <c r="W3516" s="566"/>
      <c r="X3516" s="566"/>
      <c r="Y3516" s="566"/>
      <c r="Z3516" s="566"/>
      <c r="AA3516" s="566"/>
      <c r="AB3516" s="566"/>
      <c r="AC3516" s="566"/>
      <c r="AD3516" s="566"/>
      <c r="AE3516" s="566"/>
      <c r="AF3516" s="566"/>
      <c r="AG3516" s="566"/>
    </row>
    <row r="3517" spans="2:33" hidden="1" outlineLevel="1" x14ac:dyDescent="0.45">
      <c r="B3517" s="648"/>
      <c r="C3517" s="649"/>
      <c r="D3517" s="650"/>
      <c r="E3517" s="651"/>
      <c r="F3517" s="652"/>
      <c r="G3517" s="653"/>
      <c r="H3517" s="654"/>
      <c r="I3517" s="654"/>
      <c r="J3517" s="654"/>
      <c r="K3517" s="655"/>
      <c r="L3517" s="653"/>
      <c r="M3517" s="654"/>
      <c r="N3517" s="654"/>
      <c r="O3517" s="654"/>
      <c r="P3517" s="655"/>
      <c r="Q3517" s="656"/>
      <c r="R3517" s="652"/>
      <c r="S3517" s="566"/>
      <c r="T3517" s="566"/>
      <c r="U3517" s="566"/>
      <c r="V3517" s="566"/>
      <c r="W3517" s="566"/>
      <c r="X3517" s="566"/>
      <c r="Y3517" s="566"/>
      <c r="Z3517" s="566"/>
      <c r="AA3517" s="566"/>
      <c r="AB3517" s="566"/>
      <c r="AC3517" s="566"/>
      <c r="AD3517" s="566"/>
      <c r="AE3517" s="566"/>
      <c r="AF3517" s="566"/>
      <c r="AG3517" s="566"/>
    </row>
    <row r="3518" spans="2:33" hidden="1" outlineLevel="1" x14ac:dyDescent="0.45">
      <c r="B3518" s="657"/>
      <c r="C3518" s="658"/>
      <c r="D3518" s="659"/>
      <c r="E3518" s="660"/>
      <c r="F3518" s="661"/>
      <c r="G3518" s="662"/>
      <c r="H3518" s="663"/>
      <c r="I3518" s="663"/>
      <c r="J3518" s="663"/>
      <c r="K3518" s="664"/>
      <c r="L3518" s="662"/>
      <c r="M3518" s="663"/>
      <c r="N3518" s="663"/>
      <c r="O3518" s="663"/>
      <c r="P3518" s="664"/>
      <c r="Q3518" s="665"/>
      <c r="R3518" s="661"/>
      <c r="S3518" s="566"/>
      <c r="T3518" s="566"/>
      <c r="U3518" s="566"/>
      <c r="V3518" s="566"/>
      <c r="W3518" s="566"/>
      <c r="X3518" s="566"/>
      <c r="Y3518" s="566"/>
      <c r="Z3518" s="566"/>
      <c r="AA3518" s="566"/>
      <c r="AB3518" s="566"/>
      <c r="AC3518" s="566"/>
      <c r="AD3518" s="566"/>
      <c r="AE3518" s="566"/>
      <c r="AF3518" s="566"/>
      <c r="AG3518" s="566"/>
    </row>
    <row r="3519" spans="2:33" hidden="1" outlineLevel="1" x14ac:dyDescent="0.45">
      <c r="B3519" s="648"/>
      <c r="C3519" s="649"/>
      <c r="D3519" s="650"/>
      <c r="E3519" s="651"/>
      <c r="F3519" s="652"/>
      <c r="G3519" s="653"/>
      <c r="H3519" s="654"/>
      <c r="I3519" s="654"/>
      <c r="J3519" s="654"/>
      <c r="K3519" s="655"/>
      <c r="L3519" s="653"/>
      <c r="M3519" s="654"/>
      <c r="N3519" s="654"/>
      <c r="O3519" s="654"/>
      <c r="P3519" s="655"/>
      <c r="Q3519" s="656"/>
      <c r="R3519" s="652"/>
      <c r="S3519" s="566"/>
      <c r="T3519" s="566"/>
      <c r="U3519" s="566"/>
      <c r="V3519" s="566"/>
      <c r="W3519" s="566"/>
      <c r="X3519" s="566"/>
      <c r="Y3519" s="566"/>
      <c r="Z3519" s="566"/>
      <c r="AA3519" s="566"/>
      <c r="AB3519" s="566"/>
      <c r="AC3519" s="566"/>
      <c r="AD3519" s="566"/>
      <c r="AE3519" s="566"/>
      <c r="AF3519" s="566"/>
      <c r="AG3519" s="566"/>
    </row>
    <row r="3520" spans="2:33" hidden="1" outlineLevel="1" x14ac:dyDescent="0.45">
      <c r="B3520" s="657"/>
      <c r="C3520" s="658"/>
      <c r="D3520" s="659"/>
      <c r="E3520" s="660"/>
      <c r="F3520" s="661"/>
      <c r="G3520" s="662"/>
      <c r="H3520" s="663"/>
      <c r="I3520" s="663"/>
      <c r="J3520" s="663"/>
      <c r="K3520" s="664"/>
      <c r="L3520" s="662"/>
      <c r="M3520" s="663"/>
      <c r="N3520" s="663"/>
      <c r="O3520" s="663"/>
      <c r="P3520" s="664"/>
      <c r="Q3520" s="665"/>
      <c r="R3520" s="661"/>
      <c r="S3520" s="566"/>
      <c r="T3520" s="566"/>
      <c r="U3520" s="566"/>
      <c r="V3520" s="566"/>
      <c r="W3520" s="566"/>
      <c r="X3520" s="566"/>
      <c r="Y3520" s="566"/>
      <c r="Z3520" s="566"/>
      <c r="AA3520" s="566"/>
      <c r="AB3520" s="566"/>
      <c r="AC3520" s="566"/>
      <c r="AD3520" s="566"/>
      <c r="AE3520" s="566"/>
      <c r="AF3520" s="566"/>
      <c r="AG3520" s="566"/>
    </row>
    <row r="3521" spans="2:33" hidden="1" outlineLevel="1" x14ac:dyDescent="0.45">
      <c r="B3521" s="648"/>
      <c r="C3521" s="649"/>
      <c r="D3521" s="650"/>
      <c r="E3521" s="651"/>
      <c r="F3521" s="652"/>
      <c r="G3521" s="653"/>
      <c r="H3521" s="654"/>
      <c r="I3521" s="654"/>
      <c r="J3521" s="654"/>
      <c r="K3521" s="655"/>
      <c r="L3521" s="653"/>
      <c r="M3521" s="654"/>
      <c r="N3521" s="654"/>
      <c r="O3521" s="654"/>
      <c r="P3521" s="655"/>
      <c r="Q3521" s="656"/>
      <c r="R3521" s="652"/>
      <c r="S3521" s="566"/>
      <c r="T3521" s="566"/>
      <c r="U3521" s="566"/>
      <c r="V3521" s="566"/>
      <c r="W3521" s="566"/>
      <c r="X3521" s="566"/>
      <c r="Y3521" s="566"/>
      <c r="Z3521" s="566"/>
      <c r="AA3521" s="566"/>
      <c r="AB3521" s="566"/>
      <c r="AC3521" s="566"/>
      <c r="AD3521" s="566"/>
      <c r="AE3521" s="566"/>
      <c r="AF3521" s="566"/>
      <c r="AG3521" s="566"/>
    </row>
    <row r="3522" spans="2:33" hidden="1" outlineLevel="1" x14ac:dyDescent="0.45">
      <c r="B3522" s="657"/>
      <c r="C3522" s="658"/>
      <c r="D3522" s="659"/>
      <c r="E3522" s="660"/>
      <c r="F3522" s="661"/>
      <c r="G3522" s="662"/>
      <c r="H3522" s="663"/>
      <c r="I3522" s="663"/>
      <c r="J3522" s="663"/>
      <c r="K3522" s="664"/>
      <c r="L3522" s="662"/>
      <c r="M3522" s="663"/>
      <c r="N3522" s="663"/>
      <c r="O3522" s="663"/>
      <c r="P3522" s="664"/>
      <c r="Q3522" s="665"/>
      <c r="R3522" s="661"/>
      <c r="S3522" s="566"/>
      <c r="T3522" s="566"/>
      <c r="U3522" s="566"/>
      <c r="V3522" s="566"/>
      <c r="W3522" s="566"/>
      <c r="X3522" s="566"/>
      <c r="Y3522" s="566"/>
      <c r="Z3522" s="566"/>
      <c r="AA3522" s="566"/>
      <c r="AB3522" s="566"/>
      <c r="AC3522" s="566"/>
      <c r="AD3522" s="566"/>
      <c r="AE3522" s="566"/>
      <c r="AF3522" s="566"/>
      <c r="AG3522" s="566"/>
    </row>
    <row r="3523" spans="2:33" hidden="1" outlineLevel="1" x14ac:dyDescent="0.45">
      <c r="B3523" s="648"/>
      <c r="C3523" s="649"/>
      <c r="D3523" s="650"/>
      <c r="E3523" s="651"/>
      <c r="F3523" s="652"/>
      <c r="G3523" s="653"/>
      <c r="H3523" s="654"/>
      <c r="I3523" s="654"/>
      <c r="J3523" s="654"/>
      <c r="K3523" s="655"/>
      <c r="L3523" s="653"/>
      <c r="M3523" s="654"/>
      <c r="N3523" s="654"/>
      <c r="O3523" s="654"/>
      <c r="P3523" s="655"/>
      <c r="Q3523" s="656"/>
      <c r="R3523" s="652"/>
      <c r="S3523" s="566"/>
      <c r="T3523" s="566"/>
      <c r="U3523" s="566"/>
      <c r="V3523" s="566"/>
      <c r="W3523" s="566"/>
      <c r="X3523" s="566"/>
      <c r="Y3523" s="566"/>
      <c r="Z3523" s="566"/>
      <c r="AA3523" s="566"/>
      <c r="AB3523" s="566"/>
      <c r="AC3523" s="566"/>
      <c r="AD3523" s="566"/>
      <c r="AE3523" s="566"/>
      <c r="AF3523" s="566"/>
      <c r="AG3523" s="566"/>
    </row>
    <row r="3524" spans="2:33" hidden="1" outlineLevel="1" x14ac:dyDescent="0.45">
      <c r="B3524" s="657"/>
      <c r="C3524" s="658"/>
      <c r="D3524" s="659"/>
      <c r="E3524" s="660"/>
      <c r="F3524" s="661"/>
      <c r="G3524" s="662"/>
      <c r="H3524" s="663"/>
      <c r="I3524" s="663"/>
      <c r="J3524" s="663"/>
      <c r="K3524" s="664"/>
      <c r="L3524" s="662"/>
      <c r="M3524" s="663"/>
      <c r="N3524" s="663"/>
      <c r="O3524" s="663"/>
      <c r="P3524" s="664"/>
      <c r="Q3524" s="665"/>
      <c r="R3524" s="661"/>
      <c r="S3524" s="566"/>
      <c r="T3524" s="566"/>
      <c r="U3524" s="566"/>
      <c r="V3524" s="566"/>
      <c r="W3524" s="566"/>
      <c r="X3524" s="566"/>
      <c r="Y3524" s="566"/>
      <c r="Z3524" s="566"/>
      <c r="AA3524" s="566"/>
      <c r="AB3524" s="566"/>
      <c r="AC3524" s="566"/>
      <c r="AD3524" s="566"/>
      <c r="AE3524" s="566"/>
      <c r="AF3524" s="566"/>
      <c r="AG3524" s="566"/>
    </row>
    <row r="3525" spans="2:33" hidden="1" outlineLevel="1" x14ac:dyDescent="0.45">
      <c r="B3525" s="648"/>
      <c r="C3525" s="649"/>
      <c r="D3525" s="650"/>
      <c r="E3525" s="651"/>
      <c r="F3525" s="652"/>
      <c r="G3525" s="653"/>
      <c r="H3525" s="654"/>
      <c r="I3525" s="654"/>
      <c r="J3525" s="654"/>
      <c r="K3525" s="655"/>
      <c r="L3525" s="653"/>
      <c r="M3525" s="654"/>
      <c r="N3525" s="654"/>
      <c r="O3525" s="654"/>
      <c r="P3525" s="655"/>
      <c r="Q3525" s="656"/>
      <c r="R3525" s="652"/>
      <c r="S3525" s="566"/>
      <c r="T3525" s="566"/>
      <c r="U3525" s="566"/>
      <c r="V3525" s="566"/>
      <c r="W3525" s="566"/>
      <c r="X3525" s="566"/>
      <c r="Y3525" s="566"/>
      <c r="Z3525" s="566"/>
      <c r="AA3525" s="566"/>
      <c r="AB3525" s="566"/>
      <c r="AC3525" s="566"/>
      <c r="AD3525" s="566"/>
      <c r="AE3525" s="566"/>
      <c r="AF3525" s="566"/>
      <c r="AG3525" s="566"/>
    </row>
    <row r="3526" spans="2:33" hidden="1" outlineLevel="1" x14ac:dyDescent="0.45">
      <c r="B3526" s="657"/>
      <c r="C3526" s="658"/>
      <c r="D3526" s="659"/>
      <c r="E3526" s="660"/>
      <c r="F3526" s="661"/>
      <c r="G3526" s="662"/>
      <c r="H3526" s="663"/>
      <c r="I3526" s="663"/>
      <c r="J3526" s="663"/>
      <c r="K3526" s="664"/>
      <c r="L3526" s="662"/>
      <c r="M3526" s="663"/>
      <c r="N3526" s="663"/>
      <c r="O3526" s="663"/>
      <c r="P3526" s="664"/>
      <c r="Q3526" s="665"/>
      <c r="R3526" s="661"/>
      <c r="S3526" s="566"/>
      <c r="T3526" s="566"/>
      <c r="U3526" s="566"/>
      <c r="V3526" s="566"/>
      <c r="W3526" s="566"/>
      <c r="X3526" s="566"/>
      <c r="Y3526" s="566"/>
      <c r="Z3526" s="566"/>
      <c r="AA3526" s="566"/>
      <c r="AB3526" s="566"/>
      <c r="AC3526" s="566"/>
      <c r="AD3526" s="566"/>
      <c r="AE3526" s="566"/>
      <c r="AF3526" s="566"/>
      <c r="AG3526" s="566"/>
    </row>
    <row r="3527" spans="2:33" hidden="1" outlineLevel="1" x14ac:dyDescent="0.45">
      <c r="B3527" s="648"/>
      <c r="C3527" s="649"/>
      <c r="D3527" s="650"/>
      <c r="E3527" s="651"/>
      <c r="F3527" s="652"/>
      <c r="G3527" s="653"/>
      <c r="H3527" s="654"/>
      <c r="I3527" s="654"/>
      <c r="J3527" s="654"/>
      <c r="K3527" s="655"/>
      <c r="L3527" s="653"/>
      <c r="M3527" s="654"/>
      <c r="N3527" s="654"/>
      <c r="O3527" s="654"/>
      <c r="P3527" s="655"/>
      <c r="Q3527" s="656"/>
      <c r="R3527" s="652"/>
      <c r="S3527" s="566"/>
      <c r="T3527" s="566"/>
      <c r="U3527" s="566"/>
      <c r="V3527" s="566"/>
      <c r="W3527" s="566"/>
      <c r="X3527" s="566"/>
      <c r="Y3527" s="566"/>
      <c r="Z3527" s="566"/>
      <c r="AA3527" s="566"/>
      <c r="AB3527" s="566"/>
      <c r="AC3527" s="566"/>
      <c r="AD3527" s="566"/>
      <c r="AE3527" s="566"/>
      <c r="AF3527" s="566"/>
      <c r="AG3527" s="566"/>
    </row>
    <row r="3528" spans="2:33" hidden="1" outlineLevel="1" x14ac:dyDescent="0.45">
      <c r="B3528" s="657"/>
      <c r="C3528" s="658"/>
      <c r="D3528" s="659"/>
      <c r="E3528" s="660"/>
      <c r="F3528" s="661"/>
      <c r="G3528" s="662"/>
      <c r="H3528" s="663"/>
      <c r="I3528" s="663"/>
      <c r="J3528" s="663"/>
      <c r="K3528" s="664"/>
      <c r="L3528" s="662"/>
      <c r="M3528" s="663"/>
      <c r="N3528" s="663"/>
      <c r="O3528" s="663"/>
      <c r="P3528" s="664"/>
      <c r="Q3528" s="665"/>
      <c r="R3528" s="661"/>
      <c r="S3528" s="566"/>
      <c r="T3528" s="566"/>
      <c r="U3528" s="566"/>
      <c r="V3528" s="566"/>
      <c r="W3528" s="566"/>
      <c r="X3528" s="566"/>
      <c r="Y3528" s="566"/>
      <c r="Z3528" s="566"/>
      <c r="AA3528" s="566"/>
      <c r="AB3528" s="566"/>
      <c r="AC3528" s="566"/>
      <c r="AD3528" s="566"/>
      <c r="AE3528" s="566"/>
      <c r="AF3528" s="566"/>
      <c r="AG3528" s="566"/>
    </row>
    <row r="3529" spans="2:33" hidden="1" outlineLevel="1" x14ac:dyDescent="0.45">
      <c r="B3529" s="648"/>
      <c r="C3529" s="649"/>
      <c r="D3529" s="650"/>
      <c r="E3529" s="651"/>
      <c r="F3529" s="652"/>
      <c r="G3529" s="653"/>
      <c r="H3529" s="654"/>
      <c r="I3529" s="654"/>
      <c r="J3529" s="654"/>
      <c r="K3529" s="655"/>
      <c r="L3529" s="653"/>
      <c r="M3529" s="654"/>
      <c r="N3529" s="654"/>
      <c r="O3529" s="654"/>
      <c r="P3529" s="655"/>
      <c r="Q3529" s="656"/>
      <c r="R3529" s="652"/>
      <c r="S3529" s="566"/>
      <c r="T3529" s="566"/>
      <c r="U3529" s="566"/>
      <c r="V3529" s="566"/>
      <c r="W3529" s="566"/>
      <c r="X3529" s="566"/>
      <c r="Y3529" s="566"/>
      <c r="Z3529" s="566"/>
      <c r="AA3529" s="566"/>
      <c r="AB3529" s="566"/>
      <c r="AC3529" s="566"/>
      <c r="AD3529" s="566"/>
      <c r="AE3529" s="566"/>
      <c r="AF3529" s="566"/>
      <c r="AG3529" s="566"/>
    </row>
    <row r="3530" spans="2:33" hidden="1" outlineLevel="1" x14ac:dyDescent="0.45">
      <c r="B3530" s="657"/>
      <c r="C3530" s="658"/>
      <c r="D3530" s="659"/>
      <c r="E3530" s="660"/>
      <c r="F3530" s="661"/>
      <c r="G3530" s="662"/>
      <c r="H3530" s="663"/>
      <c r="I3530" s="663"/>
      <c r="J3530" s="663"/>
      <c r="K3530" s="664"/>
      <c r="L3530" s="662"/>
      <c r="M3530" s="663"/>
      <c r="N3530" s="663"/>
      <c r="O3530" s="663"/>
      <c r="P3530" s="664"/>
      <c r="Q3530" s="665"/>
      <c r="R3530" s="661"/>
      <c r="S3530" s="566"/>
      <c r="T3530" s="566"/>
      <c r="U3530" s="566"/>
      <c r="V3530" s="566"/>
      <c r="W3530" s="566"/>
      <c r="X3530" s="566"/>
      <c r="Y3530" s="566"/>
      <c r="Z3530" s="566"/>
      <c r="AA3530" s="566"/>
      <c r="AB3530" s="566"/>
      <c r="AC3530" s="566"/>
      <c r="AD3530" s="566"/>
      <c r="AE3530" s="566"/>
      <c r="AF3530" s="566"/>
      <c r="AG3530" s="566"/>
    </row>
    <row r="3531" spans="2:33" hidden="1" outlineLevel="1" x14ac:dyDescent="0.45">
      <c r="B3531" s="648"/>
      <c r="C3531" s="649"/>
      <c r="D3531" s="650"/>
      <c r="E3531" s="651"/>
      <c r="F3531" s="652"/>
      <c r="G3531" s="653"/>
      <c r="H3531" s="654"/>
      <c r="I3531" s="654"/>
      <c r="J3531" s="654"/>
      <c r="K3531" s="655"/>
      <c r="L3531" s="653"/>
      <c r="M3531" s="654"/>
      <c r="N3531" s="654"/>
      <c r="O3531" s="654"/>
      <c r="P3531" s="655"/>
      <c r="Q3531" s="656"/>
      <c r="R3531" s="652"/>
      <c r="S3531" s="566"/>
      <c r="T3531" s="566"/>
      <c r="U3531" s="566"/>
      <c r="V3531" s="566"/>
      <c r="W3531" s="566"/>
      <c r="X3531" s="566"/>
      <c r="Y3531" s="566"/>
      <c r="Z3531" s="566"/>
      <c r="AA3531" s="566"/>
      <c r="AB3531" s="566"/>
      <c r="AC3531" s="566"/>
      <c r="AD3531" s="566"/>
      <c r="AE3531" s="566"/>
      <c r="AF3531" s="566"/>
      <c r="AG3531" s="566"/>
    </row>
    <row r="3532" spans="2:33" hidden="1" outlineLevel="1" x14ac:dyDescent="0.45">
      <c r="B3532" s="657"/>
      <c r="C3532" s="658"/>
      <c r="D3532" s="659"/>
      <c r="E3532" s="660"/>
      <c r="F3532" s="661"/>
      <c r="G3532" s="662"/>
      <c r="H3532" s="663"/>
      <c r="I3532" s="663"/>
      <c r="J3532" s="663"/>
      <c r="K3532" s="664"/>
      <c r="L3532" s="662"/>
      <c r="M3532" s="663"/>
      <c r="N3532" s="663"/>
      <c r="O3532" s="663"/>
      <c r="P3532" s="664"/>
      <c r="Q3532" s="665"/>
      <c r="R3532" s="661"/>
      <c r="S3532" s="566"/>
      <c r="T3532" s="566"/>
      <c r="U3532" s="566"/>
      <c r="V3532" s="566"/>
      <c r="W3532" s="566"/>
      <c r="X3532" s="566"/>
      <c r="Y3532" s="566"/>
      <c r="Z3532" s="566"/>
      <c r="AA3532" s="566"/>
      <c r="AB3532" s="566"/>
      <c r="AC3532" s="566"/>
      <c r="AD3532" s="566"/>
      <c r="AE3532" s="566"/>
      <c r="AF3532" s="566"/>
      <c r="AG3532" s="566"/>
    </row>
    <row r="3533" spans="2:33" hidden="1" outlineLevel="1" x14ac:dyDescent="0.45">
      <c r="B3533" s="648"/>
      <c r="C3533" s="649"/>
      <c r="D3533" s="650"/>
      <c r="E3533" s="651"/>
      <c r="F3533" s="652"/>
      <c r="G3533" s="653"/>
      <c r="H3533" s="654"/>
      <c r="I3533" s="654"/>
      <c r="J3533" s="654"/>
      <c r="K3533" s="655"/>
      <c r="L3533" s="653"/>
      <c r="M3533" s="654"/>
      <c r="N3533" s="654"/>
      <c r="O3533" s="654"/>
      <c r="P3533" s="655"/>
      <c r="Q3533" s="656"/>
      <c r="R3533" s="652"/>
      <c r="S3533" s="566"/>
      <c r="T3533" s="566"/>
      <c r="U3533" s="566"/>
      <c r="V3533" s="566"/>
      <c r="W3533" s="566"/>
      <c r="X3533" s="566"/>
      <c r="Y3533" s="566"/>
      <c r="Z3533" s="566"/>
      <c r="AA3533" s="566"/>
      <c r="AB3533" s="566"/>
      <c r="AC3533" s="566"/>
      <c r="AD3533" s="566"/>
      <c r="AE3533" s="566"/>
      <c r="AF3533" s="566"/>
      <c r="AG3533" s="566"/>
    </row>
    <row r="3534" spans="2:33" hidden="1" outlineLevel="1" x14ac:dyDescent="0.45">
      <c r="B3534" s="657"/>
      <c r="C3534" s="658"/>
      <c r="D3534" s="659"/>
      <c r="E3534" s="660"/>
      <c r="F3534" s="661"/>
      <c r="G3534" s="662"/>
      <c r="H3534" s="663"/>
      <c r="I3534" s="663"/>
      <c r="J3534" s="663"/>
      <c r="K3534" s="664"/>
      <c r="L3534" s="662"/>
      <c r="M3534" s="663"/>
      <c r="N3534" s="663"/>
      <c r="O3534" s="663"/>
      <c r="P3534" s="664"/>
      <c r="Q3534" s="665"/>
      <c r="R3534" s="661"/>
      <c r="S3534" s="566"/>
      <c r="T3534" s="566"/>
      <c r="U3534" s="566"/>
      <c r="V3534" s="566"/>
      <c r="W3534" s="566"/>
      <c r="X3534" s="566"/>
      <c r="Y3534" s="566"/>
      <c r="Z3534" s="566"/>
      <c r="AA3534" s="566"/>
      <c r="AB3534" s="566"/>
      <c r="AC3534" s="566"/>
      <c r="AD3534" s="566"/>
      <c r="AE3534" s="566"/>
      <c r="AF3534" s="566"/>
      <c r="AG3534" s="566"/>
    </row>
    <row r="3535" spans="2:33" hidden="1" outlineLevel="1" x14ac:dyDescent="0.45">
      <c r="B3535" s="648"/>
      <c r="C3535" s="649"/>
      <c r="D3535" s="650"/>
      <c r="E3535" s="651"/>
      <c r="F3535" s="652"/>
      <c r="G3535" s="653"/>
      <c r="H3535" s="654"/>
      <c r="I3535" s="654"/>
      <c r="J3535" s="654"/>
      <c r="K3535" s="655"/>
      <c r="L3535" s="653"/>
      <c r="M3535" s="654"/>
      <c r="N3535" s="654"/>
      <c r="O3535" s="654"/>
      <c r="P3535" s="655"/>
      <c r="Q3535" s="656"/>
      <c r="R3535" s="652"/>
      <c r="S3535" s="566"/>
      <c r="T3535" s="566"/>
      <c r="U3535" s="566"/>
      <c r="V3535" s="566"/>
      <c r="W3535" s="566"/>
      <c r="X3535" s="566"/>
      <c r="Y3535" s="566"/>
      <c r="Z3535" s="566"/>
      <c r="AA3535" s="566"/>
      <c r="AB3535" s="566"/>
      <c r="AC3535" s="566"/>
      <c r="AD3535" s="566"/>
      <c r="AE3535" s="566"/>
      <c r="AF3535" s="566"/>
      <c r="AG3535" s="566"/>
    </row>
    <row r="3536" spans="2:33" hidden="1" outlineLevel="1" x14ac:dyDescent="0.45">
      <c r="B3536" s="657"/>
      <c r="C3536" s="658"/>
      <c r="D3536" s="659"/>
      <c r="E3536" s="660"/>
      <c r="F3536" s="661"/>
      <c r="G3536" s="662"/>
      <c r="H3536" s="663"/>
      <c r="I3536" s="663"/>
      <c r="J3536" s="663"/>
      <c r="K3536" s="664"/>
      <c r="L3536" s="662"/>
      <c r="M3536" s="663"/>
      <c r="N3536" s="663"/>
      <c r="O3536" s="663"/>
      <c r="P3536" s="664"/>
      <c r="Q3536" s="665"/>
      <c r="R3536" s="661"/>
      <c r="S3536" s="566"/>
      <c r="T3536" s="566"/>
      <c r="U3536" s="566"/>
      <c r="V3536" s="566"/>
      <c r="W3536" s="566"/>
      <c r="X3536" s="566"/>
      <c r="Y3536" s="566"/>
      <c r="Z3536" s="566"/>
      <c r="AA3536" s="566"/>
      <c r="AB3536" s="566"/>
      <c r="AC3536" s="566"/>
      <c r="AD3536" s="566"/>
      <c r="AE3536" s="566"/>
      <c r="AF3536" s="566"/>
      <c r="AG3536" s="566"/>
    </row>
    <row r="3537" spans="2:33" hidden="1" outlineLevel="1" x14ac:dyDescent="0.45">
      <c r="B3537" s="648"/>
      <c r="C3537" s="649"/>
      <c r="D3537" s="650"/>
      <c r="E3537" s="651"/>
      <c r="F3537" s="652"/>
      <c r="G3537" s="653"/>
      <c r="H3537" s="654"/>
      <c r="I3537" s="654"/>
      <c r="J3537" s="654"/>
      <c r="K3537" s="655"/>
      <c r="L3537" s="653"/>
      <c r="M3537" s="654"/>
      <c r="N3537" s="654"/>
      <c r="O3537" s="654"/>
      <c r="P3537" s="655"/>
      <c r="Q3537" s="656"/>
      <c r="R3537" s="652"/>
      <c r="S3537" s="566"/>
      <c r="T3537" s="566"/>
      <c r="U3537" s="566"/>
      <c r="V3537" s="566"/>
      <c r="W3537" s="566"/>
      <c r="X3537" s="566"/>
      <c r="Y3537" s="566"/>
      <c r="Z3537" s="566"/>
      <c r="AA3537" s="566"/>
      <c r="AB3537" s="566"/>
      <c r="AC3537" s="566"/>
      <c r="AD3537" s="566"/>
      <c r="AE3537" s="566"/>
      <c r="AF3537" s="566"/>
      <c r="AG3537" s="566"/>
    </row>
    <row r="3538" spans="2:33" hidden="1" outlineLevel="1" x14ac:dyDescent="0.45">
      <c r="B3538" s="657"/>
      <c r="C3538" s="658"/>
      <c r="D3538" s="659"/>
      <c r="E3538" s="660"/>
      <c r="F3538" s="661"/>
      <c r="G3538" s="662"/>
      <c r="H3538" s="663"/>
      <c r="I3538" s="663"/>
      <c r="J3538" s="663"/>
      <c r="K3538" s="664"/>
      <c r="L3538" s="662"/>
      <c r="M3538" s="663"/>
      <c r="N3538" s="663"/>
      <c r="O3538" s="663"/>
      <c r="P3538" s="664"/>
      <c r="Q3538" s="665"/>
      <c r="R3538" s="661"/>
      <c r="S3538" s="566"/>
      <c r="T3538" s="566"/>
      <c r="U3538" s="566"/>
      <c r="V3538" s="566"/>
      <c r="W3538" s="566"/>
      <c r="X3538" s="566"/>
      <c r="Y3538" s="566"/>
      <c r="Z3538" s="566"/>
      <c r="AA3538" s="566"/>
      <c r="AB3538" s="566"/>
      <c r="AC3538" s="566"/>
      <c r="AD3538" s="566"/>
      <c r="AE3538" s="566"/>
      <c r="AF3538" s="566"/>
      <c r="AG3538" s="566"/>
    </row>
    <row r="3539" spans="2:33" hidden="1" outlineLevel="1" x14ac:dyDescent="0.45">
      <c r="B3539" s="648"/>
      <c r="C3539" s="649"/>
      <c r="D3539" s="650"/>
      <c r="E3539" s="651"/>
      <c r="F3539" s="652"/>
      <c r="G3539" s="653"/>
      <c r="H3539" s="654"/>
      <c r="I3539" s="654"/>
      <c r="J3539" s="654"/>
      <c r="K3539" s="655"/>
      <c r="L3539" s="653"/>
      <c r="M3539" s="654"/>
      <c r="N3539" s="654"/>
      <c r="O3539" s="654"/>
      <c r="P3539" s="655"/>
      <c r="Q3539" s="656"/>
      <c r="R3539" s="652"/>
      <c r="S3539" s="566"/>
      <c r="T3539" s="566"/>
      <c r="U3539" s="566"/>
      <c r="V3539" s="566"/>
      <c r="W3539" s="566"/>
      <c r="X3539" s="566"/>
      <c r="Y3539" s="566"/>
      <c r="Z3539" s="566"/>
      <c r="AA3539" s="566"/>
      <c r="AB3539" s="566"/>
      <c r="AC3539" s="566"/>
      <c r="AD3539" s="566"/>
      <c r="AE3539" s="566"/>
      <c r="AF3539" s="566"/>
      <c r="AG3539" s="566"/>
    </row>
    <row r="3540" spans="2:33" hidden="1" outlineLevel="1" x14ac:dyDescent="0.45">
      <c r="B3540" s="657"/>
      <c r="C3540" s="658"/>
      <c r="D3540" s="659"/>
      <c r="E3540" s="660"/>
      <c r="F3540" s="661"/>
      <c r="G3540" s="662"/>
      <c r="H3540" s="663"/>
      <c r="I3540" s="663"/>
      <c r="J3540" s="663"/>
      <c r="K3540" s="664"/>
      <c r="L3540" s="662"/>
      <c r="M3540" s="663"/>
      <c r="N3540" s="663"/>
      <c r="O3540" s="663"/>
      <c r="P3540" s="664"/>
      <c r="Q3540" s="665"/>
      <c r="R3540" s="661"/>
      <c r="S3540" s="566"/>
      <c r="T3540" s="566"/>
      <c r="U3540" s="566"/>
      <c r="V3540" s="566"/>
      <c r="W3540" s="566"/>
      <c r="X3540" s="566"/>
      <c r="Y3540" s="566"/>
      <c r="Z3540" s="566"/>
      <c r="AA3540" s="566"/>
      <c r="AB3540" s="566"/>
      <c r="AC3540" s="566"/>
      <c r="AD3540" s="566"/>
      <c r="AE3540" s="566"/>
      <c r="AF3540" s="566"/>
      <c r="AG3540" s="566"/>
    </row>
    <row r="3541" spans="2:33" hidden="1" outlineLevel="1" x14ac:dyDescent="0.45">
      <c r="B3541" s="648"/>
      <c r="C3541" s="649"/>
      <c r="D3541" s="650"/>
      <c r="E3541" s="651"/>
      <c r="F3541" s="652"/>
      <c r="G3541" s="653"/>
      <c r="H3541" s="654"/>
      <c r="I3541" s="654"/>
      <c r="J3541" s="654"/>
      <c r="K3541" s="655"/>
      <c r="L3541" s="653"/>
      <c r="M3541" s="654"/>
      <c r="N3541" s="654"/>
      <c r="O3541" s="654"/>
      <c r="P3541" s="655"/>
      <c r="Q3541" s="656"/>
      <c r="R3541" s="652"/>
      <c r="S3541" s="566"/>
      <c r="T3541" s="566"/>
      <c r="U3541" s="566"/>
      <c r="V3541" s="566"/>
      <c r="W3541" s="566"/>
      <c r="X3541" s="566"/>
      <c r="Y3541" s="566"/>
      <c r="Z3541" s="566"/>
      <c r="AA3541" s="566"/>
      <c r="AB3541" s="566"/>
      <c r="AC3541" s="566"/>
      <c r="AD3541" s="566"/>
      <c r="AE3541" s="566"/>
      <c r="AF3541" s="566"/>
      <c r="AG3541" s="566"/>
    </row>
    <row r="3542" spans="2:33" hidden="1" outlineLevel="1" x14ac:dyDescent="0.45">
      <c r="B3542" s="657"/>
      <c r="C3542" s="658"/>
      <c r="D3542" s="659"/>
      <c r="E3542" s="660"/>
      <c r="F3542" s="661"/>
      <c r="G3542" s="662"/>
      <c r="H3542" s="663"/>
      <c r="I3542" s="663"/>
      <c r="J3542" s="663"/>
      <c r="K3542" s="664"/>
      <c r="L3542" s="662"/>
      <c r="M3542" s="663"/>
      <c r="N3542" s="663"/>
      <c r="O3542" s="663"/>
      <c r="P3542" s="664"/>
      <c r="Q3542" s="665"/>
      <c r="R3542" s="661"/>
      <c r="S3542" s="566"/>
      <c r="T3542" s="566"/>
      <c r="U3542" s="566"/>
      <c r="V3542" s="566"/>
      <c r="W3542" s="566"/>
      <c r="X3542" s="566"/>
      <c r="Y3542" s="566"/>
      <c r="Z3542" s="566"/>
      <c r="AA3542" s="566"/>
      <c r="AB3542" s="566"/>
      <c r="AC3542" s="566"/>
      <c r="AD3542" s="566"/>
      <c r="AE3542" s="566"/>
      <c r="AF3542" s="566"/>
      <c r="AG3542" s="566"/>
    </row>
    <row r="3543" spans="2:33" hidden="1" outlineLevel="1" x14ac:dyDescent="0.45">
      <c r="B3543" s="648"/>
      <c r="C3543" s="649"/>
      <c r="D3543" s="650"/>
      <c r="E3543" s="651"/>
      <c r="F3543" s="652"/>
      <c r="G3543" s="653"/>
      <c r="H3543" s="654"/>
      <c r="I3543" s="654"/>
      <c r="J3543" s="654"/>
      <c r="K3543" s="655"/>
      <c r="L3543" s="653"/>
      <c r="M3543" s="654"/>
      <c r="N3543" s="654"/>
      <c r="O3543" s="654"/>
      <c r="P3543" s="655"/>
      <c r="Q3543" s="656"/>
      <c r="R3543" s="652"/>
      <c r="S3543" s="566"/>
      <c r="T3543" s="566"/>
      <c r="U3543" s="566"/>
      <c r="V3543" s="566"/>
      <c r="W3543" s="566"/>
      <c r="X3543" s="566"/>
      <c r="Y3543" s="566"/>
      <c r="Z3543" s="566"/>
      <c r="AA3543" s="566"/>
      <c r="AB3543" s="566"/>
      <c r="AC3543" s="566"/>
      <c r="AD3543" s="566"/>
      <c r="AE3543" s="566"/>
      <c r="AF3543" s="566"/>
      <c r="AG3543" s="566"/>
    </row>
    <row r="3544" spans="2:33" hidden="1" outlineLevel="1" x14ac:dyDescent="0.45">
      <c r="B3544" s="657"/>
      <c r="C3544" s="658"/>
      <c r="D3544" s="659"/>
      <c r="E3544" s="660"/>
      <c r="F3544" s="661"/>
      <c r="G3544" s="662"/>
      <c r="H3544" s="663"/>
      <c r="I3544" s="663"/>
      <c r="J3544" s="663"/>
      <c r="K3544" s="664"/>
      <c r="L3544" s="662"/>
      <c r="M3544" s="663"/>
      <c r="N3544" s="663"/>
      <c r="O3544" s="663"/>
      <c r="P3544" s="664"/>
      <c r="Q3544" s="665"/>
      <c r="R3544" s="661"/>
      <c r="S3544" s="566"/>
      <c r="T3544" s="566"/>
      <c r="U3544" s="566"/>
      <c r="V3544" s="566"/>
      <c r="W3544" s="566"/>
      <c r="X3544" s="566"/>
      <c r="Y3544" s="566"/>
      <c r="Z3544" s="566"/>
      <c r="AA3544" s="566"/>
      <c r="AB3544" s="566"/>
      <c r="AC3544" s="566"/>
      <c r="AD3544" s="566"/>
      <c r="AE3544" s="566"/>
      <c r="AF3544" s="566"/>
      <c r="AG3544" s="566"/>
    </row>
    <row r="3545" spans="2:33" hidden="1" outlineLevel="1" x14ac:dyDescent="0.45">
      <c r="B3545" s="648"/>
      <c r="C3545" s="649"/>
      <c r="D3545" s="650"/>
      <c r="E3545" s="651"/>
      <c r="F3545" s="652"/>
      <c r="G3545" s="653"/>
      <c r="H3545" s="654"/>
      <c r="I3545" s="654"/>
      <c r="J3545" s="654"/>
      <c r="K3545" s="655"/>
      <c r="L3545" s="653"/>
      <c r="M3545" s="654"/>
      <c r="N3545" s="654"/>
      <c r="O3545" s="654"/>
      <c r="P3545" s="655"/>
      <c r="Q3545" s="656"/>
      <c r="R3545" s="652"/>
      <c r="S3545" s="566"/>
      <c r="T3545" s="566"/>
      <c r="U3545" s="566"/>
      <c r="V3545" s="566"/>
      <c r="W3545" s="566"/>
      <c r="X3545" s="566"/>
      <c r="Y3545" s="566"/>
      <c r="Z3545" s="566"/>
      <c r="AA3545" s="566"/>
      <c r="AB3545" s="566"/>
      <c r="AC3545" s="566"/>
      <c r="AD3545" s="566"/>
      <c r="AE3545" s="566"/>
      <c r="AF3545" s="566"/>
      <c r="AG3545" s="566"/>
    </row>
    <row r="3546" spans="2:33" hidden="1" outlineLevel="1" x14ac:dyDescent="0.45">
      <c r="B3546" s="657"/>
      <c r="C3546" s="658"/>
      <c r="D3546" s="659"/>
      <c r="E3546" s="660"/>
      <c r="F3546" s="661"/>
      <c r="G3546" s="662"/>
      <c r="H3546" s="663"/>
      <c r="I3546" s="663"/>
      <c r="J3546" s="663"/>
      <c r="K3546" s="664"/>
      <c r="L3546" s="662"/>
      <c r="M3546" s="663"/>
      <c r="N3546" s="663"/>
      <c r="O3546" s="663"/>
      <c r="P3546" s="664"/>
      <c r="Q3546" s="665"/>
      <c r="R3546" s="661"/>
      <c r="S3546" s="566"/>
      <c r="T3546" s="566"/>
      <c r="U3546" s="566"/>
      <c r="V3546" s="566"/>
      <c r="W3546" s="566"/>
      <c r="X3546" s="566"/>
      <c r="Y3546" s="566"/>
      <c r="Z3546" s="566"/>
      <c r="AA3546" s="566"/>
      <c r="AB3546" s="566"/>
      <c r="AC3546" s="566"/>
      <c r="AD3546" s="566"/>
      <c r="AE3546" s="566"/>
      <c r="AF3546" s="566"/>
      <c r="AG3546" s="566"/>
    </row>
    <row r="3547" spans="2:33" hidden="1" outlineLevel="1" x14ac:dyDescent="0.45">
      <c r="B3547" s="648"/>
      <c r="C3547" s="649"/>
      <c r="D3547" s="650"/>
      <c r="E3547" s="651"/>
      <c r="F3547" s="652"/>
      <c r="G3547" s="653"/>
      <c r="H3547" s="654"/>
      <c r="I3547" s="654"/>
      <c r="J3547" s="654"/>
      <c r="K3547" s="655"/>
      <c r="L3547" s="653"/>
      <c r="M3547" s="654"/>
      <c r="N3547" s="654"/>
      <c r="O3547" s="654"/>
      <c r="P3547" s="655"/>
      <c r="Q3547" s="656"/>
      <c r="R3547" s="652"/>
      <c r="S3547" s="566"/>
      <c r="T3547" s="566"/>
      <c r="U3547" s="566"/>
      <c r="V3547" s="566"/>
      <c r="W3547" s="566"/>
      <c r="X3547" s="566"/>
      <c r="Y3547" s="566"/>
      <c r="Z3547" s="566"/>
      <c r="AA3547" s="566"/>
      <c r="AB3547" s="566"/>
      <c r="AC3547" s="566"/>
      <c r="AD3547" s="566"/>
      <c r="AE3547" s="566"/>
      <c r="AF3547" s="566"/>
      <c r="AG3547" s="566"/>
    </row>
    <row r="3548" spans="2:33" hidden="1" outlineLevel="1" x14ac:dyDescent="0.45">
      <c r="B3548" s="657"/>
      <c r="C3548" s="658"/>
      <c r="D3548" s="659"/>
      <c r="E3548" s="660"/>
      <c r="F3548" s="661"/>
      <c r="G3548" s="662"/>
      <c r="H3548" s="663"/>
      <c r="I3548" s="663"/>
      <c r="J3548" s="663"/>
      <c r="K3548" s="664"/>
      <c r="L3548" s="662"/>
      <c r="M3548" s="663"/>
      <c r="N3548" s="663"/>
      <c r="O3548" s="663"/>
      <c r="P3548" s="664"/>
      <c r="Q3548" s="665"/>
      <c r="R3548" s="661"/>
      <c r="S3548" s="566"/>
      <c r="T3548" s="566"/>
      <c r="U3548" s="566"/>
      <c r="V3548" s="566"/>
      <c r="W3548" s="566"/>
      <c r="X3548" s="566"/>
      <c r="Y3548" s="566"/>
      <c r="Z3548" s="566"/>
      <c r="AA3548" s="566"/>
      <c r="AB3548" s="566"/>
      <c r="AC3548" s="566"/>
      <c r="AD3548" s="566"/>
      <c r="AE3548" s="566"/>
      <c r="AF3548" s="566"/>
      <c r="AG3548" s="566"/>
    </row>
    <row r="3549" spans="2:33" hidden="1" outlineLevel="1" x14ac:dyDescent="0.45">
      <c r="B3549" s="648"/>
      <c r="C3549" s="649"/>
      <c r="D3549" s="650"/>
      <c r="E3549" s="651"/>
      <c r="F3549" s="652"/>
      <c r="G3549" s="653"/>
      <c r="H3549" s="654"/>
      <c r="I3549" s="654"/>
      <c r="J3549" s="654"/>
      <c r="K3549" s="655"/>
      <c r="L3549" s="653"/>
      <c r="M3549" s="654"/>
      <c r="N3549" s="654"/>
      <c r="O3549" s="654"/>
      <c r="P3549" s="655"/>
      <c r="Q3549" s="656"/>
      <c r="R3549" s="652"/>
      <c r="S3549" s="566"/>
      <c r="T3549" s="566"/>
      <c r="U3549" s="566"/>
      <c r="V3549" s="566"/>
      <c r="W3549" s="566"/>
      <c r="X3549" s="566"/>
      <c r="Y3549" s="566"/>
      <c r="Z3549" s="566"/>
      <c r="AA3549" s="566"/>
      <c r="AB3549" s="566"/>
      <c r="AC3549" s="566"/>
      <c r="AD3549" s="566"/>
      <c r="AE3549" s="566"/>
      <c r="AF3549" s="566"/>
      <c r="AG3549" s="566"/>
    </row>
    <row r="3550" spans="2:33" hidden="1" outlineLevel="1" x14ac:dyDescent="0.45">
      <c r="B3550" s="657"/>
      <c r="C3550" s="658"/>
      <c r="D3550" s="659"/>
      <c r="E3550" s="660"/>
      <c r="F3550" s="661"/>
      <c r="G3550" s="662"/>
      <c r="H3550" s="663"/>
      <c r="I3550" s="663"/>
      <c r="J3550" s="663"/>
      <c r="K3550" s="664"/>
      <c r="L3550" s="662"/>
      <c r="M3550" s="663"/>
      <c r="N3550" s="663"/>
      <c r="O3550" s="663"/>
      <c r="P3550" s="664"/>
      <c r="Q3550" s="665"/>
      <c r="R3550" s="661"/>
      <c r="S3550" s="566"/>
      <c r="T3550" s="566"/>
      <c r="U3550" s="566"/>
      <c r="V3550" s="566"/>
      <c r="W3550" s="566"/>
      <c r="X3550" s="566"/>
      <c r="Y3550" s="566"/>
      <c r="Z3550" s="566"/>
      <c r="AA3550" s="566"/>
      <c r="AB3550" s="566"/>
      <c r="AC3550" s="566"/>
      <c r="AD3550" s="566"/>
      <c r="AE3550" s="566"/>
      <c r="AF3550" s="566"/>
      <c r="AG3550" s="566"/>
    </row>
    <row r="3551" spans="2:33" hidden="1" outlineLevel="1" x14ac:dyDescent="0.45">
      <c r="B3551" s="648"/>
      <c r="C3551" s="649"/>
      <c r="D3551" s="650"/>
      <c r="E3551" s="651"/>
      <c r="F3551" s="652"/>
      <c r="G3551" s="653"/>
      <c r="H3551" s="654"/>
      <c r="I3551" s="654"/>
      <c r="J3551" s="654"/>
      <c r="K3551" s="655"/>
      <c r="L3551" s="653"/>
      <c r="M3551" s="654"/>
      <c r="N3551" s="654"/>
      <c r="O3551" s="654"/>
      <c r="P3551" s="655"/>
      <c r="Q3551" s="656"/>
      <c r="R3551" s="652"/>
      <c r="S3551" s="566"/>
      <c r="T3551" s="566"/>
      <c r="U3551" s="566"/>
      <c r="V3551" s="566"/>
      <c r="W3551" s="566"/>
      <c r="X3551" s="566"/>
      <c r="Y3551" s="566"/>
      <c r="Z3551" s="566"/>
      <c r="AA3551" s="566"/>
      <c r="AB3551" s="566"/>
      <c r="AC3551" s="566"/>
      <c r="AD3551" s="566"/>
      <c r="AE3551" s="566"/>
      <c r="AF3551" s="566"/>
      <c r="AG3551" s="566"/>
    </row>
    <row r="3552" spans="2:33" hidden="1" outlineLevel="1" x14ac:dyDescent="0.45">
      <c r="B3552" s="657"/>
      <c r="C3552" s="658"/>
      <c r="D3552" s="659"/>
      <c r="E3552" s="660"/>
      <c r="F3552" s="661"/>
      <c r="G3552" s="662"/>
      <c r="H3552" s="663"/>
      <c r="I3552" s="663"/>
      <c r="J3552" s="663"/>
      <c r="K3552" s="664"/>
      <c r="L3552" s="662"/>
      <c r="M3552" s="663"/>
      <c r="N3552" s="663"/>
      <c r="O3552" s="663"/>
      <c r="P3552" s="664"/>
      <c r="Q3552" s="665"/>
      <c r="R3552" s="661"/>
      <c r="S3552" s="566"/>
      <c r="T3552" s="566"/>
      <c r="U3552" s="566"/>
      <c r="V3552" s="566"/>
      <c r="W3552" s="566"/>
      <c r="X3552" s="566"/>
      <c r="Y3552" s="566"/>
      <c r="Z3552" s="566"/>
      <c r="AA3552" s="566"/>
      <c r="AB3552" s="566"/>
      <c r="AC3552" s="566"/>
      <c r="AD3552" s="566"/>
      <c r="AE3552" s="566"/>
      <c r="AF3552" s="566"/>
      <c r="AG3552" s="566"/>
    </row>
    <row r="3553" spans="2:33" hidden="1" outlineLevel="1" x14ac:dyDescent="0.45">
      <c r="B3553" s="648"/>
      <c r="C3553" s="649"/>
      <c r="D3553" s="650"/>
      <c r="E3553" s="651"/>
      <c r="F3553" s="652"/>
      <c r="G3553" s="653"/>
      <c r="H3553" s="654"/>
      <c r="I3553" s="654"/>
      <c r="J3553" s="654"/>
      <c r="K3553" s="655"/>
      <c r="L3553" s="653"/>
      <c r="M3553" s="654"/>
      <c r="N3553" s="654"/>
      <c r="O3553" s="654"/>
      <c r="P3553" s="655"/>
      <c r="Q3553" s="656"/>
      <c r="R3553" s="652"/>
      <c r="S3553" s="566"/>
      <c r="T3553" s="566"/>
      <c r="U3553" s="566"/>
      <c r="V3553" s="566"/>
      <c r="W3553" s="566"/>
      <c r="X3553" s="566"/>
      <c r="Y3553" s="566"/>
      <c r="Z3553" s="566"/>
      <c r="AA3553" s="566"/>
      <c r="AB3553" s="566"/>
      <c r="AC3553" s="566"/>
      <c r="AD3553" s="566"/>
      <c r="AE3553" s="566"/>
      <c r="AF3553" s="566"/>
      <c r="AG3553" s="566"/>
    </row>
    <row r="3554" spans="2:33" hidden="1" outlineLevel="1" x14ac:dyDescent="0.45">
      <c r="B3554" s="657"/>
      <c r="C3554" s="658"/>
      <c r="D3554" s="659"/>
      <c r="E3554" s="660"/>
      <c r="F3554" s="661"/>
      <c r="G3554" s="662"/>
      <c r="H3554" s="663"/>
      <c r="I3554" s="663"/>
      <c r="J3554" s="663"/>
      <c r="K3554" s="664"/>
      <c r="L3554" s="662"/>
      <c r="M3554" s="663"/>
      <c r="N3554" s="663"/>
      <c r="O3554" s="663"/>
      <c r="P3554" s="664"/>
      <c r="Q3554" s="665"/>
      <c r="R3554" s="661"/>
      <c r="S3554" s="566"/>
      <c r="T3554" s="566"/>
      <c r="U3554" s="566"/>
      <c r="V3554" s="566"/>
      <c r="W3554" s="566"/>
      <c r="X3554" s="566"/>
      <c r="Y3554" s="566"/>
      <c r="Z3554" s="566"/>
      <c r="AA3554" s="566"/>
      <c r="AB3554" s="566"/>
      <c r="AC3554" s="566"/>
      <c r="AD3554" s="566"/>
      <c r="AE3554" s="566"/>
      <c r="AF3554" s="566"/>
      <c r="AG3554" s="566"/>
    </row>
    <row r="3555" spans="2:33" hidden="1" outlineLevel="1" x14ac:dyDescent="0.45">
      <c r="B3555" s="648"/>
      <c r="C3555" s="649"/>
      <c r="D3555" s="650"/>
      <c r="E3555" s="651"/>
      <c r="F3555" s="652"/>
      <c r="G3555" s="653"/>
      <c r="H3555" s="654"/>
      <c r="I3555" s="654"/>
      <c r="J3555" s="654"/>
      <c r="K3555" s="655"/>
      <c r="L3555" s="653"/>
      <c r="M3555" s="654"/>
      <c r="N3555" s="654"/>
      <c r="O3555" s="654"/>
      <c r="P3555" s="655"/>
      <c r="Q3555" s="656"/>
      <c r="R3555" s="652"/>
      <c r="S3555" s="566"/>
      <c r="T3555" s="566"/>
      <c r="U3555" s="566"/>
      <c r="V3555" s="566"/>
      <c r="W3555" s="566"/>
      <c r="X3555" s="566"/>
      <c r="Y3555" s="566"/>
      <c r="Z3555" s="566"/>
      <c r="AA3555" s="566"/>
      <c r="AB3555" s="566"/>
      <c r="AC3555" s="566"/>
      <c r="AD3555" s="566"/>
      <c r="AE3555" s="566"/>
      <c r="AF3555" s="566"/>
      <c r="AG3555" s="566"/>
    </row>
    <row r="3556" spans="2:33" hidden="1" outlineLevel="1" x14ac:dyDescent="0.45">
      <c r="B3556" s="657"/>
      <c r="C3556" s="658"/>
      <c r="D3556" s="659"/>
      <c r="E3556" s="660"/>
      <c r="F3556" s="661"/>
      <c r="G3556" s="662"/>
      <c r="H3556" s="663"/>
      <c r="I3556" s="663"/>
      <c r="J3556" s="663"/>
      <c r="K3556" s="664"/>
      <c r="L3556" s="662"/>
      <c r="M3556" s="663"/>
      <c r="N3556" s="663"/>
      <c r="O3556" s="663"/>
      <c r="P3556" s="664"/>
      <c r="Q3556" s="665"/>
      <c r="R3556" s="661"/>
      <c r="S3556" s="566"/>
      <c r="T3556" s="566"/>
      <c r="U3556" s="566"/>
      <c r="V3556" s="566"/>
      <c r="W3556" s="566"/>
      <c r="X3556" s="566"/>
      <c r="Y3556" s="566"/>
      <c r="Z3556" s="566"/>
      <c r="AA3556" s="566"/>
      <c r="AB3556" s="566"/>
      <c r="AC3556" s="566"/>
      <c r="AD3556" s="566"/>
      <c r="AE3556" s="566"/>
      <c r="AF3556" s="566"/>
      <c r="AG3556" s="566"/>
    </row>
    <row r="3557" spans="2:33" hidden="1" outlineLevel="1" x14ac:dyDescent="0.45">
      <c r="B3557" s="648"/>
      <c r="C3557" s="649"/>
      <c r="D3557" s="650"/>
      <c r="E3557" s="651"/>
      <c r="F3557" s="652"/>
      <c r="G3557" s="653"/>
      <c r="H3557" s="654"/>
      <c r="I3557" s="654"/>
      <c r="J3557" s="654"/>
      <c r="K3557" s="655"/>
      <c r="L3557" s="653"/>
      <c r="M3557" s="654"/>
      <c r="N3557" s="654"/>
      <c r="O3557" s="654"/>
      <c r="P3557" s="655"/>
      <c r="Q3557" s="656"/>
      <c r="R3557" s="652"/>
      <c r="S3557" s="566"/>
      <c r="T3557" s="566"/>
      <c r="U3557" s="566"/>
      <c r="V3557" s="566"/>
      <c r="W3557" s="566"/>
      <c r="X3557" s="566"/>
      <c r="Y3557" s="566"/>
      <c r="Z3557" s="566"/>
      <c r="AA3557" s="566"/>
      <c r="AB3557" s="566"/>
      <c r="AC3557" s="566"/>
      <c r="AD3557" s="566"/>
      <c r="AE3557" s="566"/>
      <c r="AF3557" s="566"/>
      <c r="AG3557" s="566"/>
    </row>
    <row r="3558" spans="2:33" hidden="1" outlineLevel="1" x14ac:dyDescent="0.45">
      <c r="B3558" s="657"/>
      <c r="C3558" s="658"/>
      <c r="D3558" s="659"/>
      <c r="E3558" s="660"/>
      <c r="F3558" s="661"/>
      <c r="G3558" s="662"/>
      <c r="H3558" s="663"/>
      <c r="I3558" s="663"/>
      <c r="J3558" s="663"/>
      <c r="K3558" s="664"/>
      <c r="L3558" s="662"/>
      <c r="M3558" s="663"/>
      <c r="N3558" s="663"/>
      <c r="O3558" s="663"/>
      <c r="P3558" s="664"/>
      <c r="Q3558" s="665"/>
      <c r="R3558" s="661"/>
      <c r="S3558" s="566"/>
      <c r="T3558" s="566"/>
      <c r="U3558" s="566"/>
      <c r="V3558" s="566"/>
      <c r="W3558" s="566"/>
      <c r="X3558" s="566"/>
      <c r="Y3558" s="566"/>
      <c r="Z3558" s="566"/>
      <c r="AA3558" s="566"/>
      <c r="AB3558" s="566"/>
      <c r="AC3558" s="566"/>
      <c r="AD3558" s="566"/>
      <c r="AE3558" s="566"/>
      <c r="AF3558" s="566"/>
      <c r="AG3558" s="566"/>
    </row>
    <row r="3559" spans="2:33" hidden="1" outlineLevel="1" x14ac:dyDescent="0.45">
      <c r="B3559" s="648"/>
      <c r="C3559" s="649"/>
      <c r="D3559" s="650"/>
      <c r="E3559" s="651"/>
      <c r="F3559" s="652"/>
      <c r="G3559" s="653"/>
      <c r="H3559" s="654"/>
      <c r="I3559" s="654"/>
      <c r="J3559" s="654"/>
      <c r="K3559" s="655"/>
      <c r="L3559" s="653"/>
      <c r="M3559" s="654"/>
      <c r="N3559" s="654"/>
      <c r="O3559" s="654"/>
      <c r="P3559" s="655"/>
      <c r="Q3559" s="656"/>
      <c r="R3559" s="652"/>
      <c r="S3559" s="566"/>
      <c r="T3559" s="566"/>
      <c r="U3559" s="566"/>
      <c r="V3559" s="566"/>
      <c r="W3559" s="566"/>
      <c r="X3559" s="566"/>
      <c r="Y3559" s="566"/>
      <c r="Z3559" s="566"/>
      <c r="AA3559" s="566"/>
      <c r="AB3559" s="566"/>
      <c r="AC3559" s="566"/>
      <c r="AD3559" s="566"/>
      <c r="AE3559" s="566"/>
      <c r="AF3559" s="566"/>
      <c r="AG3559" s="566"/>
    </row>
    <row r="3560" spans="2:33" hidden="1" outlineLevel="1" x14ac:dyDescent="0.45">
      <c r="B3560" s="657"/>
      <c r="C3560" s="658"/>
      <c r="D3560" s="659"/>
      <c r="E3560" s="660"/>
      <c r="F3560" s="661"/>
      <c r="G3560" s="662"/>
      <c r="H3560" s="663"/>
      <c r="I3560" s="663"/>
      <c r="J3560" s="663"/>
      <c r="K3560" s="664"/>
      <c r="L3560" s="662"/>
      <c r="M3560" s="663"/>
      <c r="N3560" s="663"/>
      <c r="O3560" s="663"/>
      <c r="P3560" s="664"/>
      <c r="Q3560" s="665"/>
      <c r="R3560" s="661"/>
      <c r="S3560" s="566"/>
      <c r="T3560" s="566"/>
      <c r="U3560" s="566"/>
      <c r="V3560" s="566"/>
      <c r="W3560" s="566"/>
      <c r="X3560" s="566"/>
      <c r="Y3560" s="566"/>
      <c r="Z3560" s="566"/>
      <c r="AA3560" s="566"/>
      <c r="AB3560" s="566"/>
      <c r="AC3560" s="566"/>
      <c r="AD3560" s="566"/>
      <c r="AE3560" s="566"/>
      <c r="AF3560" s="566"/>
      <c r="AG3560" s="566"/>
    </row>
    <row r="3561" spans="2:33" hidden="1" outlineLevel="1" x14ac:dyDescent="0.45">
      <c r="B3561" s="648"/>
      <c r="C3561" s="649"/>
      <c r="D3561" s="650"/>
      <c r="E3561" s="651"/>
      <c r="F3561" s="652"/>
      <c r="G3561" s="653"/>
      <c r="H3561" s="654"/>
      <c r="I3561" s="654"/>
      <c r="J3561" s="654"/>
      <c r="K3561" s="655"/>
      <c r="L3561" s="653"/>
      <c r="M3561" s="654"/>
      <c r="N3561" s="654"/>
      <c r="O3561" s="654"/>
      <c r="P3561" s="655"/>
      <c r="Q3561" s="656"/>
      <c r="R3561" s="652"/>
      <c r="S3561" s="566"/>
      <c r="T3561" s="566"/>
      <c r="U3561" s="566"/>
      <c r="V3561" s="566"/>
      <c r="W3561" s="566"/>
      <c r="X3561" s="566"/>
      <c r="Y3561" s="566"/>
      <c r="Z3561" s="566"/>
      <c r="AA3561" s="566"/>
      <c r="AB3561" s="566"/>
      <c r="AC3561" s="566"/>
      <c r="AD3561" s="566"/>
      <c r="AE3561" s="566"/>
      <c r="AF3561" s="566"/>
      <c r="AG3561" s="566"/>
    </row>
    <row r="3562" spans="2:33" hidden="1" outlineLevel="1" x14ac:dyDescent="0.45">
      <c r="B3562" s="657"/>
      <c r="C3562" s="658"/>
      <c r="D3562" s="659"/>
      <c r="E3562" s="660"/>
      <c r="F3562" s="661"/>
      <c r="G3562" s="662"/>
      <c r="H3562" s="663"/>
      <c r="I3562" s="663"/>
      <c r="J3562" s="663"/>
      <c r="K3562" s="664"/>
      <c r="L3562" s="662"/>
      <c r="M3562" s="663"/>
      <c r="N3562" s="663"/>
      <c r="O3562" s="663"/>
      <c r="P3562" s="664"/>
      <c r="Q3562" s="665"/>
      <c r="R3562" s="661"/>
      <c r="S3562" s="566"/>
      <c r="T3562" s="566"/>
      <c r="U3562" s="566"/>
      <c r="V3562" s="566"/>
      <c r="W3562" s="566"/>
      <c r="X3562" s="566"/>
      <c r="Y3562" s="566"/>
      <c r="Z3562" s="566"/>
      <c r="AA3562" s="566"/>
      <c r="AB3562" s="566"/>
      <c r="AC3562" s="566"/>
      <c r="AD3562" s="566"/>
      <c r="AE3562" s="566"/>
      <c r="AF3562" s="566"/>
      <c r="AG3562" s="566"/>
    </row>
    <row r="3563" spans="2:33" hidden="1" outlineLevel="1" x14ac:dyDescent="0.45">
      <c r="B3563" s="648"/>
      <c r="C3563" s="649"/>
      <c r="D3563" s="650"/>
      <c r="E3563" s="651"/>
      <c r="F3563" s="652"/>
      <c r="G3563" s="653"/>
      <c r="H3563" s="654"/>
      <c r="I3563" s="654"/>
      <c r="J3563" s="654"/>
      <c r="K3563" s="655"/>
      <c r="L3563" s="653"/>
      <c r="M3563" s="654"/>
      <c r="N3563" s="654"/>
      <c r="O3563" s="654"/>
      <c r="P3563" s="655"/>
      <c r="Q3563" s="656"/>
      <c r="R3563" s="652"/>
      <c r="S3563" s="566"/>
      <c r="T3563" s="566"/>
      <c r="U3563" s="566"/>
      <c r="V3563" s="566"/>
      <c r="W3563" s="566"/>
      <c r="X3563" s="566"/>
      <c r="Y3563" s="566"/>
      <c r="Z3563" s="566"/>
      <c r="AA3563" s="566"/>
      <c r="AB3563" s="566"/>
      <c r="AC3563" s="566"/>
      <c r="AD3563" s="566"/>
      <c r="AE3563" s="566"/>
      <c r="AF3563" s="566"/>
      <c r="AG3563" s="566"/>
    </row>
    <row r="3564" spans="2:33" hidden="1" outlineLevel="1" x14ac:dyDescent="0.45">
      <c r="B3564" s="657"/>
      <c r="C3564" s="658"/>
      <c r="D3564" s="659"/>
      <c r="E3564" s="660"/>
      <c r="F3564" s="661"/>
      <c r="G3564" s="662"/>
      <c r="H3564" s="663"/>
      <c r="I3564" s="663"/>
      <c r="J3564" s="663"/>
      <c r="K3564" s="664"/>
      <c r="L3564" s="662"/>
      <c r="M3564" s="663"/>
      <c r="N3564" s="663"/>
      <c r="O3564" s="663"/>
      <c r="P3564" s="664"/>
      <c r="Q3564" s="665"/>
      <c r="R3564" s="661"/>
      <c r="S3564" s="566"/>
      <c r="T3564" s="566"/>
      <c r="U3564" s="566"/>
      <c r="V3564" s="566"/>
      <c r="W3564" s="566"/>
      <c r="X3564" s="566"/>
      <c r="Y3564" s="566"/>
      <c r="Z3564" s="566"/>
      <c r="AA3564" s="566"/>
      <c r="AB3564" s="566"/>
      <c r="AC3564" s="566"/>
      <c r="AD3564" s="566"/>
      <c r="AE3564" s="566"/>
      <c r="AF3564" s="566"/>
      <c r="AG3564" s="566"/>
    </row>
    <row r="3565" spans="2:33" hidden="1" outlineLevel="1" x14ac:dyDescent="0.45">
      <c r="B3565" s="648"/>
      <c r="C3565" s="649"/>
      <c r="D3565" s="650"/>
      <c r="E3565" s="651"/>
      <c r="F3565" s="652"/>
      <c r="G3565" s="653"/>
      <c r="H3565" s="654"/>
      <c r="I3565" s="654"/>
      <c r="J3565" s="654"/>
      <c r="K3565" s="655"/>
      <c r="L3565" s="653"/>
      <c r="M3565" s="654"/>
      <c r="N3565" s="654"/>
      <c r="O3565" s="654"/>
      <c r="P3565" s="655"/>
      <c r="Q3565" s="656"/>
      <c r="R3565" s="652"/>
      <c r="S3565" s="566"/>
      <c r="T3565" s="566"/>
      <c r="U3565" s="566"/>
      <c r="V3565" s="566"/>
      <c r="W3565" s="566"/>
      <c r="X3565" s="566"/>
      <c r="Y3565" s="566"/>
      <c r="Z3565" s="566"/>
      <c r="AA3565" s="566"/>
      <c r="AB3565" s="566"/>
      <c r="AC3565" s="566"/>
      <c r="AD3565" s="566"/>
      <c r="AE3565" s="566"/>
      <c r="AF3565" s="566"/>
      <c r="AG3565" s="566"/>
    </row>
    <row r="3566" spans="2:33" hidden="1" outlineLevel="1" x14ac:dyDescent="0.45">
      <c r="B3566" s="657"/>
      <c r="C3566" s="658"/>
      <c r="D3566" s="659"/>
      <c r="E3566" s="660"/>
      <c r="F3566" s="661"/>
      <c r="G3566" s="662"/>
      <c r="H3566" s="663"/>
      <c r="I3566" s="663"/>
      <c r="J3566" s="663"/>
      <c r="K3566" s="664"/>
      <c r="L3566" s="662"/>
      <c r="M3566" s="663"/>
      <c r="N3566" s="663"/>
      <c r="O3566" s="663"/>
      <c r="P3566" s="664"/>
      <c r="Q3566" s="665"/>
      <c r="R3566" s="661"/>
      <c r="S3566" s="566"/>
      <c r="T3566" s="566"/>
      <c r="U3566" s="566"/>
      <c r="V3566" s="566"/>
      <c r="W3566" s="566"/>
      <c r="X3566" s="566"/>
      <c r="Y3566" s="566"/>
      <c r="Z3566" s="566"/>
      <c r="AA3566" s="566"/>
      <c r="AB3566" s="566"/>
      <c r="AC3566" s="566"/>
      <c r="AD3566" s="566"/>
      <c r="AE3566" s="566"/>
      <c r="AF3566" s="566"/>
      <c r="AG3566" s="566"/>
    </row>
    <row r="3567" spans="2:33" hidden="1" outlineLevel="1" x14ac:dyDescent="0.45">
      <c r="B3567" s="648"/>
      <c r="C3567" s="649"/>
      <c r="D3567" s="650"/>
      <c r="E3567" s="651"/>
      <c r="F3567" s="652"/>
      <c r="G3567" s="653"/>
      <c r="H3567" s="654"/>
      <c r="I3567" s="654"/>
      <c r="J3567" s="654"/>
      <c r="K3567" s="655"/>
      <c r="L3567" s="653"/>
      <c r="M3567" s="654"/>
      <c r="N3567" s="654"/>
      <c r="O3567" s="654"/>
      <c r="P3567" s="655"/>
      <c r="Q3567" s="656"/>
      <c r="R3567" s="652"/>
      <c r="S3567" s="566"/>
      <c r="T3567" s="566"/>
      <c r="U3567" s="566"/>
      <c r="V3567" s="566"/>
      <c r="W3567" s="566"/>
      <c r="X3567" s="566"/>
      <c r="Y3567" s="566"/>
      <c r="Z3567" s="566"/>
      <c r="AA3567" s="566"/>
      <c r="AB3567" s="566"/>
      <c r="AC3567" s="566"/>
      <c r="AD3567" s="566"/>
      <c r="AE3567" s="566"/>
      <c r="AF3567" s="566"/>
      <c r="AG3567" s="566"/>
    </row>
    <row r="3568" spans="2:33" hidden="1" outlineLevel="1" x14ac:dyDescent="0.45">
      <c r="B3568" s="657"/>
      <c r="C3568" s="658"/>
      <c r="D3568" s="659"/>
      <c r="E3568" s="660"/>
      <c r="F3568" s="661"/>
      <c r="G3568" s="662"/>
      <c r="H3568" s="663"/>
      <c r="I3568" s="663"/>
      <c r="J3568" s="663"/>
      <c r="K3568" s="664"/>
      <c r="L3568" s="662"/>
      <c r="M3568" s="663"/>
      <c r="N3568" s="663"/>
      <c r="O3568" s="663"/>
      <c r="P3568" s="664"/>
      <c r="Q3568" s="665"/>
      <c r="R3568" s="661"/>
      <c r="S3568" s="566"/>
      <c r="T3568" s="566"/>
      <c r="U3568" s="566"/>
      <c r="V3568" s="566"/>
      <c r="W3568" s="566"/>
      <c r="X3568" s="566"/>
      <c r="Y3568" s="566"/>
      <c r="Z3568" s="566"/>
      <c r="AA3568" s="566"/>
      <c r="AB3568" s="566"/>
      <c r="AC3568" s="566"/>
      <c r="AD3568" s="566"/>
      <c r="AE3568" s="566"/>
      <c r="AF3568" s="566"/>
      <c r="AG3568" s="566"/>
    </row>
    <row r="3569" spans="2:33" hidden="1" outlineLevel="1" x14ac:dyDescent="0.45">
      <c r="B3569" s="648"/>
      <c r="C3569" s="649"/>
      <c r="D3569" s="650"/>
      <c r="E3569" s="651"/>
      <c r="F3569" s="652"/>
      <c r="G3569" s="653"/>
      <c r="H3569" s="654"/>
      <c r="I3569" s="654"/>
      <c r="J3569" s="654"/>
      <c r="K3569" s="655"/>
      <c r="L3569" s="653"/>
      <c r="M3569" s="654"/>
      <c r="N3569" s="654"/>
      <c r="O3569" s="654"/>
      <c r="P3569" s="655"/>
      <c r="Q3569" s="656"/>
      <c r="R3569" s="652"/>
      <c r="S3569" s="566"/>
      <c r="T3569" s="566"/>
      <c r="U3569" s="566"/>
      <c r="V3569" s="566"/>
      <c r="W3569" s="566"/>
      <c r="X3569" s="566"/>
      <c r="Y3569" s="566"/>
      <c r="Z3569" s="566"/>
      <c r="AA3569" s="566"/>
      <c r="AB3569" s="566"/>
      <c r="AC3569" s="566"/>
      <c r="AD3569" s="566"/>
      <c r="AE3569" s="566"/>
      <c r="AF3569" s="566"/>
      <c r="AG3569" s="566"/>
    </row>
    <row r="3570" spans="2:33" hidden="1" outlineLevel="1" x14ac:dyDescent="0.45">
      <c r="B3570" s="657"/>
      <c r="C3570" s="658"/>
      <c r="D3570" s="659"/>
      <c r="E3570" s="660"/>
      <c r="F3570" s="661"/>
      <c r="G3570" s="662"/>
      <c r="H3570" s="663"/>
      <c r="I3570" s="663"/>
      <c r="J3570" s="663"/>
      <c r="K3570" s="664"/>
      <c r="L3570" s="662"/>
      <c r="M3570" s="663"/>
      <c r="N3570" s="663"/>
      <c r="O3570" s="663"/>
      <c r="P3570" s="664"/>
      <c r="Q3570" s="665"/>
      <c r="R3570" s="661"/>
      <c r="S3570" s="566"/>
      <c r="T3570" s="566"/>
      <c r="U3570" s="566"/>
      <c r="V3570" s="566"/>
      <c r="W3570" s="566"/>
      <c r="X3570" s="566"/>
      <c r="Y3570" s="566"/>
      <c r="Z3570" s="566"/>
      <c r="AA3570" s="566"/>
      <c r="AB3570" s="566"/>
      <c r="AC3570" s="566"/>
      <c r="AD3570" s="566"/>
      <c r="AE3570" s="566"/>
      <c r="AF3570" s="566"/>
      <c r="AG3570" s="566"/>
    </row>
    <row r="3571" spans="2:33" hidden="1" outlineLevel="1" x14ac:dyDescent="0.45">
      <c r="B3571" s="648"/>
      <c r="C3571" s="649"/>
      <c r="D3571" s="650"/>
      <c r="E3571" s="651"/>
      <c r="F3571" s="652"/>
      <c r="G3571" s="653"/>
      <c r="H3571" s="654"/>
      <c r="I3571" s="654"/>
      <c r="J3571" s="654"/>
      <c r="K3571" s="655"/>
      <c r="L3571" s="653"/>
      <c r="M3571" s="654"/>
      <c r="N3571" s="654"/>
      <c r="O3571" s="654"/>
      <c r="P3571" s="655"/>
      <c r="Q3571" s="656"/>
      <c r="R3571" s="652"/>
      <c r="S3571" s="566"/>
      <c r="T3571" s="566"/>
      <c r="U3571" s="566"/>
      <c r="V3571" s="566"/>
      <c r="W3571" s="566"/>
      <c r="X3571" s="566"/>
      <c r="Y3571" s="566"/>
      <c r="Z3571" s="566"/>
      <c r="AA3571" s="566"/>
      <c r="AB3571" s="566"/>
      <c r="AC3571" s="566"/>
      <c r="AD3571" s="566"/>
      <c r="AE3571" s="566"/>
      <c r="AF3571" s="566"/>
      <c r="AG3571" s="566"/>
    </row>
    <row r="3572" spans="2:33" hidden="1" outlineLevel="1" x14ac:dyDescent="0.45">
      <c r="B3572" s="657"/>
      <c r="C3572" s="658"/>
      <c r="D3572" s="659"/>
      <c r="E3572" s="660"/>
      <c r="F3572" s="661"/>
      <c r="G3572" s="662"/>
      <c r="H3572" s="663"/>
      <c r="I3572" s="663"/>
      <c r="J3572" s="663"/>
      <c r="K3572" s="664"/>
      <c r="L3572" s="662"/>
      <c r="M3572" s="663"/>
      <c r="N3572" s="663"/>
      <c r="O3572" s="663"/>
      <c r="P3572" s="664"/>
      <c r="Q3572" s="665"/>
      <c r="R3572" s="661"/>
      <c r="S3572" s="566"/>
      <c r="T3572" s="566"/>
      <c r="U3572" s="566"/>
      <c r="V3572" s="566"/>
      <c r="W3572" s="566"/>
      <c r="X3572" s="566"/>
      <c r="Y3572" s="566"/>
      <c r="Z3572" s="566"/>
      <c r="AA3572" s="566"/>
      <c r="AB3572" s="566"/>
      <c r="AC3572" s="566"/>
      <c r="AD3572" s="566"/>
      <c r="AE3572" s="566"/>
      <c r="AF3572" s="566"/>
      <c r="AG3572" s="566"/>
    </row>
    <row r="3573" spans="2:33" hidden="1" outlineLevel="1" x14ac:dyDescent="0.45">
      <c r="B3573" s="648"/>
      <c r="C3573" s="649"/>
      <c r="D3573" s="650"/>
      <c r="E3573" s="651"/>
      <c r="F3573" s="652"/>
      <c r="G3573" s="653"/>
      <c r="H3573" s="654"/>
      <c r="I3573" s="654"/>
      <c r="J3573" s="654"/>
      <c r="K3573" s="655"/>
      <c r="L3573" s="653"/>
      <c r="M3573" s="654"/>
      <c r="N3573" s="654"/>
      <c r="O3573" s="654"/>
      <c r="P3573" s="655"/>
      <c r="Q3573" s="656"/>
      <c r="R3573" s="652"/>
      <c r="S3573" s="566"/>
      <c r="T3573" s="566"/>
      <c r="U3573" s="566"/>
      <c r="V3573" s="566"/>
      <c r="W3573" s="566"/>
      <c r="X3573" s="566"/>
      <c r="Y3573" s="566"/>
      <c r="Z3573" s="566"/>
      <c r="AA3573" s="566"/>
      <c r="AB3573" s="566"/>
      <c r="AC3573" s="566"/>
      <c r="AD3573" s="566"/>
      <c r="AE3573" s="566"/>
      <c r="AF3573" s="566"/>
      <c r="AG3573" s="566"/>
    </row>
    <row r="3574" spans="2:33" hidden="1" outlineLevel="1" x14ac:dyDescent="0.45">
      <c r="B3574" s="657"/>
      <c r="C3574" s="658"/>
      <c r="D3574" s="659"/>
      <c r="E3574" s="660"/>
      <c r="F3574" s="661"/>
      <c r="G3574" s="662"/>
      <c r="H3574" s="663"/>
      <c r="I3574" s="663"/>
      <c r="J3574" s="663"/>
      <c r="K3574" s="664"/>
      <c r="L3574" s="662"/>
      <c r="M3574" s="663"/>
      <c r="N3574" s="663"/>
      <c r="O3574" s="663"/>
      <c r="P3574" s="664"/>
      <c r="Q3574" s="665"/>
      <c r="R3574" s="661"/>
      <c r="S3574" s="566"/>
      <c r="T3574" s="566"/>
      <c r="U3574" s="566"/>
      <c r="V3574" s="566"/>
      <c r="W3574" s="566"/>
      <c r="X3574" s="566"/>
      <c r="Y3574" s="566"/>
      <c r="Z3574" s="566"/>
      <c r="AA3574" s="566"/>
      <c r="AB3574" s="566"/>
      <c r="AC3574" s="566"/>
      <c r="AD3574" s="566"/>
      <c r="AE3574" s="566"/>
      <c r="AF3574" s="566"/>
      <c r="AG3574" s="566"/>
    </row>
    <row r="3575" spans="2:33" hidden="1" outlineLevel="1" x14ac:dyDescent="0.45">
      <c r="B3575" s="648"/>
      <c r="C3575" s="649"/>
      <c r="D3575" s="650"/>
      <c r="E3575" s="651"/>
      <c r="F3575" s="652"/>
      <c r="G3575" s="653"/>
      <c r="H3575" s="654"/>
      <c r="I3575" s="654"/>
      <c r="J3575" s="654"/>
      <c r="K3575" s="655"/>
      <c r="L3575" s="653"/>
      <c r="M3575" s="654"/>
      <c r="N3575" s="654"/>
      <c r="O3575" s="654"/>
      <c r="P3575" s="655"/>
      <c r="Q3575" s="656"/>
      <c r="R3575" s="652"/>
      <c r="S3575" s="566"/>
      <c r="T3575" s="566"/>
      <c r="U3575" s="566"/>
      <c r="V3575" s="566"/>
      <c r="W3575" s="566"/>
      <c r="X3575" s="566"/>
      <c r="Y3575" s="566"/>
      <c r="Z3575" s="566"/>
      <c r="AA3575" s="566"/>
      <c r="AB3575" s="566"/>
      <c r="AC3575" s="566"/>
      <c r="AD3575" s="566"/>
      <c r="AE3575" s="566"/>
      <c r="AF3575" s="566"/>
      <c r="AG3575" s="566"/>
    </row>
    <row r="3576" spans="2:33" hidden="1" outlineLevel="1" x14ac:dyDescent="0.45">
      <c r="B3576" s="657"/>
      <c r="C3576" s="658"/>
      <c r="D3576" s="659"/>
      <c r="E3576" s="660"/>
      <c r="F3576" s="661"/>
      <c r="G3576" s="662"/>
      <c r="H3576" s="663"/>
      <c r="I3576" s="663"/>
      <c r="J3576" s="663"/>
      <c r="K3576" s="664"/>
      <c r="L3576" s="662"/>
      <c r="M3576" s="663"/>
      <c r="N3576" s="663"/>
      <c r="O3576" s="663"/>
      <c r="P3576" s="664"/>
      <c r="Q3576" s="665"/>
      <c r="R3576" s="661"/>
      <c r="S3576" s="566"/>
      <c r="T3576" s="566"/>
      <c r="U3576" s="566"/>
      <c r="V3576" s="566"/>
      <c r="W3576" s="566"/>
      <c r="X3576" s="566"/>
      <c r="Y3576" s="566"/>
      <c r="Z3576" s="566"/>
      <c r="AA3576" s="566"/>
      <c r="AB3576" s="566"/>
      <c r="AC3576" s="566"/>
      <c r="AD3576" s="566"/>
      <c r="AE3576" s="566"/>
      <c r="AF3576" s="566"/>
      <c r="AG3576" s="566"/>
    </row>
    <row r="3577" spans="2:33" hidden="1" outlineLevel="1" x14ac:dyDescent="0.45">
      <c r="B3577" s="648"/>
      <c r="C3577" s="649"/>
      <c r="D3577" s="650"/>
      <c r="E3577" s="651"/>
      <c r="F3577" s="652"/>
      <c r="G3577" s="653"/>
      <c r="H3577" s="654"/>
      <c r="I3577" s="654"/>
      <c r="J3577" s="654"/>
      <c r="K3577" s="655"/>
      <c r="L3577" s="653"/>
      <c r="M3577" s="654"/>
      <c r="N3577" s="654"/>
      <c r="O3577" s="654"/>
      <c r="P3577" s="655"/>
      <c r="Q3577" s="656"/>
      <c r="R3577" s="652"/>
      <c r="S3577" s="566"/>
      <c r="T3577" s="566"/>
      <c r="U3577" s="566"/>
      <c r="V3577" s="566"/>
      <c r="W3577" s="566"/>
      <c r="X3577" s="566"/>
      <c r="Y3577" s="566"/>
      <c r="Z3577" s="566"/>
      <c r="AA3577" s="566"/>
      <c r="AB3577" s="566"/>
      <c r="AC3577" s="566"/>
      <c r="AD3577" s="566"/>
      <c r="AE3577" s="566"/>
      <c r="AF3577" s="566"/>
      <c r="AG3577" s="566"/>
    </row>
    <row r="3578" spans="2:33" hidden="1" outlineLevel="1" x14ac:dyDescent="0.45">
      <c r="B3578" s="657"/>
      <c r="C3578" s="658"/>
      <c r="D3578" s="659"/>
      <c r="E3578" s="660"/>
      <c r="F3578" s="661"/>
      <c r="G3578" s="662"/>
      <c r="H3578" s="663"/>
      <c r="I3578" s="663"/>
      <c r="J3578" s="663"/>
      <c r="K3578" s="664"/>
      <c r="L3578" s="662"/>
      <c r="M3578" s="663"/>
      <c r="N3578" s="663"/>
      <c r="O3578" s="663"/>
      <c r="P3578" s="664"/>
      <c r="Q3578" s="665"/>
      <c r="R3578" s="661"/>
      <c r="S3578" s="566"/>
      <c r="T3578" s="566"/>
      <c r="U3578" s="566"/>
      <c r="V3578" s="566"/>
      <c r="W3578" s="566"/>
      <c r="X3578" s="566"/>
      <c r="Y3578" s="566"/>
      <c r="Z3578" s="566"/>
      <c r="AA3578" s="566"/>
      <c r="AB3578" s="566"/>
      <c r="AC3578" s="566"/>
      <c r="AD3578" s="566"/>
      <c r="AE3578" s="566"/>
      <c r="AF3578" s="566"/>
      <c r="AG3578" s="566"/>
    </row>
    <row r="3579" spans="2:33" hidden="1" outlineLevel="1" x14ac:dyDescent="0.45">
      <c r="B3579" s="648"/>
      <c r="C3579" s="649"/>
      <c r="D3579" s="650"/>
      <c r="E3579" s="651"/>
      <c r="F3579" s="652"/>
      <c r="G3579" s="653"/>
      <c r="H3579" s="654"/>
      <c r="I3579" s="654"/>
      <c r="J3579" s="654"/>
      <c r="K3579" s="655"/>
      <c r="L3579" s="653"/>
      <c r="M3579" s="654"/>
      <c r="N3579" s="654"/>
      <c r="O3579" s="654"/>
      <c r="P3579" s="655"/>
      <c r="Q3579" s="656"/>
      <c r="R3579" s="652"/>
      <c r="S3579" s="566"/>
      <c r="T3579" s="566"/>
      <c r="U3579" s="566"/>
      <c r="V3579" s="566"/>
      <c r="W3579" s="566"/>
      <c r="X3579" s="566"/>
      <c r="Y3579" s="566"/>
      <c r="Z3579" s="566"/>
      <c r="AA3579" s="566"/>
      <c r="AB3579" s="566"/>
      <c r="AC3579" s="566"/>
      <c r="AD3579" s="566"/>
      <c r="AE3579" s="566"/>
      <c r="AF3579" s="566"/>
      <c r="AG3579" s="566"/>
    </row>
    <row r="3580" spans="2:33" hidden="1" outlineLevel="1" x14ac:dyDescent="0.45">
      <c r="B3580" s="657"/>
      <c r="C3580" s="658"/>
      <c r="D3580" s="659"/>
      <c r="E3580" s="660"/>
      <c r="F3580" s="661"/>
      <c r="G3580" s="662"/>
      <c r="H3580" s="663"/>
      <c r="I3580" s="663"/>
      <c r="J3580" s="663"/>
      <c r="K3580" s="664"/>
      <c r="L3580" s="662"/>
      <c r="M3580" s="663"/>
      <c r="N3580" s="663"/>
      <c r="O3580" s="663"/>
      <c r="P3580" s="664"/>
      <c r="Q3580" s="665"/>
      <c r="R3580" s="661"/>
      <c r="S3580" s="566"/>
      <c r="T3580" s="566"/>
      <c r="U3580" s="566"/>
      <c r="V3580" s="566"/>
      <c r="W3580" s="566"/>
      <c r="X3580" s="566"/>
      <c r="Y3580" s="566"/>
      <c r="Z3580" s="566"/>
      <c r="AA3580" s="566"/>
      <c r="AB3580" s="566"/>
      <c r="AC3580" s="566"/>
      <c r="AD3580" s="566"/>
      <c r="AE3580" s="566"/>
      <c r="AF3580" s="566"/>
      <c r="AG3580" s="566"/>
    </row>
    <row r="3581" spans="2:33" hidden="1" outlineLevel="1" x14ac:dyDescent="0.45">
      <c r="B3581" s="648"/>
      <c r="C3581" s="649"/>
      <c r="D3581" s="650"/>
      <c r="E3581" s="651"/>
      <c r="F3581" s="652"/>
      <c r="G3581" s="653"/>
      <c r="H3581" s="654"/>
      <c r="I3581" s="654"/>
      <c r="J3581" s="654"/>
      <c r="K3581" s="655"/>
      <c r="L3581" s="653"/>
      <c r="M3581" s="654"/>
      <c r="N3581" s="654"/>
      <c r="O3581" s="654"/>
      <c r="P3581" s="655"/>
      <c r="Q3581" s="656"/>
      <c r="R3581" s="652"/>
      <c r="S3581" s="566"/>
      <c r="T3581" s="566"/>
      <c r="U3581" s="566"/>
      <c r="V3581" s="566"/>
      <c r="W3581" s="566"/>
      <c r="X3581" s="566"/>
      <c r="Y3581" s="566"/>
      <c r="Z3581" s="566"/>
      <c r="AA3581" s="566"/>
      <c r="AB3581" s="566"/>
      <c r="AC3581" s="566"/>
      <c r="AD3581" s="566"/>
      <c r="AE3581" s="566"/>
      <c r="AF3581" s="566"/>
      <c r="AG3581" s="566"/>
    </row>
    <row r="3582" spans="2:33" hidden="1" outlineLevel="1" x14ac:dyDescent="0.45">
      <c r="B3582" s="657"/>
      <c r="C3582" s="658"/>
      <c r="D3582" s="659"/>
      <c r="E3582" s="660"/>
      <c r="F3582" s="661"/>
      <c r="G3582" s="662"/>
      <c r="H3582" s="663"/>
      <c r="I3582" s="663"/>
      <c r="J3582" s="663"/>
      <c r="K3582" s="664"/>
      <c r="L3582" s="662"/>
      <c r="M3582" s="663"/>
      <c r="N3582" s="663"/>
      <c r="O3582" s="663"/>
      <c r="P3582" s="664"/>
      <c r="Q3582" s="665"/>
      <c r="R3582" s="661"/>
      <c r="S3582" s="566"/>
      <c r="T3582" s="566"/>
      <c r="U3582" s="566"/>
      <c r="V3582" s="566"/>
      <c r="W3582" s="566"/>
      <c r="X3582" s="566"/>
      <c r="Y3582" s="566"/>
      <c r="Z3582" s="566"/>
      <c r="AA3582" s="566"/>
      <c r="AB3582" s="566"/>
      <c r="AC3582" s="566"/>
      <c r="AD3582" s="566"/>
      <c r="AE3582" s="566"/>
      <c r="AF3582" s="566"/>
      <c r="AG3582" s="566"/>
    </row>
    <row r="3583" spans="2:33" hidden="1" outlineLevel="1" x14ac:dyDescent="0.45">
      <c r="B3583" s="648"/>
      <c r="C3583" s="649"/>
      <c r="D3583" s="650"/>
      <c r="E3583" s="651"/>
      <c r="F3583" s="652"/>
      <c r="G3583" s="653"/>
      <c r="H3583" s="654"/>
      <c r="I3583" s="654"/>
      <c r="J3583" s="654"/>
      <c r="K3583" s="655"/>
      <c r="L3583" s="653"/>
      <c r="M3583" s="654"/>
      <c r="N3583" s="654"/>
      <c r="O3583" s="654"/>
      <c r="P3583" s="655"/>
      <c r="Q3583" s="656"/>
      <c r="R3583" s="652"/>
      <c r="S3583" s="566"/>
      <c r="T3583" s="566"/>
      <c r="U3583" s="566"/>
      <c r="V3583" s="566"/>
      <c r="W3583" s="566"/>
      <c r="X3583" s="566"/>
      <c r="Y3583" s="566"/>
      <c r="Z3583" s="566"/>
      <c r="AA3583" s="566"/>
      <c r="AB3583" s="566"/>
      <c r="AC3583" s="566"/>
      <c r="AD3583" s="566"/>
      <c r="AE3583" s="566"/>
      <c r="AF3583" s="566"/>
      <c r="AG3583" s="566"/>
    </row>
    <row r="3584" spans="2:33" hidden="1" outlineLevel="1" x14ac:dyDescent="0.45">
      <c r="B3584" s="657"/>
      <c r="C3584" s="658"/>
      <c r="D3584" s="659"/>
      <c r="E3584" s="660"/>
      <c r="F3584" s="661"/>
      <c r="G3584" s="662"/>
      <c r="H3584" s="663"/>
      <c r="I3584" s="663"/>
      <c r="J3584" s="663"/>
      <c r="K3584" s="664"/>
      <c r="L3584" s="662"/>
      <c r="M3584" s="663"/>
      <c r="N3584" s="663"/>
      <c r="O3584" s="663"/>
      <c r="P3584" s="664"/>
      <c r="Q3584" s="665"/>
      <c r="R3584" s="661"/>
      <c r="S3584" s="566"/>
      <c r="T3584" s="566"/>
      <c r="U3584" s="566"/>
      <c r="V3584" s="566"/>
      <c r="W3584" s="566"/>
      <c r="X3584" s="566"/>
      <c r="Y3584" s="566"/>
      <c r="Z3584" s="566"/>
      <c r="AA3584" s="566"/>
      <c r="AB3584" s="566"/>
      <c r="AC3584" s="566"/>
      <c r="AD3584" s="566"/>
      <c r="AE3584" s="566"/>
      <c r="AF3584" s="566"/>
      <c r="AG3584" s="566"/>
    </row>
    <row r="3585" spans="2:33" hidden="1" outlineLevel="1" x14ac:dyDescent="0.45">
      <c r="B3585" s="648"/>
      <c r="C3585" s="649"/>
      <c r="D3585" s="650"/>
      <c r="E3585" s="651"/>
      <c r="F3585" s="652"/>
      <c r="G3585" s="653"/>
      <c r="H3585" s="654"/>
      <c r="I3585" s="654"/>
      <c r="J3585" s="654"/>
      <c r="K3585" s="655"/>
      <c r="L3585" s="653"/>
      <c r="M3585" s="654"/>
      <c r="N3585" s="654"/>
      <c r="O3585" s="654"/>
      <c r="P3585" s="655"/>
      <c r="Q3585" s="656"/>
      <c r="R3585" s="652"/>
      <c r="S3585" s="566"/>
      <c r="T3585" s="566"/>
      <c r="U3585" s="566"/>
      <c r="V3585" s="566"/>
      <c r="W3585" s="566"/>
      <c r="X3585" s="566"/>
      <c r="Y3585" s="566"/>
      <c r="Z3585" s="566"/>
      <c r="AA3585" s="566"/>
      <c r="AB3585" s="566"/>
      <c r="AC3585" s="566"/>
      <c r="AD3585" s="566"/>
      <c r="AE3585" s="566"/>
      <c r="AF3585" s="566"/>
      <c r="AG3585" s="566"/>
    </row>
    <row r="3586" spans="2:33" hidden="1" outlineLevel="1" x14ac:dyDescent="0.45">
      <c r="B3586" s="657"/>
      <c r="C3586" s="658"/>
      <c r="D3586" s="659"/>
      <c r="E3586" s="660"/>
      <c r="F3586" s="661"/>
      <c r="G3586" s="662"/>
      <c r="H3586" s="663"/>
      <c r="I3586" s="663"/>
      <c r="J3586" s="663"/>
      <c r="K3586" s="664"/>
      <c r="L3586" s="662"/>
      <c r="M3586" s="663"/>
      <c r="N3586" s="663"/>
      <c r="O3586" s="663"/>
      <c r="P3586" s="664"/>
      <c r="Q3586" s="665"/>
      <c r="R3586" s="661"/>
      <c r="S3586" s="566"/>
      <c r="T3586" s="566"/>
      <c r="U3586" s="566"/>
      <c r="V3586" s="566"/>
      <c r="W3586" s="566"/>
      <c r="X3586" s="566"/>
      <c r="Y3586" s="566"/>
      <c r="Z3586" s="566"/>
      <c r="AA3586" s="566"/>
      <c r="AB3586" s="566"/>
      <c r="AC3586" s="566"/>
      <c r="AD3586" s="566"/>
      <c r="AE3586" s="566"/>
      <c r="AF3586" s="566"/>
      <c r="AG3586" s="566"/>
    </row>
    <row r="3587" spans="2:33" hidden="1" outlineLevel="1" x14ac:dyDescent="0.45">
      <c r="B3587" s="648"/>
      <c r="C3587" s="649"/>
      <c r="D3587" s="650"/>
      <c r="E3587" s="651"/>
      <c r="F3587" s="652"/>
      <c r="G3587" s="653"/>
      <c r="H3587" s="654"/>
      <c r="I3587" s="654"/>
      <c r="J3587" s="654"/>
      <c r="K3587" s="655"/>
      <c r="L3587" s="653"/>
      <c r="M3587" s="654"/>
      <c r="N3587" s="654"/>
      <c r="O3587" s="654"/>
      <c r="P3587" s="655"/>
      <c r="Q3587" s="656"/>
      <c r="R3587" s="652"/>
      <c r="S3587" s="566"/>
      <c r="T3587" s="566"/>
      <c r="U3587" s="566"/>
      <c r="V3587" s="566"/>
      <c r="W3587" s="566"/>
      <c r="X3587" s="566"/>
      <c r="Y3587" s="566"/>
      <c r="Z3587" s="566"/>
      <c r="AA3587" s="566"/>
      <c r="AB3587" s="566"/>
      <c r="AC3587" s="566"/>
      <c r="AD3587" s="566"/>
      <c r="AE3587" s="566"/>
      <c r="AF3587" s="566"/>
      <c r="AG3587" s="566"/>
    </row>
    <row r="3588" spans="2:33" hidden="1" outlineLevel="1" x14ac:dyDescent="0.45">
      <c r="B3588" s="657"/>
      <c r="C3588" s="658"/>
      <c r="D3588" s="659"/>
      <c r="E3588" s="660"/>
      <c r="F3588" s="661"/>
      <c r="G3588" s="662"/>
      <c r="H3588" s="663"/>
      <c r="I3588" s="663"/>
      <c r="J3588" s="663"/>
      <c r="K3588" s="664"/>
      <c r="L3588" s="662"/>
      <c r="M3588" s="663"/>
      <c r="N3588" s="663"/>
      <c r="O3588" s="663"/>
      <c r="P3588" s="664"/>
      <c r="Q3588" s="665"/>
      <c r="R3588" s="661"/>
      <c r="S3588" s="566"/>
      <c r="T3588" s="566"/>
      <c r="U3588" s="566"/>
      <c r="V3588" s="566"/>
      <c r="W3588" s="566"/>
      <c r="X3588" s="566"/>
      <c r="Y3588" s="566"/>
      <c r="Z3588" s="566"/>
      <c r="AA3588" s="566"/>
      <c r="AB3588" s="566"/>
      <c r="AC3588" s="566"/>
      <c r="AD3588" s="566"/>
      <c r="AE3588" s="566"/>
      <c r="AF3588" s="566"/>
      <c r="AG3588" s="566"/>
    </row>
    <row r="3589" spans="2:33" hidden="1" outlineLevel="1" x14ac:dyDescent="0.45">
      <c r="B3589" s="648"/>
      <c r="C3589" s="649"/>
      <c r="D3589" s="650"/>
      <c r="E3589" s="651"/>
      <c r="F3589" s="652"/>
      <c r="G3589" s="653"/>
      <c r="H3589" s="654"/>
      <c r="I3589" s="654"/>
      <c r="J3589" s="654"/>
      <c r="K3589" s="655"/>
      <c r="L3589" s="653"/>
      <c r="M3589" s="654"/>
      <c r="N3589" s="654"/>
      <c r="O3589" s="654"/>
      <c r="P3589" s="655"/>
      <c r="Q3589" s="656"/>
      <c r="R3589" s="652"/>
      <c r="S3589" s="566"/>
      <c r="T3589" s="566"/>
      <c r="U3589" s="566"/>
      <c r="V3589" s="566"/>
      <c r="W3589" s="566"/>
      <c r="X3589" s="566"/>
      <c r="Y3589" s="566"/>
      <c r="Z3589" s="566"/>
      <c r="AA3589" s="566"/>
      <c r="AB3589" s="566"/>
      <c r="AC3589" s="566"/>
      <c r="AD3589" s="566"/>
      <c r="AE3589" s="566"/>
      <c r="AF3589" s="566"/>
      <c r="AG3589" s="566"/>
    </row>
    <row r="3590" spans="2:33" hidden="1" outlineLevel="1" x14ac:dyDescent="0.45">
      <c r="B3590" s="657"/>
      <c r="C3590" s="658"/>
      <c r="D3590" s="659"/>
      <c r="E3590" s="660"/>
      <c r="F3590" s="661"/>
      <c r="G3590" s="662"/>
      <c r="H3590" s="663"/>
      <c r="I3590" s="663"/>
      <c r="J3590" s="663"/>
      <c r="K3590" s="664"/>
      <c r="L3590" s="662"/>
      <c r="M3590" s="663"/>
      <c r="N3590" s="663"/>
      <c r="O3590" s="663"/>
      <c r="P3590" s="664"/>
      <c r="Q3590" s="665"/>
      <c r="R3590" s="661"/>
      <c r="S3590" s="566"/>
      <c r="T3590" s="566"/>
      <c r="U3590" s="566"/>
      <c r="V3590" s="566"/>
      <c r="W3590" s="566"/>
      <c r="X3590" s="566"/>
      <c r="Y3590" s="566"/>
      <c r="Z3590" s="566"/>
      <c r="AA3590" s="566"/>
      <c r="AB3590" s="566"/>
      <c r="AC3590" s="566"/>
      <c r="AD3590" s="566"/>
      <c r="AE3590" s="566"/>
      <c r="AF3590" s="566"/>
      <c r="AG3590" s="566"/>
    </row>
    <row r="3591" spans="2:33" hidden="1" outlineLevel="1" x14ac:dyDescent="0.45">
      <c r="B3591" s="648"/>
      <c r="C3591" s="649"/>
      <c r="D3591" s="650"/>
      <c r="E3591" s="651"/>
      <c r="F3591" s="652"/>
      <c r="G3591" s="653"/>
      <c r="H3591" s="654"/>
      <c r="I3591" s="654"/>
      <c r="J3591" s="654"/>
      <c r="K3591" s="655"/>
      <c r="L3591" s="653"/>
      <c r="M3591" s="654"/>
      <c r="N3591" s="654"/>
      <c r="O3591" s="654"/>
      <c r="P3591" s="655"/>
      <c r="Q3591" s="656"/>
      <c r="R3591" s="652"/>
      <c r="S3591" s="566"/>
      <c r="T3591" s="566"/>
      <c r="U3591" s="566"/>
      <c r="V3591" s="566"/>
      <c r="W3591" s="566"/>
      <c r="X3591" s="566"/>
      <c r="Y3591" s="566"/>
      <c r="Z3591" s="566"/>
      <c r="AA3591" s="566"/>
      <c r="AB3591" s="566"/>
      <c r="AC3591" s="566"/>
      <c r="AD3591" s="566"/>
      <c r="AE3591" s="566"/>
      <c r="AF3591" s="566"/>
      <c r="AG3591" s="566"/>
    </row>
    <row r="3592" spans="2:33" hidden="1" outlineLevel="1" x14ac:dyDescent="0.45">
      <c r="B3592" s="657"/>
      <c r="C3592" s="658"/>
      <c r="D3592" s="659"/>
      <c r="E3592" s="660"/>
      <c r="F3592" s="661"/>
      <c r="G3592" s="662"/>
      <c r="H3592" s="663"/>
      <c r="I3592" s="663"/>
      <c r="J3592" s="663"/>
      <c r="K3592" s="664"/>
      <c r="L3592" s="662"/>
      <c r="M3592" s="663"/>
      <c r="N3592" s="663"/>
      <c r="O3592" s="663"/>
      <c r="P3592" s="664"/>
      <c r="Q3592" s="665"/>
      <c r="R3592" s="661"/>
      <c r="S3592" s="566"/>
      <c r="T3592" s="566"/>
      <c r="U3592" s="566"/>
      <c r="V3592" s="566"/>
      <c r="W3592" s="566"/>
      <c r="X3592" s="566"/>
      <c r="Y3592" s="566"/>
      <c r="Z3592" s="566"/>
      <c r="AA3592" s="566"/>
      <c r="AB3592" s="566"/>
      <c r="AC3592" s="566"/>
      <c r="AD3592" s="566"/>
      <c r="AE3592" s="566"/>
      <c r="AF3592" s="566"/>
      <c r="AG3592" s="566"/>
    </row>
    <row r="3593" spans="2:33" hidden="1" outlineLevel="1" x14ac:dyDescent="0.45">
      <c r="B3593" s="648"/>
      <c r="C3593" s="649"/>
      <c r="D3593" s="650"/>
      <c r="E3593" s="651"/>
      <c r="F3593" s="652"/>
      <c r="G3593" s="653"/>
      <c r="H3593" s="654"/>
      <c r="I3593" s="654"/>
      <c r="J3593" s="654"/>
      <c r="K3593" s="655"/>
      <c r="L3593" s="653"/>
      <c r="M3593" s="654"/>
      <c r="N3593" s="654"/>
      <c r="O3593" s="654"/>
      <c r="P3593" s="655"/>
      <c r="Q3593" s="656"/>
      <c r="R3593" s="652"/>
      <c r="S3593" s="566"/>
      <c r="T3593" s="566"/>
      <c r="U3593" s="566"/>
      <c r="V3593" s="566"/>
      <c r="W3593" s="566"/>
      <c r="X3593" s="566"/>
      <c r="Y3593" s="566"/>
      <c r="Z3593" s="566"/>
      <c r="AA3593" s="566"/>
      <c r="AB3593" s="566"/>
      <c r="AC3593" s="566"/>
      <c r="AD3593" s="566"/>
      <c r="AE3593" s="566"/>
      <c r="AF3593" s="566"/>
      <c r="AG3593" s="566"/>
    </row>
    <row r="3594" spans="2:33" hidden="1" outlineLevel="1" x14ac:dyDescent="0.45">
      <c r="B3594" s="657"/>
      <c r="C3594" s="658"/>
      <c r="D3594" s="659"/>
      <c r="E3594" s="660"/>
      <c r="F3594" s="661"/>
      <c r="G3594" s="662"/>
      <c r="H3594" s="663"/>
      <c r="I3594" s="663"/>
      <c r="J3594" s="663"/>
      <c r="K3594" s="664"/>
      <c r="L3594" s="662"/>
      <c r="M3594" s="663"/>
      <c r="N3594" s="663"/>
      <c r="O3594" s="663"/>
      <c r="P3594" s="664"/>
      <c r="Q3594" s="665"/>
      <c r="R3594" s="661"/>
      <c r="S3594" s="566"/>
      <c r="T3594" s="566"/>
      <c r="U3594" s="566"/>
      <c r="V3594" s="566"/>
      <c r="W3594" s="566"/>
      <c r="X3594" s="566"/>
      <c r="Y3594" s="566"/>
      <c r="Z3594" s="566"/>
      <c r="AA3594" s="566"/>
      <c r="AB3594" s="566"/>
      <c r="AC3594" s="566"/>
      <c r="AD3594" s="566"/>
      <c r="AE3594" s="566"/>
      <c r="AF3594" s="566"/>
      <c r="AG3594" s="566"/>
    </row>
    <row r="3595" spans="2:33" hidden="1" outlineLevel="1" x14ac:dyDescent="0.45">
      <c r="B3595" s="648"/>
      <c r="C3595" s="649"/>
      <c r="D3595" s="650"/>
      <c r="E3595" s="651"/>
      <c r="F3595" s="652"/>
      <c r="G3595" s="653"/>
      <c r="H3595" s="654"/>
      <c r="I3595" s="654"/>
      <c r="J3595" s="654"/>
      <c r="K3595" s="655"/>
      <c r="L3595" s="653"/>
      <c r="M3595" s="654"/>
      <c r="N3595" s="654"/>
      <c r="O3595" s="654"/>
      <c r="P3595" s="655"/>
      <c r="Q3595" s="656"/>
      <c r="R3595" s="652"/>
      <c r="S3595" s="566"/>
      <c r="T3595" s="566"/>
      <c r="U3595" s="566"/>
      <c r="V3595" s="566"/>
      <c r="W3595" s="566"/>
      <c r="X3595" s="566"/>
      <c r="Y3595" s="566"/>
      <c r="Z3595" s="566"/>
      <c r="AA3595" s="566"/>
      <c r="AB3595" s="566"/>
      <c r="AC3595" s="566"/>
      <c r="AD3595" s="566"/>
      <c r="AE3595" s="566"/>
      <c r="AF3595" s="566"/>
      <c r="AG3595" s="566"/>
    </row>
    <row r="3596" spans="2:33" hidden="1" outlineLevel="1" x14ac:dyDescent="0.45">
      <c r="B3596" s="657"/>
      <c r="C3596" s="658"/>
      <c r="D3596" s="659"/>
      <c r="E3596" s="660"/>
      <c r="F3596" s="661"/>
      <c r="G3596" s="662"/>
      <c r="H3596" s="663"/>
      <c r="I3596" s="663"/>
      <c r="J3596" s="663"/>
      <c r="K3596" s="664"/>
      <c r="L3596" s="662"/>
      <c r="M3596" s="663"/>
      <c r="N3596" s="663"/>
      <c r="O3596" s="663"/>
      <c r="P3596" s="664"/>
      <c r="Q3596" s="665"/>
      <c r="R3596" s="661"/>
      <c r="S3596" s="566"/>
      <c r="T3596" s="566"/>
      <c r="U3596" s="566"/>
      <c r="V3596" s="566"/>
      <c r="W3596" s="566"/>
      <c r="X3596" s="566"/>
      <c r="Y3596" s="566"/>
      <c r="Z3596" s="566"/>
      <c r="AA3596" s="566"/>
      <c r="AB3596" s="566"/>
      <c r="AC3596" s="566"/>
      <c r="AD3596" s="566"/>
      <c r="AE3596" s="566"/>
      <c r="AF3596" s="566"/>
      <c r="AG3596" s="566"/>
    </row>
    <row r="3597" spans="2:33" hidden="1" outlineLevel="1" x14ac:dyDescent="0.45">
      <c r="B3597" s="648"/>
      <c r="C3597" s="649"/>
      <c r="D3597" s="650"/>
      <c r="E3597" s="651"/>
      <c r="F3597" s="652"/>
      <c r="G3597" s="653"/>
      <c r="H3597" s="654"/>
      <c r="I3597" s="654"/>
      <c r="J3597" s="654"/>
      <c r="K3597" s="655"/>
      <c r="L3597" s="653"/>
      <c r="M3597" s="654"/>
      <c r="N3597" s="654"/>
      <c r="O3597" s="654"/>
      <c r="P3597" s="655"/>
      <c r="Q3597" s="656"/>
      <c r="R3597" s="652"/>
      <c r="S3597" s="566"/>
      <c r="T3597" s="566"/>
      <c r="U3597" s="566"/>
      <c r="V3597" s="566"/>
      <c r="W3597" s="566"/>
      <c r="X3597" s="566"/>
      <c r="Y3597" s="566"/>
      <c r="Z3597" s="566"/>
      <c r="AA3597" s="566"/>
      <c r="AB3597" s="566"/>
      <c r="AC3597" s="566"/>
      <c r="AD3597" s="566"/>
      <c r="AE3597" s="566"/>
      <c r="AF3597" s="566"/>
      <c r="AG3597" s="566"/>
    </row>
    <row r="3598" spans="2:33" hidden="1" outlineLevel="1" x14ac:dyDescent="0.45">
      <c r="B3598" s="657"/>
      <c r="C3598" s="658"/>
      <c r="D3598" s="659"/>
      <c r="E3598" s="660"/>
      <c r="F3598" s="661"/>
      <c r="G3598" s="662"/>
      <c r="H3598" s="663"/>
      <c r="I3598" s="663"/>
      <c r="J3598" s="663"/>
      <c r="K3598" s="664"/>
      <c r="L3598" s="662"/>
      <c r="M3598" s="663"/>
      <c r="N3598" s="663"/>
      <c r="O3598" s="663"/>
      <c r="P3598" s="664"/>
      <c r="Q3598" s="665"/>
      <c r="R3598" s="661"/>
      <c r="S3598" s="566"/>
      <c r="T3598" s="566"/>
      <c r="U3598" s="566"/>
      <c r="V3598" s="566"/>
      <c r="W3598" s="566"/>
      <c r="X3598" s="566"/>
      <c r="Y3598" s="566"/>
      <c r="Z3598" s="566"/>
      <c r="AA3598" s="566"/>
      <c r="AB3598" s="566"/>
      <c r="AC3598" s="566"/>
      <c r="AD3598" s="566"/>
      <c r="AE3598" s="566"/>
      <c r="AF3598" s="566"/>
      <c r="AG3598" s="566"/>
    </row>
    <row r="3599" spans="2:33" hidden="1" outlineLevel="1" x14ac:dyDescent="0.45">
      <c r="B3599" s="648"/>
      <c r="C3599" s="649"/>
      <c r="D3599" s="650"/>
      <c r="E3599" s="651"/>
      <c r="F3599" s="652"/>
      <c r="G3599" s="653"/>
      <c r="H3599" s="654"/>
      <c r="I3599" s="654"/>
      <c r="J3599" s="654"/>
      <c r="K3599" s="655"/>
      <c r="L3599" s="653"/>
      <c r="M3599" s="654"/>
      <c r="N3599" s="654"/>
      <c r="O3599" s="654"/>
      <c r="P3599" s="655"/>
      <c r="Q3599" s="656"/>
      <c r="R3599" s="652"/>
      <c r="S3599" s="566"/>
      <c r="T3599" s="566"/>
      <c r="U3599" s="566"/>
      <c r="V3599" s="566"/>
      <c r="W3599" s="566"/>
      <c r="X3599" s="566"/>
      <c r="Y3599" s="566"/>
      <c r="Z3599" s="566"/>
      <c r="AA3599" s="566"/>
      <c r="AB3599" s="566"/>
      <c r="AC3599" s="566"/>
      <c r="AD3599" s="566"/>
      <c r="AE3599" s="566"/>
      <c r="AF3599" s="566"/>
      <c r="AG3599" s="566"/>
    </row>
    <row r="3600" spans="2:33" hidden="1" outlineLevel="1" x14ac:dyDescent="0.45">
      <c r="B3600" s="657"/>
      <c r="C3600" s="658"/>
      <c r="D3600" s="659"/>
      <c r="E3600" s="660"/>
      <c r="F3600" s="661"/>
      <c r="G3600" s="662"/>
      <c r="H3600" s="663"/>
      <c r="I3600" s="663"/>
      <c r="J3600" s="663"/>
      <c r="K3600" s="664"/>
      <c r="L3600" s="662"/>
      <c r="M3600" s="663"/>
      <c r="N3600" s="663"/>
      <c r="O3600" s="663"/>
      <c r="P3600" s="664"/>
      <c r="Q3600" s="665"/>
      <c r="R3600" s="661"/>
      <c r="S3600" s="566"/>
      <c r="T3600" s="566"/>
      <c r="U3600" s="566"/>
      <c r="V3600" s="566"/>
      <c r="W3600" s="566"/>
      <c r="X3600" s="566"/>
      <c r="Y3600" s="566"/>
      <c r="Z3600" s="566"/>
      <c r="AA3600" s="566"/>
      <c r="AB3600" s="566"/>
      <c r="AC3600" s="566"/>
      <c r="AD3600" s="566"/>
      <c r="AE3600" s="566"/>
      <c r="AF3600" s="566"/>
      <c r="AG3600" s="566"/>
    </row>
    <row r="3601" spans="2:33" hidden="1" outlineLevel="1" x14ac:dyDescent="0.45">
      <c r="B3601" s="648"/>
      <c r="C3601" s="649"/>
      <c r="D3601" s="650"/>
      <c r="E3601" s="651"/>
      <c r="F3601" s="652"/>
      <c r="G3601" s="653"/>
      <c r="H3601" s="654"/>
      <c r="I3601" s="654"/>
      <c r="J3601" s="654"/>
      <c r="K3601" s="655"/>
      <c r="L3601" s="653"/>
      <c r="M3601" s="654"/>
      <c r="N3601" s="654"/>
      <c r="O3601" s="654"/>
      <c r="P3601" s="655"/>
      <c r="Q3601" s="656"/>
      <c r="R3601" s="652"/>
      <c r="S3601" s="566"/>
      <c r="T3601" s="566"/>
      <c r="U3601" s="566"/>
      <c r="V3601" s="566"/>
      <c r="W3601" s="566"/>
      <c r="X3601" s="566"/>
      <c r="Y3601" s="566"/>
      <c r="Z3601" s="566"/>
      <c r="AA3601" s="566"/>
      <c r="AB3601" s="566"/>
      <c r="AC3601" s="566"/>
      <c r="AD3601" s="566"/>
      <c r="AE3601" s="566"/>
      <c r="AF3601" s="566"/>
      <c r="AG3601" s="566"/>
    </row>
    <row r="3602" spans="2:33" hidden="1" outlineLevel="1" x14ac:dyDescent="0.45">
      <c r="B3602" s="657"/>
      <c r="C3602" s="658"/>
      <c r="D3602" s="659"/>
      <c r="E3602" s="660"/>
      <c r="F3602" s="661"/>
      <c r="G3602" s="662"/>
      <c r="H3602" s="663"/>
      <c r="I3602" s="663"/>
      <c r="J3602" s="663"/>
      <c r="K3602" s="664"/>
      <c r="L3602" s="662"/>
      <c r="M3602" s="663"/>
      <c r="N3602" s="663"/>
      <c r="O3602" s="663"/>
      <c r="P3602" s="664"/>
      <c r="Q3602" s="665"/>
      <c r="R3602" s="661"/>
      <c r="S3602" s="566"/>
      <c r="T3602" s="566"/>
      <c r="U3602" s="566"/>
      <c r="V3602" s="566"/>
      <c r="W3602" s="566"/>
      <c r="X3602" s="566"/>
      <c r="Y3602" s="566"/>
      <c r="Z3602" s="566"/>
      <c r="AA3602" s="566"/>
      <c r="AB3602" s="566"/>
      <c r="AC3602" s="566"/>
      <c r="AD3602" s="566"/>
      <c r="AE3602" s="566"/>
      <c r="AF3602" s="566"/>
      <c r="AG3602" s="566"/>
    </row>
    <row r="3603" spans="2:33" hidden="1" outlineLevel="1" x14ac:dyDescent="0.45">
      <c r="B3603" s="648"/>
      <c r="C3603" s="649"/>
      <c r="D3603" s="650"/>
      <c r="E3603" s="651"/>
      <c r="F3603" s="652"/>
      <c r="G3603" s="653"/>
      <c r="H3603" s="654"/>
      <c r="I3603" s="654"/>
      <c r="J3603" s="654"/>
      <c r="K3603" s="655"/>
      <c r="L3603" s="653"/>
      <c r="M3603" s="654"/>
      <c r="N3603" s="654"/>
      <c r="O3603" s="654"/>
      <c r="P3603" s="655"/>
      <c r="Q3603" s="656"/>
      <c r="R3603" s="652"/>
      <c r="S3603" s="566"/>
      <c r="T3603" s="566"/>
      <c r="U3603" s="566"/>
      <c r="V3603" s="566"/>
      <c r="W3603" s="566"/>
      <c r="X3603" s="566"/>
      <c r="Y3603" s="566"/>
      <c r="Z3603" s="566"/>
      <c r="AA3603" s="566"/>
      <c r="AB3603" s="566"/>
      <c r="AC3603" s="566"/>
      <c r="AD3603" s="566"/>
      <c r="AE3603" s="566"/>
      <c r="AF3603" s="566"/>
      <c r="AG3603" s="566"/>
    </row>
    <row r="3604" spans="2:33" hidden="1" outlineLevel="1" x14ac:dyDescent="0.45">
      <c r="B3604" s="657"/>
      <c r="C3604" s="658"/>
      <c r="D3604" s="659"/>
      <c r="E3604" s="660"/>
      <c r="F3604" s="661"/>
      <c r="G3604" s="662"/>
      <c r="H3604" s="663"/>
      <c r="I3604" s="663"/>
      <c r="J3604" s="663"/>
      <c r="K3604" s="664"/>
      <c r="L3604" s="662"/>
      <c r="M3604" s="663"/>
      <c r="N3604" s="663"/>
      <c r="O3604" s="663"/>
      <c r="P3604" s="664"/>
      <c r="Q3604" s="665"/>
      <c r="R3604" s="661"/>
      <c r="S3604" s="566"/>
      <c r="T3604" s="566"/>
      <c r="U3604" s="566"/>
      <c r="V3604" s="566"/>
      <c r="W3604" s="566"/>
      <c r="X3604" s="566"/>
      <c r="Y3604" s="566"/>
      <c r="Z3604" s="566"/>
      <c r="AA3604" s="566"/>
      <c r="AB3604" s="566"/>
      <c r="AC3604" s="566"/>
      <c r="AD3604" s="566"/>
      <c r="AE3604" s="566"/>
      <c r="AF3604" s="566"/>
      <c r="AG3604" s="566"/>
    </row>
    <row r="3605" spans="2:33" hidden="1" outlineLevel="1" x14ac:dyDescent="0.45">
      <c r="B3605" s="648"/>
      <c r="C3605" s="649"/>
      <c r="D3605" s="650"/>
      <c r="E3605" s="651"/>
      <c r="F3605" s="652"/>
      <c r="G3605" s="653"/>
      <c r="H3605" s="654"/>
      <c r="I3605" s="654"/>
      <c r="J3605" s="654"/>
      <c r="K3605" s="655"/>
      <c r="L3605" s="653"/>
      <c r="M3605" s="654"/>
      <c r="N3605" s="654"/>
      <c r="O3605" s="654"/>
      <c r="P3605" s="655"/>
      <c r="Q3605" s="656"/>
      <c r="R3605" s="652"/>
      <c r="S3605" s="566"/>
      <c r="T3605" s="566"/>
      <c r="U3605" s="566"/>
      <c r="V3605" s="566"/>
      <c r="W3605" s="566"/>
      <c r="X3605" s="566"/>
      <c r="Y3605" s="566"/>
      <c r="Z3605" s="566"/>
      <c r="AA3605" s="566"/>
      <c r="AB3605" s="566"/>
      <c r="AC3605" s="566"/>
      <c r="AD3605" s="566"/>
      <c r="AE3605" s="566"/>
      <c r="AF3605" s="566"/>
      <c r="AG3605" s="566"/>
    </row>
    <row r="3606" spans="2:33" hidden="1" outlineLevel="1" x14ac:dyDescent="0.45">
      <c r="B3606" s="657"/>
      <c r="C3606" s="658"/>
      <c r="D3606" s="659"/>
      <c r="E3606" s="660"/>
      <c r="F3606" s="661"/>
      <c r="G3606" s="662"/>
      <c r="H3606" s="663"/>
      <c r="I3606" s="663"/>
      <c r="J3606" s="663"/>
      <c r="K3606" s="664"/>
      <c r="L3606" s="662"/>
      <c r="M3606" s="663"/>
      <c r="N3606" s="663"/>
      <c r="O3606" s="663"/>
      <c r="P3606" s="664"/>
      <c r="Q3606" s="665"/>
      <c r="R3606" s="661"/>
      <c r="S3606" s="566"/>
      <c r="T3606" s="566"/>
      <c r="U3606" s="566"/>
      <c r="V3606" s="566"/>
      <c r="W3606" s="566"/>
      <c r="X3606" s="566"/>
      <c r="Y3606" s="566"/>
      <c r="Z3606" s="566"/>
      <c r="AA3606" s="566"/>
      <c r="AB3606" s="566"/>
      <c r="AC3606" s="566"/>
      <c r="AD3606" s="566"/>
      <c r="AE3606" s="566"/>
      <c r="AF3606" s="566"/>
      <c r="AG3606" s="566"/>
    </row>
    <row r="3607" spans="2:33" hidden="1" outlineLevel="1" x14ac:dyDescent="0.45">
      <c r="B3607" s="648"/>
      <c r="C3607" s="649"/>
      <c r="D3607" s="650"/>
      <c r="E3607" s="651"/>
      <c r="F3607" s="652"/>
      <c r="G3607" s="653"/>
      <c r="H3607" s="654"/>
      <c r="I3607" s="654"/>
      <c r="J3607" s="654"/>
      <c r="K3607" s="655"/>
      <c r="L3607" s="653"/>
      <c r="M3607" s="654"/>
      <c r="N3607" s="654"/>
      <c r="O3607" s="654"/>
      <c r="P3607" s="655"/>
      <c r="Q3607" s="656"/>
      <c r="R3607" s="652"/>
      <c r="S3607" s="566"/>
      <c r="T3607" s="566"/>
      <c r="U3607" s="566"/>
      <c r="V3607" s="566"/>
      <c r="W3607" s="566"/>
      <c r="X3607" s="566"/>
      <c r="Y3607" s="566"/>
      <c r="Z3607" s="566"/>
      <c r="AA3607" s="566"/>
      <c r="AB3607" s="566"/>
      <c r="AC3607" s="566"/>
      <c r="AD3607" s="566"/>
      <c r="AE3607" s="566"/>
      <c r="AF3607" s="566"/>
      <c r="AG3607" s="566"/>
    </row>
    <row r="3608" spans="2:33" hidden="1" outlineLevel="1" x14ac:dyDescent="0.45">
      <c r="B3608" s="657"/>
      <c r="C3608" s="658"/>
      <c r="D3608" s="659"/>
      <c r="E3608" s="660"/>
      <c r="F3608" s="661"/>
      <c r="G3608" s="662"/>
      <c r="H3608" s="663"/>
      <c r="I3608" s="663"/>
      <c r="J3608" s="663"/>
      <c r="K3608" s="664"/>
      <c r="L3608" s="662"/>
      <c r="M3608" s="663"/>
      <c r="N3608" s="663"/>
      <c r="O3608" s="663"/>
      <c r="P3608" s="664"/>
      <c r="Q3608" s="665"/>
      <c r="R3608" s="661"/>
      <c r="S3608" s="566"/>
      <c r="T3608" s="566"/>
      <c r="U3608" s="566"/>
      <c r="V3608" s="566"/>
      <c r="W3608" s="566"/>
      <c r="X3608" s="566"/>
      <c r="Y3608" s="566"/>
      <c r="Z3608" s="566"/>
      <c r="AA3608" s="566"/>
      <c r="AB3608" s="566"/>
      <c r="AC3608" s="566"/>
      <c r="AD3608" s="566"/>
      <c r="AE3608" s="566"/>
      <c r="AF3608" s="566"/>
      <c r="AG3608" s="566"/>
    </row>
    <row r="3609" spans="2:33" hidden="1" outlineLevel="1" x14ac:dyDescent="0.45">
      <c r="B3609" s="648"/>
      <c r="C3609" s="649"/>
      <c r="D3609" s="650"/>
      <c r="E3609" s="651"/>
      <c r="F3609" s="652"/>
      <c r="G3609" s="653"/>
      <c r="H3609" s="654"/>
      <c r="I3609" s="654"/>
      <c r="J3609" s="654"/>
      <c r="K3609" s="655"/>
      <c r="L3609" s="653"/>
      <c r="M3609" s="654"/>
      <c r="N3609" s="654"/>
      <c r="O3609" s="654"/>
      <c r="P3609" s="655"/>
      <c r="Q3609" s="656"/>
      <c r="R3609" s="652"/>
      <c r="S3609" s="566"/>
      <c r="T3609" s="566"/>
      <c r="U3609" s="566"/>
      <c r="V3609" s="566"/>
      <c r="W3609" s="566"/>
      <c r="X3609" s="566"/>
      <c r="Y3609" s="566"/>
      <c r="Z3609" s="566"/>
      <c r="AA3609" s="566"/>
      <c r="AB3609" s="566"/>
      <c r="AC3609" s="566"/>
      <c r="AD3609" s="566"/>
      <c r="AE3609" s="566"/>
      <c r="AF3609" s="566"/>
      <c r="AG3609" s="566"/>
    </row>
    <row r="3610" spans="2:33" hidden="1" outlineLevel="1" x14ac:dyDescent="0.45">
      <c r="B3610" s="657"/>
      <c r="C3610" s="658"/>
      <c r="D3610" s="659"/>
      <c r="E3610" s="660"/>
      <c r="F3610" s="661"/>
      <c r="G3610" s="662"/>
      <c r="H3610" s="663"/>
      <c r="I3610" s="663"/>
      <c r="J3610" s="663"/>
      <c r="K3610" s="664"/>
      <c r="L3610" s="662"/>
      <c r="M3610" s="663"/>
      <c r="N3610" s="663"/>
      <c r="O3610" s="663"/>
      <c r="P3610" s="664"/>
      <c r="Q3610" s="665"/>
      <c r="R3610" s="661"/>
      <c r="S3610" s="566"/>
      <c r="T3610" s="566"/>
      <c r="U3610" s="566"/>
      <c r="V3610" s="566"/>
      <c r="W3610" s="566"/>
      <c r="X3610" s="566"/>
      <c r="Y3610" s="566"/>
      <c r="Z3610" s="566"/>
      <c r="AA3610" s="566"/>
      <c r="AB3610" s="566"/>
      <c r="AC3610" s="566"/>
      <c r="AD3610" s="566"/>
      <c r="AE3610" s="566"/>
      <c r="AF3610" s="566"/>
      <c r="AG3610" s="566"/>
    </row>
    <row r="3611" spans="2:33" hidden="1" outlineLevel="1" x14ac:dyDescent="0.45">
      <c r="B3611" s="648"/>
      <c r="C3611" s="649"/>
      <c r="D3611" s="650"/>
      <c r="E3611" s="651"/>
      <c r="F3611" s="652"/>
      <c r="G3611" s="653"/>
      <c r="H3611" s="654"/>
      <c r="I3611" s="654"/>
      <c r="J3611" s="654"/>
      <c r="K3611" s="655"/>
      <c r="L3611" s="653"/>
      <c r="M3611" s="654"/>
      <c r="N3611" s="654"/>
      <c r="O3611" s="654"/>
      <c r="P3611" s="655"/>
      <c r="Q3611" s="656"/>
      <c r="R3611" s="652"/>
      <c r="S3611" s="566"/>
      <c r="T3611" s="566"/>
      <c r="U3611" s="566"/>
      <c r="V3611" s="566"/>
      <c r="W3611" s="566"/>
      <c r="X3611" s="566"/>
      <c r="Y3611" s="566"/>
      <c r="Z3611" s="566"/>
      <c r="AA3611" s="566"/>
      <c r="AB3611" s="566"/>
      <c r="AC3611" s="566"/>
      <c r="AD3611" s="566"/>
      <c r="AE3611" s="566"/>
      <c r="AF3611" s="566"/>
      <c r="AG3611" s="566"/>
    </row>
    <row r="3612" spans="2:33" hidden="1" outlineLevel="1" x14ac:dyDescent="0.45">
      <c r="B3612" s="657"/>
      <c r="C3612" s="658"/>
      <c r="D3612" s="659"/>
      <c r="E3612" s="660"/>
      <c r="F3612" s="661"/>
      <c r="G3612" s="662"/>
      <c r="H3612" s="663"/>
      <c r="I3612" s="663"/>
      <c r="J3612" s="663"/>
      <c r="K3612" s="664"/>
      <c r="L3612" s="662"/>
      <c r="M3612" s="663"/>
      <c r="N3612" s="663"/>
      <c r="O3612" s="663"/>
      <c r="P3612" s="664"/>
      <c r="Q3612" s="665"/>
      <c r="R3612" s="661"/>
      <c r="S3612" s="566"/>
      <c r="T3612" s="566"/>
      <c r="U3612" s="566"/>
      <c r="V3612" s="566"/>
      <c r="W3612" s="566"/>
      <c r="X3612" s="566"/>
      <c r="Y3612" s="566"/>
      <c r="Z3612" s="566"/>
      <c r="AA3612" s="566"/>
      <c r="AB3612" s="566"/>
      <c r="AC3612" s="566"/>
      <c r="AD3612" s="566"/>
      <c r="AE3612" s="566"/>
      <c r="AF3612" s="566"/>
      <c r="AG3612" s="566"/>
    </row>
    <row r="3613" spans="2:33" hidden="1" outlineLevel="1" x14ac:dyDescent="0.45">
      <c r="B3613" s="648"/>
      <c r="C3613" s="649"/>
      <c r="D3613" s="650"/>
      <c r="E3613" s="651"/>
      <c r="F3613" s="652"/>
      <c r="G3613" s="653"/>
      <c r="H3613" s="654"/>
      <c r="I3613" s="654"/>
      <c r="J3613" s="654"/>
      <c r="K3613" s="655"/>
      <c r="L3613" s="653"/>
      <c r="M3613" s="654"/>
      <c r="N3613" s="654"/>
      <c r="O3613" s="654"/>
      <c r="P3613" s="655"/>
      <c r="Q3613" s="656"/>
      <c r="R3613" s="652"/>
      <c r="S3613" s="566"/>
      <c r="T3613" s="566"/>
      <c r="U3613" s="566"/>
      <c r="V3613" s="566"/>
      <c r="W3613" s="566"/>
      <c r="X3613" s="566"/>
      <c r="Y3613" s="566"/>
      <c r="Z3613" s="566"/>
      <c r="AA3613" s="566"/>
      <c r="AB3613" s="566"/>
      <c r="AC3613" s="566"/>
      <c r="AD3613" s="566"/>
      <c r="AE3613" s="566"/>
      <c r="AF3613" s="566"/>
      <c r="AG3613" s="566"/>
    </row>
    <row r="3614" spans="2:33" hidden="1" outlineLevel="1" x14ac:dyDescent="0.45">
      <c r="B3614" s="657"/>
      <c r="C3614" s="658"/>
      <c r="D3614" s="659"/>
      <c r="E3614" s="660"/>
      <c r="F3614" s="661"/>
      <c r="G3614" s="662"/>
      <c r="H3614" s="663"/>
      <c r="I3614" s="663"/>
      <c r="J3614" s="663"/>
      <c r="K3614" s="664"/>
      <c r="L3614" s="662"/>
      <c r="M3614" s="663"/>
      <c r="N3614" s="663"/>
      <c r="O3614" s="663"/>
      <c r="P3614" s="664"/>
      <c r="Q3614" s="665"/>
      <c r="R3614" s="661"/>
      <c r="S3614" s="566"/>
      <c r="T3614" s="566"/>
      <c r="U3614" s="566"/>
      <c r="V3614" s="566"/>
      <c r="W3614" s="566"/>
      <c r="X3614" s="566"/>
      <c r="Y3614" s="566"/>
      <c r="Z3614" s="566"/>
      <c r="AA3614" s="566"/>
      <c r="AB3614" s="566"/>
      <c r="AC3614" s="566"/>
      <c r="AD3614" s="566"/>
      <c r="AE3614" s="566"/>
      <c r="AF3614" s="566"/>
      <c r="AG3614" s="566"/>
    </row>
    <row r="3615" spans="2:33" hidden="1" outlineLevel="1" x14ac:dyDescent="0.45">
      <c r="B3615" s="648"/>
      <c r="C3615" s="649"/>
      <c r="D3615" s="650"/>
      <c r="E3615" s="651"/>
      <c r="F3615" s="652"/>
      <c r="G3615" s="653"/>
      <c r="H3615" s="654"/>
      <c r="I3615" s="654"/>
      <c r="J3615" s="654"/>
      <c r="K3615" s="655"/>
      <c r="L3615" s="653"/>
      <c r="M3615" s="654"/>
      <c r="N3615" s="654"/>
      <c r="O3615" s="654"/>
      <c r="P3615" s="655"/>
      <c r="Q3615" s="656"/>
      <c r="R3615" s="652"/>
      <c r="S3615" s="566"/>
      <c r="T3615" s="566"/>
      <c r="U3615" s="566"/>
      <c r="V3615" s="566"/>
      <c r="W3615" s="566"/>
      <c r="X3615" s="566"/>
      <c r="Y3615" s="566"/>
      <c r="Z3615" s="566"/>
      <c r="AA3615" s="566"/>
      <c r="AB3615" s="566"/>
      <c r="AC3615" s="566"/>
      <c r="AD3615" s="566"/>
      <c r="AE3615" s="566"/>
      <c r="AF3615" s="566"/>
      <c r="AG3615" s="566"/>
    </row>
    <row r="3616" spans="2:33" hidden="1" outlineLevel="1" x14ac:dyDescent="0.45">
      <c r="B3616" s="657"/>
      <c r="C3616" s="658"/>
      <c r="D3616" s="659"/>
      <c r="E3616" s="660"/>
      <c r="F3616" s="661"/>
      <c r="G3616" s="662"/>
      <c r="H3616" s="663"/>
      <c r="I3616" s="663"/>
      <c r="J3616" s="663"/>
      <c r="K3616" s="664"/>
      <c r="L3616" s="662"/>
      <c r="M3616" s="663"/>
      <c r="N3616" s="663"/>
      <c r="O3616" s="663"/>
      <c r="P3616" s="664"/>
      <c r="Q3616" s="665"/>
      <c r="R3616" s="661"/>
      <c r="S3616" s="566"/>
      <c r="T3616" s="566"/>
      <c r="U3616" s="566"/>
      <c r="V3616" s="566"/>
      <c r="W3616" s="566"/>
      <c r="X3616" s="566"/>
      <c r="Y3616" s="566"/>
      <c r="Z3616" s="566"/>
      <c r="AA3616" s="566"/>
      <c r="AB3616" s="566"/>
      <c r="AC3616" s="566"/>
      <c r="AD3616" s="566"/>
      <c r="AE3616" s="566"/>
      <c r="AF3616" s="566"/>
      <c r="AG3616" s="566"/>
    </row>
    <row r="3617" spans="2:33" hidden="1" outlineLevel="1" x14ac:dyDescent="0.45">
      <c r="B3617" s="648"/>
      <c r="C3617" s="649"/>
      <c r="D3617" s="650"/>
      <c r="E3617" s="651"/>
      <c r="F3617" s="652"/>
      <c r="G3617" s="653"/>
      <c r="H3617" s="654"/>
      <c r="I3617" s="654"/>
      <c r="J3617" s="654"/>
      <c r="K3617" s="655"/>
      <c r="L3617" s="653"/>
      <c r="M3617" s="654"/>
      <c r="N3617" s="654"/>
      <c r="O3617" s="654"/>
      <c r="P3617" s="655"/>
      <c r="Q3617" s="656"/>
      <c r="R3617" s="652"/>
      <c r="S3617" s="566"/>
      <c r="T3617" s="566"/>
      <c r="U3617" s="566"/>
      <c r="V3617" s="566"/>
      <c r="W3617" s="566"/>
      <c r="X3617" s="566"/>
      <c r="Y3617" s="566"/>
      <c r="Z3617" s="566"/>
      <c r="AA3617" s="566"/>
      <c r="AB3617" s="566"/>
      <c r="AC3617" s="566"/>
      <c r="AD3617" s="566"/>
      <c r="AE3617" s="566"/>
      <c r="AF3617" s="566"/>
      <c r="AG3617" s="566"/>
    </row>
    <row r="3618" spans="2:33" hidden="1" outlineLevel="1" x14ac:dyDescent="0.45">
      <c r="B3618" s="657"/>
      <c r="C3618" s="658"/>
      <c r="D3618" s="659"/>
      <c r="E3618" s="660"/>
      <c r="F3618" s="661"/>
      <c r="G3618" s="662"/>
      <c r="H3618" s="663"/>
      <c r="I3618" s="663"/>
      <c r="J3618" s="663"/>
      <c r="K3618" s="664"/>
      <c r="L3618" s="662"/>
      <c r="M3618" s="663"/>
      <c r="N3618" s="663"/>
      <c r="O3618" s="663"/>
      <c r="P3618" s="664"/>
      <c r="Q3618" s="665"/>
      <c r="R3618" s="661"/>
      <c r="S3618" s="566"/>
      <c r="T3618" s="566"/>
      <c r="U3618" s="566"/>
      <c r="V3618" s="566"/>
      <c r="W3618" s="566"/>
      <c r="X3618" s="566"/>
      <c r="Y3618" s="566"/>
      <c r="Z3618" s="566"/>
      <c r="AA3618" s="566"/>
      <c r="AB3618" s="566"/>
      <c r="AC3618" s="566"/>
      <c r="AD3618" s="566"/>
      <c r="AE3618" s="566"/>
      <c r="AF3618" s="566"/>
      <c r="AG3618" s="566"/>
    </row>
    <row r="3619" spans="2:33" hidden="1" outlineLevel="1" x14ac:dyDescent="0.45">
      <c r="B3619" s="648"/>
      <c r="C3619" s="649"/>
      <c r="D3619" s="650"/>
      <c r="E3619" s="651"/>
      <c r="F3619" s="652"/>
      <c r="G3619" s="653"/>
      <c r="H3619" s="654"/>
      <c r="I3619" s="654"/>
      <c r="J3619" s="654"/>
      <c r="K3619" s="655"/>
      <c r="L3619" s="653"/>
      <c r="M3619" s="654"/>
      <c r="N3619" s="654"/>
      <c r="O3619" s="654"/>
      <c r="P3619" s="655"/>
      <c r="Q3619" s="656"/>
      <c r="R3619" s="652"/>
      <c r="S3619" s="566"/>
      <c r="T3619" s="566"/>
      <c r="U3619" s="566"/>
      <c r="V3619" s="566"/>
      <c r="W3619" s="566"/>
      <c r="X3619" s="566"/>
      <c r="Y3619" s="566"/>
      <c r="Z3619" s="566"/>
      <c r="AA3619" s="566"/>
      <c r="AB3619" s="566"/>
      <c r="AC3619" s="566"/>
      <c r="AD3619" s="566"/>
      <c r="AE3619" s="566"/>
      <c r="AF3619" s="566"/>
      <c r="AG3619" s="566"/>
    </row>
    <row r="3620" spans="2:33" hidden="1" outlineLevel="1" x14ac:dyDescent="0.45">
      <c r="B3620" s="657"/>
      <c r="C3620" s="658"/>
      <c r="D3620" s="659"/>
      <c r="E3620" s="660"/>
      <c r="F3620" s="661"/>
      <c r="G3620" s="662"/>
      <c r="H3620" s="663"/>
      <c r="I3620" s="663"/>
      <c r="J3620" s="663"/>
      <c r="K3620" s="664"/>
      <c r="L3620" s="662"/>
      <c r="M3620" s="663"/>
      <c r="N3620" s="663"/>
      <c r="O3620" s="663"/>
      <c r="P3620" s="664"/>
      <c r="Q3620" s="665"/>
      <c r="R3620" s="661"/>
      <c r="S3620" s="566"/>
      <c r="T3620" s="566"/>
      <c r="U3620" s="566"/>
      <c r="V3620" s="566"/>
      <c r="W3620" s="566"/>
      <c r="X3620" s="566"/>
      <c r="Y3620" s="566"/>
      <c r="Z3620" s="566"/>
      <c r="AA3620" s="566"/>
      <c r="AB3620" s="566"/>
      <c r="AC3620" s="566"/>
      <c r="AD3620" s="566"/>
      <c r="AE3620" s="566"/>
      <c r="AF3620" s="566"/>
      <c r="AG3620" s="566"/>
    </row>
    <row r="3621" spans="2:33" hidden="1" outlineLevel="1" x14ac:dyDescent="0.45">
      <c r="B3621" s="648"/>
      <c r="C3621" s="649"/>
      <c r="D3621" s="650"/>
      <c r="E3621" s="651"/>
      <c r="F3621" s="652"/>
      <c r="G3621" s="653"/>
      <c r="H3621" s="654"/>
      <c r="I3621" s="654"/>
      <c r="J3621" s="654"/>
      <c r="K3621" s="655"/>
      <c r="L3621" s="653"/>
      <c r="M3621" s="654"/>
      <c r="N3621" s="654"/>
      <c r="O3621" s="654"/>
      <c r="P3621" s="655"/>
      <c r="Q3621" s="656"/>
      <c r="R3621" s="652"/>
      <c r="S3621" s="566"/>
      <c r="T3621" s="566"/>
      <c r="U3621" s="566"/>
      <c r="V3621" s="566"/>
      <c r="W3621" s="566"/>
      <c r="X3621" s="566"/>
      <c r="Y3621" s="566"/>
      <c r="Z3621" s="566"/>
      <c r="AA3621" s="566"/>
      <c r="AB3621" s="566"/>
      <c r="AC3621" s="566"/>
      <c r="AD3621" s="566"/>
      <c r="AE3621" s="566"/>
      <c r="AF3621" s="566"/>
      <c r="AG3621" s="566"/>
    </row>
    <row r="3622" spans="2:33" hidden="1" outlineLevel="1" x14ac:dyDescent="0.45">
      <c r="B3622" s="657"/>
      <c r="C3622" s="658"/>
      <c r="D3622" s="659"/>
      <c r="E3622" s="660"/>
      <c r="F3622" s="661"/>
      <c r="G3622" s="662"/>
      <c r="H3622" s="663"/>
      <c r="I3622" s="663"/>
      <c r="J3622" s="663"/>
      <c r="K3622" s="664"/>
      <c r="L3622" s="662"/>
      <c r="M3622" s="663"/>
      <c r="N3622" s="663"/>
      <c r="O3622" s="663"/>
      <c r="P3622" s="664"/>
      <c r="Q3622" s="665"/>
      <c r="R3622" s="661"/>
      <c r="S3622" s="566"/>
      <c r="T3622" s="566"/>
      <c r="U3622" s="566"/>
      <c r="V3622" s="566"/>
      <c r="W3622" s="566"/>
      <c r="X3622" s="566"/>
      <c r="Y3622" s="566"/>
      <c r="Z3622" s="566"/>
      <c r="AA3622" s="566"/>
      <c r="AB3622" s="566"/>
      <c r="AC3622" s="566"/>
      <c r="AD3622" s="566"/>
      <c r="AE3622" s="566"/>
      <c r="AF3622" s="566"/>
      <c r="AG3622" s="566"/>
    </row>
    <row r="3623" spans="2:33" hidden="1" outlineLevel="1" x14ac:dyDescent="0.45">
      <c r="B3623" s="648"/>
      <c r="C3623" s="649"/>
      <c r="D3623" s="650"/>
      <c r="E3623" s="651"/>
      <c r="F3623" s="652"/>
      <c r="G3623" s="653"/>
      <c r="H3623" s="654"/>
      <c r="I3623" s="654"/>
      <c r="J3623" s="654"/>
      <c r="K3623" s="655"/>
      <c r="L3623" s="653"/>
      <c r="M3623" s="654"/>
      <c r="N3623" s="654"/>
      <c r="O3623" s="654"/>
      <c r="P3623" s="655"/>
      <c r="Q3623" s="656"/>
      <c r="R3623" s="652"/>
      <c r="S3623" s="566"/>
      <c r="T3623" s="566"/>
      <c r="U3623" s="566"/>
      <c r="V3623" s="566"/>
      <c r="W3623" s="566"/>
      <c r="X3623" s="566"/>
      <c r="Y3623" s="566"/>
      <c r="Z3623" s="566"/>
      <c r="AA3623" s="566"/>
      <c r="AB3623" s="566"/>
      <c r="AC3623" s="566"/>
      <c r="AD3623" s="566"/>
      <c r="AE3623" s="566"/>
      <c r="AF3623" s="566"/>
      <c r="AG3623" s="566"/>
    </row>
    <row r="3624" spans="2:33" hidden="1" outlineLevel="1" x14ac:dyDescent="0.45">
      <c r="B3624" s="657"/>
      <c r="C3624" s="658"/>
      <c r="D3624" s="659"/>
      <c r="E3624" s="660"/>
      <c r="F3624" s="661"/>
      <c r="G3624" s="662"/>
      <c r="H3624" s="663"/>
      <c r="I3624" s="663"/>
      <c r="J3624" s="663"/>
      <c r="K3624" s="664"/>
      <c r="L3624" s="662"/>
      <c r="M3624" s="663"/>
      <c r="N3624" s="663"/>
      <c r="O3624" s="663"/>
      <c r="P3624" s="664"/>
      <c r="Q3624" s="665"/>
      <c r="R3624" s="661"/>
      <c r="S3624" s="566"/>
      <c r="T3624" s="566"/>
      <c r="U3624" s="566"/>
      <c r="V3624" s="566"/>
      <c r="W3624" s="566"/>
      <c r="X3624" s="566"/>
      <c r="Y3624" s="566"/>
      <c r="Z3624" s="566"/>
      <c r="AA3624" s="566"/>
      <c r="AB3624" s="566"/>
      <c r="AC3624" s="566"/>
      <c r="AD3624" s="566"/>
      <c r="AE3624" s="566"/>
      <c r="AF3624" s="566"/>
      <c r="AG3624" s="566"/>
    </row>
    <row r="3625" spans="2:33" hidden="1" outlineLevel="1" x14ac:dyDescent="0.45">
      <c r="B3625" s="648"/>
      <c r="C3625" s="649"/>
      <c r="D3625" s="650"/>
      <c r="E3625" s="651"/>
      <c r="F3625" s="652"/>
      <c r="G3625" s="653"/>
      <c r="H3625" s="654"/>
      <c r="I3625" s="654"/>
      <c r="J3625" s="654"/>
      <c r="K3625" s="655"/>
      <c r="L3625" s="653"/>
      <c r="M3625" s="654"/>
      <c r="N3625" s="654"/>
      <c r="O3625" s="654"/>
      <c r="P3625" s="655"/>
      <c r="Q3625" s="656"/>
      <c r="R3625" s="652"/>
      <c r="S3625" s="566"/>
      <c r="T3625" s="566"/>
      <c r="U3625" s="566"/>
      <c r="V3625" s="566"/>
      <c r="W3625" s="566"/>
      <c r="X3625" s="566"/>
      <c r="Y3625" s="566"/>
      <c r="Z3625" s="566"/>
      <c r="AA3625" s="566"/>
      <c r="AB3625" s="566"/>
      <c r="AC3625" s="566"/>
      <c r="AD3625" s="566"/>
      <c r="AE3625" s="566"/>
      <c r="AF3625" s="566"/>
      <c r="AG3625" s="566"/>
    </row>
    <row r="3626" spans="2:33" hidden="1" outlineLevel="1" x14ac:dyDescent="0.45">
      <c r="B3626" s="657"/>
      <c r="C3626" s="658"/>
      <c r="D3626" s="659"/>
      <c r="E3626" s="660"/>
      <c r="F3626" s="661"/>
      <c r="G3626" s="662"/>
      <c r="H3626" s="663"/>
      <c r="I3626" s="663"/>
      <c r="J3626" s="663"/>
      <c r="K3626" s="664"/>
      <c r="L3626" s="662"/>
      <c r="M3626" s="663"/>
      <c r="N3626" s="663"/>
      <c r="O3626" s="663"/>
      <c r="P3626" s="664"/>
      <c r="Q3626" s="665"/>
      <c r="R3626" s="661"/>
      <c r="S3626" s="566"/>
      <c r="T3626" s="566"/>
      <c r="U3626" s="566"/>
      <c r="V3626" s="566"/>
      <c r="W3626" s="566"/>
      <c r="X3626" s="566"/>
      <c r="Y3626" s="566"/>
      <c r="Z3626" s="566"/>
      <c r="AA3626" s="566"/>
      <c r="AB3626" s="566"/>
      <c r="AC3626" s="566"/>
      <c r="AD3626" s="566"/>
      <c r="AE3626" s="566"/>
      <c r="AF3626" s="566"/>
      <c r="AG3626" s="566"/>
    </row>
    <row r="3627" spans="2:33" hidden="1" outlineLevel="1" x14ac:dyDescent="0.45">
      <c r="B3627" s="648"/>
      <c r="C3627" s="649"/>
      <c r="D3627" s="650"/>
      <c r="E3627" s="651"/>
      <c r="F3627" s="652"/>
      <c r="G3627" s="653"/>
      <c r="H3627" s="654"/>
      <c r="I3627" s="654"/>
      <c r="J3627" s="654"/>
      <c r="K3627" s="655"/>
      <c r="L3627" s="653"/>
      <c r="M3627" s="654"/>
      <c r="N3627" s="654"/>
      <c r="O3627" s="654"/>
      <c r="P3627" s="655"/>
      <c r="Q3627" s="656"/>
      <c r="R3627" s="652"/>
      <c r="S3627" s="566"/>
      <c r="T3627" s="566"/>
      <c r="U3627" s="566"/>
      <c r="V3627" s="566"/>
      <c r="W3627" s="566"/>
      <c r="X3627" s="566"/>
      <c r="Y3627" s="566"/>
      <c r="Z3627" s="566"/>
      <c r="AA3627" s="566"/>
      <c r="AB3627" s="566"/>
      <c r="AC3627" s="566"/>
      <c r="AD3627" s="566"/>
      <c r="AE3627" s="566"/>
      <c r="AF3627" s="566"/>
      <c r="AG3627" s="566"/>
    </row>
    <row r="3628" spans="2:33" hidden="1" outlineLevel="1" x14ac:dyDescent="0.45">
      <c r="B3628" s="657"/>
      <c r="C3628" s="658"/>
      <c r="D3628" s="659"/>
      <c r="E3628" s="660"/>
      <c r="F3628" s="661"/>
      <c r="G3628" s="662"/>
      <c r="H3628" s="663"/>
      <c r="I3628" s="663"/>
      <c r="J3628" s="663"/>
      <c r="K3628" s="664"/>
      <c r="L3628" s="662"/>
      <c r="M3628" s="663"/>
      <c r="N3628" s="663"/>
      <c r="O3628" s="663"/>
      <c r="P3628" s="664"/>
      <c r="Q3628" s="665"/>
      <c r="R3628" s="661"/>
      <c r="S3628" s="566"/>
      <c r="T3628" s="566"/>
      <c r="U3628" s="566"/>
      <c r="V3628" s="566"/>
      <c r="W3628" s="566"/>
      <c r="X3628" s="566"/>
      <c r="Y3628" s="566"/>
      <c r="Z3628" s="566"/>
      <c r="AA3628" s="566"/>
      <c r="AB3628" s="566"/>
      <c r="AC3628" s="566"/>
      <c r="AD3628" s="566"/>
      <c r="AE3628" s="566"/>
      <c r="AF3628" s="566"/>
      <c r="AG3628" s="566"/>
    </row>
    <row r="3629" spans="2:33" hidden="1" outlineLevel="1" x14ac:dyDescent="0.45">
      <c r="B3629" s="648"/>
      <c r="C3629" s="649"/>
      <c r="D3629" s="650"/>
      <c r="E3629" s="651"/>
      <c r="F3629" s="652"/>
      <c r="G3629" s="653"/>
      <c r="H3629" s="654"/>
      <c r="I3629" s="654"/>
      <c r="J3629" s="654"/>
      <c r="K3629" s="655"/>
      <c r="L3629" s="653"/>
      <c r="M3629" s="654"/>
      <c r="N3629" s="654"/>
      <c r="O3629" s="654"/>
      <c r="P3629" s="655"/>
      <c r="Q3629" s="656"/>
      <c r="R3629" s="652"/>
      <c r="S3629" s="566"/>
      <c r="T3629" s="566"/>
      <c r="U3629" s="566"/>
      <c r="V3629" s="566"/>
      <c r="W3629" s="566"/>
      <c r="X3629" s="566"/>
      <c r="Y3629" s="566"/>
      <c r="Z3629" s="566"/>
      <c r="AA3629" s="566"/>
      <c r="AB3629" s="566"/>
      <c r="AC3629" s="566"/>
      <c r="AD3629" s="566"/>
      <c r="AE3629" s="566"/>
      <c r="AF3629" s="566"/>
      <c r="AG3629" s="566"/>
    </row>
    <row r="3630" spans="2:33" hidden="1" outlineLevel="1" x14ac:dyDescent="0.45">
      <c r="B3630" s="657"/>
      <c r="C3630" s="658"/>
      <c r="D3630" s="659"/>
      <c r="E3630" s="660"/>
      <c r="F3630" s="661"/>
      <c r="G3630" s="662"/>
      <c r="H3630" s="663"/>
      <c r="I3630" s="663"/>
      <c r="J3630" s="663"/>
      <c r="K3630" s="664"/>
      <c r="L3630" s="662"/>
      <c r="M3630" s="663"/>
      <c r="N3630" s="663"/>
      <c r="O3630" s="663"/>
      <c r="P3630" s="664"/>
      <c r="Q3630" s="665"/>
      <c r="R3630" s="661"/>
      <c r="S3630" s="566"/>
      <c r="T3630" s="566"/>
      <c r="U3630" s="566"/>
      <c r="V3630" s="566"/>
      <c r="W3630" s="566"/>
      <c r="X3630" s="566"/>
      <c r="Y3630" s="566"/>
      <c r="Z3630" s="566"/>
      <c r="AA3630" s="566"/>
      <c r="AB3630" s="566"/>
      <c r="AC3630" s="566"/>
      <c r="AD3630" s="566"/>
      <c r="AE3630" s="566"/>
      <c r="AF3630" s="566"/>
      <c r="AG3630" s="566"/>
    </row>
    <row r="3631" spans="2:33" hidden="1" outlineLevel="1" x14ac:dyDescent="0.45">
      <c r="B3631" s="648"/>
      <c r="C3631" s="649"/>
      <c r="D3631" s="650"/>
      <c r="E3631" s="651"/>
      <c r="F3631" s="652"/>
      <c r="G3631" s="653"/>
      <c r="H3631" s="654"/>
      <c r="I3631" s="654"/>
      <c r="J3631" s="654"/>
      <c r="K3631" s="655"/>
      <c r="L3631" s="653"/>
      <c r="M3631" s="654"/>
      <c r="N3631" s="654"/>
      <c r="O3631" s="654"/>
      <c r="P3631" s="655"/>
      <c r="Q3631" s="656"/>
      <c r="R3631" s="652"/>
      <c r="S3631" s="566"/>
      <c r="T3631" s="566"/>
      <c r="U3631" s="566"/>
      <c r="V3631" s="566"/>
      <c r="W3631" s="566"/>
      <c r="X3631" s="566"/>
      <c r="Y3631" s="566"/>
      <c r="Z3631" s="566"/>
      <c r="AA3631" s="566"/>
      <c r="AB3631" s="566"/>
      <c r="AC3631" s="566"/>
      <c r="AD3631" s="566"/>
      <c r="AE3631" s="566"/>
      <c r="AF3631" s="566"/>
      <c r="AG3631" s="566"/>
    </row>
    <row r="3632" spans="2:33" hidden="1" outlineLevel="1" x14ac:dyDescent="0.45">
      <c r="B3632" s="657"/>
      <c r="C3632" s="658"/>
      <c r="D3632" s="659"/>
      <c r="E3632" s="660"/>
      <c r="F3632" s="661"/>
      <c r="G3632" s="662"/>
      <c r="H3632" s="663"/>
      <c r="I3632" s="663"/>
      <c r="J3632" s="663"/>
      <c r="K3632" s="664"/>
      <c r="L3632" s="662"/>
      <c r="M3632" s="663"/>
      <c r="N3632" s="663"/>
      <c r="O3632" s="663"/>
      <c r="P3632" s="664"/>
      <c r="Q3632" s="665"/>
      <c r="R3632" s="661"/>
      <c r="S3632" s="566"/>
      <c r="T3632" s="566"/>
      <c r="U3632" s="566"/>
      <c r="V3632" s="566"/>
      <c r="W3632" s="566"/>
      <c r="X3632" s="566"/>
      <c r="Y3632" s="566"/>
      <c r="Z3632" s="566"/>
      <c r="AA3632" s="566"/>
      <c r="AB3632" s="566"/>
      <c r="AC3632" s="566"/>
      <c r="AD3632" s="566"/>
      <c r="AE3632" s="566"/>
      <c r="AF3632" s="566"/>
      <c r="AG3632" s="566"/>
    </row>
    <row r="3633" spans="2:33" hidden="1" outlineLevel="1" x14ac:dyDescent="0.45">
      <c r="B3633" s="648"/>
      <c r="C3633" s="649"/>
      <c r="D3633" s="650"/>
      <c r="E3633" s="651"/>
      <c r="F3633" s="652"/>
      <c r="G3633" s="653"/>
      <c r="H3633" s="654"/>
      <c r="I3633" s="654"/>
      <c r="J3633" s="654"/>
      <c r="K3633" s="655"/>
      <c r="L3633" s="653"/>
      <c r="M3633" s="654"/>
      <c r="N3633" s="654"/>
      <c r="O3633" s="654"/>
      <c r="P3633" s="655"/>
      <c r="Q3633" s="656"/>
      <c r="R3633" s="652"/>
      <c r="S3633" s="566"/>
      <c r="T3633" s="566"/>
      <c r="U3633" s="566"/>
      <c r="V3633" s="566"/>
      <c r="W3633" s="566"/>
      <c r="X3633" s="566"/>
      <c r="Y3633" s="566"/>
      <c r="Z3633" s="566"/>
      <c r="AA3633" s="566"/>
      <c r="AB3633" s="566"/>
      <c r="AC3633" s="566"/>
      <c r="AD3633" s="566"/>
      <c r="AE3633" s="566"/>
      <c r="AF3633" s="566"/>
      <c r="AG3633" s="566"/>
    </row>
    <row r="3634" spans="2:33" hidden="1" outlineLevel="1" x14ac:dyDescent="0.45">
      <c r="B3634" s="657"/>
      <c r="C3634" s="658"/>
      <c r="D3634" s="659"/>
      <c r="E3634" s="660"/>
      <c r="F3634" s="661"/>
      <c r="G3634" s="662"/>
      <c r="H3634" s="663"/>
      <c r="I3634" s="663"/>
      <c r="J3634" s="663"/>
      <c r="K3634" s="664"/>
      <c r="L3634" s="662"/>
      <c r="M3634" s="663"/>
      <c r="N3634" s="663"/>
      <c r="O3634" s="663"/>
      <c r="P3634" s="664"/>
      <c r="Q3634" s="665"/>
      <c r="R3634" s="661"/>
      <c r="S3634" s="566"/>
      <c r="T3634" s="566"/>
      <c r="U3634" s="566"/>
      <c r="V3634" s="566"/>
      <c r="W3634" s="566"/>
      <c r="X3634" s="566"/>
      <c r="Y3634" s="566"/>
      <c r="Z3634" s="566"/>
      <c r="AA3634" s="566"/>
      <c r="AB3634" s="566"/>
      <c r="AC3634" s="566"/>
      <c r="AD3634" s="566"/>
      <c r="AE3634" s="566"/>
      <c r="AF3634" s="566"/>
      <c r="AG3634" s="566"/>
    </row>
    <row r="3635" spans="2:33" hidden="1" outlineLevel="1" x14ac:dyDescent="0.45">
      <c r="B3635" s="648"/>
      <c r="C3635" s="649"/>
      <c r="D3635" s="650"/>
      <c r="E3635" s="651"/>
      <c r="F3635" s="652"/>
      <c r="G3635" s="653"/>
      <c r="H3635" s="654"/>
      <c r="I3635" s="654"/>
      <c r="J3635" s="654"/>
      <c r="K3635" s="655"/>
      <c r="L3635" s="653"/>
      <c r="M3635" s="654"/>
      <c r="N3635" s="654"/>
      <c r="O3635" s="654"/>
      <c r="P3635" s="655"/>
      <c r="Q3635" s="656"/>
      <c r="R3635" s="652"/>
      <c r="S3635" s="566"/>
      <c r="T3635" s="566"/>
      <c r="U3635" s="566"/>
      <c r="V3635" s="566"/>
      <c r="W3635" s="566"/>
      <c r="X3635" s="566"/>
      <c r="Y3635" s="566"/>
      <c r="Z3635" s="566"/>
      <c r="AA3635" s="566"/>
      <c r="AB3635" s="566"/>
      <c r="AC3635" s="566"/>
      <c r="AD3635" s="566"/>
      <c r="AE3635" s="566"/>
      <c r="AF3635" s="566"/>
      <c r="AG3635" s="566"/>
    </row>
    <row r="3636" spans="2:33" hidden="1" outlineLevel="1" x14ac:dyDescent="0.45">
      <c r="B3636" s="657"/>
      <c r="C3636" s="658"/>
      <c r="D3636" s="659"/>
      <c r="E3636" s="660"/>
      <c r="F3636" s="661"/>
      <c r="G3636" s="662"/>
      <c r="H3636" s="663"/>
      <c r="I3636" s="663"/>
      <c r="J3636" s="663"/>
      <c r="K3636" s="664"/>
      <c r="L3636" s="662"/>
      <c r="M3636" s="663"/>
      <c r="N3636" s="663"/>
      <c r="O3636" s="663"/>
      <c r="P3636" s="664"/>
      <c r="Q3636" s="665"/>
      <c r="R3636" s="661"/>
      <c r="S3636" s="566"/>
      <c r="T3636" s="566"/>
      <c r="U3636" s="566"/>
      <c r="V3636" s="566"/>
      <c r="W3636" s="566"/>
      <c r="X3636" s="566"/>
      <c r="Y3636" s="566"/>
      <c r="Z3636" s="566"/>
      <c r="AA3636" s="566"/>
      <c r="AB3636" s="566"/>
      <c r="AC3636" s="566"/>
      <c r="AD3636" s="566"/>
      <c r="AE3636" s="566"/>
      <c r="AF3636" s="566"/>
      <c r="AG3636" s="566"/>
    </row>
    <row r="3637" spans="2:33" hidden="1" outlineLevel="1" x14ac:dyDescent="0.45">
      <c r="B3637" s="648"/>
      <c r="C3637" s="649"/>
      <c r="D3637" s="650"/>
      <c r="E3637" s="651"/>
      <c r="F3637" s="652"/>
      <c r="G3637" s="653"/>
      <c r="H3637" s="654"/>
      <c r="I3637" s="654"/>
      <c r="J3637" s="654"/>
      <c r="K3637" s="655"/>
      <c r="L3637" s="653"/>
      <c r="M3637" s="654"/>
      <c r="N3637" s="654"/>
      <c r="O3637" s="654"/>
      <c r="P3637" s="655"/>
      <c r="Q3637" s="656"/>
      <c r="R3637" s="652"/>
      <c r="S3637" s="566"/>
      <c r="T3637" s="566"/>
      <c r="U3637" s="566"/>
      <c r="V3637" s="566"/>
      <c r="W3637" s="566"/>
      <c r="X3637" s="566"/>
      <c r="Y3637" s="566"/>
      <c r="Z3637" s="566"/>
      <c r="AA3637" s="566"/>
      <c r="AB3637" s="566"/>
      <c r="AC3637" s="566"/>
      <c r="AD3637" s="566"/>
      <c r="AE3637" s="566"/>
      <c r="AF3637" s="566"/>
      <c r="AG3637" s="566"/>
    </row>
    <row r="3638" spans="2:33" hidden="1" outlineLevel="1" x14ac:dyDescent="0.45">
      <c r="B3638" s="657"/>
      <c r="C3638" s="658"/>
      <c r="D3638" s="659"/>
      <c r="E3638" s="660"/>
      <c r="F3638" s="661"/>
      <c r="G3638" s="662"/>
      <c r="H3638" s="663"/>
      <c r="I3638" s="663"/>
      <c r="J3638" s="663"/>
      <c r="K3638" s="664"/>
      <c r="L3638" s="662"/>
      <c r="M3638" s="663"/>
      <c r="N3638" s="663"/>
      <c r="O3638" s="663"/>
      <c r="P3638" s="664"/>
      <c r="Q3638" s="665"/>
      <c r="R3638" s="661"/>
      <c r="S3638" s="566"/>
      <c r="T3638" s="566"/>
      <c r="U3638" s="566"/>
      <c r="V3638" s="566"/>
      <c r="W3638" s="566"/>
      <c r="X3638" s="566"/>
      <c r="Y3638" s="566"/>
      <c r="Z3638" s="566"/>
      <c r="AA3638" s="566"/>
      <c r="AB3638" s="566"/>
      <c r="AC3638" s="566"/>
      <c r="AD3638" s="566"/>
      <c r="AE3638" s="566"/>
      <c r="AF3638" s="566"/>
      <c r="AG3638" s="566"/>
    </row>
    <row r="3639" spans="2:33" hidden="1" outlineLevel="1" x14ac:dyDescent="0.45">
      <c r="B3639" s="648"/>
      <c r="C3639" s="649"/>
      <c r="D3639" s="650"/>
      <c r="E3639" s="651"/>
      <c r="F3639" s="652"/>
      <c r="G3639" s="653"/>
      <c r="H3639" s="654"/>
      <c r="I3639" s="654"/>
      <c r="J3639" s="654"/>
      <c r="K3639" s="655"/>
      <c r="L3639" s="653"/>
      <c r="M3639" s="654"/>
      <c r="N3639" s="654"/>
      <c r="O3639" s="654"/>
      <c r="P3639" s="655"/>
      <c r="Q3639" s="656"/>
      <c r="R3639" s="652"/>
      <c r="S3639" s="566"/>
      <c r="T3639" s="566"/>
      <c r="U3639" s="566"/>
      <c r="V3639" s="566"/>
      <c r="W3639" s="566"/>
      <c r="X3639" s="566"/>
      <c r="Y3639" s="566"/>
      <c r="Z3639" s="566"/>
      <c r="AA3639" s="566"/>
      <c r="AB3639" s="566"/>
      <c r="AC3639" s="566"/>
      <c r="AD3639" s="566"/>
      <c r="AE3639" s="566"/>
      <c r="AF3639" s="566"/>
      <c r="AG3639" s="566"/>
    </row>
    <row r="3640" spans="2:33" hidden="1" outlineLevel="1" x14ac:dyDescent="0.45">
      <c r="B3640" s="657"/>
      <c r="C3640" s="658"/>
      <c r="D3640" s="659"/>
      <c r="E3640" s="660"/>
      <c r="F3640" s="661"/>
      <c r="G3640" s="662"/>
      <c r="H3640" s="663"/>
      <c r="I3640" s="663"/>
      <c r="J3640" s="663"/>
      <c r="K3640" s="664"/>
      <c r="L3640" s="662"/>
      <c r="M3640" s="663"/>
      <c r="N3640" s="663"/>
      <c r="O3640" s="663"/>
      <c r="P3640" s="664"/>
      <c r="Q3640" s="665"/>
      <c r="R3640" s="661"/>
      <c r="S3640" s="566"/>
      <c r="T3640" s="566"/>
      <c r="U3640" s="566"/>
      <c r="V3640" s="566"/>
      <c r="W3640" s="566"/>
      <c r="X3640" s="566"/>
      <c r="Y3640" s="566"/>
      <c r="Z3640" s="566"/>
      <c r="AA3640" s="566"/>
      <c r="AB3640" s="566"/>
      <c r="AC3640" s="566"/>
      <c r="AD3640" s="566"/>
      <c r="AE3640" s="566"/>
      <c r="AF3640" s="566"/>
      <c r="AG3640" s="566"/>
    </row>
    <row r="3641" spans="2:33" hidden="1" outlineLevel="1" x14ac:dyDescent="0.45">
      <c r="B3641" s="648"/>
      <c r="C3641" s="649"/>
      <c r="D3641" s="650"/>
      <c r="E3641" s="651"/>
      <c r="F3641" s="652"/>
      <c r="G3641" s="653"/>
      <c r="H3641" s="654"/>
      <c r="I3641" s="654"/>
      <c r="J3641" s="654"/>
      <c r="K3641" s="655"/>
      <c r="L3641" s="653"/>
      <c r="M3641" s="654"/>
      <c r="N3641" s="654"/>
      <c r="O3641" s="654"/>
      <c r="P3641" s="655"/>
      <c r="Q3641" s="656"/>
      <c r="R3641" s="652"/>
      <c r="S3641" s="566"/>
      <c r="T3641" s="566"/>
      <c r="U3641" s="566"/>
      <c r="V3641" s="566"/>
      <c r="W3641" s="566"/>
      <c r="X3641" s="566"/>
      <c r="Y3641" s="566"/>
      <c r="Z3641" s="566"/>
      <c r="AA3641" s="566"/>
      <c r="AB3641" s="566"/>
      <c r="AC3641" s="566"/>
      <c r="AD3641" s="566"/>
      <c r="AE3641" s="566"/>
      <c r="AF3641" s="566"/>
      <c r="AG3641" s="566"/>
    </row>
    <row r="3642" spans="2:33" hidden="1" outlineLevel="1" x14ac:dyDescent="0.45">
      <c r="B3642" s="657"/>
      <c r="C3642" s="658"/>
      <c r="D3642" s="659"/>
      <c r="E3642" s="660"/>
      <c r="F3642" s="661"/>
      <c r="G3642" s="662"/>
      <c r="H3642" s="663"/>
      <c r="I3642" s="663"/>
      <c r="J3642" s="663"/>
      <c r="K3642" s="664"/>
      <c r="L3642" s="662"/>
      <c r="M3642" s="663"/>
      <c r="N3642" s="663"/>
      <c r="O3642" s="663"/>
      <c r="P3642" s="664"/>
      <c r="Q3642" s="665"/>
      <c r="R3642" s="661"/>
      <c r="S3642" s="566"/>
      <c r="T3642" s="566"/>
      <c r="U3642" s="566"/>
      <c r="V3642" s="566"/>
      <c r="W3642" s="566"/>
      <c r="X3642" s="566"/>
      <c r="Y3642" s="566"/>
      <c r="Z3642" s="566"/>
      <c r="AA3642" s="566"/>
      <c r="AB3642" s="566"/>
      <c r="AC3642" s="566"/>
      <c r="AD3642" s="566"/>
      <c r="AE3642" s="566"/>
      <c r="AF3642" s="566"/>
      <c r="AG3642" s="566"/>
    </row>
    <row r="3643" spans="2:33" hidden="1" outlineLevel="1" x14ac:dyDescent="0.45">
      <c r="B3643" s="648"/>
      <c r="C3643" s="649"/>
      <c r="D3643" s="650"/>
      <c r="E3643" s="651"/>
      <c r="F3643" s="652"/>
      <c r="G3643" s="653"/>
      <c r="H3643" s="654"/>
      <c r="I3643" s="654"/>
      <c r="J3643" s="654"/>
      <c r="K3643" s="655"/>
      <c r="L3643" s="653"/>
      <c r="M3643" s="654"/>
      <c r="N3643" s="654"/>
      <c r="O3643" s="654"/>
      <c r="P3643" s="655"/>
      <c r="Q3643" s="656"/>
      <c r="R3643" s="652"/>
      <c r="S3643" s="566"/>
      <c r="T3643" s="566"/>
      <c r="U3643" s="566"/>
      <c r="V3643" s="566"/>
      <c r="W3643" s="566"/>
      <c r="X3643" s="566"/>
      <c r="Y3643" s="566"/>
      <c r="Z3643" s="566"/>
      <c r="AA3643" s="566"/>
      <c r="AB3643" s="566"/>
      <c r="AC3643" s="566"/>
      <c r="AD3643" s="566"/>
      <c r="AE3643" s="566"/>
      <c r="AF3643" s="566"/>
      <c r="AG3643" s="566"/>
    </row>
    <row r="3644" spans="2:33" hidden="1" outlineLevel="1" x14ac:dyDescent="0.45">
      <c r="B3644" s="657"/>
      <c r="C3644" s="658"/>
      <c r="D3644" s="659"/>
      <c r="E3644" s="660"/>
      <c r="F3644" s="661"/>
      <c r="G3644" s="662"/>
      <c r="H3644" s="663"/>
      <c r="I3644" s="663"/>
      <c r="J3644" s="663"/>
      <c r="K3644" s="664"/>
      <c r="L3644" s="662"/>
      <c r="M3644" s="663"/>
      <c r="N3644" s="663"/>
      <c r="O3644" s="663"/>
      <c r="P3644" s="664"/>
      <c r="Q3644" s="665"/>
      <c r="R3644" s="661"/>
      <c r="S3644" s="566"/>
      <c r="T3644" s="566"/>
      <c r="U3644" s="566"/>
      <c r="V3644" s="566"/>
      <c r="W3644" s="566"/>
      <c r="X3644" s="566"/>
      <c r="Y3644" s="566"/>
      <c r="Z3644" s="566"/>
      <c r="AA3644" s="566"/>
      <c r="AB3644" s="566"/>
      <c r="AC3644" s="566"/>
      <c r="AD3644" s="566"/>
      <c r="AE3644" s="566"/>
      <c r="AF3644" s="566"/>
      <c r="AG3644" s="566"/>
    </row>
    <row r="3645" spans="2:33" hidden="1" outlineLevel="1" x14ac:dyDescent="0.45">
      <c r="B3645" s="648"/>
      <c r="C3645" s="649"/>
      <c r="D3645" s="650"/>
      <c r="E3645" s="651"/>
      <c r="F3645" s="652"/>
      <c r="G3645" s="653"/>
      <c r="H3645" s="654"/>
      <c r="I3645" s="654"/>
      <c r="J3645" s="654"/>
      <c r="K3645" s="655"/>
      <c r="L3645" s="653"/>
      <c r="M3645" s="654"/>
      <c r="N3645" s="654"/>
      <c r="O3645" s="654"/>
      <c r="P3645" s="655"/>
      <c r="Q3645" s="656"/>
      <c r="R3645" s="652"/>
      <c r="S3645" s="566"/>
      <c r="T3645" s="566"/>
      <c r="U3645" s="566"/>
      <c r="V3645" s="566"/>
      <c r="W3645" s="566"/>
      <c r="X3645" s="566"/>
      <c r="Y3645" s="566"/>
      <c r="Z3645" s="566"/>
      <c r="AA3645" s="566"/>
      <c r="AB3645" s="566"/>
      <c r="AC3645" s="566"/>
      <c r="AD3645" s="566"/>
      <c r="AE3645" s="566"/>
      <c r="AF3645" s="566"/>
      <c r="AG3645" s="566"/>
    </row>
    <row r="3646" spans="2:33" hidden="1" outlineLevel="1" x14ac:dyDescent="0.45">
      <c r="B3646" s="657"/>
      <c r="C3646" s="658"/>
      <c r="D3646" s="659"/>
      <c r="E3646" s="660"/>
      <c r="F3646" s="661"/>
      <c r="G3646" s="662"/>
      <c r="H3646" s="663"/>
      <c r="I3646" s="663"/>
      <c r="J3646" s="663"/>
      <c r="K3646" s="664"/>
      <c r="L3646" s="662"/>
      <c r="M3646" s="663"/>
      <c r="N3646" s="663"/>
      <c r="O3646" s="663"/>
      <c r="P3646" s="664"/>
      <c r="Q3646" s="665"/>
      <c r="R3646" s="661"/>
      <c r="S3646" s="566"/>
      <c r="T3646" s="566"/>
      <c r="U3646" s="566"/>
      <c r="V3646" s="566"/>
      <c r="W3646" s="566"/>
      <c r="X3646" s="566"/>
      <c r="Y3646" s="566"/>
      <c r="Z3646" s="566"/>
      <c r="AA3646" s="566"/>
      <c r="AB3646" s="566"/>
      <c r="AC3646" s="566"/>
      <c r="AD3646" s="566"/>
      <c r="AE3646" s="566"/>
      <c r="AF3646" s="566"/>
      <c r="AG3646" s="566"/>
    </row>
    <row r="3647" spans="2:33" hidden="1" outlineLevel="1" x14ac:dyDescent="0.45">
      <c r="B3647" s="648"/>
      <c r="C3647" s="649"/>
      <c r="D3647" s="650"/>
      <c r="E3647" s="651"/>
      <c r="F3647" s="652"/>
      <c r="G3647" s="653"/>
      <c r="H3647" s="654"/>
      <c r="I3647" s="654"/>
      <c r="J3647" s="654"/>
      <c r="K3647" s="655"/>
      <c r="L3647" s="653"/>
      <c r="M3647" s="654"/>
      <c r="N3647" s="654"/>
      <c r="O3647" s="654"/>
      <c r="P3647" s="655"/>
      <c r="Q3647" s="656"/>
      <c r="R3647" s="652"/>
      <c r="S3647" s="566"/>
      <c r="T3647" s="566"/>
      <c r="U3647" s="566"/>
      <c r="V3647" s="566"/>
      <c r="W3647" s="566"/>
      <c r="X3647" s="566"/>
      <c r="Y3647" s="566"/>
      <c r="Z3647" s="566"/>
      <c r="AA3647" s="566"/>
      <c r="AB3647" s="566"/>
      <c r="AC3647" s="566"/>
      <c r="AD3647" s="566"/>
      <c r="AE3647" s="566"/>
      <c r="AF3647" s="566"/>
      <c r="AG3647" s="566"/>
    </row>
    <row r="3648" spans="2:33" hidden="1" outlineLevel="1" x14ac:dyDescent="0.45">
      <c r="B3648" s="657"/>
      <c r="C3648" s="658"/>
      <c r="D3648" s="659"/>
      <c r="E3648" s="660"/>
      <c r="F3648" s="661"/>
      <c r="G3648" s="662"/>
      <c r="H3648" s="663"/>
      <c r="I3648" s="663"/>
      <c r="J3648" s="663"/>
      <c r="K3648" s="664"/>
      <c r="L3648" s="662"/>
      <c r="M3648" s="663"/>
      <c r="N3648" s="663"/>
      <c r="O3648" s="663"/>
      <c r="P3648" s="664"/>
      <c r="Q3648" s="665"/>
      <c r="R3648" s="661"/>
      <c r="S3648" s="566"/>
      <c r="T3648" s="566"/>
      <c r="U3648" s="566"/>
      <c r="V3648" s="566"/>
      <c r="W3648" s="566"/>
      <c r="X3648" s="566"/>
      <c r="Y3648" s="566"/>
      <c r="Z3648" s="566"/>
      <c r="AA3648" s="566"/>
      <c r="AB3648" s="566"/>
      <c r="AC3648" s="566"/>
      <c r="AD3648" s="566"/>
      <c r="AE3648" s="566"/>
      <c r="AF3648" s="566"/>
      <c r="AG3648" s="566"/>
    </row>
    <row r="3649" spans="2:33" hidden="1" outlineLevel="1" x14ac:dyDescent="0.45">
      <c r="B3649" s="648"/>
      <c r="C3649" s="649"/>
      <c r="D3649" s="650"/>
      <c r="E3649" s="651"/>
      <c r="F3649" s="652"/>
      <c r="G3649" s="653"/>
      <c r="H3649" s="654"/>
      <c r="I3649" s="654"/>
      <c r="J3649" s="654"/>
      <c r="K3649" s="655"/>
      <c r="L3649" s="653"/>
      <c r="M3649" s="654"/>
      <c r="N3649" s="654"/>
      <c r="O3649" s="654"/>
      <c r="P3649" s="655"/>
      <c r="Q3649" s="656"/>
      <c r="R3649" s="652"/>
      <c r="S3649" s="566"/>
      <c r="T3649" s="566"/>
      <c r="U3649" s="566"/>
      <c r="V3649" s="566"/>
      <c r="W3649" s="566"/>
      <c r="X3649" s="566"/>
      <c r="Y3649" s="566"/>
      <c r="Z3649" s="566"/>
      <c r="AA3649" s="566"/>
      <c r="AB3649" s="566"/>
      <c r="AC3649" s="566"/>
      <c r="AD3649" s="566"/>
      <c r="AE3649" s="566"/>
      <c r="AF3649" s="566"/>
      <c r="AG3649" s="566"/>
    </row>
    <row r="3650" spans="2:33" hidden="1" outlineLevel="1" x14ac:dyDescent="0.45">
      <c r="B3650" s="657"/>
      <c r="C3650" s="658"/>
      <c r="D3650" s="659"/>
      <c r="E3650" s="660"/>
      <c r="F3650" s="661"/>
      <c r="G3650" s="662"/>
      <c r="H3650" s="663"/>
      <c r="I3650" s="663"/>
      <c r="J3650" s="663"/>
      <c r="K3650" s="664"/>
      <c r="L3650" s="662"/>
      <c r="M3650" s="663"/>
      <c r="N3650" s="663"/>
      <c r="O3650" s="663"/>
      <c r="P3650" s="664"/>
      <c r="Q3650" s="665"/>
      <c r="R3650" s="661"/>
      <c r="S3650" s="566"/>
      <c r="T3650" s="566"/>
      <c r="U3650" s="566"/>
      <c r="V3650" s="566"/>
      <c r="W3650" s="566"/>
      <c r="X3650" s="566"/>
      <c r="Y3650" s="566"/>
      <c r="Z3650" s="566"/>
      <c r="AA3650" s="566"/>
      <c r="AB3650" s="566"/>
      <c r="AC3650" s="566"/>
      <c r="AD3650" s="566"/>
      <c r="AE3650" s="566"/>
      <c r="AF3650" s="566"/>
      <c r="AG3650" s="566"/>
    </row>
    <row r="3651" spans="2:33" hidden="1" outlineLevel="1" x14ac:dyDescent="0.45">
      <c r="B3651" s="648"/>
      <c r="C3651" s="649"/>
      <c r="D3651" s="650"/>
      <c r="E3651" s="651"/>
      <c r="F3651" s="652"/>
      <c r="G3651" s="653"/>
      <c r="H3651" s="654"/>
      <c r="I3651" s="654"/>
      <c r="J3651" s="654"/>
      <c r="K3651" s="655"/>
      <c r="L3651" s="653"/>
      <c r="M3651" s="654"/>
      <c r="N3651" s="654"/>
      <c r="O3651" s="654"/>
      <c r="P3651" s="655"/>
      <c r="Q3651" s="656"/>
      <c r="R3651" s="652"/>
      <c r="S3651" s="566"/>
      <c r="T3651" s="566"/>
      <c r="U3651" s="566"/>
      <c r="V3651" s="566"/>
      <c r="W3651" s="566"/>
      <c r="X3651" s="566"/>
      <c r="Y3651" s="566"/>
      <c r="Z3651" s="566"/>
      <c r="AA3651" s="566"/>
      <c r="AB3651" s="566"/>
      <c r="AC3651" s="566"/>
      <c r="AD3651" s="566"/>
      <c r="AE3651" s="566"/>
      <c r="AF3651" s="566"/>
      <c r="AG3651" s="566"/>
    </row>
    <row r="3652" spans="2:33" hidden="1" outlineLevel="1" x14ac:dyDescent="0.45">
      <c r="B3652" s="657"/>
      <c r="C3652" s="658"/>
      <c r="D3652" s="659"/>
      <c r="E3652" s="660"/>
      <c r="F3652" s="661"/>
      <c r="G3652" s="662"/>
      <c r="H3652" s="663"/>
      <c r="I3652" s="663"/>
      <c r="J3652" s="663"/>
      <c r="K3652" s="664"/>
      <c r="L3652" s="662"/>
      <c r="M3652" s="663"/>
      <c r="N3652" s="663"/>
      <c r="O3652" s="663"/>
      <c r="P3652" s="664"/>
      <c r="Q3652" s="665"/>
      <c r="R3652" s="661"/>
      <c r="S3652" s="566"/>
      <c r="T3652" s="566"/>
      <c r="U3652" s="566"/>
      <c r="V3652" s="566"/>
      <c r="W3652" s="566"/>
      <c r="X3652" s="566"/>
      <c r="Y3652" s="566"/>
      <c r="Z3652" s="566"/>
      <c r="AA3652" s="566"/>
      <c r="AB3652" s="566"/>
      <c r="AC3652" s="566"/>
      <c r="AD3652" s="566"/>
      <c r="AE3652" s="566"/>
      <c r="AF3652" s="566"/>
      <c r="AG3652" s="566"/>
    </row>
    <row r="3653" spans="2:33" hidden="1" outlineLevel="1" x14ac:dyDescent="0.45">
      <c r="B3653" s="648"/>
      <c r="C3653" s="649"/>
      <c r="D3653" s="650"/>
      <c r="E3653" s="651"/>
      <c r="F3653" s="652"/>
      <c r="G3653" s="653"/>
      <c r="H3653" s="654"/>
      <c r="I3653" s="654"/>
      <c r="J3653" s="654"/>
      <c r="K3653" s="655"/>
      <c r="L3653" s="653"/>
      <c r="M3653" s="654"/>
      <c r="N3653" s="654"/>
      <c r="O3653" s="654"/>
      <c r="P3653" s="655"/>
      <c r="Q3653" s="656"/>
      <c r="R3653" s="652"/>
      <c r="S3653" s="566"/>
      <c r="T3653" s="566"/>
      <c r="U3653" s="566"/>
      <c r="V3653" s="566"/>
      <c r="W3653" s="566"/>
      <c r="X3653" s="566"/>
      <c r="Y3653" s="566"/>
      <c r="Z3653" s="566"/>
      <c r="AA3653" s="566"/>
      <c r="AB3653" s="566"/>
      <c r="AC3653" s="566"/>
      <c r="AD3653" s="566"/>
      <c r="AE3653" s="566"/>
      <c r="AF3653" s="566"/>
      <c r="AG3653" s="566"/>
    </row>
    <row r="3654" spans="2:33" hidden="1" outlineLevel="1" x14ac:dyDescent="0.45">
      <c r="B3654" s="657"/>
      <c r="C3654" s="658"/>
      <c r="D3654" s="659"/>
      <c r="E3654" s="660"/>
      <c r="F3654" s="661"/>
      <c r="G3654" s="662"/>
      <c r="H3654" s="663"/>
      <c r="I3654" s="663"/>
      <c r="J3654" s="663"/>
      <c r="K3654" s="664"/>
      <c r="L3654" s="662"/>
      <c r="M3654" s="663"/>
      <c r="N3654" s="663"/>
      <c r="O3654" s="663"/>
      <c r="P3654" s="664"/>
      <c r="Q3654" s="665"/>
      <c r="R3654" s="661"/>
      <c r="S3654" s="566"/>
      <c r="T3654" s="566"/>
      <c r="U3654" s="566"/>
      <c r="V3654" s="566"/>
      <c r="W3654" s="566"/>
      <c r="X3654" s="566"/>
      <c r="Y3654" s="566"/>
      <c r="Z3654" s="566"/>
      <c r="AA3654" s="566"/>
      <c r="AB3654" s="566"/>
      <c r="AC3654" s="566"/>
      <c r="AD3654" s="566"/>
      <c r="AE3654" s="566"/>
      <c r="AF3654" s="566"/>
      <c r="AG3654" s="566"/>
    </row>
    <row r="3655" spans="2:33" hidden="1" outlineLevel="1" x14ac:dyDescent="0.45">
      <c r="B3655" s="648"/>
      <c r="C3655" s="649"/>
      <c r="D3655" s="650"/>
      <c r="E3655" s="651"/>
      <c r="F3655" s="652"/>
      <c r="G3655" s="653"/>
      <c r="H3655" s="654"/>
      <c r="I3655" s="654"/>
      <c r="J3655" s="654"/>
      <c r="K3655" s="655"/>
      <c r="L3655" s="653"/>
      <c r="M3655" s="654"/>
      <c r="N3655" s="654"/>
      <c r="O3655" s="654"/>
      <c r="P3655" s="655"/>
      <c r="Q3655" s="656"/>
      <c r="R3655" s="652"/>
      <c r="S3655" s="566"/>
      <c r="T3655" s="566"/>
      <c r="U3655" s="566"/>
      <c r="V3655" s="566"/>
      <c r="W3655" s="566"/>
      <c r="X3655" s="566"/>
      <c r="Y3655" s="566"/>
      <c r="Z3655" s="566"/>
      <c r="AA3655" s="566"/>
      <c r="AB3655" s="566"/>
      <c r="AC3655" s="566"/>
      <c r="AD3655" s="566"/>
      <c r="AE3655" s="566"/>
      <c r="AF3655" s="566"/>
      <c r="AG3655" s="566"/>
    </row>
    <row r="3656" spans="2:33" hidden="1" outlineLevel="1" x14ac:dyDescent="0.45">
      <c r="B3656" s="657"/>
      <c r="C3656" s="658"/>
      <c r="D3656" s="659"/>
      <c r="E3656" s="660"/>
      <c r="F3656" s="661"/>
      <c r="G3656" s="662"/>
      <c r="H3656" s="663"/>
      <c r="I3656" s="663"/>
      <c r="J3656" s="663"/>
      <c r="K3656" s="664"/>
      <c r="L3656" s="662"/>
      <c r="M3656" s="663"/>
      <c r="N3656" s="663"/>
      <c r="O3656" s="663"/>
      <c r="P3656" s="664"/>
      <c r="Q3656" s="665"/>
      <c r="R3656" s="661"/>
      <c r="S3656" s="566"/>
      <c r="T3656" s="566"/>
      <c r="U3656" s="566"/>
      <c r="V3656" s="566"/>
      <c r="W3656" s="566"/>
      <c r="X3656" s="566"/>
      <c r="Y3656" s="566"/>
      <c r="Z3656" s="566"/>
      <c r="AA3656" s="566"/>
      <c r="AB3656" s="566"/>
      <c r="AC3656" s="566"/>
      <c r="AD3656" s="566"/>
      <c r="AE3656" s="566"/>
      <c r="AF3656" s="566"/>
      <c r="AG3656" s="566"/>
    </row>
    <row r="3657" spans="2:33" hidden="1" outlineLevel="1" x14ac:dyDescent="0.45">
      <c r="B3657" s="648"/>
      <c r="C3657" s="649"/>
      <c r="D3657" s="650"/>
      <c r="E3657" s="651"/>
      <c r="F3657" s="652"/>
      <c r="G3657" s="653"/>
      <c r="H3657" s="654"/>
      <c r="I3657" s="654"/>
      <c r="J3657" s="654"/>
      <c r="K3657" s="655"/>
      <c r="L3657" s="653"/>
      <c r="M3657" s="654"/>
      <c r="N3657" s="654"/>
      <c r="O3657" s="654"/>
      <c r="P3657" s="655"/>
      <c r="Q3657" s="656"/>
      <c r="R3657" s="652"/>
      <c r="S3657" s="566"/>
      <c r="T3657" s="566"/>
      <c r="U3657" s="566"/>
      <c r="V3657" s="566"/>
      <c r="W3657" s="566"/>
      <c r="X3657" s="566"/>
      <c r="Y3657" s="566"/>
      <c r="Z3657" s="566"/>
      <c r="AA3657" s="566"/>
      <c r="AB3657" s="566"/>
      <c r="AC3657" s="566"/>
      <c r="AD3657" s="566"/>
      <c r="AE3657" s="566"/>
      <c r="AF3657" s="566"/>
      <c r="AG3657" s="566"/>
    </row>
    <row r="3658" spans="2:33" hidden="1" outlineLevel="1" x14ac:dyDescent="0.45">
      <c r="B3658" s="657"/>
      <c r="C3658" s="658"/>
      <c r="D3658" s="659"/>
      <c r="E3658" s="660"/>
      <c r="F3658" s="661"/>
      <c r="G3658" s="662"/>
      <c r="H3658" s="663"/>
      <c r="I3658" s="663"/>
      <c r="J3658" s="663"/>
      <c r="K3658" s="664"/>
      <c r="L3658" s="662"/>
      <c r="M3658" s="663"/>
      <c r="N3658" s="663"/>
      <c r="O3658" s="663"/>
      <c r="P3658" s="664"/>
      <c r="Q3658" s="665"/>
      <c r="R3658" s="661"/>
      <c r="S3658" s="566"/>
      <c r="T3658" s="566"/>
      <c r="U3658" s="566"/>
      <c r="V3658" s="566"/>
      <c r="W3658" s="566"/>
      <c r="X3658" s="566"/>
      <c r="Y3658" s="566"/>
      <c r="Z3658" s="566"/>
      <c r="AA3658" s="566"/>
      <c r="AB3658" s="566"/>
      <c r="AC3658" s="566"/>
      <c r="AD3658" s="566"/>
      <c r="AE3658" s="566"/>
      <c r="AF3658" s="566"/>
      <c r="AG3658" s="566"/>
    </row>
    <row r="3659" spans="2:33" hidden="1" outlineLevel="1" x14ac:dyDescent="0.45">
      <c r="B3659" s="648"/>
      <c r="C3659" s="649"/>
      <c r="D3659" s="650"/>
      <c r="E3659" s="651"/>
      <c r="F3659" s="652"/>
      <c r="G3659" s="653"/>
      <c r="H3659" s="654"/>
      <c r="I3659" s="654"/>
      <c r="J3659" s="654"/>
      <c r="K3659" s="655"/>
      <c r="L3659" s="653"/>
      <c r="M3659" s="654"/>
      <c r="N3659" s="654"/>
      <c r="O3659" s="654"/>
      <c r="P3659" s="655"/>
      <c r="Q3659" s="656"/>
      <c r="R3659" s="652"/>
      <c r="S3659" s="566"/>
      <c r="T3659" s="566"/>
      <c r="U3659" s="566"/>
      <c r="V3659" s="566"/>
      <c r="W3659" s="566"/>
      <c r="X3659" s="566"/>
      <c r="Y3659" s="566"/>
      <c r="Z3659" s="566"/>
      <c r="AA3659" s="566"/>
      <c r="AB3659" s="566"/>
      <c r="AC3659" s="566"/>
      <c r="AD3659" s="566"/>
      <c r="AE3659" s="566"/>
      <c r="AF3659" s="566"/>
      <c r="AG3659" s="566"/>
    </row>
    <row r="3660" spans="2:33" hidden="1" outlineLevel="1" x14ac:dyDescent="0.45">
      <c r="B3660" s="657"/>
      <c r="C3660" s="658"/>
      <c r="D3660" s="659"/>
      <c r="E3660" s="660"/>
      <c r="F3660" s="661"/>
      <c r="G3660" s="662"/>
      <c r="H3660" s="663"/>
      <c r="I3660" s="663"/>
      <c r="J3660" s="663"/>
      <c r="K3660" s="664"/>
      <c r="L3660" s="662"/>
      <c r="M3660" s="663"/>
      <c r="N3660" s="663"/>
      <c r="O3660" s="663"/>
      <c r="P3660" s="664"/>
      <c r="Q3660" s="665"/>
      <c r="R3660" s="661"/>
      <c r="S3660" s="566"/>
      <c r="T3660" s="566"/>
      <c r="U3660" s="566"/>
      <c r="V3660" s="566"/>
      <c r="W3660" s="566"/>
      <c r="X3660" s="566"/>
      <c r="Y3660" s="566"/>
      <c r="Z3660" s="566"/>
      <c r="AA3660" s="566"/>
      <c r="AB3660" s="566"/>
      <c r="AC3660" s="566"/>
      <c r="AD3660" s="566"/>
      <c r="AE3660" s="566"/>
      <c r="AF3660" s="566"/>
      <c r="AG3660" s="566"/>
    </row>
    <row r="3661" spans="2:33" hidden="1" outlineLevel="1" x14ac:dyDescent="0.45">
      <c r="B3661" s="648"/>
      <c r="C3661" s="649"/>
      <c r="D3661" s="650"/>
      <c r="E3661" s="651"/>
      <c r="F3661" s="652"/>
      <c r="G3661" s="653"/>
      <c r="H3661" s="654"/>
      <c r="I3661" s="654"/>
      <c r="J3661" s="654"/>
      <c r="K3661" s="655"/>
      <c r="L3661" s="653"/>
      <c r="M3661" s="654"/>
      <c r="N3661" s="654"/>
      <c r="O3661" s="654"/>
      <c r="P3661" s="655"/>
      <c r="Q3661" s="656"/>
      <c r="R3661" s="652"/>
      <c r="S3661" s="566"/>
      <c r="T3661" s="566"/>
      <c r="U3661" s="566"/>
      <c r="V3661" s="566"/>
      <c r="W3661" s="566"/>
      <c r="X3661" s="566"/>
      <c r="Y3661" s="566"/>
      <c r="Z3661" s="566"/>
      <c r="AA3661" s="566"/>
      <c r="AB3661" s="566"/>
      <c r="AC3661" s="566"/>
      <c r="AD3661" s="566"/>
      <c r="AE3661" s="566"/>
      <c r="AF3661" s="566"/>
      <c r="AG3661" s="566"/>
    </row>
    <row r="3662" spans="2:33" hidden="1" outlineLevel="1" x14ac:dyDescent="0.45">
      <c r="B3662" s="657"/>
      <c r="C3662" s="658"/>
      <c r="D3662" s="659"/>
      <c r="E3662" s="660"/>
      <c r="F3662" s="661"/>
      <c r="G3662" s="662"/>
      <c r="H3662" s="663"/>
      <c r="I3662" s="663"/>
      <c r="J3662" s="663"/>
      <c r="K3662" s="664"/>
      <c r="L3662" s="662"/>
      <c r="M3662" s="663"/>
      <c r="N3662" s="663"/>
      <c r="O3662" s="663"/>
      <c r="P3662" s="664"/>
      <c r="Q3662" s="665"/>
      <c r="R3662" s="661"/>
      <c r="S3662" s="566"/>
      <c r="T3662" s="566"/>
      <c r="U3662" s="566"/>
      <c r="V3662" s="566"/>
      <c r="W3662" s="566"/>
      <c r="X3662" s="566"/>
      <c r="Y3662" s="566"/>
      <c r="Z3662" s="566"/>
      <c r="AA3662" s="566"/>
      <c r="AB3662" s="566"/>
      <c r="AC3662" s="566"/>
      <c r="AD3662" s="566"/>
      <c r="AE3662" s="566"/>
      <c r="AF3662" s="566"/>
      <c r="AG3662" s="566"/>
    </row>
    <row r="3663" spans="2:33" hidden="1" outlineLevel="1" x14ac:dyDescent="0.45">
      <c r="B3663" s="648"/>
      <c r="C3663" s="649"/>
      <c r="D3663" s="650"/>
      <c r="E3663" s="651"/>
      <c r="F3663" s="652"/>
      <c r="G3663" s="653"/>
      <c r="H3663" s="654"/>
      <c r="I3663" s="654"/>
      <c r="J3663" s="654"/>
      <c r="K3663" s="655"/>
      <c r="L3663" s="653"/>
      <c r="M3663" s="654"/>
      <c r="N3663" s="654"/>
      <c r="O3663" s="654"/>
      <c r="P3663" s="655"/>
      <c r="Q3663" s="656"/>
      <c r="R3663" s="652"/>
      <c r="S3663" s="566"/>
      <c r="T3663" s="566"/>
      <c r="U3663" s="566"/>
      <c r="V3663" s="566"/>
      <c r="W3663" s="566"/>
      <c r="X3663" s="566"/>
      <c r="Y3663" s="566"/>
      <c r="Z3663" s="566"/>
      <c r="AA3663" s="566"/>
      <c r="AB3663" s="566"/>
      <c r="AC3663" s="566"/>
      <c r="AD3663" s="566"/>
      <c r="AE3663" s="566"/>
      <c r="AF3663" s="566"/>
      <c r="AG3663" s="566"/>
    </row>
    <row r="3664" spans="2:33" hidden="1" outlineLevel="1" x14ac:dyDescent="0.45">
      <c r="B3664" s="657"/>
      <c r="C3664" s="658"/>
      <c r="D3664" s="659"/>
      <c r="E3664" s="660"/>
      <c r="F3664" s="661"/>
      <c r="G3664" s="662"/>
      <c r="H3664" s="663"/>
      <c r="I3664" s="663"/>
      <c r="J3664" s="663"/>
      <c r="K3664" s="664"/>
      <c r="L3664" s="662"/>
      <c r="M3664" s="663"/>
      <c r="N3664" s="663"/>
      <c r="O3664" s="663"/>
      <c r="P3664" s="664"/>
      <c r="Q3664" s="665"/>
      <c r="R3664" s="661"/>
      <c r="S3664" s="566"/>
      <c r="T3664" s="566"/>
      <c r="U3664" s="566"/>
      <c r="V3664" s="566"/>
      <c r="W3664" s="566"/>
      <c r="X3664" s="566"/>
      <c r="Y3664" s="566"/>
      <c r="Z3664" s="566"/>
      <c r="AA3664" s="566"/>
      <c r="AB3664" s="566"/>
      <c r="AC3664" s="566"/>
      <c r="AD3664" s="566"/>
      <c r="AE3664" s="566"/>
      <c r="AF3664" s="566"/>
      <c r="AG3664" s="566"/>
    </row>
    <row r="3665" spans="2:33" hidden="1" outlineLevel="1" x14ac:dyDescent="0.45">
      <c r="B3665" s="648"/>
      <c r="C3665" s="649"/>
      <c r="D3665" s="650"/>
      <c r="E3665" s="651"/>
      <c r="F3665" s="652"/>
      <c r="G3665" s="653"/>
      <c r="H3665" s="654"/>
      <c r="I3665" s="654"/>
      <c r="J3665" s="654"/>
      <c r="K3665" s="655"/>
      <c r="L3665" s="653"/>
      <c r="M3665" s="654"/>
      <c r="N3665" s="654"/>
      <c r="O3665" s="654"/>
      <c r="P3665" s="655"/>
      <c r="Q3665" s="656"/>
      <c r="R3665" s="652"/>
      <c r="S3665" s="566"/>
      <c r="T3665" s="566"/>
      <c r="U3665" s="566"/>
      <c r="V3665" s="566"/>
      <c r="W3665" s="566"/>
      <c r="X3665" s="566"/>
      <c r="Y3665" s="566"/>
      <c r="Z3665" s="566"/>
      <c r="AA3665" s="566"/>
      <c r="AB3665" s="566"/>
      <c r="AC3665" s="566"/>
      <c r="AD3665" s="566"/>
      <c r="AE3665" s="566"/>
      <c r="AF3665" s="566"/>
      <c r="AG3665" s="566"/>
    </row>
    <row r="3666" spans="2:33" hidden="1" outlineLevel="1" x14ac:dyDescent="0.45">
      <c r="B3666" s="657"/>
      <c r="C3666" s="658"/>
      <c r="D3666" s="659"/>
      <c r="E3666" s="660"/>
      <c r="F3666" s="661"/>
      <c r="G3666" s="662"/>
      <c r="H3666" s="663"/>
      <c r="I3666" s="663"/>
      <c r="J3666" s="663"/>
      <c r="K3666" s="664"/>
      <c r="L3666" s="662"/>
      <c r="M3666" s="663"/>
      <c r="N3666" s="663"/>
      <c r="O3666" s="663"/>
      <c r="P3666" s="664"/>
      <c r="Q3666" s="665"/>
      <c r="R3666" s="661"/>
      <c r="S3666" s="566"/>
      <c r="T3666" s="566"/>
      <c r="U3666" s="566"/>
      <c r="V3666" s="566"/>
      <c r="W3666" s="566"/>
      <c r="X3666" s="566"/>
      <c r="Y3666" s="566"/>
      <c r="Z3666" s="566"/>
      <c r="AA3666" s="566"/>
      <c r="AB3666" s="566"/>
      <c r="AC3666" s="566"/>
      <c r="AD3666" s="566"/>
      <c r="AE3666" s="566"/>
      <c r="AF3666" s="566"/>
      <c r="AG3666" s="566"/>
    </row>
    <row r="3667" spans="2:33" hidden="1" outlineLevel="1" x14ac:dyDescent="0.45">
      <c r="B3667" s="648"/>
      <c r="C3667" s="649"/>
      <c r="D3667" s="650"/>
      <c r="E3667" s="651"/>
      <c r="F3667" s="652"/>
      <c r="G3667" s="653"/>
      <c r="H3667" s="654"/>
      <c r="I3667" s="654"/>
      <c r="J3667" s="654"/>
      <c r="K3667" s="655"/>
      <c r="L3667" s="653"/>
      <c r="M3667" s="654"/>
      <c r="N3667" s="654"/>
      <c r="O3667" s="654"/>
      <c r="P3667" s="655"/>
      <c r="Q3667" s="656"/>
      <c r="R3667" s="652"/>
      <c r="S3667" s="566"/>
      <c r="T3667" s="566"/>
      <c r="U3667" s="566"/>
      <c r="V3667" s="566"/>
      <c r="W3667" s="566"/>
      <c r="X3667" s="566"/>
      <c r="Y3667" s="566"/>
      <c r="Z3667" s="566"/>
      <c r="AA3667" s="566"/>
      <c r="AB3667" s="566"/>
      <c r="AC3667" s="566"/>
      <c r="AD3667" s="566"/>
      <c r="AE3667" s="566"/>
      <c r="AF3667" s="566"/>
      <c r="AG3667" s="566"/>
    </row>
    <row r="3668" spans="2:33" hidden="1" outlineLevel="1" x14ac:dyDescent="0.45">
      <c r="B3668" s="657"/>
      <c r="C3668" s="658"/>
      <c r="D3668" s="659"/>
      <c r="E3668" s="660"/>
      <c r="F3668" s="661"/>
      <c r="G3668" s="662"/>
      <c r="H3668" s="663"/>
      <c r="I3668" s="663"/>
      <c r="J3668" s="663"/>
      <c r="K3668" s="664"/>
      <c r="L3668" s="662"/>
      <c r="M3668" s="663"/>
      <c r="N3668" s="663"/>
      <c r="O3668" s="663"/>
      <c r="P3668" s="664"/>
      <c r="Q3668" s="665"/>
      <c r="R3668" s="661"/>
      <c r="S3668" s="566"/>
      <c r="T3668" s="566"/>
      <c r="U3668" s="566"/>
      <c r="V3668" s="566"/>
      <c r="W3668" s="566"/>
      <c r="X3668" s="566"/>
      <c r="Y3668" s="566"/>
      <c r="Z3668" s="566"/>
      <c r="AA3668" s="566"/>
      <c r="AB3668" s="566"/>
      <c r="AC3668" s="566"/>
      <c r="AD3668" s="566"/>
      <c r="AE3668" s="566"/>
      <c r="AF3668" s="566"/>
      <c r="AG3668" s="566"/>
    </row>
    <row r="3669" spans="2:33" hidden="1" outlineLevel="1" x14ac:dyDescent="0.45">
      <c r="B3669" s="648"/>
      <c r="C3669" s="649"/>
      <c r="D3669" s="650"/>
      <c r="E3669" s="651"/>
      <c r="F3669" s="652"/>
      <c r="G3669" s="653"/>
      <c r="H3669" s="654"/>
      <c r="I3669" s="654"/>
      <c r="J3669" s="654"/>
      <c r="K3669" s="655"/>
      <c r="L3669" s="653"/>
      <c r="M3669" s="654"/>
      <c r="N3669" s="654"/>
      <c r="O3669" s="654"/>
      <c r="P3669" s="655"/>
      <c r="Q3669" s="656"/>
      <c r="R3669" s="652"/>
      <c r="S3669" s="566"/>
      <c r="T3669" s="566"/>
      <c r="U3669" s="566"/>
      <c r="V3669" s="566"/>
      <c r="W3669" s="566"/>
      <c r="X3669" s="566"/>
      <c r="Y3669" s="566"/>
      <c r="Z3669" s="566"/>
      <c r="AA3669" s="566"/>
      <c r="AB3669" s="566"/>
      <c r="AC3669" s="566"/>
      <c r="AD3669" s="566"/>
      <c r="AE3669" s="566"/>
      <c r="AF3669" s="566"/>
      <c r="AG3669" s="566"/>
    </row>
    <row r="3670" spans="2:33" hidden="1" outlineLevel="1" x14ac:dyDescent="0.45">
      <c r="B3670" s="657"/>
      <c r="C3670" s="658"/>
      <c r="D3670" s="659"/>
      <c r="E3670" s="660"/>
      <c r="F3670" s="661"/>
      <c r="G3670" s="662"/>
      <c r="H3670" s="663"/>
      <c r="I3670" s="663"/>
      <c r="J3670" s="663"/>
      <c r="K3670" s="664"/>
      <c r="L3670" s="662"/>
      <c r="M3670" s="663"/>
      <c r="N3670" s="663"/>
      <c r="O3670" s="663"/>
      <c r="P3670" s="664"/>
      <c r="Q3670" s="665"/>
      <c r="R3670" s="661"/>
      <c r="S3670" s="566"/>
      <c r="T3670" s="566"/>
      <c r="U3670" s="566"/>
      <c r="V3670" s="566"/>
      <c r="W3670" s="566"/>
      <c r="X3670" s="566"/>
      <c r="Y3670" s="566"/>
      <c r="Z3670" s="566"/>
      <c r="AA3670" s="566"/>
      <c r="AB3670" s="566"/>
      <c r="AC3670" s="566"/>
      <c r="AD3670" s="566"/>
      <c r="AE3670" s="566"/>
      <c r="AF3670" s="566"/>
      <c r="AG3670" s="566"/>
    </row>
    <row r="3671" spans="2:33" hidden="1" outlineLevel="1" x14ac:dyDescent="0.45">
      <c r="B3671" s="648"/>
      <c r="C3671" s="649"/>
      <c r="D3671" s="650"/>
      <c r="E3671" s="651"/>
      <c r="F3671" s="652"/>
      <c r="G3671" s="653"/>
      <c r="H3671" s="654"/>
      <c r="I3671" s="654"/>
      <c r="J3671" s="654"/>
      <c r="K3671" s="655"/>
      <c r="L3671" s="653"/>
      <c r="M3671" s="654"/>
      <c r="N3671" s="654"/>
      <c r="O3671" s="654"/>
      <c r="P3671" s="655"/>
      <c r="Q3671" s="656"/>
      <c r="R3671" s="652"/>
      <c r="S3671" s="566"/>
      <c r="T3671" s="566"/>
      <c r="U3671" s="566"/>
      <c r="V3671" s="566"/>
      <c r="W3671" s="566"/>
      <c r="X3671" s="566"/>
      <c r="Y3671" s="566"/>
      <c r="Z3671" s="566"/>
      <c r="AA3671" s="566"/>
      <c r="AB3671" s="566"/>
      <c r="AC3671" s="566"/>
      <c r="AD3671" s="566"/>
      <c r="AE3671" s="566"/>
      <c r="AF3671" s="566"/>
      <c r="AG3671" s="566"/>
    </row>
    <row r="3672" spans="2:33" hidden="1" outlineLevel="1" x14ac:dyDescent="0.45">
      <c r="B3672" s="657"/>
      <c r="C3672" s="658"/>
      <c r="D3672" s="659"/>
      <c r="E3672" s="660"/>
      <c r="F3672" s="661"/>
      <c r="G3672" s="662"/>
      <c r="H3672" s="663"/>
      <c r="I3672" s="663"/>
      <c r="J3672" s="663"/>
      <c r="K3672" s="664"/>
      <c r="L3672" s="662"/>
      <c r="M3672" s="663"/>
      <c r="N3672" s="663"/>
      <c r="O3672" s="663"/>
      <c r="P3672" s="664"/>
      <c r="Q3672" s="665"/>
      <c r="R3672" s="661"/>
      <c r="S3672" s="566"/>
      <c r="T3672" s="566"/>
      <c r="U3672" s="566"/>
      <c r="V3672" s="566"/>
      <c r="W3672" s="566"/>
      <c r="X3672" s="566"/>
      <c r="Y3672" s="566"/>
      <c r="Z3672" s="566"/>
      <c r="AA3672" s="566"/>
      <c r="AB3672" s="566"/>
      <c r="AC3672" s="566"/>
      <c r="AD3672" s="566"/>
      <c r="AE3672" s="566"/>
      <c r="AF3672" s="566"/>
      <c r="AG3672" s="566"/>
    </row>
    <row r="3673" spans="2:33" hidden="1" outlineLevel="1" x14ac:dyDescent="0.45">
      <c r="B3673" s="648"/>
      <c r="C3673" s="649"/>
      <c r="D3673" s="650"/>
      <c r="E3673" s="651"/>
      <c r="F3673" s="652"/>
      <c r="G3673" s="653"/>
      <c r="H3673" s="654"/>
      <c r="I3673" s="654"/>
      <c r="J3673" s="654"/>
      <c r="K3673" s="655"/>
      <c r="L3673" s="653"/>
      <c r="M3673" s="654"/>
      <c r="N3673" s="654"/>
      <c r="O3673" s="654"/>
      <c r="P3673" s="655"/>
      <c r="Q3673" s="656"/>
      <c r="R3673" s="652"/>
      <c r="S3673" s="566"/>
      <c r="T3673" s="566"/>
      <c r="U3673" s="566"/>
      <c r="V3673" s="566"/>
      <c r="W3673" s="566"/>
      <c r="X3673" s="566"/>
      <c r="Y3673" s="566"/>
      <c r="Z3673" s="566"/>
      <c r="AA3673" s="566"/>
      <c r="AB3673" s="566"/>
      <c r="AC3673" s="566"/>
      <c r="AD3673" s="566"/>
      <c r="AE3673" s="566"/>
      <c r="AF3673" s="566"/>
      <c r="AG3673" s="566"/>
    </row>
    <row r="3674" spans="2:33" hidden="1" outlineLevel="1" x14ac:dyDescent="0.45">
      <c r="B3674" s="657"/>
      <c r="C3674" s="658"/>
      <c r="D3674" s="659"/>
      <c r="E3674" s="660"/>
      <c r="F3674" s="661"/>
      <c r="G3674" s="662"/>
      <c r="H3674" s="663"/>
      <c r="I3674" s="663"/>
      <c r="J3674" s="663"/>
      <c r="K3674" s="664"/>
      <c r="L3674" s="662"/>
      <c r="M3674" s="663"/>
      <c r="N3674" s="663"/>
      <c r="O3674" s="663"/>
      <c r="P3674" s="664"/>
      <c r="Q3674" s="665"/>
      <c r="R3674" s="661"/>
      <c r="S3674" s="566"/>
      <c r="T3674" s="566"/>
      <c r="U3674" s="566"/>
      <c r="V3674" s="566"/>
      <c r="W3674" s="566"/>
      <c r="X3674" s="566"/>
      <c r="Y3674" s="566"/>
      <c r="Z3674" s="566"/>
      <c r="AA3674" s="566"/>
      <c r="AB3674" s="566"/>
      <c r="AC3674" s="566"/>
      <c r="AD3674" s="566"/>
      <c r="AE3674" s="566"/>
      <c r="AF3674" s="566"/>
      <c r="AG3674" s="566"/>
    </row>
    <row r="3675" spans="2:33" hidden="1" outlineLevel="1" x14ac:dyDescent="0.45">
      <c r="B3675" s="648"/>
      <c r="C3675" s="649"/>
      <c r="D3675" s="650"/>
      <c r="E3675" s="651"/>
      <c r="F3675" s="652"/>
      <c r="G3675" s="653"/>
      <c r="H3675" s="654"/>
      <c r="I3675" s="654"/>
      <c r="J3675" s="654"/>
      <c r="K3675" s="655"/>
      <c r="L3675" s="653"/>
      <c r="M3675" s="654"/>
      <c r="N3675" s="654"/>
      <c r="O3675" s="654"/>
      <c r="P3675" s="655"/>
      <c r="Q3675" s="656"/>
      <c r="R3675" s="652"/>
      <c r="S3675" s="566"/>
      <c r="T3675" s="566"/>
      <c r="U3675" s="566"/>
      <c r="V3675" s="566"/>
      <c r="W3675" s="566"/>
      <c r="X3675" s="566"/>
      <c r="Y3675" s="566"/>
      <c r="Z3675" s="566"/>
      <c r="AA3675" s="566"/>
      <c r="AB3675" s="566"/>
      <c r="AC3675" s="566"/>
      <c r="AD3675" s="566"/>
      <c r="AE3675" s="566"/>
      <c r="AF3675" s="566"/>
      <c r="AG3675" s="566"/>
    </row>
    <row r="3676" spans="2:33" hidden="1" outlineLevel="1" x14ac:dyDescent="0.45">
      <c r="B3676" s="657"/>
      <c r="C3676" s="658"/>
      <c r="D3676" s="659"/>
      <c r="E3676" s="660"/>
      <c r="F3676" s="661"/>
      <c r="G3676" s="662"/>
      <c r="H3676" s="663"/>
      <c r="I3676" s="663"/>
      <c r="J3676" s="663"/>
      <c r="K3676" s="664"/>
      <c r="L3676" s="662"/>
      <c r="M3676" s="663"/>
      <c r="N3676" s="663"/>
      <c r="O3676" s="663"/>
      <c r="P3676" s="664"/>
      <c r="Q3676" s="665"/>
      <c r="R3676" s="661"/>
      <c r="S3676" s="566"/>
      <c r="T3676" s="566"/>
      <c r="U3676" s="566"/>
      <c r="V3676" s="566"/>
      <c r="W3676" s="566"/>
      <c r="X3676" s="566"/>
      <c r="Y3676" s="566"/>
      <c r="Z3676" s="566"/>
      <c r="AA3676" s="566"/>
      <c r="AB3676" s="566"/>
      <c r="AC3676" s="566"/>
      <c r="AD3676" s="566"/>
      <c r="AE3676" s="566"/>
      <c r="AF3676" s="566"/>
      <c r="AG3676" s="566"/>
    </row>
    <row r="3677" spans="2:33" hidden="1" outlineLevel="1" x14ac:dyDescent="0.45">
      <c r="B3677" s="648"/>
      <c r="C3677" s="649"/>
      <c r="D3677" s="650"/>
      <c r="E3677" s="651"/>
      <c r="F3677" s="652"/>
      <c r="G3677" s="653"/>
      <c r="H3677" s="654"/>
      <c r="I3677" s="654"/>
      <c r="J3677" s="654"/>
      <c r="K3677" s="655"/>
      <c r="L3677" s="653"/>
      <c r="M3677" s="654"/>
      <c r="N3677" s="654"/>
      <c r="O3677" s="654"/>
      <c r="P3677" s="655"/>
      <c r="Q3677" s="656"/>
      <c r="R3677" s="652"/>
      <c r="S3677" s="566"/>
      <c r="T3677" s="566"/>
      <c r="U3677" s="566"/>
      <c r="V3677" s="566"/>
      <c r="W3677" s="566"/>
      <c r="X3677" s="566"/>
      <c r="Y3677" s="566"/>
      <c r="Z3677" s="566"/>
      <c r="AA3677" s="566"/>
      <c r="AB3677" s="566"/>
      <c r="AC3677" s="566"/>
      <c r="AD3677" s="566"/>
      <c r="AE3677" s="566"/>
      <c r="AF3677" s="566"/>
      <c r="AG3677" s="566"/>
    </row>
    <row r="3678" spans="2:33" hidden="1" outlineLevel="1" x14ac:dyDescent="0.45">
      <c r="B3678" s="657"/>
      <c r="C3678" s="658"/>
      <c r="D3678" s="659"/>
      <c r="E3678" s="660"/>
      <c r="F3678" s="661"/>
      <c r="G3678" s="662"/>
      <c r="H3678" s="663"/>
      <c r="I3678" s="663"/>
      <c r="J3678" s="663"/>
      <c r="K3678" s="664"/>
      <c r="L3678" s="662"/>
      <c r="M3678" s="663"/>
      <c r="N3678" s="663"/>
      <c r="O3678" s="663"/>
      <c r="P3678" s="664"/>
      <c r="Q3678" s="665"/>
      <c r="R3678" s="661"/>
      <c r="S3678" s="566"/>
      <c r="T3678" s="566"/>
      <c r="U3678" s="566"/>
      <c r="V3678" s="566"/>
      <c r="W3678" s="566"/>
      <c r="X3678" s="566"/>
      <c r="Y3678" s="566"/>
      <c r="Z3678" s="566"/>
      <c r="AA3678" s="566"/>
      <c r="AB3678" s="566"/>
      <c r="AC3678" s="566"/>
      <c r="AD3678" s="566"/>
      <c r="AE3678" s="566"/>
      <c r="AF3678" s="566"/>
      <c r="AG3678" s="566"/>
    </row>
    <row r="3679" spans="2:33" hidden="1" outlineLevel="1" x14ac:dyDescent="0.45">
      <c r="B3679" s="648"/>
      <c r="C3679" s="649"/>
      <c r="D3679" s="650"/>
      <c r="E3679" s="651"/>
      <c r="F3679" s="652"/>
      <c r="G3679" s="653"/>
      <c r="H3679" s="654"/>
      <c r="I3679" s="654"/>
      <c r="J3679" s="654"/>
      <c r="K3679" s="655"/>
      <c r="L3679" s="653"/>
      <c r="M3679" s="654"/>
      <c r="N3679" s="654"/>
      <c r="O3679" s="654"/>
      <c r="P3679" s="655"/>
      <c r="Q3679" s="656"/>
      <c r="R3679" s="652"/>
      <c r="S3679" s="566"/>
      <c r="T3679" s="566"/>
      <c r="U3679" s="566"/>
      <c r="V3679" s="566"/>
      <c r="W3679" s="566"/>
      <c r="X3679" s="566"/>
      <c r="Y3679" s="566"/>
      <c r="Z3679" s="566"/>
      <c r="AA3679" s="566"/>
      <c r="AB3679" s="566"/>
      <c r="AC3679" s="566"/>
      <c r="AD3679" s="566"/>
      <c r="AE3679" s="566"/>
      <c r="AF3679" s="566"/>
      <c r="AG3679" s="566"/>
    </row>
    <row r="3680" spans="2:33" hidden="1" outlineLevel="1" x14ac:dyDescent="0.45">
      <c r="B3680" s="657"/>
      <c r="C3680" s="658"/>
      <c r="D3680" s="659"/>
      <c r="E3680" s="660"/>
      <c r="F3680" s="661"/>
      <c r="G3680" s="662"/>
      <c r="H3680" s="663"/>
      <c r="I3680" s="663"/>
      <c r="J3680" s="663"/>
      <c r="K3680" s="664"/>
      <c r="L3680" s="662"/>
      <c r="M3680" s="663"/>
      <c r="N3680" s="663"/>
      <c r="O3680" s="663"/>
      <c r="P3680" s="664"/>
      <c r="Q3680" s="665"/>
      <c r="R3680" s="661"/>
      <c r="S3680" s="566"/>
      <c r="T3680" s="566"/>
      <c r="U3680" s="566"/>
      <c r="V3680" s="566"/>
      <c r="W3680" s="566"/>
      <c r="X3680" s="566"/>
      <c r="Y3680" s="566"/>
      <c r="Z3680" s="566"/>
      <c r="AA3680" s="566"/>
      <c r="AB3680" s="566"/>
      <c r="AC3680" s="566"/>
      <c r="AD3680" s="566"/>
      <c r="AE3680" s="566"/>
      <c r="AF3680" s="566"/>
      <c r="AG3680" s="566"/>
    </row>
    <row r="3681" spans="2:33" hidden="1" outlineLevel="1" x14ac:dyDescent="0.45">
      <c r="B3681" s="648"/>
      <c r="C3681" s="649"/>
      <c r="D3681" s="650"/>
      <c r="E3681" s="651"/>
      <c r="F3681" s="652"/>
      <c r="G3681" s="653"/>
      <c r="H3681" s="654"/>
      <c r="I3681" s="654"/>
      <c r="J3681" s="654"/>
      <c r="K3681" s="655"/>
      <c r="L3681" s="653"/>
      <c r="M3681" s="654"/>
      <c r="N3681" s="654"/>
      <c r="O3681" s="654"/>
      <c r="P3681" s="655"/>
      <c r="Q3681" s="656"/>
      <c r="R3681" s="652"/>
      <c r="S3681" s="566"/>
      <c r="T3681" s="566"/>
      <c r="U3681" s="566"/>
      <c r="V3681" s="566"/>
      <c r="W3681" s="566"/>
      <c r="X3681" s="566"/>
      <c r="Y3681" s="566"/>
      <c r="Z3681" s="566"/>
      <c r="AA3681" s="566"/>
      <c r="AB3681" s="566"/>
      <c r="AC3681" s="566"/>
      <c r="AD3681" s="566"/>
      <c r="AE3681" s="566"/>
      <c r="AF3681" s="566"/>
      <c r="AG3681" s="566"/>
    </row>
    <row r="3682" spans="2:33" hidden="1" outlineLevel="1" x14ac:dyDescent="0.45">
      <c r="B3682" s="657"/>
      <c r="C3682" s="658"/>
      <c r="D3682" s="659"/>
      <c r="E3682" s="660"/>
      <c r="F3682" s="661"/>
      <c r="G3682" s="662"/>
      <c r="H3682" s="663"/>
      <c r="I3682" s="663"/>
      <c r="J3682" s="663"/>
      <c r="K3682" s="664"/>
      <c r="L3682" s="662"/>
      <c r="M3682" s="663"/>
      <c r="N3682" s="663"/>
      <c r="O3682" s="663"/>
      <c r="P3682" s="664"/>
      <c r="Q3682" s="665"/>
      <c r="R3682" s="661"/>
      <c r="S3682" s="566"/>
      <c r="T3682" s="566"/>
      <c r="U3682" s="566"/>
      <c r="V3682" s="566"/>
      <c r="W3682" s="566"/>
      <c r="X3682" s="566"/>
      <c r="Y3682" s="566"/>
      <c r="Z3682" s="566"/>
      <c r="AA3682" s="566"/>
      <c r="AB3682" s="566"/>
      <c r="AC3682" s="566"/>
      <c r="AD3682" s="566"/>
      <c r="AE3682" s="566"/>
      <c r="AF3682" s="566"/>
      <c r="AG3682" s="566"/>
    </row>
    <row r="3683" spans="2:33" hidden="1" outlineLevel="1" x14ac:dyDescent="0.45">
      <c r="B3683" s="648"/>
      <c r="C3683" s="649"/>
      <c r="D3683" s="650"/>
      <c r="E3683" s="651"/>
      <c r="F3683" s="652"/>
      <c r="G3683" s="653"/>
      <c r="H3683" s="654"/>
      <c r="I3683" s="654"/>
      <c r="J3683" s="654"/>
      <c r="K3683" s="655"/>
      <c r="L3683" s="653"/>
      <c r="M3683" s="654"/>
      <c r="N3683" s="654"/>
      <c r="O3683" s="654"/>
      <c r="P3683" s="655"/>
      <c r="Q3683" s="656"/>
      <c r="R3683" s="652"/>
      <c r="S3683" s="566"/>
      <c r="T3683" s="566"/>
      <c r="U3683" s="566"/>
      <c r="V3683" s="566"/>
      <c r="W3683" s="566"/>
      <c r="X3683" s="566"/>
      <c r="Y3683" s="566"/>
      <c r="Z3683" s="566"/>
      <c r="AA3683" s="566"/>
      <c r="AB3683" s="566"/>
      <c r="AC3683" s="566"/>
      <c r="AD3683" s="566"/>
      <c r="AE3683" s="566"/>
      <c r="AF3683" s="566"/>
      <c r="AG3683" s="566"/>
    </row>
    <row r="3684" spans="2:33" hidden="1" outlineLevel="1" x14ac:dyDescent="0.45">
      <c r="B3684" s="657"/>
      <c r="C3684" s="658"/>
      <c r="D3684" s="659"/>
      <c r="E3684" s="660"/>
      <c r="F3684" s="661"/>
      <c r="G3684" s="662"/>
      <c r="H3684" s="663"/>
      <c r="I3684" s="663"/>
      <c r="J3684" s="663"/>
      <c r="K3684" s="664"/>
      <c r="L3684" s="662"/>
      <c r="M3684" s="663"/>
      <c r="N3684" s="663"/>
      <c r="O3684" s="663"/>
      <c r="P3684" s="664"/>
      <c r="Q3684" s="665"/>
      <c r="R3684" s="661"/>
      <c r="S3684" s="566"/>
      <c r="T3684" s="566"/>
      <c r="U3684" s="566"/>
      <c r="V3684" s="566"/>
      <c r="W3684" s="566"/>
      <c r="X3684" s="566"/>
      <c r="Y3684" s="566"/>
      <c r="Z3684" s="566"/>
      <c r="AA3684" s="566"/>
      <c r="AB3684" s="566"/>
      <c r="AC3684" s="566"/>
      <c r="AD3684" s="566"/>
      <c r="AE3684" s="566"/>
      <c r="AF3684" s="566"/>
      <c r="AG3684" s="566"/>
    </row>
    <row r="3685" spans="2:33" hidden="1" outlineLevel="1" x14ac:dyDescent="0.45">
      <c r="B3685" s="648"/>
      <c r="C3685" s="649"/>
      <c r="D3685" s="650"/>
      <c r="E3685" s="651"/>
      <c r="F3685" s="652"/>
      <c r="G3685" s="653"/>
      <c r="H3685" s="654"/>
      <c r="I3685" s="654"/>
      <c r="J3685" s="654"/>
      <c r="K3685" s="655"/>
      <c r="L3685" s="653"/>
      <c r="M3685" s="654"/>
      <c r="N3685" s="654"/>
      <c r="O3685" s="654"/>
      <c r="P3685" s="655"/>
      <c r="Q3685" s="656"/>
      <c r="R3685" s="652"/>
      <c r="S3685" s="566"/>
      <c r="T3685" s="566"/>
      <c r="U3685" s="566"/>
      <c r="V3685" s="566"/>
      <c r="W3685" s="566"/>
      <c r="X3685" s="566"/>
      <c r="Y3685" s="566"/>
      <c r="Z3685" s="566"/>
      <c r="AA3685" s="566"/>
      <c r="AB3685" s="566"/>
      <c r="AC3685" s="566"/>
      <c r="AD3685" s="566"/>
      <c r="AE3685" s="566"/>
      <c r="AF3685" s="566"/>
      <c r="AG3685" s="566"/>
    </row>
    <row r="3686" spans="2:33" hidden="1" outlineLevel="1" x14ac:dyDescent="0.45">
      <c r="B3686" s="657"/>
      <c r="C3686" s="658"/>
      <c r="D3686" s="659"/>
      <c r="E3686" s="660"/>
      <c r="F3686" s="661"/>
      <c r="G3686" s="662"/>
      <c r="H3686" s="663"/>
      <c r="I3686" s="663"/>
      <c r="J3686" s="663"/>
      <c r="K3686" s="664"/>
      <c r="L3686" s="662"/>
      <c r="M3686" s="663"/>
      <c r="N3686" s="663"/>
      <c r="O3686" s="663"/>
      <c r="P3686" s="664"/>
      <c r="Q3686" s="665"/>
      <c r="R3686" s="661"/>
      <c r="S3686" s="566"/>
      <c r="T3686" s="566"/>
      <c r="U3686" s="566"/>
      <c r="V3686" s="566"/>
      <c r="W3686" s="566"/>
      <c r="X3686" s="566"/>
      <c r="Y3686" s="566"/>
      <c r="Z3686" s="566"/>
      <c r="AA3686" s="566"/>
      <c r="AB3686" s="566"/>
      <c r="AC3686" s="566"/>
      <c r="AD3686" s="566"/>
      <c r="AE3686" s="566"/>
      <c r="AF3686" s="566"/>
      <c r="AG3686" s="566"/>
    </row>
    <row r="3687" spans="2:33" hidden="1" outlineLevel="1" x14ac:dyDescent="0.45">
      <c r="B3687" s="648"/>
      <c r="C3687" s="649"/>
      <c r="D3687" s="650"/>
      <c r="E3687" s="651"/>
      <c r="F3687" s="652"/>
      <c r="G3687" s="653"/>
      <c r="H3687" s="654"/>
      <c r="I3687" s="654"/>
      <c r="J3687" s="654"/>
      <c r="K3687" s="655"/>
      <c r="L3687" s="653"/>
      <c r="M3687" s="654"/>
      <c r="N3687" s="654"/>
      <c r="O3687" s="654"/>
      <c r="P3687" s="655"/>
      <c r="Q3687" s="656"/>
      <c r="R3687" s="652"/>
      <c r="S3687" s="566"/>
      <c r="T3687" s="566"/>
      <c r="U3687" s="566"/>
      <c r="V3687" s="566"/>
      <c r="W3687" s="566"/>
      <c r="X3687" s="566"/>
      <c r="Y3687" s="566"/>
      <c r="Z3687" s="566"/>
      <c r="AA3687" s="566"/>
      <c r="AB3687" s="566"/>
      <c r="AC3687" s="566"/>
      <c r="AD3687" s="566"/>
      <c r="AE3687" s="566"/>
      <c r="AF3687" s="566"/>
      <c r="AG3687" s="566"/>
    </row>
    <row r="3688" spans="2:33" hidden="1" outlineLevel="1" x14ac:dyDescent="0.45">
      <c r="B3688" s="657"/>
      <c r="C3688" s="658"/>
      <c r="D3688" s="659"/>
      <c r="E3688" s="660"/>
      <c r="F3688" s="661"/>
      <c r="G3688" s="662"/>
      <c r="H3688" s="663"/>
      <c r="I3688" s="663"/>
      <c r="J3688" s="663"/>
      <c r="K3688" s="664"/>
      <c r="L3688" s="662"/>
      <c r="M3688" s="663"/>
      <c r="N3688" s="663"/>
      <c r="O3688" s="663"/>
      <c r="P3688" s="664"/>
      <c r="Q3688" s="665"/>
      <c r="R3688" s="661"/>
      <c r="S3688" s="566"/>
      <c r="T3688" s="566"/>
      <c r="U3688" s="566"/>
      <c r="V3688" s="566"/>
      <c r="W3688" s="566"/>
      <c r="X3688" s="566"/>
      <c r="Y3688" s="566"/>
      <c r="Z3688" s="566"/>
      <c r="AA3688" s="566"/>
      <c r="AB3688" s="566"/>
      <c r="AC3688" s="566"/>
      <c r="AD3688" s="566"/>
      <c r="AE3688" s="566"/>
      <c r="AF3688" s="566"/>
      <c r="AG3688" s="566"/>
    </row>
    <row r="3689" spans="2:33" hidden="1" outlineLevel="1" x14ac:dyDescent="0.45">
      <c r="B3689" s="648"/>
      <c r="C3689" s="649"/>
      <c r="D3689" s="650"/>
      <c r="E3689" s="651"/>
      <c r="F3689" s="652"/>
      <c r="G3689" s="653"/>
      <c r="H3689" s="654"/>
      <c r="I3689" s="654"/>
      <c r="J3689" s="654"/>
      <c r="K3689" s="655"/>
      <c r="L3689" s="653"/>
      <c r="M3689" s="654"/>
      <c r="N3689" s="654"/>
      <c r="O3689" s="654"/>
      <c r="P3689" s="655"/>
      <c r="Q3689" s="656"/>
      <c r="R3689" s="652"/>
      <c r="S3689" s="566"/>
      <c r="T3689" s="566"/>
      <c r="U3689" s="566"/>
      <c r="V3689" s="566"/>
      <c r="W3689" s="566"/>
      <c r="X3689" s="566"/>
      <c r="Y3689" s="566"/>
      <c r="Z3689" s="566"/>
      <c r="AA3689" s="566"/>
      <c r="AB3689" s="566"/>
      <c r="AC3689" s="566"/>
      <c r="AD3689" s="566"/>
      <c r="AE3689" s="566"/>
      <c r="AF3689" s="566"/>
      <c r="AG3689" s="566"/>
    </row>
    <row r="3690" spans="2:33" hidden="1" outlineLevel="1" x14ac:dyDescent="0.45">
      <c r="B3690" s="657"/>
      <c r="C3690" s="658"/>
      <c r="D3690" s="659"/>
      <c r="E3690" s="660"/>
      <c r="F3690" s="661"/>
      <c r="G3690" s="662"/>
      <c r="H3690" s="663"/>
      <c r="I3690" s="663"/>
      <c r="J3690" s="663"/>
      <c r="K3690" s="664"/>
      <c r="L3690" s="662"/>
      <c r="M3690" s="663"/>
      <c r="N3690" s="663"/>
      <c r="O3690" s="663"/>
      <c r="P3690" s="664"/>
      <c r="Q3690" s="665"/>
      <c r="R3690" s="661"/>
      <c r="S3690" s="566"/>
      <c r="T3690" s="566"/>
      <c r="U3690" s="566"/>
      <c r="V3690" s="566"/>
      <c r="W3690" s="566"/>
      <c r="X3690" s="566"/>
      <c r="Y3690" s="566"/>
      <c r="Z3690" s="566"/>
      <c r="AA3690" s="566"/>
      <c r="AB3690" s="566"/>
      <c r="AC3690" s="566"/>
      <c r="AD3690" s="566"/>
      <c r="AE3690" s="566"/>
      <c r="AF3690" s="566"/>
      <c r="AG3690" s="566"/>
    </row>
    <row r="3691" spans="2:33" hidden="1" outlineLevel="1" x14ac:dyDescent="0.45">
      <c r="B3691" s="648"/>
      <c r="C3691" s="649"/>
      <c r="D3691" s="650"/>
      <c r="E3691" s="651"/>
      <c r="F3691" s="652"/>
      <c r="G3691" s="653"/>
      <c r="H3691" s="654"/>
      <c r="I3691" s="654"/>
      <c r="J3691" s="654"/>
      <c r="K3691" s="655"/>
      <c r="L3691" s="653"/>
      <c r="M3691" s="654"/>
      <c r="N3691" s="654"/>
      <c r="O3691" s="654"/>
      <c r="P3691" s="655"/>
      <c r="Q3691" s="656"/>
      <c r="R3691" s="652"/>
      <c r="S3691" s="566"/>
      <c r="T3691" s="566"/>
      <c r="U3691" s="566"/>
      <c r="V3691" s="566"/>
      <c r="W3691" s="566"/>
      <c r="X3691" s="566"/>
      <c r="Y3691" s="566"/>
      <c r="Z3691" s="566"/>
      <c r="AA3691" s="566"/>
      <c r="AB3691" s="566"/>
      <c r="AC3691" s="566"/>
      <c r="AD3691" s="566"/>
      <c r="AE3691" s="566"/>
      <c r="AF3691" s="566"/>
      <c r="AG3691" s="566"/>
    </row>
    <row r="3692" spans="2:33" hidden="1" outlineLevel="1" x14ac:dyDescent="0.45">
      <c r="B3692" s="657"/>
      <c r="C3692" s="658"/>
      <c r="D3692" s="659"/>
      <c r="E3692" s="660"/>
      <c r="F3692" s="661"/>
      <c r="G3692" s="662"/>
      <c r="H3692" s="663"/>
      <c r="I3692" s="663"/>
      <c r="J3692" s="663"/>
      <c r="K3692" s="664"/>
      <c r="L3692" s="662"/>
      <c r="M3692" s="663"/>
      <c r="N3692" s="663"/>
      <c r="O3692" s="663"/>
      <c r="P3692" s="664"/>
      <c r="Q3692" s="665"/>
      <c r="R3692" s="661"/>
      <c r="S3692" s="566"/>
      <c r="T3692" s="566"/>
      <c r="U3692" s="566"/>
      <c r="V3692" s="566"/>
      <c r="W3692" s="566"/>
      <c r="X3692" s="566"/>
      <c r="Y3692" s="566"/>
      <c r="Z3692" s="566"/>
      <c r="AA3692" s="566"/>
      <c r="AB3692" s="566"/>
      <c r="AC3692" s="566"/>
      <c r="AD3692" s="566"/>
      <c r="AE3692" s="566"/>
      <c r="AF3692" s="566"/>
      <c r="AG3692" s="566"/>
    </row>
    <row r="3693" spans="2:33" hidden="1" outlineLevel="1" x14ac:dyDescent="0.45">
      <c r="B3693" s="648"/>
      <c r="C3693" s="649"/>
      <c r="D3693" s="650"/>
      <c r="E3693" s="651"/>
      <c r="F3693" s="652"/>
      <c r="G3693" s="653"/>
      <c r="H3693" s="654"/>
      <c r="I3693" s="654"/>
      <c r="J3693" s="654"/>
      <c r="K3693" s="655"/>
      <c r="L3693" s="653"/>
      <c r="M3693" s="654"/>
      <c r="N3693" s="654"/>
      <c r="O3693" s="654"/>
      <c r="P3693" s="655"/>
      <c r="Q3693" s="656"/>
      <c r="R3693" s="652"/>
      <c r="S3693" s="566"/>
      <c r="T3693" s="566"/>
      <c r="U3693" s="566"/>
      <c r="V3693" s="566"/>
      <c r="W3693" s="566"/>
      <c r="X3693" s="566"/>
      <c r="Y3693" s="566"/>
      <c r="Z3693" s="566"/>
      <c r="AA3693" s="566"/>
      <c r="AB3693" s="566"/>
      <c r="AC3693" s="566"/>
      <c r="AD3693" s="566"/>
      <c r="AE3693" s="566"/>
      <c r="AF3693" s="566"/>
      <c r="AG3693" s="566"/>
    </row>
    <row r="3694" spans="2:33" hidden="1" outlineLevel="1" x14ac:dyDescent="0.45">
      <c r="B3694" s="657"/>
      <c r="C3694" s="658"/>
      <c r="D3694" s="659"/>
      <c r="E3694" s="660"/>
      <c r="F3694" s="661"/>
      <c r="G3694" s="662"/>
      <c r="H3694" s="663"/>
      <c r="I3694" s="663"/>
      <c r="J3694" s="663"/>
      <c r="K3694" s="664"/>
      <c r="L3694" s="662"/>
      <c r="M3694" s="663"/>
      <c r="N3694" s="663"/>
      <c r="O3694" s="663"/>
      <c r="P3694" s="664"/>
      <c r="Q3694" s="665"/>
      <c r="R3694" s="661"/>
      <c r="S3694" s="566"/>
      <c r="T3694" s="566"/>
      <c r="U3694" s="566"/>
      <c r="V3694" s="566"/>
      <c r="W3694" s="566"/>
      <c r="X3694" s="566"/>
      <c r="Y3694" s="566"/>
      <c r="Z3694" s="566"/>
      <c r="AA3694" s="566"/>
      <c r="AB3694" s="566"/>
      <c r="AC3694" s="566"/>
      <c r="AD3694" s="566"/>
      <c r="AE3694" s="566"/>
      <c r="AF3694" s="566"/>
      <c r="AG3694" s="566"/>
    </row>
    <row r="3695" spans="2:33" hidden="1" outlineLevel="1" x14ac:dyDescent="0.45">
      <c r="B3695" s="648"/>
      <c r="C3695" s="649"/>
      <c r="D3695" s="650"/>
      <c r="E3695" s="651"/>
      <c r="F3695" s="652"/>
      <c r="G3695" s="653"/>
      <c r="H3695" s="654"/>
      <c r="I3695" s="654"/>
      <c r="J3695" s="654"/>
      <c r="K3695" s="655"/>
      <c r="L3695" s="653"/>
      <c r="M3695" s="654"/>
      <c r="N3695" s="654"/>
      <c r="O3695" s="654"/>
      <c r="P3695" s="655"/>
      <c r="Q3695" s="656"/>
      <c r="R3695" s="652"/>
      <c r="S3695" s="566"/>
      <c r="T3695" s="566"/>
      <c r="U3695" s="566"/>
      <c r="V3695" s="566"/>
      <c r="W3695" s="566"/>
      <c r="X3695" s="566"/>
      <c r="Y3695" s="566"/>
      <c r="Z3695" s="566"/>
      <c r="AA3695" s="566"/>
      <c r="AB3695" s="566"/>
      <c r="AC3695" s="566"/>
      <c r="AD3695" s="566"/>
      <c r="AE3695" s="566"/>
      <c r="AF3695" s="566"/>
      <c r="AG3695" s="566"/>
    </row>
    <row r="3696" spans="2:33" hidden="1" outlineLevel="1" x14ac:dyDescent="0.45">
      <c r="B3696" s="657"/>
      <c r="C3696" s="658"/>
      <c r="D3696" s="659"/>
      <c r="E3696" s="660"/>
      <c r="F3696" s="661"/>
      <c r="G3696" s="662"/>
      <c r="H3696" s="663"/>
      <c r="I3696" s="663"/>
      <c r="J3696" s="663"/>
      <c r="K3696" s="664"/>
      <c r="L3696" s="662"/>
      <c r="M3696" s="663"/>
      <c r="N3696" s="663"/>
      <c r="O3696" s="663"/>
      <c r="P3696" s="664"/>
      <c r="Q3696" s="665"/>
      <c r="R3696" s="661"/>
      <c r="S3696" s="566"/>
      <c r="T3696" s="566"/>
      <c r="U3696" s="566"/>
      <c r="V3696" s="566"/>
      <c r="W3696" s="566"/>
      <c r="X3696" s="566"/>
      <c r="Y3696" s="566"/>
      <c r="Z3696" s="566"/>
      <c r="AA3696" s="566"/>
      <c r="AB3696" s="566"/>
      <c r="AC3696" s="566"/>
      <c r="AD3696" s="566"/>
      <c r="AE3696" s="566"/>
      <c r="AF3696" s="566"/>
      <c r="AG3696" s="566"/>
    </row>
    <row r="3697" spans="2:33" hidden="1" outlineLevel="1" x14ac:dyDescent="0.45">
      <c r="B3697" s="648"/>
      <c r="C3697" s="649"/>
      <c r="D3697" s="650"/>
      <c r="E3697" s="651"/>
      <c r="F3697" s="652"/>
      <c r="G3697" s="653"/>
      <c r="H3697" s="654"/>
      <c r="I3697" s="654"/>
      <c r="J3697" s="654"/>
      <c r="K3697" s="655"/>
      <c r="L3697" s="653"/>
      <c r="M3697" s="654"/>
      <c r="N3697" s="654"/>
      <c r="O3697" s="654"/>
      <c r="P3697" s="655"/>
      <c r="Q3697" s="656"/>
      <c r="R3697" s="652"/>
      <c r="S3697" s="566"/>
      <c r="T3697" s="566"/>
      <c r="U3697" s="566"/>
      <c r="V3697" s="566"/>
      <c r="W3697" s="566"/>
      <c r="X3697" s="566"/>
      <c r="Y3697" s="566"/>
      <c r="Z3697" s="566"/>
      <c r="AA3697" s="566"/>
      <c r="AB3697" s="566"/>
      <c r="AC3697" s="566"/>
      <c r="AD3697" s="566"/>
      <c r="AE3697" s="566"/>
      <c r="AF3697" s="566"/>
      <c r="AG3697" s="566"/>
    </row>
    <row r="3698" spans="2:33" hidden="1" outlineLevel="1" x14ac:dyDescent="0.45">
      <c r="B3698" s="657"/>
      <c r="C3698" s="658"/>
      <c r="D3698" s="659"/>
      <c r="E3698" s="660"/>
      <c r="F3698" s="661"/>
      <c r="G3698" s="662"/>
      <c r="H3698" s="663"/>
      <c r="I3698" s="663"/>
      <c r="J3698" s="663"/>
      <c r="K3698" s="664"/>
      <c r="L3698" s="662"/>
      <c r="M3698" s="663"/>
      <c r="N3698" s="663"/>
      <c r="O3698" s="663"/>
      <c r="P3698" s="664"/>
      <c r="Q3698" s="665"/>
      <c r="R3698" s="661"/>
      <c r="S3698" s="566"/>
      <c r="T3698" s="566"/>
      <c r="U3698" s="566"/>
      <c r="V3698" s="566"/>
      <c r="W3698" s="566"/>
      <c r="X3698" s="566"/>
      <c r="Y3698" s="566"/>
      <c r="Z3698" s="566"/>
      <c r="AA3698" s="566"/>
      <c r="AB3698" s="566"/>
      <c r="AC3698" s="566"/>
      <c r="AD3698" s="566"/>
      <c r="AE3698" s="566"/>
      <c r="AF3698" s="566"/>
      <c r="AG3698" s="566"/>
    </row>
    <row r="3699" spans="2:33" hidden="1" outlineLevel="1" x14ac:dyDescent="0.45">
      <c r="B3699" s="648"/>
      <c r="C3699" s="649"/>
      <c r="D3699" s="650"/>
      <c r="E3699" s="651"/>
      <c r="F3699" s="652"/>
      <c r="G3699" s="653"/>
      <c r="H3699" s="654"/>
      <c r="I3699" s="654"/>
      <c r="J3699" s="654"/>
      <c r="K3699" s="655"/>
      <c r="L3699" s="653"/>
      <c r="M3699" s="654"/>
      <c r="N3699" s="654"/>
      <c r="O3699" s="654"/>
      <c r="P3699" s="655"/>
      <c r="Q3699" s="656"/>
      <c r="R3699" s="652"/>
      <c r="S3699" s="566"/>
      <c r="T3699" s="566"/>
      <c r="U3699" s="566"/>
      <c r="V3699" s="566"/>
      <c r="W3699" s="566"/>
      <c r="X3699" s="566"/>
      <c r="Y3699" s="566"/>
      <c r="Z3699" s="566"/>
      <c r="AA3699" s="566"/>
      <c r="AB3699" s="566"/>
      <c r="AC3699" s="566"/>
      <c r="AD3699" s="566"/>
      <c r="AE3699" s="566"/>
      <c r="AF3699" s="566"/>
      <c r="AG3699" s="566"/>
    </row>
    <row r="3700" spans="2:33" hidden="1" outlineLevel="1" x14ac:dyDescent="0.45">
      <c r="B3700" s="657"/>
      <c r="C3700" s="658"/>
      <c r="D3700" s="659"/>
      <c r="E3700" s="660"/>
      <c r="F3700" s="661"/>
      <c r="G3700" s="662"/>
      <c r="H3700" s="663"/>
      <c r="I3700" s="663"/>
      <c r="J3700" s="663"/>
      <c r="K3700" s="664"/>
      <c r="L3700" s="662"/>
      <c r="M3700" s="663"/>
      <c r="N3700" s="663"/>
      <c r="O3700" s="663"/>
      <c r="P3700" s="664"/>
      <c r="Q3700" s="665"/>
      <c r="R3700" s="661"/>
      <c r="S3700" s="566"/>
      <c r="T3700" s="566"/>
      <c r="U3700" s="566"/>
      <c r="V3700" s="566"/>
      <c r="W3700" s="566"/>
      <c r="X3700" s="566"/>
      <c r="Y3700" s="566"/>
      <c r="Z3700" s="566"/>
      <c r="AA3700" s="566"/>
      <c r="AB3700" s="566"/>
      <c r="AC3700" s="566"/>
      <c r="AD3700" s="566"/>
      <c r="AE3700" s="566"/>
      <c r="AF3700" s="566"/>
      <c r="AG3700" s="566"/>
    </row>
    <row r="3701" spans="2:33" hidden="1" outlineLevel="1" x14ac:dyDescent="0.45">
      <c r="B3701" s="648"/>
      <c r="C3701" s="649"/>
      <c r="D3701" s="650"/>
      <c r="E3701" s="651"/>
      <c r="F3701" s="652"/>
      <c r="G3701" s="653"/>
      <c r="H3701" s="654"/>
      <c r="I3701" s="654"/>
      <c r="J3701" s="654"/>
      <c r="K3701" s="655"/>
      <c r="L3701" s="653"/>
      <c r="M3701" s="654"/>
      <c r="N3701" s="654"/>
      <c r="O3701" s="654"/>
      <c r="P3701" s="655"/>
      <c r="Q3701" s="656"/>
      <c r="R3701" s="652"/>
      <c r="S3701" s="566"/>
      <c r="T3701" s="566"/>
      <c r="U3701" s="566"/>
      <c r="V3701" s="566"/>
      <c r="W3701" s="566"/>
      <c r="X3701" s="566"/>
      <c r="Y3701" s="566"/>
      <c r="Z3701" s="566"/>
      <c r="AA3701" s="566"/>
      <c r="AB3701" s="566"/>
      <c r="AC3701" s="566"/>
      <c r="AD3701" s="566"/>
      <c r="AE3701" s="566"/>
      <c r="AF3701" s="566"/>
      <c r="AG3701" s="566"/>
    </row>
    <row r="3702" spans="2:33" hidden="1" outlineLevel="1" x14ac:dyDescent="0.45">
      <c r="B3702" s="657"/>
      <c r="C3702" s="658"/>
      <c r="D3702" s="659"/>
      <c r="E3702" s="660"/>
      <c r="F3702" s="661"/>
      <c r="G3702" s="662"/>
      <c r="H3702" s="663"/>
      <c r="I3702" s="663"/>
      <c r="J3702" s="663"/>
      <c r="K3702" s="664"/>
      <c r="L3702" s="662"/>
      <c r="M3702" s="663"/>
      <c r="N3702" s="663"/>
      <c r="O3702" s="663"/>
      <c r="P3702" s="664"/>
      <c r="Q3702" s="665"/>
      <c r="R3702" s="661"/>
      <c r="S3702" s="566"/>
      <c r="T3702" s="566"/>
      <c r="U3702" s="566"/>
      <c r="V3702" s="566"/>
      <c r="W3702" s="566"/>
      <c r="X3702" s="566"/>
      <c r="Y3702" s="566"/>
      <c r="Z3702" s="566"/>
      <c r="AA3702" s="566"/>
      <c r="AB3702" s="566"/>
      <c r="AC3702" s="566"/>
      <c r="AD3702" s="566"/>
      <c r="AE3702" s="566"/>
      <c r="AF3702" s="566"/>
      <c r="AG3702" s="566"/>
    </row>
    <row r="3703" spans="2:33" hidden="1" outlineLevel="1" x14ac:dyDescent="0.45">
      <c r="B3703" s="648"/>
      <c r="C3703" s="649"/>
      <c r="D3703" s="650"/>
      <c r="E3703" s="651"/>
      <c r="F3703" s="652"/>
      <c r="G3703" s="653"/>
      <c r="H3703" s="654"/>
      <c r="I3703" s="654"/>
      <c r="J3703" s="654"/>
      <c r="K3703" s="655"/>
      <c r="L3703" s="653"/>
      <c r="M3703" s="654"/>
      <c r="N3703" s="654"/>
      <c r="O3703" s="654"/>
      <c r="P3703" s="655"/>
      <c r="Q3703" s="656"/>
      <c r="R3703" s="652"/>
      <c r="S3703" s="566"/>
      <c r="T3703" s="566"/>
      <c r="U3703" s="566"/>
      <c r="V3703" s="566"/>
      <c r="W3703" s="566"/>
      <c r="X3703" s="566"/>
      <c r="Y3703" s="566"/>
      <c r="Z3703" s="566"/>
      <c r="AA3703" s="566"/>
      <c r="AB3703" s="566"/>
      <c r="AC3703" s="566"/>
      <c r="AD3703" s="566"/>
      <c r="AE3703" s="566"/>
      <c r="AF3703" s="566"/>
      <c r="AG3703" s="566"/>
    </row>
    <row r="3704" spans="2:33" hidden="1" outlineLevel="1" x14ac:dyDescent="0.45">
      <c r="B3704" s="657"/>
      <c r="C3704" s="658"/>
      <c r="D3704" s="659"/>
      <c r="E3704" s="660"/>
      <c r="F3704" s="661"/>
      <c r="G3704" s="662"/>
      <c r="H3704" s="663"/>
      <c r="I3704" s="663"/>
      <c r="J3704" s="663"/>
      <c r="K3704" s="664"/>
      <c r="L3704" s="662"/>
      <c r="M3704" s="663"/>
      <c r="N3704" s="663"/>
      <c r="O3704" s="663"/>
      <c r="P3704" s="664"/>
      <c r="Q3704" s="665"/>
      <c r="R3704" s="661"/>
      <c r="S3704" s="566"/>
      <c r="T3704" s="566"/>
      <c r="U3704" s="566"/>
      <c r="V3704" s="566"/>
      <c r="W3704" s="566"/>
      <c r="X3704" s="566"/>
      <c r="Y3704" s="566"/>
      <c r="Z3704" s="566"/>
      <c r="AA3704" s="566"/>
      <c r="AB3704" s="566"/>
      <c r="AC3704" s="566"/>
      <c r="AD3704" s="566"/>
      <c r="AE3704" s="566"/>
      <c r="AF3704" s="566"/>
      <c r="AG3704" s="566"/>
    </row>
    <row r="3705" spans="2:33" hidden="1" outlineLevel="1" x14ac:dyDescent="0.45">
      <c r="B3705" s="648"/>
      <c r="C3705" s="649"/>
      <c r="D3705" s="650"/>
      <c r="E3705" s="651"/>
      <c r="F3705" s="652"/>
      <c r="G3705" s="653"/>
      <c r="H3705" s="654"/>
      <c r="I3705" s="654"/>
      <c r="J3705" s="654"/>
      <c r="K3705" s="655"/>
      <c r="L3705" s="653"/>
      <c r="M3705" s="654"/>
      <c r="N3705" s="654"/>
      <c r="O3705" s="654"/>
      <c r="P3705" s="655"/>
      <c r="Q3705" s="656"/>
      <c r="R3705" s="652"/>
      <c r="S3705" s="566"/>
      <c r="T3705" s="566"/>
      <c r="U3705" s="566"/>
      <c r="V3705" s="566"/>
      <c r="W3705" s="566"/>
      <c r="X3705" s="566"/>
      <c r="Y3705" s="566"/>
      <c r="Z3705" s="566"/>
      <c r="AA3705" s="566"/>
      <c r="AB3705" s="566"/>
      <c r="AC3705" s="566"/>
      <c r="AD3705" s="566"/>
      <c r="AE3705" s="566"/>
      <c r="AF3705" s="566"/>
      <c r="AG3705" s="566"/>
    </row>
    <row r="3706" spans="2:33" hidden="1" outlineLevel="1" x14ac:dyDescent="0.45">
      <c r="B3706" s="657"/>
      <c r="C3706" s="658"/>
      <c r="D3706" s="659"/>
      <c r="E3706" s="660"/>
      <c r="F3706" s="661"/>
      <c r="G3706" s="662"/>
      <c r="H3706" s="663"/>
      <c r="I3706" s="663"/>
      <c r="J3706" s="663"/>
      <c r="K3706" s="664"/>
      <c r="L3706" s="662"/>
      <c r="M3706" s="663"/>
      <c r="N3706" s="663"/>
      <c r="O3706" s="663"/>
      <c r="P3706" s="664"/>
      <c r="Q3706" s="665"/>
      <c r="R3706" s="661"/>
      <c r="S3706" s="566"/>
      <c r="T3706" s="566"/>
      <c r="U3706" s="566"/>
      <c r="V3706" s="566"/>
      <c r="W3706" s="566"/>
      <c r="X3706" s="566"/>
      <c r="Y3706" s="566"/>
      <c r="Z3706" s="566"/>
      <c r="AA3706" s="566"/>
      <c r="AB3706" s="566"/>
      <c r="AC3706" s="566"/>
      <c r="AD3706" s="566"/>
      <c r="AE3706" s="566"/>
      <c r="AF3706" s="566"/>
      <c r="AG3706" s="566"/>
    </row>
    <row r="3707" spans="2:33" hidden="1" outlineLevel="1" x14ac:dyDescent="0.45">
      <c r="B3707" s="648"/>
      <c r="C3707" s="649"/>
      <c r="D3707" s="650"/>
      <c r="E3707" s="651"/>
      <c r="F3707" s="652"/>
      <c r="G3707" s="653"/>
      <c r="H3707" s="654"/>
      <c r="I3707" s="654"/>
      <c r="J3707" s="654"/>
      <c r="K3707" s="655"/>
      <c r="L3707" s="653"/>
      <c r="M3707" s="654"/>
      <c r="N3707" s="654"/>
      <c r="O3707" s="654"/>
      <c r="P3707" s="655"/>
      <c r="Q3707" s="656"/>
      <c r="R3707" s="652"/>
      <c r="S3707" s="566"/>
      <c r="T3707" s="566"/>
      <c r="U3707" s="566"/>
      <c r="V3707" s="566"/>
      <c r="W3707" s="566"/>
      <c r="X3707" s="566"/>
      <c r="Y3707" s="566"/>
      <c r="Z3707" s="566"/>
      <c r="AA3707" s="566"/>
      <c r="AB3707" s="566"/>
      <c r="AC3707" s="566"/>
      <c r="AD3707" s="566"/>
      <c r="AE3707" s="566"/>
      <c r="AF3707" s="566"/>
      <c r="AG3707" s="566"/>
    </row>
    <row r="3708" spans="2:33" hidden="1" outlineLevel="1" x14ac:dyDescent="0.45">
      <c r="B3708" s="657"/>
      <c r="C3708" s="658"/>
      <c r="D3708" s="659"/>
      <c r="E3708" s="660"/>
      <c r="F3708" s="661"/>
      <c r="G3708" s="662"/>
      <c r="H3708" s="663"/>
      <c r="I3708" s="663"/>
      <c r="J3708" s="663"/>
      <c r="K3708" s="664"/>
      <c r="L3708" s="662"/>
      <c r="M3708" s="663"/>
      <c r="N3708" s="663"/>
      <c r="O3708" s="663"/>
      <c r="P3708" s="664"/>
      <c r="Q3708" s="665"/>
      <c r="R3708" s="661"/>
      <c r="S3708" s="566"/>
      <c r="T3708" s="566"/>
      <c r="U3708" s="566"/>
      <c r="V3708" s="566"/>
      <c r="W3708" s="566"/>
      <c r="X3708" s="566"/>
      <c r="Y3708" s="566"/>
      <c r="Z3708" s="566"/>
      <c r="AA3708" s="566"/>
      <c r="AB3708" s="566"/>
      <c r="AC3708" s="566"/>
      <c r="AD3708" s="566"/>
      <c r="AE3708" s="566"/>
      <c r="AF3708" s="566"/>
      <c r="AG3708" s="566"/>
    </row>
    <row r="3709" spans="2:33" hidden="1" outlineLevel="1" x14ac:dyDescent="0.45">
      <c r="B3709" s="648"/>
      <c r="C3709" s="649"/>
      <c r="D3709" s="650"/>
      <c r="E3709" s="651"/>
      <c r="F3709" s="652"/>
      <c r="G3709" s="653"/>
      <c r="H3709" s="654"/>
      <c r="I3709" s="654"/>
      <c r="J3709" s="654"/>
      <c r="K3709" s="655"/>
      <c r="L3709" s="653"/>
      <c r="M3709" s="654"/>
      <c r="N3709" s="654"/>
      <c r="O3709" s="654"/>
      <c r="P3709" s="655"/>
      <c r="Q3709" s="656"/>
      <c r="R3709" s="652"/>
      <c r="S3709" s="566"/>
      <c r="T3709" s="566"/>
      <c r="U3709" s="566"/>
      <c r="V3709" s="566"/>
      <c r="W3709" s="566"/>
      <c r="X3709" s="566"/>
      <c r="Y3709" s="566"/>
      <c r="Z3709" s="566"/>
      <c r="AA3709" s="566"/>
      <c r="AB3709" s="566"/>
      <c r="AC3709" s="566"/>
      <c r="AD3709" s="566"/>
      <c r="AE3709" s="566"/>
      <c r="AF3709" s="566"/>
      <c r="AG3709" s="566"/>
    </row>
    <row r="3710" spans="2:33" hidden="1" outlineLevel="1" x14ac:dyDescent="0.45">
      <c r="B3710" s="657"/>
      <c r="C3710" s="658"/>
      <c r="D3710" s="659"/>
      <c r="E3710" s="660"/>
      <c r="F3710" s="661"/>
      <c r="G3710" s="662"/>
      <c r="H3710" s="663"/>
      <c r="I3710" s="663"/>
      <c r="J3710" s="663"/>
      <c r="K3710" s="664"/>
      <c r="L3710" s="662"/>
      <c r="M3710" s="663"/>
      <c r="N3710" s="663"/>
      <c r="O3710" s="663"/>
      <c r="P3710" s="664"/>
      <c r="Q3710" s="665"/>
      <c r="R3710" s="661"/>
      <c r="S3710" s="566"/>
      <c r="T3710" s="566"/>
      <c r="U3710" s="566"/>
      <c r="V3710" s="566"/>
      <c r="W3710" s="566"/>
      <c r="X3710" s="566"/>
      <c r="Y3710" s="566"/>
      <c r="Z3710" s="566"/>
      <c r="AA3710" s="566"/>
      <c r="AB3710" s="566"/>
      <c r="AC3710" s="566"/>
      <c r="AD3710" s="566"/>
      <c r="AE3710" s="566"/>
      <c r="AF3710" s="566"/>
      <c r="AG3710" s="566"/>
    </row>
    <row r="3711" spans="2:33" hidden="1" outlineLevel="1" x14ac:dyDescent="0.45">
      <c r="B3711" s="648"/>
      <c r="C3711" s="649"/>
      <c r="D3711" s="650"/>
      <c r="E3711" s="651"/>
      <c r="F3711" s="652"/>
      <c r="G3711" s="653"/>
      <c r="H3711" s="654"/>
      <c r="I3711" s="654"/>
      <c r="J3711" s="654"/>
      <c r="K3711" s="655"/>
      <c r="L3711" s="653"/>
      <c r="M3711" s="654"/>
      <c r="N3711" s="654"/>
      <c r="O3711" s="654"/>
      <c r="P3711" s="655"/>
      <c r="Q3711" s="656"/>
      <c r="R3711" s="652"/>
      <c r="S3711" s="566"/>
      <c r="T3711" s="566"/>
      <c r="U3711" s="566"/>
      <c r="V3711" s="566"/>
      <c r="W3711" s="566"/>
      <c r="X3711" s="566"/>
      <c r="Y3711" s="566"/>
      <c r="Z3711" s="566"/>
      <c r="AA3711" s="566"/>
      <c r="AB3711" s="566"/>
      <c r="AC3711" s="566"/>
      <c r="AD3711" s="566"/>
      <c r="AE3711" s="566"/>
      <c r="AF3711" s="566"/>
      <c r="AG3711" s="566"/>
    </row>
    <row r="3712" spans="2:33" hidden="1" outlineLevel="1" x14ac:dyDescent="0.45">
      <c r="B3712" s="657"/>
      <c r="C3712" s="658"/>
      <c r="D3712" s="659"/>
      <c r="E3712" s="660"/>
      <c r="F3712" s="661"/>
      <c r="G3712" s="662"/>
      <c r="H3712" s="663"/>
      <c r="I3712" s="663"/>
      <c r="J3712" s="663"/>
      <c r="K3712" s="664"/>
      <c r="L3712" s="662"/>
      <c r="M3712" s="663"/>
      <c r="N3712" s="663"/>
      <c r="O3712" s="663"/>
      <c r="P3712" s="664"/>
      <c r="Q3712" s="665"/>
      <c r="R3712" s="661"/>
      <c r="S3712" s="566"/>
      <c r="T3712" s="566"/>
      <c r="U3712" s="566"/>
      <c r="V3712" s="566"/>
      <c r="W3712" s="566"/>
      <c r="X3712" s="566"/>
      <c r="Y3712" s="566"/>
      <c r="Z3712" s="566"/>
      <c r="AA3712" s="566"/>
      <c r="AB3712" s="566"/>
      <c r="AC3712" s="566"/>
      <c r="AD3712" s="566"/>
      <c r="AE3712" s="566"/>
      <c r="AF3712" s="566"/>
      <c r="AG3712" s="566"/>
    </row>
    <row r="3713" spans="2:33" hidden="1" outlineLevel="1" x14ac:dyDescent="0.45">
      <c r="B3713" s="648"/>
      <c r="C3713" s="649"/>
      <c r="D3713" s="650"/>
      <c r="E3713" s="651"/>
      <c r="F3713" s="652"/>
      <c r="G3713" s="653"/>
      <c r="H3713" s="654"/>
      <c r="I3713" s="654"/>
      <c r="J3713" s="654"/>
      <c r="K3713" s="655"/>
      <c r="L3713" s="653"/>
      <c r="M3713" s="654"/>
      <c r="N3713" s="654"/>
      <c r="O3713" s="654"/>
      <c r="P3713" s="655"/>
      <c r="Q3713" s="656"/>
      <c r="R3713" s="652"/>
      <c r="S3713" s="566"/>
      <c r="T3713" s="566"/>
      <c r="U3713" s="566"/>
      <c r="V3713" s="566"/>
      <c r="W3713" s="566"/>
      <c r="X3713" s="566"/>
      <c r="Y3713" s="566"/>
      <c r="Z3713" s="566"/>
      <c r="AA3713" s="566"/>
      <c r="AB3713" s="566"/>
      <c r="AC3713" s="566"/>
      <c r="AD3713" s="566"/>
      <c r="AE3713" s="566"/>
      <c r="AF3713" s="566"/>
      <c r="AG3713" s="566"/>
    </row>
    <row r="3714" spans="2:33" hidden="1" outlineLevel="1" x14ac:dyDescent="0.45">
      <c r="B3714" s="657"/>
      <c r="C3714" s="658"/>
      <c r="D3714" s="659"/>
      <c r="E3714" s="660"/>
      <c r="F3714" s="661"/>
      <c r="G3714" s="662"/>
      <c r="H3714" s="663"/>
      <c r="I3714" s="663"/>
      <c r="J3714" s="663"/>
      <c r="K3714" s="664"/>
      <c r="L3714" s="662"/>
      <c r="M3714" s="663"/>
      <c r="N3714" s="663"/>
      <c r="O3714" s="663"/>
      <c r="P3714" s="664"/>
      <c r="Q3714" s="665"/>
      <c r="R3714" s="661"/>
      <c r="S3714" s="566"/>
      <c r="T3714" s="566"/>
      <c r="U3714" s="566"/>
      <c r="V3714" s="566"/>
      <c r="W3714" s="566"/>
      <c r="X3714" s="566"/>
      <c r="Y3714" s="566"/>
      <c r="Z3714" s="566"/>
      <c r="AA3714" s="566"/>
      <c r="AB3714" s="566"/>
      <c r="AC3714" s="566"/>
      <c r="AD3714" s="566"/>
      <c r="AE3714" s="566"/>
      <c r="AF3714" s="566"/>
      <c r="AG3714" s="566"/>
    </row>
    <row r="3715" spans="2:33" hidden="1" outlineLevel="1" x14ac:dyDescent="0.45">
      <c r="B3715" s="648"/>
      <c r="C3715" s="649"/>
      <c r="D3715" s="650"/>
      <c r="E3715" s="651"/>
      <c r="F3715" s="652"/>
      <c r="G3715" s="653"/>
      <c r="H3715" s="654"/>
      <c r="I3715" s="654"/>
      <c r="J3715" s="654"/>
      <c r="K3715" s="655"/>
      <c r="L3715" s="653"/>
      <c r="M3715" s="654"/>
      <c r="N3715" s="654"/>
      <c r="O3715" s="654"/>
      <c r="P3715" s="655"/>
      <c r="Q3715" s="656"/>
      <c r="R3715" s="652"/>
      <c r="S3715" s="566"/>
      <c r="T3715" s="566"/>
      <c r="U3715" s="566"/>
      <c r="V3715" s="566"/>
      <c r="W3715" s="566"/>
      <c r="X3715" s="566"/>
      <c r="Y3715" s="566"/>
      <c r="Z3715" s="566"/>
      <c r="AA3715" s="566"/>
      <c r="AB3715" s="566"/>
      <c r="AC3715" s="566"/>
      <c r="AD3715" s="566"/>
      <c r="AE3715" s="566"/>
      <c r="AF3715" s="566"/>
      <c r="AG3715" s="566"/>
    </row>
    <row r="3716" spans="2:33" hidden="1" outlineLevel="1" x14ac:dyDescent="0.45">
      <c r="B3716" s="657"/>
      <c r="C3716" s="658"/>
      <c r="D3716" s="659"/>
      <c r="E3716" s="660"/>
      <c r="F3716" s="661"/>
      <c r="G3716" s="662"/>
      <c r="H3716" s="663"/>
      <c r="I3716" s="663"/>
      <c r="J3716" s="663"/>
      <c r="K3716" s="664"/>
      <c r="L3716" s="662"/>
      <c r="M3716" s="663"/>
      <c r="N3716" s="663"/>
      <c r="O3716" s="663"/>
      <c r="P3716" s="664"/>
      <c r="Q3716" s="665"/>
      <c r="R3716" s="661"/>
      <c r="S3716" s="566"/>
      <c r="T3716" s="566"/>
      <c r="U3716" s="566"/>
      <c r="V3716" s="566"/>
      <c r="W3716" s="566"/>
      <c r="X3716" s="566"/>
      <c r="Y3716" s="566"/>
      <c r="Z3716" s="566"/>
      <c r="AA3716" s="566"/>
      <c r="AB3716" s="566"/>
      <c r="AC3716" s="566"/>
      <c r="AD3716" s="566"/>
      <c r="AE3716" s="566"/>
      <c r="AF3716" s="566"/>
      <c r="AG3716" s="566"/>
    </row>
    <row r="3717" spans="2:33" hidden="1" outlineLevel="1" x14ac:dyDescent="0.45">
      <c r="B3717" s="648"/>
      <c r="C3717" s="649"/>
      <c r="D3717" s="650"/>
      <c r="E3717" s="651"/>
      <c r="F3717" s="652"/>
      <c r="G3717" s="653"/>
      <c r="H3717" s="654"/>
      <c r="I3717" s="654"/>
      <c r="J3717" s="654"/>
      <c r="K3717" s="655"/>
      <c r="L3717" s="653"/>
      <c r="M3717" s="654"/>
      <c r="N3717" s="654"/>
      <c r="O3717" s="654"/>
      <c r="P3717" s="655"/>
      <c r="Q3717" s="656"/>
      <c r="R3717" s="652"/>
      <c r="S3717" s="566"/>
      <c r="T3717" s="566"/>
      <c r="U3717" s="566"/>
      <c r="V3717" s="566"/>
      <c r="W3717" s="566"/>
      <c r="X3717" s="566"/>
      <c r="Y3717" s="566"/>
      <c r="Z3717" s="566"/>
      <c r="AA3717" s="566"/>
      <c r="AB3717" s="566"/>
      <c r="AC3717" s="566"/>
      <c r="AD3717" s="566"/>
      <c r="AE3717" s="566"/>
      <c r="AF3717" s="566"/>
      <c r="AG3717" s="566"/>
    </row>
    <row r="3718" spans="2:33" hidden="1" outlineLevel="1" x14ac:dyDescent="0.45">
      <c r="B3718" s="657"/>
      <c r="C3718" s="658"/>
      <c r="D3718" s="659"/>
      <c r="E3718" s="660"/>
      <c r="F3718" s="661"/>
      <c r="G3718" s="662"/>
      <c r="H3718" s="663"/>
      <c r="I3718" s="663"/>
      <c r="J3718" s="663"/>
      <c r="K3718" s="664"/>
      <c r="L3718" s="662"/>
      <c r="M3718" s="663"/>
      <c r="N3718" s="663"/>
      <c r="O3718" s="663"/>
      <c r="P3718" s="664"/>
      <c r="Q3718" s="665"/>
      <c r="R3718" s="661"/>
      <c r="S3718" s="566"/>
      <c r="T3718" s="566"/>
      <c r="U3718" s="566"/>
      <c r="V3718" s="566"/>
      <c r="W3718" s="566"/>
      <c r="X3718" s="566"/>
      <c r="Y3718" s="566"/>
      <c r="Z3718" s="566"/>
      <c r="AA3718" s="566"/>
      <c r="AB3718" s="566"/>
      <c r="AC3718" s="566"/>
      <c r="AD3718" s="566"/>
      <c r="AE3718" s="566"/>
      <c r="AF3718" s="566"/>
      <c r="AG3718" s="566"/>
    </row>
    <row r="3719" spans="2:33" hidden="1" outlineLevel="1" x14ac:dyDescent="0.45">
      <c r="B3719" s="648"/>
      <c r="C3719" s="649"/>
      <c r="D3719" s="650"/>
      <c r="E3719" s="651"/>
      <c r="F3719" s="652"/>
      <c r="G3719" s="653"/>
      <c r="H3719" s="654"/>
      <c r="I3719" s="654"/>
      <c r="J3719" s="654"/>
      <c r="K3719" s="655"/>
      <c r="L3719" s="653"/>
      <c r="M3719" s="654"/>
      <c r="N3719" s="654"/>
      <c r="O3719" s="654"/>
      <c r="P3719" s="655"/>
      <c r="Q3719" s="656"/>
      <c r="R3719" s="652"/>
      <c r="S3719" s="566"/>
      <c r="T3719" s="566"/>
      <c r="U3719" s="566"/>
      <c r="V3719" s="566"/>
      <c r="W3719" s="566"/>
      <c r="X3719" s="566"/>
      <c r="Y3719" s="566"/>
      <c r="Z3719" s="566"/>
      <c r="AA3719" s="566"/>
      <c r="AB3719" s="566"/>
      <c r="AC3719" s="566"/>
      <c r="AD3719" s="566"/>
      <c r="AE3719" s="566"/>
      <c r="AF3719" s="566"/>
      <c r="AG3719" s="566"/>
    </row>
    <row r="3720" spans="2:33" hidden="1" outlineLevel="1" x14ac:dyDescent="0.45">
      <c r="B3720" s="657"/>
      <c r="C3720" s="658"/>
      <c r="D3720" s="659"/>
      <c r="E3720" s="660"/>
      <c r="F3720" s="661"/>
      <c r="G3720" s="662"/>
      <c r="H3720" s="663"/>
      <c r="I3720" s="663"/>
      <c r="J3720" s="663"/>
      <c r="K3720" s="664"/>
      <c r="L3720" s="662"/>
      <c r="M3720" s="663"/>
      <c r="N3720" s="663"/>
      <c r="O3720" s="663"/>
      <c r="P3720" s="664"/>
      <c r="Q3720" s="665"/>
      <c r="R3720" s="661"/>
      <c r="S3720" s="566"/>
      <c r="T3720" s="566"/>
      <c r="U3720" s="566"/>
      <c r="V3720" s="566"/>
      <c r="W3720" s="566"/>
      <c r="X3720" s="566"/>
      <c r="Y3720" s="566"/>
      <c r="Z3720" s="566"/>
      <c r="AA3720" s="566"/>
      <c r="AB3720" s="566"/>
      <c r="AC3720" s="566"/>
      <c r="AD3720" s="566"/>
      <c r="AE3720" s="566"/>
      <c r="AF3720" s="566"/>
      <c r="AG3720" s="566"/>
    </row>
    <row r="3721" spans="2:33" hidden="1" outlineLevel="1" x14ac:dyDescent="0.45">
      <c r="B3721" s="648"/>
      <c r="C3721" s="649"/>
      <c r="D3721" s="650"/>
      <c r="E3721" s="651"/>
      <c r="F3721" s="652"/>
      <c r="G3721" s="653"/>
      <c r="H3721" s="654"/>
      <c r="I3721" s="654"/>
      <c r="J3721" s="654"/>
      <c r="K3721" s="655"/>
      <c r="L3721" s="653"/>
      <c r="M3721" s="654"/>
      <c r="N3721" s="654"/>
      <c r="O3721" s="654"/>
      <c r="P3721" s="655"/>
      <c r="Q3721" s="656"/>
      <c r="R3721" s="652"/>
      <c r="S3721" s="566"/>
      <c r="T3721" s="566"/>
      <c r="U3721" s="566"/>
      <c r="V3721" s="566"/>
      <c r="W3721" s="566"/>
      <c r="X3721" s="566"/>
      <c r="Y3721" s="566"/>
      <c r="Z3721" s="566"/>
      <c r="AA3721" s="566"/>
      <c r="AB3721" s="566"/>
      <c r="AC3721" s="566"/>
      <c r="AD3721" s="566"/>
      <c r="AE3721" s="566"/>
      <c r="AF3721" s="566"/>
      <c r="AG3721" s="566"/>
    </row>
    <row r="3722" spans="2:33" hidden="1" outlineLevel="1" x14ac:dyDescent="0.45">
      <c r="B3722" s="657"/>
      <c r="C3722" s="658"/>
      <c r="D3722" s="659"/>
      <c r="E3722" s="660"/>
      <c r="F3722" s="661"/>
      <c r="G3722" s="662"/>
      <c r="H3722" s="663"/>
      <c r="I3722" s="663"/>
      <c r="J3722" s="663"/>
      <c r="K3722" s="664"/>
      <c r="L3722" s="662"/>
      <c r="M3722" s="663"/>
      <c r="N3722" s="663"/>
      <c r="O3722" s="663"/>
      <c r="P3722" s="664"/>
      <c r="Q3722" s="665"/>
      <c r="R3722" s="661"/>
      <c r="S3722" s="566"/>
      <c r="T3722" s="566"/>
      <c r="U3722" s="566"/>
      <c r="V3722" s="566"/>
      <c r="W3722" s="566"/>
      <c r="X3722" s="566"/>
      <c r="Y3722" s="566"/>
      <c r="Z3722" s="566"/>
      <c r="AA3722" s="566"/>
      <c r="AB3722" s="566"/>
      <c r="AC3722" s="566"/>
      <c r="AD3722" s="566"/>
      <c r="AE3722" s="566"/>
      <c r="AF3722" s="566"/>
      <c r="AG3722" s="566"/>
    </row>
    <row r="3723" spans="2:33" hidden="1" outlineLevel="1" x14ac:dyDescent="0.45">
      <c r="B3723" s="648"/>
      <c r="C3723" s="649"/>
      <c r="D3723" s="650"/>
      <c r="E3723" s="651"/>
      <c r="F3723" s="652"/>
      <c r="G3723" s="653"/>
      <c r="H3723" s="654"/>
      <c r="I3723" s="654"/>
      <c r="J3723" s="654"/>
      <c r="K3723" s="655"/>
      <c r="L3723" s="653"/>
      <c r="M3723" s="654"/>
      <c r="N3723" s="654"/>
      <c r="O3723" s="654"/>
      <c r="P3723" s="655"/>
      <c r="Q3723" s="656"/>
      <c r="R3723" s="652"/>
      <c r="S3723" s="566"/>
      <c r="T3723" s="566"/>
      <c r="U3723" s="566"/>
      <c r="V3723" s="566"/>
      <c r="W3723" s="566"/>
      <c r="X3723" s="566"/>
      <c r="Y3723" s="566"/>
      <c r="Z3723" s="566"/>
      <c r="AA3723" s="566"/>
      <c r="AB3723" s="566"/>
      <c r="AC3723" s="566"/>
      <c r="AD3723" s="566"/>
      <c r="AE3723" s="566"/>
      <c r="AF3723" s="566"/>
      <c r="AG3723" s="566"/>
    </row>
    <row r="3724" spans="2:33" hidden="1" outlineLevel="1" x14ac:dyDescent="0.45">
      <c r="B3724" s="657"/>
      <c r="C3724" s="658"/>
      <c r="D3724" s="659"/>
      <c r="E3724" s="660"/>
      <c r="F3724" s="661"/>
      <c r="G3724" s="662"/>
      <c r="H3724" s="663"/>
      <c r="I3724" s="663"/>
      <c r="J3724" s="663"/>
      <c r="K3724" s="664"/>
      <c r="L3724" s="662"/>
      <c r="M3724" s="663"/>
      <c r="N3724" s="663"/>
      <c r="O3724" s="663"/>
      <c r="P3724" s="664"/>
      <c r="Q3724" s="665"/>
      <c r="R3724" s="661"/>
      <c r="S3724" s="566"/>
      <c r="T3724" s="566"/>
      <c r="U3724" s="566"/>
      <c r="V3724" s="566"/>
      <c r="W3724" s="566"/>
      <c r="X3724" s="566"/>
      <c r="Y3724" s="566"/>
      <c r="Z3724" s="566"/>
      <c r="AA3724" s="566"/>
      <c r="AB3724" s="566"/>
      <c r="AC3724" s="566"/>
      <c r="AD3724" s="566"/>
      <c r="AE3724" s="566"/>
      <c r="AF3724" s="566"/>
      <c r="AG3724" s="566"/>
    </row>
    <row r="3725" spans="2:33" hidden="1" outlineLevel="1" x14ac:dyDescent="0.45">
      <c r="B3725" s="648"/>
      <c r="C3725" s="649"/>
      <c r="D3725" s="650"/>
      <c r="E3725" s="651"/>
      <c r="F3725" s="652"/>
      <c r="G3725" s="653"/>
      <c r="H3725" s="654"/>
      <c r="I3725" s="654"/>
      <c r="J3725" s="654"/>
      <c r="K3725" s="655"/>
      <c r="L3725" s="653"/>
      <c r="M3725" s="654"/>
      <c r="N3725" s="654"/>
      <c r="O3725" s="654"/>
      <c r="P3725" s="655"/>
      <c r="Q3725" s="656"/>
      <c r="R3725" s="652"/>
      <c r="S3725" s="566"/>
      <c r="T3725" s="566"/>
      <c r="U3725" s="566"/>
      <c r="V3725" s="566"/>
      <c r="W3725" s="566"/>
      <c r="X3725" s="566"/>
      <c r="Y3725" s="566"/>
      <c r="Z3725" s="566"/>
      <c r="AA3725" s="566"/>
      <c r="AB3725" s="566"/>
      <c r="AC3725" s="566"/>
      <c r="AD3725" s="566"/>
      <c r="AE3725" s="566"/>
      <c r="AF3725" s="566"/>
      <c r="AG3725" s="566"/>
    </row>
    <row r="3726" spans="2:33" hidden="1" outlineLevel="1" x14ac:dyDescent="0.45">
      <c r="B3726" s="657"/>
      <c r="C3726" s="658"/>
      <c r="D3726" s="659"/>
      <c r="E3726" s="660"/>
      <c r="F3726" s="661"/>
      <c r="G3726" s="662"/>
      <c r="H3726" s="663"/>
      <c r="I3726" s="663"/>
      <c r="J3726" s="663"/>
      <c r="K3726" s="664"/>
      <c r="L3726" s="662"/>
      <c r="M3726" s="663"/>
      <c r="N3726" s="663"/>
      <c r="O3726" s="663"/>
      <c r="P3726" s="664"/>
      <c r="Q3726" s="665"/>
      <c r="R3726" s="661"/>
      <c r="S3726" s="566"/>
      <c r="T3726" s="566"/>
      <c r="U3726" s="566"/>
      <c r="V3726" s="566"/>
      <c r="W3726" s="566"/>
      <c r="X3726" s="566"/>
      <c r="Y3726" s="566"/>
      <c r="Z3726" s="566"/>
      <c r="AA3726" s="566"/>
      <c r="AB3726" s="566"/>
      <c r="AC3726" s="566"/>
      <c r="AD3726" s="566"/>
      <c r="AE3726" s="566"/>
      <c r="AF3726" s="566"/>
      <c r="AG3726" s="566"/>
    </row>
    <row r="3727" spans="2:33" hidden="1" outlineLevel="1" x14ac:dyDescent="0.45">
      <c r="B3727" s="648"/>
      <c r="C3727" s="649"/>
      <c r="D3727" s="650"/>
      <c r="E3727" s="651"/>
      <c r="F3727" s="652"/>
      <c r="G3727" s="653"/>
      <c r="H3727" s="654"/>
      <c r="I3727" s="654"/>
      <c r="J3727" s="654"/>
      <c r="K3727" s="655"/>
      <c r="L3727" s="653"/>
      <c r="M3727" s="654"/>
      <c r="N3727" s="654"/>
      <c r="O3727" s="654"/>
      <c r="P3727" s="655"/>
      <c r="Q3727" s="656"/>
      <c r="R3727" s="652"/>
      <c r="S3727" s="566"/>
      <c r="T3727" s="566"/>
      <c r="U3727" s="566"/>
      <c r="V3727" s="566"/>
      <c r="W3727" s="566"/>
      <c r="X3727" s="566"/>
      <c r="Y3727" s="566"/>
      <c r="Z3727" s="566"/>
      <c r="AA3727" s="566"/>
      <c r="AB3727" s="566"/>
      <c r="AC3727" s="566"/>
      <c r="AD3727" s="566"/>
      <c r="AE3727" s="566"/>
      <c r="AF3727" s="566"/>
      <c r="AG3727" s="566"/>
    </row>
    <row r="3728" spans="2:33" hidden="1" outlineLevel="1" x14ac:dyDescent="0.45">
      <c r="B3728" s="657"/>
      <c r="C3728" s="658"/>
      <c r="D3728" s="659"/>
      <c r="E3728" s="660"/>
      <c r="F3728" s="661"/>
      <c r="G3728" s="662"/>
      <c r="H3728" s="663"/>
      <c r="I3728" s="663"/>
      <c r="J3728" s="663"/>
      <c r="K3728" s="664"/>
      <c r="L3728" s="662"/>
      <c r="M3728" s="663"/>
      <c r="N3728" s="663"/>
      <c r="O3728" s="663"/>
      <c r="P3728" s="664"/>
      <c r="Q3728" s="665"/>
      <c r="R3728" s="661"/>
      <c r="S3728" s="566"/>
      <c r="T3728" s="566"/>
      <c r="U3728" s="566"/>
      <c r="V3728" s="566"/>
      <c r="W3728" s="566"/>
      <c r="X3728" s="566"/>
      <c r="Y3728" s="566"/>
      <c r="Z3728" s="566"/>
      <c r="AA3728" s="566"/>
      <c r="AB3728" s="566"/>
      <c r="AC3728" s="566"/>
      <c r="AD3728" s="566"/>
      <c r="AE3728" s="566"/>
      <c r="AF3728" s="566"/>
      <c r="AG3728" s="566"/>
    </row>
    <row r="3729" spans="2:33" hidden="1" outlineLevel="1" x14ac:dyDescent="0.45">
      <c r="B3729" s="648"/>
      <c r="C3729" s="649"/>
      <c r="D3729" s="650"/>
      <c r="E3729" s="651"/>
      <c r="F3729" s="652"/>
      <c r="G3729" s="653"/>
      <c r="H3729" s="654"/>
      <c r="I3729" s="654"/>
      <c r="J3729" s="654"/>
      <c r="K3729" s="655"/>
      <c r="L3729" s="653"/>
      <c r="M3729" s="654"/>
      <c r="N3729" s="654"/>
      <c r="O3729" s="654"/>
      <c r="P3729" s="655"/>
      <c r="Q3729" s="656"/>
      <c r="R3729" s="652"/>
      <c r="S3729" s="566"/>
      <c r="T3729" s="566"/>
      <c r="U3729" s="566"/>
      <c r="V3729" s="566"/>
      <c r="W3729" s="566"/>
      <c r="X3729" s="566"/>
      <c r="Y3729" s="566"/>
      <c r="Z3729" s="566"/>
      <c r="AA3729" s="566"/>
      <c r="AB3729" s="566"/>
      <c r="AC3729" s="566"/>
      <c r="AD3729" s="566"/>
      <c r="AE3729" s="566"/>
      <c r="AF3729" s="566"/>
      <c r="AG3729" s="566"/>
    </row>
    <row r="3730" spans="2:33" hidden="1" outlineLevel="1" x14ac:dyDescent="0.45">
      <c r="B3730" s="657"/>
      <c r="C3730" s="658"/>
      <c r="D3730" s="659"/>
      <c r="E3730" s="660"/>
      <c r="F3730" s="661"/>
      <c r="G3730" s="662"/>
      <c r="H3730" s="663"/>
      <c r="I3730" s="663"/>
      <c r="J3730" s="663"/>
      <c r="K3730" s="664"/>
      <c r="L3730" s="662"/>
      <c r="M3730" s="663"/>
      <c r="N3730" s="663"/>
      <c r="O3730" s="663"/>
      <c r="P3730" s="664"/>
      <c r="Q3730" s="665"/>
      <c r="R3730" s="661"/>
      <c r="S3730" s="566"/>
      <c r="T3730" s="566"/>
      <c r="U3730" s="566"/>
      <c r="V3730" s="566"/>
      <c r="W3730" s="566"/>
      <c r="X3730" s="566"/>
      <c r="Y3730" s="566"/>
      <c r="Z3730" s="566"/>
      <c r="AA3730" s="566"/>
      <c r="AB3730" s="566"/>
      <c r="AC3730" s="566"/>
      <c r="AD3730" s="566"/>
      <c r="AE3730" s="566"/>
      <c r="AF3730" s="566"/>
      <c r="AG3730" s="566"/>
    </row>
    <row r="3731" spans="2:33" hidden="1" outlineLevel="1" x14ac:dyDescent="0.45">
      <c r="B3731" s="648"/>
      <c r="C3731" s="649"/>
      <c r="D3731" s="650"/>
      <c r="E3731" s="651"/>
      <c r="F3731" s="652"/>
      <c r="G3731" s="653"/>
      <c r="H3731" s="654"/>
      <c r="I3731" s="654"/>
      <c r="J3731" s="654"/>
      <c r="K3731" s="655"/>
      <c r="L3731" s="653"/>
      <c r="M3731" s="654"/>
      <c r="N3731" s="654"/>
      <c r="O3731" s="654"/>
      <c r="P3731" s="655"/>
      <c r="Q3731" s="656"/>
      <c r="R3731" s="652"/>
      <c r="S3731" s="566"/>
      <c r="T3731" s="566"/>
      <c r="U3731" s="566"/>
      <c r="V3731" s="566"/>
      <c r="W3731" s="566"/>
      <c r="X3731" s="566"/>
      <c r="Y3731" s="566"/>
      <c r="Z3731" s="566"/>
      <c r="AA3731" s="566"/>
      <c r="AB3731" s="566"/>
      <c r="AC3731" s="566"/>
      <c r="AD3731" s="566"/>
      <c r="AE3731" s="566"/>
      <c r="AF3731" s="566"/>
      <c r="AG3731" s="566"/>
    </row>
    <row r="3732" spans="2:33" hidden="1" outlineLevel="1" x14ac:dyDescent="0.45">
      <c r="B3732" s="657"/>
      <c r="C3732" s="658"/>
      <c r="D3732" s="659"/>
      <c r="E3732" s="660"/>
      <c r="F3732" s="661"/>
      <c r="G3732" s="662"/>
      <c r="H3732" s="663"/>
      <c r="I3732" s="663"/>
      <c r="J3732" s="663"/>
      <c r="K3732" s="664"/>
      <c r="L3732" s="662"/>
      <c r="M3732" s="663"/>
      <c r="N3732" s="663"/>
      <c r="O3732" s="663"/>
      <c r="P3732" s="664"/>
      <c r="Q3732" s="665"/>
      <c r="R3732" s="661"/>
      <c r="S3732" s="566"/>
      <c r="T3732" s="566"/>
      <c r="U3732" s="566"/>
      <c r="V3732" s="566"/>
      <c r="W3732" s="566"/>
      <c r="X3732" s="566"/>
      <c r="Y3732" s="566"/>
      <c r="Z3732" s="566"/>
      <c r="AA3732" s="566"/>
      <c r="AB3732" s="566"/>
      <c r="AC3732" s="566"/>
      <c r="AD3732" s="566"/>
      <c r="AE3732" s="566"/>
      <c r="AF3732" s="566"/>
      <c r="AG3732" s="566"/>
    </row>
    <row r="3733" spans="2:33" hidden="1" outlineLevel="1" x14ac:dyDescent="0.45">
      <c r="B3733" s="648"/>
      <c r="C3733" s="649"/>
      <c r="D3733" s="650"/>
      <c r="E3733" s="651"/>
      <c r="F3733" s="652"/>
      <c r="G3733" s="653"/>
      <c r="H3733" s="654"/>
      <c r="I3733" s="654"/>
      <c r="J3733" s="654"/>
      <c r="K3733" s="655"/>
      <c r="L3733" s="653"/>
      <c r="M3733" s="654"/>
      <c r="N3733" s="654"/>
      <c r="O3733" s="654"/>
      <c r="P3733" s="655"/>
      <c r="Q3733" s="656"/>
      <c r="R3733" s="652"/>
      <c r="S3733" s="566"/>
      <c r="T3733" s="566"/>
      <c r="U3733" s="566"/>
      <c r="V3733" s="566"/>
      <c r="W3733" s="566"/>
      <c r="X3733" s="566"/>
      <c r="Y3733" s="566"/>
      <c r="Z3733" s="566"/>
      <c r="AA3733" s="566"/>
      <c r="AB3733" s="566"/>
      <c r="AC3733" s="566"/>
      <c r="AD3733" s="566"/>
      <c r="AE3733" s="566"/>
      <c r="AF3733" s="566"/>
      <c r="AG3733" s="566"/>
    </row>
    <row r="3734" spans="2:33" hidden="1" outlineLevel="1" x14ac:dyDescent="0.45">
      <c r="B3734" s="657"/>
      <c r="C3734" s="658"/>
      <c r="D3734" s="659"/>
      <c r="E3734" s="660"/>
      <c r="F3734" s="661"/>
      <c r="G3734" s="662"/>
      <c r="H3734" s="663"/>
      <c r="I3734" s="663"/>
      <c r="J3734" s="663"/>
      <c r="K3734" s="664"/>
      <c r="L3734" s="662"/>
      <c r="M3734" s="663"/>
      <c r="N3734" s="663"/>
      <c r="O3734" s="663"/>
      <c r="P3734" s="664"/>
      <c r="Q3734" s="665"/>
      <c r="R3734" s="661"/>
      <c r="S3734" s="566"/>
      <c r="T3734" s="566"/>
      <c r="U3734" s="566"/>
      <c r="V3734" s="566"/>
      <c r="W3734" s="566"/>
      <c r="X3734" s="566"/>
      <c r="Y3734" s="566"/>
      <c r="Z3734" s="566"/>
      <c r="AA3734" s="566"/>
      <c r="AB3734" s="566"/>
      <c r="AC3734" s="566"/>
      <c r="AD3734" s="566"/>
      <c r="AE3734" s="566"/>
      <c r="AF3734" s="566"/>
      <c r="AG3734" s="566"/>
    </row>
    <row r="3735" spans="2:33" hidden="1" outlineLevel="1" x14ac:dyDescent="0.45">
      <c r="B3735" s="648"/>
      <c r="C3735" s="649"/>
      <c r="D3735" s="650"/>
      <c r="E3735" s="651"/>
      <c r="F3735" s="652"/>
      <c r="G3735" s="653"/>
      <c r="H3735" s="654"/>
      <c r="I3735" s="654"/>
      <c r="J3735" s="654"/>
      <c r="K3735" s="655"/>
      <c r="L3735" s="653"/>
      <c r="M3735" s="654"/>
      <c r="N3735" s="654"/>
      <c r="O3735" s="654"/>
      <c r="P3735" s="655"/>
      <c r="Q3735" s="656"/>
      <c r="R3735" s="652"/>
      <c r="S3735" s="566"/>
      <c r="T3735" s="566"/>
      <c r="U3735" s="566"/>
      <c r="V3735" s="566"/>
      <c r="W3735" s="566"/>
      <c r="X3735" s="566"/>
      <c r="Y3735" s="566"/>
      <c r="Z3735" s="566"/>
      <c r="AA3735" s="566"/>
      <c r="AB3735" s="566"/>
      <c r="AC3735" s="566"/>
      <c r="AD3735" s="566"/>
      <c r="AE3735" s="566"/>
      <c r="AF3735" s="566"/>
      <c r="AG3735" s="566"/>
    </row>
    <row r="3736" spans="2:33" hidden="1" outlineLevel="1" x14ac:dyDescent="0.45">
      <c r="B3736" s="657"/>
      <c r="C3736" s="658"/>
      <c r="D3736" s="659"/>
      <c r="E3736" s="660"/>
      <c r="F3736" s="661"/>
      <c r="G3736" s="662"/>
      <c r="H3736" s="663"/>
      <c r="I3736" s="663"/>
      <c r="J3736" s="663"/>
      <c r="K3736" s="664"/>
      <c r="L3736" s="662"/>
      <c r="M3736" s="663"/>
      <c r="N3736" s="663"/>
      <c r="O3736" s="663"/>
      <c r="P3736" s="664"/>
      <c r="Q3736" s="665"/>
      <c r="R3736" s="661"/>
      <c r="S3736" s="566"/>
      <c r="T3736" s="566"/>
      <c r="U3736" s="566"/>
      <c r="V3736" s="566"/>
      <c r="W3736" s="566"/>
      <c r="X3736" s="566"/>
      <c r="Y3736" s="566"/>
      <c r="Z3736" s="566"/>
      <c r="AA3736" s="566"/>
      <c r="AB3736" s="566"/>
      <c r="AC3736" s="566"/>
      <c r="AD3736" s="566"/>
      <c r="AE3736" s="566"/>
      <c r="AF3736" s="566"/>
      <c r="AG3736" s="566"/>
    </row>
    <row r="3737" spans="2:33" hidden="1" outlineLevel="1" x14ac:dyDescent="0.45">
      <c r="B3737" s="648"/>
      <c r="C3737" s="649"/>
      <c r="D3737" s="650"/>
      <c r="E3737" s="651"/>
      <c r="F3737" s="652"/>
      <c r="G3737" s="653"/>
      <c r="H3737" s="654"/>
      <c r="I3737" s="654"/>
      <c r="J3737" s="654"/>
      <c r="K3737" s="655"/>
      <c r="L3737" s="653"/>
      <c r="M3737" s="654"/>
      <c r="N3737" s="654"/>
      <c r="O3737" s="654"/>
      <c r="P3737" s="655"/>
      <c r="Q3737" s="656"/>
      <c r="R3737" s="652"/>
      <c r="S3737" s="566"/>
      <c r="T3737" s="566"/>
      <c r="U3737" s="566"/>
      <c r="V3737" s="566"/>
      <c r="W3737" s="566"/>
      <c r="X3737" s="566"/>
      <c r="Y3737" s="566"/>
      <c r="Z3737" s="566"/>
      <c r="AA3737" s="566"/>
      <c r="AB3737" s="566"/>
      <c r="AC3737" s="566"/>
      <c r="AD3737" s="566"/>
      <c r="AE3737" s="566"/>
      <c r="AF3737" s="566"/>
      <c r="AG3737" s="566"/>
    </row>
    <row r="3738" spans="2:33" hidden="1" outlineLevel="1" x14ac:dyDescent="0.45">
      <c r="B3738" s="657"/>
      <c r="C3738" s="658"/>
      <c r="D3738" s="659"/>
      <c r="E3738" s="660"/>
      <c r="F3738" s="661"/>
      <c r="G3738" s="662"/>
      <c r="H3738" s="663"/>
      <c r="I3738" s="663"/>
      <c r="J3738" s="663"/>
      <c r="K3738" s="664"/>
      <c r="L3738" s="662"/>
      <c r="M3738" s="663"/>
      <c r="N3738" s="663"/>
      <c r="O3738" s="663"/>
      <c r="P3738" s="664"/>
      <c r="Q3738" s="665"/>
      <c r="R3738" s="661"/>
      <c r="S3738" s="566"/>
      <c r="T3738" s="566"/>
      <c r="U3738" s="566"/>
      <c r="V3738" s="566"/>
      <c r="W3738" s="566"/>
      <c r="X3738" s="566"/>
      <c r="Y3738" s="566"/>
      <c r="Z3738" s="566"/>
      <c r="AA3738" s="566"/>
      <c r="AB3738" s="566"/>
      <c r="AC3738" s="566"/>
      <c r="AD3738" s="566"/>
      <c r="AE3738" s="566"/>
      <c r="AF3738" s="566"/>
      <c r="AG3738" s="566"/>
    </row>
    <row r="3739" spans="2:33" hidden="1" outlineLevel="1" x14ac:dyDescent="0.45">
      <c r="B3739" s="648"/>
      <c r="C3739" s="649"/>
      <c r="D3739" s="650"/>
      <c r="E3739" s="651"/>
      <c r="F3739" s="652"/>
      <c r="G3739" s="653"/>
      <c r="H3739" s="654"/>
      <c r="I3739" s="654"/>
      <c r="J3739" s="654"/>
      <c r="K3739" s="655"/>
      <c r="L3739" s="653"/>
      <c r="M3739" s="654"/>
      <c r="N3739" s="654"/>
      <c r="O3739" s="654"/>
      <c r="P3739" s="655"/>
      <c r="Q3739" s="656"/>
      <c r="R3739" s="652"/>
      <c r="S3739" s="566"/>
      <c r="T3739" s="566"/>
      <c r="U3739" s="566"/>
      <c r="V3739" s="566"/>
      <c r="W3739" s="566"/>
      <c r="X3739" s="566"/>
      <c r="Y3739" s="566"/>
      <c r="Z3739" s="566"/>
      <c r="AA3739" s="566"/>
      <c r="AB3739" s="566"/>
      <c r="AC3739" s="566"/>
      <c r="AD3739" s="566"/>
      <c r="AE3739" s="566"/>
      <c r="AF3739" s="566"/>
      <c r="AG3739" s="566"/>
    </row>
    <row r="3740" spans="2:33" hidden="1" outlineLevel="1" x14ac:dyDescent="0.45">
      <c r="B3740" s="657"/>
      <c r="C3740" s="658"/>
      <c r="D3740" s="659"/>
      <c r="E3740" s="660"/>
      <c r="F3740" s="661"/>
      <c r="G3740" s="662"/>
      <c r="H3740" s="663"/>
      <c r="I3740" s="663"/>
      <c r="J3740" s="663"/>
      <c r="K3740" s="664"/>
      <c r="L3740" s="662"/>
      <c r="M3740" s="663"/>
      <c r="N3740" s="663"/>
      <c r="O3740" s="663"/>
      <c r="P3740" s="664"/>
      <c r="Q3740" s="665"/>
      <c r="R3740" s="661"/>
      <c r="S3740" s="566"/>
      <c r="T3740" s="566"/>
      <c r="U3740" s="566"/>
      <c r="V3740" s="566"/>
      <c r="W3740" s="566"/>
      <c r="X3740" s="566"/>
      <c r="Y3740" s="566"/>
      <c r="Z3740" s="566"/>
      <c r="AA3740" s="566"/>
      <c r="AB3740" s="566"/>
      <c r="AC3740" s="566"/>
      <c r="AD3740" s="566"/>
      <c r="AE3740" s="566"/>
      <c r="AF3740" s="566"/>
      <c r="AG3740" s="566"/>
    </row>
    <row r="3741" spans="2:33" hidden="1" outlineLevel="1" x14ac:dyDescent="0.45">
      <c r="B3741" s="648"/>
      <c r="C3741" s="649"/>
      <c r="D3741" s="650"/>
      <c r="E3741" s="651"/>
      <c r="F3741" s="652"/>
      <c r="G3741" s="653"/>
      <c r="H3741" s="654"/>
      <c r="I3741" s="654"/>
      <c r="J3741" s="654"/>
      <c r="K3741" s="655"/>
      <c r="L3741" s="653"/>
      <c r="M3741" s="654"/>
      <c r="N3741" s="654"/>
      <c r="O3741" s="654"/>
      <c r="P3741" s="655"/>
      <c r="Q3741" s="656"/>
      <c r="R3741" s="652"/>
      <c r="S3741" s="566"/>
      <c r="T3741" s="566"/>
      <c r="U3741" s="566"/>
      <c r="V3741" s="566"/>
      <c r="W3741" s="566"/>
      <c r="X3741" s="566"/>
      <c r="Y3741" s="566"/>
      <c r="Z3741" s="566"/>
      <c r="AA3741" s="566"/>
      <c r="AB3741" s="566"/>
      <c r="AC3741" s="566"/>
      <c r="AD3741" s="566"/>
      <c r="AE3741" s="566"/>
      <c r="AF3741" s="566"/>
      <c r="AG3741" s="566"/>
    </row>
    <row r="3742" spans="2:33" hidden="1" outlineLevel="1" x14ac:dyDescent="0.45">
      <c r="B3742" s="657"/>
      <c r="C3742" s="658"/>
      <c r="D3742" s="659"/>
      <c r="E3742" s="660"/>
      <c r="F3742" s="661"/>
      <c r="G3742" s="662"/>
      <c r="H3742" s="663"/>
      <c r="I3742" s="663"/>
      <c r="J3742" s="663"/>
      <c r="K3742" s="664"/>
      <c r="L3742" s="662"/>
      <c r="M3742" s="663"/>
      <c r="N3742" s="663"/>
      <c r="O3742" s="663"/>
      <c r="P3742" s="664"/>
      <c r="Q3742" s="665"/>
      <c r="R3742" s="661"/>
      <c r="S3742" s="566"/>
      <c r="T3742" s="566"/>
      <c r="U3742" s="566"/>
      <c r="V3742" s="566"/>
      <c r="W3742" s="566"/>
      <c r="X3742" s="566"/>
      <c r="Y3742" s="566"/>
      <c r="Z3742" s="566"/>
      <c r="AA3742" s="566"/>
      <c r="AB3742" s="566"/>
      <c r="AC3742" s="566"/>
      <c r="AD3742" s="566"/>
      <c r="AE3742" s="566"/>
      <c r="AF3742" s="566"/>
      <c r="AG3742" s="566"/>
    </row>
    <row r="3743" spans="2:33" hidden="1" outlineLevel="1" x14ac:dyDescent="0.45">
      <c r="B3743" s="648"/>
      <c r="C3743" s="649"/>
      <c r="D3743" s="650"/>
      <c r="E3743" s="651"/>
      <c r="F3743" s="652"/>
      <c r="G3743" s="653"/>
      <c r="H3743" s="654"/>
      <c r="I3743" s="654"/>
      <c r="J3743" s="654"/>
      <c r="K3743" s="655"/>
      <c r="L3743" s="653"/>
      <c r="M3743" s="654"/>
      <c r="N3743" s="654"/>
      <c r="O3743" s="654"/>
      <c r="P3743" s="655"/>
      <c r="Q3743" s="656"/>
      <c r="R3743" s="652"/>
      <c r="S3743" s="566"/>
      <c r="T3743" s="566"/>
      <c r="U3743" s="566"/>
      <c r="V3743" s="566"/>
      <c r="W3743" s="566"/>
      <c r="X3743" s="566"/>
      <c r="Y3743" s="566"/>
      <c r="Z3743" s="566"/>
      <c r="AA3743" s="566"/>
      <c r="AB3743" s="566"/>
      <c r="AC3743" s="566"/>
      <c r="AD3743" s="566"/>
      <c r="AE3743" s="566"/>
      <c r="AF3743" s="566"/>
      <c r="AG3743" s="566"/>
    </row>
    <row r="3744" spans="2:33" hidden="1" outlineLevel="1" x14ac:dyDescent="0.45">
      <c r="B3744" s="657"/>
      <c r="C3744" s="658"/>
      <c r="D3744" s="659"/>
      <c r="E3744" s="660"/>
      <c r="F3744" s="661"/>
      <c r="G3744" s="662"/>
      <c r="H3744" s="663"/>
      <c r="I3744" s="663"/>
      <c r="J3744" s="663"/>
      <c r="K3744" s="664"/>
      <c r="L3744" s="662"/>
      <c r="M3744" s="663"/>
      <c r="N3744" s="663"/>
      <c r="O3744" s="663"/>
      <c r="P3744" s="664"/>
      <c r="Q3744" s="665"/>
      <c r="R3744" s="661"/>
      <c r="S3744" s="566"/>
      <c r="T3744" s="566"/>
      <c r="U3744" s="566"/>
      <c r="V3744" s="566"/>
      <c r="W3744" s="566"/>
      <c r="X3744" s="566"/>
      <c r="Y3744" s="566"/>
      <c r="Z3744" s="566"/>
      <c r="AA3744" s="566"/>
      <c r="AB3744" s="566"/>
      <c r="AC3744" s="566"/>
      <c r="AD3744" s="566"/>
      <c r="AE3744" s="566"/>
      <c r="AF3744" s="566"/>
      <c r="AG3744" s="566"/>
    </row>
    <row r="3745" spans="2:33" hidden="1" outlineLevel="1" x14ac:dyDescent="0.45">
      <c r="B3745" s="648"/>
      <c r="C3745" s="649"/>
      <c r="D3745" s="650"/>
      <c r="E3745" s="651"/>
      <c r="F3745" s="652"/>
      <c r="G3745" s="653"/>
      <c r="H3745" s="654"/>
      <c r="I3745" s="654"/>
      <c r="J3745" s="654"/>
      <c r="K3745" s="655"/>
      <c r="L3745" s="653"/>
      <c r="M3745" s="654"/>
      <c r="N3745" s="654"/>
      <c r="O3745" s="654"/>
      <c r="P3745" s="655"/>
      <c r="Q3745" s="656"/>
      <c r="R3745" s="652"/>
      <c r="S3745" s="566"/>
      <c r="T3745" s="566"/>
      <c r="U3745" s="566"/>
      <c r="V3745" s="566"/>
      <c r="W3745" s="566"/>
      <c r="X3745" s="566"/>
      <c r="Y3745" s="566"/>
      <c r="Z3745" s="566"/>
      <c r="AA3745" s="566"/>
      <c r="AB3745" s="566"/>
      <c r="AC3745" s="566"/>
      <c r="AD3745" s="566"/>
      <c r="AE3745" s="566"/>
      <c r="AF3745" s="566"/>
      <c r="AG3745" s="566"/>
    </row>
    <row r="3746" spans="2:33" hidden="1" outlineLevel="1" x14ac:dyDescent="0.45">
      <c r="B3746" s="657"/>
      <c r="C3746" s="658"/>
      <c r="D3746" s="659"/>
      <c r="E3746" s="660"/>
      <c r="F3746" s="661"/>
      <c r="G3746" s="662"/>
      <c r="H3746" s="663"/>
      <c r="I3746" s="663"/>
      <c r="J3746" s="663"/>
      <c r="K3746" s="664"/>
      <c r="L3746" s="662"/>
      <c r="M3746" s="663"/>
      <c r="N3746" s="663"/>
      <c r="O3746" s="663"/>
      <c r="P3746" s="664"/>
      <c r="Q3746" s="665"/>
      <c r="R3746" s="661"/>
      <c r="S3746" s="566"/>
      <c r="T3746" s="566"/>
      <c r="U3746" s="566"/>
      <c r="V3746" s="566"/>
      <c r="W3746" s="566"/>
      <c r="X3746" s="566"/>
      <c r="Y3746" s="566"/>
      <c r="Z3746" s="566"/>
      <c r="AA3746" s="566"/>
      <c r="AB3746" s="566"/>
      <c r="AC3746" s="566"/>
      <c r="AD3746" s="566"/>
      <c r="AE3746" s="566"/>
      <c r="AF3746" s="566"/>
      <c r="AG3746" s="566"/>
    </row>
    <row r="3747" spans="2:33" hidden="1" outlineLevel="1" x14ac:dyDescent="0.45">
      <c r="B3747" s="648"/>
      <c r="C3747" s="649"/>
      <c r="D3747" s="650"/>
      <c r="E3747" s="651"/>
      <c r="F3747" s="652"/>
      <c r="G3747" s="653"/>
      <c r="H3747" s="654"/>
      <c r="I3747" s="654"/>
      <c r="J3747" s="654"/>
      <c r="K3747" s="655"/>
      <c r="L3747" s="653"/>
      <c r="M3747" s="654"/>
      <c r="N3747" s="654"/>
      <c r="O3747" s="654"/>
      <c r="P3747" s="655"/>
      <c r="Q3747" s="656"/>
      <c r="R3747" s="652"/>
      <c r="S3747" s="566"/>
      <c r="T3747" s="566"/>
      <c r="U3747" s="566"/>
      <c r="V3747" s="566"/>
      <c r="W3747" s="566"/>
      <c r="X3747" s="566"/>
      <c r="Y3747" s="566"/>
      <c r="Z3747" s="566"/>
      <c r="AA3747" s="566"/>
      <c r="AB3747" s="566"/>
      <c r="AC3747" s="566"/>
      <c r="AD3747" s="566"/>
      <c r="AE3747" s="566"/>
      <c r="AF3747" s="566"/>
      <c r="AG3747" s="566"/>
    </row>
    <row r="3748" spans="2:33" hidden="1" outlineLevel="1" x14ac:dyDescent="0.45">
      <c r="B3748" s="657"/>
      <c r="C3748" s="658"/>
      <c r="D3748" s="659"/>
      <c r="E3748" s="660"/>
      <c r="F3748" s="661"/>
      <c r="G3748" s="662"/>
      <c r="H3748" s="663"/>
      <c r="I3748" s="663"/>
      <c r="J3748" s="663"/>
      <c r="K3748" s="664"/>
      <c r="L3748" s="662"/>
      <c r="M3748" s="663"/>
      <c r="N3748" s="663"/>
      <c r="O3748" s="663"/>
      <c r="P3748" s="664"/>
      <c r="Q3748" s="665"/>
      <c r="R3748" s="661"/>
      <c r="S3748" s="566"/>
      <c r="T3748" s="566"/>
      <c r="U3748" s="566"/>
      <c r="V3748" s="566"/>
      <c r="W3748" s="566"/>
      <c r="X3748" s="566"/>
      <c r="Y3748" s="566"/>
      <c r="Z3748" s="566"/>
      <c r="AA3748" s="566"/>
      <c r="AB3748" s="566"/>
      <c r="AC3748" s="566"/>
      <c r="AD3748" s="566"/>
      <c r="AE3748" s="566"/>
      <c r="AF3748" s="566"/>
      <c r="AG3748" s="566"/>
    </row>
    <row r="3749" spans="2:33" hidden="1" outlineLevel="1" x14ac:dyDescent="0.45">
      <c r="B3749" s="648"/>
      <c r="C3749" s="649"/>
      <c r="D3749" s="650"/>
      <c r="E3749" s="651"/>
      <c r="F3749" s="652"/>
      <c r="G3749" s="653"/>
      <c r="H3749" s="654"/>
      <c r="I3749" s="654"/>
      <c r="J3749" s="654"/>
      <c r="K3749" s="655"/>
      <c r="L3749" s="653"/>
      <c r="M3749" s="654"/>
      <c r="N3749" s="654"/>
      <c r="O3749" s="654"/>
      <c r="P3749" s="655"/>
      <c r="Q3749" s="656"/>
      <c r="R3749" s="652"/>
      <c r="S3749" s="566"/>
      <c r="T3749" s="566"/>
      <c r="U3749" s="566"/>
      <c r="V3749" s="566"/>
      <c r="W3749" s="566"/>
      <c r="X3749" s="566"/>
      <c r="Y3749" s="566"/>
      <c r="Z3749" s="566"/>
      <c r="AA3749" s="566"/>
      <c r="AB3749" s="566"/>
      <c r="AC3749" s="566"/>
      <c r="AD3749" s="566"/>
      <c r="AE3749" s="566"/>
      <c r="AF3749" s="566"/>
      <c r="AG3749" s="566"/>
    </row>
    <row r="3750" spans="2:33" hidden="1" outlineLevel="1" x14ac:dyDescent="0.45">
      <c r="B3750" s="657"/>
      <c r="C3750" s="658"/>
      <c r="D3750" s="659"/>
      <c r="E3750" s="660"/>
      <c r="F3750" s="661"/>
      <c r="G3750" s="662"/>
      <c r="H3750" s="663"/>
      <c r="I3750" s="663"/>
      <c r="J3750" s="663"/>
      <c r="K3750" s="664"/>
      <c r="L3750" s="662"/>
      <c r="M3750" s="663"/>
      <c r="N3750" s="663"/>
      <c r="O3750" s="663"/>
      <c r="P3750" s="664"/>
      <c r="Q3750" s="665"/>
      <c r="R3750" s="661"/>
      <c r="S3750" s="566"/>
      <c r="T3750" s="566"/>
      <c r="U3750" s="566"/>
      <c r="V3750" s="566"/>
      <c r="W3750" s="566"/>
      <c r="X3750" s="566"/>
      <c r="Y3750" s="566"/>
      <c r="Z3750" s="566"/>
      <c r="AA3750" s="566"/>
      <c r="AB3750" s="566"/>
      <c r="AC3750" s="566"/>
      <c r="AD3750" s="566"/>
      <c r="AE3750" s="566"/>
      <c r="AF3750" s="566"/>
      <c r="AG3750" s="566"/>
    </row>
    <row r="3751" spans="2:33" hidden="1" outlineLevel="1" x14ac:dyDescent="0.45">
      <c r="B3751" s="648"/>
      <c r="C3751" s="649"/>
      <c r="D3751" s="650"/>
      <c r="E3751" s="651"/>
      <c r="F3751" s="652"/>
      <c r="G3751" s="653"/>
      <c r="H3751" s="654"/>
      <c r="I3751" s="654"/>
      <c r="J3751" s="654"/>
      <c r="K3751" s="655"/>
      <c r="L3751" s="653"/>
      <c r="M3751" s="654"/>
      <c r="N3751" s="654"/>
      <c r="O3751" s="654"/>
      <c r="P3751" s="655"/>
      <c r="Q3751" s="656"/>
      <c r="R3751" s="652"/>
      <c r="S3751" s="566"/>
      <c r="T3751" s="566"/>
      <c r="U3751" s="566"/>
      <c r="V3751" s="566"/>
      <c r="W3751" s="566"/>
      <c r="X3751" s="566"/>
      <c r="Y3751" s="566"/>
      <c r="Z3751" s="566"/>
      <c r="AA3751" s="566"/>
      <c r="AB3751" s="566"/>
      <c r="AC3751" s="566"/>
      <c r="AD3751" s="566"/>
      <c r="AE3751" s="566"/>
      <c r="AF3751" s="566"/>
      <c r="AG3751" s="566"/>
    </row>
    <row r="3752" spans="2:33" hidden="1" outlineLevel="1" x14ac:dyDescent="0.45">
      <c r="B3752" s="657"/>
      <c r="C3752" s="658"/>
      <c r="D3752" s="659"/>
      <c r="E3752" s="660"/>
      <c r="F3752" s="661"/>
      <c r="G3752" s="662"/>
      <c r="H3752" s="663"/>
      <c r="I3752" s="663"/>
      <c r="J3752" s="663"/>
      <c r="K3752" s="664"/>
      <c r="L3752" s="662"/>
      <c r="M3752" s="663"/>
      <c r="N3752" s="663"/>
      <c r="O3752" s="663"/>
      <c r="P3752" s="664"/>
      <c r="Q3752" s="665"/>
      <c r="R3752" s="661"/>
      <c r="S3752" s="566"/>
      <c r="T3752" s="566"/>
      <c r="U3752" s="566"/>
      <c r="V3752" s="566"/>
      <c r="W3752" s="566"/>
      <c r="X3752" s="566"/>
      <c r="Y3752" s="566"/>
      <c r="Z3752" s="566"/>
      <c r="AA3752" s="566"/>
      <c r="AB3752" s="566"/>
      <c r="AC3752" s="566"/>
      <c r="AD3752" s="566"/>
      <c r="AE3752" s="566"/>
      <c r="AF3752" s="566"/>
      <c r="AG3752" s="566"/>
    </row>
    <row r="3753" spans="2:33" hidden="1" outlineLevel="1" x14ac:dyDescent="0.45">
      <c r="B3753" s="648"/>
      <c r="C3753" s="649"/>
      <c r="D3753" s="650"/>
      <c r="E3753" s="651"/>
      <c r="F3753" s="652"/>
      <c r="G3753" s="653"/>
      <c r="H3753" s="654"/>
      <c r="I3753" s="654"/>
      <c r="J3753" s="654"/>
      <c r="K3753" s="655"/>
      <c r="L3753" s="653"/>
      <c r="M3753" s="654"/>
      <c r="N3753" s="654"/>
      <c r="O3753" s="654"/>
      <c r="P3753" s="655"/>
      <c r="Q3753" s="656"/>
      <c r="R3753" s="652"/>
      <c r="S3753" s="566"/>
      <c r="T3753" s="566"/>
      <c r="U3753" s="566"/>
      <c r="V3753" s="566"/>
      <c r="W3753" s="566"/>
      <c r="X3753" s="566"/>
      <c r="Y3753" s="566"/>
      <c r="Z3753" s="566"/>
      <c r="AA3753" s="566"/>
      <c r="AB3753" s="566"/>
      <c r="AC3753" s="566"/>
      <c r="AD3753" s="566"/>
      <c r="AE3753" s="566"/>
      <c r="AF3753" s="566"/>
      <c r="AG3753" s="566"/>
    </row>
    <row r="3754" spans="2:33" hidden="1" outlineLevel="1" x14ac:dyDescent="0.45">
      <c r="B3754" s="657"/>
      <c r="C3754" s="658"/>
      <c r="D3754" s="659"/>
      <c r="E3754" s="660"/>
      <c r="F3754" s="661"/>
      <c r="G3754" s="662"/>
      <c r="H3754" s="663"/>
      <c r="I3754" s="663"/>
      <c r="J3754" s="663"/>
      <c r="K3754" s="664"/>
      <c r="L3754" s="662"/>
      <c r="M3754" s="663"/>
      <c r="N3754" s="663"/>
      <c r="O3754" s="663"/>
      <c r="P3754" s="664"/>
      <c r="Q3754" s="665"/>
      <c r="R3754" s="661"/>
      <c r="S3754" s="566"/>
      <c r="T3754" s="566"/>
      <c r="U3754" s="566"/>
      <c r="V3754" s="566"/>
      <c r="W3754" s="566"/>
      <c r="X3754" s="566"/>
      <c r="Y3754" s="566"/>
      <c r="Z3754" s="566"/>
      <c r="AA3754" s="566"/>
      <c r="AB3754" s="566"/>
      <c r="AC3754" s="566"/>
      <c r="AD3754" s="566"/>
      <c r="AE3754" s="566"/>
      <c r="AF3754" s="566"/>
      <c r="AG3754" s="566"/>
    </row>
    <row r="3755" spans="2:33" hidden="1" outlineLevel="1" x14ac:dyDescent="0.45">
      <c r="B3755" s="648"/>
      <c r="C3755" s="649"/>
      <c r="D3755" s="650"/>
      <c r="E3755" s="651"/>
      <c r="F3755" s="652"/>
      <c r="G3755" s="653"/>
      <c r="H3755" s="654"/>
      <c r="I3755" s="654"/>
      <c r="J3755" s="654"/>
      <c r="K3755" s="655"/>
      <c r="L3755" s="653"/>
      <c r="M3755" s="654"/>
      <c r="N3755" s="654"/>
      <c r="O3755" s="654"/>
      <c r="P3755" s="655"/>
      <c r="Q3755" s="656"/>
      <c r="R3755" s="652"/>
      <c r="S3755" s="566"/>
      <c r="T3755" s="566"/>
      <c r="U3755" s="566"/>
      <c r="V3755" s="566"/>
      <c r="W3755" s="566"/>
      <c r="X3755" s="566"/>
      <c r="Y3755" s="566"/>
      <c r="Z3755" s="566"/>
      <c r="AA3755" s="566"/>
      <c r="AB3755" s="566"/>
      <c r="AC3755" s="566"/>
      <c r="AD3755" s="566"/>
      <c r="AE3755" s="566"/>
      <c r="AF3755" s="566"/>
      <c r="AG3755" s="566"/>
    </row>
    <row r="3756" spans="2:33" hidden="1" outlineLevel="1" x14ac:dyDescent="0.45">
      <c r="B3756" s="657"/>
      <c r="C3756" s="658"/>
      <c r="D3756" s="659"/>
      <c r="E3756" s="660"/>
      <c r="F3756" s="661"/>
      <c r="G3756" s="662"/>
      <c r="H3756" s="663"/>
      <c r="I3756" s="663"/>
      <c r="J3756" s="663"/>
      <c r="K3756" s="664"/>
      <c r="L3756" s="662"/>
      <c r="M3756" s="663"/>
      <c r="N3756" s="663"/>
      <c r="O3756" s="663"/>
      <c r="P3756" s="664"/>
      <c r="Q3756" s="665"/>
      <c r="R3756" s="661"/>
      <c r="S3756" s="566"/>
      <c r="T3756" s="566"/>
      <c r="U3756" s="566"/>
      <c r="V3756" s="566"/>
      <c r="W3756" s="566"/>
      <c r="X3756" s="566"/>
      <c r="Y3756" s="566"/>
      <c r="Z3756" s="566"/>
      <c r="AA3756" s="566"/>
      <c r="AB3756" s="566"/>
      <c r="AC3756" s="566"/>
      <c r="AD3756" s="566"/>
      <c r="AE3756" s="566"/>
      <c r="AF3756" s="566"/>
      <c r="AG3756" s="566"/>
    </row>
    <row r="3757" spans="2:33" hidden="1" outlineLevel="1" x14ac:dyDescent="0.45">
      <c r="B3757" s="648"/>
      <c r="C3757" s="649"/>
      <c r="D3757" s="650"/>
      <c r="E3757" s="651"/>
      <c r="F3757" s="652"/>
      <c r="G3757" s="653"/>
      <c r="H3757" s="654"/>
      <c r="I3757" s="654"/>
      <c r="J3757" s="654"/>
      <c r="K3757" s="655"/>
      <c r="L3757" s="653"/>
      <c r="M3757" s="654"/>
      <c r="N3757" s="654"/>
      <c r="O3757" s="654"/>
      <c r="P3757" s="655"/>
      <c r="Q3757" s="656"/>
      <c r="R3757" s="652"/>
      <c r="S3757" s="566"/>
      <c r="T3757" s="566"/>
      <c r="U3757" s="566"/>
      <c r="V3757" s="566"/>
      <c r="W3757" s="566"/>
      <c r="X3757" s="566"/>
      <c r="Y3757" s="566"/>
      <c r="Z3757" s="566"/>
      <c r="AA3757" s="566"/>
      <c r="AB3757" s="566"/>
      <c r="AC3757" s="566"/>
      <c r="AD3757" s="566"/>
      <c r="AE3757" s="566"/>
      <c r="AF3757" s="566"/>
      <c r="AG3757" s="566"/>
    </row>
    <row r="3758" spans="2:33" hidden="1" outlineLevel="1" x14ac:dyDescent="0.45">
      <c r="B3758" s="657"/>
      <c r="C3758" s="658"/>
      <c r="D3758" s="659"/>
      <c r="E3758" s="660"/>
      <c r="F3758" s="661"/>
      <c r="G3758" s="662"/>
      <c r="H3758" s="663"/>
      <c r="I3758" s="663"/>
      <c r="J3758" s="663"/>
      <c r="K3758" s="664"/>
      <c r="L3758" s="662"/>
      <c r="M3758" s="663"/>
      <c r="N3758" s="663"/>
      <c r="O3758" s="663"/>
      <c r="P3758" s="664"/>
      <c r="Q3758" s="665"/>
      <c r="R3758" s="661"/>
      <c r="S3758" s="566"/>
      <c r="T3758" s="566"/>
      <c r="U3758" s="566"/>
      <c r="V3758" s="566"/>
      <c r="W3758" s="566"/>
      <c r="X3758" s="566"/>
      <c r="Y3758" s="566"/>
      <c r="Z3758" s="566"/>
      <c r="AA3758" s="566"/>
      <c r="AB3758" s="566"/>
      <c r="AC3758" s="566"/>
      <c r="AD3758" s="566"/>
      <c r="AE3758" s="566"/>
      <c r="AF3758" s="566"/>
      <c r="AG3758" s="566"/>
    </row>
    <row r="3759" spans="2:33" hidden="1" outlineLevel="1" x14ac:dyDescent="0.45">
      <c r="B3759" s="648"/>
      <c r="C3759" s="649"/>
      <c r="D3759" s="650"/>
      <c r="E3759" s="651"/>
      <c r="F3759" s="652"/>
      <c r="G3759" s="653"/>
      <c r="H3759" s="654"/>
      <c r="I3759" s="654"/>
      <c r="J3759" s="654"/>
      <c r="K3759" s="655"/>
      <c r="L3759" s="653"/>
      <c r="M3759" s="654"/>
      <c r="N3759" s="654"/>
      <c r="O3759" s="654"/>
      <c r="P3759" s="655"/>
      <c r="Q3759" s="656"/>
      <c r="R3759" s="652"/>
      <c r="S3759" s="566"/>
      <c r="T3759" s="566"/>
      <c r="U3759" s="566"/>
      <c r="V3759" s="566"/>
      <c r="W3759" s="566"/>
      <c r="X3759" s="566"/>
      <c r="Y3759" s="566"/>
      <c r="Z3759" s="566"/>
      <c r="AA3759" s="566"/>
      <c r="AB3759" s="566"/>
      <c r="AC3759" s="566"/>
      <c r="AD3759" s="566"/>
      <c r="AE3759" s="566"/>
      <c r="AF3759" s="566"/>
      <c r="AG3759" s="566"/>
    </row>
    <row r="3760" spans="2:33" hidden="1" outlineLevel="1" x14ac:dyDescent="0.45">
      <c r="B3760" s="657"/>
      <c r="C3760" s="658"/>
      <c r="D3760" s="659"/>
      <c r="E3760" s="660"/>
      <c r="F3760" s="661"/>
      <c r="G3760" s="662"/>
      <c r="H3760" s="663"/>
      <c r="I3760" s="663"/>
      <c r="J3760" s="663"/>
      <c r="K3760" s="664"/>
      <c r="L3760" s="662"/>
      <c r="M3760" s="663"/>
      <c r="N3760" s="663"/>
      <c r="O3760" s="663"/>
      <c r="P3760" s="664"/>
      <c r="Q3760" s="665"/>
      <c r="R3760" s="661"/>
      <c r="S3760" s="566"/>
      <c r="T3760" s="566"/>
      <c r="U3760" s="566"/>
      <c r="V3760" s="566"/>
      <c r="W3760" s="566"/>
      <c r="X3760" s="566"/>
      <c r="Y3760" s="566"/>
      <c r="Z3760" s="566"/>
      <c r="AA3760" s="566"/>
      <c r="AB3760" s="566"/>
      <c r="AC3760" s="566"/>
      <c r="AD3760" s="566"/>
      <c r="AE3760" s="566"/>
      <c r="AF3760" s="566"/>
      <c r="AG3760" s="566"/>
    </row>
    <row r="3761" spans="2:33" hidden="1" outlineLevel="1" x14ac:dyDescent="0.45">
      <c r="B3761" s="648"/>
      <c r="C3761" s="649"/>
      <c r="D3761" s="650"/>
      <c r="E3761" s="651"/>
      <c r="F3761" s="652"/>
      <c r="G3761" s="653"/>
      <c r="H3761" s="654"/>
      <c r="I3761" s="654"/>
      <c r="J3761" s="654"/>
      <c r="K3761" s="655"/>
      <c r="L3761" s="653"/>
      <c r="M3761" s="654"/>
      <c r="N3761" s="654"/>
      <c r="O3761" s="654"/>
      <c r="P3761" s="655"/>
      <c r="Q3761" s="656"/>
      <c r="R3761" s="652"/>
      <c r="S3761" s="566"/>
      <c r="T3761" s="566"/>
      <c r="U3761" s="566"/>
      <c r="V3761" s="566"/>
      <c r="W3761" s="566"/>
      <c r="X3761" s="566"/>
      <c r="Y3761" s="566"/>
      <c r="Z3761" s="566"/>
      <c r="AA3761" s="566"/>
      <c r="AB3761" s="566"/>
      <c r="AC3761" s="566"/>
      <c r="AD3761" s="566"/>
      <c r="AE3761" s="566"/>
      <c r="AF3761" s="566"/>
      <c r="AG3761" s="566"/>
    </row>
    <row r="3762" spans="2:33" hidden="1" outlineLevel="1" x14ac:dyDescent="0.45">
      <c r="B3762" s="657"/>
      <c r="C3762" s="658"/>
      <c r="D3762" s="659"/>
      <c r="E3762" s="660"/>
      <c r="F3762" s="661"/>
      <c r="G3762" s="662"/>
      <c r="H3762" s="663"/>
      <c r="I3762" s="663"/>
      <c r="J3762" s="663"/>
      <c r="K3762" s="664"/>
      <c r="L3762" s="662"/>
      <c r="M3762" s="663"/>
      <c r="N3762" s="663"/>
      <c r="O3762" s="663"/>
      <c r="P3762" s="664"/>
      <c r="Q3762" s="665"/>
      <c r="R3762" s="661"/>
      <c r="S3762" s="566"/>
      <c r="T3762" s="566"/>
      <c r="U3762" s="566"/>
      <c r="V3762" s="566"/>
      <c r="W3762" s="566"/>
      <c r="X3762" s="566"/>
      <c r="Y3762" s="566"/>
      <c r="Z3762" s="566"/>
      <c r="AA3762" s="566"/>
      <c r="AB3762" s="566"/>
      <c r="AC3762" s="566"/>
      <c r="AD3762" s="566"/>
      <c r="AE3762" s="566"/>
      <c r="AF3762" s="566"/>
      <c r="AG3762" s="566"/>
    </row>
    <row r="3763" spans="2:33" hidden="1" outlineLevel="1" x14ac:dyDescent="0.45">
      <c r="B3763" s="648"/>
      <c r="C3763" s="649"/>
      <c r="D3763" s="650"/>
      <c r="E3763" s="651"/>
      <c r="F3763" s="652"/>
      <c r="G3763" s="653"/>
      <c r="H3763" s="654"/>
      <c r="I3763" s="654"/>
      <c r="J3763" s="654"/>
      <c r="K3763" s="655"/>
      <c r="L3763" s="653"/>
      <c r="M3763" s="654"/>
      <c r="N3763" s="654"/>
      <c r="O3763" s="654"/>
      <c r="P3763" s="655"/>
      <c r="Q3763" s="656"/>
      <c r="R3763" s="652"/>
      <c r="S3763" s="566"/>
      <c r="T3763" s="566"/>
      <c r="U3763" s="566"/>
      <c r="V3763" s="566"/>
      <c r="W3763" s="566"/>
      <c r="X3763" s="566"/>
      <c r="Y3763" s="566"/>
      <c r="Z3763" s="566"/>
      <c r="AA3763" s="566"/>
      <c r="AB3763" s="566"/>
      <c r="AC3763" s="566"/>
      <c r="AD3763" s="566"/>
      <c r="AE3763" s="566"/>
      <c r="AF3763" s="566"/>
      <c r="AG3763" s="566"/>
    </row>
    <row r="3764" spans="2:33" hidden="1" outlineLevel="1" x14ac:dyDescent="0.45">
      <c r="B3764" s="657"/>
      <c r="C3764" s="658"/>
      <c r="D3764" s="659"/>
      <c r="E3764" s="660"/>
      <c r="F3764" s="661"/>
      <c r="G3764" s="662"/>
      <c r="H3764" s="663"/>
      <c r="I3764" s="663"/>
      <c r="J3764" s="663"/>
      <c r="K3764" s="664"/>
      <c r="L3764" s="662"/>
      <c r="M3764" s="663"/>
      <c r="N3764" s="663"/>
      <c r="O3764" s="663"/>
      <c r="P3764" s="664"/>
      <c r="Q3764" s="665"/>
      <c r="R3764" s="661"/>
      <c r="S3764" s="566"/>
      <c r="T3764" s="566"/>
      <c r="U3764" s="566"/>
      <c r="V3764" s="566"/>
      <c r="W3764" s="566"/>
      <c r="X3764" s="566"/>
      <c r="Y3764" s="566"/>
      <c r="Z3764" s="566"/>
      <c r="AA3764" s="566"/>
      <c r="AB3764" s="566"/>
      <c r="AC3764" s="566"/>
      <c r="AD3764" s="566"/>
      <c r="AE3764" s="566"/>
      <c r="AF3764" s="566"/>
      <c r="AG3764" s="566"/>
    </row>
    <row r="3765" spans="2:33" hidden="1" outlineLevel="1" x14ac:dyDescent="0.45">
      <c r="B3765" s="648"/>
      <c r="C3765" s="649"/>
      <c r="D3765" s="650"/>
      <c r="E3765" s="651"/>
      <c r="F3765" s="652"/>
      <c r="G3765" s="653"/>
      <c r="H3765" s="654"/>
      <c r="I3765" s="654"/>
      <c r="J3765" s="654"/>
      <c r="K3765" s="655"/>
      <c r="L3765" s="653"/>
      <c r="M3765" s="654"/>
      <c r="N3765" s="654"/>
      <c r="O3765" s="654"/>
      <c r="P3765" s="655"/>
      <c r="Q3765" s="656"/>
      <c r="R3765" s="652"/>
      <c r="S3765" s="566"/>
      <c r="T3765" s="566"/>
      <c r="U3765" s="566"/>
      <c r="V3765" s="566"/>
      <c r="W3765" s="566"/>
      <c r="X3765" s="566"/>
      <c r="Y3765" s="566"/>
      <c r="Z3765" s="566"/>
      <c r="AA3765" s="566"/>
      <c r="AB3765" s="566"/>
      <c r="AC3765" s="566"/>
      <c r="AD3765" s="566"/>
      <c r="AE3765" s="566"/>
      <c r="AF3765" s="566"/>
      <c r="AG3765" s="566"/>
    </row>
    <row r="3766" spans="2:33" hidden="1" outlineLevel="1" x14ac:dyDescent="0.45">
      <c r="B3766" s="657"/>
      <c r="C3766" s="658"/>
      <c r="D3766" s="659"/>
      <c r="E3766" s="660"/>
      <c r="F3766" s="661"/>
      <c r="G3766" s="662"/>
      <c r="H3766" s="663"/>
      <c r="I3766" s="663"/>
      <c r="J3766" s="663"/>
      <c r="K3766" s="664"/>
      <c r="L3766" s="662"/>
      <c r="M3766" s="663"/>
      <c r="N3766" s="663"/>
      <c r="O3766" s="663"/>
      <c r="P3766" s="664"/>
      <c r="Q3766" s="665"/>
      <c r="R3766" s="661"/>
      <c r="S3766" s="566"/>
      <c r="T3766" s="566"/>
      <c r="U3766" s="566"/>
      <c r="V3766" s="566"/>
      <c r="W3766" s="566"/>
      <c r="X3766" s="566"/>
      <c r="Y3766" s="566"/>
      <c r="Z3766" s="566"/>
      <c r="AA3766" s="566"/>
      <c r="AB3766" s="566"/>
      <c r="AC3766" s="566"/>
      <c r="AD3766" s="566"/>
      <c r="AE3766" s="566"/>
      <c r="AF3766" s="566"/>
      <c r="AG3766" s="566"/>
    </row>
    <row r="3767" spans="2:33" hidden="1" outlineLevel="1" x14ac:dyDescent="0.45">
      <c r="B3767" s="648"/>
      <c r="C3767" s="649"/>
      <c r="D3767" s="650"/>
      <c r="E3767" s="651"/>
      <c r="F3767" s="652"/>
      <c r="G3767" s="653"/>
      <c r="H3767" s="654"/>
      <c r="I3767" s="654"/>
      <c r="J3767" s="654"/>
      <c r="K3767" s="655"/>
      <c r="L3767" s="653"/>
      <c r="M3767" s="654"/>
      <c r="N3767" s="654"/>
      <c r="O3767" s="654"/>
      <c r="P3767" s="655"/>
      <c r="Q3767" s="656"/>
      <c r="R3767" s="652"/>
      <c r="S3767" s="566"/>
      <c r="T3767" s="566"/>
      <c r="U3767" s="566"/>
      <c r="V3767" s="566"/>
      <c r="W3767" s="566"/>
      <c r="X3767" s="566"/>
      <c r="Y3767" s="566"/>
      <c r="Z3767" s="566"/>
      <c r="AA3767" s="566"/>
      <c r="AB3767" s="566"/>
      <c r="AC3767" s="566"/>
      <c r="AD3767" s="566"/>
      <c r="AE3767" s="566"/>
      <c r="AF3767" s="566"/>
      <c r="AG3767" s="566"/>
    </row>
    <row r="3768" spans="2:33" hidden="1" outlineLevel="1" x14ac:dyDescent="0.45">
      <c r="B3768" s="657"/>
      <c r="C3768" s="658"/>
      <c r="D3768" s="659"/>
      <c r="E3768" s="660"/>
      <c r="F3768" s="661"/>
      <c r="G3768" s="662"/>
      <c r="H3768" s="663"/>
      <c r="I3768" s="663"/>
      <c r="J3768" s="663"/>
      <c r="K3768" s="664"/>
      <c r="L3768" s="662"/>
      <c r="M3768" s="663"/>
      <c r="N3768" s="663"/>
      <c r="O3768" s="663"/>
      <c r="P3768" s="664"/>
      <c r="Q3768" s="665"/>
      <c r="R3768" s="661"/>
      <c r="S3768" s="566"/>
      <c r="T3768" s="566"/>
      <c r="U3768" s="566"/>
      <c r="V3768" s="566"/>
      <c r="W3768" s="566"/>
      <c r="X3768" s="566"/>
      <c r="Y3768" s="566"/>
      <c r="Z3768" s="566"/>
      <c r="AA3768" s="566"/>
      <c r="AB3768" s="566"/>
      <c r="AC3768" s="566"/>
      <c r="AD3768" s="566"/>
      <c r="AE3768" s="566"/>
      <c r="AF3768" s="566"/>
      <c r="AG3768" s="566"/>
    </row>
    <row r="3769" spans="2:33" hidden="1" outlineLevel="1" x14ac:dyDescent="0.45">
      <c r="B3769" s="648"/>
      <c r="C3769" s="649"/>
      <c r="D3769" s="650"/>
      <c r="E3769" s="651"/>
      <c r="F3769" s="652"/>
      <c r="G3769" s="653"/>
      <c r="H3769" s="654"/>
      <c r="I3769" s="654"/>
      <c r="J3769" s="654"/>
      <c r="K3769" s="655"/>
      <c r="L3769" s="653"/>
      <c r="M3769" s="654"/>
      <c r="N3769" s="654"/>
      <c r="O3769" s="654"/>
      <c r="P3769" s="655"/>
      <c r="Q3769" s="656"/>
      <c r="R3769" s="652"/>
      <c r="S3769" s="566"/>
      <c r="T3769" s="566"/>
      <c r="U3769" s="566"/>
      <c r="V3769" s="566"/>
      <c r="W3769" s="566"/>
      <c r="X3769" s="566"/>
      <c r="Y3769" s="566"/>
      <c r="Z3769" s="566"/>
      <c r="AA3769" s="566"/>
      <c r="AB3769" s="566"/>
      <c r="AC3769" s="566"/>
      <c r="AD3769" s="566"/>
      <c r="AE3769" s="566"/>
      <c r="AF3769" s="566"/>
      <c r="AG3769" s="566"/>
    </row>
    <row r="3770" spans="2:33" hidden="1" outlineLevel="1" x14ac:dyDescent="0.45">
      <c r="B3770" s="657"/>
      <c r="C3770" s="658"/>
      <c r="D3770" s="659"/>
      <c r="E3770" s="660"/>
      <c r="F3770" s="661"/>
      <c r="G3770" s="662"/>
      <c r="H3770" s="663"/>
      <c r="I3770" s="663"/>
      <c r="J3770" s="663"/>
      <c r="K3770" s="664"/>
      <c r="L3770" s="662"/>
      <c r="M3770" s="663"/>
      <c r="N3770" s="663"/>
      <c r="O3770" s="663"/>
      <c r="P3770" s="664"/>
      <c r="Q3770" s="665"/>
      <c r="R3770" s="661"/>
      <c r="S3770" s="566"/>
      <c r="T3770" s="566"/>
      <c r="U3770" s="566"/>
      <c r="V3770" s="566"/>
      <c r="W3770" s="566"/>
      <c r="X3770" s="566"/>
      <c r="Y3770" s="566"/>
      <c r="Z3770" s="566"/>
      <c r="AA3770" s="566"/>
      <c r="AB3770" s="566"/>
      <c r="AC3770" s="566"/>
      <c r="AD3770" s="566"/>
      <c r="AE3770" s="566"/>
      <c r="AF3770" s="566"/>
      <c r="AG3770" s="566"/>
    </row>
    <row r="3771" spans="2:33" hidden="1" outlineLevel="1" x14ac:dyDescent="0.45">
      <c r="B3771" s="648"/>
      <c r="C3771" s="649"/>
      <c r="D3771" s="650"/>
      <c r="E3771" s="651"/>
      <c r="F3771" s="652"/>
      <c r="G3771" s="653"/>
      <c r="H3771" s="654"/>
      <c r="I3771" s="654"/>
      <c r="J3771" s="654"/>
      <c r="K3771" s="655"/>
      <c r="L3771" s="653"/>
      <c r="M3771" s="654"/>
      <c r="N3771" s="654"/>
      <c r="O3771" s="654"/>
      <c r="P3771" s="655"/>
      <c r="Q3771" s="656"/>
      <c r="R3771" s="652"/>
      <c r="S3771" s="566"/>
      <c r="T3771" s="566"/>
      <c r="U3771" s="566"/>
      <c r="V3771" s="566"/>
      <c r="W3771" s="566"/>
      <c r="X3771" s="566"/>
      <c r="Y3771" s="566"/>
      <c r="Z3771" s="566"/>
      <c r="AA3771" s="566"/>
      <c r="AB3771" s="566"/>
      <c r="AC3771" s="566"/>
      <c r="AD3771" s="566"/>
      <c r="AE3771" s="566"/>
      <c r="AF3771" s="566"/>
      <c r="AG3771" s="566"/>
    </row>
    <row r="3772" spans="2:33" hidden="1" outlineLevel="1" x14ac:dyDescent="0.45">
      <c r="B3772" s="657"/>
      <c r="C3772" s="658"/>
      <c r="D3772" s="659"/>
      <c r="E3772" s="660"/>
      <c r="F3772" s="661"/>
      <c r="G3772" s="662"/>
      <c r="H3772" s="663"/>
      <c r="I3772" s="663"/>
      <c r="J3772" s="663"/>
      <c r="K3772" s="664"/>
      <c r="L3772" s="662"/>
      <c r="M3772" s="663"/>
      <c r="N3772" s="663"/>
      <c r="O3772" s="663"/>
      <c r="P3772" s="664"/>
      <c r="Q3772" s="665"/>
      <c r="R3772" s="661"/>
      <c r="S3772" s="566"/>
      <c r="T3772" s="566"/>
      <c r="U3772" s="566"/>
      <c r="V3772" s="566"/>
      <c r="W3772" s="566"/>
      <c r="X3772" s="566"/>
      <c r="Y3772" s="566"/>
      <c r="Z3772" s="566"/>
      <c r="AA3772" s="566"/>
      <c r="AB3772" s="566"/>
      <c r="AC3772" s="566"/>
      <c r="AD3772" s="566"/>
      <c r="AE3772" s="566"/>
      <c r="AF3772" s="566"/>
      <c r="AG3772" s="566"/>
    </row>
    <row r="3773" spans="2:33" hidden="1" outlineLevel="1" x14ac:dyDescent="0.45">
      <c r="B3773" s="648"/>
      <c r="C3773" s="649"/>
      <c r="D3773" s="650"/>
      <c r="E3773" s="651"/>
      <c r="F3773" s="652"/>
      <c r="G3773" s="653"/>
      <c r="H3773" s="654"/>
      <c r="I3773" s="654"/>
      <c r="J3773" s="654"/>
      <c r="K3773" s="655"/>
      <c r="L3773" s="653"/>
      <c r="M3773" s="654"/>
      <c r="N3773" s="654"/>
      <c r="O3773" s="654"/>
      <c r="P3773" s="655"/>
      <c r="Q3773" s="656"/>
      <c r="R3773" s="652"/>
      <c r="S3773" s="566"/>
      <c r="T3773" s="566"/>
      <c r="U3773" s="566"/>
      <c r="V3773" s="566"/>
      <c r="W3773" s="566"/>
      <c r="X3773" s="566"/>
      <c r="Y3773" s="566"/>
      <c r="Z3773" s="566"/>
      <c r="AA3773" s="566"/>
      <c r="AB3773" s="566"/>
      <c r="AC3773" s="566"/>
      <c r="AD3773" s="566"/>
      <c r="AE3773" s="566"/>
      <c r="AF3773" s="566"/>
      <c r="AG3773" s="566"/>
    </row>
    <row r="3774" spans="2:33" hidden="1" outlineLevel="1" x14ac:dyDescent="0.45">
      <c r="B3774" s="657"/>
      <c r="C3774" s="658"/>
      <c r="D3774" s="659"/>
      <c r="E3774" s="660"/>
      <c r="F3774" s="661"/>
      <c r="G3774" s="662"/>
      <c r="H3774" s="663"/>
      <c r="I3774" s="663"/>
      <c r="J3774" s="663"/>
      <c r="K3774" s="664"/>
      <c r="L3774" s="662"/>
      <c r="M3774" s="663"/>
      <c r="N3774" s="663"/>
      <c r="O3774" s="663"/>
      <c r="P3774" s="664"/>
      <c r="Q3774" s="665"/>
      <c r="R3774" s="661"/>
      <c r="S3774" s="566"/>
      <c r="T3774" s="566"/>
      <c r="U3774" s="566"/>
      <c r="V3774" s="566"/>
      <c r="W3774" s="566"/>
      <c r="X3774" s="566"/>
      <c r="Y3774" s="566"/>
      <c r="Z3774" s="566"/>
      <c r="AA3774" s="566"/>
      <c r="AB3774" s="566"/>
      <c r="AC3774" s="566"/>
      <c r="AD3774" s="566"/>
      <c r="AE3774" s="566"/>
      <c r="AF3774" s="566"/>
      <c r="AG3774" s="566"/>
    </row>
    <row r="3775" spans="2:33" hidden="1" outlineLevel="1" x14ac:dyDescent="0.45">
      <c r="B3775" s="648"/>
      <c r="C3775" s="649"/>
      <c r="D3775" s="650"/>
      <c r="E3775" s="651"/>
      <c r="F3775" s="652"/>
      <c r="G3775" s="653"/>
      <c r="H3775" s="654"/>
      <c r="I3775" s="654"/>
      <c r="J3775" s="654"/>
      <c r="K3775" s="655"/>
      <c r="L3775" s="653"/>
      <c r="M3775" s="654"/>
      <c r="N3775" s="654"/>
      <c r="O3775" s="654"/>
      <c r="P3775" s="655"/>
      <c r="Q3775" s="656"/>
      <c r="R3775" s="652"/>
      <c r="S3775" s="566"/>
      <c r="T3775" s="566"/>
      <c r="U3775" s="566"/>
      <c r="V3775" s="566"/>
      <c r="W3775" s="566"/>
      <c r="X3775" s="566"/>
      <c r="Y3775" s="566"/>
      <c r="Z3775" s="566"/>
      <c r="AA3775" s="566"/>
      <c r="AB3775" s="566"/>
      <c r="AC3775" s="566"/>
      <c r="AD3775" s="566"/>
      <c r="AE3775" s="566"/>
      <c r="AF3775" s="566"/>
      <c r="AG3775" s="566"/>
    </row>
    <row r="3776" spans="2:33" hidden="1" outlineLevel="1" x14ac:dyDescent="0.45">
      <c r="B3776" s="657"/>
      <c r="C3776" s="658"/>
      <c r="D3776" s="659"/>
      <c r="E3776" s="660"/>
      <c r="F3776" s="661"/>
      <c r="G3776" s="662"/>
      <c r="H3776" s="663"/>
      <c r="I3776" s="663"/>
      <c r="J3776" s="663"/>
      <c r="K3776" s="664"/>
      <c r="L3776" s="662"/>
      <c r="M3776" s="663"/>
      <c r="N3776" s="663"/>
      <c r="O3776" s="663"/>
      <c r="P3776" s="664"/>
      <c r="Q3776" s="665"/>
      <c r="R3776" s="661"/>
      <c r="S3776" s="566"/>
      <c r="T3776" s="566"/>
      <c r="U3776" s="566"/>
      <c r="V3776" s="566"/>
      <c r="W3776" s="566"/>
      <c r="X3776" s="566"/>
      <c r="Y3776" s="566"/>
      <c r="Z3776" s="566"/>
      <c r="AA3776" s="566"/>
      <c r="AB3776" s="566"/>
      <c r="AC3776" s="566"/>
      <c r="AD3776" s="566"/>
      <c r="AE3776" s="566"/>
      <c r="AF3776" s="566"/>
      <c r="AG3776" s="566"/>
    </row>
    <row r="3777" spans="2:33" hidden="1" outlineLevel="1" x14ac:dyDescent="0.45">
      <c r="B3777" s="648"/>
      <c r="C3777" s="649"/>
      <c r="D3777" s="650"/>
      <c r="E3777" s="651"/>
      <c r="F3777" s="652"/>
      <c r="G3777" s="653"/>
      <c r="H3777" s="654"/>
      <c r="I3777" s="654"/>
      <c r="J3777" s="654"/>
      <c r="K3777" s="655"/>
      <c r="L3777" s="653"/>
      <c r="M3777" s="654"/>
      <c r="N3777" s="654"/>
      <c r="O3777" s="654"/>
      <c r="P3777" s="655"/>
      <c r="Q3777" s="656"/>
      <c r="R3777" s="652"/>
      <c r="S3777" s="566"/>
      <c r="T3777" s="566"/>
      <c r="U3777" s="566"/>
      <c r="V3777" s="566"/>
      <c r="W3777" s="566"/>
      <c r="X3777" s="566"/>
      <c r="Y3777" s="566"/>
      <c r="Z3777" s="566"/>
      <c r="AA3777" s="566"/>
      <c r="AB3777" s="566"/>
      <c r="AC3777" s="566"/>
      <c r="AD3777" s="566"/>
      <c r="AE3777" s="566"/>
      <c r="AF3777" s="566"/>
      <c r="AG3777" s="566"/>
    </row>
    <row r="3778" spans="2:33" hidden="1" outlineLevel="1" x14ac:dyDescent="0.45">
      <c r="B3778" s="657"/>
      <c r="C3778" s="658"/>
      <c r="D3778" s="659"/>
      <c r="E3778" s="660"/>
      <c r="F3778" s="661"/>
      <c r="G3778" s="662"/>
      <c r="H3778" s="663"/>
      <c r="I3778" s="663"/>
      <c r="J3778" s="663"/>
      <c r="K3778" s="664"/>
      <c r="L3778" s="662"/>
      <c r="M3778" s="663"/>
      <c r="N3778" s="663"/>
      <c r="O3778" s="663"/>
      <c r="P3778" s="664"/>
      <c r="Q3778" s="665"/>
      <c r="R3778" s="661"/>
      <c r="S3778" s="566"/>
      <c r="T3778" s="566"/>
      <c r="U3778" s="566"/>
      <c r="V3778" s="566"/>
      <c r="W3778" s="566"/>
      <c r="X3778" s="566"/>
      <c r="Y3778" s="566"/>
      <c r="Z3778" s="566"/>
      <c r="AA3778" s="566"/>
      <c r="AB3778" s="566"/>
      <c r="AC3778" s="566"/>
      <c r="AD3778" s="566"/>
      <c r="AE3778" s="566"/>
      <c r="AF3778" s="566"/>
      <c r="AG3778" s="566"/>
    </row>
    <row r="3779" spans="2:33" hidden="1" outlineLevel="1" x14ac:dyDescent="0.45">
      <c r="B3779" s="648"/>
      <c r="C3779" s="649"/>
      <c r="D3779" s="650"/>
      <c r="E3779" s="651"/>
      <c r="F3779" s="652"/>
      <c r="G3779" s="653"/>
      <c r="H3779" s="654"/>
      <c r="I3779" s="654"/>
      <c r="J3779" s="654"/>
      <c r="K3779" s="655"/>
      <c r="L3779" s="653"/>
      <c r="M3779" s="654"/>
      <c r="N3779" s="654"/>
      <c r="O3779" s="654"/>
      <c r="P3779" s="655"/>
      <c r="Q3779" s="656"/>
      <c r="R3779" s="652"/>
      <c r="S3779" s="566"/>
      <c r="T3779" s="566"/>
      <c r="U3779" s="566"/>
      <c r="V3779" s="566"/>
      <c r="W3779" s="566"/>
      <c r="X3779" s="566"/>
      <c r="Y3779" s="566"/>
      <c r="Z3779" s="566"/>
      <c r="AA3779" s="566"/>
      <c r="AB3779" s="566"/>
      <c r="AC3779" s="566"/>
      <c r="AD3779" s="566"/>
      <c r="AE3779" s="566"/>
      <c r="AF3779" s="566"/>
      <c r="AG3779" s="566"/>
    </row>
    <row r="3780" spans="2:33" hidden="1" outlineLevel="1" x14ac:dyDescent="0.45">
      <c r="B3780" s="657"/>
      <c r="C3780" s="658"/>
      <c r="D3780" s="659"/>
      <c r="E3780" s="660"/>
      <c r="F3780" s="661"/>
      <c r="G3780" s="662"/>
      <c r="H3780" s="663"/>
      <c r="I3780" s="663"/>
      <c r="J3780" s="663"/>
      <c r="K3780" s="664"/>
      <c r="L3780" s="662"/>
      <c r="M3780" s="663"/>
      <c r="N3780" s="663"/>
      <c r="O3780" s="663"/>
      <c r="P3780" s="664"/>
      <c r="Q3780" s="665"/>
      <c r="R3780" s="661"/>
      <c r="S3780" s="566"/>
      <c r="T3780" s="566"/>
      <c r="U3780" s="566"/>
      <c r="V3780" s="566"/>
      <c r="W3780" s="566"/>
      <c r="X3780" s="566"/>
      <c r="Y3780" s="566"/>
      <c r="Z3780" s="566"/>
      <c r="AA3780" s="566"/>
      <c r="AB3780" s="566"/>
      <c r="AC3780" s="566"/>
      <c r="AD3780" s="566"/>
      <c r="AE3780" s="566"/>
      <c r="AF3780" s="566"/>
      <c r="AG3780" s="566"/>
    </row>
    <row r="3781" spans="2:33" hidden="1" outlineLevel="1" x14ac:dyDescent="0.45">
      <c r="B3781" s="648"/>
      <c r="C3781" s="649"/>
      <c r="D3781" s="650"/>
      <c r="E3781" s="651"/>
      <c r="F3781" s="652"/>
      <c r="G3781" s="653"/>
      <c r="H3781" s="654"/>
      <c r="I3781" s="654"/>
      <c r="J3781" s="654"/>
      <c r="K3781" s="655"/>
      <c r="L3781" s="653"/>
      <c r="M3781" s="654"/>
      <c r="N3781" s="654"/>
      <c r="O3781" s="654"/>
      <c r="P3781" s="655"/>
      <c r="Q3781" s="656"/>
      <c r="R3781" s="652"/>
      <c r="S3781" s="566"/>
      <c r="T3781" s="566"/>
      <c r="U3781" s="566"/>
      <c r="V3781" s="566"/>
      <c r="W3781" s="566"/>
      <c r="X3781" s="566"/>
      <c r="Y3781" s="566"/>
      <c r="Z3781" s="566"/>
      <c r="AA3781" s="566"/>
      <c r="AB3781" s="566"/>
      <c r="AC3781" s="566"/>
      <c r="AD3781" s="566"/>
      <c r="AE3781" s="566"/>
      <c r="AF3781" s="566"/>
      <c r="AG3781" s="566"/>
    </row>
    <row r="3782" spans="2:33" hidden="1" outlineLevel="1" x14ac:dyDescent="0.45">
      <c r="B3782" s="657"/>
      <c r="C3782" s="658"/>
      <c r="D3782" s="659"/>
      <c r="E3782" s="660"/>
      <c r="F3782" s="661"/>
      <c r="G3782" s="662"/>
      <c r="H3782" s="663"/>
      <c r="I3782" s="663"/>
      <c r="J3782" s="663"/>
      <c r="K3782" s="664"/>
      <c r="L3782" s="662"/>
      <c r="M3782" s="663"/>
      <c r="N3782" s="663"/>
      <c r="O3782" s="663"/>
      <c r="P3782" s="664"/>
      <c r="Q3782" s="665"/>
      <c r="R3782" s="661"/>
      <c r="S3782" s="566"/>
      <c r="T3782" s="566"/>
      <c r="U3782" s="566"/>
      <c r="V3782" s="566"/>
      <c r="W3782" s="566"/>
      <c r="X3782" s="566"/>
      <c r="Y3782" s="566"/>
      <c r="Z3782" s="566"/>
      <c r="AA3782" s="566"/>
      <c r="AB3782" s="566"/>
      <c r="AC3782" s="566"/>
      <c r="AD3782" s="566"/>
      <c r="AE3782" s="566"/>
      <c r="AF3782" s="566"/>
      <c r="AG3782" s="566"/>
    </row>
    <row r="3783" spans="2:33" hidden="1" outlineLevel="1" x14ac:dyDescent="0.45">
      <c r="B3783" s="648"/>
      <c r="C3783" s="649"/>
      <c r="D3783" s="650"/>
      <c r="E3783" s="651"/>
      <c r="F3783" s="652"/>
      <c r="G3783" s="653"/>
      <c r="H3783" s="654"/>
      <c r="I3783" s="654"/>
      <c r="J3783" s="654"/>
      <c r="K3783" s="655"/>
      <c r="L3783" s="653"/>
      <c r="M3783" s="654"/>
      <c r="N3783" s="654"/>
      <c r="O3783" s="654"/>
      <c r="P3783" s="655"/>
      <c r="Q3783" s="656"/>
      <c r="R3783" s="652"/>
      <c r="S3783" s="566"/>
      <c r="T3783" s="566"/>
      <c r="U3783" s="566"/>
      <c r="V3783" s="566"/>
      <c r="W3783" s="566"/>
      <c r="X3783" s="566"/>
      <c r="Y3783" s="566"/>
      <c r="Z3783" s="566"/>
      <c r="AA3783" s="566"/>
      <c r="AB3783" s="566"/>
      <c r="AC3783" s="566"/>
      <c r="AD3783" s="566"/>
      <c r="AE3783" s="566"/>
      <c r="AF3783" s="566"/>
      <c r="AG3783" s="566"/>
    </row>
    <row r="3784" spans="2:33" hidden="1" outlineLevel="1" x14ac:dyDescent="0.45">
      <c r="B3784" s="657"/>
      <c r="C3784" s="658"/>
      <c r="D3784" s="659"/>
      <c r="E3784" s="660"/>
      <c r="F3784" s="661"/>
      <c r="G3784" s="662"/>
      <c r="H3784" s="663"/>
      <c r="I3784" s="663"/>
      <c r="J3784" s="663"/>
      <c r="K3784" s="664"/>
      <c r="L3784" s="662"/>
      <c r="M3784" s="663"/>
      <c r="N3784" s="663"/>
      <c r="O3784" s="663"/>
      <c r="P3784" s="664"/>
      <c r="Q3784" s="665"/>
      <c r="R3784" s="661"/>
      <c r="S3784" s="566"/>
      <c r="T3784" s="566"/>
      <c r="U3784" s="566"/>
      <c r="V3784" s="566"/>
      <c r="W3784" s="566"/>
      <c r="X3784" s="566"/>
      <c r="Y3784" s="566"/>
      <c r="Z3784" s="566"/>
      <c r="AA3784" s="566"/>
      <c r="AB3784" s="566"/>
      <c r="AC3784" s="566"/>
      <c r="AD3784" s="566"/>
      <c r="AE3784" s="566"/>
      <c r="AF3784" s="566"/>
      <c r="AG3784" s="566"/>
    </row>
    <row r="3785" spans="2:33" hidden="1" outlineLevel="1" x14ac:dyDescent="0.45">
      <c r="B3785" s="648"/>
      <c r="C3785" s="649"/>
      <c r="D3785" s="650"/>
      <c r="E3785" s="651"/>
      <c r="F3785" s="652"/>
      <c r="G3785" s="653"/>
      <c r="H3785" s="654"/>
      <c r="I3785" s="654"/>
      <c r="J3785" s="654"/>
      <c r="K3785" s="655"/>
      <c r="L3785" s="653"/>
      <c r="M3785" s="654"/>
      <c r="N3785" s="654"/>
      <c r="O3785" s="654"/>
      <c r="P3785" s="655"/>
      <c r="Q3785" s="656"/>
      <c r="R3785" s="652"/>
      <c r="S3785" s="566"/>
      <c r="T3785" s="566"/>
      <c r="U3785" s="566"/>
      <c r="V3785" s="566"/>
      <c r="W3785" s="566"/>
      <c r="X3785" s="566"/>
      <c r="Y3785" s="566"/>
      <c r="Z3785" s="566"/>
      <c r="AA3785" s="566"/>
      <c r="AB3785" s="566"/>
      <c r="AC3785" s="566"/>
      <c r="AD3785" s="566"/>
      <c r="AE3785" s="566"/>
      <c r="AF3785" s="566"/>
      <c r="AG3785" s="566"/>
    </row>
    <row r="3786" spans="2:33" hidden="1" outlineLevel="1" x14ac:dyDescent="0.45">
      <c r="B3786" s="657"/>
      <c r="C3786" s="658"/>
      <c r="D3786" s="659"/>
      <c r="E3786" s="660"/>
      <c r="F3786" s="661"/>
      <c r="G3786" s="662"/>
      <c r="H3786" s="663"/>
      <c r="I3786" s="663"/>
      <c r="J3786" s="663"/>
      <c r="K3786" s="664"/>
      <c r="L3786" s="662"/>
      <c r="M3786" s="663"/>
      <c r="N3786" s="663"/>
      <c r="O3786" s="663"/>
      <c r="P3786" s="664"/>
      <c r="Q3786" s="665"/>
      <c r="R3786" s="661"/>
      <c r="S3786" s="566"/>
      <c r="T3786" s="566"/>
      <c r="U3786" s="566"/>
      <c r="V3786" s="566"/>
      <c r="W3786" s="566"/>
      <c r="X3786" s="566"/>
      <c r="Y3786" s="566"/>
      <c r="Z3786" s="566"/>
      <c r="AA3786" s="566"/>
      <c r="AB3786" s="566"/>
      <c r="AC3786" s="566"/>
      <c r="AD3786" s="566"/>
      <c r="AE3786" s="566"/>
      <c r="AF3786" s="566"/>
      <c r="AG3786" s="566"/>
    </row>
    <row r="3787" spans="2:33" hidden="1" outlineLevel="1" x14ac:dyDescent="0.45">
      <c r="B3787" s="648"/>
      <c r="C3787" s="649"/>
      <c r="D3787" s="650"/>
      <c r="E3787" s="651"/>
      <c r="F3787" s="652"/>
      <c r="G3787" s="653"/>
      <c r="H3787" s="654"/>
      <c r="I3787" s="654"/>
      <c r="J3787" s="654"/>
      <c r="K3787" s="655"/>
      <c r="L3787" s="653"/>
      <c r="M3787" s="654"/>
      <c r="N3787" s="654"/>
      <c r="O3787" s="654"/>
      <c r="P3787" s="655"/>
      <c r="Q3787" s="656"/>
      <c r="R3787" s="652"/>
      <c r="S3787" s="566"/>
      <c r="T3787" s="566"/>
      <c r="U3787" s="566"/>
      <c r="V3787" s="566"/>
      <c r="W3787" s="566"/>
      <c r="X3787" s="566"/>
      <c r="Y3787" s="566"/>
      <c r="Z3787" s="566"/>
      <c r="AA3787" s="566"/>
      <c r="AB3787" s="566"/>
      <c r="AC3787" s="566"/>
      <c r="AD3787" s="566"/>
      <c r="AE3787" s="566"/>
      <c r="AF3787" s="566"/>
      <c r="AG3787" s="566"/>
    </row>
    <row r="3788" spans="2:33" hidden="1" outlineLevel="1" x14ac:dyDescent="0.45">
      <c r="B3788" s="657"/>
      <c r="C3788" s="658"/>
      <c r="D3788" s="659"/>
      <c r="E3788" s="660"/>
      <c r="F3788" s="661"/>
      <c r="G3788" s="662"/>
      <c r="H3788" s="663"/>
      <c r="I3788" s="663"/>
      <c r="J3788" s="663"/>
      <c r="K3788" s="664"/>
      <c r="L3788" s="662"/>
      <c r="M3788" s="663"/>
      <c r="N3788" s="663"/>
      <c r="O3788" s="663"/>
      <c r="P3788" s="664"/>
      <c r="Q3788" s="665"/>
      <c r="R3788" s="661"/>
      <c r="S3788" s="566"/>
      <c r="T3788" s="566"/>
      <c r="U3788" s="566"/>
      <c r="V3788" s="566"/>
      <c r="W3788" s="566"/>
      <c r="X3788" s="566"/>
      <c r="Y3788" s="566"/>
      <c r="Z3788" s="566"/>
      <c r="AA3788" s="566"/>
      <c r="AB3788" s="566"/>
      <c r="AC3788" s="566"/>
      <c r="AD3788" s="566"/>
      <c r="AE3788" s="566"/>
      <c r="AF3788" s="566"/>
      <c r="AG3788" s="566"/>
    </row>
    <row r="3789" spans="2:33" hidden="1" outlineLevel="1" x14ac:dyDescent="0.45">
      <c r="B3789" s="648"/>
      <c r="C3789" s="649"/>
      <c r="D3789" s="650"/>
      <c r="E3789" s="651"/>
      <c r="F3789" s="652"/>
      <c r="G3789" s="653"/>
      <c r="H3789" s="654"/>
      <c r="I3789" s="654"/>
      <c r="J3789" s="654"/>
      <c r="K3789" s="655"/>
      <c r="L3789" s="653"/>
      <c r="M3789" s="654"/>
      <c r="N3789" s="654"/>
      <c r="O3789" s="654"/>
      <c r="P3789" s="655"/>
      <c r="Q3789" s="656"/>
      <c r="R3789" s="652"/>
      <c r="S3789" s="566"/>
      <c r="T3789" s="566"/>
      <c r="U3789" s="566"/>
      <c r="V3789" s="566"/>
      <c r="W3789" s="566"/>
      <c r="X3789" s="566"/>
      <c r="Y3789" s="566"/>
      <c r="Z3789" s="566"/>
      <c r="AA3789" s="566"/>
      <c r="AB3789" s="566"/>
      <c r="AC3789" s="566"/>
      <c r="AD3789" s="566"/>
      <c r="AE3789" s="566"/>
      <c r="AF3789" s="566"/>
      <c r="AG3789" s="566"/>
    </row>
    <row r="3790" spans="2:33" hidden="1" outlineLevel="1" x14ac:dyDescent="0.45">
      <c r="B3790" s="657"/>
      <c r="C3790" s="658"/>
      <c r="D3790" s="659"/>
      <c r="E3790" s="660"/>
      <c r="F3790" s="661"/>
      <c r="G3790" s="662"/>
      <c r="H3790" s="663"/>
      <c r="I3790" s="663"/>
      <c r="J3790" s="663"/>
      <c r="K3790" s="664"/>
      <c r="L3790" s="662"/>
      <c r="M3790" s="663"/>
      <c r="N3790" s="663"/>
      <c r="O3790" s="663"/>
      <c r="P3790" s="664"/>
      <c r="Q3790" s="665"/>
      <c r="R3790" s="661"/>
      <c r="S3790" s="566"/>
      <c r="T3790" s="566"/>
      <c r="U3790" s="566"/>
      <c r="V3790" s="566"/>
      <c r="W3790" s="566"/>
      <c r="X3790" s="566"/>
      <c r="Y3790" s="566"/>
      <c r="Z3790" s="566"/>
      <c r="AA3790" s="566"/>
      <c r="AB3790" s="566"/>
      <c r="AC3790" s="566"/>
      <c r="AD3790" s="566"/>
      <c r="AE3790" s="566"/>
      <c r="AF3790" s="566"/>
      <c r="AG3790" s="566"/>
    </row>
    <row r="3791" spans="2:33" hidden="1" outlineLevel="1" x14ac:dyDescent="0.45">
      <c r="B3791" s="648"/>
      <c r="C3791" s="649"/>
      <c r="D3791" s="650"/>
      <c r="E3791" s="651"/>
      <c r="F3791" s="652"/>
      <c r="G3791" s="653"/>
      <c r="H3791" s="654"/>
      <c r="I3791" s="654"/>
      <c r="J3791" s="654"/>
      <c r="K3791" s="655"/>
      <c r="L3791" s="653"/>
      <c r="M3791" s="654"/>
      <c r="N3791" s="654"/>
      <c r="O3791" s="654"/>
      <c r="P3791" s="655"/>
      <c r="Q3791" s="656"/>
      <c r="R3791" s="652"/>
      <c r="S3791" s="566"/>
      <c r="T3791" s="566"/>
      <c r="U3791" s="566"/>
      <c r="V3791" s="566"/>
      <c r="W3791" s="566"/>
      <c r="X3791" s="566"/>
      <c r="Y3791" s="566"/>
      <c r="Z3791" s="566"/>
      <c r="AA3791" s="566"/>
      <c r="AB3791" s="566"/>
      <c r="AC3791" s="566"/>
      <c r="AD3791" s="566"/>
      <c r="AE3791" s="566"/>
      <c r="AF3791" s="566"/>
      <c r="AG3791" s="566"/>
    </row>
    <row r="3792" spans="2:33" hidden="1" outlineLevel="1" x14ac:dyDescent="0.45">
      <c r="B3792" s="657"/>
      <c r="C3792" s="658"/>
      <c r="D3792" s="659"/>
      <c r="E3792" s="660"/>
      <c r="F3792" s="661"/>
      <c r="G3792" s="662"/>
      <c r="H3792" s="663"/>
      <c r="I3792" s="663"/>
      <c r="J3792" s="663"/>
      <c r="K3792" s="664"/>
      <c r="L3792" s="662"/>
      <c r="M3792" s="663"/>
      <c r="N3792" s="663"/>
      <c r="O3792" s="663"/>
      <c r="P3792" s="664"/>
      <c r="Q3792" s="665"/>
      <c r="R3792" s="661"/>
      <c r="S3792" s="566"/>
      <c r="T3792" s="566"/>
      <c r="U3792" s="566"/>
      <c r="V3792" s="566"/>
      <c r="W3792" s="566"/>
      <c r="X3792" s="566"/>
      <c r="Y3792" s="566"/>
      <c r="Z3792" s="566"/>
      <c r="AA3792" s="566"/>
      <c r="AB3792" s="566"/>
      <c r="AC3792" s="566"/>
      <c r="AD3792" s="566"/>
      <c r="AE3792" s="566"/>
      <c r="AF3792" s="566"/>
      <c r="AG3792" s="566"/>
    </row>
    <row r="3793" spans="2:33" hidden="1" outlineLevel="1" x14ac:dyDescent="0.45">
      <c r="B3793" s="648"/>
      <c r="C3793" s="649"/>
      <c r="D3793" s="650"/>
      <c r="E3793" s="651"/>
      <c r="F3793" s="652"/>
      <c r="G3793" s="653"/>
      <c r="H3793" s="654"/>
      <c r="I3793" s="654"/>
      <c r="J3793" s="654"/>
      <c r="K3793" s="655"/>
      <c r="L3793" s="653"/>
      <c r="M3793" s="654"/>
      <c r="N3793" s="654"/>
      <c r="O3793" s="654"/>
      <c r="P3793" s="655"/>
      <c r="Q3793" s="656"/>
      <c r="R3793" s="652"/>
      <c r="S3793" s="566"/>
      <c r="T3793" s="566"/>
      <c r="U3793" s="566"/>
      <c r="V3793" s="566"/>
      <c r="W3793" s="566"/>
      <c r="X3793" s="566"/>
      <c r="Y3793" s="566"/>
      <c r="Z3793" s="566"/>
      <c r="AA3793" s="566"/>
      <c r="AB3793" s="566"/>
      <c r="AC3793" s="566"/>
      <c r="AD3793" s="566"/>
      <c r="AE3793" s="566"/>
      <c r="AF3793" s="566"/>
      <c r="AG3793" s="566"/>
    </row>
    <row r="3794" spans="2:33" hidden="1" outlineLevel="1" x14ac:dyDescent="0.45">
      <c r="B3794" s="657"/>
      <c r="C3794" s="658"/>
      <c r="D3794" s="659"/>
      <c r="E3794" s="660"/>
      <c r="F3794" s="661"/>
      <c r="G3794" s="662"/>
      <c r="H3794" s="663"/>
      <c r="I3794" s="663"/>
      <c r="J3794" s="663"/>
      <c r="K3794" s="664"/>
      <c r="L3794" s="662"/>
      <c r="M3794" s="663"/>
      <c r="N3794" s="663"/>
      <c r="O3794" s="663"/>
      <c r="P3794" s="664"/>
      <c r="Q3794" s="665"/>
      <c r="R3794" s="661"/>
      <c r="S3794" s="566"/>
      <c r="T3794" s="566"/>
      <c r="U3794" s="566"/>
      <c r="V3794" s="566"/>
      <c r="W3794" s="566"/>
      <c r="X3794" s="566"/>
      <c r="Y3794" s="566"/>
      <c r="Z3794" s="566"/>
      <c r="AA3794" s="566"/>
      <c r="AB3794" s="566"/>
      <c r="AC3794" s="566"/>
      <c r="AD3794" s="566"/>
      <c r="AE3794" s="566"/>
      <c r="AF3794" s="566"/>
      <c r="AG3794" s="566"/>
    </row>
    <row r="3795" spans="2:33" hidden="1" outlineLevel="1" x14ac:dyDescent="0.45">
      <c r="B3795" s="648"/>
      <c r="C3795" s="649"/>
      <c r="D3795" s="650"/>
      <c r="E3795" s="651"/>
      <c r="F3795" s="652"/>
      <c r="G3795" s="653"/>
      <c r="H3795" s="654"/>
      <c r="I3795" s="654"/>
      <c r="J3795" s="654"/>
      <c r="K3795" s="655"/>
      <c r="L3795" s="653"/>
      <c r="M3795" s="654"/>
      <c r="N3795" s="654"/>
      <c r="O3795" s="654"/>
      <c r="P3795" s="655"/>
      <c r="Q3795" s="656"/>
      <c r="R3795" s="652"/>
      <c r="S3795" s="566"/>
      <c r="T3795" s="566"/>
      <c r="U3795" s="566"/>
      <c r="V3795" s="566"/>
      <c r="W3795" s="566"/>
      <c r="X3795" s="566"/>
      <c r="Y3795" s="566"/>
      <c r="Z3795" s="566"/>
      <c r="AA3795" s="566"/>
      <c r="AB3795" s="566"/>
      <c r="AC3795" s="566"/>
      <c r="AD3795" s="566"/>
      <c r="AE3795" s="566"/>
      <c r="AF3795" s="566"/>
      <c r="AG3795" s="566"/>
    </row>
    <row r="3796" spans="2:33" hidden="1" outlineLevel="1" x14ac:dyDescent="0.45">
      <c r="B3796" s="657"/>
      <c r="C3796" s="658"/>
      <c r="D3796" s="659"/>
      <c r="E3796" s="660"/>
      <c r="F3796" s="661"/>
      <c r="G3796" s="662"/>
      <c r="H3796" s="663"/>
      <c r="I3796" s="663"/>
      <c r="J3796" s="663"/>
      <c r="K3796" s="664"/>
      <c r="L3796" s="662"/>
      <c r="M3796" s="663"/>
      <c r="N3796" s="663"/>
      <c r="O3796" s="663"/>
      <c r="P3796" s="664"/>
      <c r="Q3796" s="665"/>
      <c r="R3796" s="661"/>
      <c r="S3796" s="566"/>
      <c r="T3796" s="566"/>
      <c r="U3796" s="566"/>
      <c r="V3796" s="566"/>
      <c r="W3796" s="566"/>
      <c r="X3796" s="566"/>
      <c r="Y3796" s="566"/>
      <c r="Z3796" s="566"/>
      <c r="AA3796" s="566"/>
      <c r="AB3796" s="566"/>
      <c r="AC3796" s="566"/>
      <c r="AD3796" s="566"/>
      <c r="AE3796" s="566"/>
      <c r="AF3796" s="566"/>
      <c r="AG3796" s="566"/>
    </row>
    <row r="3797" spans="2:33" hidden="1" outlineLevel="1" x14ac:dyDescent="0.45">
      <c r="B3797" s="648"/>
      <c r="C3797" s="649"/>
      <c r="D3797" s="650"/>
      <c r="E3797" s="651"/>
      <c r="F3797" s="652"/>
      <c r="G3797" s="653"/>
      <c r="H3797" s="654"/>
      <c r="I3797" s="654"/>
      <c r="J3797" s="654"/>
      <c r="K3797" s="655"/>
      <c r="L3797" s="653"/>
      <c r="M3797" s="654"/>
      <c r="N3797" s="654"/>
      <c r="O3797" s="654"/>
      <c r="P3797" s="655"/>
      <c r="Q3797" s="656"/>
      <c r="R3797" s="652"/>
      <c r="S3797" s="566"/>
      <c r="T3797" s="566"/>
      <c r="U3797" s="566"/>
      <c r="V3797" s="566"/>
      <c r="W3797" s="566"/>
      <c r="X3797" s="566"/>
      <c r="Y3797" s="566"/>
      <c r="Z3797" s="566"/>
      <c r="AA3797" s="566"/>
      <c r="AB3797" s="566"/>
      <c r="AC3797" s="566"/>
      <c r="AD3797" s="566"/>
      <c r="AE3797" s="566"/>
      <c r="AF3797" s="566"/>
      <c r="AG3797" s="566"/>
    </row>
    <row r="3798" spans="2:33" hidden="1" outlineLevel="1" x14ac:dyDescent="0.45">
      <c r="B3798" s="657"/>
      <c r="C3798" s="658"/>
      <c r="D3798" s="659"/>
      <c r="E3798" s="660"/>
      <c r="F3798" s="661"/>
      <c r="G3798" s="662"/>
      <c r="H3798" s="663"/>
      <c r="I3798" s="663"/>
      <c r="J3798" s="663"/>
      <c r="K3798" s="664"/>
      <c r="L3798" s="662"/>
      <c r="M3798" s="663"/>
      <c r="N3798" s="663"/>
      <c r="O3798" s="663"/>
      <c r="P3798" s="664"/>
      <c r="Q3798" s="665"/>
      <c r="R3798" s="661"/>
      <c r="S3798" s="566"/>
      <c r="T3798" s="566"/>
      <c r="U3798" s="566"/>
      <c r="V3798" s="566"/>
      <c r="W3798" s="566"/>
      <c r="X3798" s="566"/>
      <c r="Y3798" s="566"/>
      <c r="Z3798" s="566"/>
      <c r="AA3798" s="566"/>
      <c r="AB3798" s="566"/>
      <c r="AC3798" s="566"/>
      <c r="AD3798" s="566"/>
      <c r="AE3798" s="566"/>
      <c r="AF3798" s="566"/>
      <c r="AG3798" s="566"/>
    </row>
    <row r="3799" spans="2:33" hidden="1" outlineLevel="1" x14ac:dyDescent="0.45">
      <c r="B3799" s="648"/>
      <c r="C3799" s="649"/>
      <c r="D3799" s="650"/>
      <c r="E3799" s="651"/>
      <c r="F3799" s="652"/>
      <c r="G3799" s="653"/>
      <c r="H3799" s="654"/>
      <c r="I3799" s="654"/>
      <c r="J3799" s="654"/>
      <c r="K3799" s="655"/>
      <c r="L3799" s="653"/>
      <c r="M3799" s="654"/>
      <c r="N3799" s="654"/>
      <c r="O3799" s="654"/>
      <c r="P3799" s="655"/>
      <c r="Q3799" s="656"/>
      <c r="R3799" s="652"/>
      <c r="S3799" s="566"/>
      <c r="T3799" s="566"/>
      <c r="U3799" s="566"/>
      <c r="V3799" s="566"/>
      <c r="W3799" s="566"/>
      <c r="X3799" s="566"/>
      <c r="Y3799" s="566"/>
      <c r="Z3799" s="566"/>
      <c r="AA3799" s="566"/>
      <c r="AB3799" s="566"/>
      <c r="AC3799" s="566"/>
      <c r="AD3799" s="566"/>
      <c r="AE3799" s="566"/>
      <c r="AF3799" s="566"/>
      <c r="AG3799" s="566"/>
    </row>
    <row r="3800" spans="2:33" hidden="1" outlineLevel="1" x14ac:dyDescent="0.45">
      <c r="B3800" s="657"/>
      <c r="C3800" s="658"/>
      <c r="D3800" s="659"/>
      <c r="E3800" s="660"/>
      <c r="F3800" s="661"/>
      <c r="G3800" s="662"/>
      <c r="H3800" s="663"/>
      <c r="I3800" s="663"/>
      <c r="J3800" s="663"/>
      <c r="K3800" s="664"/>
      <c r="L3800" s="662"/>
      <c r="M3800" s="663"/>
      <c r="N3800" s="663"/>
      <c r="O3800" s="663"/>
      <c r="P3800" s="664"/>
      <c r="Q3800" s="665"/>
      <c r="R3800" s="661"/>
      <c r="S3800" s="566"/>
      <c r="T3800" s="566"/>
      <c r="U3800" s="566"/>
      <c r="V3800" s="566"/>
      <c r="W3800" s="566"/>
      <c r="X3800" s="566"/>
      <c r="Y3800" s="566"/>
      <c r="Z3800" s="566"/>
      <c r="AA3800" s="566"/>
      <c r="AB3800" s="566"/>
      <c r="AC3800" s="566"/>
      <c r="AD3800" s="566"/>
      <c r="AE3800" s="566"/>
      <c r="AF3800" s="566"/>
      <c r="AG3800" s="566"/>
    </row>
    <row r="3801" spans="2:33" hidden="1" outlineLevel="1" x14ac:dyDescent="0.45">
      <c r="B3801" s="648"/>
      <c r="C3801" s="649"/>
      <c r="D3801" s="650"/>
      <c r="E3801" s="651"/>
      <c r="F3801" s="652"/>
      <c r="G3801" s="653"/>
      <c r="H3801" s="654"/>
      <c r="I3801" s="654"/>
      <c r="J3801" s="654"/>
      <c r="K3801" s="655"/>
      <c r="L3801" s="653"/>
      <c r="M3801" s="654"/>
      <c r="N3801" s="654"/>
      <c r="O3801" s="654"/>
      <c r="P3801" s="655"/>
      <c r="Q3801" s="656"/>
      <c r="R3801" s="652"/>
      <c r="S3801" s="566"/>
      <c r="T3801" s="566"/>
      <c r="U3801" s="566"/>
      <c r="V3801" s="566"/>
      <c r="W3801" s="566"/>
      <c r="X3801" s="566"/>
      <c r="Y3801" s="566"/>
      <c r="Z3801" s="566"/>
      <c r="AA3801" s="566"/>
      <c r="AB3801" s="566"/>
      <c r="AC3801" s="566"/>
      <c r="AD3801" s="566"/>
      <c r="AE3801" s="566"/>
      <c r="AF3801" s="566"/>
      <c r="AG3801" s="566"/>
    </row>
    <row r="3802" spans="2:33" hidden="1" outlineLevel="1" x14ac:dyDescent="0.45">
      <c r="B3802" s="657"/>
      <c r="C3802" s="658"/>
      <c r="D3802" s="659"/>
      <c r="E3802" s="660"/>
      <c r="F3802" s="661"/>
      <c r="G3802" s="662"/>
      <c r="H3802" s="663"/>
      <c r="I3802" s="663"/>
      <c r="J3802" s="663"/>
      <c r="K3802" s="664"/>
      <c r="L3802" s="662"/>
      <c r="M3802" s="663"/>
      <c r="N3802" s="663"/>
      <c r="O3802" s="663"/>
      <c r="P3802" s="664"/>
      <c r="Q3802" s="665"/>
      <c r="R3802" s="661"/>
      <c r="S3802" s="566"/>
      <c r="T3802" s="566"/>
      <c r="U3802" s="566"/>
      <c r="V3802" s="566"/>
      <c r="W3802" s="566"/>
      <c r="X3802" s="566"/>
      <c r="Y3802" s="566"/>
      <c r="Z3802" s="566"/>
      <c r="AA3802" s="566"/>
      <c r="AB3802" s="566"/>
      <c r="AC3802" s="566"/>
      <c r="AD3802" s="566"/>
      <c r="AE3802" s="566"/>
      <c r="AF3802" s="566"/>
      <c r="AG3802" s="566"/>
    </row>
    <row r="3803" spans="2:33" hidden="1" outlineLevel="1" x14ac:dyDescent="0.45">
      <c r="B3803" s="648"/>
      <c r="C3803" s="649"/>
      <c r="D3803" s="650"/>
      <c r="E3803" s="651"/>
      <c r="F3803" s="652"/>
      <c r="G3803" s="653"/>
      <c r="H3803" s="654"/>
      <c r="I3803" s="654"/>
      <c r="J3803" s="654"/>
      <c r="K3803" s="655"/>
      <c r="L3803" s="653"/>
      <c r="M3803" s="654"/>
      <c r="N3803" s="654"/>
      <c r="O3803" s="654"/>
      <c r="P3803" s="655"/>
      <c r="Q3803" s="656"/>
      <c r="R3803" s="652"/>
      <c r="S3803" s="566"/>
      <c r="T3803" s="566"/>
      <c r="U3803" s="566"/>
      <c r="V3803" s="566"/>
      <c r="W3803" s="566"/>
      <c r="X3803" s="566"/>
      <c r="Y3803" s="566"/>
      <c r="Z3803" s="566"/>
      <c r="AA3803" s="566"/>
      <c r="AB3803" s="566"/>
      <c r="AC3803" s="566"/>
      <c r="AD3803" s="566"/>
      <c r="AE3803" s="566"/>
      <c r="AF3803" s="566"/>
      <c r="AG3803" s="566"/>
    </row>
    <row r="3804" spans="2:33" hidden="1" outlineLevel="1" x14ac:dyDescent="0.45">
      <c r="B3804" s="657"/>
      <c r="C3804" s="658"/>
      <c r="D3804" s="659"/>
      <c r="E3804" s="660"/>
      <c r="F3804" s="661"/>
      <c r="G3804" s="662"/>
      <c r="H3804" s="663"/>
      <c r="I3804" s="663"/>
      <c r="J3804" s="663"/>
      <c r="K3804" s="664"/>
      <c r="L3804" s="662"/>
      <c r="M3804" s="663"/>
      <c r="N3804" s="663"/>
      <c r="O3804" s="663"/>
      <c r="P3804" s="664"/>
      <c r="Q3804" s="665"/>
      <c r="R3804" s="661"/>
      <c r="S3804" s="566"/>
      <c r="T3804" s="566"/>
      <c r="U3804" s="566"/>
      <c r="V3804" s="566"/>
      <c r="W3804" s="566"/>
      <c r="X3804" s="566"/>
      <c r="Y3804" s="566"/>
      <c r="Z3804" s="566"/>
      <c r="AA3804" s="566"/>
      <c r="AB3804" s="566"/>
      <c r="AC3804" s="566"/>
      <c r="AD3804" s="566"/>
      <c r="AE3804" s="566"/>
      <c r="AF3804" s="566"/>
      <c r="AG3804" s="566"/>
    </row>
    <row r="3805" spans="2:33" hidden="1" outlineLevel="1" x14ac:dyDescent="0.45">
      <c r="B3805" s="648"/>
      <c r="C3805" s="649"/>
      <c r="D3805" s="650"/>
      <c r="E3805" s="651"/>
      <c r="F3805" s="652"/>
      <c r="G3805" s="653"/>
      <c r="H3805" s="654"/>
      <c r="I3805" s="654"/>
      <c r="J3805" s="654"/>
      <c r="K3805" s="655"/>
      <c r="L3805" s="653"/>
      <c r="M3805" s="654"/>
      <c r="N3805" s="654"/>
      <c r="O3805" s="654"/>
      <c r="P3805" s="655"/>
      <c r="Q3805" s="656"/>
      <c r="R3805" s="652"/>
      <c r="S3805" s="566"/>
      <c r="T3805" s="566"/>
      <c r="U3805" s="566"/>
      <c r="V3805" s="566"/>
      <c r="W3805" s="566"/>
      <c r="X3805" s="566"/>
      <c r="Y3805" s="566"/>
      <c r="Z3805" s="566"/>
      <c r="AA3805" s="566"/>
      <c r="AB3805" s="566"/>
      <c r="AC3805" s="566"/>
      <c r="AD3805" s="566"/>
      <c r="AE3805" s="566"/>
      <c r="AF3805" s="566"/>
      <c r="AG3805" s="566"/>
    </row>
    <row r="3806" spans="2:33" hidden="1" outlineLevel="1" x14ac:dyDescent="0.45">
      <c r="B3806" s="657"/>
      <c r="C3806" s="658"/>
      <c r="D3806" s="659"/>
      <c r="E3806" s="660"/>
      <c r="F3806" s="661"/>
      <c r="G3806" s="662"/>
      <c r="H3806" s="663"/>
      <c r="I3806" s="663"/>
      <c r="J3806" s="663"/>
      <c r="K3806" s="664"/>
      <c r="L3806" s="662"/>
      <c r="M3806" s="663"/>
      <c r="N3806" s="663"/>
      <c r="O3806" s="663"/>
      <c r="P3806" s="664"/>
      <c r="Q3806" s="665"/>
      <c r="R3806" s="661"/>
      <c r="S3806" s="566"/>
      <c r="T3806" s="566"/>
      <c r="U3806" s="566"/>
      <c r="V3806" s="566"/>
      <c r="W3806" s="566"/>
      <c r="X3806" s="566"/>
      <c r="Y3806" s="566"/>
      <c r="Z3806" s="566"/>
      <c r="AA3806" s="566"/>
      <c r="AB3806" s="566"/>
      <c r="AC3806" s="566"/>
      <c r="AD3806" s="566"/>
      <c r="AE3806" s="566"/>
      <c r="AF3806" s="566"/>
      <c r="AG3806" s="566"/>
    </row>
    <row r="3807" spans="2:33" hidden="1" outlineLevel="1" x14ac:dyDescent="0.45">
      <c r="B3807" s="648"/>
      <c r="C3807" s="649"/>
      <c r="D3807" s="650"/>
      <c r="E3807" s="651"/>
      <c r="F3807" s="652"/>
      <c r="G3807" s="653"/>
      <c r="H3807" s="654"/>
      <c r="I3807" s="654"/>
      <c r="J3807" s="654"/>
      <c r="K3807" s="655"/>
      <c r="L3807" s="653"/>
      <c r="M3807" s="654"/>
      <c r="N3807" s="654"/>
      <c r="O3807" s="654"/>
      <c r="P3807" s="655"/>
      <c r="Q3807" s="656"/>
      <c r="R3807" s="652"/>
      <c r="S3807" s="566"/>
      <c r="T3807" s="566"/>
      <c r="U3807" s="566"/>
      <c r="V3807" s="566"/>
      <c r="W3807" s="566"/>
      <c r="X3807" s="566"/>
      <c r="Y3807" s="566"/>
      <c r="Z3807" s="566"/>
      <c r="AA3807" s="566"/>
      <c r="AB3807" s="566"/>
      <c r="AC3807" s="566"/>
      <c r="AD3807" s="566"/>
      <c r="AE3807" s="566"/>
      <c r="AF3807" s="566"/>
      <c r="AG3807" s="566"/>
    </row>
    <row r="3808" spans="2:33" hidden="1" outlineLevel="1" x14ac:dyDescent="0.45">
      <c r="B3808" s="657"/>
      <c r="C3808" s="658"/>
      <c r="D3808" s="659"/>
      <c r="E3808" s="660"/>
      <c r="F3808" s="661"/>
      <c r="G3808" s="662"/>
      <c r="H3808" s="663"/>
      <c r="I3808" s="663"/>
      <c r="J3808" s="663"/>
      <c r="K3808" s="664"/>
      <c r="L3808" s="662"/>
      <c r="M3808" s="663"/>
      <c r="N3808" s="663"/>
      <c r="O3808" s="663"/>
      <c r="P3808" s="664"/>
      <c r="Q3808" s="665"/>
      <c r="R3808" s="661"/>
      <c r="S3808" s="566"/>
      <c r="T3808" s="566"/>
      <c r="U3808" s="566"/>
      <c r="V3808" s="566"/>
      <c r="W3808" s="566"/>
      <c r="X3808" s="566"/>
      <c r="Y3808" s="566"/>
      <c r="Z3808" s="566"/>
      <c r="AA3808" s="566"/>
      <c r="AB3808" s="566"/>
      <c r="AC3808" s="566"/>
      <c r="AD3808" s="566"/>
      <c r="AE3808" s="566"/>
      <c r="AF3808" s="566"/>
      <c r="AG3808" s="566"/>
    </row>
    <row r="3809" spans="2:33" hidden="1" outlineLevel="1" x14ac:dyDescent="0.45">
      <c r="B3809" s="648"/>
      <c r="C3809" s="649"/>
      <c r="D3809" s="650"/>
      <c r="E3809" s="651"/>
      <c r="F3809" s="652"/>
      <c r="G3809" s="653"/>
      <c r="H3809" s="654"/>
      <c r="I3809" s="654"/>
      <c r="J3809" s="654"/>
      <c r="K3809" s="655"/>
      <c r="L3809" s="653"/>
      <c r="M3809" s="654"/>
      <c r="N3809" s="654"/>
      <c r="O3809" s="654"/>
      <c r="P3809" s="655"/>
      <c r="Q3809" s="656"/>
      <c r="R3809" s="652"/>
      <c r="S3809" s="566"/>
      <c r="T3809" s="566"/>
      <c r="U3809" s="566"/>
      <c r="V3809" s="566"/>
      <c r="W3809" s="566"/>
      <c r="X3809" s="566"/>
      <c r="Y3809" s="566"/>
      <c r="Z3809" s="566"/>
      <c r="AA3809" s="566"/>
      <c r="AB3809" s="566"/>
      <c r="AC3809" s="566"/>
      <c r="AD3809" s="566"/>
      <c r="AE3809" s="566"/>
      <c r="AF3809" s="566"/>
      <c r="AG3809" s="566"/>
    </row>
    <row r="3810" spans="2:33" hidden="1" outlineLevel="1" x14ac:dyDescent="0.45">
      <c r="B3810" s="657"/>
      <c r="C3810" s="658"/>
      <c r="D3810" s="659"/>
      <c r="E3810" s="660"/>
      <c r="F3810" s="661"/>
      <c r="G3810" s="662"/>
      <c r="H3810" s="663"/>
      <c r="I3810" s="663"/>
      <c r="J3810" s="663"/>
      <c r="K3810" s="664"/>
      <c r="L3810" s="662"/>
      <c r="M3810" s="663"/>
      <c r="N3810" s="663"/>
      <c r="O3810" s="663"/>
      <c r="P3810" s="664"/>
      <c r="Q3810" s="665"/>
      <c r="R3810" s="661"/>
      <c r="S3810" s="566"/>
      <c r="T3810" s="566"/>
      <c r="U3810" s="566"/>
      <c r="V3810" s="566"/>
      <c r="W3810" s="566"/>
      <c r="X3810" s="566"/>
      <c r="Y3810" s="566"/>
      <c r="Z3810" s="566"/>
      <c r="AA3810" s="566"/>
      <c r="AB3810" s="566"/>
      <c r="AC3810" s="566"/>
      <c r="AD3810" s="566"/>
      <c r="AE3810" s="566"/>
      <c r="AF3810" s="566"/>
      <c r="AG3810" s="566"/>
    </row>
    <row r="3811" spans="2:33" hidden="1" outlineLevel="1" x14ac:dyDescent="0.45">
      <c r="B3811" s="648"/>
      <c r="C3811" s="649"/>
      <c r="D3811" s="650"/>
      <c r="E3811" s="651"/>
      <c r="F3811" s="652"/>
      <c r="G3811" s="653"/>
      <c r="H3811" s="654"/>
      <c r="I3811" s="654"/>
      <c r="J3811" s="654"/>
      <c r="K3811" s="655"/>
      <c r="L3811" s="653"/>
      <c r="M3811" s="654"/>
      <c r="N3811" s="654"/>
      <c r="O3811" s="654"/>
      <c r="P3811" s="655"/>
      <c r="Q3811" s="656"/>
      <c r="R3811" s="652"/>
      <c r="S3811" s="566"/>
      <c r="T3811" s="566"/>
      <c r="U3811" s="566"/>
      <c r="V3811" s="566"/>
      <c r="W3811" s="566"/>
      <c r="X3811" s="566"/>
      <c r="Y3811" s="566"/>
      <c r="Z3811" s="566"/>
      <c r="AA3811" s="566"/>
      <c r="AB3811" s="566"/>
      <c r="AC3811" s="566"/>
      <c r="AD3811" s="566"/>
      <c r="AE3811" s="566"/>
      <c r="AF3811" s="566"/>
      <c r="AG3811" s="566"/>
    </row>
    <row r="3812" spans="2:33" hidden="1" outlineLevel="1" x14ac:dyDescent="0.45">
      <c r="B3812" s="657"/>
      <c r="C3812" s="658"/>
      <c r="D3812" s="659"/>
      <c r="E3812" s="660"/>
      <c r="F3812" s="661"/>
      <c r="G3812" s="662"/>
      <c r="H3812" s="663"/>
      <c r="I3812" s="663"/>
      <c r="J3812" s="663"/>
      <c r="K3812" s="664"/>
      <c r="L3812" s="662"/>
      <c r="M3812" s="663"/>
      <c r="N3812" s="663"/>
      <c r="O3812" s="663"/>
      <c r="P3812" s="664"/>
      <c r="Q3812" s="665"/>
      <c r="R3812" s="661"/>
      <c r="S3812" s="566"/>
      <c r="T3812" s="566"/>
      <c r="U3812" s="566"/>
      <c r="V3812" s="566"/>
      <c r="W3812" s="566"/>
      <c r="X3812" s="566"/>
      <c r="Y3812" s="566"/>
      <c r="Z3812" s="566"/>
      <c r="AA3812" s="566"/>
      <c r="AB3812" s="566"/>
      <c r="AC3812" s="566"/>
      <c r="AD3812" s="566"/>
      <c r="AE3812" s="566"/>
      <c r="AF3812" s="566"/>
      <c r="AG3812" s="566"/>
    </row>
    <row r="3813" spans="2:33" hidden="1" outlineLevel="1" x14ac:dyDescent="0.45">
      <c r="B3813" s="648"/>
      <c r="C3813" s="649"/>
      <c r="D3813" s="650"/>
      <c r="E3813" s="651"/>
      <c r="F3813" s="652"/>
      <c r="G3813" s="653"/>
      <c r="H3813" s="654"/>
      <c r="I3813" s="654"/>
      <c r="J3813" s="654"/>
      <c r="K3813" s="655"/>
      <c r="L3813" s="653"/>
      <c r="M3813" s="654"/>
      <c r="N3813" s="654"/>
      <c r="O3813" s="654"/>
      <c r="P3813" s="655"/>
      <c r="Q3813" s="656"/>
      <c r="R3813" s="652"/>
      <c r="S3813" s="566"/>
      <c r="T3813" s="566"/>
      <c r="U3813" s="566"/>
      <c r="V3813" s="566"/>
      <c r="W3813" s="566"/>
      <c r="X3813" s="566"/>
      <c r="Y3813" s="566"/>
      <c r="Z3813" s="566"/>
      <c r="AA3813" s="566"/>
      <c r="AB3813" s="566"/>
      <c r="AC3813" s="566"/>
      <c r="AD3813" s="566"/>
      <c r="AE3813" s="566"/>
      <c r="AF3813" s="566"/>
      <c r="AG3813" s="566"/>
    </row>
    <row r="3814" spans="2:33" hidden="1" outlineLevel="1" x14ac:dyDescent="0.45">
      <c r="B3814" s="657"/>
      <c r="C3814" s="658"/>
      <c r="D3814" s="659"/>
      <c r="E3814" s="660"/>
      <c r="F3814" s="661"/>
      <c r="G3814" s="662"/>
      <c r="H3814" s="663"/>
      <c r="I3814" s="663"/>
      <c r="J3814" s="663"/>
      <c r="K3814" s="664"/>
      <c r="L3814" s="662"/>
      <c r="M3814" s="663"/>
      <c r="N3814" s="663"/>
      <c r="O3814" s="663"/>
      <c r="P3814" s="664"/>
      <c r="Q3814" s="665"/>
      <c r="R3814" s="661"/>
      <c r="S3814" s="566"/>
      <c r="T3814" s="566"/>
      <c r="U3814" s="566"/>
      <c r="V3814" s="566"/>
      <c r="W3814" s="566"/>
      <c r="X3814" s="566"/>
      <c r="Y3814" s="566"/>
      <c r="Z3814" s="566"/>
      <c r="AA3814" s="566"/>
      <c r="AB3814" s="566"/>
      <c r="AC3814" s="566"/>
      <c r="AD3814" s="566"/>
      <c r="AE3814" s="566"/>
      <c r="AF3814" s="566"/>
      <c r="AG3814" s="566"/>
    </row>
    <row r="3815" spans="2:33" hidden="1" outlineLevel="1" x14ac:dyDescent="0.45">
      <c r="B3815" s="648"/>
      <c r="C3815" s="649"/>
      <c r="D3815" s="650"/>
      <c r="E3815" s="651"/>
      <c r="F3815" s="652"/>
      <c r="G3815" s="653"/>
      <c r="H3815" s="654"/>
      <c r="I3815" s="654"/>
      <c r="J3815" s="654"/>
      <c r="K3815" s="655"/>
      <c r="L3815" s="653"/>
      <c r="M3815" s="654"/>
      <c r="N3815" s="654"/>
      <c r="O3815" s="654"/>
      <c r="P3815" s="655"/>
      <c r="Q3815" s="656"/>
      <c r="R3815" s="652"/>
      <c r="S3815" s="566"/>
      <c r="T3815" s="566"/>
      <c r="U3815" s="566"/>
      <c r="V3815" s="566"/>
      <c r="W3815" s="566"/>
      <c r="X3815" s="566"/>
      <c r="Y3815" s="566"/>
      <c r="Z3815" s="566"/>
      <c r="AA3815" s="566"/>
      <c r="AB3815" s="566"/>
      <c r="AC3815" s="566"/>
      <c r="AD3815" s="566"/>
      <c r="AE3815" s="566"/>
      <c r="AF3815" s="566"/>
      <c r="AG3815" s="566"/>
    </row>
    <row r="3816" spans="2:33" hidden="1" outlineLevel="1" x14ac:dyDescent="0.45">
      <c r="B3816" s="657"/>
      <c r="C3816" s="658"/>
      <c r="D3816" s="659"/>
      <c r="E3816" s="660"/>
      <c r="F3816" s="661"/>
      <c r="G3816" s="662"/>
      <c r="H3816" s="663"/>
      <c r="I3816" s="663"/>
      <c r="J3816" s="663"/>
      <c r="K3816" s="664"/>
      <c r="L3816" s="662"/>
      <c r="M3816" s="663"/>
      <c r="N3816" s="663"/>
      <c r="O3816" s="663"/>
      <c r="P3816" s="664"/>
      <c r="Q3816" s="665"/>
      <c r="R3816" s="661"/>
      <c r="S3816" s="566"/>
      <c r="T3816" s="566"/>
      <c r="U3816" s="566"/>
      <c r="V3816" s="566"/>
      <c r="W3816" s="566"/>
      <c r="X3816" s="566"/>
      <c r="Y3816" s="566"/>
      <c r="Z3816" s="566"/>
      <c r="AA3816" s="566"/>
      <c r="AB3816" s="566"/>
      <c r="AC3816" s="566"/>
      <c r="AD3816" s="566"/>
      <c r="AE3816" s="566"/>
      <c r="AF3816" s="566"/>
      <c r="AG3816" s="566"/>
    </row>
    <row r="3817" spans="2:33" hidden="1" outlineLevel="1" x14ac:dyDescent="0.45">
      <c r="B3817" s="648"/>
      <c r="C3817" s="649"/>
      <c r="D3817" s="650"/>
      <c r="E3817" s="651"/>
      <c r="F3817" s="652"/>
      <c r="G3817" s="653"/>
      <c r="H3817" s="654"/>
      <c r="I3817" s="654"/>
      <c r="J3817" s="654"/>
      <c r="K3817" s="655"/>
      <c r="L3817" s="653"/>
      <c r="M3817" s="654"/>
      <c r="N3817" s="654"/>
      <c r="O3817" s="654"/>
      <c r="P3817" s="655"/>
      <c r="Q3817" s="656"/>
      <c r="R3817" s="652"/>
      <c r="S3817" s="566"/>
      <c r="T3817" s="566"/>
      <c r="U3817" s="566"/>
      <c r="V3817" s="566"/>
      <c r="W3817" s="566"/>
      <c r="X3817" s="566"/>
      <c r="Y3817" s="566"/>
      <c r="Z3817" s="566"/>
      <c r="AA3817" s="566"/>
      <c r="AB3817" s="566"/>
      <c r="AC3817" s="566"/>
      <c r="AD3817" s="566"/>
      <c r="AE3817" s="566"/>
      <c r="AF3817" s="566"/>
      <c r="AG3817" s="566"/>
    </row>
    <row r="3818" spans="2:33" hidden="1" outlineLevel="1" x14ac:dyDescent="0.45">
      <c r="B3818" s="657"/>
      <c r="C3818" s="658"/>
      <c r="D3818" s="659"/>
      <c r="E3818" s="660"/>
      <c r="F3818" s="661"/>
      <c r="G3818" s="662"/>
      <c r="H3818" s="663"/>
      <c r="I3818" s="663"/>
      <c r="J3818" s="663"/>
      <c r="K3818" s="664"/>
      <c r="L3818" s="662"/>
      <c r="M3818" s="663"/>
      <c r="N3818" s="663"/>
      <c r="O3818" s="663"/>
      <c r="P3818" s="664"/>
      <c r="Q3818" s="665"/>
      <c r="R3818" s="661"/>
      <c r="S3818" s="566"/>
      <c r="T3818" s="566"/>
      <c r="U3818" s="566"/>
      <c r="V3818" s="566"/>
      <c r="W3818" s="566"/>
      <c r="X3818" s="566"/>
      <c r="Y3818" s="566"/>
      <c r="Z3818" s="566"/>
      <c r="AA3818" s="566"/>
      <c r="AB3818" s="566"/>
      <c r="AC3818" s="566"/>
      <c r="AD3818" s="566"/>
      <c r="AE3818" s="566"/>
      <c r="AF3818" s="566"/>
      <c r="AG3818" s="566"/>
    </row>
    <row r="3819" spans="2:33" hidden="1" outlineLevel="1" x14ac:dyDescent="0.45">
      <c r="B3819" s="648"/>
      <c r="C3819" s="649"/>
      <c r="D3819" s="650"/>
      <c r="E3819" s="651"/>
      <c r="F3819" s="652"/>
      <c r="G3819" s="653"/>
      <c r="H3819" s="654"/>
      <c r="I3819" s="654"/>
      <c r="J3819" s="654"/>
      <c r="K3819" s="655"/>
      <c r="L3819" s="653"/>
      <c r="M3819" s="654"/>
      <c r="N3819" s="654"/>
      <c r="O3819" s="654"/>
      <c r="P3819" s="655"/>
      <c r="Q3819" s="656"/>
      <c r="R3819" s="652"/>
      <c r="S3819" s="566"/>
      <c r="T3819" s="566"/>
      <c r="U3819" s="566"/>
      <c r="V3819" s="566"/>
      <c r="W3819" s="566"/>
      <c r="X3819" s="566"/>
      <c r="Y3819" s="566"/>
      <c r="Z3819" s="566"/>
      <c r="AA3819" s="566"/>
      <c r="AB3819" s="566"/>
      <c r="AC3819" s="566"/>
      <c r="AD3819" s="566"/>
      <c r="AE3819" s="566"/>
      <c r="AF3819" s="566"/>
      <c r="AG3819" s="566"/>
    </row>
    <row r="3820" spans="2:33" hidden="1" outlineLevel="1" x14ac:dyDescent="0.45">
      <c r="B3820" s="657"/>
      <c r="C3820" s="658"/>
      <c r="D3820" s="659"/>
      <c r="E3820" s="660"/>
      <c r="F3820" s="661"/>
      <c r="G3820" s="662"/>
      <c r="H3820" s="663"/>
      <c r="I3820" s="663"/>
      <c r="J3820" s="663"/>
      <c r="K3820" s="664"/>
      <c r="L3820" s="662"/>
      <c r="M3820" s="663"/>
      <c r="N3820" s="663"/>
      <c r="O3820" s="663"/>
      <c r="P3820" s="664"/>
      <c r="Q3820" s="665"/>
      <c r="R3820" s="661"/>
      <c r="S3820" s="566"/>
      <c r="T3820" s="566"/>
      <c r="U3820" s="566"/>
      <c r="V3820" s="566"/>
      <c r="W3820" s="566"/>
      <c r="X3820" s="566"/>
      <c r="Y3820" s="566"/>
      <c r="Z3820" s="566"/>
      <c r="AA3820" s="566"/>
      <c r="AB3820" s="566"/>
      <c r="AC3820" s="566"/>
      <c r="AD3820" s="566"/>
      <c r="AE3820" s="566"/>
      <c r="AF3820" s="566"/>
      <c r="AG3820" s="566"/>
    </row>
    <row r="3821" spans="2:33" hidden="1" outlineLevel="1" x14ac:dyDescent="0.45">
      <c r="B3821" s="648"/>
      <c r="C3821" s="649"/>
      <c r="D3821" s="650"/>
      <c r="E3821" s="651"/>
      <c r="F3821" s="652"/>
      <c r="G3821" s="653"/>
      <c r="H3821" s="654"/>
      <c r="I3821" s="654"/>
      <c r="J3821" s="654"/>
      <c r="K3821" s="655"/>
      <c r="L3821" s="653"/>
      <c r="M3821" s="654"/>
      <c r="N3821" s="654"/>
      <c r="O3821" s="654"/>
      <c r="P3821" s="655"/>
      <c r="Q3821" s="656"/>
      <c r="R3821" s="652"/>
      <c r="S3821" s="566"/>
      <c r="T3821" s="566"/>
      <c r="U3821" s="566"/>
      <c r="V3821" s="566"/>
      <c r="W3821" s="566"/>
      <c r="X3821" s="566"/>
      <c r="Y3821" s="566"/>
      <c r="Z3821" s="566"/>
      <c r="AA3821" s="566"/>
      <c r="AB3821" s="566"/>
      <c r="AC3821" s="566"/>
      <c r="AD3821" s="566"/>
      <c r="AE3821" s="566"/>
      <c r="AF3821" s="566"/>
      <c r="AG3821" s="566"/>
    </row>
    <row r="3822" spans="2:33" hidden="1" outlineLevel="1" x14ac:dyDescent="0.45">
      <c r="B3822" s="657"/>
      <c r="C3822" s="658"/>
      <c r="D3822" s="659"/>
      <c r="E3822" s="660"/>
      <c r="F3822" s="661"/>
      <c r="G3822" s="662"/>
      <c r="H3822" s="663"/>
      <c r="I3822" s="663"/>
      <c r="J3822" s="663"/>
      <c r="K3822" s="664"/>
      <c r="L3822" s="662"/>
      <c r="M3822" s="663"/>
      <c r="N3822" s="663"/>
      <c r="O3822" s="663"/>
      <c r="P3822" s="664"/>
      <c r="Q3822" s="665"/>
      <c r="R3822" s="661"/>
      <c r="S3822" s="566"/>
      <c r="T3822" s="566"/>
      <c r="U3822" s="566"/>
      <c r="V3822" s="566"/>
      <c r="W3822" s="566"/>
      <c r="X3822" s="566"/>
      <c r="Y3822" s="566"/>
      <c r="Z3822" s="566"/>
      <c r="AA3822" s="566"/>
      <c r="AB3822" s="566"/>
      <c r="AC3822" s="566"/>
      <c r="AD3822" s="566"/>
      <c r="AE3822" s="566"/>
      <c r="AF3822" s="566"/>
      <c r="AG3822" s="566"/>
    </row>
    <row r="3823" spans="2:33" hidden="1" outlineLevel="1" x14ac:dyDescent="0.45">
      <c r="B3823" s="648"/>
      <c r="C3823" s="649"/>
      <c r="D3823" s="650"/>
      <c r="E3823" s="651"/>
      <c r="F3823" s="652"/>
      <c r="G3823" s="653"/>
      <c r="H3823" s="654"/>
      <c r="I3823" s="654"/>
      <c r="J3823" s="654"/>
      <c r="K3823" s="655"/>
      <c r="L3823" s="653"/>
      <c r="M3823" s="654"/>
      <c r="N3823" s="654"/>
      <c r="O3823" s="654"/>
      <c r="P3823" s="655"/>
      <c r="Q3823" s="656"/>
      <c r="R3823" s="652"/>
      <c r="S3823" s="566"/>
      <c r="T3823" s="566"/>
      <c r="U3823" s="566"/>
      <c r="V3823" s="566"/>
      <c r="W3823" s="566"/>
      <c r="X3823" s="566"/>
      <c r="Y3823" s="566"/>
      <c r="Z3823" s="566"/>
      <c r="AA3823" s="566"/>
      <c r="AB3823" s="566"/>
      <c r="AC3823" s="566"/>
      <c r="AD3823" s="566"/>
      <c r="AE3823" s="566"/>
      <c r="AF3823" s="566"/>
      <c r="AG3823" s="566"/>
    </row>
    <row r="3824" spans="2:33" hidden="1" outlineLevel="1" x14ac:dyDescent="0.45">
      <c r="B3824" s="657"/>
      <c r="C3824" s="658"/>
      <c r="D3824" s="659"/>
      <c r="E3824" s="660"/>
      <c r="F3824" s="661"/>
      <c r="G3824" s="662"/>
      <c r="H3824" s="663"/>
      <c r="I3824" s="663"/>
      <c r="J3824" s="663"/>
      <c r="K3824" s="664"/>
      <c r="L3824" s="662"/>
      <c r="M3824" s="663"/>
      <c r="N3824" s="663"/>
      <c r="O3824" s="663"/>
      <c r="P3824" s="664"/>
      <c r="Q3824" s="665"/>
      <c r="R3824" s="661"/>
      <c r="S3824" s="566"/>
      <c r="T3824" s="566"/>
      <c r="U3824" s="566"/>
      <c r="V3824" s="566"/>
      <c r="W3824" s="566"/>
      <c r="X3824" s="566"/>
      <c r="Y3824" s="566"/>
      <c r="Z3824" s="566"/>
      <c r="AA3824" s="566"/>
      <c r="AB3824" s="566"/>
      <c r="AC3824" s="566"/>
      <c r="AD3824" s="566"/>
      <c r="AE3824" s="566"/>
      <c r="AF3824" s="566"/>
      <c r="AG3824" s="566"/>
    </row>
    <row r="3825" spans="2:33" hidden="1" outlineLevel="1" x14ac:dyDescent="0.45">
      <c r="B3825" s="648"/>
      <c r="C3825" s="649"/>
      <c r="D3825" s="650"/>
      <c r="E3825" s="651"/>
      <c r="F3825" s="652"/>
      <c r="G3825" s="653"/>
      <c r="H3825" s="654"/>
      <c r="I3825" s="654"/>
      <c r="J3825" s="654"/>
      <c r="K3825" s="655"/>
      <c r="L3825" s="653"/>
      <c r="M3825" s="654"/>
      <c r="N3825" s="654"/>
      <c r="O3825" s="654"/>
      <c r="P3825" s="655"/>
      <c r="Q3825" s="656"/>
      <c r="R3825" s="652"/>
      <c r="S3825" s="566"/>
      <c r="T3825" s="566"/>
      <c r="U3825" s="566"/>
      <c r="V3825" s="566"/>
      <c r="W3825" s="566"/>
      <c r="X3825" s="566"/>
      <c r="Y3825" s="566"/>
      <c r="Z3825" s="566"/>
      <c r="AA3825" s="566"/>
      <c r="AB3825" s="566"/>
      <c r="AC3825" s="566"/>
      <c r="AD3825" s="566"/>
      <c r="AE3825" s="566"/>
      <c r="AF3825" s="566"/>
      <c r="AG3825" s="566"/>
    </row>
    <row r="3826" spans="2:33" hidden="1" outlineLevel="1" x14ac:dyDescent="0.45">
      <c r="B3826" s="657"/>
      <c r="C3826" s="658"/>
      <c r="D3826" s="659"/>
      <c r="E3826" s="660"/>
      <c r="F3826" s="661"/>
      <c r="G3826" s="662"/>
      <c r="H3826" s="663"/>
      <c r="I3826" s="663"/>
      <c r="J3826" s="663"/>
      <c r="K3826" s="664"/>
      <c r="L3826" s="662"/>
      <c r="M3826" s="663"/>
      <c r="N3826" s="663"/>
      <c r="O3826" s="663"/>
      <c r="P3826" s="664"/>
      <c r="Q3826" s="665"/>
      <c r="R3826" s="661"/>
      <c r="S3826" s="566"/>
      <c r="T3826" s="566"/>
      <c r="U3826" s="566"/>
      <c r="V3826" s="566"/>
      <c r="W3826" s="566"/>
      <c r="X3826" s="566"/>
      <c r="Y3826" s="566"/>
      <c r="Z3826" s="566"/>
      <c r="AA3826" s="566"/>
      <c r="AB3826" s="566"/>
      <c r="AC3826" s="566"/>
      <c r="AD3826" s="566"/>
      <c r="AE3826" s="566"/>
      <c r="AF3826" s="566"/>
      <c r="AG3826" s="566"/>
    </row>
    <row r="3827" spans="2:33" hidden="1" outlineLevel="1" x14ac:dyDescent="0.45">
      <c r="B3827" s="648"/>
      <c r="C3827" s="649"/>
      <c r="D3827" s="650"/>
      <c r="E3827" s="651"/>
      <c r="F3827" s="652"/>
      <c r="G3827" s="653"/>
      <c r="H3827" s="654"/>
      <c r="I3827" s="654"/>
      <c r="J3827" s="654"/>
      <c r="K3827" s="655"/>
      <c r="L3827" s="653"/>
      <c r="M3827" s="654"/>
      <c r="N3827" s="654"/>
      <c r="O3827" s="654"/>
      <c r="P3827" s="655"/>
      <c r="Q3827" s="656"/>
      <c r="R3827" s="652"/>
      <c r="S3827" s="566"/>
      <c r="T3827" s="566"/>
      <c r="U3827" s="566"/>
      <c r="V3827" s="566"/>
      <c r="W3827" s="566"/>
      <c r="X3827" s="566"/>
      <c r="Y3827" s="566"/>
      <c r="Z3827" s="566"/>
      <c r="AA3827" s="566"/>
      <c r="AB3827" s="566"/>
      <c r="AC3827" s="566"/>
      <c r="AD3827" s="566"/>
      <c r="AE3827" s="566"/>
      <c r="AF3827" s="566"/>
      <c r="AG3827" s="566"/>
    </row>
    <row r="3828" spans="2:33" hidden="1" outlineLevel="1" x14ac:dyDescent="0.45">
      <c r="B3828" s="657"/>
      <c r="C3828" s="658"/>
      <c r="D3828" s="659"/>
      <c r="E3828" s="660"/>
      <c r="F3828" s="661"/>
      <c r="G3828" s="662"/>
      <c r="H3828" s="663"/>
      <c r="I3828" s="663"/>
      <c r="J3828" s="663"/>
      <c r="K3828" s="664"/>
      <c r="L3828" s="662"/>
      <c r="M3828" s="663"/>
      <c r="N3828" s="663"/>
      <c r="O3828" s="663"/>
      <c r="P3828" s="664"/>
      <c r="Q3828" s="665"/>
      <c r="R3828" s="661"/>
      <c r="S3828" s="566"/>
      <c r="T3828" s="566"/>
      <c r="U3828" s="566"/>
      <c r="V3828" s="566"/>
      <c r="W3828" s="566"/>
      <c r="X3828" s="566"/>
      <c r="Y3828" s="566"/>
      <c r="Z3828" s="566"/>
      <c r="AA3828" s="566"/>
      <c r="AB3828" s="566"/>
      <c r="AC3828" s="566"/>
      <c r="AD3828" s="566"/>
      <c r="AE3828" s="566"/>
      <c r="AF3828" s="566"/>
      <c r="AG3828" s="566"/>
    </row>
    <row r="3829" spans="2:33" hidden="1" outlineLevel="1" x14ac:dyDescent="0.45">
      <c r="B3829" s="648"/>
      <c r="C3829" s="649"/>
      <c r="D3829" s="650"/>
      <c r="E3829" s="651"/>
      <c r="F3829" s="652"/>
      <c r="G3829" s="653"/>
      <c r="H3829" s="654"/>
      <c r="I3829" s="654"/>
      <c r="J3829" s="654"/>
      <c r="K3829" s="655"/>
      <c r="L3829" s="653"/>
      <c r="M3829" s="654"/>
      <c r="N3829" s="654"/>
      <c r="O3829" s="654"/>
      <c r="P3829" s="655"/>
      <c r="Q3829" s="656"/>
      <c r="R3829" s="652"/>
      <c r="S3829" s="566"/>
      <c r="T3829" s="566"/>
      <c r="U3829" s="566"/>
      <c r="V3829" s="566"/>
      <c r="W3829" s="566"/>
      <c r="X3829" s="566"/>
      <c r="Y3829" s="566"/>
      <c r="Z3829" s="566"/>
      <c r="AA3829" s="566"/>
      <c r="AB3829" s="566"/>
      <c r="AC3829" s="566"/>
      <c r="AD3829" s="566"/>
      <c r="AE3829" s="566"/>
      <c r="AF3829" s="566"/>
      <c r="AG3829" s="566"/>
    </row>
    <row r="3830" spans="2:33" hidden="1" outlineLevel="1" x14ac:dyDescent="0.45">
      <c r="B3830" s="657"/>
      <c r="C3830" s="658"/>
      <c r="D3830" s="659"/>
      <c r="E3830" s="660"/>
      <c r="F3830" s="661"/>
      <c r="G3830" s="662"/>
      <c r="H3830" s="663"/>
      <c r="I3830" s="663"/>
      <c r="J3830" s="663"/>
      <c r="K3830" s="664"/>
      <c r="L3830" s="662"/>
      <c r="M3830" s="663"/>
      <c r="N3830" s="663"/>
      <c r="O3830" s="663"/>
      <c r="P3830" s="664"/>
      <c r="Q3830" s="665"/>
      <c r="R3830" s="661"/>
      <c r="S3830" s="566"/>
      <c r="T3830" s="566"/>
      <c r="U3830" s="566"/>
      <c r="V3830" s="566"/>
      <c r="W3830" s="566"/>
      <c r="X3830" s="566"/>
      <c r="Y3830" s="566"/>
      <c r="Z3830" s="566"/>
      <c r="AA3830" s="566"/>
      <c r="AB3830" s="566"/>
      <c r="AC3830" s="566"/>
      <c r="AD3830" s="566"/>
      <c r="AE3830" s="566"/>
      <c r="AF3830" s="566"/>
      <c r="AG3830" s="566"/>
    </row>
    <row r="3831" spans="2:33" hidden="1" outlineLevel="1" x14ac:dyDescent="0.45">
      <c r="B3831" s="648"/>
      <c r="C3831" s="649"/>
      <c r="D3831" s="650"/>
      <c r="E3831" s="651"/>
      <c r="F3831" s="652"/>
      <c r="G3831" s="653"/>
      <c r="H3831" s="654"/>
      <c r="I3831" s="654"/>
      <c r="J3831" s="654"/>
      <c r="K3831" s="655"/>
      <c r="L3831" s="653"/>
      <c r="M3831" s="654"/>
      <c r="N3831" s="654"/>
      <c r="O3831" s="654"/>
      <c r="P3831" s="655"/>
      <c r="Q3831" s="656"/>
      <c r="R3831" s="652"/>
      <c r="S3831" s="566"/>
      <c r="T3831" s="566"/>
      <c r="U3831" s="566"/>
      <c r="V3831" s="566"/>
      <c r="W3831" s="566"/>
      <c r="X3831" s="566"/>
      <c r="Y3831" s="566"/>
      <c r="Z3831" s="566"/>
      <c r="AA3831" s="566"/>
      <c r="AB3831" s="566"/>
      <c r="AC3831" s="566"/>
      <c r="AD3831" s="566"/>
      <c r="AE3831" s="566"/>
      <c r="AF3831" s="566"/>
      <c r="AG3831" s="566"/>
    </row>
    <row r="3832" spans="2:33" hidden="1" outlineLevel="1" x14ac:dyDescent="0.45">
      <c r="B3832" s="657"/>
      <c r="C3832" s="658"/>
      <c r="D3832" s="659"/>
      <c r="E3832" s="660"/>
      <c r="F3832" s="661"/>
      <c r="G3832" s="662"/>
      <c r="H3832" s="663"/>
      <c r="I3832" s="663"/>
      <c r="J3832" s="663"/>
      <c r="K3832" s="664"/>
      <c r="L3832" s="662"/>
      <c r="M3832" s="663"/>
      <c r="N3832" s="663"/>
      <c r="O3832" s="663"/>
      <c r="P3832" s="664"/>
      <c r="Q3832" s="665"/>
      <c r="R3832" s="661"/>
      <c r="S3832" s="566"/>
      <c r="T3832" s="566"/>
      <c r="U3832" s="566"/>
      <c r="V3832" s="566"/>
      <c r="W3832" s="566"/>
      <c r="X3832" s="566"/>
      <c r="Y3832" s="566"/>
      <c r="Z3832" s="566"/>
      <c r="AA3832" s="566"/>
      <c r="AB3832" s="566"/>
      <c r="AC3832" s="566"/>
      <c r="AD3832" s="566"/>
      <c r="AE3832" s="566"/>
      <c r="AF3832" s="566"/>
      <c r="AG3832" s="566"/>
    </row>
    <row r="3833" spans="2:33" hidden="1" outlineLevel="1" x14ac:dyDescent="0.45">
      <c r="B3833" s="648"/>
      <c r="C3833" s="649"/>
      <c r="D3833" s="650"/>
      <c r="E3833" s="651"/>
      <c r="F3833" s="652"/>
      <c r="G3833" s="653"/>
      <c r="H3833" s="654"/>
      <c r="I3833" s="654"/>
      <c r="J3833" s="654"/>
      <c r="K3833" s="655"/>
      <c r="L3833" s="653"/>
      <c r="M3833" s="654"/>
      <c r="N3833" s="654"/>
      <c r="O3833" s="654"/>
      <c r="P3833" s="655"/>
      <c r="Q3833" s="656"/>
      <c r="R3833" s="652"/>
      <c r="S3833" s="566"/>
      <c r="T3833" s="566"/>
      <c r="U3833" s="566"/>
      <c r="V3833" s="566"/>
      <c r="W3833" s="566"/>
      <c r="X3833" s="566"/>
      <c r="Y3833" s="566"/>
      <c r="Z3833" s="566"/>
      <c r="AA3833" s="566"/>
      <c r="AB3833" s="566"/>
      <c r="AC3833" s="566"/>
      <c r="AD3833" s="566"/>
      <c r="AE3833" s="566"/>
      <c r="AF3833" s="566"/>
      <c r="AG3833" s="566"/>
    </row>
    <row r="3834" spans="2:33" hidden="1" outlineLevel="1" x14ac:dyDescent="0.45">
      <c r="B3834" s="657"/>
      <c r="C3834" s="658"/>
      <c r="D3834" s="659"/>
      <c r="E3834" s="660"/>
      <c r="F3834" s="661"/>
      <c r="G3834" s="662"/>
      <c r="H3834" s="663"/>
      <c r="I3834" s="663"/>
      <c r="J3834" s="663"/>
      <c r="K3834" s="664"/>
      <c r="L3834" s="662"/>
      <c r="M3834" s="663"/>
      <c r="N3834" s="663"/>
      <c r="O3834" s="663"/>
      <c r="P3834" s="664"/>
      <c r="Q3834" s="665"/>
      <c r="R3834" s="661"/>
      <c r="S3834" s="566"/>
      <c r="T3834" s="566"/>
      <c r="U3834" s="566"/>
      <c r="V3834" s="566"/>
      <c r="W3834" s="566"/>
      <c r="X3834" s="566"/>
      <c r="Y3834" s="566"/>
      <c r="Z3834" s="566"/>
      <c r="AA3834" s="566"/>
      <c r="AB3834" s="566"/>
      <c r="AC3834" s="566"/>
      <c r="AD3834" s="566"/>
      <c r="AE3834" s="566"/>
      <c r="AF3834" s="566"/>
      <c r="AG3834" s="566"/>
    </row>
    <row r="3835" spans="2:33" hidden="1" outlineLevel="1" x14ac:dyDescent="0.45">
      <c r="B3835" s="648"/>
      <c r="C3835" s="649"/>
      <c r="D3835" s="650"/>
      <c r="E3835" s="651"/>
      <c r="F3835" s="652"/>
      <c r="G3835" s="653"/>
      <c r="H3835" s="654"/>
      <c r="I3835" s="654"/>
      <c r="J3835" s="654"/>
      <c r="K3835" s="655"/>
      <c r="L3835" s="653"/>
      <c r="M3835" s="654"/>
      <c r="N3835" s="654"/>
      <c r="O3835" s="654"/>
      <c r="P3835" s="655"/>
      <c r="Q3835" s="656"/>
      <c r="R3835" s="652"/>
      <c r="S3835" s="566"/>
      <c r="T3835" s="566"/>
      <c r="U3835" s="566"/>
      <c r="V3835" s="566"/>
      <c r="W3835" s="566"/>
      <c r="X3835" s="566"/>
      <c r="Y3835" s="566"/>
      <c r="Z3835" s="566"/>
      <c r="AA3835" s="566"/>
      <c r="AB3835" s="566"/>
      <c r="AC3835" s="566"/>
      <c r="AD3835" s="566"/>
      <c r="AE3835" s="566"/>
      <c r="AF3835" s="566"/>
      <c r="AG3835" s="566"/>
    </row>
    <row r="3836" spans="2:33" hidden="1" outlineLevel="1" x14ac:dyDescent="0.45">
      <c r="B3836" s="657"/>
      <c r="C3836" s="658"/>
      <c r="D3836" s="659"/>
      <c r="E3836" s="660"/>
      <c r="F3836" s="661"/>
      <c r="G3836" s="662"/>
      <c r="H3836" s="663"/>
      <c r="I3836" s="663"/>
      <c r="J3836" s="663"/>
      <c r="K3836" s="664"/>
      <c r="L3836" s="662"/>
      <c r="M3836" s="663"/>
      <c r="N3836" s="663"/>
      <c r="O3836" s="663"/>
      <c r="P3836" s="664"/>
      <c r="Q3836" s="665"/>
      <c r="R3836" s="661"/>
      <c r="S3836" s="566"/>
      <c r="T3836" s="566"/>
      <c r="U3836" s="566"/>
      <c r="V3836" s="566"/>
      <c r="W3836" s="566"/>
      <c r="X3836" s="566"/>
      <c r="Y3836" s="566"/>
      <c r="Z3836" s="566"/>
      <c r="AA3836" s="566"/>
      <c r="AB3836" s="566"/>
      <c r="AC3836" s="566"/>
      <c r="AD3836" s="566"/>
      <c r="AE3836" s="566"/>
      <c r="AF3836" s="566"/>
      <c r="AG3836" s="566"/>
    </row>
    <row r="3837" spans="2:33" hidden="1" outlineLevel="1" x14ac:dyDescent="0.45">
      <c r="B3837" s="648"/>
      <c r="C3837" s="649"/>
      <c r="D3837" s="650"/>
      <c r="E3837" s="651"/>
      <c r="F3837" s="652"/>
      <c r="G3837" s="653"/>
      <c r="H3837" s="654"/>
      <c r="I3837" s="654"/>
      <c r="J3837" s="654"/>
      <c r="K3837" s="655"/>
      <c r="L3837" s="653"/>
      <c r="M3837" s="654"/>
      <c r="N3837" s="654"/>
      <c r="O3837" s="654"/>
      <c r="P3837" s="655"/>
      <c r="Q3837" s="656"/>
      <c r="R3837" s="652"/>
      <c r="S3837" s="566"/>
      <c r="T3837" s="566"/>
      <c r="U3837" s="566"/>
      <c r="V3837" s="566"/>
      <c r="W3837" s="566"/>
      <c r="X3837" s="566"/>
      <c r="Y3837" s="566"/>
      <c r="Z3837" s="566"/>
      <c r="AA3837" s="566"/>
      <c r="AB3837" s="566"/>
      <c r="AC3837" s="566"/>
      <c r="AD3837" s="566"/>
      <c r="AE3837" s="566"/>
      <c r="AF3837" s="566"/>
      <c r="AG3837" s="566"/>
    </row>
    <row r="3838" spans="2:33" hidden="1" outlineLevel="1" x14ac:dyDescent="0.45">
      <c r="B3838" s="657"/>
      <c r="C3838" s="658"/>
      <c r="D3838" s="659"/>
      <c r="E3838" s="660"/>
      <c r="F3838" s="661"/>
      <c r="G3838" s="662"/>
      <c r="H3838" s="663"/>
      <c r="I3838" s="663"/>
      <c r="J3838" s="663"/>
      <c r="K3838" s="664"/>
      <c r="L3838" s="662"/>
      <c r="M3838" s="663"/>
      <c r="N3838" s="663"/>
      <c r="O3838" s="663"/>
      <c r="P3838" s="664"/>
      <c r="Q3838" s="665"/>
      <c r="R3838" s="661"/>
      <c r="S3838" s="566"/>
      <c r="T3838" s="566"/>
      <c r="U3838" s="566"/>
      <c r="V3838" s="566"/>
      <c r="W3838" s="566"/>
      <c r="X3838" s="566"/>
      <c r="Y3838" s="566"/>
      <c r="Z3838" s="566"/>
      <c r="AA3838" s="566"/>
      <c r="AB3838" s="566"/>
      <c r="AC3838" s="566"/>
      <c r="AD3838" s="566"/>
      <c r="AE3838" s="566"/>
      <c r="AF3838" s="566"/>
      <c r="AG3838" s="566"/>
    </row>
    <row r="3839" spans="2:33" hidden="1" outlineLevel="1" x14ac:dyDescent="0.45">
      <c r="B3839" s="648"/>
      <c r="C3839" s="649"/>
      <c r="D3839" s="650"/>
      <c r="E3839" s="651"/>
      <c r="F3839" s="652"/>
      <c r="G3839" s="653"/>
      <c r="H3839" s="654"/>
      <c r="I3839" s="654"/>
      <c r="J3839" s="654"/>
      <c r="K3839" s="655"/>
      <c r="L3839" s="653"/>
      <c r="M3839" s="654"/>
      <c r="N3839" s="654"/>
      <c r="O3839" s="654"/>
      <c r="P3839" s="655"/>
      <c r="Q3839" s="656"/>
      <c r="R3839" s="652"/>
      <c r="S3839" s="566"/>
      <c r="T3839" s="566"/>
      <c r="U3839" s="566"/>
      <c r="V3839" s="566"/>
      <c r="W3839" s="566"/>
      <c r="X3839" s="566"/>
      <c r="Y3839" s="566"/>
      <c r="Z3839" s="566"/>
      <c r="AA3839" s="566"/>
      <c r="AB3839" s="566"/>
      <c r="AC3839" s="566"/>
      <c r="AD3839" s="566"/>
      <c r="AE3839" s="566"/>
      <c r="AF3839" s="566"/>
      <c r="AG3839" s="566"/>
    </row>
    <row r="3840" spans="2:33" hidden="1" outlineLevel="1" x14ac:dyDescent="0.45">
      <c r="B3840" s="657"/>
      <c r="C3840" s="658"/>
      <c r="D3840" s="659"/>
      <c r="E3840" s="660"/>
      <c r="F3840" s="661"/>
      <c r="G3840" s="662"/>
      <c r="H3840" s="663"/>
      <c r="I3840" s="663"/>
      <c r="J3840" s="663"/>
      <c r="K3840" s="664"/>
      <c r="L3840" s="662"/>
      <c r="M3840" s="663"/>
      <c r="N3840" s="663"/>
      <c r="O3840" s="663"/>
      <c r="P3840" s="664"/>
      <c r="Q3840" s="665"/>
      <c r="R3840" s="661"/>
      <c r="S3840" s="566"/>
      <c r="T3840" s="566"/>
      <c r="U3840" s="566"/>
      <c r="V3840" s="566"/>
      <c r="W3840" s="566"/>
      <c r="X3840" s="566"/>
      <c r="Y3840" s="566"/>
      <c r="Z3840" s="566"/>
      <c r="AA3840" s="566"/>
      <c r="AB3840" s="566"/>
      <c r="AC3840" s="566"/>
      <c r="AD3840" s="566"/>
      <c r="AE3840" s="566"/>
      <c r="AF3840" s="566"/>
      <c r="AG3840" s="566"/>
    </row>
    <row r="3841" spans="2:33" hidden="1" outlineLevel="1" x14ac:dyDescent="0.45">
      <c r="B3841" s="648"/>
      <c r="C3841" s="649"/>
      <c r="D3841" s="650"/>
      <c r="E3841" s="651"/>
      <c r="F3841" s="652"/>
      <c r="G3841" s="653"/>
      <c r="H3841" s="654"/>
      <c r="I3841" s="654"/>
      <c r="J3841" s="654"/>
      <c r="K3841" s="655"/>
      <c r="L3841" s="653"/>
      <c r="M3841" s="654"/>
      <c r="N3841" s="654"/>
      <c r="O3841" s="654"/>
      <c r="P3841" s="655"/>
      <c r="Q3841" s="656"/>
      <c r="R3841" s="652"/>
      <c r="S3841" s="566"/>
      <c r="T3841" s="566"/>
      <c r="U3841" s="566"/>
      <c r="V3841" s="566"/>
      <c r="W3841" s="566"/>
      <c r="X3841" s="566"/>
      <c r="Y3841" s="566"/>
      <c r="Z3841" s="566"/>
      <c r="AA3841" s="566"/>
      <c r="AB3841" s="566"/>
      <c r="AC3841" s="566"/>
      <c r="AD3841" s="566"/>
      <c r="AE3841" s="566"/>
      <c r="AF3841" s="566"/>
      <c r="AG3841" s="566"/>
    </row>
    <row r="3842" spans="2:33" hidden="1" outlineLevel="1" x14ac:dyDescent="0.45">
      <c r="B3842" s="657"/>
      <c r="C3842" s="658"/>
      <c r="D3842" s="659"/>
      <c r="E3842" s="660"/>
      <c r="F3842" s="661"/>
      <c r="G3842" s="662"/>
      <c r="H3842" s="663"/>
      <c r="I3842" s="663"/>
      <c r="J3842" s="663"/>
      <c r="K3842" s="664"/>
      <c r="L3842" s="662"/>
      <c r="M3842" s="663"/>
      <c r="N3842" s="663"/>
      <c r="O3842" s="663"/>
      <c r="P3842" s="664"/>
      <c r="Q3842" s="665"/>
      <c r="R3842" s="661"/>
      <c r="S3842" s="566"/>
      <c r="T3842" s="566"/>
      <c r="U3842" s="566"/>
      <c r="V3842" s="566"/>
      <c r="W3842" s="566"/>
      <c r="X3842" s="566"/>
      <c r="Y3842" s="566"/>
      <c r="Z3842" s="566"/>
      <c r="AA3842" s="566"/>
      <c r="AB3842" s="566"/>
      <c r="AC3842" s="566"/>
      <c r="AD3842" s="566"/>
      <c r="AE3842" s="566"/>
      <c r="AF3842" s="566"/>
      <c r="AG3842" s="566"/>
    </row>
    <row r="3843" spans="2:33" hidden="1" outlineLevel="1" x14ac:dyDescent="0.45">
      <c r="B3843" s="648"/>
      <c r="C3843" s="649"/>
      <c r="D3843" s="650"/>
      <c r="E3843" s="651"/>
      <c r="F3843" s="652"/>
      <c r="G3843" s="653"/>
      <c r="H3843" s="654"/>
      <c r="I3843" s="654"/>
      <c r="J3843" s="654"/>
      <c r="K3843" s="655"/>
      <c r="L3843" s="653"/>
      <c r="M3843" s="654"/>
      <c r="N3843" s="654"/>
      <c r="O3843" s="654"/>
      <c r="P3843" s="655"/>
      <c r="Q3843" s="656"/>
      <c r="R3843" s="652"/>
      <c r="S3843" s="566"/>
      <c r="T3843" s="566"/>
      <c r="U3843" s="566"/>
      <c r="V3843" s="566"/>
      <c r="W3843" s="566"/>
      <c r="X3843" s="566"/>
      <c r="Y3843" s="566"/>
      <c r="Z3843" s="566"/>
      <c r="AA3843" s="566"/>
      <c r="AB3843" s="566"/>
      <c r="AC3843" s="566"/>
      <c r="AD3843" s="566"/>
      <c r="AE3843" s="566"/>
      <c r="AF3843" s="566"/>
      <c r="AG3843" s="566"/>
    </row>
    <row r="3844" spans="2:33" hidden="1" outlineLevel="1" x14ac:dyDescent="0.45">
      <c r="B3844" s="657"/>
      <c r="C3844" s="658"/>
      <c r="D3844" s="659"/>
      <c r="E3844" s="660"/>
      <c r="F3844" s="661"/>
      <c r="G3844" s="662"/>
      <c r="H3844" s="663"/>
      <c r="I3844" s="663"/>
      <c r="J3844" s="663"/>
      <c r="K3844" s="664"/>
      <c r="L3844" s="662"/>
      <c r="M3844" s="663"/>
      <c r="N3844" s="663"/>
      <c r="O3844" s="663"/>
      <c r="P3844" s="664"/>
      <c r="Q3844" s="665"/>
      <c r="R3844" s="661"/>
      <c r="S3844" s="566"/>
      <c r="T3844" s="566"/>
      <c r="U3844" s="566"/>
      <c r="V3844" s="566"/>
      <c r="W3844" s="566"/>
      <c r="X3844" s="566"/>
      <c r="Y3844" s="566"/>
      <c r="Z3844" s="566"/>
      <c r="AA3844" s="566"/>
      <c r="AB3844" s="566"/>
      <c r="AC3844" s="566"/>
      <c r="AD3844" s="566"/>
      <c r="AE3844" s="566"/>
      <c r="AF3844" s="566"/>
      <c r="AG3844" s="566"/>
    </row>
    <row r="3845" spans="2:33" hidden="1" outlineLevel="1" x14ac:dyDescent="0.45">
      <c r="B3845" s="648"/>
      <c r="C3845" s="649"/>
      <c r="D3845" s="650"/>
      <c r="E3845" s="651"/>
      <c r="F3845" s="652"/>
      <c r="G3845" s="653"/>
      <c r="H3845" s="654"/>
      <c r="I3845" s="654"/>
      <c r="J3845" s="654"/>
      <c r="K3845" s="655"/>
      <c r="L3845" s="653"/>
      <c r="M3845" s="654"/>
      <c r="N3845" s="654"/>
      <c r="O3845" s="654"/>
      <c r="P3845" s="655"/>
      <c r="Q3845" s="656"/>
      <c r="R3845" s="652"/>
      <c r="S3845" s="566"/>
      <c r="T3845" s="566"/>
      <c r="U3845" s="566"/>
      <c r="V3845" s="566"/>
      <c r="W3845" s="566"/>
      <c r="X3845" s="566"/>
      <c r="Y3845" s="566"/>
      <c r="Z3845" s="566"/>
      <c r="AA3845" s="566"/>
      <c r="AB3845" s="566"/>
      <c r="AC3845" s="566"/>
      <c r="AD3845" s="566"/>
      <c r="AE3845" s="566"/>
      <c r="AF3845" s="566"/>
      <c r="AG3845" s="566"/>
    </row>
    <row r="3846" spans="2:33" hidden="1" outlineLevel="1" x14ac:dyDescent="0.45">
      <c r="B3846" s="657"/>
      <c r="C3846" s="658"/>
      <c r="D3846" s="659"/>
      <c r="E3846" s="660"/>
      <c r="F3846" s="661"/>
      <c r="G3846" s="662"/>
      <c r="H3846" s="663"/>
      <c r="I3846" s="663"/>
      <c r="J3846" s="663"/>
      <c r="K3846" s="664"/>
      <c r="L3846" s="662"/>
      <c r="M3846" s="663"/>
      <c r="N3846" s="663"/>
      <c r="O3846" s="663"/>
      <c r="P3846" s="664"/>
      <c r="Q3846" s="665"/>
      <c r="R3846" s="661"/>
      <c r="S3846" s="566"/>
      <c r="T3846" s="566"/>
      <c r="U3846" s="566"/>
      <c r="V3846" s="566"/>
      <c r="W3846" s="566"/>
      <c r="X3846" s="566"/>
      <c r="Y3846" s="566"/>
      <c r="Z3846" s="566"/>
      <c r="AA3846" s="566"/>
      <c r="AB3846" s="566"/>
      <c r="AC3846" s="566"/>
      <c r="AD3846" s="566"/>
      <c r="AE3846" s="566"/>
      <c r="AF3846" s="566"/>
      <c r="AG3846" s="566"/>
    </row>
    <row r="3847" spans="2:33" hidden="1" outlineLevel="1" x14ac:dyDescent="0.45">
      <c r="B3847" s="648"/>
      <c r="C3847" s="649"/>
      <c r="D3847" s="650"/>
      <c r="E3847" s="651"/>
      <c r="F3847" s="652"/>
      <c r="G3847" s="653"/>
      <c r="H3847" s="654"/>
      <c r="I3847" s="654"/>
      <c r="J3847" s="654"/>
      <c r="K3847" s="655"/>
      <c r="L3847" s="653"/>
      <c r="M3847" s="654"/>
      <c r="N3847" s="654"/>
      <c r="O3847" s="654"/>
      <c r="P3847" s="655"/>
      <c r="Q3847" s="656"/>
      <c r="R3847" s="652"/>
      <c r="S3847" s="566"/>
      <c r="T3847" s="566"/>
      <c r="U3847" s="566"/>
      <c r="V3847" s="566"/>
      <c r="W3847" s="566"/>
      <c r="X3847" s="566"/>
      <c r="Y3847" s="566"/>
      <c r="Z3847" s="566"/>
      <c r="AA3847" s="566"/>
      <c r="AB3847" s="566"/>
      <c r="AC3847" s="566"/>
      <c r="AD3847" s="566"/>
      <c r="AE3847" s="566"/>
      <c r="AF3847" s="566"/>
      <c r="AG3847" s="566"/>
    </row>
    <row r="3848" spans="2:33" hidden="1" outlineLevel="1" x14ac:dyDescent="0.45">
      <c r="B3848" s="657"/>
      <c r="C3848" s="658"/>
      <c r="D3848" s="659"/>
      <c r="E3848" s="660"/>
      <c r="F3848" s="661"/>
      <c r="G3848" s="662"/>
      <c r="H3848" s="663"/>
      <c r="I3848" s="663"/>
      <c r="J3848" s="663"/>
      <c r="K3848" s="664"/>
      <c r="L3848" s="662"/>
      <c r="M3848" s="663"/>
      <c r="N3848" s="663"/>
      <c r="O3848" s="663"/>
      <c r="P3848" s="664"/>
      <c r="Q3848" s="665"/>
      <c r="R3848" s="661"/>
      <c r="S3848" s="566"/>
      <c r="T3848" s="566"/>
      <c r="U3848" s="566"/>
      <c r="V3848" s="566"/>
      <c r="W3848" s="566"/>
      <c r="X3848" s="566"/>
      <c r="Y3848" s="566"/>
      <c r="Z3848" s="566"/>
      <c r="AA3848" s="566"/>
      <c r="AB3848" s="566"/>
      <c r="AC3848" s="566"/>
      <c r="AD3848" s="566"/>
      <c r="AE3848" s="566"/>
      <c r="AF3848" s="566"/>
      <c r="AG3848" s="566"/>
    </row>
    <row r="3849" spans="2:33" hidden="1" outlineLevel="1" x14ac:dyDescent="0.45">
      <c r="B3849" s="648"/>
      <c r="C3849" s="649"/>
      <c r="D3849" s="650"/>
      <c r="E3849" s="651"/>
      <c r="F3849" s="652"/>
      <c r="G3849" s="653"/>
      <c r="H3849" s="654"/>
      <c r="I3849" s="654"/>
      <c r="J3849" s="654"/>
      <c r="K3849" s="655"/>
      <c r="L3849" s="653"/>
      <c r="M3849" s="654"/>
      <c r="N3849" s="654"/>
      <c r="O3849" s="654"/>
      <c r="P3849" s="655"/>
      <c r="Q3849" s="656"/>
      <c r="R3849" s="652"/>
      <c r="S3849" s="566"/>
      <c r="T3849" s="566"/>
      <c r="U3849" s="566"/>
      <c r="V3849" s="566"/>
      <c r="W3849" s="566"/>
      <c r="X3849" s="566"/>
      <c r="Y3849" s="566"/>
      <c r="Z3849" s="566"/>
      <c r="AA3849" s="566"/>
      <c r="AB3849" s="566"/>
      <c r="AC3849" s="566"/>
      <c r="AD3849" s="566"/>
      <c r="AE3849" s="566"/>
      <c r="AF3849" s="566"/>
      <c r="AG3849" s="566"/>
    </row>
    <row r="3850" spans="2:33" hidden="1" outlineLevel="1" x14ac:dyDescent="0.45">
      <c r="B3850" s="657"/>
      <c r="C3850" s="658"/>
      <c r="D3850" s="659"/>
      <c r="E3850" s="660"/>
      <c r="F3850" s="661"/>
      <c r="G3850" s="662"/>
      <c r="H3850" s="663"/>
      <c r="I3850" s="663"/>
      <c r="J3850" s="663"/>
      <c r="K3850" s="664"/>
      <c r="L3850" s="662"/>
      <c r="M3850" s="663"/>
      <c r="N3850" s="663"/>
      <c r="O3850" s="663"/>
      <c r="P3850" s="664"/>
      <c r="Q3850" s="665"/>
      <c r="R3850" s="661"/>
      <c r="S3850" s="566"/>
      <c r="T3850" s="566"/>
      <c r="U3850" s="566"/>
      <c r="V3850" s="566"/>
      <c r="W3850" s="566"/>
      <c r="X3850" s="566"/>
      <c r="Y3850" s="566"/>
      <c r="Z3850" s="566"/>
      <c r="AA3850" s="566"/>
      <c r="AB3850" s="566"/>
      <c r="AC3850" s="566"/>
      <c r="AD3850" s="566"/>
      <c r="AE3850" s="566"/>
      <c r="AF3850" s="566"/>
      <c r="AG3850" s="566"/>
    </row>
    <row r="3851" spans="2:33" hidden="1" outlineLevel="1" x14ac:dyDescent="0.45">
      <c r="B3851" s="648"/>
      <c r="C3851" s="649"/>
      <c r="D3851" s="650"/>
      <c r="E3851" s="651"/>
      <c r="F3851" s="652"/>
      <c r="G3851" s="653"/>
      <c r="H3851" s="654"/>
      <c r="I3851" s="654"/>
      <c r="J3851" s="654"/>
      <c r="K3851" s="655"/>
      <c r="L3851" s="653"/>
      <c r="M3851" s="654"/>
      <c r="N3851" s="654"/>
      <c r="O3851" s="654"/>
      <c r="P3851" s="655"/>
      <c r="Q3851" s="656"/>
      <c r="R3851" s="652"/>
      <c r="S3851" s="566"/>
      <c r="T3851" s="566"/>
      <c r="U3851" s="566"/>
      <c r="V3851" s="566"/>
      <c r="W3851" s="566"/>
      <c r="X3851" s="566"/>
      <c r="Y3851" s="566"/>
      <c r="Z3851" s="566"/>
      <c r="AA3851" s="566"/>
      <c r="AB3851" s="566"/>
      <c r="AC3851" s="566"/>
      <c r="AD3851" s="566"/>
      <c r="AE3851" s="566"/>
      <c r="AF3851" s="566"/>
      <c r="AG3851" s="566"/>
    </row>
    <row r="3852" spans="2:33" hidden="1" outlineLevel="1" x14ac:dyDescent="0.45">
      <c r="B3852" s="657"/>
      <c r="C3852" s="658"/>
      <c r="D3852" s="659"/>
      <c r="E3852" s="660"/>
      <c r="F3852" s="661"/>
      <c r="G3852" s="662"/>
      <c r="H3852" s="663"/>
      <c r="I3852" s="663"/>
      <c r="J3852" s="663"/>
      <c r="K3852" s="664"/>
      <c r="L3852" s="662"/>
      <c r="M3852" s="663"/>
      <c r="N3852" s="663"/>
      <c r="O3852" s="663"/>
      <c r="P3852" s="664"/>
      <c r="Q3852" s="665"/>
      <c r="R3852" s="661"/>
      <c r="S3852" s="566"/>
      <c r="T3852" s="566"/>
      <c r="U3852" s="566"/>
      <c r="V3852" s="566"/>
      <c r="W3852" s="566"/>
      <c r="X3852" s="566"/>
      <c r="Y3852" s="566"/>
      <c r="Z3852" s="566"/>
      <c r="AA3852" s="566"/>
      <c r="AB3852" s="566"/>
      <c r="AC3852" s="566"/>
      <c r="AD3852" s="566"/>
      <c r="AE3852" s="566"/>
      <c r="AF3852" s="566"/>
      <c r="AG3852" s="566"/>
    </row>
    <row r="3853" spans="2:33" hidden="1" outlineLevel="1" x14ac:dyDescent="0.45">
      <c r="B3853" s="648"/>
      <c r="C3853" s="649"/>
      <c r="D3853" s="650"/>
      <c r="E3853" s="651"/>
      <c r="F3853" s="652"/>
      <c r="G3853" s="653"/>
      <c r="H3853" s="654"/>
      <c r="I3853" s="654"/>
      <c r="J3853" s="654"/>
      <c r="K3853" s="655"/>
      <c r="L3853" s="653"/>
      <c r="M3853" s="654"/>
      <c r="N3853" s="654"/>
      <c r="O3853" s="654"/>
      <c r="P3853" s="655"/>
      <c r="Q3853" s="656"/>
      <c r="R3853" s="652"/>
      <c r="S3853" s="566"/>
      <c r="T3853" s="566"/>
      <c r="U3853" s="566"/>
      <c r="V3853" s="566"/>
      <c r="W3853" s="566"/>
      <c r="X3853" s="566"/>
      <c r="Y3853" s="566"/>
      <c r="Z3853" s="566"/>
      <c r="AA3853" s="566"/>
      <c r="AB3853" s="566"/>
      <c r="AC3853" s="566"/>
      <c r="AD3853" s="566"/>
      <c r="AE3853" s="566"/>
      <c r="AF3853" s="566"/>
      <c r="AG3853" s="566"/>
    </row>
    <row r="3854" spans="2:33" hidden="1" outlineLevel="1" x14ac:dyDescent="0.45">
      <c r="B3854" s="657"/>
      <c r="C3854" s="658"/>
      <c r="D3854" s="659"/>
      <c r="E3854" s="660"/>
      <c r="F3854" s="661"/>
      <c r="G3854" s="662"/>
      <c r="H3854" s="663"/>
      <c r="I3854" s="663"/>
      <c r="J3854" s="663"/>
      <c r="K3854" s="664"/>
      <c r="L3854" s="662"/>
      <c r="M3854" s="663"/>
      <c r="N3854" s="663"/>
      <c r="O3854" s="663"/>
      <c r="P3854" s="664"/>
      <c r="Q3854" s="665"/>
      <c r="R3854" s="661"/>
      <c r="S3854" s="566"/>
      <c r="T3854" s="566"/>
      <c r="U3854" s="566"/>
      <c r="V3854" s="566"/>
      <c r="W3854" s="566"/>
      <c r="X3854" s="566"/>
      <c r="Y3854" s="566"/>
      <c r="Z3854" s="566"/>
      <c r="AA3854" s="566"/>
      <c r="AB3854" s="566"/>
      <c r="AC3854" s="566"/>
      <c r="AD3854" s="566"/>
      <c r="AE3854" s="566"/>
      <c r="AF3854" s="566"/>
      <c r="AG3854" s="566"/>
    </row>
    <row r="3855" spans="2:33" hidden="1" outlineLevel="1" x14ac:dyDescent="0.45">
      <c r="B3855" s="648"/>
      <c r="C3855" s="649"/>
      <c r="D3855" s="650"/>
      <c r="E3855" s="651"/>
      <c r="F3855" s="652"/>
      <c r="G3855" s="653"/>
      <c r="H3855" s="654"/>
      <c r="I3855" s="654"/>
      <c r="J3855" s="654"/>
      <c r="K3855" s="655"/>
      <c r="L3855" s="653"/>
      <c r="M3855" s="654"/>
      <c r="N3855" s="654"/>
      <c r="O3855" s="654"/>
      <c r="P3855" s="655"/>
      <c r="Q3855" s="656"/>
      <c r="R3855" s="652"/>
      <c r="S3855" s="566"/>
      <c r="T3855" s="566"/>
      <c r="U3855" s="566"/>
      <c r="V3855" s="566"/>
      <c r="W3855" s="566"/>
      <c r="X3855" s="566"/>
      <c r="Y3855" s="566"/>
      <c r="Z3855" s="566"/>
      <c r="AA3855" s="566"/>
      <c r="AB3855" s="566"/>
      <c r="AC3855" s="566"/>
      <c r="AD3855" s="566"/>
      <c r="AE3855" s="566"/>
      <c r="AF3855" s="566"/>
      <c r="AG3855" s="566"/>
    </row>
    <row r="3856" spans="2:33" hidden="1" outlineLevel="1" x14ac:dyDescent="0.45">
      <c r="B3856" s="657"/>
      <c r="C3856" s="658"/>
      <c r="D3856" s="659"/>
      <c r="E3856" s="660"/>
      <c r="F3856" s="661"/>
      <c r="G3856" s="662"/>
      <c r="H3856" s="663"/>
      <c r="I3856" s="663"/>
      <c r="J3856" s="663"/>
      <c r="K3856" s="664"/>
      <c r="L3856" s="662"/>
      <c r="M3856" s="663"/>
      <c r="N3856" s="663"/>
      <c r="O3856" s="663"/>
      <c r="P3856" s="664"/>
      <c r="Q3856" s="665"/>
      <c r="R3856" s="661"/>
      <c r="S3856" s="566"/>
      <c r="T3856" s="566"/>
      <c r="U3856" s="566"/>
      <c r="V3856" s="566"/>
      <c r="W3856" s="566"/>
      <c r="X3856" s="566"/>
      <c r="Y3856" s="566"/>
      <c r="Z3856" s="566"/>
      <c r="AA3856" s="566"/>
      <c r="AB3856" s="566"/>
      <c r="AC3856" s="566"/>
      <c r="AD3856" s="566"/>
      <c r="AE3856" s="566"/>
      <c r="AF3856" s="566"/>
      <c r="AG3856" s="566"/>
    </row>
    <row r="3857" spans="2:33" hidden="1" outlineLevel="1" x14ac:dyDescent="0.45">
      <c r="B3857" s="648"/>
      <c r="C3857" s="649"/>
      <c r="D3857" s="650"/>
      <c r="E3857" s="651"/>
      <c r="F3857" s="652"/>
      <c r="G3857" s="653"/>
      <c r="H3857" s="654"/>
      <c r="I3857" s="654"/>
      <c r="J3857" s="654"/>
      <c r="K3857" s="655"/>
      <c r="L3857" s="653"/>
      <c r="M3857" s="654"/>
      <c r="N3857" s="654"/>
      <c r="O3857" s="654"/>
      <c r="P3857" s="655"/>
      <c r="Q3857" s="656"/>
      <c r="R3857" s="652"/>
      <c r="S3857" s="566"/>
      <c r="T3857" s="566"/>
      <c r="U3857" s="566"/>
      <c r="V3857" s="566"/>
      <c r="W3857" s="566"/>
      <c r="X3857" s="566"/>
      <c r="Y3857" s="566"/>
      <c r="Z3857" s="566"/>
      <c r="AA3857" s="566"/>
      <c r="AB3857" s="566"/>
      <c r="AC3857" s="566"/>
      <c r="AD3857" s="566"/>
      <c r="AE3857" s="566"/>
      <c r="AF3857" s="566"/>
      <c r="AG3857" s="566"/>
    </row>
    <row r="3858" spans="2:33" hidden="1" outlineLevel="1" x14ac:dyDescent="0.45">
      <c r="B3858" s="657"/>
      <c r="C3858" s="658"/>
      <c r="D3858" s="659"/>
      <c r="E3858" s="660"/>
      <c r="F3858" s="661"/>
      <c r="G3858" s="662"/>
      <c r="H3858" s="663"/>
      <c r="I3858" s="663"/>
      <c r="J3858" s="663"/>
      <c r="K3858" s="664"/>
      <c r="L3858" s="662"/>
      <c r="M3858" s="663"/>
      <c r="N3858" s="663"/>
      <c r="O3858" s="663"/>
      <c r="P3858" s="664"/>
      <c r="Q3858" s="665"/>
      <c r="R3858" s="661"/>
      <c r="S3858" s="566"/>
      <c r="T3858" s="566"/>
      <c r="U3858" s="566"/>
      <c r="V3858" s="566"/>
      <c r="W3858" s="566"/>
      <c r="X3858" s="566"/>
      <c r="Y3858" s="566"/>
      <c r="Z3858" s="566"/>
      <c r="AA3858" s="566"/>
      <c r="AB3858" s="566"/>
      <c r="AC3858" s="566"/>
      <c r="AD3858" s="566"/>
      <c r="AE3858" s="566"/>
      <c r="AF3858" s="566"/>
      <c r="AG3858" s="566"/>
    </row>
    <row r="3859" spans="2:33" hidden="1" outlineLevel="1" x14ac:dyDescent="0.45">
      <c r="B3859" s="648"/>
      <c r="C3859" s="649"/>
      <c r="D3859" s="650"/>
      <c r="E3859" s="651"/>
      <c r="F3859" s="652"/>
      <c r="G3859" s="653"/>
      <c r="H3859" s="654"/>
      <c r="I3859" s="654"/>
      <c r="J3859" s="654"/>
      <c r="K3859" s="655"/>
      <c r="L3859" s="653"/>
      <c r="M3859" s="654"/>
      <c r="N3859" s="654"/>
      <c r="O3859" s="654"/>
      <c r="P3859" s="655"/>
      <c r="Q3859" s="656"/>
      <c r="R3859" s="652"/>
      <c r="S3859" s="566"/>
      <c r="T3859" s="566"/>
      <c r="U3859" s="566"/>
      <c r="V3859" s="566"/>
      <c r="W3859" s="566"/>
      <c r="X3859" s="566"/>
      <c r="Y3859" s="566"/>
      <c r="Z3859" s="566"/>
      <c r="AA3859" s="566"/>
      <c r="AB3859" s="566"/>
      <c r="AC3859" s="566"/>
      <c r="AD3859" s="566"/>
      <c r="AE3859" s="566"/>
      <c r="AF3859" s="566"/>
      <c r="AG3859" s="566"/>
    </row>
    <row r="3860" spans="2:33" hidden="1" outlineLevel="1" x14ac:dyDescent="0.45">
      <c r="B3860" s="657"/>
      <c r="C3860" s="658"/>
      <c r="D3860" s="659"/>
      <c r="E3860" s="660"/>
      <c r="F3860" s="661"/>
      <c r="G3860" s="662"/>
      <c r="H3860" s="663"/>
      <c r="I3860" s="663"/>
      <c r="J3860" s="663"/>
      <c r="K3860" s="664"/>
      <c r="L3860" s="662"/>
      <c r="M3860" s="663"/>
      <c r="N3860" s="663"/>
      <c r="O3860" s="663"/>
      <c r="P3860" s="664"/>
      <c r="Q3860" s="665"/>
      <c r="R3860" s="661"/>
      <c r="S3860" s="566"/>
      <c r="T3860" s="566"/>
      <c r="U3860" s="566"/>
      <c r="V3860" s="566"/>
      <c r="W3860" s="566"/>
      <c r="X3860" s="566"/>
      <c r="Y3860" s="566"/>
      <c r="Z3860" s="566"/>
      <c r="AA3860" s="566"/>
      <c r="AB3860" s="566"/>
      <c r="AC3860" s="566"/>
      <c r="AD3860" s="566"/>
      <c r="AE3860" s="566"/>
      <c r="AF3860" s="566"/>
      <c r="AG3860" s="566"/>
    </row>
    <row r="3861" spans="2:33" hidden="1" outlineLevel="1" x14ac:dyDescent="0.45">
      <c r="B3861" s="648"/>
      <c r="C3861" s="649"/>
      <c r="D3861" s="650"/>
      <c r="E3861" s="651"/>
      <c r="F3861" s="652"/>
      <c r="G3861" s="653"/>
      <c r="H3861" s="654"/>
      <c r="I3861" s="654"/>
      <c r="J3861" s="654"/>
      <c r="K3861" s="655"/>
      <c r="L3861" s="653"/>
      <c r="M3861" s="654"/>
      <c r="N3861" s="654"/>
      <c r="O3861" s="654"/>
      <c r="P3861" s="655"/>
      <c r="Q3861" s="656"/>
      <c r="R3861" s="652"/>
      <c r="S3861" s="566"/>
      <c r="T3861" s="566"/>
      <c r="U3861" s="566"/>
      <c r="V3861" s="566"/>
      <c r="W3861" s="566"/>
      <c r="X3861" s="566"/>
      <c r="Y3861" s="566"/>
      <c r="Z3861" s="566"/>
      <c r="AA3861" s="566"/>
      <c r="AB3861" s="566"/>
      <c r="AC3861" s="566"/>
      <c r="AD3861" s="566"/>
      <c r="AE3861" s="566"/>
      <c r="AF3861" s="566"/>
      <c r="AG3861" s="566"/>
    </row>
    <row r="3862" spans="2:33" hidden="1" outlineLevel="1" x14ac:dyDescent="0.45">
      <c r="B3862" s="657"/>
      <c r="C3862" s="658"/>
      <c r="D3862" s="659"/>
      <c r="E3862" s="660"/>
      <c r="F3862" s="661"/>
      <c r="G3862" s="662"/>
      <c r="H3862" s="663"/>
      <c r="I3862" s="663"/>
      <c r="J3862" s="663"/>
      <c r="K3862" s="664"/>
      <c r="L3862" s="662"/>
      <c r="M3862" s="663"/>
      <c r="N3862" s="663"/>
      <c r="O3862" s="663"/>
      <c r="P3862" s="664"/>
      <c r="Q3862" s="665"/>
      <c r="R3862" s="661"/>
      <c r="S3862" s="566"/>
      <c r="T3862" s="566"/>
      <c r="U3862" s="566"/>
      <c r="V3862" s="566"/>
      <c r="W3862" s="566"/>
      <c r="X3862" s="566"/>
      <c r="Y3862" s="566"/>
      <c r="Z3862" s="566"/>
      <c r="AA3862" s="566"/>
      <c r="AB3862" s="566"/>
      <c r="AC3862" s="566"/>
      <c r="AD3862" s="566"/>
      <c r="AE3862" s="566"/>
      <c r="AF3862" s="566"/>
      <c r="AG3862" s="566"/>
    </row>
    <row r="3863" spans="2:33" hidden="1" outlineLevel="1" x14ac:dyDescent="0.45">
      <c r="B3863" s="648"/>
      <c r="C3863" s="649"/>
      <c r="D3863" s="650"/>
      <c r="E3863" s="651"/>
      <c r="F3863" s="652"/>
      <c r="G3863" s="653"/>
      <c r="H3863" s="654"/>
      <c r="I3863" s="654"/>
      <c r="J3863" s="654"/>
      <c r="K3863" s="655"/>
      <c r="L3863" s="653"/>
      <c r="M3863" s="654"/>
      <c r="N3863" s="654"/>
      <c r="O3863" s="654"/>
      <c r="P3863" s="655"/>
      <c r="Q3863" s="656"/>
      <c r="R3863" s="652"/>
      <c r="S3863" s="566"/>
      <c r="T3863" s="566"/>
      <c r="U3863" s="566"/>
      <c r="V3863" s="566"/>
      <c r="W3863" s="566"/>
      <c r="X3863" s="566"/>
      <c r="Y3863" s="566"/>
      <c r="Z3863" s="566"/>
      <c r="AA3863" s="566"/>
      <c r="AB3863" s="566"/>
      <c r="AC3863" s="566"/>
      <c r="AD3863" s="566"/>
      <c r="AE3863" s="566"/>
      <c r="AF3863" s="566"/>
      <c r="AG3863" s="566"/>
    </row>
    <row r="3864" spans="2:33" hidden="1" outlineLevel="1" x14ac:dyDescent="0.45">
      <c r="B3864" s="657"/>
      <c r="C3864" s="658"/>
      <c r="D3864" s="659"/>
      <c r="E3864" s="660"/>
      <c r="F3864" s="661"/>
      <c r="G3864" s="662"/>
      <c r="H3864" s="663"/>
      <c r="I3864" s="663"/>
      <c r="J3864" s="663"/>
      <c r="K3864" s="664"/>
      <c r="L3864" s="662"/>
      <c r="M3864" s="663"/>
      <c r="N3864" s="663"/>
      <c r="O3864" s="663"/>
      <c r="P3864" s="664"/>
      <c r="Q3864" s="665"/>
      <c r="R3864" s="661"/>
      <c r="S3864" s="566"/>
      <c r="T3864" s="566"/>
      <c r="U3864" s="566"/>
      <c r="V3864" s="566"/>
      <c r="W3864" s="566"/>
      <c r="X3864" s="566"/>
      <c r="Y3864" s="566"/>
      <c r="Z3864" s="566"/>
      <c r="AA3864" s="566"/>
      <c r="AB3864" s="566"/>
      <c r="AC3864" s="566"/>
      <c r="AD3864" s="566"/>
      <c r="AE3864" s="566"/>
      <c r="AF3864" s="566"/>
      <c r="AG3864" s="566"/>
    </row>
    <row r="3865" spans="2:33" hidden="1" outlineLevel="1" x14ac:dyDescent="0.45">
      <c r="B3865" s="648"/>
      <c r="C3865" s="649"/>
      <c r="D3865" s="650"/>
      <c r="E3865" s="651"/>
      <c r="F3865" s="652"/>
      <c r="G3865" s="653"/>
      <c r="H3865" s="654"/>
      <c r="I3865" s="654"/>
      <c r="J3865" s="654"/>
      <c r="K3865" s="655"/>
      <c r="L3865" s="653"/>
      <c r="M3865" s="654"/>
      <c r="N3865" s="654"/>
      <c r="O3865" s="654"/>
      <c r="P3865" s="655"/>
      <c r="Q3865" s="656"/>
      <c r="R3865" s="652"/>
      <c r="S3865" s="566"/>
      <c r="T3865" s="566"/>
      <c r="U3865" s="566"/>
      <c r="V3865" s="566"/>
      <c r="W3865" s="566"/>
      <c r="X3865" s="566"/>
      <c r="Y3865" s="566"/>
      <c r="Z3865" s="566"/>
      <c r="AA3865" s="566"/>
      <c r="AB3865" s="566"/>
      <c r="AC3865" s="566"/>
      <c r="AD3865" s="566"/>
      <c r="AE3865" s="566"/>
      <c r="AF3865" s="566"/>
      <c r="AG3865" s="566"/>
    </row>
    <row r="3866" spans="2:33" hidden="1" outlineLevel="1" x14ac:dyDescent="0.45">
      <c r="B3866" s="657"/>
      <c r="C3866" s="658"/>
      <c r="D3866" s="659"/>
      <c r="E3866" s="660"/>
      <c r="F3866" s="661"/>
      <c r="G3866" s="662"/>
      <c r="H3866" s="663"/>
      <c r="I3866" s="663"/>
      <c r="J3866" s="663"/>
      <c r="K3866" s="664"/>
      <c r="L3866" s="662"/>
      <c r="M3866" s="663"/>
      <c r="N3866" s="663"/>
      <c r="O3866" s="663"/>
      <c r="P3866" s="664"/>
      <c r="Q3866" s="665"/>
      <c r="R3866" s="661"/>
      <c r="S3866" s="566"/>
      <c r="T3866" s="566"/>
      <c r="U3866" s="566"/>
      <c r="V3866" s="566"/>
      <c r="W3866" s="566"/>
      <c r="X3866" s="566"/>
      <c r="Y3866" s="566"/>
      <c r="Z3866" s="566"/>
      <c r="AA3866" s="566"/>
      <c r="AB3866" s="566"/>
      <c r="AC3866" s="566"/>
      <c r="AD3866" s="566"/>
      <c r="AE3866" s="566"/>
      <c r="AF3866" s="566"/>
      <c r="AG3866" s="566"/>
    </row>
    <row r="3867" spans="2:33" hidden="1" outlineLevel="1" x14ac:dyDescent="0.45">
      <c r="B3867" s="648"/>
      <c r="C3867" s="649"/>
      <c r="D3867" s="650"/>
      <c r="E3867" s="651"/>
      <c r="F3867" s="652"/>
      <c r="G3867" s="653"/>
      <c r="H3867" s="654"/>
      <c r="I3867" s="654"/>
      <c r="J3867" s="654"/>
      <c r="K3867" s="655"/>
      <c r="L3867" s="653"/>
      <c r="M3867" s="654"/>
      <c r="N3867" s="654"/>
      <c r="O3867" s="654"/>
      <c r="P3867" s="655"/>
      <c r="Q3867" s="656"/>
      <c r="R3867" s="652"/>
      <c r="S3867" s="566"/>
      <c r="T3867" s="566"/>
      <c r="U3867" s="566"/>
      <c r="V3867" s="566"/>
      <c r="W3867" s="566"/>
      <c r="X3867" s="566"/>
      <c r="Y3867" s="566"/>
      <c r="Z3867" s="566"/>
      <c r="AA3867" s="566"/>
      <c r="AB3867" s="566"/>
      <c r="AC3867" s="566"/>
      <c r="AD3867" s="566"/>
      <c r="AE3867" s="566"/>
      <c r="AF3867" s="566"/>
      <c r="AG3867" s="566"/>
    </row>
    <row r="3868" spans="2:33" hidden="1" outlineLevel="1" x14ac:dyDescent="0.45">
      <c r="B3868" s="657"/>
      <c r="C3868" s="658"/>
      <c r="D3868" s="659"/>
      <c r="E3868" s="660"/>
      <c r="F3868" s="661"/>
      <c r="G3868" s="662"/>
      <c r="H3868" s="663"/>
      <c r="I3868" s="663"/>
      <c r="J3868" s="663"/>
      <c r="K3868" s="664"/>
      <c r="L3868" s="662"/>
      <c r="M3868" s="663"/>
      <c r="N3868" s="663"/>
      <c r="O3868" s="663"/>
      <c r="P3868" s="664"/>
      <c r="Q3868" s="665"/>
      <c r="R3868" s="661"/>
      <c r="S3868" s="566"/>
      <c r="T3868" s="566"/>
      <c r="U3868" s="566"/>
      <c r="V3868" s="566"/>
      <c r="W3868" s="566"/>
      <c r="X3868" s="566"/>
      <c r="Y3868" s="566"/>
      <c r="Z3868" s="566"/>
      <c r="AA3868" s="566"/>
      <c r="AB3868" s="566"/>
      <c r="AC3868" s="566"/>
      <c r="AD3868" s="566"/>
      <c r="AE3868" s="566"/>
      <c r="AF3868" s="566"/>
      <c r="AG3868" s="566"/>
    </row>
    <row r="3869" spans="2:33" hidden="1" outlineLevel="1" x14ac:dyDescent="0.45">
      <c r="B3869" s="648"/>
      <c r="C3869" s="649"/>
      <c r="D3869" s="650"/>
      <c r="E3869" s="651"/>
      <c r="F3869" s="652"/>
      <c r="G3869" s="653"/>
      <c r="H3869" s="654"/>
      <c r="I3869" s="654"/>
      <c r="J3869" s="654"/>
      <c r="K3869" s="655"/>
      <c r="L3869" s="653"/>
      <c r="M3869" s="654"/>
      <c r="N3869" s="654"/>
      <c r="O3869" s="654"/>
      <c r="P3869" s="655"/>
      <c r="Q3869" s="656"/>
      <c r="R3869" s="652"/>
      <c r="S3869" s="566"/>
      <c r="T3869" s="566"/>
      <c r="U3869" s="566"/>
      <c r="V3869" s="566"/>
      <c r="W3869" s="566"/>
      <c r="X3869" s="566"/>
      <c r="Y3869" s="566"/>
      <c r="Z3869" s="566"/>
      <c r="AA3869" s="566"/>
      <c r="AB3869" s="566"/>
      <c r="AC3869" s="566"/>
      <c r="AD3869" s="566"/>
      <c r="AE3869" s="566"/>
      <c r="AF3869" s="566"/>
      <c r="AG3869" s="566"/>
    </row>
    <row r="3870" spans="2:33" hidden="1" outlineLevel="1" x14ac:dyDescent="0.45">
      <c r="B3870" s="657"/>
      <c r="C3870" s="658"/>
      <c r="D3870" s="659"/>
      <c r="E3870" s="660"/>
      <c r="F3870" s="661"/>
      <c r="G3870" s="662"/>
      <c r="H3870" s="663"/>
      <c r="I3870" s="663"/>
      <c r="J3870" s="663"/>
      <c r="K3870" s="664"/>
      <c r="L3870" s="662"/>
      <c r="M3870" s="663"/>
      <c r="N3870" s="663"/>
      <c r="O3870" s="663"/>
      <c r="P3870" s="664"/>
      <c r="Q3870" s="665"/>
      <c r="R3870" s="661"/>
      <c r="S3870" s="566"/>
      <c r="T3870" s="566"/>
      <c r="U3870" s="566"/>
      <c r="V3870" s="566"/>
      <c r="W3870" s="566"/>
      <c r="X3870" s="566"/>
      <c r="Y3870" s="566"/>
      <c r="Z3870" s="566"/>
      <c r="AA3870" s="566"/>
      <c r="AB3870" s="566"/>
      <c r="AC3870" s="566"/>
      <c r="AD3870" s="566"/>
      <c r="AE3870" s="566"/>
      <c r="AF3870" s="566"/>
      <c r="AG3870" s="566"/>
    </row>
    <row r="3871" spans="2:33" hidden="1" outlineLevel="1" x14ac:dyDescent="0.45">
      <c r="B3871" s="648"/>
      <c r="C3871" s="649"/>
      <c r="D3871" s="650"/>
      <c r="E3871" s="651"/>
      <c r="F3871" s="652"/>
      <c r="G3871" s="653"/>
      <c r="H3871" s="654"/>
      <c r="I3871" s="654"/>
      <c r="J3871" s="654"/>
      <c r="K3871" s="655"/>
      <c r="L3871" s="653"/>
      <c r="M3871" s="654"/>
      <c r="N3871" s="654"/>
      <c r="O3871" s="654"/>
      <c r="P3871" s="655"/>
      <c r="Q3871" s="656"/>
      <c r="R3871" s="652"/>
      <c r="S3871" s="566"/>
      <c r="T3871" s="566"/>
      <c r="U3871" s="566"/>
      <c r="V3871" s="566"/>
      <c r="W3871" s="566"/>
      <c r="X3871" s="566"/>
      <c r="Y3871" s="566"/>
      <c r="Z3871" s="566"/>
      <c r="AA3871" s="566"/>
      <c r="AB3871" s="566"/>
      <c r="AC3871" s="566"/>
      <c r="AD3871" s="566"/>
      <c r="AE3871" s="566"/>
      <c r="AF3871" s="566"/>
      <c r="AG3871" s="566"/>
    </row>
    <row r="3872" spans="2:33" hidden="1" outlineLevel="1" x14ac:dyDescent="0.45">
      <c r="B3872" s="657"/>
      <c r="C3872" s="658"/>
      <c r="D3872" s="659"/>
      <c r="E3872" s="660"/>
      <c r="F3872" s="661"/>
      <c r="G3872" s="662"/>
      <c r="H3872" s="663"/>
      <c r="I3872" s="663"/>
      <c r="J3872" s="663"/>
      <c r="K3872" s="664"/>
      <c r="L3872" s="662"/>
      <c r="M3872" s="663"/>
      <c r="N3872" s="663"/>
      <c r="O3872" s="663"/>
      <c r="P3872" s="664"/>
      <c r="Q3872" s="665"/>
      <c r="R3872" s="661"/>
      <c r="S3872" s="566"/>
      <c r="T3872" s="566"/>
      <c r="U3872" s="566"/>
      <c r="V3872" s="566"/>
      <c r="W3872" s="566"/>
      <c r="X3872" s="566"/>
      <c r="Y3872" s="566"/>
      <c r="Z3872" s="566"/>
      <c r="AA3872" s="566"/>
      <c r="AB3872" s="566"/>
      <c r="AC3872" s="566"/>
      <c r="AD3872" s="566"/>
      <c r="AE3872" s="566"/>
      <c r="AF3872" s="566"/>
      <c r="AG3872" s="566"/>
    </row>
    <row r="3873" spans="2:33" hidden="1" outlineLevel="1" x14ac:dyDescent="0.45">
      <c r="B3873" s="648"/>
      <c r="C3873" s="649"/>
      <c r="D3873" s="650"/>
      <c r="E3873" s="651"/>
      <c r="F3873" s="652"/>
      <c r="G3873" s="653"/>
      <c r="H3873" s="654"/>
      <c r="I3873" s="654"/>
      <c r="J3873" s="654"/>
      <c r="K3873" s="655"/>
      <c r="L3873" s="653"/>
      <c r="M3873" s="654"/>
      <c r="N3873" s="654"/>
      <c r="O3873" s="654"/>
      <c r="P3873" s="655"/>
      <c r="Q3873" s="656"/>
      <c r="R3873" s="652"/>
      <c r="S3873" s="566"/>
      <c r="T3873" s="566"/>
      <c r="U3873" s="566"/>
      <c r="V3873" s="566"/>
      <c r="W3873" s="566"/>
      <c r="X3873" s="566"/>
      <c r="Y3873" s="566"/>
      <c r="Z3873" s="566"/>
      <c r="AA3873" s="566"/>
      <c r="AB3873" s="566"/>
      <c r="AC3873" s="566"/>
      <c r="AD3873" s="566"/>
      <c r="AE3873" s="566"/>
      <c r="AF3873" s="566"/>
      <c r="AG3873" s="566"/>
    </row>
    <row r="3874" spans="2:33" hidden="1" outlineLevel="1" x14ac:dyDescent="0.45">
      <c r="B3874" s="657"/>
      <c r="C3874" s="658"/>
      <c r="D3874" s="659"/>
      <c r="E3874" s="660"/>
      <c r="F3874" s="661"/>
      <c r="G3874" s="662"/>
      <c r="H3874" s="663"/>
      <c r="I3874" s="663"/>
      <c r="J3874" s="663"/>
      <c r="K3874" s="664"/>
      <c r="L3874" s="662"/>
      <c r="M3874" s="663"/>
      <c r="N3874" s="663"/>
      <c r="O3874" s="663"/>
      <c r="P3874" s="664"/>
      <c r="Q3874" s="665"/>
      <c r="R3874" s="661"/>
      <c r="S3874" s="566"/>
      <c r="T3874" s="566"/>
      <c r="U3874" s="566"/>
      <c r="V3874" s="566"/>
      <c r="W3874" s="566"/>
      <c r="X3874" s="566"/>
      <c r="Y3874" s="566"/>
      <c r="Z3874" s="566"/>
      <c r="AA3874" s="566"/>
      <c r="AB3874" s="566"/>
      <c r="AC3874" s="566"/>
      <c r="AD3874" s="566"/>
      <c r="AE3874" s="566"/>
      <c r="AF3874" s="566"/>
      <c r="AG3874" s="566"/>
    </row>
    <row r="3875" spans="2:33" hidden="1" outlineLevel="1" x14ac:dyDescent="0.45">
      <c r="B3875" s="648"/>
      <c r="C3875" s="649"/>
      <c r="D3875" s="650"/>
      <c r="E3875" s="651"/>
      <c r="F3875" s="652"/>
      <c r="G3875" s="653"/>
      <c r="H3875" s="654"/>
      <c r="I3875" s="654"/>
      <c r="J3875" s="654"/>
      <c r="K3875" s="655"/>
      <c r="L3875" s="653"/>
      <c r="M3875" s="654"/>
      <c r="N3875" s="654"/>
      <c r="O3875" s="654"/>
      <c r="P3875" s="655"/>
      <c r="Q3875" s="656"/>
      <c r="R3875" s="652"/>
      <c r="S3875" s="566"/>
      <c r="T3875" s="566"/>
      <c r="U3875" s="566"/>
      <c r="V3875" s="566"/>
      <c r="W3875" s="566"/>
      <c r="X3875" s="566"/>
      <c r="Y3875" s="566"/>
      <c r="Z3875" s="566"/>
      <c r="AA3875" s="566"/>
      <c r="AB3875" s="566"/>
      <c r="AC3875" s="566"/>
      <c r="AD3875" s="566"/>
      <c r="AE3875" s="566"/>
      <c r="AF3875" s="566"/>
      <c r="AG3875" s="566"/>
    </row>
    <row r="3876" spans="2:33" hidden="1" outlineLevel="1" x14ac:dyDescent="0.45">
      <c r="B3876" s="657"/>
      <c r="C3876" s="658"/>
      <c r="D3876" s="659"/>
      <c r="E3876" s="660"/>
      <c r="F3876" s="661"/>
      <c r="G3876" s="662"/>
      <c r="H3876" s="663"/>
      <c r="I3876" s="663"/>
      <c r="J3876" s="663"/>
      <c r="K3876" s="664"/>
      <c r="L3876" s="662"/>
      <c r="M3876" s="663"/>
      <c r="N3876" s="663"/>
      <c r="O3876" s="663"/>
      <c r="P3876" s="664"/>
      <c r="Q3876" s="665"/>
      <c r="R3876" s="661"/>
      <c r="S3876" s="566"/>
      <c r="T3876" s="566"/>
      <c r="U3876" s="566"/>
      <c r="V3876" s="566"/>
      <c r="W3876" s="566"/>
      <c r="X3876" s="566"/>
      <c r="Y3876" s="566"/>
      <c r="Z3876" s="566"/>
      <c r="AA3876" s="566"/>
      <c r="AB3876" s="566"/>
      <c r="AC3876" s="566"/>
      <c r="AD3876" s="566"/>
      <c r="AE3876" s="566"/>
      <c r="AF3876" s="566"/>
      <c r="AG3876" s="566"/>
    </row>
    <row r="3877" spans="2:33" hidden="1" outlineLevel="1" x14ac:dyDescent="0.45">
      <c r="B3877" s="648"/>
      <c r="C3877" s="649"/>
      <c r="D3877" s="650"/>
      <c r="E3877" s="651"/>
      <c r="F3877" s="652"/>
      <c r="G3877" s="653"/>
      <c r="H3877" s="654"/>
      <c r="I3877" s="654"/>
      <c r="J3877" s="654"/>
      <c r="K3877" s="655"/>
      <c r="L3877" s="653"/>
      <c r="M3877" s="654"/>
      <c r="N3877" s="654"/>
      <c r="O3877" s="654"/>
      <c r="P3877" s="655"/>
      <c r="Q3877" s="656"/>
      <c r="R3877" s="652"/>
      <c r="S3877" s="566"/>
      <c r="T3877" s="566"/>
      <c r="U3877" s="566"/>
      <c r="V3877" s="566"/>
      <c r="W3877" s="566"/>
      <c r="X3877" s="566"/>
      <c r="Y3877" s="566"/>
      <c r="Z3877" s="566"/>
      <c r="AA3877" s="566"/>
      <c r="AB3877" s="566"/>
      <c r="AC3877" s="566"/>
      <c r="AD3877" s="566"/>
      <c r="AE3877" s="566"/>
      <c r="AF3877" s="566"/>
      <c r="AG3877" s="566"/>
    </row>
    <row r="3878" spans="2:33" hidden="1" outlineLevel="1" x14ac:dyDescent="0.45">
      <c r="B3878" s="657"/>
      <c r="C3878" s="658"/>
      <c r="D3878" s="659"/>
      <c r="E3878" s="660"/>
      <c r="F3878" s="661"/>
      <c r="G3878" s="662"/>
      <c r="H3878" s="663"/>
      <c r="I3878" s="663"/>
      <c r="J3878" s="663"/>
      <c r="K3878" s="664"/>
      <c r="L3878" s="662"/>
      <c r="M3878" s="663"/>
      <c r="N3878" s="663"/>
      <c r="O3878" s="663"/>
      <c r="P3878" s="664"/>
      <c r="Q3878" s="665"/>
      <c r="R3878" s="661"/>
      <c r="S3878" s="566"/>
      <c r="T3878" s="566"/>
      <c r="U3878" s="566"/>
      <c r="V3878" s="566"/>
      <c r="W3878" s="566"/>
      <c r="X3878" s="566"/>
      <c r="Y3878" s="566"/>
      <c r="Z3878" s="566"/>
      <c r="AA3878" s="566"/>
      <c r="AB3878" s="566"/>
      <c r="AC3878" s="566"/>
      <c r="AD3878" s="566"/>
      <c r="AE3878" s="566"/>
      <c r="AF3878" s="566"/>
      <c r="AG3878" s="566"/>
    </row>
    <row r="3879" spans="2:33" hidden="1" outlineLevel="1" x14ac:dyDescent="0.45">
      <c r="B3879" s="648"/>
      <c r="C3879" s="649"/>
      <c r="D3879" s="650"/>
      <c r="E3879" s="651"/>
      <c r="F3879" s="652"/>
      <c r="G3879" s="653"/>
      <c r="H3879" s="654"/>
      <c r="I3879" s="654"/>
      <c r="J3879" s="654"/>
      <c r="K3879" s="655"/>
      <c r="L3879" s="653"/>
      <c r="M3879" s="654"/>
      <c r="N3879" s="654"/>
      <c r="O3879" s="654"/>
      <c r="P3879" s="655"/>
      <c r="Q3879" s="656"/>
      <c r="R3879" s="652"/>
      <c r="S3879" s="566"/>
      <c r="T3879" s="566"/>
      <c r="U3879" s="566"/>
      <c r="V3879" s="566"/>
      <c r="W3879" s="566"/>
      <c r="X3879" s="566"/>
      <c r="Y3879" s="566"/>
      <c r="Z3879" s="566"/>
      <c r="AA3879" s="566"/>
      <c r="AB3879" s="566"/>
      <c r="AC3879" s="566"/>
      <c r="AD3879" s="566"/>
      <c r="AE3879" s="566"/>
      <c r="AF3879" s="566"/>
      <c r="AG3879" s="566"/>
    </row>
    <row r="3880" spans="2:33" hidden="1" outlineLevel="1" x14ac:dyDescent="0.45">
      <c r="B3880" s="657"/>
      <c r="C3880" s="658"/>
      <c r="D3880" s="659"/>
      <c r="E3880" s="660"/>
      <c r="F3880" s="661"/>
      <c r="G3880" s="662"/>
      <c r="H3880" s="663"/>
      <c r="I3880" s="663"/>
      <c r="J3880" s="663"/>
      <c r="K3880" s="664"/>
      <c r="L3880" s="662"/>
      <c r="M3880" s="663"/>
      <c r="N3880" s="663"/>
      <c r="O3880" s="663"/>
      <c r="P3880" s="664"/>
      <c r="Q3880" s="665"/>
      <c r="R3880" s="661"/>
      <c r="S3880" s="566"/>
      <c r="T3880" s="566"/>
      <c r="U3880" s="566"/>
      <c r="V3880" s="566"/>
      <c r="W3880" s="566"/>
      <c r="X3880" s="566"/>
      <c r="Y3880" s="566"/>
      <c r="Z3880" s="566"/>
      <c r="AA3880" s="566"/>
      <c r="AB3880" s="566"/>
      <c r="AC3880" s="566"/>
      <c r="AD3880" s="566"/>
      <c r="AE3880" s="566"/>
      <c r="AF3880" s="566"/>
      <c r="AG3880" s="566"/>
    </row>
    <row r="3881" spans="2:33" hidden="1" outlineLevel="1" x14ac:dyDescent="0.45">
      <c r="B3881" s="648"/>
      <c r="C3881" s="649"/>
      <c r="D3881" s="650"/>
      <c r="E3881" s="651"/>
      <c r="F3881" s="652"/>
      <c r="G3881" s="653"/>
      <c r="H3881" s="654"/>
      <c r="I3881" s="654"/>
      <c r="J3881" s="654"/>
      <c r="K3881" s="655"/>
      <c r="L3881" s="653"/>
      <c r="M3881" s="654"/>
      <c r="N3881" s="654"/>
      <c r="O3881" s="654"/>
      <c r="P3881" s="655"/>
      <c r="Q3881" s="656"/>
      <c r="R3881" s="652"/>
      <c r="S3881" s="566"/>
      <c r="T3881" s="566"/>
      <c r="U3881" s="566"/>
      <c r="V3881" s="566"/>
      <c r="W3881" s="566"/>
      <c r="X3881" s="566"/>
      <c r="Y3881" s="566"/>
      <c r="Z3881" s="566"/>
      <c r="AA3881" s="566"/>
      <c r="AB3881" s="566"/>
      <c r="AC3881" s="566"/>
      <c r="AD3881" s="566"/>
      <c r="AE3881" s="566"/>
      <c r="AF3881" s="566"/>
      <c r="AG3881" s="566"/>
    </row>
    <row r="3882" spans="2:33" hidden="1" outlineLevel="1" x14ac:dyDescent="0.45">
      <c r="B3882" s="657"/>
      <c r="C3882" s="658"/>
      <c r="D3882" s="659"/>
      <c r="E3882" s="660"/>
      <c r="F3882" s="661"/>
      <c r="G3882" s="662"/>
      <c r="H3882" s="663"/>
      <c r="I3882" s="663"/>
      <c r="J3882" s="663"/>
      <c r="K3882" s="664"/>
      <c r="L3882" s="662"/>
      <c r="M3882" s="663"/>
      <c r="N3882" s="663"/>
      <c r="O3882" s="663"/>
      <c r="P3882" s="664"/>
      <c r="Q3882" s="665"/>
      <c r="R3882" s="661"/>
      <c r="S3882" s="566"/>
      <c r="T3882" s="566"/>
      <c r="U3882" s="566"/>
      <c r="V3882" s="566"/>
      <c r="W3882" s="566"/>
      <c r="X3882" s="566"/>
      <c r="Y3882" s="566"/>
      <c r="Z3882" s="566"/>
      <c r="AA3882" s="566"/>
      <c r="AB3882" s="566"/>
      <c r="AC3882" s="566"/>
      <c r="AD3882" s="566"/>
      <c r="AE3882" s="566"/>
      <c r="AF3882" s="566"/>
      <c r="AG3882" s="566"/>
    </row>
    <row r="3883" spans="2:33" hidden="1" outlineLevel="1" x14ac:dyDescent="0.45">
      <c r="B3883" s="648"/>
      <c r="C3883" s="649"/>
      <c r="D3883" s="650"/>
      <c r="E3883" s="651"/>
      <c r="F3883" s="652"/>
      <c r="G3883" s="653"/>
      <c r="H3883" s="654"/>
      <c r="I3883" s="654"/>
      <c r="J3883" s="654"/>
      <c r="K3883" s="655"/>
      <c r="L3883" s="653"/>
      <c r="M3883" s="654"/>
      <c r="N3883" s="654"/>
      <c r="O3883" s="654"/>
      <c r="P3883" s="655"/>
      <c r="Q3883" s="656"/>
      <c r="R3883" s="652"/>
      <c r="S3883" s="566"/>
      <c r="T3883" s="566"/>
      <c r="U3883" s="566"/>
      <c r="V3883" s="566"/>
      <c r="W3883" s="566"/>
      <c r="X3883" s="566"/>
      <c r="Y3883" s="566"/>
      <c r="Z3883" s="566"/>
      <c r="AA3883" s="566"/>
      <c r="AB3883" s="566"/>
      <c r="AC3883" s="566"/>
      <c r="AD3883" s="566"/>
      <c r="AE3883" s="566"/>
      <c r="AF3883" s="566"/>
      <c r="AG3883" s="566"/>
    </row>
    <row r="3884" spans="2:33" hidden="1" outlineLevel="1" x14ac:dyDescent="0.45">
      <c r="B3884" s="657"/>
      <c r="C3884" s="658"/>
      <c r="D3884" s="659"/>
      <c r="E3884" s="660"/>
      <c r="F3884" s="661"/>
      <c r="G3884" s="662"/>
      <c r="H3884" s="663"/>
      <c r="I3884" s="663"/>
      <c r="J3884" s="663"/>
      <c r="K3884" s="664"/>
      <c r="L3884" s="662"/>
      <c r="M3884" s="663"/>
      <c r="N3884" s="663"/>
      <c r="O3884" s="663"/>
      <c r="P3884" s="664"/>
      <c r="Q3884" s="665"/>
      <c r="R3884" s="661"/>
      <c r="S3884" s="566"/>
      <c r="T3884" s="566"/>
      <c r="U3884" s="566"/>
      <c r="V3884" s="566"/>
      <c r="W3884" s="566"/>
      <c r="X3884" s="566"/>
      <c r="Y3884" s="566"/>
      <c r="Z3884" s="566"/>
      <c r="AA3884" s="566"/>
      <c r="AB3884" s="566"/>
      <c r="AC3884" s="566"/>
      <c r="AD3884" s="566"/>
      <c r="AE3884" s="566"/>
      <c r="AF3884" s="566"/>
      <c r="AG3884" s="566"/>
    </row>
    <row r="3885" spans="2:33" hidden="1" outlineLevel="1" x14ac:dyDescent="0.45">
      <c r="B3885" s="648"/>
      <c r="C3885" s="649"/>
      <c r="D3885" s="650"/>
      <c r="E3885" s="651"/>
      <c r="F3885" s="652"/>
      <c r="G3885" s="653"/>
      <c r="H3885" s="654"/>
      <c r="I3885" s="654"/>
      <c r="J3885" s="654"/>
      <c r="K3885" s="655"/>
      <c r="L3885" s="653"/>
      <c r="M3885" s="654"/>
      <c r="N3885" s="654"/>
      <c r="O3885" s="654"/>
      <c r="P3885" s="655"/>
      <c r="Q3885" s="656"/>
      <c r="R3885" s="652"/>
      <c r="S3885" s="566"/>
      <c r="T3885" s="566"/>
      <c r="U3885" s="566"/>
      <c r="V3885" s="566"/>
      <c r="W3885" s="566"/>
      <c r="X3885" s="566"/>
      <c r="Y3885" s="566"/>
      <c r="Z3885" s="566"/>
      <c r="AA3885" s="566"/>
      <c r="AB3885" s="566"/>
      <c r="AC3885" s="566"/>
      <c r="AD3885" s="566"/>
      <c r="AE3885" s="566"/>
      <c r="AF3885" s="566"/>
      <c r="AG3885" s="566"/>
    </row>
    <row r="3886" spans="2:33" hidden="1" outlineLevel="1" x14ac:dyDescent="0.45">
      <c r="B3886" s="657"/>
      <c r="C3886" s="658"/>
      <c r="D3886" s="659"/>
      <c r="E3886" s="660"/>
      <c r="F3886" s="661"/>
      <c r="G3886" s="662"/>
      <c r="H3886" s="663"/>
      <c r="I3886" s="663"/>
      <c r="J3886" s="663"/>
      <c r="K3886" s="664"/>
      <c r="L3886" s="662"/>
      <c r="M3886" s="663"/>
      <c r="N3886" s="663"/>
      <c r="O3886" s="663"/>
      <c r="P3886" s="664"/>
      <c r="Q3886" s="665"/>
      <c r="R3886" s="661"/>
      <c r="S3886" s="566"/>
      <c r="T3886" s="566"/>
      <c r="U3886" s="566"/>
      <c r="V3886" s="566"/>
      <c r="W3886" s="566"/>
      <c r="X3886" s="566"/>
      <c r="Y3886" s="566"/>
      <c r="Z3886" s="566"/>
      <c r="AA3886" s="566"/>
      <c r="AB3886" s="566"/>
      <c r="AC3886" s="566"/>
      <c r="AD3886" s="566"/>
      <c r="AE3886" s="566"/>
      <c r="AF3886" s="566"/>
      <c r="AG3886" s="566"/>
    </row>
    <row r="3887" spans="2:33" hidden="1" outlineLevel="1" x14ac:dyDescent="0.45">
      <c r="B3887" s="648"/>
      <c r="C3887" s="649"/>
      <c r="D3887" s="650"/>
      <c r="E3887" s="651"/>
      <c r="F3887" s="652"/>
      <c r="G3887" s="653"/>
      <c r="H3887" s="654"/>
      <c r="I3887" s="654"/>
      <c r="J3887" s="654"/>
      <c r="K3887" s="655"/>
      <c r="L3887" s="653"/>
      <c r="M3887" s="654"/>
      <c r="N3887" s="654"/>
      <c r="O3887" s="654"/>
      <c r="P3887" s="655"/>
      <c r="Q3887" s="656"/>
      <c r="R3887" s="652"/>
      <c r="S3887" s="566"/>
      <c r="T3887" s="566"/>
      <c r="U3887" s="566"/>
      <c r="V3887" s="566"/>
      <c r="W3887" s="566"/>
      <c r="X3887" s="566"/>
      <c r="Y3887" s="566"/>
      <c r="Z3887" s="566"/>
      <c r="AA3887" s="566"/>
      <c r="AB3887" s="566"/>
      <c r="AC3887" s="566"/>
      <c r="AD3887" s="566"/>
      <c r="AE3887" s="566"/>
      <c r="AF3887" s="566"/>
      <c r="AG3887" s="566"/>
    </row>
    <row r="3888" spans="2:33" hidden="1" outlineLevel="1" x14ac:dyDescent="0.45">
      <c r="B3888" s="657"/>
      <c r="C3888" s="658"/>
      <c r="D3888" s="659"/>
      <c r="E3888" s="660"/>
      <c r="F3888" s="661"/>
      <c r="G3888" s="662"/>
      <c r="H3888" s="663"/>
      <c r="I3888" s="663"/>
      <c r="J3888" s="663"/>
      <c r="K3888" s="664"/>
      <c r="L3888" s="662"/>
      <c r="M3888" s="663"/>
      <c r="N3888" s="663"/>
      <c r="O3888" s="663"/>
      <c r="P3888" s="664"/>
      <c r="Q3888" s="665"/>
      <c r="R3888" s="661"/>
      <c r="S3888" s="566"/>
      <c r="T3888" s="566"/>
      <c r="U3888" s="566"/>
      <c r="V3888" s="566"/>
      <c r="W3888" s="566"/>
      <c r="X3888" s="566"/>
      <c r="Y3888" s="566"/>
      <c r="Z3888" s="566"/>
      <c r="AA3888" s="566"/>
      <c r="AB3888" s="566"/>
      <c r="AC3888" s="566"/>
      <c r="AD3888" s="566"/>
      <c r="AE3888" s="566"/>
      <c r="AF3888" s="566"/>
      <c r="AG3888" s="566"/>
    </row>
    <row r="3889" spans="2:33" hidden="1" outlineLevel="1" x14ac:dyDescent="0.45">
      <c r="B3889" s="648"/>
      <c r="C3889" s="649"/>
      <c r="D3889" s="650"/>
      <c r="E3889" s="651"/>
      <c r="F3889" s="652"/>
      <c r="G3889" s="653"/>
      <c r="H3889" s="654"/>
      <c r="I3889" s="654"/>
      <c r="J3889" s="654"/>
      <c r="K3889" s="655"/>
      <c r="L3889" s="653"/>
      <c r="M3889" s="654"/>
      <c r="N3889" s="654"/>
      <c r="O3889" s="654"/>
      <c r="P3889" s="655"/>
      <c r="Q3889" s="656"/>
      <c r="R3889" s="652"/>
      <c r="S3889" s="566"/>
      <c r="T3889" s="566"/>
      <c r="U3889" s="566"/>
      <c r="V3889" s="566"/>
      <c r="W3889" s="566"/>
      <c r="X3889" s="566"/>
      <c r="Y3889" s="566"/>
      <c r="Z3889" s="566"/>
      <c r="AA3889" s="566"/>
      <c r="AB3889" s="566"/>
      <c r="AC3889" s="566"/>
      <c r="AD3889" s="566"/>
      <c r="AE3889" s="566"/>
      <c r="AF3889" s="566"/>
      <c r="AG3889" s="566"/>
    </row>
    <row r="3890" spans="2:33" hidden="1" outlineLevel="1" x14ac:dyDescent="0.45">
      <c r="B3890" s="657"/>
      <c r="C3890" s="658"/>
      <c r="D3890" s="659"/>
      <c r="E3890" s="660"/>
      <c r="F3890" s="661"/>
      <c r="G3890" s="662"/>
      <c r="H3890" s="663"/>
      <c r="I3890" s="663"/>
      <c r="J3890" s="663"/>
      <c r="K3890" s="664"/>
      <c r="L3890" s="662"/>
      <c r="M3890" s="663"/>
      <c r="N3890" s="663"/>
      <c r="O3890" s="663"/>
      <c r="P3890" s="664"/>
      <c r="Q3890" s="665"/>
      <c r="R3890" s="661"/>
      <c r="S3890" s="566"/>
      <c r="T3890" s="566"/>
      <c r="U3890" s="566"/>
      <c r="V3890" s="566"/>
      <c r="W3890" s="566"/>
      <c r="X3890" s="566"/>
      <c r="Y3890" s="566"/>
      <c r="Z3890" s="566"/>
      <c r="AA3890" s="566"/>
      <c r="AB3890" s="566"/>
      <c r="AC3890" s="566"/>
      <c r="AD3890" s="566"/>
      <c r="AE3890" s="566"/>
      <c r="AF3890" s="566"/>
      <c r="AG3890" s="566"/>
    </row>
    <row r="3891" spans="2:33" hidden="1" outlineLevel="1" x14ac:dyDescent="0.45">
      <c r="B3891" s="648"/>
      <c r="C3891" s="649"/>
      <c r="D3891" s="650"/>
      <c r="E3891" s="651"/>
      <c r="F3891" s="652"/>
      <c r="G3891" s="653"/>
      <c r="H3891" s="654"/>
      <c r="I3891" s="654"/>
      <c r="J3891" s="654"/>
      <c r="K3891" s="655"/>
      <c r="L3891" s="653"/>
      <c r="M3891" s="654"/>
      <c r="N3891" s="654"/>
      <c r="O3891" s="654"/>
      <c r="P3891" s="655"/>
      <c r="Q3891" s="656"/>
      <c r="R3891" s="652"/>
      <c r="S3891" s="566"/>
      <c r="T3891" s="566"/>
      <c r="U3891" s="566"/>
      <c r="V3891" s="566"/>
      <c r="W3891" s="566"/>
      <c r="X3891" s="566"/>
      <c r="Y3891" s="566"/>
      <c r="Z3891" s="566"/>
      <c r="AA3891" s="566"/>
      <c r="AB3891" s="566"/>
      <c r="AC3891" s="566"/>
      <c r="AD3891" s="566"/>
      <c r="AE3891" s="566"/>
      <c r="AF3891" s="566"/>
      <c r="AG3891" s="566"/>
    </row>
    <row r="3892" spans="2:33" hidden="1" outlineLevel="1" x14ac:dyDescent="0.45">
      <c r="B3892" s="657"/>
      <c r="C3892" s="658"/>
      <c r="D3892" s="659"/>
      <c r="E3892" s="660"/>
      <c r="F3892" s="661"/>
      <c r="G3892" s="662"/>
      <c r="H3892" s="663"/>
      <c r="I3892" s="663"/>
      <c r="J3892" s="663"/>
      <c r="K3892" s="664"/>
      <c r="L3892" s="662"/>
      <c r="M3892" s="663"/>
      <c r="N3892" s="663"/>
      <c r="O3892" s="663"/>
      <c r="P3892" s="664"/>
      <c r="Q3892" s="665"/>
      <c r="R3892" s="661"/>
      <c r="S3892" s="566"/>
      <c r="T3892" s="566"/>
      <c r="U3892" s="566"/>
      <c r="V3892" s="566"/>
      <c r="W3892" s="566"/>
      <c r="X3892" s="566"/>
      <c r="Y3892" s="566"/>
      <c r="Z3892" s="566"/>
      <c r="AA3892" s="566"/>
      <c r="AB3892" s="566"/>
      <c r="AC3892" s="566"/>
      <c r="AD3892" s="566"/>
      <c r="AE3892" s="566"/>
      <c r="AF3892" s="566"/>
      <c r="AG3892" s="566"/>
    </row>
    <row r="3893" spans="2:33" hidden="1" outlineLevel="1" x14ac:dyDescent="0.45">
      <c r="B3893" s="648"/>
      <c r="C3893" s="649"/>
      <c r="D3893" s="650"/>
      <c r="E3893" s="651"/>
      <c r="F3893" s="652"/>
      <c r="G3893" s="653"/>
      <c r="H3893" s="654"/>
      <c r="I3893" s="654"/>
      <c r="J3893" s="654"/>
      <c r="K3893" s="655"/>
      <c r="L3893" s="653"/>
      <c r="M3893" s="654"/>
      <c r="N3893" s="654"/>
      <c r="O3893" s="654"/>
      <c r="P3893" s="655"/>
      <c r="Q3893" s="656"/>
      <c r="R3893" s="652"/>
      <c r="S3893" s="566"/>
      <c r="T3893" s="566"/>
      <c r="U3893" s="566"/>
      <c r="V3893" s="566"/>
      <c r="W3893" s="566"/>
      <c r="X3893" s="566"/>
      <c r="Y3893" s="566"/>
      <c r="Z3893" s="566"/>
      <c r="AA3893" s="566"/>
      <c r="AB3893" s="566"/>
      <c r="AC3893" s="566"/>
      <c r="AD3893" s="566"/>
      <c r="AE3893" s="566"/>
      <c r="AF3893" s="566"/>
      <c r="AG3893" s="566"/>
    </row>
    <row r="3894" spans="2:33" hidden="1" outlineLevel="1" x14ac:dyDescent="0.45">
      <c r="B3894" s="657"/>
      <c r="C3894" s="658"/>
      <c r="D3894" s="659"/>
      <c r="E3894" s="660"/>
      <c r="F3894" s="661"/>
      <c r="G3894" s="662"/>
      <c r="H3894" s="663"/>
      <c r="I3894" s="663"/>
      <c r="J3894" s="663"/>
      <c r="K3894" s="664"/>
      <c r="L3894" s="662"/>
      <c r="M3894" s="663"/>
      <c r="N3894" s="663"/>
      <c r="O3894" s="663"/>
      <c r="P3894" s="664"/>
      <c r="Q3894" s="665"/>
      <c r="R3894" s="661"/>
      <c r="S3894" s="566"/>
      <c r="T3894" s="566"/>
      <c r="U3894" s="566"/>
      <c r="V3894" s="566"/>
      <c r="W3894" s="566"/>
      <c r="X3894" s="566"/>
      <c r="Y3894" s="566"/>
      <c r="Z3894" s="566"/>
      <c r="AA3894" s="566"/>
      <c r="AB3894" s="566"/>
      <c r="AC3894" s="566"/>
      <c r="AD3894" s="566"/>
      <c r="AE3894" s="566"/>
      <c r="AF3894" s="566"/>
      <c r="AG3894" s="566"/>
    </row>
    <row r="3895" spans="2:33" hidden="1" outlineLevel="1" x14ac:dyDescent="0.45">
      <c r="B3895" s="648"/>
      <c r="C3895" s="649"/>
      <c r="D3895" s="650"/>
      <c r="E3895" s="651"/>
      <c r="F3895" s="652"/>
      <c r="G3895" s="653"/>
      <c r="H3895" s="654"/>
      <c r="I3895" s="654"/>
      <c r="J3895" s="654"/>
      <c r="K3895" s="655"/>
      <c r="L3895" s="653"/>
      <c r="M3895" s="654"/>
      <c r="N3895" s="654"/>
      <c r="O3895" s="654"/>
      <c r="P3895" s="655"/>
      <c r="Q3895" s="656"/>
      <c r="R3895" s="652"/>
      <c r="S3895" s="566"/>
      <c r="T3895" s="566"/>
      <c r="U3895" s="566"/>
      <c r="V3895" s="566"/>
      <c r="W3895" s="566"/>
      <c r="X3895" s="566"/>
      <c r="Y3895" s="566"/>
      <c r="Z3895" s="566"/>
      <c r="AA3895" s="566"/>
      <c r="AB3895" s="566"/>
      <c r="AC3895" s="566"/>
      <c r="AD3895" s="566"/>
      <c r="AE3895" s="566"/>
      <c r="AF3895" s="566"/>
      <c r="AG3895" s="566"/>
    </row>
    <row r="3896" spans="2:33" hidden="1" outlineLevel="1" x14ac:dyDescent="0.45">
      <c r="B3896" s="657"/>
      <c r="C3896" s="658"/>
      <c r="D3896" s="659"/>
      <c r="E3896" s="660"/>
      <c r="F3896" s="661"/>
      <c r="G3896" s="662"/>
      <c r="H3896" s="663"/>
      <c r="I3896" s="663"/>
      <c r="J3896" s="663"/>
      <c r="K3896" s="664"/>
      <c r="L3896" s="662"/>
      <c r="M3896" s="663"/>
      <c r="N3896" s="663"/>
      <c r="O3896" s="663"/>
      <c r="P3896" s="664"/>
      <c r="Q3896" s="665"/>
      <c r="R3896" s="661"/>
      <c r="S3896" s="566"/>
      <c r="T3896" s="566"/>
      <c r="U3896" s="566"/>
      <c r="V3896" s="566"/>
      <c r="W3896" s="566"/>
      <c r="X3896" s="566"/>
      <c r="Y3896" s="566"/>
      <c r="Z3896" s="566"/>
      <c r="AA3896" s="566"/>
      <c r="AB3896" s="566"/>
      <c r="AC3896" s="566"/>
      <c r="AD3896" s="566"/>
      <c r="AE3896" s="566"/>
      <c r="AF3896" s="566"/>
      <c r="AG3896" s="566"/>
    </row>
    <row r="3897" spans="2:33" hidden="1" outlineLevel="1" x14ac:dyDescent="0.45">
      <c r="B3897" s="648"/>
      <c r="C3897" s="649"/>
      <c r="D3897" s="650"/>
      <c r="E3897" s="651"/>
      <c r="F3897" s="652"/>
      <c r="G3897" s="653"/>
      <c r="H3897" s="654"/>
      <c r="I3897" s="654"/>
      <c r="J3897" s="654"/>
      <c r="K3897" s="655"/>
      <c r="L3897" s="653"/>
      <c r="M3897" s="654"/>
      <c r="N3897" s="654"/>
      <c r="O3897" s="654"/>
      <c r="P3897" s="655"/>
      <c r="Q3897" s="656"/>
      <c r="R3897" s="652"/>
      <c r="S3897" s="566"/>
      <c r="T3897" s="566"/>
      <c r="U3897" s="566"/>
      <c r="V3897" s="566"/>
      <c r="W3897" s="566"/>
      <c r="X3897" s="566"/>
      <c r="Y3897" s="566"/>
      <c r="Z3897" s="566"/>
      <c r="AA3897" s="566"/>
      <c r="AB3897" s="566"/>
      <c r="AC3897" s="566"/>
      <c r="AD3897" s="566"/>
      <c r="AE3897" s="566"/>
      <c r="AF3897" s="566"/>
      <c r="AG3897" s="566"/>
    </row>
    <row r="3898" spans="2:33" hidden="1" outlineLevel="1" x14ac:dyDescent="0.45">
      <c r="B3898" s="657"/>
      <c r="C3898" s="658"/>
      <c r="D3898" s="659"/>
      <c r="E3898" s="660"/>
      <c r="F3898" s="661"/>
      <c r="G3898" s="662"/>
      <c r="H3898" s="663"/>
      <c r="I3898" s="663"/>
      <c r="J3898" s="663"/>
      <c r="K3898" s="664"/>
      <c r="L3898" s="662"/>
      <c r="M3898" s="663"/>
      <c r="N3898" s="663"/>
      <c r="O3898" s="663"/>
      <c r="P3898" s="664"/>
      <c r="Q3898" s="665"/>
      <c r="R3898" s="661"/>
      <c r="S3898" s="566"/>
      <c r="T3898" s="566"/>
      <c r="U3898" s="566"/>
      <c r="V3898" s="566"/>
      <c r="W3898" s="566"/>
      <c r="X3898" s="566"/>
      <c r="Y3898" s="566"/>
      <c r="Z3898" s="566"/>
      <c r="AA3898" s="566"/>
      <c r="AB3898" s="566"/>
      <c r="AC3898" s="566"/>
      <c r="AD3898" s="566"/>
      <c r="AE3898" s="566"/>
      <c r="AF3898" s="566"/>
      <c r="AG3898" s="566"/>
    </row>
    <row r="3899" spans="2:33" hidden="1" outlineLevel="1" x14ac:dyDescent="0.45">
      <c r="B3899" s="648"/>
      <c r="C3899" s="649"/>
      <c r="D3899" s="650"/>
      <c r="E3899" s="651"/>
      <c r="F3899" s="652"/>
      <c r="G3899" s="653"/>
      <c r="H3899" s="654"/>
      <c r="I3899" s="654"/>
      <c r="J3899" s="654"/>
      <c r="K3899" s="655"/>
      <c r="L3899" s="653"/>
      <c r="M3899" s="654"/>
      <c r="N3899" s="654"/>
      <c r="O3899" s="654"/>
      <c r="P3899" s="655"/>
      <c r="Q3899" s="656"/>
      <c r="R3899" s="652"/>
      <c r="S3899" s="566"/>
      <c r="T3899" s="566"/>
      <c r="U3899" s="566"/>
      <c r="V3899" s="566"/>
      <c r="W3899" s="566"/>
      <c r="X3899" s="566"/>
      <c r="Y3899" s="566"/>
      <c r="Z3899" s="566"/>
      <c r="AA3899" s="566"/>
      <c r="AB3899" s="566"/>
      <c r="AC3899" s="566"/>
      <c r="AD3899" s="566"/>
      <c r="AE3899" s="566"/>
      <c r="AF3899" s="566"/>
      <c r="AG3899" s="566"/>
    </row>
    <row r="3900" spans="2:33" hidden="1" outlineLevel="1" x14ac:dyDescent="0.45">
      <c r="B3900" s="657"/>
      <c r="C3900" s="658"/>
      <c r="D3900" s="659"/>
      <c r="E3900" s="660"/>
      <c r="F3900" s="661"/>
      <c r="G3900" s="662"/>
      <c r="H3900" s="663"/>
      <c r="I3900" s="663"/>
      <c r="J3900" s="663"/>
      <c r="K3900" s="664"/>
      <c r="L3900" s="662"/>
      <c r="M3900" s="663"/>
      <c r="N3900" s="663"/>
      <c r="O3900" s="663"/>
      <c r="P3900" s="664"/>
      <c r="Q3900" s="665"/>
      <c r="R3900" s="661"/>
      <c r="S3900" s="566"/>
      <c r="T3900" s="566"/>
      <c r="U3900" s="566"/>
      <c r="V3900" s="566"/>
      <c r="W3900" s="566"/>
      <c r="X3900" s="566"/>
      <c r="Y3900" s="566"/>
      <c r="Z3900" s="566"/>
      <c r="AA3900" s="566"/>
      <c r="AB3900" s="566"/>
      <c r="AC3900" s="566"/>
      <c r="AD3900" s="566"/>
      <c r="AE3900" s="566"/>
      <c r="AF3900" s="566"/>
      <c r="AG3900" s="566"/>
    </row>
    <row r="3901" spans="2:33" hidden="1" outlineLevel="1" x14ac:dyDescent="0.45">
      <c r="B3901" s="648"/>
      <c r="C3901" s="649"/>
      <c r="D3901" s="650"/>
      <c r="E3901" s="651"/>
      <c r="F3901" s="652"/>
      <c r="G3901" s="653"/>
      <c r="H3901" s="654"/>
      <c r="I3901" s="654"/>
      <c r="J3901" s="654"/>
      <c r="K3901" s="655"/>
      <c r="L3901" s="653"/>
      <c r="M3901" s="654"/>
      <c r="N3901" s="654"/>
      <c r="O3901" s="654"/>
      <c r="P3901" s="655"/>
      <c r="Q3901" s="656"/>
      <c r="R3901" s="652"/>
      <c r="S3901" s="566"/>
      <c r="T3901" s="566"/>
      <c r="U3901" s="566"/>
      <c r="V3901" s="566"/>
      <c r="W3901" s="566"/>
      <c r="X3901" s="566"/>
      <c r="Y3901" s="566"/>
      <c r="Z3901" s="566"/>
      <c r="AA3901" s="566"/>
      <c r="AB3901" s="566"/>
      <c r="AC3901" s="566"/>
      <c r="AD3901" s="566"/>
      <c r="AE3901" s="566"/>
      <c r="AF3901" s="566"/>
      <c r="AG3901" s="566"/>
    </row>
    <row r="3902" spans="2:33" hidden="1" outlineLevel="1" x14ac:dyDescent="0.45">
      <c r="B3902" s="657"/>
      <c r="C3902" s="658"/>
      <c r="D3902" s="659"/>
      <c r="E3902" s="660"/>
      <c r="F3902" s="661"/>
      <c r="G3902" s="662"/>
      <c r="H3902" s="663"/>
      <c r="I3902" s="663"/>
      <c r="J3902" s="663"/>
      <c r="K3902" s="664"/>
      <c r="L3902" s="662"/>
      <c r="M3902" s="663"/>
      <c r="N3902" s="663"/>
      <c r="O3902" s="663"/>
      <c r="P3902" s="664"/>
      <c r="Q3902" s="665"/>
      <c r="R3902" s="661"/>
      <c r="S3902" s="566"/>
      <c r="T3902" s="566"/>
      <c r="U3902" s="566"/>
      <c r="V3902" s="566"/>
      <c r="W3902" s="566"/>
      <c r="X3902" s="566"/>
      <c r="Y3902" s="566"/>
      <c r="Z3902" s="566"/>
      <c r="AA3902" s="566"/>
      <c r="AB3902" s="566"/>
      <c r="AC3902" s="566"/>
      <c r="AD3902" s="566"/>
      <c r="AE3902" s="566"/>
      <c r="AF3902" s="566"/>
      <c r="AG3902" s="566"/>
    </row>
    <row r="3903" spans="2:33" hidden="1" outlineLevel="1" x14ac:dyDescent="0.45">
      <c r="B3903" s="648"/>
      <c r="C3903" s="649"/>
      <c r="D3903" s="650"/>
      <c r="E3903" s="651"/>
      <c r="F3903" s="652"/>
      <c r="G3903" s="653"/>
      <c r="H3903" s="654"/>
      <c r="I3903" s="654"/>
      <c r="J3903" s="654"/>
      <c r="K3903" s="655"/>
      <c r="L3903" s="653"/>
      <c r="M3903" s="654"/>
      <c r="N3903" s="654"/>
      <c r="O3903" s="654"/>
      <c r="P3903" s="655"/>
      <c r="Q3903" s="656"/>
      <c r="R3903" s="652"/>
      <c r="S3903" s="566"/>
      <c r="T3903" s="566"/>
      <c r="U3903" s="566"/>
      <c r="V3903" s="566"/>
      <c r="W3903" s="566"/>
      <c r="X3903" s="566"/>
      <c r="Y3903" s="566"/>
      <c r="Z3903" s="566"/>
      <c r="AA3903" s="566"/>
      <c r="AB3903" s="566"/>
      <c r="AC3903" s="566"/>
      <c r="AD3903" s="566"/>
      <c r="AE3903" s="566"/>
      <c r="AF3903" s="566"/>
      <c r="AG3903" s="566"/>
    </row>
    <row r="3904" spans="2:33" hidden="1" outlineLevel="1" x14ac:dyDescent="0.45">
      <c r="B3904" s="657"/>
      <c r="C3904" s="658"/>
      <c r="D3904" s="659"/>
      <c r="E3904" s="660"/>
      <c r="F3904" s="661"/>
      <c r="G3904" s="662"/>
      <c r="H3904" s="663"/>
      <c r="I3904" s="663"/>
      <c r="J3904" s="663"/>
      <c r="K3904" s="664"/>
      <c r="L3904" s="662"/>
      <c r="M3904" s="663"/>
      <c r="N3904" s="663"/>
      <c r="O3904" s="663"/>
      <c r="P3904" s="664"/>
      <c r="Q3904" s="665"/>
      <c r="R3904" s="661"/>
      <c r="S3904" s="566"/>
      <c r="T3904" s="566"/>
      <c r="U3904" s="566"/>
      <c r="V3904" s="566"/>
      <c r="W3904" s="566"/>
      <c r="X3904" s="566"/>
      <c r="Y3904" s="566"/>
      <c r="Z3904" s="566"/>
      <c r="AA3904" s="566"/>
      <c r="AB3904" s="566"/>
      <c r="AC3904" s="566"/>
      <c r="AD3904" s="566"/>
      <c r="AE3904" s="566"/>
      <c r="AF3904" s="566"/>
      <c r="AG3904" s="566"/>
    </row>
    <row r="3905" spans="2:33" hidden="1" outlineLevel="1" x14ac:dyDescent="0.45">
      <c r="B3905" s="648"/>
      <c r="C3905" s="649"/>
      <c r="D3905" s="650"/>
      <c r="E3905" s="651"/>
      <c r="F3905" s="652"/>
      <c r="G3905" s="653"/>
      <c r="H3905" s="654"/>
      <c r="I3905" s="654"/>
      <c r="J3905" s="654"/>
      <c r="K3905" s="655"/>
      <c r="L3905" s="653"/>
      <c r="M3905" s="654"/>
      <c r="N3905" s="654"/>
      <c r="O3905" s="654"/>
      <c r="P3905" s="655"/>
      <c r="Q3905" s="656"/>
      <c r="R3905" s="652"/>
      <c r="S3905" s="566"/>
      <c r="T3905" s="566"/>
      <c r="U3905" s="566"/>
      <c r="V3905" s="566"/>
      <c r="W3905" s="566"/>
      <c r="X3905" s="566"/>
      <c r="Y3905" s="566"/>
      <c r="Z3905" s="566"/>
      <c r="AA3905" s="566"/>
      <c r="AB3905" s="566"/>
      <c r="AC3905" s="566"/>
      <c r="AD3905" s="566"/>
      <c r="AE3905" s="566"/>
      <c r="AF3905" s="566"/>
      <c r="AG3905" s="566"/>
    </row>
    <row r="3906" spans="2:33" hidden="1" outlineLevel="1" x14ac:dyDescent="0.45">
      <c r="B3906" s="657"/>
      <c r="C3906" s="658"/>
      <c r="D3906" s="659"/>
      <c r="E3906" s="660"/>
      <c r="F3906" s="661"/>
      <c r="G3906" s="662"/>
      <c r="H3906" s="663"/>
      <c r="I3906" s="663"/>
      <c r="J3906" s="663"/>
      <c r="K3906" s="664"/>
      <c r="L3906" s="662"/>
      <c r="M3906" s="663"/>
      <c r="N3906" s="663"/>
      <c r="O3906" s="663"/>
      <c r="P3906" s="664"/>
      <c r="Q3906" s="665"/>
      <c r="R3906" s="661"/>
      <c r="S3906" s="566"/>
      <c r="T3906" s="566"/>
      <c r="U3906" s="566"/>
      <c r="V3906" s="566"/>
      <c r="W3906" s="566"/>
      <c r="X3906" s="566"/>
      <c r="Y3906" s="566"/>
      <c r="Z3906" s="566"/>
      <c r="AA3906" s="566"/>
      <c r="AB3906" s="566"/>
      <c r="AC3906" s="566"/>
      <c r="AD3906" s="566"/>
      <c r="AE3906" s="566"/>
      <c r="AF3906" s="566"/>
      <c r="AG3906" s="566"/>
    </row>
    <row r="3907" spans="2:33" hidden="1" outlineLevel="1" x14ac:dyDescent="0.45">
      <c r="B3907" s="648"/>
      <c r="C3907" s="649"/>
      <c r="D3907" s="650"/>
      <c r="E3907" s="651"/>
      <c r="F3907" s="652"/>
      <c r="G3907" s="653"/>
      <c r="H3907" s="654"/>
      <c r="I3907" s="654"/>
      <c r="J3907" s="654"/>
      <c r="K3907" s="655"/>
      <c r="L3907" s="653"/>
      <c r="M3907" s="654"/>
      <c r="N3907" s="654"/>
      <c r="O3907" s="654"/>
      <c r="P3907" s="655"/>
      <c r="Q3907" s="656"/>
      <c r="R3907" s="652"/>
      <c r="S3907" s="566"/>
      <c r="T3907" s="566"/>
      <c r="U3907" s="566"/>
      <c r="V3907" s="566"/>
      <c r="W3907" s="566"/>
      <c r="X3907" s="566"/>
      <c r="Y3907" s="566"/>
      <c r="Z3907" s="566"/>
      <c r="AA3907" s="566"/>
      <c r="AB3907" s="566"/>
      <c r="AC3907" s="566"/>
      <c r="AD3907" s="566"/>
      <c r="AE3907" s="566"/>
      <c r="AF3907" s="566"/>
      <c r="AG3907" s="566"/>
    </row>
    <row r="3908" spans="2:33" hidden="1" outlineLevel="1" x14ac:dyDescent="0.45">
      <c r="B3908" s="657"/>
      <c r="C3908" s="658"/>
      <c r="D3908" s="659"/>
      <c r="E3908" s="660"/>
      <c r="F3908" s="661"/>
      <c r="G3908" s="662"/>
      <c r="H3908" s="663"/>
      <c r="I3908" s="663"/>
      <c r="J3908" s="663"/>
      <c r="K3908" s="664"/>
      <c r="L3908" s="662"/>
      <c r="M3908" s="663"/>
      <c r="N3908" s="663"/>
      <c r="O3908" s="663"/>
      <c r="P3908" s="664"/>
      <c r="Q3908" s="665"/>
      <c r="R3908" s="661"/>
      <c r="S3908" s="566"/>
      <c r="T3908" s="566"/>
      <c r="U3908" s="566"/>
      <c r="V3908" s="566"/>
      <c r="W3908" s="566"/>
      <c r="X3908" s="566"/>
      <c r="Y3908" s="566"/>
      <c r="Z3908" s="566"/>
      <c r="AA3908" s="566"/>
      <c r="AB3908" s="566"/>
      <c r="AC3908" s="566"/>
      <c r="AD3908" s="566"/>
      <c r="AE3908" s="566"/>
      <c r="AF3908" s="566"/>
      <c r="AG3908" s="566"/>
    </row>
    <row r="3909" spans="2:33" hidden="1" outlineLevel="1" x14ac:dyDescent="0.45">
      <c r="B3909" s="648"/>
      <c r="C3909" s="649"/>
      <c r="D3909" s="650"/>
      <c r="E3909" s="651"/>
      <c r="F3909" s="652"/>
      <c r="G3909" s="653"/>
      <c r="H3909" s="654"/>
      <c r="I3909" s="654"/>
      <c r="J3909" s="654"/>
      <c r="K3909" s="655"/>
      <c r="L3909" s="653"/>
      <c r="M3909" s="654"/>
      <c r="N3909" s="654"/>
      <c r="O3909" s="654"/>
      <c r="P3909" s="655"/>
      <c r="Q3909" s="656"/>
      <c r="R3909" s="652"/>
      <c r="S3909" s="566"/>
      <c r="T3909" s="566"/>
      <c r="U3909" s="566"/>
      <c r="V3909" s="566"/>
      <c r="W3909" s="566"/>
      <c r="X3909" s="566"/>
      <c r="Y3909" s="566"/>
      <c r="Z3909" s="566"/>
      <c r="AA3909" s="566"/>
      <c r="AB3909" s="566"/>
      <c r="AC3909" s="566"/>
      <c r="AD3909" s="566"/>
      <c r="AE3909" s="566"/>
      <c r="AF3909" s="566"/>
      <c r="AG3909" s="566"/>
    </row>
    <row r="3910" spans="2:33" hidden="1" outlineLevel="1" x14ac:dyDescent="0.45">
      <c r="B3910" s="657"/>
      <c r="C3910" s="658"/>
      <c r="D3910" s="659"/>
      <c r="E3910" s="660"/>
      <c r="F3910" s="661"/>
      <c r="G3910" s="662"/>
      <c r="H3910" s="663"/>
      <c r="I3910" s="663"/>
      <c r="J3910" s="663"/>
      <c r="K3910" s="664"/>
      <c r="L3910" s="662"/>
      <c r="M3910" s="663"/>
      <c r="N3910" s="663"/>
      <c r="O3910" s="663"/>
      <c r="P3910" s="664"/>
      <c r="Q3910" s="665"/>
      <c r="R3910" s="661"/>
      <c r="S3910" s="566"/>
      <c r="T3910" s="566"/>
      <c r="U3910" s="566"/>
      <c r="V3910" s="566"/>
      <c r="W3910" s="566"/>
      <c r="X3910" s="566"/>
      <c r="Y3910" s="566"/>
      <c r="Z3910" s="566"/>
      <c r="AA3910" s="566"/>
      <c r="AB3910" s="566"/>
      <c r="AC3910" s="566"/>
      <c r="AD3910" s="566"/>
      <c r="AE3910" s="566"/>
      <c r="AF3910" s="566"/>
      <c r="AG3910" s="566"/>
    </row>
    <row r="3911" spans="2:33" hidden="1" outlineLevel="1" x14ac:dyDescent="0.45">
      <c r="B3911" s="648"/>
      <c r="C3911" s="649"/>
      <c r="D3911" s="650"/>
      <c r="E3911" s="651"/>
      <c r="F3911" s="652"/>
      <c r="G3911" s="653"/>
      <c r="H3911" s="654"/>
      <c r="I3911" s="654"/>
      <c r="J3911" s="654"/>
      <c r="K3911" s="655"/>
      <c r="L3911" s="653"/>
      <c r="M3911" s="654"/>
      <c r="N3911" s="654"/>
      <c r="O3911" s="654"/>
      <c r="P3911" s="655"/>
      <c r="Q3911" s="656"/>
      <c r="R3911" s="652"/>
      <c r="S3911" s="566"/>
      <c r="T3911" s="566"/>
      <c r="U3911" s="566"/>
      <c r="V3911" s="566"/>
      <c r="W3911" s="566"/>
      <c r="X3911" s="566"/>
      <c r="Y3911" s="566"/>
      <c r="Z3911" s="566"/>
      <c r="AA3911" s="566"/>
      <c r="AB3911" s="566"/>
      <c r="AC3911" s="566"/>
      <c r="AD3911" s="566"/>
      <c r="AE3911" s="566"/>
      <c r="AF3911" s="566"/>
      <c r="AG3911" s="566"/>
    </row>
    <row r="3912" spans="2:33" hidden="1" outlineLevel="1" x14ac:dyDescent="0.45">
      <c r="B3912" s="657"/>
      <c r="C3912" s="658"/>
      <c r="D3912" s="659"/>
      <c r="E3912" s="660"/>
      <c r="F3912" s="661"/>
      <c r="G3912" s="662"/>
      <c r="H3912" s="663"/>
      <c r="I3912" s="663"/>
      <c r="J3912" s="663"/>
      <c r="K3912" s="664"/>
      <c r="L3912" s="662"/>
      <c r="M3912" s="663"/>
      <c r="N3912" s="663"/>
      <c r="O3912" s="663"/>
      <c r="P3912" s="664"/>
      <c r="Q3912" s="665"/>
      <c r="R3912" s="661"/>
      <c r="S3912" s="566"/>
      <c r="T3912" s="566"/>
      <c r="U3912" s="566"/>
      <c r="V3912" s="566"/>
      <c r="W3912" s="566"/>
      <c r="X3912" s="566"/>
      <c r="Y3912" s="566"/>
      <c r="Z3912" s="566"/>
      <c r="AA3912" s="566"/>
      <c r="AB3912" s="566"/>
      <c r="AC3912" s="566"/>
      <c r="AD3912" s="566"/>
      <c r="AE3912" s="566"/>
      <c r="AF3912" s="566"/>
      <c r="AG3912" s="566"/>
    </row>
    <row r="3913" spans="2:33" hidden="1" outlineLevel="1" x14ac:dyDescent="0.45">
      <c r="B3913" s="648"/>
      <c r="C3913" s="649"/>
      <c r="D3913" s="650"/>
      <c r="E3913" s="651"/>
      <c r="F3913" s="652"/>
      <c r="G3913" s="653"/>
      <c r="H3913" s="654"/>
      <c r="I3913" s="654"/>
      <c r="J3913" s="654"/>
      <c r="K3913" s="655"/>
      <c r="L3913" s="653"/>
      <c r="M3913" s="654"/>
      <c r="N3913" s="654"/>
      <c r="O3913" s="654"/>
      <c r="P3913" s="655"/>
      <c r="Q3913" s="656"/>
      <c r="R3913" s="652"/>
      <c r="S3913" s="566"/>
      <c r="T3913" s="566"/>
      <c r="U3913" s="566"/>
      <c r="V3913" s="566"/>
      <c r="W3913" s="566"/>
      <c r="X3913" s="566"/>
      <c r="Y3913" s="566"/>
      <c r="Z3913" s="566"/>
      <c r="AA3913" s="566"/>
      <c r="AB3913" s="566"/>
      <c r="AC3913" s="566"/>
      <c r="AD3913" s="566"/>
      <c r="AE3913" s="566"/>
      <c r="AF3913" s="566"/>
      <c r="AG3913" s="566"/>
    </row>
    <row r="3914" spans="2:33" hidden="1" outlineLevel="1" x14ac:dyDescent="0.45">
      <c r="B3914" s="657"/>
      <c r="C3914" s="658"/>
      <c r="D3914" s="659"/>
      <c r="E3914" s="660"/>
      <c r="F3914" s="661"/>
      <c r="G3914" s="662"/>
      <c r="H3914" s="663"/>
      <c r="I3914" s="663"/>
      <c r="J3914" s="663"/>
      <c r="K3914" s="664"/>
      <c r="L3914" s="662"/>
      <c r="M3914" s="663"/>
      <c r="N3914" s="663"/>
      <c r="O3914" s="663"/>
      <c r="P3914" s="664"/>
      <c r="Q3914" s="665"/>
      <c r="R3914" s="661"/>
      <c r="S3914" s="566"/>
      <c r="T3914" s="566"/>
      <c r="U3914" s="566"/>
      <c r="V3914" s="566"/>
      <c r="W3914" s="566"/>
      <c r="X3914" s="566"/>
      <c r="Y3914" s="566"/>
      <c r="Z3914" s="566"/>
      <c r="AA3914" s="566"/>
      <c r="AB3914" s="566"/>
      <c r="AC3914" s="566"/>
      <c r="AD3914" s="566"/>
      <c r="AE3914" s="566"/>
      <c r="AF3914" s="566"/>
      <c r="AG3914" s="566"/>
    </row>
    <row r="3915" spans="2:33" hidden="1" outlineLevel="1" x14ac:dyDescent="0.45">
      <c r="B3915" s="648"/>
      <c r="C3915" s="649"/>
      <c r="D3915" s="650"/>
      <c r="E3915" s="651"/>
      <c r="F3915" s="652"/>
      <c r="G3915" s="653"/>
      <c r="H3915" s="654"/>
      <c r="I3915" s="654"/>
      <c r="J3915" s="654"/>
      <c r="K3915" s="655"/>
      <c r="L3915" s="653"/>
      <c r="M3915" s="654"/>
      <c r="N3915" s="654"/>
      <c r="O3915" s="654"/>
      <c r="P3915" s="655"/>
      <c r="Q3915" s="656"/>
      <c r="R3915" s="652"/>
      <c r="S3915" s="566"/>
      <c r="T3915" s="566"/>
      <c r="U3915" s="566"/>
      <c r="V3915" s="566"/>
      <c r="W3915" s="566"/>
      <c r="X3915" s="566"/>
      <c r="Y3915" s="566"/>
      <c r="Z3915" s="566"/>
      <c r="AA3915" s="566"/>
      <c r="AB3915" s="566"/>
      <c r="AC3915" s="566"/>
      <c r="AD3915" s="566"/>
      <c r="AE3915" s="566"/>
      <c r="AF3915" s="566"/>
      <c r="AG3915" s="566"/>
    </row>
    <row r="3916" spans="2:33" hidden="1" outlineLevel="1" x14ac:dyDescent="0.45">
      <c r="B3916" s="657"/>
      <c r="C3916" s="658"/>
      <c r="D3916" s="659"/>
      <c r="E3916" s="660"/>
      <c r="F3916" s="661"/>
      <c r="G3916" s="662"/>
      <c r="H3916" s="663"/>
      <c r="I3916" s="663"/>
      <c r="J3916" s="663"/>
      <c r="K3916" s="664"/>
      <c r="L3916" s="662"/>
      <c r="M3916" s="663"/>
      <c r="N3916" s="663"/>
      <c r="O3916" s="663"/>
      <c r="P3916" s="664"/>
      <c r="Q3916" s="665"/>
      <c r="R3916" s="661"/>
      <c r="S3916" s="566"/>
      <c r="T3916" s="566"/>
      <c r="U3916" s="566"/>
      <c r="V3916" s="566"/>
      <c r="W3916" s="566"/>
      <c r="X3916" s="566"/>
      <c r="Y3916" s="566"/>
      <c r="Z3916" s="566"/>
      <c r="AA3916" s="566"/>
      <c r="AB3916" s="566"/>
      <c r="AC3916" s="566"/>
      <c r="AD3916" s="566"/>
      <c r="AE3916" s="566"/>
      <c r="AF3916" s="566"/>
      <c r="AG3916" s="566"/>
    </row>
    <row r="3917" spans="2:33" hidden="1" outlineLevel="1" x14ac:dyDescent="0.45">
      <c r="B3917" s="648"/>
      <c r="C3917" s="649"/>
      <c r="D3917" s="650"/>
      <c r="E3917" s="651"/>
      <c r="F3917" s="652"/>
      <c r="G3917" s="653"/>
      <c r="H3917" s="654"/>
      <c r="I3917" s="654"/>
      <c r="J3917" s="654"/>
      <c r="K3917" s="655"/>
      <c r="L3917" s="653"/>
      <c r="M3917" s="654"/>
      <c r="N3917" s="654"/>
      <c r="O3917" s="654"/>
      <c r="P3917" s="655"/>
      <c r="Q3917" s="656"/>
      <c r="R3917" s="652"/>
      <c r="S3917" s="566"/>
      <c r="T3917" s="566"/>
      <c r="U3917" s="566"/>
      <c r="V3917" s="566"/>
      <c r="W3917" s="566"/>
      <c r="X3917" s="566"/>
      <c r="Y3917" s="566"/>
      <c r="Z3917" s="566"/>
      <c r="AA3917" s="566"/>
      <c r="AB3917" s="566"/>
      <c r="AC3917" s="566"/>
      <c r="AD3917" s="566"/>
      <c r="AE3917" s="566"/>
      <c r="AF3917" s="566"/>
      <c r="AG3917" s="566"/>
    </row>
    <row r="3918" spans="2:33" hidden="1" outlineLevel="1" x14ac:dyDescent="0.45">
      <c r="B3918" s="657"/>
      <c r="C3918" s="658"/>
      <c r="D3918" s="659"/>
      <c r="E3918" s="660"/>
      <c r="F3918" s="661"/>
      <c r="G3918" s="662"/>
      <c r="H3918" s="663"/>
      <c r="I3918" s="663"/>
      <c r="J3918" s="663"/>
      <c r="K3918" s="664"/>
      <c r="L3918" s="662"/>
      <c r="M3918" s="663"/>
      <c r="N3918" s="663"/>
      <c r="O3918" s="663"/>
      <c r="P3918" s="664"/>
      <c r="Q3918" s="665"/>
      <c r="R3918" s="661"/>
      <c r="S3918" s="566"/>
      <c r="T3918" s="566"/>
      <c r="U3918" s="566"/>
      <c r="V3918" s="566"/>
      <c r="W3918" s="566"/>
      <c r="X3918" s="566"/>
      <c r="Y3918" s="566"/>
      <c r="Z3918" s="566"/>
      <c r="AA3918" s="566"/>
      <c r="AB3918" s="566"/>
      <c r="AC3918" s="566"/>
      <c r="AD3918" s="566"/>
      <c r="AE3918" s="566"/>
      <c r="AF3918" s="566"/>
      <c r="AG3918" s="566"/>
    </row>
    <row r="3919" spans="2:33" hidden="1" outlineLevel="1" x14ac:dyDescent="0.45">
      <c r="B3919" s="648"/>
      <c r="C3919" s="649"/>
      <c r="D3919" s="650"/>
      <c r="E3919" s="651"/>
      <c r="F3919" s="652"/>
      <c r="G3919" s="653"/>
      <c r="H3919" s="654"/>
      <c r="I3919" s="654"/>
      <c r="J3919" s="654"/>
      <c r="K3919" s="655"/>
      <c r="L3919" s="653"/>
      <c r="M3919" s="654"/>
      <c r="N3919" s="654"/>
      <c r="O3919" s="654"/>
      <c r="P3919" s="655"/>
      <c r="Q3919" s="656"/>
      <c r="R3919" s="652"/>
      <c r="S3919" s="566"/>
      <c r="T3919" s="566"/>
      <c r="U3919" s="566"/>
      <c r="V3919" s="566"/>
      <c r="W3919" s="566"/>
      <c r="X3919" s="566"/>
      <c r="Y3919" s="566"/>
      <c r="Z3919" s="566"/>
      <c r="AA3919" s="566"/>
      <c r="AB3919" s="566"/>
      <c r="AC3919" s="566"/>
      <c r="AD3919" s="566"/>
      <c r="AE3919" s="566"/>
      <c r="AF3919" s="566"/>
      <c r="AG3919" s="566"/>
    </row>
    <row r="3920" spans="2:33" hidden="1" outlineLevel="1" x14ac:dyDescent="0.45">
      <c r="B3920" s="657"/>
      <c r="C3920" s="658"/>
      <c r="D3920" s="659"/>
      <c r="E3920" s="660"/>
      <c r="F3920" s="661"/>
      <c r="G3920" s="662"/>
      <c r="H3920" s="663"/>
      <c r="I3920" s="663"/>
      <c r="J3920" s="663"/>
      <c r="K3920" s="664"/>
      <c r="L3920" s="662"/>
      <c r="M3920" s="663"/>
      <c r="N3920" s="663"/>
      <c r="O3920" s="663"/>
      <c r="P3920" s="664"/>
      <c r="Q3920" s="665"/>
      <c r="R3920" s="661"/>
      <c r="S3920" s="566"/>
      <c r="T3920" s="566"/>
      <c r="U3920" s="566"/>
      <c r="V3920" s="566"/>
      <c r="W3920" s="566"/>
      <c r="X3920" s="566"/>
      <c r="Y3920" s="566"/>
      <c r="Z3920" s="566"/>
      <c r="AA3920" s="566"/>
      <c r="AB3920" s="566"/>
      <c r="AC3920" s="566"/>
      <c r="AD3920" s="566"/>
      <c r="AE3920" s="566"/>
      <c r="AF3920" s="566"/>
      <c r="AG3920" s="566"/>
    </row>
    <row r="3921" spans="2:33" hidden="1" outlineLevel="1" x14ac:dyDescent="0.45">
      <c r="B3921" s="648"/>
      <c r="C3921" s="649"/>
      <c r="D3921" s="650"/>
      <c r="E3921" s="651"/>
      <c r="F3921" s="652"/>
      <c r="G3921" s="653"/>
      <c r="H3921" s="654"/>
      <c r="I3921" s="654"/>
      <c r="J3921" s="654"/>
      <c r="K3921" s="655"/>
      <c r="L3921" s="653"/>
      <c r="M3921" s="654"/>
      <c r="N3921" s="654"/>
      <c r="O3921" s="654"/>
      <c r="P3921" s="655"/>
      <c r="Q3921" s="656"/>
      <c r="R3921" s="652"/>
      <c r="S3921" s="566"/>
      <c r="T3921" s="566"/>
      <c r="U3921" s="566"/>
      <c r="V3921" s="566"/>
      <c r="W3921" s="566"/>
      <c r="X3921" s="566"/>
      <c r="Y3921" s="566"/>
      <c r="Z3921" s="566"/>
      <c r="AA3921" s="566"/>
      <c r="AB3921" s="566"/>
      <c r="AC3921" s="566"/>
      <c r="AD3921" s="566"/>
      <c r="AE3921" s="566"/>
      <c r="AF3921" s="566"/>
      <c r="AG3921" s="566"/>
    </row>
    <row r="3922" spans="2:33" hidden="1" outlineLevel="1" x14ac:dyDescent="0.45">
      <c r="B3922" s="657"/>
      <c r="C3922" s="658"/>
      <c r="D3922" s="659"/>
      <c r="E3922" s="660"/>
      <c r="F3922" s="661"/>
      <c r="G3922" s="662"/>
      <c r="H3922" s="663"/>
      <c r="I3922" s="663"/>
      <c r="J3922" s="663"/>
      <c r="K3922" s="664"/>
      <c r="L3922" s="662"/>
      <c r="M3922" s="663"/>
      <c r="N3922" s="663"/>
      <c r="O3922" s="663"/>
      <c r="P3922" s="664"/>
      <c r="Q3922" s="665"/>
      <c r="R3922" s="661"/>
      <c r="S3922" s="566"/>
      <c r="T3922" s="566"/>
      <c r="U3922" s="566"/>
      <c r="V3922" s="566"/>
      <c r="W3922" s="566"/>
      <c r="X3922" s="566"/>
      <c r="Y3922" s="566"/>
      <c r="Z3922" s="566"/>
      <c r="AA3922" s="566"/>
      <c r="AB3922" s="566"/>
      <c r="AC3922" s="566"/>
      <c r="AD3922" s="566"/>
      <c r="AE3922" s="566"/>
      <c r="AF3922" s="566"/>
      <c r="AG3922" s="566"/>
    </row>
    <row r="3923" spans="2:33" hidden="1" outlineLevel="1" x14ac:dyDescent="0.45">
      <c r="B3923" s="648"/>
      <c r="C3923" s="649"/>
      <c r="D3923" s="650"/>
      <c r="E3923" s="651"/>
      <c r="F3923" s="652"/>
      <c r="G3923" s="653"/>
      <c r="H3923" s="654"/>
      <c r="I3923" s="654"/>
      <c r="J3923" s="654"/>
      <c r="K3923" s="655"/>
      <c r="L3923" s="653"/>
      <c r="M3923" s="654"/>
      <c r="N3923" s="654"/>
      <c r="O3923" s="654"/>
      <c r="P3923" s="655"/>
      <c r="Q3923" s="656"/>
      <c r="R3923" s="652"/>
      <c r="S3923" s="566"/>
      <c r="T3923" s="566"/>
      <c r="U3923" s="566"/>
      <c r="V3923" s="566"/>
      <c r="W3923" s="566"/>
      <c r="X3923" s="566"/>
      <c r="Y3923" s="566"/>
      <c r="Z3923" s="566"/>
      <c r="AA3923" s="566"/>
      <c r="AB3923" s="566"/>
      <c r="AC3923" s="566"/>
      <c r="AD3923" s="566"/>
      <c r="AE3923" s="566"/>
      <c r="AF3923" s="566"/>
      <c r="AG3923" s="566"/>
    </row>
    <row r="3924" spans="2:33" hidden="1" outlineLevel="1" x14ac:dyDescent="0.45">
      <c r="B3924" s="657"/>
      <c r="C3924" s="658"/>
      <c r="D3924" s="659"/>
      <c r="E3924" s="660"/>
      <c r="F3924" s="661"/>
      <c r="G3924" s="662"/>
      <c r="H3924" s="663"/>
      <c r="I3924" s="663"/>
      <c r="J3924" s="663"/>
      <c r="K3924" s="664"/>
      <c r="L3924" s="662"/>
      <c r="M3924" s="663"/>
      <c r="N3924" s="663"/>
      <c r="O3924" s="663"/>
      <c r="P3924" s="664"/>
      <c r="Q3924" s="665"/>
      <c r="R3924" s="661"/>
      <c r="S3924" s="566"/>
      <c r="T3924" s="566"/>
      <c r="U3924" s="566"/>
      <c r="V3924" s="566"/>
      <c r="W3924" s="566"/>
      <c r="X3924" s="566"/>
      <c r="Y3924" s="566"/>
      <c r="Z3924" s="566"/>
      <c r="AA3924" s="566"/>
      <c r="AB3924" s="566"/>
      <c r="AC3924" s="566"/>
      <c r="AD3924" s="566"/>
      <c r="AE3924" s="566"/>
      <c r="AF3924" s="566"/>
      <c r="AG3924" s="566"/>
    </row>
    <row r="3925" spans="2:33" hidden="1" outlineLevel="1" x14ac:dyDescent="0.45">
      <c r="B3925" s="648"/>
      <c r="C3925" s="649"/>
      <c r="D3925" s="650"/>
      <c r="E3925" s="651"/>
      <c r="F3925" s="652"/>
      <c r="G3925" s="653"/>
      <c r="H3925" s="654"/>
      <c r="I3925" s="654"/>
      <c r="J3925" s="654"/>
      <c r="K3925" s="655"/>
      <c r="L3925" s="653"/>
      <c r="M3925" s="654"/>
      <c r="N3925" s="654"/>
      <c r="O3925" s="654"/>
      <c r="P3925" s="655"/>
      <c r="Q3925" s="656"/>
      <c r="R3925" s="652"/>
      <c r="S3925" s="566"/>
      <c r="T3925" s="566"/>
      <c r="U3925" s="566"/>
      <c r="V3925" s="566"/>
      <c r="W3925" s="566"/>
      <c r="X3925" s="566"/>
      <c r="Y3925" s="566"/>
      <c r="Z3925" s="566"/>
      <c r="AA3925" s="566"/>
      <c r="AB3925" s="566"/>
      <c r="AC3925" s="566"/>
      <c r="AD3925" s="566"/>
      <c r="AE3925" s="566"/>
      <c r="AF3925" s="566"/>
      <c r="AG3925" s="566"/>
    </row>
    <row r="3926" spans="2:33" hidden="1" outlineLevel="1" x14ac:dyDescent="0.45">
      <c r="B3926" s="657"/>
      <c r="C3926" s="658"/>
      <c r="D3926" s="659"/>
      <c r="E3926" s="660"/>
      <c r="F3926" s="661"/>
      <c r="G3926" s="662"/>
      <c r="H3926" s="663"/>
      <c r="I3926" s="663"/>
      <c r="J3926" s="663"/>
      <c r="K3926" s="664"/>
      <c r="L3926" s="662"/>
      <c r="M3926" s="663"/>
      <c r="N3926" s="663"/>
      <c r="O3926" s="663"/>
      <c r="P3926" s="664"/>
      <c r="Q3926" s="665"/>
      <c r="R3926" s="661"/>
      <c r="S3926" s="566"/>
      <c r="T3926" s="566"/>
      <c r="U3926" s="566"/>
      <c r="V3926" s="566"/>
      <c r="W3926" s="566"/>
      <c r="X3926" s="566"/>
      <c r="Y3926" s="566"/>
      <c r="Z3926" s="566"/>
      <c r="AA3926" s="566"/>
      <c r="AB3926" s="566"/>
      <c r="AC3926" s="566"/>
      <c r="AD3926" s="566"/>
      <c r="AE3926" s="566"/>
      <c r="AF3926" s="566"/>
      <c r="AG3926" s="566"/>
    </row>
    <row r="3927" spans="2:33" hidden="1" outlineLevel="1" x14ac:dyDescent="0.45">
      <c r="B3927" s="648"/>
      <c r="C3927" s="649"/>
      <c r="D3927" s="650"/>
      <c r="E3927" s="651"/>
      <c r="F3927" s="652"/>
      <c r="G3927" s="653"/>
      <c r="H3927" s="654"/>
      <c r="I3927" s="654"/>
      <c r="J3927" s="654"/>
      <c r="K3927" s="655"/>
      <c r="L3927" s="653"/>
      <c r="M3927" s="654"/>
      <c r="N3927" s="654"/>
      <c r="O3927" s="654"/>
      <c r="P3927" s="655"/>
      <c r="Q3927" s="656"/>
      <c r="R3927" s="652"/>
      <c r="S3927" s="566"/>
      <c r="T3927" s="566"/>
      <c r="U3927" s="566"/>
      <c r="V3927" s="566"/>
      <c r="W3927" s="566"/>
      <c r="X3927" s="566"/>
      <c r="Y3927" s="566"/>
      <c r="Z3927" s="566"/>
      <c r="AA3927" s="566"/>
      <c r="AB3927" s="566"/>
      <c r="AC3927" s="566"/>
      <c r="AD3927" s="566"/>
      <c r="AE3927" s="566"/>
      <c r="AF3927" s="566"/>
      <c r="AG3927" s="566"/>
    </row>
    <row r="3928" spans="2:33" hidden="1" outlineLevel="1" x14ac:dyDescent="0.45">
      <c r="B3928" s="657"/>
      <c r="C3928" s="658"/>
      <c r="D3928" s="659"/>
      <c r="E3928" s="660"/>
      <c r="F3928" s="661"/>
      <c r="G3928" s="662"/>
      <c r="H3928" s="663"/>
      <c r="I3928" s="663"/>
      <c r="J3928" s="663"/>
      <c r="K3928" s="664"/>
      <c r="L3928" s="662"/>
      <c r="M3928" s="663"/>
      <c r="N3928" s="663"/>
      <c r="O3928" s="663"/>
      <c r="P3928" s="664"/>
      <c r="Q3928" s="665"/>
      <c r="R3928" s="661"/>
      <c r="S3928" s="566"/>
      <c r="T3928" s="566"/>
      <c r="U3928" s="566"/>
      <c r="V3928" s="566"/>
      <c r="W3928" s="566"/>
      <c r="X3928" s="566"/>
      <c r="Y3928" s="566"/>
      <c r="Z3928" s="566"/>
      <c r="AA3928" s="566"/>
      <c r="AB3928" s="566"/>
      <c r="AC3928" s="566"/>
      <c r="AD3928" s="566"/>
      <c r="AE3928" s="566"/>
      <c r="AF3928" s="566"/>
      <c r="AG3928" s="566"/>
    </row>
    <row r="3929" spans="2:33" hidden="1" outlineLevel="1" x14ac:dyDescent="0.45">
      <c r="B3929" s="648"/>
      <c r="C3929" s="649"/>
      <c r="D3929" s="650"/>
      <c r="E3929" s="651"/>
      <c r="F3929" s="652"/>
      <c r="G3929" s="653"/>
      <c r="H3929" s="654"/>
      <c r="I3929" s="654"/>
      <c r="J3929" s="654"/>
      <c r="K3929" s="655"/>
      <c r="L3929" s="653"/>
      <c r="M3929" s="654"/>
      <c r="N3929" s="654"/>
      <c r="O3929" s="654"/>
      <c r="P3929" s="655"/>
      <c r="Q3929" s="656"/>
      <c r="R3929" s="652"/>
      <c r="S3929" s="566"/>
      <c r="T3929" s="566"/>
      <c r="U3929" s="566"/>
      <c r="V3929" s="566"/>
      <c r="W3929" s="566"/>
      <c r="X3929" s="566"/>
      <c r="Y3929" s="566"/>
      <c r="Z3929" s="566"/>
      <c r="AA3929" s="566"/>
      <c r="AB3929" s="566"/>
      <c r="AC3929" s="566"/>
      <c r="AD3929" s="566"/>
      <c r="AE3929" s="566"/>
      <c r="AF3929" s="566"/>
      <c r="AG3929" s="566"/>
    </row>
    <row r="3930" spans="2:33" hidden="1" outlineLevel="1" x14ac:dyDescent="0.45">
      <c r="B3930" s="657"/>
      <c r="C3930" s="658"/>
      <c r="D3930" s="659"/>
      <c r="E3930" s="660"/>
      <c r="F3930" s="661"/>
      <c r="G3930" s="662"/>
      <c r="H3930" s="663"/>
      <c r="I3930" s="663"/>
      <c r="J3930" s="663"/>
      <c r="K3930" s="664"/>
      <c r="L3930" s="662"/>
      <c r="M3930" s="663"/>
      <c r="N3930" s="663"/>
      <c r="O3930" s="663"/>
      <c r="P3930" s="664"/>
      <c r="Q3930" s="665"/>
      <c r="R3930" s="661"/>
      <c r="S3930" s="566"/>
      <c r="T3930" s="566"/>
      <c r="U3930" s="566"/>
      <c r="V3930" s="566"/>
      <c r="W3930" s="566"/>
      <c r="X3930" s="566"/>
      <c r="Y3930" s="566"/>
      <c r="Z3930" s="566"/>
      <c r="AA3930" s="566"/>
      <c r="AB3930" s="566"/>
      <c r="AC3930" s="566"/>
      <c r="AD3930" s="566"/>
      <c r="AE3930" s="566"/>
      <c r="AF3930" s="566"/>
      <c r="AG3930" s="566"/>
    </row>
    <row r="3931" spans="2:33" hidden="1" outlineLevel="1" x14ac:dyDescent="0.45">
      <c r="B3931" s="648"/>
      <c r="C3931" s="649"/>
      <c r="D3931" s="650"/>
      <c r="E3931" s="651"/>
      <c r="F3931" s="652"/>
      <c r="G3931" s="653"/>
      <c r="H3931" s="654"/>
      <c r="I3931" s="654"/>
      <c r="J3931" s="654"/>
      <c r="K3931" s="655"/>
      <c r="L3931" s="653"/>
      <c r="M3931" s="654"/>
      <c r="N3931" s="654"/>
      <c r="O3931" s="654"/>
      <c r="P3931" s="655"/>
      <c r="Q3931" s="656"/>
      <c r="R3931" s="652"/>
      <c r="S3931" s="566"/>
      <c r="T3931" s="566"/>
      <c r="U3931" s="566"/>
      <c r="V3931" s="566"/>
      <c r="W3931" s="566"/>
      <c r="X3931" s="566"/>
      <c r="Y3931" s="566"/>
      <c r="Z3931" s="566"/>
      <c r="AA3931" s="566"/>
      <c r="AB3931" s="566"/>
      <c r="AC3931" s="566"/>
      <c r="AD3931" s="566"/>
      <c r="AE3931" s="566"/>
      <c r="AF3931" s="566"/>
      <c r="AG3931" s="566"/>
    </row>
    <row r="3932" spans="2:33" hidden="1" outlineLevel="1" x14ac:dyDescent="0.45">
      <c r="B3932" s="657"/>
      <c r="C3932" s="658"/>
      <c r="D3932" s="659"/>
      <c r="E3932" s="660"/>
      <c r="F3932" s="661"/>
      <c r="G3932" s="662"/>
      <c r="H3932" s="663"/>
      <c r="I3932" s="663"/>
      <c r="J3932" s="663"/>
      <c r="K3932" s="664"/>
      <c r="L3932" s="662"/>
      <c r="M3932" s="663"/>
      <c r="N3932" s="663"/>
      <c r="O3932" s="663"/>
      <c r="P3932" s="664"/>
      <c r="Q3932" s="665"/>
      <c r="R3932" s="661"/>
      <c r="S3932" s="566"/>
      <c r="T3932" s="566"/>
      <c r="U3932" s="566"/>
      <c r="V3932" s="566"/>
      <c r="W3932" s="566"/>
      <c r="X3932" s="566"/>
      <c r="Y3932" s="566"/>
      <c r="Z3932" s="566"/>
      <c r="AA3932" s="566"/>
      <c r="AB3932" s="566"/>
      <c r="AC3932" s="566"/>
      <c r="AD3932" s="566"/>
      <c r="AE3932" s="566"/>
      <c r="AF3932" s="566"/>
      <c r="AG3932" s="566"/>
    </row>
    <row r="3933" spans="2:33" hidden="1" outlineLevel="1" x14ac:dyDescent="0.45">
      <c r="B3933" s="648"/>
      <c r="C3933" s="649"/>
      <c r="D3933" s="650"/>
      <c r="E3933" s="651"/>
      <c r="F3933" s="652"/>
      <c r="G3933" s="653"/>
      <c r="H3933" s="654"/>
      <c r="I3933" s="654"/>
      <c r="J3933" s="654"/>
      <c r="K3933" s="655"/>
      <c r="L3933" s="653"/>
      <c r="M3933" s="654"/>
      <c r="N3933" s="654"/>
      <c r="O3933" s="654"/>
      <c r="P3933" s="655"/>
      <c r="Q3933" s="656"/>
      <c r="R3933" s="652"/>
      <c r="S3933" s="566"/>
      <c r="T3933" s="566"/>
      <c r="U3933" s="566"/>
      <c r="V3933" s="566"/>
      <c r="W3933" s="566"/>
      <c r="X3933" s="566"/>
      <c r="Y3933" s="566"/>
      <c r="Z3933" s="566"/>
      <c r="AA3933" s="566"/>
      <c r="AB3933" s="566"/>
      <c r="AC3933" s="566"/>
      <c r="AD3933" s="566"/>
      <c r="AE3933" s="566"/>
      <c r="AF3933" s="566"/>
      <c r="AG3933" s="566"/>
    </row>
    <row r="3934" spans="2:33" hidden="1" outlineLevel="1" x14ac:dyDescent="0.45">
      <c r="B3934" s="657"/>
      <c r="C3934" s="658"/>
      <c r="D3934" s="659"/>
      <c r="E3934" s="660"/>
      <c r="F3934" s="661"/>
      <c r="G3934" s="662"/>
      <c r="H3934" s="663"/>
      <c r="I3934" s="663"/>
      <c r="J3934" s="663"/>
      <c r="K3934" s="664"/>
      <c r="L3934" s="662"/>
      <c r="M3934" s="663"/>
      <c r="N3934" s="663"/>
      <c r="O3934" s="663"/>
      <c r="P3934" s="664"/>
      <c r="Q3934" s="665"/>
      <c r="R3934" s="661"/>
      <c r="S3934" s="566"/>
      <c r="T3934" s="566"/>
      <c r="U3934" s="566"/>
      <c r="V3934" s="566"/>
      <c r="W3934" s="566"/>
      <c r="X3934" s="566"/>
      <c r="Y3934" s="566"/>
      <c r="Z3934" s="566"/>
      <c r="AA3934" s="566"/>
      <c r="AB3934" s="566"/>
      <c r="AC3934" s="566"/>
      <c r="AD3934" s="566"/>
      <c r="AE3934" s="566"/>
      <c r="AF3934" s="566"/>
      <c r="AG3934" s="566"/>
    </row>
    <row r="3935" spans="2:33" hidden="1" outlineLevel="1" x14ac:dyDescent="0.45">
      <c r="B3935" s="648"/>
      <c r="C3935" s="649"/>
      <c r="D3935" s="650"/>
      <c r="E3935" s="651"/>
      <c r="F3935" s="652"/>
      <c r="G3935" s="653"/>
      <c r="H3935" s="654"/>
      <c r="I3935" s="654"/>
      <c r="J3935" s="654"/>
      <c r="K3935" s="655"/>
      <c r="L3935" s="653"/>
      <c r="M3935" s="654"/>
      <c r="N3935" s="654"/>
      <c r="O3935" s="654"/>
      <c r="P3935" s="655"/>
      <c r="Q3935" s="656"/>
      <c r="R3935" s="652"/>
      <c r="S3935" s="566"/>
      <c r="T3935" s="566"/>
      <c r="U3935" s="566"/>
      <c r="V3935" s="566"/>
      <c r="W3935" s="566"/>
      <c r="X3935" s="566"/>
      <c r="Y3935" s="566"/>
      <c r="Z3935" s="566"/>
      <c r="AA3935" s="566"/>
      <c r="AB3935" s="566"/>
      <c r="AC3935" s="566"/>
      <c r="AD3935" s="566"/>
      <c r="AE3935" s="566"/>
      <c r="AF3935" s="566"/>
      <c r="AG3935" s="566"/>
    </row>
    <row r="3936" spans="2:33" hidden="1" outlineLevel="1" x14ac:dyDescent="0.45">
      <c r="B3936" s="657"/>
      <c r="C3936" s="658"/>
      <c r="D3936" s="659"/>
      <c r="E3936" s="660"/>
      <c r="F3936" s="661"/>
      <c r="G3936" s="662"/>
      <c r="H3936" s="663"/>
      <c r="I3936" s="663"/>
      <c r="J3936" s="663"/>
      <c r="K3936" s="664"/>
      <c r="L3936" s="662"/>
      <c r="M3936" s="663"/>
      <c r="N3936" s="663"/>
      <c r="O3936" s="663"/>
      <c r="P3936" s="664"/>
      <c r="Q3936" s="665"/>
      <c r="R3936" s="661"/>
      <c r="S3936" s="566"/>
      <c r="T3936" s="566"/>
      <c r="U3936" s="566"/>
      <c r="V3936" s="566"/>
      <c r="W3936" s="566"/>
      <c r="X3936" s="566"/>
      <c r="Y3936" s="566"/>
      <c r="Z3936" s="566"/>
      <c r="AA3936" s="566"/>
      <c r="AB3936" s="566"/>
      <c r="AC3936" s="566"/>
      <c r="AD3936" s="566"/>
      <c r="AE3936" s="566"/>
      <c r="AF3936" s="566"/>
      <c r="AG3936" s="566"/>
    </row>
    <row r="3937" spans="2:33" hidden="1" outlineLevel="1" x14ac:dyDescent="0.45">
      <c r="B3937" s="648"/>
      <c r="C3937" s="649"/>
      <c r="D3937" s="650"/>
      <c r="E3937" s="651"/>
      <c r="F3937" s="652"/>
      <c r="G3937" s="653"/>
      <c r="H3937" s="654"/>
      <c r="I3937" s="654"/>
      <c r="J3937" s="654"/>
      <c r="K3937" s="655"/>
      <c r="L3937" s="653"/>
      <c r="M3937" s="654"/>
      <c r="N3937" s="654"/>
      <c r="O3937" s="654"/>
      <c r="P3937" s="655"/>
      <c r="Q3937" s="656"/>
      <c r="R3937" s="652"/>
      <c r="S3937" s="566"/>
      <c r="T3937" s="566"/>
      <c r="U3937" s="566"/>
      <c r="V3937" s="566"/>
      <c r="W3937" s="566"/>
      <c r="X3937" s="566"/>
      <c r="Y3937" s="566"/>
      <c r="Z3937" s="566"/>
      <c r="AA3937" s="566"/>
      <c r="AB3937" s="566"/>
      <c r="AC3937" s="566"/>
      <c r="AD3937" s="566"/>
      <c r="AE3937" s="566"/>
      <c r="AF3937" s="566"/>
      <c r="AG3937" s="566"/>
    </row>
    <row r="3938" spans="2:33" hidden="1" outlineLevel="1" x14ac:dyDescent="0.45">
      <c r="B3938" s="657"/>
      <c r="C3938" s="658"/>
      <c r="D3938" s="659"/>
      <c r="E3938" s="660"/>
      <c r="F3938" s="661"/>
      <c r="G3938" s="662"/>
      <c r="H3938" s="663"/>
      <c r="I3938" s="663"/>
      <c r="J3938" s="663"/>
      <c r="K3938" s="664"/>
      <c r="L3938" s="662"/>
      <c r="M3938" s="663"/>
      <c r="N3938" s="663"/>
      <c r="O3938" s="663"/>
      <c r="P3938" s="664"/>
      <c r="Q3938" s="665"/>
      <c r="R3938" s="661"/>
      <c r="S3938" s="566"/>
      <c r="T3938" s="566"/>
      <c r="U3938" s="566"/>
      <c r="V3938" s="566"/>
      <c r="W3938" s="566"/>
      <c r="X3938" s="566"/>
      <c r="Y3938" s="566"/>
      <c r="Z3938" s="566"/>
      <c r="AA3938" s="566"/>
      <c r="AB3938" s="566"/>
      <c r="AC3938" s="566"/>
      <c r="AD3938" s="566"/>
      <c r="AE3938" s="566"/>
      <c r="AF3938" s="566"/>
      <c r="AG3938" s="566"/>
    </row>
    <row r="3939" spans="2:33" hidden="1" outlineLevel="1" x14ac:dyDescent="0.45">
      <c r="B3939" s="648"/>
      <c r="C3939" s="649"/>
      <c r="D3939" s="650"/>
      <c r="E3939" s="651"/>
      <c r="F3939" s="652"/>
      <c r="G3939" s="653"/>
      <c r="H3939" s="654"/>
      <c r="I3939" s="654"/>
      <c r="J3939" s="654"/>
      <c r="K3939" s="655"/>
      <c r="L3939" s="653"/>
      <c r="M3939" s="654"/>
      <c r="N3939" s="654"/>
      <c r="O3939" s="654"/>
      <c r="P3939" s="655"/>
      <c r="Q3939" s="656"/>
      <c r="R3939" s="652"/>
      <c r="S3939" s="566"/>
      <c r="T3939" s="566"/>
      <c r="U3939" s="566"/>
      <c r="V3939" s="566"/>
      <c r="W3939" s="566"/>
      <c r="X3939" s="566"/>
      <c r="Y3939" s="566"/>
      <c r="Z3939" s="566"/>
      <c r="AA3939" s="566"/>
      <c r="AB3939" s="566"/>
      <c r="AC3939" s="566"/>
      <c r="AD3939" s="566"/>
      <c r="AE3939" s="566"/>
      <c r="AF3939" s="566"/>
      <c r="AG3939" s="566"/>
    </row>
    <row r="3940" spans="2:33" hidden="1" outlineLevel="1" x14ac:dyDescent="0.45">
      <c r="B3940" s="657"/>
      <c r="C3940" s="658"/>
      <c r="D3940" s="659"/>
      <c r="E3940" s="660"/>
      <c r="F3940" s="661"/>
      <c r="G3940" s="662"/>
      <c r="H3940" s="663"/>
      <c r="I3940" s="663"/>
      <c r="J3940" s="663"/>
      <c r="K3940" s="664"/>
      <c r="L3940" s="662"/>
      <c r="M3940" s="663"/>
      <c r="N3940" s="663"/>
      <c r="O3940" s="663"/>
      <c r="P3940" s="664"/>
      <c r="Q3940" s="665"/>
      <c r="R3940" s="661"/>
      <c r="S3940" s="566"/>
      <c r="T3940" s="566"/>
      <c r="U3940" s="566"/>
      <c r="V3940" s="566"/>
      <c r="W3940" s="566"/>
      <c r="X3940" s="566"/>
      <c r="Y3940" s="566"/>
      <c r="Z3940" s="566"/>
      <c r="AA3940" s="566"/>
      <c r="AB3940" s="566"/>
      <c r="AC3940" s="566"/>
      <c r="AD3940" s="566"/>
      <c r="AE3940" s="566"/>
      <c r="AF3940" s="566"/>
      <c r="AG3940" s="566"/>
    </row>
    <row r="3941" spans="2:33" hidden="1" outlineLevel="1" x14ac:dyDescent="0.45">
      <c r="B3941" s="648"/>
      <c r="C3941" s="649"/>
      <c r="D3941" s="650"/>
      <c r="E3941" s="651"/>
      <c r="F3941" s="652"/>
      <c r="G3941" s="653"/>
      <c r="H3941" s="654"/>
      <c r="I3941" s="654"/>
      <c r="J3941" s="654"/>
      <c r="K3941" s="655"/>
      <c r="L3941" s="653"/>
      <c r="M3941" s="654"/>
      <c r="N3941" s="654"/>
      <c r="O3941" s="654"/>
      <c r="P3941" s="655"/>
      <c r="Q3941" s="656"/>
      <c r="R3941" s="652"/>
      <c r="S3941" s="566"/>
      <c r="T3941" s="566"/>
      <c r="U3941" s="566"/>
      <c r="V3941" s="566"/>
      <c r="W3941" s="566"/>
      <c r="X3941" s="566"/>
      <c r="Y3941" s="566"/>
      <c r="Z3941" s="566"/>
      <c r="AA3941" s="566"/>
      <c r="AB3941" s="566"/>
      <c r="AC3941" s="566"/>
      <c r="AD3941" s="566"/>
      <c r="AE3941" s="566"/>
      <c r="AF3941" s="566"/>
      <c r="AG3941" s="566"/>
    </row>
    <row r="3942" spans="2:33" hidden="1" outlineLevel="1" x14ac:dyDescent="0.45">
      <c r="B3942" s="657"/>
      <c r="C3942" s="658"/>
      <c r="D3942" s="659"/>
      <c r="E3942" s="660"/>
      <c r="F3942" s="661"/>
      <c r="G3942" s="662"/>
      <c r="H3942" s="663"/>
      <c r="I3942" s="663"/>
      <c r="J3942" s="663"/>
      <c r="K3942" s="664"/>
      <c r="L3942" s="662"/>
      <c r="M3942" s="663"/>
      <c r="N3942" s="663"/>
      <c r="O3942" s="663"/>
      <c r="P3942" s="664"/>
      <c r="Q3942" s="665"/>
      <c r="R3942" s="661"/>
      <c r="S3942" s="566"/>
      <c r="T3942" s="566"/>
      <c r="U3942" s="566"/>
      <c r="V3942" s="566"/>
      <c r="W3942" s="566"/>
      <c r="X3942" s="566"/>
      <c r="Y3942" s="566"/>
      <c r="Z3942" s="566"/>
      <c r="AA3942" s="566"/>
      <c r="AB3942" s="566"/>
      <c r="AC3942" s="566"/>
      <c r="AD3942" s="566"/>
      <c r="AE3942" s="566"/>
      <c r="AF3942" s="566"/>
      <c r="AG3942" s="566"/>
    </row>
    <row r="3943" spans="2:33" hidden="1" outlineLevel="1" x14ac:dyDescent="0.45">
      <c r="B3943" s="648"/>
      <c r="C3943" s="649"/>
      <c r="D3943" s="650"/>
      <c r="E3943" s="651"/>
      <c r="F3943" s="652"/>
      <c r="G3943" s="653"/>
      <c r="H3943" s="654"/>
      <c r="I3943" s="654"/>
      <c r="J3943" s="654"/>
      <c r="K3943" s="655"/>
      <c r="L3943" s="653"/>
      <c r="M3943" s="654"/>
      <c r="N3943" s="654"/>
      <c r="O3943" s="654"/>
      <c r="P3943" s="655"/>
      <c r="Q3943" s="656"/>
      <c r="R3943" s="652"/>
      <c r="S3943" s="566"/>
      <c r="T3943" s="566"/>
      <c r="U3943" s="566"/>
      <c r="V3943" s="566"/>
      <c r="W3943" s="566"/>
      <c r="X3943" s="566"/>
      <c r="Y3943" s="566"/>
      <c r="Z3943" s="566"/>
      <c r="AA3943" s="566"/>
      <c r="AB3943" s="566"/>
      <c r="AC3943" s="566"/>
      <c r="AD3943" s="566"/>
      <c r="AE3943" s="566"/>
      <c r="AF3943" s="566"/>
      <c r="AG3943" s="566"/>
    </row>
    <row r="3944" spans="2:33" hidden="1" outlineLevel="1" x14ac:dyDescent="0.45">
      <c r="B3944" s="657"/>
      <c r="C3944" s="658"/>
      <c r="D3944" s="659"/>
      <c r="E3944" s="660"/>
      <c r="F3944" s="661"/>
      <c r="G3944" s="662"/>
      <c r="H3944" s="663"/>
      <c r="I3944" s="663"/>
      <c r="J3944" s="663"/>
      <c r="K3944" s="664"/>
      <c r="L3944" s="662"/>
      <c r="M3944" s="663"/>
      <c r="N3944" s="663"/>
      <c r="O3944" s="663"/>
      <c r="P3944" s="664"/>
      <c r="Q3944" s="665"/>
      <c r="R3944" s="661"/>
      <c r="S3944" s="566"/>
      <c r="T3944" s="566"/>
      <c r="U3944" s="566"/>
      <c r="V3944" s="566"/>
      <c r="W3944" s="566"/>
      <c r="X3944" s="566"/>
      <c r="Y3944" s="566"/>
      <c r="Z3944" s="566"/>
      <c r="AA3944" s="566"/>
      <c r="AB3944" s="566"/>
      <c r="AC3944" s="566"/>
      <c r="AD3944" s="566"/>
      <c r="AE3944" s="566"/>
      <c r="AF3944" s="566"/>
      <c r="AG3944" s="566"/>
    </row>
    <row r="3945" spans="2:33" hidden="1" outlineLevel="1" x14ac:dyDescent="0.45">
      <c r="B3945" s="648"/>
      <c r="C3945" s="649"/>
      <c r="D3945" s="650"/>
      <c r="E3945" s="651"/>
      <c r="F3945" s="652"/>
      <c r="G3945" s="653"/>
      <c r="H3945" s="654"/>
      <c r="I3945" s="654"/>
      <c r="J3945" s="654"/>
      <c r="K3945" s="655"/>
      <c r="L3945" s="653"/>
      <c r="M3945" s="654"/>
      <c r="N3945" s="654"/>
      <c r="O3945" s="654"/>
      <c r="P3945" s="655"/>
      <c r="Q3945" s="656"/>
      <c r="R3945" s="652"/>
      <c r="S3945" s="566"/>
      <c r="T3945" s="566"/>
      <c r="U3945" s="566"/>
      <c r="V3945" s="566"/>
      <c r="W3945" s="566"/>
      <c r="X3945" s="566"/>
      <c r="Y3945" s="566"/>
      <c r="Z3945" s="566"/>
      <c r="AA3945" s="566"/>
      <c r="AB3945" s="566"/>
      <c r="AC3945" s="566"/>
      <c r="AD3945" s="566"/>
      <c r="AE3945" s="566"/>
      <c r="AF3945" s="566"/>
      <c r="AG3945" s="566"/>
    </row>
    <row r="3946" spans="2:33" hidden="1" outlineLevel="1" x14ac:dyDescent="0.45">
      <c r="B3946" s="657"/>
      <c r="C3946" s="658"/>
      <c r="D3946" s="659"/>
      <c r="E3946" s="660"/>
      <c r="F3946" s="661"/>
      <c r="G3946" s="662"/>
      <c r="H3946" s="663"/>
      <c r="I3946" s="663"/>
      <c r="J3946" s="663"/>
      <c r="K3946" s="664"/>
      <c r="L3946" s="662"/>
      <c r="M3946" s="663"/>
      <c r="N3946" s="663"/>
      <c r="O3946" s="663"/>
      <c r="P3946" s="664"/>
      <c r="Q3946" s="665"/>
      <c r="R3946" s="661"/>
      <c r="S3946" s="566"/>
      <c r="T3946" s="566"/>
      <c r="U3946" s="566"/>
      <c r="V3946" s="566"/>
      <c r="W3946" s="566"/>
      <c r="X3946" s="566"/>
      <c r="Y3946" s="566"/>
      <c r="Z3946" s="566"/>
      <c r="AA3946" s="566"/>
      <c r="AB3946" s="566"/>
      <c r="AC3946" s="566"/>
      <c r="AD3946" s="566"/>
      <c r="AE3946" s="566"/>
      <c r="AF3946" s="566"/>
      <c r="AG3946" s="566"/>
    </row>
    <row r="3947" spans="2:33" hidden="1" outlineLevel="1" x14ac:dyDescent="0.45">
      <c r="B3947" s="648"/>
      <c r="C3947" s="649"/>
      <c r="D3947" s="650"/>
      <c r="E3947" s="651"/>
      <c r="F3947" s="652"/>
      <c r="G3947" s="653"/>
      <c r="H3947" s="654"/>
      <c r="I3947" s="654"/>
      <c r="J3947" s="654"/>
      <c r="K3947" s="655"/>
      <c r="L3947" s="653"/>
      <c r="M3947" s="654"/>
      <c r="N3947" s="654"/>
      <c r="O3947" s="654"/>
      <c r="P3947" s="655"/>
      <c r="Q3947" s="656"/>
      <c r="R3947" s="652"/>
      <c r="S3947" s="566"/>
      <c r="T3947" s="566"/>
      <c r="U3947" s="566"/>
      <c r="V3947" s="566"/>
      <c r="W3947" s="566"/>
      <c r="X3947" s="566"/>
      <c r="Y3947" s="566"/>
      <c r="Z3947" s="566"/>
      <c r="AA3947" s="566"/>
      <c r="AB3947" s="566"/>
      <c r="AC3947" s="566"/>
      <c r="AD3947" s="566"/>
      <c r="AE3947" s="566"/>
      <c r="AF3947" s="566"/>
      <c r="AG3947" s="566"/>
    </row>
    <row r="3948" spans="2:33" hidden="1" outlineLevel="1" x14ac:dyDescent="0.45">
      <c r="B3948" s="657"/>
      <c r="C3948" s="658"/>
      <c r="D3948" s="659"/>
      <c r="E3948" s="660"/>
      <c r="F3948" s="661"/>
      <c r="G3948" s="662"/>
      <c r="H3948" s="663"/>
      <c r="I3948" s="663"/>
      <c r="J3948" s="663"/>
      <c r="K3948" s="664"/>
      <c r="L3948" s="662"/>
      <c r="M3948" s="663"/>
      <c r="N3948" s="663"/>
      <c r="O3948" s="663"/>
      <c r="P3948" s="664"/>
      <c r="Q3948" s="665"/>
      <c r="R3948" s="661"/>
      <c r="S3948" s="566"/>
      <c r="T3948" s="566"/>
      <c r="U3948" s="566"/>
      <c r="V3948" s="566"/>
      <c r="W3948" s="566"/>
      <c r="X3948" s="566"/>
      <c r="Y3948" s="566"/>
      <c r="Z3948" s="566"/>
      <c r="AA3948" s="566"/>
      <c r="AB3948" s="566"/>
      <c r="AC3948" s="566"/>
      <c r="AD3948" s="566"/>
      <c r="AE3948" s="566"/>
      <c r="AF3948" s="566"/>
      <c r="AG3948" s="566"/>
    </row>
    <row r="3949" spans="2:33" hidden="1" outlineLevel="1" x14ac:dyDescent="0.45">
      <c r="B3949" s="648"/>
      <c r="C3949" s="649"/>
      <c r="D3949" s="650"/>
      <c r="E3949" s="651"/>
      <c r="F3949" s="652"/>
      <c r="G3949" s="653"/>
      <c r="H3949" s="654"/>
      <c r="I3949" s="654"/>
      <c r="J3949" s="654"/>
      <c r="K3949" s="655"/>
      <c r="L3949" s="653"/>
      <c r="M3949" s="654"/>
      <c r="N3949" s="654"/>
      <c r="O3949" s="654"/>
      <c r="P3949" s="655"/>
      <c r="Q3949" s="656"/>
      <c r="R3949" s="652"/>
      <c r="S3949" s="566"/>
      <c r="T3949" s="566"/>
      <c r="U3949" s="566"/>
      <c r="V3949" s="566"/>
      <c r="W3949" s="566"/>
      <c r="X3949" s="566"/>
      <c r="Y3949" s="566"/>
      <c r="Z3949" s="566"/>
      <c r="AA3949" s="566"/>
      <c r="AB3949" s="566"/>
      <c r="AC3949" s="566"/>
      <c r="AD3949" s="566"/>
      <c r="AE3949" s="566"/>
      <c r="AF3949" s="566"/>
      <c r="AG3949" s="566"/>
    </row>
    <row r="3950" spans="2:33" hidden="1" outlineLevel="1" x14ac:dyDescent="0.45">
      <c r="B3950" s="657"/>
      <c r="C3950" s="658"/>
      <c r="D3950" s="659"/>
      <c r="E3950" s="660"/>
      <c r="F3950" s="661"/>
      <c r="G3950" s="662"/>
      <c r="H3950" s="663"/>
      <c r="I3950" s="663"/>
      <c r="J3950" s="663"/>
      <c r="K3950" s="664"/>
      <c r="L3950" s="662"/>
      <c r="M3950" s="663"/>
      <c r="N3950" s="663"/>
      <c r="O3950" s="663"/>
      <c r="P3950" s="664"/>
      <c r="Q3950" s="665"/>
      <c r="R3950" s="661"/>
      <c r="S3950" s="566"/>
      <c r="T3950" s="566"/>
      <c r="U3950" s="566"/>
      <c r="V3950" s="566"/>
      <c r="W3950" s="566"/>
      <c r="X3950" s="566"/>
      <c r="Y3950" s="566"/>
      <c r="Z3950" s="566"/>
      <c r="AA3950" s="566"/>
      <c r="AB3950" s="566"/>
      <c r="AC3950" s="566"/>
      <c r="AD3950" s="566"/>
      <c r="AE3950" s="566"/>
      <c r="AF3950" s="566"/>
      <c r="AG3950" s="566"/>
    </row>
    <row r="3951" spans="2:33" hidden="1" outlineLevel="1" x14ac:dyDescent="0.45">
      <c r="B3951" s="648"/>
      <c r="C3951" s="649"/>
      <c r="D3951" s="650"/>
      <c r="E3951" s="651"/>
      <c r="F3951" s="652"/>
      <c r="G3951" s="653"/>
      <c r="H3951" s="654"/>
      <c r="I3951" s="654"/>
      <c r="J3951" s="654"/>
      <c r="K3951" s="655"/>
      <c r="L3951" s="653"/>
      <c r="M3951" s="654"/>
      <c r="N3951" s="654"/>
      <c r="O3951" s="654"/>
      <c r="P3951" s="655"/>
      <c r="Q3951" s="656"/>
      <c r="R3951" s="652"/>
      <c r="S3951" s="566"/>
      <c r="T3951" s="566"/>
      <c r="U3951" s="566"/>
      <c r="V3951" s="566"/>
      <c r="W3951" s="566"/>
      <c r="X3951" s="566"/>
      <c r="Y3951" s="566"/>
      <c r="Z3951" s="566"/>
      <c r="AA3951" s="566"/>
      <c r="AB3951" s="566"/>
      <c r="AC3951" s="566"/>
      <c r="AD3951" s="566"/>
      <c r="AE3951" s="566"/>
      <c r="AF3951" s="566"/>
      <c r="AG3951" s="566"/>
    </row>
    <row r="3952" spans="2:33" hidden="1" outlineLevel="1" x14ac:dyDescent="0.45">
      <c r="B3952" s="657"/>
      <c r="C3952" s="658"/>
      <c r="D3952" s="659"/>
      <c r="E3952" s="660"/>
      <c r="F3952" s="661"/>
      <c r="G3952" s="662"/>
      <c r="H3952" s="663"/>
      <c r="I3952" s="663"/>
      <c r="J3952" s="663"/>
      <c r="K3952" s="664"/>
      <c r="L3952" s="662"/>
      <c r="M3952" s="663"/>
      <c r="N3952" s="663"/>
      <c r="O3952" s="663"/>
      <c r="P3952" s="664"/>
      <c r="Q3952" s="665"/>
      <c r="R3952" s="661"/>
      <c r="S3952" s="566"/>
      <c r="T3952" s="566"/>
      <c r="U3952" s="566"/>
      <c r="V3952" s="566"/>
      <c r="W3952" s="566"/>
      <c r="X3952" s="566"/>
      <c r="Y3952" s="566"/>
      <c r="Z3952" s="566"/>
      <c r="AA3952" s="566"/>
      <c r="AB3952" s="566"/>
      <c r="AC3952" s="566"/>
      <c r="AD3952" s="566"/>
      <c r="AE3952" s="566"/>
      <c r="AF3952" s="566"/>
      <c r="AG3952" s="566"/>
    </row>
    <row r="3953" spans="2:33" hidden="1" outlineLevel="1" x14ac:dyDescent="0.45">
      <c r="B3953" s="648"/>
      <c r="C3953" s="649"/>
      <c r="D3953" s="650"/>
      <c r="E3953" s="651"/>
      <c r="F3953" s="652"/>
      <c r="G3953" s="653"/>
      <c r="H3953" s="654"/>
      <c r="I3953" s="654"/>
      <c r="J3953" s="654"/>
      <c r="K3953" s="655"/>
      <c r="L3953" s="653"/>
      <c r="M3953" s="654"/>
      <c r="N3953" s="654"/>
      <c r="O3953" s="654"/>
      <c r="P3953" s="655"/>
      <c r="Q3953" s="656"/>
      <c r="R3953" s="652"/>
      <c r="S3953" s="566"/>
      <c r="T3953" s="566"/>
      <c r="U3953" s="566"/>
      <c r="V3953" s="566"/>
      <c r="W3953" s="566"/>
      <c r="X3953" s="566"/>
      <c r="Y3953" s="566"/>
      <c r="Z3953" s="566"/>
      <c r="AA3953" s="566"/>
      <c r="AB3953" s="566"/>
      <c r="AC3953" s="566"/>
      <c r="AD3953" s="566"/>
      <c r="AE3953" s="566"/>
      <c r="AF3953" s="566"/>
      <c r="AG3953" s="566"/>
    </row>
    <row r="3954" spans="2:33" hidden="1" outlineLevel="1" x14ac:dyDescent="0.45">
      <c r="B3954" s="657"/>
      <c r="C3954" s="658"/>
      <c r="D3954" s="659"/>
      <c r="E3954" s="660"/>
      <c r="F3954" s="661"/>
      <c r="G3954" s="662"/>
      <c r="H3954" s="663"/>
      <c r="I3954" s="663"/>
      <c r="J3954" s="663"/>
      <c r="K3954" s="664"/>
      <c r="L3954" s="662"/>
      <c r="M3954" s="663"/>
      <c r="N3954" s="663"/>
      <c r="O3954" s="663"/>
      <c r="P3954" s="664"/>
      <c r="Q3954" s="665"/>
      <c r="R3954" s="661"/>
      <c r="S3954" s="566"/>
      <c r="T3954" s="566"/>
      <c r="U3954" s="566"/>
      <c r="V3954" s="566"/>
      <c r="W3954" s="566"/>
      <c r="X3954" s="566"/>
      <c r="Y3954" s="566"/>
      <c r="Z3954" s="566"/>
      <c r="AA3954" s="566"/>
      <c r="AB3954" s="566"/>
      <c r="AC3954" s="566"/>
      <c r="AD3954" s="566"/>
      <c r="AE3954" s="566"/>
      <c r="AF3954" s="566"/>
      <c r="AG3954" s="566"/>
    </row>
    <row r="3955" spans="2:33" hidden="1" outlineLevel="1" x14ac:dyDescent="0.45">
      <c r="B3955" s="648"/>
      <c r="C3955" s="649"/>
      <c r="D3955" s="650"/>
      <c r="E3955" s="651"/>
      <c r="F3955" s="652"/>
      <c r="G3955" s="653"/>
      <c r="H3955" s="654"/>
      <c r="I3955" s="654"/>
      <c r="J3955" s="654"/>
      <c r="K3955" s="655"/>
      <c r="L3955" s="653"/>
      <c r="M3955" s="654"/>
      <c r="N3955" s="654"/>
      <c r="O3955" s="654"/>
      <c r="P3955" s="655"/>
      <c r="Q3955" s="656"/>
      <c r="R3955" s="652"/>
      <c r="S3955" s="566"/>
      <c r="T3955" s="566"/>
      <c r="U3955" s="566"/>
      <c r="V3955" s="566"/>
      <c r="W3955" s="566"/>
      <c r="X3955" s="566"/>
      <c r="Y3955" s="566"/>
      <c r="Z3955" s="566"/>
      <c r="AA3955" s="566"/>
      <c r="AB3955" s="566"/>
      <c r="AC3955" s="566"/>
      <c r="AD3955" s="566"/>
      <c r="AE3955" s="566"/>
      <c r="AF3955" s="566"/>
      <c r="AG3955" s="566"/>
    </row>
    <row r="3956" spans="2:33" hidden="1" outlineLevel="1" x14ac:dyDescent="0.45">
      <c r="B3956" s="657"/>
      <c r="C3956" s="658"/>
      <c r="D3956" s="659"/>
      <c r="E3956" s="660"/>
      <c r="F3956" s="661"/>
      <c r="G3956" s="662"/>
      <c r="H3956" s="663"/>
      <c r="I3956" s="663"/>
      <c r="J3956" s="663"/>
      <c r="K3956" s="664"/>
      <c r="L3956" s="662"/>
      <c r="M3956" s="663"/>
      <c r="N3956" s="663"/>
      <c r="O3956" s="663"/>
      <c r="P3956" s="664"/>
      <c r="Q3956" s="665"/>
      <c r="R3956" s="661"/>
      <c r="S3956" s="566"/>
      <c r="T3956" s="566"/>
      <c r="U3956" s="566"/>
      <c r="V3956" s="566"/>
      <c r="W3956" s="566"/>
      <c r="X3956" s="566"/>
      <c r="Y3956" s="566"/>
      <c r="Z3956" s="566"/>
      <c r="AA3956" s="566"/>
      <c r="AB3956" s="566"/>
      <c r="AC3956" s="566"/>
      <c r="AD3956" s="566"/>
      <c r="AE3956" s="566"/>
      <c r="AF3956" s="566"/>
      <c r="AG3956" s="566"/>
    </row>
    <row r="3957" spans="2:33" hidden="1" outlineLevel="1" x14ac:dyDescent="0.45">
      <c r="B3957" s="648"/>
      <c r="C3957" s="649"/>
      <c r="D3957" s="650"/>
      <c r="E3957" s="651"/>
      <c r="F3957" s="652"/>
      <c r="G3957" s="653"/>
      <c r="H3957" s="654"/>
      <c r="I3957" s="654"/>
      <c r="J3957" s="654"/>
      <c r="K3957" s="655"/>
      <c r="L3957" s="653"/>
      <c r="M3957" s="654"/>
      <c r="N3957" s="654"/>
      <c r="O3957" s="654"/>
      <c r="P3957" s="655"/>
      <c r="Q3957" s="656"/>
      <c r="R3957" s="652"/>
      <c r="S3957" s="566"/>
      <c r="T3957" s="566"/>
      <c r="U3957" s="566"/>
      <c r="V3957" s="566"/>
      <c r="W3957" s="566"/>
      <c r="X3957" s="566"/>
      <c r="Y3957" s="566"/>
      <c r="Z3957" s="566"/>
      <c r="AA3957" s="566"/>
      <c r="AB3957" s="566"/>
      <c r="AC3957" s="566"/>
      <c r="AD3957" s="566"/>
      <c r="AE3957" s="566"/>
      <c r="AF3957" s="566"/>
      <c r="AG3957" s="566"/>
    </row>
    <row r="3958" spans="2:33" hidden="1" outlineLevel="1" x14ac:dyDescent="0.45">
      <c r="B3958" s="657"/>
      <c r="C3958" s="658"/>
      <c r="D3958" s="659"/>
      <c r="E3958" s="660"/>
      <c r="F3958" s="661"/>
      <c r="G3958" s="662"/>
      <c r="H3958" s="663"/>
      <c r="I3958" s="663"/>
      <c r="J3958" s="663"/>
      <c r="K3958" s="664"/>
      <c r="L3958" s="662"/>
      <c r="M3958" s="663"/>
      <c r="N3958" s="663"/>
      <c r="O3958" s="663"/>
      <c r="P3958" s="664"/>
      <c r="Q3958" s="665"/>
      <c r="R3958" s="661"/>
      <c r="S3958" s="566"/>
      <c r="T3958" s="566"/>
      <c r="U3958" s="566"/>
      <c r="V3958" s="566"/>
      <c r="W3958" s="566"/>
      <c r="X3958" s="566"/>
      <c r="Y3958" s="566"/>
      <c r="Z3958" s="566"/>
      <c r="AA3958" s="566"/>
      <c r="AB3958" s="566"/>
      <c r="AC3958" s="566"/>
      <c r="AD3958" s="566"/>
      <c r="AE3958" s="566"/>
      <c r="AF3958" s="566"/>
      <c r="AG3958" s="566"/>
    </row>
    <row r="3959" spans="2:33" hidden="1" outlineLevel="1" x14ac:dyDescent="0.45">
      <c r="B3959" s="648"/>
      <c r="C3959" s="649"/>
      <c r="D3959" s="650"/>
      <c r="E3959" s="651"/>
      <c r="F3959" s="652"/>
      <c r="G3959" s="653"/>
      <c r="H3959" s="654"/>
      <c r="I3959" s="654"/>
      <c r="J3959" s="654"/>
      <c r="K3959" s="655"/>
      <c r="L3959" s="653"/>
      <c r="M3959" s="654"/>
      <c r="N3959" s="654"/>
      <c r="O3959" s="654"/>
      <c r="P3959" s="655"/>
      <c r="Q3959" s="656"/>
      <c r="R3959" s="652"/>
      <c r="S3959" s="566"/>
      <c r="T3959" s="566"/>
      <c r="U3959" s="566"/>
      <c r="V3959" s="566"/>
      <c r="W3959" s="566"/>
      <c r="X3959" s="566"/>
      <c r="Y3959" s="566"/>
      <c r="Z3959" s="566"/>
      <c r="AA3959" s="566"/>
      <c r="AB3959" s="566"/>
      <c r="AC3959" s="566"/>
      <c r="AD3959" s="566"/>
      <c r="AE3959" s="566"/>
      <c r="AF3959" s="566"/>
      <c r="AG3959" s="566"/>
    </row>
    <row r="3960" spans="2:33" hidden="1" outlineLevel="1" x14ac:dyDescent="0.45">
      <c r="B3960" s="657"/>
      <c r="C3960" s="658"/>
      <c r="D3960" s="659"/>
      <c r="E3960" s="660"/>
      <c r="F3960" s="661"/>
      <c r="G3960" s="662"/>
      <c r="H3960" s="663"/>
      <c r="I3960" s="663"/>
      <c r="J3960" s="663"/>
      <c r="K3960" s="664"/>
      <c r="L3960" s="662"/>
      <c r="M3960" s="663"/>
      <c r="N3960" s="663"/>
      <c r="O3960" s="663"/>
      <c r="P3960" s="664"/>
      <c r="Q3960" s="665"/>
      <c r="R3960" s="661"/>
      <c r="S3960" s="566"/>
      <c r="T3960" s="566"/>
      <c r="U3960" s="566"/>
      <c r="V3960" s="566"/>
      <c r="W3960" s="566"/>
      <c r="X3960" s="566"/>
      <c r="Y3960" s="566"/>
      <c r="Z3960" s="566"/>
      <c r="AA3960" s="566"/>
      <c r="AB3960" s="566"/>
      <c r="AC3960" s="566"/>
      <c r="AD3960" s="566"/>
      <c r="AE3960" s="566"/>
      <c r="AF3960" s="566"/>
      <c r="AG3960" s="566"/>
    </row>
    <row r="3961" spans="2:33" hidden="1" outlineLevel="1" x14ac:dyDescent="0.45">
      <c r="B3961" s="648"/>
      <c r="C3961" s="649"/>
      <c r="D3961" s="650"/>
      <c r="E3961" s="651"/>
      <c r="F3961" s="652"/>
      <c r="G3961" s="653"/>
      <c r="H3961" s="654"/>
      <c r="I3961" s="654"/>
      <c r="J3961" s="654"/>
      <c r="K3961" s="655"/>
      <c r="L3961" s="653"/>
      <c r="M3961" s="654"/>
      <c r="N3961" s="654"/>
      <c r="O3961" s="654"/>
      <c r="P3961" s="655"/>
      <c r="Q3961" s="656"/>
      <c r="R3961" s="652"/>
      <c r="S3961" s="566"/>
      <c r="T3961" s="566"/>
      <c r="U3961" s="566"/>
      <c r="V3961" s="566"/>
      <c r="W3961" s="566"/>
      <c r="X3961" s="566"/>
      <c r="Y3961" s="566"/>
      <c r="Z3961" s="566"/>
      <c r="AA3961" s="566"/>
      <c r="AB3961" s="566"/>
      <c r="AC3961" s="566"/>
      <c r="AD3961" s="566"/>
      <c r="AE3961" s="566"/>
      <c r="AF3961" s="566"/>
      <c r="AG3961" s="566"/>
    </row>
    <row r="3962" spans="2:33" hidden="1" outlineLevel="1" x14ac:dyDescent="0.45">
      <c r="B3962" s="657"/>
      <c r="C3962" s="658"/>
      <c r="D3962" s="659"/>
      <c r="E3962" s="660"/>
      <c r="F3962" s="661"/>
      <c r="G3962" s="662"/>
      <c r="H3962" s="663"/>
      <c r="I3962" s="663"/>
      <c r="J3962" s="663"/>
      <c r="K3962" s="664"/>
      <c r="L3962" s="662"/>
      <c r="M3962" s="663"/>
      <c r="N3962" s="663"/>
      <c r="O3962" s="663"/>
      <c r="P3962" s="664"/>
      <c r="Q3962" s="665"/>
      <c r="R3962" s="661"/>
      <c r="S3962" s="566"/>
      <c r="T3962" s="566"/>
      <c r="U3962" s="566"/>
      <c r="V3962" s="566"/>
      <c r="W3962" s="566"/>
      <c r="X3962" s="566"/>
      <c r="Y3962" s="566"/>
      <c r="Z3962" s="566"/>
      <c r="AA3962" s="566"/>
      <c r="AB3962" s="566"/>
      <c r="AC3962" s="566"/>
      <c r="AD3962" s="566"/>
      <c r="AE3962" s="566"/>
      <c r="AF3962" s="566"/>
      <c r="AG3962" s="566"/>
    </row>
    <row r="3963" spans="2:33" hidden="1" outlineLevel="1" x14ac:dyDescent="0.45">
      <c r="B3963" s="648"/>
      <c r="C3963" s="649"/>
      <c r="D3963" s="650"/>
      <c r="E3963" s="651"/>
      <c r="F3963" s="652"/>
      <c r="G3963" s="653"/>
      <c r="H3963" s="654"/>
      <c r="I3963" s="654"/>
      <c r="J3963" s="654"/>
      <c r="K3963" s="655"/>
      <c r="L3963" s="653"/>
      <c r="M3963" s="654"/>
      <c r="N3963" s="654"/>
      <c r="O3963" s="654"/>
      <c r="P3963" s="655"/>
      <c r="Q3963" s="656"/>
      <c r="R3963" s="652"/>
      <c r="S3963" s="566"/>
      <c r="T3963" s="566"/>
      <c r="U3963" s="566"/>
      <c r="V3963" s="566"/>
      <c r="W3963" s="566"/>
      <c r="X3963" s="566"/>
      <c r="Y3963" s="566"/>
      <c r="Z3963" s="566"/>
      <c r="AA3963" s="566"/>
      <c r="AB3963" s="566"/>
      <c r="AC3963" s="566"/>
      <c r="AD3963" s="566"/>
      <c r="AE3963" s="566"/>
      <c r="AF3963" s="566"/>
      <c r="AG3963" s="566"/>
    </row>
    <row r="3964" spans="2:33" hidden="1" outlineLevel="1" x14ac:dyDescent="0.45">
      <c r="B3964" s="657"/>
      <c r="C3964" s="658"/>
      <c r="D3964" s="659"/>
      <c r="E3964" s="660"/>
      <c r="F3964" s="661"/>
      <c r="G3964" s="662"/>
      <c r="H3964" s="663"/>
      <c r="I3964" s="663"/>
      <c r="J3964" s="663"/>
      <c r="K3964" s="664"/>
      <c r="L3964" s="662"/>
      <c r="M3964" s="663"/>
      <c r="N3964" s="663"/>
      <c r="O3964" s="663"/>
      <c r="P3964" s="664"/>
      <c r="Q3964" s="665"/>
      <c r="R3964" s="661"/>
      <c r="S3964" s="566"/>
      <c r="T3964" s="566"/>
      <c r="U3964" s="566"/>
      <c r="V3964" s="566"/>
      <c r="W3964" s="566"/>
      <c r="X3964" s="566"/>
      <c r="Y3964" s="566"/>
      <c r="Z3964" s="566"/>
      <c r="AA3964" s="566"/>
      <c r="AB3964" s="566"/>
      <c r="AC3964" s="566"/>
      <c r="AD3964" s="566"/>
      <c r="AE3964" s="566"/>
      <c r="AF3964" s="566"/>
      <c r="AG3964" s="566"/>
    </row>
    <row r="3965" spans="2:33" hidden="1" outlineLevel="1" x14ac:dyDescent="0.45">
      <c r="B3965" s="648"/>
      <c r="C3965" s="649"/>
      <c r="D3965" s="650"/>
      <c r="E3965" s="651"/>
      <c r="F3965" s="652"/>
      <c r="G3965" s="653"/>
      <c r="H3965" s="654"/>
      <c r="I3965" s="654"/>
      <c r="J3965" s="654"/>
      <c r="K3965" s="655"/>
      <c r="L3965" s="653"/>
      <c r="M3965" s="654"/>
      <c r="N3965" s="654"/>
      <c r="O3965" s="654"/>
      <c r="P3965" s="655"/>
      <c r="Q3965" s="656"/>
      <c r="R3965" s="652"/>
      <c r="S3965" s="566"/>
      <c r="T3965" s="566"/>
      <c r="U3965" s="566"/>
      <c r="V3965" s="566"/>
      <c r="W3965" s="566"/>
      <c r="X3965" s="566"/>
      <c r="Y3965" s="566"/>
      <c r="Z3965" s="566"/>
      <c r="AA3965" s="566"/>
      <c r="AB3965" s="566"/>
      <c r="AC3965" s="566"/>
      <c r="AD3965" s="566"/>
      <c r="AE3965" s="566"/>
      <c r="AF3965" s="566"/>
      <c r="AG3965" s="566"/>
    </row>
    <row r="3966" spans="2:33" hidden="1" outlineLevel="1" x14ac:dyDescent="0.45">
      <c r="B3966" s="657"/>
      <c r="C3966" s="658"/>
      <c r="D3966" s="659"/>
      <c r="E3966" s="660"/>
      <c r="F3966" s="661"/>
      <c r="G3966" s="662"/>
      <c r="H3966" s="663"/>
      <c r="I3966" s="663"/>
      <c r="J3966" s="663"/>
      <c r="K3966" s="664"/>
      <c r="L3966" s="662"/>
      <c r="M3966" s="663"/>
      <c r="N3966" s="663"/>
      <c r="O3966" s="663"/>
      <c r="P3966" s="664"/>
      <c r="Q3966" s="665"/>
      <c r="R3966" s="661"/>
      <c r="S3966" s="566"/>
      <c r="T3966" s="566"/>
      <c r="U3966" s="566"/>
      <c r="V3966" s="566"/>
      <c r="W3966" s="566"/>
      <c r="X3966" s="566"/>
      <c r="Y3966" s="566"/>
      <c r="Z3966" s="566"/>
      <c r="AA3966" s="566"/>
      <c r="AB3966" s="566"/>
      <c r="AC3966" s="566"/>
      <c r="AD3966" s="566"/>
      <c r="AE3966" s="566"/>
      <c r="AF3966" s="566"/>
      <c r="AG3966" s="566"/>
    </row>
    <row r="3967" spans="2:33" hidden="1" outlineLevel="1" x14ac:dyDescent="0.45">
      <c r="B3967" s="648"/>
      <c r="C3967" s="649"/>
      <c r="D3967" s="650"/>
      <c r="E3967" s="651"/>
      <c r="F3967" s="652"/>
      <c r="G3967" s="653"/>
      <c r="H3967" s="654"/>
      <c r="I3967" s="654"/>
      <c r="J3967" s="654"/>
      <c r="K3967" s="655"/>
      <c r="L3967" s="653"/>
      <c r="M3967" s="654"/>
      <c r="N3967" s="654"/>
      <c r="O3967" s="654"/>
      <c r="P3967" s="655"/>
      <c r="Q3967" s="656"/>
      <c r="R3967" s="652"/>
      <c r="S3967" s="566"/>
      <c r="T3967" s="566"/>
      <c r="U3967" s="566"/>
      <c r="V3967" s="566"/>
      <c r="W3967" s="566"/>
      <c r="X3967" s="566"/>
      <c r="Y3967" s="566"/>
      <c r="Z3967" s="566"/>
      <c r="AA3967" s="566"/>
      <c r="AB3967" s="566"/>
      <c r="AC3967" s="566"/>
      <c r="AD3967" s="566"/>
      <c r="AE3967" s="566"/>
      <c r="AF3967" s="566"/>
      <c r="AG3967" s="566"/>
    </row>
    <row r="3968" spans="2:33" hidden="1" outlineLevel="1" x14ac:dyDescent="0.45">
      <c r="B3968" s="657"/>
      <c r="C3968" s="658"/>
      <c r="D3968" s="659"/>
      <c r="E3968" s="660"/>
      <c r="F3968" s="661"/>
      <c r="G3968" s="662"/>
      <c r="H3968" s="663"/>
      <c r="I3968" s="663"/>
      <c r="J3968" s="663"/>
      <c r="K3968" s="664"/>
      <c r="L3968" s="662"/>
      <c r="M3968" s="663"/>
      <c r="N3968" s="663"/>
      <c r="O3968" s="663"/>
      <c r="P3968" s="664"/>
      <c r="Q3968" s="665"/>
      <c r="R3968" s="661"/>
      <c r="S3968" s="566"/>
      <c r="T3968" s="566"/>
      <c r="U3968" s="566"/>
      <c r="V3968" s="566"/>
      <c r="W3968" s="566"/>
      <c r="X3968" s="566"/>
      <c r="Y3968" s="566"/>
      <c r="Z3968" s="566"/>
      <c r="AA3968" s="566"/>
      <c r="AB3968" s="566"/>
      <c r="AC3968" s="566"/>
      <c r="AD3968" s="566"/>
      <c r="AE3968" s="566"/>
      <c r="AF3968" s="566"/>
      <c r="AG3968" s="566"/>
    </row>
    <row r="3969" spans="2:33" hidden="1" outlineLevel="1" x14ac:dyDescent="0.45">
      <c r="B3969" s="648"/>
      <c r="C3969" s="649"/>
      <c r="D3969" s="650"/>
      <c r="E3969" s="651"/>
      <c r="F3969" s="652"/>
      <c r="G3969" s="653"/>
      <c r="H3969" s="654"/>
      <c r="I3969" s="654"/>
      <c r="J3969" s="654"/>
      <c r="K3969" s="655"/>
      <c r="L3969" s="653"/>
      <c r="M3969" s="654"/>
      <c r="N3969" s="654"/>
      <c r="O3969" s="654"/>
      <c r="P3969" s="655"/>
      <c r="Q3969" s="656"/>
      <c r="R3969" s="652"/>
      <c r="S3969" s="566"/>
      <c r="T3969" s="566"/>
      <c r="U3969" s="566"/>
      <c r="V3969" s="566"/>
      <c r="W3969" s="566"/>
      <c r="X3969" s="566"/>
      <c r="Y3969" s="566"/>
      <c r="Z3969" s="566"/>
      <c r="AA3969" s="566"/>
      <c r="AB3969" s="566"/>
      <c r="AC3969" s="566"/>
      <c r="AD3969" s="566"/>
      <c r="AE3969" s="566"/>
      <c r="AF3969" s="566"/>
      <c r="AG3969" s="566"/>
    </row>
    <row r="3970" spans="2:33" hidden="1" outlineLevel="1" x14ac:dyDescent="0.45">
      <c r="B3970" s="657"/>
      <c r="C3970" s="658"/>
      <c r="D3970" s="659"/>
      <c r="E3970" s="660"/>
      <c r="F3970" s="661"/>
      <c r="G3970" s="662"/>
      <c r="H3970" s="663"/>
      <c r="I3970" s="663"/>
      <c r="J3970" s="663"/>
      <c r="K3970" s="664"/>
      <c r="L3970" s="662"/>
      <c r="M3970" s="663"/>
      <c r="N3970" s="663"/>
      <c r="O3970" s="663"/>
      <c r="P3970" s="664"/>
      <c r="Q3970" s="665"/>
      <c r="R3970" s="661"/>
      <c r="S3970" s="566"/>
      <c r="T3970" s="566"/>
      <c r="U3970" s="566"/>
      <c r="V3970" s="566"/>
      <c r="W3970" s="566"/>
      <c r="X3970" s="566"/>
      <c r="Y3970" s="566"/>
      <c r="Z3970" s="566"/>
      <c r="AA3970" s="566"/>
      <c r="AB3970" s="566"/>
      <c r="AC3970" s="566"/>
      <c r="AD3970" s="566"/>
      <c r="AE3970" s="566"/>
      <c r="AF3970" s="566"/>
      <c r="AG3970" s="566"/>
    </row>
    <row r="3971" spans="2:33" hidden="1" outlineLevel="1" x14ac:dyDescent="0.45">
      <c r="B3971" s="648"/>
      <c r="C3971" s="649"/>
      <c r="D3971" s="650"/>
      <c r="E3971" s="651"/>
      <c r="F3971" s="652"/>
      <c r="G3971" s="653"/>
      <c r="H3971" s="654"/>
      <c r="I3971" s="654"/>
      <c r="J3971" s="654"/>
      <c r="K3971" s="655"/>
      <c r="L3971" s="653"/>
      <c r="M3971" s="654"/>
      <c r="N3971" s="654"/>
      <c r="O3971" s="654"/>
      <c r="P3971" s="655"/>
      <c r="Q3971" s="656"/>
      <c r="R3971" s="652"/>
      <c r="S3971" s="566"/>
      <c r="T3971" s="566"/>
      <c r="U3971" s="566"/>
      <c r="V3971" s="566"/>
      <c r="W3971" s="566"/>
      <c r="X3971" s="566"/>
      <c r="Y3971" s="566"/>
      <c r="Z3971" s="566"/>
      <c r="AA3971" s="566"/>
      <c r="AB3971" s="566"/>
      <c r="AC3971" s="566"/>
      <c r="AD3971" s="566"/>
      <c r="AE3971" s="566"/>
      <c r="AF3971" s="566"/>
      <c r="AG3971" s="566"/>
    </row>
    <row r="3972" spans="2:33" hidden="1" outlineLevel="1" x14ac:dyDescent="0.45">
      <c r="B3972" s="657"/>
      <c r="C3972" s="658"/>
      <c r="D3972" s="659"/>
      <c r="E3972" s="660"/>
      <c r="F3972" s="661"/>
      <c r="G3972" s="662"/>
      <c r="H3972" s="663"/>
      <c r="I3972" s="663"/>
      <c r="J3972" s="663"/>
      <c r="K3972" s="664"/>
      <c r="L3972" s="662"/>
      <c r="M3972" s="663"/>
      <c r="N3972" s="663"/>
      <c r="O3972" s="663"/>
      <c r="P3972" s="664"/>
      <c r="Q3972" s="665"/>
      <c r="R3972" s="661"/>
      <c r="S3972" s="566"/>
      <c r="T3972" s="566"/>
      <c r="U3972" s="566"/>
      <c r="V3972" s="566"/>
      <c r="W3972" s="566"/>
      <c r="X3972" s="566"/>
      <c r="Y3972" s="566"/>
      <c r="Z3972" s="566"/>
      <c r="AA3972" s="566"/>
      <c r="AB3972" s="566"/>
      <c r="AC3972" s="566"/>
      <c r="AD3972" s="566"/>
      <c r="AE3972" s="566"/>
      <c r="AF3972" s="566"/>
      <c r="AG3972" s="566"/>
    </row>
    <row r="3973" spans="2:33" hidden="1" outlineLevel="1" x14ac:dyDescent="0.45">
      <c r="B3973" s="648"/>
      <c r="C3973" s="649"/>
      <c r="D3973" s="650"/>
      <c r="E3973" s="651"/>
      <c r="F3973" s="652"/>
      <c r="G3973" s="653"/>
      <c r="H3973" s="654"/>
      <c r="I3973" s="654"/>
      <c r="J3973" s="654"/>
      <c r="K3973" s="655"/>
      <c r="L3973" s="653"/>
      <c r="M3973" s="654"/>
      <c r="N3973" s="654"/>
      <c r="O3973" s="654"/>
      <c r="P3973" s="655"/>
      <c r="Q3973" s="656"/>
      <c r="R3973" s="652"/>
      <c r="S3973" s="566"/>
      <c r="T3973" s="566"/>
      <c r="U3973" s="566"/>
      <c r="V3973" s="566"/>
      <c r="W3973" s="566"/>
      <c r="X3973" s="566"/>
      <c r="Y3973" s="566"/>
      <c r="Z3973" s="566"/>
      <c r="AA3973" s="566"/>
      <c r="AB3973" s="566"/>
      <c r="AC3973" s="566"/>
      <c r="AD3973" s="566"/>
      <c r="AE3973" s="566"/>
      <c r="AF3973" s="566"/>
      <c r="AG3973" s="566"/>
    </row>
    <row r="3974" spans="2:33" hidden="1" outlineLevel="1" x14ac:dyDescent="0.45">
      <c r="B3974" s="657"/>
      <c r="C3974" s="658"/>
      <c r="D3974" s="659"/>
      <c r="E3974" s="660"/>
      <c r="F3974" s="661"/>
      <c r="G3974" s="662"/>
      <c r="H3974" s="663"/>
      <c r="I3974" s="663"/>
      <c r="J3974" s="663"/>
      <c r="K3974" s="664"/>
      <c r="L3974" s="662"/>
      <c r="M3974" s="663"/>
      <c r="N3974" s="663"/>
      <c r="O3974" s="663"/>
      <c r="P3974" s="664"/>
      <c r="Q3974" s="665"/>
      <c r="R3974" s="661"/>
      <c r="S3974" s="566"/>
      <c r="T3974" s="566"/>
      <c r="U3974" s="566"/>
      <c r="V3974" s="566"/>
      <c r="W3974" s="566"/>
      <c r="X3974" s="566"/>
      <c r="Y3974" s="566"/>
      <c r="Z3974" s="566"/>
      <c r="AA3974" s="566"/>
      <c r="AB3974" s="566"/>
      <c r="AC3974" s="566"/>
      <c r="AD3974" s="566"/>
      <c r="AE3974" s="566"/>
      <c r="AF3974" s="566"/>
      <c r="AG3974" s="566"/>
    </row>
    <row r="3975" spans="2:33" hidden="1" outlineLevel="1" x14ac:dyDescent="0.45">
      <c r="B3975" s="648"/>
      <c r="C3975" s="649"/>
      <c r="D3975" s="650"/>
      <c r="E3975" s="651"/>
      <c r="F3975" s="652"/>
      <c r="G3975" s="653"/>
      <c r="H3975" s="654"/>
      <c r="I3975" s="654"/>
      <c r="J3975" s="654"/>
      <c r="K3975" s="655"/>
      <c r="L3975" s="653"/>
      <c r="M3975" s="654"/>
      <c r="N3975" s="654"/>
      <c r="O3975" s="654"/>
      <c r="P3975" s="655"/>
      <c r="Q3975" s="656"/>
      <c r="R3975" s="652"/>
      <c r="S3975" s="566"/>
      <c r="T3975" s="566"/>
      <c r="U3975" s="566"/>
      <c r="V3975" s="566"/>
      <c r="W3975" s="566"/>
      <c r="X3975" s="566"/>
      <c r="Y3975" s="566"/>
      <c r="Z3975" s="566"/>
      <c r="AA3975" s="566"/>
      <c r="AB3975" s="566"/>
      <c r="AC3975" s="566"/>
      <c r="AD3975" s="566"/>
      <c r="AE3975" s="566"/>
      <c r="AF3975" s="566"/>
      <c r="AG3975" s="566"/>
    </row>
    <row r="3976" spans="2:33" hidden="1" outlineLevel="1" x14ac:dyDescent="0.45">
      <c r="B3976" s="657"/>
      <c r="C3976" s="658"/>
      <c r="D3976" s="659"/>
      <c r="E3976" s="660"/>
      <c r="F3976" s="661"/>
      <c r="G3976" s="662"/>
      <c r="H3976" s="663"/>
      <c r="I3976" s="663"/>
      <c r="J3976" s="663"/>
      <c r="K3976" s="664"/>
      <c r="L3976" s="662"/>
      <c r="M3976" s="663"/>
      <c r="N3976" s="663"/>
      <c r="O3976" s="663"/>
      <c r="P3976" s="664"/>
      <c r="Q3976" s="665"/>
      <c r="R3976" s="661"/>
      <c r="S3976" s="566"/>
      <c r="T3976" s="566"/>
      <c r="U3976" s="566"/>
      <c r="V3976" s="566"/>
      <c r="W3976" s="566"/>
      <c r="X3976" s="566"/>
      <c r="Y3976" s="566"/>
      <c r="Z3976" s="566"/>
      <c r="AA3976" s="566"/>
      <c r="AB3976" s="566"/>
      <c r="AC3976" s="566"/>
      <c r="AD3976" s="566"/>
      <c r="AE3976" s="566"/>
      <c r="AF3976" s="566"/>
      <c r="AG3976" s="566"/>
    </row>
    <row r="3977" spans="2:33" hidden="1" outlineLevel="1" x14ac:dyDescent="0.45">
      <c r="B3977" s="648"/>
      <c r="C3977" s="649"/>
      <c r="D3977" s="650"/>
      <c r="E3977" s="651"/>
      <c r="F3977" s="652"/>
      <c r="G3977" s="653"/>
      <c r="H3977" s="654"/>
      <c r="I3977" s="654"/>
      <c r="J3977" s="654"/>
      <c r="K3977" s="655"/>
      <c r="L3977" s="653"/>
      <c r="M3977" s="654"/>
      <c r="N3977" s="654"/>
      <c r="O3977" s="654"/>
      <c r="P3977" s="655"/>
      <c r="Q3977" s="656"/>
      <c r="R3977" s="652"/>
      <c r="S3977" s="566"/>
      <c r="T3977" s="566"/>
      <c r="U3977" s="566"/>
      <c r="V3977" s="566"/>
      <c r="W3977" s="566"/>
      <c r="X3977" s="566"/>
      <c r="Y3977" s="566"/>
      <c r="Z3977" s="566"/>
      <c r="AA3977" s="566"/>
      <c r="AB3977" s="566"/>
      <c r="AC3977" s="566"/>
      <c r="AD3977" s="566"/>
      <c r="AE3977" s="566"/>
      <c r="AF3977" s="566"/>
      <c r="AG3977" s="566"/>
    </row>
    <row r="3978" spans="2:33" hidden="1" outlineLevel="1" x14ac:dyDescent="0.45">
      <c r="B3978" s="657"/>
      <c r="C3978" s="658"/>
      <c r="D3978" s="659"/>
      <c r="E3978" s="660"/>
      <c r="F3978" s="661"/>
      <c r="G3978" s="662"/>
      <c r="H3978" s="663"/>
      <c r="I3978" s="663"/>
      <c r="J3978" s="663"/>
      <c r="K3978" s="664"/>
      <c r="L3978" s="662"/>
      <c r="M3978" s="663"/>
      <c r="N3978" s="663"/>
      <c r="O3978" s="663"/>
      <c r="P3978" s="664"/>
      <c r="Q3978" s="665"/>
      <c r="R3978" s="661"/>
      <c r="S3978" s="566"/>
      <c r="T3978" s="566"/>
      <c r="U3978" s="566"/>
      <c r="V3978" s="566"/>
      <c r="W3978" s="566"/>
      <c r="X3978" s="566"/>
      <c r="Y3978" s="566"/>
      <c r="Z3978" s="566"/>
      <c r="AA3978" s="566"/>
      <c r="AB3978" s="566"/>
      <c r="AC3978" s="566"/>
      <c r="AD3978" s="566"/>
      <c r="AE3978" s="566"/>
      <c r="AF3978" s="566"/>
      <c r="AG3978" s="566"/>
    </row>
    <row r="3979" spans="2:33" hidden="1" outlineLevel="1" x14ac:dyDescent="0.45">
      <c r="B3979" s="648"/>
      <c r="C3979" s="649"/>
      <c r="D3979" s="650"/>
      <c r="E3979" s="651"/>
      <c r="F3979" s="652"/>
      <c r="G3979" s="653"/>
      <c r="H3979" s="654"/>
      <c r="I3979" s="654"/>
      <c r="J3979" s="654"/>
      <c r="K3979" s="655"/>
      <c r="L3979" s="653"/>
      <c r="M3979" s="654"/>
      <c r="N3979" s="654"/>
      <c r="O3979" s="654"/>
      <c r="P3979" s="655"/>
      <c r="Q3979" s="656"/>
      <c r="R3979" s="652"/>
      <c r="S3979" s="566"/>
      <c r="T3979" s="566"/>
      <c r="U3979" s="566"/>
      <c r="V3979" s="566"/>
      <c r="W3979" s="566"/>
      <c r="X3979" s="566"/>
      <c r="Y3979" s="566"/>
      <c r="Z3979" s="566"/>
      <c r="AA3979" s="566"/>
      <c r="AB3979" s="566"/>
      <c r="AC3979" s="566"/>
      <c r="AD3979" s="566"/>
      <c r="AE3979" s="566"/>
      <c r="AF3979" s="566"/>
      <c r="AG3979" s="566"/>
    </row>
    <row r="3980" spans="2:33" hidden="1" outlineLevel="1" x14ac:dyDescent="0.45">
      <c r="B3980" s="657"/>
      <c r="C3980" s="658"/>
      <c r="D3980" s="659"/>
      <c r="E3980" s="660"/>
      <c r="F3980" s="661"/>
      <c r="G3980" s="662"/>
      <c r="H3980" s="663"/>
      <c r="I3980" s="663"/>
      <c r="J3980" s="663"/>
      <c r="K3980" s="664"/>
      <c r="L3980" s="662"/>
      <c r="M3980" s="663"/>
      <c r="N3980" s="663"/>
      <c r="O3980" s="663"/>
      <c r="P3980" s="664"/>
      <c r="Q3980" s="665"/>
      <c r="R3980" s="661"/>
      <c r="S3980" s="566"/>
      <c r="T3980" s="566"/>
      <c r="U3980" s="566"/>
      <c r="V3980" s="566"/>
      <c r="W3980" s="566"/>
      <c r="X3980" s="566"/>
      <c r="Y3980" s="566"/>
      <c r="Z3980" s="566"/>
      <c r="AA3980" s="566"/>
      <c r="AB3980" s="566"/>
      <c r="AC3980" s="566"/>
      <c r="AD3980" s="566"/>
      <c r="AE3980" s="566"/>
      <c r="AF3980" s="566"/>
      <c r="AG3980" s="566"/>
    </row>
    <row r="3981" spans="2:33" hidden="1" outlineLevel="1" x14ac:dyDescent="0.45">
      <c r="B3981" s="648"/>
      <c r="C3981" s="649"/>
      <c r="D3981" s="650"/>
      <c r="E3981" s="651"/>
      <c r="F3981" s="652"/>
      <c r="G3981" s="653"/>
      <c r="H3981" s="654"/>
      <c r="I3981" s="654"/>
      <c r="J3981" s="654"/>
      <c r="K3981" s="655"/>
      <c r="L3981" s="653"/>
      <c r="M3981" s="654"/>
      <c r="N3981" s="654"/>
      <c r="O3981" s="654"/>
      <c r="P3981" s="655"/>
      <c r="Q3981" s="656"/>
      <c r="R3981" s="652"/>
      <c r="S3981" s="566"/>
      <c r="T3981" s="566"/>
      <c r="U3981" s="566"/>
      <c r="V3981" s="566"/>
      <c r="W3981" s="566"/>
      <c r="X3981" s="566"/>
      <c r="Y3981" s="566"/>
      <c r="Z3981" s="566"/>
      <c r="AA3981" s="566"/>
      <c r="AB3981" s="566"/>
      <c r="AC3981" s="566"/>
      <c r="AD3981" s="566"/>
      <c r="AE3981" s="566"/>
      <c r="AF3981" s="566"/>
      <c r="AG3981" s="566"/>
    </row>
    <row r="3982" spans="2:33" hidden="1" outlineLevel="1" x14ac:dyDescent="0.45">
      <c r="B3982" s="657"/>
      <c r="C3982" s="658"/>
      <c r="D3982" s="659"/>
      <c r="E3982" s="660"/>
      <c r="F3982" s="661"/>
      <c r="G3982" s="662"/>
      <c r="H3982" s="663"/>
      <c r="I3982" s="663"/>
      <c r="J3982" s="663"/>
      <c r="K3982" s="664"/>
      <c r="L3982" s="662"/>
      <c r="M3982" s="663"/>
      <c r="N3982" s="663"/>
      <c r="O3982" s="663"/>
      <c r="P3982" s="664"/>
      <c r="Q3982" s="665"/>
      <c r="R3982" s="661"/>
      <c r="S3982" s="566"/>
      <c r="T3982" s="566"/>
      <c r="U3982" s="566"/>
      <c r="V3982" s="566"/>
      <c r="W3982" s="566"/>
      <c r="X3982" s="566"/>
      <c r="Y3982" s="566"/>
      <c r="Z3982" s="566"/>
      <c r="AA3982" s="566"/>
      <c r="AB3982" s="566"/>
      <c r="AC3982" s="566"/>
      <c r="AD3982" s="566"/>
      <c r="AE3982" s="566"/>
      <c r="AF3982" s="566"/>
      <c r="AG3982" s="566"/>
    </row>
    <row r="3983" spans="2:33" hidden="1" outlineLevel="1" x14ac:dyDescent="0.45">
      <c r="B3983" s="648"/>
      <c r="C3983" s="649"/>
      <c r="D3983" s="650"/>
      <c r="E3983" s="651"/>
      <c r="F3983" s="652"/>
      <c r="G3983" s="653"/>
      <c r="H3983" s="654"/>
      <c r="I3983" s="654"/>
      <c r="J3983" s="654"/>
      <c r="K3983" s="655"/>
      <c r="L3983" s="653"/>
      <c r="M3983" s="654"/>
      <c r="N3983" s="654"/>
      <c r="O3983" s="654"/>
      <c r="P3983" s="655"/>
      <c r="Q3983" s="656"/>
      <c r="R3983" s="652"/>
      <c r="S3983" s="566"/>
      <c r="T3983" s="566"/>
      <c r="U3983" s="566"/>
      <c r="V3983" s="566"/>
      <c r="W3983" s="566"/>
      <c r="X3983" s="566"/>
      <c r="Y3983" s="566"/>
      <c r="Z3983" s="566"/>
      <c r="AA3983" s="566"/>
      <c r="AB3983" s="566"/>
      <c r="AC3983" s="566"/>
      <c r="AD3983" s="566"/>
      <c r="AE3983" s="566"/>
      <c r="AF3983" s="566"/>
      <c r="AG3983" s="566"/>
    </row>
    <row r="3984" spans="2:33" hidden="1" outlineLevel="1" x14ac:dyDescent="0.45">
      <c r="B3984" s="657"/>
      <c r="C3984" s="658"/>
      <c r="D3984" s="659"/>
      <c r="E3984" s="660"/>
      <c r="F3984" s="661"/>
      <c r="G3984" s="662"/>
      <c r="H3984" s="663"/>
      <c r="I3984" s="663"/>
      <c r="J3984" s="663"/>
      <c r="K3984" s="664"/>
      <c r="L3984" s="662"/>
      <c r="M3984" s="663"/>
      <c r="N3984" s="663"/>
      <c r="O3984" s="663"/>
      <c r="P3984" s="664"/>
      <c r="Q3984" s="665"/>
      <c r="R3984" s="661"/>
      <c r="S3984" s="566"/>
      <c r="T3984" s="566"/>
      <c r="U3984" s="566"/>
      <c r="V3984" s="566"/>
      <c r="W3984" s="566"/>
      <c r="X3984" s="566"/>
      <c r="Y3984" s="566"/>
      <c r="Z3984" s="566"/>
      <c r="AA3984" s="566"/>
      <c r="AB3984" s="566"/>
      <c r="AC3984" s="566"/>
      <c r="AD3984" s="566"/>
      <c r="AE3984" s="566"/>
      <c r="AF3984" s="566"/>
      <c r="AG3984" s="566"/>
    </row>
    <row r="3985" spans="2:33" hidden="1" outlineLevel="1" x14ac:dyDescent="0.45">
      <c r="B3985" s="648"/>
      <c r="C3985" s="649"/>
      <c r="D3985" s="650"/>
      <c r="E3985" s="651"/>
      <c r="F3985" s="652"/>
      <c r="G3985" s="653"/>
      <c r="H3985" s="654"/>
      <c r="I3985" s="654"/>
      <c r="J3985" s="654"/>
      <c r="K3985" s="655"/>
      <c r="L3985" s="653"/>
      <c r="M3985" s="654"/>
      <c r="N3985" s="654"/>
      <c r="O3985" s="654"/>
      <c r="P3985" s="655"/>
      <c r="Q3985" s="656"/>
      <c r="R3985" s="652"/>
      <c r="S3985" s="566"/>
      <c r="T3985" s="566"/>
      <c r="U3985" s="566"/>
      <c r="V3985" s="566"/>
      <c r="W3985" s="566"/>
      <c r="X3985" s="566"/>
      <c r="Y3985" s="566"/>
      <c r="Z3985" s="566"/>
      <c r="AA3985" s="566"/>
      <c r="AB3985" s="566"/>
      <c r="AC3985" s="566"/>
      <c r="AD3985" s="566"/>
      <c r="AE3985" s="566"/>
      <c r="AF3985" s="566"/>
      <c r="AG3985" s="566"/>
    </row>
    <row r="3986" spans="2:33" hidden="1" outlineLevel="1" x14ac:dyDescent="0.45">
      <c r="B3986" s="657"/>
      <c r="C3986" s="658"/>
      <c r="D3986" s="659"/>
      <c r="E3986" s="660"/>
      <c r="F3986" s="661"/>
      <c r="G3986" s="662"/>
      <c r="H3986" s="663"/>
      <c r="I3986" s="663"/>
      <c r="J3986" s="663"/>
      <c r="K3986" s="664"/>
      <c r="L3986" s="662"/>
      <c r="M3986" s="663"/>
      <c r="N3986" s="663"/>
      <c r="O3986" s="663"/>
      <c r="P3986" s="664"/>
      <c r="Q3986" s="665"/>
      <c r="R3986" s="661"/>
      <c r="S3986" s="566"/>
      <c r="T3986" s="566"/>
      <c r="U3986" s="566"/>
      <c r="V3986" s="566"/>
      <c r="W3986" s="566"/>
      <c r="X3986" s="566"/>
      <c r="Y3986" s="566"/>
      <c r="Z3986" s="566"/>
      <c r="AA3986" s="566"/>
      <c r="AB3986" s="566"/>
      <c r="AC3986" s="566"/>
      <c r="AD3986" s="566"/>
      <c r="AE3986" s="566"/>
      <c r="AF3986" s="566"/>
      <c r="AG3986" s="566"/>
    </row>
    <row r="3987" spans="2:33" hidden="1" outlineLevel="1" x14ac:dyDescent="0.45">
      <c r="B3987" s="648"/>
      <c r="C3987" s="649"/>
      <c r="D3987" s="650"/>
      <c r="E3987" s="651"/>
      <c r="F3987" s="652"/>
      <c r="G3987" s="653"/>
      <c r="H3987" s="654"/>
      <c r="I3987" s="654"/>
      <c r="J3987" s="654"/>
      <c r="K3987" s="655"/>
      <c r="L3987" s="653"/>
      <c r="M3987" s="654"/>
      <c r="N3987" s="654"/>
      <c r="O3987" s="654"/>
      <c r="P3987" s="655"/>
      <c r="Q3987" s="656"/>
      <c r="R3987" s="652"/>
      <c r="S3987" s="566"/>
      <c r="T3987" s="566"/>
      <c r="U3987" s="566"/>
      <c r="V3987" s="566"/>
      <c r="W3987" s="566"/>
      <c r="X3987" s="566"/>
      <c r="Y3987" s="566"/>
      <c r="Z3987" s="566"/>
      <c r="AA3987" s="566"/>
      <c r="AB3987" s="566"/>
      <c r="AC3987" s="566"/>
      <c r="AD3987" s="566"/>
      <c r="AE3987" s="566"/>
      <c r="AF3987" s="566"/>
      <c r="AG3987" s="566"/>
    </row>
    <row r="3988" spans="2:33" hidden="1" outlineLevel="1" x14ac:dyDescent="0.45">
      <c r="B3988" s="657"/>
      <c r="C3988" s="658"/>
      <c r="D3988" s="659"/>
      <c r="E3988" s="660"/>
      <c r="F3988" s="661"/>
      <c r="G3988" s="662"/>
      <c r="H3988" s="663"/>
      <c r="I3988" s="663"/>
      <c r="J3988" s="663"/>
      <c r="K3988" s="664"/>
      <c r="L3988" s="662"/>
      <c r="M3988" s="663"/>
      <c r="N3988" s="663"/>
      <c r="O3988" s="663"/>
      <c r="P3988" s="664"/>
      <c r="Q3988" s="665"/>
      <c r="R3988" s="661"/>
      <c r="S3988" s="566"/>
      <c r="T3988" s="566"/>
      <c r="U3988" s="566"/>
      <c r="V3988" s="566"/>
      <c r="W3988" s="566"/>
      <c r="X3988" s="566"/>
      <c r="Y3988" s="566"/>
      <c r="Z3988" s="566"/>
      <c r="AA3988" s="566"/>
      <c r="AB3988" s="566"/>
      <c r="AC3988" s="566"/>
      <c r="AD3988" s="566"/>
      <c r="AE3988" s="566"/>
      <c r="AF3988" s="566"/>
      <c r="AG3988" s="566"/>
    </row>
    <row r="3989" spans="2:33" hidden="1" outlineLevel="1" x14ac:dyDescent="0.45">
      <c r="B3989" s="648"/>
      <c r="C3989" s="649"/>
      <c r="D3989" s="650"/>
      <c r="E3989" s="651"/>
      <c r="F3989" s="652"/>
      <c r="G3989" s="653"/>
      <c r="H3989" s="654"/>
      <c r="I3989" s="654"/>
      <c r="J3989" s="654"/>
      <c r="K3989" s="655"/>
      <c r="L3989" s="653"/>
      <c r="M3989" s="654"/>
      <c r="N3989" s="654"/>
      <c r="O3989" s="654"/>
      <c r="P3989" s="655"/>
      <c r="Q3989" s="656"/>
      <c r="R3989" s="652"/>
      <c r="S3989" s="566"/>
      <c r="T3989" s="566"/>
      <c r="U3989" s="566"/>
      <c r="V3989" s="566"/>
      <c r="W3989" s="566"/>
      <c r="X3989" s="566"/>
      <c r="Y3989" s="566"/>
      <c r="Z3989" s="566"/>
      <c r="AA3989" s="566"/>
      <c r="AB3989" s="566"/>
      <c r="AC3989" s="566"/>
      <c r="AD3989" s="566"/>
      <c r="AE3989" s="566"/>
      <c r="AF3989" s="566"/>
      <c r="AG3989" s="566"/>
    </row>
    <row r="3990" spans="2:33" hidden="1" outlineLevel="1" x14ac:dyDescent="0.45">
      <c r="B3990" s="657"/>
      <c r="C3990" s="658"/>
      <c r="D3990" s="659"/>
      <c r="E3990" s="660"/>
      <c r="F3990" s="661"/>
      <c r="G3990" s="662"/>
      <c r="H3990" s="663"/>
      <c r="I3990" s="663"/>
      <c r="J3990" s="663"/>
      <c r="K3990" s="664"/>
      <c r="L3990" s="662"/>
      <c r="M3990" s="663"/>
      <c r="N3990" s="663"/>
      <c r="O3990" s="663"/>
      <c r="P3990" s="664"/>
      <c r="Q3990" s="665"/>
      <c r="R3990" s="661"/>
      <c r="S3990" s="566"/>
      <c r="T3990" s="566"/>
      <c r="U3990" s="566"/>
      <c r="V3990" s="566"/>
      <c r="W3990" s="566"/>
      <c r="X3990" s="566"/>
      <c r="Y3990" s="566"/>
      <c r="Z3990" s="566"/>
      <c r="AA3990" s="566"/>
      <c r="AB3990" s="566"/>
      <c r="AC3990" s="566"/>
      <c r="AD3990" s="566"/>
      <c r="AE3990" s="566"/>
      <c r="AF3990" s="566"/>
      <c r="AG3990" s="566"/>
    </row>
    <row r="3991" spans="2:33" hidden="1" outlineLevel="1" x14ac:dyDescent="0.45">
      <c r="B3991" s="648"/>
      <c r="C3991" s="649"/>
      <c r="D3991" s="650"/>
      <c r="E3991" s="651"/>
      <c r="F3991" s="652"/>
      <c r="G3991" s="653"/>
      <c r="H3991" s="654"/>
      <c r="I3991" s="654"/>
      <c r="J3991" s="654"/>
      <c r="K3991" s="655"/>
      <c r="L3991" s="653"/>
      <c r="M3991" s="654"/>
      <c r="N3991" s="654"/>
      <c r="O3991" s="654"/>
      <c r="P3991" s="655"/>
      <c r="Q3991" s="656"/>
      <c r="R3991" s="652"/>
      <c r="S3991" s="566"/>
      <c r="T3991" s="566"/>
      <c r="U3991" s="566"/>
      <c r="V3991" s="566"/>
      <c r="W3991" s="566"/>
      <c r="X3991" s="566"/>
      <c r="Y3991" s="566"/>
      <c r="Z3991" s="566"/>
      <c r="AA3991" s="566"/>
      <c r="AB3991" s="566"/>
      <c r="AC3991" s="566"/>
      <c r="AD3991" s="566"/>
      <c r="AE3991" s="566"/>
      <c r="AF3991" s="566"/>
      <c r="AG3991" s="566"/>
    </row>
    <row r="3992" spans="2:33" hidden="1" outlineLevel="1" x14ac:dyDescent="0.45">
      <c r="B3992" s="657"/>
      <c r="C3992" s="658"/>
      <c r="D3992" s="659"/>
      <c r="E3992" s="660"/>
      <c r="F3992" s="661"/>
      <c r="G3992" s="662"/>
      <c r="H3992" s="663"/>
      <c r="I3992" s="663"/>
      <c r="J3992" s="663"/>
      <c r="K3992" s="664"/>
      <c r="L3992" s="662"/>
      <c r="M3992" s="663"/>
      <c r="N3992" s="663"/>
      <c r="O3992" s="663"/>
      <c r="P3992" s="664"/>
      <c r="Q3992" s="665"/>
      <c r="R3992" s="661"/>
      <c r="S3992" s="566"/>
      <c r="T3992" s="566"/>
      <c r="U3992" s="566"/>
      <c r="V3992" s="566"/>
      <c r="W3992" s="566"/>
      <c r="X3992" s="566"/>
      <c r="Y3992" s="566"/>
      <c r="Z3992" s="566"/>
      <c r="AA3992" s="566"/>
      <c r="AB3992" s="566"/>
      <c r="AC3992" s="566"/>
      <c r="AD3992" s="566"/>
      <c r="AE3992" s="566"/>
      <c r="AF3992" s="566"/>
      <c r="AG3992" s="566"/>
    </row>
    <row r="3993" spans="2:33" hidden="1" outlineLevel="1" x14ac:dyDescent="0.45">
      <c r="B3993" s="648"/>
      <c r="C3993" s="649"/>
      <c r="D3993" s="650"/>
      <c r="E3993" s="651"/>
      <c r="F3993" s="652"/>
      <c r="G3993" s="653"/>
      <c r="H3993" s="654"/>
      <c r="I3993" s="654"/>
      <c r="J3993" s="654"/>
      <c r="K3993" s="655"/>
      <c r="L3993" s="653"/>
      <c r="M3993" s="654"/>
      <c r="N3993" s="654"/>
      <c r="O3993" s="654"/>
      <c r="P3993" s="655"/>
      <c r="Q3993" s="656"/>
      <c r="R3993" s="652"/>
      <c r="S3993" s="566"/>
      <c r="T3993" s="566"/>
      <c r="U3993" s="566"/>
      <c r="V3993" s="566"/>
      <c r="W3993" s="566"/>
      <c r="X3993" s="566"/>
      <c r="Y3993" s="566"/>
      <c r="Z3993" s="566"/>
      <c r="AA3993" s="566"/>
      <c r="AB3993" s="566"/>
      <c r="AC3993" s="566"/>
      <c r="AD3993" s="566"/>
      <c r="AE3993" s="566"/>
      <c r="AF3993" s="566"/>
      <c r="AG3993" s="566"/>
    </row>
    <row r="3994" spans="2:33" hidden="1" outlineLevel="1" x14ac:dyDescent="0.45">
      <c r="B3994" s="657"/>
      <c r="C3994" s="658"/>
      <c r="D3994" s="659"/>
      <c r="E3994" s="660"/>
      <c r="F3994" s="661"/>
      <c r="G3994" s="662"/>
      <c r="H3994" s="663"/>
      <c r="I3994" s="663"/>
      <c r="J3994" s="663"/>
      <c r="K3994" s="664"/>
      <c r="L3994" s="662"/>
      <c r="M3994" s="663"/>
      <c r="N3994" s="663"/>
      <c r="O3994" s="663"/>
      <c r="P3994" s="664"/>
      <c r="Q3994" s="665"/>
      <c r="R3994" s="661"/>
      <c r="S3994" s="566"/>
      <c r="T3994" s="566"/>
      <c r="U3994" s="566"/>
      <c r="V3994" s="566"/>
      <c r="W3994" s="566"/>
      <c r="X3994" s="566"/>
      <c r="Y3994" s="566"/>
      <c r="Z3994" s="566"/>
      <c r="AA3994" s="566"/>
      <c r="AB3994" s="566"/>
      <c r="AC3994" s="566"/>
      <c r="AD3994" s="566"/>
      <c r="AE3994" s="566"/>
      <c r="AF3994" s="566"/>
      <c r="AG3994" s="566"/>
    </row>
    <row r="3995" spans="2:33" hidden="1" outlineLevel="1" x14ac:dyDescent="0.45">
      <c r="B3995" s="648"/>
      <c r="C3995" s="649"/>
      <c r="D3995" s="650"/>
      <c r="E3995" s="651"/>
      <c r="F3995" s="652"/>
      <c r="G3995" s="653"/>
      <c r="H3995" s="654"/>
      <c r="I3995" s="654"/>
      <c r="J3995" s="654"/>
      <c r="K3995" s="655"/>
      <c r="L3995" s="653"/>
      <c r="M3995" s="654"/>
      <c r="N3995" s="654"/>
      <c r="O3995" s="654"/>
      <c r="P3995" s="655"/>
      <c r="Q3995" s="656"/>
      <c r="R3995" s="652"/>
      <c r="S3995" s="566"/>
      <c r="T3995" s="566"/>
      <c r="U3995" s="566"/>
      <c r="V3995" s="566"/>
      <c r="W3995" s="566"/>
      <c r="X3995" s="566"/>
      <c r="Y3995" s="566"/>
      <c r="Z3995" s="566"/>
      <c r="AA3995" s="566"/>
      <c r="AB3995" s="566"/>
      <c r="AC3995" s="566"/>
      <c r="AD3995" s="566"/>
      <c r="AE3995" s="566"/>
      <c r="AF3995" s="566"/>
      <c r="AG3995" s="566"/>
    </row>
    <row r="3996" spans="2:33" hidden="1" outlineLevel="1" x14ac:dyDescent="0.45">
      <c r="B3996" s="657"/>
      <c r="C3996" s="658"/>
      <c r="D3996" s="659"/>
      <c r="E3996" s="660"/>
      <c r="F3996" s="661"/>
      <c r="G3996" s="662"/>
      <c r="H3996" s="663"/>
      <c r="I3996" s="663"/>
      <c r="J3996" s="663"/>
      <c r="K3996" s="664"/>
      <c r="L3996" s="662"/>
      <c r="M3996" s="663"/>
      <c r="N3996" s="663"/>
      <c r="O3996" s="663"/>
      <c r="P3996" s="664"/>
      <c r="Q3996" s="665"/>
      <c r="R3996" s="661"/>
      <c r="S3996" s="566"/>
      <c r="T3996" s="566"/>
      <c r="U3996" s="566"/>
      <c r="V3996" s="566"/>
      <c r="W3996" s="566"/>
      <c r="X3996" s="566"/>
      <c r="Y3996" s="566"/>
      <c r="Z3996" s="566"/>
      <c r="AA3996" s="566"/>
      <c r="AB3996" s="566"/>
      <c r="AC3996" s="566"/>
      <c r="AD3996" s="566"/>
      <c r="AE3996" s="566"/>
      <c r="AF3996" s="566"/>
      <c r="AG3996" s="566"/>
    </row>
    <row r="3997" spans="2:33" hidden="1" outlineLevel="1" x14ac:dyDescent="0.45">
      <c r="B3997" s="648"/>
      <c r="C3997" s="649"/>
      <c r="D3997" s="650"/>
      <c r="E3997" s="651"/>
      <c r="F3997" s="652"/>
      <c r="G3997" s="653"/>
      <c r="H3997" s="654"/>
      <c r="I3997" s="654"/>
      <c r="J3997" s="654"/>
      <c r="K3997" s="655"/>
      <c r="L3997" s="653"/>
      <c r="M3997" s="654"/>
      <c r="N3997" s="654"/>
      <c r="O3997" s="654"/>
      <c r="P3997" s="655"/>
      <c r="Q3997" s="656"/>
      <c r="R3997" s="652"/>
      <c r="S3997" s="566"/>
      <c r="T3997" s="566"/>
      <c r="U3997" s="566"/>
      <c r="V3997" s="566"/>
      <c r="W3997" s="566"/>
      <c r="X3997" s="566"/>
      <c r="Y3997" s="566"/>
      <c r="Z3997" s="566"/>
      <c r="AA3997" s="566"/>
      <c r="AB3997" s="566"/>
      <c r="AC3997" s="566"/>
      <c r="AD3997" s="566"/>
      <c r="AE3997" s="566"/>
      <c r="AF3997" s="566"/>
      <c r="AG3997" s="566"/>
    </row>
    <row r="3998" spans="2:33" hidden="1" outlineLevel="1" x14ac:dyDescent="0.45">
      <c r="B3998" s="657"/>
      <c r="C3998" s="658"/>
      <c r="D3998" s="659"/>
      <c r="E3998" s="660"/>
      <c r="F3998" s="661"/>
      <c r="G3998" s="662"/>
      <c r="H3998" s="663"/>
      <c r="I3998" s="663"/>
      <c r="J3998" s="663"/>
      <c r="K3998" s="664"/>
      <c r="L3998" s="662"/>
      <c r="M3998" s="663"/>
      <c r="N3998" s="663"/>
      <c r="O3998" s="663"/>
      <c r="P3998" s="664"/>
      <c r="Q3998" s="665"/>
      <c r="R3998" s="661"/>
      <c r="S3998" s="566"/>
      <c r="T3998" s="566"/>
      <c r="U3998" s="566"/>
      <c r="V3998" s="566"/>
      <c r="W3998" s="566"/>
      <c r="X3998" s="566"/>
      <c r="Y3998" s="566"/>
      <c r="Z3998" s="566"/>
      <c r="AA3998" s="566"/>
      <c r="AB3998" s="566"/>
      <c r="AC3998" s="566"/>
      <c r="AD3998" s="566"/>
      <c r="AE3998" s="566"/>
      <c r="AF3998" s="566"/>
      <c r="AG3998" s="566"/>
    </row>
    <row r="3999" spans="2:33" hidden="1" outlineLevel="1" x14ac:dyDescent="0.45">
      <c r="B3999" s="648"/>
      <c r="C3999" s="649"/>
      <c r="D3999" s="650"/>
      <c r="E3999" s="651"/>
      <c r="F3999" s="652"/>
      <c r="G3999" s="653"/>
      <c r="H3999" s="654"/>
      <c r="I3999" s="654"/>
      <c r="J3999" s="654"/>
      <c r="K3999" s="655"/>
      <c r="L3999" s="653"/>
      <c r="M3999" s="654"/>
      <c r="N3999" s="654"/>
      <c r="O3999" s="654"/>
      <c r="P3999" s="655"/>
      <c r="Q3999" s="656"/>
      <c r="R3999" s="652"/>
      <c r="S3999" s="566"/>
      <c r="T3999" s="566"/>
      <c r="U3999" s="566"/>
      <c r="V3999" s="566"/>
      <c r="W3999" s="566"/>
      <c r="X3999" s="566"/>
      <c r="Y3999" s="566"/>
      <c r="Z3999" s="566"/>
      <c r="AA3999" s="566"/>
      <c r="AB3999" s="566"/>
      <c r="AC3999" s="566"/>
      <c r="AD3999" s="566"/>
      <c r="AE3999" s="566"/>
      <c r="AF3999" s="566"/>
      <c r="AG3999" s="566"/>
    </row>
    <row r="4000" spans="2:33" hidden="1" outlineLevel="1" x14ac:dyDescent="0.45">
      <c r="B4000" s="657"/>
      <c r="C4000" s="658"/>
      <c r="D4000" s="659"/>
      <c r="E4000" s="660"/>
      <c r="F4000" s="661"/>
      <c r="G4000" s="662"/>
      <c r="H4000" s="663"/>
      <c r="I4000" s="663"/>
      <c r="J4000" s="663"/>
      <c r="K4000" s="664"/>
      <c r="L4000" s="662"/>
      <c r="M4000" s="663"/>
      <c r="N4000" s="663"/>
      <c r="O4000" s="663"/>
      <c r="P4000" s="664"/>
      <c r="Q4000" s="665"/>
      <c r="R4000" s="661"/>
      <c r="S4000" s="566"/>
      <c r="T4000" s="566"/>
      <c r="U4000" s="566"/>
      <c r="V4000" s="566"/>
      <c r="W4000" s="566"/>
      <c r="X4000" s="566"/>
      <c r="Y4000" s="566"/>
      <c r="Z4000" s="566"/>
      <c r="AA4000" s="566"/>
      <c r="AB4000" s="566"/>
      <c r="AC4000" s="566"/>
      <c r="AD4000" s="566"/>
      <c r="AE4000" s="566"/>
      <c r="AF4000" s="566"/>
      <c r="AG4000" s="566"/>
    </row>
    <row r="4001" spans="2:33" hidden="1" outlineLevel="1" x14ac:dyDescent="0.45">
      <c r="B4001" s="648"/>
      <c r="C4001" s="649"/>
      <c r="D4001" s="650"/>
      <c r="E4001" s="651"/>
      <c r="F4001" s="652"/>
      <c r="G4001" s="653"/>
      <c r="H4001" s="654"/>
      <c r="I4001" s="654"/>
      <c r="J4001" s="654"/>
      <c r="K4001" s="655"/>
      <c r="L4001" s="653"/>
      <c r="M4001" s="654"/>
      <c r="N4001" s="654"/>
      <c r="O4001" s="654"/>
      <c r="P4001" s="655"/>
      <c r="Q4001" s="656"/>
      <c r="R4001" s="652"/>
      <c r="S4001" s="566"/>
      <c r="T4001" s="566"/>
      <c r="U4001" s="566"/>
      <c r="V4001" s="566"/>
      <c r="W4001" s="566"/>
      <c r="X4001" s="566"/>
      <c r="Y4001" s="566"/>
      <c r="Z4001" s="566"/>
      <c r="AA4001" s="566"/>
      <c r="AB4001" s="566"/>
      <c r="AC4001" s="566"/>
      <c r="AD4001" s="566"/>
      <c r="AE4001" s="566"/>
      <c r="AF4001" s="566"/>
      <c r="AG4001" s="566"/>
    </row>
    <row r="4002" spans="2:33" hidden="1" outlineLevel="1" x14ac:dyDescent="0.45">
      <c r="B4002" s="657"/>
      <c r="C4002" s="658"/>
      <c r="D4002" s="659"/>
      <c r="E4002" s="660"/>
      <c r="F4002" s="661"/>
      <c r="G4002" s="662"/>
      <c r="H4002" s="663"/>
      <c r="I4002" s="663"/>
      <c r="J4002" s="663"/>
      <c r="K4002" s="664"/>
      <c r="L4002" s="662"/>
      <c r="M4002" s="663"/>
      <c r="N4002" s="663"/>
      <c r="O4002" s="663"/>
      <c r="P4002" s="664"/>
      <c r="Q4002" s="665"/>
      <c r="R4002" s="661"/>
      <c r="S4002" s="566"/>
      <c r="T4002" s="566"/>
      <c r="U4002" s="566"/>
      <c r="V4002" s="566"/>
      <c r="W4002" s="566"/>
      <c r="X4002" s="566"/>
      <c r="Y4002" s="566"/>
      <c r="Z4002" s="566"/>
      <c r="AA4002" s="566"/>
      <c r="AB4002" s="566"/>
      <c r="AC4002" s="566"/>
      <c r="AD4002" s="566"/>
      <c r="AE4002" s="566"/>
      <c r="AF4002" s="566"/>
      <c r="AG4002" s="566"/>
    </row>
    <row r="4003" spans="2:33" hidden="1" outlineLevel="1" x14ac:dyDescent="0.45">
      <c r="B4003" s="648"/>
      <c r="C4003" s="649"/>
      <c r="D4003" s="650"/>
      <c r="E4003" s="651"/>
      <c r="F4003" s="652"/>
      <c r="G4003" s="653"/>
      <c r="H4003" s="654"/>
      <c r="I4003" s="654"/>
      <c r="J4003" s="654"/>
      <c r="K4003" s="655"/>
      <c r="L4003" s="653"/>
      <c r="M4003" s="654"/>
      <c r="N4003" s="654"/>
      <c r="O4003" s="654"/>
      <c r="P4003" s="655"/>
      <c r="Q4003" s="656"/>
      <c r="R4003" s="652"/>
      <c r="S4003" s="566"/>
      <c r="T4003" s="566"/>
      <c r="U4003" s="566"/>
      <c r="V4003" s="566"/>
      <c r="W4003" s="566"/>
      <c r="X4003" s="566"/>
      <c r="Y4003" s="566"/>
      <c r="Z4003" s="566"/>
      <c r="AA4003" s="566"/>
      <c r="AB4003" s="566"/>
      <c r="AC4003" s="566"/>
      <c r="AD4003" s="566"/>
      <c r="AE4003" s="566"/>
      <c r="AF4003" s="566"/>
      <c r="AG4003" s="566"/>
    </row>
    <row r="4004" spans="2:33" hidden="1" outlineLevel="1" x14ac:dyDescent="0.45">
      <c r="B4004" s="657"/>
      <c r="C4004" s="658"/>
      <c r="D4004" s="659"/>
      <c r="E4004" s="660"/>
      <c r="F4004" s="661"/>
      <c r="G4004" s="662"/>
      <c r="H4004" s="663"/>
      <c r="I4004" s="663"/>
      <c r="J4004" s="663"/>
      <c r="K4004" s="664"/>
      <c r="L4004" s="662"/>
      <c r="M4004" s="663"/>
      <c r="N4004" s="663"/>
      <c r="O4004" s="663"/>
      <c r="P4004" s="664"/>
      <c r="Q4004" s="665"/>
      <c r="R4004" s="661"/>
      <c r="S4004" s="566"/>
      <c r="T4004" s="566"/>
      <c r="U4004" s="566"/>
      <c r="V4004" s="566"/>
      <c r="W4004" s="566"/>
      <c r="X4004" s="566"/>
      <c r="Y4004" s="566"/>
      <c r="Z4004" s="566"/>
      <c r="AA4004" s="566"/>
      <c r="AB4004" s="566"/>
      <c r="AC4004" s="566"/>
      <c r="AD4004" s="566"/>
      <c r="AE4004" s="566"/>
      <c r="AF4004" s="566"/>
      <c r="AG4004" s="566"/>
    </row>
    <row r="4005" spans="2:33" hidden="1" outlineLevel="1" x14ac:dyDescent="0.45">
      <c r="B4005" s="648"/>
      <c r="C4005" s="649"/>
      <c r="D4005" s="650"/>
      <c r="E4005" s="651"/>
      <c r="F4005" s="652"/>
      <c r="G4005" s="653"/>
      <c r="H4005" s="654"/>
      <c r="I4005" s="654"/>
      <c r="J4005" s="654"/>
      <c r="K4005" s="655"/>
      <c r="L4005" s="653"/>
      <c r="M4005" s="654"/>
      <c r="N4005" s="654"/>
      <c r="O4005" s="654"/>
      <c r="P4005" s="655"/>
      <c r="Q4005" s="656"/>
      <c r="R4005" s="652"/>
      <c r="S4005" s="566"/>
      <c r="T4005" s="566"/>
      <c r="U4005" s="566"/>
      <c r="V4005" s="566"/>
      <c r="W4005" s="566"/>
      <c r="X4005" s="566"/>
      <c r="Y4005" s="566"/>
      <c r="Z4005" s="566"/>
      <c r="AA4005" s="566"/>
      <c r="AB4005" s="566"/>
      <c r="AC4005" s="566"/>
      <c r="AD4005" s="566"/>
      <c r="AE4005" s="566"/>
      <c r="AF4005" s="566"/>
      <c r="AG4005" s="566"/>
    </row>
    <row r="4006" spans="2:33" hidden="1" outlineLevel="1" x14ac:dyDescent="0.45">
      <c r="B4006" s="657"/>
      <c r="C4006" s="658"/>
      <c r="D4006" s="659"/>
      <c r="E4006" s="660"/>
      <c r="F4006" s="661"/>
      <c r="G4006" s="662"/>
      <c r="H4006" s="663"/>
      <c r="I4006" s="663"/>
      <c r="J4006" s="663"/>
      <c r="K4006" s="664"/>
      <c r="L4006" s="662"/>
      <c r="M4006" s="663"/>
      <c r="N4006" s="663"/>
      <c r="O4006" s="663"/>
      <c r="P4006" s="664"/>
      <c r="Q4006" s="665"/>
      <c r="R4006" s="661"/>
      <c r="S4006" s="566"/>
      <c r="T4006" s="566"/>
      <c r="U4006" s="566"/>
      <c r="V4006" s="566"/>
      <c r="W4006" s="566"/>
      <c r="X4006" s="566"/>
      <c r="Y4006" s="566"/>
      <c r="Z4006" s="566"/>
      <c r="AA4006" s="566"/>
      <c r="AB4006" s="566"/>
      <c r="AC4006" s="566"/>
      <c r="AD4006" s="566"/>
      <c r="AE4006" s="566"/>
      <c r="AF4006" s="566"/>
      <c r="AG4006" s="566"/>
    </row>
    <row r="4007" spans="2:33" hidden="1" outlineLevel="1" x14ac:dyDescent="0.45">
      <c r="B4007" s="648"/>
      <c r="C4007" s="649"/>
      <c r="D4007" s="650"/>
      <c r="E4007" s="651"/>
      <c r="F4007" s="652"/>
      <c r="G4007" s="653"/>
      <c r="H4007" s="654"/>
      <c r="I4007" s="654"/>
      <c r="J4007" s="654"/>
      <c r="K4007" s="655"/>
      <c r="L4007" s="653"/>
      <c r="M4007" s="654"/>
      <c r="N4007" s="654"/>
      <c r="O4007" s="654"/>
      <c r="P4007" s="655"/>
      <c r="Q4007" s="656"/>
      <c r="R4007" s="652"/>
      <c r="S4007" s="566"/>
      <c r="T4007" s="566"/>
      <c r="U4007" s="566"/>
      <c r="V4007" s="566"/>
      <c r="W4007" s="566"/>
      <c r="X4007" s="566"/>
      <c r="Y4007" s="566"/>
      <c r="Z4007" s="566"/>
      <c r="AA4007" s="566"/>
      <c r="AB4007" s="566"/>
      <c r="AC4007" s="566"/>
      <c r="AD4007" s="566"/>
      <c r="AE4007" s="566"/>
      <c r="AF4007" s="566"/>
      <c r="AG4007" s="566"/>
    </row>
    <row r="4008" spans="2:33" hidden="1" outlineLevel="1" x14ac:dyDescent="0.45">
      <c r="B4008" s="657"/>
      <c r="C4008" s="658"/>
      <c r="D4008" s="659"/>
      <c r="E4008" s="660"/>
      <c r="F4008" s="661"/>
      <c r="G4008" s="662"/>
      <c r="H4008" s="663"/>
      <c r="I4008" s="663"/>
      <c r="J4008" s="663"/>
      <c r="K4008" s="664"/>
      <c r="L4008" s="662"/>
      <c r="M4008" s="663"/>
      <c r="N4008" s="663"/>
      <c r="O4008" s="663"/>
      <c r="P4008" s="664"/>
      <c r="Q4008" s="665"/>
      <c r="R4008" s="661"/>
      <c r="S4008" s="566"/>
      <c r="T4008" s="566"/>
      <c r="U4008" s="566"/>
      <c r="V4008" s="566"/>
      <c r="W4008" s="566"/>
      <c r="X4008" s="566"/>
      <c r="Y4008" s="566"/>
      <c r="Z4008" s="566"/>
      <c r="AA4008" s="566"/>
      <c r="AB4008" s="566"/>
      <c r="AC4008" s="566"/>
      <c r="AD4008" s="566"/>
      <c r="AE4008" s="566"/>
      <c r="AF4008" s="566"/>
      <c r="AG4008" s="566"/>
    </row>
    <row r="4009" spans="2:33" hidden="1" outlineLevel="1" x14ac:dyDescent="0.45">
      <c r="B4009" s="648"/>
      <c r="C4009" s="649"/>
      <c r="D4009" s="650"/>
      <c r="E4009" s="651"/>
      <c r="F4009" s="652"/>
      <c r="G4009" s="653"/>
      <c r="H4009" s="654"/>
      <c r="I4009" s="654"/>
      <c r="J4009" s="654"/>
      <c r="K4009" s="655"/>
      <c r="L4009" s="653"/>
      <c r="M4009" s="654"/>
      <c r="N4009" s="654"/>
      <c r="O4009" s="654"/>
      <c r="P4009" s="655"/>
      <c r="Q4009" s="656"/>
      <c r="R4009" s="652"/>
      <c r="S4009" s="566"/>
      <c r="T4009" s="566"/>
      <c r="U4009" s="566"/>
      <c r="V4009" s="566"/>
      <c r="W4009" s="566"/>
      <c r="X4009" s="566"/>
      <c r="Y4009" s="566"/>
      <c r="Z4009" s="566"/>
      <c r="AA4009" s="566"/>
      <c r="AB4009" s="566"/>
      <c r="AC4009" s="566"/>
      <c r="AD4009" s="566"/>
      <c r="AE4009" s="566"/>
      <c r="AF4009" s="566"/>
      <c r="AG4009" s="566"/>
    </row>
    <row r="4010" spans="2:33" hidden="1" outlineLevel="1" x14ac:dyDescent="0.45">
      <c r="B4010" s="657"/>
      <c r="C4010" s="658"/>
      <c r="D4010" s="659"/>
      <c r="E4010" s="660"/>
      <c r="F4010" s="661"/>
      <c r="G4010" s="662"/>
      <c r="H4010" s="663"/>
      <c r="I4010" s="663"/>
      <c r="J4010" s="663"/>
      <c r="K4010" s="664"/>
      <c r="L4010" s="662"/>
      <c r="M4010" s="663"/>
      <c r="N4010" s="663"/>
      <c r="O4010" s="663"/>
      <c r="P4010" s="664"/>
      <c r="Q4010" s="665"/>
      <c r="R4010" s="661"/>
      <c r="S4010" s="566"/>
      <c r="T4010" s="566"/>
      <c r="U4010" s="566"/>
      <c r="V4010" s="566"/>
      <c r="W4010" s="566"/>
      <c r="X4010" s="566"/>
      <c r="Y4010" s="566"/>
      <c r="Z4010" s="566"/>
      <c r="AA4010" s="566"/>
      <c r="AB4010" s="566"/>
      <c r="AC4010" s="566"/>
      <c r="AD4010" s="566"/>
      <c r="AE4010" s="566"/>
      <c r="AF4010" s="566"/>
      <c r="AG4010" s="566"/>
    </row>
    <row r="4011" spans="2:33" hidden="1" outlineLevel="1" x14ac:dyDescent="0.45">
      <c r="B4011" s="648"/>
      <c r="C4011" s="649"/>
      <c r="D4011" s="650"/>
      <c r="E4011" s="651"/>
      <c r="F4011" s="652"/>
      <c r="G4011" s="653"/>
      <c r="H4011" s="654"/>
      <c r="I4011" s="654"/>
      <c r="J4011" s="654"/>
      <c r="K4011" s="655"/>
      <c r="L4011" s="653"/>
      <c r="M4011" s="654"/>
      <c r="N4011" s="654"/>
      <c r="O4011" s="654"/>
      <c r="P4011" s="655"/>
      <c r="Q4011" s="656"/>
      <c r="R4011" s="652"/>
      <c r="S4011" s="566"/>
      <c r="T4011" s="566"/>
      <c r="U4011" s="566"/>
      <c r="V4011" s="566"/>
      <c r="W4011" s="566"/>
      <c r="X4011" s="566"/>
      <c r="Y4011" s="566"/>
      <c r="Z4011" s="566"/>
      <c r="AA4011" s="566"/>
      <c r="AB4011" s="566"/>
      <c r="AC4011" s="566"/>
      <c r="AD4011" s="566"/>
      <c r="AE4011" s="566"/>
      <c r="AF4011" s="566"/>
      <c r="AG4011" s="566"/>
    </row>
    <row r="4012" spans="2:33" hidden="1" outlineLevel="1" x14ac:dyDescent="0.45">
      <c r="B4012" s="657"/>
      <c r="C4012" s="658"/>
      <c r="D4012" s="659"/>
      <c r="E4012" s="660"/>
      <c r="F4012" s="661"/>
      <c r="G4012" s="662"/>
      <c r="H4012" s="663"/>
      <c r="I4012" s="663"/>
      <c r="J4012" s="663"/>
      <c r="K4012" s="664"/>
      <c r="L4012" s="662"/>
      <c r="M4012" s="663"/>
      <c r="N4012" s="663"/>
      <c r="O4012" s="663"/>
      <c r="P4012" s="664"/>
      <c r="Q4012" s="665"/>
      <c r="R4012" s="661"/>
      <c r="S4012" s="566"/>
      <c r="T4012" s="566"/>
      <c r="U4012" s="566"/>
      <c r="V4012" s="566"/>
      <c r="W4012" s="566"/>
      <c r="X4012" s="566"/>
      <c r="Y4012" s="566"/>
      <c r="Z4012" s="566"/>
      <c r="AA4012" s="566"/>
      <c r="AB4012" s="566"/>
      <c r="AC4012" s="566"/>
      <c r="AD4012" s="566"/>
      <c r="AE4012" s="566"/>
      <c r="AF4012" s="566"/>
      <c r="AG4012" s="566"/>
    </row>
    <row r="4013" spans="2:33" hidden="1" outlineLevel="1" x14ac:dyDescent="0.45">
      <c r="B4013" s="648"/>
      <c r="C4013" s="649"/>
      <c r="D4013" s="650"/>
      <c r="E4013" s="651"/>
      <c r="F4013" s="652"/>
      <c r="G4013" s="653"/>
      <c r="H4013" s="654"/>
      <c r="I4013" s="654"/>
      <c r="J4013" s="654"/>
      <c r="K4013" s="655"/>
      <c r="L4013" s="653"/>
      <c r="M4013" s="654"/>
      <c r="N4013" s="654"/>
      <c r="O4013" s="654"/>
      <c r="P4013" s="655"/>
      <c r="Q4013" s="656"/>
      <c r="R4013" s="652"/>
      <c r="S4013" s="566"/>
      <c r="T4013" s="566"/>
      <c r="U4013" s="566"/>
      <c r="V4013" s="566"/>
      <c r="W4013" s="566"/>
      <c r="X4013" s="566"/>
      <c r="Y4013" s="566"/>
      <c r="Z4013" s="566"/>
      <c r="AA4013" s="566"/>
      <c r="AB4013" s="566"/>
      <c r="AC4013" s="566"/>
      <c r="AD4013" s="566"/>
      <c r="AE4013" s="566"/>
      <c r="AF4013" s="566"/>
      <c r="AG4013" s="566"/>
    </row>
    <row r="4014" spans="2:33" hidden="1" outlineLevel="1" x14ac:dyDescent="0.45">
      <c r="B4014" s="657"/>
      <c r="C4014" s="658"/>
      <c r="D4014" s="659"/>
      <c r="E4014" s="660"/>
      <c r="F4014" s="661"/>
      <c r="G4014" s="662"/>
      <c r="H4014" s="663"/>
      <c r="I4014" s="663"/>
      <c r="J4014" s="663"/>
      <c r="K4014" s="664"/>
      <c r="L4014" s="662"/>
      <c r="M4014" s="663"/>
      <c r="N4014" s="663"/>
      <c r="O4014" s="663"/>
      <c r="P4014" s="664"/>
      <c r="Q4014" s="665"/>
      <c r="R4014" s="661"/>
      <c r="S4014" s="566"/>
      <c r="T4014" s="566"/>
      <c r="U4014" s="566"/>
      <c r="V4014" s="566"/>
      <c r="W4014" s="566"/>
      <c r="X4014" s="566"/>
      <c r="Y4014" s="566"/>
      <c r="Z4014" s="566"/>
      <c r="AA4014" s="566"/>
      <c r="AB4014" s="566"/>
      <c r="AC4014" s="566"/>
      <c r="AD4014" s="566"/>
      <c r="AE4014" s="566"/>
      <c r="AF4014" s="566"/>
      <c r="AG4014" s="566"/>
    </row>
    <row r="4015" spans="2:33" hidden="1" outlineLevel="1" x14ac:dyDescent="0.45">
      <c r="B4015" s="648"/>
      <c r="C4015" s="649"/>
      <c r="D4015" s="650"/>
      <c r="E4015" s="651"/>
      <c r="F4015" s="652"/>
      <c r="G4015" s="653"/>
      <c r="H4015" s="654"/>
      <c r="I4015" s="654"/>
      <c r="J4015" s="654"/>
      <c r="K4015" s="655"/>
      <c r="L4015" s="653"/>
      <c r="M4015" s="654"/>
      <c r="N4015" s="654"/>
      <c r="O4015" s="654"/>
      <c r="P4015" s="655"/>
      <c r="Q4015" s="656"/>
      <c r="R4015" s="652"/>
      <c r="S4015" s="566"/>
      <c r="T4015" s="566"/>
      <c r="U4015" s="566"/>
      <c r="V4015" s="566"/>
      <c r="W4015" s="566"/>
      <c r="X4015" s="566"/>
      <c r="Y4015" s="566"/>
      <c r="Z4015" s="566"/>
      <c r="AA4015" s="566"/>
      <c r="AB4015" s="566"/>
      <c r="AC4015" s="566"/>
      <c r="AD4015" s="566"/>
      <c r="AE4015" s="566"/>
      <c r="AF4015" s="566"/>
      <c r="AG4015" s="566"/>
    </row>
    <row r="4016" spans="2:33" hidden="1" outlineLevel="1" x14ac:dyDescent="0.45">
      <c r="B4016" s="657"/>
      <c r="C4016" s="658"/>
      <c r="D4016" s="659"/>
      <c r="E4016" s="660"/>
      <c r="F4016" s="661"/>
      <c r="G4016" s="662"/>
      <c r="H4016" s="663"/>
      <c r="I4016" s="663"/>
      <c r="J4016" s="663"/>
      <c r="K4016" s="664"/>
      <c r="L4016" s="662"/>
      <c r="M4016" s="663"/>
      <c r="N4016" s="663"/>
      <c r="O4016" s="663"/>
      <c r="P4016" s="664"/>
      <c r="Q4016" s="665"/>
      <c r="R4016" s="661"/>
      <c r="S4016" s="566"/>
      <c r="T4016" s="566"/>
      <c r="U4016" s="566"/>
      <c r="V4016" s="566"/>
      <c r="W4016" s="566"/>
      <c r="X4016" s="566"/>
      <c r="Y4016" s="566"/>
      <c r="Z4016" s="566"/>
      <c r="AA4016" s="566"/>
      <c r="AB4016" s="566"/>
      <c r="AC4016" s="566"/>
      <c r="AD4016" s="566"/>
      <c r="AE4016" s="566"/>
      <c r="AF4016" s="566"/>
      <c r="AG4016" s="566"/>
    </row>
    <row r="4017" spans="2:33" hidden="1" outlineLevel="1" x14ac:dyDescent="0.45">
      <c r="B4017" s="648"/>
      <c r="C4017" s="649"/>
      <c r="D4017" s="650"/>
      <c r="E4017" s="651"/>
      <c r="F4017" s="652"/>
      <c r="G4017" s="653"/>
      <c r="H4017" s="654"/>
      <c r="I4017" s="654"/>
      <c r="J4017" s="654"/>
      <c r="K4017" s="655"/>
      <c r="L4017" s="653"/>
      <c r="M4017" s="654"/>
      <c r="N4017" s="654"/>
      <c r="O4017" s="654"/>
      <c r="P4017" s="655"/>
      <c r="Q4017" s="656"/>
      <c r="R4017" s="652"/>
      <c r="S4017" s="566"/>
      <c r="T4017" s="566"/>
      <c r="U4017" s="566"/>
      <c r="V4017" s="566"/>
      <c r="W4017" s="566"/>
      <c r="X4017" s="566"/>
      <c r="Y4017" s="566"/>
      <c r="Z4017" s="566"/>
      <c r="AA4017" s="566"/>
      <c r="AB4017" s="566"/>
      <c r="AC4017" s="566"/>
      <c r="AD4017" s="566"/>
      <c r="AE4017" s="566"/>
      <c r="AF4017" s="566"/>
      <c r="AG4017" s="566"/>
    </row>
    <row r="4018" spans="2:33" hidden="1" outlineLevel="1" x14ac:dyDescent="0.45">
      <c r="B4018" s="657"/>
      <c r="C4018" s="658"/>
      <c r="D4018" s="659"/>
      <c r="E4018" s="660"/>
      <c r="F4018" s="661"/>
      <c r="G4018" s="662"/>
      <c r="H4018" s="663"/>
      <c r="I4018" s="663"/>
      <c r="J4018" s="663"/>
      <c r="K4018" s="664"/>
      <c r="L4018" s="662"/>
      <c r="M4018" s="663"/>
      <c r="N4018" s="663"/>
      <c r="O4018" s="663"/>
      <c r="P4018" s="664"/>
      <c r="Q4018" s="665"/>
      <c r="R4018" s="661"/>
      <c r="S4018" s="566"/>
      <c r="T4018" s="566"/>
      <c r="U4018" s="566"/>
      <c r="V4018" s="566"/>
      <c r="W4018" s="566"/>
      <c r="X4018" s="566"/>
      <c r="Y4018" s="566"/>
      <c r="Z4018" s="566"/>
      <c r="AA4018" s="566"/>
      <c r="AB4018" s="566"/>
      <c r="AC4018" s="566"/>
      <c r="AD4018" s="566"/>
      <c r="AE4018" s="566"/>
      <c r="AF4018" s="566"/>
      <c r="AG4018" s="566"/>
    </row>
    <row r="4019" spans="2:33" hidden="1" outlineLevel="1" x14ac:dyDescent="0.45">
      <c r="B4019" s="648"/>
      <c r="C4019" s="649"/>
      <c r="D4019" s="650"/>
      <c r="E4019" s="651"/>
      <c r="F4019" s="652"/>
      <c r="G4019" s="653"/>
      <c r="H4019" s="654"/>
      <c r="I4019" s="654"/>
      <c r="J4019" s="654"/>
      <c r="K4019" s="655"/>
      <c r="L4019" s="653"/>
      <c r="M4019" s="654"/>
      <c r="N4019" s="654"/>
      <c r="O4019" s="654"/>
      <c r="P4019" s="655"/>
      <c r="Q4019" s="656"/>
      <c r="R4019" s="652"/>
      <c r="S4019" s="566"/>
      <c r="T4019" s="566"/>
      <c r="U4019" s="566"/>
      <c r="V4019" s="566"/>
      <c r="W4019" s="566"/>
      <c r="X4019" s="566"/>
      <c r="Y4019" s="566"/>
      <c r="Z4019" s="566"/>
      <c r="AA4019" s="566"/>
      <c r="AB4019" s="566"/>
      <c r="AC4019" s="566"/>
      <c r="AD4019" s="566"/>
      <c r="AE4019" s="566"/>
      <c r="AF4019" s="566"/>
      <c r="AG4019" s="566"/>
    </row>
    <row r="4020" spans="2:33" hidden="1" outlineLevel="1" x14ac:dyDescent="0.45">
      <c r="B4020" s="657"/>
      <c r="C4020" s="658"/>
      <c r="D4020" s="659"/>
      <c r="E4020" s="660"/>
      <c r="F4020" s="661"/>
      <c r="G4020" s="662"/>
      <c r="H4020" s="663"/>
      <c r="I4020" s="663"/>
      <c r="J4020" s="663"/>
      <c r="K4020" s="664"/>
      <c r="L4020" s="662"/>
      <c r="M4020" s="663"/>
      <c r="N4020" s="663"/>
      <c r="O4020" s="663"/>
      <c r="P4020" s="664"/>
      <c r="Q4020" s="665"/>
      <c r="R4020" s="661"/>
      <c r="S4020" s="566"/>
      <c r="T4020" s="566"/>
      <c r="U4020" s="566"/>
      <c r="V4020" s="566"/>
      <c r="W4020" s="566"/>
      <c r="X4020" s="566"/>
      <c r="Y4020" s="566"/>
      <c r="Z4020" s="566"/>
      <c r="AA4020" s="566"/>
      <c r="AB4020" s="566"/>
      <c r="AC4020" s="566"/>
      <c r="AD4020" s="566"/>
      <c r="AE4020" s="566"/>
      <c r="AF4020" s="566"/>
      <c r="AG4020" s="566"/>
    </row>
    <row r="4021" spans="2:33" hidden="1" outlineLevel="1" x14ac:dyDescent="0.45">
      <c r="B4021" s="648"/>
      <c r="C4021" s="649"/>
      <c r="D4021" s="650"/>
      <c r="E4021" s="651"/>
      <c r="F4021" s="652"/>
      <c r="G4021" s="653"/>
      <c r="H4021" s="654"/>
      <c r="I4021" s="654"/>
      <c r="J4021" s="654"/>
      <c r="K4021" s="655"/>
      <c r="L4021" s="653"/>
      <c r="M4021" s="654"/>
      <c r="N4021" s="654"/>
      <c r="O4021" s="654"/>
      <c r="P4021" s="655"/>
      <c r="Q4021" s="656"/>
      <c r="R4021" s="652"/>
      <c r="S4021" s="566"/>
      <c r="T4021" s="566"/>
      <c r="U4021" s="566"/>
      <c r="V4021" s="566"/>
      <c r="W4021" s="566"/>
      <c r="X4021" s="566"/>
      <c r="Y4021" s="566"/>
      <c r="Z4021" s="566"/>
      <c r="AA4021" s="566"/>
      <c r="AB4021" s="566"/>
      <c r="AC4021" s="566"/>
      <c r="AD4021" s="566"/>
      <c r="AE4021" s="566"/>
      <c r="AF4021" s="566"/>
      <c r="AG4021" s="566"/>
    </row>
    <row r="4022" spans="2:33" hidden="1" outlineLevel="1" x14ac:dyDescent="0.45">
      <c r="B4022" s="657"/>
      <c r="C4022" s="658"/>
      <c r="D4022" s="659"/>
      <c r="E4022" s="660"/>
      <c r="F4022" s="661"/>
      <c r="G4022" s="662"/>
      <c r="H4022" s="663"/>
      <c r="I4022" s="663"/>
      <c r="J4022" s="663"/>
      <c r="K4022" s="664"/>
      <c r="L4022" s="662"/>
      <c r="M4022" s="663"/>
      <c r="N4022" s="663"/>
      <c r="O4022" s="663"/>
      <c r="P4022" s="664"/>
      <c r="Q4022" s="665"/>
      <c r="R4022" s="661"/>
      <c r="S4022" s="566"/>
      <c r="T4022" s="566"/>
      <c r="U4022" s="566"/>
      <c r="V4022" s="566"/>
      <c r="W4022" s="566"/>
      <c r="X4022" s="566"/>
      <c r="Y4022" s="566"/>
      <c r="Z4022" s="566"/>
      <c r="AA4022" s="566"/>
      <c r="AB4022" s="566"/>
      <c r="AC4022" s="566"/>
      <c r="AD4022" s="566"/>
      <c r="AE4022" s="566"/>
      <c r="AF4022" s="566"/>
      <c r="AG4022" s="566"/>
    </row>
    <row r="4023" spans="2:33" hidden="1" outlineLevel="1" x14ac:dyDescent="0.45">
      <c r="B4023" s="648"/>
      <c r="C4023" s="649"/>
      <c r="D4023" s="650"/>
      <c r="E4023" s="651"/>
      <c r="F4023" s="652"/>
      <c r="G4023" s="653"/>
      <c r="H4023" s="654"/>
      <c r="I4023" s="654"/>
      <c r="J4023" s="654"/>
      <c r="K4023" s="655"/>
      <c r="L4023" s="653"/>
      <c r="M4023" s="654"/>
      <c r="N4023" s="654"/>
      <c r="O4023" s="654"/>
      <c r="P4023" s="655"/>
      <c r="Q4023" s="656"/>
      <c r="R4023" s="652"/>
      <c r="S4023" s="566"/>
      <c r="T4023" s="566"/>
      <c r="U4023" s="566"/>
      <c r="V4023" s="566"/>
      <c r="W4023" s="566"/>
      <c r="X4023" s="566"/>
      <c r="Y4023" s="566"/>
      <c r="Z4023" s="566"/>
      <c r="AA4023" s="566"/>
      <c r="AB4023" s="566"/>
      <c r="AC4023" s="566"/>
      <c r="AD4023" s="566"/>
      <c r="AE4023" s="566"/>
      <c r="AF4023" s="566"/>
      <c r="AG4023" s="566"/>
    </row>
    <row r="4024" spans="2:33" hidden="1" outlineLevel="1" x14ac:dyDescent="0.45">
      <c r="B4024" s="657"/>
      <c r="C4024" s="658"/>
      <c r="D4024" s="659"/>
      <c r="E4024" s="660"/>
      <c r="F4024" s="661"/>
      <c r="G4024" s="662"/>
      <c r="H4024" s="663"/>
      <c r="I4024" s="663"/>
      <c r="J4024" s="663"/>
      <c r="K4024" s="664"/>
      <c r="L4024" s="662"/>
      <c r="M4024" s="663"/>
      <c r="N4024" s="663"/>
      <c r="O4024" s="663"/>
      <c r="P4024" s="664"/>
      <c r="Q4024" s="665"/>
      <c r="R4024" s="661"/>
      <c r="S4024" s="566"/>
      <c r="T4024" s="566"/>
      <c r="U4024" s="566"/>
      <c r="V4024" s="566"/>
      <c r="W4024" s="566"/>
      <c r="X4024" s="566"/>
      <c r="Y4024" s="566"/>
      <c r="Z4024" s="566"/>
      <c r="AA4024" s="566"/>
      <c r="AB4024" s="566"/>
      <c r="AC4024" s="566"/>
      <c r="AD4024" s="566"/>
      <c r="AE4024" s="566"/>
      <c r="AF4024" s="566"/>
      <c r="AG4024" s="566"/>
    </row>
    <row r="4025" spans="2:33" hidden="1" outlineLevel="1" x14ac:dyDescent="0.45">
      <c r="B4025" s="648"/>
      <c r="C4025" s="649"/>
      <c r="D4025" s="650"/>
      <c r="E4025" s="651"/>
      <c r="F4025" s="652"/>
      <c r="G4025" s="653"/>
      <c r="H4025" s="654"/>
      <c r="I4025" s="654"/>
      <c r="J4025" s="654"/>
      <c r="K4025" s="655"/>
      <c r="L4025" s="653"/>
      <c r="M4025" s="654"/>
      <c r="N4025" s="654"/>
      <c r="O4025" s="654"/>
      <c r="P4025" s="655"/>
      <c r="Q4025" s="656"/>
      <c r="R4025" s="652"/>
      <c r="S4025" s="566"/>
      <c r="T4025" s="566"/>
      <c r="U4025" s="566"/>
      <c r="V4025" s="566"/>
      <c r="W4025" s="566"/>
      <c r="X4025" s="566"/>
      <c r="Y4025" s="566"/>
      <c r="Z4025" s="566"/>
      <c r="AA4025" s="566"/>
      <c r="AB4025" s="566"/>
      <c r="AC4025" s="566"/>
      <c r="AD4025" s="566"/>
      <c r="AE4025" s="566"/>
      <c r="AF4025" s="566"/>
      <c r="AG4025" s="566"/>
    </row>
    <row r="4026" spans="2:33" hidden="1" outlineLevel="1" x14ac:dyDescent="0.45">
      <c r="B4026" s="657"/>
      <c r="C4026" s="658"/>
      <c r="D4026" s="659"/>
      <c r="E4026" s="660"/>
      <c r="F4026" s="661"/>
      <c r="G4026" s="662"/>
      <c r="H4026" s="663"/>
      <c r="I4026" s="663"/>
      <c r="J4026" s="663"/>
      <c r="K4026" s="664"/>
      <c r="L4026" s="662"/>
      <c r="M4026" s="663"/>
      <c r="N4026" s="663"/>
      <c r="O4026" s="663"/>
      <c r="P4026" s="664"/>
      <c r="Q4026" s="665"/>
      <c r="R4026" s="661"/>
      <c r="S4026" s="566"/>
      <c r="T4026" s="566"/>
      <c r="U4026" s="566"/>
      <c r="V4026" s="566"/>
      <c r="W4026" s="566"/>
      <c r="X4026" s="566"/>
      <c r="Y4026" s="566"/>
      <c r="Z4026" s="566"/>
      <c r="AA4026" s="566"/>
      <c r="AB4026" s="566"/>
      <c r="AC4026" s="566"/>
      <c r="AD4026" s="566"/>
      <c r="AE4026" s="566"/>
      <c r="AF4026" s="566"/>
      <c r="AG4026" s="566"/>
    </row>
    <row r="4027" spans="2:33" hidden="1" outlineLevel="1" x14ac:dyDescent="0.45">
      <c r="B4027" s="648"/>
      <c r="C4027" s="649"/>
      <c r="D4027" s="650"/>
      <c r="E4027" s="651"/>
      <c r="F4027" s="652"/>
      <c r="G4027" s="653"/>
      <c r="H4027" s="654"/>
      <c r="I4027" s="654"/>
      <c r="J4027" s="654"/>
      <c r="K4027" s="655"/>
      <c r="L4027" s="653"/>
      <c r="M4027" s="654"/>
      <c r="N4027" s="654"/>
      <c r="O4027" s="654"/>
      <c r="P4027" s="655"/>
      <c r="Q4027" s="656"/>
      <c r="R4027" s="652"/>
      <c r="S4027" s="566"/>
      <c r="T4027" s="566"/>
      <c r="U4027" s="566"/>
      <c r="V4027" s="566"/>
      <c r="W4027" s="566"/>
      <c r="X4027" s="566"/>
      <c r="Y4027" s="566"/>
      <c r="Z4027" s="566"/>
      <c r="AA4027" s="566"/>
      <c r="AB4027" s="566"/>
      <c r="AC4027" s="566"/>
      <c r="AD4027" s="566"/>
      <c r="AE4027" s="566"/>
      <c r="AF4027" s="566"/>
      <c r="AG4027" s="566"/>
    </row>
    <row r="4028" spans="2:33" hidden="1" outlineLevel="1" x14ac:dyDescent="0.45">
      <c r="B4028" s="657"/>
      <c r="C4028" s="658"/>
      <c r="D4028" s="659"/>
      <c r="E4028" s="660"/>
      <c r="F4028" s="661"/>
      <c r="G4028" s="662"/>
      <c r="H4028" s="663"/>
      <c r="I4028" s="663"/>
      <c r="J4028" s="663"/>
      <c r="K4028" s="664"/>
      <c r="L4028" s="662"/>
      <c r="M4028" s="663"/>
      <c r="N4028" s="663"/>
      <c r="O4028" s="663"/>
      <c r="P4028" s="664"/>
      <c r="Q4028" s="665"/>
      <c r="R4028" s="661"/>
      <c r="S4028" s="566"/>
      <c r="T4028" s="566"/>
      <c r="U4028" s="566"/>
      <c r="V4028" s="566"/>
      <c r="W4028" s="566"/>
      <c r="X4028" s="566"/>
      <c r="Y4028" s="566"/>
      <c r="Z4028" s="566"/>
      <c r="AA4028" s="566"/>
      <c r="AB4028" s="566"/>
      <c r="AC4028" s="566"/>
      <c r="AD4028" s="566"/>
      <c r="AE4028" s="566"/>
      <c r="AF4028" s="566"/>
      <c r="AG4028" s="566"/>
    </row>
    <row r="4029" spans="2:33" hidden="1" outlineLevel="1" x14ac:dyDescent="0.45">
      <c r="B4029" s="648"/>
      <c r="C4029" s="649"/>
      <c r="D4029" s="650"/>
      <c r="E4029" s="651"/>
      <c r="F4029" s="652"/>
      <c r="G4029" s="653"/>
      <c r="H4029" s="654"/>
      <c r="I4029" s="654"/>
      <c r="J4029" s="654"/>
      <c r="K4029" s="655"/>
      <c r="L4029" s="653"/>
      <c r="M4029" s="654"/>
      <c r="N4029" s="654"/>
      <c r="O4029" s="654"/>
      <c r="P4029" s="655"/>
      <c r="Q4029" s="656"/>
      <c r="R4029" s="652"/>
      <c r="S4029" s="566"/>
      <c r="T4029" s="566"/>
      <c r="U4029" s="566"/>
      <c r="V4029" s="566"/>
      <c r="W4029" s="566"/>
      <c r="X4029" s="566"/>
      <c r="Y4029" s="566"/>
      <c r="Z4029" s="566"/>
      <c r="AA4029" s="566"/>
      <c r="AB4029" s="566"/>
      <c r="AC4029" s="566"/>
      <c r="AD4029" s="566"/>
      <c r="AE4029" s="566"/>
      <c r="AF4029" s="566"/>
      <c r="AG4029" s="566"/>
    </row>
    <row r="4030" spans="2:33" hidden="1" outlineLevel="1" x14ac:dyDescent="0.45">
      <c r="B4030" s="657"/>
      <c r="C4030" s="658"/>
      <c r="D4030" s="659"/>
      <c r="E4030" s="660"/>
      <c r="F4030" s="661"/>
      <c r="G4030" s="662"/>
      <c r="H4030" s="663"/>
      <c r="I4030" s="663"/>
      <c r="J4030" s="663"/>
      <c r="K4030" s="664"/>
      <c r="L4030" s="662"/>
      <c r="M4030" s="663"/>
      <c r="N4030" s="663"/>
      <c r="O4030" s="663"/>
      <c r="P4030" s="664"/>
      <c r="Q4030" s="665"/>
      <c r="R4030" s="661"/>
      <c r="S4030" s="566"/>
      <c r="T4030" s="566"/>
      <c r="U4030" s="566"/>
      <c r="V4030" s="566"/>
      <c r="W4030" s="566"/>
      <c r="X4030" s="566"/>
      <c r="Y4030" s="566"/>
      <c r="Z4030" s="566"/>
      <c r="AA4030" s="566"/>
      <c r="AB4030" s="566"/>
      <c r="AC4030" s="566"/>
      <c r="AD4030" s="566"/>
      <c r="AE4030" s="566"/>
      <c r="AF4030" s="566"/>
      <c r="AG4030" s="566"/>
    </row>
    <row r="4031" spans="2:33" hidden="1" outlineLevel="1" x14ac:dyDescent="0.45">
      <c r="B4031" s="648"/>
      <c r="C4031" s="649"/>
      <c r="D4031" s="650"/>
      <c r="E4031" s="651"/>
      <c r="F4031" s="652"/>
      <c r="G4031" s="653"/>
      <c r="H4031" s="654"/>
      <c r="I4031" s="654"/>
      <c r="J4031" s="654"/>
      <c r="K4031" s="655"/>
      <c r="L4031" s="653"/>
      <c r="M4031" s="654"/>
      <c r="N4031" s="654"/>
      <c r="O4031" s="654"/>
      <c r="P4031" s="655"/>
      <c r="Q4031" s="656"/>
      <c r="R4031" s="652"/>
      <c r="S4031" s="566"/>
      <c r="T4031" s="566"/>
      <c r="U4031" s="566"/>
      <c r="V4031" s="566"/>
      <c r="W4031" s="566"/>
      <c r="X4031" s="566"/>
      <c r="Y4031" s="566"/>
      <c r="Z4031" s="566"/>
      <c r="AA4031" s="566"/>
      <c r="AB4031" s="566"/>
      <c r="AC4031" s="566"/>
      <c r="AD4031" s="566"/>
      <c r="AE4031" s="566"/>
      <c r="AF4031" s="566"/>
      <c r="AG4031" s="566"/>
    </row>
    <row r="4032" spans="2:33" hidden="1" outlineLevel="1" x14ac:dyDescent="0.45">
      <c r="B4032" s="657"/>
      <c r="C4032" s="658"/>
      <c r="D4032" s="659"/>
      <c r="E4032" s="660"/>
      <c r="F4032" s="661"/>
      <c r="G4032" s="662"/>
      <c r="H4032" s="663"/>
      <c r="I4032" s="663"/>
      <c r="J4032" s="663"/>
      <c r="K4032" s="664"/>
      <c r="L4032" s="662"/>
      <c r="M4032" s="663"/>
      <c r="N4032" s="663"/>
      <c r="O4032" s="663"/>
      <c r="P4032" s="664"/>
      <c r="Q4032" s="665"/>
      <c r="R4032" s="661"/>
      <c r="S4032" s="566"/>
      <c r="T4032" s="566"/>
      <c r="U4032" s="566"/>
      <c r="V4032" s="566"/>
      <c r="W4032" s="566"/>
      <c r="X4032" s="566"/>
      <c r="Y4032" s="566"/>
      <c r="Z4032" s="566"/>
      <c r="AA4032" s="566"/>
      <c r="AB4032" s="566"/>
      <c r="AC4032" s="566"/>
      <c r="AD4032" s="566"/>
      <c r="AE4032" s="566"/>
      <c r="AF4032" s="566"/>
      <c r="AG4032" s="566"/>
    </row>
    <row r="4033" spans="2:33" hidden="1" outlineLevel="1" x14ac:dyDescent="0.45">
      <c r="B4033" s="648"/>
      <c r="C4033" s="649"/>
      <c r="D4033" s="650"/>
      <c r="E4033" s="651"/>
      <c r="F4033" s="652"/>
      <c r="G4033" s="653"/>
      <c r="H4033" s="654"/>
      <c r="I4033" s="654"/>
      <c r="J4033" s="654"/>
      <c r="K4033" s="655"/>
      <c r="L4033" s="653"/>
      <c r="M4033" s="654"/>
      <c r="N4033" s="654"/>
      <c r="O4033" s="654"/>
      <c r="P4033" s="655"/>
      <c r="Q4033" s="656"/>
      <c r="R4033" s="652"/>
      <c r="S4033" s="566"/>
      <c r="T4033" s="566"/>
      <c r="U4033" s="566"/>
      <c r="V4033" s="566"/>
      <c r="W4033" s="566"/>
      <c r="X4033" s="566"/>
      <c r="Y4033" s="566"/>
      <c r="Z4033" s="566"/>
      <c r="AA4033" s="566"/>
      <c r="AB4033" s="566"/>
      <c r="AC4033" s="566"/>
      <c r="AD4033" s="566"/>
      <c r="AE4033" s="566"/>
      <c r="AF4033" s="566"/>
      <c r="AG4033" s="566"/>
    </row>
    <row r="4034" spans="2:33" hidden="1" outlineLevel="1" x14ac:dyDescent="0.45">
      <c r="B4034" s="657"/>
      <c r="C4034" s="658"/>
      <c r="D4034" s="659"/>
      <c r="E4034" s="660"/>
      <c r="F4034" s="661"/>
      <c r="G4034" s="662"/>
      <c r="H4034" s="663"/>
      <c r="I4034" s="663"/>
      <c r="J4034" s="663"/>
      <c r="K4034" s="664"/>
      <c r="L4034" s="662"/>
      <c r="M4034" s="663"/>
      <c r="N4034" s="663"/>
      <c r="O4034" s="663"/>
      <c r="P4034" s="664"/>
      <c r="Q4034" s="665"/>
      <c r="R4034" s="661"/>
      <c r="S4034" s="566"/>
      <c r="T4034" s="566"/>
      <c r="U4034" s="566"/>
      <c r="V4034" s="566"/>
      <c r="W4034" s="566"/>
      <c r="X4034" s="566"/>
      <c r="Y4034" s="566"/>
      <c r="Z4034" s="566"/>
      <c r="AA4034" s="566"/>
      <c r="AB4034" s="566"/>
      <c r="AC4034" s="566"/>
      <c r="AD4034" s="566"/>
      <c r="AE4034" s="566"/>
      <c r="AF4034" s="566"/>
      <c r="AG4034" s="566"/>
    </row>
    <row r="4035" spans="2:33" hidden="1" outlineLevel="1" x14ac:dyDescent="0.45">
      <c r="B4035" s="648"/>
      <c r="C4035" s="649"/>
      <c r="D4035" s="650"/>
      <c r="E4035" s="651"/>
      <c r="F4035" s="652"/>
      <c r="G4035" s="653"/>
      <c r="H4035" s="654"/>
      <c r="I4035" s="654"/>
      <c r="J4035" s="654"/>
      <c r="K4035" s="655"/>
      <c r="L4035" s="653"/>
      <c r="M4035" s="654"/>
      <c r="N4035" s="654"/>
      <c r="O4035" s="654"/>
      <c r="P4035" s="655"/>
      <c r="Q4035" s="656"/>
      <c r="R4035" s="652"/>
      <c r="S4035" s="566"/>
      <c r="T4035" s="566"/>
      <c r="U4035" s="566"/>
      <c r="V4035" s="566"/>
      <c r="W4035" s="566"/>
      <c r="X4035" s="566"/>
      <c r="Y4035" s="566"/>
      <c r="Z4035" s="566"/>
      <c r="AA4035" s="566"/>
      <c r="AB4035" s="566"/>
      <c r="AC4035" s="566"/>
      <c r="AD4035" s="566"/>
      <c r="AE4035" s="566"/>
      <c r="AF4035" s="566"/>
      <c r="AG4035" s="566"/>
    </row>
    <row r="4036" spans="2:33" hidden="1" outlineLevel="1" x14ac:dyDescent="0.45">
      <c r="B4036" s="657"/>
      <c r="C4036" s="658"/>
      <c r="D4036" s="659"/>
      <c r="E4036" s="660"/>
      <c r="F4036" s="661"/>
      <c r="G4036" s="662"/>
      <c r="H4036" s="663"/>
      <c r="I4036" s="663"/>
      <c r="J4036" s="663"/>
      <c r="K4036" s="664"/>
      <c r="L4036" s="662"/>
      <c r="M4036" s="663"/>
      <c r="N4036" s="663"/>
      <c r="O4036" s="663"/>
      <c r="P4036" s="664"/>
      <c r="Q4036" s="665"/>
      <c r="R4036" s="661"/>
      <c r="S4036" s="566"/>
      <c r="T4036" s="566"/>
      <c r="U4036" s="566"/>
      <c r="V4036" s="566"/>
      <c r="W4036" s="566"/>
      <c r="X4036" s="566"/>
      <c r="Y4036" s="566"/>
      <c r="Z4036" s="566"/>
      <c r="AA4036" s="566"/>
      <c r="AB4036" s="566"/>
      <c r="AC4036" s="566"/>
      <c r="AD4036" s="566"/>
      <c r="AE4036" s="566"/>
      <c r="AF4036" s="566"/>
      <c r="AG4036" s="566"/>
    </row>
    <row r="4037" spans="2:33" hidden="1" outlineLevel="1" x14ac:dyDescent="0.45">
      <c r="B4037" s="648"/>
      <c r="C4037" s="649"/>
      <c r="D4037" s="650"/>
      <c r="E4037" s="651"/>
      <c r="F4037" s="652"/>
      <c r="G4037" s="653"/>
      <c r="H4037" s="654"/>
      <c r="I4037" s="654"/>
      <c r="J4037" s="654"/>
      <c r="K4037" s="655"/>
      <c r="L4037" s="653"/>
      <c r="M4037" s="654"/>
      <c r="N4037" s="654"/>
      <c r="O4037" s="654"/>
      <c r="P4037" s="655"/>
      <c r="Q4037" s="656"/>
      <c r="R4037" s="652"/>
      <c r="S4037" s="566"/>
      <c r="T4037" s="566"/>
      <c r="U4037" s="566"/>
      <c r="V4037" s="566"/>
      <c r="W4037" s="566"/>
      <c r="X4037" s="566"/>
      <c r="Y4037" s="566"/>
      <c r="Z4037" s="566"/>
      <c r="AA4037" s="566"/>
      <c r="AB4037" s="566"/>
      <c r="AC4037" s="566"/>
      <c r="AD4037" s="566"/>
      <c r="AE4037" s="566"/>
      <c r="AF4037" s="566"/>
      <c r="AG4037" s="566"/>
    </row>
    <row r="4038" spans="2:33" hidden="1" outlineLevel="1" x14ac:dyDescent="0.45">
      <c r="B4038" s="657"/>
      <c r="C4038" s="658"/>
      <c r="D4038" s="659"/>
      <c r="E4038" s="660"/>
      <c r="F4038" s="661"/>
      <c r="G4038" s="662"/>
      <c r="H4038" s="663"/>
      <c r="I4038" s="663"/>
      <c r="J4038" s="663"/>
      <c r="K4038" s="664"/>
      <c r="L4038" s="662"/>
      <c r="M4038" s="663"/>
      <c r="N4038" s="663"/>
      <c r="O4038" s="663"/>
      <c r="P4038" s="664"/>
      <c r="Q4038" s="665"/>
      <c r="R4038" s="661"/>
      <c r="S4038" s="566"/>
      <c r="T4038" s="566"/>
      <c r="U4038" s="566"/>
      <c r="V4038" s="566"/>
      <c r="W4038" s="566"/>
      <c r="X4038" s="566"/>
      <c r="Y4038" s="566"/>
      <c r="Z4038" s="566"/>
      <c r="AA4038" s="566"/>
      <c r="AB4038" s="566"/>
      <c r="AC4038" s="566"/>
      <c r="AD4038" s="566"/>
      <c r="AE4038" s="566"/>
      <c r="AF4038" s="566"/>
      <c r="AG4038" s="566"/>
    </row>
    <row r="4039" spans="2:33" hidden="1" outlineLevel="1" x14ac:dyDescent="0.45">
      <c r="B4039" s="648"/>
      <c r="C4039" s="649"/>
      <c r="D4039" s="650"/>
      <c r="E4039" s="651"/>
      <c r="F4039" s="652"/>
      <c r="G4039" s="653"/>
      <c r="H4039" s="654"/>
      <c r="I4039" s="654"/>
      <c r="J4039" s="654"/>
      <c r="K4039" s="655"/>
      <c r="L4039" s="653"/>
      <c r="M4039" s="654"/>
      <c r="N4039" s="654"/>
      <c r="O4039" s="654"/>
      <c r="P4039" s="655"/>
      <c r="Q4039" s="656"/>
      <c r="R4039" s="652"/>
      <c r="S4039" s="566"/>
      <c r="T4039" s="566"/>
      <c r="U4039" s="566"/>
      <c r="V4039" s="566"/>
      <c r="W4039" s="566"/>
      <c r="X4039" s="566"/>
      <c r="Y4039" s="566"/>
      <c r="Z4039" s="566"/>
      <c r="AA4039" s="566"/>
      <c r="AB4039" s="566"/>
      <c r="AC4039" s="566"/>
      <c r="AD4039" s="566"/>
      <c r="AE4039" s="566"/>
      <c r="AF4039" s="566"/>
      <c r="AG4039" s="566"/>
    </row>
    <row r="4040" spans="2:33" hidden="1" outlineLevel="1" x14ac:dyDescent="0.45">
      <c r="B4040" s="657"/>
      <c r="C4040" s="658"/>
      <c r="D4040" s="659"/>
      <c r="E4040" s="660"/>
      <c r="F4040" s="661"/>
      <c r="G4040" s="662"/>
      <c r="H4040" s="663"/>
      <c r="I4040" s="663"/>
      <c r="J4040" s="663"/>
      <c r="K4040" s="664"/>
      <c r="L4040" s="662"/>
      <c r="M4040" s="663"/>
      <c r="N4040" s="663"/>
      <c r="O4040" s="663"/>
      <c r="P4040" s="664"/>
      <c r="Q4040" s="665"/>
      <c r="R4040" s="661"/>
      <c r="S4040" s="566"/>
      <c r="T4040" s="566"/>
      <c r="U4040" s="566"/>
      <c r="V4040" s="566"/>
      <c r="W4040" s="566"/>
      <c r="X4040" s="566"/>
      <c r="Y4040" s="566"/>
      <c r="Z4040" s="566"/>
      <c r="AA4040" s="566"/>
      <c r="AB4040" s="566"/>
      <c r="AC4040" s="566"/>
      <c r="AD4040" s="566"/>
      <c r="AE4040" s="566"/>
      <c r="AF4040" s="566"/>
      <c r="AG4040" s="566"/>
    </row>
    <row r="4041" spans="2:33" hidden="1" outlineLevel="1" x14ac:dyDescent="0.45">
      <c r="B4041" s="648"/>
      <c r="C4041" s="649"/>
      <c r="D4041" s="650"/>
      <c r="E4041" s="651"/>
      <c r="F4041" s="652"/>
      <c r="G4041" s="653"/>
      <c r="H4041" s="654"/>
      <c r="I4041" s="654"/>
      <c r="J4041" s="654"/>
      <c r="K4041" s="655"/>
      <c r="L4041" s="653"/>
      <c r="M4041" s="654"/>
      <c r="N4041" s="654"/>
      <c r="O4041" s="654"/>
      <c r="P4041" s="655"/>
      <c r="Q4041" s="656"/>
      <c r="R4041" s="652"/>
      <c r="S4041" s="566"/>
      <c r="T4041" s="566"/>
      <c r="U4041" s="566"/>
      <c r="V4041" s="566"/>
      <c r="W4041" s="566"/>
      <c r="X4041" s="566"/>
      <c r="Y4041" s="566"/>
      <c r="Z4041" s="566"/>
      <c r="AA4041" s="566"/>
      <c r="AB4041" s="566"/>
      <c r="AC4041" s="566"/>
      <c r="AD4041" s="566"/>
      <c r="AE4041" s="566"/>
      <c r="AF4041" s="566"/>
      <c r="AG4041" s="566"/>
    </row>
    <row r="4042" spans="2:33" hidden="1" outlineLevel="1" x14ac:dyDescent="0.45">
      <c r="B4042" s="657"/>
      <c r="C4042" s="658"/>
      <c r="D4042" s="659"/>
      <c r="E4042" s="660"/>
      <c r="F4042" s="661"/>
      <c r="G4042" s="662"/>
      <c r="H4042" s="663"/>
      <c r="I4042" s="663"/>
      <c r="J4042" s="663"/>
      <c r="K4042" s="664"/>
      <c r="L4042" s="662"/>
      <c r="M4042" s="663"/>
      <c r="N4042" s="663"/>
      <c r="O4042" s="663"/>
      <c r="P4042" s="664"/>
      <c r="Q4042" s="665"/>
      <c r="R4042" s="661"/>
      <c r="S4042" s="566"/>
      <c r="T4042" s="566"/>
      <c r="U4042" s="566"/>
      <c r="V4042" s="566"/>
      <c r="W4042" s="566"/>
      <c r="X4042" s="566"/>
      <c r="Y4042" s="566"/>
      <c r="Z4042" s="566"/>
      <c r="AA4042" s="566"/>
      <c r="AB4042" s="566"/>
      <c r="AC4042" s="566"/>
      <c r="AD4042" s="566"/>
      <c r="AE4042" s="566"/>
      <c r="AF4042" s="566"/>
      <c r="AG4042" s="566"/>
    </row>
    <row r="4043" spans="2:33" hidden="1" outlineLevel="1" x14ac:dyDescent="0.45">
      <c r="B4043" s="648"/>
      <c r="C4043" s="649"/>
      <c r="D4043" s="650"/>
      <c r="E4043" s="651"/>
      <c r="F4043" s="652"/>
      <c r="G4043" s="653"/>
      <c r="H4043" s="654"/>
      <c r="I4043" s="654"/>
      <c r="J4043" s="654"/>
      <c r="K4043" s="655"/>
      <c r="L4043" s="653"/>
      <c r="M4043" s="654"/>
      <c r="N4043" s="654"/>
      <c r="O4043" s="654"/>
      <c r="P4043" s="655"/>
      <c r="Q4043" s="656"/>
      <c r="R4043" s="652"/>
      <c r="S4043" s="566"/>
      <c r="T4043" s="566"/>
      <c r="U4043" s="566"/>
      <c r="V4043" s="566"/>
      <c r="W4043" s="566"/>
      <c r="X4043" s="566"/>
      <c r="Y4043" s="566"/>
      <c r="Z4043" s="566"/>
      <c r="AA4043" s="566"/>
      <c r="AB4043" s="566"/>
      <c r="AC4043" s="566"/>
      <c r="AD4043" s="566"/>
      <c r="AE4043" s="566"/>
      <c r="AF4043" s="566"/>
      <c r="AG4043" s="566"/>
    </row>
    <row r="4044" spans="2:33" hidden="1" outlineLevel="1" x14ac:dyDescent="0.45">
      <c r="B4044" s="657"/>
      <c r="C4044" s="658"/>
      <c r="D4044" s="659"/>
      <c r="E4044" s="660"/>
      <c r="F4044" s="661"/>
      <c r="G4044" s="662"/>
      <c r="H4044" s="663"/>
      <c r="I4044" s="663"/>
      <c r="J4044" s="663"/>
      <c r="K4044" s="664"/>
      <c r="L4044" s="662"/>
      <c r="M4044" s="663"/>
      <c r="N4044" s="663"/>
      <c r="O4044" s="663"/>
      <c r="P4044" s="664"/>
      <c r="Q4044" s="665"/>
      <c r="R4044" s="661"/>
      <c r="S4044" s="566"/>
      <c r="T4044" s="566"/>
      <c r="U4044" s="566"/>
      <c r="V4044" s="566"/>
      <c r="W4044" s="566"/>
      <c r="X4044" s="566"/>
      <c r="Y4044" s="566"/>
      <c r="Z4044" s="566"/>
      <c r="AA4044" s="566"/>
      <c r="AB4044" s="566"/>
      <c r="AC4044" s="566"/>
      <c r="AD4044" s="566"/>
      <c r="AE4044" s="566"/>
      <c r="AF4044" s="566"/>
      <c r="AG4044" s="566"/>
    </row>
    <row r="4045" spans="2:33" hidden="1" outlineLevel="1" x14ac:dyDescent="0.45">
      <c r="B4045" s="648"/>
      <c r="C4045" s="649"/>
      <c r="D4045" s="650"/>
      <c r="E4045" s="651"/>
      <c r="F4045" s="652"/>
      <c r="G4045" s="653"/>
      <c r="H4045" s="654"/>
      <c r="I4045" s="654"/>
      <c r="J4045" s="654"/>
      <c r="K4045" s="655"/>
      <c r="L4045" s="653"/>
      <c r="M4045" s="654"/>
      <c r="N4045" s="654"/>
      <c r="O4045" s="654"/>
      <c r="P4045" s="655"/>
      <c r="Q4045" s="656"/>
      <c r="R4045" s="652"/>
      <c r="S4045" s="566"/>
      <c r="T4045" s="566"/>
      <c r="U4045" s="566"/>
      <c r="V4045" s="566"/>
      <c r="W4045" s="566"/>
      <c r="X4045" s="566"/>
      <c r="Y4045" s="566"/>
      <c r="Z4045" s="566"/>
      <c r="AA4045" s="566"/>
      <c r="AB4045" s="566"/>
      <c r="AC4045" s="566"/>
      <c r="AD4045" s="566"/>
      <c r="AE4045" s="566"/>
      <c r="AF4045" s="566"/>
      <c r="AG4045" s="566"/>
    </row>
    <row r="4046" spans="2:33" hidden="1" outlineLevel="1" x14ac:dyDescent="0.45">
      <c r="B4046" s="657"/>
      <c r="C4046" s="658"/>
      <c r="D4046" s="659"/>
      <c r="E4046" s="660"/>
      <c r="F4046" s="661"/>
      <c r="G4046" s="662"/>
      <c r="H4046" s="663"/>
      <c r="I4046" s="663"/>
      <c r="J4046" s="663"/>
      <c r="K4046" s="664"/>
      <c r="L4046" s="662"/>
      <c r="M4046" s="663"/>
      <c r="N4046" s="663"/>
      <c r="O4046" s="663"/>
      <c r="P4046" s="664"/>
      <c r="Q4046" s="665"/>
      <c r="R4046" s="661"/>
      <c r="S4046" s="566"/>
      <c r="T4046" s="566"/>
      <c r="U4046" s="566"/>
      <c r="V4046" s="566"/>
      <c r="W4046" s="566"/>
      <c r="X4046" s="566"/>
      <c r="Y4046" s="566"/>
      <c r="Z4046" s="566"/>
      <c r="AA4046" s="566"/>
      <c r="AB4046" s="566"/>
      <c r="AC4046" s="566"/>
      <c r="AD4046" s="566"/>
      <c r="AE4046" s="566"/>
      <c r="AF4046" s="566"/>
      <c r="AG4046" s="566"/>
    </row>
    <row r="4047" spans="2:33" hidden="1" outlineLevel="1" x14ac:dyDescent="0.45">
      <c r="B4047" s="648"/>
      <c r="C4047" s="649"/>
      <c r="D4047" s="650"/>
      <c r="E4047" s="651"/>
      <c r="F4047" s="652"/>
      <c r="G4047" s="653"/>
      <c r="H4047" s="654"/>
      <c r="I4047" s="654"/>
      <c r="J4047" s="654"/>
      <c r="K4047" s="655"/>
      <c r="L4047" s="653"/>
      <c r="M4047" s="654"/>
      <c r="N4047" s="654"/>
      <c r="O4047" s="654"/>
      <c r="P4047" s="655"/>
      <c r="Q4047" s="656"/>
      <c r="R4047" s="652"/>
      <c r="S4047" s="566"/>
      <c r="T4047" s="566"/>
      <c r="U4047" s="566"/>
      <c r="V4047" s="566"/>
      <c r="W4047" s="566"/>
      <c r="X4047" s="566"/>
      <c r="Y4047" s="566"/>
      <c r="Z4047" s="566"/>
      <c r="AA4047" s="566"/>
      <c r="AB4047" s="566"/>
      <c r="AC4047" s="566"/>
      <c r="AD4047" s="566"/>
      <c r="AE4047" s="566"/>
      <c r="AF4047" s="566"/>
      <c r="AG4047" s="566"/>
    </row>
    <row r="4048" spans="2:33" hidden="1" outlineLevel="1" x14ac:dyDescent="0.45">
      <c r="B4048" s="657"/>
      <c r="C4048" s="658"/>
      <c r="D4048" s="659"/>
      <c r="E4048" s="660"/>
      <c r="F4048" s="661"/>
      <c r="G4048" s="662"/>
      <c r="H4048" s="663"/>
      <c r="I4048" s="663"/>
      <c r="J4048" s="663"/>
      <c r="K4048" s="664"/>
      <c r="L4048" s="662"/>
      <c r="M4048" s="663"/>
      <c r="N4048" s="663"/>
      <c r="O4048" s="663"/>
      <c r="P4048" s="664"/>
      <c r="Q4048" s="665"/>
      <c r="R4048" s="661"/>
      <c r="S4048" s="566"/>
      <c r="T4048" s="566"/>
      <c r="U4048" s="566"/>
      <c r="V4048" s="566"/>
      <c r="W4048" s="566"/>
      <c r="X4048" s="566"/>
      <c r="Y4048" s="566"/>
      <c r="Z4048" s="566"/>
      <c r="AA4048" s="566"/>
      <c r="AB4048" s="566"/>
      <c r="AC4048" s="566"/>
      <c r="AD4048" s="566"/>
      <c r="AE4048" s="566"/>
      <c r="AF4048" s="566"/>
      <c r="AG4048" s="566"/>
    </row>
    <row r="4049" spans="2:33" hidden="1" outlineLevel="1" x14ac:dyDescent="0.45">
      <c r="B4049" s="648"/>
      <c r="C4049" s="649"/>
      <c r="D4049" s="650"/>
      <c r="E4049" s="651"/>
      <c r="F4049" s="652"/>
      <c r="G4049" s="653"/>
      <c r="H4049" s="654"/>
      <c r="I4049" s="654"/>
      <c r="J4049" s="654"/>
      <c r="K4049" s="655"/>
      <c r="L4049" s="653"/>
      <c r="M4049" s="654"/>
      <c r="N4049" s="654"/>
      <c r="O4049" s="654"/>
      <c r="P4049" s="655"/>
      <c r="Q4049" s="656"/>
      <c r="R4049" s="652"/>
      <c r="S4049" s="566"/>
      <c r="T4049" s="566"/>
      <c r="U4049" s="566"/>
      <c r="V4049" s="566"/>
      <c r="W4049" s="566"/>
      <c r="X4049" s="566"/>
      <c r="Y4049" s="566"/>
      <c r="Z4049" s="566"/>
      <c r="AA4049" s="566"/>
      <c r="AB4049" s="566"/>
      <c r="AC4049" s="566"/>
      <c r="AD4049" s="566"/>
      <c r="AE4049" s="566"/>
      <c r="AF4049" s="566"/>
      <c r="AG4049" s="566"/>
    </row>
    <row r="4050" spans="2:33" hidden="1" outlineLevel="1" x14ac:dyDescent="0.45">
      <c r="B4050" s="657"/>
      <c r="C4050" s="658"/>
      <c r="D4050" s="659"/>
      <c r="E4050" s="660"/>
      <c r="F4050" s="661"/>
      <c r="G4050" s="662"/>
      <c r="H4050" s="663"/>
      <c r="I4050" s="663"/>
      <c r="J4050" s="663"/>
      <c r="K4050" s="664"/>
      <c r="L4050" s="662"/>
      <c r="M4050" s="663"/>
      <c r="N4050" s="663"/>
      <c r="O4050" s="663"/>
      <c r="P4050" s="664"/>
      <c r="Q4050" s="665"/>
      <c r="R4050" s="661"/>
      <c r="S4050" s="566"/>
      <c r="T4050" s="566"/>
      <c r="U4050" s="566"/>
      <c r="V4050" s="566"/>
      <c r="W4050" s="566"/>
      <c r="X4050" s="566"/>
      <c r="Y4050" s="566"/>
      <c r="Z4050" s="566"/>
      <c r="AA4050" s="566"/>
      <c r="AB4050" s="566"/>
      <c r="AC4050" s="566"/>
      <c r="AD4050" s="566"/>
      <c r="AE4050" s="566"/>
      <c r="AF4050" s="566"/>
      <c r="AG4050" s="566"/>
    </row>
    <row r="4051" spans="2:33" hidden="1" outlineLevel="1" x14ac:dyDescent="0.45">
      <c r="B4051" s="648"/>
      <c r="C4051" s="649"/>
      <c r="D4051" s="650"/>
      <c r="E4051" s="651"/>
      <c r="F4051" s="652"/>
      <c r="G4051" s="653"/>
      <c r="H4051" s="654"/>
      <c r="I4051" s="654"/>
      <c r="J4051" s="654"/>
      <c r="K4051" s="655"/>
      <c r="L4051" s="653"/>
      <c r="M4051" s="654"/>
      <c r="N4051" s="654"/>
      <c r="O4051" s="654"/>
      <c r="P4051" s="655"/>
      <c r="Q4051" s="656"/>
      <c r="R4051" s="652"/>
      <c r="S4051" s="566"/>
      <c r="T4051" s="566"/>
      <c r="U4051" s="566"/>
      <c r="V4051" s="566"/>
      <c r="W4051" s="566"/>
      <c r="X4051" s="566"/>
      <c r="Y4051" s="566"/>
      <c r="Z4051" s="566"/>
      <c r="AA4051" s="566"/>
      <c r="AB4051" s="566"/>
      <c r="AC4051" s="566"/>
      <c r="AD4051" s="566"/>
      <c r="AE4051" s="566"/>
      <c r="AF4051" s="566"/>
      <c r="AG4051" s="566"/>
    </row>
    <row r="4052" spans="2:33" hidden="1" outlineLevel="1" x14ac:dyDescent="0.45">
      <c r="B4052" s="657"/>
      <c r="C4052" s="658"/>
      <c r="D4052" s="659"/>
      <c r="E4052" s="660"/>
      <c r="F4052" s="661"/>
      <c r="G4052" s="662"/>
      <c r="H4052" s="663"/>
      <c r="I4052" s="663"/>
      <c r="J4052" s="663"/>
      <c r="K4052" s="664"/>
      <c r="L4052" s="662"/>
      <c r="M4052" s="663"/>
      <c r="N4052" s="663"/>
      <c r="O4052" s="663"/>
      <c r="P4052" s="664"/>
      <c r="Q4052" s="665"/>
      <c r="R4052" s="661"/>
      <c r="S4052" s="566"/>
      <c r="T4052" s="566"/>
      <c r="U4052" s="566"/>
      <c r="V4052" s="566"/>
      <c r="W4052" s="566"/>
      <c r="X4052" s="566"/>
      <c r="Y4052" s="566"/>
      <c r="Z4052" s="566"/>
      <c r="AA4052" s="566"/>
      <c r="AB4052" s="566"/>
      <c r="AC4052" s="566"/>
      <c r="AD4052" s="566"/>
      <c r="AE4052" s="566"/>
      <c r="AF4052" s="566"/>
      <c r="AG4052" s="566"/>
    </row>
    <row r="4053" spans="2:33" hidden="1" outlineLevel="1" x14ac:dyDescent="0.45">
      <c r="B4053" s="648"/>
      <c r="C4053" s="649"/>
      <c r="D4053" s="650"/>
      <c r="E4053" s="651"/>
      <c r="F4053" s="652"/>
      <c r="G4053" s="653"/>
      <c r="H4053" s="654"/>
      <c r="I4053" s="654"/>
      <c r="J4053" s="654"/>
      <c r="K4053" s="655"/>
      <c r="L4053" s="653"/>
      <c r="M4053" s="654"/>
      <c r="N4053" s="654"/>
      <c r="O4053" s="654"/>
      <c r="P4053" s="655"/>
      <c r="Q4053" s="656"/>
      <c r="R4053" s="652"/>
      <c r="S4053" s="566"/>
      <c r="T4053" s="566"/>
      <c r="U4053" s="566"/>
      <c r="V4053" s="566"/>
      <c r="W4053" s="566"/>
      <c r="X4053" s="566"/>
      <c r="Y4053" s="566"/>
      <c r="Z4053" s="566"/>
      <c r="AA4053" s="566"/>
      <c r="AB4053" s="566"/>
      <c r="AC4053" s="566"/>
      <c r="AD4053" s="566"/>
      <c r="AE4053" s="566"/>
      <c r="AF4053" s="566"/>
      <c r="AG4053" s="566"/>
    </row>
    <row r="4054" spans="2:33" hidden="1" outlineLevel="1" x14ac:dyDescent="0.45">
      <c r="B4054" s="657"/>
      <c r="C4054" s="658"/>
      <c r="D4054" s="659"/>
      <c r="E4054" s="660"/>
      <c r="F4054" s="661"/>
      <c r="G4054" s="662"/>
      <c r="H4054" s="663"/>
      <c r="I4054" s="663"/>
      <c r="J4054" s="663"/>
      <c r="K4054" s="664"/>
      <c r="L4054" s="662"/>
      <c r="M4054" s="663"/>
      <c r="N4054" s="663"/>
      <c r="O4054" s="663"/>
      <c r="P4054" s="664"/>
      <c r="Q4054" s="665"/>
      <c r="R4054" s="661"/>
      <c r="S4054" s="566"/>
      <c r="T4054" s="566"/>
      <c r="U4054" s="566"/>
      <c r="V4054" s="566"/>
      <c r="W4054" s="566"/>
      <c r="X4054" s="566"/>
      <c r="Y4054" s="566"/>
      <c r="Z4054" s="566"/>
      <c r="AA4054" s="566"/>
      <c r="AB4054" s="566"/>
      <c r="AC4054" s="566"/>
      <c r="AD4054" s="566"/>
      <c r="AE4054" s="566"/>
      <c r="AF4054" s="566"/>
      <c r="AG4054" s="566"/>
    </row>
    <row r="4055" spans="2:33" hidden="1" outlineLevel="1" x14ac:dyDescent="0.45">
      <c r="B4055" s="648"/>
      <c r="C4055" s="649"/>
      <c r="D4055" s="650"/>
      <c r="E4055" s="651"/>
      <c r="F4055" s="652"/>
      <c r="G4055" s="653"/>
      <c r="H4055" s="654"/>
      <c r="I4055" s="654"/>
      <c r="J4055" s="654"/>
      <c r="K4055" s="655"/>
      <c r="L4055" s="653"/>
      <c r="M4055" s="654"/>
      <c r="N4055" s="654"/>
      <c r="O4055" s="654"/>
      <c r="P4055" s="655"/>
      <c r="Q4055" s="656"/>
      <c r="R4055" s="652"/>
      <c r="S4055" s="566"/>
      <c r="T4055" s="566"/>
      <c r="U4055" s="566"/>
      <c r="V4055" s="566"/>
      <c r="W4055" s="566"/>
      <c r="X4055" s="566"/>
      <c r="Y4055" s="566"/>
      <c r="Z4055" s="566"/>
      <c r="AA4055" s="566"/>
      <c r="AB4055" s="566"/>
      <c r="AC4055" s="566"/>
      <c r="AD4055" s="566"/>
      <c r="AE4055" s="566"/>
      <c r="AF4055" s="566"/>
      <c r="AG4055" s="566"/>
    </row>
    <row r="4056" spans="2:33" hidden="1" outlineLevel="1" x14ac:dyDescent="0.45">
      <c r="B4056" s="657"/>
      <c r="C4056" s="658"/>
      <c r="D4056" s="659"/>
      <c r="E4056" s="660"/>
      <c r="F4056" s="661"/>
      <c r="G4056" s="662"/>
      <c r="H4056" s="663"/>
      <c r="I4056" s="663"/>
      <c r="J4056" s="663"/>
      <c r="K4056" s="664"/>
      <c r="L4056" s="662"/>
      <c r="M4056" s="663"/>
      <c r="N4056" s="663"/>
      <c r="O4056" s="663"/>
      <c r="P4056" s="664"/>
      <c r="Q4056" s="665"/>
      <c r="R4056" s="661"/>
      <c r="S4056" s="566"/>
      <c r="T4056" s="566"/>
      <c r="U4056" s="566"/>
      <c r="V4056" s="566"/>
      <c r="W4056" s="566"/>
      <c r="X4056" s="566"/>
      <c r="Y4056" s="566"/>
      <c r="Z4056" s="566"/>
      <c r="AA4056" s="566"/>
      <c r="AB4056" s="566"/>
      <c r="AC4056" s="566"/>
      <c r="AD4056" s="566"/>
      <c r="AE4056" s="566"/>
      <c r="AF4056" s="566"/>
      <c r="AG4056" s="566"/>
    </row>
    <row r="4057" spans="2:33" hidden="1" outlineLevel="1" x14ac:dyDescent="0.45">
      <c r="B4057" s="648"/>
      <c r="C4057" s="649"/>
      <c r="D4057" s="650"/>
      <c r="E4057" s="651"/>
      <c r="F4057" s="652"/>
      <c r="G4057" s="653"/>
      <c r="H4057" s="654"/>
      <c r="I4057" s="654"/>
      <c r="J4057" s="654"/>
      <c r="K4057" s="655"/>
      <c r="L4057" s="653"/>
      <c r="M4057" s="654"/>
      <c r="N4057" s="654"/>
      <c r="O4057" s="654"/>
      <c r="P4057" s="655"/>
      <c r="Q4057" s="656"/>
      <c r="R4057" s="652"/>
      <c r="S4057" s="566"/>
      <c r="T4057" s="566"/>
      <c r="U4057" s="566"/>
      <c r="V4057" s="566"/>
      <c r="W4057" s="566"/>
      <c r="X4057" s="566"/>
      <c r="Y4057" s="566"/>
      <c r="Z4057" s="566"/>
      <c r="AA4057" s="566"/>
      <c r="AB4057" s="566"/>
      <c r="AC4057" s="566"/>
      <c r="AD4057" s="566"/>
      <c r="AE4057" s="566"/>
      <c r="AF4057" s="566"/>
      <c r="AG4057" s="566"/>
    </row>
    <row r="4058" spans="2:33" hidden="1" outlineLevel="1" x14ac:dyDescent="0.45">
      <c r="B4058" s="657"/>
      <c r="C4058" s="658"/>
      <c r="D4058" s="659"/>
      <c r="E4058" s="660"/>
      <c r="F4058" s="661"/>
      <c r="G4058" s="662"/>
      <c r="H4058" s="663"/>
      <c r="I4058" s="663"/>
      <c r="J4058" s="663"/>
      <c r="K4058" s="664"/>
      <c r="L4058" s="662"/>
      <c r="M4058" s="663"/>
      <c r="N4058" s="663"/>
      <c r="O4058" s="663"/>
      <c r="P4058" s="664"/>
      <c r="Q4058" s="665"/>
      <c r="R4058" s="661"/>
      <c r="S4058" s="566"/>
      <c r="T4058" s="566"/>
      <c r="U4058" s="566"/>
      <c r="V4058" s="566"/>
      <c r="W4058" s="566"/>
      <c r="X4058" s="566"/>
      <c r="Y4058" s="566"/>
      <c r="Z4058" s="566"/>
      <c r="AA4058" s="566"/>
      <c r="AB4058" s="566"/>
      <c r="AC4058" s="566"/>
      <c r="AD4058" s="566"/>
      <c r="AE4058" s="566"/>
      <c r="AF4058" s="566"/>
      <c r="AG4058" s="566"/>
    </row>
    <row r="4059" spans="2:33" hidden="1" outlineLevel="1" x14ac:dyDescent="0.45">
      <c r="B4059" s="648"/>
      <c r="C4059" s="649"/>
      <c r="D4059" s="650"/>
      <c r="E4059" s="651"/>
      <c r="F4059" s="652"/>
      <c r="G4059" s="653"/>
      <c r="H4059" s="654"/>
      <c r="I4059" s="654"/>
      <c r="J4059" s="654"/>
      <c r="K4059" s="655"/>
      <c r="L4059" s="653"/>
      <c r="M4059" s="654"/>
      <c r="N4059" s="654"/>
      <c r="O4059" s="654"/>
      <c r="P4059" s="655"/>
      <c r="Q4059" s="656"/>
      <c r="R4059" s="652"/>
      <c r="S4059" s="566"/>
      <c r="T4059" s="566"/>
      <c r="U4059" s="566"/>
      <c r="V4059" s="566"/>
      <c r="W4059" s="566"/>
      <c r="X4059" s="566"/>
      <c r="Y4059" s="566"/>
      <c r="Z4059" s="566"/>
      <c r="AA4059" s="566"/>
      <c r="AB4059" s="566"/>
      <c r="AC4059" s="566"/>
      <c r="AD4059" s="566"/>
      <c r="AE4059" s="566"/>
      <c r="AF4059" s="566"/>
      <c r="AG4059" s="566"/>
    </row>
    <row r="4060" spans="2:33" hidden="1" outlineLevel="1" x14ac:dyDescent="0.45">
      <c r="B4060" s="657"/>
      <c r="C4060" s="658"/>
      <c r="D4060" s="659"/>
      <c r="E4060" s="660"/>
      <c r="F4060" s="661"/>
      <c r="G4060" s="662"/>
      <c r="H4060" s="663"/>
      <c r="I4060" s="663"/>
      <c r="J4060" s="663"/>
      <c r="K4060" s="664"/>
      <c r="L4060" s="662"/>
      <c r="M4060" s="663"/>
      <c r="N4060" s="663"/>
      <c r="O4060" s="663"/>
      <c r="P4060" s="664"/>
      <c r="Q4060" s="665"/>
      <c r="R4060" s="661"/>
      <c r="S4060" s="566"/>
      <c r="T4060" s="566"/>
      <c r="U4060" s="566"/>
      <c r="V4060" s="566"/>
      <c r="W4060" s="566"/>
      <c r="X4060" s="566"/>
      <c r="Y4060" s="566"/>
      <c r="Z4060" s="566"/>
      <c r="AA4060" s="566"/>
      <c r="AB4060" s="566"/>
      <c r="AC4060" s="566"/>
      <c r="AD4060" s="566"/>
      <c r="AE4060" s="566"/>
      <c r="AF4060" s="566"/>
      <c r="AG4060" s="566"/>
    </row>
    <row r="4061" spans="2:33" hidden="1" outlineLevel="1" x14ac:dyDescent="0.45">
      <c r="B4061" s="648"/>
      <c r="C4061" s="649"/>
      <c r="D4061" s="650"/>
      <c r="E4061" s="651"/>
      <c r="F4061" s="652"/>
      <c r="G4061" s="653"/>
      <c r="H4061" s="654"/>
      <c r="I4061" s="654"/>
      <c r="J4061" s="654"/>
      <c r="K4061" s="655"/>
      <c r="L4061" s="653"/>
      <c r="M4061" s="654"/>
      <c r="N4061" s="654"/>
      <c r="O4061" s="654"/>
      <c r="P4061" s="655"/>
      <c r="Q4061" s="656"/>
      <c r="R4061" s="652"/>
      <c r="S4061" s="566"/>
      <c r="T4061" s="566"/>
      <c r="U4061" s="566"/>
      <c r="V4061" s="566"/>
      <c r="W4061" s="566"/>
      <c r="X4061" s="566"/>
      <c r="Y4061" s="566"/>
      <c r="Z4061" s="566"/>
      <c r="AA4061" s="566"/>
      <c r="AB4061" s="566"/>
      <c r="AC4061" s="566"/>
      <c r="AD4061" s="566"/>
      <c r="AE4061" s="566"/>
      <c r="AF4061" s="566"/>
      <c r="AG4061" s="566"/>
    </row>
    <row r="4062" spans="2:33" hidden="1" outlineLevel="1" x14ac:dyDescent="0.45">
      <c r="B4062" s="657"/>
      <c r="C4062" s="658"/>
      <c r="D4062" s="659"/>
      <c r="E4062" s="660"/>
      <c r="F4062" s="661"/>
      <c r="G4062" s="662"/>
      <c r="H4062" s="663"/>
      <c r="I4062" s="663"/>
      <c r="J4062" s="663"/>
      <c r="K4062" s="664"/>
      <c r="L4062" s="662"/>
      <c r="M4062" s="663"/>
      <c r="N4062" s="663"/>
      <c r="O4062" s="663"/>
      <c r="P4062" s="664"/>
      <c r="Q4062" s="665"/>
      <c r="R4062" s="661"/>
      <c r="S4062" s="566"/>
      <c r="T4062" s="566"/>
      <c r="U4062" s="566"/>
      <c r="V4062" s="566"/>
      <c r="W4062" s="566"/>
      <c r="X4062" s="566"/>
      <c r="Y4062" s="566"/>
      <c r="Z4062" s="566"/>
      <c r="AA4062" s="566"/>
      <c r="AB4062" s="566"/>
      <c r="AC4062" s="566"/>
      <c r="AD4062" s="566"/>
      <c r="AE4062" s="566"/>
      <c r="AF4062" s="566"/>
      <c r="AG4062" s="566"/>
    </row>
    <row r="4063" spans="2:33" hidden="1" outlineLevel="1" x14ac:dyDescent="0.45">
      <c r="B4063" s="648"/>
      <c r="C4063" s="649"/>
      <c r="D4063" s="650"/>
      <c r="E4063" s="651"/>
      <c r="F4063" s="652"/>
      <c r="G4063" s="653"/>
      <c r="H4063" s="654"/>
      <c r="I4063" s="654"/>
      <c r="J4063" s="654"/>
      <c r="K4063" s="655"/>
      <c r="L4063" s="653"/>
      <c r="M4063" s="654"/>
      <c r="N4063" s="654"/>
      <c r="O4063" s="654"/>
      <c r="P4063" s="655"/>
      <c r="Q4063" s="656"/>
      <c r="R4063" s="652"/>
      <c r="S4063" s="566"/>
      <c r="T4063" s="566"/>
      <c r="U4063" s="566"/>
      <c r="V4063" s="566"/>
      <c r="W4063" s="566"/>
      <c r="X4063" s="566"/>
      <c r="Y4063" s="566"/>
      <c r="Z4063" s="566"/>
      <c r="AA4063" s="566"/>
      <c r="AB4063" s="566"/>
      <c r="AC4063" s="566"/>
      <c r="AD4063" s="566"/>
      <c r="AE4063" s="566"/>
      <c r="AF4063" s="566"/>
      <c r="AG4063" s="566"/>
    </row>
    <row r="4064" spans="2:33" hidden="1" outlineLevel="1" x14ac:dyDescent="0.45">
      <c r="B4064" s="657"/>
      <c r="C4064" s="658"/>
      <c r="D4064" s="659"/>
      <c r="E4064" s="660"/>
      <c r="F4064" s="661"/>
      <c r="G4064" s="662"/>
      <c r="H4064" s="663"/>
      <c r="I4064" s="663"/>
      <c r="J4064" s="663"/>
      <c r="K4064" s="664"/>
      <c r="L4064" s="662"/>
      <c r="M4064" s="663"/>
      <c r="N4064" s="663"/>
      <c r="O4064" s="663"/>
      <c r="P4064" s="664"/>
      <c r="Q4064" s="665"/>
      <c r="R4064" s="661"/>
      <c r="S4064" s="566"/>
      <c r="T4064" s="566"/>
      <c r="U4064" s="566"/>
      <c r="V4064" s="566"/>
      <c r="W4064" s="566"/>
      <c r="X4064" s="566"/>
      <c r="Y4064" s="566"/>
      <c r="Z4064" s="566"/>
      <c r="AA4064" s="566"/>
      <c r="AB4064" s="566"/>
      <c r="AC4064" s="566"/>
      <c r="AD4064" s="566"/>
      <c r="AE4064" s="566"/>
      <c r="AF4064" s="566"/>
      <c r="AG4064" s="566"/>
    </row>
    <row r="4065" spans="2:33" hidden="1" outlineLevel="1" x14ac:dyDescent="0.45">
      <c r="B4065" s="648"/>
      <c r="C4065" s="649"/>
      <c r="D4065" s="650"/>
      <c r="E4065" s="651"/>
      <c r="F4065" s="652"/>
      <c r="G4065" s="653"/>
      <c r="H4065" s="654"/>
      <c r="I4065" s="654"/>
      <c r="J4065" s="654"/>
      <c r="K4065" s="655"/>
      <c r="L4065" s="653"/>
      <c r="M4065" s="654"/>
      <c r="N4065" s="654"/>
      <c r="O4065" s="654"/>
      <c r="P4065" s="655"/>
      <c r="Q4065" s="656"/>
      <c r="R4065" s="652"/>
      <c r="S4065" s="566"/>
      <c r="T4065" s="566"/>
      <c r="U4065" s="566"/>
      <c r="V4065" s="566"/>
      <c r="W4065" s="566"/>
      <c r="X4065" s="566"/>
      <c r="Y4065" s="566"/>
      <c r="Z4065" s="566"/>
      <c r="AA4065" s="566"/>
      <c r="AB4065" s="566"/>
      <c r="AC4065" s="566"/>
      <c r="AD4065" s="566"/>
      <c r="AE4065" s="566"/>
      <c r="AF4065" s="566"/>
      <c r="AG4065" s="566"/>
    </row>
    <row r="4066" spans="2:33" hidden="1" outlineLevel="1" x14ac:dyDescent="0.45">
      <c r="B4066" s="657"/>
      <c r="C4066" s="658"/>
      <c r="D4066" s="659"/>
      <c r="E4066" s="660"/>
      <c r="F4066" s="661"/>
      <c r="G4066" s="662"/>
      <c r="H4066" s="663"/>
      <c r="I4066" s="663"/>
      <c r="J4066" s="663"/>
      <c r="K4066" s="664"/>
      <c r="L4066" s="662"/>
      <c r="M4066" s="663"/>
      <c r="N4066" s="663"/>
      <c r="O4066" s="663"/>
      <c r="P4066" s="664"/>
      <c r="Q4066" s="665"/>
      <c r="R4066" s="661"/>
      <c r="S4066" s="566"/>
      <c r="T4066" s="566"/>
      <c r="U4066" s="566"/>
      <c r="V4066" s="566"/>
      <c r="W4066" s="566"/>
      <c r="X4066" s="566"/>
      <c r="Y4066" s="566"/>
      <c r="Z4066" s="566"/>
      <c r="AA4066" s="566"/>
      <c r="AB4066" s="566"/>
      <c r="AC4066" s="566"/>
      <c r="AD4066" s="566"/>
      <c r="AE4066" s="566"/>
      <c r="AF4066" s="566"/>
      <c r="AG4066" s="566"/>
    </row>
    <row r="4067" spans="2:33" hidden="1" outlineLevel="1" x14ac:dyDescent="0.45">
      <c r="B4067" s="648"/>
      <c r="C4067" s="649"/>
      <c r="D4067" s="650"/>
      <c r="E4067" s="651"/>
      <c r="F4067" s="652"/>
      <c r="G4067" s="653"/>
      <c r="H4067" s="654"/>
      <c r="I4067" s="654"/>
      <c r="J4067" s="654"/>
      <c r="K4067" s="655"/>
      <c r="L4067" s="653"/>
      <c r="M4067" s="654"/>
      <c r="N4067" s="654"/>
      <c r="O4067" s="654"/>
      <c r="P4067" s="655"/>
      <c r="Q4067" s="656"/>
      <c r="R4067" s="652"/>
      <c r="S4067" s="566"/>
      <c r="T4067" s="566"/>
      <c r="U4067" s="566"/>
      <c r="V4067" s="566"/>
      <c r="W4067" s="566"/>
      <c r="X4067" s="566"/>
      <c r="Y4067" s="566"/>
      <c r="Z4067" s="566"/>
      <c r="AA4067" s="566"/>
      <c r="AB4067" s="566"/>
      <c r="AC4067" s="566"/>
      <c r="AD4067" s="566"/>
      <c r="AE4067" s="566"/>
      <c r="AF4067" s="566"/>
      <c r="AG4067" s="566"/>
    </row>
    <row r="4068" spans="2:33" hidden="1" outlineLevel="1" x14ac:dyDescent="0.45">
      <c r="B4068" s="657"/>
      <c r="C4068" s="658"/>
      <c r="D4068" s="659"/>
      <c r="E4068" s="660"/>
      <c r="F4068" s="661"/>
      <c r="G4068" s="662"/>
      <c r="H4068" s="663"/>
      <c r="I4068" s="663"/>
      <c r="J4068" s="663"/>
      <c r="K4068" s="664"/>
      <c r="L4068" s="662"/>
      <c r="M4068" s="663"/>
      <c r="N4068" s="663"/>
      <c r="O4068" s="663"/>
      <c r="P4068" s="664"/>
      <c r="Q4068" s="665"/>
      <c r="R4068" s="661"/>
      <c r="S4068" s="566"/>
      <c r="T4068" s="566"/>
      <c r="U4068" s="566"/>
      <c r="V4068" s="566"/>
      <c r="W4068" s="566"/>
      <c r="X4068" s="566"/>
      <c r="Y4068" s="566"/>
      <c r="Z4068" s="566"/>
      <c r="AA4068" s="566"/>
      <c r="AB4068" s="566"/>
      <c r="AC4068" s="566"/>
      <c r="AD4068" s="566"/>
      <c r="AE4068" s="566"/>
      <c r="AF4068" s="566"/>
      <c r="AG4068" s="566"/>
    </row>
    <row r="4069" spans="2:33" hidden="1" outlineLevel="1" x14ac:dyDescent="0.45">
      <c r="B4069" s="648"/>
      <c r="C4069" s="649"/>
      <c r="D4069" s="650"/>
      <c r="E4069" s="651"/>
      <c r="F4069" s="652"/>
      <c r="G4069" s="653"/>
      <c r="H4069" s="654"/>
      <c r="I4069" s="654"/>
      <c r="J4069" s="654"/>
      <c r="K4069" s="655"/>
      <c r="L4069" s="653"/>
      <c r="M4069" s="654"/>
      <c r="N4069" s="654"/>
      <c r="O4069" s="654"/>
      <c r="P4069" s="655"/>
      <c r="Q4069" s="656"/>
      <c r="R4069" s="652"/>
      <c r="S4069" s="566"/>
      <c r="T4069" s="566"/>
      <c r="U4069" s="566"/>
      <c r="V4069" s="566"/>
      <c r="W4069" s="566"/>
      <c r="X4069" s="566"/>
      <c r="Y4069" s="566"/>
      <c r="Z4069" s="566"/>
      <c r="AA4069" s="566"/>
      <c r="AB4069" s="566"/>
      <c r="AC4069" s="566"/>
      <c r="AD4069" s="566"/>
      <c r="AE4069" s="566"/>
      <c r="AF4069" s="566"/>
      <c r="AG4069" s="566"/>
    </row>
    <row r="4070" spans="2:33" hidden="1" outlineLevel="1" x14ac:dyDescent="0.45">
      <c r="B4070" s="657"/>
      <c r="C4070" s="658"/>
      <c r="D4070" s="659"/>
      <c r="E4070" s="660"/>
      <c r="F4070" s="661"/>
      <c r="G4070" s="662"/>
      <c r="H4070" s="663"/>
      <c r="I4070" s="663"/>
      <c r="J4070" s="663"/>
      <c r="K4070" s="664"/>
      <c r="L4070" s="662"/>
      <c r="M4070" s="663"/>
      <c r="N4070" s="663"/>
      <c r="O4070" s="663"/>
      <c r="P4070" s="664"/>
      <c r="Q4070" s="665"/>
      <c r="R4070" s="661"/>
      <c r="S4070" s="566"/>
      <c r="T4070" s="566"/>
      <c r="U4070" s="566"/>
      <c r="V4070" s="566"/>
      <c r="W4070" s="566"/>
      <c r="X4070" s="566"/>
      <c r="Y4070" s="566"/>
      <c r="Z4070" s="566"/>
      <c r="AA4070" s="566"/>
      <c r="AB4070" s="566"/>
      <c r="AC4070" s="566"/>
      <c r="AD4070" s="566"/>
      <c r="AE4070" s="566"/>
      <c r="AF4070" s="566"/>
      <c r="AG4070" s="566"/>
    </row>
    <row r="4071" spans="2:33" hidden="1" outlineLevel="1" x14ac:dyDescent="0.45">
      <c r="B4071" s="648"/>
      <c r="C4071" s="649"/>
      <c r="D4071" s="650"/>
      <c r="E4071" s="651"/>
      <c r="F4071" s="652"/>
      <c r="G4071" s="653"/>
      <c r="H4071" s="654"/>
      <c r="I4071" s="654"/>
      <c r="J4071" s="654"/>
      <c r="K4071" s="655"/>
      <c r="L4071" s="653"/>
      <c r="M4071" s="654"/>
      <c r="N4071" s="654"/>
      <c r="O4071" s="654"/>
      <c r="P4071" s="655"/>
      <c r="Q4071" s="656"/>
      <c r="R4071" s="652"/>
      <c r="S4071" s="566"/>
      <c r="T4071" s="566"/>
      <c r="U4071" s="566"/>
      <c r="V4071" s="566"/>
      <c r="W4071" s="566"/>
      <c r="X4071" s="566"/>
      <c r="Y4071" s="566"/>
      <c r="Z4071" s="566"/>
      <c r="AA4071" s="566"/>
      <c r="AB4071" s="566"/>
      <c r="AC4071" s="566"/>
      <c r="AD4071" s="566"/>
      <c r="AE4071" s="566"/>
      <c r="AF4071" s="566"/>
      <c r="AG4071" s="566"/>
    </row>
    <row r="4072" spans="2:33" hidden="1" outlineLevel="1" x14ac:dyDescent="0.45">
      <c r="B4072" s="657"/>
      <c r="C4072" s="658"/>
      <c r="D4072" s="659"/>
      <c r="E4072" s="660"/>
      <c r="F4072" s="661"/>
      <c r="G4072" s="662"/>
      <c r="H4072" s="663"/>
      <c r="I4072" s="663"/>
      <c r="J4072" s="663"/>
      <c r="K4072" s="664"/>
      <c r="L4072" s="662"/>
      <c r="M4072" s="663"/>
      <c r="N4072" s="663"/>
      <c r="O4072" s="663"/>
      <c r="P4072" s="664"/>
      <c r="Q4072" s="665"/>
      <c r="R4072" s="661"/>
      <c r="S4072" s="566"/>
      <c r="T4072" s="566"/>
      <c r="U4072" s="566"/>
      <c r="V4072" s="566"/>
      <c r="W4072" s="566"/>
      <c r="X4072" s="566"/>
      <c r="Y4072" s="566"/>
      <c r="Z4072" s="566"/>
      <c r="AA4072" s="566"/>
      <c r="AB4072" s="566"/>
      <c r="AC4072" s="566"/>
      <c r="AD4072" s="566"/>
      <c r="AE4072" s="566"/>
      <c r="AF4072" s="566"/>
      <c r="AG4072" s="566"/>
    </row>
    <row r="4073" spans="2:33" hidden="1" outlineLevel="1" x14ac:dyDescent="0.45">
      <c r="B4073" s="648"/>
      <c r="C4073" s="649"/>
      <c r="D4073" s="650"/>
      <c r="E4073" s="651"/>
      <c r="F4073" s="652"/>
      <c r="G4073" s="653"/>
      <c r="H4073" s="654"/>
      <c r="I4073" s="654"/>
      <c r="J4073" s="654"/>
      <c r="K4073" s="655"/>
      <c r="L4073" s="653"/>
      <c r="M4073" s="654"/>
      <c r="N4073" s="654"/>
      <c r="O4073" s="654"/>
      <c r="P4073" s="655"/>
      <c r="Q4073" s="656"/>
      <c r="R4073" s="652"/>
      <c r="S4073" s="566"/>
      <c r="T4073" s="566"/>
      <c r="U4073" s="566"/>
      <c r="V4073" s="566"/>
      <c r="W4073" s="566"/>
      <c r="X4073" s="566"/>
      <c r="Y4073" s="566"/>
      <c r="Z4073" s="566"/>
      <c r="AA4073" s="566"/>
      <c r="AB4073" s="566"/>
      <c r="AC4073" s="566"/>
      <c r="AD4073" s="566"/>
      <c r="AE4073" s="566"/>
      <c r="AF4073" s="566"/>
      <c r="AG4073" s="566"/>
    </row>
    <row r="4074" spans="2:33" hidden="1" outlineLevel="1" x14ac:dyDescent="0.45">
      <c r="B4074" s="657"/>
      <c r="C4074" s="658"/>
      <c r="D4074" s="659"/>
      <c r="E4074" s="660"/>
      <c r="F4074" s="661"/>
      <c r="G4074" s="662"/>
      <c r="H4074" s="663"/>
      <c r="I4074" s="663"/>
      <c r="J4074" s="663"/>
      <c r="K4074" s="664"/>
      <c r="L4074" s="662"/>
      <c r="M4074" s="663"/>
      <c r="N4074" s="663"/>
      <c r="O4074" s="663"/>
      <c r="P4074" s="664"/>
      <c r="Q4074" s="665"/>
      <c r="R4074" s="661"/>
      <c r="S4074" s="566"/>
      <c r="T4074" s="566"/>
      <c r="U4074" s="566"/>
      <c r="V4074" s="566"/>
      <c r="W4074" s="566"/>
      <c r="X4074" s="566"/>
      <c r="Y4074" s="566"/>
      <c r="Z4074" s="566"/>
      <c r="AA4074" s="566"/>
      <c r="AB4074" s="566"/>
      <c r="AC4074" s="566"/>
      <c r="AD4074" s="566"/>
      <c r="AE4074" s="566"/>
      <c r="AF4074" s="566"/>
      <c r="AG4074" s="566"/>
    </row>
    <row r="4075" spans="2:33" hidden="1" outlineLevel="1" x14ac:dyDescent="0.45">
      <c r="B4075" s="648"/>
      <c r="C4075" s="649"/>
      <c r="D4075" s="650"/>
      <c r="E4075" s="651"/>
      <c r="F4075" s="652"/>
      <c r="G4075" s="653"/>
      <c r="H4075" s="654"/>
      <c r="I4075" s="654"/>
      <c r="J4075" s="654"/>
      <c r="K4075" s="655"/>
      <c r="L4075" s="653"/>
      <c r="M4075" s="654"/>
      <c r="N4075" s="654"/>
      <c r="O4075" s="654"/>
      <c r="P4075" s="655"/>
      <c r="Q4075" s="656"/>
      <c r="R4075" s="652"/>
      <c r="S4075" s="566"/>
      <c r="T4075" s="566"/>
      <c r="U4075" s="566"/>
      <c r="V4075" s="566"/>
      <c r="W4075" s="566"/>
      <c r="X4075" s="566"/>
      <c r="Y4075" s="566"/>
      <c r="Z4075" s="566"/>
      <c r="AA4075" s="566"/>
      <c r="AB4075" s="566"/>
      <c r="AC4075" s="566"/>
      <c r="AD4075" s="566"/>
      <c r="AE4075" s="566"/>
      <c r="AF4075" s="566"/>
      <c r="AG4075" s="566"/>
    </row>
    <row r="4076" spans="2:33" hidden="1" outlineLevel="1" x14ac:dyDescent="0.45">
      <c r="B4076" s="657"/>
      <c r="C4076" s="658"/>
      <c r="D4076" s="659"/>
      <c r="E4076" s="660"/>
      <c r="F4076" s="661"/>
      <c r="G4076" s="662"/>
      <c r="H4076" s="663"/>
      <c r="I4076" s="663"/>
      <c r="J4076" s="663"/>
      <c r="K4076" s="664"/>
      <c r="L4076" s="662"/>
      <c r="M4076" s="663"/>
      <c r="N4076" s="663"/>
      <c r="O4076" s="663"/>
      <c r="P4076" s="664"/>
      <c r="Q4076" s="665"/>
      <c r="R4076" s="661"/>
      <c r="S4076" s="566"/>
      <c r="T4076" s="566"/>
      <c r="U4076" s="566"/>
      <c r="V4076" s="566"/>
      <c r="W4076" s="566"/>
      <c r="X4076" s="566"/>
      <c r="Y4076" s="566"/>
      <c r="Z4076" s="566"/>
      <c r="AA4076" s="566"/>
      <c r="AB4076" s="566"/>
      <c r="AC4076" s="566"/>
      <c r="AD4076" s="566"/>
      <c r="AE4076" s="566"/>
      <c r="AF4076" s="566"/>
      <c r="AG4076" s="566"/>
    </row>
    <row r="4077" spans="2:33" hidden="1" outlineLevel="1" x14ac:dyDescent="0.45">
      <c r="B4077" s="648"/>
      <c r="C4077" s="649"/>
      <c r="D4077" s="650"/>
      <c r="E4077" s="651"/>
      <c r="F4077" s="652"/>
      <c r="G4077" s="653"/>
      <c r="H4077" s="654"/>
      <c r="I4077" s="654"/>
      <c r="J4077" s="654"/>
      <c r="K4077" s="655"/>
      <c r="L4077" s="653"/>
      <c r="M4077" s="654"/>
      <c r="N4077" s="654"/>
      <c r="O4077" s="654"/>
      <c r="P4077" s="655"/>
      <c r="Q4077" s="656"/>
      <c r="R4077" s="652"/>
      <c r="S4077" s="566"/>
      <c r="T4077" s="566"/>
      <c r="U4077" s="566"/>
      <c r="V4077" s="566"/>
      <c r="W4077" s="566"/>
      <c r="X4077" s="566"/>
      <c r="Y4077" s="566"/>
      <c r="Z4077" s="566"/>
      <c r="AA4077" s="566"/>
      <c r="AB4077" s="566"/>
      <c r="AC4077" s="566"/>
      <c r="AD4077" s="566"/>
      <c r="AE4077" s="566"/>
      <c r="AF4077" s="566"/>
      <c r="AG4077" s="566"/>
    </row>
    <row r="4078" spans="2:33" hidden="1" outlineLevel="1" x14ac:dyDescent="0.45">
      <c r="B4078" s="657"/>
      <c r="C4078" s="658"/>
      <c r="D4078" s="659"/>
      <c r="E4078" s="660"/>
      <c r="F4078" s="661"/>
      <c r="G4078" s="662"/>
      <c r="H4078" s="663"/>
      <c r="I4078" s="663"/>
      <c r="J4078" s="663"/>
      <c r="K4078" s="664"/>
      <c r="L4078" s="662"/>
      <c r="M4078" s="663"/>
      <c r="N4078" s="663"/>
      <c r="O4078" s="663"/>
      <c r="P4078" s="664"/>
      <c r="Q4078" s="665"/>
      <c r="R4078" s="661"/>
      <c r="S4078" s="566"/>
      <c r="T4078" s="566"/>
      <c r="U4078" s="566"/>
      <c r="V4078" s="566"/>
      <c r="W4078" s="566"/>
      <c r="X4078" s="566"/>
      <c r="Y4078" s="566"/>
      <c r="Z4078" s="566"/>
      <c r="AA4078" s="566"/>
      <c r="AB4078" s="566"/>
      <c r="AC4078" s="566"/>
      <c r="AD4078" s="566"/>
      <c r="AE4078" s="566"/>
      <c r="AF4078" s="566"/>
      <c r="AG4078" s="566"/>
    </row>
    <row r="4079" spans="2:33" hidden="1" outlineLevel="1" x14ac:dyDescent="0.45">
      <c r="B4079" s="648"/>
      <c r="C4079" s="649"/>
      <c r="D4079" s="650"/>
      <c r="E4079" s="651"/>
      <c r="F4079" s="652"/>
      <c r="G4079" s="653"/>
      <c r="H4079" s="654"/>
      <c r="I4079" s="654"/>
      <c r="J4079" s="654"/>
      <c r="K4079" s="655"/>
      <c r="L4079" s="653"/>
      <c r="M4079" s="654"/>
      <c r="N4079" s="654"/>
      <c r="O4079" s="654"/>
      <c r="P4079" s="655"/>
      <c r="Q4079" s="656"/>
      <c r="R4079" s="652"/>
      <c r="S4079" s="566"/>
      <c r="T4079" s="566"/>
      <c r="U4079" s="566"/>
      <c r="V4079" s="566"/>
      <c r="W4079" s="566"/>
      <c r="X4079" s="566"/>
      <c r="Y4079" s="566"/>
      <c r="Z4079" s="566"/>
      <c r="AA4079" s="566"/>
      <c r="AB4079" s="566"/>
      <c r="AC4079" s="566"/>
      <c r="AD4079" s="566"/>
      <c r="AE4079" s="566"/>
      <c r="AF4079" s="566"/>
      <c r="AG4079" s="566"/>
    </row>
    <row r="4080" spans="2:33" hidden="1" outlineLevel="1" x14ac:dyDescent="0.45">
      <c r="B4080" s="657"/>
      <c r="C4080" s="658"/>
      <c r="D4080" s="659"/>
      <c r="E4080" s="660"/>
      <c r="F4080" s="661"/>
      <c r="G4080" s="662"/>
      <c r="H4080" s="663"/>
      <c r="I4080" s="663"/>
      <c r="J4080" s="663"/>
      <c r="K4080" s="664"/>
      <c r="L4080" s="662"/>
      <c r="M4080" s="663"/>
      <c r="N4080" s="663"/>
      <c r="O4080" s="663"/>
      <c r="P4080" s="664"/>
      <c r="Q4080" s="665"/>
      <c r="R4080" s="661"/>
      <c r="S4080" s="566"/>
      <c r="T4080" s="566"/>
      <c r="U4080" s="566"/>
      <c r="V4080" s="566"/>
      <c r="W4080" s="566"/>
      <c r="X4080" s="566"/>
      <c r="Y4080" s="566"/>
      <c r="Z4080" s="566"/>
      <c r="AA4080" s="566"/>
      <c r="AB4080" s="566"/>
      <c r="AC4080" s="566"/>
      <c r="AD4080" s="566"/>
      <c r="AE4080" s="566"/>
      <c r="AF4080" s="566"/>
      <c r="AG4080" s="566"/>
    </row>
    <row r="4081" spans="2:33" hidden="1" outlineLevel="1" x14ac:dyDescent="0.45">
      <c r="B4081" s="648"/>
      <c r="C4081" s="649"/>
      <c r="D4081" s="650"/>
      <c r="E4081" s="651"/>
      <c r="F4081" s="652"/>
      <c r="G4081" s="653"/>
      <c r="H4081" s="654"/>
      <c r="I4081" s="654"/>
      <c r="J4081" s="654"/>
      <c r="K4081" s="655"/>
      <c r="L4081" s="653"/>
      <c r="M4081" s="654"/>
      <c r="N4081" s="654"/>
      <c r="O4081" s="654"/>
      <c r="P4081" s="655"/>
      <c r="Q4081" s="656"/>
      <c r="R4081" s="652"/>
      <c r="S4081" s="566"/>
      <c r="T4081" s="566"/>
      <c r="U4081" s="566"/>
      <c r="V4081" s="566"/>
      <c r="W4081" s="566"/>
      <c r="X4081" s="566"/>
      <c r="Y4081" s="566"/>
      <c r="Z4081" s="566"/>
      <c r="AA4081" s="566"/>
      <c r="AB4081" s="566"/>
      <c r="AC4081" s="566"/>
      <c r="AD4081" s="566"/>
      <c r="AE4081" s="566"/>
      <c r="AF4081" s="566"/>
      <c r="AG4081" s="566"/>
    </row>
    <row r="4082" spans="2:33" hidden="1" outlineLevel="1" x14ac:dyDescent="0.45">
      <c r="B4082" s="657"/>
      <c r="C4082" s="658"/>
      <c r="D4082" s="659"/>
      <c r="E4082" s="660"/>
      <c r="F4082" s="661"/>
      <c r="G4082" s="662"/>
      <c r="H4082" s="663"/>
      <c r="I4082" s="663"/>
      <c r="J4082" s="663"/>
      <c r="K4082" s="664"/>
      <c r="L4082" s="662"/>
      <c r="M4082" s="663"/>
      <c r="N4082" s="663"/>
      <c r="O4082" s="663"/>
      <c r="P4082" s="664"/>
      <c r="Q4082" s="665"/>
      <c r="R4082" s="661"/>
      <c r="S4082" s="566"/>
      <c r="T4082" s="566"/>
      <c r="U4082" s="566"/>
      <c r="V4082" s="566"/>
      <c r="W4082" s="566"/>
      <c r="X4082" s="566"/>
      <c r="Y4082" s="566"/>
      <c r="Z4082" s="566"/>
      <c r="AA4082" s="566"/>
      <c r="AB4082" s="566"/>
      <c r="AC4082" s="566"/>
      <c r="AD4082" s="566"/>
      <c r="AE4082" s="566"/>
      <c r="AF4082" s="566"/>
      <c r="AG4082" s="566"/>
    </row>
    <row r="4083" spans="2:33" hidden="1" outlineLevel="1" x14ac:dyDescent="0.45">
      <c r="B4083" s="648"/>
      <c r="C4083" s="649"/>
      <c r="D4083" s="650"/>
      <c r="E4083" s="651"/>
      <c r="F4083" s="652"/>
      <c r="G4083" s="653"/>
      <c r="H4083" s="654"/>
      <c r="I4083" s="654"/>
      <c r="J4083" s="654"/>
      <c r="K4083" s="655"/>
      <c r="L4083" s="653"/>
      <c r="M4083" s="654"/>
      <c r="N4083" s="654"/>
      <c r="O4083" s="654"/>
      <c r="P4083" s="655"/>
      <c r="Q4083" s="656"/>
      <c r="R4083" s="652"/>
      <c r="S4083" s="566"/>
      <c r="T4083" s="566"/>
      <c r="U4083" s="566"/>
      <c r="V4083" s="566"/>
      <c r="W4083" s="566"/>
      <c r="X4083" s="566"/>
      <c r="Y4083" s="566"/>
      <c r="Z4083" s="566"/>
      <c r="AA4083" s="566"/>
      <c r="AB4083" s="566"/>
      <c r="AC4083" s="566"/>
      <c r="AD4083" s="566"/>
      <c r="AE4083" s="566"/>
      <c r="AF4083" s="566"/>
      <c r="AG4083" s="566"/>
    </row>
    <row r="4084" spans="2:33" hidden="1" outlineLevel="1" x14ac:dyDescent="0.45">
      <c r="B4084" s="657"/>
      <c r="C4084" s="658"/>
      <c r="D4084" s="659"/>
      <c r="E4084" s="660"/>
      <c r="F4084" s="661"/>
      <c r="G4084" s="662"/>
      <c r="H4084" s="663"/>
      <c r="I4084" s="663"/>
      <c r="J4084" s="663"/>
      <c r="K4084" s="664"/>
      <c r="L4084" s="662"/>
      <c r="M4084" s="663"/>
      <c r="N4084" s="663"/>
      <c r="O4084" s="663"/>
      <c r="P4084" s="664"/>
      <c r="Q4084" s="665"/>
      <c r="R4084" s="661"/>
      <c r="S4084" s="566"/>
      <c r="T4084" s="566"/>
      <c r="U4084" s="566"/>
      <c r="V4084" s="566"/>
      <c r="W4084" s="566"/>
      <c r="X4084" s="566"/>
      <c r="Y4084" s="566"/>
      <c r="Z4084" s="566"/>
      <c r="AA4084" s="566"/>
      <c r="AB4084" s="566"/>
      <c r="AC4084" s="566"/>
      <c r="AD4084" s="566"/>
      <c r="AE4084" s="566"/>
      <c r="AF4084" s="566"/>
      <c r="AG4084" s="566"/>
    </row>
    <row r="4085" spans="2:33" hidden="1" outlineLevel="1" x14ac:dyDescent="0.45">
      <c r="B4085" s="648"/>
      <c r="C4085" s="649"/>
      <c r="D4085" s="650"/>
      <c r="E4085" s="651"/>
      <c r="F4085" s="652"/>
      <c r="G4085" s="653"/>
      <c r="H4085" s="654"/>
      <c r="I4085" s="654"/>
      <c r="J4085" s="654"/>
      <c r="K4085" s="655"/>
      <c r="L4085" s="653"/>
      <c r="M4085" s="654"/>
      <c r="N4085" s="654"/>
      <c r="O4085" s="654"/>
      <c r="P4085" s="655"/>
      <c r="Q4085" s="656"/>
      <c r="R4085" s="652"/>
      <c r="S4085" s="566"/>
      <c r="T4085" s="566"/>
      <c r="U4085" s="566"/>
      <c r="V4085" s="566"/>
      <c r="W4085" s="566"/>
      <c r="X4085" s="566"/>
      <c r="Y4085" s="566"/>
      <c r="Z4085" s="566"/>
      <c r="AA4085" s="566"/>
      <c r="AB4085" s="566"/>
      <c r="AC4085" s="566"/>
      <c r="AD4085" s="566"/>
      <c r="AE4085" s="566"/>
      <c r="AF4085" s="566"/>
      <c r="AG4085" s="566"/>
    </row>
    <row r="4086" spans="2:33" hidden="1" outlineLevel="1" x14ac:dyDescent="0.45">
      <c r="B4086" s="657"/>
      <c r="C4086" s="658"/>
      <c r="D4086" s="659"/>
      <c r="E4086" s="660"/>
      <c r="F4086" s="661"/>
      <c r="G4086" s="662"/>
      <c r="H4086" s="663"/>
      <c r="I4086" s="663"/>
      <c r="J4086" s="663"/>
      <c r="K4086" s="664"/>
      <c r="L4086" s="662"/>
      <c r="M4086" s="663"/>
      <c r="N4086" s="663"/>
      <c r="O4086" s="663"/>
      <c r="P4086" s="664"/>
      <c r="Q4086" s="665"/>
      <c r="R4086" s="661"/>
      <c r="S4086" s="566"/>
      <c r="T4086" s="566"/>
      <c r="U4086" s="566"/>
      <c r="V4086" s="566"/>
      <c r="W4086" s="566"/>
      <c r="X4086" s="566"/>
      <c r="Y4086" s="566"/>
      <c r="Z4086" s="566"/>
      <c r="AA4086" s="566"/>
      <c r="AB4086" s="566"/>
      <c r="AC4086" s="566"/>
      <c r="AD4086" s="566"/>
      <c r="AE4086" s="566"/>
      <c r="AF4086" s="566"/>
      <c r="AG4086" s="566"/>
    </row>
    <row r="4087" spans="2:33" hidden="1" outlineLevel="1" x14ac:dyDescent="0.45">
      <c r="B4087" s="648"/>
      <c r="C4087" s="649"/>
      <c r="D4087" s="650"/>
      <c r="E4087" s="651"/>
      <c r="F4087" s="652"/>
      <c r="G4087" s="653"/>
      <c r="H4087" s="654"/>
      <c r="I4087" s="654"/>
      <c r="J4087" s="654"/>
      <c r="K4087" s="655"/>
      <c r="L4087" s="653"/>
      <c r="M4087" s="654"/>
      <c r="N4087" s="654"/>
      <c r="O4087" s="654"/>
      <c r="P4087" s="655"/>
      <c r="Q4087" s="656"/>
      <c r="R4087" s="652"/>
      <c r="S4087" s="566"/>
      <c r="T4087" s="566"/>
      <c r="U4087" s="566"/>
      <c r="V4087" s="566"/>
      <c r="W4087" s="566"/>
      <c r="X4087" s="566"/>
      <c r="Y4087" s="566"/>
      <c r="Z4087" s="566"/>
      <c r="AA4087" s="566"/>
      <c r="AB4087" s="566"/>
      <c r="AC4087" s="566"/>
      <c r="AD4087" s="566"/>
      <c r="AE4087" s="566"/>
      <c r="AF4087" s="566"/>
      <c r="AG4087" s="566"/>
    </row>
    <row r="4088" spans="2:33" hidden="1" outlineLevel="1" x14ac:dyDescent="0.45">
      <c r="B4088" s="657"/>
      <c r="C4088" s="658"/>
      <c r="D4088" s="659"/>
      <c r="E4088" s="660"/>
      <c r="F4088" s="661"/>
      <c r="G4088" s="662"/>
      <c r="H4088" s="663"/>
      <c r="I4088" s="663"/>
      <c r="J4088" s="663"/>
      <c r="K4088" s="664"/>
      <c r="L4088" s="662"/>
      <c r="M4088" s="663"/>
      <c r="N4088" s="663"/>
      <c r="O4088" s="663"/>
      <c r="P4088" s="664"/>
      <c r="Q4088" s="665"/>
      <c r="R4088" s="661"/>
      <c r="S4088" s="566"/>
      <c r="T4088" s="566"/>
      <c r="U4088" s="566"/>
      <c r="V4088" s="566"/>
      <c r="W4088" s="566"/>
      <c r="X4088" s="566"/>
      <c r="Y4088" s="566"/>
      <c r="Z4088" s="566"/>
      <c r="AA4088" s="566"/>
      <c r="AB4088" s="566"/>
      <c r="AC4088" s="566"/>
      <c r="AD4088" s="566"/>
      <c r="AE4088" s="566"/>
      <c r="AF4088" s="566"/>
      <c r="AG4088" s="566"/>
    </row>
    <row r="4089" spans="2:33" hidden="1" outlineLevel="1" x14ac:dyDescent="0.45">
      <c r="B4089" s="648"/>
      <c r="C4089" s="649"/>
      <c r="D4089" s="650"/>
      <c r="E4089" s="651"/>
      <c r="F4089" s="652"/>
      <c r="G4089" s="653"/>
      <c r="H4089" s="654"/>
      <c r="I4089" s="654"/>
      <c r="J4089" s="654"/>
      <c r="K4089" s="655"/>
      <c r="L4089" s="653"/>
      <c r="M4089" s="654"/>
      <c r="N4089" s="654"/>
      <c r="O4089" s="654"/>
      <c r="P4089" s="655"/>
      <c r="Q4089" s="656"/>
      <c r="R4089" s="652"/>
      <c r="S4089" s="566"/>
      <c r="T4089" s="566"/>
      <c r="U4089" s="566"/>
      <c r="V4089" s="566"/>
      <c r="W4089" s="566"/>
      <c r="X4089" s="566"/>
      <c r="Y4089" s="566"/>
      <c r="Z4089" s="566"/>
      <c r="AA4089" s="566"/>
      <c r="AB4089" s="566"/>
      <c r="AC4089" s="566"/>
      <c r="AD4089" s="566"/>
      <c r="AE4089" s="566"/>
      <c r="AF4089" s="566"/>
      <c r="AG4089" s="566"/>
    </row>
    <row r="4090" spans="2:33" hidden="1" outlineLevel="1" x14ac:dyDescent="0.45">
      <c r="B4090" s="657"/>
      <c r="C4090" s="658"/>
      <c r="D4090" s="659"/>
      <c r="E4090" s="660"/>
      <c r="F4090" s="661"/>
      <c r="G4090" s="662"/>
      <c r="H4090" s="663"/>
      <c r="I4090" s="663"/>
      <c r="J4090" s="663"/>
      <c r="K4090" s="664"/>
      <c r="L4090" s="662"/>
      <c r="M4090" s="663"/>
      <c r="N4090" s="663"/>
      <c r="O4090" s="663"/>
      <c r="P4090" s="664"/>
      <c r="Q4090" s="665"/>
      <c r="R4090" s="661"/>
      <c r="S4090" s="566"/>
      <c r="T4090" s="566"/>
      <c r="U4090" s="566"/>
      <c r="V4090" s="566"/>
      <c r="W4090" s="566"/>
      <c r="X4090" s="566"/>
      <c r="Y4090" s="566"/>
      <c r="Z4090" s="566"/>
      <c r="AA4090" s="566"/>
      <c r="AB4090" s="566"/>
      <c r="AC4090" s="566"/>
      <c r="AD4090" s="566"/>
      <c r="AE4090" s="566"/>
      <c r="AF4090" s="566"/>
      <c r="AG4090" s="566"/>
    </row>
    <row r="4091" spans="2:33" hidden="1" outlineLevel="1" x14ac:dyDescent="0.45">
      <c r="B4091" s="648"/>
      <c r="C4091" s="649"/>
      <c r="D4091" s="650"/>
      <c r="E4091" s="651"/>
      <c r="F4091" s="652"/>
      <c r="G4091" s="653"/>
      <c r="H4091" s="654"/>
      <c r="I4091" s="654"/>
      <c r="J4091" s="654"/>
      <c r="K4091" s="655"/>
      <c r="L4091" s="653"/>
      <c r="M4091" s="654"/>
      <c r="N4091" s="654"/>
      <c r="O4091" s="654"/>
      <c r="P4091" s="655"/>
      <c r="Q4091" s="656"/>
      <c r="R4091" s="652"/>
      <c r="S4091" s="566"/>
      <c r="T4091" s="566"/>
      <c r="U4091" s="566"/>
      <c r="V4091" s="566"/>
      <c r="W4091" s="566"/>
      <c r="X4091" s="566"/>
      <c r="Y4091" s="566"/>
      <c r="Z4091" s="566"/>
      <c r="AA4091" s="566"/>
      <c r="AB4091" s="566"/>
      <c r="AC4091" s="566"/>
      <c r="AD4091" s="566"/>
      <c r="AE4091" s="566"/>
      <c r="AF4091" s="566"/>
      <c r="AG4091" s="566"/>
    </row>
    <row r="4092" spans="2:33" hidden="1" outlineLevel="1" x14ac:dyDescent="0.45">
      <c r="B4092" s="657"/>
      <c r="C4092" s="658"/>
      <c r="D4092" s="659"/>
      <c r="E4092" s="660"/>
      <c r="F4092" s="661"/>
      <c r="G4092" s="662"/>
      <c r="H4092" s="663"/>
      <c r="I4092" s="663"/>
      <c r="J4092" s="663"/>
      <c r="K4092" s="664"/>
      <c r="L4092" s="662"/>
      <c r="M4092" s="663"/>
      <c r="N4092" s="663"/>
      <c r="O4092" s="663"/>
      <c r="P4092" s="664"/>
      <c r="Q4092" s="665"/>
      <c r="R4092" s="661"/>
      <c r="S4092" s="566"/>
      <c r="T4092" s="566"/>
      <c r="U4092" s="566"/>
      <c r="V4092" s="566"/>
      <c r="W4092" s="566"/>
      <c r="X4092" s="566"/>
      <c r="Y4092" s="566"/>
      <c r="Z4092" s="566"/>
      <c r="AA4092" s="566"/>
      <c r="AB4092" s="566"/>
      <c r="AC4092" s="566"/>
      <c r="AD4092" s="566"/>
      <c r="AE4092" s="566"/>
      <c r="AF4092" s="566"/>
      <c r="AG4092" s="566"/>
    </row>
    <row r="4093" spans="2:33" hidden="1" outlineLevel="1" x14ac:dyDescent="0.45">
      <c r="B4093" s="648"/>
      <c r="C4093" s="649"/>
      <c r="D4093" s="650"/>
      <c r="E4093" s="651"/>
      <c r="F4093" s="652"/>
      <c r="G4093" s="653"/>
      <c r="H4093" s="654"/>
      <c r="I4093" s="654"/>
      <c r="J4093" s="654"/>
      <c r="K4093" s="655"/>
      <c r="L4093" s="653"/>
      <c r="M4093" s="654"/>
      <c r="N4093" s="654"/>
      <c r="O4093" s="654"/>
      <c r="P4093" s="655"/>
      <c r="Q4093" s="656"/>
      <c r="R4093" s="652"/>
      <c r="S4093" s="566"/>
      <c r="T4093" s="566"/>
      <c r="U4093" s="566"/>
      <c r="V4093" s="566"/>
      <c r="W4093" s="566"/>
      <c r="X4093" s="566"/>
      <c r="Y4093" s="566"/>
      <c r="Z4093" s="566"/>
      <c r="AA4093" s="566"/>
      <c r="AB4093" s="566"/>
      <c r="AC4093" s="566"/>
      <c r="AD4093" s="566"/>
      <c r="AE4093" s="566"/>
      <c r="AF4093" s="566"/>
      <c r="AG4093" s="566"/>
    </row>
    <row r="4094" spans="2:33" hidden="1" outlineLevel="1" x14ac:dyDescent="0.45">
      <c r="B4094" s="657"/>
      <c r="C4094" s="658"/>
      <c r="D4094" s="659"/>
      <c r="E4094" s="660"/>
      <c r="F4094" s="661"/>
      <c r="G4094" s="662"/>
      <c r="H4094" s="663"/>
      <c r="I4094" s="663"/>
      <c r="J4094" s="663"/>
      <c r="K4094" s="664"/>
      <c r="L4094" s="662"/>
      <c r="M4094" s="663"/>
      <c r="N4094" s="663"/>
      <c r="O4094" s="663"/>
      <c r="P4094" s="664"/>
      <c r="Q4094" s="665"/>
      <c r="R4094" s="661"/>
      <c r="S4094" s="566"/>
      <c r="T4094" s="566"/>
      <c r="U4094" s="566"/>
      <c r="V4094" s="566"/>
      <c r="W4094" s="566"/>
      <c r="X4094" s="566"/>
      <c r="Y4094" s="566"/>
      <c r="Z4094" s="566"/>
      <c r="AA4094" s="566"/>
      <c r="AB4094" s="566"/>
      <c r="AC4094" s="566"/>
      <c r="AD4094" s="566"/>
      <c r="AE4094" s="566"/>
      <c r="AF4094" s="566"/>
      <c r="AG4094" s="566"/>
    </row>
    <row r="4095" spans="2:33" hidden="1" outlineLevel="1" x14ac:dyDescent="0.45">
      <c r="B4095" s="648"/>
      <c r="C4095" s="649"/>
      <c r="D4095" s="650"/>
      <c r="E4095" s="651"/>
      <c r="F4095" s="652"/>
      <c r="G4095" s="653"/>
      <c r="H4095" s="654"/>
      <c r="I4095" s="654"/>
      <c r="J4095" s="654"/>
      <c r="K4095" s="655"/>
      <c r="L4095" s="653"/>
      <c r="M4095" s="654"/>
      <c r="N4095" s="654"/>
      <c r="O4095" s="654"/>
      <c r="P4095" s="655"/>
      <c r="Q4095" s="656"/>
      <c r="R4095" s="652"/>
      <c r="S4095" s="566"/>
      <c r="T4095" s="566"/>
      <c r="U4095" s="566"/>
      <c r="V4095" s="566"/>
      <c r="W4095" s="566"/>
      <c r="X4095" s="566"/>
      <c r="Y4095" s="566"/>
      <c r="Z4095" s="566"/>
      <c r="AA4095" s="566"/>
      <c r="AB4095" s="566"/>
      <c r="AC4095" s="566"/>
      <c r="AD4095" s="566"/>
      <c r="AE4095" s="566"/>
      <c r="AF4095" s="566"/>
      <c r="AG4095" s="566"/>
    </row>
    <row r="4096" spans="2:33" hidden="1" outlineLevel="1" x14ac:dyDescent="0.45">
      <c r="B4096" s="657"/>
      <c r="C4096" s="658"/>
      <c r="D4096" s="659"/>
      <c r="E4096" s="660"/>
      <c r="F4096" s="661"/>
      <c r="G4096" s="662"/>
      <c r="H4096" s="663"/>
      <c r="I4096" s="663"/>
      <c r="J4096" s="663"/>
      <c r="K4096" s="664"/>
      <c r="L4096" s="662"/>
      <c r="M4096" s="663"/>
      <c r="N4096" s="663"/>
      <c r="O4096" s="663"/>
      <c r="P4096" s="664"/>
      <c r="Q4096" s="665"/>
      <c r="R4096" s="661"/>
      <c r="S4096" s="566"/>
      <c r="T4096" s="566"/>
      <c r="U4096" s="566"/>
      <c r="V4096" s="566"/>
      <c r="W4096" s="566"/>
      <c r="X4096" s="566"/>
      <c r="Y4096" s="566"/>
      <c r="Z4096" s="566"/>
      <c r="AA4096" s="566"/>
      <c r="AB4096" s="566"/>
      <c r="AC4096" s="566"/>
      <c r="AD4096" s="566"/>
      <c r="AE4096" s="566"/>
      <c r="AF4096" s="566"/>
      <c r="AG4096" s="566"/>
    </row>
    <row r="4097" spans="2:33" hidden="1" outlineLevel="1" x14ac:dyDescent="0.45">
      <c r="B4097" s="648"/>
      <c r="C4097" s="649"/>
      <c r="D4097" s="650"/>
      <c r="E4097" s="651"/>
      <c r="F4097" s="652"/>
      <c r="G4097" s="653"/>
      <c r="H4097" s="654"/>
      <c r="I4097" s="654"/>
      <c r="J4097" s="654"/>
      <c r="K4097" s="655"/>
      <c r="L4097" s="653"/>
      <c r="M4097" s="654"/>
      <c r="N4097" s="654"/>
      <c r="O4097" s="654"/>
      <c r="P4097" s="655"/>
      <c r="Q4097" s="656"/>
      <c r="R4097" s="652"/>
      <c r="S4097" s="566"/>
      <c r="T4097" s="566"/>
      <c r="U4097" s="566"/>
      <c r="V4097" s="566"/>
      <c r="W4097" s="566"/>
      <c r="X4097" s="566"/>
      <c r="Y4097" s="566"/>
      <c r="Z4097" s="566"/>
      <c r="AA4097" s="566"/>
      <c r="AB4097" s="566"/>
      <c r="AC4097" s="566"/>
      <c r="AD4097" s="566"/>
      <c r="AE4097" s="566"/>
      <c r="AF4097" s="566"/>
      <c r="AG4097" s="566"/>
    </row>
    <row r="4098" spans="2:33" hidden="1" outlineLevel="1" x14ac:dyDescent="0.45">
      <c r="B4098" s="657"/>
      <c r="C4098" s="658"/>
      <c r="D4098" s="659"/>
      <c r="E4098" s="660"/>
      <c r="F4098" s="661"/>
      <c r="G4098" s="662"/>
      <c r="H4098" s="663"/>
      <c r="I4098" s="663"/>
      <c r="J4098" s="663"/>
      <c r="K4098" s="664"/>
      <c r="L4098" s="662"/>
      <c r="M4098" s="663"/>
      <c r="N4098" s="663"/>
      <c r="O4098" s="663"/>
      <c r="P4098" s="664"/>
      <c r="Q4098" s="665"/>
      <c r="R4098" s="661"/>
      <c r="S4098" s="566"/>
      <c r="T4098" s="566"/>
      <c r="U4098" s="566"/>
      <c r="V4098" s="566"/>
      <c r="W4098" s="566"/>
      <c r="X4098" s="566"/>
      <c r="Y4098" s="566"/>
      <c r="Z4098" s="566"/>
      <c r="AA4098" s="566"/>
      <c r="AB4098" s="566"/>
      <c r="AC4098" s="566"/>
      <c r="AD4098" s="566"/>
      <c r="AE4098" s="566"/>
      <c r="AF4098" s="566"/>
      <c r="AG4098" s="566"/>
    </row>
    <row r="4099" spans="2:33" hidden="1" outlineLevel="1" x14ac:dyDescent="0.45">
      <c r="B4099" s="648"/>
      <c r="C4099" s="649"/>
      <c r="D4099" s="650"/>
      <c r="E4099" s="651"/>
      <c r="F4099" s="652"/>
      <c r="G4099" s="653"/>
      <c r="H4099" s="654"/>
      <c r="I4099" s="654"/>
      <c r="J4099" s="654"/>
      <c r="K4099" s="655"/>
      <c r="L4099" s="653"/>
      <c r="M4099" s="654"/>
      <c r="N4099" s="654"/>
      <c r="O4099" s="654"/>
      <c r="P4099" s="655"/>
      <c r="Q4099" s="656"/>
      <c r="R4099" s="652"/>
      <c r="S4099" s="566"/>
      <c r="T4099" s="566"/>
      <c r="U4099" s="566"/>
      <c r="V4099" s="566"/>
      <c r="W4099" s="566"/>
      <c r="X4099" s="566"/>
      <c r="Y4099" s="566"/>
      <c r="Z4099" s="566"/>
      <c r="AA4099" s="566"/>
      <c r="AB4099" s="566"/>
      <c r="AC4099" s="566"/>
      <c r="AD4099" s="566"/>
      <c r="AE4099" s="566"/>
      <c r="AF4099" s="566"/>
      <c r="AG4099" s="566"/>
    </row>
    <row r="4100" spans="2:33" hidden="1" outlineLevel="1" x14ac:dyDescent="0.45">
      <c r="B4100" s="657"/>
      <c r="C4100" s="658"/>
      <c r="D4100" s="659"/>
      <c r="E4100" s="660"/>
      <c r="F4100" s="661"/>
      <c r="G4100" s="662"/>
      <c r="H4100" s="663"/>
      <c r="I4100" s="663"/>
      <c r="J4100" s="663"/>
      <c r="K4100" s="664"/>
      <c r="L4100" s="662"/>
      <c r="M4100" s="663"/>
      <c r="N4100" s="663"/>
      <c r="O4100" s="663"/>
      <c r="P4100" s="664"/>
      <c r="Q4100" s="665"/>
      <c r="R4100" s="661"/>
      <c r="S4100" s="566"/>
      <c r="T4100" s="566"/>
      <c r="U4100" s="566"/>
      <c r="V4100" s="566"/>
      <c r="W4100" s="566"/>
      <c r="X4100" s="566"/>
      <c r="Y4100" s="566"/>
      <c r="Z4100" s="566"/>
      <c r="AA4100" s="566"/>
      <c r="AB4100" s="566"/>
      <c r="AC4100" s="566"/>
      <c r="AD4100" s="566"/>
      <c r="AE4100" s="566"/>
      <c r="AF4100" s="566"/>
      <c r="AG4100" s="566"/>
    </row>
    <row r="4101" spans="2:33" hidden="1" outlineLevel="1" x14ac:dyDescent="0.45">
      <c r="B4101" s="648"/>
      <c r="C4101" s="649"/>
      <c r="D4101" s="650"/>
      <c r="E4101" s="651"/>
      <c r="F4101" s="652"/>
      <c r="G4101" s="653"/>
      <c r="H4101" s="654"/>
      <c r="I4101" s="654"/>
      <c r="J4101" s="654"/>
      <c r="K4101" s="655"/>
      <c r="L4101" s="653"/>
      <c r="M4101" s="654"/>
      <c r="N4101" s="654"/>
      <c r="O4101" s="654"/>
      <c r="P4101" s="655"/>
      <c r="Q4101" s="656"/>
      <c r="R4101" s="652"/>
      <c r="S4101" s="566"/>
      <c r="T4101" s="566"/>
      <c r="U4101" s="566"/>
      <c r="V4101" s="566"/>
      <c r="W4101" s="566"/>
      <c r="X4101" s="566"/>
      <c r="Y4101" s="566"/>
      <c r="Z4101" s="566"/>
      <c r="AA4101" s="566"/>
      <c r="AB4101" s="566"/>
      <c r="AC4101" s="566"/>
      <c r="AD4101" s="566"/>
      <c r="AE4101" s="566"/>
      <c r="AF4101" s="566"/>
      <c r="AG4101" s="566"/>
    </row>
    <row r="4102" spans="2:33" hidden="1" outlineLevel="1" x14ac:dyDescent="0.45">
      <c r="B4102" s="657"/>
      <c r="C4102" s="658"/>
      <c r="D4102" s="659"/>
      <c r="E4102" s="660"/>
      <c r="F4102" s="661"/>
      <c r="G4102" s="662"/>
      <c r="H4102" s="663"/>
      <c r="I4102" s="663"/>
      <c r="J4102" s="663"/>
      <c r="K4102" s="664"/>
      <c r="L4102" s="662"/>
      <c r="M4102" s="663"/>
      <c r="N4102" s="663"/>
      <c r="O4102" s="663"/>
      <c r="P4102" s="664"/>
      <c r="Q4102" s="665"/>
      <c r="R4102" s="661"/>
      <c r="S4102" s="566"/>
      <c r="T4102" s="566"/>
      <c r="U4102" s="566"/>
      <c r="V4102" s="566"/>
      <c r="W4102" s="566"/>
      <c r="X4102" s="566"/>
      <c r="Y4102" s="566"/>
      <c r="Z4102" s="566"/>
      <c r="AA4102" s="566"/>
      <c r="AB4102" s="566"/>
      <c r="AC4102" s="566"/>
      <c r="AD4102" s="566"/>
      <c r="AE4102" s="566"/>
      <c r="AF4102" s="566"/>
      <c r="AG4102" s="566"/>
    </row>
    <row r="4103" spans="2:33" hidden="1" outlineLevel="1" x14ac:dyDescent="0.45">
      <c r="B4103" s="648"/>
      <c r="C4103" s="649"/>
      <c r="D4103" s="650"/>
      <c r="E4103" s="651"/>
      <c r="F4103" s="652"/>
      <c r="G4103" s="653"/>
      <c r="H4103" s="654"/>
      <c r="I4103" s="654"/>
      <c r="J4103" s="654"/>
      <c r="K4103" s="655"/>
      <c r="L4103" s="653"/>
      <c r="M4103" s="654"/>
      <c r="N4103" s="654"/>
      <c r="O4103" s="654"/>
      <c r="P4103" s="655"/>
      <c r="Q4103" s="656"/>
      <c r="R4103" s="652"/>
      <c r="S4103" s="566"/>
      <c r="T4103" s="566"/>
      <c r="U4103" s="566"/>
      <c r="V4103" s="566"/>
      <c r="W4103" s="566"/>
      <c r="X4103" s="566"/>
      <c r="Y4103" s="566"/>
      <c r="Z4103" s="566"/>
      <c r="AA4103" s="566"/>
      <c r="AB4103" s="566"/>
      <c r="AC4103" s="566"/>
      <c r="AD4103" s="566"/>
      <c r="AE4103" s="566"/>
      <c r="AF4103" s="566"/>
      <c r="AG4103" s="566"/>
    </row>
    <row r="4104" spans="2:33" hidden="1" outlineLevel="1" x14ac:dyDescent="0.45">
      <c r="B4104" s="657"/>
      <c r="C4104" s="658"/>
      <c r="D4104" s="659"/>
      <c r="E4104" s="660"/>
      <c r="F4104" s="661"/>
      <c r="G4104" s="662"/>
      <c r="H4104" s="663"/>
      <c r="I4104" s="663"/>
      <c r="J4104" s="663"/>
      <c r="K4104" s="664"/>
      <c r="L4104" s="662"/>
      <c r="M4104" s="663"/>
      <c r="N4104" s="663"/>
      <c r="O4104" s="663"/>
      <c r="P4104" s="664"/>
      <c r="Q4104" s="665"/>
      <c r="R4104" s="661"/>
      <c r="S4104" s="566"/>
      <c r="T4104" s="566"/>
      <c r="U4104" s="566"/>
      <c r="V4104" s="566"/>
      <c r="W4104" s="566"/>
      <c r="X4104" s="566"/>
      <c r="Y4104" s="566"/>
      <c r="Z4104" s="566"/>
      <c r="AA4104" s="566"/>
      <c r="AB4104" s="566"/>
      <c r="AC4104" s="566"/>
      <c r="AD4104" s="566"/>
      <c r="AE4104" s="566"/>
      <c r="AF4104" s="566"/>
      <c r="AG4104" s="566"/>
    </row>
    <row r="4105" spans="2:33" hidden="1" outlineLevel="1" x14ac:dyDescent="0.45">
      <c r="B4105" s="648"/>
      <c r="C4105" s="649"/>
      <c r="D4105" s="650"/>
      <c r="E4105" s="651"/>
      <c r="F4105" s="652"/>
      <c r="G4105" s="653"/>
      <c r="H4105" s="654"/>
      <c r="I4105" s="654"/>
      <c r="J4105" s="654"/>
      <c r="K4105" s="655"/>
      <c r="L4105" s="653"/>
      <c r="M4105" s="654"/>
      <c r="N4105" s="654"/>
      <c r="O4105" s="654"/>
      <c r="P4105" s="655"/>
      <c r="Q4105" s="656"/>
      <c r="R4105" s="652"/>
      <c r="S4105" s="566"/>
      <c r="T4105" s="566"/>
      <c r="U4105" s="566"/>
      <c r="V4105" s="566"/>
      <c r="W4105" s="566"/>
      <c r="X4105" s="566"/>
      <c r="Y4105" s="566"/>
      <c r="Z4105" s="566"/>
      <c r="AA4105" s="566"/>
      <c r="AB4105" s="566"/>
      <c r="AC4105" s="566"/>
      <c r="AD4105" s="566"/>
      <c r="AE4105" s="566"/>
      <c r="AF4105" s="566"/>
      <c r="AG4105" s="566"/>
    </row>
    <row r="4106" spans="2:33" hidden="1" outlineLevel="1" x14ac:dyDescent="0.45">
      <c r="B4106" s="657"/>
      <c r="C4106" s="658"/>
      <c r="D4106" s="659"/>
      <c r="E4106" s="660"/>
      <c r="F4106" s="661"/>
      <c r="G4106" s="662"/>
      <c r="H4106" s="663"/>
      <c r="I4106" s="663"/>
      <c r="J4106" s="663"/>
      <c r="K4106" s="664"/>
      <c r="L4106" s="662"/>
      <c r="M4106" s="663"/>
      <c r="N4106" s="663"/>
      <c r="O4106" s="663"/>
      <c r="P4106" s="664"/>
      <c r="Q4106" s="665"/>
      <c r="R4106" s="661"/>
      <c r="S4106" s="566"/>
      <c r="T4106" s="566"/>
      <c r="U4106" s="566"/>
      <c r="V4106" s="566"/>
      <c r="W4106" s="566"/>
      <c r="X4106" s="566"/>
      <c r="Y4106" s="566"/>
      <c r="Z4106" s="566"/>
      <c r="AA4106" s="566"/>
      <c r="AB4106" s="566"/>
      <c r="AC4106" s="566"/>
      <c r="AD4106" s="566"/>
      <c r="AE4106" s="566"/>
      <c r="AF4106" s="566"/>
      <c r="AG4106" s="566"/>
    </row>
    <row r="4107" spans="2:33" hidden="1" outlineLevel="1" x14ac:dyDescent="0.45">
      <c r="B4107" s="648"/>
      <c r="C4107" s="649"/>
      <c r="D4107" s="650"/>
      <c r="E4107" s="651"/>
      <c r="F4107" s="652"/>
      <c r="G4107" s="653"/>
      <c r="H4107" s="654"/>
      <c r="I4107" s="654"/>
      <c r="J4107" s="654"/>
      <c r="K4107" s="655"/>
      <c r="L4107" s="653"/>
      <c r="M4107" s="654"/>
      <c r="N4107" s="654"/>
      <c r="O4107" s="654"/>
      <c r="P4107" s="655"/>
      <c r="Q4107" s="656"/>
      <c r="R4107" s="652"/>
      <c r="S4107" s="566"/>
      <c r="T4107" s="566"/>
      <c r="U4107" s="566"/>
      <c r="V4107" s="566"/>
      <c r="W4107" s="566"/>
      <c r="X4107" s="566"/>
      <c r="Y4107" s="566"/>
      <c r="Z4107" s="566"/>
      <c r="AA4107" s="566"/>
      <c r="AB4107" s="566"/>
      <c r="AC4107" s="566"/>
      <c r="AD4107" s="566"/>
      <c r="AE4107" s="566"/>
      <c r="AF4107" s="566"/>
      <c r="AG4107" s="566"/>
    </row>
    <row r="4108" spans="2:33" hidden="1" outlineLevel="1" x14ac:dyDescent="0.45">
      <c r="B4108" s="657"/>
      <c r="C4108" s="658"/>
      <c r="D4108" s="659"/>
      <c r="E4108" s="660"/>
      <c r="F4108" s="661"/>
      <c r="G4108" s="662"/>
      <c r="H4108" s="663"/>
      <c r="I4108" s="663"/>
      <c r="J4108" s="663"/>
      <c r="K4108" s="664"/>
      <c r="L4108" s="662"/>
      <c r="M4108" s="663"/>
      <c r="N4108" s="663"/>
      <c r="O4108" s="663"/>
      <c r="P4108" s="664"/>
      <c r="Q4108" s="665"/>
      <c r="R4108" s="661"/>
      <c r="S4108" s="566"/>
      <c r="T4108" s="566"/>
      <c r="U4108" s="566"/>
      <c r="V4108" s="566"/>
      <c r="W4108" s="566"/>
      <c r="X4108" s="566"/>
      <c r="Y4108" s="566"/>
      <c r="Z4108" s="566"/>
      <c r="AA4108" s="566"/>
      <c r="AB4108" s="566"/>
      <c r="AC4108" s="566"/>
      <c r="AD4108" s="566"/>
      <c r="AE4108" s="566"/>
      <c r="AF4108" s="566"/>
      <c r="AG4108" s="566"/>
    </row>
    <row r="4109" spans="2:33" hidden="1" outlineLevel="1" x14ac:dyDescent="0.45">
      <c r="B4109" s="648"/>
      <c r="C4109" s="649"/>
      <c r="D4109" s="650"/>
      <c r="E4109" s="651"/>
      <c r="F4109" s="652"/>
      <c r="G4109" s="653"/>
      <c r="H4109" s="654"/>
      <c r="I4109" s="654"/>
      <c r="J4109" s="654"/>
      <c r="K4109" s="655"/>
      <c r="L4109" s="653"/>
      <c r="M4109" s="654"/>
      <c r="N4109" s="654"/>
      <c r="O4109" s="654"/>
      <c r="P4109" s="655"/>
      <c r="Q4109" s="656"/>
      <c r="R4109" s="652"/>
      <c r="S4109" s="566"/>
      <c r="T4109" s="566"/>
      <c r="U4109" s="566"/>
      <c r="V4109" s="566"/>
      <c r="W4109" s="566"/>
      <c r="X4109" s="566"/>
      <c r="Y4109" s="566"/>
      <c r="Z4109" s="566"/>
      <c r="AA4109" s="566"/>
      <c r="AB4109" s="566"/>
      <c r="AC4109" s="566"/>
      <c r="AD4109" s="566"/>
      <c r="AE4109" s="566"/>
      <c r="AF4109" s="566"/>
      <c r="AG4109" s="566"/>
    </row>
    <row r="4110" spans="2:33" hidden="1" outlineLevel="1" x14ac:dyDescent="0.45">
      <c r="B4110" s="657"/>
      <c r="C4110" s="658"/>
      <c r="D4110" s="659"/>
      <c r="E4110" s="660"/>
      <c r="F4110" s="661"/>
      <c r="G4110" s="662"/>
      <c r="H4110" s="663"/>
      <c r="I4110" s="663"/>
      <c r="J4110" s="663"/>
      <c r="K4110" s="664"/>
      <c r="L4110" s="662"/>
      <c r="M4110" s="663"/>
      <c r="N4110" s="663"/>
      <c r="O4110" s="663"/>
      <c r="P4110" s="664"/>
      <c r="Q4110" s="665"/>
      <c r="R4110" s="661"/>
      <c r="S4110" s="566"/>
      <c r="T4110" s="566"/>
      <c r="U4110" s="566"/>
      <c r="V4110" s="566"/>
      <c r="W4110" s="566"/>
      <c r="X4110" s="566"/>
      <c r="Y4110" s="566"/>
      <c r="Z4110" s="566"/>
      <c r="AA4110" s="566"/>
      <c r="AB4110" s="566"/>
      <c r="AC4110" s="566"/>
      <c r="AD4110" s="566"/>
      <c r="AE4110" s="566"/>
      <c r="AF4110" s="566"/>
      <c r="AG4110" s="566"/>
    </row>
    <row r="4111" spans="2:33" hidden="1" outlineLevel="1" x14ac:dyDescent="0.45">
      <c r="B4111" s="648"/>
      <c r="C4111" s="649"/>
      <c r="D4111" s="650"/>
      <c r="E4111" s="651"/>
      <c r="F4111" s="652"/>
      <c r="G4111" s="653"/>
      <c r="H4111" s="654"/>
      <c r="I4111" s="654"/>
      <c r="J4111" s="654"/>
      <c r="K4111" s="655"/>
      <c r="L4111" s="653"/>
      <c r="M4111" s="654"/>
      <c r="N4111" s="654"/>
      <c r="O4111" s="654"/>
      <c r="P4111" s="655"/>
      <c r="Q4111" s="656"/>
      <c r="R4111" s="652"/>
      <c r="S4111" s="566"/>
      <c r="T4111" s="566"/>
      <c r="U4111" s="566"/>
      <c r="V4111" s="566"/>
      <c r="W4111" s="566"/>
      <c r="X4111" s="566"/>
      <c r="Y4111" s="566"/>
      <c r="Z4111" s="566"/>
      <c r="AA4111" s="566"/>
      <c r="AB4111" s="566"/>
      <c r="AC4111" s="566"/>
      <c r="AD4111" s="566"/>
      <c r="AE4111" s="566"/>
      <c r="AF4111" s="566"/>
      <c r="AG4111" s="566"/>
    </row>
    <row r="4112" spans="2:33" hidden="1" outlineLevel="1" x14ac:dyDescent="0.45">
      <c r="B4112" s="657"/>
      <c r="C4112" s="658"/>
      <c r="D4112" s="659"/>
      <c r="E4112" s="660"/>
      <c r="F4112" s="661"/>
      <c r="G4112" s="662"/>
      <c r="H4112" s="663"/>
      <c r="I4112" s="663"/>
      <c r="J4112" s="663"/>
      <c r="K4112" s="664"/>
      <c r="L4112" s="662"/>
      <c r="M4112" s="663"/>
      <c r="N4112" s="663"/>
      <c r="O4112" s="663"/>
      <c r="P4112" s="664"/>
      <c r="Q4112" s="665"/>
      <c r="R4112" s="661"/>
      <c r="S4112" s="566"/>
      <c r="T4112" s="566"/>
      <c r="U4112" s="566"/>
      <c r="V4112" s="566"/>
      <c r="W4112" s="566"/>
      <c r="X4112" s="566"/>
      <c r="Y4112" s="566"/>
      <c r="Z4112" s="566"/>
      <c r="AA4112" s="566"/>
      <c r="AB4112" s="566"/>
      <c r="AC4112" s="566"/>
      <c r="AD4112" s="566"/>
      <c r="AE4112" s="566"/>
      <c r="AF4112" s="566"/>
      <c r="AG4112" s="566"/>
    </row>
    <row r="4113" spans="2:33" hidden="1" outlineLevel="1" x14ac:dyDescent="0.45">
      <c r="B4113" s="648"/>
      <c r="C4113" s="649"/>
      <c r="D4113" s="650"/>
      <c r="E4113" s="651"/>
      <c r="F4113" s="652"/>
      <c r="G4113" s="653"/>
      <c r="H4113" s="654"/>
      <c r="I4113" s="654"/>
      <c r="J4113" s="654"/>
      <c r="K4113" s="655"/>
      <c r="L4113" s="653"/>
      <c r="M4113" s="654"/>
      <c r="N4113" s="654"/>
      <c r="O4113" s="654"/>
      <c r="P4113" s="655"/>
      <c r="Q4113" s="656"/>
      <c r="R4113" s="652"/>
      <c r="S4113" s="566"/>
      <c r="T4113" s="566"/>
      <c r="U4113" s="566"/>
      <c r="V4113" s="566"/>
      <c r="W4113" s="566"/>
      <c r="X4113" s="566"/>
      <c r="Y4113" s="566"/>
      <c r="Z4113" s="566"/>
      <c r="AA4113" s="566"/>
      <c r="AB4113" s="566"/>
      <c r="AC4113" s="566"/>
      <c r="AD4113" s="566"/>
      <c r="AE4113" s="566"/>
      <c r="AF4113" s="566"/>
      <c r="AG4113" s="566"/>
    </row>
    <row r="4114" spans="2:33" hidden="1" outlineLevel="1" x14ac:dyDescent="0.45">
      <c r="B4114" s="657"/>
      <c r="C4114" s="658"/>
      <c r="D4114" s="659"/>
      <c r="E4114" s="660"/>
      <c r="F4114" s="661"/>
      <c r="G4114" s="662"/>
      <c r="H4114" s="663"/>
      <c r="I4114" s="663"/>
      <c r="J4114" s="663"/>
      <c r="K4114" s="664"/>
      <c r="L4114" s="662"/>
      <c r="M4114" s="663"/>
      <c r="N4114" s="663"/>
      <c r="O4114" s="663"/>
      <c r="P4114" s="664"/>
      <c r="Q4114" s="665"/>
      <c r="R4114" s="661"/>
      <c r="S4114" s="566"/>
      <c r="T4114" s="566"/>
      <c r="U4114" s="566"/>
      <c r="V4114" s="566"/>
      <c r="W4114" s="566"/>
      <c r="X4114" s="566"/>
      <c r="Y4114" s="566"/>
      <c r="Z4114" s="566"/>
      <c r="AA4114" s="566"/>
      <c r="AB4114" s="566"/>
      <c r="AC4114" s="566"/>
      <c r="AD4114" s="566"/>
      <c r="AE4114" s="566"/>
      <c r="AF4114" s="566"/>
      <c r="AG4114" s="566"/>
    </row>
    <row r="4115" spans="2:33" hidden="1" outlineLevel="1" x14ac:dyDescent="0.45">
      <c r="B4115" s="648"/>
      <c r="C4115" s="649"/>
      <c r="D4115" s="650"/>
      <c r="E4115" s="651"/>
      <c r="F4115" s="652"/>
      <c r="G4115" s="653"/>
      <c r="H4115" s="654"/>
      <c r="I4115" s="654"/>
      <c r="J4115" s="654"/>
      <c r="K4115" s="655"/>
      <c r="L4115" s="653"/>
      <c r="M4115" s="654"/>
      <c r="N4115" s="654"/>
      <c r="O4115" s="654"/>
      <c r="P4115" s="655"/>
      <c r="Q4115" s="656"/>
      <c r="R4115" s="652"/>
      <c r="S4115" s="566"/>
      <c r="T4115" s="566"/>
      <c r="U4115" s="566"/>
      <c r="V4115" s="566"/>
      <c r="W4115" s="566"/>
      <c r="X4115" s="566"/>
      <c r="Y4115" s="566"/>
      <c r="Z4115" s="566"/>
      <c r="AA4115" s="566"/>
      <c r="AB4115" s="566"/>
      <c r="AC4115" s="566"/>
      <c r="AD4115" s="566"/>
      <c r="AE4115" s="566"/>
      <c r="AF4115" s="566"/>
      <c r="AG4115" s="566"/>
    </row>
    <row r="4116" spans="2:33" hidden="1" outlineLevel="1" x14ac:dyDescent="0.45">
      <c r="B4116" s="657"/>
      <c r="C4116" s="658"/>
      <c r="D4116" s="659"/>
      <c r="E4116" s="660"/>
      <c r="F4116" s="661"/>
      <c r="G4116" s="662"/>
      <c r="H4116" s="663"/>
      <c r="I4116" s="663"/>
      <c r="J4116" s="663"/>
      <c r="K4116" s="664"/>
      <c r="L4116" s="662"/>
      <c r="M4116" s="663"/>
      <c r="N4116" s="663"/>
      <c r="O4116" s="663"/>
      <c r="P4116" s="664"/>
      <c r="Q4116" s="665"/>
      <c r="R4116" s="661"/>
      <c r="S4116" s="566"/>
      <c r="T4116" s="566"/>
      <c r="U4116" s="566"/>
      <c r="V4116" s="566"/>
      <c r="W4116" s="566"/>
      <c r="X4116" s="566"/>
      <c r="Y4116" s="566"/>
      <c r="Z4116" s="566"/>
      <c r="AA4116" s="566"/>
      <c r="AB4116" s="566"/>
      <c r="AC4116" s="566"/>
      <c r="AD4116" s="566"/>
      <c r="AE4116" s="566"/>
      <c r="AF4116" s="566"/>
      <c r="AG4116" s="566"/>
    </row>
    <row r="4117" spans="2:33" hidden="1" outlineLevel="1" x14ac:dyDescent="0.45">
      <c r="B4117" s="648"/>
      <c r="C4117" s="649"/>
      <c r="D4117" s="650"/>
      <c r="E4117" s="651"/>
      <c r="F4117" s="652"/>
      <c r="G4117" s="653"/>
      <c r="H4117" s="654"/>
      <c r="I4117" s="654"/>
      <c r="J4117" s="654"/>
      <c r="K4117" s="655"/>
      <c r="L4117" s="653"/>
      <c r="M4117" s="654"/>
      <c r="N4117" s="654"/>
      <c r="O4117" s="654"/>
      <c r="P4117" s="655"/>
      <c r="Q4117" s="656"/>
      <c r="R4117" s="652"/>
      <c r="S4117" s="566"/>
      <c r="T4117" s="566"/>
      <c r="U4117" s="566"/>
      <c r="V4117" s="566"/>
      <c r="W4117" s="566"/>
      <c r="X4117" s="566"/>
      <c r="Y4117" s="566"/>
      <c r="Z4117" s="566"/>
      <c r="AA4117" s="566"/>
      <c r="AB4117" s="566"/>
      <c r="AC4117" s="566"/>
      <c r="AD4117" s="566"/>
      <c r="AE4117" s="566"/>
      <c r="AF4117" s="566"/>
      <c r="AG4117" s="566"/>
    </row>
    <row r="4118" spans="2:33" hidden="1" outlineLevel="1" x14ac:dyDescent="0.45">
      <c r="B4118" s="657"/>
      <c r="C4118" s="658"/>
      <c r="D4118" s="659"/>
      <c r="E4118" s="660"/>
      <c r="F4118" s="661"/>
      <c r="G4118" s="662"/>
      <c r="H4118" s="663"/>
      <c r="I4118" s="663"/>
      <c r="J4118" s="663"/>
      <c r="K4118" s="664"/>
      <c r="L4118" s="662"/>
      <c r="M4118" s="663"/>
      <c r="N4118" s="663"/>
      <c r="O4118" s="663"/>
      <c r="P4118" s="664"/>
      <c r="Q4118" s="665"/>
      <c r="R4118" s="661"/>
      <c r="S4118" s="566"/>
      <c r="T4118" s="566"/>
      <c r="U4118" s="566"/>
      <c r="V4118" s="566"/>
      <c r="W4118" s="566"/>
      <c r="X4118" s="566"/>
      <c r="Y4118" s="566"/>
      <c r="Z4118" s="566"/>
      <c r="AA4118" s="566"/>
      <c r="AB4118" s="566"/>
      <c r="AC4118" s="566"/>
      <c r="AD4118" s="566"/>
      <c r="AE4118" s="566"/>
      <c r="AF4118" s="566"/>
      <c r="AG4118" s="566"/>
    </row>
    <row r="4119" spans="2:33" hidden="1" outlineLevel="1" x14ac:dyDescent="0.45">
      <c r="B4119" s="648"/>
      <c r="C4119" s="649"/>
      <c r="D4119" s="650"/>
      <c r="E4119" s="651"/>
      <c r="F4119" s="652"/>
      <c r="G4119" s="653"/>
      <c r="H4119" s="654"/>
      <c r="I4119" s="654"/>
      <c r="J4119" s="654"/>
      <c r="K4119" s="655"/>
      <c r="L4119" s="653"/>
      <c r="M4119" s="654"/>
      <c r="N4119" s="654"/>
      <c r="O4119" s="654"/>
      <c r="P4119" s="655"/>
      <c r="Q4119" s="656"/>
      <c r="R4119" s="652"/>
      <c r="S4119" s="566"/>
      <c r="T4119" s="566"/>
      <c r="U4119" s="566"/>
      <c r="V4119" s="566"/>
      <c r="W4119" s="566"/>
      <c r="X4119" s="566"/>
      <c r="Y4119" s="566"/>
      <c r="Z4119" s="566"/>
      <c r="AA4119" s="566"/>
      <c r="AB4119" s="566"/>
      <c r="AC4119" s="566"/>
      <c r="AD4119" s="566"/>
      <c r="AE4119" s="566"/>
      <c r="AF4119" s="566"/>
      <c r="AG4119" s="566"/>
    </row>
    <row r="4120" spans="2:33" hidden="1" outlineLevel="1" x14ac:dyDescent="0.45">
      <c r="B4120" s="657"/>
      <c r="C4120" s="658"/>
      <c r="D4120" s="659"/>
      <c r="E4120" s="660"/>
      <c r="F4120" s="661"/>
      <c r="G4120" s="662"/>
      <c r="H4120" s="663"/>
      <c r="I4120" s="663"/>
      <c r="J4120" s="663"/>
      <c r="K4120" s="664"/>
      <c r="L4120" s="662"/>
      <c r="M4120" s="663"/>
      <c r="N4120" s="663"/>
      <c r="O4120" s="663"/>
      <c r="P4120" s="664"/>
      <c r="Q4120" s="665"/>
      <c r="R4120" s="661"/>
      <c r="S4120" s="566"/>
      <c r="T4120" s="566"/>
      <c r="U4120" s="566"/>
      <c r="V4120" s="566"/>
      <c r="W4120" s="566"/>
      <c r="X4120" s="566"/>
      <c r="Y4120" s="566"/>
      <c r="Z4120" s="566"/>
      <c r="AA4120" s="566"/>
      <c r="AB4120" s="566"/>
      <c r="AC4120" s="566"/>
      <c r="AD4120" s="566"/>
      <c r="AE4120" s="566"/>
      <c r="AF4120" s="566"/>
      <c r="AG4120" s="566"/>
    </row>
    <row r="4121" spans="2:33" hidden="1" outlineLevel="1" x14ac:dyDescent="0.45">
      <c r="B4121" s="648"/>
      <c r="C4121" s="649"/>
      <c r="D4121" s="650"/>
      <c r="E4121" s="651"/>
      <c r="F4121" s="652"/>
      <c r="G4121" s="653"/>
      <c r="H4121" s="654"/>
      <c r="I4121" s="654"/>
      <c r="J4121" s="654"/>
      <c r="K4121" s="655"/>
      <c r="L4121" s="653"/>
      <c r="M4121" s="654"/>
      <c r="N4121" s="654"/>
      <c r="O4121" s="654"/>
      <c r="P4121" s="655"/>
      <c r="Q4121" s="656"/>
      <c r="R4121" s="652"/>
      <c r="S4121" s="566"/>
      <c r="T4121" s="566"/>
      <c r="U4121" s="566"/>
      <c r="V4121" s="566"/>
      <c r="W4121" s="566"/>
      <c r="X4121" s="566"/>
      <c r="Y4121" s="566"/>
      <c r="Z4121" s="566"/>
      <c r="AA4121" s="566"/>
      <c r="AB4121" s="566"/>
      <c r="AC4121" s="566"/>
      <c r="AD4121" s="566"/>
      <c r="AE4121" s="566"/>
      <c r="AF4121" s="566"/>
      <c r="AG4121" s="566"/>
    </row>
    <row r="4122" spans="2:33" hidden="1" outlineLevel="1" x14ac:dyDescent="0.45">
      <c r="B4122" s="657"/>
      <c r="C4122" s="658"/>
      <c r="D4122" s="659"/>
      <c r="E4122" s="660"/>
      <c r="F4122" s="661"/>
      <c r="G4122" s="662"/>
      <c r="H4122" s="663"/>
      <c r="I4122" s="663"/>
      <c r="J4122" s="663"/>
      <c r="K4122" s="664"/>
      <c r="L4122" s="662"/>
      <c r="M4122" s="663"/>
      <c r="N4122" s="663"/>
      <c r="O4122" s="663"/>
      <c r="P4122" s="664"/>
      <c r="Q4122" s="665"/>
      <c r="R4122" s="661"/>
      <c r="S4122" s="566"/>
      <c r="T4122" s="566"/>
      <c r="U4122" s="566"/>
      <c r="V4122" s="566"/>
      <c r="W4122" s="566"/>
      <c r="X4122" s="566"/>
      <c r="Y4122" s="566"/>
      <c r="Z4122" s="566"/>
      <c r="AA4122" s="566"/>
      <c r="AB4122" s="566"/>
      <c r="AC4122" s="566"/>
      <c r="AD4122" s="566"/>
      <c r="AE4122" s="566"/>
      <c r="AF4122" s="566"/>
      <c r="AG4122" s="566"/>
    </row>
    <row r="4123" spans="2:33" hidden="1" outlineLevel="1" x14ac:dyDescent="0.45">
      <c r="B4123" s="648"/>
      <c r="C4123" s="649"/>
      <c r="D4123" s="650"/>
      <c r="E4123" s="651"/>
      <c r="F4123" s="652"/>
      <c r="G4123" s="653"/>
      <c r="H4123" s="654"/>
      <c r="I4123" s="654"/>
      <c r="J4123" s="654"/>
      <c r="K4123" s="655"/>
      <c r="L4123" s="653"/>
      <c r="M4123" s="654"/>
      <c r="N4123" s="654"/>
      <c r="O4123" s="654"/>
      <c r="P4123" s="655"/>
      <c r="Q4123" s="656"/>
      <c r="R4123" s="652"/>
      <c r="S4123" s="566"/>
      <c r="T4123" s="566"/>
      <c r="U4123" s="566"/>
      <c r="V4123" s="566"/>
      <c r="W4123" s="566"/>
      <c r="X4123" s="566"/>
      <c r="Y4123" s="566"/>
      <c r="Z4123" s="566"/>
      <c r="AA4123" s="566"/>
      <c r="AB4123" s="566"/>
      <c r="AC4123" s="566"/>
      <c r="AD4123" s="566"/>
      <c r="AE4123" s="566"/>
      <c r="AF4123" s="566"/>
      <c r="AG4123" s="566"/>
    </row>
    <row r="4124" spans="2:33" hidden="1" outlineLevel="1" x14ac:dyDescent="0.45">
      <c r="B4124" s="657"/>
      <c r="C4124" s="658"/>
      <c r="D4124" s="659"/>
      <c r="E4124" s="660"/>
      <c r="F4124" s="661"/>
      <c r="G4124" s="662"/>
      <c r="H4124" s="663"/>
      <c r="I4124" s="663"/>
      <c r="J4124" s="663"/>
      <c r="K4124" s="664"/>
      <c r="L4124" s="662"/>
      <c r="M4124" s="663"/>
      <c r="N4124" s="663"/>
      <c r="O4124" s="663"/>
      <c r="P4124" s="664"/>
      <c r="Q4124" s="665"/>
      <c r="R4124" s="661"/>
      <c r="S4124" s="566"/>
      <c r="T4124" s="566"/>
      <c r="U4124" s="566"/>
      <c r="V4124" s="566"/>
      <c r="W4124" s="566"/>
      <c r="X4124" s="566"/>
      <c r="Y4124" s="566"/>
      <c r="Z4124" s="566"/>
      <c r="AA4124" s="566"/>
      <c r="AB4124" s="566"/>
      <c r="AC4124" s="566"/>
      <c r="AD4124" s="566"/>
      <c r="AE4124" s="566"/>
      <c r="AF4124" s="566"/>
      <c r="AG4124" s="566"/>
    </row>
    <row r="4125" spans="2:33" hidden="1" outlineLevel="1" x14ac:dyDescent="0.45">
      <c r="B4125" s="648"/>
      <c r="C4125" s="649"/>
      <c r="D4125" s="650"/>
      <c r="E4125" s="651"/>
      <c r="F4125" s="652"/>
      <c r="G4125" s="653"/>
      <c r="H4125" s="654"/>
      <c r="I4125" s="654"/>
      <c r="J4125" s="654"/>
      <c r="K4125" s="655"/>
      <c r="L4125" s="653"/>
      <c r="M4125" s="654"/>
      <c r="N4125" s="654"/>
      <c r="O4125" s="654"/>
      <c r="P4125" s="655"/>
      <c r="Q4125" s="656"/>
      <c r="R4125" s="652"/>
      <c r="S4125" s="566"/>
      <c r="T4125" s="566"/>
      <c r="U4125" s="566"/>
      <c r="V4125" s="566"/>
      <c r="W4125" s="566"/>
      <c r="X4125" s="566"/>
      <c r="Y4125" s="566"/>
      <c r="Z4125" s="566"/>
      <c r="AA4125" s="566"/>
      <c r="AB4125" s="566"/>
      <c r="AC4125" s="566"/>
      <c r="AD4125" s="566"/>
      <c r="AE4125" s="566"/>
      <c r="AF4125" s="566"/>
      <c r="AG4125" s="566"/>
    </row>
    <row r="4126" spans="2:33" hidden="1" outlineLevel="1" x14ac:dyDescent="0.45">
      <c r="B4126" s="657"/>
      <c r="C4126" s="658"/>
      <c r="D4126" s="659"/>
      <c r="E4126" s="660"/>
      <c r="F4126" s="661"/>
      <c r="G4126" s="662"/>
      <c r="H4126" s="663"/>
      <c r="I4126" s="663"/>
      <c r="J4126" s="663"/>
      <c r="K4126" s="664"/>
      <c r="L4126" s="662"/>
      <c r="M4126" s="663"/>
      <c r="N4126" s="663"/>
      <c r="O4126" s="663"/>
      <c r="P4126" s="664"/>
      <c r="Q4126" s="665"/>
      <c r="R4126" s="661"/>
      <c r="S4126" s="566"/>
      <c r="T4126" s="566"/>
      <c r="U4126" s="566"/>
      <c r="V4126" s="566"/>
      <c r="W4126" s="566"/>
      <c r="X4126" s="566"/>
      <c r="Y4126" s="566"/>
      <c r="Z4126" s="566"/>
      <c r="AA4126" s="566"/>
      <c r="AB4126" s="566"/>
      <c r="AC4126" s="566"/>
      <c r="AD4126" s="566"/>
      <c r="AE4126" s="566"/>
      <c r="AF4126" s="566"/>
      <c r="AG4126" s="566"/>
    </row>
    <row r="4127" spans="2:33" hidden="1" outlineLevel="1" x14ac:dyDescent="0.45">
      <c r="B4127" s="648"/>
      <c r="C4127" s="649"/>
      <c r="D4127" s="650"/>
      <c r="E4127" s="651"/>
      <c r="F4127" s="652"/>
      <c r="G4127" s="653"/>
      <c r="H4127" s="654"/>
      <c r="I4127" s="654"/>
      <c r="J4127" s="654"/>
      <c r="K4127" s="655"/>
      <c r="L4127" s="653"/>
      <c r="M4127" s="654"/>
      <c r="N4127" s="654"/>
      <c r="O4127" s="654"/>
      <c r="P4127" s="655"/>
      <c r="Q4127" s="656"/>
      <c r="R4127" s="652"/>
      <c r="S4127" s="566"/>
      <c r="T4127" s="566"/>
      <c r="U4127" s="566"/>
      <c r="V4127" s="566"/>
      <c r="W4127" s="566"/>
      <c r="X4127" s="566"/>
      <c r="Y4127" s="566"/>
      <c r="Z4127" s="566"/>
      <c r="AA4127" s="566"/>
      <c r="AB4127" s="566"/>
      <c r="AC4127" s="566"/>
      <c r="AD4127" s="566"/>
      <c r="AE4127" s="566"/>
      <c r="AF4127" s="566"/>
      <c r="AG4127" s="566"/>
    </row>
    <row r="4128" spans="2:33" hidden="1" outlineLevel="1" x14ac:dyDescent="0.45">
      <c r="B4128" s="657"/>
      <c r="C4128" s="658"/>
      <c r="D4128" s="659"/>
      <c r="E4128" s="660"/>
      <c r="F4128" s="661"/>
      <c r="G4128" s="662"/>
      <c r="H4128" s="663"/>
      <c r="I4128" s="663"/>
      <c r="J4128" s="663"/>
      <c r="K4128" s="664"/>
      <c r="L4128" s="662"/>
      <c r="M4128" s="663"/>
      <c r="N4128" s="663"/>
      <c r="O4128" s="663"/>
      <c r="P4128" s="664"/>
      <c r="Q4128" s="665"/>
      <c r="R4128" s="661"/>
      <c r="S4128" s="566"/>
      <c r="T4128" s="566"/>
      <c r="U4128" s="566"/>
      <c r="V4128" s="566"/>
      <c r="W4128" s="566"/>
      <c r="X4128" s="566"/>
      <c r="Y4128" s="566"/>
      <c r="Z4128" s="566"/>
      <c r="AA4128" s="566"/>
      <c r="AB4128" s="566"/>
      <c r="AC4128" s="566"/>
      <c r="AD4128" s="566"/>
      <c r="AE4128" s="566"/>
      <c r="AF4128" s="566"/>
      <c r="AG4128" s="566"/>
    </row>
    <row r="4129" spans="2:33" hidden="1" outlineLevel="1" x14ac:dyDescent="0.45">
      <c r="B4129" s="648"/>
      <c r="C4129" s="649"/>
      <c r="D4129" s="650"/>
      <c r="E4129" s="651"/>
      <c r="F4129" s="652"/>
      <c r="G4129" s="653"/>
      <c r="H4129" s="654"/>
      <c r="I4129" s="654"/>
      <c r="J4129" s="654"/>
      <c r="K4129" s="655"/>
      <c r="L4129" s="653"/>
      <c r="M4129" s="654"/>
      <c r="N4129" s="654"/>
      <c r="O4129" s="654"/>
      <c r="P4129" s="655"/>
      <c r="Q4129" s="656"/>
      <c r="R4129" s="652"/>
      <c r="S4129" s="566"/>
      <c r="T4129" s="566"/>
      <c r="U4129" s="566"/>
      <c r="V4129" s="566"/>
      <c r="W4129" s="566"/>
      <c r="X4129" s="566"/>
      <c r="Y4129" s="566"/>
      <c r="Z4129" s="566"/>
      <c r="AA4129" s="566"/>
      <c r="AB4129" s="566"/>
      <c r="AC4129" s="566"/>
      <c r="AD4129" s="566"/>
      <c r="AE4129" s="566"/>
      <c r="AF4129" s="566"/>
      <c r="AG4129" s="566"/>
    </row>
    <row r="4130" spans="2:33" hidden="1" outlineLevel="1" x14ac:dyDescent="0.45">
      <c r="B4130" s="657"/>
      <c r="C4130" s="658"/>
      <c r="D4130" s="659"/>
      <c r="E4130" s="660"/>
      <c r="F4130" s="661"/>
      <c r="G4130" s="662"/>
      <c r="H4130" s="663"/>
      <c r="I4130" s="663"/>
      <c r="J4130" s="663"/>
      <c r="K4130" s="664"/>
      <c r="L4130" s="662"/>
      <c r="M4130" s="663"/>
      <c r="N4130" s="663"/>
      <c r="O4130" s="663"/>
      <c r="P4130" s="664"/>
      <c r="Q4130" s="665"/>
      <c r="R4130" s="661"/>
      <c r="S4130" s="566"/>
      <c r="T4130" s="566"/>
      <c r="U4130" s="566"/>
      <c r="V4130" s="566"/>
      <c r="W4130" s="566"/>
      <c r="X4130" s="566"/>
      <c r="Y4130" s="566"/>
      <c r="Z4130" s="566"/>
      <c r="AA4130" s="566"/>
      <c r="AB4130" s="566"/>
      <c r="AC4130" s="566"/>
      <c r="AD4130" s="566"/>
      <c r="AE4130" s="566"/>
      <c r="AF4130" s="566"/>
      <c r="AG4130" s="566"/>
    </row>
    <row r="4131" spans="2:33" hidden="1" outlineLevel="1" x14ac:dyDescent="0.45">
      <c r="B4131" s="648"/>
      <c r="C4131" s="649"/>
      <c r="D4131" s="650"/>
      <c r="E4131" s="651"/>
      <c r="F4131" s="652"/>
      <c r="G4131" s="653"/>
      <c r="H4131" s="654"/>
      <c r="I4131" s="654"/>
      <c r="J4131" s="654"/>
      <c r="K4131" s="655"/>
      <c r="L4131" s="653"/>
      <c r="M4131" s="654"/>
      <c r="N4131" s="654"/>
      <c r="O4131" s="654"/>
      <c r="P4131" s="655"/>
      <c r="Q4131" s="656"/>
      <c r="R4131" s="652"/>
      <c r="S4131" s="566"/>
      <c r="T4131" s="566"/>
      <c r="U4131" s="566"/>
      <c r="V4131" s="566"/>
      <c r="W4131" s="566"/>
      <c r="X4131" s="566"/>
      <c r="Y4131" s="566"/>
      <c r="Z4131" s="566"/>
      <c r="AA4131" s="566"/>
      <c r="AB4131" s="566"/>
      <c r="AC4131" s="566"/>
      <c r="AD4131" s="566"/>
      <c r="AE4131" s="566"/>
      <c r="AF4131" s="566"/>
      <c r="AG4131" s="566"/>
    </row>
    <row r="4132" spans="2:33" hidden="1" outlineLevel="1" x14ac:dyDescent="0.45">
      <c r="B4132" s="657"/>
      <c r="C4132" s="658"/>
      <c r="D4132" s="659"/>
      <c r="E4132" s="660"/>
      <c r="F4132" s="661"/>
      <c r="G4132" s="662"/>
      <c r="H4132" s="663"/>
      <c r="I4132" s="663"/>
      <c r="J4132" s="663"/>
      <c r="K4132" s="664"/>
      <c r="L4132" s="662"/>
      <c r="M4132" s="663"/>
      <c r="N4132" s="663"/>
      <c r="O4132" s="663"/>
      <c r="P4132" s="664"/>
      <c r="Q4132" s="665"/>
      <c r="R4132" s="661"/>
      <c r="S4132" s="566"/>
      <c r="T4132" s="566"/>
      <c r="U4132" s="566"/>
      <c r="V4132" s="566"/>
      <c r="W4132" s="566"/>
      <c r="X4132" s="566"/>
      <c r="Y4132" s="566"/>
      <c r="Z4132" s="566"/>
      <c r="AA4132" s="566"/>
      <c r="AB4132" s="566"/>
      <c r="AC4132" s="566"/>
      <c r="AD4132" s="566"/>
      <c r="AE4132" s="566"/>
      <c r="AF4132" s="566"/>
      <c r="AG4132" s="566"/>
    </row>
    <row r="4133" spans="2:33" hidden="1" outlineLevel="1" x14ac:dyDescent="0.45">
      <c r="B4133" s="648"/>
      <c r="C4133" s="649"/>
      <c r="D4133" s="650"/>
      <c r="E4133" s="651"/>
      <c r="F4133" s="652"/>
      <c r="G4133" s="653"/>
      <c r="H4133" s="654"/>
      <c r="I4133" s="654"/>
      <c r="J4133" s="654"/>
      <c r="K4133" s="655"/>
      <c r="L4133" s="653"/>
      <c r="M4133" s="654"/>
      <c r="N4133" s="654"/>
      <c r="O4133" s="654"/>
      <c r="P4133" s="655"/>
      <c r="Q4133" s="656"/>
      <c r="R4133" s="652"/>
      <c r="S4133" s="566"/>
      <c r="T4133" s="566"/>
      <c r="U4133" s="566"/>
      <c r="V4133" s="566"/>
      <c r="W4133" s="566"/>
      <c r="X4133" s="566"/>
      <c r="Y4133" s="566"/>
      <c r="Z4133" s="566"/>
      <c r="AA4133" s="566"/>
      <c r="AB4133" s="566"/>
      <c r="AC4133" s="566"/>
      <c r="AD4133" s="566"/>
      <c r="AE4133" s="566"/>
      <c r="AF4133" s="566"/>
      <c r="AG4133" s="566"/>
    </row>
    <row r="4134" spans="2:33" hidden="1" outlineLevel="1" x14ac:dyDescent="0.45">
      <c r="B4134" s="657"/>
      <c r="C4134" s="658"/>
      <c r="D4134" s="659"/>
      <c r="E4134" s="660"/>
      <c r="F4134" s="661"/>
      <c r="G4134" s="662"/>
      <c r="H4134" s="663"/>
      <c r="I4134" s="663"/>
      <c r="J4134" s="663"/>
      <c r="K4134" s="664"/>
      <c r="L4134" s="662"/>
      <c r="M4134" s="663"/>
      <c r="N4134" s="663"/>
      <c r="O4134" s="663"/>
      <c r="P4134" s="664"/>
      <c r="Q4134" s="665"/>
      <c r="R4134" s="661"/>
      <c r="S4134" s="566"/>
      <c r="T4134" s="566"/>
      <c r="U4134" s="566"/>
      <c r="V4134" s="566"/>
      <c r="W4134" s="566"/>
      <c r="X4134" s="566"/>
      <c r="Y4134" s="566"/>
      <c r="Z4134" s="566"/>
      <c r="AA4134" s="566"/>
      <c r="AB4134" s="566"/>
      <c r="AC4134" s="566"/>
      <c r="AD4134" s="566"/>
      <c r="AE4134" s="566"/>
      <c r="AF4134" s="566"/>
      <c r="AG4134" s="566"/>
    </row>
    <row r="4135" spans="2:33" hidden="1" outlineLevel="1" x14ac:dyDescent="0.45">
      <c r="B4135" s="648"/>
      <c r="C4135" s="649"/>
      <c r="D4135" s="650"/>
      <c r="E4135" s="651"/>
      <c r="F4135" s="652"/>
      <c r="G4135" s="653"/>
      <c r="H4135" s="654"/>
      <c r="I4135" s="654"/>
      <c r="J4135" s="654"/>
      <c r="K4135" s="655"/>
      <c r="L4135" s="653"/>
      <c r="M4135" s="654"/>
      <c r="N4135" s="654"/>
      <c r="O4135" s="654"/>
      <c r="P4135" s="655"/>
      <c r="Q4135" s="656"/>
      <c r="R4135" s="652"/>
      <c r="S4135" s="566"/>
      <c r="T4135" s="566"/>
      <c r="U4135" s="566"/>
      <c r="V4135" s="566"/>
      <c r="W4135" s="566"/>
      <c r="X4135" s="566"/>
      <c r="Y4135" s="566"/>
      <c r="Z4135" s="566"/>
      <c r="AA4135" s="566"/>
      <c r="AB4135" s="566"/>
      <c r="AC4135" s="566"/>
      <c r="AD4135" s="566"/>
      <c r="AE4135" s="566"/>
      <c r="AF4135" s="566"/>
      <c r="AG4135" s="566"/>
    </row>
    <row r="4136" spans="2:33" hidden="1" outlineLevel="1" x14ac:dyDescent="0.45">
      <c r="B4136" s="657"/>
      <c r="C4136" s="658"/>
      <c r="D4136" s="659"/>
      <c r="E4136" s="660"/>
      <c r="F4136" s="661"/>
      <c r="G4136" s="662"/>
      <c r="H4136" s="663"/>
      <c r="I4136" s="663"/>
      <c r="J4136" s="663"/>
      <c r="K4136" s="664"/>
      <c r="L4136" s="662"/>
      <c r="M4136" s="663"/>
      <c r="N4136" s="663"/>
      <c r="O4136" s="663"/>
      <c r="P4136" s="664"/>
      <c r="Q4136" s="665"/>
      <c r="R4136" s="661"/>
      <c r="S4136" s="566"/>
      <c r="T4136" s="566"/>
      <c r="U4136" s="566"/>
      <c r="V4136" s="566"/>
      <c r="W4136" s="566"/>
      <c r="X4136" s="566"/>
      <c r="Y4136" s="566"/>
      <c r="Z4136" s="566"/>
      <c r="AA4136" s="566"/>
      <c r="AB4136" s="566"/>
      <c r="AC4136" s="566"/>
      <c r="AD4136" s="566"/>
      <c r="AE4136" s="566"/>
      <c r="AF4136" s="566"/>
      <c r="AG4136" s="566"/>
    </row>
    <row r="4137" spans="2:33" hidden="1" outlineLevel="1" x14ac:dyDescent="0.45">
      <c r="B4137" s="648"/>
      <c r="C4137" s="649"/>
      <c r="D4137" s="650"/>
      <c r="E4137" s="651"/>
      <c r="F4137" s="652"/>
      <c r="G4137" s="653"/>
      <c r="H4137" s="654"/>
      <c r="I4137" s="654"/>
      <c r="J4137" s="654"/>
      <c r="K4137" s="655"/>
      <c r="L4137" s="653"/>
      <c r="M4137" s="654"/>
      <c r="N4137" s="654"/>
      <c r="O4137" s="654"/>
      <c r="P4137" s="655"/>
      <c r="Q4137" s="656"/>
      <c r="R4137" s="652"/>
      <c r="S4137" s="566"/>
      <c r="T4137" s="566"/>
      <c r="U4137" s="566"/>
      <c r="V4137" s="566"/>
      <c r="W4137" s="566"/>
      <c r="X4137" s="566"/>
      <c r="Y4137" s="566"/>
      <c r="Z4137" s="566"/>
      <c r="AA4137" s="566"/>
      <c r="AB4137" s="566"/>
      <c r="AC4137" s="566"/>
      <c r="AD4137" s="566"/>
      <c r="AE4137" s="566"/>
      <c r="AF4137" s="566"/>
      <c r="AG4137" s="566"/>
    </row>
    <row r="4138" spans="2:33" hidden="1" outlineLevel="1" x14ac:dyDescent="0.45">
      <c r="B4138" s="657"/>
      <c r="C4138" s="658"/>
      <c r="D4138" s="659"/>
      <c r="E4138" s="660"/>
      <c r="F4138" s="661"/>
      <c r="G4138" s="662"/>
      <c r="H4138" s="663"/>
      <c r="I4138" s="663"/>
      <c r="J4138" s="663"/>
      <c r="K4138" s="664"/>
      <c r="L4138" s="662"/>
      <c r="M4138" s="663"/>
      <c r="N4138" s="663"/>
      <c r="O4138" s="663"/>
      <c r="P4138" s="664"/>
      <c r="Q4138" s="665"/>
      <c r="R4138" s="661"/>
      <c r="S4138" s="566"/>
      <c r="T4138" s="566"/>
      <c r="U4138" s="566"/>
      <c r="V4138" s="566"/>
      <c r="W4138" s="566"/>
      <c r="X4138" s="566"/>
      <c r="Y4138" s="566"/>
      <c r="Z4138" s="566"/>
      <c r="AA4138" s="566"/>
      <c r="AB4138" s="566"/>
      <c r="AC4138" s="566"/>
      <c r="AD4138" s="566"/>
      <c r="AE4138" s="566"/>
      <c r="AF4138" s="566"/>
      <c r="AG4138" s="566"/>
    </row>
    <row r="4139" spans="2:33" hidden="1" outlineLevel="1" x14ac:dyDescent="0.45">
      <c r="B4139" s="648"/>
      <c r="C4139" s="649"/>
      <c r="D4139" s="650"/>
      <c r="E4139" s="651"/>
      <c r="F4139" s="652"/>
      <c r="G4139" s="653"/>
      <c r="H4139" s="654"/>
      <c r="I4139" s="654"/>
      <c r="J4139" s="654"/>
      <c r="K4139" s="655"/>
      <c r="L4139" s="653"/>
      <c r="M4139" s="654"/>
      <c r="N4139" s="654"/>
      <c r="O4139" s="654"/>
      <c r="P4139" s="655"/>
      <c r="Q4139" s="656"/>
      <c r="R4139" s="652"/>
      <c r="S4139" s="566"/>
      <c r="T4139" s="566"/>
      <c r="U4139" s="566"/>
      <c r="V4139" s="566"/>
      <c r="W4139" s="566"/>
      <c r="X4139" s="566"/>
      <c r="Y4139" s="566"/>
      <c r="Z4139" s="566"/>
      <c r="AA4139" s="566"/>
      <c r="AB4139" s="566"/>
      <c r="AC4139" s="566"/>
      <c r="AD4139" s="566"/>
      <c r="AE4139" s="566"/>
      <c r="AF4139" s="566"/>
      <c r="AG4139" s="566"/>
    </row>
    <row r="4140" spans="2:33" hidden="1" outlineLevel="1" x14ac:dyDescent="0.45">
      <c r="B4140" s="657"/>
      <c r="C4140" s="658"/>
      <c r="D4140" s="659"/>
      <c r="E4140" s="660"/>
      <c r="F4140" s="661"/>
      <c r="G4140" s="662"/>
      <c r="H4140" s="663"/>
      <c r="I4140" s="663"/>
      <c r="J4140" s="663"/>
      <c r="K4140" s="664"/>
      <c r="L4140" s="662"/>
      <c r="M4140" s="663"/>
      <c r="N4140" s="663"/>
      <c r="O4140" s="663"/>
      <c r="P4140" s="664"/>
      <c r="Q4140" s="665"/>
      <c r="R4140" s="661"/>
      <c r="S4140" s="566"/>
      <c r="T4140" s="566"/>
      <c r="U4140" s="566"/>
      <c r="V4140" s="566"/>
      <c r="W4140" s="566"/>
      <c r="X4140" s="566"/>
      <c r="Y4140" s="566"/>
      <c r="Z4140" s="566"/>
      <c r="AA4140" s="566"/>
      <c r="AB4140" s="566"/>
      <c r="AC4140" s="566"/>
      <c r="AD4140" s="566"/>
      <c r="AE4140" s="566"/>
      <c r="AF4140" s="566"/>
      <c r="AG4140" s="566"/>
    </row>
    <row r="4141" spans="2:33" hidden="1" outlineLevel="1" x14ac:dyDescent="0.45">
      <c r="B4141" s="648"/>
      <c r="C4141" s="649"/>
      <c r="D4141" s="650"/>
      <c r="E4141" s="651"/>
      <c r="F4141" s="652"/>
      <c r="G4141" s="653"/>
      <c r="H4141" s="654"/>
      <c r="I4141" s="654"/>
      <c r="J4141" s="654"/>
      <c r="K4141" s="655"/>
      <c r="L4141" s="653"/>
      <c r="M4141" s="654"/>
      <c r="N4141" s="654"/>
      <c r="O4141" s="654"/>
      <c r="P4141" s="655"/>
      <c r="Q4141" s="656"/>
      <c r="R4141" s="652"/>
      <c r="S4141" s="566"/>
      <c r="T4141" s="566"/>
      <c r="U4141" s="566"/>
      <c r="V4141" s="566"/>
      <c r="W4141" s="566"/>
      <c r="X4141" s="566"/>
      <c r="Y4141" s="566"/>
      <c r="Z4141" s="566"/>
      <c r="AA4141" s="566"/>
      <c r="AB4141" s="566"/>
      <c r="AC4141" s="566"/>
      <c r="AD4141" s="566"/>
      <c r="AE4141" s="566"/>
      <c r="AF4141" s="566"/>
      <c r="AG4141" s="566"/>
    </row>
    <row r="4142" spans="2:33" hidden="1" outlineLevel="1" x14ac:dyDescent="0.45">
      <c r="B4142" s="657"/>
      <c r="C4142" s="658"/>
      <c r="D4142" s="659"/>
      <c r="E4142" s="660"/>
      <c r="F4142" s="661"/>
      <c r="G4142" s="662"/>
      <c r="H4142" s="663"/>
      <c r="I4142" s="663"/>
      <c r="J4142" s="663"/>
      <c r="K4142" s="664"/>
      <c r="L4142" s="662"/>
      <c r="M4142" s="663"/>
      <c r="N4142" s="663"/>
      <c r="O4142" s="663"/>
      <c r="P4142" s="664"/>
      <c r="Q4142" s="665"/>
      <c r="R4142" s="661"/>
      <c r="S4142" s="566"/>
      <c r="T4142" s="566"/>
      <c r="U4142" s="566"/>
      <c r="V4142" s="566"/>
      <c r="W4142" s="566"/>
      <c r="X4142" s="566"/>
      <c r="Y4142" s="566"/>
      <c r="Z4142" s="566"/>
      <c r="AA4142" s="566"/>
      <c r="AB4142" s="566"/>
      <c r="AC4142" s="566"/>
      <c r="AD4142" s="566"/>
      <c r="AE4142" s="566"/>
      <c r="AF4142" s="566"/>
      <c r="AG4142" s="566"/>
    </row>
    <row r="4143" spans="2:33" hidden="1" outlineLevel="1" x14ac:dyDescent="0.45">
      <c r="B4143" s="648"/>
      <c r="C4143" s="649"/>
      <c r="D4143" s="650"/>
      <c r="E4143" s="651"/>
      <c r="F4143" s="652"/>
      <c r="G4143" s="653"/>
      <c r="H4143" s="654"/>
      <c r="I4143" s="654"/>
      <c r="J4143" s="654"/>
      <c r="K4143" s="655"/>
      <c r="L4143" s="653"/>
      <c r="M4143" s="654"/>
      <c r="N4143" s="654"/>
      <c r="O4143" s="654"/>
      <c r="P4143" s="655"/>
      <c r="Q4143" s="656"/>
      <c r="R4143" s="652"/>
      <c r="S4143" s="566"/>
      <c r="T4143" s="566"/>
      <c r="U4143" s="566"/>
      <c r="V4143" s="566"/>
      <c r="W4143" s="566"/>
      <c r="X4143" s="566"/>
      <c r="Y4143" s="566"/>
      <c r="Z4143" s="566"/>
      <c r="AA4143" s="566"/>
      <c r="AB4143" s="566"/>
      <c r="AC4143" s="566"/>
      <c r="AD4143" s="566"/>
      <c r="AE4143" s="566"/>
      <c r="AF4143" s="566"/>
      <c r="AG4143" s="566"/>
    </row>
    <row r="4144" spans="2:33" hidden="1" outlineLevel="1" x14ac:dyDescent="0.45">
      <c r="B4144" s="657"/>
      <c r="C4144" s="658"/>
      <c r="D4144" s="659"/>
      <c r="E4144" s="660"/>
      <c r="F4144" s="661"/>
      <c r="G4144" s="662"/>
      <c r="H4144" s="663"/>
      <c r="I4144" s="663"/>
      <c r="J4144" s="663"/>
      <c r="K4144" s="664"/>
      <c r="L4144" s="662"/>
      <c r="M4144" s="663"/>
      <c r="N4144" s="663"/>
      <c r="O4144" s="663"/>
      <c r="P4144" s="664"/>
      <c r="Q4144" s="665"/>
      <c r="R4144" s="661"/>
      <c r="S4144" s="566"/>
      <c r="T4144" s="566"/>
      <c r="U4144" s="566"/>
      <c r="V4144" s="566"/>
      <c r="W4144" s="566"/>
      <c r="X4144" s="566"/>
      <c r="Y4144" s="566"/>
      <c r="Z4144" s="566"/>
      <c r="AA4144" s="566"/>
      <c r="AB4144" s="566"/>
      <c r="AC4144" s="566"/>
      <c r="AD4144" s="566"/>
      <c r="AE4144" s="566"/>
      <c r="AF4144" s="566"/>
      <c r="AG4144" s="566"/>
    </row>
    <row r="4145" spans="2:33" hidden="1" outlineLevel="1" x14ac:dyDescent="0.45">
      <c r="B4145" s="648"/>
      <c r="C4145" s="649"/>
      <c r="D4145" s="650"/>
      <c r="E4145" s="651"/>
      <c r="F4145" s="652"/>
      <c r="G4145" s="653"/>
      <c r="H4145" s="654"/>
      <c r="I4145" s="654"/>
      <c r="J4145" s="654"/>
      <c r="K4145" s="655"/>
      <c r="L4145" s="653"/>
      <c r="M4145" s="654"/>
      <c r="N4145" s="654"/>
      <c r="O4145" s="654"/>
      <c r="P4145" s="655"/>
      <c r="Q4145" s="656"/>
      <c r="R4145" s="652"/>
      <c r="S4145" s="566"/>
      <c r="T4145" s="566"/>
      <c r="U4145" s="566"/>
      <c r="V4145" s="566"/>
      <c r="W4145" s="566"/>
      <c r="X4145" s="566"/>
      <c r="Y4145" s="566"/>
      <c r="Z4145" s="566"/>
      <c r="AA4145" s="566"/>
      <c r="AB4145" s="566"/>
      <c r="AC4145" s="566"/>
      <c r="AD4145" s="566"/>
      <c r="AE4145" s="566"/>
      <c r="AF4145" s="566"/>
      <c r="AG4145" s="566"/>
    </row>
    <row r="4146" spans="2:33" hidden="1" outlineLevel="1" x14ac:dyDescent="0.45">
      <c r="B4146" s="657"/>
      <c r="C4146" s="658"/>
      <c r="D4146" s="659"/>
      <c r="E4146" s="660"/>
      <c r="F4146" s="661"/>
      <c r="G4146" s="662"/>
      <c r="H4146" s="663"/>
      <c r="I4146" s="663"/>
      <c r="J4146" s="663"/>
      <c r="K4146" s="664"/>
      <c r="L4146" s="662"/>
      <c r="M4146" s="663"/>
      <c r="N4146" s="663"/>
      <c r="O4146" s="663"/>
      <c r="P4146" s="664"/>
      <c r="Q4146" s="665"/>
      <c r="R4146" s="661"/>
      <c r="S4146" s="566"/>
      <c r="T4146" s="566"/>
      <c r="U4146" s="566"/>
      <c r="V4146" s="566"/>
      <c r="W4146" s="566"/>
      <c r="X4146" s="566"/>
      <c r="Y4146" s="566"/>
      <c r="Z4146" s="566"/>
      <c r="AA4146" s="566"/>
      <c r="AB4146" s="566"/>
      <c r="AC4146" s="566"/>
      <c r="AD4146" s="566"/>
      <c r="AE4146" s="566"/>
      <c r="AF4146" s="566"/>
      <c r="AG4146" s="566"/>
    </row>
    <row r="4147" spans="2:33" hidden="1" outlineLevel="1" x14ac:dyDescent="0.45">
      <c r="B4147" s="648"/>
      <c r="C4147" s="649"/>
      <c r="D4147" s="650"/>
      <c r="E4147" s="651"/>
      <c r="F4147" s="652"/>
      <c r="G4147" s="653"/>
      <c r="H4147" s="654"/>
      <c r="I4147" s="654"/>
      <c r="J4147" s="654"/>
      <c r="K4147" s="655"/>
      <c r="L4147" s="653"/>
      <c r="M4147" s="654"/>
      <c r="N4147" s="654"/>
      <c r="O4147" s="654"/>
      <c r="P4147" s="655"/>
      <c r="Q4147" s="656"/>
      <c r="R4147" s="652"/>
      <c r="S4147" s="566"/>
      <c r="T4147" s="566"/>
      <c r="U4147" s="566"/>
      <c r="V4147" s="566"/>
      <c r="W4147" s="566"/>
      <c r="X4147" s="566"/>
      <c r="Y4147" s="566"/>
      <c r="Z4147" s="566"/>
      <c r="AA4147" s="566"/>
      <c r="AB4147" s="566"/>
      <c r="AC4147" s="566"/>
      <c r="AD4147" s="566"/>
      <c r="AE4147" s="566"/>
      <c r="AF4147" s="566"/>
      <c r="AG4147" s="566"/>
    </row>
    <row r="4148" spans="2:33" hidden="1" outlineLevel="1" x14ac:dyDescent="0.45">
      <c r="B4148" s="657"/>
      <c r="C4148" s="658"/>
      <c r="D4148" s="659"/>
      <c r="E4148" s="660"/>
      <c r="F4148" s="661"/>
      <c r="G4148" s="662"/>
      <c r="H4148" s="663"/>
      <c r="I4148" s="663"/>
      <c r="J4148" s="663"/>
      <c r="K4148" s="664"/>
      <c r="L4148" s="662"/>
      <c r="M4148" s="663"/>
      <c r="N4148" s="663"/>
      <c r="O4148" s="663"/>
      <c r="P4148" s="664"/>
      <c r="Q4148" s="665"/>
      <c r="R4148" s="661"/>
      <c r="S4148" s="566"/>
      <c r="T4148" s="566"/>
      <c r="U4148" s="566"/>
      <c r="V4148" s="566"/>
      <c r="W4148" s="566"/>
      <c r="X4148" s="566"/>
      <c r="Y4148" s="566"/>
      <c r="Z4148" s="566"/>
      <c r="AA4148" s="566"/>
      <c r="AB4148" s="566"/>
      <c r="AC4148" s="566"/>
      <c r="AD4148" s="566"/>
      <c r="AE4148" s="566"/>
      <c r="AF4148" s="566"/>
      <c r="AG4148" s="566"/>
    </row>
    <row r="4149" spans="2:33" hidden="1" outlineLevel="1" x14ac:dyDescent="0.45">
      <c r="B4149" s="648"/>
      <c r="C4149" s="649"/>
      <c r="D4149" s="650"/>
      <c r="E4149" s="651"/>
      <c r="F4149" s="652"/>
      <c r="G4149" s="653"/>
      <c r="H4149" s="654"/>
      <c r="I4149" s="654"/>
      <c r="J4149" s="654"/>
      <c r="K4149" s="655"/>
      <c r="L4149" s="653"/>
      <c r="M4149" s="654"/>
      <c r="N4149" s="654"/>
      <c r="O4149" s="654"/>
      <c r="P4149" s="655"/>
      <c r="Q4149" s="656"/>
      <c r="R4149" s="652"/>
      <c r="S4149" s="566"/>
      <c r="T4149" s="566"/>
      <c r="U4149" s="566"/>
      <c r="V4149" s="566"/>
      <c r="W4149" s="566"/>
      <c r="X4149" s="566"/>
      <c r="Y4149" s="566"/>
      <c r="Z4149" s="566"/>
      <c r="AA4149" s="566"/>
      <c r="AB4149" s="566"/>
      <c r="AC4149" s="566"/>
      <c r="AD4149" s="566"/>
      <c r="AE4149" s="566"/>
      <c r="AF4149" s="566"/>
      <c r="AG4149" s="566"/>
    </row>
    <row r="4150" spans="2:33" hidden="1" outlineLevel="1" x14ac:dyDescent="0.45">
      <c r="B4150" s="657"/>
      <c r="C4150" s="658"/>
      <c r="D4150" s="659"/>
      <c r="E4150" s="660"/>
      <c r="F4150" s="661"/>
      <c r="G4150" s="662"/>
      <c r="H4150" s="663"/>
      <c r="I4150" s="663"/>
      <c r="J4150" s="663"/>
      <c r="K4150" s="664"/>
      <c r="L4150" s="662"/>
      <c r="M4150" s="663"/>
      <c r="N4150" s="663"/>
      <c r="O4150" s="663"/>
      <c r="P4150" s="664"/>
      <c r="Q4150" s="665"/>
      <c r="R4150" s="661"/>
      <c r="S4150" s="566"/>
      <c r="T4150" s="566"/>
      <c r="U4150" s="566"/>
      <c r="V4150" s="566"/>
      <c r="W4150" s="566"/>
      <c r="X4150" s="566"/>
      <c r="Y4150" s="566"/>
      <c r="Z4150" s="566"/>
      <c r="AA4150" s="566"/>
      <c r="AB4150" s="566"/>
      <c r="AC4150" s="566"/>
      <c r="AD4150" s="566"/>
      <c r="AE4150" s="566"/>
      <c r="AF4150" s="566"/>
      <c r="AG4150" s="566"/>
    </row>
    <row r="4151" spans="2:33" hidden="1" outlineLevel="1" x14ac:dyDescent="0.45">
      <c r="B4151" s="648"/>
      <c r="C4151" s="649"/>
      <c r="D4151" s="650"/>
      <c r="E4151" s="651"/>
      <c r="F4151" s="652"/>
      <c r="G4151" s="653"/>
      <c r="H4151" s="654"/>
      <c r="I4151" s="654"/>
      <c r="J4151" s="654"/>
      <c r="K4151" s="655"/>
      <c r="L4151" s="653"/>
      <c r="M4151" s="654"/>
      <c r="N4151" s="654"/>
      <c r="O4151" s="654"/>
      <c r="P4151" s="655"/>
      <c r="Q4151" s="656"/>
      <c r="R4151" s="652"/>
      <c r="S4151" s="566"/>
      <c r="T4151" s="566"/>
      <c r="U4151" s="566"/>
      <c r="V4151" s="566"/>
      <c r="W4151" s="566"/>
      <c r="X4151" s="566"/>
      <c r="Y4151" s="566"/>
      <c r="Z4151" s="566"/>
      <c r="AA4151" s="566"/>
      <c r="AB4151" s="566"/>
      <c r="AC4151" s="566"/>
      <c r="AD4151" s="566"/>
      <c r="AE4151" s="566"/>
      <c r="AF4151" s="566"/>
      <c r="AG4151" s="566"/>
    </row>
    <row r="4152" spans="2:33" hidden="1" outlineLevel="1" x14ac:dyDescent="0.45">
      <c r="B4152" s="657"/>
      <c r="C4152" s="658"/>
      <c r="D4152" s="659"/>
      <c r="E4152" s="660"/>
      <c r="F4152" s="661"/>
      <c r="G4152" s="662"/>
      <c r="H4152" s="663"/>
      <c r="I4152" s="663"/>
      <c r="J4152" s="663"/>
      <c r="K4152" s="664"/>
      <c r="L4152" s="662"/>
      <c r="M4152" s="663"/>
      <c r="N4152" s="663"/>
      <c r="O4152" s="663"/>
      <c r="P4152" s="664"/>
      <c r="Q4152" s="665"/>
      <c r="R4152" s="661"/>
      <c r="S4152" s="566"/>
      <c r="T4152" s="566"/>
      <c r="U4152" s="566"/>
      <c r="V4152" s="566"/>
      <c r="W4152" s="566"/>
      <c r="X4152" s="566"/>
      <c r="Y4152" s="566"/>
      <c r="Z4152" s="566"/>
      <c r="AA4152" s="566"/>
      <c r="AB4152" s="566"/>
      <c r="AC4152" s="566"/>
      <c r="AD4152" s="566"/>
      <c r="AE4152" s="566"/>
      <c r="AF4152" s="566"/>
      <c r="AG4152" s="566"/>
    </row>
    <row r="4153" spans="2:33" hidden="1" outlineLevel="1" x14ac:dyDescent="0.45">
      <c r="B4153" s="648"/>
      <c r="C4153" s="649"/>
      <c r="D4153" s="650"/>
      <c r="E4153" s="651"/>
      <c r="F4153" s="652"/>
      <c r="G4153" s="653"/>
      <c r="H4153" s="654"/>
      <c r="I4153" s="654"/>
      <c r="J4153" s="654"/>
      <c r="K4153" s="655"/>
      <c r="L4153" s="653"/>
      <c r="M4153" s="654"/>
      <c r="N4153" s="654"/>
      <c r="O4153" s="654"/>
      <c r="P4153" s="655"/>
      <c r="Q4153" s="656"/>
      <c r="R4153" s="652"/>
      <c r="S4153" s="566"/>
      <c r="T4153" s="566"/>
      <c r="U4153" s="566"/>
      <c r="V4153" s="566"/>
      <c r="W4153" s="566"/>
      <c r="X4153" s="566"/>
      <c r="Y4153" s="566"/>
      <c r="Z4153" s="566"/>
      <c r="AA4153" s="566"/>
      <c r="AB4153" s="566"/>
      <c r="AC4153" s="566"/>
      <c r="AD4153" s="566"/>
      <c r="AE4153" s="566"/>
      <c r="AF4153" s="566"/>
      <c r="AG4153" s="566"/>
    </row>
    <row r="4154" spans="2:33" hidden="1" outlineLevel="1" x14ac:dyDescent="0.45">
      <c r="B4154" s="657"/>
      <c r="C4154" s="658"/>
      <c r="D4154" s="659"/>
      <c r="E4154" s="660"/>
      <c r="F4154" s="661"/>
      <c r="G4154" s="662"/>
      <c r="H4154" s="663"/>
      <c r="I4154" s="663"/>
      <c r="J4154" s="663"/>
      <c r="K4154" s="664"/>
      <c r="L4154" s="662"/>
      <c r="M4154" s="663"/>
      <c r="N4154" s="663"/>
      <c r="O4154" s="663"/>
      <c r="P4154" s="664"/>
      <c r="Q4154" s="665"/>
      <c r="R4154" s="661"/>
      <c r="S4154" s="566"/>
      <c r="T4154" s="566"/>
      <c r="U4154" s="566"/>
      <c r="V4154" s="566"/>
      <c r="W4154" s="566"/>
      <c r="X4154" s="566"/>
      <c r="Y4154" s="566"/>
      <c r="Z4154" s="566"/>
      <c r="AA4154" s="566"/>
      <c r="AB4154" s="566"/>
      <c r="AC4154" s="566"/>
      <c r="AD4154" s="566"/>
      <c r="AE4154" s="566"/>
      <c r="AF4154" s="566"/>
      <c r="AG4154" s="566"/>
    </row>
    <row r="4155" spans="2:33" hidden="1" outlineLevel="1" x14ac:dyDescent="0.45">
      <c r="B4155" s="648"/>
      <c r="C4155" s="649"/>
      <c r="D4155" s="650"/>
      <c r="E4155" s="651"/>
      <c r="F4155" s="652"/>
      <c r="G4155" s="653"/>
      <c r="H4155" s="654"/>
      <c r="I4155" s="654"/>
      <c r="J4155" s="654"/>
      <c r="K4155" s="655"/>
      <c r="L4155" s="653"/>
      <c r="M4155" s="654"/>
      <c r="N4155" s="654"/>
      <c r="O4155" s="654"/>
      <c r="P4155" s="655"/>
      <c r="Q4155" s="656"/>
      <c r="R4155" s="652"/>
      <c r="S4155" s="566"/>
      <c r="T4155" s="566"/>
      <c r="U4155" s="566"/>
      <c r="V4155" s="566"/>
      <c r="W4155" s="566"/>
      <c r="X4155" s="566"/>
      <c r="Y4155" s="566"/>
      <c r="Z4155" s="566"/>
      <c r="AA4155" s="566"/>
      <c r="AB4155" s="566"/>
      <c r="AC4155" s="566"/>
      <c r="AD4155" s="566"/>
      <c r="AE4155" s="566"/>
      <c r="AF4155" s="566"/>
      <c r="AG4155" s="566"/>
    </row>
    <row r="4156" spans="2:33" hidden="1" outlineLevel="1" x14ac:dyDescent="0.45">
      <c r="B4156" s="657"/>
      <c r="C4156" s="658"/>
      <c r="D4156" s="659"/>
      <c r="E4156" s="660"/>
      <c r="F4156" s="661"/>
      <c r="G4156" s="662"/>
      <c r="H4156" s="663"/>
      <c r="I4156" s="663"/>
      <c r="J4156" s="663"/>
      <c r="K4156" s="664"/>
      <c r="L4156" s="662"/>
      <c r="M4156" s="663"/>
      <c r="N4156" s="663"/>
      <c r="O4156" s="663"/>
      <c r="P4156" s="664"/>
      <c r="Q4156" s="665"/>
      <c r="R4156" s="661"/>
      <c r="S4156" s="566"/>
      <c r="T4156" s="566"/>
      <c r="U4156" s="566"/>
      <c r="V4156" s="566"/>
      <c r="W4156" s="566"/>
      <c r="X4156" s="566"/>
      <c r="Y4156" s="566"/>
      <c r="Z4156" s="566"/>
      <c r="AA4156" s="566"/>
      <c r="AB4156" s="566"/>
      <c r="AC4156" s="566"/>
      <c r="AD4156" s="566"/>
      <c r="AE4156" s="566"/>
      <c r="AF4156" s="566"/>
      <c r="AG4156" s="566"/>
    </row>
    <row r="4157" spans="2:33" hidden="1" outlineLevel="1" x14ac:dyDescent="0.45">
      <c r="B4157" s="648"/>
      <c r="C4157" s="649"/>
      <c r="D4157" s="650"/>
      <c r="E4157" s="651"/>
      <c r="F4157" s="652"/>
      <c r="G4157" s="653"/>
      <c r="H4157" s="654"/>
      <c r="I4157" s="654"/>
      <c r="J4157" s="654"/>
      <c r="K4157" s="655"/>
      <c r="L4157" s="653"/>
      <c r="M4157" s="654"/>
      <c r="N4157" s="654"/>
      <c r="O4157" s="654"/>
      <c r="P4157" s="655"/>
      <c r="Q4157" s="656"/>
      <c r="R4157" s="652"/>
      <c r="S4157" s="566"/>
      <c r="T4157" s="566"/>
      <c r="U4157" s="566"/>
      <c r="V4157" s="566"/>
      <c r="W4157" s="566"/>
      <c r="X4157" s="566"/>
      <c r="Y4157" s="566"/>
      <c r="Z4157" s="566"/>
      <c r="AA4157" s="566"/>
      <c r="AB4157" s="566"/>
      <c r="AC4157" s="566"/>
      <c r="AD4157" s="566"/>
      <c r="AE4157" s="566"/>
      <c r="AF4157" s="566"/>
      <c r="AG4157" s="566"/>
    </row>
    <row r="4158" spans="2:33" hidden="1" outlineLevel="1" x14ac:dyDescent="0.45">
      <c r="B4158" s="657"/>
      <c r="C4158" s="658"/>
      <c r="D4158" s="659"/>
      <c r="E4158" s="660"/>
      <c r="F4158" s="661"/>
      <c r="G4158" s="662"/>
      <c r="H4158" s="663"/>
      <c r="I4158" s="663"/>
      <c r="J4158" s="663"/>
      <c r="K4158" s="664"/>
      <c r="L4158" s="662"/>
      <c r="M4158" s="663"/>
      <c r="N4158" s="663"/>
      <c r="O4158" s="663"/>
      <c r="P4158" s="664"/>
      <c r="Q4158" s="665"/>
      <c r="R4158" s="661"/>
      <c r="S4158" s="566"/>
      <c r="T4158" s="566"/>
      <c r="U4158" s="566"/>
      <c r="V4158" s="566"/>
      <c r="W4158" s="566"/>
      <c r="X4158" s="566"/>
      <c r="Y4158" s="566"/>
      <c r="Z4158" s="566"/>
      <c r="AA4158" s="566"/>
      <c r="AB4158" s="566"/>
      <c r="AC4158" s="566"/>
      <c r="AD4158" s="566"/>
      <c r="AE4158" s="566"/>
      <c r="AF4158" s="566"/>
      <c r="AG4158" s="566"/>
    </row>
    <row r="4159" spans="2:33" hidden="1" outlineLevel="1" x14ac:dyDescent="0.45">
      <c r="B4159" s="648"/>
      <c r="C4159" s="649"/>
      <c r="D4159" s="650"/>
      <c r="E4159" s="651"/>
      <c r="F4159" s="652"/>
      <c r="G4159" s="653"/>
      <c r="H4159" s="654"/>
      <c r="I4159" s="654"/>
      <c r="J4159" s="654"/>
      <c r="K4159" s="655"/>
      <c r="L4159" s="653"/>
      <c r="M4159" s="654"/>
      <c r="N4159" s="654"/>
      <c r="O4159" s="654"/>
      <c r="P4159" s="655"/>
      <c r="Q4159" s="656"/>
      <c r="R4159" s="652"/>
      <c r="S4159" s="566"/>
      <c r="T4159" s="566"/>
      <c r="U4159" s="566"/>
      <c r="V4159" s="566"/>
      <c r="W4159" s="566"/>
      <c r="X4159" s="566"/>
      <c r="Y4159" s="566"/>
      <c r="Z4159" s="566"/>
      <c r="AA4159" s="566"/>
      <c r="AB4159" s="566"/>
      <c r="AC4159" s="566"/>
      <c r="AD4159" s="566"/>
      <c r="AE4159" s="566"/>
      <c r="AF4159" s="566"/>
      <c r="AG4159" s="566"/>
    </row>
    <row r="4160" spans="2:33" hidden="1" outlineLevel="1" x14ac:dyDescent="0.45">
      <c r="B4160" s="657"/>
      <c r="C4160" s="658"/>
      <c r="D4160" s="659"/>
      <c r="E4160" s="660"/>
      <c r="F4160" s="661"/>
      <c r="G4160" s="662"/>
      <c r="H4160" s="663"/>
      <c r="I4160" s="663"/>
      <c r="J4160" s="663"/>
      <c r="K4160" s="664"/>
      <c r="L4160" s="662"/>
      <c r="M4160" s="663"/>
      <c r="N4160" s="663"/>
      <c r="O4160" s="663"/>
      <c r="P4160" s="664"/>
      <c r="Q4160" s="665"/>
      <c r="R4160" s="661"/>
      <c r="S4160" s="566"/>
      <c r="T4160" s="566"/>
      <c r="U4160" s="566"/>
      <c r="V4160" s="566"/>
      <c r="W4160" s="566"/>
      <c r="X4160" s="566"/>
      <c r="Y4160" s="566"/>
      <c r="Z4160" s="566"/>
      <c r="AA4160" s="566"/>
      <c r="AB4160" s="566"/>
      <c r="AC4160" s="566"/>
      <c r="AD4160" s="566"/>
      <c r="AE4160" s="566"/>
      <c r="AF4160" s="566"/>
      <c r="AG4160" s="566"/>
    </row>
    <row r="4161" spans="2:33" hidden="1" outlineLevel="1" x14ac:dyDescent="0.45">
      <c r="B4161" s="648"/>
      <c r="C4161" s="649"/>
      <c r="D4161" s="650"/>
      <c r="E4161" s="651"/>
      <c r="F4161" s="652"/>
      <c r="G4161" s="653"/>
      <c r="H4161" s="654"/>
      <c r="I4161" s="654"/>
      <c r="J4161" s="654"/>
      <c r="K4161" s="655"/>
      <c r="L4161" s="653"/>
      <c r="M4161" s="654"/>
      <c r="N4161" s="654"/>
      <c r="O4161" s="654"/>
      <c r="P4161" s="655"/>
      <c r="Q4161" s="656"/>
      <c r="R4161" s="652"/>
      <c r="S4161" s="566"/>
      <c r="T4161" s="566"/>
      <c r="U4161" s="566"/>
      <c r="V4161" s="566"/>
      <c r="W4161" s="566"/>
      <c r="X4161" s="566"/>
      <c r="Y4161" s="566"/>
      <c r="Z4161" s="566"/>
      <c r="AA4161" s="566"/>
      <c r="AB4161" s="566"/>
      <c r="AC4161" s="566"/>
      <c r="AD4161" s="566"/>
      <c r="AE4161" s="566"/>
      <c r="AF4161" s="566"/>
      <c r="AG4161" s="566"/>
    </row>
    <row r="4162" spans="2:33" hidden="1" outlineLevel="1" x14ac:dyDescent="0.45">
      <c r="B4162" s="657"/>
      <c r="C4162" s="658"/>
      <c r="D4162" s="659"/>
      <c r="E4162" s="660"/>
      <c r="F4162" s="661"/>
      <c r="G4162" s="662"/>
      <c r="H4162" s="663"/>
      <c r="I4162" s="663"/>
      <c r="J4162" s="663"/>
      <c r="K4162" s="664"/>
      <c r="L4162" s="662"/>
      <c r="M4162" s="663"/>
      <c r="N4162" s="663"/>
      <c r="O4162" s="663"/>
      <c r="P4162" s="664"/>
      <c r="Q4162" s="665"/>
      <c r="R4162" s="661"/>
      <c r="S4162" s="566"/>
      <c r="T4162" s="566"/>
      <c r="U4162" s="566"/>
      <c r="V4162" s="566"/>
      <c r="W4162" s="566"/>
      <c r="X4162" s="566"/>
      <c r="Y4162" s="566"/>
      <c r="Z4162" s="566"/>
      <c r="AA4162" s="566"/>
      <c r="AB4162" s="566"/>
      <c r="AC4162" s="566"/>
      <c r="AD4162" s="566"/>
      <c r="AE4162" s="566"/>
      <c r="AF4162" s="566"/>
      <c r="AG4162" s="566"/>
    </row>
    <row r="4163" spans="2:33" hidden="1" outlineLevel="1" x14ac:dyDescent="0.45">
      <c r="B4163" s="648"/>
      <c r="C4163" s="649"/>
      <c r="D4163" s="650"/>
      <c r="E4163" s="651"/>
      <c r="F4163" s="652"/>
      <c r="G4163" s="653"/>
      <c r="H4163" s="654"/>
      <c r="I4163" s="654"/>
      <c r="J4163" s="654"/>
      <c r="K4163" s="655"/>
      <c r="L4163" s="653"/>
      <c r="M4163" s="654"/>
      <c r="N4163" s="654"/>
      <c r="O4163" s="654"/>
      <c r="P4163" s="655"/>
      <c r="Q4163" s="656"/>
      <c r="R4163" s="652"/>
      <c r="S4163" s="566"/>
      <c r="T4163" s="566"/>
      <c r="U4163" s="566"/>
      <c r="V4163" s="566"/>
      <c r="W4163" s="566"/>
      <c r="X4163" s="566"/>
      <c r="Y4163" s="566"/>
      <c r="Z4163" s="566"/>
      <c r="AA4163" s="566"/>
      <c r="AB4163" s="566"/>
      <c r="AC4163" s="566"/>
      <c r="AD4163" s="566"/>
      <c r="AE4163" s="566"/>
      <c r="AF4163" s="566"/>
      <c r="AG4163" s="566"/>
    </row>
    <row r="4164" spans="2:33" hidden="1" outlineLevel="1" x14ac:dyDescent="0.45">
      <c r="B4164" s="657"/>
      <c r="C4164" s="658"/>
      <c r="D4164" s="659"/>
      <c r="E4164" s="660"/>
      <c r="F4164" s="661"/>
      <c r="G4164" s="662"/>
      <c r="H4164" s="663"/>
      <c r="I4164" s="663"/>
      <c r="J4164" s="663"/>
      <c r="K4164" s="664"/>
      <c r="L4164" s="662"/>
      <c r="M4164" s="663"/>
      <c r="N4164" s="663"/>
      <c r="O4164" s="663"/>
      <c r="P4164" s="664"/>
      <c r="Q4164" s="665"/>
      <c r="R4164" s="661"/>
      <c r="S4164" s="566"/>
      <c r="T4164" s="566"/>
      <c r="U4164" s="566"/>
      <c r="V4164" s="566"/>
      <c r="W4164" s="566"/>
      <c r="X4164" s="566"/>
      <c r="Y4164" s="566"/>
      <c r="Z4164" s="566"/>
      <c r="AA4164" s="566"/>
      <c r="AB4164" s="566"/>
      <c r="AC4164" s="566"/>
      <c r="AD4164" s="566"/>
      <c r="AE4164" s="566"/>
      <c r="AF4164" s="566"/>
      <c r="AG4164" s="566"/>
    </row>
    <row r="4165" spans="2:33" hidden="1" outlineLevel="1" x14ac:dyDescent="0.45">
      <c r="B4165" s="648"/>
      <c r="C4165" s="649"/>
      <c r="D4165" s="650"/>
      <c r="E4165" s="651"/>
      <c r="F4165" s="652"/>
      <c r="G4165" s="653"/>
      <c r="H4165" s="654"/>
      <c r="I4165" s="654"/>
      <c r="J4165" s="654"/>
      <c r="K4165" s="655"/>
      <c r="L4165" s="653"/>
      <c r="M4165" s="654"/>
      <c r="N4165" s="654"/>
      <c r="O4165" s="654"/>
      <c r="P4165" s="655"/>
      <c r="Q4165" s="656"/>
      <c r="R4165" s="652"/>
      <c r="S4165" s="566"/>
      <c r="T4165" s="566"/>
      <c r="U4165" s="566"/>
      <c r="V4165" s="566"/>
      <c r="W4165" s="566"/>
      <c r="X4165" s="566"/>
      <c r="Y4165" s="566"/>
      <c r="Z4165" s="566"/>
      <c r="AA4165" s="566"/>
      <c r="AB4165" s="566"/>
      <c r="AC4165" s="566"/>
      <c r="AD4165" s="566"/>
      <c r="AE4165" s="566"/>
      <c r="AF4165" s="566"/>
      <c r="AG4165" s="566"/>
    </row>
    <row r="4166" spans="2:33" hidden="1" outlineLevel="1" x14ac:dyDescent="0.45">
      <c r="B4166" s="657"/>
      <c r="C4166" s="658"/>
      <c r="D4166" s="659"/>
      <c r="E4166" s="660"/>
      <c r="F4166" s="661"/>
      <c r="G4166" s="662"/>
      <c r="H4166" s="663"/>
      <c r="I4166" s="663"/>
      <c r="J4166" s="663"/>
      <c r="K4166" s="664"/>
      <c r="L4166" s="662"/>
      <c r="M4166" s="663"/>
      <c r="N4166" s="663"/>
      <c r="O4166" s="663"/>
      <c r="P4166" s="664"/>
      <c r="Q4166" s="665"/>
      <c r="R4166" s="661"/>
      <c r="S4166" s="566"/>
      <c r="T4166" s="566"/>
      <c r="U4166" s="566"/>
      <c r="V4166" s="566"/>
      <c r="W4166" s="566"/>
      <c r="X4166" s="566"/>
      <c r="Y4166" s="566"/>
      <c r="Z4166" s="566"/>
      <c r="AA4166" s="566"/>
      <c r="AB4166" s="566"/>
      <c r="AC4166" s="566"/>
      <c r="AD4166" s="566"/>
      <c r="AE4166" s="566"/>
      <c r="AF4166" s="566"/>
      <c r="AG4166" s="566"/>
    </row>
    <row r="4167" spans="2:33" hidden="1" outlineLevel="1" x14ac:dyDescent="0.45">
      <c r="B4167" s="648"/>
      <c r="C4167" s="649"/>
      <c r="D4167" s="650"/>
      <c r="E4167" s="651"/>
      <c r="F4167" s="652"/>
      <c r="G4167" s="653"/>
      <c r="H4167" s="654"/>
      <c r="I4167" s="654"/>
      <c r="J4167" s="654"/>
      <c r="K4167" s="655"/>
      <c r="L4167" s="653"/>
      <c r="M4167" s="654"/>
      <c r="N4167" s="654"/>
      <c r="O4167" s="654"/>
      <c r="P4167" s="655"/>
      <c r="Q4167" s="656"/>
      <c r="R4167" s="652"/>
      <c r="S4167" s="566"/>
      <c r="T4167" s="566"/>
      <c r="U4167" s="566"/>
      <c r="V4167" s="566"/>
      <c r="W4167" s="566"/>
      <c r="X4167" s="566"/>
      <c r="Y4167" s="566"/>
      <c r="Z4167" s="566"/>
      <c r="AA4167" s="566"/>
      <c r="AB4167" s="566"/>
      <c r="AC4167" s="566"/>
      <c r="AD4167" s="566"/>
      <c r="AE4167" s="566"/>
      <c r="AF4167" s="566"/>
      <c r="AG4167" s="566"/>
    </row>
    <row r="4168" spans="2:33" hidden="1" outlineLevel="1" x14ac:dyDescent="0.45">
      <c r="B4168" s="657"/>
      <c r="C4168" s="658"/>
      <c r="D4168" s="659"/>
      <c r="E4168" s="660"/>
      <c r="F4168" s="661"/>
      <c r="G4168" s="662"/>
      <c r="H4168" s="663"/>
      <c r="I4168" s="663"/>
      <c r="J4168" s="663"/>
      <c r="K4168" s="664"/>
      <c r="L4168" s="662"/>
      <c r="M4168" s="663"/>
      <c r="N4168" s="663"/>
      <c r="O4168" s="663"/>
      <c r="P4168" s="664"/>
      <c r="Q4168" s="665"/>
      <c r="R4168" s="661"/>
      <c r="S4168" s="566"/>
      <c r="T4168" s="566"/>
      <c r="U4168" s="566"/>
      <c r="V4168" s="566"/>
      <c r="W4168" s="566"/>
      <c r="X4168" s="566"/>
      <c r="Y4168" s="566"/>
      <c r="Z4168" s="566"/>
      <c r="AA4168" s="566"/>
      <c r="AB4168" s="566"/>
      <c r="AC4168" s="566"/>
      <c r="AD4168" s="566"/>
      <c r="AE4168" s="566"/>
      <c r="AF4168" s="566"/>
      <c r="AG4168" s="566"/>
    </row>
    <row r="4169" spans="2:33" hidden="1" outlineLevel="1" x14ac:dyDescent="0.45">
      <c r="B4169" s="648"/>
      <c r="C4169" s="649"/>
      <c r="D4169" s="650"/>
      <c r="E4169" s="651"/>
      <c r="F4169" s="652"/>
      <c r="G4169" s="653"/>
      <c r="H4169" s="654"/>
      <c r="I4169" s="654"/>
      <c r="J4169" s="654"/>
      <c r="K4169" s="655"/>
      <c r="L4169" s="653"/>
      <c r="M4169" s="654"/>
      <c r="N4169" s="654"/>
      <c r="O4169" s="654"/>
      <c r="P4169" s="655"/>
      <c r="Q4169" s="656"/>
      <c r="R4169" s="652"/>
      <c r="S4169" s="566"/>
      <c r="T4169" s="566"/>
      <c r="U4169" s="566"/>
      <c r="V4169" s="566"/>
      <c r="W4169" s="566"/>
      <c r="X4169" s="566"/>
      <c r="Y4169" s="566"/>
      <c r="Z4169" s="566"/>
      <c r="AA4169" s="566"/>
      <c r="AB4169" s="566"/>
      <c r="AC4169" s="566"/>
      <c r="AD4169" s="566"/>
      <c r="AE4169" s="566"/>
      <c r="AF4169" s="566"/>
      <c r="AG4169" s="566"/>
    </row>
    <row r="4170" spans="2:33" hidden="1" outlineLevel="1" x14ac:dyDescent="0.45">
      <c r="B4170" s="657"/>
      <c r="C4170" s="658"/>
      <c r="D4170" s="659"/>
      <c r="E4170" s="660"/>
      <c r="F4170" s="661"/>
      <c r="G4170" s="662"/>
      <c r="H4170" s="663"/>
      <c r="I4170" s="663"/>
      <c r="J4170" s="663"/>
      <c r="K4170" s="664"/>
      <c r="L4170" s="662"/>
      <c r="M4170" s="663"/>
      <c r="N4170" s="663"/>
      <c r="O4170" s="663"/>
      <c r="P4170" s="664"/>
      <c r="Q4170" s="665"/>
      <c r="R4170" s="661"/>
      <c r="S4170" s="566"/>
      <c r="T4170" s="566"/>
      <c r="U4170" s="566"/>
      <c r="V4170" s="566"/>
      <c r="W4170" s="566"/>
      <c r="X4170" s="566"/>
      <c r="Y4170" s="566"/>
      <c r="Z4170" s="566"/>
      <c r="AA4170" s="566"/>
      <c r="AB4170" s="566"/>
      <c r="AC4170" s="566"/>
      <c r="AD4170" s="566"/>
      <c r="AE4170" s="566"/>
      <c r="AF4170" s="566"/>
      <c r="AG4170" s="566"/>
    </row>
    <row r="4171" spans="2:33" hidden="1" outlineLevel="1" x14ac:dyDescent="0.45">
      <c r="B4171" s="648"/>
      <c r="C4171" s="649"/>
      <c r="D4171" s="650"/>
      <c r="E4171" s="651"/>
      <c r="F4171" s="652"/>
      <c r="G4171" s="653"/>
      <c r="H4171" s="654"/>
      <c r="I4171" s="654"/>
      <c r="J4171" s="654"/>
      <c r="K4171" s="655"/>
      <c r="L4171" s="653"/>
      <c r="M4171" s="654"/>
      <c r="N4171" s="654"/>
      <c r="O4171" s="654"/>
      <c r="P4171" s="655"/>
      <c r="Q4171" s="656"/>
      <c r="R4171" s="652"/>
      <c r="S4171" s="566"/>
      <c r="T4171" s="566"/>
      <c r="U4171" s="566"/>
      <c r="V4171" s="566"/>
      <c r="W4171" s="566"/>
      <c r="X4171" s="566"/>
      <c r="Y4171" s="566"/>
      <c r="Z4171" s="566"/>
      <c r="AA4171" s="566"/>
      <c r="AB4171" s="566"/>
      <c r="AC4171" s="566"/>
      <c r="AD4171" s="566"/>
      <c r="AE4171" s="566"/>
      <c r="AF4171" s="566"/>
      <c r="AG4171" s="566"/>
    </row>
    <row r="4172" spans="2:33" hidden="1" outlineLevel="1" x14ac:dyDescent="0.45">
      <c r="B4172" s="657"/>
      <c r="C4172" s="658"/>
      <c r="D4172" s="659"/>
      <c r="E4172" s="660"/>
      <c r="F4172" s="661"/>
      <c r="G4172" s="662"/>
      <c r="H4172" s="663"/>
      <c r="I4172" s="663"/>
      <c r="J4172" s="663"/>
      <c r="K4172" s="664"/>
      <c r="L4172" s="662"/>
      <c r="M4172" s="663"/>
      <c r="N4172" s="663"/>
      <c r="O4172" s="663"/>
      <c r="P4172" s="664"/>
      <c r="Q4172" s="665"/>
      <c r="R4172" s="661"/>
      <c r="S4172" s="566"/>
      <c r="T4172" s="566"/>
      <c r="U4172" s="566"/>
      <c r="V4172" s="566"/>
      <c r="W4172" s="566"/>
      <c r="X4172" s="566"/>
      <c r="Y4172" s="566"/>
      <c r="Z4172" s="566"/>
      <c r="AA4172" s="566"/>
      <c r="AB4172" s="566"/>
      <c r="AC4172" s="566"/>
      <c r="AD4172" s="566"/>
      <c r="AE4172" s="566"/>
      <c r="AF4172" s="566"/>
      <c r="AG4172" s="566"/>
    </row>
    <row r="4173" spans="2:33" hidden="1" outlineLevel="1" x14ac:dyDescent="0.45">
      <c r="B4173" s="648"/>
      <c r="C4173" s="649"/>
      <c r="D4173" s="650"/>
      <c r="E4173" s="651"/>
      <c r="F4173" s="652"/>
      <c r="G4173" s="653"/>
      <c r="H4173" s="654"/>
      <c r="I4173" s="654"/>
      <c r="J4173" s="654"/>
      <c r="K4173" s="655"/>
      <c r="L4173" s="653"/>
      <c r="M4173" s="654"/>
      <c r="N4173" s="654"/>
      <c r="O4173" s="654"/>
      <c r="P4173" s="655"/>
      <c r="Q4173" s="656"/>
      <c r="R4173" s="652"/>
      <c r="S4173" s="566"/>
      <c r="T4173" s="566"/>
      <c r="U4173" s="566"/>
      <c r="V4173" s="566"/>
      <c r="W4173" s="566"/>
      <c r="X4173" s="566"/>
      <c r="Y4173" s="566"/>
      <c r="Z4173" s="566"/>
      <c r="AA4173" s="566"/>
      <c r="AB4173" s="566"/>
      <c r="AC4173" s="566"/>
      <c r="AD4173" s="566"/>
      <c r="AE4173" s="566"/>
      <c r="AF4173" s="566"/>
      <c r="AG4173" s="566"/>
    </row>
    <row r="4174" spans="2:33" hidden="1" outlineLevel="1" x14ac:dyDescent="0.45">
      <c r="B4174" s="657"/>
      <c r="C4174" s="658"/>
      <c r="D4174" s="659"/>
      <c r="E4174" s="660"/>
      <c r="F4174" s="661"/>
      <c r="G4174" s="662"/>
      <c r="H4174" s="663"/>
      <c r="I4174" s="663"/>
      <c r="J4174" s="663"/>
      <c r="K4174" s="664"/>
      <c r="L4174" s="662"/>
      <c r="M4174" s="663"/>
      <c r="N4174" s="663"/>
      <c r="O4174" s="663"/>
      <c r="P4174" s="664"/>
      <c r="Q4174" s="665"/>
      <c r="R4174" s="661"/>
      <c r="S4174" s="566"/>
      <c r="T4174" s="566"/>
      <c r="U4174" s="566"/>
      <c r="V4174" s="566"/>
      <c r="W4174" s="566"/>
      <c r="X4174" s="566"/>
      <c r="Y4174" s="566"/>
      <c r="Z4174" s="566"/>
      <c r="AA4174" s="566"/>
      <c r="AB4174" s="566"/>
      <c r="AC4174" s="566"/>
      <c r="AD4174" s="566"/>
      <c r="AE4174" s="566"/>
      <c r="AF4174" s="566"/>
      <c r="AG4174" s="566"/>
    </row>
    <row r="4175" spans="2:33" hidden="1" outlineLevel="1" x14ac:dyDescent="0.45">
      <c r="B4175" s="648"/>
      <c r="C4175" s="649"/>
      <c r="D4175" s="650"/>
      <c r="E4175" s="651"/>
      <c r="F4175" s="652"/>
      <c r="G4175" s="653"/>
      <c r="H4175" s="654"/>
      <c r="I4175" s="654"/>
      <c r="J4175" s="654"/>
      <c r="K4175" s="655"/>
      <c r="L4175" s="653"/>
      <c r="M4175" s="654"/>
      <c r="N4175" s="654"/>
      <c r="O4175" s="654"/>
      <c r="P4175" s="655"/>
      <c r="Q4175" s="656"/>
      <c r="R4175" s="652"/>
      <c r="S4175" s="566"/>
      <c r="T4175" s="566"/>
      <c r="U4175" s="566"/>
      <c r="V4175" s="566"/>
      <c r="W4175" s="566"/>
      <c r="X4175" s="566"/>
      <c r="Y4175" s="566"/>
      <c r="Z4175" s="566"/>
      <c r="AA4175" s="566"/>
      <c r="AB4175" s="566"/>
      <c r="AC4175" s="566"/>
      <c r="AD4175" s="566"/>
      <c r="AE4175" s="566"/>
      <c r="AF4175" s="566"/>
      <c r="AG4175" s="566"/>
    </row>
    <row r="4176" spans="2:33" hidden="1" outlineLevel="1" x14ac:dyDescent="0.45">
      <c r="B4176" s="657"/>
      <c r="C4176" s="658"/>
      <c r="D4176" s="659"/>
      <c r="E4176" s="660"/>
      <c r="F4176" s="661"/>
      <c r="G4176" s="662"/>
      <c r="H4176" s="663"/>
      <c r="I4176" s="663"/>
      <c r="J4176" s="663"/>
      <c r="K4176" s="664"/>
      <c r="L4176" s="662"/>
      <c r="M4176" s="663"/>
      <c r="N4176" s="663"/>
      <c r="O4176" s="663"/>
      <c r="P4176" s="664"/>
      <c r="Q4176" s="665"/>
      <c r="R4176" s="661"/>
      <c r="S4176" s="566"/>
      <c r="T4176" s="566"/>
      <c r="U4176" s="566"/>
      <c r="V4176" s="566"/>
      <c r="W4176" s="566"/>
      <c r="X4176" s="566"/>
      <c r="Y4176" s="566"/>
      <c r="Z4176" s="566"/>
      <c r="AA4176" s="566"/>
      <c r="AB4176" s="566"/>
      <c r="AC4176" s="566"/>
      <c r="AD4176" s="566"/>
      <c r="AE4176" s="566"/>
      <c r="AF4176" s="566"/>
      <c r="AG4176" s="566"/>
    </row>
    <row r="4177" spans="2:33" hidden="1" outlineLevel="1" x14ac:dyDescent="0.45">
      <c r="B4177" s="648"/>
      <c r="C4177" s="649"/>
      <c r="D4177" s="650"/>
      <c r="E4177" s="651"/>
      <c r="F4177" s="652"/>
      <c r="G4177" s="653"/>
      <c r="H4177" s="654"/>
      <c r="I4177" s="654"/>
      <c r="J4177" s="654"/>
      <c r="K4177" s="655"/>
      <c r="L4177" s="653"/>
      <c r="M4177" s="654"/>
      <c r="N4177" s="654"/>
      <c r="O4177" s="654"/>
      <c r="P4177" s="655"/>
      <c r="Q4177" s="656"/>
      <c r="R4177" s="652"/>
      <c r="S4177" s="566"/>
      <c r="T4177" s="566"/>
      <c r="U4177" s="566"/>
      <c r="V4177" s="566"/>
      <c r="W4177" s="566"/>
      <c r="X4177" s="566"/>
      <c r="Y4177" s="566"/>
      <c r="Z4177" s="566"/>
      <c r="AA4177" s="566"/>
      <c r="AB4177" s="566"/>
      <c r="AC4177" s="566"/>
      <c r="AD4177" s="566"/>
      <c r="AE4177" s="566"/>
      <c r="AF4177" s="566"/>
      <c r="AG4177" s="566"/>
    </row>
    <row r="4178" spans="2:33" hidden="1" outlineLevel="1" x14ac:dyDescent="0.45">
      <c r="B4178" s="657"/>
      <c r="C4178" s="658"/>
      <c r="D4178" s="659"/>
      <c r="E4178" s="660"/>
      <c r="F4178" s="661"/>
      <c r="G4178" s="662"/>
      <c r="H4178" s="663"/>
      <c r="I4178" s="663"/>
      <c r="J4178" s="663"/>
      <c r="K4178" s="664"/>
      <c r="L4178" s="662"/>
      <c r="M4178" s="663"/>
      <c r="N4178" s="663"/>
      <c r="O4178" s="663"/>
      <c r="P4178" s="664"/>
      <c r="Q4178" s="665"/>
      <c r="R4178" s="661"/>
      <c r="S4178" s="566"/>
      <c r="T4178" s="566"/>
      <c r="U4178" s="566"/>
      <c r="V4178" s="566"/>
      <c r="W4178" s="566"/>
      <c r="X4178" s="566"/>
      <c r="Y4178" s="566"/>
      <c r="Z4178" s="566"/>
      <c r="AA4178" s="566"/>
      <c r="AB4178" s="566"/>
      <c r="AC4178" s="566"/>
      <c r="AD4178" s="566"/>
      <c r="AE4178" s="566"/>
      <c r="AF4178" s="566"/>
      <c r="AG4178" s="566"/>
    </row>
    <row r="4179" spans="2:33" hidden="1" outlineLevel="1" x14ac:dyDescent="0.45">
      <c r="B4179" s="648"/>
      <c r="C4179" s="649"/>
      <c r="D4179" s="650"/>
      <c r="E4179" s="651"/>
      <c r="F4179" s="652"/>
      <c r="G4179" s="653"/>
      <c r="H4179" s="654"/>
      <c r="I4179" s="654"/>
      <c r="J4179" s="654"/>
      <c r="K4179" s="655"/>
      <c r="L4179" s="653"/>
      <c r="M4179" s="654"/>
      <c r="N4179" s="654"/>
      <c r="O4179" s="654"/>
      <c r="P4179" s="655"/>
      <c r="Q4179" s="656"/>
      <c r="R4179" s="652"/>
      <c r="S4179" s="566"/>
      <c r="T4179" s="566"/>
      <c r="U4179" s="566"/>
      <c r="V4179" s="566"/>
      <c r="W4179" s="566"/>
      <c r="X4179" s="566"/>
      <c r="Y4179" s="566"/>
      <c r="Z4179" s="566"/>
      <c r="AA4179" s="566"/>
      <c r="AB4179" s="566"/>
      <c r="AC4179" s="566"/>
      <c r="AD4179" s="566"/>
      <c r="AE4179" s="566"/>
      <c r="AF4179" s="566"/>
      <c r="AG4179" s="566"/>
    </row>
    <row r="4180" spans="2:33" hidden="1" outlineLevel="1" x14ac:dyDescent="0.45">
      <c r="B4180" s="657"/>
      <c r="C4180" s="658"/>
      <c r="D4180" s="659"/>
      <c r="E4180" s="660"/>
      <c r="F4180" s="661"/>
      <c r="G4180" s="662"/>
      <c r="H4180" s="663"/>
      <c r="I4180" s="663"/>
      <c r="J4180" s="663"/>
      <c r="K4180" s="664"/>
      <c r="L4180" s="662"/>
      <c r="M4180" s="663"/>
      <c r="N4180" s="663"/>
      <c r="O4180" s="663"/>
      <c r="P4180" s="664"/>
      <c r="Q4180" s="665"/>
      <c r="R4180" s="661"/>
      <c r="S4180" s="566"/>
      <c r="T4180" s="566"/>
      <c r="U4180" s="566"/>
      <c r="V4180" s="566"/>
      <c r="W4180" s="566"/>
      <c r="X4180" s="566"/>
      <c r="Y4180" s="566"/>
      <c r="Z4180" s="566"/>
      <c r="AA4180" s="566"/>
      <c r="AB4180" s="566"/>
      <c r="AC4180" s="566"/>
      <c r="AD4180" s="566"/>
      <c r="AE4180" s="566"/>
      <c r="AF4180" s="566"/>
      <c r="AG4180" s="566"/>
    </row>
    <row r="4181" spans="2:33" hidden="1" outlineLevel="1" x14ac:dyDescent="0.45">
      <c r="B4181" s="648"/>
      <c r="C4181" s="649"/>
      <c r="D4181" s="650"/>
      <c r="E4181" s="651"/>
      <c r="F4181" s="652"/>
      <c r="G4181" s="653"/>
      <c r="H4181" s="654"/>
      <c r="I4181" s="654"/>
      <c r="J4181" s="654"/>
      <c r="K4181" s="655"/>
      <c r="L4181" s="653"/>
      <c r="M4181" s="654"/>
      <c r="N4181" s="654"/>
      <c r="O4181" s="654"/>
      <c r="P4181" s="655"/>
      <c r="Q4181" s="656"/>
      <c r="R4181" s="652"/>
      <c r="S4181" s="566"/>
      <c r="T4181" s="566"/>
      <c r="U4181" s="566"/>
      <c r="V4181" s="566"/>
      <c r="W4181" s="566"/>
      <c r="X4181" s="566"/>
      <c r="Y4181" s="566"/>
      <c r="Z4181" s="566"/>
      <c r="AA4181" s="566"/>
      <c r="AB4181" s="566"/>
      <c r="AC4181" s="566"/>
      <c r="AD4181" s="566"/>
      <c r="AE4181" s="566"/>
      <c r="AF4181" s="566"/>
      <c r="AG4181" s="566"/>
    </row>
    <row r="4182" spans="2:33" hidden="1" outlineLevel="1" x14ac:dyDescent="0.45">
      <c r="B4182" s="657"/>
      <c r="C4182" s="658"/>
      <c r="D4182" s="659"/>
      <c r="E4182" s="660"/>
      <c r="F4182" s="661"/>
      <c r="G4182" s="662"/>
      <c r="H4182" s="663"/>
      <c r="I4182" s="663"/>
      <c r="J4182" s="663"/>
      <c r="K4182" s="664"/>
      <c r="L4182" s="662"/>
      <c r="M4182" s="663"/>
      <c r="N4182" s="663"/>
      <c r="O4182" s="663"/>
      <c r="P4182" s="664"/>
      <c r="Q4182" s="665"/>
      <c r="R4182" s="661"/>
      <c r="S4182" s="566"/>
      <c r="T4182" s="566"/>
      <c r="U4182" s="566"/>
      <c r="V4182" s="566"/>
      <c r="W4182" s="566"/>
      <c r="X4182" s="566"/>
      <c r="Y4182" s="566"/>
      <c r="Z4182" s="566"/>
      <c r="AA4182" s="566"/>
      <c r="AB4182" s="566"/>
      <c r="AC4182" s="566"/>
      <c r="AD4182" s="566"/>
      <c r="AE4182" s="566"/>
      <c r="AF4182" s="566"/>
      <c r="AG4182" s="566"/>
    </row>
    <row r="4183" spans="2:33" hidden="1" outlineLevel="1" x14ac:dyDescent="0.45">
      <c r="B4183" s="648"/>
      <c r="C4183" s="649"/>
      <c r="D4183" s="650"/>
      <c r="E4183" s="651"/>
      <c r="F4183" s="652"/>
      <c r="G4183" s="653"/>
      <c r="H4183" s="654"/>
      <c r="I4183" s="654"/>
      <c r="J4183" s="654"/>
      <c r="K4183" s="655"/>
      <c r="L4183" s="653"/>
      <c r="M4183" s="654"/>
      <c r="N4183" s="654"/>
      <c r="O4183" s="654"/>
      <c r="P4183" s="655"/>
      <c r="Q4183" s="656"/>
      <c r="R4183" s="652"/>
      <c r="S4183" s="566"/>
      <c r="T4183" s="566"/>
      <c r="U4183" s="566"/>
      <c r="V4183" s="566"/>
      <c r="W4183" s="566"/>
      <c r="X4183" s="566"/>
      <c r="Y4183" s="566"/>
      <c r="Z4183" s="566"/>
      <c r="AA4183" s="566"/>
      <c r="AB4183" s="566"/>
      <c r="AC4183" s="566"/>
      <c r="AD4183" s="566"/>
      <c r="AE4183" s="566"/>
      <c r="AF4183" s="566"/>
      <c r="AG4183" s="566"/>
    </row>
    <row r="4184" spans="2:33" hidden="1" outlineLevel="1" x14ac:dyDescent="0.45">
      <c r="B4184" s="657"/>
      <c r="C4184" s="658"/>
      <c r="D4184" s="659"/>
      <c r="E4184" s="660"/>
      <c r="F4184" s="661"/>
      <c r="G4184" s="662"/>
      <c r="H4184" s="663"/>
      <c r="I4184" s="663"/>
      <c r="J4184" s="663"/>
      <c r="K4184" s="664"/>
      <c r="L4184" s="662"/>
      <c r="M4184" s="663"/>
      <c r="N4184" s="663"/>
      <c r="O4184" s="663"/>
      <c r="P4184" s="664"/>
      <c r="Q4184" s="665"/>
      <c r="R4184" s="661"/>
      <c r="S4184" s="566"/>
      <c r="T4184" s="566"/>
      <c r="U4184" s="566"/>
      <c r="V4184" s="566"/>
      <c r="W4184" s="566"/>
      <c r="X4184" s="566"/>
      <c r="Y4184" s="566"/>
      <c r="Z4184" s="566"/>
      <c r="AA4184" s="566"/>
      <c r="AB4184" s="566"/>
      <c r="AC4184" s="566"/>
      <c r="AD4184" s="566"/>
      <c r="AE4184" s="566"/>
      <c r="AF4184" s="566"/>
      <c r="AG4184" s="566"/>
    </row>
    <row r="4185" spans="2:33" hidden="1" outlineLevel="1" x14ac:dyDescent="0.45">
      <c r="B4185" s="648"/>
      <c r="C4185" s="649"/>
      <c r="D4185" s="650"/>
      <c r="E4185" s="651"/>
      <c r="F4185" s="652"/>
      <c r="G4185" s="653"/>
      <c r="H4185" s="654"/>
      <c r="I4185" s="654"/>
      <c r="J4185" s="654"/>
      <c r="K4185" s="655"/>
      <c r="L4185" s="653"/>
      <c r="M4185" s="654"/>
      <c r="N4185" s="654"/>
      <c r="O4185" s="654"/>
      <c r="P4185" s="655"/>
      <c r="Q4185" s="656"/>
      <c r="R4185" s="652"/>
      <c r="S4185" s="566"/>
      <c r="T4185" s="566"/>
      <c r="U4185" s="566"/>
      <c r="V4185" s="566"/>
      <c r="W4185" s="566"/>
      <c r="X4185" s="566"/>
      <c r="Y4185" s="566"/>
      <c r="Z4185" s="566"/>
      <c r="AA4185" s="566"/>
      <c r="AB4185" s="566"/>
      <c r="AC4185" s="566"/>
      <c r="AD4185" s="566"/>
      <c r="AE4185" s="566"/>
      <c r="AF4185" s="566"/>
      <c r="AG4185" s="566"/>
    </row>
    <row r="4186" spans="2:33" hidden="1" outlineLevel="1" x14ac:dyDescent="0.45">
      <c r="B4186" s="657"/>
      <c r="C4186" s="658"/>
      <c r="D4186" s="659"/>
      <c r="E4186" s="660"/>
      <c r="F4186" s="661"/>
      <c r="G4186" s="662"/>
      <c r="H4186" s="663"/>
      <c r="I4186" s="663"/>
      <c r="J4186" s="663"/>
      <c r="K4186" s="664"/>
      <c r="L4186" s="662"/>
      <c r="M4186" s="663"/>
      <c r="N4186" s="663"/>
      <c r="O4186" s="663"/>
      <c r="P4186" s="664"/>
      <c r="Q4186" s="665"/>
      <c r="R4186" s="661"/>
      <c r="S4186" s="566"/>
      <c r="T4186" s="566"/>
      <c r="U4186" s="566"/>
      <c r="V4186" s="566"/>
      <c r="W4186" s="566"/>
      <c r="X4186" s="566"/>
      <c r="Y4186" s="566"/>
      <c r="Z4186" s="566"/>
      <c r="AA4186" s="566"/>
      <c r="AB4186" s="566"/>
      <c r="AC4186" s="566"/>
      <c r="AD4186" s="566"/>
      <c r="AE4186" s="566"/>
      <c r="AF4186" s="566"/>
      <c r="AG4186" s="566"/>
    </row>
    <row r="4187" spans="2:33" hidden="1" outlineLevel="1" x14ac:dyDescent="0.45">
      <c r="B4187" s="648"/>
      <c r="C4187" s="649"/>
      <c r="D4187" s="650"/>
      <c r="E4187" s="651"/>
      <c r="F4187" s="652"/>
      <c r="G4187" s="653"/>
      <c r="H4187" s="654"/>
      <c r="I4187" s="654"/>
      <c r="J4187" s="654"/>
      <c r="K4187" s="655"/>
      <c r="L4187" s="653"/>
      <c r="M4187" s="654"/>
      <c r="N4187" s="654"/>
      <c r="O4187" s="654"/>
      <c r="P4187" s="655"/>
      <c r="Q4187" s="656"/>
      <c r="R4187" s="652"/>
      <c r="S4187" s="566"/>
      <c r="T4187" s="566"/>
      <c r="U4187" s="566"/>
      <c r="V4187" s="566"/>
      <c r="W4187" s="566"/>
      <c r="X4187" s="566"/>
      <c r="Y4187" s="566"/>
      <c r="Z4187" s="566"/>
      <c r="AA4187" s="566"/>
      <c r="AB4187" s="566"/>
      <c r="AC4187" s="566"/>
      <c r="AD4187" s="566"/>
      <c r="AE4187" s="566"/>
      <c r="AF4187" s="566"/>
      <c r="AG4187" s="566"/>
    </row>
    <row r="4188" spans="2:33" hidden="1" outlineLevel="1" x14ac:dyDescent="0.45">
      <c r="B4188" s="657"/>
      <c r="C4188" s="658"/>
      <c r="D4188" s="659"/>
      <c r="E4188" s="660"/>
      <c r="F4188" s="661"/>
      <c r="G4188" s="662"/>
      <c r="H4188" s="663"/>
      <c r="I4188" s="663"/>
      <c r="J4188" s="663"/>
      <c r="K4188" s="664"/>
      <c r="L4188" s="662"/>
      <c r="M4188" s="663"/>
      <c r="N4188" s="663"/>
      <c r="O4188" s="663"/>
      <c r="P4188" s="664"/>
      <c r="Q4188" s="665"/>
      <c r="R4188" s="661"/>
      <c r="S4188" s="566"/>
      <c r="T4188" s="566"/>
      <c r="U4188" s="566"/>
      <c r="V4188" s="566"/>
      <c r="W4188" s="566"/>
      <c r="X4188" s="566"/>
      <c r="Y4188" s="566"/>
      <c r="Z4188" s="566"/>
      <c r="AA4188" s="566"/>
      <c r="AB4188" s="566"/>
      <c r="AC4188" s="566"/>
      <c r="AD4188" s="566"/>
      <c r="AE4188" s="566"/>
      <c r="AF4188" s="566"/>
      <c r="AG4188" s="566"/>
    </row>
    <row r="4189" spans="2:33" hidden="1" outlineLevel="1" x14ac:dyDescent="0.45">
      <c r="B4189" s="648"/>
      <c r="C4189" s="649"/>
      <c r="D4189" s="650"/>
      <c r="E4189" s="651"/>
      <c r="F4189" s="652"/>
      <c r="G4189" s="653"/>
      <c r="H4189" s="654"/>
      <c r="I4189" s="654"/>
      <c r="J4189" s="654"/>
      <c r="K4189" s="655"/>
      <c r="L4189" s="653"/>
      <c r="M4189" s="654"/>
      <c r="N4189" s="654"/>
      <c r="O4189" s="654"/>
      <c r="P4189" s="655"/>
      <c r="Q4189" s="656"/>
      <c r="R4189" s="652"/>
      <c r="S4189" s="566"/>
      <c r="T4189" s="566"/>
      <c r="U4189" s="566"/>
      <c r="V4189" s="566"/>
      <c r="W4189" s="566"/>
      <c r="X4189" s="566"/>
      <c r="Y4189" s="566"/>
      <c r="Z4189" s="566"/>
      <c r="AA4189" s="566"/>
      <c r="AB4189" s="566"/>
      <c r="AC4189" s="566"/>
      <c r="AD4189" s="566"/>
      <c r="AE4189" s="566"/>
      <c r="AF4189" s="566"/>
      <c r="AG4189" s="566"/>
    </row>
    <row r="4190" spans="2:33" hidden="1" outlineLevel="1" x14ac:dyDescent="0.45">
      <c r="B4190" s="657"/>
      <c r="C4190" s="658"/>
      <c r="D4190" s="659"/>
      <c r="E4190" s="660"/>
      <c r="F4190" s="661"/>
      <c r="G4190" s="662"/>
      <c r="H4190" s="663"/>
      <c r="I4190" s="663"/>
      <c r="J4190" s="663"/>
      <c r="K4190" s="664"/>
      <c r="L4190" s="662"/>
      <c r="M4190" s="663"/>
      <c r="N4190" s="663"/>
      <c r="O4190" s="663"/>
      <c r="P4190" s="664"/>
      <c r="Q4190" s="665"/>
      <c r="R4190" s="661"/>
      <c r="S4190" s="566"/>
      <c r="T4190" s="566"/>
      <c r="U4190" s="566"/>
      <c r="V4190" s="566"/>
      <c r="W4190" s="566"/>
      <c r="X4190" s="566"/>
      <c r="Y4190" s="566"/>
      <c r="Z4190" s="566"/>
      <c r="AA4190" s="566"/>
      <c r="AB4190" s="566"/>
      <c r="AC4190" s="566"/>
      <c r="AD4190" s="566"/>
      <c r="AE4190" s="566"/>
      <c r="AF4190" s="566"/>
      <c r="AG4190" s="566"/>
    </row>
    <row r="4191" spans="2:33" hidden="1" outlineLevel="1" x14ac:dyDescent="0.45">
      <c r="B4191" s="648"/>
      <c r="C4191" s="649"/>
      <c r="D4191" s="650"/>
      <c r="E4191" s="651"/>
      <c r="F4191" s="652"/>
      <c r="G4191" s="653"/>
      <c r="H4191" s="654"/>
      <c r="I4191" s="654"/>
      <c r="J4191" s="654"/>
      <c r="K4191" s="655"/>
      <c r="L4191" s="653"/>
      <c r="M4191" s="654"/>
      <c r="N4191" s="654"/>
      <c r="O4191" s="654"/>
      <c r="P4191" s="655"/>
      <c r="Q4191" s="656"/>
      <c r="R4191" s="652"/>
      <c r="S4191" s="566"/>
      <c r="T4191" s="566"/>
      <c r="U4191" s="566"/>
      <c r="V4191" s="566"/>
      <c r="W4191" s="566"/>
      <c r="X4191" s="566"/>
      <c r="Y4191" s="566"/>
      <c r="Z4191" s="566"/>
      <c r="AA4191" s="566"/>
      <c r="AB4191" s="566"/>
      <c r="AC4191" s="566"/>
      <c r="AD4191" s="566"/>
      <c r="AE4191" s="566"/>
      <c r="AF4191" s="566"/>
      <c r="AG4191" s="566"/>
    </row>
    <row r="4192" spans="2:33" hidden="1" outlineLevel="1" x14ac:dyDescent="0.45">
      <c r="B4192" s="657"/>
      <c r="C4192" s="658"/>
      <c r="D4192" s="659"/>
      <c r="E4192" s="660"/>
      <c r="F4192" s="661"/>
      <c r="G4192" s="662"/>
      <c r="H4192" s="663"/>
      <c r="I4192" s="663"/>
      <c r="J4192" s="663"/>
      <c r="K4192" s="664"/>
      <c r="L4192" s="662"/>
      <c r="M4192" s="663"/>
      <c r="N4192" s="663"/>
      <c r="O4192" s="663"/>
      <c r="P4192" s="664"/>
      <c r="Q4192" s="665"/>
      <c r="R4192" s="661"/>
      <c r="S4192" s="566"/>
      <c r="T4192" s="566"/>
      <c r="U4192" s="566"/>
      <c r="V4192" s="566"/>
      <c r="W4192" s="566"/>
      <c r="X4192" s="566"/>
      <c r="Y4192" s="566"/>
      <c r="Z4192" s="566"/>
      <c r="AA4192" s="566"/>
      <c r="AB4192" s="566"/>
      <c r="AC4192" s="566"/>
      <c r="AD4192" s="566"/>
      <c r="AE4192" s="566"/>
      <c r="AF4192" s="566"/>
      <c r="AG4192" s="566"/>
    </row>
    <row r="4193" spans="2:33" hidden="1" outlineLevel="1" x14ac:dyDescent="0.45">
      <c r="B4193" s="648"/>
      <c r="C4193" s="649"/>
      <c r="D4193" s="650"/>
      <c r="E4193" s="651"/>
      <c r="F4193" s="652"/>
      <c r="G4193" s="653"/>
      <c r="H4193" s="654"/>
      <c r="I4193" s="654"/>
      <c r="J4193" s="654"/>
      <c r="K4193" s="655"/>
      <c r="L4193" s="653"/>
      <c r="M4193" s="654"/>
      <c r="N4193" s="654"/>
      <c r="O4193" s="654"/>
      <c r="P4193" s="655"/>
      <c r="Q4193" s="656"/>
      <c r="R4193" s="652"/>
      <c r="S4193" s="566"/>
      <c r="T4193" s="566"/>
      <c r="U4193" s="566"/>
      <c r="V4193" s="566"/>
      <c r="W4193" s="566"/>
      <c r="X4193" s="566"/>
      <c r="Y4193" s="566"/>
      <c r="Z4193" s="566"/>
      <c r="AA4193" s="566"/>
      <c r="AB4193" s="566"/>
      <c r="AC4193" s="566"/>
      <c r="AD4193" s="566"/>
      <c r="AE4193" s="566"/>
      <c r="AF4193" s="566"/>
      <c r="AG4193" s="566"/>
    </row>
    <row r="4194" spans="2:33" hidden="1" outlineLevel="1" x14ac:dyDescent="0.45">
      <c r="B4194" s="657"/>
      <c r="C4194" s="658"/>
      <c r="D4194" s="659"/>
      <c r="E4194" s="660"/>
      <c r="F4194" s="661"/>
      <c r="G4194" s="662"/>
      <c r="H4194" s="663"/>
      <c r="I4194" s="663"/>
      <c r="J4194" s="663"/>
      <c r="K4194" s="664"/>
      <c r="L4194" s="662"/>
      <c r="M4194" s="663"/>
      <c r="N4194" s="663"/>
      <c r="O4194" s="663"/>
      <c r="P4194" s="664"/>
      <c r="Q4194" s="665"/>
      <c r="R4194" s="661"/>
      <c r="S4194" s="566"/>
      <c r="T4194" s="566"/>
      <c r="U4194" s="566"/>
      <c r="V4194" s="566"/>
      <c r="W4194" s="566"/>
      <c r="X4194" s="566"/>
      <c r="Y4194" s="566"/>
      <c r="Z4194" s="566"/>
      <c r="AA4194" s="566"/>
      <c r="AB4194" s="566"/>
      <c r="AC4194" s="566"/>
      <c r="AD4194" s="566"/>
      <c r="AE4194" s="566"/>
      <c r="AF4194" s="566"/>
      <c r="AG4194" s="566"/>
    </row>
    <row r="4195" spans="2:33" hidden="1" outlineLevel="1" x14ac:dyDescent="0.45">
      <c r="B4195" s="648"/>
      <c r="C4195" s="649"/>
      <c r="D4195" s="650"/>
      <c r="E4195" s="651"/>
      <c r="F4195" s="652"/>
      <c r="G4195" s="653"/>
      <c r="H4195" s="654"/>
      <c r="I4195" s="654"/>
      <c r="J4195" s="654"/>
      <c r="K4195" s="655"/>
      <c r="L4195" s="653"/>
      <c r="M4195" s="654"/>
      <c r="N4195" s="654"/>
      <c r="O4195" s="654"/>
      <c r="P4195" s="655"/>
      <c r="Q4195" s="656"/>
      <c r="R4195" s="652"/>
      <c r="S4195" s="566"/>
      <c r="T4195" s="566"/>
      <c r="U4195" s="566"/>
      <c r="V4195" s="566"/>
      <c r="W4195" s="566"/>
      <c r="X4195" s="566"/>
      <c r="Y4195" s="566"/>
      <c r="Z4195" s="566"/>
      <c r="AA4195" s="566"/>
      <c r="AB4195" s="566"/>
      <c r="AC4195" s="566"/>
      <c r="AD4195" s="566"/>
      <c r="AE4195" s="566"/>
      <c r="AF4195" s="566"/>
      <c r="AG4195" s="566"/>
    </row>
    <row r="4196" spans="2:33" hidden="1" outlineLevel="1" x14ac:dyDescent="0.45">
      <c r="B4196" s="657"/>
      <c r="C4196" s="658"/>
      <c r="D4196" s="659"/>
      <c r="E4196" s="660"/>
      <c r="F4196" s="661"/>
      <c r="G4196" s="662"/>
      <c r="H4196" s="663"/>
      <c r="I4196" s="663"/>
      <c r="J4196" s="663"/>
      <c r="K4196" s="664"/>
      <c r="L4196" s="662"/>
      <c r="M4196" s="663"/>
      <c r="N4196" s="663"/>
      <c r="O4196" s="663"/>
      <c r="P4196" s="664"/>
      <c r="Q4196" s="665"/>
      <c r="R4196" s="661"/>
      <c r="S4196" s="566"/>
      <c r="T4196" s="566"/>
      <c r="U4196" s="566"/>
      <c r="V4196" s="566"/>
      <c r="W4196" s="566"/>
      <c r="X4196" s="566"/>
      <c r="Y4196" s="566"/>
      <c r="Z4196" s="566"/>
      <c r="AA4196" s="566"/>
      <c r="AB4196" s="566"/>
      <c r="AC4196" s="566"/>
      <c r="AD4196" s="566"/>
      <c r="AE4196" s="566"/>
      <c r="AF4196" s="566"/>
      <c r="AG4196" s="566"/>
    </row>
    <row r="4197" spans="2:33" hidden="1" outlineLevel="1" x14ac:dyDescent="0.45">
      <c r="B4197" s="648"/>
      <c r="C4197" s="649"/>
      <c r="D4197" s="650"/>
      <c r="E4197" s="651"/>
      <c r="F4197" s="652"/>
      <c r="G4197" s="653"/>
      <c r="H4197" s="654"/>
      <c r="I4197" s="654"/>
      <c r="J4197" s="654"/>
      <c r="K4197" s="655"/>
      <c r="L4197" s="653"/>
      <c r="M4197" s="654"/>
      <c r="N4197" s="654"/>
      <c r="O4197" s="654"/>
      <c r="P4197" s="655"/>
      <c r="Q4197" s="656"/>
      <c r="R4197" s="652"/>
      <c r="S4197" s="566"/>
      <c r="T4197" s="566"/>
      <c r="U4197" s="566"/>
      <c r="V4197" s="566"/>
      <c r="W4197" s="566"/>
      <c r="X4197" s="566"/>
      <c r="Y4197" s="566"/>
      <c r="Z4197" s="566"/>
      <c r="AA4197" s="566"/>
      <c r="AB4197" s="566"/>
      <c r="AC4197" s="566"/>
      <c r="AD4197" s="566"/>
      <c r="AE4197" s="566"/>
      <c r="AF4197" s="566"/>
      <c r="AG4197" s="566"/>
    </row>
    <row r="4198" spans="2:33" hidden="1" outlineLevel="1" x14ac:dyDescent="0.45">
      <c r="B4198" s="657"/>
      <c r="C4198" s="658"/>
      <c r="D4198" s="659"/>
      <c r="E4198" s="660"/>
      <c r="F4198" s="661"/>
      <c r="G4198" s="662"/>
      <c r="H4198" s="663"/>
      <c r="I4198" s="663"/>
      <c r="J4198" s="663"/>
      <c r="K4198" s="664"/>
      <c r="L4198" s="662"/>
      <c r="M4198" s="663"/>
      <c r="N4198" s="663"/>
      <c r="O4198" s="663"/>
      <c r="P4198" s="664"/>
      <c r="Q4198" s="665"/>
      <c r="R4198" s="661"/>
      <c r="S4198" s="566"/>
      <c r="T4198" s="566"/>
      <c r="U4198" s="566"/>
      <c r="V4198" s="566"/>
      <c r="W4198" s="566"/>
      <c r="X4198" s="566"/>
      <c r="Y4198" s="566"/>
      <c r="Z4198" s="566"/>
      <c r="AA4198" s="566"/>
      <c r="AB4198" s="566"/>
      <c r="AC4198" s="566"/>
      <c r="AD4198" s="566"/>
      <c r="AE4198" s="566"/>
      <c r="AF4198" s="566"/>
      <c r="AG4198" s="566"/>
    </row>
    <row r="4199" spans="2:33" hidden="1" outlineLevel="1" x14ac:dyDescent="0.45">
      <c r="B4199" s="648"/>
      <c r="C4199" s="649"/>
      <c r="D4199" s="650"/>
      <c r="E4199" s="651"/>
      <c r="F4199" s="652"/>
      <c r="G4199" s="653"/>
      <c r="H4199" s="654"/>
      <c r="I4199" s="654"/>
      <c r="J4199" s="654"/>
      <c r="K4199" s="655"/>
      <c r="L4199" s="653"/>
      <c r="M4199" s="654"/>
      <c r="N4199" s="654"/>
      <c r="O4199" s="654"/>
      <c r="P4199" s="655"/>
      <c r="Q4199" s="656"/>
      <c r="R4199" s="652"/>
      <c r="S4199" s="566"/>
      <c r="T4199" s="566"/>
      <c r="U4199" s="566"/>
      <c r="V4199" s="566"/>
      <c r="W4199" s="566"/>
      <c r="X4199" s="566"/>
      <c r="Y4199" s="566"/>
      <c r="Z4199" s="566"/>
      <c r="AA4199" s="566"/>
      <c r="AB4199" s="566"/>
      <c r="AC4199" s="566"/>
      <c r="AD4199" s="566"/>
      <c r="AE4199" s="566"/>
      <c r="AF4199" s="566"/>
      <c r="AG4199" s="566"/>
    </row>
    <row r="4200" spans="2:33" hidden="1" outlineLevel="1" x14ac:dyDescent="0.45">
      <c r="B4200" s="657"/>
      <c r="C4200" s="658"/>
      <c r="D4200" s="659"/>
      <c r="E4200" s="660"/>
      <c r="F4200" s="661"/>
      <c r="G4200" s="662"/>
      <c r="H4200" s="663"/>
      <c r="I4200" s="663"/>
      <c r="J4200" s="663"/>
      <c r="K4200" s="664"/>
      <c r="L4200" s="662"/>
      <c r="M4200" s="663"/>
      <c r="N4200" s="663"/>
      <c r="O4200" s="663"/>
      <c r="P4200" s="664"/>
      <c r="Q4200" s="665"/>
      <c r="R4200" s="661"/>
      <c r="S4200" s="566"/>
      <c r="T4200" s="566"/>
      <c r="U4200" s="566"/>
      <c r="V4200" s="566"/>
      <c r="W4200" s="566"/>
      <c r="X4200" s="566"/>
      <c r="Y4200" s="566"/>
      <c r="Z4200" s="566"/>
      <c r="AA4200" s="566"/>
      <c r="AB4200" s="566"/>
      <c r="AC4200" s="566"/>
      <c r="AD4200" s="566"/>
      <c r="AE4200" s="566"/>
      <c r="AF4200" s="566"/>
      <c r="AG4200" s="566"/>
    </row>
    <row r="4201" spans="2:33" hidden="1" outlineLevel="1" x14ac:dyDescent="0.45">
      <c r="B4201" s="648"/>
      <c r="C4201" s="649"/>
      <c r="D4201" s="650"/>
      <c r="E4201" s="651"/>
      <c r="F4201" s="652"/>
      <c r="G4201" s="653"/>
      <c r="H4201" s="654"/>
      <c r="I4201" s="654"/>
      <c r="J4201" s="654"/>
      <c r="K4201" s="655"/>
      <c r="L4201" s="653"/>
      <c r="M4201" s="654"/>
      <c r="N4201" s="654"/>
      <c r="O4201" s="654"/>
      <c r="P4201" s="655"/>
      <c r="Q4201" s="656"/>
      <c r="R4201" s="652"/>
      <c r="S4201" s="566"/>
      <c r="T4201" s="566"/>
      <c r="U4201" s="566"/>
      <c r="V4201" s="566"/>
      <c r="W4201" s="566"/>
      <c r="X4201" s="566"/>
      <c r="Y4201" s="566"/>
      <c r="Z4201" s="566"/>
      <c r="AA4201" s="566"/>
      <c r="AB4201" s="566"/>
      <c r="AC4201" s="566"/>
      <c r="AD4201" s="566"/>
      <c r="AE4201" s="566"/>
      <c r="AF4201" s="566"/>
      <c r="AG4201" s="566"/>
    </row>
    <row r="4202" spans="2:33" hidden="1" outlineLevel="1" x14ac:dyDescent="0.45">
      <c r="B4202" s="657"/>
      <c r="C4202" s="658"/>
      <c r="D4202" s="659"/>
      <c r="E4202" s="660"/>
      <c r="F4202" s="661"/>
      <c r="G4202" s="662"/>
      <c r="H4202" s="663"/>
      <c r="I4202" s="663"/>
      <c r="J4202" s="663"/>
      <c r="K4202" s="664"/>
      <c r="L4202" s="662"/>
      <c r="M4202" s="663"/>
      <c r="N4202" s="663"/>
      <c r="O4202" s="663"/>
      <c r="P4202" s="664"/>
      <c r="Q4202" s="665"/>
      <c r="R4202" s="661"/>
      <c r="S4202" s="566"/>
      <c r="T4202" s="566"/>
      <c r="U4202" s="566"/>
      <c r="V4202" s="566"/>
      <c r="W4202" s="566"/>
      <c r="X4202" s="566"/>
      <c r="Y4202" s="566"/>
      <c r="Z4202" s="566"/>
      <c r="AA4202" s="566"/>
      <c r="AB4202" s="566"/>
      <c r="AC4202" s="566"/>
      <c r="AD4202" s="566"/>
      <c r="AE4202" s="566"/>
      <c r="AF4202" s="566"/>
      <c r="AG4202" s="566"/>
    </row>
    <row r="4203" spans="2:33" hidden="1" outlineLevel="1" x14ac:dyDescent="0.45">
      <c r="B4203" s="648"/>
      <c r="C4203" s="649"/>
      <c r="D4203" s="650"/>
      <c r="E4203" s="651"/>
      <c r="F4203" s="652"/>
      <c r="G4203" s="653"/>
      <c r="H4203" s="654"/>
      <c r="I4203" s="654"/>
      <c r="J4203" s="654"/>
      <c r="K4203" s="655"/>
      <c r="L4203" s="653"/>
      <c r="M4203" s="654"/>
      <c r="N4203" s="654"/>
      <c r="O4203" s="654"/>
      <c r="P4203" s="655"/>
      <c r="Q4203" s="656"/>
      <c r="R4203" s="652"/>
      <c r="S4203" s="566"/>
      <c r="T4203" s="566"/>
      <c r="U4203" s="566"/>
      <c r="V4203" s="566"/>
      <c r="W4203" s="566"/>
      <c r="X4203" s="566"/>
      <c r="Y4203" s="566"/>
      <c r="Z4203" s="566"/>
      <c r="AA4203" s="566"/>
      <c r="AB4203" s="566"/>
      <c r="AC4203" s="566"/>
      <c r="AD4203" s="566"/>
      <c r="AE4203" s="566"/>
      <c r="AF4203" s="566"/>
      <c r="AG4203" s="566"/>
    </row>
    <row r="4204" spans="2:33" hidden="1" outlineLevel="1" x14ac:dyDescent="0.45">
      <c r="B4204" s="657"/>
      <c r="C4204" s="658"/>
      <c r="D4204" s="659"/>
      <c r="E4204" s="660"/>
      <c r="F4204" s="661"/>
      <c r="G4204" s="662"/>
      <c r="H4204" s="663"/>
      <c r="I4204" s="663"/>
      <c r="J4204" s="663"/>
      <c r="K4204" s="664"/>
      <c r="L4204" s="662"/>
      <c r="M4204" s="663"/>
      <c r="N4204" s="663"/>
      <c r="O4204" s="663"/>
      <c r="P4204" s="664"/>
      <c r="Q4204" s="665"/>
      <c r="R4204" s="661"/>
      <c r="S4204" s="566"/>
      <c r="T4204" s="566"/>
      <c r="U4204" s="566"/>
      <c r="V4204" s="566"/>
      <c r="W4204" s="566"/>
      <c r="X4204" s="566"/>
      <c r="Y4204" s="566"/>
      <c r="Z4204" s="566"/>
      <c r="AA4204" s="566"/>
      <c r="AB4204" s="566"/>
      <c r="AC4204" s="566"/>
      <c r="AD4204" s="566"/>
      <c r="AE4204" s="566"/>
      <c r="AF4204" s="566"/>
      <c r="AG4204" s="566"/>
    </row>
    <row r="4205" spans="2:33" hidden="1" outlineLevel="1" x14ac:dyDescent="0.45">
      <c r="B4205" s="648"/>
      <c r="C4205" s="649"/>
      <c r="D4205" s="650"/>
      <c r="E4205" s="651"/>
      <c r="F4205" s="652"/>
      <c r="G4205" s="653"/>
      <c r="H4205" s="654"/>
      <c r="I4205" s="654"/>
      <c r="J4205" s="654"/>
      <c r="K4205" s="655"/>
      <c r="L4205" s="653"/>
      <c r="M4205" s="654"/>
      <c r="N4205" s="654"/>
      <c r="O4205" s="654"/>
      <c r="P4205" s="655"/>
      <c r="Q4205" s="656"/>
      <c r="R4205" s="652"/>
      <c r="S4205" s="566"/>
      <c r="T4205" s="566"/>
      <c r="U4205" s="566"/>
      <c r="V4205" s="566"/>
      <c r="W4205" s="566"/>
      <c r="X4205" s="566"/>
      <c r="Y4205" s="566"/>
      <c r="Z4205" s="566"/>
      <c r="AA4205" s="566"/>
      <c r="AB4205" s="566"/>
      <c r="AC4205" s="566"/>
      <c r="AD4205" s="566"/>
      <c r="AE4205" s="566"/>
      <c r="AF4205" s="566"/>
      <c r="AG4205" s="566"/>
    </row>
    <row r="4206" spans="2:33" hidden="1" outlineLevel="1" x14ac:dyDescent="0.45">
      <c r="B4206" s="657"/>
      <c r="C4206" s="658"/>
      <c r="D4206" s="659"/>
      <c r="E4206" s="660"/>
      <c r="F4206" s="661"/>
      <c r="G4206" s="662"/>
      <c r="H4206" s="663"/>
      <c r="I4206" s="663"/>
      <c r="J4206" s="663"/>
      <c r="K4206" s="664"/>
      <c r="L4206" s="662"/>
      <c r="M4206" s="663"/>
      <c r="N4206" s="663"/>
      <c r="O4206" s="663"/>
      <c r="P4206" s="664"/>
      <c r="Q4206" s="665"/>
      <c r="R4206" s="661"/>
      <c r="S4206" s="566"/>
      <c r="T4206" s="566"/>
      <c r="U4206" s="566"/>
      <c r="V4206" s="566"/>
      <c r="W4206" s="566"/>
      <c r="X4206" s="566"/>
      <c r="Y4206" s="566"/>
      <c r="Z4206" s="566"/>
      <c r="AA4206" s="566"/>
      <c r="AB4206" s="566"/>
      <c r="AC4206" s="566"/>
      <c r="AD4206" s="566"/>
      <c r="AE4206" s="566"/>
      <c r="AF4206" s="566"/>
      <c r="AG4206" s="566"/>
    </row>
    <row r="4207" spans="2:33" hidden="1" outlineLevel="1" x14ac:dyDescent="0.45">
      <c r="B4207" s="648"/>
      <c r="C4207" s="649"/>
      <c r="D4207" s="650"/>
      <c r="E4207" s="651"/>
      <c r="F4207" s="652"/>
      <c r="G4207" s="653"/>
      <c r="H4207" s="654"/>
      <c r="I4207" s="654"/>
      <c r="J4207" s="654"/>
      <c r="K4207" s="655"/>
      <c r="L4207" s="653"/>
      <c r="M4207" s="654"/>
      <c r="N4207" s="654"/>
      <c r="O4207" s="654"/>
      <c r="P4207" s="655"/>
      <c r="Q4207" s="656"/>
      <c r="R4207" s="652"/>
      <c r="S4207" s="566"/>
      <c r="T4207" s="566"/>
      <c r="U4207" s="566"/>
      <c r="V4207" s="566"/>
      <c r="W4207" s="566"/>
      <c r="X4207" s="566"/>
      <c r="Y4207" s="566"/>
      <c r="Z4207" s="566"/>
      <c r="AA4207" s="566"/>
      <c r="AB4207" s="566"/>
      <c r="AC4207" s="566"/>
      <c r="AD4207" s="566"/>
      <c r="AE4207" s="566"/>
      <c r="AF4207" s="566"/>
      <c r="AG4207" s="566"/>
    </row>
    <row r="4208" spans="2:33" hidden="1" outlineLevel="1" x14ac:dyDescent="0.45">
      <c r="B4208" s="657"/>
      <c r="C4208" s="658"/>
      <c r="D4208" s="659"/>
      <c r="E4208" s="660"/>
      <c r="F4208" s="661"/>
      <c r="G4208" s="662"/>
      <c r="H4208" s="663"/>
      <c r="I4208" s="663"/>
      <c r="J4208" s="663"/>
      <c r="K4208" s="664"/>
      <c r="L4208" s="662"/>
      <c r="M4208" s="663"/>
      <c r="N4208" s="663"/>
      <c r="O4208" s="663"/>
      <c r="P4208" s="664"/>
      <c r="Q4208" s="665"/>
      <c r="R4208" s="661"/>
      <c r="S4208" s="566"/>
      <c r="T4208" s="566"/>
      <c r="U4208" s="566"/>
      <c r="V4208" s="566"/>
      <c r="W4208" s="566"/>
      <c r="X4208" s="566"/>
      <c r="Y4208" s="566"/>
      <c r="Z4208" s="566"/>
      <c r="AA4208" s="566"/>
      <c r="AB4208" s="566"/>
      <c r="AC4208" s="566"/>
      <c r="AD4208" s="566"/>
      <c r="AE4208" s="566"/>
      <c r="AF4208" s="566"/>
      <c r="AG4208" s="566"/>
    </row>
    <row r="4209" spans="2:33" hidden="1" outlineLevel="1" x14ac:dyDescent="0.45">
      <c r="B4209" s="648"/>
      <c r="C4209" s="649"/>
      <c r="D4209" s="650"/>
      <c r="E4209" s="651"/>
      <c r="F4209" s="652"/>
      <c r="G4209" s="653"/>
      <c r="H4209" s="654"/>
      <c r="I4209" s="654"/>
      <c r="J4209" s="654"/>
      <c r="K4209" s="655"/>
      <c r="L4209" s="653"/>
      <c r="M4209" s="654"/>
      <c r="N4209" s="654"/>
      <c r="O4209" s="654"/>
      <c r="P4209" s="655"/>
      <c r="Q4209" s="656"/>
      <c r="R4209" s="652"/>
      <c r="S4209" s="566"/>
      <c r="T4209" s="566"/>
      <c r="U4209" s="566"/>
      <c r="V4209" s="566"/>
      <c r="W4209" s="566"/>
      <c r="X4209" s="566"/>
      <c r="Y4209" s="566"/>
      <c r="Z4209" s="566"/>
      <c r="AA4209" s="566"/>
      <c r="AB4209" s="566"/>
      <c r="AC4209" s="566"/>
      <c r="AD4209" s="566"/>
      <c r="AE4209" s="566"/>
      <c r="AF4209" s="566"/>
      <c r="AG4209" s="566"/>
    </row>
    <row r="4210" spans="2:33" hidden="1" outlineLevel="1" x14ac:dyDescent="0.45">
      <c r="B4210" s="657"/>
      <c r="C4210" s="658"/>
      <c r="D4210" s="659"/>
      <c r="E4210" s="660"/>
      <c r="F4210" s="661"/>
      <c r="G4210" s="662"/>
      <c r="H4210" s="663"/>
      <c r="I4210" s="663"/>
      <c r="J4210" s="663"/>
      <c r="K4210" s="664"/>
      <c r="L4210" s="662"/>
      <c r="M4210" s="663"/>
      <c r="N4210" s="663"/>
      <c r="O4210" s="663"/>
      <c r="P4210" s="664"/>
      <c r="Q4210" s="665"/>
      <c r="R4210" s="661"/>
      <c r="S4210" s="566"/>
      <c r="T4210" s="566"/>
      <c r="U4210" s="566"/>
      <c r="V4210" s="566"/>
      <c r="W4210" s="566"/>
      <c r="X4210" s="566"/>
      <c r="Y4210" s="566"/>
      <c r="Z4210" s="566"/>
      <c r="AA4210" s="566"/>
      <c r="AB4210" s="566"/>
      <c r="AC4210" s="566"/>
      <c r="AD4210" s="566"/>
      <c r="AE4210" s="566"/>
      <c r="AF4210" s="566"/>
      <c r="AG4210" s="566"/>
    </row>
    <row r="4211" spans="2:33" hidden="1" outlineLevel="1" x14ac:dyDescent="0.45">
      <c r="B4211" s="648"/>
      <c r="C4211" s="649"/>
      <c r="D4211" s="650"/>
      <c r="E4211" s="651"/>
      <c r="F4211" s="652"/>
      <c r="G4211" s="653"/>
      <c r="H4211" s="654"/>
      <c r="I4211" s="654"/>
      <c r="J4211" s="654"/>
      <c r="K4211" s="655"/>
      <c r="L4211" s="653"/>
      <c r="M4211" s="654"/>
      <c r="N4211" s="654"/>
      <c r="O4211" s="654"/>
      <c r="P4211" s="655"/>
      <c r="Q4211" s="656"/>
      <c r="R4211" s="652"/>
      <c r="S4211" s="566"/>
      <c r="T4211" s="566"/>
      <c r="U4211" s="566"/>
      <c r="V4211" s="566"/>
      <c r="W4211" s="566"/>
      <c r="X4211" s="566"/>
      <c r="Y4211" s="566"/>
      <c r="Z4211" s="566"/>
      <c r="AA4211" s="566"/>
      <c r="AB4211" s="566"/>
      <c r="AC4211" s="566"/>
      <c r="AD4211" s="566"/>
      <c r="AE4211" s="566"/>
      <c r="AF4211" s="566"/>
      <c r="AG4211" s="566"/>
    </row>
    <row r="4212" spans="2:33" hidden="1" outlineLevel="1" x14ac:dyDescent="0.45">
      <c r="B4212" s="657"/>
      <c r="C4212" s="658"/>
      <c r="D4212" s="659"/>
      <c r="E4212" s="660"/>
      <c r="F4212" s="661"/>
      <c r="G4212" s="662"/>
      <c r="H4212" s="663"/>
      <c r="I4212" s="663"/>
      <c r="J4212" s="663"/>
      <c r="K4212" s="664"/>
      <c r="L4212" s="662"/>
      <c r="M4212" s="663"/>
      <c r="N4212" s="663"/>
      <c r="O4212" s="663"/>
      <c r="P4212" s="664"/>
      <c r="Q4212" s="665"/>
      <c r="R4212" s="661"/>
      <c r="S4212" s="566"/>
      <c r="T4212" s="566"/>
      <c r="U4212" s="566"/>
      <c r="V4212" s="566"/>
      <c r="W4212" s="566"/>
      <c r="X4212" s="566"/>
      <c r="Y4212" s="566"/>
      <c r="Z4212" s="566"/>
      <c r="AA4212" s="566"/>
      <c r="AB4212" s="566"/>
      <c r="AC4212" s="566"/>
      <c r="AD4212" s="566"/>
      <c r="AE4212" s="566"/>
      <c r="AF4212" s="566"/>
      <c r="AG4212" s="566"/>
    </row>
    <row r="4213" spans="2:33" hidden="1" outlineLevel="1" x14ac:dyDescent="0.45">
      <c r="B4213" s="648"/>
      <c r="C4213" s="649"/>
      <c r="D4213" s="650"/>
      <c r="E4213" s="651"/>
      <c r="F4213" s="652"/>
      <c r="G4213" s="653"/>
      <c r="H4213" s="654"/>
      <c r="I4213" s="654"/>
      <c r="J4213" s="654"/>
      <c r="K4213" s="655"/>
      <c r="L4213" s="653"/>
      <c r="M4213" s="654"/>
      <c r="N4213" s="654"/>
      <c r="O4213" s="654"/>
      <c r="P4213" s="655"/>
      <c r="Q4213" s="656"/>
      <c r="R4213" s="652"/>
      <c r="S4213" s="566"/>
      <c r="T4213" s="566"/>
      <c r="U4213" s="566"/>
      <c r="V4213" s="566"/>
      <c r="W4213" s="566"/>
      <c r="X4213" s="566"/>
      <c r="Y4213" s="566"/>
      <c r="Z4213" s="566"/>
      <c r="AA4213" s="566"/>
      <c r="AB4213" s="566"/>
      <c r="AC4213" s="566"/>
      <c r="AD4213" s="566"/>
      <c r="AE4213" s="566"/>
      <c r="AF4213" s="566"/>
      <c r="AG4213" s="566"/>
    </row>
    <row r="4214" spans="2:33" hidden="1" outlineLevel="1" x14ac:dyDescent="0.45">
      <c r="B4214" s="657"/>
      <c r="C4214" s="658"/>
      <c r="D4214" s="659"/>
      <c r="E4214" s="660"/>
      <c r="F4214" s="661"/>
      <c r="G4214" s="662"/>
      <c r="H4214" s="663"/>
      <c r="I4214" s="663"/>
      <c r="J4214" s="663"/>
      <c r="K4214" s="664"/>
      <c r="L4214" s="662"/>
      <c r="M4214" s="663"/>
      <c r="N4214" s="663"/>
      <c r="O4214" s="663"/>
      <c r="P4214" s="664"/>
      <c r="Q4214" s="665"/>
      <c r="R4214" s="661"/>
      <c r="S4214" s="566"/>
      <c r="T4214" s="566"/>
      <c r="U4214" s="566"/>
      <c r="V4214" s="566"/>
      <c r="W4214" s="566"/>
      <c r="X4214" s="566"/>
      <c r="Y4214" s="566"/>
      <c r="Z4214" s="566"/>
      <c r="AA4214" s="566"/>
      <c r="AB4214" s="566"/>
      <c r="AC4214" s="566"/>
      <c r="AD4214" s="566"/>
      <c r="AE4214" s="566"/>
      <c r="AF4214" s="566"/>
      <c r="AG4214" s="566"/>
    </row>
    <row r="4215" spans="2:33" hidden="1" outlineLevel="1" x14ac:dyDescent="0.45">
      <c r="B4215" s="648"/>
      <c r="C4215" s="649"/>
      <c r="D4215" s="650"/>
      <c r="E4215" s="651"/>
      <c r="F4215" s="652"/>
      <c r="G4215" s="653"/>
      <c r="H4215" s="654"/>
      <c r="I4215" s="654"/>
      <c r="J4215" s="654"/>
      <c r="K4215" s="655"/>
      <c r="L4215" s="653"/>
      <c r="M4215" s="654"/>
      <c r="N4215" s="654"/>
      <c r="O4215" s="654"/>
      <c r="P4215" s="655"/>
      <c r="Q4215" s="656"/>
      <c r="R4215" s="652"/>
      <c r="S4215" s="566"/>
      <c r="T4215" s="566"/>
      <c r="U4215" s="566"/>
      <c r="V4215" s="566"/>
      <c r="W4215" s="566"/>
      <c r="X4215" s="566"/>
      <c r="Y4215" s="566"/>
      <c r="Z4215" s="566"/>
      <c r="AA4215" s="566"/>
      <c r="AB4215" s="566"/>
      <c r="AC4215" s="566"/>
      <c r="AD4215" s="566"/>
      <c r="AE4215" s="566"/>
      <c r="AF4215" s="566"/>
      <c r="AG4215" s="566"/>
    </row>
    <row r="4216" spans="2:33" hidden="1" outlineLevel="1" x14ac:dyDescent="0.45">
      <c r="B4216" s="657"/>
      <c r="C4216" s="658"/>
      <c r="D4216" s="659"/>
      <c r="E4216" s="660"/>
      <c r="F4216" s="661"/>
      <c r="G4216" s="662"/>
      <c r="H4216" s="663"/>
      <c r="I4216" s="663"/>
      <c r="J4216" s="663"/>
      <c r="K4216" s="664"/>
      <c r="L4216" s="662"/>
      <c r="M4216" s="663"/>
      <c r="N4216" s="663"/>
      <c r="O4216" s="663"/>
      <c r="P4216" s="664"/>
      <c r="Q4216" s="665"/>
      <c r="R4216" s="661"/>
      <c r="S4216" s="566"/>
      <c r="T4216" s="566"/>
      <c r="U4216" s="566"/>
      <c r="V4216" s="566"/>
      <c r="W4216" s="566"/>
      <c r="X4216" s="566"/>
      <c r="Y4216" s="566"/>
      <c r="Z4216" s="566"/>
      <c r="AA4216" s="566"/>
      <c r="AB4216" s="566"/>
      <c r="AC4216" s="566"/>
      <c r="AD4216" s="566"/>
      <c r="AE4216" s="566"/>
      <c r="AF4216" s="566"/>
      <c r="AG4216" s="566"/>
    </row>
    <row r="4217" spans="2:33" hidden="1" outlineLevel="1" x14ac:dyDescent="0.45">
      <c r="B4217" s="648"/>
      <c r="C4217" s="649"/>
      <c r="D4217" s="650"/>
      <c r="E4217" s="651"/>
      <c r="F4217" s="652"/>
      <c r="G4217" s="653"/>
      <c r="H4217" s="654"/>
      <c r="I4217" s="654"/>
      <c r="J4217" s="654"/>
      <c r="K4217" s="655"/>
      <c r="L4217" s="653"/>
      <c r="M4217" s="654"/>
      <c r="N4217" s="654"/>
      <c r="O4217" s="654"/>
      <c r="P4217" s="655"/>
      <c r="Q4217" s="656"/>
      <c r="R4217" s="652"/>
      <c r="S4217" s="566"/>
      <c r="T4217" s="566"/>
      <c r="U4217" s="566"/>
      <c r="V4217" s="566"/>
      <c r="W4217" s="566"/>
      <c r="X4217" s="566"/>
      <c r="Y4217" s="566"/>
      <c r="Z4217" s="566"/>
      <c r="AA4217" s="566"/>
      <c r="AB4217" s="566"/>
      <c r="AC4217" s="566"/>
      <c r="AD4217" s="566"/>
      <c r="AE4217" s="566"/>
      <c r="AF4217" s="566"/>
      <c r="AG4217" s="566"/>
    </row>
    <row r="4218" spans="2:33" hidden="1" outlineLevel="1" x14ac:dyDescent="0.45">
      <c r="B4218" s="657"/>
      <c r="C4218" s="658"/>
      <c r="D4218" s="659"/>
      <c r="E4218" s="660"/>
      <c r="F4218" s="661"/>
      <c r="G4218" s="662"/>
      <c r="H4218" s="663"/>
      <c r="I4218" s="663"/>
      <c r="J4218" s="663"/>
      <c r="K4218" s="664"/>
      <c r="L4218" s="662"/>
      <c r="M4218" s="663"/>
      <c r="N4218" s="663"/>
      <c r="O4218" s="663"/>
      <c r="P4218" s="664"/>
      <c r="Q4218" s="665"/>
      <c r="R4218" s="661"/>
      <c r="S4218" s="566"/>
      <c r="T4218" s="566"/>
      <c r="U4218" s="566"/>
      <c r="V4218" s="566"/>
      <c r="W4218" s="566"/>
      <c r="X4218" s="566"/>
      <c r="Y4218" s="566"/>
      <c r="Z4218" s="566"/>
      <c r="AA4218" s="566"/>
      <c r="AB4218" s="566"/>
      <c r="AC4218" s="566"/>
      <c r="AD4218" s="566"/>
      <c r="AE4218" s="566"/>
      <c r="AF4218" s="566"/>
      <c r="AG4218" s="566"/>
    </row>
    <row r="4219" spans="2:33" hidden="1" outlineLevel="1" x14ac:dyDescent="0.45">
      <c r="B4219" s="648"/>
      <c r="C4219" s="649"/>
      <c r="D4219" s="650"/>
      <c r="E4219" s="651"/>
      <c r="F4219" s="652"/>
      <c r="G4219" s="653"/>
      <c r="H4219" s="654"/>
      <c r="I4219" s="654"/>
      <c r="J4219" s="654"/>
      <c r="K4219" s="655"/>
      <c r="L4219" s="653"/>
      <c r="M4219" s="654"/>
      <c r="N4219" s="654"/>
      <c r="O4219" s="654"/>
      <c r="P4219" s="655"/>
      <c r="Q4219" s="656"/>
      <c r="R4219" s="652"/>
      <c r="S4219" s="566"/>
      <c r="T4219" s="566"/>
      <c r="U4219" s="566"/>
      <c r="V4219" s="566"/>
      <c r="W4219" s="566"/>
      <c r="X4219" s="566"/>
      <c r="Y4219" s="566"/>
      <c r="Z4219" s="566"/>
      <c r="AA4219" s="566"/>
      <c r="AB4219" s="566"/>
      <c r="AC4219" s="566"/>
      <c r="AD4219" s="566"/>
      <c r="AE4219" s="566"/>
      <c r="AF4219" s="566"/>
      <c r="AG4219" s="566"/>
    </row>
    <row r="4220" spans="2:33" hidden="1" outlineLevel="1" x14ac:dyDescent="0.45">
      <c r="B4220" s="657"/>
      <c r="C4220" s="658"/>
      <c r="D4220" s="659"/>
      <c r="E4220" s="660"/>
      <c r="F4220" s="661"/>
      <c r="G4220" s="662"/>
      <c r="H4220" s="663"/>
      <c r="I4220" s="663"/>
      <c r="J4220" s="663"/>
      <c r="K4220" s="664"/>
      <c r="L4220" s="662"/>
      <c r="M4220" s="663"/>
      <c r="N4220" s="663"/>
      <c r="O4220" s="663"/>
      <c r="P4220" s="664"/>
      <c r="Q4220" s="665"/>
      <c r="R4220" s="661"/>
      <c r="S4220" s="566"/>
      <c r="T4220" s="566"/>
      <c r="U4220" s="566"/>
      <c r="V4220" s="566"/>
      <c r="W4220" s="566"/>
      <c r="X4220" s="566"/>
      <c r="Y4220" s="566"/>
      <c r="Z4220" s="566"/>
      <c r="AA4220" s="566"/>
      <c r="AB4220" s="566"/>
      <c r="AC4220" s="566"/>
      <c r="AD4220" s="566"/>
      <c r="AE4220" s="566"/>
      <c r="AF4220" s="566"/>
      <c r="AG4220" s="566"/>
    </row>
    <row r="4221" spans="2:33" hidden="1" outlineLevel="1" x14ac:dyDescent="0.45">
      <c r="B4221" s="648"/>
      <c r="C4221" s="649"/>
      <c r="D4221" s="650"/>
      <c r="E4221" s="651"/>
      <c r="F4221" s="652"/>
      <c r="G4221" s="653"/>
      <c r="H4221" s="654"/>
      <c r="I4221" s="654"/>
      <c r="J4221" s="654"/>
      <c r="K4221" s="655"/>
      <c r="L4221" s="653"/>
      <c r="M4221" s="654"/>
      <c r="N4221" s="654"/>
      <c r="O4221" s="654"/>
      <c r="P4221" s="655"/>
      <c r="Q4221" s="656"/>
      <c r="R4221" s="652"/>
      <c r="S4221" s="566"/>
      <c r="T4221" s="566"/>
      <c r="U4221" s="566"/>
      <c r="V4221" s="566"/>
      <c r="W4221" s="566"/>
      <c r="X4221" s="566"/>
      <c r="Y4221" s="566"/>
      <c r="Z4221" s="566"/>
      <c r="AA4221" s="566"/>
      <c r="AB4221" s="566"/>
      <c r="AC4221" s="566"/>
      <c r="AD4221" s="566"/>
      <c r="AE4221" s="566"/>
      <c r="AF4221" s="566"/>
      <c r="AG4221" s="566"/>
    </row>
    <row r="4222" spans="2:33" hidden="1" outlineLevel="1" x14ac:dyDescent="0.45">
      <c r="B4222" s="657"/>
      <c r="C4222" s="658"/>
      <c r="D4222" s="659"/>
      <c r="E4222" s="660"/>
      <c r="F4222" s="661"/>
      <c r="G4222" s="662"/>
      <c r="H4222" s="663"/>
      <c r="I4222" s="663"/>
      <c r="J4222" s="663"/>
      <c r="K4222" s="664"/>
      <c r="L4222" s="662"/>
      <c r="M4222" s="663"/>
      <c r="N4222" s="663"/>
      <c r="O4222" s="663"/>
      <c r="P4222" s="664"/>
      <c r="Q4222" s="665"/>
      <c r="R4222" s="661"/>
      <c r="S4222" s="566"/>
      <c r="T4222" s="566"/>
      <c r="U4222" s="566"/>
      <c r="V4222" s="566"/>
      <c r="W4222" s="566"/>
      <c r="X4222" s="566"/>
      <c r="Y4222" s="566"/>
      <c r="Z4222" s="566"/>
      <c r="AA4222" s="566"/>
      <c r="AB4222" s="566"/>
      <c r="AC4222" s="566"/>
      <c r="AD4222" s="566"/>
      <c r="AE4222" s="566"/>
      <c r="AF4222" s="566"/>
      <c r="AG4222" s="566"/>
    </row>
    <row r="4223" spans="2:33" hidden="1" outlineLevel="1" x14ac:dyDescent="0.45">
      <c r="B4223" s="648"/>
      <c r="C4223" s="649"/>
      <c r="D4223" s="650"/>
      <c r="E4223" s="651"/>
      <c r="F4223" s="652"/>
      <c r="G4223" s="653"/>
      <c r="H4223" s="654"/>
      <c r="I4223" s="654"/>
      <c r="J4223" s="654"/>
      <c r="K4223" s="655"/>
      <c r="L4223" s="653"/>
      <c r="M4223" s="654"/>
      <c r="N4223" s="654"/>
      <c r="O4223" s="654"/>
      <c r="P4223" s="655"/>
      <c r="Q4223" s="656"/>
      <c r="R4223" s="652"/>
      <c r="S4223" s="566"/>
      <c r="T4223" s="566"/>
      <c r="U4223" s="566"/>
      <c r="V4223" s="566"/>
      <c r="W4223" s="566"/>
      <c r="X4223" s="566"/>
      <c r="Y4223" s="566"/>
      <c r="Z4223" s="566"/>
      <c r="AA4223" s="566"/>
      <c r="AB4223" s="566"/>
      <c r="AC4223" s="566"/>
      <c r="AD4223" s="566"/>
      <c r="AE4223" s="566"/>
      <c r="AF4223" s="566"/>
      <c r="AG4223" s="566"/>
    </row>
    <row r="4224" spans="2:33" hidden="1" outlineLevel="1" x14ac:dyDescent="0.45">
      <c r="B4224" s="657"/>
      <c r="C4224" s="658"/>
      <c r="D4224" s="659"/>
      <c r="E4224" s="660"/>
      <c r="F4224" s="661"/>
      <c r="G4224" s="662"/>
      <c r="H4224" s="663"/>
      <c r="I4224" s="663"/>
      <c r="J4224" s="663"/>
      <c r="K4224" s="664"/>
      <c r="L4224" s="662"/>
      <c r="M4224" s="663"/>
      <c r="N4224" s="663"/>
      <c r="O4224" s="663"/>
      <c r="P4224" s="664"/>
      <c r="Q4224" s="665"/>
      <c r="R4224" s="661"/>
      <c r="S4224" s="566"/>
      <c r="T4224" s="566"/>
      <c r="U4224" s="566"/>
      <c r="V4224" s="566"/>
      <c r="W4224" s="566"/>
      <c r="X4224" s="566"/>
      <c r="Y4224" s="566"/>
      <c r="Z4224" s="566"/>
      <c r="AA4224" s="566"/>
      <c r="AB4224" s="566"/>
      <c r="AC4224" s="566"/>
      <c r="AD4224" s="566"/>
      <c r="AE4224" s="566"/>
      <c r="AF4224" s="566"/>
      <c r="AG4224" s="566"/>
    </row>
    <row r="4225" spans="2:33" hidden="1" outlineLevel="1" x14ac:dyDescent="0.45">
      <c r="B4225" s="648"/>
      <c r="C4225" s="649"/>
      <c r="D4225" s="650"/>
      <c r="E4225" s="651"/>
      <c r="F4225" s="652"/>
      <c r="G4225" s="653"/>
      <c r="H4225" s="654"/>
      <c r="I4225" s="654"/>
      <c r="J4225" s="654"/>
      <c r="K4225" s="655"/>
      <c r="L4225" s="653"/>
      <c r="M4225" s="654"/>
      <c r="N4225" s="654"/>
      <c r="O4225" s="654"/>
      <c r="P4225" s="655"/>
      <c r="Q4225" s="656"/>
      <c r="R4225" s="652"/>
      <c r="S4225" s="566"/>
      <c r="T4225" s="566"/>
      <c r="U4225" s="566"/>
      <c r="V4225" s="566"/>
      <c r="W4225" s="566"/>
      <c r="X4225" s="566"/>
      <c r="Y4225" s="566"/>
      <c r="Z4225" s="566"/>
      <c r="AA4225" s="566"/>
      <c r="AB4225" s="566"/>
      <c r="AC4225" s="566"/>
      <c r="AD4225" s="566"/>
      <c r="AE4225" s="566"/>
      <c r="AF4225" s="566"/>
      <c r="AG4225" s="566"/>
    </row>
    <row r="4226" spans="2:33" hidden="1" outlineLevel="1" x14ac:dyDescent="0.45">
      <c r="B4226" s="657"/>
      <c r="C4226" s="658"/>
      <c r="D4226" s="659"/>
      <c r="E4226" s="660"/>
      <c r="F4226" s="661"/>
      <c r="G4226" s="662"/>
      <c r="H4226" s="663"/>
      <c r="I4226" s="663"/>
      <c r="J4226" s="663"/>
      <c r="K4226" s="664"/>
      <c r="L4226" s="662"/>
      <c r="M4226" s="663"/>
      <c r="N4226" s="663"/>
      <c r="O4226" s="663"/>
      <c r="P4226" s="664"/>
      <c r="Q4226" s="665"/>
      <c r="R4226" s="661"/>
      <c r="S4226" s="566"/>
      <c r="T4226" s="566"/>
      <c r="U4226" s="566"/>
      <c r="V4226" s="566"/>
      <c r="W4226" s="566"/>
      <c r="X4226" s="566"/>
      <c r="Y4226" s="566"/>
      <c r="Z4226" s="566"/>
      <c r="AA4226" s="566"/>
      <c r="AB4226" s="566"/>
      <c r="AC4226" s="566"/>
      <c r="AD4226" s="566"/>
      <c r="AE4226" s="566"/>
      <c r="AF4226" s="566"/>
      <c r="AG4226" s="566"/>
    </row>
    <row r="4227" spans="2:33" hidden="1" outlineLevel="1" x14ac:dyDescent="0.45">
      <c r="B4227" s="648"/>
      <c r="C4227" s="649"/>
      <c r="D4227" s="650"/>
      <c r="E4227" s="651"/>
      <c r="F4227" s="652"/>
      <c r="G4227" s="653"/>
      <c r="H4227" s="654"/>
      <c r="I4227" s="654"/>
      <c r="J4227" s="654"/>
      <c r="K4227" s="655"/>
      <c r="L4227" s="653"/>
      <c r="M4227" s="654"/>
      <c r="N4227" s="654"/>
      <c r="O4227" s="654"/>
      <c r="P4227" s="655"/>
      <c r="Q4227" s="656"/>
      <c r="R4227" s="652"/>
      <c r="S4227" s="566"/>
      <c r="T4227" s="566"/>
      <c r="U4227" s="566"/>
      <c r="V4227" s="566"/>
      <c r="W4227" s="566"/>
      <c r="X4227" s="566"/>
      <c r="Y4227" s="566"/>
      <c r="Z4227" s="566"/>
      <c r="AA4227" s="566"/>
      <c r="AB4227" s="566"/>
      <c r="AC4227" s="566"/>
      <c r="AD4227" s="566"/>
      <c r="AE4227" s="566"/>
      <c r="AF4227" s="566"/>
      <c r="AG4227" s="566"/>
    </row>
    <row r="4228" spans="2:33" hidden="1" outlineLevel="1" x14ac:dyDescent="0.45">
      <c r="B4228" s="657"/>
      <c r="C4228" s="658"/>
      <c r="D4228" s="659"/>
      <c r="E4228" s="660"/>
      <c r="F4228" s="661"/>
      <c r="G4228" s="662"/>
      <c r="H4228" s="663"/>
      <c r="I4228" s="663"/>
      <c r="J4228" s="663"/>
      <c r="K4228" s="664"/>
      <c r="L4228" s="662"/>
      <c r="M4228" s="663"/>
      <c r="N4228" s="663"/>
      <c r="O4228" s="663"/>
      <c r="P4228" s="664"/>
      <c r="Q4228" s="665"/>
      <c r="R4228" s="661"/>
      <c r="S4228" s="566"/>
      <c r="T4228" s="566"/>
      <c r="U4228" s="566"/>
      <c r="V4228" s="566"/>
      <c r="W4228" s="566"/>
      <c r="X4228" s="566"/>
      <c r="Y4228" s="566"/>
      <c r="Z4228" s="566"/>
      <c r="AA4228" s="566"/>
      <c r="AB4228" s="566"/>
      <c r="AC4228" s="566"/>
      <c r="AD4228" s="566"/>
      <c r="AE4228" s="566"/>
      <c r="AF4228" s="566"/>
      <c r="AG4228" s="566"/>
    </row>
    <row r="4229" spans="2:33" hidden="1" outlineLevel="1" x14ac:dyDescent="0.45">
      <c r="B4229" s="648"/>
      <c r="C4229" s="649"/>
      <c r="D4229" s="650"/>
      <c r="E4229" s="651"/>
      <c r="F4229" s="652"/>
      <c r="G4229" s="653"/>
      <c r="H4229" s="654"/>
      <c r="I4229" s="654"/>
      <c r="J4229" s="654"/>
      <c r="K4229" s="655"/>
      <c r="L4229" s="653"/>
      <c r="M4229" s="654"/>
      <c r="N4229" s="654"/>
      <c r="O4229" s="654"/>
      <c r="P4229" s="655"/>
      <c r="Q4229" s="656"/>
      <c r="R4229" s="652"/>
      <c r="S4229" s="566"/>
      <c r="T4229" s="566"/>
      <c r="U4229" s="566"/>
      <c r="V4229" s="566"/>
      <c r="W4229" s="566"/>
      <c r="X4229" s="566"/>
      <c r="Y4229" s="566"/>
      <c r="Z4229" s="566"/>
      <c r="AA4229" s="566"/>
      <c r="AB4229" s="566"/>
      <c r="AC4229" s="566"/>
      <c r="AD4229" s="566"/>
      <c r="AE4229" s="566"/>
      <c r="AF4229" s="566"/>
      <c r="AG4229" s="566"/>
    </row>
    <row r="4230" spans="2:33" hidden="1" outlineLevel="1" x14ac:dyDescent="0.45">
      <c r="B4230" s="657"/>
      <c r="C4230" s="658"/>
      <c r="D4230" s="659"/>
      <c r="E4230" s="660"/>
      <c r="F4230" s="661"/>
      <c r="G4230" s="662"/>
      <c r="H4230" s="663"/>
      <c r="I4230" s="663"/>
      <c r="J4230" s="663"/>
      <c r="K4230" s="664"/>
      <c r="L4230" s="662"/>
      <c r="M4230" s="663"/>
      <c r="N4230" s="663"/>
      <c r="O4230" s="663"/>
      <c r="P4230" s="664"/>
      <c r="Q4230" s="665"/>
      <c r="R4230" s="661"/>
      <c r="S4230" s="566"/>
      <c r="T4230" s="566"/>
      <c r="U4230" s="566"/>
      <c r="V4230" s="566"/>
      <c r="W4230" s="566"/>
      <c r="X4230" s="566"/>
      <c r="Y4230" s="566"/>
      <c r="Z4230" s="566"/>
      <c r="AA4230" s="566"/>
      <c r="AB4230" s="566"/>
      <c r="AC4230" s="566"/>
      <c r="AD4230" s="566"/>
      <c r="AE4230" s="566"/>
      <c r="AF4230" s="566"/>
      <c r="AG4230" s="566"/>
    </row>
    <row r="4231" spans="2:33" hidden="1" outlineLevel="1" x14ac:dyDescent="0.45">
      <c r="B4231" s="648"/>
      <c r="C4231" s="649"/>
      <c r="D4231" s="650"/>
      <c r="E4231" s="651"/>
      <c r="F4231" s="652"/>
      <c r="G4231" s="653"/>
      <c r="H4231" s="654"/>
      <c r="I4231" s="654"/>
      <c r="J4231" s="654"/>
      <c r="K4231" s="655"/>
      <c r="L4231" s="653"/>
      <c r="M4231" s="654"/>
      <c r="N4231" s="654"/>
      <c r="O4231" s="654"/>
      <c r="P4231" s="655"/>
      <c r="Q4231" s="656"/>
      <c r="R4231" s="652"/>
      <c r="S4231" s="566"/>
      <c r="T4231" s="566"/>
      <c r="U4231" s="566"/>
      <c r="V4231" s="566"/>
      <c r="W4231" s="566"/>
      <c r="X4231" s="566"/>
      <c r="Y4231" s="566"/>
      <c r="Z4231" s="566"/>
      <c r="AA4231" s="566"/>
      <c r="AB4231" s="566"/>
      <c r="AC4231" s="566"/>
      <c r="AD4231" s="566"/>
      <c r="AE4231" s="566"/>
      <c r="AF4231" s="566"/>
      <c r="AG4231" s="566"/>
    </row>
    <row r="4232" spans="2:33" hidden="1" outlineLevel="1" x14ac:dyDescent="0.45">
      <c r="B4232" s="657"/>
      <c r="C4232" s="658"/>
      <c r="D4232" s="659"/>
      <c r="E4232" s="660"/>
      <c r="F4232" s="661"/>
      <c r="G4232" s="662"/>
      <c r="H4232" s="663"/>
      <c r="I4232" s="663"/>
      <c r="J4232" s="663"/>
      <c r="K4232" s="664"/>
      <c r="L4232" s="662"/>
      <c r="M4232" s="663"/>
      <c r="N4232" s="663"/>
      <c r="O4232" s="663"/>
      <c r="P4232" s="664"/>
      <c r="Q4232" s="665"/>
      <c r="R4232" s="661"/>
      <c r="S4232" s="566"/>
      <c r="T4232" s="566"/>
      <c r="U4232" s="566"/>
      <c r="V4232" s="566"/>
      <c r="W4232" s="566"/>
      <c r="X4232" s="566"/>
      <c r="Y4232" s="566"/>
      <c r="Z4232" s="566"/>
      <c r="AA4232" s="566"/>
      <c r="AB4232" s="566"/>
      <c r="AC4232" s="566"/>
      <c r="AD4232" s="566"/>
      <c r="AE4232" s="566"/>
      <c r="AF4232" s="566"/>
      <c r="AG4232" s="566"/>
    </row>
    <row r="4233" spans="2:33" hidden="1" outlineLevel="1" x14ac:dyDescent="0.45">
      <c r="B4233" s="648"/>
      <c r="C4233" s="649"/>
      <c r="D4233" s="650"/>
      <c r="E4233" s="651"/>
      <c r="F4233" s="652"/>
      <c r="G4233" s="653"/>
      <c r="H4233" s="654"/>
      <c r="I4233" s="654"/>
      <c r="J4233" s="654"/>
      <c r="K4233" s="655"/>
      <c r="L4233" s="653"/>
      <c r="M4233" s="654"/>
      <c r="N4233" s="654"/>
      <c r="O4233" s="654"/>
      <c r="P4233" s="655"/>
      <c r="Q4233" s="656"/>
      <c r="R4233" s="652"/>
      <c r="S4233" s="566"/>
      <c r="T4233" s="566"/>
      <c r="U4233" s="566"/>
      <c r="V4233" s="566"/>
      <c r="W4233" s="566"/>
      <c r="X4233" s="566"/>
      <c r="Y4233" s="566"/>
      <c r="Z4233" s="566"/>
      <c r="AA4233" s="566"/>
      <c r="AB4233" s="566"/>
      <c r="AC4233" s="566"/>
      <c r="AD4233" s="566"/>
      <c r="AE4233" s="566"/>
      <c r="AF4233" s="566"/>
      <c r="AG4233" s="566"/>
    </row>
    <row r="4234" spans="2:33" hidden="1" outlineLevel="1" x14ac:dyDescent="0.45">
      <c r="B4234" s="657"/>
      <c r="C4234" s="658"/>
      <c r="D4234" s="659"/>
      <c r="E4234" s="660"/>
      <c r="F4234" s="661"/>
      <c r="G4234" s="662"/>
      <c r="H4234" s="663"/>
      <c r="I4234" s="663"/>
      <c r="J4234" s="663"/>
      <c r="K4234" s="664"/>
      <c r="L4234" s="662"/>
      <c r="M4234" s="663"/>
      <c r="N4234" s="663"/>
      <c r="O4234" s="663"/>
      <c r="P4234" s="664"/>
      <c r="Q4234" s="665"/>
      <c r="R4234" s="661"/>
      <c r="S4234" s="566"/>
      <c r="T4234" s="566"/>
      <c r="U4234" s="566"/>
      <c r="V4234" s="566"/>
      <c r="W4234" s="566"/>
      <c r="X4234" s="566"/>
      <c r="Y4234" s="566"/>
      <c r="Z4234" s="566"/>
      <c r="AA4234" s="566"/>
      <c r="AB4234" s="566"/>
      <c r="AC4234" s="566"/>
      <c r="AD4234" s="566"/>
      <c r="AE4234" s="566"/>
      <c r="AF4234" s="566"/>
      <c r="AG4234" s="566"/>
    </row>
    <row r="4235" spans="2:33" hidden="1" outlineLevel="1" x14ac:dyDescent="0.45">
      <c r="B4235" s="648"/>
      <c r="C4235" s="649"/>
      <c r="D4235" s="650"/>
      <c r="E4235" s="651"/>
      <c r="F4235" s="652"/>
      <c r="G4235" s="653"/>
      <c r="H4235" s="654"/>
      <c r="I4235" s="654"/>
      <c r="J4235" s="654"/>
      <c r="K4235" s="655"/>
      <c r="L4235" s="653"/>
      <c r="M4235" s="654"/>
      <c r="N4235" s="654"/>
      <c r="O4235" s="654"/>
      <c r="P4235" s="655"/>
      <c r="Q4235" s="656"/>
      <c r="R4235" s="652"/>
      <c r="S4235" s="566"/>
      <c r="T4235" s="566"/>
      <c r="U4235" s="566"/>
      <c r="V4235" s="566"/>
      <c r="W4235" s="566"/>
      <c r="X4235" s="566"/>
      <c r="Y4235" s="566"/>
      <c r="Z4235" s="566"/>
      <c r="AA4235" s="566"/>
      <c r="AB4235" s="566"/>
      <c r="AC4235" s="566"/>
      <c r="AD4235" s="566"/>
      <c r="AE4235" s="566"/>
      <c r="AF4235" s="566"/>
      <c r="AG4235" s="566"/>
    </row>
    <row r="4236" spans="2:33" hidden="1" outlineLevel="1" x14ac:dyDescent="0.45">
      <c r="B4236" s="657"/>
      <c r="C4236" s="658"/>
      <c r="D4236" s="659"/>
      <c r="E4236" s="660"/>
      <c r="F4236" s="661"/>
      <c r="G4236" s="662"/>
      <c r="H4236" s="663"/>
      <c r="I4236" s="663"/>
      <c r="J4236" s="663"/>
      <c r="K4236" s="664"/>
      <c r="L4236" s="662"/>
      <c r="M4236" s="663"/>
      <c r="N4236" s="663"/>
      <c r="O4236" s="663"/>
      <c r="P4236" s="664"/>
      <c r="Q4236" s="665"/>
      <c r="R4236" s="661"/>
      <c r="S4236" s="566"/>
      <c r="T4236" s="566"/>
      <c r="U4236" s="566"/>
      <c r="V4236" s="566"/>
      <c r="W4236" s="566"/>
      <c r="X4236" s="566"/>
      <c r="Y4236" s="566"/>
      <c r="Z4236" s="566"/>
      <c r="AA4236" s="566"/>
      <c r="AB4236" s="566"/>
      <c r="AC4236" s="566"/>
      <c r="AD4236" s="566"/>
      <c r="AE4236" s="566"/>
      <c r="AF4236" s="566"/>
      <c r="AG4236" s="566"/>
    </row>
    <row r="4237" spans="2:33" hidden="1" outlineLevel="1" x14ac:dyDescent="0.45">
      <c r="B4237" s="648"/>
      <c r="C4237" s="649"/>
      <c r="D4237" s="650"/>
      <c r="E4237" s="651"/>
      <c r="F4237" s="652"/>
      <c r="G4237" s="653"/>
      <c r="H4237" s="654"/>
      <c r="I4237" s="654"/>
      <c r="J4237" s="654"/>
      <c r="K4237" s="655"/>
      <c r="L4237" s="653"/>
      <c r="M4237" s="654"/>
      <c r="N4237" s="654"/>
      <c r="O4237" s="654"/>
      <c r="P4237" s="655"/>
      <c r="Q4237" s="656"/>
      <c r="R4237" s="652"/>
      <c r="S4237" s="566"/>
      <c r="T4237" s="566"/>
      <c r="U4237" s="566"/>
      <c r="V4237" s="566"/>
      <c r="W4237" s="566"/>
      <c r="X4237" s="566"/>
      <c r="Y4237" s="566"/>
      <c r="Z4237" s="566"/>
      <c r="AA4237" s="566"/>
      <c r="AB4237" s="566"/>
      <c r="AC4237" s="566"/>
      <c r="AD4237" s="566"/>
      <c r="AE4237" s="566"/>
      <c r="AF4237" s="566"/>
      <c r="AG4237" s="566"/>
    </row>
    <row r="4238" spans="2:33" hidden="1" outlineLevel="1" x14ac:dyDescent="0.45">
      <c r="B4238" s="657"/>
      <c r="C4238" s="658"/>
      <c r="D4238" s="659"/>
      <c r="E4238" s="660"/>
      <c r="F4238" s="661"/>
      <c r="G4238" s="662"/>
      <c r="H4238" s="663"/>
      <c r="I4238" s="663"/>
      <c r="J4238" s="663"/>
      <c r="K4238" s="664"/>
      <c r="L4238" s="662"/>
      <c r="M4238" s="663"/>
      <c r="N4238" s="663"/>
      <c r="O4238" s="663"/>
      <c r="P4238" s="664"/>
      <c r="Q4238" s="665"/>
      <c r="R4238" s="661"/>
      <c r="S4238" s="566"/>
      <c r="T4238" s="566"/>
      <c r="U4238" s="566"/>
      <c r="V4238" s="566"/>
      <c r="W4238" s="566"/>
      <c r="X4238" s="566"/>
      <c r="Y4238" s="566"/>
      <c r="Z4238" s="566"/>
      <c r="AA4238" s="566"/>
      <c r="AB4238" s="566"/>
      <c r="AC4238" s="566"/>
      <c r="AD4238" s="566"/>
      <c r="AE4238" s="566"/>
      <c r="AF4238" s="566"/>
      <c r="AG4238" s="566"/>
    </row>
    <row r="4239" spans="2:33" hidden="1" outlineLevel="1" x14ac:dyDescent="0.45">
      <c r="B4239" s="648"/>
      <c r="C4239" s="649"/>
      <c r="D4239" s="650"/>
      <c r="E4239" s="651"/>
      <c r="F4239" s="652"/>
      <c r="G4239" s="653"/>
      <c r="H4239" s="654"/>
      <c r="I4239" s="654"/>
      <c r="J4239" s="654"/>
      <c r="K4239" s="655"/>
      <c r="L4239" s="653"/>
      <c r="M4239" s="654"/>
      <c r="N4239" s="654"/>
      <c r="O4239" s="654"/>
      <c r="P4239" s="655"/>
      <c r="Q4239" s="656"/>
      <c r="R4239" s="652"/>
      <c r="S4239" s="566"/>
      <c r="T4239" s="566"/>
      <c r="U4239" s="566"/>
      <c r="V4239" s="566"/>
      <c r="W4239" s="566"/>
      <c r="X4239" s="566"/>
      <c r="Y4239" s="566"/>
      <c r="Z4239" s="566"/>
      <c r="AA4239" s="566"/>
      <c r="AB4239" s="566"/>
      <c r="AC4239" s="566"/>
      <c r="AD4239" s="566"/>
      <c r="AE4239" s="566"/>
      <c r="AF4239" s="566"/>
      <c r="AG4239" s="566"/>
    </row>
    <row r="4240" spans="2:33" hidden="1" outlineLevel="1" x14ac:dyDescent="0.45">
      <c r="B4240" s="657"/>
      <c r="C4240" s="658"/>
      <c r="D4240" s="659"/>
      <c r="E4240" s="660"/>
      <c r="F4240" s="661"/>
      <c r="G4240" s="662"/>
      <c r="H4240" s="663"/>
      <c r="I4240" s="663"/>
      <c r="J4240" s="663"/>
      <c r="K4240" s="664"/>
      <c r="L4240" s="662"/>
      <c r="M4240" s="663"/>
      <c r="N4240" s="663"/>
      <c r="O4240" s="663"/>
      <c r="P4240" s="664"/>
      <c r="Q4240" s="665"/>
      <c r="R4240" s="661"/>
      <c r="S4240" s="566"/>
      <c r="T4240" s="566"/>
      <c r="U4240" s="566"/>
      <c r="V4240" s="566"/>
      <c r="W4240" s="566"/>
      <c r="X4240" s="566"/>
      <c r="Y4240" s="566"/>
      <c r="Z4240" s="566"/>
      <c r="AA4240" s="566"/>
      <c r="AB4240" s="566"/>
      <c r="AC4240" s="566"/>
      <c r="AD4240" s="566"/>
      <c r="AE4240" s="566"/>
      <c r="AF4240" s="566"/>
      <c r="AG4240" s="566"/>
    </row>
    <row r="4241" spans="2:33" hidden="1" outlineLevel="1" x14ac:dyDescent="0.45">
      <c r="B4241" s="648"/>
      <c r="C4241" s="649"/>
      <c r="D4241" s="650"/>
      <c r="E4241" s="651"/>
      <c r="F4241" s="652"/>
      <c r="G4241" s="653"/>
      <c r="H4241" s="654"/>
      <c r="I4241" s="654"/>
      <c r="J4241" s="654"/>
      <c r="K4241" s="655"/>
      <c r="L4241" s="653"/>
      <c r="M4241" s="654"/>
      <c r="N4241" s="654"/>
      <c r="O4241" s="654"/>
      <c r="P4241" s="655"/>
      <c r="Q4241" s="656"/>
      <c r="R4241" s="652"/>
      <c r="S4241" s="566"/>
      <c r="T4241" s="566"/>
      <c r="U4241" s="566"/>
      <c r="V4241" s="566"/>
      <c r="W4241" s="566"/>
      <c r="X4241" s="566"/>
      <c r="Y4241" s="566"/>
      <c r="Z4241" s="566"/>
      <c r="AA4241" s="566"/>
      <c r="AB4241" s="566"/>
      <c r="AC4241" s="566"/>
      <c r="AD4241" s="566"/>
      <c r="AE4241" s="566"/>
      <c r="AF4241" s="566"/>
      <c r="AG4241" s="566"/>
    </row>
    <row r="4242" spans="2:33" hidden="1" outlineLevel="1" x14ac:dyDescent="0.45">
      <c r="B4242" s="657"/>
      <c r="C4242" s="658"/>
      <c r="D4242" s="659"/>
      <c r="E4242" s="660"/>
      <c r="F4242" s="661"/>
      <c r="G4242" s="662"/>
      <c r="H4242" s="663"/>
      <c r="I4242" s="663"/>
      <c r="J4242" s="663"/>
      <c r="K4242" s="664"/>
      <c r="L4242" s="662"/>
      <c r="M4242" s="663"/>
      <c r="N4242" s="663"/>
      <c r="O4242" s="663"/>
      <c r="P4242" s="664"/>
      <c r="Q4242" s="665"/>
      <c r="R4242" s="661"/>
      <c r="S4242" s="566"/>
      <c r="T4242" s="566"/>
      <c r="U4242" s="566"/>
      <c r="V4242" s="566"/>
      <c r="W4242" s="566"/>
      <c r="X4242" s="566"/>
      <c r="Y4242" s="566"/>
      <c r="Z4242" s="566"/>
      <c r="AA4242" s="566"/>
      <c r="AB4242" s="566"/>
      <c r="AC4242" s="566"/>
      <c r="AD4242" s="566"/>
      <c r="AE4242" s="566"/>
      <c r="AF4242" s="566"/>
      <c r="AG4242" s="566"/>
    </row>
    <row r="4243" spans="2:33" hidden="1" outlineLevel="1" x14ac:dyDescent="0.45">
      <c r="B4243" s="648"/>
      <c r="C4243" s="649"/>
      <c r="D4243" s="650"/>
      <c r="E4243" s="651"/>
      <c r="F4243" s="652"/>
      <c r="G4243" s="653"/>
      <c r="H4243" s="654"/>
      <c r="I4243" s="654"/>
      <c r="J4243" s="654"/>
      <c r="K4243" s="655"/>
      <c r="L4243" s="653"/>
      <c r="M4243" s="654"/>
      <c r="N4243" s="654"/>
      <c r="O4243" s="654"/>
      <c r="P4243" s="655"/>
      <c r="Q4243" s="656"/>
      <c r="R4243" s="652"/>
      <c r="S4243" s="566"/>
      <c r="T4243" s="566"/>
      <c r="U4243" s="566"/>
      <c r="V4243" s="566"/>
      <c r="W4243" s="566"/>
      <c r="X4243" s="566"/>
      <c r="Y4243" s="566"/>
      <c r="Z4243" s="566"/>
      <c r="AA4243" s="566"/>
      <c r="AB4243" s="566"/>
      <c r="AC4243" s="566"/>
      <c r="AD4243" s="566"/>
      <c r="AE4243" s="566"/>
      <c r="AF4243" s="566"/>
      <c r="AG4243" s="566"/>
    </row>
    <row r="4244" spans="2:33" hidden="1" outlineLevel="1" x14ac:dyDescent="0.45">
      <c r="B4244" s="657"/>
      <c r="C4244" s="658"/>
      <c r="D4244" s="659"/>
      <c r="E4244" s="660"/>
      <c r="F4244" s="661"/>
      <c r="G4244" s="662"/>
      <c r="H4244" s="663"/>
      <c r="I4244" s="663"/>
      <c r="J4244" s="663"/>
      <c r="K4244" s="664"/>
      <c r="L4244" s="662"/>
      <c r="M4244" s="663"/>
      <c r="N4244" s="663"/>
      <c r="O4244" s="663"/>
      <c r="P4244" s="664"/>
      <c r="Q4244" s="665"/>
      <c r="R4244" s="661"/>
      <c r="S4244" s="566"/>
      <c r="T4244" s="566"/>
      <c r="U4244" s="566"/>
      <c r="V4244" s="566"/>
      <c r="W4244" s="566"/>
      <c r="X4244" s="566"/>
      <c r="Y4244" s="566"/>
      <c r="Z4244" s="566"/>
      <c r="AA4244" s="566"/>
      <c r="AB4244" s="566"/>
      <c r="AC4244" s="566"/>
      <c r="AD4244" s="566"/>
      <c r="AE4244" s="566"/>
      <c r="AF4244" s="566"/>
      <c r="AG4244" s="566"/>
    </row>
    <row r="4245" spans="2:33" hidden="1" outlineLevel="1" x14ac:dyDescent="0.45">
      <c r="B4245" s="648"/>
      <c r="C4245" s="649"/>
      <c r="D4245" s="650"/>
      <c r="E4245" s="651"/>
      <c r="F4245" s="652"/>
      <c r="G4245" s="653"/>
      <c r="H4245" s="654"/>
      <c r="I4245" s="654"/>
      <c r="J4245" s="654"/>
      <c r="K4245" s="655"/>
      <c r="L4245" s="653"/>
      <c r="M4245" s="654"/>
      <c r="N4245" s="654"/>
      <c r="O4245" s="654"/>
      <c r="P4245" s="655"/>
      <c r="Q4245" s="656"/>
      <c r="R4245" s="652"/>
      <c r="S4245" s="566"/>
      <c r="T4245" s="566"/>
      <c r="U4245" s="566"/>
      <c r="V4245" s="566"/>
      <c r="W4245" s="566"/>
      <c r="X4245" s="566"/>
      <c r="Y4245" s="566"/>
      <c r="Z4245" s="566"/>
      <c r="AA4245" s="566"/>
      <c r="AB4245" s="566"/>
      <c r="AC4245" s="566"/>
      <c r="AD4245" s="566"/>
      <c r="AE4245" s="566"/>
      <c r="AF4245" s="566"/>
      <c r="AG4245" s="566"/>
    </row>
    <row r="4246" spans="2:33" hidden="1" outlineLevel="1" x14ac:dyDescent="0.45">
      <c r="B4246" s="657"/>
      <c r="C4246" s="658"/>
      <c r="D4246" s="659"/>
      <c r="E4246" s="660"/>
      <c r="F4246" s="661"/>
      <c r="G4246" s="662"/>
      <c r="H4246" s="663"/>
      <c r="I4246" s="663"/>
      <c r="J4246" s="663"/>
      <c r="K4246" s="664"/>
      <c r="L4246" s="662"/>
      <c r="M4246" s="663"/>
      <c r="N4246" s="663"/>
      <c r="O4246" s="663"/>
      <c r="P4246" s="664"/>
      <c r="Q4246" s="665"/>
      <c r="R4246" s="661"/>
      <c r="S4246" s="566"/>
      <c r="T4246" s="566"/>
      <c r="U4246" s="566"/>
      <c r="V4246" s="566"/>
      <c r="W4246" s="566"/>
      <c r="X4246" s="566"/>
      <c r="Y4246" s="566"/>
      <c r="Z4246" s="566"/>
      <c r="AA4246" s="566"/>
      <c r="AB4246" s="566"/>
      <c r="AC4246" s="566"/>
      <c r="AD4246" s="566"/>
      <c r="AE4246" s="566"/>
      <c r="AF4246" s="566"/>
      <c r="AG4246" s="566"/>
    </row>
    <row r="4247" spans="2:33" hidden="1" outlineLevel="1" x14ac:dyDescent="0.45">
      <c r="B4247" s="648"/>
      <c r="C4247" s="649"/>
      <c r="D4247" s="650"/>
      <c r="E4247" s="651"/>
      <c r="F4247" s="652"/>
      <c r="G4247" s="653"/>
      <c r="H4247" s="654"/>
      <c r="I4247" s="654"/>
      <c r="J4247" s="654"/>
      <c r="K4247" s="655"/>
      <c r="L4247" s="653"/>
      <c r="M4247" s="654"/>
      <c r="N4247" s="654"/>
      <c r="O4247" s="654"/>
      <c r="P4247" s="655"/>
      <c r="Q4247" s="656"/>
      <c r="R4247" s="652"/>
      <c r="S4247" s="566"/>
      <c r="T4247" s="566"/>
      <c r="U4247" s="566"/>
      <c r="V4247" s="566"/>
      <c r="W4247" s="566"/>
      <c r="X4247" s="566"/>
      <c r="Y4247" s="566"/>
      <c r="Z4247" s="566"/>
      <c r="AA4247" s="566"/>
      <c r="AB4247" s="566"/>
      <c r="AC4247" s="566"/>
      <c r="AD4247" s="566"/>
      <c r="AE4247" s="566"/>
      <c r="AF4247" s="566"/>
      <c r="AG4247" s="566"/>
    </row>
    <row r="4248" spans="2:33" hidden="1" outlineLevel="1" x14ac:dyDescent="0.45">
      <c r="B4248" s="657"/>
      <c r="C4248" s="658"/>
      <c r="D4248" s="659"/>
      <c r="E4248" s="660"/>
      <c r="F4248" s="661"/>
      <c r="G4248" s="662"/>
      <c r="H4248" s="663"/>
      <c r="I4248" s="663"/>
      <c r="J4248" s="663"/>
      <c r="K4248" s="664"/>
      <c r="L4248" s="662"/>
      <c r="M4248" s="663"/>
      <c r="N4248" s="663"/>
      <c r="O4248" s="663"/>
      <c r="P4248" s="664"/>
      <c r="Q4248" s="665"/>
      <c r="R4248" s="661"/>
      <c r="S4248" s="566"/>
      <c r="T4248" s="566"/>
      <c r="U4248" s="566"/>
      <c r="V4248" s="566"/>
      <c r="W4248" s="566"/>
      <c r="X4248" s="566"/>
      <c r="Y4248" s="566"/>
      <c r="Z4248" s="566"/>
      <c r="AA4248" s="566"/>
      <c r="AB4248" s="566"/>
      <c r="AC4248" s="566"/>
      <c r="AD4248" s="566"/>
      <c r="AE4248" s="566"/>
      <c r="AF4248" s="566"/>
      <c r="AG4248" s="566"/>
    </row>
    <row r="4249" spans="2:33" hidden="1" outlineLevel="1" x14ac:dyDescent="0.45">
      <c r="B4249" s="648"/>
      <c r="C4249" s="649"/>
      <c r="D4249" s="650"/>
      <c r="E4249" s="651"/>
      <c r="F4249" s="652"/>
      <c r="G4249" s="653"/>
      <c r="H4249" s="654"/>
      <c r="I4249" s="654"/>
      <c r="J4249" s="654"/>
      <c r="K4249" s="655"/>
      <c r="L4249" s="653"/>
      <c r="M4249" s="654"/>
      <c r="N4249" s="654"/>
      <c r="O4249" s="654"/>
      <c r="P4249" s="655"/>
      <c r="Q4249" s="656"/>
      <c r="R4249" s="652"/>
      <c r="S4249" s="566"/>
      <c r="T4249" s="566"/>
      <c r="U4249" s="566"/>
      <c r="V4249" s="566"/>
      <c r="W4249" s="566"/>
      <c r="X4249" s="566"/>
      <c r="Y4249" s="566"/>
      <c r="Z4249" s="566"/>
      <c r="AA4249" s="566"/>
      <c r="AB4249" s="566"/>
      <c r="AC4249" s="566"/>
      <c r="AD4249" s="566"/>
      <c r="AE4249" s="566"/>
      <c r="AF4249" s="566"/>
      <c r="AG4249" s="566"/>
    </row>
    <row r="4250" spans="2:33" hidden="1" outlineLevel="1" x14ac:dyDescent="0.45">
      <c r="B4250" s="657"/>
      <c r="C4250" s="658"/>
      <c r="D4250" s="659"/>
      <c r="E4250" s="660"/>
      <c r="F4250" s="661"/>
      <c r="G4250" s="662"/>
      <c r="H4250" s="663"/>
      <c r="I4250" s="663"/>
      <c r="J4250" s="663"/>
      <c r="K4250" s="664"/>
      <c r="L4250" s="662"/>
      <c r="M4250" s="663"/>
      <c r="N4250" s="663"/>
      <c r="O4250" s="663"/>
      <c r="P4250" s="664"/>
      <c r="Q4250" s="665"/>
      <c r="R4250" s="661"/>
      <c r="S4250" s="566"/>
      <c r="T4250" s="566"/>
      <c r="U4250" s="566"/>
      <c r="V4250" s="566"/>
      <c r="W4250" s="566"/>
      <c r="X4250" s="566"/>
      <c r="Y4250" s="566"/>
      <c r="Z4250" s="566"/>
      <c r="AA4250" s="566"/>
      <c r="AB4250" s="566"/>
      <c r="AC4250" s="566"/>
      <c r="AD4250" s="566"/>
      <c r="AE4250" s="566"/>
      <c r="AF4250" s="566"/>
      <c r="AG4250" s="566"/>
    </row>
    <row r="4251" spans="2:33" hidden="1" outlineLevel="1" x14ac:dyDescent="0.45">
      <c r="B4251" s="648"/>
      <c r="C4251" s="649"/>
      <c r="D4251" s="650"/>
      <c r="E4251" s="651"/>
      <c r="F4251" s="652"/>
      <c r="G4251" s="653"/>
      <c r="H4251" s="654"/>
      <c r="I4251" s="654"/>
      <c r="J4251" s="654"/>
      <c r="K4251" s="655"/>
      <c r="L4251" s="653"/>
      <c r="M4251" s="654"/>
      <c r="N4251" s="654"/>
      <c r="O4251" s="654"/>
      <c r="P4251" s="655"/>
      <c r="Q4251" s="656"/>
      <c r="R4251" s="652"/>
      <c r="S4251" s="566"/>
      <c r="T4251" s="566"/>
      <c r="U4251" s="566"/>
      <c r="V4251" s="566"/>
      <c r="W4251" s="566"/>
      <c r="X4251" s="566"/>
      <c r="Y4251" s="566"/>
      <c r="Z4251" s="566"/>
      <c r="AA4251" s="566"/>
      <c r="AB4251" s="566"/>
      <c r="AC4251" s="566"/>
      <c r="AD4251" s="566"/>
      <c r="AE4251" s="566"/>
      <c r="AF4251" s="566"/>
      <c r="AG4251" s="566"/>
    </row>
    <row r="4252" spans="2:33" hidden="1" outlineLevel="1" x14ac:dyDescent="0.45">
      <c r="B4252" s="657"/>
      <c r="C4252" s="658"/>
      <c r="D4252" s="659"/>
      <c r="E4252" s="660"/>
      <c r="F4252" s="661"/>
      <c r="G4252" s="662"/>
      <c r="H4252" s="663"/>
      <c r="I4252" s="663"/>
      <c r="J4252" s="663"/>
      <c r="K4252" s="664"/>
      <c r="L4252" s="662"/>
      <c r="M4252" s="663"/>
      <c r="N4252" s="663"/>
      <c r="O4252" s="663"/>
      <c r="P4252" s="664"/>
      <c r="Q4252" s="665"/>
      <c r="R4252" s="661"/>
      <c r="S4252" s="566"/>
      <c r="T4252" s="566"/>
      <c r="U4252" s="566"/>
      <c r="V4252" s="566"/>
      <c r="W4252" s="566"/>
      <c r="X4252" s="566"/>
      <c r="Y4252" s="566"/>
      <c r="Z4252" s="566"/>
      <c r="AA4252" s="566"/>
      <c r="AB4252" s="566"/>
      <c r="AC4252" s="566"/>
      <c r="AD4252" s="566"/>
      <c r="AE4252" s="566"/>
      <c r="AF4252" s="566"/>
      <c r="AG4252" s="566"/>
    </row>
    <row r="4253" spans="2:33" hidden="1" outlineLevel="1" x14ac:dyDescent="0.45">
      <c r="B4253" s="648"/>
      <c r="C4253" s="649"/>
      <c r="D4253" s="650"/>
      <c r="E4253" s="651"/>
      <c r="F4253" s="652"/>
      <c r="G4253" s="653"/>
      <c r="H4253" s="654"/>
      <c r="I4253" s="654"/>
      <c r="J4253" s="654"/>
      <c r="K4253" s="655"/>
      <c r="L4253" s="653"/>
      <c r="M4253" s="654"/>
      <c r="N4253" s="654"/>
      <c r="O4253" s="654"/>
      <c r="P4253" s="655"/>
      <c r="Q4253" s="656"/>
      <c r="R4253" s="652"/>
      <c r="S4253" s="566"/>
      <c r="T4253" s="566"/>
      <c r="U4253" s="566"/>
      <c r="V4253" s="566"/>
      <c r="W4253" s="566"/>
      <c r="X4253" s="566"/>
      <c r="Y4253" s="566"/>
      <c r="Z4253" s="566"/>
      <c r="AA4253" s="566"/>
      <c r="AB4253" s="566"/>
      <c r="AC4253" s="566"/>
      <c r="AD4253" s="566"/>
      <c r="AE4253" s="566"/>
      <c r="AF4253" s="566"/>
      <c r="AG4253" s="566"/>
    </row>
    <row r="4254" spans="2:33" hidden="1" outlineLevel="1" x14ac:dyDescent="0.45">
      <c r="B4254" s="657"/>
      <c r="C4254" s="658"/>
      <c r="D4254" s="659"/>
      <c r="E4254" s="660"/>
      <c r="F4254" s="661"/>
      <c r="G4254" s="662"/>
      <c r="H4254" s="663"/>
      <c r="I4254" s="663"/>
      <c r="J4254" s="663"/>
      <c r="K4254" s="664"/>
      <c r="L4254" s="662"/>
      <c r="M4254" s="663"/>
      <c r="N4254" s="663"/>
      <c r="O4254" s="663"/>
      <c r="P4254" s="664"/>
      <c r="Q4254" s="665"/>
      <c r="R4254" s="661"/>
      <c r="S4254" s="566"/>
      <c r="T4254" s="566"/>
      <c r="U4254" s="566"/>
      <c r="V4254" s="566"/>
      <c r="W4254" s="566"/>
      <c r="X4254" s="566"/>
      <c r="Y4254" s="566"/>
      <c r="Z4254" s="566"/>
      <c r="AA4254" s="566"/>
      <c r="AB4254" s="566"/>
      <c r="AC4254" s="566"/>
      <c r="AD4254" s="566"/>
      <c r="AE4254" s="566"/>
      <c r="AF4254" s="566"/>
      <c r="AG4254" s="566"/>
    </row>
    <row r="4255" spans="2:33" hidden="1" outlineLevel="1" x14ac:dyDescent="0.45">
      <c r="B4255" s="648"/>
      <c r="C4255" s="649"/>
      <c r="D4255" s="650"/>
      <c r="E4255" s="651"/>
      <c r="F4255" s="652"/>
      <c r="G4255" s="653"/>
      <c r="H4255" s="654"/>
      <c r="I4255" s="654"/>
      <c r="J4255" s="654"/>
      <c r="K4255" s="655"/>
      <c r="L4255" s="653"/>
      <c r="M4255" s="654"/>
      <c r="N4255" s="654"/>
      <c r="O4255" s="654"/>
      <c r="P4255" s="655"/>
      <c r="Q4255" s="656"/>
      <c r="R4255" s="652"/>
      <c r="S4255" s="566"/>
      <c r="T4255" s="566"/>
      <c r="U4255" s="566"/>
      <c r="V4255" s="566"/>
      <c r="W4255" s="566"/>
      <c r="X4255" s="566"/>
      <c r="Y4255" s="566"/>
      <c r="Z4255" s="566"/>
      <c r="AA4255" s="566"/>
      <c r="AB4255" s="566"/>
      <c r="AC4255" s="566"/>
      <c r="AD4255" s="566"/>
      <c r="AE4255" s="566"/>
      <c r="AF4255" s="566"/>
      <c r="AG4255" s="566"/>
    </row>
    <row r="4256" spans="2:33" hidden="1" outlineLevel="1" x14ac:dyDescent="0.45">
      <c r="B4256" s="657"/>
      <c r="C4256" s="658"/>
      <c r="D4256" s="659"/>
      <c r="E4256" s="660"/>
      <c r="F4256" s="661"/>
      <c r="G4256" s="662"/>
      <c r="H4256" s="663"/>
      <c r="I4256" s="663"/>
      <c r="J4256" s="663"/>
      <c r="K4256" s="664"/>
      <c r="L4256" s="662"/>
      <c r="M4256" s="663"/>
      <c r="N4256" s="663"/>
      <c r="O4256" s="663"/>
      <c r="P4256" s="664"/>
      <c r="Q4256" s="665"/>
      <c r="R4256" s="661"/>
      <c r="S4256" s="566"/>
      <c r="T4256" s="566"/>
      <c r="U4256" s="566"/>
      <c r="V4256" s="566"/>
      <c r="W4256" s="566"/>
      <c r="X4256" s="566"/>
      <c r="Y4256" s="566"/>
      <c r="Z4256" s="566"/>
      <c r="AA4256" s="566"/>
      <c r="AB4256" s="566"/>
      <c r="AC4256" s="566"/>
      <c r="AD4256" s="566"/>
      <c r="AE4256" s="566"/>
      <c r="AF4256" s="566"/>
      <c r="AG4256" s="566"/>
    </row>
    <row r="4257" spans="2:33" hidden="1" outlineLevel="1" x14ac:dyDescent="0.45">
      <c r="B4257" s="648"/>
      <c r="C4257" s="649"/>
      <c r="D4257" s="650"/>
      <c r="E4257" s="651"/>
      <c r="F4257" s="652"/>
      <c r="G4257" s="653"/>
      <c r="H4257" s="654"/>
      <c r="I4257" s="654"/>
      <c r="J4257" s="654"/>
      <c r="K4257" s="655"/>
      <c r="L4257" s="653"/>
      <c r="M4257" s="654"/>
      <c r="N4257" s="654"/>
      <c r="O4257" s="654"/>
      <c r="P4257" s="655"/>
      <c r="Q4257" s="656"/>
      <c r="R4257" s="652"/>
      <c r="S4257" s="566"/>
      <c r="T4257" s="566"/>
      <c r="U4257" s="566"/>
      <c r="V4257" s="566"/>
      <c r="W4257" s="566"/>
      <c r="X4257" s="566"/>
      <c r="Y4257" s="566"/>
      <c r="Z4257" s="566"/>
      <c r="AA4257" s="566"/>
      <c r="AB4257" s="566"/>
      <c r="AC4257" s="566"/>
      <c r="AD4257" s="566"/>
      <c r="AE4257" s="566"/>
      <c r="AF4257" s="566"/>
      <c r="AG4257" s="566"/>
    </row>
    <row r="4258" spans="2:33" hidden="1" outlineLevel="1" x14ac:dyDescent="0.45">
      <c r="B4258" s="657"/>
      <c r="C4258" s="658"/>
      <c r="D4258" s="659"/>
      <c r="E4258" s="660"/>
      <c r="F4258" s="661"/>
      <c r="G4258" s="662"/>
      <c r="H4258" s="663"/>
      <c r="I4258" s="663"/>
      <c r="J4258" s="663"/>
      <c r="K4258" s="664"/>
      <c r="L4258" s="662"/>
      <c r="M4258" s="663"/>
      <c r="N4258" s="663"/>
      <c r="O4258" s="663"/>
      <c r="P4258" s="664"/>
      <c r="Q4258" s="665"/>
      <c r="R4258" s="661"/>
      <c r="S4258" s="566"/>
      <c r="T4258" s="566"/>
      <c r="U4258" s="566"/>
      <c r="V4258" s="566"/>
      <c r="W4258" s="566"/>
      <c r="X4258" s="566"/>
      <c r="Y4258" s="566"/>
      <c r="Z4258" s="566"/>
      <c r="AA4258" s="566"/>
      <c r="AB4258" s="566"/>
      <c r="AC4258" s="566"/>
      <c r="AD4258" s="566"/>
      <c r="AE4258" s="566"/>
      <c r="AF4258" s="566"/>
      <c r="AG4258" s="566"/>
    </row>
    <row r="4259" spans="2:33" hidden="1" outlineLevel="1" x14ac:dyDescent="0.45">
      <c r="B4259" s="648"/>
      <c r="C4259" s="649"/>
      <c r="D4259" s="650"/>
      <c r="E4259" s="651"/>
      <c r="F4259" s="652"/>
      <c r="G4259" s="653"/>
      <c r="H4259" s="654"/>
      <c r="I4259" s="654"/>
      <c r="J4259" s="654"/>
      <c r="K4259" s="655"/>
      <c r="L4259" s="653"/>
      <c r="M4259" s="654"/>
      <c r="N4259" s="654"/>
      <c r="O4259" s="654"/>
      <c r="P4259" s="655"/>
      <c r="Q4259" s="656"/>
      <c r="R4259" s="652"/>
      <c r="S4259" s="566"/>
      <c r="T4259" s="566"/>
      <c r="U4259" s="566"/>
      <c r="V4259" s="566"/>
      <c r="W4259" s="566"/>
      <c r="X4259" s="566"/>
      <c r="Y4259" s="566"/>
      <c r="Z4259" s="566"/>
      <c r="AA4259" s="566"/>
      <c r="AB4259" s="566"/>
      <c r="AC4259" s="566"/>
      <c r="AD4259" s="566"/>
      <c r="AE4259" s="566"/>
      <c r="AF4259" s="566"/>
      <c r="AG4259" s="566"/>
    </row>
    <row r="4260" spans="2:33" hidden="1" outlineLevel="1" x14ac:dyDescent="0.45">
      <c r="B4260" s="657"/>
      <c r="C4260" s="658"/>
      <c r="D4260" s="659"/>
      <c r="E4260" s="660"/>
      <c r="F4260" s="661"/>
      <c r="G4260" s="662"/>
      <c r="H4260" s="663"/>
      <c r="I4260" s="663"/>
      <c r="J4260" s="663"/>
      <c r="K4260" s="664"/>
      <c r="L4260" s="662"/>
      <c r="M4260" s="663"/>
      <c r="N4260" s="663"/>
      <c r="O4260" s="663"/>
      <c r="P4260" s="664"/>
      <c r="Q4260" s="665"/>
      <c r="R4260" s="661"/>
      <c r="S4260" s="566"/>
      <c r="T4260" s="566"/>
      <c r="U4260" s="566"/>
      <c r="V4260" s="566"/>
      <c r="W4260" s="566"/>
      <c r="X4260" s="566"/>
      <c r="Y4260" s="566"/>
      <c r="Z4260" s="566"/>
      <c r="AA4260" s="566"/>
      <c r="AB4260" s="566"/>
      <c r="AC4260" s="566"/>
      <c r="AD4260" s="566"/>
      <c r="AE4260" s="566"/>
      <c r="AF4260" s="566"/>
      <c r="AG4260" s="566"/>
    </row>
    <row r="4261" spans="2:33" hidden="1" outlineLevel="1" x14ac:dyDescent="0.45">
      <c r="B4261" s="648"/>
      <c r="C4261" s="649"/>
      <c r="D4261" s="650"/>
      <c r="E4261" s="651"/>
      <c r="F4261" s="652"/>
      <c r="G4261" s="653"/>
      <c r="H4261" s="654"/>
      <c r="I4261" s="654"/>
      <c r="J4261" s="654"/>
      <c r="K4261" s="655"/>
      <c r="L4261" s="653"/>
      <c r="M4261" s="654"/>
      <c r="N4261" s="654"/>
      <c r="O4261" s="654"/>
      <c r="P4261" s="655"/>
      <c r="Q4261" s="656"/>
      <c r="R4261" s="652"/>
      <c r="S4261" s="566"/>
      <c r="T4261" s="566"/>
      <c r="U4261" s="566"/>
      <c r="V4261" s="566"/>
      <c r="W4261" s="566"/>
      <c r="X4261" s="566"/>
      <c r="Y4261" s="566"/>
      <c r="Z4261" s="566"/>
      <c r="AA4261" s="566"/>
      <c r="AB4261" s="566"/>
      <c r="AC4261" s="566"/>
      <c r="AD4261" s="566"/>
      <c r="AE4261" s="566"/>
      <c r="AF4261" s="566"/>
      <c r="AG4261" s="566"/>
    </row>
    <row r="4262" spans="2:33" hidden="1" outlineLevel="1" x14ac:dyDescent="0.45">
      <c r="B4262" s="657"/>
      <c r="C4262" s="658"/>
      <c r="D4262" s="659"/>
      <c r="E4262" s="660"/>
      <c r="F4262" s="661"/>
      <c r="G4262" s="662"/>
      <c r="H4262" s="663"/>
      <c r="I4262" s="663"/>
      <c r="J4262" s="663"/>
      <c r="K4262" s="664"/>
      <c r="L4262" s="662"/>
      <c r="M4262" s="663"/>
      <c r="N4262" s="663"/>
      <c r="O4262" s="663"/>
      <c r="P4262" s="664"/>
      <c r="Q4262" s="665"/>
      <c r="R4262" s="661"/>
      <c r="S4262" s="566"/>
      <c r="T4262" s="566"/>
      <c r="U4262" s="566"/>
      <c r="V4262" s="566"/>
      <c r="W4262" s="566"/>
      <c r="X4262" s="566"/>
      <c r="Y4262" s="566"/>
      <c r="Z4262" s="566"/>
      <c r="AA4262" s="566"/>
      <c r="AB4262" s="566"/>
      <c r="AC4262" s="566"/>
      <c r="AD4262" s="566"/>
      <c r="AE4262" s="566"/>
      <c r="AF4262" s="566"/>
      <c r="AG4262" s="566"/>
    </row>
    <row r="4263" spans="2:33" hidden="1" outlineLevel="1" x14ac:dyDescent="0.45">
      <c r="B4263" s="648"/>
      <c r="C4263" s="649"/>
      <c r="D4263" s="650"/>
      <c r="E4263" s="651"/>
      <c r="F4263" s="652"/>
      <c r="G4263" s="653"/>
      <c r="H4263" s="654"/>
      <c r="I4263" s="654"/>
      <c r="J4263" s="654"/>
      <c r="K4263" s="655"/>
      <c r="L4263" s="653"/>
      <c r="M4263" s="654"/>
      <c r="N4263" s="654"/>
      <c r="O4263" s="654"/>
      <c r="P4263" s="655"/>
      <c r="Q4263" s="656"/>
      <c r="R4263" s="652"/>
      <c r="S4263" s="566"/>
      <c r="T4263" s="566"/>
      <c r="U4263" s="566"/>
      <c r="V4263" s="566"/>
      <c r="W4263" s="566"/>
      <c r="X4263" s="566"/>
      <c r="Y4263" s="566"/>
      <c r="Z4263" s="566"/>
      <c r="AA4263" s="566"/>
      <c r="AB4263" s="566"/>
      <c r="AC4263" s="566"/>
      <c r="AD4263" s="566"/>
      <c r="AE4263" s="566"/>
      <c r="AF4263" s="566"/>
      <c r="AG4263" s="566"/>
    </row>
    <row r="4264" spans="2:33" hidden="1" outlineLevel="1" x14ac:dyDescent="0.45">
      <c r="B4264" s="657"/>
      <c r="C4264" s="658"/>
      <c r="D4264" s="659"/>
      <c r="E4264" s="660"/>
      <c r="F4264" s="661"/>
      <c r="G4264" s="662"/>
      <c r="H4264" s="663"/>
      <c r="I4264" s="663"/>
      <c r="J4264" s="663"/>
      <c r="K4264" s="664"/>
      <c r="L4264" s="662"/>
      <c r="M4264" s="663"/>
      <c r="N4264" s="663"/>
      <c r="O4264" s="663"/>
      <c r="P4264" s="664"/>
      <c r="Q4264" s="665"/>
      <c r="R4264" s="661"/>
      <c r="S4264" s="566"/>
      <c r="T4264" s="566"/>
      <c r="U4264" s="566"/>
      <c r="V4264" s="566"/>
      <c r="W4264" s="566"/>
      <c r="X4264" s="566"/>
      <c r="Y4264" s="566"/>
      <c r="Z4264" s="566"/>
      <c r="AA4264" s="566"/>
      <c r="AB4264" s="566"/>
      <c r="AC4264" s="566"/>
      <c r="AD4264" s="566"/>
      <c r="AE4264" s="566"/>
      <c r="AF4264" s="566"/>
      <c r="AG4264" s="566"/>
    </row>
    <row r="4265" spans="2:33" hidden="1" outlineLevel="1" x14ac:dyDescent="0.45">
      <c r="B4265" s="648"/>
      <c r="C4265" s="649"/>
      <c r="D4265" s="650"/>
      <c r="E4265" s="651"/>
      <c r="F4265" s="652"/>
      <c r="G4265" s="653"/>
      <c r="H4265" s="654"/>
      <c r="I4265" s="654"/>
      <c r="J4265" s="654"/>
      <c r="K4265" s="655"/>
      <c r="L4265" s="653"/>
      <c r="M4265" s="654"/>
      <c r="N4265" s="654"/>
      <c r="O4265" s="654"/>
      <c r="P4265" s="655"/>
      <c r="Q4265" s="656"/>
      <c r="R4265" s="652"/>
      <c r="S4265" s="566"/>
      <c r="T4265" s="566"/>
      <c r="U4265" s="566"/>
      <c r="V4265" s="566"/>
      <c r="W4265" s="566"/>
      <c r="X4265" s="566"/>
      <c r="Y4265" s="566"/>
      <c r="Z4265" s="566"/>
      <c r="AA4265" s="566"/>
      <c r="AB4265" s="566"/>
      <c r="AC4265" s="566"/>
      <c r="AD4265" s="566"/>
      <c r="AE4265" s="566"/>
      <c r="AF4265" s="566"/>
      <c r="AG4265" s="566"/>
    </row>
    <row r="4266" spans="2:33" hidden="1" outlineLevel="1" x14ac:dyDescent="0.45">
      <c r="B4266" s="657"/>
      <c r="C4266" s="658"/>
      <c r="D4266" s="659"/>
      <c r="E4266" s="660"/>
      <c r="F4266" s="661"/>
      <c r="G4266" s="662"/>
      <c r="H4266" s="663"/>
      <c r="I4266" s="663"/>
      <c r="J4266" s="663"/>
      <c r="K4266" s="664"/>
      <c r="L4266" s="662"/>
      <c r="M4266" s="663"/>
      <c r="N4266" s="663"/>
      <c r="O4266" s="663"/>
      <c r="P4266" s="664"/>
      <c r="Q4266" s="665"/>
      <c r="R4266" s="661"/>
      <c r="S4266" s="566"/>
      <c r="T4266" s="566"/>
      <c r="U4266" s="566"/>
      <c r="V4266" s="566"/>
      <c r="W4266" s="566"/>
      <c r="X4266" s="566"/>
      <c r="Y4266" s="566"/>
      <c r="Z4266" s="566"/>
      <c r="AA4266" s="566"/>
      <c r="AB4266" s="566"/>
      <c r="AC4266" s="566"/>
      <c r="AD4266" s="566"/>
      <c r="AE4266" s="566"/>
      <c r="AF4266" s="566"/>
      <c r="AG4266" s="566"/>
    </row>
    <row r="4267" spans="2:33" hidden="1" outlineLevel="1" x14ac:dyDescent="0.45">
      <c r="B4267" s="648"/>
      <c r="C4267" s="649"/>
      <c r="D4267" s="650"/>
      <c r="E4267" s="651"/>
      <c r="F4267" s="652"/>
      <c r="G4267" s="653"/>
      <c r="H4267" s="654"/>
      <c r="I4267" s="654"/>
      <c r="J4267" s="654"/>
      <c r="K4267" s="655"/>
      <c r="L4267" s="653"/>
      <c r="M4267" s="654"/>
      <c r="N4267" s="654"/>
      <c r="O4267" s="654"/>
      <c r="P4267" s="655"/>
      <c r="Q4267" s="656"/>
      <c r="R4267" s="652"/>
      <c r="S4267" s="566"/>
      <c r="T4267" s="566"/>
      <c r="U4267" s="566"/>
      <c r="V4267" s="566"/>
      <c r="W4267" s="566"/>
      <c r="X4267" s="566"/>
      <c r="Y4267" s="566"/>
      <c r="Z4267" s="566"/>
      <c r="AA4267" s="566"/>
      <c r="AB4267" s="566"/>
      <c r="AC4267" s="566"/>
      <c r="AD4267" s="566"/>
      <c r="AE4267" s="566"/>
      <c r="AF4267" s="566"/>
      <c r="AG4267" s="566"/>
    </row>
    <row r="4268" spans="2:33" hidden="1" outlineLevel="1" x14ac:dyDescent="0.45">
      <c r="B4268" s="657"/>
      <c r="C4268" s="658"/>
      <c r="D4268" s="659"/>
      <c r="E4268" s="660"/>
      <c r="F4268" s="661"/>
      <c r="G4268" s="662"/>
      <c r="H4268" s="663"/>
      <c r="I4268" s="663"/>
      <c r="J4268" s="663"/>
      <c r="K4268" s="664"/>
      <c r="L4268" s="662"/>
      <c r="M4268" s="663"/>
      <c r="N4268" s="663"/>
      <c r="O4268" s="663"/>
      <c r="P4268" s="664"/>
      <c r="Q4268" s="665"/>
      <c r="R4268" s="661"/>
      <c r="S4268" s="566"/>
      <c r="T4268" s="566"/>
      <c r="U4268" s="566"/>
      <c r="V4268" s="566"/>
      <c r="W4268" s="566"/>
      <c r="X4268" s="566"/>
      <c r="Y4268" s="566"/>
      <c r="Z4268" s="566"/>
      <c r="AA4268" s="566"/>
      <c r="AB4268" s="566"/>
      <c r="AC4268" s="566"/>
      <c r="AD4268" s="566"/>
      <c r="AE4268" s="566"/>
      <c r="AF4268" s="566"/>
      <c r="AG4268" s="566"/>
    </row>
    <row r="4269" spans="2:33" hidden="1" outlineLevel="1" x14ac:dyDescent="0.45">
      <c r="B4269" s="648"/>
      <c r="C4269" s="649"/>
      <c r="D4269" s="650"/>
      <c r="E4269" s="651"/>
      <c r="F4269" s="652"/>
      <c r="G4269" s="653"/>
      <c r="H4269" s="654"/>
      <c r="I4269" s="654"/>
      <c r="J4269" s="654"/>
      <c r="K4269" s="655"/>
      <c r="L4269" s="653"/>
      <c r="M4269" s="654"/>
      <c r="N4269" s="654"/>
      <c r="O4269" s="654"/>
      <c r="P4269" s="655"/>
      <c r="Q4269" s="656"/>
      <c r="R4269" s="652"/>
      <c r="S4269" s="566"/>
      <c r="T4269" s="566"/>
      <c r="U4269" s="566"/>
      <c r="V4269" s="566"/>
      <c r="W4269" s="566"/>
      <c r="X4269" s="566"/>
      <c r="Y4269" s="566"/>
      <c r="Z4269" s="566"/>
      <c r="AA4269" s="566"/>
      <c r="AB4269" s="566"/>
      <c r="AC4269" s="566"/>
      <c r="AD4269" s="566"/>
      <c r="AE4269" s="566"/>
      <c r="AF4269" s="566"/>
      <c r="AG4269" s="566"/>
    </row>
    <row r="4270" spans="2:33" hidden="1" outlineLevel="1" x14ac:dyDescent="0.45">
      <c r="B4270" s="657"/>
      <c r="C4270" s="658"/>
      <c r="D4270" s="659"/>
      <c r="E4270" s="660"/>
      <c r="F4270" s="661"/>
      <c r="G4270" s="662"/>
      <c r="H4270" s="663"/>
      <c r="I4270" s="663"/>
      <c r="J4270" s="663"/>
      <c r="K4270" s="664"/>
      <c r="L4270" s="662"/>
      <c r="M4270" s="663"/>
      <c r="N4270" s="663"/>
      <c r="O4270" s="663"/>
      <c r="P4270" s="664"/>
      <c r="Q4270" s="665"/>
      <c r="R4270" s="661"/>
      <c r="S4270" s="566"/>
      <c r="T4270" s="566"/>
      <c r="U4270" s="566"/>
      <c r="V4270" s="566"/>
      <c r="W4270" s="566"/>
      <c r="X4270" s="566"/>
      <c r="Y4270" s="566"/>
      <c r="Z4270" s="566"/>
      <c r="AA4270" s="566"/>
      <c r="AB4270" s="566"/>
      <c r="AC4270" s="566"/>
      <c r="AD4270" s="566"/>
      <c r="AE4270" s="566"/>
      <c r="AF4270" s="566"/>
      <c r="AG4270" s="566"/>
    </row>
    <row r="4271" spans="2:33" hidden="1" outlineLevel="1" x14ac:dyDescent="0.45">
      <c r="B4271" s="648"/>
      <c r="C4271" s="649"/>
      <c r="D4271" s="650"/>
      <c r="E4271" s="651"/>
      <c r="F4271" s="652"/>
      <c r="G4271" s="653"/>
      <c r="H4271" s="654"/>
      <c r="I4271" s="654"/>
      <c r="J4271" s="654"/>
      <c r="K4271" s="655"/>
      <c r="L4271" s="653"/>
      <c r="M4271" s="654"/>
      <c r="N4271" s="654"/>
      <c r="O4271" s="654"/>
      <c r="P4271" s="655"/>
      <c r="Q4271" s="656"/>
      <c r="R4271" s="652"/>
      <c r="S4271" s="566"/>
      <c r="T4271" s="566"/>
      <c r="U4271" s="566"/>
      <c r="V4271" s="566"/>
      <c r="W4271" s="566"/>
      <c r="X4271" s="566"/>
      <c r="Y4271" s="566"/>
      <c r="Z4271" s="566"/>
      <c r="AA4271" s="566"/>
      <c r="AB4271" s="566"/>
      <c r="AC4271" s="566"/>
      <c r="AD4271" s="566"/>
      <c r="AE4271" s="566"/>
      <c r="AF4271" s="566"/>
      <c r="AG4271" s="566"/>
    </row>
    <row r="4272" spans="2:33" hidden="1" outlineLevel="1" x14ac:dyDescent="0.45">
      <c r="B4272" s="657"/>
      <c r="C4272" s="658"/>
      <c r="D4272" s="659"/>
      <c r="E4272" s="660"/>
      <c r="F4272" s="661"/>
      <c r="G4272" s="662"/>
      <c r="H4272" s="663"/>
      <c r="I4272" s="663"/>
      <c r="J4272" s="663"/>
      <c r="K4272" s="664"/>
      <c r="L4272" s="662"/>
      <c r="M4272" s="663"/>
      <c r="N4272" s="663"/>
      <c r="O4272" s="663"/>
      <c r="P4272" s="664"/>
      <c r="Q4272" s="665"/>
      <c r="R4272" s="661"/>
      <c r="S4272" s="566"/>
      <c r="T4272" s="566"/>
      <c r="U4272" s="566"/>
      <c r="V4272" s="566"/>
      <c r="W4272" s="566"/>
      <c r="X4272" s="566"/>
      <c r="Y4272" s="566"/>
      <c r="Z4272" s="566"/>
      <c r="AA4272" s="566"/>
      <c r="AB4272" s="566"/>
      <c r="AC4272" s="566"/>
      <c r="AD4272" s="566"/>
      <c r="AE4272" s="566"/>
      <c r="AF4272" s="566"/>
      <c r="AG4272" s="566"/>
    </row>
    <row r="4273" spans="2:33" hidden="1" outlineLevel="1" x14ac:dyDescent="0.45">
      <c r="B4273" s="648"/>
      <c r="C4273" s="649"/>
      <c r="D4273" s="650"/>
      <c r="E4273" s="651"/>
      <c r="F4273" s="652"/>
      <c r="G4273" s="653"/>
      <c r="H4273" s="654"/>
      <c r="I4273" s="654"/>
      <c r="J4273" s="654"/>
      <c r="K4273" s="655"/>
      <c r="L4273" s="653"/>
      <c r="M4273" s="654"/>
      <c r="N4273" s="654"/>
      <c r="O4273" s="654"/>
      <c r="P4273" s="655"/>
      <c r="Q4273" s="656"/>
      <c r="R4273" s="652"/>
      <c r="S4273" s="566"/>
      <c r="T4273" s="566"/>
      <c r="U4273" s="566"/>
      <c r="V4273" s="566"/>
      <c r="W4273" s="566"/>
      <c r="X4273" s="566"/>
      <c r="Y4273" s="566"/>
      <c r="Z4273" s="566"/>
      <c r="AA4273" s="566"/>
      <c r="AB4273" s="566"/>
      <c r="AC4273" s="566"/>
      <c r="AD4273" s="566"/>
      <c r="AE4273" s="566"/>
      <c r="AF4273" s="566"/>
      <c r="AG4273" s="566"/>
    </row>
    <row r="4274" spans="2:33" hidden="1" outlineLevel="1" x14ac:dyDescent="0.45">
      <c r="B4274" s="657"/>
      <c r="C4274" s="658"/>
      <c r="D4274" s="659"/>
      <c r="E4274" s="660"/>
      <c r="F4274" s="661"/>
      <c r="G4274" s="662"/>
      <c r="H4274" s="663"/>
      <c r="I4274" s="663"/>
      <c r="J4274" s="663"/>
      <c r="K4274" s="664"/>
      <c r="L4274" s="662"/>
      <c r="M4274" s="663"/>
      <c r="N4274" s="663"/>
      <c r="O4274" s="663"/>
      <c r="P4274" s="664"/>
      <c r="Q4274" s="665"/>
      <c r="R4274" s="661"/>
      <c r="S4274" s="566"/>
      <c r="T4274" s="566"/>
      <c r="U4274" s="566"/>
      <c r="V4274" s="566"/>
      <c r="W4274" s="566"/>
      <c r="X4274" s="566"/>
      <c r="Y4274" s="566"/>
      <c r="Z4274" s="566"/>
      <c r="AA4274" s="566"/>
      <c r="AB4274" s="566"/>
      <c r="AC4274" s="566"/>
      <c r="AD4274" s="566"/>
      <c r="AE4274" s="566"/>
      <c r="AF4274" s="566"/>
      <c r="AG4274" s="566"/>
    </row>
    <row r="4275" spans="2:33" hidden="1" outlineLevel="1" x14ac:dyDescent="0.45">
      <c r="B4275" s="648"/>
      <c r="C4275" s="649"/>
      <c r="D4275" s="650"/>
      <c r="E4275" s="651"/>
      <c r="F4275" s="652"/>
      <c r="G4275" s="653"/>
      <c r="H4275" s="654"/>
      <c r="I4275" s="654"/>
      <c r="J4275" s="654"/>
      <c r="K4275" s="655"/>
      <c r="L4275" s="653"/>
      <c r="M4275" s="654"/>
      <c r="N4275" s="654"/>
      <c r="O4275" s="654"/>
      <c r="P4275" s="655"/>
      <c r="Q4275" s="656"/>
      <c r="R4275" s="652"/>
      <c r="S4275" s="566"/>
      <c r="T4275" s="566"/>
      <c r="U4275" s="566"/>
      <c r="V4275" s="566"/>
      <c r="W4275" s="566"/>
      <c r="X4275" s="566"/>
      <c r="Y4275" s="566"/>
      <c r="Z4275" s="566"/>
      <c r="AA4275" s="566"/>
      <c r="AB4275" s="566"/>
      <c r="AC4275" s="566"/>
      <c r="AD4275" s="566"/>
      <c r="AE4275" s="566"/>
      <c r="AF4275" s="566"/>
      <c r="AG4275" s="566"/>
    </row>
    <row r="4276" spans="2:33" hidden="1" outlineLevel="1" x14ac:dyDescent="0.45">
      <c r="B4276" s="657"/>
      <c r="C4276" s="658"/>
      <c r="D4276" s="659"/>
      <c r="E4276" s="660"/>
      <c r="F4276" s="661"/>
      <c r="G4276" s="662"/>
      <c r="H4276" s="663"/>
      <c r="I4276" s="663"/>
      <c r="J4276" s="663"/>
      <c r="K4276" s="664"/>
      <c r="L4276" s="662"/>
      <c r="M4276" s="663"/>
      <c r="N4276" s="663"/>
      <c r="O4276" s="663"/>
      <c r="P4276" s="664"/>
      <c r="Q4276" s="665"/>
      <c r="R4276" s="661"/>
      <c r="S4276" s="566"/>
      <c r="T4276" s="566"/>
      <c r="U4276" s="566"/>
      <c r="V4276" s="566"/>
      <c r="W4276" s="566"/>
      <c r="X4276" s="566"/>
      <c r="Y4276" s="566"/>
      <c r="Z4276" s="566"/>
      <c r="AA4276" s="566"/>
      <c r="AB4276" s="566"/>
      <c r="AC4276" s="566"/>
      <c r="AD4276" s="566"/>
      <c r="AE4276" s="566"/>
      <c r="AF4276" s="566"/>
      <c r="AG4276" s="566"/>
    </row>
    <row r="4277" spans="2:33" hidden="1" outlineLevel="1" x14ac:dyDescent="0.45">
      <c r="B4277" s="648"/>
      <c r="C4277" s="649"/>
      <c r="D4277" s="650"/>
      <c r="E4277" s="651"/>
      <c r="F4277" s="652"/>
      <c r="G4277" s="653"/>
      <c r="H4277" s="654"/>
      <c r="I4277" s="654"/>
      <c r="J4277" s="654"/>
      <c r="K4277" s="655"/>
      <c r="L4277" s="653"/>
      <c r="M4277" s="654"/>
      <c r="N4277" s="654"/>
      <c r="O4277" s="654"/>
      <c r="P4277" s="655"/>
      <c r="Q4277" s="656"/>
      <c r="R4277" s="652"/>
      <c r="S4277" s="566"/>
      <c r="T4277" s="566"/>
      <c r="U4277" s="566"/>
      <c r="V4277" s="566"/>
      <c r="W4277" s="566"/>
      <c r="X4277" s="566"/>
      <c r="Y4277" s="566"/>
      <c r="Z4277" s="566"/>
      <c r="AA4277" s="566"/>
      <c r="AB4277" s="566"/>
      <c r="AC4277" s="566"/>
      <c r="AD4277" s="566"/>
      <c r="AE4277" s="566"/>
      <c r="AF4277" s="566"/>
      <c r="AG4277" s="566"/>
    </row>
    <row r="4278" spans="2:33" hidden="1" outlineLevel="1" x14ac:dyDescent="0.45">
      <c r="B4278" s="657"/>
      <c r="C4278" s="658"/>
      <c r="D4278" s="659"/>
      <c r="E4278" s="660"/>
      <c r="F4278" s="661"/>
      <c r="G4278" s="662"/>
      <c r="H4278" s="663"/>
      <c r="I4278" s="663"/>
      <c r="J4278" s="663"/>
      <c r="K4278" s="664"/>
      <c r="L4278" s="662"/>
      <c r="M4278" s="663"/>
      <c r="N4278" s="663"/>
      <c r="O4278" s="663"/>
      <c r="P4278" s="664"/>
      <c r="Q4278" s="665"/>
      <c r="R4278" s="661"/>
      <c r="S4278" s="566"/>
      <c r="T4278" s="566"/>
      <c r="U4278" s="566"/>
      <c r="V4278" s="566"/>
      <c r="W4278" s="566"/>
      <c r="X4278" s="566"/>
      <c r="Y4278" s="566"/>
      <c r="Z4278" s="566"/>
      <c r="AA4278" s="566"/>
      <c r="AB4278" s="566"/>
      <c r="AC4278" s="566"/>
      <c r="AD4278" s="566"/>
      <c r="AE4278" s="566"/>
      <c r="AF4278" s="566"/>
      <c r="AG4278" s="566"/>
    </row>
    <row r="4279" spans="2:33" hidden="1" outlineLevel="1" x14ac:dyDescent="0.45">
      <c r="B4279" s="648"/>
      <c r="C4279" s="649"/>
      <c r="D4279" s="650"/>
      <c r="E4279" s="651"/>
      <c r="F4279" s="652"/>
      <c r="G4279" s="653"/>
      <c r="H4279" s="654"/>
      <c r="I4279" s="654"/>
      <c r="J4279" s="654"/>
      <c r="K4279" s="655"/>
      <c r="L4279" s="653"/>
      <c r="M4279" s="654"/>
      <c r="N4279" s="654"/>
      <c r="O4279" s="654"/>
      <c r="P4279" s="655"/>
      <c r="Q4279" s="656"/>
      <c r="R4279" s="652"/>
      <c r="S4279" s="566"/>
      <c r="T4279" s="566"/>
      <c r="U4279" s="566"/>
      <c r="V4279" s="566"/>
      <c r="W4279" s="566"/>
      <c r="X4279" s="566"/>
      <c r="Y4279" s="566"/>
      <c r="Z4279" s="566"/>
      <c r="AA4279" s="566"/>
      <c r="AB4279" s="566"/>
      <c r="AC4279" s="566"/>
      <c r="AD4279" s="566"/>
      <c r="AE4279" s="566"/>
      <c r="AF4279" s="566"/>
      <c r="AG4279" s="566"/>
    </row>
    <row r="4280" spans="2:33" hidden="1" outlineLevel="1" x14ac:dyDescent="0.45">
      <c r="B4280" s="657"/>
      <c r="C4280" s="658"/>
      <c r="D4280" s="659"/>
      <c r="E4280" s="660"/>
      <c r="F4280" s="661"/>
      <c r="G4280" s="662"/>
      <c r="H4280" s="663"/>
      <c r="I4280" s="663"/>
      <c r="J4280" s="663"/>
      <c r="K4280" s="664"/>
      <c r="L4280" s="662"/>
      <c r="M4280" s="663"/>
      <c r="N4280" s="663"/>
      <c r="O4280" s="663"/>
      <c r="P4280" s="664"/>
      <c r="Q4280" s="665"/>
      <c r="R4280" s="661"/>
      <c r="S4280" s="566"/>
      <c r="T4280" s="566"/>
      <c r="U4280" s="566"/>
      <c r="V4280" s="566"/>
      <c r="W4280" s="566"/>
      <c r="X4280" s="566"/>
      <c r="Y4280" s="566"/>
      <c r="Z4280" s="566"/>
      <c r="AA4280" s="566"/>
      <c r="AB4280" s="566"/>
      <c r="AC4280" s="566"/>
      <c r="AD4280" s="566"/>
      <c r="AE4280" s="566"/>
      <c r="AF4280" s="566"/>
      <c r="AG4280" s="566"/>
    </row>
    <row r="4281" spans="2:33" hidden="1" outlineLevel="1" x14ac:dyDescent="0.45">
      <c r="B4281" s="648"/>
      <c r="C4281" s="649"/>
      <c r="D4281" s="650"/>
      <c r="E4281" s="651"/>
      <c r="F4281" s="652"/>
      <c r="G4281" s="653"/>
      <c r="H4281" s="654"/>
      <c r="I4281" s="654"/>
      <c r="J4281" s="654"/>
      <c r="K4281" s="655"/>
      <c r="L4281" s="653"/>
      <c r="M4281" s="654"/>
      <c r="N4281" s="654"/>
      <c r="O4281" s="654"/>
      <c r="P4281" s="655"/>
      <c r="Q4281" s="656"/>
      <c r="R4281" s="652"/>
      <c r="S4281" s="566"/>
      <c r="T4281" s="566"/>
      <c r="U4281" s="566"/>
      <c r="V4281" s="566"/>
      <c r="W4281" s="566"/>
      <c r="X4281" s="566"/>
      <c r="Y4281" s="566"/>
      <c r="Z4281" s="566"/>
      <c r="AA4281" s="566"/>
      <c r="AB4281" s="566"/>
      <c r="AC4281" s="566"/>
      <c r="AD4281" s="566"/>
      <c r="AE4281" s="566"/>
      <c r="AF4281" s="566"/>
      <c r="AG4281" s="566"/>
    </row>
    <row r="4282" spans="2:33" hidden="1" outlineLevel="1" x14ac:dyDescent="0.45">
      <c r="B4282" s="657"/>
      <c r="C4282" s="658"/>
      <c r="D4282" s="659"/>
      <c r="E4282" s="660"/>
      <c r="F4282" s="661"/>
      <c r="G4282" s="662"/>
      <c r="H4282" s="663"/>
      <c r="I4282" s="663"/>
      <c r="J4282" s="663"/>
      <c r="K4282" s="664"/>
      <c r="L4282" s="662"/>
      <c r="M4282" s="663"/>
      <c r="N4282" s="663"/>
      <c r="O4282" s="663"/>
      <c r="P4282" s="664"/>
      <c r="Q4282" s="665"/>
      <c r="R4282" s="661"/>
      <c r="S4282" s="566"/>
      <c r="T4282" s="566"/>
      <c r="U4282" s="566"/>
      <c r="V4282" s="566"/>
      <c r="W4282" s="566"/>
      <c r="X4282" s="566"/>
      <c r="Y4282" s="566"/>
      <c r="Z4282" s="566"/>
      <c r="AA4282" s="566"/>
      <c r="AB4282" s="566"/>
      <c r="AC4282" s="566"/>
      <c r="AD4282" s="566"/>
      <c r="AE4282" s="566"/>
      <c r="AF4282" s="566"/>
      <c r="AG4282" s="566"/>
    </row>
    <row r="4283" spans="2:33" hidden="1" outlineLevel="1" x14ac:dyDescent="0.45">
      <c r="B4283" s="648"/>
      <c r="C4283" s="649"/>
      <c r="D4283" s="650"/>
      <c r="E4283" s="651"/>
      <c r="F4283" s="652"/>
      <c r="G4283" s="653"/>
      <c r="H4283" s="654"/>
      <c r="I4283" s="654"/>
      <c r="J4283" s="654"/>
      <c r="K4283" s="655"/>
      <c r="L4283" s="653"/>
      <c r="M4283" s="654"/>
      <c r="N4283" s="654"/>
      <c r="O4283" s="654"/>
      <c r="P4283" s="655"/>
      <c r="Q4283" s="656"/>
      <c r="R4283" s="652"/>
      <c r="S4283" s="566"/>
      <c r="T4283" s="566"/>
      <c r="U4283" s="566"/>
      <c r="V4283" s="566"/>
      <c r="W4283" s="566"/>
      <c r="X4283" s="566"/>
      <c r="Y4283" s="566"/>
      <c r="Z4283" s="566"/>
      <c r="AA4283" s="566"/>
      <c r="AB4283" s="566"/>
      <c r="AC4283" s="566"/>
      <c r="AD4283" s="566"/>
      <c r="AE4283" s="566"/>
      <c r="AF4283" s="566"/>
      <c r="AG4283" s="566"/>
    </row>
    <row r="4284" spans="2:33" hidden="1" outlineLevel="1" x14ac:dyDescent="0.45">
      <c r="B4284" s="657"/>
      <c r="C4284" s="658"/>
      <c r="D4284" s="659"/>
      <c r="E4284" s="660"/>
      <c r="F4284" s="661"/>
      <c r="G4284" s="662"/>
      <c r="H4284" s="663"/>
      <c r="I4284" s="663"/>
      <c r="J4284" s="663"/>
      <c r="K4284" s="664"/>
      <c r="L4284" s="662"/>
      <c r="M4284" s="663"/>
      <c r="N4284" s="663"/>
      <c r="O4284" s="663"/>
      <c r="P4284" s="664"/>
      <c r="Q4284" s="665"/>
      <c r="R4284" s="661"/>
      <c r="S4284" s="566"/>
      <c r="T4284" s="566"/>
      <c r="U4284" s="566"/>
      <c r="V4284" s="566"/>
      <c r="W4284" s="566"/>
      <c r="X4284" s="566"/>
      <c r="Y4284" s="566"/>
      <c r="Z4284" s="566"/>
      <c r="AA4284" s="566"/>
      <c r="AB4284" s="566"/>
      <c r="AC4284" s="566"/>
      <c r="AD4284" s="566"/>
      <c r="AE4284" s="566"/>
      <c r="AF4284" s="566"/>
      <c r="AG4284" s="566"/>
    </row>
    <row r="4285" spans="2:33" hidden="1" outlineLevel="1" x14ac:dyDescent="0.45">
      <c r="B4285" s="648"/>
      <c r="C4285" s="649"/>
      <c r="D4285" s="650"/>
      <c r="E4285" s="651"/>
      <c r="F4285" s="652"/>
      <c r="G4285" s="653"/>
      <c r="H4285" s="654"/>
      <c r="I4285" s="654"/>
      <c r="J4285" s="654"/>
      <c r="K4285" s="655"/>
      <c r="L4285" s="653"/>
      <c r="M4285" s="654"/>
      <c r="N4285" s="654"/>
      <c r="O4285" s="654"/>
      <c r="P4285" s="655"/>
      <c r="Q4285" s="656"/>
      <c r="R4285" s="652"/>
      <c r="S4285" s="566"/>
      <c r="T4285" s="566"/>
      <c r="U4285" s="566"/>
      <c r="V4285" s="566"/>
      <c r="W4285" s="566"/>
      <c r="X4285" s="566"/>
      <c r="Y4285" s="566"/>
      <c r="Z4285" s="566"/>
      <c r="AA4285" s="566"/>
      <c r="AB4285" s="566"/>
      <c r="AC4285" s="566"/>
      <c r="AD4285" s="566"/>
      <c r="AE4285" s="566"/>
      <c r="AF4285" s="566"/>
      <c r="AG4285" s="566"/>
    </row>
    <row r="4286" spans="2:33" hidden="1" outlineLevel="1" x14ac:dyDescent="0.45">
      <c r="B4286" s="657"/>
      <c r="C4286" s="658"/>
      <c r="D4286" s="659"/>
      <c r="E4286" s="660"/>
      <c r="F4286" s="661"/>
      <c r="G4286" s="662"/>
      <c r="H4286" s="663"/>
      <c r="I4286" s="663"/>
      <c r="J4286" s="663"/>
      <c r="K4286" s="664"/>
      <c r="L4286" s="662"/>
      <c r="M4286" s="663"/>
      <c r="N4286" s="663"/>
      <c r="O4286" s="663"/>
      <c r="P4286" s="664"/>
      <c r="Q4286" s="665"/>
      <c r="R4286" s="661"/>
      <c r="S4286" s="566"/>
      <c r="T4286" s="566"/>
      <c r="U4286" s="566"/>
      <c r="V4286" s="566"/>
      <c r="W4286" s="566"/>
      <c r="X4286" s="566"/>
      <c r="Y4286" s="566"/>
      <c r="Z4286" s="566"/>
      <c r="AA4286" s="566"/>
      <c r="AB4286" s="566"/>
      <c r="AC4286" s="566"/>
      <c r="AD4286" s="566"/>
      <c r="AE4286" s="566"/>
      <c r="AF4286" s="566"/>
      <c r="AG4286" s="566"/>
    </row>
    <row r="4287" spans="2:33" hidden="1" outlineLevel="1" x14ac:dyDescent="0.45">
      <c r="B4287" s="648"/>
      <c r="C4287" s="649"/>
      <c r="D4287" s="650"/>
      <c r="E4287" s="651"/>
      <c r="F4287" s="652"/>
      <c r="G4287" s="653"/>
      <c r="H4287" s="654"/>
      <c r="I4287" s="654"/>
      <c r="J4287" s="654"/>
      <c r="K4287" s="655"/>
      <c r="L4287" s="653"/>
      <c r="M4287" s="654"/>
      <c r="N4287" s="654"/>
      <c r="O4287" s="654"/>
      <c r="P4287" s="655"/>
      <c r="Q4287" s="656"/>
      <c r="R4287" s="652"/>
      <c r="S4287" s="566"/>
      <c r="T4287" s="566"/>
      <c r="U4287" s="566"/>
      <c r="V4287" s="566"/>
      <c r="W4287" s="566"/>
      <c r="X4287" s="566"/>
      <c r="Y4287" s="566"/>
      <c r="Z4287" s="566"/>
      <c r="AA4287" s="566"/>
      <c r="AB4287" s="566"/>
      <c r="AC4287" s="566"/>
      <c r="AD4287" s="566"/>
      <c r="AE4287" s="566"/>
      <c r="AF4287" s="566"/>
      <c r="AG4287" s="566"/>
    </row>
    <row r="4288" spans="2:33" hidden="1" outlineLevel="1" x14ac:dyDescent="0.45">
      <c r="B4288" s="657"/>
      <c r="C4288" s="658"/>
      <c r="D4288" s="659"/>
      <c r="E4288" s="660"/>
      <c r="F4288" s="661"/>
      <c r="G4288" s="662"/>
      <c r="H4288" s="663"/>
      <c r="I4288" s="663"/>
      <c r="J4288" s="663"/>
      <c r="K4288" s="664"/>
      <c r="L4288" s="662"/>
      <c r="M4288" s="663"/>
      <c r="N4288" s="663"/>
      <c r="O4288" s="663"/>
      <c r="P4288" s="664"/>
      <c r="Q4288" s="665"/>
      <c r="R4288" s="661"/>
      <c r="S4288" s="566"/>
      <c r="T4288" s="566"/>
      <c r="U4288" s="566"/>
      <c r="V4288" s="566"/>
      <c r="W4288" s="566"/>
      <c r="X4288" s="566"/>
      <c r="Y4288" s="566"/>
      <c r="Z4288" s="566"/>
      <c r="AA4288" s="566"/>
      <c r="AB4288" s="566"/>
      <c r="AC4288" s="566"/>
      <c r="AD4288" s="566"/>
      <c r="AE4288" s="566"/>
      <c r="AF4288" s="566"/>
      <c r="AG4288" s="566"/>
    </row>
    <row r="4289" spans="2:33" hidden="1" outlineLevel="1" x14ac:dyDescent="0.45">
      <c r="B4289" s="648"/>
      <c r="C4289" s="649"/>
      <c r="D4289" s="650"/>
      <c r="E4289" s="651"/>
      <c r="F4289" s="652"/>
      <c r="G4289" s="653"/>
      <c r="H4289" s="654"/>
      <c r="I4289" s="654"/>
      <c r="J4289" s="654"/>
      <c r="K4289" s="655"/>
      <c r="L4289" s="653"/>
      <c r="M4289" s="654"/>
      <c r="N4289" s="654"/>
      <c r="O4289" s="654"/>
      <c r="P4289" s="655"/>
      <c r="Q4289" s="656"/>
      <c r="R4289" s="652"/>
      <c r="S4289" s="566"/>
      <c r="T4289" s="566"/>
      <c r="U4289" s="566"/>
      <c r="V4289" s="566"/>
      <c r="W4289" s="566"/>
      <c r="X4289" s="566"/>
      <c r="Y4289" s="566"/>
      <c r="Z4289" s="566"/>
      <c r="AA4289" s="566"/>
      <c r="AB4289" s="566"/>
      <c r="AC4289" s="566"/>
      <c r="AD4289" s="566"/>
      <c r="AE4289" s="566"/>
      <c r="AF4289" s="566"/>
      <c r="AG4289" s="566"/>
    </row>
    <row r="4290" spans="2:33" hidden="1" outlineLevel="1" x14ac:dyDescent="0.45">
      <c r="B4290" s="657"/>
      <c r="C4290" s="658"/>
      <c r="D4290" s="659"/>
      <c r="E4290" s="660"/>
      <c r="F4290" s="661"/>
      <c r="G4290" s="662"/>
      <c r="H4290" s="663"/>
      <c r="I4290" s="663"/>
      <c r="J4290" s="663"/>
      <c r="K4290" s="664"/>
      <c r="L4290" s="662"/>
      <c r="M4290" s="663"/>
      <c r="N4290" s="663"/>
      <c r="O4290" s="663"/>
      <c r="P4290" s="664"/>
      <c r="Q4290" s="665"/>
      <c r="R4290" s="661"/>
      <c r="S4290" s="566"/>
      <c r="T4290" s="566"/>
      <c r="U4290" s="566"/>
      <c r="V4290" s="566"/>
      <c r="W4290" s="566"/>
      <c r="X4290" s="566"/>
      <c r="Y4290" s="566"/>
      <c r="Z4290" s="566"/>
      <c r="AA4290" s="566"/>
      <c r="AB4290" s="566"/>
      <c r="AC4290" s="566"/>
      <c r="AD4290" s="566"/>
      <c r="AE4290" s="566"/>
      <c r="AF4290" s="566"/>
      <c r="AG4290" s="566"/>
    </row>
    <row r="4291" spans="2:33" hidden="1" outlineLevel="1" x14ac:dyDescent="0.45">
      <c r="B4291" s="648"/>
      <c r="C4291" s="649"/>
      <c r="D4291" s="650"/>
      <c r="E4291" s="651"/>
      <c r="F4291" s="652"/>
      <c r="G4291" s="653"/>
      <c r="H4291" s="654"/>
      <c r="I4291" s="654"/>
      <c r="J4291" s="654"/>
      <c r="K4291" s="655"/>
      <c r="L4291" s="653"/>
      <c r="M4291" s="654"/>
      <c r="N4291" s="654"/>
      <c r="O4291" s="654"/>
      <c r="P4291" s="655"/>
      <c r="Q4291" s="656"/>
      <c r="R4291" s="652"/>
      <c r="S4291" s="566"/>
      <c r="T4291" s="566"/>
      <c r="U4291" s="566"/>
      <c r="V4291" s="566"/>
      <c r="W4291" s="566"/>
      <c r="X4291" s="566"/>
      <c r="Y4291" s="566"/>
      <c r="Z4291" s="566"/>
      <c r="AA4291" s="566"/>
      <c r="AB4291" s="566"/>
      <c r="AC4291" s="566"/>
      <c r="AD4291" s="566"/>
      <c r="AE4291" s="566"/>
      <c r="AF4291" s="566"/>
      <c r="AG4291" s="566"/>
    </row>
    <row r="4292" spans="2:33" hidden="1" outlineLevel="1" x14ac:dyDescent="0.45">
      <c r="B4292" s="657"/>
      <c r="C4292" s="658"/>
      <c r="D4292" s="659"/>
      <c r="E4292" s="660"/>
      <c r="F4292" s="661"/>
      <c r="G4292" s="662"/>
      <c r="H4292" s="663"/>
      <c r="I4292" s="663"/>
      <c r="J4292" s="663"/>
      <c r="K4292" s="664"/>
      <c r="L4292" s="662"/>
      <c r="M4292" s="663"/>
      <c r="N4292" s="663"/>
      <c r="O4292" s="663"/>
      <c r="P4292" s="664"/>
      <c r="Q4292" s="665"/>
      <c r="R4292" s="661"/>
      <c r="S4292" s="566"/>
      <c r="T4292" s="566"/>
      <c r="U4292" s="566"/>
      <c r="V4292" s="566"/>
      <c r="W4292" s="566"/>
      <c r="X4292" s="566"/>
      <c r="Y4292" s="566"/>
      <c r="Z4292" s="566"/>
      <c r="AA4292" s="566"/>
      <c r="AB4292" s="566"/>
      <c r="AC4292" s="566"/>
      <c r="AD4292" s="566"/>
      <c r="AE4292" s="566"/>
      <c r="AF4292" s="566"/>
      <c r="AG4292" s="566"/>
    </row>
    <row r="4293" spans="2:33" hidden="1" outlineLevel="1" x14ac:dyDescent="0.45">
      <c r="B4293" s="648"/>
      <c r="C4293" s="649"/>
      <c r="D4293" s="650"/>
      <c r="E4293" s="651"/>
      <c r="F4293" s="652"/>
      <c r="G4293" s="653"/>
      <c r="H4293" s="654"/>
      <c r="I4293" s="654"/>
      <c r="J4293" s="654"/>
      <c r="K4293" s="655"/>
      <c r="L4293" s="653"/>
      <c r="M4293" s="654"/>
      <c r="N4293" s="654"/>
      <c r="O4293" s="654"/>
      <c r="P4293" s="655"/>
      <c r="Q4293" s="656"/>
      <c r="R4293" s="652"/>
      <c r="S4293" s="566"/>
      <c r="T4293" s="566"/>
      <c r="U4293" s="566"/>
      <c r="V4293" s="566"/>
      <c r="W4293" s="566"/>
      <c r="X4293" s="566"/>
      <c r="Y4293" s="566"/>
      <c r="Z4293" s="566"/>
      <c r="AA4293" s="566"/>
      <c r="AB4293" s="566"/>
      <c r="AC4293" s="566"/>
      <c r="AD4293" s="566"/>
      <c r="AE4293" s="566"/>
      <c r="AF4293" s="566"/>
      <c r="AG4293" s="566"/>
    </row>
    <row r="4294" spans="2:33" hidden="1" outlineLevel="1" x14ac:dyDescent="0.45">
      <c r="B4294" s="657"/>
      <c r="C4294" s="658"/>
      <c r="D4294" s="659"/>
      <c r="E4294" s="660"/>
      <c r="F4294" s="661"/>
      <c r="G4294" s="662"/>
      <c r="H4294" s="663"/>
      <c r="I4294" s="663"/>
      <c r="J4294" s="663"/>
      <c r="K4294" s="664"/>
      <c r="L4294" s="662"/>
      <c r="M4294" s="663"/>
      <c r="N4294" s="663"/>
      <c r="O4294" s="663"/>
      <c r="P4294" s="664"/>
      <c r="Q4294" s="665"/>
      <c r="R4294" s="661"/>
      <c r="S4294" s="566"/>
      <c r="T4294" s="566"/>
      <c r="U4294" s="566"/>
      <c r="V4294" s="566"/>
      <c r="W4294" s="566"/>
      <c r="X4294" s="566"/>
      <c r="Y4294" s="566"/>
      <c r="Z4294" s="566"/>
      <c r="AA4294" s="566"/>
      <c r="AB4294" s="566"/>
      <c r="AC4294" s="566"/>
      <c r="AD4294" s="566"/>
      <c r="AE4294" s="566"/>
      <c r="AF4294" s="566"/>
      <c r="AG4294" s="566"/>
    </row>
    <row r="4295" spans="2:33" hidden="1" outlineLevel="1" x14ac:dyDescent="0.45">
      <c r="B4295" s="648"/>
      <c r="C4295" s="649"/>
      <c r="D4295" s="650"/>
      <c r="E4295" s="651"/>
      <c r="F4295" s="652"/>
      <c r="G4295" s="653"/>
      <c r="H4295" s="654"/>
      <c r="I4295" s="654"/>
      <c r="J4295" s="654"/>
      <c r="K4295" s="655"/>
      <c r="L4295" s="653"/>
      <c r="M4295" s="654"/>
      <c r="N4295" s="654"/>
      <c r="O4295" s="654"/>
      <c r="P4295" s="655"/>
      <c r="Q4295" s="656"/>
      <c r="R4295" s="652"/>
      <c r="S4295" s="566"/>
      <c r="T4295" s="566"/>
      <c r="U4295" s="566"/>
      <c r="V4295" s="566"/>
      <c r="W4295" s="566"/>
      <c r="X4295" s="566"/>
      <c r="Y4295" s="566"/>
      <c r="Z4295" s="566"/>
      <c r="AA4295" s="566"/>
      <c r="AB4295" s="566"/>
      <c r="AC4295" s="566"/>
      <c r="AD4295" s="566"/>
      <c r="AE4295" s="566"/>
      <c r="AF4295" s="566"/>
      <c r="AG4295" s="566"/>
    </row>
    <row r="4296" spans="2:33" hidden="1" outlineLevel="1" x14ac:dyDescent="0.45">
      <c r="B4296" s="657"/>
      <c r="C4296" s="658"/>
      <c r="D4296" s="659"/>
      <c r="E4296" s="660"/>
      <c r="F4296" s="661"/>
      <c r="G4296" s="662"/>
      <c r="H4296" s="663"/>
      <c r="I4296" s="663"/>
      <c r="J4296" s="663"/>
      <c r="K4296" s="664"/>
      <c r="L4296" s="662"/>
      <c r="M4296" s="663"/>
      <c r="N4296" s="663"/>
      <c r="O4296" s="663"/>
      <c r="P4296" s="664"/>
      <c r="Q4296" s="665"/>
      <c r="R4296" s="661"/>
      <c r="S4296" s="566"/>
      <c r="T4296" s="566"/>
      <c r="U4296" s="566"/>
      <c r="V4296" s="566"/>
      <c r="W4296" s="566"/>
      <c r="X4296" s="566"/>
      <c r="Y4296" s="566"/>
      <c r="Z4296" s="566"/>
      <c r="AA4296" s="566"/>
      <c r="AB4296" s="566"/>
      <c r="AC4296" s="566"/>
      <c r="AD4296" s="566"/>
      <c r="AE4296" s="566"/>
      <c r="AF4296" s="566"/>
      <c r="AG4296" s="566"/>
    </row>
    <row r="4297" spans="2:33" hidden="1" outlineLevel="1" x14ac:dyDescent="0.45">
      <c r="B4297" s="648"/>
      <c r="C4297" s="649"/>
      <c r="D4297" s="650"/>
      <c r="E4297" s="651"/>
      <c r="F4297" s="652"/>
      <c r="G4297" s="653"/>
      <c r="H4297" s="654"/>
      <c r="I4297" s="654"/>
      <c r="J4297" s="654"/>
      <c r="K4297" s="655"/>
      <c r="L4297" s="653"/>
      <c r="M4297" s="654"/>
      <c r="N4297" s="654"/>
      <c r="O4297" s="654"/>
      <c r="P4297" s="655"/>
      <c r="Q4297" s="656"/>
      <c r="R4297" s="652"/>
      <c r="S4297" s="566"/>
      <c r="T4297" s="566"/>
      <c r="U4297" s="566"/>
      <c r="V4297" s="566"/>
      <c r="W4297" s="566"/>
      <c r="X4297" s="566"/>
      <c r="Y4297" s="566"/>
      <c r="Z4297" s="566"/>
      <c r="AA4297" s="566"/>
      <c r="AB4297" s="566"/>
      <c r="AC4297" s="566"/>
      <c r="AD4297" s="566"/>
      <c r="AE4297" s="566"/>
      <c r="AF4297" s="566"/>
      <c r="AG4297" s="566"/>
    </row>
    <row r="4298" spans="2:33" hidden="1" outlineLevel="1" x14ac:dyDescent="0.45">
      <c r="B4298" s="657"/>
      <c r="C4298" s="658"/>
      <c r="D4298" s="659"/>
      <c r="E4298" s="660"/>
      <c r="F4298" s="661"/>
      <c r="G4298" s="662"/>
      <c r="H4298" s="663"/>
      <c r="I4298" s="663"/>
      <c r="J4298" s="663"/>
      <c r="K4298" s="664"/>
      <c r="L4298" s="662"/>
      <c r="M4298" s="663"/>
      <c r="N4298" s="663"/>
      <c r="O4298" s="663"/>
      <c r="P4298" s="664"/>
      <c r="Q4298" s="665"/>
      <c r="R4298" s="661"/>
      <c r="S4298" s="566"/>
      <c r="T4298" s="566"/>
      <c r="U4298" s="566"/>
      <c r="V4298" s="566"/>
      <c r="W4298" s="566"/>
      <c r="X4298" s="566"/>
      <c r="Y4298" s="566"/>
      <c r="Z4298" s="566"/>
      <c r="AA4298" s="566"/>
      <c r="AB4298" s="566"/>
      <c r="AC4298" s="566"/>
      <c r="AD4298" s="566"/>
      <c r="AE4298" s="566"/>
      <c r="AF4298" s="566"/>
      <c r="AG4298" s="566"/>
    </row>
    <row r="4299" spans="2:33" hidden="1" outlineLevel="1" x14ac:dyDescent="0.45">
      <c r="B4299" s="648"/>
      <c r="C4299" s="649"/>
      <c r="D4299" s="650"/>
      <c r="E4299" s="651"/>
      <c r="F4299" s="652"/>
      <c r="G4299" s="653"/>
      <c r="H4299" s="654"/>
      <c r="I4299" s="654"/>
      <c r="J4299" s="654"/>
      <c r="K4299" s="655"/>
      <c r="L4299" s="653"/>
      <c r="M4299" s="654"/>
      <c r="N4299" s="654"/>
      <c r="O4299" s="654"/>
      <c r="P4299" s="655"/>
      <c r="Q4299" s="656"/>
      <c r="R4299" s="652"/>
      <c r="S4299" s="566"/>
      <c r="T4299" s="566"/>
      <c r="U4299" s="566"/>
      <c r="V4299" s="566"/>
      <c r="W4299" s="566"/>
      <c r="X4299" s="566"/>
      <c r="Y4299" s="566"/>
      <c r="Z4299" s="566"/>
      <c r="AA4299" s="566"/>
      <c r="AB4299" s="566"/>
      <c r="AC4299" s="566"/>
      <c r="AD4299" s="566"/>
      <c r="AE4299" s="566"/>
      <c r="AF4299" s="566"/>
      <c r="AG4299" s="566"/>
    </row>
    <row r="4300" spans="2:33" hidden="1" outlineLevel="1" x14ac:dyDescent="0.45">
      <c r="B4300" s="657"/>
      <c r="C4300" s="658"/>
      <c r="D4300" s="659"/>
      <c r="E4300" s="660"/>
      <c r="F4300" s="661"/>
      <c r="G4300" s="662"/>
      <c r="H4300" s="663"/>
      <c r="I4300" s="663"/>
      <c r="J4300" s="663"/>
      <c r="K4300" s="664"/>
      <c r="L4300" s="662"/>
      <c r="M4300" s="663"/>
      <c r="N4300" s="663"/>
      <c r="O4300" s="663"/>
      <c r="P4300" s="664"/>
      <c r="Q4300" s="665"/>
      <c r="R4300" s="661"/>
      <c r="S4300" s="566"/>
      <c r="T4300" s="566"/>
      <c r="U4300" s="566"/>
      <c r="V4300" s="566"/>
      <c r="W4300" s="566"/>
      <c r="X4300" s="566"/>
      <c r="Y4300" s="566"/>
      <c r="Z4300" s="566"/>
      <c r="AA4300" s="566"/>
      <c r="AB4300" s="566"/>
      <c r="AC4300" s="566"/>
      <c r="AD4300" s="566"/>
      <c r="AE4300" s="566"/>
      <c r="AF4300" s="566"/>
      <c r="AG4300" s="566"/>
    </row>
    <row r="4301" spans="2:33" hidden="1" outlineLevel="1" x14ac:dyDescent="0.45">
      <c r="B4301" s="648"/>
      <c r="C4301" s="649"/>
      <c r="D4301" s="650"/>
      <c r="E4301" s="651"/>
      <c r="F4301" s="652"/>
      <c r="G4301" s="653"/>
      <c r="H4301" s="654"/>
      <c r="I4301" s="654"/>
      <c r="J4301" s="654"/>
      <c r="K4301" s="655"/>
      <c r="L4301" s="653"/>
      <c r="M4301" s="654"/>
      <c r="N4301" s="654"/>
      <c r="O4301" s="654"/>
      <c r="P4301" s="655"/>
      <c r="Q4301" s="656"/>
      <c r="R4301" s="652"/>
      <c r="S4301" s="566"/>
      <c r="T4301" s="566"/>
      <c r="U4301" s="566"/>
      <c r="V4301" s="566"/>
      <c r="W4301" s="566"/>
      <c r="X4301" s="566"/>
      <c r="Y4301" s="566"/>
      <c r="Z4301" s="566"/>
      <c r="AA4301" s="566"/>
      <c r="AB4301" s="566"/>
      <c r="AC4301" s="566"/>
      <c r="AD4301" s="566"/>
      <c r="AE4301" s="566"/>
      <c r="AF4301" s="566"/>
      <c r="AG4301" s="566"/>
    </row>
    <row r="4302" spans="2:33" hidden="1" outlineLevel="1" x14ac:dyDescent="0.45">
      <c r="B4302" s="657"/>
      <c r="C4302" s="658"/>
      <c r="D4302" s="659"/>
      <c r="E4302" s="660"/>
      <c r="F4302" s="661"/>
      <c r="G4302" s="662"/>
      <c r="H4302" s="663"/>
      <c r="I4302" s="663"/>
      <c r="J4302" s="663"/>
      <c r="K4302" s="664"/>
      <c r="L4302" s="662"/>
      <c r="M4302" s="663"/>
      <c r="N4302" s="663"/>
      <c r="O4302" s="663"/>
      <c r="P4302" s="664"/>
      <c r="Q4302" s="665"/>
      <c r="R4302" s="661"/>
      <c r="S4302" s="566"/>
      <c r="T4302" s="566"/>
      <c r="U4302" s="566"/>
      <c r="V4302" s="566"/>
      <c r="W4302" s="566"/>
      <c r="X4302" s="566"/>
      <c r="Y4302" s="566"/>
      <c r="Z4302" s="566"/>
      <c r="AA4302" s="566"/>
      <c r="AB4302" s="566"/>
      <c r="AC4302" s="566"/>
      <c r="AD4302" s="566"/>
      <c r="AE4302" s="566"/>
      <c r="AF4302" s="566"/>
      <c r="AG4302" s="566"/>
    </row>
    <row r="4303" spans="2:33" hidden="1" outlineLevel="1" x14ac:dyDescent="0.45">
      <c r="B4303" s="648"/>
      <c r="C4303" s="649"/>
      <c r="D4303" s="650"/>
      <c r="E4303" s="651"/>
      <c r="F4303" s="652"/>
      <c r="G4303" s="653"/>
      <c r="H4303" s="654"/>
      <c r="I4303" s="654"/>
      <c r="J4303" s="654"/>
      <c r="K4303" s="655"/>
      <c r="L4303" s="653"/>
      <c r="M4303" s="654"/>
      <c r="N4303" s="654"/>
      <c r="O4303" s="654"/>
      <c r="P4303" s="655"/>
      <c r="Q4303" s="656"/>
      <c r="R4303" s="652"/>
      <c r="S4303" s="566"/>
      <c r="T4303" s="566"/>
      <c r="U4303" s="566"/>
      <c r="V4303" s="566"/>
      <c r="W4303" s="566"/>
      <c r="X4303" s="566"/>
      <c r="Y4303" s="566"/>
      <c r="Z4303" s="566"/>
      <c r="AA4303" s="566"/>
      <c r="AB4303" s="566"/>
      <c r="AC4303" s="566"/>
      <c r="AD4303" s="566"/>
      <c r="AE4303" s="566"/>
      <c r="AF4303" s="566"/>
      <c r="AG4303" s="566"/>
    </row>
    <row r="4304" spans="2:33" hidden="1" outlineLevel="1" x14ac:dyDescent="0.45">
      <c r="B4304" s="657"/>
      <c r="C4304" s="658"/>
      <c r="D4304" s="659"/>
      <c r="E4304" s="660"/>
      <c r="F4304" s="661"/>
      <c r="G4304" s="662"/>
      <c r="H4304" s="663"/>
      <c r="I4304" s="663"/>
      <c r="J4304" s="663"/>
      <c r="K4304" s="664"/>
      <c r="L4304" s="662"/>
      <c r="M4304" s="663"/>
      <c r="N4304" s="663"/>
      <c r="O4304" s="663"/>
      <c r="P4304" s="664"/>
      <c r="Q4304" s="665"/>
      <c r="R4304" s="661"/>
      <c r="S4304" s="566"/>
      <c r="T4304" s="566"/>
      <c r="U4304" s="566"/>
      <c r="V4304" s="566"/>
      <c r="W4304" s="566"/>
      <c r="X4304" s="566"/>
      <c r="Y4304" s="566"/>
      <c r="Z4304" s="566"/>
      <c r="AA4304" s="566"/>
      <c r="AB4304" s="566"/>
      <c r="AC4304" s="566"/>
      <c r="AD4304" s="566"/>
      <c r="AE4304" s="566"/>
      <c r="AF4304" s="566"/>
      <c r="AG4304" s="566"/>
    </row>
    <row r="4305" spans="2:33" hidden="1" outlineLevel="1" x14ac:dyDescent="0.45">
      <c r="B4305" s="648"/>
      <c r="C4305" s="649"/>
      <c r="D4305" s="650"/>
      <c r="E4305" s="651"/>
      <c r="F4305" s="652"/>
      <c r="G4305" s="653"/>
      <c r="H4305" s="654"/>
      <c r="I4305" s="654"/>
      <c r="J4305" s="654"/>
      <c r="K4305" s="655"/>
      <c r="L4305" s="653"/>
      <c r="M4305" s="654"/>
      <c r="N4305" s="654"/>
      <c r="O4305" s="654"/>
      <c r="P4305" s="655"/>
      <c r="Q4305" s="656"/>
      <c r="R4305" s="652"/>
      <c r="S4305" s="566"/>
      <c r="T4305" s="566"/>
      <c r="U4305" s="566"/>
      <c r="V4305" s="566"/>
      <c r="W4305" s="566"/>
      <c r="X4305" s="566"/>
      <c r="Y4305" s="566"/>
      <c r="Z4305" s="566"/>
      <c r="AA4305" s="566"/>
      <c r="AB4305" s="566"/>
      <c r="AC4305" s="566"/>
      <c r="AD4305" s="566"/>
      <c r="AE4305" s="566"/>
      <c r="AF4305" s="566"/>
      <c r="AG4305" s="566"/>
    </row>
    <row r="4306" spans="2:33" hidden="1" outlineLevel="1" x14ac:dyDescent="0.45">
      <c r="B4306" s="657"/>
      <c r="C4306" s="658"/>
      <c r="D4306" s="659"/>
      <c r="E4306" s="660"/>
      <c r="F4306" s="661"/>
      <c r="G4306" s="662"/>
      <c r="H4306" s="663"/>
      <c r="I4306" s="663"/>
      <c r="J4306" s="663"/>
      <c r="K4306" s="664"/>
      <c r="L4306" s="662"/>
      <c r="M4306" s="663"/>
      <c r="N4306" s="663"/>
      <c r="O4306" s="663"/>
      <c r="P4306" s="664"/>
      <c r="Q4306" s="665"/>
      <c r="R4306" s="661"/>
      <c r="S4306" s="566"/>
      <c r="T4306" s="566"/>
      <c r="U4306" s="566"/>
      <c r="V4306" s="566"/>
      <c r="W4306" s="566"/>
      <c r="X4306" s="566"/>
      <c r="Y4306" s="566"/>
      <c r="Z4306" s="566"/>
      <c r="AA4306" s="566"/>
      <c r="AB4306" s="566"/>
      <c r="AC4306" s="566"/>
      <c r="AD4306" s="566"/>
      <c r="AE4306" s="566"/>
      <c r="AF4306" s="566"/>
      <c r="AG4306" s="566"/>
    </row>
    <row r="4307" spans="2:33" hidden="1" outlineLevel="1" x14ac:dyDescent="0.45">
      <c r="B4307" s="648"/>
      <c r="C4307" s="649"/>
      <c r="D4307" s="650"/>
      <c r="E4307" s="651"/>
      <c r="F4307" s="652"/>
      <c r="G4307" s="653"/>
      <c r="H4307" s="654"/>
      <c r="I4307" s="654"/>
      <c r="J4307" s="654"/>
      <c r="K4307" s="655"/>
      <c r="L4307" s="653"/>
      <c r="M4307" s="654"/>
      <c r="N4307" s="654"/>
      <c r="O4307" s="654"/>
      <c r="P4307" s="655"/>
      <c r="Q4307" s="656"/>
      <c r="R4307" s="652"/>
      <c r="S4307" s="566"/>
      <c r="T4307" s="566"/>
      <c r="U4307" s="566"/>
      <c r="V4307" s="566"/>
      <c r="W4307" s="566"/>
      <c r="X4307" s="566"/>
      <c r="Y4307" s="566"/>
      <c r="Z4307" s="566"/>
      <c r="AA4307" s="566"/>
      <c r="AB4307" s="566"/>
      <c r="AC4307" s="566"/>
      <c r="AD4307" s="566"/>
      <c r="AE4307" s="566"/>
      <c r="AF4307" s="566"/>
      <c r="AG4307" s="566"/>
    </row>
    <row r="4308" spans="2:33" hidden="1" outlineLevel="1" x14ac:dyDescent="0.45">
      <c r="B4308" s="657"/>
      <c r="C4308" s="658"/>
      <c r="D4308" s="659"/>
      <c r="E4308" s="660"/>
      <c r="F4308" s="661"/>
      <c r="G4308" s="662"/>
      <c r="H4308" s="663"/>
      <c r="I4308" s="663"/>
      <c r="J4308" s="663"/>
      <c r="K4308" s="664"/>
      <c r="L4308" s="662"/>
      <c r="M4308" s="663"/>
      <c r="N4308" s="663"/>
      <c r="O4308" s="663"/>
      <c r="P4308" s="664"/>
      <c r="Q4308" s="665"/>
      <c r="R4308" s="661"/>
      <c r="S4308" s="566"/>
      <c r="T4308" s="566"/>
      <c r="U4308" s="566"/>
      <c r="V4308" s="566"/>
      <c r="W4308" s="566"/>
      <c r="X4308" s="566"/>
      <c r="Y4308" s="566"/>
      <c r="Z4308" s="566"/>
      <c r="AA4308" s="566"/>
      <c r="AB4308" s="566"/>
      <c r="AC4308" s="566"/>
      <c r="AD4308" s="566"/>
      <c r="AE4308" s="566"/>
      <c r="AF4308" s="566"/>
      <c r="AG4308" s="566"/>
    </row>
    <row r="4309" spans="2:33" hidden="1" outlineLevel="1" x14ac:dyDescent="0.45">
      <c r="B4309" s="648"/>
      <c r="C4309" s="649"/>
      <c r="D4309" s="650"/>
      <c r="E4309" s="651"/>
      <c r="F4309" s="652"/>
      <c r="G4309" s="653"/>
      <c r="H4309" s="654"/>
      <c r="I4309" s="654"/>
      <c r="J4309" s="654"/>
      <c r="K4309" s="655"/>
      <c r="L4309" s="653"/>
      <c r="M4309" s="654"/>
      <c r="N4309" s="654"/>
      <c r="O4309" s="654"/>
      <c r="P4309" s="655"/>
      <c r="Q4309" s="656"/>
      <c r="R4309" s="652"/>
      <c r="S4309" s="566"/>
      <c r="T4309" s="566"/>
      <c r="U4309" s="566"/>
      <c r="V4309" s="566"/>
      <c r="W4309" s="566"/>
      <c r="X4309" s="566"/>
      <c r="Y4309" s="566"/>
      <c r="Z4309" s="566"/>
      <c r="AA4309" s="566"/>
      <c r="AB4309" s="566"/>
      <c r="AC4309" s="566"/>
      <c r="AD4309" s="566"/>
      <c r="AE4309" s="566"/>
      <c r="AF4309" s="566"/>
      <c r="AG4309" s="566"/>
    </row>
    <row r="4310" spans="2:33" hidden="1" outlineLevel="1" x14ac:dyDescent="0.45">
      <c r="B4310" s="657"/>
      <c r="C4310" s="658"/>
      <c r="D4310" s="659"/>
      <c r="E4310" s="660"/>
      <c r="F4310" s="661"/>
      <c r="G4310" s="662"/>
      <c r="H4310" s="663"/>
      <c r="I4310" s="663"/>
      <c r="J4310" s="663"/>
      <c r="K4310" s="664"/>
      <c r="L4310" s="662"/>
      <c r="M4310" s="663"/>
      <c r="N4310" s="663"/>
      <c r="O4310" s="663"/>
      <c r="P4310" s="664"/>
      <c r="Q4310" s="665"/>
      <c r="R4310" s="661"/>
      <c r="S4310" s="566"/>
      <c r="T4310" s="566"/>
      <c r="U4310" s="566"/>
      <c r="V4310" s="566"/>
      <c r="W4310" s="566"/>
      <c r="X4310" s="566"/>
      <c r="Y4310" s="566"/>
      <c r="Z4310" s="566"/>
      <c r="AA4310" s="566"/>
      <c r="AB4310" s="566"/>
      <c r="AC4310" s="566"/>
      <c r="AD4310" s="566"/>
      <c r="AE4310" s="566"/>
      <c r="AF4310" s="566"/>
      <c r="AG4310" s="566"/>
    </row>
    <row r="4311" spans="2:33" hidden="1" outlineLevel="1" x14ac:dyDescent="0.45">
      <c r="B4311" s="648"/>
      <c r="C4311" s="649"/>
      <c r="D4311" s="650"/>
      <c r="E4311" s="651"/>
      <c r="F4311" s="652"/>
      <c r="G4311" s="653"/>
      <c r="H4311" s="654"/>
      <c r="I4311" s="654"/>
      <c r="J4311" s="654"/>
      <c r="K4311" s="655"/>
      <c r="L4311" s="653"/>
      <c r="M4311" s="654"/>
      <c r="N4311" s="654"/>
      <c r="O4311" s="654"/>
      <c r="P4311" s="655"/>
      <c r="Q4311" s="656"/>
      <c r="R4311" s="652"/>
      <c r="S4311" s="566"/>
      <c r="T4311" s="566"/>
      <c r="U4311" s="566"/>
      <c r="V4311" s="566"/>
      <c r="W4311" s="566"/>
      <c r="X4311" s="566"/>
      <c r="Y4311" s="566"/>
      <c r="Z4311" s="566"/>
      <c r="AA4311" s="566"/>
      <c r="AB4311" s="566"/>
      <c r="AC4311" s="566"/>
      <c r="AD4311" s="566"/>
      <c r="AE4311" s="566"/>
      <c r="AF4311" s="566"/>
      <c r="AG4311" s="566"/>
    </row>
    <row r="4312" spans="2:33" hidden="1" outlineLevel="1" x14ac:dyDescent="0.45">
      <c r="B4312" s="657"/>
      <c r="C4312" s="658"/>
      <c r="D4312" s="659"/>
      <c r="E4312" s="660"/>
      <c r="F4312" s="661"/>
      <c r="G4312" s="662"/>
      <c r="H4312" s="663"/>
      <c r="I4312" s="663"/>
      <c r="J4312" s="663"/>
      <c r="K4312" s="664"/>
      <c r="L4312" s="662"/>
      <c r="M4312" s="663"/>
      <c r="N4312" s="663"/>
      <c r="O4312" s="663"/>
      <c r="P4312" s="664"/>
      <c r="Q4312" s="665"/>
      <c r="R4312" s="661"/>
      <c r="S4312" s="566"/>
      <c r="T4312" s="566"/>
      <c r="U4312" s="566"/>
      <c r="V4312" s="566"/>
      <c r="W4312" s="566"/>
      <c r="X4312" s="566"/>
      <c r="Y4312" s="566"/>
      <c r="Z4312" s="566"/>
      <c r="AA4312" s="566"/>
      <c r="AB4312" s="566"/>
      <c r="AC4312" s="566"/>
      <c r="AD4312" s="566"/>
      <c r="AE4312" s="566"/>
      <c r="AF4312" s="566"/>
      <c r="AG4312" s="566"/>
    </row>
    <row r="4313" spans="2:33" hidden="1" outlineLevel="1" x14ac:dyDescent="0.45">
      <c r="B4313" s="648"/>
      <c r="C4313" s="649"/>
      <c r="D4313" s="650"/>
      <c r="E4313" s="651"/>
      <c r="F4313" s="652"/>
      <c r="G4313" s="653"/>
      <c r="H4313" s="654"/>
      <c r="I4313" s="654"/>
      <c r="J4313" s="654"/>
      <c r="K4313" s="655"/>
      <c r="L4313" s="653"/>
      <c r="M4313" s="654"/>
      <c r="N4313" s="654"/>
      <c r="O4313" s="654"/>
      <c r="P4313" s="655"/>
      <c r="Q4313" s="656"/>
      <c r="R4313" s="652"/>
      <c r="S4313" s="566"/>
      <c r="T4313" s="566"/>
      <c r="U4313" s="566"/>
      <c r="V4313" s="566"/>
      <c r="W4313" s="566"/>
      <c r="X4313" s="566"/>
      <c r="Y4313" s="566"/>
      <c r="Z4313" s="566"/>
      <c r="AA4313" s="566"/>
      <c r="AB4313" s="566"/>
      <c r="AC4313" s="566"/>
      <c r="AD4313" s="566"/>
      <c r="AE4313" s="566"/>
      <c r="AF4313" s="566"/>
      <c r="AG4313" s="566"/>
    </row>
    <row r="4314" spans="2:33" hidden="1" outlineLevel="1" x14ac:dyDescent="0.45">
      <c r="B4314" s="657"/>
      <c r="C4314" s="658"/>
      <c r="D4314" s="659"/>
      <c r="E4314" s="660"/>
      <c r="F4314" s="661"/>
      <c r="G4314" s="662"/>
      <c r="H4314" s="663"/>
      <c r="I4314" s="663"/>
      <c r="J4314" s="663"/>
      <c r="K4314" s="664"/>
      <c r="L4314" s="662"/>
      <c r="M4314" s="663"/>
      <c r="N4314" s="663"/>
      <c r="O4314" s="663"/>
      <c r="P4314" s="664"/>
      <c r="Q4314" s="665"/>
      <c r="R4314" s="661"/>
      <c r="S4314" s="566"/>
      <c r="T4314" s="566"/>
      <c r="U4314" s="566"/>
      <c r="V4314" s="566"/>
      <c r="W4314" s="566"/>
      <c r="X4314" s="566"/>
      <c r="Y4314" s="566"/>
      <c r="Z4314" s="566"/>
      <c r="AA4314" s="566"/>
      <c r="AB4314" s="566"/>
      <c r="AC4314" s="566"/>
      <c r="AD4314" s="566"/>
      <c r="AE4314" s="566"/>
      <c r="AF4314" s="566"/>
      <c r="AG4314" s="566"/>
    </row>
    <row r="4315" spans="2:33" hidden="1" outlineLevel="1" x14ac:dyDescent="0.45">
      <c r="B4315" s="648"/>
      <c r="C4315" s="649"/>
      <c r="D4315" s="650"/>
      <c r="E4315" s="651"/>
      <c r="F4315" s="652"/>
      <c r="G4315" s="653"/>
      <c r="H4315" s="654"/>
      <c r="I4315" s="654"/>
      <c r="J4315" s="654"/>
      <c r="K4315" s="655"/>
      <c r="L4315" s="653"/>
      <c r="M4315" s="654"/>
      <c r="N4315" s="654"/>
      <c r="O4315" s="654"/>
      <c r="P4315" s="655"/>
      <c r="Q4315" s="656"/>
      <c r="R4315" s="652"/>
      <c r="S4315" s="566"/>
      <c r="T4315" s="566"/>
      <c r="U4315" s="566"/>
      <c r="V4315" s="566"/>
      <c r="W4315" s="566"/>
      <c r="X4315" s="566"/>
      <c r="Y4315" s="566"/>
      <c r="Z4315" s="566"/>
      <c r="AA4315" s="566"/>
      <c r="AB4315" s="566"/>
      <c r="AC4315" s="566"/>
      <c r="AD4315" s="566"/>
      <c r="AE4315" s="566"/>
      <c r="AF4315" s="566"/>
      <c r="AG4315" s="566"/>
    </row>
    <row r="4316" spans="2:33" hidden="1" outlineLevel="1" x14ac:dyDescent="0.45">
      <c r="B4316" s="657"/>
      <c r="C4316" s="658"/>
      <c r="D4316" s="659"/>
      <c r="E4316" s="660"/>
      <c r="F4316" s="661"/>
      <c r="G4316" s="662"/>
      <c r="H4316" s="663"/>
      <c r="I4316" s="663"/>
      <c r="J4316" s="663"/>
      <c r="K4316" s="664"/>
      <c r="L4316" s="662"/>
      <c r="M4316" s="663"/>
      <c r="N4316" s="663"/>
      <c r="O4316" s="663"/>
      <c r="P4316" s="664"/>
      <c r="Q4316" s="665"/>
      <c r="R4316" s="661"/>
      <c r="S4316" s="566"/>
      <c r="T4316" s="566"/>
      <c r="U4316" s="566"/>
      <c r="V4316" s="566"/>
      <c r="W4316" s="566"/>
      <c r="X4316" s="566"/>
      <c r="Y4316" s="566"/>
      <c r="Z4316" s="566"/>
      <c r="AA4316" s="566"/>
      <c r="AB4316" s="566"/>
      <c r="AC4316" s="566"/>
      <c r="AD4316" s="566"/>
      <c r="AE4316" s="566"/>
      <c r="AF4316" s="566"/>
      <c r="AG4316" s="566"/>
    </row>
    <row r="4317" spans="2:33" hidden="1" outlineLevel="1" x14ac:dyDescent="0.45">
      <c r="B4317" s="648"/>
      <c r="C4317" s="649"/>
      <c r="D4317" s="650"/>
      <c r="E4317" s="651"/>
      <c r="F4317" s="652"/>
      <c r="G4317" s="653"/>
      <c r="H4317" s="654"/>
      <c r="I4317" s="654"/>
      <c r="J4317" s="654"/>
      <c r="K4317" s="655"/>
      <c r="L4317" s="653"/>
      <c r="M4317" s="654"/>
      <c r="N4317" s="654"/>
      <c r="O4317" s="654"/>
      <c r="P4317" s="655"/>
      <c r="Q4317" s="656"/>
      <c r="R4317" s="652"/>
      <c r="S4317" s="566"/>
      <c r="T4317" s="566"/>
      <c r="U4317" s="566"/>
      <c r="V4317" s="566"/>
      <c r="W4317" s="566"/>
      <c r="X4317" s="566"/>
      <c r="Y4317" s="566"/>
      <c r="Z4317" s="566"/>
      <c r="AA4317" s="566"/>
      <c r="AB4317" s="566"/>
      <c r="AC4317" s="566"/>
      <c r="AD4317" s="566"/>
      <c r="AE4317" s="566"/>
      <c r="AF4317" s="566"/>
      <c r="AG4317" s="566"/>
    </row>
    <row r="4318" spans="2:33" hidden="1" outlineLevel="1" x14ac:dyDescent="0.45">
      <c r="B4318" s="657"/>
      <c r="C4318" s="658"/>
      <c r="D4318" s="659"/>
      <c r="E4318" s="660"/>
      <c r="F4318" s="661"/>
      <c r="G4318" s="662"/>
      <c r="H4318" s="663"/>
      <c r="I4318" s="663"/>
      <c r="J4318" s="663"/>
      <c r="K4318" s="664"/>
      <c r="L4318" s="662"/>
      <c r="M4318" s="663"/>
      <c r="N4318" s="663"/>
      <c r="O4318" s="663"/>
      <c r="P4318" s="664"/>
      <c r="Q4318" s="665"/>
      <c r="R4318" s="661"/>
      <c r="S4318" s="566"/>
      <c r="T4318" s="566"/>
      <c r="U4318" s="566"/>
      <c r="V4318" s="566"/>
      <c r="W4318" s="566"/>
      <c r="X4318" s="566"/>
      <c r="Y4318" s="566"/>
      <c r="Z4318" s="566"/>
      <c r="AA4318" s="566"/>
      <c r="AB4318" s="566"/>
      <c r="AC4318" s="566"/>
      <c r="AD4318" s="566"/>
      <c r="AE4318" s="566"/>
      <c r="AF4318" s="566"/>
      <c r="AG4318" s="566"/>
    </row>
    <row r="4319" spans="2:33" hidden="1" outlineLevel="1" x14ac:dyDescent="0.45">
      <c r="B4319" s="648"/>
      <c r="C4319" s="649"/>
      <c r="D4319" s="650"/>
      <c r="E4319" s="651"/>
      <c r="F4319" s="652"/>
      <c r="G4319" s="653"/>
      <c r="H4319" s="654"/>
      <c r="I4319" s="654"/>
      <c r="J4319" s="654"/>
      <c r="K4319" s="655"/>
      <c r="L4319" s="653"/>
      <c r="M4319" s="654"/>
      <c r="N4319" s="654"/>
      <c r="O4319" s="654"/>
      <c r="P4319" s="655"/>
      <c r="Q4319" s="656"/>
      <c r="R4319" s="652"/>
      <c r="S4319" s="566"/>
      <c r="T4319" s="566"/>
      <c r="U4319" s="566"/>
      <c r="V4319" s="566"/>
      <c r="W4319" s="566"/>
      <c r="X4319" s="566"/>
      <c r="Y4319" s="566"/>
      <c r="Z4319" s="566"/>
      <c r="AA4319" s="566"/>
      <c r="AB4319" s="566"/>
      <c r="AC4319" s="566"/>
      <c r="AD4319" s="566"/>
      <c r="AE4319" s="566"/>
      <c r="AF4319" s="566"/>
      <c r="AG4319" s="566"/>
    </row>
    <row r="4320" spans="2:33" hidden="1" outlineLevel="1" x14ac:dyDescent="0.45">
      <c r="B4320" s="657"/>
      <c r="C4320" s="658"/>
      <c r="D4320" s="659"/>
      <c r="E4320" s="660"/>
      <c r="F4320" s="661"/>
      <c r="G4320" s="662"/>
      <c r="H4320" s="663"/>
      <c r="I4320" s="663"/>
      <c r="J4320" s="663"/>
      <c r="K4320" s="664"/>
      <c r="L4320" s="662"/>
      <c r="M4320" s="663"/>
      <c r="N4320" s="663"/>
      <c r="O4320" s="663"/>
      <c r="P4320" s="664"/>
      <c r="Q4320" s="665"/>
      <c r="R4320" s="661"/>
      <c r="S4320" s="566"/>
      <c r="T4320" s="566"/>
      <c r="U4320" s="566"/>
      <c r="V4320" s="566"/>
      <c r="W4320" s="566"/>
      <c r="X4320" s="566"/>
      <c r="Y4320" s="566"/>
      <c r="Z4320" s="566"/>
      <c r="AA4320" s="566"/>
      <c r="AB4320" s="566"/>
      <c r="AC4320" s="566"/>
      <c r="AD4320" s="566"/>
      <c r="AE4320" s="566"/>
      <c r="AF4320" s="566"/>
      <c r="AG4320" s="566"/>
    </row>
    <row r="4321" spans="2:33" hidden="1" outlineLevel="1" x14ac:dyDescent="0.45">
      <c r="B4321" s="648"/>
      <c r="C4321" s="649"/>
      <c r="D4321" s="650"/>
      <c r="E4321" s="651"/>
      <c r="F4321" s="652"/>
      <c r="G4321" s="653"/>
      <c r="H4321" s="654"/>
      <c r="I4321" s="654"/>
      <c r="J4321" s="654"/>
      <c r="K4321" s="655"/>
      <c r="L4321" s="653"/>
      <c r="M4321" s="654"/>
      <c r="N4321" s="654"/>
      <c r="O4321" s="654"/>
      <c r="P4321" s="655"/>
      <c r="Q4321" s="656"/>
      <c r="R4321" s="652"/>
      <c r="S4321" s="566"/>
      <c r="T4321" s="566"/>
      <c r="U4321" s="566"/>
      <c r="V4321" s="566"/>
      <c r="W4321" s="566"/>
      <c r="X4321" s="566"/>
      <c r="Y4321" s="566"/>
      <c r="Z4321" s="566"/>
      <c r="AA4321" s="566"/>
      <c r="AB4321" s="566"/>
      <c r="AC4321" s="566"/>
      <c r="AD4321" s="566"/>
      <c r="AE4321" s="566"/>
      <c r="AF4321" s="566"/>
      <c r="AG4321" s="566"/>
    </row>
    <row r="4322" spans="2:33" hidden="1" outlineLevel="1" x14ac:dyDescent="0.45">
      <c r="B4322" s="657"/>
      <c r="C4322" s="658"/>
      <c r="D4322" s="659"/>
      <c r="E4322" s="660"/>
      <c r="F4322" s="661"/>
      <c r="G4322" s="662"/>
      <c r="H4322" s="663"/>
      <c r="I4322" s="663"/>
      <c r="J4322" s="663"/>
      <c r="K4322" s="664"/>
      <c r="L4322" s="662"/>
      <c r="M4322" s="663"/>
      <c r="N4322" s="663"/>
      <c r="O4322" s="663"/>
      <c r="P4322" s="664"/>
      <c r="Q4322" s="665"/>
      <c r="R4322" s="661"/>
      <c r="S4322" s="566"/>
      <c r="T4322" s="566"/>
      <c r="U4322" s="566"/>
      <c r="V4322" s="566"/>
      <c r="W4322" s="566"/>
      <c r="X4322" s="566"/>
      <c r="Y4322" s="566"/>
      <c r="Z4322" s="566"/>
      <c r="AA4322" s="566"/>
      <c r="AB4322" s="566"/>
      <c r="AC4322" s="566"/>
      <c r="AD4322" s="566"/>
      <c r="AE4322" s="566"/>
      <c r="AF4322" s="566"/>
      <c r="AG4322" s="566"/>
    </row>
    <row r="4323" spans="2:33" hidden="1" outlineLevel="1" x14ac:dyDescent="0.45">
      <c r="B4323" s="648"/>
      <c r="C4323" s="649"/>
      <c r="D4323" s="650"/>
      <c r="E4323" s="651"/>
      <c r="F4323" s="652"/>
      <c r="G4323" s="653"/>
      <c r="H4323" s="654"/>
      <c r="I4323" s="654"/>
      <c r="J4323" s="654"/>
      <c r="K4323" s="655"/>
      <c r="L4323" s="653"/>
      <c r="M4323" s="654"/>
      <c r="N4323" s="654"/>
      <c r="O4323" s="654"/>
      <c r="P4323" s="655"/>
      <c r="Q4323" s="656"/>
      <c r="R4323" s="652"/>
      <c r="S4323" s="566"/>
      <c r="T4323" s="566"/>
      <c r="U4323" s="566"/>
      <c r="V4323" s="566"/>
      <c r="W4323" s="566"/>
      <c r="X4323" s="566"/>
      <c r="Y4323" s="566"/>
      <c r="Z4323" s="566"/>
      <c r="AA4323" s="566"/>
      <c r="AB4323" s="566"/>
      <c r="AC4323" s="566"/>
      <c r="AD4323" s="566"/>
      <c r="AE4323" s="566"/>
      <c r="AF4323" s="566"/>
      <c r="AG4323" s="566"/>
    </row>
    <row r="4324" spans="2:33" hidden="1" outlineLevel="1" x14ac:dyDescent="0.45">
      <c r="B4324" s="657"/>
      <c r="C4324" s="658"/>
      <c r="D4324" s="659"/>
      <c r="E4324" s="660"/>
      <c r="F4324" s="661"/>
      <c r="G4324" s="662"/>
      <c r="H4324" s="663"/>
      <c r="I4324" s="663"/>
      <c r="J4324" s="663"/>
      <c r="K4324" s="664"/>
      <c r="L4324" s="662"/>
      <c r="M4324" s="663"/>
      <c r="N4324" s="663"/>
      <c r="O4324" s="663"/>
      <c r="P4324" s="664"/>
      <c r="Q4324" s="665"/>
      <c r="R4324" s="661"/>
      <c r="S4324" s="566"/>
      <c r="T4324" s="566"/>
      <c r="U4324" s="566"/>
      <c r="V4324" s="566"/>
      <c r="W4324" s="566"/>
      <c r="X4324" s="566"/>
      <c r="Y4324" s="566"/>
      <c r="Z4324" s="566"/>
      <c r="AA4324" s="566"/>
      <c r="AB4324" s="566"/>
      <c r="AC4324" s="566"/>
      <c r="AD4324" s="566"/>
      <c r="AE4324" s="566"/>
      <c r="AF4324" s="566"/>
      <c r="AG4324" s="566"/>
    </row>
    <row r="4325" spans="2:33" hidden="1" outlineLevel="1" x14ac:dyDescent="0.45">
      <c r="B4325" s="648"/>
      <c r="C4325" s="649"/>
      <c r="D4325" s="650"/>
      <c r="E4325" s="651"/>
      <c r="F4325" s="652"/>
      <c r="G4325" s="653"/>
      <c r="H4325" s="654"/>
      <c r="I4325" s="654"/>
      <c r="J4325" s="654"/>
      <c r="K4325" s="655"/>
      <c r="L4325" s="653"/>
      <c r="M4325" s="654"/>
      <c r="N4325" s="654"/>
      <c r="O4325" s="654"/>
      <c r="P4325" s="655"/>
      <c r="Q4325" s="656"/>
      <c r="R4325" s="652"/>
      <c r="S4325" s="566"/>
      <c r="T4325" s="566"/>
      <c r="U4325" s="566"/>
      <c r="V4325" s="566"/>
      <c r="W4325" s="566"/>
      <c r="X4325" s="566"/>
      <c r="Y4325" s="566"/>
      <c r="Z4325" s="566"/>
      <c r="AA4325" s="566"/>
      <c r="AB4325" s="566"/>
      <c r="AC4325" s="566"/>
      <c r="AD4325" s="566"/>
      <c r="AE4325" s="566"/>
      <c r="AF4325" s="566"/>
      <c r="AG4325" s="566"/>
    </row>
    <row r="4326" spans="2:33" hidden="1" outlineLevel="1" x14ac:dyDescent="0.45">
      <c r="B4326" s="657"/>
      <c r="C4326" s="658"/>
      <c r="D4326" s="659"/>
      <c r="E4326" s="660"/>
      <c r="F4326" s="661"/>
      <c r="G4326" s="662"/>
      <c r="H4326" s="663"/>
      <c r="I4326" s="663"/>
      <c r="J4326" s="663"/>
      <c r="K4326" s="664"/>
      <c r="L4326" s="662"/>
      <c r="M4326" s="663"/>
      <c r="N4326" s="663"/>
      <c r="O4326" s="663"/>
      <c r="P4326" s="664"/>
      <c r="Q4326" s="665"/>
      <c r="R4326" s="661"/>
      <c r="S4326" s="566"/>
      <c r="T4326" s="566"/>
      <c r="U4326" s="566"/>
      <c r="V4326" s="566"/>
      <c r="W4326" s="566"/>
      <c r="X4326" s="566"/>
      <c r="Y4326" s="566"/>
      <c r="Z4326" s="566"/>
      <c r="AA4326" s="566"/>
      <c r="AB4326" s="566"/>
      <c r="AC4326" s="566"/>
      <c r="AD4326" s="566"/>
      <c r="AE4326" s="566"/>
      <c r="AF4326" s="566"/>
      <c r="AG4326" s="566"/>
    </row>
    <row r="4327" spans="2:33" hidden="1" outlineLevel="1" x14ac:dyDescent="0.45">
      <c r="B4327" s="648"/>
      <c r="C4327" s="649"/>
      <c r="D4327" s="650"/>
      <c r="E4327" s="651"/>
      <c r="F4327" s="652"/>
      <c r="G4327" s="653"/>
      <c r="H4327" s="654"/>
      <c r="I4327" s="654"/>
      <c r="J4327" s="654"/>
      <c r="K4327" s="655"/>
      <c r="L4327" s="653"/>
      <c r="M4327" s="654"/>
      <c r="N4327" s="654"/>
      <c r="O4327" s="654"/>
      <c r="P4327" s="655"/>
      <c r="Q4327" s="656"/>
      <c r="R4327" s="652"/>
      <c r="S4327" s="566"/>
      <c r="T4327" s="566"/>
      <c r="U4327" s="566"/>
      <c r="V4327" s="566"/>
      <c r="W4327" s="566"/>
      <c r="X4327" s="566"/>
      <c r="Y4327" s="566"/>
      <c r="Z4327" s="566"/>
      <c r="AA4327" s="566"/>
      <c r="AB4327" s="566"/>
      <c r="AC4327" s="566"/>
      <c r="AD4327" s="566"/>
      <c r="AE4327" s="566"/>
      <c r="AF4327" s="566"/>
      <c r="AG4327" s="566"/>
    </row>
    <row r="4328" spans="2:33" hidden="1" outlineLevel="1" x14ac:dyDescent="0.45">
      <c r="B4328" s="657"/>
      <c r="C4328" s="658"/>
      <c r="D4328" s="659"/>
      <c r="E4328" s="660"/>
      <c r="F4328" s="661"/>
      <c r="G4328" s="662"/>
      <c r="H4328" s="663"/>
      <c r="I4328" s="663"/>
      <c r="J4328" s="663"/>
      <c r="K4328" s="664"/>
      <c r="L4328" s="662"/>
      <c r="M4328" s="663"/>
      <c r="N4328" s="663"/>
      <c r="O4328" s="663"/>
      <c r="P4328" s="664"/>
      <c r="Q4328" s="665"/>
      <c r="R4328" s="661"/>
      <c r="S4328" s="566"/>
      <c r="T4328" s="566"/>
      <c r="U4328" s="566"/>
      <c r="V4328" s="566"/>
      <c r="W4328" s="566"/>
      <c r="X4328" s="566"/>
      <c r="Y4328" s="566"/>
      <c r="Z4328" s="566"/>
      <c r="AA4328" s="566"/>
      <c r="AB4328" s="566"/>
      <c r="AC4328" s="566"/>
      <c r="AD4328" s="566"/>
      <c r="AE4328" s="566"/>
      <c r="AF4328" s="566"/>
      <c r="AG4328" s="566"/>
    </row>
    <row r="4329" spans="2:33" hidden="1" outlineLevel="1" x14ac:dyDescent="0.45">
      <c r="B4329" s="648"/>
      <c r="C4329" s="649"/>
      <c r="D4329" s="650"/>
      <c r="E4329" s="651"/>
      <c r="F4329" s="652"/>
      <c r="G4329" s="653"/>
      <c r="H4329" s="654"/>
      <c r="I4329" s="654"/>
      <c r="J4329" s="654"/>
      <c r="K4329" s="655"/>
      <c r="L4329" s="653"/>
      <c r="M4329" s="654"/>
      <c r="N4329" s="654"/>
      <c r="O4329" s="654"/>
      <c r="P4329" s="655"/>
      <c r="Q4329" s="656"/>
      <c r="R4329" s="652"/>
      <c r="S4329" s="566"/>
      <c r="T4329" s="566"/>
      <c r="U4329" s="566"/>
      <c r="V4329" s="566"/>
      <c r="W4329" s="566"/>
      <c r="X4329" s="566"/>
      <c r="Y4329" s="566"/>
      <c r="Z4329" s="566"/>
      <c r="AA4329" s="566"/>
      <c r="AB4329" s="566"/>
      <c r="AC4329" s="566"/>
      <c r="AD4329" s="566"/>
      <c r="AE4329" s="566"/>
      <c r="AF4329" s="566"/>
      <c r="AG4329" s="566"/>
    </row>
    <row r="4330" spans="2:33" hidden="1" outlineLevel="1" x14ac:dyDescent="0.45">
      <c r="B4330" s="657"/>
      <c r="C4330" s="658"/>
      <c r="D4330" s="659"/>
      <c r="E4330" s="660"/>
      <c r="F4330" s="661"/>
      <c r="G4330" s="662"/>
      <c r="H4330" s="663"/>
      <c r="I4330" s="663"/>
      <c r="J4330" s="663"/>
      <c r="K4330" s="664"/>
      <c r="L4330" s="662"/>
      <c r="M4330" s="663"/>
      <c r="N4330" s="663"/>
      <c r="O4330" s="663"/>
      <c r="P4330" s="664"/>
      <c r="Q4330" s="665"/>
      <c r="R4330" s="661"/>
      <c r="S4330" s="566"/>
      <c r="T4330" s="566"/>
      <c r="U4330" s="566"/>
      <c r="V4330" s="566"/>
      <c r="W4330" s="566"/>
      <c r="X4330" s="566"/>
      <c r="Y4330" s="566"/>
      <c r="Z4330" s="566"/>
      <c r="AA4330" s="566"/>
      <c r="AB4330" s="566"/>
      <c r="AC4330" s="566"/>
      <c r="AD4330" s="566"/>
      <c r="AE4330" s="566"/>
      <c r="AF4330" s="566"/>
      <c r="AG4330" s="566"/>
    </row>
    <row r="4331" spans="2:33" hidden="1" outlineLevel="1" x14ac:dyDescent="0.45">
      <c r="B4331" s="648"/>
      <c r="C4331" s="649"/>
      <c r="D4331" s="650"/>
      <c r="E4331" s="651"/>
      <c r="F4331" s="652"/>
      <c r="G4331" s="653"/>
      <c r="H4331" s="654"/>
      <c r="I4331" s="654"/>
      <c r="J4331" s="654"/>
      <c r="K4331" s="655"/>
      <c r="L4331" s="653"/>
      <c r="M4331" s="654"/>
      <c r="N4331" s="654"/>
      <c r="O4331" s="654"/>
      <c r="P4331" s="655"/>
      <c r="Q4331" s="656"/>
      <c r="R4331" s="652"/>
      <c r="S4331" s="566"/>
      <c r="T4331" s="566"/>
      <c r="U4331" s="566"/>
      <c r="V4331" s="566"/>
      <c r="W4331" s="566"/>
      <c r="X4331" s="566"/>
      <c r="Y4331" s="566"/>
      <c r="Z4331" s="566"/>
      <c r="AA4331" s="566"/>
      <c r="AB4331" s="566"/>
      <c r="AC4331" s="566"/>
      <c r="AD4331" s="566"/>
      <c r="AE4331" s="566"/>
      <c r="AF4331" s="566"/>
      <c r="AG4331" s="566"/>
    </row>
    <row r="4332" spans="2:33" hidden="1" outlineLevel="1" x14ac:dyDescent="0.45">
      <c r="B4332" s="657"/>
      <c r="C4332" s="658"/>
      <c r="D4332" s="659"/>
      <c r="E4332" s="660"/>
      <c r="F4332" s="661"/>
      <c r="G4332" s="662"/>
      <c r="H4332" s="663"/>
      <c r="I4332" s="663"/>
      <c r="J4332" s="663"/>
      <c r="K4332" s="664"/>
      <c r="L4332" s="662"/>
      <c r="M4332" s="663"/>
      <c r="N4332" s="663"/>
      <c r="O4332" s="663"/>
      <c r="P4332" s="664"/>
      <c r="Q4332" s="665"/>
      <c r="R4332" s="661"/>
      <c r="S4332" s="566"/>
      <c r="T4332" s="566"/>
      <c r="U4332" s="566"/>
      <c r="V4332" s="566"/>
      <c r="W4332" s="566"/>
      <c r="X4332" s="566"/>
      <c r="Y4332" s="566"/>
      <c r="Z4332" s="566"/>
      <c r="AA4332" s="566"/>
      <c r="AB4332" s="566"/>
      <c r="AC4332" s="566"/>
      <c r="AD4332" s="566"/>
      <c r="AE4332" s="566"/>
      <c r="AF4332" s="566"/>
      <c r="AG4332" s="566"/>
    </row>
    <row r="4333" spans="2:33" hidden="1" outlineLevel="1" x14ac:dyDescent="0.45">
      <c r="B4333" s="648"/>
      <c r="C4333" s="649"/>
      <c r="D4333" s="650"/>
      <c r="E4333" s="651"/>
      <c r="F4333" s="652"/>
      <c r="G4333" s="653"/>
      <c r="H4333" s="654"/>
      <c r="I4333" s="654"/>
      <c r="J4333" s="654"/>
      <c r="K4333" s="655"/>
      <c r="L4333" s="653"/>
      <c r="M4333" s="654"/>
      <c r="N4333" s="654"/>
      <c r="O4333" s="654"/>
      <c r="P4333" s="655"/>
      <c r="Q4333" s="656"/>
      <c r="R4333" s="652"/>
      <c r="S4333" s="566"/>
      <c r="T4333" s="566"/>
      <c r="U4333" s="566"/>
      <c r="V4333" s="566"/>
      <c r="W4333" s="566"/>
      <c r="X4333" s="566"/>
      <c r="Y4333" s="566"/>
      <c r="Z4333" s="566"/>
      <c r="AA4333" s="566"/>
      <c r="AB4333" s="566"/>
      <c r="AC4333" s="566"/>
      <c r="AD4333" s="566"/>
      <c r="AE4333" s="566"/>
      <c r="AF4333" s="566"/>
      <c r="AG4333" s="566"/>
    </row>
    <row r="4334" spans="2:33" hidden="1" outlineLevel="1" x14ac:dyDescent="0.45">
      <c r="B4334" s="657"/>
      <c r="C4334" s="658"/>
      <c r="D4334" s="659"/>
      <c r="E4334" s="660"/>
      <c r="F4334" s="661"/>
      <c r="G4334" s="662"/>
      <c r="H4334" s="663"/>
      <c r="I4334" s="663"/>
      <c r="J4334" s="663"/>
      <c r="K4334" s="664"/>
      <c r="L4334" s="662"/>
      <c r="M4334" s="663"/>
      <c r="N4334" s="663"/>
      <c r="O4334" s="663"/>
      <c r="P4334" s="664"/>
      <c r="Q4334" s="665"/>
      <c r="R4334" s="661"/>
      <c r="S4334" s="566"/>
      <c r="T4334" s="566"/>
      <c r="U4334" s="566"/>
      <c r="V4334" s="566"/>
      <c r="W4334" s="566"/>
      <c r="X4334" s="566"/>
      <c r="Y4334" s="566"/>
      <c r="Z4334" s="566"/>
      <c r="AA4334" s="566"/>
      <c r="AB4334" s="566"/>
      <c r="AC4334" s="566"/>
      <c r="AD4334" s="566"/>
      <c r="AE4334" s="566"/>
      <c r="AF4334" s="566"/>
      <c r="AG4334" s="566"/>
    </row>
    <row r="4335" spans="2:33" hidden="1" outlineLevel="1" x14ac:dyDescent="0.45">
      <c r="B4335" s="648"/>
      <c r="C4335" s="649"/>
      <c r="D4335" s="650"/>
      <c r="E4335" s="651"/>
      <c r="F4335" s="652"/>
      <c r="G4335" s="653"/>
      <c r="H4335" s="654"/>
      <c r="I4335" s="654"/>
      <c r="J4335" s="654"/>
      <c r="K4335" s="655"/>
      <c r="L4335" s="653"/>
      <c r="M4335" s="654"/>
      <c r="N4335" s="654"/>
      <c r="O4335" s="654"/>
      <c r="P4335" s="655"/>
      <c r="Q4335" s="656"/>
      <c r="R4335" s="652"/>
      <c r="S4335" s="566"/>
      <c r="T4335" s="566"/>
      <c r="U4335" s="566"/>
      <c r="V4335" s="566"/>
      <c r="W4335" s="566"/>
      <c r="X4335" s="566"/>
      <c r="Y4335" s="566"/>
      <c r="Z4335" s="566"/>
      <c r="AA4335" s="566"/>
      <c r="AB4335" s="566"/>
      <c r="AC4335" s="566"/>
      <c r="AD4335" s="566"/>
      <c r="AE4335" s="566"/>
      <c r="AF4335" s="566"/>
      <c r="AG4335" s="566"/>
    </row>
    <row r="4336" spans="2:33" hidden="1" outlineLevel="1" x14ac:dyDescent="0.45">
      <c r="B4336" s="657"/>
      <c r="C4336" s="658"/>
      <c r="D4336" s="659"/>
      <c r="E4336" s="660"/>
      <c r="F4336" s="661"/>
      <c r="G4336" s="662"/>
      <c r="H4336" s="663"/>
      <c r="I4336" s="663"/>
      <c r="J4336" s="663"/>
      <c r="K4336" s="664"/>
      <c r="L4336" s="662"/>
      <c r="M4336" s="663"/>
      <c r="N4336" s="663"/>
      <c r="O4336" s="663"/>
      <c r="P4336" s="664"/>
      <c r="Q4336" s="665"/>
      <c r="R4336" s="661"/>
      <c r="S4336" s="566"/>
      <c r="T4336" s="566"/>
      <c r="U4336" s="566"/>
      <c r="V4336" s="566"/>
      <c r="W4336" s="566"/>
      <c r="X4336" s="566"/>
      <c r="Y4336" s="566"/>
      <c r="Z4336" s="566"/>
      <c r="AA4336" s="566"/>
      <c r="AB4336" s="566"/>
      <c r="AC4336" s="566"/>
      <c r="AD4336" s="566"/>
      <c r="AE4336" s="566"/>
      <c r="AF4336" s="566"/>
      <c r="AG4336" s="566"/>
    </row>
    <row r="4337" spans="2:33" hidden="1" outlineLevel="1" x14ac:dyDescent="0.45">
      <c r="B4337" s="648"/>
      <c r="C4337" s="649"/>
      <c r="D4337" s="650"/>
      <c r="E4337" s="651"/>
      <c r="F4337" s="652"/>
      <c r="G4337" s="653"/>
      <c r="H4337" s="654"/>
      <c r="I4337" s="654"/>
      <c r="J4337" s="654"/>
      <c r="K4337" s="655"/>
      <c r="L4337" s="653"/>
      <c r="M4337" s="654"/>
      <c r="N4337" s="654"/>
      <c r="O4337" s="654"/>
      <c r="P4337" s="655"/>
      <c r="Q4337" s="656"/>
      <c r="R4337" s="652"/>
      <c r="S4337" s="566"/>
      <c r="T4337" s="566"/>
      <c r="U4337" s="566"/>
      <c r="V4337" s="566"/>
      <c r="W4337" s="566"/>
      <c r="X4337" s="566"/>
      <c r="Y4337" s="566"/>
      <c r="Z4337" s="566"/>
      <c r="AA4337" s="566"/>
      <c r="AB4337" s="566"/>
      <c r="AC4337" s="566"/>
      <c r="AD4337" s="566"/>
      <c r="AE4337" s="566"/>
      <c r="AF4337" s="566"/>
      <c r="AG4337" s="566"/>
    </row>
    <row r="4338" spans="2:33" hidden="1" outlineLevel="1" x14ac:dyDescent="0.45">
      <c r="B4338" s="657"/>
      <c r="C4338" s="658"/>
      <c r="D4338" s="659"/>
      <c r="E4338" s="660"/>
      <c r="F4338" s="661"/>
      <c r="G4338" s="662"/>
      <c r="H4338" s="663"/>
      <c r="I4338" s="663"/>
      <c r="J4338" s="663"/>
      <c r="K4338" s="664"/>
      <c r="L4338" s="662"/>
      <c r="M4338" s="663"/>
      <c r="N4338" s="663"/>
      <c r="O4338" s="663"/>
      <c r="P4338" s="664"/>
      <c r="Q4338" s="665"/>
      <c r="R4338" s="661"/>
      <c r="S4338" s="566"/>
      <c r="T4338" s="566"/>
      <c r="U4338" s="566"/>
      <c r="V4338" s="566"/>
      <c r="W4338" s="566"/>
      <c r="X4338" s="566"/>
      <c r="Y4338" s="566"/>
      <c r="Z4338" s="566"/>
      <c r="AA4338" s="566"/>
      <c r="AB4338" s="566"/>
      <c r="AC4338" s="566"/>
      <c r="AD4338" s="566"/>
      <c r="AE4338" s="566"/>
      <c r="AF4338" s="566"/>
      <c r="AG4338" s="566"/>
    </row>
    <row r="4339" spans="2:33" hidden="1" outlineLevel="1" x14ac:dyDescent="0.45">
      <c r="B4339" s="648"/>
      <c r="C4339" s="649"/>
      <c r="D4339" s="650"/>
      <c r="E4339" s="651"/>
      <c r="F4339" s="652"/>
      <c r="G4339" s="653"/>
      <c r="H4339" s="654"/>
      <c r="I4339" s="654"/>
      <c r="J4339" s="654"/>
      <c r="K4339" s="655"/>
      <c r="L4339" s="653"/>
      <c r="M4339" s="654"/>
      <c r="N4339" s="654"/>
      <c r="O4339" s="654"/>
      <c r="P4339" s="655"/>
      <c r="Q4339" s="656"/>
      <c r="R4339" s="652"/>
      <c r="S4339" s="566"/>
      <c r="T4339" s="566"/>
      <c r="U4339" s="566"/>
      <c r="V4339" s="566"/>
      <c r="W4339" s="566"/>
      <c r="X4339" s="566"/>
      <c r="Y4339" s="566"/>
      <c r="Z4339" s="566"/>
      <c r="AA4339" s="566"/>
      <c r="AB4339" s="566"/>
      <c r="AC4339" s="566"/>
      <c r="AD4339" s="566"/>
      <c r="AE4339" s="566"/>
      <c r="AF4339" s="566"/>
      <c r="AG4339" s="566"/>
    </row>
    <row r="4340" spans="2:33" hidden="1" outlineLevel="1" x14ac:dyDescent="0.45">
      <c r="B4340" s="657"/>
      <c r="C4340" s="658"/>
      <c r="D4340" s="659"/>
      <c r="E4340" s="660"/>
      <c r="F4340" s="661"/>
      <c r="G4340" s="662"/>
      <c r="H4340" s="663"/>
      <c r="I4340" s="663"/>
      <c r="J4340" s="663"/>
      <c r="K4340" s="664"/>
      <c r="L4340" s="662"/>
      <c r="M4340" s="663"/>
      <c r="N4340" s="663"/>
      <c r="O4340" s="663"/>
      <c r="P4340" s="664"/>
      <c r="Q4340" s="665"/>
      <c r="R4340" s="661"/>
      <c r="S4340" s="566"/>
      <c r="T4340" s="566"/>
      <c r="U4340" s="566"/>
      <c r="V4340" s="566"/>
      <c r="W4340" s="566"/>
      <c r="X4340" s="566"/>
      <c r="Y4340" s="566"/>
      <c r="Z4340" s="566"/>
      <c r="AA4340" s="566"/>
      <c r="AB4340" s="566"/>
      <c r="AC4340" s="566"/>
      <c r="AD4340" s="566"/>
      <c r="AE4340" s="566"/>
      <c r="AF4340" s="566"/>
      <c r="AG4340" s="566"/>
    </row>
    <row r="4341" spans="2:33" hidden="1" outlineLevel="1" x14ac:dyDescent="0.45">
      <c r="B4341" s="648"/>
      <c r="C4341" s="649"/>
      <c r="D4341" s="650"/>
      <c r="E4341" s="651"/>
      <c r="F4341" s="652"/>
      <c r="G4341" s="653"/>
      <c r="H4341" s="654"/>
      <c r="I4341" s="654"/>
      <c r="J4341" s="654"/>
      <c r="K4341" s="655"/>
      <c r="L4341" s="653"/>
      <c r="M4341" s="654"/>
      <c r="N4341" s="654"/>
      <c r="O4341" s="654"/>
      <c r="P4341" s="655"/>
      <c r="Q4341" s="656"/>
      <c r="R4341" s="652"/>
      <c r="S4341" s="566"/>
      <c r="T4341" s="566"/>
      <c r="U4341" s="566"/>
      <c r="V4341" s="566"/>
      <c r="W4341" s="566"/>
      <c r="X4341" s="566"/>
      <c r="Y4341" s="566"/>
      <c r="Z4341" s="566"/>
      <c r="AA4341" s="566"/>
      <c r="AB4341" s="566"/>
      <c r="AC4341" s="566"/>
      <c r="AD4341" s="566"/>
      <c r="AE4341" s="566"/>
      <c r="AF4341" s="566"/>
      <c r="AG4341" s="566"/>
    </row>
    <row r="4342" spans="2:33" hidden="1" outlineLevel="1" x14ac:dyDescent="0.45">
      <c r="B4342" s="657"/>
      <c r="C4342" s="658"/>
      <c r="D4342" s="659"/>
      <c r="E4342" s="660"/>
      <c r="F4342" s="661"/>
      <c r="G4342" s="662"/>
      <c r="H4342" s="663"/>
      <c r="I4342" s="663"/>
      <c r="J4342" s="663"/>
      <c r="K4342" s="664"/>
      <c r="L4342" s="662"/>
      <c r="M4342" s="663"/>
      <c r="N4342" s="663"/>
      <c r="O4342" s="663"/>
      <c r="P4342" s="664"/>
      <c r="Q4342" s="665"/>
      <c r="R4342" s="661"/>
      <c r="S4342" s="566"/>
      <c r="T4342" s="566"/>
      <c r="U4342" s="566"/>
      <c r="V4342" s="566"/>
      <c r="W4342" s="566"/>
      <c r="X4342" s="566"/>
      <c r="Y4342" s="566"/>
      <c r="Z4342" s="566"/>
      <c r="AA4342" s="566"/>
      <c r="AB4342" s="566"/>
      <c r="AC4342" s="566"/>
      <c r="AD4342" s="566"/>
      <c r="AE4342" s="566"/>
      <c r="AF4342" s="566"/>
      <c r="AG4342" s="566"/>
    </row>
    <row r="4343" spans="2:33" hidden="1" outlineLevel="1" x14ac:dyDescent="0.45">
      <c r="B4343" s="648"/>
      <c r="C4343" s="649"/>
      <c r="D4343" s="650"/>
      <c r="E4343" s="651"/>
      <c r="F4343" s="652"/>
      <c r="G4343" s="653"/>
      <c r="H4343" s="654"/>
      <c r="I4343" s="654"/>
      <c r="J4343" s="654"/>
      <c r="K4343" s="655"/>
      <c r="L4343" s="653"/>
      <c r="M4343" s="654"/>
      <c r="N4343" s="654"/>
      <c r="O4343" s="654"/>
      <c r="P4343" s="655"/>
      <c r="Q4343" s="656"/>
      <c r="R4343" s="652"/>
      <c r="S4343" s="566"/>
      <c r="T4343" s="566"/>
      <c r="U4343" s="566"/>
      <c r="V4343" s="566"/>
      <c r="W4343" s="566"/>
      <c r="X4343" s="566"/>
      <c r="Y4343" s="566"/>
      <c r="Z4343" s="566"/>
      <c r="AA4343" s="566"/>
      <c r="AB4343" s="566"/>
      <c r="AC4343" s="566"/>
      <c r="AD4343" s="566"/>
      <c r="AE4343" s="566"/>
      <c r="AF4343" s="566"/>
      <c r="AG4343" s="566"/>
    </row>
    <row r="4344" spans="2:33" hidden="1" outlineLevel="1" x14ac:dyDescent="0.45">
      <c r="B4344" s="657"/>
      <c r="C4344" s="658"/>
      <c r="D4344" s="659"/>
      <c r="E4344" s="660"/>
      <c r="F4344" s="661"/>
      <c r="G4344" s="662"/>
      <c r="H4344" s="663"/>
      <c r="I4344" s="663"/>
      <c r="J4344" s="663"/>
      <c r="K4344" s="664"/>
      <c r="L4344" s="662"/>
      <c r="M4344" s="663"/>
      <c r="N4344" s="663"/>
      <c r="O4344" s="663"/>
      <c r="P4344" s="664"/>
      <c r="Q4344" s="665"/>
      <c r="R4344" s="661"/>
      <c r="S4344" s="566"/>
      <c r="T4344" s="566"/>
      <c r="U4344" s="566"/>
      <c r="V4344" s="566"/>
      <c r="W4344" s="566"/>
      <c r="X4344" s="566"/>
      <c r="Y4344" s="566"/>
      <c r="Z4344" s="566"/>
      <c r="AA4344" s="566"/>
      <c r="AB4344" s="566"/>
      <c r="AC4344" s="566"/>
      <c r="AD4344" s="566"/>
      <c r="AE4344" s="566"/>
      <c r="AF4344" s="566"/>
      <c r="AG4344" s="566"/>
    </row>
    <row r="4345" spans="2:33" hidden="1" outlineLevel="1" x14ac:dyDescent="0.45">
      <c r="B4345" s="648"/>
      <c r="C4345" s="649"/>
      <c r="D4345" s="650"/>
      <c r="E4345" s="651"/>
      <c r="F4345" s="652"/>
      <c r="G4345" s="653"/>
      <c r="H4345" s="654"/>
      <c r="I4345" s="654"/>
      <c r="J4345" s="654"/>
      <c r="K4345" s="655"/>
      <c r="L4345" s="653"/>
      <c r="M4345" s="654"/>
      <c r="N4345" s="654"/>
      <c r="O4345" s="654"/>
      <c r="P4345" s="655"/>
      <c r="Q4345" s="656"/>
      <c r="R4345" s="652"/>
      <c r="S4345" s="566"/>
      <c r="T4345" s="566"/>
      <c r="U4345" s="566"/>
      <c r="V4345" s="566"/>
      <c r="W4345" s="566"/>
      <c r="X4345" s="566"/>
      <c r="Y4345" s="566"/>
      <c r="Z4345" s="566"/>
      <c r="AA4345" s="566"/>
      <c r="AB4345" s="566"/>
      <c r="AC4345" s="566"/>
      <c r="AD4345" s="566"/>
      <c r="AE4345" s="566"/>
      <c r="AF4345" s="566"/>
      <c r="AG4345" s="566"/>
    </row>
    <row r="4346" spans="2:33" hidden="1" outlineLevel="1" x14ac:dyDescent="0.45">
      <c r="B4346" s="657"/>
      <c r="C4346" s="658"/>
      <c r="D4346" s="659"/>
      <c r="E4346" s="660"/>
      <c r="F4346" s="661"/>
      <c r="G4346" s="662"/>
      <c r="H4346" s="663"/>
      <c r="I4346" s="663"/>
      <c r="J4346" s="663"/>
      <c r="K4346" s="664"/>
      <c r="L4346" s="662"/>
      <c r="M4346" s="663"/>
      <c r="N4346" s="663"/>
      <c r="O4346" s="663"/>
      <c r="P4346" s="664"/>
      <c r="Q4346" s="665"/>
      <c r="R4346" s="661"/>
      <c r="S4346" s="566"/>
      <c r="T4346" s="566"/>
      <c r="U4346" s="566"/>
      <c r="V4346" s="566"/>
      <c r="W4346" s="566"/>
      <c r="X4346" s="566"/>
      <c r="Y4346" s="566"/>
      <c r="Z4346" s="566"/>
      <c r="AA4346" s="566"/>
      <c r="AB4346" s="566"/>
      <c r="AC4346" s="566"/>
      <c r="AD4346" s="566"/>
      <c r="AE4346" s="566"/>
      <c r="AF4346" s="566"/>
      <c r="AG4346" s="566"/>
    </row>
    <row r="4347" spans="2:33" hidden="1" outlineLevel="1" x14ac:dyDescent="0.45">
      <c r="B4347" s="648"/>
      <c r="C4347" s="649"/>
      <c r="D4347" s="650"/>
      <c r="E4347" s="651"/>
      <c r="F4347" s="652"/>
      <c r="G4347" s="653"/>
      <c r="H4347" s="654"/>
      <c r="I4347" s="654"/>
      <c r="J4347" s="654"/>
      <c r="K4347" s="655"/>
      <c r="L4347" s="653"/>
      <c r="M4347" s="654"/>
      <c r="N4347" s="654"/>
      <c r="O4347" s="654"/>
      <c r="P4347" s="655"/>
      <c r="Q4347" s="656"/>
      <c r="R4347" s="652"/>
      <c r="S4347" s="566"/>
      <c r="T4347" s="566"/>
      <c r="U4347" s="566"/>
      <c r="V4347" s="566"/>
      <c r="W4347" s="566"/>
      <c r="X4347" s="566"/>
      <c r="Y4347" s="566"/>
      <c r="Z4347" s="566"/>
      <c r="AA4347" s="566"/>
      <c r="AB4347" s="566"/>
      <c r="AC4347" s="566"/>
      <c r="AD4347" s="566"/>
      <c r="AE4347" s="566"/>
      <c r="AF4347" s="566"/>
      <c r="AG4347" s="566"/>
    </row>
    <row r="4348" spans="2:33" hidden="1" outlineLevel="1" x14ac:dyDescent="0.45">
      <c r="B4348" s="657"/>
      <c r="C4348" s="658"/>
      <c r="D4348" s="659"/>
      <c r="E4348" s="660"/>
      <c r="F4348" s="661"/>
      <c r="G4348" s="662"/>
      <c r="H4348" s="663"/>
      <c r="I4348" s="663"/>
      <c r="J4348" s="663"/>
      <c r="K4348" s="664"/>
      <c r="L4348" s="662"/>
      <c r="M4348" s="663"/>
      <c r="N4348" s="663"/>
      <c r="O4348" s="663"/>
      <c r="P4348" s="664"/>
      <c r="Q4348" s="665"/>
      <c r="R4348" s="661"/>
      <c r="S4348" s="566"/>
      <c r="T4348" s="566"/>
      <c r="U4348" s="566"/>
      <c r="V4348" s="566"/>
      <c r="W4348" s="566"/>
      <c r="X4348" s="566"/>
      <c r="Y4348" s="566"/>
      <c r="Z4348" s="566"/>
      <c r="AA4348" s="566"/>
      <c r="AB4348" s="566"/>
      <c r="AC4348" s="566"/>
      <c r="AD4348" s="566"/>
      <c r="AE4348" s="566"/>
      <c r="AF4348" s="566"/>
      <c r="AG4348" s="566"/>
    </row>
    <row r="4349" spans="2:33" hidden="1" outlineLevel="1" x14ac:dyDescent="0.45">
      <c r="B4349" s="648"/>
      <c r="C4349" s="649"/>
      <c r="D4349" s="650"/>
      <c r="E4349" s="651"/>
      <c r="F4349" s="652"/>
      <c r="G4349" s="653"/>
      <c r="H4349" s="654"/>
      <c r="I4349" s="654"/>
      <c r="J4349" s="654"/>
      <c r="K4349" s="655"/>
      <c r="L4349" s="653"/>
      <c r="M4349" s="654"/>
      <c r="N4349" s="654"/>
      <c r="O4349" s="654"/>
      <c r="P4349" s="655"/>
      <c r="Q4349" s="656"/>
      <c r="R4349" s="652"/>
      <c r="S4349" s="566"/>
      <c r="T4349" s="566"/>
      <c r="U4349" s="566"/>
      <c r="V4349" s="566"/>
      <c r="W4349" s="566"/>
      <c r="X4349" s="566"/>
      <c r="Y4349" s="566"/>
      <c r="Z4349" s="566"/>
      <c r="AA4349" s="566"/>
      <c r="AB4349" s="566"/>
      <c r="AC4349" s="566"/>
      <c r="AD4349" s="566"/>
      <c r="AE4349" s="566"/>
      <c r="AF4349" s="566"/>
      <c r="AG4349" s="566"/>
    </row>
    <row r="4350" spans="2:33" hidden="1" outlineLevel="1" x14ac:dyDescent="0.45">
      <c r="B4350" s="657"/>
      <c r="C4350" s="658"/>
      <c r="D4350" s="659"/>
      <c r="E4350" s="660"/>
      <c r="F4350" s="661"/>
      <c r="G4350" s="662"/>
      <c r="H4350" s="663"/>
      <c r="I4350" s="663"/>
      <c r="J4350" s="663"/>
      <c r="K4350" s="664"/>
      <c r="L4350" s="662"/>
      <c r="M4350" s="663"/>
      <c r="N4350" s="663"/>
      <c r="O4350" s="663"/>
      <c r="P4350" s="664"/>
      <c r="Q4350" s="665"/>
      <c r="R4350" s="661"/>
      <c r="S4350" s="566"/>
      <c r="T4350" s="566"/>
      <c r="U4350" s="566"/>
      <c r="V4350" s="566"/>
      <c r="W4350" s="566"/>
      <c r="X4350" s="566"/>
      <c r="Y4350" s="566"/>
      <c r="Z4350" s="566"/>
      <c r="AA4350" s="566"/>
      <c r="AB4350" s="566"/>
      <c r="AC4350" s="566"/>
      <c r="AD4350" s="566"/>
      <c r="AE4350" s="566"/>
      <c r="AF4350" s="566"/>
      <c r="AG4350" s="566"/>
    </row>
    <row r="4351" spans="2:33" hidden="1" outlineLevel="1" x14ac:dyDescent="0.45">
      <c r="B4351" s="648"/>
      <c r="C4351" s="649"/>
      <c r="D4351" s="650"/>
      <c r="E4351" s="651"/>
      <c r="F4351" s="652"/>
      <c r="G4351" s="653"/>
      <c r="H4351" s="654"/>
      <c r="I4351" s="654"/>
      <c r="J4351" s="654"/>
      <c r="K4351" s="655"/>
      <c r="L4351" s="653"/>
      <c r="M4351" s="654"/>
      <c r="N4351" s="654"/>
      <c r="O4351" s="654"/>
      <c r="P4351" s="655"/>
      <c r="Q4351" s="656"/>
      <c r="R4351" s="652"/>
      <c r="S4351" s="566"/>
      <c r="T4351" s="566"/>
      <c r="U4351" s="566"/>
      <c r="V4351" s="566"/>
      <c r="W4351" s="566"/>
      <c r="X4351" s="566"/>
      <c r="Y4351" s="566"/>
      <c r="Z4351" s="566"/>
      <c r="AA4351" s="566"/>
      <c r="AB4351" s="566"/>
      <c r="AC4351" s="566"/>
      <c r="AD4351" s="566"/>
      <c r="AE4351" s="566"/>
      <c r="AF4351" s="566"/>
      <c r="AG4351" s="566"/>
    </row>
    <row r="4352" spans="2:33" hidden="1" outlineLevel="1" x14ac:dyDescent="0.45">
      <c r="B4352" s="657"/>
      <c r="C4352" s="658"/>
      <c r="D4352" s="659"/>
      <c r="E4352" s="660"/>
      <c r="F4352" s="661"/>
      <c r="G4352" s="662"/>
      <c r="H4352" s="663"/>
      <c r="I4352" s="663"/>
      <c r="J4352" s="663"/>
      <c r="K4352" s="664"/>
      <c r="L4352" s="662"/>
      <c r="M4352" s="663"/>
      <c r="N4352" s="663"/>
      <c r="O4352" s="663"/>
      <c r="P4352" s="664"/>
      <c r="Q4352" s="665"/>
      <c r="R4352" s="661"/>
      <c r="S4352" s="566"/>
      <c r="T4352" s="566"/>
      <c r="U4352" s="566"/>
      <c r="V4352" s="566"/>
      <c r="W4352" s="566"/>
      <c r="X4352" s="566"/>
      <c r="Y4352" s="566"/>
      <c r="Z4352" s="566"/>
      <c r="AA4352" s="566"/>
      <c r="AB4352" s="566"/>
      <c r="AC4352" s="566"/>
      <c r="AD4352" s="566"/>
      <c r="AE4352" s="566"/>
      <c r="AF4352" s="566"/>
      <c r="AG4352" s="566"/>
    </row>
    <row r="4353" spans="2:33" hidden="1" outlineLevel="1" x14ac:dyDescent="0.45">
      <c r="B4353" s="648"/>
      <c r="C4353" s="649"/>
      <c r="D4353" s="650"/>
      <c r="E4353" s="651"/>
      <c r="F4353" s="652"/>
      <c r="G4353" s="653"/>
      <c r="H4353" s="654"/>
      <c r="I4353" s="654"/>
      <c r="J4353" s="654"/>
      <c r="K4353" s="655"/>
      <c r="L4353" s="653"/>
      <c r="M4353" s="654"/>
      <c r="N4353" s="654"/>
      <c r="O4353" s="654"/>
      <c r="P4353" s="655"/>
      <c r="Q4353" s="656"/>
      <c r="R4353" s="652"/>
      <c r="S4353" s="566"/>
      <c r="T4353" s="566"/>
      <c r="U4353" s="566"/>
      <c r="V4353" s="566"/>
      <c r="W4353" s="566"/>
      <c r="X4353" s="566"/>
      <c r="Y4353" s="566"/>
      <c r="Z4353" s="566"/>
      <c r="AA4353" s="566"/>
      <c r="AB4353" s="566"/>
      <c r="AC4353" s="566"/>
      <c r="AD4353" s="566"/>
      <c r="AE4353" s="566"/>
      <c r="AF4353" s="566"/>
      <c r="AG4353" s="566"/>
    </row>
    <row r="4354" spans="2:33" hidden="1" outlineLevel="1" x14ac:dyDescent="0.45">
      <c r="B4354" s="657"/>
      <c r="C4354" s="658"/>
      <c r="D4354" s="659"/>
      <c r="E4354" s="660"/>
      <c r="F4354" s="661"/>
      <c r="G4354" s="662"/>
      <c r="H4354" s="663"/>
      <c r="I4354" s="663"/>
      <c r="J4354" s="663"/>
      <c r="K4354" s="664"/>
      <c r="L4354" s="662"/>
      <c r="M4354" s="663"/>
      <c r="N4354" s="663"/>
      <c r="O4354" s="663"/>
      <c r="P4354" s="664"/>
      <c r="Q4354" s="665"/>
      <c r="R4354" s="661"/>
      <c r="S4354" s="566"/>
      <c r="T4354" s="566"/>
      <c r="U4354" s="566"/>
      <c r="V4354" s="566"/>
      <c r="W4354" s="566"/>
      <c r="X4354" s="566"/>
      <c r="Y4354" s="566"/>
      <c r="Z4354" s="566"/>
      <c r="AA4354" s="566"/>
      <c r="AB4354" s="566"/>
      <c r="AC4354" s="566"/>
      <c r="AD4354" s="566"/>
      <c r="AE4354" s="566"/>
      <c r="AF4354" s="566"/>
      <c r="AG4354" s="566"/>
    </row>
    <row r="4355" spans="2:33" hidden="1" outlineLevel="1" x14ac:dyDescent="0.45">
      <c r="B4355" s="648"/>
      <c r="C4355" s="649"/>
      <c r="D4355" s="650"/>
      <c r="E4355" s="651"/>
      <c r="F4355" s="652"/>
      <c r="G4355" s="653"/>
      <c r="H4355" s="654"/>
      <c r="I4355" s="654"/>
      <c r="J4355" s="654"/>
      <c r="K4355" s="655"/>
      <c r="L4355" s="653"/>
      <c r="M4355" s="654"/>
      <c r="N4355" s="654"/>
      <c r="O4355" s="654"/>
      <c r="P4355" s="655"/>
      <c r="Q4355" s="656"/>
      <c r="R4355" s="652"/>
      <c r="S4355" s="566"/>
      <c r="T4355" s="566"/>
      <c r="U4355" s="566"/>
      <c r="V4355" s="566"/>
      <c r="W4355" s="566"/>
      <c r="X4355" s="566"/>
      <c r="Y4355" s="566"/>
      <c r="Z4355" s="566"/>
      <c r="AA4355" s="566"/>
      <c r="AB4355" s="566"/>
      <c r="AC4355" s="566"/>
      <c r="AD4355" s="566"/>
      <c r="AE4355" s="566"/>
      <c r="AF4355" s="566"/>
      <c r="AG4355" s="566"/>
    </row>
    <row r="4356" spans="2:33" hidden="1" outlineLevel="1" x14ac:dyDescent="0.45">
      <c r="B4356" s="657"/>
      <c r="C4356" s="658"/>
      <c r="D4356" s="659"/>
      <c r="E4356" s="660"/>
      <c r="F4356" s="661"/>
      <c r="G4356" s="662"/>
      <c r="H4356" s="663"/>
      <c r="I4356" s="663"/>
      <c r="J4356" s="663"/>
      <c r="K4356" s="664"/>
      <c r="L4356" s="662"/>
      <c r="M4356" s="663"/>
      <c r="N4356" s="663"/>
      <c r="O4356" s="663"/>
      <c r="P4356" s="664"/>
      <c r="Q4356" s="665"/>
      <c r="R4356" s="661"/>
      <c r="S4356" s="566"/>
      <c r="T4356" s="566"/>
      <c r="U4356" s="566"/>
      <c r="V4356" s="566"/>
      <c r="W4356" s="566"/>
      <c r="X4356" s="566"/>
      <c r="Y4356" s="566"/>
      <c r="Z4356" s="566"/>
      <c r="AA4356" s="566"/>
      <c r="AB4356" s="566"/>
      <c r="AC4356" s="566"/>
      <c r="AD4356" s="566"/>
      <c r="AE4356" s="566"/>
      <c r="AF4356" s="566"/>
      <c r="AG4356" s="566"/>
    </row>
    <row r="4357" spans="2:33" hidden="1" outlineLevel="1" x14ac:dyDescent="0.45">
      <c r="B4357" s="648"/>
      <c r="C4357" s="649"/>
      <c r="D4357" s="650"/>
      <c r="E4357" s="651"/>
      <c r="F4357" s="652"/>
      <c r="G4357" s="653"/>
      <c r="H4357" s="654"/>
      <c r="I4357" s="654"/>
      <c r="J4357" s="654"/>
      <c r="K4357" s="655"/>
      <c r="L4357" s="653"/>
      <c r="M4357" s="654"/>
      <c r="N4357" s="654"/>
      <c r="O4357" s="654"/>
      <c r="P4357" s="655"/>
      <c r="Q4357" s="656"/>
      <c r="R4357" s="652"/>
      <c r="S4357" s="566"/>
      <c r="T4357" s="566"/>
      <c r="U4357" s="566"/>
      <c r="V4357" s="566"/>
      <c r="W4357" s="566"/>
      <c r="X4357" s="566"/>
      <c r="Y4357" s="566"/>
      <c r="Z4357" s="566"/>
      <c r="AA4357" s="566"/>
      <c r="AB4357" s="566"/>
      <c r="AC4357" s="566"/>
      <c r="AD4357" s="566"/>
      <c r="AE4357" s="566"/>
      <c r="AF4357" s="566"/>
      <c r="AG4357" s="566"/>
    </row>
    <row r="4358" spans="2:33" hidden="1" outlineLevel="1" x14ac:dyDescent="0.45">
      <c r="B4358" s="657"/>
      <c r="C4358" s="658"/>
      <c r="D4358" s="659"/>
      <c r="E4358" s="660"/>
      <c r="F4358" s="661"/>
      <c r="G4358" s="662"/>
      <c r="H4358" s="663"/>
      <c r="I4358" s="663"/>
      <c r="J4358" s="663"/>
      <c r="K4358" s="664"/>
      <c r="L4358" s="662"/>
      <c r="M4358" s="663"/>
      <c r="N4358" s="663"/>
      <c r="O4358" s="663"/>
      <c r="P4358" s="664"/>
      <c r="Q4358" s="665"/>
      <c r="R4358" s="661"/>
      <c r="S4358" s="566"/>
      <c r="T4358" s="566"/>
      <c r="U4358" s="566"/>
      <c r="V4358" s="566"/>
      <c r="W4358" s="566"/>
      <c r="X4358" s="566"/>
      <c r="Y4358" s="566"/>
      <c r="Z4358" s="566"/>
      <c r="AA4358" s="566"/>
      <c r="AB4358" s="566"/>
      <c r="AC4358" s="566"/>
      <c r="AD4358" s="566"/>
      <c r="AE4358" s="566"/>
      <c r="AF4358" s="566"/>
      <c r="AG4358" s="566"/>
    </row>
    <row r="4359" spans="2:33" hidden="1" outlineLevel="1" x14ac:dyDescent="0.45">
      <c r="B4359" s="648"/>
      <c r="C4359" s="649"/>
      <c r="D4359" s="650"/>
      <c r="E4359" s="651"/>
      <c r="F4359" s="652"/>
      <c r="G4359" s="653"/>
      <c r="H4359" s="654"/>
      <c r="I4359" s="654"/>
      <c r="J4359" s="654"/>
      <c r="K4359" s="655"/>
      <c r="L4359" s="653"/>
      <c r="M4359" s="654"/>
      <c r="N4359" s="654"/>
      <c r="O4359" s="654"/>
      <c r="P4359" s="655"/>
      <c r="Q4359" s="656"/>
      <c r="R4359" s="652"/>
      <c r="S4359" s="566"/>
      <c r="T4359" s="566"/>
      <c r="U4359" s="566"/>
      <c r="V4359" s="566"/>
      <c r="W4359" s="566"/>
      <c r="X4359" s="566"/>
      <c r="Y4359" s="566"/>
      <c r="Z4359" s="566"/>
      <c r="AA4359" s="566"/>
      <c r="AB4359" s="566"/>
      <c r="AC4359" s="566"/>
      <c r="AD4359" s="566"/>
      <c r="AE4359" s="566"/>
      <c r="AF4359" s="566"/>
      <c r="AG4359" s="566"/>
    </row>
    <row r="4360" spans="2:33" hidden="1" outlineLevel="1" x14ac:dyDescent="0.45">
      <c r="B4360" s="657"/>
      <c r="C4360" s="658"/>
      <c r="D4360" s="659"/>
      <c r="E4360" s="660"/>
      <c r="F4360" s="661"/>
      <c r="G4360" s="662"/>
      <c r="H4360" s="663"/>
      <c r="I4360" s="663"/>
      <c r="J4360" s="663"/>
      <c r="K4360" s="664"/>
      <c r="L4360" s="662"/>
      <c r="M4360" s="663"/>
      <c r="N4360" s="663"/>
      <c r="O4360" s="663"/>
      <c r="P4360" s="664"/>
      <c r="Q4360" s="665"/>
      <c r="R4360" s="661"/>
      <c r="S4360" s="566"/>
      <c r="T4360" s="566"/>
      <c r="U4360" s="566"/>
      <c r="V4360" s="566"/>
      <c r="W4360" s="566"/>
      <c r="X4360" s="566"/>
      <c r="Y4360" s="566"/>
      <c r="Z4360" s="566"/>
      <c r="AA4360" s="566"/>
      <c r="AB4360" s="566"/>
      <c r="AC4360" s="566"/>
      <c r="AD4360" s="566"/>
      <c r="AE4360" s="566"/>
      <c r="AF4360" s="566"/>
      <c r="AG4360" s="566"/>
    </row>
    <row r="4361" spans="2:33" hidden="1" outlineLevel="1" x14ac:dyDescent="0.45">
      <c r="B4361" s="648"/>
      <c r="C4361" s="649"/>
      <c r="D4361" s="650"/>
      <c r="E4361" s="651"/>
      <c r="F4361" s="652"/>
      <c r="G4361" s="653"/>
      <c r="H4361" s="654"/>
      <c r="I4361" s="654"/>
      <c r="J4361" s="654"/>
      <c r="K4361" s="655"/>
      <c r="L4361" s="653"/>
      <c r="M4361" s="654"/>
      <c r="N4361" s="654"/>
      <c r="O4361" s="654"/>
      <c r="P4361" s="655"/>
      <c r="Q4361" s="656"/>
      <c r="R4361" s="652"/>
      <c r="S4361" s="566"/>
      <c r="T4361" s="566"/>
      <c r="U4361" s="566"/>
      <c r="V4361" s="566"/>
      <c r="W4361" s="566"/>
      <c r="X4361" s="566"/>
      <c r="Y4361" s="566"/>
      <c r="Z4361" s="566"/>
      <c r="AA4361" s="566"/>
      <c r="AB4361" s="566"/>
      <c r="AC4361" s="566"/>
      <c r="AD4361" s="566"/>
      <c r="AE4361" s="566"/>
      <c r="AF4361" s="566"/>
      <c r="AG4361" s="566"/>
    </row>
    <row r="4362" spans="2:33" hidden="1" outlineLevel="1" x14ac:dyDescent="0.45">
      <c r="B4362" s="657"/>
      <c r="C4362" s="658"/>
      <c r="D4362" s="659"/>
      <c r="E4362" s="660"/>
      <c r="F4362" s="661"/>
      <c r="G4362" s="662"/>
      <c r="H4362" s="663"/>
      <c r="I4362" s="663"/>
      <c r="J4362" s="663"/>
      <c r="K4362" s="664"/>
      <c r="L4362" s="662"/>
      <c r="M4362" s="663"/>
      <c r="N4362" s="663"/>
      <c r="O4362" s="663"/>
      <c r="P4362" s="664"/>
      <c r="Q4362" s="665"/>
      <c r="R4362" s="661"/>
      <c r="S4362" s="566"/>
      <c r="T4362" s="566"/>
      <c r="U4362" s="566"/>
      <c r="V4362" s="566"/>
      <c r="W4362" s="566"/>
      <c r="X4362" s="566"/>
      <c r="Y4362" s="566"/>
      <c r="Z4362" s="566"/>
      <c r="AA4362" s="566"/>
      <c r="AB4362" s="566"/>
      <c r="AC4362" s="566"/>
      <c r="AD4362" s="566"/>
      <c r="AE4362" s="566"/>
      <c r="AF4362" s="566"/>
      <c r="AG4362" s="566"/>
    </row>
    <row r="4363" spans="2:33" hidden="1" outlineLevel="1" x14ac:dyDescent="0.45">
      <c r="B4363" s="648"/>
      <c r="C4363" s="649"/>
      <c r="D4363" s="650"/>
      <c r="E4363" s="651"/>
      <c r="F4363" s="652"/>
      <c r="G4363" s="653"/>
      <c r="H4363" s="654"/>
      <c r="I4363" s="654"/>
      <c r="J4363" s="654"/>
      <c r="K4363" s="655"/>
      <c r="L4363" s="653"/>
      <c r="M4363" s="654"/>
      <c r="N4363" s="654"/>
      <c r="O4363" s="654"/>
      <c r="P4363" s="655"/>
      <c r="Q4363" s="656"/>
      <c r="R4363" s="652"/>
      <c r="S4363" s="566"/>
      <c r="T4363" s="566"/>
      <c r="U4363" s="566"/>
      <c r="V4363" s="566"/>
      <c r="W4363" s="566"/>
      <c r="X4363" s="566"/>
      <c r="Y4363" s="566"/>
      <c r="Z4363" s="566"/>
      <c r="AA4363" s="566"/>
      <c r="AB4363" s="566"/>
      <c r="AC4363" s="566"/>
      <c r="AD4363" s="566"/>
      <c r="AE4363" s="566"/>
      <c r="AF4363" s="566"/>
      <c r="AG4363" s="566"/>
    </row>
    <row r="4364" spans="2:33" hidden="1" outlineLevel="1" x14ac:dyDescent="0.45">
      <c r="B4364" s="657"/>
      <c r="C4364" s="658"/>
      <c r="D4364" s="659"/>
      <c r="E4364" s="660"/>
      <c r="F4364" s="661"/>
      <c r="G4364" s="662"/>
      <c r="H4364" s="663"/>
      <c r="I4364" s="663"/>
      <c r="J4364" s="663"/>
      <c r="K4364" s="664"/>
      <c r="L4364" s="662"/>
      <c r="M4364" s="663"/>
      <c r="N4364" s="663"/>
      <c r="O4364" s="663"/>
      <c r="P4364" s="664"/>
      <c r="Q4364" s="665"/>
      <c r="R4364" s="661"/>
      <c r="S4364" s="566"/>
      <c r="T4364" s="566"/>
      <c r="U4364" s="566"/>
      <c r="V4364" s="566"/>
      <c r="W4364" s="566"/>
      <c r="X4364" s="566"/>
      <c r="Y4364" s="566"/>
      <c r="Z4364" s="566"/>
      <c r="AA4364" s="566"/>
      <c r="AB4364" s="566"/>
      <c r="AC4364" s="566"/>
      <c r="AD4364" s="566"/>
      <c r="AE4364" s="566"/>
      <c r="AF4364" s="566"/>
      <c r="AG4364" s="566"/>
    </row>
    <row r="4365" spans="2:33" hidden="1" outlineLevel="1" x14ac:dyDescent="0.45">
      <c r="B4365" s="648"/>
      <c r="C4365" s="649"/>
      <c r="D4365" s="650"/>
      <c r="E4365" s="651"/>
      <c r="F4365" s="652"/>
      <c r="G4365" s="653"/>
      <c r="H4365" s="654"/>
      <c r="I4365" s="654"/>
      <c r="J4365" s="654"/>
      <c r="K4365" s="655"/>
      <c r="L4365" s="653"/>
      <c r="M4365" s="654"/>
      <c r="N4365" s="654"/>
      <c r="O4365" s="654"/>
      <c r="P4365" s="655"/>
      <c r="Q4365" s="656"/>
      <c r="R4365" s="652"/>
      <c r="S4365" s="566"/>
      <c r="T4365" s="566"/>
      <c r="U4365" s="566"/>
      <c r="V4365" s="566"/>
      <c r="W4365" s="566"/>
      <c r="X4365" s="566"/>
      <c r="Y4365" s="566"/>
      <c r="Z4365" s="566"/>
      <c r="AA4365" s="566"/>
      <c r="AB4365" s="566"/>
      <c r="AC4365" s="566"/>
      <c r="AD4365" s="566"/>
      <c r="AE4365" s="566"/>
      <c r="AF4365" s="566"/>
      <c r="AG4365" s="566"/>
    </row>
    <row r="4366" spans="2:33" hidden="1" outlineLevel="1" x14ac:dyDescent="0.45">
      <c r="B4366" s="657"/>
      <c r="C4366" s="658"/>
      <c r="D4366" s="659"/>
      <c r="E4366" s="660"/>
      <c r="F4366" s="661"/>
      <c r="G4366" s="662"/>
      <c r="H4366" s="663"/>
      <c r="I4366" s="663"/>
      <c r="J4366" s="663"/>
      <c r="K4366" s="664"/>
      <c r="L4366" s="662"/>
      <c r="M4366" s="663"/>
      <c r="N4366" s="663"/>
      <c r="O4366" s="663"/>
      <c r="P4366" s="664"/>
      <c r="Q4366" s="665"/>
      <c r="R4366" s="661"/>
      <c r="S4366" s="566"/>
      <c r="T4366" s="566"/>
      <c r="U4366" s="566"/>
      <c r="V4366" s="566"/>
      <c r="W4366" s="566"/>
      <c r="X4366" s="566"/>
      <c r="Y4366" s="566"/>
      <c r="Z4366" s="566"/>
      <c r="AA4366" s="566"/>
      <c r="AB4366" s="566"/>
      <c r="AC4366" s="566"/>
      <c r="AD4366" s="566"/>
      <c r="AE4366" s="566"/>
      <c r="AF4366" s="566"/>
      <c r="AG4366" s="566"/>
    </row>
    <row r="4367" spans="2:33" hidden="1" outlineLevel="1" x14ac:dyDescent="0.45">
      <c r="B4367" s="648"/>
      <c r="C4367" s="649"/>
      <c r="D4367" s="650"/>
      <c r="E4367" s="651"/>
      <c r="F4367" s="652"/>
      <c r="G4367" s="653"/>
      <c r="H4367" s="654"/>
      <c r="I4367" s="654"/>
      <c r="J4367" s="654"/>
      <c r="K4367" s="655"/>
      <c r="L4367" s="653"/>
      <c r="M4367" s="654"/>
      <c r="N4367" s="654"/>
      <c r="O4367" s="654"/>
      <c r="P4367" s="655"/>
      <c r="Q4367" s="656"/>
      <c r="R4367" s="652"/>
      <c r="S4367" s="566"/>
      <c r="T4367" s="566"/>
      <c r="U4367" s="566"/>
      <c r="V4367" s="566"/>
      <c r="W4367" s="566"/>
      <c r="X4367" s="566"/>
      <c r="Y4367" s="566"/>
      <c r="Z4367" s="566"/>
      <c r="AA4367" s="566"/>
      <c r="AB4367" s="566"/>
      <c r="AC4367" s="566"/>
      <c r="AD4367" s="566"/>
      <c r="AE4367" s="566"/>
      <c r="AF4367" s="566"/>
      <c r="AG4367" s="566"/>
    </row>
    <row r="4368" spans="2:33" hidden="1" outlineLevel="1" x14ac:dyDescent="0.45">
      <c r="B4368" s="657"/>
      <c r="C4368" s="658"/>
      <c r="D4368" s="659"/>
      <c r="E4368" s="660"/>
      <c r="F4368" s="661"/>
      <c r="G4368" s="662"/>
      <c r="H4368" s="663"/>
      <c r="I4368" s="663"/>
      <c r="J4368" s="663"/>
      <c r="K4368" s="664"/>
      <c r="L4368" s="662"/>
      <c r="M4368" s="663"/>
      <c r="N4368" s="663"/>
      <c r="O4368" s="663"/>
      <c r="P4368" s="664"/>
      <c r="Q4368" s="665"/>
      <c r="R4368" s="661"/>
      <c r="S4368" s="566"/>
      <c r="T4368" s="566"/>
      <c r="U4368" s="566"/>
      <c r="V4368" s="566"/>
      <c r="W4368" s="566"/>
      <c r="X4368" s="566"/>
      <c r="Y4368" s="566"/>
      <c r="Z4368" s="566"/>
      <c r="AA4368" s="566"/>
      <c r="AB4368" s="566"/>
      <c r="AC4368" s="566"/>
      <c r="AD4368" s="566"/>
      <c r="AE4368" s="566"/>
      <c r="AF4368" s="566"/>
      <c r="AG4368" s="566"/>
    </row>
    <row r="4369" spans="2:33" hidden="1" outlineLevel="1" x14ac:dyDescent="0.45">
      <c r="B4369" s="648"/>
      <c r="C4369" s="649"/>
      <c r="D4369" s="650"/>
      <c r="E4369" s="651"/>
      <c r="F4369" s="652"/>
      <c r="G4369" s="653"/>
      <c r="H4369" s="654"/>
      <c r="I4369" s="654"/>
      <c r="J4369" s="654"/>
      <c r="K4369" s="655"/>
      <c r="L4369" s="653"/>
      <c r="M4369" s="654"/>
      <c r="N4369" s="654"/>
      <c r="O4369" s="654"/>
      <c r="P4369" s="655"/>
      <c r="Q4369" s="656"/>
      <c r="R4369" s="652"/>
      <c r="S4369" s="566"/>
      <c r="T4369" s="566"/>
      <c r="U4369" s="566"/>
      <c r="V4369" s="566"/>
      <c r="W4369" s="566"/>
      <c r="X4369" s="566"/>
      <c r="Y4369" s="566"/>
      <c r="Z4369" s="566"/>
      <c r="AA4369" s="566"/>
      <c r="AB4369" s="566"/>
      <c r="AC4369" s="566"/>
      <c r="AD4369" s="566"/>
      <c r="AE4369" s="566"/>
      <c r="AF4369" s="566"/>
      <c r="AG4369" s="566"/>
    </row>
    <row r="4370" spans="2:33" hidden="1" outlineLevel="1" x14ac:dyDescent="0.45">
      <c r="B4370" s="657"/>
      <c r="C4370" s="658"/>
      <c r="D4370" s="659"/>
      <c r="E4370" s="660"/>
      <c r="F4370" s="661"/>
      <c r="G4370" s="662"/>
      <c r="H4370" s="663"/>
      <c r="I4370" s="663"/>
      <c r="J4370" s="663"/>
      <c r="K4370" s="664"/>
      <c r="L4370" s="662"/>
      <c r="M4370" s="663"/>
      <c r="N4370" s="663"/>
      <c r="O4370" s="663"/>
      <c r="P4370" s="664"/>
      <c r="Q4370" s="665"/>
      <c r="R4370" s="661"/>
      <c r="S4370" s="566"/>
      <c r="T4370" s="566"/>
      <c r="U4370" s="566"/>
      <c r="V4370" s="566"/>
      <c r="W4370" s="566"/>
      <c r="X4370" s="566"/>
      <c r="Y4370" s="566"/>
      <c r="Z4370" s="566"/>
      <c r="AA4370" s="566"/>
      <c r="AB4370" s="566"/>
      <c r="AC4370" s="566"/>
      <c r="AD4370" s="566"/>
      <c r="AE4370" s="566"/>
      <c r="AF4370" s="566"/>
      <c r="AG4370" s="566"/>
    </row>
    <row r="4371" spans="2:33" hidden="1" outlineLevel="1" x14ac:dyDescent="0.45">
      <c r="B4371" s="648"/>
      <c r="C4371" s="649"/>
      <c r="D4371" s="650"/>
      <c r="E4371" s="651"/>
      <c r="F4371" s="652"/>
      <c r="G4371" s="653"/>
      <c r="H4371" s="654"/>
      <c r="I4371" s="654"/>
      <c r="J4371" s="654"/>
      <c r="K4371" s="655"/>
      <c r="L4371" s="653"/>
      <c r="M4371" s="654"/>
      <c r="N4371" s="654"/>
      <c r="O4371" s="654"/>
      <c r="P4371" s="655"/>
      <c r="Q4371" s="656"/>
      <c r="R4371" s="652"/>
      <c r="S4371" s="566"/>
      <c r="T4371" s="566"/>
      <c r="U4371" s="566"/>
      <c r="V4371" s="566"/>
      <c r="W4371" s="566"/>
      <c r="X4371" s="566"/>
      <c r="Y4371" s="566"/>
      <c r="Z4371" s="566"/>
      <c r="AA4371" s="566"/>
      <c r="AB4371" s="566"/>
      <c r="AC4371" s="566"/>
      <c r="AD4371" s="566"/>
      <c r="AE4371" s="566"/>
      <c r="AF4371" s="566"/>
      <c r="AG4371" s="566"/>
    </row>
    <row r="4372" spans="2:33" hidden="1" outlineLevel="1" x14ac:dyDescent="0.45">
      <c r="B4372" s="657"/>
      <c r="C4372" s="658"/>
      <c r="D4372" s="659"/>
      <c r="E4372" s="660"/>
      <c r="F4372" s="661"/>
      <c r="G4372" s="662"/>
      <c r="H4372" s="663"/>
      <c r="I4372" s="663"/>
      <c r="J4372" s="663"/>
      <c r="K4372" s="664"/>
      <c r="L4372" s="662"/>
      <c r="M4372" s="663"/>
      <c r="N4372" s="663"/>
      <c r="O4372" s="663"/>
      <c r="P4372" s="664"/>
      <c r="Q4372" s="665"/>
      <c r="R4372" s="661"/>
      <c r="S4372" s="566"/>
      <c r="T4372" s="566"/>
      <c r="U4372" s="566"/>
      <c r="V4372" s="566"/>
      <c r="W4372" s="566"/>
      <c r="X4372" s="566"/>
      <c r="Y4372" s="566"/>
      <c r="Z4372" s="566"/>
      <c r="AA4372" s="566"/>
      <c r="AB4372" s="566"/>
      <c r="AC4372" s="566"/>
      <c r="AD4372" s="566"/>
      <c r="AE4372" s="566"/>
      <c r="AF4372" s="566"/>
      <c r="AG4372" s="566"/>
    </row>
    <row r="4373" spans="2:33" hidden="1" outlineLevel="1" x14ac:dyDescent="0.45">
      <c r="B4373" s="648"/>
      <c r="C4373" s="649"/>
      <c r="D4373" s="650"/>
      <c r="E4373" s="651"/>
      <c r="F4373" s="652"/>
      <c r="G4373" s="653"/>
      <c r="H4373" s="654"/>
      <c r="I4373" s="654"/>
      <c r="J4373" s="654"/>
      <c r="K4373" s="655"/>
      <c r="L4373" s="653"/>
      <c r="M4373" s="654"/>
      <c r="N4373" s="654"/>
      <c r="O4373" s="654"/>
      <c r="P4373" s="655"/>
      <c r="Q4373" s="656"/>
      <c r="R4373" s="652"/>
      <c r="S4373" s="566"/>
      <c r="T4373" s="566"/>
      <c r="U4373" s="566"/>
      <c r="V4373" s="566"/>
      <c r="W4373" s="566"/>
      <c r="X4373" s="566"/>
      <c r="Y4373" s="566"/>
      <c r="Z4373" s="566"/>
      <c r="AA4373" s="566"/>
      <c r="AB4373" s="566"/>
      <c r="AC4373" s="566"/>
      <c r="AD4373" s="566"/>
      <c r="AE4373" s="566"/>
      <c r="AF4373" s="566"/>
      <c r="AG4373" s="566"/>
    </row>
    <row r="4374" spans="2:33" hidden="1" outlineLevel="1" x14ac:dyDescent="0.45">
      <c r="B4374" s="657"/>
      <c r="C4374" s="658"/>
      <c r="D4374" s="659"/>
      <c r="E4374" s="660"/>
      <c r="F4374" s="661"/>
      <c r="G4374" s="662"/>
      <c r="H4374" s="663"/>
      <c r="I4374" s="663"/>
      <c r="J4374" s="663"/>
      <c r="K4374" s="664"/>
      <c r="L4374" s="662"/>
      <c r="M4374" s="663"/>
      <c r="N4374" s="663"/>
      <c r="O4374" s="663"/>
      <c r="P4374" s="664"/>
      <c r="Q4374" s="665"/>
      <c r="R4374" s="661"/>
      <c r="S4374" s="566"/>
      <c r="T4374" s="566"/>
      <c r="U4374" s="566"/>
      <c r="V4374" s="566"/>
      <c r="W4374" s="566"/>
      <c r="X4374" s="566"/>
      <c r="Y4374" s="566"/>
      <c r="Z4374" s="566"/>
      <c r="AA4374" s="566"/>
      <c r="AB4374" s="566"/>
      <c r="AC4374" s="566"/>
      <c r="AD4374" s="566"/>
      <c r="AE4374" s="566"/>
      <c r="AF4374" s="566"/>
      <c r="AG4374" s="566"/>
    </row>
    <row r="4375" spans="2:33" hidden="1" outlineLevel="1" x14ac:dyDescent="0.45">
      <c r="B4375" s="648"/>
      <c r="C4375" s="649"/>
      <c r="D4375" s="650"/>
      <c r="E4375" s="651"/>
      <c r="F4375" s="652"/>
      <c r="G4375" s="653"/>
      <c r="H4375" s="654"/>
      <c r="I4375" s="654"/>
      <c r="J4375" s="654"/>
      <c r="K4375" s="655"/>
      <c r="L4375" s="653"/>
      <c r="M4375" s="654"/>
      <c r="N4375" s="654"/>
      <c r="O4375" s="654"/>
      <c r="P4375" s="655"/>
      <c r="Q4375" s="656"/>
      <c r="R4375" s="652"/>
      <c r="S4375" s="566"/>
      <c r="T4375" s="566"/>
      <c r="U4375" s="566"/>
      <c r="V4375" s="566"/>
      <c r="W4375" s="566"/>
      <c r="X4375" s="566"/>
      <c r="Y4375" s="566"/>
      <c r="Z4375" s="566"/>
      <c r="AA4375" s="566"/>
      <c r="AB4375" s="566"/>
      <c r="AC4375" s="566"/>
      <c r="AD4375" s="566"/>
      <c r="AE4375" s="566"/>
      <c r="AF4375" s="566"/>
      <c r="AG4375" s="566"/>
    </row>
    <row r="4376" spans="2:33" hidden="1" outlineLevel="1" x14ac:dyDescent="0.45">
      <c r="B4376" s="657"/>
      <c r="C4376" s="658"/>
      <c r="D4376" s="659"/>
      <c r="E4376" s="660"/>
      <c r="F4376" s="661"/>
      <c r="G4376" s="662"/>
      <c r="H4376" s="663"/>
      <c r="I4376" s="663"/>
      <c r="J4376" s="663"/>
      <c r="K4376" s="664"/>
      <c r="L4376" s="662"/>
      <c r="M4376" s="663"/>
      <c r="N4376" s="663"/>
      <c r="O4376" s="663"/>
      <c r="P4376" s="664"/>
      <c r="Q4376" s="665"/>
      <c r="R4376" s="661"/>
      <c r="S4376" s="566"/>
      <c r="T4376" s="566"/>
      <c r="U4376" s="566"/>
      <c r="V4376" s="566"/>
      <c r="W4376" s="566"/>
      <c r="X4376" s="566"/>
      <c r="Y4376" s="566"/>
      <c r="Z4376" s="566"/>
      <c r="AA4376" s="566"/>
      <c r="AB4376" s="566"/>
      <c r="AC4376" s="566"/>
      <c r="AD4376" s="566"/>
      <c r="AE4376" s="566"/>
      <c r="AF4376" s="566"/>
      <c r="AG4376" s="566"/>
    </row>
    <row r="4377" spans="2:33" hidden="1" outlineLevel="1" x14ac:dyDescent="0.45">
      <c r="B4377" s="648"/>
      <c r="C4377" s="649"/>
      <c r="D4377" s="650"/>
      <c r="E4377" s="651"/>
      <c r="F4377" s="652"/>
      <c r="G4377" s="653"/>
      <c r="H4377" s="654"/>
      <c r="I4377" s="654"/>
      <c r="J4377" s="654"/>
      <c r="K4377" s="655"/>
      <c r="L4377" s="653"/>
      <c r="M4377" s="654"/>
      <c r="N4377" s="654"/>
      <c r="O4377" s="654"/>
      <c r="P4377" s="655"/>
      <c r="Q4377" s="656"/>
      <c r="R4377" s="652"/>
      <c r="S4377" s="566"/>
      <c r="T4377" s="566"/>
      <c r="U4377" s="566"/>
      <c r="V4377" s="566"/>
      <c r="W4377" s="566"/>
      <c r="X4377" s="566"/>
      <c r="Y4377" s="566"/>
      <c r="Z4377" s="566"/>
      <c r="AA4377" s="566"/>
      <c r="AB4377" s="566"/>
      <c r="AC4377" s="566"/>
      <c r="AD4377" s="566"/>
      <c r="AE4377" s="566"/>
      <c r="AF4377" s="566"/>
      <c r="AG4377" s="566"/>
    </row>
    <row r="4378" spans="2:33" hidden="1" outlineLevel="1" x14ac:dyDescent="0.45">
      <c r="B4378" s="657"/>
      <c r="C4378" s="658"/>
      <c r="D4378" s="659"/>
      <c r="E4378" s="660"/>
      <c r="F4378" s="661"/>
      <c r="G4378" s="662"/>
      <c r="H4378" s="663"/>
      <c r="I4378" s="663"/>
      <c r="J4378" s="663"/>
      <c r="K4378" s="664"/>
      <c r="L4378" s="662"/>
      <c r="M4378" s="663"/>
      <c r="N4378" s="663"/>
      <c r="O4378" s="663"/>
      <c r="P4378" s="664"/>
      <c r="Q4378" s="665"/>
      <c r="R4378" s="661"/>
      <c r="S4378" s="566"/>
      <c r="T4378" s="566"/>
      <c r="U4378" s="566"/>
      <c r="V4378" s="566"/>
      <c r="W4378" s="566"/>
      <c r="X4378" s="566"/>
      <c r="Y4378" s="566"/>
      <c r="Z4378" s="566"/>
      <c r="AA4378" s="566"/>
      <c r="AB4378" s="566"/>
      <c r="AC4378" s="566"/>
      <c r="AD4378" s="566"/>
      <c r="AE4378" s="566"/>
      <c r="AF4378" s="566"/>
      <c r="AG4378" s="566"/>
    </row>
    <row r="4379" spans="2:33" hidden="1" outlineLevel="1" x14ac:dyDescent="0.45">
      <c r="B4379" s="648"/>
      <c r="C4379" s="649"/>
      <c r="D4379" s="650"/>
      <c r="E4379" s="651"/>
      <c r="F4379" s="652"/>
      <c r="G4379" s="653"/>
      <c r="H4379" s="654"/>
      <c r="I4379" s="654"/>
      <c r="J4379" s="654"/>
      <c r="K4379" s="655"/>
      <c r="L4379" s="653"/>
      <c r="M4379" s="654"/>
      <c r="N4379" s="654"/>
      <c r="O4379" s="654"/>
      <c r="P4379" s="655"/>
      <c r="Q4379" s="656"/>
      <c r="R4379" s="652"/>
      <c r="S4379" s="566"/>
      <c r="T4379" s="566"/>
      <c r="U4379" s="566"/>
      <c r="V4379" s="566"/>
      <c r="W4379" s="566"/>
      <c r="X4379" s="566"/>
      <c r="Y4379" s="566"/>
      <c r="Z4379" s="566"/>
      <c r="AA4379" s="566"/>
      <c r="AB4379" s="566"/>
      <c r="AC4379" s="566"/>
      <c r="AD4379" s="566"/>
      <c r="AE4379" s="566"/>
      <c r="AF4379" s="566"/>
      <c r="AG4379" s="566"/>
    </row>
    <row r="4380" spans="2:33" hidden="1" outlineLevel="1" x14ac:dyDescent="0.45">
      <c r="B4380" s="657"/>
      <c r="C4380" s="658"/>
      <c r="D4380" s="659"/>
      <c r="E4380" s="660"/>
      <c r="F4380" s="661"/>
      <c r="G4380" s="662"/>
      <c r="H4380" s="663"/>
      <c r="I4380" s="663"/>
      <c r="J4380" s="663"/>
      <c r="K4380" s="664"/>
      <c r="L4380" s="662"/>
      <c r="M4380" s="663"/>
      <c r="N4380" s="663"/>
      <c r="O4380" s="663"/>
      <c r="P4380" s="664"/>
      <c r="Q4380" s="665"/>
      <c r="R4380" s="661"/>
      <c r="S4380" s="566"/>
      <c r="T4380" s="566"/>
      <c r="U4380" s="566"/>
      <c r="V4380" s="566"/>
      <c r="W4380" s="566"/>
      <c r="X4380" s="566"/>
      <c r="Y4380" s="566"/>
      <c r="Z4380" s="566"/>
      <c r="AA4380" s="566"/>
      <c r="AB4380" s="566"/>
      <c r="AC4380" s="566"/>
      <c r="AD4380" s="566"/>
      <c r="AE4380" s="566"/>
      <c r="AF4380" s="566"/>
      <c r="AG4380" s="566"/>
    </row>
    <row r="4381" spans="2:33" hidden="1" outlineLevel="1" x14ac:dyDescent="0.45">
      <c r="B4381" s="648"/>
      <c r="C4381" s="649"/>
      <c r="D4381" s="650"/>
      <c r="E4381" s="651"/>
      <c r="F4381" s="652"/>
      <c r="G4381" s="653"/>
      <c r="H4381" s="654"/>
      <c r="I4381" s="654"/>
      <c r="J4381" s="654"/>
      <c r="K4381" s="655"/>
      <c r="L4381" s="653"/>
      <c r="M4381" s="654"/>
      <c r="N4381" s="654"/>
      <c r="O4381" s="654"/>
      <c r="P4381" s="655"/>
      <c r="Q4381" s="656"/>
      <c r="R4381" s="652"/>
      <c r="S4381" s="566"/>
      <c r="T4381" s="566"/>
      <c r="U4381" s="566"/>
      <c r="V4381" s="566"/>
      <c r="W4381" s="566"/>
      <c r="X4381" s="566"/>
      <c r="Y4381" s="566"/>
      <c r="Z4381" s="566"/>
      <c r="AA4381" s="566"/>
      <c r="AB4381" s="566"/>
      <c r="AC4381" s="566"/>
      <c r="AD4381" s="566"/>
      <c r="AE4381" s="566"/>
      <c r="AF4381" s="566"/>
      <c r="AG4381" s="566"/>
    </row>
    <row r="4382" spans="2:33" hidden="1" outlineLevel="1" x14ac:dyDescent="0.45">
      <c r="B4382" s="657"/>
      <c r="C4382" s="658"/>
      <c r="D4382" s="659"/>
      <c r="E4382" s="660"/>
      <c r="F4382" s="661"/>
      <c r="G4382" s="662"/>
      <c r="H4382" s="663"/>
      <c r="I4382" s="663"/>
      <c r="J4382" s="663"/>
      <c r="K4382" s="664"/>
      <c r="L4382" s="662"/>
      <c r="M4382" s="663"/>
      <c r="N4382" s="663"/>
      <c r="O4382" s="663"/>
      <c r="P4382" s="664"/>
      <c r="Q4382" s="665"/>
      <c r="R4382" s="661"/>
      <c r="S4382" s="566"/>
      <c r="T4382" s="566"/>
      <c r="U4382" s="566"/>
      <c r="V4382" s="566"/>
      <c r="W4382" s="566"/>
      <c r="X4382" s="566"/>
      <c r="Y4382" s="566"/>
      <c r="Z4382" s="566"/>
      <c r="AA4382" s="566"/>
      <c r="AB4382" s="566"/>
      <c r="AC4382" s="566"/>
      <c r="AD4382" s="566"/>
      <c r="AE4382" s="566"/>
      <c r="AF4382" s="566"/>
      <c r="AG4382" s="566"/>
    </row>
    <row r="4383" spans="2:33" hidden="1" outlineLevel="1" x14ac:dyDescent="0.45">
      <c r="B4383" s="648"/>
      <c r="C4383" s="649"/>
      <c r="D4383" s="650"/>
      <c r="E4383" s="651"/>
      <c r="F4383" s="652"/>
      <c r="G4383" s="653"/>
      <c r="H4383" s="654"/>
      <c r="I4383" s="654"/>
      <c r="J4383" s="654"/>
      <c r="K4383" s="655"/>
      <c r="L4383" s="653"/>
      <c r="M4383" s="654"/>
      <c r="N4383" s="654"/>
      <c r="O4383" s="654"/>
      <c r="P4383" s="655"/>
      <c r="Q4383" s="656"/>
      <c r="R4383" s="652"/>
      <c r="S4383" s="566"/>
      <c r="T4383" s="566"/>
      <c r="U4383" s="566"/>
      <c r="V4383" s="566"/>
      <c r="W4383" s="566"/>
      <c r="X4383" s="566"/>
      <c r="Y4383" s="566"/>
      <c r="Z4383" s="566"/>
      <c r="AA4383" s="566"/>
      <c r="AB4383" s="566"/>
      <c r="AC4383" s="566"/>
      <c r="AD4383" s="566"/>
      <c r="AE4383" s="566"/>
      <c r="AF4383" s="566"/>
      <c r="AG4383" s="566"/>
    </row>
    <row r="4384" spans="2:33" hidden="1" outlineLevel="1" x14ac:dyDescent="0.45">
      <c r="B4384" s="657"/>
      <c r="C4384" s="658"/>
      <c r="D4384" s="659"/>
      <c r="E4384" s="660"/>
      <c r="F4384" s="661"/>
      <c r="G4384" s="662"/>
      <c r="H4384" s="663"/>
      <c r="I4384" s="663"/>
      <c r="J4384" s="663"/>
      <c r="K4384" s="664"/>
      <c r="L4384" s="662"/>
      <c r="M4384" s="663"/>
      <c r="N4384" s="663"/>
      <c r="O4384" s="663"/>
      <c r="P4384" s="664"/>
      <c r="Q4384" s="665"/>
      <c r="R4384" s="661"/>
      <c r="S4384" s="566"/>
      <c r="T4384" s="566"/>
      <c r="U4384" s="566"/>
      <c r="V4384" s="566"/>
      <c r="W4384" s="566"/>
      <c r="X4384" s="566"/>
      <c r="Y4384" s="566"/>
      <c r="Z4384" s="566"/>
      <c r="AA4384" s="566"/>
      <c r="AB4384" s="566"/>
      <c r="AC4384" s="566"/>
      <c r="AD4384" s="566"/>
      <c r="AE4384" s="566"/>
      <c r="AF4384" s="566"/>
      <c r="AG4384" s="566"/>
    </row>
    <row r="4385" spans="2:33" hidden="1" outlineLevel="1" x14ac:dyDescent="0.45">
      <c r="B4385" s="648"/>
      <c r="C4385" s="649"/>
      <c r="D4385" s="650"/>
      <c r="E4385" s="651"/>
      <c r="F4385" s="652"/>
      <c r="G4385" s="653"/>
      <c r="H4385" s="654"/>
      <c r="I4385" s="654"/>
      <c r="J4385" s="654"/>
      <c r="K4385" s="655"/>
      <c r="L4385" s="653"/>
      <c r="M4385" s="654"/>
      <c r="N4385" s="654"/>
      <c r="O4385" s="654"/>
      <c r="P4385" s="655"/>
      <c r="Q4385" s="656"/>
      <c r="R4385" s="652"/>
      <c r="S4385" s="566"/>
      <c r="T4385" s="566"/>
      <c r="U4385" s="566"/>
      <c r="V4385" s="566"/>
      <c r="W4385" s="566"/>
      <c r="X4385" s="566"/>
      <c r="Y4385" s="566"/>
      <c r="Z4385" s="566"/>
      <c r="AA4385" s="566"/>
      <c r="AB4385" s="566"/>
      <c r="AC4385" s="566"/>
      <c r="AD4385" s="566"/>
      <c r="AE4385" s="566"/>
      <c r="AF4385" s="566"/>
      <c r="AG4385" s="566"/>
    </row>
    <row r="4386" spans="2:33" hidden="1" outlineLevel="1" x14ac:dyDescent="0.45">
      <c r="B4386" s="657"/>
      <c r="C4386" s="658"/>
      <c r="D4386" s="659"/>
      <c r="E4386" s="660"/>
      <c r="F4386" s="661"/>
      <c r="G4386" s="662"/>
      <c r="H4386" s="663"/>
      <c r="I4386" s="663"/>
      <c r="J4386" s="663"/>
      <c r="K4386" s="664"/>
      <c r="L4386" s="662"/>
      <c r="M4386" s="663"/>
      <c r="N4386" s="663"/>
      <c r="O4386" s="663"/>
      <c r="P4386" s="664"/>
      <c r="Q4386" s="665"/>
      <c r="R4386" s="661"/>
      <c r="S4386" s="566"/>
      <c r="T4386" s="566"/>
      <c r="U4386" s="566"/>
      <c r="V4386" s="566"/>
      <c r="W4386" s="566"/>
      <c r="X4386" s="566"/>
      <c r="Y4386" s="566"/>
      <c r="Z4386" s="566"/>
      <c r="AA4386" s="566"/>
      <c r="AB4386" s="566"/>
      <c r="AC4386" s="566"/>
      <c r="AD4386" s="566"/>
      <c r="AE4386" s="566"/>
      <c r="AF4386" s="566"/>
      <c r="AG4386" s="566"/>
    </row>
    <row r="4387" spans="2:33" hidden="1" outlineLevel="1" x14ac:dyDescent="0.45">
      <c r="B4387" s="648"/>
      <c r="C4387" s="649"/>
      <c r="D4387" s="650"/>
      <c r="E4387" s="651"/>
      <c r="F4387" s="652"/>
      <c r="G4387" s="653"/>
      <c r="H4387" s="654"/>
      <c r="I4387" s="654"/>
      <c r="J4387" s="654"/>
      <c r="K4387" s="655"/>
      <c r="L4387" s="653"/>
      <c r="M4387" s="654"/>
      <c r="N4387" s="654"/>
      <c r="O4387" s="654"/>
      <c r="P4387" s="655"/>
      <c r="Q4387" s="656"/>
      <c r="R4387" s="652"/>
      <c r="S4387" s="566"/>
      <c r="T4387" s="566"/>
      <c r="U4387" s="566"/>
      <c r="V4387" s="566"/>
      <c r="W4387" s="566"/>
      <c r="X4387" s="566"/>
      <c r="Y4387" s="566"/>
      <c r="Z4387" s="566"/>
      <c r="AA4387" s="566"/>
      <c r="AB4387" s="566"/>
      <c r="AC4387" s="566"/>
      <c r="AD4387" s="566"/>
      <c r="AE4387" s="566"/>
      <c r="AF4387" s="566"/>
      <c r="AG4387" s="566"/>
    </row>
    <row r="4388" spans="2:33" hidden="1" outlineLevel="1" x14ac:dyDescent="0.45">
      <c r="B4388" s="657"/>
      <c r="C4388" s="658"/>
      <c r="D4388" s="659"/>
      <c r="E4388" s="660"/>
      <c r="F4388" s="661"/>
      <c r="G4388" s="662"/>
      <c r="H4388" s="663"/>
      <c r="I4388" s="663"/>
      <c r="J4388" s="663"/>
      <c r="K4388" s="664"/>
      <c r="L4388" s="662"/>
      <c r="M4388" s="663"/>
      <c r="N4388" s="663"/>
      <c r="O4388" s="663"/>
      <c r="P4388" s="664"/>
      <c r="Q4388" s="665"/>
      <c r="R4388" s="661"/>
      <c r="S4388" s="566"/>
      <c r="T4388" s="566"/>
      <c r="U4388" s="566"/>
      <c r="V4388" s="566"/>
      <c r="W4388" s="566"/>
      <c r="X4388" s="566"/>
      <c r="Y4388" s="566"/>
      <c r="Z4388" s="566"/>
      <c r="AA4388" s="566"/>
      <c r="AB4388" s="566"/>
      <c r="AC4388" s="566"/>
      <c r="AD4388" s="566"/>
      <c r="AE4388" s="566"/>
      <c r="AF4388" s="566"/>
      <c r="AG4388" s="566"/>
    </row>
    <row r="4389" spans="2:33" hidden="1" outlineLevel="1" x14ac:dyDescent="0.45">
      <c r="B4389" s="648"/>
      <c r="C4389" s="649"/>
      <c r="D4389" s="650"/>
      <c r="E4389" s="651"/>
      <c r="F4389" s="652"/>
      <c r="G4389" s="653"/>
      <c r="H4389" s="654"/>
      <c r="I4389" s="654"/>
      <c r="J4389" s="654"/>
      <c r="K4389" s="655"/>
      <c r="L4389" s="653"/>
      <c r="M4389" s="654"/>
      <c r="N4389" s="654"/>
      <c r="O4389" s="654"/>
      <c r="P4389" s="655"/>
      <c r="Q4389" s="656"/>
      <c r="R4389" s="652"/>
      <c r="S4389" s="566"/>
      <c r="T4389" s="566"/>
      <c r="U4389" s="566"/>
      <c r="V4389" s="566"/>
      <c r="W4389" s="566"/>
      <c r="X4389" s="566"/>
      <c r="Y4389" s="566"/>
      <c r="Z4389" s="566"/>
      <c r="AA4389" s="566"/>
      <c r="AB4389" s="566"/>
      <c r="AC4389" s="566"/>
      <c r="AD4389" s="566"/>
      <c r="AE4389" s="566"/>
      <c r="AF4389" s="566"/>
      <c r="AG4389" s="566"/>
    </row>
    <row r="4390" spans="2:33" hidden="1" outlineLevel="1" x14ac:dyDescent="0.45">
      <c r="B4390" s="657"/>
      <c r="C4390" s="658"/>
      <c r="D4390" s="659"/>
      <c r="E4390" s="660"/>
      <c r="F4390" s="661"/>
      <c r="G4390" s="662"/>
      <c r="H4390" s="663"/>
      <c r="I4390" s="663"/>
      <c r="J4390" s="663"/>
      <c r="K4390" s="664"/>
      <c r="L4390" s="662"/>
      <c r="M4390" s="663"/>
      <c r="N4390" s="663"/>
      <c r="O4390" s="663"/>
      <c r="P4390" s="664"/>
      <c r="Q4390" s="665"/>
      <c r="R4390" s="661"/>
      <c r="S4390" s="566"/>
      <c r="T4390" s="566"/>
      <c r="U4390" s="566"/>
      <c r="V4390" s="566"/>
      <c r="W4390" s="566"/>
      <c r="X4390" s="566"/>
      <c r="Y4390" s="566"/>
      <c r="Z4390" s="566"/>
      <c r="AA4390" s="566"/>
      <c r="AB4390" s="566"/>
      <c r="AC4390" s="566"/>
      <c r="AD4390" s="566"/>
      <c r="AE4390" s="566"/>
      <c r="AF4390" s="566"/>
      <c r="AG4390" s="566"/>
    </row>
    <row r="4391" spans="2:33" hidden="1" outlineLevel="1" x14ac:dyDescent="0.45">
      <c r="B4391" s="648"/>
      <c r="C4391" s="649"/>
      <c r="D4391" s="650"/>
      <c r="E4391" s="651"/>
      <c r="F4391" s="652"/>
      <c r="G4391" s="653"/>
      <c r="H4391" s="654"/>
      <c r="I4391" s="654"/>
      <c r="J4391" s="654"/>
      <c r="K4391" s="655"/>
      <c r="L4391" s="653"/>
      <c r="M4391" s="654"/>
      <c r="N4391" s="654"/>
      <c r="O4391" s="654"/>
      <c r="P4391" s="655"/>
      <c r="Q4391" s="656"/>
      <c r="R4391" s="652"/>
      <c r="S4391" s="566"/>
      <c r="T4391" s="566"/>
      <c r="U4391" s="566"/>
      <c r="V4391" s="566"/>
      <c r="W4391" s="566"/>
      <c r="X4391" s="566"/>
      <c r="Y4391" s="566"/>
      <c r="Z4391" s="566"/>
      <c r="AA4391" s="566"/>
      <c r="AB4391" s="566"/>
      <c r="AC4391" s="566"/>
      <c r="AD4391" s="566"/>
      <c r="AE4391" s="566"/>
      <c r="AF4391" s="566"/>
      <c r="AG4391" s="566"/>
    </row>
    <row r="4392" spans="2:33" hidden="1" outlineLevel="1" x14ac:dyDescent="0.45">
      <c r="B4392" s="657"/>
      <c r="C4392" s="658"/>
      <c r="D4392" s="659"/>
      <c r="E4392" s="660"/>
      <c r="F4392" s="661"/>
      <c r="G4392" s="662"/>
      <c r="H4392" s="663"/>
      <c r="I4392" s="663"/>
      <c r="J4392" s="663"/>
      <c r="K4392" s="664"/>
      <c r="L4392" s="662"/>
      <c r="M4392" s="663"/>
      <c r="N4392" s="663"/>
      <c r="O4392" s="663"/>
      <c r="P4392" s="664"/>
      <c r="Q4392" s="665"/>
      <c r="R4392" s="661"/>
      <c r="S4392" s="566"/>
      <c r="T4392" s="566"/>
      <c r="U4392" s="566"/>
      <c r="V4392" s="566"/>
      <c r="W4392" s="566"/>
      <c r="X4392" s="566"/>
      <c r="Y4392" s="566"/>
      <c r="Z4392" s="566"/>
      <c r="AA4392" s="566"/>
      <c r="AB4392" s="566"/>
      <c r="AC4392" s="566"/>
      <c r="AD4392" s="566"/>
      <c r="AE4392" s="566"/>
      <c r="AF4392" s="566"/>
      <c r="AG4392" s="566"/>
    </row>
    <row r="4393" spans="2:33" hidden="1" outlineLevel="1" x14ac:dyDescent="0.45">
      <c r="B4393" s="648"/>
      <c r="C4393" s="649"/>
      <c r="D4393" s="650"/>
      <c r="E4393" s="651"/>
      <c r="F4393" s="652"/>
      <c r="G4393" s="653"/>
      <c r="H4393" s="654"/>
      <c r="I4393" s="654"/>
      <c r="J4393" s="654"/>
      <c r="K4393" s="655"/>
      <c r="L4393" s="653"/>
      <c r="M4393" s="654"/>
      <c r="N4393" s="654"/>
      <c r="O4393" s="654"/>
      <c r="P4393" s="655"/>
      <c r="Q4393" s="656"/>
      <c r="R4393" s="652"/>
      <c r="S4393" s="566"/>
      <c r="T4393" s="566"/>
      <c r="U4393" s="566"/>
      <c r="V4393" s="566"/>
      <c r="W4393" s="566"/>
      <c r="X4393" s="566"/>
      <c r="Y4393" s="566"/>
      <c r="Z4393" s="566"/>
      <c r="AA4393" s="566"/>
      <c r="AB4393" s="566"/>
      <c r="AC4393" s="566"/>
      <c r="AD4393" s="566"/>
      <c r="AE4393" s="566"/>
      <c r="AF4393" s="566"/>
      <c r="AG4393" s="566"/>
    </row>
    <row r="4394" spans="2:33" hidden="1" outlineLevel="1" x14ac:dyDescent="0.45">
      <c r="B4394" s="657"/>
      <c r="C4394" s="658"/>
      <c r="D4394" s="659"/>
      <c r="E4394" s="660"/>
      <c r="F4394" s="661"/>
      <c r="G4394" s="662"/>
      <c r="H4394" s="663"/>
      <c r="I4394" s="663"/>
      <c r="J4394" s="663"/>
      <c r="K4394" s="664"/>
      <c r="L4394" s="662"/>
      <c r="M4394" s="663"/>
      <c r="N4394" s="663"/>
      <c r="O4394" s="663"/>
      <c r="P4394" s="664"/>
      <c r="Q4394" s="665"/>
      <c r="R4394" s="661"/>
      <c r="S4394" s="566"/>
      <c r="T4394" s="566"/>
      <c r="U4394" s="566"/>
      <c r="V4394" s="566"/>
      <c r="W4394" s="566"/>
      <c r="X4394" s="566"/>
      <c r="Y4394" s="566"/>
      <c r="Z4394" s="566"/>
      <c r="AA4394" s="566"/>
      <c r="AB4394" s="566"/>
      <c r="AC4394" s="566"/>
      <c r="AD4394" s="566"/>
      <c r="AE4394" s="566"/>
      <c r="AF4394" s="566"/>
      <c r="AG4394" s="566"/>
    </row>
    <row r="4395" spans="2:33" hidden="1" outlineLevel="1" x14ac:dyDescent="0.45">
      <c r="B4395" s="648"/>
      <c r="C4395" s="649"/>
      <c r="D4395" s="650"/>
      <c r="E4395" s="651"/>
      <c r="F4395" s="652"/>
      <c r="G4395" s="653"/>
      <c r="H4395" s="654"/>
      <c r="I4395" s="654"/>
      <c r="J4395" s="654"/>
      <c r="K4395" s="655"/>
      <c r="L4395" s="653"/>
      <c r="M4395" s="654"/>
      <c r="N4395" s="654"/>
      <c r="O4395" s="654"/>
      <c r="P4395" s="655"/>
      <c r="Q4395" s="656"/>
      <c r="R4395" s="652"/>
      <c r="S4395" s="566"/>
      <c r="T4395" s="566"/>
      <c r="U4395" s="566"/>
      <c r="V4395" s="566"/>
      <c r="W4395" s="566"/>
      <c r="X4395" s="566"/>
      <c r="Y4395" s="566"/>
      <c r="Z4395" s="566"/>
      <c r="AA4395" s="566"/>
      <c r="AB4395" s="566"/>
      <c r="AC4395" s="566"/>
      <c r="AD4395" s="566"/>
      <c r="AE4395" s="566"/>
      <c r="AF4395" s="566"/>
      <c r="AG4395" s="566"/>
    </row>
    <row r="4396" spans="2:33" hidden="1" outlineLevel="1" x14ac:dyDescent="0.45">
      <c r="B4396" s="657"/>
      <c r="C4396" s="658"/>
      <c r="D4396" s="659"/>
      <c r="E4396" s="660"/>
      <c r="F4396" s="661"/>
      <c r="G4396" s="662"/>
      <c r="H4396" s="663"/>
      <c r="I4396" s="663"/>
      <c r="J4396" s="663"/>
      <c r="K4396" s="664"/>
      <c r="L4396" s="662"/>
      <c r="M4396" s="663"/>
      <c r="N4396" s="663"/>
      <c r="O4396" s="663"/>
      <c r="P4396" s="664"/>
      <c r="Q4396" s="665"/>
      <c r="R4396" s="661"/>
      <c r="S4396" s="566"/>
      <c r="T4396" s="566"/>
      <c r="U4396" s="566"/>
      <c r="V4396" s="566"/>
      <c r="W4396" s="566"/>
      <c r="X4396" s="566"/>
      <c r="Y4396" s="566"/>
      <c r="Z4396" s="566"/>
      <c r="AA4396" s="566"/>
      <c r="AB4396" s="566"/>
      <c r="AC4396" s="566"/>
      <c r="AD4396" s="566"/>
      <c r="AE4396" s="566"/>
      <c r="AF4396" s="566"/>
      <c r="AG4396" s="566"/>
    </row>
    <row r="4397" spans="2:33" hidden="1" outlineLevel="1" x14ac:dyDescent="0.45">
      <c r="B4397" s="648"/>
      <c r="C4397" s="649"/>
      <c r="D4397" s="650"/>
      <c r="E4397" s="651"/>
      <c r="F4397" s="652"/>
      <c r="G4397" s="653"/>
      <c r="H4397" s="654"/>
      <c r="I4397" s="654"/>
      <c r="J4397" s="654"/>
      <c r="K4397" s="655"/>
      <c r="L4397" s="653"/>
      <c r="M4397" s="654"/>
      <c r="N4397" s="654"/>
      <c r="O4397" s="654"/>
      <c r="P4397" s="655"/>
      <c r="Q4397" s="656"/>
      <c r="R4397" s="652"/>
      <c r="S4397" s="566"/>
      <c r="T4397" s="566"/>
      <c r="U4397" s="566"/>
      <c r="V4397" s="566"/>
      <c r="W4397" s="566"/>
      <c r="X4397" s="566"/>
      <c r="Y4397" s="566"/>
      <c r="Z4397" s="566"/>
      <c r="AA4397" s="566"/>
      <c r="AB4397" s="566"/>
      <c r="AC4397" s="566"/>
      <c r="AD4397" s="566"/>
      <c r="AE4397" s="566"/>
      <c r="AF4397" s="566"/>
      <c r="AG4397" s="566"/>
    </row>
    <row r="4398" spans="2:33" hidden="1" outlineLevel="1" x14ac:dyDescent="0.45">
      <c r="B4398" s="657"/>
      <c r="C4398" s="658"/>
      <c r="D4398" s="659"/>
      <c r="E4398" s="660"/>
      <c r="F4398" s="661"/>
      <c r="G4398" s="662"/>
      <c r="H4398" s="663"/>
      <c r="I4398" s="663"/>
      <c r="J4398" s="663"/>
      <c r="K4398" s="664"/>
      <c r="L4398" s="662"/>
      <c r="M4398" s="663"/>
      <c r="N4398" s="663"/>
      <c r="O4398" s="663"/>
      <c r="P4398" s="664"/>
      <c r="Q4398" s="665"/>
      <c r="R4398" s="661"/>
      <c r="S4398" s="566"/>
      <c r="T4398" s="566"/>
      <c r="U4398" s="566"/>
      <c r="V4398" s="566"/>
      <c r="W4398" s="566"/>
      <c r="X4398" s="566"/>
      <c r="Y4398" s="566"/>
      <c r="Z4398" s="566"/>
      <c r="AA4398" s="566"/>
      <c r="AB4398" s="566"/>
      <c r="AC4398" s="566"/>
      <c r="AD4398" s="566"/>
      <c r="AE4398" s="566"/>
      <c r="AF4398" s="566"/>
      <c r="AG4398" s="566"/>
    </row>
    <row r="4399" spans="2:33" hidden="1" outlineLevel="1" x14ac:dyDescent="0.45">
      <c r="B4399" s="648"/>
      <c r="C4399" s="649"/>
      <c r="D4399" s="650"/>
      <c r="E4399" s="651"/>
      <c r="F4399" s="652"/>
      <c r="G4399" s="653"/>
      <c r="H4399" s="654"/>
      <c r="I4399" s="654"/>
      <c r="J4399" s="654"/>
      <c r="K4399" s="655"/>
      <c r="L4399" s="653"/>
      <c r="M4399" s="654"/>
      <c r="N4399" s="654"/>
      <c r="O4399" s="654"/>
      <c r="P4399" s="655"/>
      <c r="Q4399" s="656"/>
      <c r="R4399" s="652"/>
      <c r="S4399" s="566"/>
      <c r="T4399" s="566"/>
      <c r="U4399" s="566"/>
      <c r="V4399" s="566"/>
      <c r="W4399" s="566"/>
      <c r="X4399" s="566"/>
      <c r="Y4399" s="566"/>
      <c r="Z4399" s="566"/>
      <c r="AA4399" s="566"/>
      <c r="AB4399" s="566"/>
      <c r="AC4399" s="566"/>
      <c r="AD4399" s="566"/>
      <c r="AE4399" s="566"/>
      <c r="AF4399" s="566"/>
      <c r="AG4399" s="566"/>
    </row>
    <row r="4400" spans="2:33" hidden="1" outlineLevel="1" x14ac:dyDescent="0.45">
      <c r="B4400" s="657"/>
      <c r="C4400" s="658"/>
      <c r="D4400" s="659"/>
      <c r="E4400" s="660"/>
      <c r="F4400" s="661"/>
      <c r="G4400" s="662"/>
      <c r="H4400" s="663"/>
      <c r="I4400" s="663"/>
      <c r="J4400" s="663"/>
      <c r="K4400" s="664"/>
      <c r="L4400" s="662"/>
      <c r="M4400" s="663"/>
      <c r="N4400" s="663"/>
      <c r="O4400" s="663"/>
      <c r="P4400" s="664"/>
      <c r="Q4400" s="665"/>
      <c r="R4400" s="661"/>
      <c r="S4400" s="566"/>
      <c r="T4400" s="566"/>
      <c r="U4400" s="566"/>
      <c r="V4400" s="566"/>
      <c r="W4400" s="566"/>
      <c r="X4400" s="566"/>
      <c r="Y4400" s="566"/>
      <c r="Z4400" s="566"/>
      <c r="AA4400" s="566"/>
      <c r="AB4400" s="566"/>
      <c r="AC4400" s="566"/>
      <c r="AD4400" s="566"/>
      <c r="AE4400" s="566"/>
      <c r="AF4400" s="566"/>
      <c r="AG4400" s="566"/>
    </row>
    <row r="4401" spans="2:33" hidden="1" outlineLevel="1" x14ac:dyDescent="0.45">
      <c r="B4401" s="648"/>
      <c r="C4401" s="649"/>
      <c r="D4401" s="650"/>
      <c r="E4401" s="651"/>
      <c r="F4401" s="652"/>
      <c r="G4401" s="653"/>
      <c r="H4401" s="654"/>
      <c r="I4401" s="654"/>
      <c r="J4401" s="654"/>
      <c r="K4401" s="655"/>
      <c r="L4401" s="653"/>
      <c r="M4401" s="654"/>
      <c r="N4401" s="654"/>
      <c r="O4401" s="654"/>
      <c r="P4401" s="655"/>
      <c r="Q4401" s="656"/>
      <c r="R4401" s="652"/>
      <c r="S4401" s="566"/>
      <c r="T4401" s="566"/>
      <c r="U4401" s="566"/>
      <c r="V4401" s="566"/>
      <c r="W4401" s="566"/>
      <c r="X4401" s="566"/>
      <c r="Y4401" s="566"/>
      <c r="Z4401" s="566"/>
      <c r="AA4401" s="566"/>
      <c r="AB4401" s="566"/>
      <c r="AC4401" s="566"/>
      <c r="AD4401" s="566"/>
      <c r="AE4401" s="566"/>
      <c r="AF4401" s="566"/>
      <c r="AG4401" s="566"/>
    </row>
    <row r="4402" spans="2:33" hidden="1" outlineLevel="1" x14ac:dyDescent="0.45">
      <c r="B4402" s="657"/>
      <c r="C4402" s="658"/>
      <c r="D4402" s="659"/>
      <c r="E4402" s="660"/>
      <c r="F4402" s="661"/>
      <c r="G4402" s="662"/>
      <c r="H4402" s="663"/>
      <c r="I4402" s="663"/>
      <c r="J4402" s="663"/>
      <c r="K4402" s="664"/>
      <c r="L4402" s="662"/>
      <c r="M4402" s="663"/>
      <c r="N4402" s="663"/>
      <c r="O4402" s="663"/>
      <c r="P4402" s="664"/>
      <c r="Q4402" s="665"/>
      <c r="R4402" s="661"/>
      <c r="S4402" s="566"/>
      <c r="T4402" s="566"/>
      <c r="U4402" s="566"/>
      <c r="V4402" s="566"/>
      <c r="W4402" s="566"/>
      <c r="X4402" s="566"/>
      <c r="Y4402" s="566"/>
      <c r="Z4402" s="566"/>
      <c r="AA4402" s="566"/>
      <c r="AB4402" s="566"/>
      <c r="AC4402" s="566"/>
      <c r="AD4402" s="566"/>
      <c r="AE4402" s="566"/>
      <c r="AF4402" s="566"/>
      <c r="AG4402" s="566"/>
    </row>
    <row r="4403" spans="2:33" hidden="1" outlineLevel="1" x14ac:dyDescent="0.45">
      <c r="B4403" s="648"/>
      <c r="C4403" s="649"/>
      <c r="D4403" s="650"/>
      <c r="E4403" s="651"/>
      <c r="F4403" s="652"/>
      <c r="G4403" s="653"/>
      <c r="H4403" s="654"/>
      <c r="I4403" s="654"/>
      <c r="J4403" s="654"/>
      <c r="K4403" s="655"/>
      <c r="L4403" s="653"/>
      <c r="M4403" s="654"/>
      <c r="N4403" s="654"/>
      <c r="O4403" s="654"/>
      <c r="P4403" s="655"/>
      <c r="Q4403" s="656"/>
      <c r="R4403" s="652"/>
      <c r="S4403" s="566"/>
      <c r="T4403" s="566"/>
      <c r="U4403" s="566"/>
      <c r="V4403" s="566"/>
      <c r="W4403" s="566"/>
      <c r="X4403" s="566"/>
      <c r="Y4403" s="566"/>
      <c r="Z4403" s="566"/>
      <c r="AA4403" s="566"/>
      <c r="AB4403" s="566"/>
      <c r="AC4403" s="566"/>
      <c r="AD4403" s="566"/>
      <c r="AE4403" s="566"/>
      <c r="AF4403" s="566"/>
      <c r="AG4403" s="566"/>
    </row>
    <row r="4404" spans="2:33" hidden="1" outlineLevel="1" x14ac:dyDescent="0.45">
      <c r="B4404" s="657"/>
      <c r="C4404" s="658"/>
      <c r="D4404" s="659"/>
      <c r="E4404" s="660"/>
      <c r="F4404" s="661"/>
      <c r="G4404" s="662"/>
      <c r="H4404" s="663"/>
      <c r="I4404" s="663"/>
      <c r="J4404" s="663"/>
      <c r="K4404" s="664"/>
      <c r="L4404" s="662"/>
      <c r="M4404" s="663"/>
      <c r="N4404" s="663"/>
      <c r="O4404" s="663"/>
      <c r="P4404" s="664"/>
      <c r="Q4404" s="665"/>
      <c r="R4404" s="661"/>
      <c r="S4404" s="566"/>
      <c r="T4404" s="566"/>
      <c r="U4404" s="566"/>
      <c r="V4404" s="566"/>
      <c r="W4404" s="566"/>
      <c r="X4404" s="566"/>
      <c r="Y4404" s="566"/>
      <c r="Z4404" s="566"/>
      <c r="AA4404" s="566"/>
      <c r="AB4404" s="566"/>
      <c r="AC4404" s="566"/>
      <c r="AD4404" s="566"/>
      <c r="AE4404" s="566"/>
      <c r="AF4404" s="566"/>
      <c r="AG4404" s="566"/>
    </row>
    <row r="4405" spans="2:33" hidden="1" outlineLevel="1" x14ac:dyDescent="0.45">
      <c r="B4405" s="648"/>
      <c r="C4405" s="649"/>
      <c r="D4405" s="650"/>
      <c r="E4405" s="651"/>
      <c r="F4405" s="652"/>
      <c r="G4405" s="653"/>
      <c r="H4405" s="654"/>
      <c r="I4405" s="654"/>
      <c r="J4405" s="654"/>
      <c r="K4405" s="655"/>
      <c r="L4405" s="653"/>
      <c r="M4405" s="654"/>
      <c r="N4405" s="654"/>
      <c r="O4405" s="654"/>
      <c r="P4405" s="655"/>
      <c r="Q4405" s="656"/>
      <c r="R4405" s="652"/>
      <c r="S4405" s="566"/>
      <c r="T4405" s="566"/>
      <c r="U4405" s="566"/>
      <c r="V4405" s="566"/>
      <c r="W4405" s="566"/>
      <c r="X4405" s="566"/>
      <c r="Y4405" s="566"/>
      <c r="Z4405" s="566"/>
      <c r="AA4405" s="566"/>
      <c r="AB4405" s="566"/>
      <c r="AC4405" s="566"/>
      <c r="AD4405" s="566"/>
      <c r="AE4405" s="566"/>
      <c r="AF4405" s="566"/>
      <c r="AG4405" s="566"/>
    </row>
    <row r="4406" spans="2:33" hidden="1" outlineLevel="1" x14ac:dyDescent="0.45">
      <c r="B4406" s="657"/>
      <c r="C4406" s="658"/>
      <c r="D4406" s="659"/>
      <c r="E4406" s="660"/>
      <c r="F4406" s="661"/>
      <c r="G4406" s="662"/>
      <c r="H4406" s="663"/>
      <c r="I4406" s="663"/>
      <c r="J4406" s="663"/>
      <c r="K4406" s="664"/>
      <c r="L4406" s="662"/>
      <c r="M4406" s="663"/>
      <c r="N4406" s="663"/>
      <c r="O4406" s="663"/>
      <c r="P4406" s="664"/>
      <c r="Q4406" s="665"/>
      <c r="R4406" s="661"/>
      <c r="S4406" s="566"/>
      <c r="T4406" s="566"/>
      <c r="U4406" s="566"/>
      <c r="V4406" s="566"/>
      <c r="W4406" s="566"/>
      <c r="X4406" s="566"/>
      <c r="Y4406" s="566"/>
      <c r="Z4406" s="566"/>
      <c r="AA4406" s="566"/>
      <c r="AB4406" s="566"/>
      <c r="AC4406" s="566"/>
      <c r="AD4406" s="566"/>
      <c r="AE4406" s="566"/>
      <c r="AF4406" s="566"/>
      <c r="AG4406" s="566"/>
    </row>
    <row r="4407" spans="2:33" hidden="1" outlineLevel="1" x14ac:dyDescent="0.45">
      <c r="B4407" s="648"/>
      <c r="C4407" s="649"/>
      <c r="D4407" s="650"/>
      <c r="E4407" s="651"/>
      <c r="F4407" s="652"/>
      <c r="G4407" s="653"/>
      <c r="H4407" s="654"/>
      <c r="I4407" s="654"/>
      <c r="J4407" s="654"/>
      <c r="K4407" s="655"/>
      <c r="L4407" s="653"/>
      <c r="M4407" s="654"/>
      <c r="N4407" s="654"/>
      <c r="O4407" s="654"/>
      <c r="P4407" s="655"/>
      <c r="Q4407" s="656"/>
      <c r="R4407" s="652"/>
      <c r="S4407" s="566"/>
      <c r="T4407" s="566"/>
      <c r="U4407" s="566"/>
      <c r="V4407" s="566"/>
      <c r="W4407" s="566"/>
      <c r="X4407" s="566"/>
      <c r="Y4407" s="566"/>
      <c r="Z4407" s="566"/>
      <c r="AA4407" s="566"/>
      <c r="AB4407" s="566"/>
      <c r="AC4407" s="566"/>
      <c r="AD4407" s="566"/>
      <c r="AE4407" s="566"/>
      <c r="AF4407" s="566"/>
      <c r="AG4407" s="566"/>
    </row>
    <row r="4408" spans="2:33" hidden="1" outlineLevel="1" x14ac:dyDescent="0.45">
      <c r="B4408" s="657"/>
      <c r="C4408" s="658"/>
      <c r="D4408" s="659"/>
      <c r="E4408" s="660"/>
      <c r="F4408" s="661"/>
      <c r="G4408" s="662"/>
      <c r="H4408" s="663"/>
      <c r="I4408" s="663"/>
      <c r="J4408" s="663"/>
      <c r="K4408" s="664"/>
      <c r="L4408" s="662"/>
      <c r="M4408" s="663"/>
      <c r="N4408" s="663"/>
      <c r="O4408" s="663"/>
      <c r="P4408" s="664"/>
      <c r="Q4408" s="665"/>
      <c r="R4408" s="661"/>
      <c r="S4408" s="566"/>
      <c r="T4408" s="566"/>
      <c r="U4408" s="566"/>
      <c r="V4408" s="566"/>
      <c r="W4408" s="566"/>
      <c r="X4408" s="566"/>
      <c r="Y4408" s="566"/>
      <c r="Z4408" s="566"/>
      <c r="AA4408" s="566"/>
      <c r="AB4408" s="566"/>
      <c r="AC4408" s="566"/>
      <c r="AD4408" s="566"/>
      <c r="AE4408" s="566"/>
      <c r="AF4408" s="566"/>
      <c r="AG4408" s="566"/>
    </row>
    <row r="4409" spans="2:33" hidden="1" outlineLevel="1" x14ac:dyDescent="0.45">
      <c r="B4409" s="648"/>
      <c r="C4409" s="649"/>
      <c r="D4409" s="650"/>
      <c r="E4409" s="651"/>
      <c r="F4409" s="652"/>
      <c r="G4409" s="653"/>
      <c r="H4409" s="654"/>
      <c r="I4409" s="654"/>
      <c r="J4409" s="654"/>
      <c r="K4409" s="655"/>
      <c r="L4409" s="653"/>
      <c r="M4409" s="654"/>
      <c r="N4409" s="654"/>
      <c r="O4409" s="654"/>
      <c r="P4409" s="655"/>
      <c r="Q4409" s="656"/>
      <c r="R4409" s="652"/>
      <c r="S4409" s="566"/>
      <c r="T4409" s="566"/>
      <c r="U4409" s="566"/>
      <c r="V4409" s="566"/>
      <c r="W4409" s="566"/>
      <c r="X4409" s="566"/>
      <c r="Y4409" s="566"/>
      <c r="Z4409" s="566"/>
      <c r="AA4409" s="566"/>
      <c r="AB4409" s="566"/>
      <c r="AC4409" s="566"/>
      <c r="AD4409" s="566"/>
      <c r="AE4409" s="566"/>
      <c r="AF4409" s="566"/>
      <c r="AG4409" s="566"/>
    </row>
    <row r="4410" spans="2:33" hidden="1" outlineLevel="1" x14ac:dyDescent="0.45">
      <c r="B4410" s="657"/>
      <c r="C4410" s="658"/>
      <c r="D4410" s="659"/>
      <c r="E4410" s="660"/>
      <c r="F4410" s="661"/>
      <c r="G4410" s="662"/>
      <c r="H4410" s="663"/>
      <c r="I4410" s="663"/>
      <c r="J4410" s="663"/>
      <c r="K4410" s="664"/>
      <c r="L4410" s="662"/>
      <c r="M4410" s="663"/>
      <c r="N4410" s="663"/>
      <c r="O4410" s="663"/>
      <c r="P4410" s="664"/>
      <c r="Q4410" s="665"/>
      <c r="R4410" s="661"/>
      <c r="S4410" s="566"/>
      <c r="T4410" s="566"/>
      <c r="U4410" s="566"/>
      <c r="V4410" s="566"/>
      <c r="W4410" s="566"/>
      <c r="X4410" s="566"/>
      <c r="Y4410" s="566"/>
      <c r="Z4410" s="566"/>
      <c r="AA4410" s="566"/>
      <c r="AB4410" s="566"/>
      <c r="AC4410" s="566"/>
      <c r="AD4410" s="566"/>
      <c r="AE4410" s="566"/>
      <c r="AF4410" s="566"/>
      <c r="AG4410" s="566"/>
    </row>
    <row r="4411" spans="2:33" hidden="1" outlineLevel="1" x14ac:dyDescent="0.45">
      <c r="B4411" s="648"/>
      <c r="C4411" s="649"/>
      <c r="D4411" s="650"/>
      <c r="E4411" s="651"/>
      <c r="F4411" s="652"/>
      <c r="G4411" s="653"/>
      <c r="H4411" s="654"/>
      <c r="I4411" s="654"/>
      <c r="J4411" s="654"/>
      <c r="K4411" s="655"/>
      <c r="L4411" s="653"/>
      <c r="M4411" s="654"/>
      <c r="N4411" s="654"/>
      <c r="O4411" s="654"/>
      <c r="P4411" s="655"/>
      <c r="Q4411" s="656"/>
      <c r="R4411" s="652"/>
      <c r="S4411" s="566"/>
      <c r="T4411" s="566"/>
      <c r="U4411" s="566"/>
      <c r="V4411" s="566"/>
      <c r="W4411" s="566"/>
      <c r="X4411" s="566"/>
      <c r="Y4411" s="566"/>
      <c r="Z4411" s="566"/>
      <c r="AA4411" s="566"/>
      <c r="AB4411" s="566"/>
      <c r="AC4411" s="566"/>
      <c r="AD4411" s="566"/>
      <c r="AE4411" s="566"/>
      <c r="AF4411" s="566"/>
      <c r="AG4411" s="566"/>
    </row>
    <row r="4412" spans="2:33" hidden="1" outlineLevel="1" x14ac:dyDescent="0.45">
      <c r="B4412" s="657"/>
      <c r="C4412" s="658"/>
      <c r="D4412" s="659"/>
      <c r="E4412" s="660"/>
      <c r="F4412" s="661"/>
      <c r="G4412" s="662"/>
      <c r="H4412" s="663"/>
      <c r="I4412" s="663"/>
      <c r="J4412" s="663"/>
      <c r="K4412" s="664"/>
      <c r="L4412" s="662"/>
      <c r="M4412" s="663"/>
      <c r="N4412" s="663"/>
      <c r="O4412" s="663"/>
      <c r="P4412" s="664"/>
      <c r="Q4412" s="665"/>
      <c r="R4412" s="661"/>
      <c r="S4412" s="566"/>
      <c r="T4412" s="566"/>
      <c r="U4412" s="566"/>
      <c r="V4412" s="566"/>
      <c r="W4412" s="566"/>
      <c r="X4412" s="566"/>
      <c r="Y4412" s="566"/>
      <c r="Z4412" s="566"/>
      <c r="AA4412" s="566"/>
      <c r="AB4412" s="566"/>
      <c r="AC4412" s="566"/>
      <c r="AD4412" s="566"/>
      <c r="AE4412" s="566"/>
      <c r="AF4412" s="566"/>
      <c r="AG4412" s="566"/>
    </row>
    <row r="4413" spans="2:33" hidden="1" outlineLevel="1" x14ac:dyDescent="0.45">
      <c r="B4413" s="648"/>
      <c r="C4413" s="649"/>
      <c r="D4413" s="650"/>
      <c r="E4413" s="651"/>
      <c r="F4413" s="652"/>
      <c r="G4413" s="653"/>
      <c r="H4413" s="654"/>
      <c r="I4413" s="654"/>
      <c r="J4413" s="654"/>
      <c r="K4413" s="655"/>
      <c r="L4413" s="653"/>
      <c r="M4413" s="654"/>
      <c r="N4413" s="654"/>
      <c r="O4413" s="654"/>
      <c r="P4413" s="655"/>
      <c r="Q4413" s="656"/>
      <c r="R4413" s="652"/>
      <c r="S4413" s="566"/>
      <c r="T4413" s="566"/>
      <c r="U4413" s="566"/>
      <c r="V4413" s="566"/>
      <c r="W4413" s="566"/>
      <c r="X4413" s="566"/>
      <c r="Y4413" s="566"/>
      <c r="Z4413" s="566"/>
      <c r="AA4413" s="566"/>
      <c r="AB4413" s="566"/>
      <c r="AC4413" s="566"/>
      <c r="AD4413" s="566"/>
      <c r="AE4413" s="566"/>
      <c r="AF4413" s="566"/>
      <c r="AG4413" s="566"/>
    </row>
    <row r="4414" spans="2:33" hidden="1" outlineLevel="1" x14ac:dyDescent="0.45">
      <c r="B4414" s="657"/>
      <c r="C4414" s="658"/>
      <c r="D4414" s="659"/>
      <c r="E4414" s="660"/>
      <c r="F4414" s="661"/>
      <c r="G4414" s="662"/>
      <c r="H4414" s="663"/>
      <c r="I4414" s="663"/>
      <c r="J4414" s="663"/>
      <c r="K4414" s="664"/>
      <c r="L4414" s="662"/>
      <c r="M4414" s="663"/>
      <c r="N4414" s="663"/>
      <c r="O4414" s="663"/>
      <c r="P4414" s="664"/>
      <c r="Q4414" s="665"/>
      <c r="R4414" s="661"/>
      <c r="S4414" s="566"/>
      <c r="T4414" s="566"/>
      <c r="U4414" s="566"/>
      <c r="V4414" s="566"/>
      <c r="W4414" s="566"/>
      <c r="X4414" s="566"/>
      <c r="Y4414" s="566"/>
      <c r="Z4414" s="566"/>
      <c r="AA4414" s="566"/>
      <c r="AB4414" s="566"/>
      <c r="AC4414" s="566"/>
      <c r="AD4414" s="566"/>
      <c r="AE4414" s="566"/>
      <c r="AF4414" s="566"/>
      <c r="AG4414" s="566"/>
    </row>
    <row r="4415" spans="2:33" hidden="1" outlineLevel="1" x14ac:dyDescent="0.45">
      <c r="B4415" s="648"/>
      <c r="C4415" s="649"/>
      <c r="D4415" s="650"/>
      <c r="E4415" s="651"/>
      <c r="F4415" s="652"/>
      <c r="G4415" s="653"/>
      <c r="H4415" s="654"/>
      <c r="I4415" s="654"/>
      <c r="J4415" s="654"/>
      <c r="K4415" s="655"/>
      <c r="L4415" s="653"/>
      <c r="M4415" s="654"/>
      <c r="N4415" s="654"/>
      <c r="O4415" s="654"/>
      <c r="P4415" s="655"/>
      <c r="Q4415" s="656"/>
      <c r="R4415" s="652"/>
      <c r="S4415" s="566"/>
      <c r="T4415" s="566"/>
      <c r="U4415" s="566"/>
      <c r="V4415" s="566"/>
      <c r="W4415" s="566"/>
      <c r="X4415" s="566"/>
      <c r="Y4415" s="566"/>
      <c r="Z4415" s="566"/>
      <c r="AA4415" s="566"/>
      <c r="AB4415" s="566"/>
      <c r="AC4415" s="566"/>
      <c r="AD4415" s="566"/>
      <c r="AE4415" s="566"/>
      <c r="AF4415" s="566"/>
      <c r="AG4415" s="566"/>
    </row>
    <row r="4416" spans="2:33" hidden="1" outlineLevel="1" x14ac:dyDescent="0.45">
      <c r="B4416" s="657"/>
      <c r="C4416" s="658"/>
      <c r="D4416" s="659"/>
      <c r="E4416" s="660"/>
      <c r="F4416" s="661"/>
      <c r="G4416" s="662"/>
      <c r="H4416" s="663"/>
      <c r="I4416" s="663"/>
      <c r="J4416" s="663"/>
      <c r="K4416" s="664"/>
      <c r="L4416" s="662"/>
      <c r="M4416" s="663"/>
      <c r="N4416" s="663"/>
      <c r="O4416" s="663"/>
      <c r="P4416" s="664"/>
      <c r="Q4416" s="665"/>
      <c r="R4416" s="661"/>
      <c r="S4416" s="566"/>
      <c r="T4416" s="566"/>
      <c r="U4416" s="566"/>
      <c r="V4416" s="566"/>
      <c r="W4416" s="566"/>
      <c r="X4416" s="566"/>
      <c r="Y4416" s="566"/>
      <c r="Z4416" s="566"/>
      <c r="AA4416" s="566"/>
      <c r="AB4416" s="566"/>
      <c r="AC4416" s="566"/>
      <c r="AD4416" s="566"/>
      <c r="AE4416" s="566"/>
      <c r="AF4416" s="566"/>
      <c r="AG4416" s="566"/>
    </row>
    <row r="4417" spans="2:33" hidden="1" outlineLevel="1" x14ac:dyDescent="0.45">
      <c r="B4417" s="648"/>
      <c r="C4417" s="649"/>
      <c r="D4417" s="650"/>
      <c r="E4417" s="651"/>
      <c r="F4417" s="652"/>
      <c r="G4417" s="653"/>
      <c r="H4417" s="654"/>
      <c r="I4417" s="654"/>
      <c r="J4417" s="654"/>
      <c r="K4417" s="655"/>
      <c r="L4417" s="653"/>
      <c r="M4417" s="654"/>
      <c r="N4417" s="654"/>
      <c r="O4417" s="654"/>
      <c r="P4417" s="655"/>
      <c r="Q4417" s="656"/>
      <c r="R4417" s="652"/>
      <c r="S4417" s="566"/>
      <c r="T4417" s="566"/>
      <c r="U4417" s="566"/>
      <c r="V4417" s="566"/>
      <c r="W4417" s="566"/>
      <c r="X4417" s="566"/>
      <c r="Y4417" s="566"/>
      <c r="Z4417" s="566"/>
      <c r="AA4417" s="566"/>
      <c r="AB4417" s="566"/>
      <c r="AC4417" s="566"/>
      <c r="AD4417" s="566"/>
      <c r="AE4417" s="566"/>
      <c r="AF4417" s="566"/>
      <c r="AG4417" s="566"/>
    </row>
    <row r="4418" spans="2:33" hidden="1" outlineLevel="1" x14ac:dyDescent="0.45">
      <c r="B4418" s="657"/>
      <c r="C4418" s="658"/>
      <c r="D4418" s="659"/>
      <c r="E4418" s="660"/>
      <c r="F4418" s="661"/>
      <c r="G4418" s="662"/>
      <c r="H4418" s="663"/>
      <c r="I4418" s="663"/>
      <c r="J4418" s="663"/>
      <c r="K4418" s="664"/>
      <c r="L4418" s="662"/>
      <c r="M4418" s="663"/>
      <c r="N4418" s="663"/>
      <c r="O4418" s="663"/>
      <c r="P4418" s="664"/>
      <c r="Q4418" s="665"/>
      <c r="R4418" s="661"/>
      <c r="S4418" s="566"/>
      <c r="T4418" s="566"/>
      <c r="U4418" s="566"/>
      <c r="V4418" s="566"/>
      <c r="W4418" s="566"/>
      <c r="X4418" s="566"/>
      <c r="Y4418" s="566"/>
      <c r="Z4418" s="566"/>
      <c r="AA4418" s="566"/>
      <c r="AB4418" s="566"/>
      <c r="AC4418" s="566"/>
      <c r="AD4418" s="566"/>
      <c r="AE4418" s="566"/>
      <c r="AF4418" s="566"/>
      <c r="AG4418" s="566"/>
    </row>
    <row r="4419" spans="2:33" hidden="1" outlineLevel="1" x14ac:dyDescent="0.45">
      <c r="B4419" s="648"/>
      <c r="C4419" s="649"/>
      <c r="D4419" s="650"/>
      <c r="E4419" s="651"/>
      <c r="F4419" s="652"/>
      <c r="G4419" s="653"/>
      <c r="H4419" s="654"/>
      <c r="I4419" s="654"/>
      <c r="J4419" s="654"/>
      <c r="K4419" s="655"/>
      <c r="L4419" s="653"/>
      <c r="M4419" s="654"/>
      <c r="N4419" s="654"/>
      <c r="O4419" s="654"/>
      <c r="P4419" s="655"/>
      <c r="Q4419" s="656"/>
      <c r="R4419" s="652"/>
      <c r="S4419" s="566"/>
      <c r="T4419" s="566"/>
      <c r="U4419" s="566"/>
      <c r="V4419" s="566"/>
      <c r="W4419" s="566"/>
      <c r="X4419" s="566"/>
      <c r="Y4419" s="566"/>
      <c r="Z4419" s="566"/>
      <c r="AA4419" s="566"/>
      <c r="AB4419" s="566"/>
      <c r="AC4419" s="566"/>
      <c r="AD4419" s="566"/>
      <c r="AE4419" s="566"/>
      <c r="AF4419" s="566"/>
      <c r="AG4419" s="566"/>
    </row>
    <row r="4420" spans="2:33" hidden="1" outlineLevel="1" x14ac:dyDescent="0.45">
      <c r="B4420" s="657"/>
      <c r="C4420" s="658"/>
      <c r="D4420" s="659"/>
      <c r="E4420" s="660"/>
      <c r="F4420" s="661"/>
      <c r="G4420" s="662"/>
      <c r="H4420" s="663"/>
      <c r="I4420" s="663"/>
      <c r="J4420" s="663"/>
      <c r="K4420" s="664"/>
      <c r="L4420" s="662"/>
      <c r="M4420" s="663"/>
      <c r="N4420" s="663"/>
      <c r="O4420" s="663"/>
      <c r="P4420" s="664"/>
      <c r="Q4420" s="665"/>
      <c r="R4420" s="661"/>
      <c r="S4420" s="566"/>
      <c r="T4420" s="566"/>
      <c r="U4420" s="566"/>
      <c r="V4420" s="566"/>
      <c r="W4420" s="566"/>
      <c r="X4420" s="566"/>
      <c r="Y4420" s="566"/>
      <c r="Z4420" s="566"/>
      <c r="AA4420" s="566"/>
      <c r="AB4420" s="566"/>
      <c r="AC4420" s="566"/>
      <c r="AD4420" s="566"/>
      <c r="AE4420" s="566"/>
      <c r="AF4420" s="566"/>
      <c r="AG4420" s="566"/>
    </row>
    <row r="4421" spans="2:33" hidden="1" outlineLevel="1" x14ac:dyDescent="0.45">
      <c r="B4421" s="648"/>
      <c r="C4421" s="649"/>
      <c r="D4421" s="650"/>
      <c r="E4421" s="651"/>
      <c r="F4421" s="652"/>
      <c r="G4421" s="653"/>
      <c r="H4421" s="654"/>
      <c r="I4421" s="654"/>
      <c r="J4421" s="654"/>
      <c r="K4421" s="655"/>
      <c r="L4421" s="653"/>
      <c r="M4421" s="654"/>
      <c r="N4421" s="654"/>
      <c r="O4421" s="654"/>
      <c r="P4421" s="655"/>
      <c r="Q4421" s="656"/>
      <c r="R4421" s="652"/>
      <c r="S4421" s="566"/>
      <c r="T4421" s="566"/>
      <c r="U4421" s="566"/>
      <c r="V4421" s="566"/>
      <c r="W4421" s="566"/>
      <c r="X4421" s="566"/>
      <c r="Y4421" s="566"/>
      <c r="Z4421" s="566"/>
      <c r="AA4421" s="566"/>
      <c r="AB4421" s="566"/>
      <c r="AC4421" s="566"/>
      <c r="AD4421" s="566"/>
      <c r="AE4421" s="566"/>
      <c r="AF4421" s="566"/>
      <c r="AG4421" s="566"/>
    </row>
    <row r="4422" spans="2:33" hidden="1" outlineLevel="1" x14ac:dyDescent="0.45">
      <c r="B4422" s="657"/>
      <c r="C4422" s="658"/>
      <c r="D4422" s="659"/>
      <c r="E4422" s="660"/>
      <c r="F4422" s="661"/>
      <c r="G4422" s="662"/>
      <c r="H4422" s="663"/>
      <c r="I4422" s="663"/>
      <c r="J4422" s="663"/>
      <c r="K4422" s="664"/>
      <c r="L4422" s="662"/>
      <c r="M4422" s="663"/>
      <c r="N4422" s="663"/>
      <c r="O4422" s="663"/>
      <c r="P4422" s="664"/>
      <c r="Q4422" s="665"/>
      <c r="R4422" s="661"/>
      <c r="S4422" s="566"/>
      <c r="T4422" s="566"/>
      <c r="U4422" s="566"/>
      <c r="V4422" s="566"/>
      <c r="W4422" s="566"/>
      <c r="X4422" s="566"/>
      <c r="Y4422" s="566"/>
      <c r="Z4422" s="566"/>
      <c r="AA4422" s="566"/>
      <c r="AB4422" s="566"/>
      <c r="AC4422" s="566"/>
      <c r="AD4422" s="566"/>
      <c r="AE4422" s="566"/>
      <c r="AF4422" s="566"/>
      <c r="AG4422" s="566"/>
    </row>
    <row r="4423" spans="2:33" hidden="1" outlineLevel="1" x14ac:dyDescent="0.45">
      <c r="B4423" s="648"/>
      <c r="C4423" s="649"/>
      <c r="D4423" s="650"/>
      <c r="E4423" s="651"/>
      <c r="F4423" s="652"/>
      <c r="G4423" s="653"/>
      <c r="H4423" s="654"/>
      <c r="I4423" s="654"/>
      <c r="J4423" s="654"/>
      <c r="K4423" s="655"/>
      <c r="L4423" s="653"/>
      <c r="M4423" s="654"/>
      <c r="N4423" s="654"/>
      <c r="O4423" s="654"/>
      <c r="P4423" s="655"/>
      <c r="Q4423" s="656"/>
      <c r="R4423" s="652"/>
      <c r="S4423" s="566"/>
      <c r="T4423" s="566"/>
      <c r="U4423" s="566"/>
      <c r="V4423" s="566"/>
      <c r="W4423" s="566"/>
      <c r="X4423" s="566"/>
      <c r="Y4423" s="566"/>
      <c r="Z4423" s="566"/>
      <c r="AA4423" s="566"/>
      <c r="AB4423" s="566"/>
      <c r="AC4423" s="566"/>
      <c r="AD4423" s="566"/>
      <c r="AE4423" s="566"/>
      <c r="AF4423" s="566"/>
      <c r="AG4423" s="566"/>
    </row>
    <row r="4424" spans="2:33" hidden="1" outlineLevel="1" x14ac:dyDescent="0.45">
      <c r="B4424" s="657"/>
      <c r="C4424" s="658"/>
      <c r="D4424" s="659"/>
      <c r="E4424" s="660"/>
      <c r="F4424" s="661"/>
      <c r="G4424" s="662"/>
      <c r="H4424" s="663"/>
      <c r="I4424" s="663"/>
      <c r="J4424" s="663"/>
      <c r="K4424" s="664"/>
      <c r="L4424" s="662"/>
      <c r="M4424" s="663"/>
      <c r="N4424" s="663"/>
      <c r="O4424" s="663"/>
      <c r="P4424" s="664"/>
      <c r="Q4424" s="665"/>
      <c r="R4424" s="661"/>
      <c r="S4424" s="566"/>
      <c r="T4424" s="566"/>
      <c r="U4424" s="566"/>
      <c r="V4424" s="566"/>
      <c r="W4424" s="566"/>
      <c r="X4424" s="566"/>
      <c r="Y4424" s="566"/>
      <c r="Z4424" s="566"/>
      <c r="AA4424" s="566"/>
      <c r="AB4424" s="566"/>
      <c r="AC4424" s="566"/>
      <c r="AD4424" s="566"/>
      <c r="AE4424" s="566"/>
      <c r="AF4424" s="566"/>
      <c r="AG4424" s="566"/>
    </row>
    <row r="4425" spans="2:33" hidden="1" outlineLevel="1" x14ac:dyDescent="0.45">
      <c r="B4425" s="648"/>
      <c r="C4425" s="649"/>
      <c r="D4425" s="650"/>
      <c r="E4425" s="651"/>
      <c r="F4425" s="652"/>
      <c r="G4425" s="653"/>
      <c r="H4425" s="654"/>
      <c r="I4425" s="654"/>
      <c r="J4425" s="654"/>
      <c r="K4425" s="655"/>
      <c r="L4425" s="653"/>
      <c r="M4425" s="654"/>
      <c r="N4425" s="654"/>
      <c r="O4425" s="654"/>
      <c r="P4425" s="655"/>
      <c r="Q4425" s="656"/>
      <c r="R4425" s="652"/>
      <c r="S4425" s="566"/>
      <c r="T4425" s="566"/>
      <c r="U4425" s="566"/>
      <c r="V4425" s="566"/>
      <c r="W4425" s="566"/>
      <c r="X4425" s="566"/>
      <c r="Y4425" s="566"/>
      <c r="Z4425" s="566"/>
      <c r="AA4425" s="566"/>
      <c r="AB4425" s="566"/>
      <c r="AC4425" s="566"/>
      <c r="AD4425" s="566"/>
      <c r="AE4425" s="566"/>
      <c r="AF4425" s="566"/>
      <c r="AG4425" s="566"/>
    </row>
    <row r="4426" spans="2:33" hidden="1" outlineLevel="1" x14ac:dyDescent="0.45">
      <c r="B4426" s="657"/>
      <c r="C4426" s="658"/>
      <c r="D4426" s="659"/>
      <c r="E4426" s="660"/>
      <c r="F4426" s="661"/>
      <c r="G4426" s="662"/>
      <c r="H4426" s="663"/>
      <c r="I4426" s="663"/>
      <c r="J4426" s="663"/>
      <c r="K4426" s="664"/>
      <c r="L4426" s="662"/>
      <c r="M4426" s="663"/>
      <c r="N4426" s="663"/>
      <c r="O4426" s="663"/>
      <c r="P4426" s="664"/>
      <c r="Q4426" s="665"/>
      <c r="R4426" s="661"/>
      <c r="S4426" s="566"/>
      <c r="T4426" s="566"/>
      <c r="U4426" s="566"/>
      <c r="V4426" s="566"/>
      <c r="W4426" s="566"/>
      <c r="X4426" s="566"/>
      <c r="Y4426" s="566"/>
      <c r="Z4426" s="566"/>
      <c r="AA4426" s="566"/>
      <c r="AB4426" s="566"/>
      <c r="AC4426" s="566"/>
      <c r="AD4426" s="566"/>
      <c r="AE4426" s="566"/>
      <c r="AF4426" s="566"/>
      <c r="AG4426" s="566"/>
    </row>
    <row r="4427" spans="2:33" hidden="1" outlineLevel="1" x14ac:dyDescent="0.45">
      <c r="B4427" s="648"/>
      <c r="C4427" s="649"/>
      <c r="D4427" s="650"/>
      <c r="E4427" s="651"/>
      <c r="F4427" s="652"/>
      <c r="G4427" s="653"/>
      <c r="H4427" s="654"/>
      <c r="I4427" s="654"/>
      <c r="J4427" s="654"/>
      <c r="K4427" s="655"/>
      <c r="L4427" s="653"/>
      <c r="M4427" s="654"/>
      <c r="N4427" s="654"/>
      <c r="O4427" s="654"/>
      <c r="P4427" s="655"/>
      <c r="Q4427" s="656"/>
      <c r="R4427" s="652"/>
      <c r="S4427" s="566"/>
      <c r="T4427" s="566"/>
      <c r="U4427" s="566"/>
      <c r="V4427" s="566"/>
      <c r="W4427" s="566"/>
      <c r="X4427" s="566"/>
      <c r="Y4427" s="566"/>
      <c r="Z4427" s="566"/>
      <c r="AA4427" s="566"/>
      <c r="AB4427" s="566"/>
      <c r="AC4427" s="566"/>
      <c r="AD4427" s="566"/>
      <c r="AE4427" s="566"/>
      <c r="AF4427" s="566"/>
      <c r="AG4427" s="566"/>
    </row>
    <row r="4428" spans="2:33" hidden="1" outlineLevel="1" x14ac:dyDescent="0.45">
      <c r="B4428" s="657"/>
      <c r="C4428" s="658"/>
      <c r="D4428" s="659"/>
      <c r="E4428" s="660"/>
      <c r="F4428" s="661"/>
      <c r="G4428" s="662"/>
      <c r="H4428" s="663"/>
      <c r="I4428" s="663"/>
      <c r="J4428" s="663"/>
      <c r="K4428" s="664"/>
      <c r="L4428" s="662"/>
      <c r="M4428" s="663"/>
      <c r="N4428" s="663"/>
      <c r="O4428" s="663"/>
      <c r="P4428" s="664"/>
      <c r="Q4428" s="665"/>
      <c r="R4428" s="661"/>
      <c r="S4428" s="566"/>
      <c r="T4428" s="566"/>
      <c r="U4428" s="566"/>
      <c r="V4428" s="566"/>
      <c r="W4428" s="566"/>
      <c r="X4428" s="566"/>
      <c r="Y4428" s="566"/>
      <c r="Z4428" s="566"/>
      <c r="AA4428" s="566"/>
      <c r="AB4428" s="566"/>
      <c r="AC4428" s="566"/>
      <c r="AD4428" s="566"/>
      <c r="AE4428" s="566"/>
      <c r="AF4428" s="566"/>
      <c r="AG4428" s="566"/>
    </row>
    <row r="4429" spans="2:33" hidden="1" outlineLevel="1" x14ac:dyDescent="0.45">
      <c r="B4429" s="648"/>
      <c r="C4429" s="649"/>
      <c r="D4429" s="650"/>
      <c r="E4429" s="651"/>
      <c r="F4429" s="652"/>
      <c r="G4429" s="653"/>
      <c r="H4429" s="654"/>
      <c r="I4429" s="654"/>
      <c r="J4429" s="654"/>
      <c r="K4429" s="655"/>
      <c r="L4429" s="653"/>
      <c r="M4429" s="654"/>
      <c r="N4429" s="654"/>
      <c r="O4429" s="654"/>
      <c r="P4429" s="655"/>
      <c r="Q4429" s="656"/>
      <c r="R4429" s="652"/>
      <c r="S4429" s="566"/>
      <c r="T4429" s="566"/>
      <c r="U4429" s="566"/>
      <c r="V4429" s="566"/>
      <c r="W4429" s="566"/>
      <c r="X4429" s="566"/>
      <c r="Y4429" s="566"/>
      <c r="Z4429" s="566"/>
      <c r="AA4429" s="566"/>
      <c r="AB4429" s="566"/>
      <c r="AC4429" s="566"/>
      <c r="AD4429" s="566"/>
      <c r="AE4429" s="566"/>
      <c r="AF4429" s="566"/>
      <c r="AG4429" s="566"/>
    </row>
    <row r="4430" spans="2:33" hidden="1" outlineLevel="1" x14ac:dyDescent="0.45">
      <c r="B4430" s="657"/>
      <c r="C4430" s="658"/>
      <c r="D4430" s="659"/>
      <c r="E4430" s="660"/>
      <c r="F4430" s="661"/>
      <c r="G4430" s="662"/>
      <c r="H4430" s="663"/>
      <c r="I4430" s="663"/>
      <c r="J4430" s="663"/>
      <c r="K4430" s="664"/>
      <c r="L4430" s="662"/>
      <c r="M4430" s="663"/>
      <c r="N4430" s="663"/>
      <c r="O4430" s="663"/>
      <c r="P4430" s="664"/>
      <c r="Q4430" s="665"/>
      <c r="R4430" s="661"/>
      <c r="S4430" s="566"/>
      <c r="T4430" s="566"/>
      <c r="U4430" s="566"/>
      <c r="V4430" s="566"/>
      <c r="W4430" s="566"/>
      <c r="X4430" s="566"/>
      <c r="Y4430" s="566"/>
      <c r="Z4430" s="566"/>
      <c r="AA4430" s="566"/>
      <c r="AB4430" s="566"/>
      <c r="AC4430" s="566"/>
      <c r="AD4430" s="566"/>
      <c r="AE4430" s="566"/>
      <c r="AF4430" s="566"/>
      <c r="AG4430" s="566"/>
    </row>
    <row r="4431" spans="2:33" hidden="1" outlineLevel="1" x14ac:dyDescent="0.45">
      <c r="B4431" s="648"/>
      <c r="C4431" s="649"/>
      <c r="D4431" s="650"/>
      <c r="E4431" s="651"/>
      <c r="F4431" s="652"/>
      <c r="G4431" s="653"/>
      <c r="H4431" s="654"/>
      <c r="I4431" s="654"/>
      <c r="J4431" s="654"/>
      <c r="K4431" s="655"/>
      <c r="L4431" s="653"/>
      <c r="M4431" s="654"/>
      <c r="N4431" s="654"/>
      <c r="O4431" s="654"/>
      <c r="P4431" s="655"/>
      <c r="Q4431" s="656"/>
      <c r="R4431" s="652"/>
      <c r="S4431" s="566"/>
      <c r="T4431" s="566"/>
      <c r="U4431" s="566"/>
      <c r="V4431" s="566"/>
      <c r="W4431" s="566"/>
      <c r="X4431" s="566"/>
      <c r="Y4431" s="566"/>
      <c r="Z4431" s="566"/>
      <c r="AA4431" s="566"/>
      <c r="AB4431" s="566"/>
      <c r="AC4431" s="566"/>
      <c r="AD4431" s="566"/>
      <c r="AE4431" s="566"/>
      <c r="AF4431" s="566"/>
      <c r="AG4431" s="566"/>
    </row>
    <row r="4432" spans="2:33" hidden="1" outlineLevel="1" x14ac:dyDescent="0.45">
      <c r="B4432" s="657"/>
      <c r="C4432" s="658"/>
      <c r="D4432" s="659"/>
      <c r="E4432" s="660"/>
      <c r="F4432" s="661"/>
      <c r="G4432" s="662"/>
      <c r="H4432" s="663"/>
      <c r="I4432" s="663"/>
      <c r="J4432" s="663"/>
      <c r="K4432" s="664"/>
      <c r="L4432" s="662"/>
      <c r="M4432" s="663"/>
      <c r="N4432" s="663"/>
      <c r="O4432" s="663"/>
      <c r="P4432" s="664"/>
      <c r="Q4432" s="665"/>
      <c r="R4432" s="661"/>
      <c r="S4432" s="566"/>
      <c r="T4432" s="566"/>
      <c r="U4432" s="566"/>
      <c r="V4432" s="566"/>
      <c r="W4432" s="566"/>
      <c r="X4432" s="566"/>
      <c r="Y4432" s="566"/>
      <c r="Z4432" s="566"/>
      <c r="AA4432" s="566"/>
      <c r="AB4432" s="566"/>
      <c r="AC4432" s="566"/>
      <c r="AD4432" s="566"/>
      <c r="AE4432" s="566"/>
      <c r="AF4432" s="566"/>
      <c r="AG4432" s="566"/>
    </row>
    <row r="4433" spans="2:33" hidden="1" outlineLevel="1" x14ac:dyDescent="0.45">
      <c r="B4433" s="648"/>
      <c r="C4433" s="649"/>
      <c r="D4433" s="650"/>
      <c r="E4433" s="651"/>
      <c r="F4433" s="652"/>
      <c r="G4433" s="653"/>
      <c r="H4433" s="654"/>
      <c r="I4433" s="654"/>
      <c r="J4433" s="654"/>
      <c r="K4433" s="655"/>
      <c r="L4433" s="653"/>
      <c r="M4433" s="654"/>
      <c r="N4433" s="654"/>
      <c r="O4433" s="654"/>
      <c r="P4433" s="655"/>
      <c r="Q4433" s="656"/>
      <c r="R4433" s="652"/>
      <c r="S4433" s="566"/>
      <c r="T4433" s="566"/>
      <c r="U4433" s="566"/>
      <c r="V4433" s="566"/>
      <c r="W4433" s="566"/>
      <c r="X4433" s="566"/>
      <c r="Y4433" s="566"/>
      <c r="Z4433" s="566"/>
      <c r="AA4433" s="566"/>
      <c r="AB4433" s="566"/>
      <c r="AC4433" s="566"/>
      <c r="AD4433" s="566"/>
      <c r="AE4433" s="566"/>
      <c r="AF4433" s="566"/>
      <c r="AG4433" s="566"/>
    </row>
    <row r="4434" spans="2:33" hidden="1" outlineLevel="1" x14ac:dyDescent="0.45">
      <c r="B4434" s="657"/>
      <c r="C4434" s="658"/>
      <c r="D4434" s="659"/>
      <c r="E4434" s="660"/>
      <c r="F4434" s="661"/>
      <c r="G4434" s="662"/>
      <c r="H4434" s="663"/>
      <c r="I4434" s="663"/>
      <c r="J4434" s="663"/>
      <c r="K4434" s="664"/>
      <c r="L4434" s="662"/>
      <c r="M4434" s="663"/>
      <c r="N4434" s="663"/>
      <c r="O4434" s="663"/>
      <c r="P4434" s="664"/>
      <c r="Q4434" s="665"/>
      <c r="R4434" s="661"/>
      <c r="S4434" s="566"/>
      <c r="T4434" s="566"/>
      <c r="U4434" s="566"/>
      <c r="V4434" s="566"/>
      <c r="W4434" s="566"/>
      <c r="X4434" s="566"/>
      <c r="Y4434" s="566"/>
      <c r="Z4434" s="566"/>
      <c r="AA4434" s="566"/>
      <c r="AB4434" s="566"/>
      <c r="AC4434" s="566"/>
      <c r="AD4434" s="566"/>
      <c r="AE4434" s="566"/>
      <c r="AF4434" s="566"/>
      <c r="AG4434" s="566"/>
    </row>
    <row r="4435" spans="2:33" hidden="1" outlineLevel="1" x14ac:dyDescent="0.45">
      <c r="B4435" s="648"/>
      <c r="C4435" s="649"/>
      <c r="D4435" s="650"/>
      <c r="E4435" s="651"/>
      <c r="F4435" s="652"/>
      <c r="G4435" s="653"/>
      <c r="H4435" s="654"/>
      <c r="I4435" s="654"/>
      <c r="J4435" s="654"/>
      <c r="K4435" s="655"/>
      <c r="L4435" s="653"/>
      <c r="M4435" s="654"/>
      <c r="N4435" s="654"/>
      <c r="O4435" s="654"/>
      <c r="P4435" s="655"/>
      <c r="Q4435" s="656"/>
      <c r="R4435" s="652"/>
      <c r="S4435" s="566"/>
      <c r="T4435" s="566"/>
      <c r="U4435" s="566"/>
      <c r="V4435" s="566"/>
      <c r="W4435" s="566"/>
      <c r="X4435" s="566"/>
      <c r="Y4435" s="566"/>
      <c r="Z4435" s="566"/>
      <c r="AA4435" s="566"/>
      <c r="AB4435" s="566"/>
      <c r="AC4435" s="566"/>
      <c r="AD4435" s="566"/>
      <c r="AE4435" s="566"/>
      <c r="AF4435" s="566"/>
      <c r="AG4435" s="566"/>
    </row>
    <row r="4436" spans="2:33" hidden="1" outlineLevel="1" x14ac:dyDescent="0.45">
      <c r="B4436" s="657"/>
      <c r="C4436" s="658"/>
      <c r="D4436" s="659"/>
      <c r="E4436" s="660"/>
      <c r="F4436" s="661"/>
      <c r="G4436" s="662"/>
      <c r="H4436" s="663"/>
      <c r="I4436" s="663"/>
      <c r="J4436" s="663"/>
      <c r="K4436" s="664"/>
      <c r="L4436" s="662"/>
      <c r="M4436" s="663"/>
      <c r="N4436" s="663"/>
      <c r="O4436" s="663"/>
      <c r="P4436" s="664"/>
      <c r="Q4436" s="665"/>
      <c r="R4436" s="661"/>
      <c r="S4436" s="566"/>
      <c r="T4436" s="566"/>
      <c r="U4436" s="566"/>
      <c r="V4436" s="566"/>
      <c r="W4436" s="566"/>
      <c r="X4436" s="566"/>
      <c r="Y4436" s="566"/>
      <c r="Z4436" s="566"/>
      <c r="AA4436" s="566"/>
      <c r="AB4436" s="566"/>
      <c r="AC4436" s="566"/>
      <c r="AD4436" s="566"/>
      <c r="AE4436" s="566"/>
      <c r="AF4436" s="566"/>
      <c r="AG4436" s="566"/>
    </row>
    <row r="4437" spans="2:33" hidden="1" outlineLevel="1" x14ac:dyDescent="0.45">
      <c r="B4437" s="648"/>
      <c r="C4437" s="649"/>
      <c r="D4437" s="650"/>
      <c r="E4437" s="651"/>
      <c r="F4437" s="652"/>
      <c r="G4437" s="653"/>
      <c r="H4437" s="654"/>
      <c r="I4437" s="654"/>
      <c r="J4437" s="654"/>
      <c r="K4437" s="655"/>
      <c r="L4437" s="653"/>
      <c r="M4437" s="654"/>
      <c r="N4437" s="654"/>
      <c r="O4437" s="654"/>
      <c r="P4437" s="655"/>
      <c r="Q4437" s="656"/>
      <c r="R4437" s="652"/>
      <c r="S4437" s="566"/>
      <c r="T4437" s="566"/>
      <c r="U4437" s="566"/>
      <c r="V4437" s="566"/>
      <c r="W4437" s="566"/>
      <c r="X4437" s="566"/>
      <c r="Y4437" s="566"/>
      <c r="Z4437" s="566"/>
      <c r="AA4437" s="566"/>
      <c r="AB4437" s="566"/>
      <c r="AC4437" s="566"/>
      <c r="AD4437" s="566"/>
      <c r="AE4437" s="566"/>
      <c r="AF4437" s="566"/>
      <c r="AG4437" s="566"/>
    </row>
    <row r="4438" spans="2:33" hidden="1" outlineLevel="1" x14ac:dyDescent="0.45">
      <c r="B4438" s="657"/>
      <c r="C4438" s="658"/>
      <c r="D4438" s="659"/>
      <c r="E4438" s="660"/>
      <c r="F4438" s="661"/>
      <c r="G4438" s="662"/>
      <c r="H4438" s="663"/>
      <c r="I4438" s="663"/>
      <c r="J4438" s="663"/>
      <c r="K4438" s="664"/>
      <c r="L4438" s="662"/>
      <c r="M4438" s="663"/>
      <c r="N4438" s="663"/>
      <c r="O4438" s="663"/>
      <c r="P4438" s="664"/>
      <c r="Q4438" s="665"/>
      <c r="R4438" s="661"/>
      <c r="S4438" s="566"/>
      <c r="T4438" s="566"/>
      <c r="U4438" s="566"/>
      <c r="V4438" s="566"/>
      <c r="W4438" s="566"/>
      <c r="X4438" s="566"/>
      <c r="Y4438" s="566"/>
      <c r="Z4438" s="566"/>
      <c r="AA4438" s="566"/>
      <c r="AB4438" s="566"/>
      <c r="AC4438" s="566"/>
      <c r="AD4438" s="566"/>
      <c r="AE4438" s="566"/>
      <c r="AF4438" s="566"/>
      <c r="AG4438" s="566"/>
    </row>
    <row r="4439" spans="2:33" hidden="1" outlineLevel="1" x14ac:dyDescent="0.45">
      <c r="B4439" s="648"/>
      <c r="C4439" s="649"/>
      <c r="D4439" s="650"/>
      <c r="E4439" s="651"/>
      <c r="F4439" s="652"/>
      <c r="G4439" s="653"/>
      <c r="H4439" s="654"/>
      <c r="I4439" s="654"/>
      <c r="J4439" s="654"/>
      <c r="K4439" s="655"/>
      <c r="L4439" s="653"/>
      <c r="M4439" s="654"/>
      <c r="N4439" s="654"/>
      <c r="O4439" s="654"/>
      <c r="P4439" s="655"/>
      <c r="Q4439" s="656"/>
      <c r="R4439" s="652"/>
      <c r="S4439" s="566"/>
      <c r="T4439" s="566"/>
      <c r="U4439" s="566"/>
      <c r="V4439" s="566"/>
      <c r="W4439" s="566"/>
      <c r="X4439" s="566"/>
      <c r="Y4439" s="566"/>
      <c r="Z4439" s="566"/>
      <c r="AA4439" s="566"/>
      <c r="AB4439" s="566"/>
      <c r="AC4439" s="566"/>
      <c r="AD4439" s="566"/>
      <c r="AE4439" s="566"/>
      <c r="AF4439" s="566"/>
      <c r="AG4439" s="566"/>
    </row>
    <row r="4440" spans="2:33" hidden="1" outlineLevel="1" x14ac:dyDescent="0.45">
      <c r="B4440" s="657"/>
      <c r="C4440" s="658"/>
      <c r="D4440" s="659"/>
      <c r="E4440" s="660"/>
      <c r="F4440" s="661"/>
      <c r="G4440" s="662"/>
      <c r="H4440" s="663"/>
      <c r="I4440" s="663"/>
      <c r="J4440" s="663"/>
      <c r="K4440" s="664"/>
      <c r="L4440" s="662"/>
      <c r="M4440" s="663"/>
      <c r="N4440" s="663"/>
      <c r="O4440" s="663"/>
      <c r="P4440" s="664"/>
      <c r="Q4440" s="665"/>
      <c r="R4440" s="661"/>
      <c r="S4440" s="566"/>
      <c r="T4440" s="566"/>
      <c r="U4440" s="566"/>
      <c r="V4440" s="566"/>
      <c r="W4440" s="566"/>
      <c r="X4440" s="566"/>
      <c r="Y4440" s="566"/>
      <c r="Z4440" s="566"/>
      <c r="AA4440" s="566"/>
      <c r="AB4440" s="566"/>
      <c r="AC4440" s="566"/>
      <c r="AD4440" s="566"/>
      <c r="AE4440" s="566"/>
      <c r="AF4440" s="566"/>
      <c r="AG4440" s="566"/>
    </row>
    <row r="4441" spans="2:33" hidden="1" outlineLevel="1" x14ac:dyDescent="0.45">
      <c r="B4441" s="648"/>
      <c r="C4441" s="649"/>
      <c r="D4441" s="650"/>
      <c r="E4441" s="651"/>
      <c r="F4441" s="652"/>
      <c r="G4441" s="653"/>
      <c r="H4441" s="654"/>
      <c r="I4441" s="654"/>
      <c r="J4441" s="654"/>
      <c r="K4441" s="655"/>
      <c r="L4441" s="653"/>
      <c r="M4441" s="654"/>
      <c r="N4441" s="654"/>
      <c r="O4441" s="654"/>
      <c r="P4441" s="655"/>
      <c r="Q4441" s="656"/>
      <c r="R4441" s="652"/>
      <c r="S4441" s="566"/>
      <c r="T4441" s="566"/>
      <c r="U4441" s="566"/>
      <c r="V4441" s="566"/>
      <c r="W4441" s="566"/>
      <c r="X4441" s="566"/>
      <c r="Y4441" s="566"/>
      <c r="Z4441" s="566"/>
      <c r="AA4441" s="566"/>
      <c r="AB4441" s="566"/>
      <c r="AC4441" s="566"/>
      <c r="AD4441" s="566"/>
      <c r="AE4441" s="566"/>
      <c r="AF4441" s="566"/>
      <c r="AG4441" s="566"/>
    </row>
    <row r="4442" spans="2:33" hidden="1" outlineLevel="1" x14ac:dyDescent="0.45">
      <c r="B4442" s="657"/>
      <c r="C4442" s="658"/>
      <c r="D4442" s="659"/>
      <c r="E4442" s="660"/>
      <c r="F4442" s="661"/>
      <c r="G4442" s="662"/>
      <c r="H4442" s="663"/>
      <c r="I4442" s="663"/>
      <c r="J4442" s="663"/>
      <c r="K4442" s="664"/>
      <c r="L4442" s="662"/>
      <c r="M4442" s="663"/>
      <c r="N4442" s="663"/>
      <c r="O4442" s="663"/>
      <c r="P4442" s="664"/>
      <c r="Q4442" s="665"/>
      <c r="R4442" s="661"/>
      <c r="S4442" s="566"/>
      <c r="T4442" s="566"/>
      <c r="U4442" s="566"/>
      <c r="V4442" s="566"/>
      <c r="W4442" s="566"/>
      <c r="X4442" s="566"/>
      <c r="Y4442" s="566"/>
      <c r="Z4442" s="566"/>
      <c r="AA4442" s="566"/>
      <c r="AB4442" s="566"/>
      <c r="AC4442" s="566"/>
      <c r="AD4442" s="566"/>
      <c r="AE4442" s="566"/>
      <c r="AF4442" s="566"/>
      <c r="AG4442" s="566"/>
    </row>
    <row r="4443" spans="2:33" hidden="1" outlineLevel="1" x14ac:dyDescent="0.45">
      <c r="B4443" s="648"/>
      <c r="C4443" s="649"/>
      <c r="D4443" s="650"/>
      <c r="E4443" s="651"/>
      <c r="F4443" s="652"/>
      <c r="G4443" s="653"/>
      <c r="H4443" s="654"/>
      <c r="I4443" s="654"/>
      <c r="J4443" s="654"/>
      <c r="K4443" s="655"/>
      <c r="L4443" s="653"/>
      <c r="M4443" s="654"/>
      <c r="N4443" s="654"/>
      <c r="O4443" s="654"/>
      <c r="P4443" s="655"/>
      <c r="Q4443" s="656"/>
      <c r="R4443" s="652"/>
      <c r="S4443" s="566"/>
      <c r="T4443" s="566"/>
      <c r="U4443" s="566"/>
      <c r="V4443" s="566"/>
      <c r="W4443" s="566"/>
      <c r="X4443" s="566"/>
      <c r="Y4443" s="566"/>
      <c r="Z4443" s="566"/>
      <c r="AA4443" s="566"/>
      <c r="AB4443" s="566"/>
      <c r="AC4443" s="566"/>
      <c r="AD4443" s="566"/>
      <c r="AE4443" s="566"/>
      <c r="AF4443" s="566"/>
      <c r="AG4443" s="566"/>
    </row>
    <row r="4444" spans="2:33" hidden="1" outlineLevel="1" x14ac:dyDescent="0.45">
      <c r="B4444" s="657"/>
      <c r="C4444" s="658"/>
      <c r="D4444" s="659"/>
      <c r="E4444" s="660"/>
      <c r="F4444" s="661"/>
      <c r="G4444" s="662"/>
      <c r="H4444" s="663"/>
      <c r="I4444" s="663"/>
      <c r="J4444" s="663"/>
      <c r="K4444" s="664"/>
      <c r="L4444" s="662"/>
      <c r="M4444" s="663"/>
      <c r="N4444" s="663"/>
      <c r="O4444" s="663"/>
      <c r="P4444" s="664"/>
      <c r="Q4444" s="665"/>
      <c r="R4444" s="661"/>
      <c r="S4444" s="566"/>
      <c r="T4444" s="566"/>
      <c r="U4444" s="566"/>
      <c r="V4444" s="566"/>
      <c r="W4444" s="566"/>
      <c r="X4444" s="566"/>
      <c r="Y4444" s="566"/>
      <c r="Z4444" s="566"/>
      <c r="AA4444" s="566"/>
      <c r="AB4444" s="566"/>
      <c r="AC4444" s="566"/>
      <c r="AD4444" s="566"/>
      <c r="AE4444" s="566"/>
      <c r="AF4444" s="566"/>
      <c r="AG4444" s="566"/>
    </row>
    <row r="4445" spans="2:33" hidden="1" outlineLevel="1" x14ac:dyDescent="0.45">
      <c r="B4445" s="648"/>
      <c r="C4445" s="649"/>
      <c r="D4445" s="650"/>
      <c r="E4445" s="651"/>
      <c r="F4445" s="652"/>
      <c r="G4445" s="653"/>
      <c r="H4445" s="654"/>
      <c r="I4445" s="654"/>
      <c r="J4445" s="654"/>
      <c r="K4445" s="655"/>
      <c r="L4445" s="653"/>
      <c r="M4445" s="654"/>
      <c r="N4445" s="654"/>
      <c r="O4445" s="654"/>
      <c r="P4445" s="655"/>
      <c r="Q4445" s="656"/>
      <c r="R4445" s="652"/>
      <c r="S4445" s="566"/>
      <c r="T4445" s="566"/>
      <c r="U4445" s="566"/>
      <c r="V4445" s="566"/>
      <c r="W4445" s="566"/>
      <c r="X4445" s="566"/>
      <c r="Y4445" s="566"/>
      <c r="Z4445" s="566"/>
      <c r="AA4445" s="566"/>
      <c r="AB4445" s="566"/>
      <c r="AC4445" s="566"/>
      <c r="AD4445" s="566"/>
      <c r="AE4445" s="566"/>
      <c r="AF4445" s="566"/>
      <c r="AG4445" s="566"/>
    </row>
    <row r="4446" spans="2:33" hidden="1" outlineLevel="1" x14ac:dyDescent="0.45">
      <c r="B4446" s="657"/>
      <c r="C4446" s="658"/>
      <c r="D4446" s="659"/>
      <c r="E4446" s="660"/>
      <c r="F4446" s="661"/>
      <c r="G4446" s="662"/>
      <c r="H4446" s="663"/>
      <c r="I4446" s="663"/>
      <c r="J4446" s="663"/>
      <c r="K4446" s="664"/>
      <c r="L4446" s="662"/>
      <c r="M4446" s="663"/>
      <c r="N4446" s="663"/>
      <c r="O4446" s="663"/>
      <c r="P4446" s="664"/>
      <c r="Q4446" s="665"/>
      <c r="R4446" s="661"/>
      <c r="S4446" s="566"/>
      <c r="T4446" s="566"/>
      <c r="U4446" s="566"/>
      <c r="V4446" s="566"/>
      <c r="W4446" s="566"/>
      <c r="X4446" s="566"/>
      <c r="Y4446" s="566"/>
      <c r="Z4446" s="566"/>
      <c r="AA4446" s="566"/>
      <c r="AB4446" s="566"/>
      <c r="AC4446" s="566"/>
      <c r="AD4446" s="566"/>
      <c r="AE4446" s="566"/>
      <c r="AF4446" s="566"/>
      <c r="AG4446" s="566"/>
    </row>
    <row r="4447" spans="2:33" hidden="1" outlineLevel="1" x14ac:dyDescent="0.45">
      <c r="B4447" s="648"/>
      <c r="C4447" s="649"/>
      <c r="D4447" s="650"/>
      <c r="E4447" s="651"/>
      <c r="F4447" s="652"/>
      <c r="G4447" s="653"/>
      <c r="H4447" s="654"/>
      <c r="I4447" s="654"/>
      <c r="J4447" s="654"/>
      <c r="K4447" s="655"/>
      <c r="L4447" s="653"/>
      <c r="M4447" s="654"/>
      <c r="N4447" s="654"/>
      <c r="O4447" s="654"/>
      <c r="P4447" s="655"/>
      <c r="Q4447" s="656"/>
      <c r="R4447" s="652"/>
      <c r="S4447" s="566"/>
      <c r="T4447" s="566"/>
      <c r="U4447" s="566"/>
      <c r="V4447" s="566"/>
      <c r="W4447" s="566"/>
      <c r="X4447" s="566"/>
      <c r="Y4447" s="566"/>
      <c r="Z4447" s="566"/>
      <c r="AA4447" s="566"/>
      <c r="AB4447" s="566"/>
      <c r="AC4447" s="566"/>
      <c r="AD4447" s="566"/>
      <c r="AE4447" s="566"/>
      <c r="AF4447" s="566"/>
      <c r="AG4447" s="566"/>
    </row>
    <row r="4448" spans="2:33" hidden="1" outlineLevel="1" x14ac:dyDescent="0.45">
      <c r="B4448" s="657"/>
      <c r="C4448" s="658"/>
      <c r="D4448" s="659"/>
      <c r="E4448" s="660"/>
      <c r="F4448" s="661"/>
      <c r="G4448" s="662"/>
      <c r="H4448" s="663"/>
      <c r="I4448" s="663"/>
      <c r="J4448" s="663"/>
      <c r="K4448" s="664"/>
      <c r="L4448" s="662"/>
      <c r="M4448" s="663"/>
      <c r="N4448" s="663"/>
      <c r="O4448" s="663"/>
      <c r="P4448" s="664"/>
      <c r="Q4448" s="665"/>
      <c r="R4448" s="661"/>
      <c r="S4448" s="566"/>
      <c r="T4448" s="566"/>
      <c r="U4448" s="566"/>
      <c r="V4448" s="566"/>
      <c r="W4448" s="566"/>
      <c r="X4448" s="566"/>
      <c r="Y4448" s="566"/>
      <c r="Z4448" s="566"/>
      <c r="AA4448" s="566"/>
      <c r="AB4448" s="566"/>
      <c r="AC4448" s="566"/>
      <c r="AD4448" s="566"/>
      <c r="AE4448" s="566"/>
      <c r="AF4448" s="566"/>
      <c r="AG4448" s="566"/>
    </row>
    <row r="4449" spans="2:33" hidden="1" outlineLevel="1" x14ac:dyDescent="0.45">
      <c r="B4449" s="648"/>
      <c r="C4449" s="649"/>
      <c r="D4449" s="650"/>
      <c r="E4449" s="651"/>
      <c r="F4449" s="652"/>
      <c r="G4449" s="653"/>
      <c r="H4449" s="654"/>
      <c r="I4449" s="654"/>
      <c r="J4449" s="654"/>
      <c r="K4449" s="655"/>
      <c r="L4449" s="653"/>
      <c r="M4449" s="654"/>
      <c r="N4449" s="654"/>
      <c r="O4449" s="654"/>
      <c r="P4449" s="655"/>
      <c r="Q4449" s="656"/>
      <c r="R4449" s="652"/>
      <c r="S4449" s="566"/>
      <c r="T4449" s="566"/>
      <c r="U4449" s="566"/>
      <c r="V4449" s="566"/>
      <c r="W4449" s="566"/>
      <c r="X4449" s="566"/>
      <c r="Y4449" s="566"/>
      <c r="Z4449" s="566"/>
      <c r="AA4449" s="566"/>
      <c r="AB4449" s="566"/>
      <c r="AC4449" s="566"/>
      <c r="AD4449" s="566"/>
      <c r="AE4449" s="566"/>
      <c r="AF4449" s="566"/>
      <c r="AG4449" s="566"/>
    </row>
    <row r="4450" spans="2:33" hidden="1" outlineLevel="1" x14ac:dyDescent="0.45">
      <c r="B4450" s="657"/>
      <c r="C4450" s="658"/>
      <c r="D4450" s="659"/>
      <c r="E4450" s="660"/>
      <c r="F4450" s="661"/>
      <c r="G4450" s="662"/>
      <c r="H4450" s="663"/>
      <c r="I4450" s="663"/>
      <c r="J4450" s="663"/>
      <c r="K4450" s="664"/>
      <c r="L4450" s="662"/>
      <c r="M4450" s="663"/>
      <c r="N4450" s="663"/>
      <c r="O4450" s="663"/>
      <c r="P4450" s="664"/>
      <c r="Q4450" s="665"/>
      <c r="R4450" s="661"/>
      <c r="S4450" s="566"/>
      <c r="T4450" s="566"/>
      <c r="U4450" s="566"/>
      <c r="V4450" s="566"/>
      <c r="W4450" s="566"/>
      <c r="X4450" s="566"/>
      <c r="Y4450" s="566"/>
      <c r="Z4450" s="566"/>
      <c r="AA4450" s="566"/>
      <c r="AB4450" s="566"/>
      <c r="AC4450" s="566"/>
      <c r="AD4450" s="566"/>
      <c r="AE4450" s="566"/>
      <c r="AF4450" s="566"/>
      <c r="AG4450" s="566"/>
    </row>
    <row r="4451" spans="2:33" hidden="1" outlineLevel="1" x14ac:dyDescent="0.45">
      <c r="B4451" s="648"/>
      <c r="C4451" s="649"/>
      <c r="D4451" s="650"/>
      <c r="E4451" s="651"/>
      <c r="F4451" s="652"/>
      <c r="G4451" s="653"/>
      <c r="H4451" s="654"/>
      <c r="I4451" s="654"/>
      <c r="J4451" s="654"/>
      <c r="K4451" s="655"/>
      <c r="L4451" s="653"/>
      <c r="M4451" s="654"/>
      <c r="N4451" s="654"/>
      <c r="O4451" s="654"/>
      <c r="P4451" s="655"/>
      <c r="Q4451" s="656"/>
      <c r="R4451" s="652"/>
      <c r="S4451" s="566"/>
      <c r="T4451" s="566"/>
      <c r="U4451" s="566"/>
      <c r="V4451" s="566"/>
      <c r="W4451" s="566"/>
      <c r="X4451" s="566"/>
      <c r="Y4451" s="566"/>
      <c r="Z4451" s="566"/>
      <c r="AA4451" s="566"/>
      <c r="AB4451" s="566"/>
      <c r="AC4451" s="566"/>
      <c r="AD4451" s="566"/>
      <c r="AE4451" s="566"/>
      <c r="AF4451" s="566"/>
      <c r="AG4451" s="566"/>
    </row>
    <row r="4452" spans="2:33" hidden="1" outlineLevel="1" x14ac:dyDescent="0.45">
      <c r="B4452" s="657"/>
      <c r="C4452" s="658"/>
      <c r="D4452" s="659"/>
      <c r="E4452" s="660"/>
      <c r="F4452" s="661"/>
      <c r="G4452" s="662"/>
      <c r="H4452" s="663"/>
      <c r="I4452" s="663"/>
      <c r="J4452" s="663"/>
      <c r="K4452" s="664"/>
      <c r="L4452" s="662"/>
      <c r="M4452" s="663"/>
      <c r="N4452" s="663"/>
      <c r="O4452" s="663"/>
      <c r="P4452" s="664"/>
      <c r="Q4452" s="665"/>
      <c r="R4452" s="661"/>
      <c r="S4452" s="566"/>
      <c r="T4452" s="566"/>
      <c r="U4452" s="566"/>
      <c r="V4452" s="566"/>
      <c r="W4452" s="566"/>
      <c r="X4452" s="566"/>
      <c r="Y4452" s="566"/>
      <c r="Z4452" s="566"/>
      <c r="AA4452" s="566"/>
      <c r="AB4452" s="566"/>
      <c r="AC4452" s="566"/>
      <c r="AD4452" s="566"/>
      <c r="AE4452" s="566"/>
      <c r="AF4452" s="566"/>
      <c r="AG4452" s="566"/>
    </row>
    <row r="4453" spans="2:33" hidden="1" outlineLevel="1" x14ac:dyDescent="0.45">
      <c r="B4453" s="648"/>
      <c r="C4453" s="649"/>
      <c r="D4453" s="650"/>
      <c r="E4453" s="651"/>
      <c r="F4453" s="652"/>
      <c r="G4453" s="653"/>
      <c r="H4453" s="654"/>
      <c r="I4453" s="654"/>
      <c r="J4453" s="654"/>
      <c r="K4453" s="655"/>
      <c r="L4453" s="653"/>
      <c r="M4453" s="654"/>
      <c r="N4453" s="654"/>
      <c r="O4453" s="654"/>
      <c r="P4453" s="655"/>
      <c r="Q4453" s="656"/>
      <c r="R4453" s="652"/>
      <c r="S4453" s="566"/>
      <c r="T4453" s="566"/>
      <c r="U4453" s="566"/>
      <c r="V4453" s="566"/>
      <c r="W4453" s="566"/>
      <c r="X4453" s="566"/>
      <c r="Y4453" s="566"/>
      <c r="Z4453" s="566"/>
      <c r="AA4453" s="566"/>
      <c r="AB4453" s="566"/>
      <c r="AC4453" s="566"/>
      <c r="AD4453" s="566"/>
      <c r="AE4453" s="566"/>
      <c r="AF4453" s="566"/>
      <c r="AG4453" s="566"/>
    </row>
    <row r="4454" spans="2:33" hidden="1" outlineLevel="1" x14ac:dyDescent="0.45">
      <c r="B4454" s="657"/>
      <c r="C4454" s="658"/>
      <c r="D4454" s="659"/>
      <c r="E4454" s="660"/>
      <c r="F4454" s="661"/>
      <c r="G4454" s="662"/>
      <c r="H4454" s="663"/>
      <c r="I4454" s="663"/>
      <c r="J4454" s="663"/>
      <c r="K4454" s="664"/>
      <c r="L4454" s="662"/>
      <c r="M4454" s="663"/>
      <c r="N4454" s="663"/>
      <c r="O4454" s="663"/>
      <c r="P4454" s="664"/>
      <c r="Q4454" s="665"/>
      <c r="R4454" s="661"/>
      <c r="S4454" s="566"/>
      <c r="T4454" s="566"/>
      <c r="U4454" s="566"/>
      <c r="V4454" s="566"/>
      <c r="W4454" s="566"/>
      <c r="X4454" s="566"/>
      <c r="Y4454" s="566"/>
      <c r="Z4454" s="566"/>
      <c r="AA4454" s="566"/>
      <c r="AB4454" s="566"/>
      <c r="AC4454" s="566"/>
      <c r="AD4454" s="566"/>
      <c r="AE4454" s="566"/>
      <c r="AF4454" s="566"/>
      <c r="AG4454" s="566"/>
    </row>
    <row r="4455" spans="2:33" hidden="1" outlineLevel="1" x14ac:dyDescent="0.45">
      <c r="B4455" s="648"/>
      <c r="C4455" s="649"/>
      <c r="D4455" s="650"/>
      <c r="E4455" s="651"/>
      <c r="F4455" s="652"/>
      <c r="G4455" s="653"/>
      <c r="H4455" s="654"/>
      <c r="I4455" s="654"/>
      <c r="J4455" s="654"/>
      <c r="K4455" s="655"/>
      <c r="L4455" s="653"/>
      <c r="M4455" s="654"/>
      <c r="N4455" s="654"/>
      <c r="O4455" s="654"/>
      <c r="P4455" s="655"/>
      <c r="Q4455" s="656"/>
      <c r="R4455" s="652"/>
      <c r="S4455" s="566"/>
      <c r="T4455" s="566"/>
      <c r="U4455" s="566"/>
      <c r="V4455" s="566"/>
      <c r="W4455" s="566"/>
      <c r="X4455" s="566"/>
      <c r="Y4455" s="566"/>
      <c r="Z4455" s="566"/>
      <c r="AA4455" s="566"/>
      <c r="AB4455" s="566"/>
      <c r="AC4455" s="566"/>
      <c r="AD4455" s="566"/>
      <c r="AE4455" s="566"/>
      <c r="AF4455" s="566"/>
      <c r="AG4455" s="566"/>
    </row>
    <row r="4456" spans="2:33" hidden="1" outlineLevel="1" x14ac:dyDescent="0.45">
      <c r="B4456" s="657"/>
      <c r="C4456" s="658"/>
      <c r="D4456" s="659"/>
      <c r="E4456" s="660"/>
      <c r="F4456" s="661"/>
      <c r="G4456" s="662"/>
      <c r="H4456" s="663"/>
      <c r="I4456" s="663"/>
      <c r="J4456" s="663"/>
      <c r="K4456" s="664"/>
      <c r="L4456" s="662"/>
      <c r="M4456" s="663"/>
      <c r="N4456" s="663"/>
      <c r="O4456" s="663"/>
      <c r="P4456" s="664"/>
      <c r="Q4456" s="665"/>
      <c r="R4456" s="661"/>
      <c r="S4456" s="566"/>
      <c r="T4456" s="566"/>
      <c r="U4456" s="566"/>
      <c r="V4456" s="566"/>
      <c r="W4456" s="566"/>
      <c r="X4456" s="566"/>
      <c r="Y4456" s="566"/>
      <c r="Z4456" s="566"/>
      <c r="AA4456" s="566"/>
      <c r="AB4456" s="566"/>
      <c r="AC4456" s="566"/>
      <c r="AD4456" s="566"/>
      <c r="AE4456" s="566"/>
      <c r="AF4456" s="566"/>
      <c r="AG4456" s="566"/>
    </row>
    <row r="4457" spans="2:33" hidden="1" outlineLevel="1" x14ac:dyDescent="0.45">
      <c r="B4457" s="648"/>
      <c r="C4457" s="649"/>
      <c r="D4457" s="650"/>
      <c r="E4457" s="651"/>
      <c r="F4457" s="652"/>
      <c r="G4457" s="653"/>
      <c r="H4457" s="654"/>
      <c r="I4457" s="654"/>
      <c r="J4457" s="654"/>
      <c r="K4457" s="655"/>
      <c r="L4457" s="653"/>
      <c r="M4457" s="654"/>
      <c r="N4457" s="654"/>
      <c r="O4457" s="654"/>
      <c r="P4457" s="655"/>
      <c r="Q4457" s="656"/>
      <c r="R4457" s="652"/>
      <c r="S4457" s="566"/>
      <c r="T4457" s="566"/>
      <c r="U4457" s="566"/>
      <c r="V4457" s="566"/>
      <c r="W4457" s="566"/>
      <c r="X4457" s="566"/>
      <c r="Y4457" s="566"/>
      <c r="Z4457" s="566"/>
      <c r="AA4457" s="566"/>
      <c r="AB4457" s="566"/>
      <c r="AC4457" s="566"/>
      <c r="AD4457" s="566"/>
      <c r="AE4457" s="566"/>
      <c r="AF4457" s="566"/>
      <c r="AG4457" s="566"/>
    </row>
    <row r="4458" spans="2:33" hidden="1" outlineLevel="1" x14ac:dyDescent="0.45">
      <c r="B4458" s="657"/>
      <c r="C4458" s="658"/>
      <c r="D4458" s="659"/>
      <c r="E4458" s="660"/>
      <c r="F4458" s="661"/>
      <c r="G4458" s="662"/>
      <c r="H4458" s="663"/>
      <c r="I4458" s="663"/>
      <c r="J4458" s="663"/>
      <c r="K4458" s="664"/>
      <c r="L4458" s="662"/>
      <c r="M4458" s="663"/>
      <c r="N4458" s="663"/>
      <c r="O4458" s="663"/>
      <c r="P4458" s="664"/>
      <c r="Q4458" s="665"/>
      <c r="R4458" s="661"/>
      <c r="S4458" s="566"/>
      <c r="T4458" s="566"/>
      <c r="U4458" s="566"/>
      <c r="V4458" s="566"/>
      <c r="W4458" s="566"/>
      <c r="X4458" s="566"/>
      <c r="Y4458" s="566"/>
      <c r="Z4458" s="566"/>
      <c r="AA4458" s="566"/>
      <c r="AB4458" s="566"/>
      <c r="AC4458" s="566"/>
      <c r="AD4458" s="566"/>
      <c r="AE4458" s="566"/>
      <c r="AF4458" s="566"/>
      <c r="AG4458" s="566"/>
    </row>
    <row r="4459" spans="2:33" hidden="1" outlineLevel="1" x14ac:dyDescent="0.45">
      <c r="B4459" s="648"/>
      <c r="C4459" s="649"/>
      <c r="D4459" s="650"/>
      <c r="E4459" s="651"/>
      <c r="F4459" s="652"/>
      <c r="G4459" s="653"/>
      <c r="H4459" s="654"/>
      <c r="I4459" s="654"/>
      <c r="J4459" s="654"/>
      <c r="K4459" s="655"/>
      <c r="L4459" s="653"/>
      <c r="M4459" s="654"/>
      <c r="N4459" s="654"/>
      <c r="O4459" s="654"/>
      <c r="P4459" s="655"/>
      <c r="Q4459" s="656"/>
      <c r="R4459" s="652"/>
      <c r="S4459" s="566"/>
      <c r="T4459" s="566"/>
      <c r="U4459" s="566"/>
      <c r="V4459" s="566"/>
      <c r="W4459" s="566"/>
      <c r="X4459" s="566"/>
      <c r="Y4459" s="566"/>
      <c r="Z4459" s="566"/>
      <c r="AA4459" s="566"/>
      <c r="AB4459" s="566"/>
      <c r="AC4459" s="566"/>
      <c r="AD4459" s="566"/>
      <c r="AE4459" s="566"/>
      <c r="AF4459" s="566"/>
      <c r="AG4459" s="566"/>
    </row>
    <row r="4460" spans="2:33" hidden="1" outlineLevel="1" x14ac:dyDescent="0.45">
      <c r="B4460" s="657"/>
      <c r="C4460" s="658"/>
      <c r="D4460" s="659"/>
      <c r="E4460" s="660"/>
      <c r="F4460" s="661"/>
      <c r="G4460" s="662"/>
      <c r="H4460" s="663"/>
      <c r="I4460" s="663"/>
      <c r="J4460" s="663"/>
      <c r="K4460" s="664"/>
      <c r="L4460" s="662"/>
      <c r="M4460" s="663"/>
      <c r="N4460" s="663"/>
      <c r="O4460" s="663"/>
      <c r="P4460" s="664"/>
      <c r="Q4460" s="665"/>
      <c r="R4460" s="661"/>
      <c r="S4460" s="566"/>
      <c r="T4460" s="566"/>
      <c r="U4460" s="566"/>
      <c r="V4460" s="566"/>
      <c r="W4460" s="566"/>
      <c r="X4460" s="566"/>
      <c r="Y4460" s="566"/>
      <c r="Z4460" s="566"/>
      <c r="AA4460" s="566"/>
      <c r="AB4460" s="566"/>
      <c r="AC4460" s="566"/>
      <c r="AD4460" s="566"/>
      <c r="AE4460" s="566"/>
      <c r="AF4460" s="566"/>
      <c r="AG4460" s="566"/>
    </row>
    <row r="4461" spans="2:33" hidden="1" outlineLevel="1" x14ac:dyDescent="0.45">
      <c r="B4461" s="648"/>
      <c r="C4461" s="649"/>
      <c r="D4461" s="650"/>
      <c r="E4461" s="651"/>
      <c r="F4461" s="652"/>
      <c r="G4461" s="653"/>
      <c r="H4461" s="654"/>
      <c r="I4461" s="654"/>
      <c r="J4461" s="654"/>
      <c r="K4461" s="655"/>
      <c r="L4461" s="653"/>
      <c r="M4461" s="654"/>
      <c r="N4461" s="654"/>
      <c r="O4461" s="654"/>
      <c r="P4461" s="655"/>
      <c r="Q4461" s="656"/>
      <c r="R4461" s="652"/>
      <c r="S4461" s="566"/>
      <c r="T4461" s="566"/>
      <c r="U4461" s="566"/>
      <c r="V4461" s="566"/>
      <c r="W4461" s="566"/>
      <c r="X4461" s="566"/>
      <c r="Y4461" s="566"/>
      <c r="Z4461" s="566"/>
      <c r="AA4461" s="566"/>
      <c r="AB4461" s="566"/>
      <c r="AC4461" s="566"/>
      <c r="AD4461" s="566"/>
      <c r="AE4461" s="566"/>
      <c r="AF4461" s="566"/>
      <c r="AG4461" s="566"/>
    </row>
    <row r="4462" spans="2:33" hidden="1" outlineLevel="1" x14ac:dyDescent="0.45">
      <c r="B4462" s="657"/>
      <c r="C4462" s="658"/>
      <c r="D4462" s="659"/>
      <c r="E4462" s="660"/>
      <c r="F4462" s="661"/>
      <c r="G4462" s="662"/>
      <c r="H4462" s="663"/>
      <c r="I4462" s="663"/>
      <c r="J4462" s="663"/>
      <c r="K4462" s="664"/>
      <c r="L4462" s="662"/>
      <c r="M4462" s="663"/>
      <c r="N4462" s="663"/>
      <c r="O4462" s="663"/>
      <c r="P4462" s="664"/>
      <c r="Q4462" s="665"/>
      <c r="R4462" s="661"/>
      <c r="S4462" s="566"/>
      <c r="T4462" s="566"/>
      <c r="U4462" s="566"/>
      <c r="V4462" s="566"/>
      <c r="W4462" s="566"/>
      <c r="X4462" s="566"/>
      <c r="Y4462" s="566"/>
      <c r="Z4462" s="566"/>
      <c r="AA4462" s="566"/>
      <c r="AB4462" s="566"/>
      <c r="AC4462" s="566"/>
      <c r="AD4462" s="566"/>
      <c r="AE4462" s="566"/>
      <c r="AF4462" s="566"/>
      <c r="AG4462" s="566"/>
    </row>
    <row r="4463" spans="2:33" hidden="1" outlineLevel="1" x14ac:dyDescent="0.45">
      <c r="B4463" s="648"/>
      <c r="C4463" s="649"/>
      <c r="D4463" s="650"/>
      <c r="E4463" s="651"/>
      <c r="F4463" s="652"/>
      <c r="G4463" s="653"/>
      <c r="H4463" s="654"/>
      <c r="I4463" s="654"/>
      <c r="J4463" s="654"/>
      <c r="K4463" s="655"/>
      <c r="L4463" s="653"/>
      <c r="M4463" s="654"/>
      <c r="N4463" s="654"/>
      <c r="O4463" s="654"/>
      <c r="P4463" s="655"/>
      <c r="Q4463" s="656"/>
      <c r="R4463" s="652"/>
      <c r="S4463" s="566"/>
      <c r="T4463" s="566"/>
      <c r="U4463" s="566"/>
      <c r="V4463" s="566"/>
      <c r="W4463" s="566"/>
      <c r="X4463" s="566"/>
      <c r="Y4463" s="566"/>
      <c r="Z4463" s="566"/>
      <c r="AA4463" s="566"/>
      <c r="AB4463" s="566"/>
      <c r="AC4463" s="566"/>
      <c r="AD4463" s="566"/>
      <c r="AE4463" s="566"/>
      <c r="AF4463" s="566"/>
      <c r="AG4463" s="566"/>
    </row>
    <row r="4464" spans="2:33" hidden="1" outlineLevel="1" x14ac:dyDescent="0.45">
      <c r="B4464" s="657"/>
      <c r="C4464" s="658"/>
      <c r="D4464" s="659"/>
      <c r="E4464" s="660"/>
      <c r="F4464" s="661"/>
      <c r="G4464" s="662"/>
      <c r="H4464" s="663"/>
      <c r="I4464" s="663"/>
      <c r="J4464" s="663"/>
      <c r="K4464" s="664"/>
      <c r="L4464" s="662"/>
      <c r="M4464" s="663"/>
      <c r="N4464" s="663"/>
      <c r="O4464" s="663"/>
      <c r="P4464" s="664"/>
      <c r="Q4464" s="665"/>
      <c r="R4464" s="661"/>
      <c r="S4464" s="566"/>
      <c r="T4464" s="566"/>
      <c r="U4464" s="566"/>
      <c r="V4464" s="566"/>
      <c r="W4464" s="566"/>
      <c r="X4464" s="566"/>
      <c r="Y4464" s="566"/>
      <c r="Z4464" s="566"/>
      <c r="AA4464" s="566"/>
      <c r="AB4464" s="566"/>
      <c r="AC4464" s="566"/>
      <c r="AD4464" s="566"/>
      <c r="AE4464" s="566"/>
      <c r="AF4464" s="566"/>
      <c r="AG4464" s="566"/>
    </row>
    <row r="4465" spans="2:33" hidden="1" outlineLevel="1" x14ac:dyDescent="0.45">
      <c r="B4465" s="648"/>
      <c r="C4465" s="649"/>
      <c r="D4465" s="650"/>
      <c r="E4465" s="651"/>
      <c r="F4465" s="652"/>
      <c r="G4465" s="653"/>
      <c r="H4465" s="654"/>
      <c r="I4465" s="654"/>
      <c r="J4465" s="654"/>
      <c r="K4465" s="655"/>
      <c r="L4465" s="653"/>
      <c r="M4465" s="654"/>
      <c r="N4465" s="654"/>
      <c r="O4465" s="654"/>
      <c r="P4465" s="655"/>
      <c r="Q4465" s="656"/>
      <c r="R4465" s="652"/>
      <c r="S4465" s="566"/>
      <c r="T4465" s="566"/>
      <c r="U4465" s="566"/>
      <c r="V4465" s="566"/>
      <c r="W4465" s="566"/>
      <c r="X4465" s="566"/>
      <c r="Y4465" s="566"/>
      <c r="Z4465" s="566"/>
      <c r="AA4465" s="566"/>
      <c r="AB4465" s="566"/>
      <c r="AC4465" s="566"/>
      <c r="AD4465" s="566"/>
      <c r="AE4465" s="566"/>
      <c r="AF4465" s="566"/>
      <c r="AG4465" s="566"/>
    </row>
    <row r="4466" spans="2:33" hidden="1" outlineLevel="1" x14ac:dyDescent="0.45">
      <c r="B4466" s="657"/>
      <c r="C4466" s="658"/>
      <c r="D4466" s="659"/>
      <c r="E4466" s="660"/>
      <c r="F4466" s="661"/>
      <c r="G4466" s="662"/>
      <c r="H4466" s="663"/>
      <c r="I4466" s="663"/>
      <c r="J4466" s="663"/>
      <c r="K4466" s="664"/>
      <c r="L4466" s="662"/>
      <c r="M4466" s="663"/>
      <c r="N4466" s="663"/>
      <c r="O4466" s="663"/>
      <c r="P4466" s="664"/>
      <c r="Q4466" s="665"/>
      <c r="R4466" s="661"/>
      <c r="S4466" s="566"/>
      <c r="T4466" s="566"/>
      <c r="U4466" s="566"/>
      <c r="V4466" s="566"/>
      <c r="W4466" s="566"/>
      <c r="X4466" s="566"/>
      <c r="Y4466" s="566"/>
      <c r="Z4466" s="566"/>
      <c r="AA4466" s="566"/>
      <c r="AB4466" s="566"/>
      <c r="AC4466" s="566"/>
      <c r="AD4466" s="566"/>
      <c r="AE4466" s="566"/>
      <c r="AF4466" s="566"/>
      <c r="AG4466" s="566"/>
    </row>
    <row r="4467" spans="2:33" hidden="1" outlineLevel="1" x14ac:dyDescent="0.45">
      <c r="B4467" s="648"/>
      <c r="C4467" s="649"/>
      <c r="D4467" s="650"/>
      <c r="E4467" s="651"/>
      <c r="F4467" s="652"/>
      <c r="G4467" s="653"/>
      <c r="H4467" s="654"/>
      <c r="I4467" s="654"/>
      <c r="J4467" s="654"/>
      <c r="K4467" s="655"/>
      <c r="L4467" s="653"/>
      <c r="M4467" s="654"/>
      <c r="N4467" s="654"/>
      <c r="O4467" s="654"/>
      <c r="P4467" s="655"/>
      <c r="Q4467" s="656"/>
      <c r="R4467" s="652"/>
      <c r="S4467" s="566"/>
      <c r="T4467" s="566"/>
      <c r="U4467" s="566"/>
      <c r="V4467" s="566"/>
      <c r="W4467" s="566"/>
      <c r="X4467" s="566"/>
      <c r="Y4467" s="566"/>
      <c r="Z4467" s="566"/>
      <c r="AA4467" s="566"/>
      <c r="AB4467" s="566"/>
      <c r="AC4467" s="566"/>
      <c r="AD4467" s="566"/>
      <c r="AE4467" s="566"/>
      <c r="AF4467" s="566"/>
      <c r="AG4467" s="566"/>
    </row>
    <row r="4468" spans="2:33" hidden="1" outlineLevel="1" x14ac:dyDescent="0.45">
      <c r="B4468" s="657"/>
      <c r="C4468" s="658"/>
      <c r="D4468" s="659"/>
      <c r="E4468" s="660"/>
      <c r="F4468" s="661"/>
      <c r="G4468" s="662"/>
      <c r="H4468" s="663"/>
      <c r="I4468" s="663"/>
      <c r="J4468" s="663"/>
      <c r="K4468" s="664"/>
      <c r="L4468" s="662"/>
      <c r="M4468" s="663"/>
      <c r="N4468" s="663"/>
      <c r="O4468" s="663"/>
      <c r="P4468" s="664"/>
      <c r="Q4468" s="665"/>
      <c r="R4468" s="661"/>
      <c r="S4468" s="566"/>
      <c r="T4468" s="566"/>
      <c r="U4468" s="566"/>
      <c r="V4468" s="566"/>
      <c r="W4468" s="566"/>
      <c r="X4468" s="566"/>
      <c r="Y4468" s="566"/>
      <c r="Z4468" s="566"/>
      <c r="AA4468" s="566"/>
      <c r="AB4468" s="566"/>
      <c r="AC4468" s="566"/>
      <c r="AD4468" s="566"/>
      <c r="AE4468" s="566"/>
      <c r="AF4468" s="566"/>
      <c r="AG4468" s="566"/>
    </row>
    <row r="4469" spans="2:33" hidden="1" outlineLevel="1" x14ac:dyDescent="0.45">
      <c r="B4469" s="648"/>
      <c r="C4469" s="649"/>
      <c r="D4469" s="650"/>
      <c r="E4469" s="651"/>
      <c r="F4469" s="652"/>
      <c r="G4469" s="653"/>
      <c r="H4469" s="654"/>
      <c r="I4469" s="654"/>
      <c r="J4469" s="654"/>
      <c r="K4469" s="655"/>
      <c r="L4469" s="653"/>
      <c r="M4469" s="654"/>
      <c r="N4469" s="654"/>
      <c r="O4469" s="654"/>
      <c r="P4469" s="655"/>
      <c r="Q4469" s="656"/>
      <c r="R4469" s="652"/>
      <c r="S4469" s="566"/>
      <c r="T4469" s="566"/>
      <c r="U4469" s="566"/>
      <c r="V4469" s="566"/>
      <c r="W4469" s="566"/>
      <c r="X4469" s="566"/>
      <c r="Y4469" s="566"/>
      <c r="Z4469" s="566"/>
      <c r="AA4469" s="566"/>
      <c r="AB4469" s="566"/>
      <c r="AC4469" s="566"/>
      <c r="AD4469" s="566"/>
      <c r="AE4469" s="566"/>
      <c r="AF4469" s="566"/>
      <c r="AG4469" s="566"/>
    </row>
    <row r="4470" spans="2:33" hidden="1" outlineLevel="1" x14ac:dyDescent="0.45">
      <c r="B4470" s="657"/>
      <c r="C4470" s="658"/>
      <c r="D4470" s="659"/>
      <c r="E4470" s="660"/>
      <c r="F4470" s="661"/>
      <c r="G4470" s="662"/>
      <c r="H4470" s="663"/>
      <c r="I4470" s="663"/>
      <c r="J4470" s="663"/>
      <c r="K4470" s="664"/>
      <c r="L4470" s="662"/>
      <c r="M4470" s="663"/>
      <c r="N4470" s="663"/>
      <c r="O4470" s="663"/>
      <c r="P4470" s="664"/>
      <c r="Q4470" s="665"/>
      <c r="R4470" s="661"/>
      <c r="S4470" s="566"/>
      <c r="T4470" s="566"/>
      <c r="U4470" s="566"/>
      <c r="V4470" s="566"/>
      <c r="W4470" s="566"/>
      <c r="X4470" s="566"/>
      <c r="Y4470" s="566"/>
      <c r="Z4470" s="566"/>
      <c r="AA4470" s="566"/>
      <c r="AB4470" s="566"/>
      <c r="AC4470" s="566"/>
      <c r="AD4470" s="566"/>
      <c r="AE4470" s="566"/>
      <c r="AF4470" s="566"/>
      <c r="AG4470" s="566"/>
    </row>
    <row r="4471" spans="2:33" hidden="1" outlineLevel="1" x14ac:dyDescent="0.45">
      <c r="B4471" s="648"/>
      <c r="C4471" s="649"/>
      <c r="D4471" s="650"/>
      <c r="E4471" s="651"/>
      <c r="F4471" s="652"/>
      <c r="G4471" s="653"/>
      <c r="H4471" s="654"/>
      <c r="I4471" s="654"/>
      <c r="J4471" s="654"/>
      <c r="K4471" s="655"/>
      <c r="L4471" s="653"/>
      <c r="M4471" s="654"/>
      <c r="N4471" s="654"/>
      <c r="O4471" s="654"/>
      <c r="P4471" s="655"/>
      <c r="Q4471" s="656"/>
      <c r="R4471" s="652"/>
      <c r="S4471" s="566"/>
      <c r="T4471" s="566"/>
      <c r="U4471" s="566"/>
      <c r="V4471" s="566"/>
      <c r="W4471" s="566"/>
      <c r="X4471" s="566"/>
      <c r="Y4471" s="566"/>
      <c r="Z4471" s="566"/>
      <c r="AA4471" s="566"/>
      <c r="AB4471" s="566"/>
      <c r="AC4471" s="566"/>
      <c r="AD4471" s="566"/>
      <c r="AE4471" s="566"/>
      <c r="AF4471" s="566"/>
      <c r="AG4471" s="566"/>
    </row>
    <row r="4472" spans="2:33" hidden="1" outlineLevel="1" x14ac:dyDescent="0.45">
      <c r="B4472" s="657"/>
      <c r="C4472" s="658"/>
      <c r="D4472" s="659"/>
      <c r="E4472" s="660"/>
      <c r="F4472" s="661"/>
      <c r="G4472" s="662"/>
      <c r="H4472" s="663"/>
      <c r="I4472" s="663"/>
      <c r="J4472" s="663"/>
      <c r="K4472" s="664"/>
      <c r="L4472" s="662"/>
      <c r="M4472" s="663"/>
      <c r="N4472" s="663"/>
      <c r="O4472" s="663"/>
      <c r="P4472" s="664"/>
      <c r="Q4472" s="665"/>
      <c r="R4472" s="661"/>
      <c r="S4472" s="566"/>
      <c r="T4472" s="566"/>
      <c r="U4472" s="566"/>
      <c r="V4472" s="566"/>
      <c r="W4472" s="566"/>
      <c r="X4472" s="566"/>
      <c r="Y4472" s="566"/>
      <c r="Z4472" s="566"/>
      <c r="AA4472" s="566"/>
      <c r="AB4472" s="566"/>
      <c r="AC4472" s="566"/>
      <c r="AD4472" s="566"/>
      <c r="AE4472" s="566"/>
      <c r="AF4472" s="566"/>
      <c r="AG4472" s="566"/>
    </row>
    <row r="4473" spans="2:33" hidden="1" outlineLevel="1" x14ac:dyDescent="0.45">
      <c r="B4473" s="648"/>
      <c r="C4473" s="649"/>
      <c r="D4473" s="650"/>
      <c r="E4473" s="651"/>
      <c r="F4473" s="652"/>
      <c r="G4473" s="653"/>
      <c r="H4473" s="654"/>
      <c r="I4473" s="654"/>
      <c r="J4473" s="654"/>
      <c r="K4473" s="655"/>
      <c r="L4473" s="653"/>
      <c r="M4473" s="654"/>
      <c r="N4473" s="654"/>
      <c r="O4473" s="654"/>
      <c r="P4473" s="655"/>
      <c r="Q4473" s="656"/>
      <c r="R4473" s="652"/>
      <c r="S4473" s="566"/>
      <c r="T4473" s="566"/>
      <c r="U4473" s="566"/>
      <c r="V4473" s="566"/>
      <c r="W4473" s="566"/>
      <c r="X4473" s="566"/>
      <c r="Y4473" s="566"/>
      <c r="Z4473" s="566"/>
      <c r="AA4473" s="566"/>
      <c r="AB4473" s="566"/>
      <c r="AC4473" s="566"/>
      <c r="AD4473" s="566"/>
      <c r="AE4473" s="566"/>
      <c r="AF4473" s="566"/>
      <c r="AG4473" s="566"/>
    </row>
    <row r="4474" spans="2:33" hidden="1" outlineLevel="1" x14ac:dyDescent="0.45">
      <c r="B4474" s="657"/>
      <c r="C4474" s="658"/>
      <c r="D4474" s="659"/>
      <c r="E4474" s="660"/>
      <c r="F4474" s="661"/>
      <c r="G4474" s="662"/>
      <c r="H4474" s="663"/>
      <c r="I4474" s="663"/>
      <c r="J4474" s="663"/>
      <c r="K4474" s="664"/>
      <c r="L4474" s="662"/>
      <c r="M4474" s="663"/>
      <c r="N4474" s="663"/>
      <c r="O4474" s="663"/>
      <c r="P4474" s="664"/>
      <c r="Q4474" s="665"/>
      <c r="R4474" s="661"/>
      <c r="S4474" s="566"/>
      <c r="T4474" s="566"/>
      <c r="U4474" s="566"/>
      <c r="V4474" s="566"/>
      <c r="W4474" s="566"/>
      <c r="X4474" s="566"/>
      <c r="Y4474" s="566"/>
      <c r="Z4474" s="566"/>
      <c r="AA4474" s="566"/>
      <c r="AB4474" s="566"/>
      <c r="AC4474" s="566"/>
      <c r="AD4474" s="566"/>
      <c r="AE4474" s="566"/>
      <c r="AF4474" s="566"/>
      <c r="AG4474" s="566"/>
    </row>
    <row r="4475" spans="2:33" hidden="1" outlineLevel="1" x14ac:dyDescent="0.45">
      <c r="B4475" s="648"/>
      <c r="C4475" s="649"/>
      <c r="D4475" s="650"/>
      <c r="E4475" s="651"/>
      <c r="F4475" s="652"/>
      <c r="G4475" s="653"/>
      <c r="H4475" s="654"/>
      <c r="I4475" s="654"/>
      <c r="J4475" s="654"/>
      <c r="K4475" s="655"/>
      <c r="L4475" s="653"/>
      <c r="M4475" s="654"/>
      <c r="N4475" s="654"/>
      <c r="O4475" s="654"/>
      <c r="P4475" s="655"/>
      <c r="Q4475" s="656"/>
      <c r="R4475" s="652"/>
      <c r="S4475" s="566"/>
      <c r="T4475" s="566"/>
      <c r="U4475" s="566"/>
      <c r="V4475" s="566"/>
      <c r="W4475" s="566"/>
      <c r="X4475" s="566"/>
      <c r="Y4475" s="566"/>
      <c r="Z4475" s="566"/>
      <c r="AA4475" s="566"/>
      <c r="AB4475" s="566"/>
      <c r="AC4475" s="566"/>
      <c r="AD4475" s="566"/>
      <c r="AE4475" s="566"/>
      <c r="AF4475" s="566"/>
      <c r="AG4475" s="566"/>
    </row>
    <row r="4476" spans="2:33" hidden="1" outlineLevel="1" x14ac:dyDescent="0.45">
      <c r="B4476" s="657"/>
      <c r="C4476" s="658"/>
      <c r="D4476" s="659"/>
      <c r="E4476" s="660"/>
      <c r="F4476" s="661"/>
      <c r="G4476" s="662"/>
      <c r="H4476" s="663"/>
      <c r="I4476" s="663"/>
      <c r="J4476" s="663"/>
      <c r="K4476" s="664"/>
      <c r="L4476" s="662"/>
      <c r="M4476" s="663"/>
      <c r="N4476" s="663"/>
      <c r="O4476" s="663"/>
      <c r="P4476" s="664"/>
      <c r="Q4476" s="665"/>
      <c r="R4476" s="661"/>
      <c r="S4476" s="566"/>
      <c r="T4476" s="566"/>
      <c r="U4476" s="566"/>
      <c r="V4476" s="566"/>
      <c r="W4476" s="566"/>
      <c r="X4476" s="566"/>
      <c r="Y4476" s="566"/>
      <c r="Z4476" s="566"/>
      <c r="AA4476" s="566"/>
      <c r="AB4476" s="566"/>
      <c r="AC4476" s="566"/>
      <c r="AD4476" s="566"/>
      <c r="AE4476" s="566"/>
      <c r="AF4476" s="566"/>
      <c r="AG4476" s="566"/>
    </row>
    <row r="4477" spans="2:33" hidden="1" outlineLevel="1" x14ac:dyDescent="0.45">
      <c r="B4477" s="648"/>
      <c r="C4477" s="649"/>
      <c r="D4477" s="650"/>
      <c r="E4477" s="651"/>
      <c r="F4477" s="652"/>
      <c r="G4477" s="653"/>
      <c r="H4477" s="654"/>
      <c r="I4477" s="654"/>
      <c r="J4477" s="654"/>
      <c r="K4477" s="655"/>
      <c r="L4477" s="653"/>
      <c r="M4477" s="654"/>
      <c r="N4477" s="654"/>
      <c r="O4477" s="654"/>
      <c r="P4477" s="655"/>
      <c r="Q4477" s="656"/>
      <c r="R4477" s="652"/>
      <c r="S4477" s="566"/>
      <c r="T4477" s="566"/>
      <c r="U4477" s="566"/>
      <c r="V4477" s="566"/>
      <c r="W4477" s="566"/>
      <c r="X4477" s="566"/>
      <c r="Y4477" s="566"/>
      <c r="Z4477" s="566"/>
      <c r="AA4477" s="566"/>
      <c r="AB4477" s="566"/>
      <c r="AC4477" s="566"/>
      <c r="AD4477" s="566"/>
      <c r="AE4477" s="566"/>
      <c r="AF4477" s="566"/>
      <c r="AG4477" s="566"/>
    </row>
    <row r="4478" spans="2:33" hidden="1" outlineLevel="1" x14ac:dyDescent="0.45">
      <c r="B4478" s="657"/>
      <c r="C4478" s="658"/>
      <c r="D4478" s="659"/>
      <c r="E4478" s="660"/>
      <c r="F4478" s="661"/>
      <c r="G4478" s="662"/>
      <c r="H4478" s="663"/>
      <c r="I4478" s="663"/>
      <c r="J4478" s="663"/>
      <c r="K4478" s="664"/>
      <c r="L4478" s="662"/>
      <c r="M4478" s="663"/>
      <c r="N4478" s="663"/>
      <c r="O4478" s="663"/>
      <c r="P4478" s="664"/>
      <c r="Q4478" s="665"/>
      <c r="R4478" s="661"/>
      <c r="S4478" s="566"/>
      <c r="T4478" s="566"/>
      <c r="U4478" s="566"/>
      <c r="V4478" s="566"/>
      <c r="W4478" s="566"/>
      <c r="X4478" s="566"/>
      <c r="Y4478" s="566"/>
      <c r="Z4478" s="566"/>
      <c r="AA4478" s="566"/>
      <c r="AB4478" s="566"/>
      <c r="AC4478" s="566"/>
      <c r="AD4478" s="566"/>
      <c r="AE4478" s="566"/>
      <c r="AF4478" s="566"/>
      <c r="AG4478" s="566"/>
    </row>
    <row r="4479" spans="2:33" hidden="1" outlineLevel="1" x14ac:dyDescent="0.45">
      <c r="B4479" s="648"/>
      <c r="C4479" s="649"/>
      <c r="D4479" s="650"/>
      <c r="E4479" s="651"/>
      <c r="F4479" s="652"/>
      <c r="G4479" s="653"/>
      <c r="H4479" s="654"/>
      <c r="I4479" s="654"/>
      <c r="J4479" s="654"/>
      <c r="K4479" s="655"/>
      <c r="L4479" s="653"/>
      <c r="M4479" s="654"/>
      <c r="N4479" s="654"/>
      <c r="O4479" s="654"/>
      <c r="P4479" s="655"/>
      <c r="Q4479" s="656"/>
      <c r="R4479" s="652"/>
      <c r="S4479" s="566"/>
      <c r="T4479" s="566"/>
      <c r="U4479" s="566"/>
      <c r="V4479" s="566"/>
      <c r="W4479" s="566"/>
      <c r="X4479" s="566"/>
      <c r="Y4479" s="566"/>
      <c r="Z4479" s="566"/>
      <c r="AA4479" s="566"/>
      <c r="AB4479" s="566"/>
      <c r="AC4479" s="566"/>
      <c r="AD4479" s="566"/>
      <c r="AE4479" s="566"/>
      <c r="AF4479" s="566"/>
      <c r="AG4479" s="566"/>
    </row>
    <row r="4480" spans="2:33" hidden="1" outlineLevel="1" x14ac:dyDescent="0.45">
      <c r="B4480" s="657"/>
      <c r="C4480" s="658"/>
      <c r="D4480" s="659"/>
      <c r="E4480" s="660"/>
      <c r="F4480" s="661"/>
      <c r="G4480" s="662"/>
      <c r="H4480" s="663"/>
      <c r="I4480" s="663"/>
      <c r="J4480" s="663"/>
      <c r="K4480" s="664"/>
      <c r="L4480" s="662"/>
      <c r="M4480" s="663"/>
      <c r="N4480" s="663"/>
      <c r="O4480" s="663"/>
      <c r="P4480" s="664"/>
      <c r="Q4480" s="665"/>
      <c r="R4480" s="661"/>
      <c r="S4480" s="566"/>
      <c r="T4480" s="566"/>
      <c r="U4480" s="566"/>
      <c r="V4480" s="566"/>
      <c r="W4480" s="566"/>
      <c r="X4480" s="566"/>
      <c r="Y4480" s="566"/>
      <c r="Z4480" s="566"/>
      <c r="AA4480" s="566"/>
      <c r="AB4480" s="566"/>
      <c r="AC4480" s="566"/>
      <c r="AD4480" s="566"/>
      <c r="AE4480" s="566"/>
      <c r="AF4480" s="566"/>
      <c r="AG4480" s="566"/>
    </row>
    <row r="4481" spans="2:33" hidden="1" outlineLevel="1" x14ac:dyDescent="0.45">
      <c r="B4481" s="648"/>
      <c r="C4481" s="649"/>
      <c r="D4481" s="650"/>
      <c r="E4481" s="651"/>
      <c r="F4481" s="652"/>
      <c r="G4481" s="653"/>
      <c r="H4481" s="654"/>
      <c r="I4481" s="654"/>
      <c r="J4481" s="654"/>
      <c r="K4481" s="655"/>
      <c r="L4481" s="653"/>
      <c r="M4481" s="654"/>
      <c r="N4481" s="654"/>
      <c r="O4481" s="654"/>
      <c r="P4481" s="655"/>
      <c r="Q4481" s="656"/>
      <c r="R4481" s="652"/>
      <c r="S4481" s="566"/>
      <c r="T4481" s="566"/>
      <c r="U4481" s="566"/>
      <c r="V4481" s="566"/>
      <c r="W4481" s="566"/>
      <c r="X4481" s="566"/>
      <c r="Y4481" s="566"/>
      <c r="Z4481" s="566"/>
      <c r="AA4481" s="566"/>
      <c r="AB4481" s="566"/>
      <c r="AC4481" s="566"/>
      <c r="AD4481" s="566"/>
      <c r="AE4481" s="566"/>
      <c r="AF4481" s="566"/>
      <c r="AG4481" s="566"/>
    </row>
    <row r="4482" spans="2:33" hidden="1" outlineLevel="1" x14ac:dyDescent="0.45">
      <c r="B4482" s="657"/>
      <c r="C4482" s="658"/>
      <c r="D4482" s="659"/>
      <c r="E4482" s="660"/>
      <c r="F4482" s="661"/>
      <c r="G4482" s="662"/>
      <c r="H4482" s="663"/>
      <c r="I4482" s="663"/>
      <c r="J4482" s="663"/>
      <c r="K4482" s="664"/>
      <c r="L4482" s="662"/>
      <c r="M4482" s="663"/>
      <c r="N4482" s="663"/>
      <c r="O4482" s="663"/>
      <c r="P4482" s="664"/>
      <c r="Q4482" s="665"/>
      <c r="R4482" s="661"/>
      <c r="S4482" s="566"/>
      <c r="T4482" s="566"/>
      <c r="U4482" s="566"/>
      <c r="V4482" s="566"/>
      <c r="W4482" s="566"/>
      <c r="X4482" s="566"/>
      <c r="Y4482" s="566"/>
      <c r="Z4482" s="566"/>
      <c r="AA4482" s="566"/>
      <c r="AB4482" s="566"/>
      <c r="AC4482" s="566"/>
      <c r="AD4482" s="566"/>
      <c r="AE4482" s="566"/>
      <c r="AF4482" s="566"/>
      <c r="AG4482" s="566"/>
    </row>
    <row r="4483" spans="2:33" hidden="1" outlineLevel="1" x14ac:dyDescent="0.45">
      <c r="B4483" s="648"/>
      <c r="C4483" s="649"/>
      <c r="D4483" s="650"/>
      <c r="E4483" s="651"/>
      <c r="F4483" s="652"/>
      <c r="G4483" s="653"/>
      <c r="H4483" s="654"/>
      <c r="I4483" s="654"/>
      <c r="J4483" s="654"/>
      <c r="K4483" s="655"/>
      <c r="L4483" s="653"/>
      <c r="M4483" s="654"/>
      <c r="N4483" s="654"/>
      <c r="O4483" s="654"/>
      <c r="P4483" s="655"/>
      <c r="Q4483" s="656"/>
      <c r="R4483" s="652"/>
      <c r="S4483" s="566"/>
      <c r="T4483" s="566"/>
      <c r="U4483" s="566"/>
      <c r="V4483" s="566"/>
      <c r="W4483" s="566"/>
      <c r="X4483" s="566"/>
      <c r="Y4483" s="566"/>
      <c r="Z4483" s="566"/>
      <c r="AA4483" s="566"/>
      <c r="AB4483" s="566"/>
      <c r="AC4483" s="566"/>
      <c r="AD4483" s="566"/>
      <c r="AE4483" s="566"/>
      <c r="AF4483" s="566"/>
      <c r="AG4483" s="566"/>
    </row>
    <row r="4484" spans="2:33" hidden="1" outlineLevel="1" x14ac:dyDescent="0.45">
      <c r="B4484" s="657"/>
      <c r="C4484" s="658"/>
      <c r="D4484" s="659"/>
      <c r="E4484" s="660"/>
      <c r="F4484" s="661"/>
      <c r="G4484" s="662"/>
      <c r="H4484" s="663"/>
      <c r="I4484" s="663"/>
      <c r="J4484" s="663"/>
      <c r="K4484" s="664"/>
      <c r="L4484" s="662"/>
      <c r="M4484" s="663"/>
      <c r="N4484" s="663"/>
      <c r="O4484" s="663"/>
      <c r="P4484" s="664"/>
      <c r="Q4484" s="665"/>
      <c r="R4484" s="661"/>
      <c r="S4484" s="566"/>
      <c r="T4484" s="566"/>
      <c r="U4484" s="566"/>
      <c r="V4484" s="566"/>
      <c r="W4484" s="566"/>
      <c r="X4484" s="566"/>
      <c r="Y4484" s="566"/>
      <c r="Z4484" s="566"/>
      <c r="AA4484" s="566"/>
      <c r="AB4484" s="566"/>
      <c r="AC4484" s="566"/>
      <c r="AD4484" s="566"/>
      <c r="AE4484" s="566"/>
      <c r="AF4484" s="566"/>
      <c r="AG4484" s="566"/>
    </row>
    <row r="4485" spans="2:33" hidden="1" outlineLevel="1" x14ac:dyDescent="0.45">
      <c r="B4485" s="648"/>
      <c r="C4485" s="649"/>
      <c r="D4485" s="650"/>
      <c r="E4485" s="651"/>
      <c r="F4485" s="652"/>
      <c r="G4485" s="653"/>
      <c r="H4485" s="654"/>
      <c r="I4485" s="654"/>
      <c r="J4485" s="654"/>
      <c r="K4485" s="655"/>
      <c r="L4485" s="653"/>
      <c r="M4485" s="654"/>
      <c r="N4485" s="654"/>
      <c r="O4485" s="654"/>
      <c r="P4485" s="655"/>
      <c r="Q4485" s="656"/>
      <c r="R4485" s="652"/>
      <c r="S4485" s="566"/>
      <c r="T4485" s="566"/>
      <c r="U4485" s="566"/>
      <c r="V4485" s="566"/>
      <c r="W4485" s="566"/>
      <c r="X4485" s="566"/>
      <c r="Y4485" s="566"/>
      <c r="Z4485" s="566"/>
      <c r="AA4485" s="566"/>
      <c r="AB4485" s="566"/>
      <c r="AC4485" s="566"/>
      <c r="AD4485" s="566"/>
      <c r="AE4485" s="566"/>
      <c r="AF4485" s="566"/>
      <c r="AG4485" s="566"/>
    </row>
    <row r="4486" spans="2:33" hidden="1" outlineLevel="1" x14ac:dyDescent="0.45">
      <c r="B4486" s="657"/>
      <c r="C4486" s="658"/>
      <c r="D4486" s="659"/>
      <c r="E4486" s="660"/>
      <c r="F4486" s="661"/>
      <c r="G4486" s="662"/>
      <c r="H4486" s="663"/>
      <c r="I4486" s="663"/>
      <c r="J4486" s="663"/>
      <c r="K4486" s="664"/>
      <c r="L4486" s="662"/>
      <c r="M4486" s="663"/>
      <c r="N4486" s="663"/>
      <c r="O4486" s="663"/>
      <c r="P4486" s="664"/>
      <c r="Q4486" s="665"/>
      <c r="R4486" s="661"/>
      <c r="S4486" s="566"/>
      <c r="T4486" s="566"/>
      <c r="U4486" s="566"/>
      <c r="V4486" s="566"/>
      <c r="W4486" s="566"/>
      <c r="X4486" s="566"/>
      <c r="Y4486" s="566"/>
      <c r="Z4486" s="566"/>
      <c r="AA4486" s="566"/>
      <c r="AB4486" s="566"/>
      <c r="AC4486" s="566"/>
      <c r="AD4486" s="566"/>
      <c r="AE4486" s="566"/>
      <c r="AF4486" s="566"/>
      <c r="AG4486" s="566"/>
    </row>
    <row r="4487" spans="2:33" hidden="1" outlineLevel="1" x14ac:dyDescent="0.45">
      <c r="B4487" s="648"/>
      <c r="C4487" s="649"/>
      <c r="D4487" s="650"/>
      <c r="E4487" s="651"/>
      <c r="F4487" s="652"/>
      <c r="G4487" s="653"/>
      <c r="H4487" s="654"/>
      <c r="I4487" s="654"/>
      <c r="J4487" s="654"/>
      <c r="K4487" s="655"/>
      <c r="L4487" s="653"/>
      <c r="M4487" s="654"/>
      <c r="N4487" s="654"/>
      <c r="O4487" s="654"/>
      <c r="P4487" s="655"/>
      <c r="Q4487" s="656"/>
      <c r="R4487" s="652"/>
      <c r="S4487" s="566"/>
      <c r="T4487" s="566"/>
      <c r="U4487" s="566"/>
      <c r="V4487" s="566"/>
      <c r="W4487" s="566"/>
      <c r="X4487" s="566"/>
      <c r="Y4487" s="566"/>
      <c r="Z4487" s="566"/>
      <c r="AA4487" s="566"/>
      <c r="AB4487" s="566"/>
      <c r="AC4487" s="566"/>
      <c r="AD4487" s="566"/>
      <c r="AE4487" s="566"/>
      <c r="AF4487" s="566"/>
      <c r="AG4487" s="566"/>
    </row>
    <row r="4488" spans="2:33" hidden="1" outlineLevel="1" x14ac:dyDescent="0.45">
      <c r="B4488" s="657"/>
      <c r="C4488" s="658"/>
      <c r="D4488" s="659"/>
      <c r="E4488" s="660"/>
      <c r="F4488" s="661"/>
      <c r="G4488" s="662"/>
      <c r="H4488" s="663"/>
      <c r="I4488" s="663"/>
      <c r="J4488" s="663"/>
      <c r="K4488" s="664"/>
      <c r="L4488" s="662"/>
      <c r="M4488" s="663"/>
      <c r="N4488" s="663"/>
      <c r="O4488" s="663"/>
      <c r="P4488" s="664"/>
      <c r="Q4488" s="665"/>
      <c r="R4488" s="661"/>
      <c r="S4488" s="566"/>
      <c r="T4488" s="566"/>
      <c r="U4488" s="566"/>
      <c r="V4488" s="566"/>
      <c r="W4488" s="566"/>
      <c r="X4488" s="566"/>
      <c r="Y4488" s="566"/>
      <c r="Z4488" s="566"/>
      <c r="AA4488" s="566"/>
      <c r="AB4488" s="566"/>
      <c r="AC4488" s="566"/>
      <c r="AD4488" s="566"/>
      <c r="AE4488" s="566"/>
      <c r="AF4488" s="566"/>
      <c r="AG4488" s="566"/>
    </row>
    <row r="4489" spans="2:33" hidden="1" outlineLevel="1" x14ac:dyDescent="0.45">
      <c r="B4489" s="648"/>
      <c r="C4489" s="649"/>
      <c r="D4489" s="650"/>
      <c r="E4489" s="651"/>
      <c r="F4489" s="652"/>
      <c r="G4489" s="653"/>
      <c r="H4489" s="654"/>
      <c r="I4489" s="654"/>
      <c r="J4489" s="654"/>
      <c r="K4489" s="655"/>
      <c r="L4489" s="653"/>
      <c r="M4489" s="654"/>
      <c r="N4489" s="654"/>
      <c r="O4489" s="654"/>
      <c r="P4489" s="655"/>
      <c r="Q4489" s="656"/>
      <c r="R4489" s="652"/>
      <c r="S4489" s="566"/>
      <c r="T4489" s="566"/>
      <c r="U4489" s="566"/>
      <c r="V4489" s="566"/>
      <c r="W4489" s="566"/>
      <c r="X4489" s="566"/>
      <c r="Y4489" s="566"/>
      <c r="Z4489" s="566"/>
      <c r="AA4489" s="566"/>
      <c r="AB4489" s="566"/>
      <c r="AC4489" s="566"/>
      <c r="AD4489" s="566"/>
      <c r="AE4489" s="566"/>
      <c r="AF4489" s="566"/>
      <c r="AG4489" s="566"/>
    </row>
    <row r="4490" spans="2:33" hidden="1" outlineLevel="1" x14ac:dyDescent="0.45">
      <c r="B4490" s="657"/>
      <c r="C4490" s="658"/>
      <c r="D4490" s="659"/>
      <c r="E4490" s="660"/>
      <c r="F4490" s="661"/>
      <c r="G4490" s="662"/>
      <c r="H4490" s="663"/>
      <c r="I4490" s="663"/>
      <c r="J4490" s="663"/>
      <c r="K4490" s="664"/>
      <c r="L4490" s="662"/>
      <c r="M4490" s="663"/>
      <c r="N4490" s="663"/>
      <c r="O4490" s="663"/>
      <c r="P4490" s="664"/>
      <c r="Q4490" s="665"/>
      <c r="R4490" s="661"/>
      <c r="S4490" s="566"/>
      <c r="T4490" s="566"/>
      <c r="U4490" s="566"/>
      <c r="V4490" s="566"/>
      <c r="W4490" s="566"/>
      <c r="X4490" s="566"/>
      <c r="Y4490" s="566"/>
      <c r="Z4490" s="566"/>
      <c r="AA4490" s="566"/>
      <c r="AB4490" s="566"/>
      <c r="AC4490" s="566"/>
      <c r="AD4490" s="566"/>
      <c r="AE4490" s="566"/>
      <c r="AF4490" s="566"/>
      <c r="AG4490" s="566"/>
    </row>
    <row r="4491" spans="2:33" hidden="1" outlineLevel="1" x14ac:dyDescent="0.45">
      <c r="B4491" s="648"/>
      <c r="C4491" s="649"/>
      <c r="D4491" s="650"/>
      <c r="E4491" s="651"/>
      <c r="F4491" s="652"/>
      <c r="G4491" s="653"/>
      <c r="H4491" s="654"/>
      <c r="I4491" s="654"/>
      <c r="J4491" s="654"/>
      <c r="K4491" s="655"/>
      <c r="L4491" s="653"/>
      <c r="M4491" s="654"/>
      <c r="N4491" s="654"/>
      <c r="O4491" s="654"/>
      <c r="P4491" s="655"/>
      <c r="Q4491" s="656"/>
      <c r="R4491" s="652"/>
      <c r="S4491" s="566"/>
      <c r="T4491" s="566"/>
      <c r="U4491" s="566"/>
      <c r="V4491" s="566"/>
      <c r="W4491" s="566"/>
      <c r="X4491" s="566"/>
      <c r="Y4491" s="566"/>
      <c r="Z4491" s="566"/>
      <c r="AA4491" s="566"/>
      <c r="AB4491" s="566"/>
      <c r="AC4491" s="566"/>
      <c r="AD4491" s="566"/>
      <c r="AE4491" s="566"/>
      <c r="AF4491" s="566"/>
      <c r="AG4491" s="566"/>
    </row>
    <row r="4492" spans="2:33" hidden="1" outlineLevel="1" x14ac:dyDescent="0.45">
      <c r="B4492" s="657"/>
      <c r="C4492" s="658"/>
      <c r="D4492" s="659"/>
      <c r="E4492" s="660"/>
      <c r="F4492" s="661"/>
      <c r="G4492" s="662"/>
      <c r="H4492" s="663"/>
      <c r="I4492" s="663"/>
      <c r="J4492" s="663"/>
      <c r="K4492" s="664"/>
      <c r="L4492" s="662"/>
      <c r="M4492" s="663"/>
      <c r="N4492" s="663"/>
      <c r="O4492" s="663"/>
      <c r="P4492" s="664"/>
      <c r="Q4492" s="665"/>
      <c r="R4492" s="661"/>
      <c r="S4492" s="566"/>
      <c r="T4492" s="566"/>
      <c r="U4492" s="566"/>
      <c r="V4492" s="566"/>
      <c r="W4492" s="566"/>
      <c r="X4492" s="566"/>
      <c r="Y4492" s="566"/>
      <c r="Z4492" s="566"/>
      <c r="AA4492" s="566"/>
      <c r="AB4492" s="566"/>
      <c r="AC4492" s="566"/>
      <c r="AD4492" s="566"/>
      <c r="AE4492" s="566"/>
      <c r="AF4492" s="566"/>
      <c r="AG4492" s="566"/>
    </row>
    <row r="4493" spans="2:33" hidden="1" outlineLevel="1" x14ac:dyDescent="0.45">
      <c r="B4493" s="648"/>
      <c r="C4493" s="649"/>
      <c r="D4493" s="650"/>
      <c r="E4493" s="651"/>
      <c r="F4493" s="652"/>
      <c r="G4493" s="653"/>
      <c r="H4493" s="654"/>
      <c r="I4493" s="654"/>
      <c r="J4493" s="654"/>
      <c r="K4493" s="655"/>
      <c r="L4493" s="653"/>
      <c r="M4493" s="654"/>
      <c r="N4493" s="654"/>
      <c r="O4493" s="654"/>
      <c r="P4493" s="655"/>
      <c r="Q4493" s="656"/>
      <c r="R4493" s="652"/>
      <c r="S4493" s="566"/>
      <c r="T4493" s="566"/>
      <c r="U4493" s="566"/>
      <c r="V4493" s="566"/>
      <c r="W4493" s="566"/>
      <c r="X4493" s="566"/>
      <c r="Y4493" s="566"/>
      <c r="Z4493" s="566"/>
      <c r="AA4493" s="566"/>
      <c r="AB4493" s="566"/>
      <c r="AC4493" s="566"/>
      <c r="AD4493" s="566"/>
      <c r="AE4493" s="566"/>
      <c r="AF4493" s="566"/>
      <c r="AG4493" s="566"/>
    </row>
    <row r="4494" spans="2:33" hidden="1" outlineLevel="1" x14ac:dyDescent="0.45">
      <c r="B4494" s="657"/>
      <c r="C4494" s="658"/>
      <c r="D4494" s="659"/>
      <c r="E4494" s="660"/>
      <c r="F4494" s="661"/>
      <c r="G4494" s="662"/>
      <c r="H4494" s="663"/>
      <c r="I4494" s="663"/>
      <c r="J4494" s="663"/>
      <c r="K4494" s="664"/>
      <c r="L4494" s="662"/>
      <c r="M4494" s="663"/>
      <c r="N4494" s="663"/>
      <c r="O4494" s="663"/>
      <c r="P4494" s="664"/>
      <c r="Q4494" s="665"/>
      <c r="R4494" s="661"/>
      <c r="S4494" s="566"/>
      <c r="T4494" s="566"/>
      <c r="U4494" s="566"/>
      <c r="V4494" s="566"/>
      <c r="W4494" s="566"/>
      <c r="X4494" s="566"/>
      <c r="Y4494" s="566"/>
      <c r="Z4494" s="566"/>
      <c r="AA4494" s="566"/>
      <c r="AB4494" s="566"/>
      <c r="AC4494" s="566"/>
      <c r="AD4494" s="566"/>
      <c r="AE4494" s="566"/>
      <c r="AF4494" s="566"/>
      <c r="AG4494" s="566"/>
    </row>
    <row r="4495" spans="2:33" hidden="1" outlineLevel="1" x14ac:dyDescent="0.45">
      <c r="B4495" s="648"/>
      <c r="C4495" s="649"/>
      <c r="D4495" s="650"/>
      <c r="E4495" s="651"/>
      <c r="F4495" s="652"/>
      <c r="G4495" s="653"/>
      <c r="H4495" s="654"/>
      <c r="I4495" s="654"/>
      <c r="J4495" s="654"/>
      <c r="K4495" s="655"/>
      <c r="L4495" s="653"/>
      <c r="M4495" s="654"/>
      <c r="N4495" s="654"/>
      <c r="O4495" s="654"/>
      <c r="P4495" s="655"/>
      <c r="Q4495" s="656"/>
      <c r="R4495" s="652"/>
      <c r="S4495" s="566"/>
      <c r="T4495" s="566"/>
      <c r="U4495" s="566"/>
      <c r="V4495" s="566"/>
      <c r="W4495" s="566"/>
      <c r="X4495" s="566"/>
      <c r="Y4495" s="566"/>
      <c r="Z4495" s="566"/>
      <c r="AA4495" s="566"/>
      <c r="AB4495" s="566"/>
      <c r="AC4495" s="566"/>
      <c r="AD4495" s="566"/>
      <c r="AE4495" s="566"/>
      <c r="AF4495" s="566"/>
      <c r="AG4495" s="566"/>
    </row>
    <row r="4496" spans="2:33" hidden="1" outlineLevel="1" x14ac:dyDescent="0.45">
      <c r="B4496" s="657"/>
      <c r="C4496" s="658"/>
      <c r="D4496" s="659"/>
      <c r="E4496" s="660"/>
      <c r="F4496" s="661"/>
      <c r="G4496" s="662"/>
      <c r="H4496" s="663"/>
      <c r="I4496" s="663"/>
      <c r="J4496" s="663"/>
      <c r="K4496" s="664"/>
      <c r="L4496" s="662"/>
      <c r="M4496" s="663"/>
      <c r="N4496" s="663"/>
      <c r="O4496" s="663"/>
      <c r="P4496" s="664"/>
      <c r="Q4496" s="665"/>
      <c r="R4496" s="661"/>
      <c r="S4496" s="566"/>
      <c r="T4496" s="566"/>
      <c r="U4496" s="566"/>
      <c r="V4496" s="566"/>
      <c r="W4496" s="566"/>
      <c r="X4496" s="566"/>
      <c r="Y4496" s="566"/>
      <c r="Z4496" s="566"/>
      <c r="AA4496" s="566"/>
      <c r="AB4496" s="566"/>
      <c r="AC4496" s="566"/>
      <c r="AD4496" s="566"/>
      <c r="AE4496" s="566"/>
      <c r="AF4496" s="566"/>
      <c r="AG4496" s="566"/>
    </row>
    <row r="4497" spans="2:33" hidden="1" outlineLevel="1" x14ac:dyDescent="0.45">
      <c r="B4497" s="648"/>
      <c r="C4497" s="649"/>
      <c r="D4497" s="650"/>
      <c r="E4497" s="651"/>
      <c r="F4497" s="652"/>
      <c r="G4497" s="653"/>
      <c r="H4497" s="654"/>
      <c r="I4497" s="654"/>
      <c r="J4497" s="654"/>
      <c r="K4497" s="655"/>
      <c r="L4497" s="653"/>
      <c r="M4497" s="654"/>
      <c r="N4497" s="654"/>
      <c r="O4497" s="654"/>
      <c r="P4497" s="655"/>
      <c r="Q4497" s="656"/>
      <c r="R4497" s="652"/>
      <c r="S4497" s="566"/>
      <c r="T4497" s="566"/>
      <c r="U4497" s="566"/>
      <c r="V4497" s="566"/>
      <c r="W4497" s="566"/>
      <c r="X4497" s="566"/>
      <c r="Y4497" s="566"/>
      <c r="Z4497" s="566"/>
      <c r="AA4497" s="566"/>
      <c r="AB4497" s="566"/>
      <c r="AC4497" s="566"/>
      <c r="AD4497" s="566"/>
      <c r="AE4497" s="566"/>
      <c r="AF4497" s="566"/>
      <c r="AG4497" s="566"/>
    </row>
    <row r="4498" spans="2:33" hidden="1" outlineLevel="1" x14ac:dyDescent="0.45">
      <c r="B4498" s="657"/>
      <c r="C4498" s="658"/>
      <c r="D4498" s="659"/>
      <c r="E4498" s="660"/>
      <c r="F4498" s="661"/>
      <c r="G4498" s="662"/>
      <c r="H4498" s="663"/>
      <c r="I4498" s="663"/>
      <c r="J4498" s="663"/>
      <c r="K4498" s="664"/>
      <c r="L4498" s="662"/>
      <c r="M4498" s="663"/>
      <c r="N4498" s="663"/>
      <c r="O4498" s="663"/>
      <c r="P4498" s="664"/>
      <c r="Q4498" s="665"/>
      <c r="R4498" s="661"/>
      <c r="S4498" s="566"/>
      <c r="T4498" s="566"/>
      <c r="U4498" s="566"/>
      <c r="V4498" s="566"/>
      <c r="W4498" s="566"/>
      <c r="X4498" s="566"/>
      <c r="Y4498" s="566"/>
      <c r="Z4498" s="566"/>
      <c r="AA4498" s="566"/>
      <c r="AB4498" s="566"/>
      <c r="AC4498" s="566"/>
      <c r="AD4498" s="566"/>
      <c r="AE4498" s="566"/>
      <c r="AF4498" s="566"/>
      <c r="AG4498" s="566"/>
    </row>
    <row r="4499" spans="2:33" hidden="1" outlineLevel="1" x14ac:dyDescent="0.45">
      <c r="B4499" s="648"/>
      <c r="C4499" s="649"/>
      <c r="D4499" s="650"/>
      <c r="E4499" s="651"/>
      <c r="F4499" s="652"/>
      <c r="G4499" s="653"/>
      <c r="H4499" s="654"/>
      <c r="I4499" s="654"/>
      <c r="J4499" s="654"/>
      <c r="K4499" s="655"/>
      <c r="L4499" s="653"/>
      <c r="M4499" s="654"/>
      <c r="N4499" s="654"/>
      <c r="O4499" s="654"/>
      <c r="P4499" s="655"/>
      <c r="Q4499" s="656"/>
      <c r="R4499" s="652"/>
      <c r="S4499" s="566"/>
      <c r="T4499" s="566"/>
      <c r="U4499" s="566"/>
      <c r="V4499" s="566"/>
      <c r="W4499" s="566"/>
      <c r="X4499" s="566"/>
      <c r="Y4499" s="566"/>
      <c r="Z4499" s="566"/>
      <c r="AA4499" s="566"/>
      <c r="AB4499" s="566"/>
      <c r="AC4499" s="566"/>
      <c r="AD4499" s="566"/>
      <c r="AE4499" s="566"/>
      <c r="AF4499" s="566"/>
      <c r="AG4499" s="566"/>
    </row>
    <row r="4500" spans="2:33" hidden="1" outlineLevel="1" x14ac:dyDescent="0.45">
      <c r="B4500" s="657"/>
      <c r="C4500" s="658"/>
      <c r="D4500" s="659"/>
      <c r="E4500" s="660"/>
      <c r="F4500" s="661"/>
      <c r="G4500" s="662"/>
      <c r="H4500" s="663"/>
      <c r="I4500" s="663"/>
      <c r="J4500" s="663"/>
      <c r="K4500" s="664"/>
      <c r="L4500" s="662"/>
      <c r="M4500" s="663"/>
      <c r="N4500" s="663"/>
      <c r="O4500" s="663"/>
      <c r="P4500" s="664"/>
      <c r="Q4500" s="665"/>
      <c r="R4500" s="661"/>
      <c r="S4500" s="566"/>
      <c r="T4500" s="566"/>
      <c r="U4500" s="566"/>
      <c r="V4500" s="566"/>
      <c r="W4500" s="566"/>
      <c r="X4500" s="566"/>
      <c r="Y4500" s="566"/>
      <c r="Z4500" s="566"/>
      <c r="AA4500" s="566"/>
      <c r="AB4500" s="566"/>
      <c r="AC4500" s="566"/>
      <c r="AD4500" s="566"/>
      <c r="AE4500" s="566"/>
      <c r="AF4500" s="566"/>
      <c r="AG4500" s="566"/>
    </row>
    <row r="4501" spans="2:33" hidden="1" outlineLevel="1" x14ac:dyDescent="0.45">
      <c r="B4501" s="648"/>
      <c r="C4501" s="649"/>
      <c r="D4501" s="650"/>
      <c r="E4501" s="651"/>
      <c r="F4501" s="652"/>
      <c r="G4501" s="653"/>
      <c r="H4501" s="654"/>
      <c r="I4501" s="654"/>
      <c r="J4501" s="654"/>
      <c r="K4501" s="655"/>
      <c r="L4501" s="653"/>
      <c r="M4501" s="654"/>
      <c r="N4501" s="654"/>
      <c r="O4501" s="654"/>
      <c r="P4501" s="655"/>
      <c r="Q4501" s="656"/>
      <c r="R4501" s="652"/>
      <c r="S4501" s="566"/>
      <c r="T4501" s="566"/>
      <c r="U4501" s="566"/>
      <c r="V4501" s="566"/>
      <c r="W4501" s="566"/>
      <c r="X4501" s="566"/>
      <c r="Y4501" s="566"/>
      <c r="Z4501" s="566"/>
      <c r="AA4501" s="566"/>
      <c r="AB4501" s="566"/>
      <c r="AC4501" s="566"/>
      <c r="AD4501" s="566"/>
      <c r="AE4501" s="566"/>
      <c r="AF4501" s="566"/>
      <c r="AG4501" s="566"/>
    </row>
    <row r="4502" spans="2:33" hidden="1" outlineLevel="1" x14ac:dyDescent="0.45">
      <c r="B4502" s="657"/>
      <c r="C4502" s="658"/>
      <c r="D4502" s="659"/>
      <c r="E4502" s="660"/>
      <c r="F4502" s="661"/>
      <c r="G4502" s="662"/>
      <c r="H4502" s="663"/>
      <c r="I4502" s="663"/>
      <c r="J4502" s="663"/>
      <c r="K4502" s="664"/>
      <c r="L4502" s="662"/>
      <c r="M4502" s="663"/>
      <c r="N4502" s="663"/>
      <c r="O4502" s="663"/>
      <c r="P4502" s="664"/>
      <c r="Q4502" s="665"/>
      <c r="R4502" s="661"/>
      <c r="S4502" s="566"/>
      <c r="T4502" s="566"/>
      <c r="U4502" s="566"/>
      <c r="V4502" s="566"/>
      <c r="W4502" s="566"/>
      <c r="X4502" s="566"/>
      <c r="Y4502" s="566"/>
      <c r="Z4502" s="566"/>
      <c r="AA4502" s="566"/>
      <c r="AB4502" s="566"/>
      <c r="AC4502" s="566"/>
      <c r="AD4502" s="566"/>
      <c r="AE4502" s="566"/>
      <c r="AF4502" s="566"/>
      <c r="AG4502" s="566"/>
    </row>
    <row r="4503" spans="2:33" hidden="1" outlineLevel="1" x14ac:dyDescent="0.45">
      <c r="B4503" s="648"/>
      <c r="C4503" s="649"/>
      <c r="D4503" s="650"/>
      <c r="E4503" s="651"/>
      <c r="F4503" s="652"/>
      <c r="G4503" s="653"/>
      <c r="H4503" s="654"/>
      <c r="I4503" s="654"/>
      <c r="J4503" s="654"/>
      <c r="K4503" s="655"/>
      <c r="L4503" s="653"/>
      <c r="M4503" s="654"/>
      <c r="N4503" s="654"/>
      <c r="O4503" s="654"/>
      <c r="P4503" s="655"/>
      <c r="Q4503" s="656"/>
      <c r="R4503" s="652"/>
      <c r="S4503" s="566"/>
      <c r="T4503" s="566"/>
      <c r="U4503" s="566"/>
      <c r="V4503" s="566"/>
      <c r="W4503" s="566"/>
      <c r="X4503" s="566"/>
      <c r="Y4503" s="566"/>
      <c r="Z4503" s="566"/>
      <c r="AA4503" s="566"/>
      <c r="AB4503" s="566"/>
      <c r="AC4503" s="566"/>
      <c r="AD4503" s="566"/>
      <c r="AE4503" s="566"/>
      <c r="AF4503" s="566"/>
      <c r="AG4503" s="566"/>
    </row>
    <row r="4504" spans="2:33" hidden="1" outlineLevel="1" x14ac:dyDescent="0.45">
      <c r="B4504" s="657"/>
      <c r="C4504" s="658"/>
      <c r="D4504" s="659"/>
      <c r="E4504" s="660"/>
      <c r="F4504" s="661"/>
      <c r="G4504" s="662"/>
      <c r="H4504" s="663"/>
      <c r="I4504" s="663"/>
      <c r="J4504" s="663"/>
      <c r="K4504" s="664"/>
      <c r="L4504" s="662"/>
      <c r="M4504" s="663"/>
      <c r="N4504" s="663"/>
      <c r="O4504" s="663"/>
      <c r="P4504" s="664"/>
      <c r="Q4504" s="665"/>
      <c r="R4504" s="661"/>
      <c r="S4504" s="566"/>
      <c r="T4504" s="566"/>
      <c r="U4504" s="566"/>
      <c r="V4504" s="566"/>
      <c r="W4504" s="566"/>
      <c r="X4504" s="566"/>
      <c r="Y4504" s="566"/>
      <c r="Z4504" s="566"/>
      <c r="AA4504" s="566"/>
      <c r="AB4504" s="566"/>
      <c r="AC4504" s="566"/>
      <c r="AD4504" s="566"/>
      <c r="AE4504" s="566"/>
      <c r="AF4504" s="566"/>
      <c r="AG4504" s="566"/>
    </row>
    <row r="4505" spans="2:33" hidden="1" outlineLevel="1" x14ac:dyDescent="0.45">
      <c r="B4505" s="648"/>
      <c r="C4505" s="649"/>
      <c r="D4505" s="650"/>
      <c r="E4505" s="651"/>
      <c r="F4505" s="652"/>
      <c r="G4505" s="653"/>
      <c r="H4505" s="654"/>
      <c r="I4505" s="654"/>
      <c r="J4505" s="654"/>
      <c r="K4505" s="655"/>
      <c r="L4505" s="653"/>
      <c r="M4505" s="654"/>
      <c r="N4505" s="654"/>
      <c r="O4505" s="654"/>
      <c r="P4505" s="655"/>
      <c r="Q4505" s="656"/>
      <c r="R4505" s="652"/>
      <c r="S4505" s="566"/>
      <c r="T4505" s="566"/>
      <c r="U4505" s="566"/>
      <c r="V4505" s="566"/>
      <c r="W4505" s="566"/>
      <c r="X4505" s="566"/>
      <c r="Y4505" s="566"/>
      <c r="Z4505" s="566"/>
      <c r="AA4505" s="566"/>
      <c r="AB4505" s="566"/>
      <c r="AC4505" s="566"/>
      <c r="AD4505" s="566"/>
      <c r="AE4505" s="566"/>
      <c r="AF4505" s="566"/>
      <c r="AG4505" s="566"/>
    </row>
    <row r="4506" spans="2:33" hidden="1" outlineLevel="1" x14ac:dyDescent="0.45">
      <c r="B4506" s="657"/>
      <c r="C4506" s="658"/>
      <c r="D4506" s="659"/>
      <c r="E4506" s="660"/>
      <c r="F4506" s="661"/>
      <c r="G4506" s="662"/>
      <c r="H4506" s="663"/>
      <c r="I4506" s="663"/>
      <c r="J4506" s="663"/>
      <c r="K4506" s="664"/>
      <c r="L4506" s="662"/>
      <c r="M4506" s="663"/>
      <c r="N4506" s="663"/>
      <c r="O4506" s="663"/>
      <c r="P4506" s="664"/>
      <c r="Q4506" s="665"/>
      <c r="R4506" s="661"/>
      <c r="S4506" s="566"/>
      <c r="T4506" s="566"/>
      <c r="U4506" s="566"/>
      <c r="V4506" s="566"/>
      <c r="W4506" s="566"/>
      <c r="X4506" s="566"/>
      <c r="Y4506" s="566"/>
      <c r="Z4506" s="566"/>
      <c r="AA4506" s="566"/>
      <c r="AB4506" s="566"/>
      <c r="AC4506" s="566"/>
      <c r="AD4506" s="566"/>
      <c r="AE4506" s="566"/>
      <c r="AF4506" s="566"/>
      <c r="AG4506" s="566"/>
    </row>
    <row r="4507" spans="2:33" hidden="1" outlineLevel="1" x14ac:dyDescent="0.45">
      <c r="B4507" s="648"/>
      <c r="C4507" s="649"/>
      <c r="D4507" s="650"/>
      <c r="E4507" s="651"/>
      <c r="F4507" s="652"/>
      <c r="G4507" s="653"/>
      <c r="H4507" s="654"/>
      <c r="I4507" s="654"/>
      <c r="J4507" s="654"/>
      <c r="K4507" s="655"/>
      <c r="L4507" s="653"/>
      <c r="M4507" s="654"/>
      <c r="N4507" s="654"/>
      <c r="O4507" s="654"/>
      <c r="P4507" s="655"/>
      <c r="Q4507" s="656"/>
      <c r="R4507" s="652"/>
      <c r="S4507" s="566"/>
      <c r="T4507" s="566"/>
      <c r="U4507" s="566"/>
      <c r="V4507" s="566"/>
      <c r="W4507" s="566"/>
      <c r="X4507" s="566"/>
      <c r="Y4507" s="566"/>
      <c r="Z4507" s="566"/>
      <c r="AA4507" s="566"/>
      <c r="AB4507" s="566"/>
      <c r="AC4507" s="566"/>
      <c r="AD4507" s="566"/>
      <c r="AE4507" s="566"/>
      <c r="AF4507" s="566"/>
      <c r="AG4507" s="566"/>
    </row>
    <row r="4508" spans="2:33" hidden="1" outlineLevel="1" x14ac:dyDescent="0.45">
      <c r="B4508" s="657"/>
      <c r="C4508" s="658"/>
      <c r="D4508" s="659"/>
      <c r="E4508" s="660"/>
      <c r="F4508" s="661"/>
      <c r="G4508" s="662"/>
      <c r="H4508" s="663"/>
      <c r="I4508" s="663"/>
      <c r="J4508" s="663"/>
      <c r="K4508" s="664"/>
      <c r="L4508" s="662"/>
      <c r="M4508" s="663"/>
      <c r="N4508" s="663"/>
      <c r="O4508" s="663"/>
      <c r="P4508" s="664"/>
      <c r="Q4508" s="665"/>
      <c r="R4508" s="661"/>
      <c r="S4508" s="566"/>
      <c r="T4508" s="566"/>
      <c r="U4508" s="566"/>
      <c r="V4508" s="566"/>
      <c r="W4508" s="566"/>
      <c r="X4508" s="566"/>
      <c r="Y4508" s="566"/>
      <c r="Z4508" s="566"/>
      <c r="AA4508" s="566"/>
      <c r="AB4508" s="566"/>
      <c r="AC4508" s="566"/>
      <c r="AD4508" s="566"/>
      <c r="AE4508" s="566"/>
      <c r="AF4508" s="566"/>
      <c r="AG4508" s="566"/>
    </row>
    <row r="4509" spans="2:33" hidden="1" outlineLevel="1" x14ac:dyDescent="0.45">
      <c r="B4509" s="648"/>
      <c r="C4509" s="649"/>
      <c r="D4509" s="650"/>
      <c r="E4509" s="651"/>
      <c r="F4509" s="652"/>
      <c r="G4509" s="653"/>
      <c r="H4509" s="654"/>
      <c r="I4509" s="654"/>
      <c r="J4509" s="654"/>
      <c r="K4509" s="655"/>
      <c r="L4509" s="653"/>
      <c r="M4509" s="654"/>
      <c r="N4509" s="654"/>
      <c r="O4509" s="654"/>
      <c r="P4509" s="655"/>
      <c r="Q4509" s="656"/>
      <c r="R4509" s="652"/>
      <c r="S4509" s="566"/>
      <c r="T4509" s="566"/>
      <c r="U4509" s="566"/>
      <c r="V4509" s="566"/>
      <c r="W4509" s="566"/>
      <c r="X4509" s="566"/>
      <c r="Y4509" s="566"/>
      <c r="Z4509" s="566"/>
      <c r="AA4509" s="566"/>
      <c r="AB4509" s="566"/>
      <c r="AC4509" s="566"/>
      <c r="AD4509" s="566"/>
      <c r="AE4509" s="566"/>
      <c r="AF4509" s="566"/>
      <c r="AG4509" s="566"/>
    </row>
    <row r="4510" spans="2:33" hidden="1" outlineLevel="1" x14ac:dyDescent="0.45">
      <c r="B4510" s="657"/>
      <c r="C4510" s="658"/>
      <c r="D4510" s="659"/>
      <c r="E4510" s="660"/>
      <c r="F4510" s="661"/>
      <c r="G4510" s="662"/>
      <c r="H4510" s="663"/>
      <c r="I4510" s="663"/>
      <c r="J4510" s="663"/>
      <c r="K4510" s="664"/>
      <c r="L4510" s="662"/>
      <c r="M4510" s="663"/>
      <c r="N4510" s="663"/>
      <c r="O4510" s="663"/>
      <c r="P4510" s="664"/>
      <c r="Q4510" s="665"/>
      <c r="R4510" s="661"/>
      <c r="S4510" s="566"/>
      <c r="T4510" s="566"/>
      <c r="U4510" s="566"/>
      <c r="V4510" s="566"/>
      <c r="W4510" s="566"/>
      <c r="X4510" s="566"/>
      <c r="Y4510" s="566"/>
      <c r="Z4510" s="566"/>
      <c r="AA4510" s="566"/>
      <c r="AB4510" s="566"/>
      <c r="AC4510" s="566"/>
      <c r="AD4510" s="566"/>
      <c r="AE4510" s="566"/>
      <c r="AF4510" s="566"/>
      <c r="AG4510" s="566"/>
    </row>
    <row r="4511" spans="2:33" hidden="1" outlineLevel="1" x14ac:dyDescent="0.45">
      <c r="B4511" s="648"/>
      <c r="C4511" s="649"/>
      <c r="D4511" s="650"/>
      <c r="E4511" s="651"/>
      <c r="F4511" s="652"/>
      <c r="G4511" s="653"/>
      <c r="H4511" s="654"/>
      <c r="I4511" s="654"/>
      <c r="J4511" s="654"/>
      <c r="K4511" s="655"/>
      <c r="L4511" s="653"/>
      <c r="M4511" s="654"/>
      <c r="N4511" s="654"/>
      <c r="O4511" s="654"/>
      <c r="P4511" s="655"/>
      <c r="Q4511" s="656"/>
      <c r="R4511" s="652"/>
      <c r="S4511" s="566"/>
      <c r="T4511" s="566"/>
      <c r="U4511" s="566"/>
      <c r="V4511" s="566"/>
      <c r="W4511" s="566"/>
      <c r="X4511" s="566"/>
      <c r="Y4511" s="566"/>
      <c r="Z4511" s="566"/>
      <c r="AA4511" s="566"/>
      <c r="AB4511" s="566"/>
      <c r="AC4511" s="566"/>
      <c r="AD4511" s="566"/>
      <c r="AE4511" s="566"/>
      <c r="AF4511" s="566"/>
      <c r="AG4511" s="566"/>
    </row>
    <row r="4512" spans="2:33" hidden="1" outlineLevel="1" x14ac:dyDescent="0.45">
      <c r="B4512" s="657"/>
      <c r="C4512" s="658"/>
      <c r="D4512" s="659"/>
      <c r="E4512" s="660"/>
      <c r="F4512" s="661"/>
      <c r="G4512" s="662"/>
      <c r="H4512" s="663"/>
      <c r="I4512" s="663"/>
      <c r="J4512" s="663"/>
      <c r="K4512" s="664"/>
      <c r="L4512" s="662"/>
      <c r="M4512" s="663"/>
      <c r="N4512" s="663"/>
      <c r="O4512" s="663"/>
      <c r="P4512" s="664"/>
      <c r="Q4512" s="665"/>
      <c r="R4512" s="661"/>
      <c r="S4512" s="566"/>
      <c r="T4512" s="566"/>
      <c r="U4512" s="566"/>
      <c r="V4512" s="566"/>
      <c r="W4512" s="566"/>
      <c r="X4512" s="566"/>
      <c r="Y4512" s="566"/>
      <c r="Z4512" s="566"/>
      <c r="AA4512" s="566"/>
      <c r="AB4512" s="566"/>
      <c r="AC4512" s="566"/>
      <c r="AD4512" s="566"/>
      <c r="AE4512" s="566"/>
      <c r="AF4512" s="566"/>
      <c r="AG4512" s="566"/>
    </row>
    <row r="4513" spans="2:33" hidden="1" outlineLevel="1" x14ac:dyDescent="0.45">
      <c r="B4513" s="648"/>
      <c r="C4513" s="649"/>
      <c r="D4513" s="650"/>
      <c r="E4513" s="651"/>
      <c r="F4513" s="652"/>
      <c r="G4513" s="653"/>
      <c r="H4513" s="654"/>
      <c r="I4513" s="654"/>
      <c r="J4513" s="654"/>
      <c r="K4513" s="655"/>
      <c r="L4513" s="653"/>
      <c r="M4513" s="654"/>
      <c r="N4513" s="654"/>
      <c r="O4513" s="654"/>
      <c r="P4513" s="655"/>
      <c r="Q4513" s="656"/>
      <c r="R4513" s="652"/>
      <c r="S4513" s="566"/>
      <c r="T4513" s="566"/>
      <c r="U4513" s="566"/>
      <c r="V4513" s="566"/>
      <c r="W4513" s="566"/>
      <c r="X4513" s="566"/>
      <c r="Y4513" s="566"/>
      <c r="Z4513" s="566"/>
      <c r="AA4513" s="566"/>
      <c r="AB4513" s="566"/>
      <c r="AC4513" s="566"/>
      <c r="AD4513" s="566"/>
      <c r="AE4513" s="566"/>
      <c r="AF4513" s="566"/>
      <c r="AG4513" s="566"/>
    </row>
    <row r="4514" spans="2:33" hidden="1" outlineLevel="1" x14ac:dyDescent="0.45">
      <c r="B4514" s="657"/>
      <c r="C4514" s="658"/>
      <c r="D4514" s="659"/>
      <c r="E4514" s="660"/>
      <c r="F4514" s="661"/>
      <c r="G4514" s="662"/>
      <c r="H4514" s="663"/>
      <c r="I4514" s="663"/>
      <c r="J4514" s="663"/>
      <c r="K4514" s="664"/>
      <c r="L4514" s="662"/>
      <c r="M4514" s="663"/>
      <c r="N4514" s="663"/>
      <c r="O4514" s="663"/>
      <c r="P4514" s="664"/>
      <c r="Q4514" s="665"/>
      <c r="R4514" s="661"/>
      <c r="S4514" s="566"/>
      <c r="T4514" s="566"/>
      <c r="U4514" s="566"/>
      <c r="V4514" s="566"/>
      <c r="W4514" s="566"/>
      <c r="X4514" s="566"/>
      <c r="Y4514" s="566"/>
      <c r="Z4514" s="566"/>
      <c r="AA4514" s="566"/>
      <c r="AB4514" s="566"/>
      <c r="AC4514" s="566"/>
      <c r="AD4514" s="566"/>
      <c r="AE4514" s="566"/>
      <c r="AF4514" s="566"/>
      <c r="AG4514" s="566"/>
    </row>
    <row r="4515" spans="2:33" hidden="1" outlineLevel="1" x14ac:dyDescent="0.45">
      <c r="B4515" s="648"/>
      <c r="C4515" s="649"/>
      <c r="D4515" s="650"/>
      <c r="E4515" s="651"/>
      <c r="F4515" s="652"/>
      <c r="G4515" s="653"/>
      <c r="H4515" s="654"/>
      <c r="I4515" s="654"/>
      <c r="J4515" s="654"/>
      <c r="K4515" s="655"/>
      <c r="L4515" s="653"/>
      <c r="M4515" s="654"/>
      <c r="N4515" s="654"/>
      <c r="O4515" s="654"/>
      <c r="P4515" s="655"/>
      <c r="Q4515" s="656"/>
      <c r="R4515" s="652"/>
      <c r="S4515" s="566"/>
      <c r="T4515" s="566"/>
      <c r="U4515" s="566"/>
      <c r="V4515" s="566"/>
      <c r="W4515" s="566"/>
      <c r="X4515" s="566"/>
      <c r="Y4515" s="566"/>
      <c r="Z4515" s="566"/>
      <c r="AA4515" s="566"/>
      <c r="AB4515" s="566"/>
      <c r="AC4515" s="566"/>
      <c r="AD4515" s="566"/>
      <c r="AE4515" s="566"/>
      <c r="AF4515" s="566"/>
      <c r="AG4515" s="566"/>
    </row>
    <row r="4516" spans="2:33" hidden="1" outlineLevel="1" x14ac:dyDescent="0.45">
      <c r="B4516" s="657"/>
      <c r="C4516" s="658"/>
      <c r="D4516" s="659"/>
      <c r="E4516" s="660"/>
      <c r="F4516" s="661"/>
      <c r="G4516" s="662"/>
      <c r="H4516" s="663"/>
      <c r="I4516" s="663"/>
      <c r="J4516" s="663"/>
      <c r="K4516" s="664"/>
      <c r="L4516" s="662"/>
      <c r="M4516" s="663"/>
      <c r="N4516" s="663"/>
      <c r="O4516" s="663"/>
      <c r="P4516" s="664"/>
      <c r="Q4516" s="665"/>
      <c r="R4516" s="661"/>
      <c r="S4516" s="566"/>
      <c r="T4516" s="566"/>
      <c r="U4516" s="566"/>
      <c r="V4516" s="566"/>
      <c r="W4516" s="566"/>
      <c r="X4516" s="566"/>
      <c r="Y4516" s="566"/>
      <c r="Z4516" s="566"/>
      <c r="AA4516" s="566"/>
      <c r="AB4516" s="566"/>
      <c r="AC4516" s="566"/>
      <c r="AD4516" s="566"/>
      <c r="AE4516" s="566"/>
      <c r="AF4516" s="566"/>
      <c r="AG4516" s="566"/>
    </row>
    <row r="4517" spans="2:33" hidden="1" outlineLevel="1" x14ac:dyDescent="0.45">
      <c r="B4517" s="648"/>
      <c r="C4517" s="649"/>
      <c r="D4517" s="650"/>
      <c r="E4517" s="651"/>
      <c r="F4517" s="652"/>
      <c r="G4517" s="653"/>
      <c r="H4517" s="654"/>
      <c r="I4517" s="654"/>
      <c r="J4517" s="654"/>
      <c r="K4517" s="655"/>
      <c r="L4517" s="653"/>
      <c r="M4517" s="654"/>
      <c r="N4517" s="654"/>
      <c r="O4517" s="654"/>
      <c r="P4517" s="655"/>
      <c r="Q4517" s="656"/>
      <c r="R4517" s="652"/>
      <c r="S4517" s="566"/>
      <c r="T4517" s="566"/>
      <c r="U4517" s="566"/>
      <c r="V4517" s="566"/>
      <c r="W4517" s="566"/>
      <c r="X4517" s="566"/>
      <c r="Y4517" s="566"/>
      <c r="Z4517" s="566"/>
      <c r="AA4517" s="566"/>
      <c r="AB4517" s="566"/>
      <c r="AC4517" s="566"/>
      <c r="AD4517" s="566"/>
      <c r="AE4517" s="566"/>
      <c r="AF4517" s="566"/>
      <c r="AG4517" s="566"/>
    </row>
    <row r="4518" spans="2:33" hidden="1" outlineLevel="1" x14ac:dyDescent="0.45">
      <c r="B4518" s="657"/>
      <c r="C4518" s="658"/>
      <c r="D4518" s="659"/>
      <c r="E4518" s="660"/>
      <c r="F4518" s="661"/>
      <c r="G4518" s="662"/>
      <c r="H4518" s="663"/>
      <c r="I4518" s="663"/>
      <c r="J4518" s="663"/>
      <c r="K4518" s="664"/>
      <c r="L4518" s="662"/>
      <c r="M4518" s="663"/>
      <c r="N4518" s="663"/>
      <c r="O4518" s="663"/>
      <c r="P4518" s="664"/>
      <c r="Q4518" s="665"/>
      <c r="R4518" s="661"/>
      <c r="S4518" s="566"/>
      <c r="T4518" s="566"/>
      <c r="U4518" s="566"/>
      <c r="V4518" s="566"/>
      <c r="W4518" s="566"/>
      <c r="X4518" s="566"/>
      <c r="Y4518" s="566"/>
      <c r="Z4518" s="566"/>
      <c r="AA4518" s="566"/>
      <c r="AB4518" s="566"/>
      <c r="AC4518" s="566"/>
      <c r="AD4518" s="566"/>
      <c r="AE4518" s="566"/>
      <c r="AF4518" s="566"/>
      <c r="AG4518" s="566"/>
    </row>
    <row r="4519" spans="2:33" hidden="1" outlineLevel="1" x14ac:dyDescent="0.45">
      <c r="B4519" s="648"/>
      <c r="C4519" s="649"/>
      <c r="D4519" s="650"/>
      <c r="E4519" s="651"/>
      <c r="F4519" s="652"/>
      <c r="G4519" s="653"/>
      <c r="H4519" s="654"/>
      <c r="I4519" s="654"/>
      <c r="J4519" s="654"/>
      <c r="K4519" s="655"/>
      <c r="L4519" s="653"/>
      <c r="M4519" s="654"/>
      <c r="N4519" s="654"/>
      <c r="O4519" s="654"/>
      <c r="P4519" s="655"/>
      <c r="Q4519" s="656"/>
      <c r="R4519" s="652"/>
      <c r="S4519" s="566"/>
      <c r="T4519" s="566"/>
      <c r="U4519" s="566"/>
      <c r="V4519" s="566"/>
      <c r="W4519" s="566"/>
      <c r="X4519" s="566"/>
      <c r="Y4519" s="566"/>
      <c r="Z4519" s="566"/>
      <c r="AA4519" s="566"/>
      <c r="AB4519" s="566"/>
      <c r="AC4519" s="566"/>
      <c r="AD4519" s="566"/>
      <c r="AE4519" s="566"/>
      <c r="AF4519" s="566"/>
      <c r="AG4519" s="566"/>
    </row>
    <row r="4520" spans="2:33" hidden="1" outlineLevel="1" x14ac:dyDescent="0.45">
      <c r="B4520" s="657"/>
      <c r="C4520" s="658"/>
      <c r="D4520" s="659"/>
      <c r="E4520" s="660"/>
      <c r="F4520" s="661"/>
      <c r="G4520" s="662"/>
      <c r="H4520" s="663"/>
      <c r="I4520" s="663"/>
      <c r="J4520" s="663"/>
      <c r="K4520" s="664"/>
      <c r="L4520" s="662"/>
      <c r="M4520" s="663"/>
      <c r="N4520" s="663"/>
      <c r="O4520" s="663"/>
      <c r="P4520" s="664"/>
      <c r="Q4520" s="665"/>
      <c r="R4520" s="661"/>
      <c r="S4520" s="566"/>
      <c r="T4520" s="566"/>
      <c r="U4520" s="566"/>
      <c r="V4520" s="566"/>
      <c r="W4520" s="566"/>
      <c r="X4520" s="566"/>
      <c r="Y4520" s="566"/>
      <c r="Z4520" s="566"/>
      <c r="AA4520" s="566"/>
      <c r="AB4520" s="566"/>
      <c r="AC4520" s="566"/>
      <c r="AD4520" s="566"/>
      <c r="AE4520" s="566"/>
      <c r="AF4520" s="566"/>
      <c r="AG4520" s="566"/>
    </row>
    <row r="4521" spans="2:33" hidden="1" outlineLevel="1" x14ac:dyDescent="0.45">
      <c r="B4521" s="648"/>
      <c r="C4521" s="649"/>
      <c r="D4521" s="650"/>
      <c r="E4521" s="651"/>
      <c r="F4521" s="652"/>
      <c r="G4521" s="653"/>
      <c r="H4521" s="654"/>
      <c r="I4521" s="654"/>
      <c r="J4521" s="654"/>
      <c r="K4521" s="655"/>
      <c r="L4521" s="653"/>
      <c r="M4521" s="654"/>
      <c r="N4521" s="654"/>
      <c r="O4521" s="654"/>
      <c r="P4521" s="655"/>
      <c r="Q4521" s="656"/>
      <c r="R4521" s="652"/>
      <c r="S4521" s="566"/>
      <c r="T4521" s="566"/>
      <c r="U4521" s="566"/>
      <c r="V4521" s="566"/>
      <c r="W4521" s="566"/>
      <c r="X4521" s="566"/>
      <c r="Y4521" s="566"/>
      <c r="Z4521" s="566"/>
      <c r="AA4521" s="566"/>
      <c r="AB4521" s="566"/>
      <c r="AC4521" s="566"/>
      <c r="AD4521" s="566"/>
      <c r="AE4521" s="566"/>
      <c r="AF4521" s="566"/>
      <c r="AG4521" s="566"/>
    </row>
    <row r="4522" spans="2:33" hidden="1" outlineLevel="1" x14ac:dyDescent="0.45">
      <c r="B4522" s="657"/>
      <c r="C4522" s="658"/>
      <c r="D4522" s="659"/>
      <c r="E4522" s="660"/>
      <c r="F4522" s="661"/>
      <c r="G4522" s="662"/>
      <c r="H4522" s="663"/>
      <c r="I4522" s="663"/>
      <c r="J4522" s="663"/>
      <c r="K4522" s="664"/>
      <c r="L4522" s="662"/>
      <c r="M4522" s="663"/>
      <c r="N4522" s="663"/>
      <c r="O4522" s="663"/>
      <c r="P4522" s="664"/>
      <c r="Q4522" s="665"/>
      <c r="R4522" s="661"/>
      <c r="S4522" s="566"/>
      <c r="T4522" s="566"/>
      <c r="U4522" s="566"/>
      <c r="V4522" s="566"/>
      <c r="W4522" s="566"/>
      <c r="X4522" s="566"/>
      <c r="Y4522" s="566"/>
      <c r="Z4522" s="566"/>
      <c r="AA4522" s="566"/>
      <c r="AB4522" s="566"/>
      <c r="AC4522" s="566"/>
      <c r="AD4522" s="566"/>
      <c r="AE4522" s="566"/>
      <c r="AF4522" s="566"/>
      <c r="AG4522" s="566"/>
    </row>
    <row r="4523" spans="2:33" hidden="1" outlineLevel="1" x14ac:dyDescent="0.45">
      <c r="B4523" s="648"/>
      <c r="C4523" s="649"/>
      <c r="D4523" s="650"/>
      <c r="E4523" s="651"/>
      <c r="F4523" s="652"/>
      <c r="G4523" s="653"/>
      <c r="H4523" s="654"/>
      <c r="I4523" s="654"/>
      <c r="J4523" s="654"/>
      <c r="K4523" s="655"/>
      <c r="L4523" s="653"/>
      <c r="M4523" s="654"/>
      <c r="N4523" s="654"/>
      <c r="O4523" s="654"/>
      <c r="P4523" s="655"/>
      <c r="Q4523" s="656"/>
      <c r="R4523" s="652"/>
      <c r="S4523" s="566"/>
      <c r="T4523" s="566"/>
      <c r="U4523" s="566"/>
      <c r="V4523" s="566"/>
      <c r="W4523" s="566"/>
      <c r="X4523" s="566"/>
      <c r="Y4523" s="566"/>
      <c r="Z4523" s="566"/>
      <c r="AA4523" s="566"/>
      <c r="AB4523" s="566"/>
      <c r="AC4523" s="566"/>
      <c r="AD4523" s="566"/>
      <c r="AE4523" s="566"/>
      <c r="AF4523" s="566"/>
      <c r="AG4523" s="566"/>
    </row>
    <row r="4524" spans="2:33" hidden="1" outlineLevel="1" x14ac:dyDescent="0.45">
      <c r="B4524" s="657"/>
      <c r="C4524" s="658"/>
      <c r="D4524" s="659"/>
      <c r="E4524" s="660"/>
      <c r="F4524" s="661"/>
      <c r="G4524" s="662"/>
      <c r="H4524" s="663"/>
      <c r="I4524" s="663"/>
      <c r="J4524" s="663"/>
      <c r="K4524" s="664"/>
      <c r="L4524" s="662"/>
      <c r="M4524" s="663"/>
      <c r="N4524" s="663"/>
      <c r="O4524" s="663"/>
      <c r="P4524" s="664"/>
      <c r="Q4524" s="665"/>
      <c r="R4524" s="661"/>
      <c r="S4524" s="566"/>
      <c r="T4524" s="566"/>
      <c r="U4524" s="566"/>
      <c r="V4524" s="566"/>
      <c r="W4524" s="566"/>
      <c r="X4524" s="566"/>
      <c r="Y4524" s="566"/>
      <c r="Z4524" s="566"/>
      <c r="AA4524" s="566"/>
      <c r="AB4524" s="566"/>
      <c r="AC4524" s="566"/>
      <c r="AD4524" s="566"/>
      <c r="AE4524" s="566"/>
      <c r="AF4524" s="566"/>
      <c r="AG4524" s="566"/>
    </row>
    <row r="4525" spans="2:33" hidden="1" outlineLevel="1" x14ac:dyDescent="0.45">
      <c r="B4525" s="648"/>
      <c r="C4525" s="649"/>
      <c r="D4525" s="650"/>
      <c r="E4525" s="651"/>
      <c r="F4525" s="652"/>
      <c r="G4525" s="653"/>
      <c r="H4525" s="654"/>
      <c r="I4525" s="654"/>
      <c r="J4525" s="654"/>
      <c r="K4525" s="655"/>
      <c r="L4525" s="653"/>
      <c r="M4525" s="654"/>
      <c r="N4525" s="654"/>
      <c r="O4525" s="654"/>
      <c r="P4525" s="655"/>
      <c r="Q4525" s="656"/>
      <c r="R4525" s="652"/>
      <c r="S4525" s="566"/>
      <c r="T4525" s="566"/>
      <c r="U4525" s="566"/>
      <c r="V4525" s="566"/>
      <c r="W4525" s="566"/>
      <c r="X4525" s="566"/>
      <c r="Y4525" s="566"/>
      <c r="Z4525" s="566"/>
      <c r="AA4525" s="566"/>
      <c r="AB4525" s="566"/>
      <c r="AC4525" s="566"/>
      <c r="AD4525" s="566"/>
      <c r="AE4525" s="566"/>
      <c r="AF4525" s="566"/>
      <c r="AG4525" s="566"/>
    </row>
    <row r="4526" spans="2:33" hidden="1" outlineLevel="1" x14ac:dyDescent="0.45">
      <c r="B4526" s="657"/>
      <c r="C4526" s="658"/>
      <c r="D4526" s="659"/>
      <c r="E4526" s="660"/>
      <c r="F4526" s="661"/>
      <c r="G4526" s="662"/>
      <c r="H4526" s="663"/>
      <c r="I4526" s="663"/>
      <c r="J4526" s="663"/>
      <c r="K4526" s="664"/>
      <c r="L4526" s="662"/>
      <c r="M4526" s="663"/>
      <c r="N4526" s="663"/>
      <c r="O4526" s="663"/>
      <c r="P4526" s="664"/>
      <c r="Q4526" s="665"/>
      <c r="R4526" s="661"/>
      <c r="S4526" s="566"/>
      <c r="T4526" s="566"/>
      <c r="U4526" s="566"/>
      <c r="V4526" s="566"/>
      <c r="W4526" s="566"/>
      <c r="X4526" s="566"/>
      <c r="Y4526" s="566"/>
      <c r="Z4526" s="566"/>
      <c r="AA4526" s="566"/>
      <c r="AB4526" s="566"/>
      <c r="AC4526" s="566"/>
      <c r="AD4526" s="566"/>
      <c r="AE4526" s="566"/>
      <c r="AF4526" s="566"/>
      <c r="AG4526" s="566"/>
    </row>
    <row r="4527" spans="2:33" hidden="1" outlineLevel="1" x14ac:dyDescent="0.45">
      <c r="B4527" s="648"/>
      <c r="C4527" s="649"/>
      <c r="D4527" s="650"/>
      <c r="E4527" s="651"/>
      <c r="F4527" s="652"/>
      <c r="G4527" s="653"/>
      <c r="H4527" s="654"/>
      <c r="I4527" s="654"/>
      <c r="J4527" s="654"/>
      <c r="K4527" s="655"/>
      <c r="L4527" s="653"/>
      <c r="M4527" s="654"/>
      <c r="N4527" s="654"/>
      <c r="O4527" s="654"/>
      <c r="P4527" s="655"/>
      <c r="Q4527" s="656"/>
      <c r="R4527" s="652"/>
      <c r="S4527" s="566"/>
      <c r="T4527" s="566"/>
      <c r="U4527" s="566"/>
      <c r="V4527" s="566"/>
      <c r="W4527" s="566"/>
      <c r="X4527" s="566"/>
      <c r="Y4527" s="566"/>
      <c r="Z4527" s="566"/>
      <c r="AA4527" s="566"/>
      <c r="AB4527" s="566"/>
      <c r="AC4527" s="566"/>
      <c r="AD4527" s="566"/>
      <c r="AE4527" s="566"/>
      <c r="AF4527" s="566"/>
      <c r="AG4527" s="566"/>
    </row>
    <row r="4528" spans="2:33" hidden="1" outlineLevel="1" x14ac:dyDescent="0.45">
      <c r="B4528" s="657"/>
      <c r="C4528" s="658"/>
      <c r="D4528" s="659"/>
      <c r="E4528" s="660"/>
      <c r="F4528" s="661"/>
      <c r="G4528" s="662"/>
      <c r="H4528" s="663"/>
      <c r="I4528" s="663"/>
      <c r="J4528" s="663"/>
      <c r="K4528" s="664"/>
      <c r="L4528" s="662"/>
      <c r="M4528" s="663"/>
      <c r="N4528" s="663"/>
      <c r="O4528" s="663"/>
      <c r="P4528" s="664"/>
      <c r="Q4528" s="665"/>
      <c r="R4528" s="661"/>
      <c r="S4528" s="566"/>
      <c r="T4528" s="566"/>
      <c r="U4528" s="566"/>
      <c r="V4528" s="566"/>
      <c r="W4528" s="566"/>
      <c r="X4528" s="566"/>
      <c r="Y4528" s="566"/>
      <c r="Z4528" s="566"/>
      <c r="AA4528" s="566"/>
      <c r="AB4528" s="566"/>
      <c r="AC4528" s="566"/>
      <c r="AD4528" s="566"/>
      <c r="AE4528" s="566"/>
      <c r="AF4528" s="566"/>
      <c r="AG4528" s="566"/>
    </row>
    <row r="4529" spans="2:33" hidden="1" outlineLevel="1" x14ac:dyDescent="0.45">
      <c r="B4529" s="648"/>
      <c r="C4529" s="649"/>
      <c r="D4529" s="650"/>
      <c r="E4529" s="651"/>
      <c r="F4529" s="652"/>
      <c r="G4529" s="653"/>
      <c r="H4529" s="654"/>
      <c r="I4529" s="654"/>
      <c r="J4529" s="654"/>
      <c r="K4529" s="655"/>
      <c r="L4529" s="653"/>
      <c r="M4529" s="654"/>
      <c r="N4529" s="654"/>
      <c r="O4529" s="654"/>
      <c r="P4529" s="655"/>
      <c r="Q4529" s="656"/>
      <c r="R4529" s="652"/>
      <c r="S4529" s="566"/>
      <c r="T4529" s="566"/>
      <c r="U4529" s="566"/>
      <c r="V4529" s="566"/>
      <c r="W4529" s="566"/>
      <c r="X4529" s="566"/>
      <c r="Y4529" s="566"/>
      <c r="Z4529" s="566"/>
      <c r="AA4529" s="566"/>
      <c r="AB4529" s="566"/>
      <c r="AC4529" s="566"/>
      <c r="AD4529" s="566"/>
      <c r="AE4529" s="566"/>
      <c r="AF4529" s="566"/>
      <c r="AG4529" s="566"/>
    </row>
    <row r="4530" spans="2:33" hidden="1" outlineLevel="1" x14ac:dyDescent="0.45">
      <c r="B4530" s="657"/>
      <c r="C4530" s="658"/>
      <c r="D4530" s="659"/>
      <c r="E4530" s="660"/>
      <c r="F4530" s="661"/>
      <c r="G4530" s="662"/>
      <c r="H4530" s="663"/>
      <c r="I4530" s="663"/>
      <c r="J4530" s="663"/>
      <c r="K4530" s="664"/>
      <c r="L4530" s="662"/>
      <c r="M4530" s="663"/>
      <c r="N4530" s="663"/>
      <c r="O4530" s="663"/>
      <c r="P4530" s="664"/>
      <c r="Q4530" s="665"/>
      <c r="R4530" s="661"/>
      <c r="S4530" s="566"/>
      <c r="T4530" s="566"/>
      <c r="U4530" s="566"/>
      <c r="V4530" s="566"/>
      <c r="W4530" s="566"/>
      <c r="X4530" s="566"/>
      <c r="Y4530" s="566"/>
      <c r="Z4530" s="566"/>
      <c r="AA4530" s="566"/>
      <c r="AB4530" s="566"/>
      <c r="AC4530" s="566"/>
      <c r="AD4530" s="566"/>
      <c r="AE4530" s="566"/>
      <c r="AF4530" s="566"/>
      <c r="AG4530" s="566"/>
    </row>
    <row r="4531" spans="2:33" hidden="1" outlineLevel="1" x14ac:dyDescent="0.45">
      <c r="B4531" s="648"/>
      <c r="C4531" s="649"/>
      <c r="D4531" s="650"/>
      <c r="E4531" s="651"/>
      <c r="F4531" s="652"/>
      <c r="G4531" s="653"/>
      <c r="H4531" s="654"/>
      <c r="I4531" s="654"/>
      <c r="J4531" s="654"/>
      <c r="K4531" s="655"/>
      <c r="L4531" s="653"/>
      <c r="M4531" s="654"/>
      <c r="N4531" s="654"/>
      <c r="O4531" s="654"/>
      <c r="P4531" s="655"/>
      <c r="Q4531" s="656"/>
      <c r="R4531" s="652"/>
      <c r="S4531" s="566"/>
      <c r="T4531" s="566"/>
      <c r="U4531" s="566"/>
      <c r="V4531" s="566"/>
      <c r="W4531" s="566"/>
      <c r="X4531" s="566"/>
      <c r="Y4531" s="566"/>
      <c r="Z4531" s="566"/>
      <c r="AA4531" s="566"/>
      <c r="AB4531" s="566"/>
      <c r="AC4531" s="566"/>
      <c r="AD4531" s="566"/>
      <c r="AE4531" s="566"/>
      <c r="AF4531" s="566"/>
      <c r="AG4531" s="566"/>
    </row>
    <row r="4532" spans="2:33" hidden="1" outlineLevel="1" x14ac:dyDescent="0.45">
      <c r="B4532" s="657"/>
      <c r="C4532" s="658"/>
      <c r="D4532" s="659"/>
      <c r="E4532" s="660"/>
      <c r="F4532" s="661"/>
      <c r="G4532" s="662"/>
      <c r="H4532" s="663"/>
      <c r="I4532" s="663"/>
      <c r="J4532" s="663"/>
      <c r="K4532" s="664"/>
      <c r="L4532" s="662"/>
      <c r="M4532" s="663"/>
      <c r="N4532" s="663"/>
      <c r="O4532" s="663"/>
      <c r="P4532" s="664"/>
      <c r="Q4532" s="665"/>
      <c r="R4532" s="661"/>
      <c r="S4532" s="566"/>
      <c r="T4532" s="566"/>
      <c r="U4532" s="566"/>
      <c r="V4532" s="566"/>
      <c r="W4532" s="566"/>
      <c r="X4532" s="566"/>
      <c r="Y4532" s="566"/>
      <c r="Z4532" s="566"/>
      <c r="AA4532" s="566"/>
      <c r="AB4532" s="566"/>
      <c r="AC4532" s="566"/>
      <c r="AD4532" s="566"/>
      <c r="AE4532" s="566"/>
      <c r="AF4532" s="566"/>
      <c r="AG4532" s="566"/>
    </row>
    <row r="4533" spans="2:33" hidden="1" outlineLevel="1" x14ac:dyDescent="0.45">
      <c r="B4533" s="648"/>
      <c r="C4533" s="649"/>
      <c r="D4533" s="650"/>
      <c r="E4533" s="651"/>
      <c r="F4533" s="652"/>
      <c r="G4533" s="653"/>
      <c r="H4533" s="654"/>
      <c r="I4533" s="654"/>
      <c r="J4533" s="654"/>
      <c r="K4533" s="655"/>
      <c r="L4533" s="653"/>
      <c r="M4533" s="654"/>
      <c r="N4533" s="654"/>
      <c r="O4533" s="654"/>
      <c r="P4533" s="655"/>
      <c r="Q4533" s="656"/>
      <c r="R4533" s="652"/>
      <c r="S4533" s="566"/>
      <c r="T4533" s="566"/>
      <c r="U4533" s="566"/>
      <c r="V4533" s="566"/>
      <c r="W4533" s="566"/>
      <c r="X4533" s="566"/>
      <c r="Y4533" s="566"/>
      <c r="Z4533" s="566"/>
      <c r="AA4533" s="566"/>
      <c r="AB4533" s="566"/>
      <c r="AC4533" s="566"/>
      <c r="AD4533" s="566"/>
      <c r="AE4533" s="566"/>
      <c r="AF4533" s="566"/>
      <c r="AG4533" s="566"/>
    </row>
    <row r="4534" spans="2:33" hidden="1" outlineLevel="1" x14ac:dyDescent="0.45">
      <c r="B4534" s="657"/>
      <c r="C4534" s="658"/>
      <c r="D4534" s="659"/>
      <c r="E4534" s="660"/>
      <c r="F4534" s="661"/>
      <c r="G4534" s="662"/>
      <c r="H4534" s="663"/>
      <c r="I4534" s="663"/>
      <c r="J4534" s="663"/>
      <c r="K4534" s="664"/>
      <c r="L4534" s="662"/>
      <c r="M4534" s="663"/>
      <c r="N4534" s="663"/>
      <c r="O4534" s="663"/>
      <c r="P4534" s="664"/>
      <c r="Q4534" s="665"/>
      <c r="R4534" s="661"/>
      <c r="S4534" s="566"/>
      <c r="T4534" s="566"/>
      <c r="U4534" s="566"/>
      <c r="V4534" s="566"/>
      <c r="W4534" s="566"/>
      <c r="X4534" s="566"/>
      <c r="Y4534" s="566"/>
      <c r="Z4534" s="566"/>
      <c r="AA4534" s="566"/>
      <c r="AB4534" s="566"/>
      <c r="AC4534" s="566"/>
      <c r="AD4534" s="566"/>
      <c r="AE4534" s="566"/>
      <c r="AF4534" s="566"/>
      <c r="AG4534" s="566"/>
    </row>
    <row r="4535" spans="2:33" hidden="1" outlineLevel="1" x14ac:dyDescent="0.45">
      <c r="B4535" s="648"/>
      <c r="C4535" s="649"/>
      <c r="D4535" s="650"/>
      <c r="E4535" s="651"/>
      <c r="F4535" s="652"/>
      <c r="G4535" s="653"/>
      <c r="H4535" s="654"/>
      <c r="I4535" s="654"/>
      <c r="J4535" s="654"/>
      <c r="K4535" s="655"/>
      <c r="L4535" s="653"/>
      <c r="M4535" s="654"/>
      <c r="N4535" s="654"/>
      <c r="O4535" s="654"/>
      <c r="P4535" s="655"/>
      <c r="Q4535" s="656"/>
      <c r="R4535" s="652"/>
      <c r="S4535" s="566"/>
      <c r="T4535" s="566"/>
      <c r="U4535" s="566"/>
      <c r="V4535" s="566"/>
      <c r="W4535" s="566"/>
      <c r="X4535" s="566"/>
      <c r="Y4535" s="566"/>
      <c r="Z4535" s="566"/>
      <c r="AA4535" s="566"/>
      <c r="AB4535" s="566"/>
      <c r="AC4535" s="566"/>
      <c r="AD4535" s="566"/>
      <c r="AE4535" s="566"/>
      <c r="AF4535" s="566"/>
      <c r="AG4535" s="566"/>
    </row>
    <row r="4536" spans="2:33" hidden="1" outlineLevel="1" x14ac:dyDescent="0.45">
      <c r="B4536" s="657"/>
      <c r="C4536" s="658"/>
      <c r="D4536" s="659"/>
      <c r="E4536" s="660"/>
      <c r="F4536" s="661"/>
      <c r="G4536" s="662"/>
      <c r="H4536" s="663"/>
      <c r="I4536" s="663"/>
      <c r="J4536" s="663"/>
      <c r="K4536" s="664"/>
      <c r="L4536" s="662"/>
      <c r="M4536" s="663"/>
      <c r="N4536" s="663"/>
      <c r="O4536" s="663"/>
      <c r="P4536" s="664"/>
      <c r="Q4536" s="665"/>
      <c r="R4536" s="661"/>
      <c r="S4536" s="566"/>
      <c r="T4536" s="566"/>
      <c r="U4536" s="566"/>
      <c r="V4536" s="566"/>
      <c r="W4536" s="566"/>
      <c r="X4536" s="566"/>
      <c r="Y4536" s="566"/>
      <c r="Z4536" s="566"/>
      <c r="AA4536" s="566"/>
      <c r="AB4536" s="566"/>
      <c r="AC4536" s="566"/>
      <c r="AD4536" s="566"/>
      <c r="AE4536" s="566"/>
      <c r="AF4536" s="566"/>
      <c r="AG4536" s="566"/>
    </row>
    <row r="4537" spans="2:33" hidden="1" outlineLevel="1" x14ac:dyDescent="0.45">
      <c r="B4537" s="648"/>
      <c r="C4537" s="649"/>
      <c r="D4537" s="650"/>
      <c r="E4537" s="651"/>
      <c r="F4537" s="652"/>
      <c r="G4537" s="653"/>
      <c r="H4537" s="654"/>
      <c r="I4537" s="654"/>
      <c r="J4537" s="654"/>
      <c r="K4537" s="655"/>
      <c r="L4537" s="653"/>
      <c r="M4537" s="654"/>
      <c r="N4537" s="654"/>
      <c r="O4537" s="654"/>
      <c r="P4537" s="655"/>
      <c r="Q4537" s="656"/>
      <c r="R4537" s="652"/>
      <c r="S4537" s="566"/>
      <c r="T4537" s="566"/>
      <c r="U4537" s="566"/>
      <c r="V4537" s="566"/>
      <c r="W4537" s="566"/>
      <c r="X4537" s="566"/>
      <c r="Y4537" s="566"/>
      <c r="Z4537" s="566"/>
      <c r="AA4537" s="566"/>
      <c r="AB4537" s="566"/>
      <c r="AC4537" s="566"/>
      <c r="AD4537" s="566"/>
      <c r="AE4537" s="566"/>
      <c r="AF4537" s="566"/>
      <c r="AG4537" s="566"/>
    </row>
    <row r="4538" spans="2:33" hidden="1" outlineLevel="1" x14ac:dyDescent="0.45">
      <c r="B4538" s="657"/>
      <c r="C4538" s="658"/>
      <c r="D4538" s="659"/>
      <c r="E4538" s="660"/>
      <c r="F4538" s="661"/>
      <c r="G4538" s="662"/>
      <c r="H4538" s="663"/>
      <c r="I4538" s="663"/>
      <c r="J4538" s="663"/>
      <c r="K4538" s="664"/>
      <c r="L4538" s="662"/>
      <c r="M4538" s="663"/>
      <c r="N4538" s="663"/>
      <c r="O4538" s="663"/>
      <c r="P4538" s="664"/>
      <c r="Q4538" s="665"/>
      <c r="R4538" s="661"/>
      <c r="S4538" s="566"/>
      <c r="T4538" s="566"/>
      <c r="U4538" s="566"/>
      <c r="V4538" s="566"/>
      <c r="W4538" s="566"/>
      <c r="X4538" s="566"/>
      <c r="Y4538" s="566"/>
      <c r="Z4538" s="566"/>
      <c r="AA4538" s="566"/>
      <c r="AB4538" s="566"/>
      <c r="AC4538" s="566"/>
      <c r="AD4538" s="566"/>
      <c r="AE4538" s="566"/>
      <c r="AF4538" s="566"/>
      <c r="AG4538" s="566"/>
    </row>
    <row r="4539" spans="2:33" hidden="1" outlineLevel="1" x14ac:dyDescent="0.45">
      <c r="B4539" s="648"/>
      <c r="C4539" s="649"/>
      <c r="D4539" s="650"/>
      <c r="E4539" s="651"/>
      <c r="F4539" s="652"/>
      <c r="G4539" s="653"/>
      <c r="H4539" s="654"/>
      <c r="I4539" s="654"/>
      <c r="J4539" s="654"/>
      <c r="K4539" s="655"/>
      <c r="L4539" s="653"/>
      <c r="M4539" s="654"/>
      <c r="N4539" s="654"/>
      <c r="O4539" s="654"/>
      <c r="P4539" s="655"/>
      <c r="Q4539" s="656"/>
      <c r="R4539" s="652"/>
      <c r="S4539" s="566"/>
      <c r="T4539" s="566"/>
      <c r="U4539" s="566"/>
      <c r="V4539" s="566"/>
      <c r="W4539" s="566"/>
      <c r="X4539" s="566"/>
      <c r="Y4539" s="566"/>
      <c r="Z4539" s="566"/>
      <c r="AA4539" s="566"/>
      <c r="AB4539" s="566"/>
      <c r="AC4539" s="566"/>
      <c r="AD4539" s="566"/>
      <c r="AE4539" s="566"/>
      <c r="AF4539" s="566"/>
      <c r="AG4539" s="566"/>
    </row>
    <row r="4540" spans="2:33" hidden="1" outlineLevel="1" x14ac:dyDescent="0.45">
      <c r="B4540" s="657"/>
      <c r="C4540" s="658"/>
      <c r="D4540" s="659"/>
      <c r="E4540" s="660"/>
      <c r="F4540" s="661"/>
      <c r="G4540" s="662"/>
      <c r="H4540" s="663"/>
      <c r="I4540" s="663"/>
      <c r="J4540" s="663"/>
      <c r="K4540" s="664"/>
      <c r="L4540" s="662"/>
      <c r="M4540" s="663"/>
      <c r="N4540" s="663"/>
      <c r="O4540" s="663"/>
      <c r="P4540" s="664"/>
      <c r="Q4540" s="665"/>
      <c r="R4540" s="661"/>
      <c r="S4540" s="566"/>
      <c r="T4540" s="566"/>
      <c r="U4540" s="566"/>
      <c r="V4540" s="566"/>
      <c r="W4540" s="566"/>
      <c r="X4540" s="566"/>
      <c r="Y4540" s="566"/>
      <c r="Z4540" s="566"/>
      <c r="AA4540" s="566"/>
      <c r="AB4540" s="566"/>
      <c r="AC4540" s="566"/>
      <c r="AD4540" s="566"/>
      <c r="AE4540" s="566"/>
      <c r="AF4540" s="566"/>
      <c r="AG4540" s="566"/>
    </row>
    <row r="4541" spans="2:33" hidden="1" outlineLevel="1" x14ac:dyDescent="0.45">
      <c r="B4541" s="648"/>
      <c r="C4541" s="649"/>
      <c r="D4541" s="650"/>
      <c r="E4541" s="651"/>
      <c r="F4541" s="652"/>
      <c r="G4541" s="653"/>
      <c r="H4541" s="654"/>
      <c r="I4541" s="654"/>
      <c r="J4541" s="654"/>
      <c r="K4541" s="655"/>
      <c r="L4541" s="653"/>
      <c r="M4541" s="654"/>
      <c r="N4541" s="654"/>
      <c r="O4541" s="654"/>
      <c r="P4541" s="655"/>
      <c r="Q4541" s="656"/>
      <c r="R4541" s="652"/>
      <c r="S4541" s="566"/>
      <c r="T4541" s="566"/>
      <c r="U4541" s="566"/>
      <c r="V4541" s="566"/>
      <c r="W4541" s="566"/>
      <c r="X4541" s="566"/>
      <c r="Y4541" s="566"/>
      <c r="Z4541" s="566"/>
      <c r="AA4541" s="566"/>
      <c r="AB4541" s="566"/>
      <c r="AC4541" s="566"/>
      <c r="AD4541" s="566"/>
      <c r="AE4541" s="566"/>
      <c r="AF4541" s="566"/>
      <c r="AG4541" s="566"/>
    </row>
    <row r="4542" spans="2:33" hidden="1" outlineLevel="1" x14ac:dyDescent="0.45">
      <c r="B4542" s="657"/>
      <c r="C4542" s="658"/>
      <c r="D4542" s="659"/>
      <c r="E4542" s="660"/>
      <c r="F4542" s="661"/>
      <c r="G4542" s="662"/>
      <c r="H4542" s="663"/>
      <c r="I4542" s="663"/>
      <c r="J4542" s="663"/>
      <c r="K4542" s="664"/>
      <c r="L4542" s="662"/>
      <c r="M4542" s="663"/>
      <c r="N4542" s="663"/>
      <c r="O4542" s="663"/>
      <c r="P4542" s="664"/>
      <c r="Q4542" s="665"/>
      <c r="R4542" s="661"/>
      <c r="S4542" s="566"/>
      <c r="T4542" s="566"/>
      <c r="U4542" s="566"/>
      <c r="V4542" s="566"/>
      <c r="W4542" s="566"/>
      <c r="X4542" s="566"/>
      <c r="Y4542" s="566"/>
      <c r="Z4542" s="566"/>
      <c r="AA4542" s="566"/>
      <c r="AB4542" s="566"/>
      <c r="AC4542" s="566"/>
      <c r="AD4542" s="566"/>
      <c r="AE4542" s="566"/>
      <c r="AF4542" s="566"/>
      <c r="AG4542" s="566"/>
    </row>
    <row r="4543" spans="2:33" hidden="1" outlineLevel="1" x14ac:dyDescent="0.45">
      <c r="B4543" s="648"/>
      <c r="C4543" s="649"/>
      <c r="D4543" s="650"/>
      <c r="E4543" s="651"/>
      <c r="F4543" s="652"/>
      <c r="G4543" s="653"/>
      <c r="H4543" s="654"/>
      <c r="I4543" s="654"/>
      <c r="J4543" s="654"/>
      <c r="K4543" s="655"/>
      <c r="L4543" s="653"/>
      <c r="M4543" s="654"/>
      <c r="N4543" s="654"/>
      <c r="O4543" s="654"/>
      <c r="P4543" s="655"/>
      <c r="Q4543" s="656"/>
      <c r="R4543" s="652"/>
      <c r="S4543" s="566"/>
      <c r="T4543" s="566"/>
      <c r="U4543" s="566"/>
      <c r="V4543" s="566"/>
      <c r="W4543" s="566"/>
      <c r="X4543" s="566"/>
      <c r="Y4543" s="566"/>
      <c r="Z4543" s="566"/>
      <c r="AA4543" s="566"/>
      <c r="AB4543" s="566"/>
      <c r="AC4543" s="566"/>
      <c r="AD4543" s="566"/>
      <c r="AE4543" s="566"/>
      <c r="AF4543" s="566"/>
      <c r="AG4543" s="566"/>
    </row>
    <row r="4544" spans="2:33" hidden="1" outlineLevel="1" x14ac:dyDescent="0.45">
      <c r="B4544" s="657"/>
      <c r="C4544" s="658"/>
      <c r="D4544" s="659"/>
      <c r="E4544" s="660"/>
      <c r="F4544" s="661"/>
      <c r="G4544" s="662"/>
      <c r="H4544" s="663"/>
      <c r="I4544" s="663"/>
      <c r="J4544" s="663"/>
      <c r="K4544" s="664"/>
      <c r="L4544" s="662"/>
      <c r="M4544" s="663"/>
      <c r="N4544" s="663"/>
      <c r="O4544" s="663"/>
      <c r="P4544" s="664"/>
      <c r="Q4544" s="665"/>
      <c r="R4544" s="661"/>
      <c r="S4544" s="566"/>
      <c r="T4544" s="566"/>
      <c r="U4544" s="566"/>
      <c r="V4544" s="566"/>
      <c r="W4544" s="566"/>
      <c r="X4544" s="566"/>
      <c r="Y4544" s="566"/>
      <c r="Z4544" s="566"/>
      <c r="AA4544" s="566"/>
      <c r="AB4544" s="566"/>
      <c r="AC4544" s="566"/>
      <c r="AD4544" s="566"/>
      <c r="AE4544" s="566"/>
      <c r="AF4544" s="566"/>
      <c r="AG4544" s="566"/>
    </row>
    <row r="4545" spans="2:33" hidden="1" outlineLevel="1" x14ac:dyDescent="0.45">
      <c r="B4545" s="648"/>
      <c r="C4545" s="649"/>
      <c r="D4545" s="650"/>
      <c r="E4545" s="651"/>
      <c r="F4545" s="652"/>
      <c r="G4545" s="653"/>
      <c r="H4545" s="654"/>
      <c r="I4545" s="654"/>
      <c r="J4545" s="654"/>
      <c r="K4545" s="655"/>
      <c r="L4545" s="653"/>
      <c r="M4545" s="654"/>
      <c r="N4545" s="654"/>
      <c r="O4545" s="654"/>
      <c r="P4545" s="655"/>
      <c r="Q4545" s="656"/>
      <c r="R4545" s="652"/>
      <c r="S4545" s="566"/>
      <c r="T4545" s="566"/>
      <c r="U4545" s="566"/>
      <c r="V4545" s="566"/>
      <c r="W4545" s="566"/>
      <c r="X4545" s="566"/>
      <c r="Y4545" s="566"/>
      <c r="Z4545" s="566"/>
      <c r="AA4545" s="566"/>
      <c r="AB4545" s="566"/>
      <c r="AC4545" s="566"/>
      <c r="AD4545" s="566"/>
      <c r="AE4545" s="566"/>
      <c r="AF4545" s="566"/>
      <c r="AG4545" s="566"/>
    </row>
    <row r="4546" spans="2:33" hidden="1" outlineLevel="1" x14ac:dyDescent="0.45">
      <c r="B4546" s="657"/>
      <c r="C4546" s="658"/>
      <c r="D4546" s="659"/>
      <c r="E4546" s="660"/>
      <c r="F4546" s="661"/>
      <c r="G4546" s="662"/>
      <c r="H4546" s="663"/>
      <c r="I4546" s="663"/>
      <c r="J4546" s="663"/>
      <c r="K4546" s="664"/>
      <c r="L4546" s="662"/>
      <c r="M4546" s="663"/>
      <c r="N4546" s="663"/>
      <c r="O4546" s="663"/>
      <c r="P4546" s="664"/>
      <c r="Q4546" s="665"/>
      <c r="R4546" s="661"/>
      <c r="S4546" s="566"/>
      <c r="T4546" s="566"/>
      <c r="U4546" s="566"/>
      <c r="V4546" s="566"/>
      <c r="W4546" s="566"/>
      <c r="X4546" s="566"/>
      <c r="Y4546" s="566"/>
      <c r="Z4546" s="566"/>
      <c r="AA4546" s="566"/>
      <c r="AB4546" s="566"/>
      <c r="AC4546" s="566"/>
      <c r="AD4546" s="566"/>
      <c r="AE4546" s="566"/>
      <c r="AF4546" s="566"/>
      <c r="AG4546" s="566"/>
    </row>
    <row r="4547" spans="2:33" hidden="1" outlineLevel="1" x14ac:dyDescent="0.45">
      <c r="B4547" s="648"/>
      <c r="C4547" s="649"/>
      <c r="D4547" s="650"/>
      <c r="E4547" s="651"/>
      <c r="F4547" s="652"/>
      <c r="G4547" s="653"/>
      <c r="H4547" s="654"/>
      <c r="I4547" s="654"/>
      <c r="J4547" s="654"/>
      <c r="K4547" s="655"/>
      <c r="L4547" s="653"/>
      <c r="M4547" s="654"/>
      <c r="N4547" s="654"/>
      <c r="O4547" s="654"/>
      <c r="P4547" s="655"/>
      <c r="Q4547" s="656"/>
      <c r="R4547" s="652"/>
      <c r="S4547" s="566"/>
      <c r="T4547" s="566"/>
      <c r="U4547" s="566"/>
      <c r="V4547" s="566"/>
      <c r="W4547" s="566"/>
      <c r="X4547" s="566"/>
      <c r="Y4547" s="566"/>
      <c r="Z4547" s="566"/>
      <c r="AA4547" s="566"/>
      <c r="AB4547" s="566"/>
      <c r="AC4547" s="566"/>
      <c r="AD4547" s="566"/>
      <c r="AE4547" s="566"/>
      <c r="AF4547" s="566"/>
      <c r="AG4547" s="566"/>
    </row>
    <row r="4548" spans="2:33" hidden="1" outlineLevel="1" x14ac:dyDescent="0.45">
      <c r="B4548" s="657"/>
      <c r="C4548" s="658"/>
      <c r="D4548" s="659"/>
      <c r="E4548" s="660"/>
      <c r="F4548" s="661"/>
      <c r="G4548" s="662"/>
      <c r="H4548" s="663"/>
      <c r="I4548" s="663"/>
      <c r="J4548" s="663"/>
      <c r="K4548" s="664"/>
      <c r="L4548" s="662"/>
      <c r="M4548" s="663"/>
      <c r="N4548" s="663"/>
      <c r="O4548" s="663"/>
      <c r="P4548" s="664"/>
      <c r="Q4548" s="665"/>
      <c r="R4548" s="661"/>
      <c r="S4548" s="566"/>
      <c r="T4548" s="566"/>
      <c r="U4548" s="566"/>
      <c r="V4548" s="566"/>
      <c r="W4548" s="566"/>
      <c r="X4548" s="566"/>
      <c r="Y4548" s="566"/>
      <c r="Z4548" s="566"/>
      <c r="AA4548" s="566"/>
      <c r="AB4548" s="566"/>
      <c r="AC4548" s="566"/>
      <c r="AD4548" s="566"/>
      <c r="AE4548" s="566"/>
      <c r="AF4548" s="566"/>
      <c r="AG4548" s="566"/>
    </row>
    <row r="4549" spans="2:33" hidden="1" outlineLevel="1" x14ac:dyDescent="0.45">
      <c r="B4549" s="648"/>
      <c r="C4549" s="649"/>
      <c r="D4549" s="650"/>
      <c r="E4549" s="651"/>
      <c r="F4549" s="652"/>
      <c r="G4549" s="653"/>
      <c r="H4549" s="654"/>
      <c r="I4549" s="654"/>
      <c r="J4549" s="654"/>
      <c r="K4549" s="655"/>
      <c r="L4549" s="653"/>
      <c r="M4549" s="654"/>
      <c r="N4549" s="654"/>
      <c r="O4549" s="654"/>
      <c r="P4549" s="655"/>
      <c r="Q4549" s="656"/>
      <c r="R4549" s="652"/>
      <c r="S4549" s="566"/>
      <c r="T4549" s="566"/>
      <c r="U4549" s="566"/>
      <c r="V4549" s="566"/>
      <c r="W4549" s="566"/>
      <c r="X4549" s="566"/>
      <c r="Y4549" s="566"/>
      <c r="Z4549" s="566"/>
      <c r="AA4549" s="566"/>
      <c r="AB4549" s="566"/>
      <c r="AC4549" s="566"/>
      <c r="AD4549" s="566"/>
      <c r="AE4549" s="566"/>
      <c r="AF4549" s="566"/>
      <c r="AG4549" s="566"/>
    </row>
    <row r="4550" spans="2:33" hidden="1" outlineLevel="1" x14ac:dyDescent="0.45">
      <c r="B4550" s="657"/>
      <c r="C4550" s="658"/>
      <c r="D4550" s="659"/>
      <c r="E4550" s="660"/>
      <c r="F4550" s="661"/>
      <c r="G4550" s="662"/>
      <c r="H4550" s="663"/>
      <c r="I4550" s="663"/>
      <c r="J4550" s="663"/>
      <c r="K4550" s="664"/>
      <c r="L4550" s="662"/>
      <c r="M4550" s="663"/>
      <c r="N4550" s="663"/>
      <c r="O4550" s="663"/>
      <c r="P4550" s="664"/>
      <c r="Q4550" s="665"/>
      <c r="R4550" s="661"/>
      <c r="S4550" s="566"/>
      <c r="T4550" s="566"/>
      <c r="U4550" s="566"/>
      <c r="V4550" s="566"/>
      <c r="W4550" s="566"/>
      <c r="X4550" s="566"/>
      <c r="Y4550" s="566"/>
      <c r="Z4550" s="566"/>
      <c r="AA4550" s="566"/>
      <c r="AB4550" s="566"/>
      <c r="AC4550" s="566"/>
      <c r="AD4550" s="566"/>
      <c r="AE4550" s="566"/>
      <c r="AF4550" s="566"/>
      <c r="AG4550" s="566"/>
    </row>
    <row r="4551" spans="2:33" hidden="1" outlineLevel="1" x14ac:dyDescent="0.45">
      <c r="B4551" s="648"/>
      <c r="C4551" s="649"/>
      <c r="D4551" s="650"/>
      <c r="E4551" s="651"/>
      <c r="F4551" s="652"/>
      <c r="G4551" s="653"/>
      <c r="H4551" s="654"/>
      <c r="I4551" s="654"/>
      <c r="J4551" s="654"/>
      <c r="K4551" s="655"/>
      <c r="L4551" s="653"/>
      <c r="M4551" s="654"/>
      <c r="N4551" s="654"/>
      <c r="O4551" s="654"/>
      <c r="P4551" s="655"/>
      <c r="Q4551" s="656"/>
      <c r="R4551" s="652"/>
      <c r="S4551" s="566"/>
      <c r="T4551" s="566"/>
      <c r="U4551" s="566"/>
      <c r="V4551" s="566"/>
      <c r="W4551" s="566"/>
      <c r="X4551" s="566"/>
      <c r="Y4551" s="566"/>
      <c r="Z4551" s="566"/>
      <c r="AA4551" s="566"/>
      <c r="AB4551" s="566"/>
      <c r="AC4551" s="566"/>
      <c r="AD4551" s="566"/>
      <c r="AE4551" s="566"/>
      <c r="AF4551" s="566"/>
      <c r="AG4551" s="566"/>
    </row>
    <row r="4552" spans="2:33" hidden="1" outlineLevel="1" x14ac:dyDescent="0.45">
      <c r="B4552" s="657"/>
      <c r="C4552" s="658"/>
      <c r="D4552" s="659"/>
      <c r="E4552" s="660"/>
      <c r="F4552" s="661"/>
      <c r="G4552" s="662"/>
      <c r="H4552" s="663"/>
      <c r="I4552" s="663"/>
      <c r="J4552" s="663"/>
      <c r="K4552" s="664"/>
      <c r="L4552" s="662"/>
      <c r="M4552" s="663"/>
      <c r="N4552" s="663"/>
      <c r="O4552" s="663"/>
      <c r="P4552" s="664"/>
      <c r="Q4552" s="665"/>
      <c r="R4552" s="661"/>
      <c r="S4552" s="566"/>
      <c r="T4552" s="566"/>
      <c r="U4552" s="566"/>
      <c r="V4552" s="566"/>
      <c r="W4552" s="566"/>
      <c r="X4552" s="566"/>
      <c r="Y4552" s="566"/>
      <c r="Z4552" s="566"/>
      <c r="AA4552" s="566"/>
      <c r="AB4552" s="566"/>
      <c r="AC4552" s="566"/>
      <c r="AD4552" s="566"/>
      <c r="AE4552" s="566"/>
      <c r="AF4552" s="566"/>
      <c r="AG4552" s="566"/>
    </row>
    <row r="4553" spans="2:33" hidden="1" outlineLevel="1" x14ac:dyDescent="0.45">
      <c r="B4553" s="648"/>
      <c r="C4553" s="649"/>
      <c r="D4553" s="650"/>
      <c r="E4553" s="651"/>
      <c r="F4553" s="652"/>
      <c r="G4553" s="653"/>
      <c r="H4553" s="654"/>
      <c r="I4553" s="654"/>
      <c r="J4553" s="654"/>
      <c r="K4553" s="655"/>
      <c r="L4553" s="653"/>
      <c r="M4553" s="654"/>
      <c r="N4553" s="654"/>
      <c r="O4553" s="654"/>
      <c r="P4553" s="655"/>
      <c r="Q4553" s="656"/>
      <c r="R4553" s="652"/>
      <c r="S4553" s="566"/>
      <c r="T4553" s="566"/>
      <c r="U4553" s="566"/>
      <c r="V4553" s="566"/>
      <c r="W4553" s="566"/>
      <c r="X4553" s="566"/>
      <c r="Y4553" s="566"/>
      <c r="Z4553" s="566"/>
      <c r="AA4553" s="566"/>
      <c r="AB4553" s="566"/>
      <c r="AC4553" s="566"/>
      <c r="AD4553" s="566"/>
      <c r="AE4553" s="566"/>
      <c r="AF4553" s="566"/>
      <c r="AG4553" s="566"/>
    </row>
    <row r="4554" spans="2:33" hidden="1" outlineLevel="1" x14ac:dyDescent="0.45">
      <c r="B4554" s="657"/>
      <c r="C4554" s="658"/>
      <c r="D4554" s="659"/>
      <c r="E4554" s="660"/>
      <c r="F4554" s="661"/>
      <c r="G4554" s="662"/>
      <c r="H4554" s="663"/>
      <c r="I4554" s="663"/>
      <c r="J4554" s="663"/>
      <c r="K4554" s="664"/>
      <c r="L4554" s="662"/>
      <c r="M4554" s="663"/>
      <c r="N4554" s="663"/>
      <c r="O4554" s="663"/>
      <c r="P4554" s="664"/>
      <c r="Q4554" s="665"/>
      <c r="R4554" s="661"/>
      <c r="S4554" s="566"/>
      <c r="T4554" s="566"/>
      <c r="U4554" s="566"/>
      <c r="V4554" s="566"/>
      <c r="W4554" s="566"/>
      <c r="X4554" s="566"/>
      <c r="Y4554" s="566"/>
      <c r="Z4554" s="566"/>
      <c r="AA4554" s="566"/>
      <c r="AB4554" s="566"/>
      <c r="AC4554" s="566"/>
      <c r="AD4554" s="566"/>
      <c r="AE4554" s="566"/>
      <c r="AF4554" s="566"/>
      <c r="AG4554" s="566"/>
    </row>
    <row r="4555" spans="2:33" hidden="1" outlineLevel="1" x14ac:dyDescent="0.45">
      <c r="B4555" s="648"/>
      <c r="C4555" s="649"/>
      <c r="D4555" s="650"/>
      <c r="E4555" s="651"/>
      <c r="F4555" s="652"/>
      <c r="G4555" s="653"/>
      <c r="H4555" s="654"/>
      <c r="I4555" s="654"/>
      <c r="J4555" s="654"/>
      <c r="K4555" s="655"/>
      <c r="L4555" s="653"/>
      <c r="M4555" s="654"/>
      <c r="N4555" s="654"/>
      <c r="O4555" s="654"/>
      <c r="P4555" s="655"/>
      <c r="Q4555" s="656"/>
      <c r="R4555" s="652"/>
      <c r="S4555" s="566"/>
      <c r="T4555" s="566"/>
      <c r="U4555" s="566"/>
      <c r="V4555" s="566"/>
      <c r="W4555" s="566"/>
      <c r="X4555" s="566"/>
      <c r="Y4555" s="566"/>
      <c r="Z4555" s="566"/>
      <c r="AA4555" s="566"/>
      <c r="AB4555" s="566"/>
      <c r="AC4555" s="566"/>
      <c r="AD4555" s="566"/>
      <c r="AE4555" s="566"/>
      <c r="AF4555" s="566"/>
      <c r="AG4555" s="566"/>
    </row>
    <row r="4556" spans="2:33" hidden="1" outlineLevel="1" x14ac:dyDescent="0.45">
      <c r="B4556" s="657"/>
      <c r="C4556" s="658"/>
      <c r="D4556" s="659"/>
      <c r="E4556" s="660"/>
      <c r="F4556" s="661"/>
      <c r="G4556" s="662"/>
      <c r="H4556" s="663"/>
      <c r="I4556" s="663"/>
      <c r="J4556" s="663"/>
      <c r="K4556" s="664"/>
      <c r="L4556" s="662"/>
      <c r="M4556" s="663"/>
      <c r="N4556" s="663"/>
      <c r="O4556" s="663"/>
      <c r="P4556" s="664"/>
      <c r="Q4556" s="665"/>
      <c r="R4556" s="661"/>
      <c r="S4556" s="566"/>
      <c r="T4556" s="566"/>
      <c r="U4556" s="566"/>
      <c r="V4556" s="566"/>
      <c r="W4556" s="566"/>
      <c r="X4556" s="566"/>
      <c r="Y4556" s="566"/>
      <c r="Z4556" s="566"/>
      <c r="AA4556" s="566"/>
      <c r="AB4556" s="566"/>
      <c r="AC4556" s="566"/>
      <c r="AD4556" s="566"/>
      <c r="AE4556" s="566"/>
      <c r="AF4556" s="566"/>
      <c r="AG4556" s="566"/>
    </row>
    <row r="4557" spans="2:33" hidden="1" outlineLevel="1" x14ac:dyDescent="0.45">
      <c r="B4557" s="648"/>
      <c r="C4557" s="649"/>
      <c r="D4557" s="650"/>
      <c r="E4557" s="651"/>
      <c r="F4557" s="652"/>
      <c r="G4557" s="653"/>
      <c r="H4557" s="654"/>
      <c r="I4557" s="654"/>
      <c r="J4557" s="654"/>
      <c r="K4557" s="655"/>
      <c r="L4557" s="653"/>
      <c r="M4557" s="654"/>
      <c r="N4557" s="654"/>
      <c r="O4557" s="654"/>
      <c r="P4557" s="655"/>
      <c r="Q4557" s="656"/>
      <c r="R4557" s="652"/>
      <c r="S4557" s="566"/>
      <c r="T4557" s="566"/>
      <c r="U4557" s="566"/>
      <c r="V4557" s="566"/>
      <c r="W4557" s="566"/>
      <c r="X4557" s="566"/>
      <c r="Y4557" s="566"/>
      <c r="Z4557" s="566"/>
      <c r="AA4557" s="566"/>
      <c r="AB4557" s="566"/>
      <c r="AC4557" s="566"/>
      <c r="AD4557" s="566"/>
      <c r="AE4557" s="566"/>
      <c r="AF4557" s="566"/>
      <c r="AG4557" s="566"/>
    </row>
    <row r="4558" spans="2:33" hidden="1" outlineLevel="1" x14ac:dyDescent="0.45">
      <c r="B4558" s="657"/>
      <c r="C4558" s="658"/>
      <c r="D4558" s="659"/>
      <c r="E4558" s="660"/>
      <c r="F4558" s="661"/>
      <c r="G4558" s="662"/>
      <c r="H4558" s="663"/>
      <c r="I4558" s="663"/>
      <c r="J4558" s="663"/>
      <c r="K4558" s="664"/>
      <c r="L4558" s="662"/>
      <c r="M4558" s="663"/>
      <c r="N4558" s="663"/>
      <c r="O4558" s="663"/>
      <c r="P4558" s="664"/>
      <c r="Q4558" s="665"/>
      <c r="R4558" s="661"/>
      <c r="S4558" s="566"/>
      <c r="T4558" s="566"/>
      <c r="U4558" s="566"/>
      <c r="V4558" s="566"/>
      <c r="W4558" s="566"/>
      <c r="X4558" s="566"/>
      <c r="Y4558" s="566"/>
      <c r="Z4558" s="566"/>
      <c r="AA4558" s="566"/>
      <c r="AB4558" s="566"/>
      <c r="AC4558" s="566"/>
      <c r="AD4558" s="566"/>
      <c r="AE4558" s="566"/>
      <c r="AF4558" s="566"/>
      <c r="AG4558" s="566"/>
    </row>
    <row r="4559" spans="2:33" hidden="1" outlineLevel="1" x14ac:dyDescent="0.45">
      <c r="B4559" s="648"/>
      <c r="C4559" s="649"/>
      <c r="D4559" s="650"/>
      <c r="E4559" s="651"/>
      <c r="F4559" s="652"/>
      <c r="G4559" s="653"/>
      <c r="H4559" s="654"/>
      <c r="I4559" s="654"/>
      <c r="J4559" s="654"/>
      <c r="K4559" s="655"/>
      <c r="L4559" s="653"/>
      <c r="M4559" s="654"/>
      <c r="N4559" s="654"/>
      <c r="O4559" s="654"/>
      <c r="P4559" s="655"/>
      <c r="Q4559" s="656"/>
      <c r="R4559" s="652"/>
      <c r="S4559" s="566"/>
      <c r="T4559" s="566"/>
      <c r="U4559" s="566"/>
      <c r="V4559" s="566"/>
      <c r="W4559" s="566"/>
      <c r="X4559" s="566"/>
      <c r="Y4559" s="566"/>
      <c r="Z4559" s="566"/>
      <c r="AA4559" s="566"/>
      <c r="AB4559" s="566"/>
      <c r="AC4559" s="566"/>
      <c r="AD4559" s="566"/>
      <c r="AE4559" s="566"/>
      <c r="AF4559" s="566"/>
      <c r="AG4559" s="566"/>
    </row>
    <row r="4560" spans="2:33" hidden="1" outlineLevel="1" x14ac:dyDescent="0.45">
      <c r="B4560" s="657"/>
      <c r="C4560" s="658"/>
      <c r="D4560" s="659"/>
      <c r="E4560" s="660"/>
      <c r="F4560" s="661"/>
      <c r="G4560" s="662"/>
      <c r="H4560" s="663"/>
      <c r="I4560" s="663"/>
      <c r="J4560" s="663"/>
      <c r="K4560" s="664"/>
      <c r="L4560" s="662"/>
      <c r="M4560" s="663"/>
      <c r="N4560" s="663"/>
      <c r="O4560" s="663"/>
      <c r="P4560" s="664"/>
      <c r="Q4560" s="665"/>
      <c r="R4560" s="661"/>
      <c r="S4560" s="566"/>
      <c r="T4560" s="566"/>
      <c r="U4560" s="566"/>
      <c r="V4560" s="566"/>
      <c r="W4560" s="566"/>
      <c r="X4560" s="566"/>
      <c r="Y4560" s="566"/>
      <c r="Z4560" s="566"/>
      <c r="AA4560" s="566"/>
      <c r="AB4560" s="566"/>
      <c r="AC4560" s="566"/>
      <c r="AD4560" s="566"/>
      <c r="AE4560" s="566"/>
      <c r="AF4560" s="566"/>
      <c r="AG4560" s="566"/>
    </row>
    <row r="4561" spans="2:33" hidden="1" outlineLevel="1" x14ac:dyDescent="0.45">
      <c r="B4561" s="648"/>
      <c r="C4561" s="649"/>
      <c r="D4561" s="650"/>
      <c r="E4561" s="651"/>
      <c r="F4561" s="652"/>
      <c r="G4561" s="653"/>
      <c r="H4561" s="654"/>
      <c r="I4561" s="654"/>
      <c r="J4561" s="654"/>
      <c r="K4561" s="655"/>
      <c r="L4561" s="653"/>
      <c r="M4561" s="654"/>
      <c r="N4561" s="654"/>
      <c r="O4561" s="654"/>
      <c r="P4561" s="655"/>
      <c r="Q4561" s="656"/>
      <c r="R4561" s="652"/>
      <c r="S4561" s="566"/>
      <c r="T4561" s="566"/>
      <c r="U4561" s="566"/>
      <c r="V4561" s="566"/>
      <c r="W4561" s="566"/>
      <c r="X4561" s="566"/>
      <c r="Y4561" s="566"/>
      <c r="Z4561" s="566"/>
      <c r="AA4561" s="566"/>
      <c r="AB4561" s="566"/>
      <c r="AC4561" s="566"/>
      <c r="AD4561" s="566"/>
      <c r="AE4561" s="566"/>
      <c r="AF4561" s="566"/>
      <c r="AG4561" s="566"/>
    </row>
    <row r="4562" spans="2:33" hidden="1" outlineLevel="1" x14ac:dyDescent="0.45">
      <c r="B4562" s="657"/>
      <c r="C4562" s="658"/>
      <c r="D4562" s="659"/>
      <c r="E4562" s="660"/>
      <c r="F4562" s="661"/>
      <c r="G4562" s="662"/>
      <c r="H4562" s="663"/>
      <c r="I4562" s="663"/>
      <c r="J4562" s="663"/>
      <c r="K4562" s="664"/>
      <c r="L4562" s="662"/>
      <c r="M4562" s="663"/>
      <c r="N4562" s="663"/>
      <c r="O4562" s="663"/>
      <c r="P4562" s="664"/>
      <c r="Q4562" s="665"/>
      <c r="R4562" s="661"/>
      <c r="S4562" s="566"/>
      <c r="T4562" s="566"/>
      <c r="U4562" s="566"/>
      <c r="V4562" s="566"/>
      <c r="W4562" s="566"/>
      <c r="X4562" s="566"/>
      <c r="Y4562" s="566"/>
      <c r="Z4562" s="566"/>
      <c r="AA4562" s="566"/>
      <c r="AB4562" s="566"/>
      <c r="AC4562" s="566"/>
      <c r="AD4562" s="566"/>
      <c r="AE4562" s="566"/>
      <c r="AF4562" s="566"/>
      <c r="AG4562" s="566"/>
    </row>
    <row r="4563" spans="2:33" hidden="1" outlineLevel="1" x14ac:dyDescent="0.45">
      <c r="B4563" s="648"/>
      <c r="C4563" s="649"/>
      <c r="D4563" s="650"/>
      <c r="E4563" s="651"/>
      <c r="F4563" s="652"/>
      <c r="G4563" s="653"/>
      <c r="H4563" s="654"/>
      <c r="I4563" s="654"/>
      <c r="J4563" s="654"/>
      <c r="K4563" s="655"/>
      <c r="L4563" s="653"/>
      <c r="M4563" s="654"/>
      <c r="N4563" s="654"/>
      <c r="O4563" s="654"/>
      <c r="P4563" s="655"/>
      <c r="Q4563" s="656"/>
      <c r="R4563" s="652"/>
      <c r="S4563" s="566"/>
      <c r="T4563" s="566"/>
      <c r="U4563" s="566"/>
      <c r="V4563" s="566"/>
      <c r="W4563" s="566"/>
      <c r="X4563" s="566"/>
      <c r="Y4563" s="566"/>
      <c r="Z4563" s="566"/>
      <c r="AA4563" s="566"/>
      <c r="AB4563" s="566"/>
      <c r="AC4563" s="566"/>
      <c r="AD4563" s="566"/>
      <c r="AE4563" s="566"/>
      <c r="AF4563" s="566"/>
      <c r="AG4563" s="566"/>
    </row>
    <row r="4564" spans="2:33" hidden="1" outlineLevel="1" x14ac:dyDescent="0.45">
      <c r="B4564" s="657"/>
      <c r="C4564" s="658"/>
      <c r="D4564" s="659"/>
      <c r="E4564" s="660"/>
      <c r="F4564" s="661"/>
      <c r="G4564" s="662"/>
      <c r="H4564" s="663"/>
      <c r="I4564" s="663"/>
      <c r="J4564" s="663"/>
      <c r="K4564" s="664"/>
      <c r="L4564" s="662"/>
      <c r="M4564" s="663"/>
      <c r="N4564" s="663"/>
      <c r="O4564" s="663"/>
      <c r="P4564" s="664"/>
      <c r="Q4564" s="665"/>
      <c r="R4564" s="661"/>
      <c r="S4564" s="566"/>
      <c r="T4564" s="566"/>
      <c r="U4564" s="566"/>
      <c r="V4564" s="566"/>
      <c r="W4564" s="566"/>
      <c r="X4564" s="566"/>
      <c r="Y4564" s="566"/>
      <c r="Z4564" s="566"/>
      <c r="AA4564" s="566"/>
      <c r="AB4564" s="566"/>
      <c r="AC4564" s="566"/>
      <c r="AD4564" s="566"/>
      <c r="AE4564" s="566"/>
      <c r="AF4564" s="566"/>
      <c r="AG4564" s="566"/>
    </row>
    <row r="4565" spans="2:33" hidden="1" outlineLevel="1" x14ac:dyDescent="0.45">
      <c r="B4565" s="648"/>
      <c r="C4565" s="649"/>
      <c r="D4565" s="650"/>
      <c r="E4565" s="651"/>
      <c r="F4565" s="652"/>
      <c r="G4565" s="653"/>
      <c r="H4565" s="654"/>
      <c r="I4565" s="654"/>
      <c r="J4565" s="654"/>
      <c r="K4565" s="655"/>
      <c r="L4565" s="653"/>
      <c r="M4565" s="654"/>
      <c r="N4565" s="654"/>
      <c r="O4565" s="654"/>
      <c r="P4565" s="655"/>
      <c r="Q4565" s="656"/>
      <c r="R4565" s="652"/>
      <c r="S4565" s="566"/>
      <c r="T4565" s="566"/>
      <c r="U4565" s="566"/>
      <c r="V4565" s="566"/>
      <c r="W4565" s="566"/>
      <c r="X4565" s="566"/>
      <c r="Y4565" s="566"/>
      <c r="Z4565" s="566"/>
      <c r="AA4565" s="566"/>
      <c r="AB4565" s="566"/>
      <c r="AC4565" s="566"/>
      <c r="AD4565" s="566"/>
      <c r="AE4565" s="566"/>
      <c r="AF4565" s="566"/>
      <c r="AG4565" s="566"/>
    </row>
    <row r="4566" spans="2:33" hidden="1" outlineLevel="1" x14ac:dyDescent="0.45">
      <c r="B4566" s="657"/>
      <c r="C4566" s="658"/>
      <c r="D4566" s="659"/>
      <c r="E4566" s="660"/>
      <c r="F4566" s="661"/>
      <c r="G4566" s="662"/>
      <c r="H4566" s="663"/>
      <c r="I4566" s="663"/>
      <c r="J4566" s="663"/>
      <c r="K4566" s="664"/>
      <c r="L4566" s="662"/>
      <c r="M4566" s="663"/>
      <c r="N4566" s="663"/>
      <c r="O4566" s="663"/>
      <c r="P4566" s="664"/>
      <c r="Q4566" s="665"/>
      <c r="R4566" s="661"/>
      <c r="S4566" s="566"/>
      <c r="T4566" s="566"/>
      <c r="U4566" s="566"/>
      <c r="V4566" s="566"/>
      <c r="W4566" s="566"/>
      <c r="X4566" s="566"/>
      <c r="Y4566" s="566"/>
      <c r="Z4566" s="566"/>
      <c r="AA4566" s="566"/>
      <c r="AB4566" s="566"/>
      <c r="AC4566" s="566"/>
      <c r="AD4566" s="566"/>
      <c r="AE4566" s="566"/>
      <c r="AF4566" s="566"/>
      <c r="AG4566" s="566"/>
    </row>
    <row r="4567" spans="2:33" hidden="1" outlineLevel="1" x14ac:dyDescent="0.45">
      <c r="B4567" s="648"/>
      <c r="C4567" s="649"/>
      <c r="D4567" s="650"/>
      <c r="E4567" s="651"/>
      <c r="F4567" s="652"/>
      <c r="G4567" s="653"/>
      <c r="H4567" s="654"/>
      <c r="I4567" s="654"/>
      <c r="J4567" s="654"/>
      <c r="K4567" s="655"/>
      <c r="L4567" s="653"/>
      <c r="M4567" s="654"/>
      <c r="N4567" s="654"/>
      <c r="O4567" s="654"/>
      <c r="P4567" s="655"/>
      <c r="Q4567" s="656"/>
      <c r="R4567" s="652"/>
      <c r="S4567" s="566"/>
      <c r="T4567" s="566"/>
      <c r="U4567" s="566"/>
      <c r="V4567" s="566"/>
      <c r="W4567" s="566"/>
      <c r="X4567" s="566"/>
      <c r="Y4567" s="566"/>
      <c r="Z4567" s="566"/>
      <c r="AA4567" s="566"/>
      <c r="AB4567" s="566"/>
      <c r="AC4567" s="566"/>
      <c r="AD4567" s="566"/>
      <c r="AE4567" s="566"/>
      <c r="AF4567" s="566"/>
      <c r="AG4567" s="566"/>
    </row>
    <row r="4568" spans="2:33" hidden="1" outlineLevel="1" x14ac:dyDescent="0.45">
      <c r="B4568" s="657"/>
      <c r="C4568" s="658"/>
      <c r="D4568" s="659"/>
      <c r="E4568" s="660"/>
      <c r="F4568" s="661"/>
      <c r="G4568" s="662"/>
      <c r="H4568" s="663"/>
      <c r="I4568" s="663"/>
      <c r="J4568" s="663"/>
      <c r="K4568" s="664"/>
      <c r="L4568" s="662"/>
      <c r="M4568" s="663"/>
      <c r="N4568" s="663"/>
      <c r="O4568" s="663"/>
      <c r="P4568" s="664"/>
      <c r="Q4568" s="665"/>
      <c r="R4568" s="661"/>
      <c r="S4568" s="566"/>
      <c r="T4568" s="566"/>
      <c r="U4568" s="566"/>
      <c r="V4568" s="566"/>
      <c r="W4568" s="566"/>
      <c r="X4568" s="566"/>
      <c r="Y4568" s="566"/>
      <c r="Z4568" s="566"/>
      <c r="AA4568" s="566"/>
      <c r="AB4568" s="566"/>
      <c r="AC4568" s="566"/>
      <c r="AD4568" s="566"/>
      <c r="AE4568" s="566"/>
      <c r="AF4568" s="566"/>
      <c r="AG4568" s="566"/>
    </row>
    <row r="4569" spans="2:33" hidden="1" outlineLevel="1" x14ac:dyDescent="0.45">
      <c r="B4569" s="648"/>
      <c r="C4569" s="649"/>
      <c r="D4569" s="650"/>
      <c r="E4569" s="651"/>
      <c r="F4569" s="652"/>
      <c r="G4569" s="653"/>
      <c r="H4569" s="654"/>
      <c r="I4569" s="654"/>
      <c r="J4569" s="654"/>
      <c r="K4569" s="655"/>
      <c r="L4569" s="653"/>
      <c r="M4569" s="654"/>
      <c r="N4569" s="654"/>
      <c r="O4569" s="654"/>
      <c r="P4569" s="655"/>
      <c r="Q4569" s="656"/>
      <c r="R4569" s="652"/>
      <c r="S4569" s="566"/>
      <c r="T4569" s="566"/>
      <c r="U4569" s="566"/>
      <c r="V4569" s="566"/>
      <c r="W4569" s="566"/>
      <c r="X4569" s="566"/>
      <c r="Y4569" s="566"/>
      <c r="Z4569" s="566"/>
      <c r="AA4569" s="566"/>
      <c r="AB4569" s="566"/>
      <c r="AC4569" s="566"/>
      <c r="AD4569" s="566"/>
      <c r="AE4569" s="566"/>
      <c r="AF4569" s="566"/>
      <c r="AG4569" s="566"/>
    </row>
    <row r="4570" spans="2:33" hidden="1" outlineLevel="1" x14ac:dyDescent="0.45">
      <c r="B4570" s="657"/>
      <c r="C4570" s="658"/>
      <c r="D4570" s="659"/>
      <c r="E4570" s="660"/>
      <c r="F4570" s="661"/>
      <c r="G4570" s="662"/>
      <c r="H4570" s="663"/>
      <c r="I4570" s="663"/>
      <c r="J4570" s="663"/>
      <c r="K4570" s="664"/>
      <c r="L4570" s="662"/>
      <c r="M4570" s="663"/>
      <c r="N4570" s="663"/>
      <c r="O4570" s="663"/>
      <c r="P4570" s="664"/>
      <c r="Q4570" s="665"/>
      <c r="R4570" s="661"/>
      <c r="S4570" s="566"/>
      <c r="T4570" s="566"/>
      <c r="U4570" s="566"/>
      <c r="V4570" s="566"/>
      <c r="W4570" s="566"/>
      <c r="X4570" s="566"/>
      <c r="Y4570" s="566"/>
      <c r="Z4570" s="566"/>
      <c r="AA4570" s="566"/>
      <c r="AB4570" s="566"/>
      <c r="AC4570" s="566"/>
      <c r="AD4570" s="566"/>
      <c r="AE4570" s="566"/>
      <c r="AF4570" s="566"/>
      <c r="AG4570" s="566"/>
    </row>
    <row r="4571" spans="2:33" hidden="1" outlineLevel="1" x14ac:dyDescent="0.45">
      <c r="B4571" s="648"/>
      <c r="C4571" s="649"/>
      <c r="D4571" s="650"/>
      <c r="E4571" s="651"/>
      <c r="F4571" s="652"/>
      <c r="G4571" s="653"/>
      <c r="H4571" s="654"/>
      <c r="I4571" s="654"/>
      <c r="J4571" s="654"/>
      <c r="K4571" s="655"/>
      <c r="L4571" s="653"/>
      <c r="M4571" s="654"/>
      <c r="N4571" s="654"/>
      <c r="O4571" s="654"/>
      <c r="P4571" s="655"/>
      <c r="Q4571" s="656"/>
      <c r="R4571" s="652"/>
      <c r="S4571" s="566"/>
      <c r="T4571" s="566"/>
      <c r="U4571" s="566"/>
      <c r="V4571" s="566"/>
      <c r="W4571" s="566"/>
      <c r="X4571" s="566"/>
      <c r="Y4571" s="566"/>
      <c r="Z4571" s="566"/>
      <c r="AA4571" s="566"/>
      <c r="AB4571" s="566"/>
      <c r="AC4571" s="566"/>
      <c r="AD4571" s="566"/>
      <c r="AE4571" s="566"/>
      <c r="AF4571" s="566"/>
      <c r="AG4571" s="566"/>
    </row>
    <row r="4572" spans="2:33" hidden="1" outlineLevel="1" x14ac:dyDescent="0.45">
      <c r="B4572" s="657"/>
      <c r="C4572" s="658"/>
      <c r="D4572" s="659"/>
      <c r="E4572" s="660"/>
      <c r="F4572" s="661"/>
      <c r="G4572" s="662"/>
      <c r="H4572" s="663"/>
      <c r="I4572" s="663"/>
      <c r="J4572" s="663"/>
      <c r="K4572" s="664"/>
      <c r="L4572" s="662"/>
      <c r="M4572" s="663"/>
      <c r="N4572" s="663"/>
      <c r="O4572" s="663"/>
      <c r="P4572" s="664"/>
      <c r="Q4572" s="665"/>
      <c r="R4572" s="661"/>
      <c r="S4572" s="566"/>
      <c r="T4572" s="566"/>
      <c r="U4572" s="566"/>
      <c r="V4572" s="566"/>
      <c r="W4572" s="566"/>
      <c r="X4572" s="566"/>
      <c r="Y4572" s="566"/>
      <c r="Z4572" s="566"/>
      <c r="AA4572" s="566"/>
      <c r="AB4572" s="566"/>
      <c r="AC4572" s="566"/>
      <c r="AD4572" s="566"/>
      <c r="AE4572" s="566"/>
      <c r="AF4572" s="566"/>
      <c r="AG4572" s="566"/>
    </row>
    <row r="4573" spans="2:33" hidden="1" outlineLevel="1" x14ac:dyDescent="0.45">
      <c r="B4573" s="648"/>
      <c r="C4573" s="649"/>
      <c r="D4573" s="650"/>
      <c r="E4573" s="651"/>
      <c r="F4573" s="652"/>
      <c r="G4573" s="653"/>
      <c r="H4573" s="654"/>
      <c r="I4573" s="654"/>
      <c r="J4573" s="654"/>
      <c r="K4573" s="655"/>
      <c r="L4573" s="653"/>
      <c r="M4573" s="654"/>
      <c r="N4573" s="654"/>
      <c r="O4573" s="654"/>
      <c r="P4573" s="655"/>
      <c r="Q4573" s="656"/>
      <c r="R4573" s="652"/>
      <c r="S4573" s="566"/>
      <c r="T4573" s="566"/>
      <c r="U4573" s="566"/>
      <c r="V4573" s="566"/>
      <c r="W4573" s="566"/>
      <c r="X4573" s="566"/>
      <c r="Y4573" s="566"/>
      <c r="Z4573" s="566"/>
      <c r="AA4573" s="566"/>
      <c r="AB4573" s="566"/>
      <c r="AC4573" s="566"/>
      <c r="AD4573" s="566"/>
      <c r="AE4573" s="566"/>
      <c r="AF4573" s="566"/>
      <c r="AG4573" s="566"/>
    </row>
    <row r="4574" spans="2:33" hidden="1" outlineLevel="1" x14ac:dyDescent="0.45">
      <c r="B4574" s="657"/>
      <c r="C4574" s="658"/>
      <c r="D4574" s="659"/>
      <c r="E4574" s="660"/>
      <c r="F4574" s="661"/>
      <c r="G4574" s="662"/>
      <c r="H4574" s="663"/>
      <c r="I4574" s="663"/>
      <c r="J4574" s="663"/>
      <c r="K4574" s="664"/>
      <c r="L4574" s="662"/>
      <c r="M4574" s="663"/>
      <c r="N4574" s="663"/>
      <c r="O4574" s="663"/>
      <c r="P4574" s="664"/>
      <c r="Q4574" s="665"/>
      <c r="R4574" s="661"/>
      <c r="S4574" s="566"/>
      <c r="T4574" s="566"/>
      <c r="U4574" s="566"/>
      <c r="V4574" s="566"/>
      <c r="W4574" s="566"/>
      <c r="X4574" s="566"/>
      <c r="Y4574" s="566"/>
      <c r="Z4574" s="566"/>
      <c r="AA4574" s="566"/>
      <c r="AB4574" s="566"/>
      <c r="AC4574" s="566"/>
      <c r="AD4574" s="566"/>
      <c r="AE4574" s="566"/>
      <c r="AF4574" s="566"/>
      <c r="AG4574" s="566"/>
    </row>
    <row r="4575" spans="2:33" hidden="1" outlineLevel="1" x14ac:dyDescent="0.45">
      <c r="B4575" s="648"/>
      <c r="C4575" s="649"/>
      <c r="D4575" s="650"/>
      <c r="E4575" s="651"/>
      <c r="F4575" s="652"/>
      <c r="G4575" s="653"/>
      <c r="H4575" s="654"/>
      <c r="I4575" s="654"/>
      <c r="J4575" s="654"/>
      <c r="K4575" s="655"/>
      <c r="L4575" s="653"/>
      <c r="M4575" s="654"/>
      <c r="N4575" s="654"/>
      <c r="O4575" s="654"/>
      <c r="P4575" s="655"/>
      <c r="Q4575" s="656"/>
      <c r="R4575" s="652"/>
      <c r="S4575" s="566"/>
      <c r="T4575" s="566"/>
      <c r="U4575" s="566"/>
      <c r="V4575" s="566"/>
      <c r="W4575" s="566"/>
      <c r="X4575" s="566"/>
      <c r="Y4575" s="566"/>
      <c r="Z4575" s="566"/>
      <c r="AA4575" s="566"/>
      <c r="AB4575" s="566"/>
      <c r="AC4575" s="566"/>
      <c r="AD4575" s="566"/>
      <c r="AE4575" s="566"/>
      <c r="AF4575" s="566"/>
      <c r="AG4575" s="566"/>
    </row>
    <row r="4576" spans="2:33" hidden="1" outlineLevel="1" x14ac:dyDescent="0.45">
      <c r="B4576" s="657"/>
      <c r="C4576" s="658"/>
      <c r="D4576" s="659"/>
      <c r="E4576" s="660"/>
      <c r="F4576" s="661"/>
      <c r="G4576" s="662"/>
      <c r="H4576" s="663"/>
      <c r="I4576" s="663"/>
      <c r="J4576" s="663"/>
      <c r="K4576" s="664"/>
      <c r="L4576" s="662"/>
      <c r="M4576" s="663"/>
      <c r="N4576" s="663"/>
      <c r="O4576" s="663"/>
      <c r="P4576" s="664"/>
      <c r="Q4576" s="665"/>
      <c r="R4576" s="661"/>
      <c r="S4576" s="566"/>
      <c r="T4576" s="566"/>
      <c r="U4576" s="566"/>
      <c r="V4576" s="566"/>
      <c r="W4576" s="566"/>
      <c r="X4576" s="566"/>
      <c r="Y4576" s="566"/>
      <c r="Z4576" s="566"/>
      <c r="AA4576" s="566"/>
      <c r="AB4576" s="566"/>
      <c r="AC4576" s="566"/>
      <c r="AD4576" s="566"/>
      <c r="AE4576" s="566"/>
      <c r="AF4576" s="566"/>
      <c r="AG4576" s="566"/>
    </row>
    <row r="4577" spans="2:33" hidden="1" outlineLevel="1" x14ac:dyDescent="0.45">
      <c r="B4577" s="648"/>
      <c r="C4577" s="649"/>
      <c r="D4577" s="650"/>
      <c r="E4577" s="651"/>
      <c r="F4577" s="652"/>
      <c r="G4577" s="653"/>
      <c r="H4577" s="654"/>
      <c r="I4577" s="654"/>
      <c r="J4577" s="654"/>
      <c r="K4577" s="655"/>
      <c r="L4577" s="653"/>
      <c r="M4577" s="654"/>
      <c r="N4577" s="654"/>
      <c r="O4577" s="654"/>
      <c r="P4577" s="655"/>
      <c r="Q4577" s="656"/>
      <c r="R4577" s="652"/>
      <c r="S4577" s="566"/>
      <c r="T4577" s="566"/>
      <c r="U4577" s="566"/>
      <c r="V4577" s="566"/>
      <c r="W4577" s="566"/>
      <c r="X4577" s="566"/>
      <c r="Y4577" s="566"/>
      <c r="Z4577" s="566"/>
      <c r="AA4577" s="566"/>
      <c r="AB4577" s="566"/>
      <c r="AC4577" s="566"/>
      <c r="AD4577" s="566"/>
      <c r="AE4577" s="566"/>
      <c r="AF4577" s="566"/>
      <c r="AG4577" s="566"/>
    </row>
    <row r="4578" spans="2:33" hidden="1" outlineLevel="1" x14ac:dyDescent="0.45">
      <c r="B4578" s="657"/>
      <c r="C4578" s="658"/>
      <c r="D4578" s="659"/>
      <c r="E4578" s="660"/>
      <c r="F4578" s="661"/>
      <c r="G4578" s="662"/>
      <c r="H4578" s="663"/>
      <c r="I4578" s="663"/>
      <c r="J4578" s="663"/>
      <c r="K4578" s="664"/>
      <c r="L4578" s="662"/>
      <c r="M4578" s="663"/>
      <c r="N4578" s="663"/>
      <c r="O4578" s="663"/>
      <c r="P4578" s="664"/>
      <c r="Q4578" s="665"/>
      <c r="R4578" s="661"/>
      <c r="S4578" s="566"/>
      <c r="T4578" s="566"/>
      <c r="U4578" s="566"/>
      <c r="V4578" s="566"/>
      <c r="W4578" s="566"/>
      <c r="X4578" s="566"/>
      <c r="Y4578" s="566"/>
      <c r="Z4578" s="566"/>
      <c r="AA4578" s="566"/>
      <c r="AB4578" s="566"/>
      <c r="AC4578" s="566"/>
      <c r="AD4578" s="566"/>
      <c r="AE4578" s="566"/>
      <c r="AF4578" s="566"/>
      <c r="AG4578" s="566"/>
    </row>
    <row r="4579" spans="2:33" hidden="1" outlineLevel="1" x14ac:dyDescent="0.45">
      <c r="B4579" s="648"/>
      <c r="C4579" s="649"/>
      <c r="D4579" s="650"/>
      <c r="E4579" s="651"/>
      <c r="F4579" s="652"/>
      <c r="G4579" s="653"/>
      <c r="H4579" s="654"/>
      <c r="I4579" s="654"/>
      <c r="J4579" s="654"/>
      <c r="K4579" s="655"/>
      <c r="L4579" s="653"/>
      <c r="M4579" s="654"/>
      <c r="N4579" s="654"/>
      <c r="O4579" s="654"/>
      <c r="P4579" s="655"/>
      <c r="Q4579" s="656"/>
      <c r="R4579" s="652"/>
      <c r="S4579" s="566"/>
      <c r="T4579" s="566"/>
      <c r="U4579" s="566"/>
      <c r="V4579" s="566"/>
      <c r="W4579" s="566"/>
      <c r="X4579" s="566"/>
      <c r="Y4579" s="566"/>
      <c r="Z4579" s="566"/>
      <c r="AA4579" s="566"/>
      <c r="AB4579" s="566"/>
      <c r="AC4579" s="566"/>
      <c r="AD4579" s="566"/>
      <c r="AE4579" s="566"/>
      <c r="AF4579" s="566"/>
      <c r="AG4579" s="566"/>
    </row>
    <row r="4580" spans="2:33" hidden="1" outlineLevel="1" x14ac:dyDescent="0.45">
      <c r="B4580" s="657"/>
      <c r="C4580" s="658"/>
      <c r="D4580" s="659"/>
      <c r="E4580" s="660"/>
      <c r="F4580" s="661"/>
      <c r="G4580" s="662"/>
      <c r="H4580" s="663"/>
      <c r="I4580" s="663"/>
      <c r="J4580" s="663"/>
      <c r="K4580" s="664"/>
      <c r="L4580" s="662"/>
      <c r="M4580" s="663"/>
      <c r="N4580" s="663"/>
      <c r="O4580" s="663"/>
      <c r="P4580" s="664"/>
      <c r="Q4580" s="665"/>
      <c r="R4580" s="661"/>
      <c r="S4580" s="566"/>
      <c r="T4580" s="566"/>
      <c r="U4580" s="566"/>
      <c r="V4580" s="566"/>
      <c r="W4580" s="566"/>
      <c r="X4580" s="566"/>
      <c r="Y4580" s="566"/>
      <c r="Z4580" s="566"/>
      <c r="AA4580" s="566"/>
      <c r="AB4580" s="566"/>
      <c r="AC4580" s="566"/>
      <c r="AD4580" s="566"/>
      <c r="AE4580" s="566"/>
      <c r="AF4580" s="566"/>
      <c r="AG4580" s="566"/>
    </row>
    <row r="4581" spans="2:33" hidden="1" outlineLevel="1" x14ac:dyDescent="0.45">
      <c r="B4581" s="648"/>
      <c r="C4581" s="649"/>
      <c r="D4581" s="650"/>
      <c r="E4581" s="651"/>
      <c r="F4581" s="652"/>
      <c r="G4581" s="653"/>
      <c r="H4581" s="654"/>
      <c r="I4581" s="654"/>
      <c r="J4581" s="654"/>
      <c r="K4581" s="655"/>
      <c r="L4581" s="653"/>
      <c r="M4581" s="654"/>
      <c r="N4581" s="654"/>
      <c r="O4581" s="654"/>
      <c r="P4581" s="655"/>
      <c r="Q4581" s="656"/>
      <c r="R4581" s="652"/>
      <c r="S4581" s="566"/>
      <c r="T4581" s="566"/>
      <c r="U4581" s="566"/>
      <c r="V4581" s="566"/>
      <c r="W4581" s="566"/>
      <c r="X4581" s="566"/>
      <c r="Y4581" s="566"/>
      <c r="Z4581" s="566"/>
      <c r="AA4581" s="566"/>
      <c r="AB4581" s="566"/>
      <c r="AC4581" s="566"/>
      <c r="AD4581" s="566"/>
      <c r="AE4581" s="566"/>
      <c r="AF4581" s="566"/>
      <c r="AG4581" s="566"/>
    </row>
    <row r="4582" spans="2:33" hidden="1" outlineLevel="1" x14ac:dyDescent="0.45">
      <c r="B4582" s="657"/>
      <c r="C4582" s="658"/>
      <c r="D4582" s="659"/>
      <c r="E4582" s="660"/>
      <c r="F4582" s="661"/>
      <c r="G4582" s="662"/>
      <c r="H4582" s="663"/>
      <c r="I4582" s="663"/>
      <c r="J4582" s="663"/>
      <c r="K4582" s="664"/>
      <c r="L4582" s="662"/>
      <c r="M4582" s="663"/>
      <c r="N4582" s="663"/>
      <c r="O4582" s="663"/>
      <c r="P4582" s="664"/>
      <c r="Q4582" s="665"/>
      <c r="R4582" s="661"/>
      <c r="S4582" s="566"/>
      <c r="T4582" s="566"/>
      <c r="U4582" s="566"/>
      <c r="V4582" s="566"/>
      <c r="W4582" s="566"/>
      <c r="X4582" s="566"/>
      <c r="Y4582" s="566"/>
      <c r="Z4582" s="566"/>
      <c r="AA4582" s="566"/>
      <c r="AB4582" s="566"/>
      <c r="AC4582" s="566"/>
      <c r="AD4582" s="566"/>
      <c r="AE4582" s="566"/>
      <c r="AF4582" s="566"/>
      <c r="AG4582" s="566"/>
    </row>
    <row r="4583" spans="2:33" hidden="1" outlineLevel="1" x14ac:dyDescent="0.45">
      <c r="B4583" s="648"/>
      <c r="C4583" s="649"/>
      <c r="D4583" s="650"/>
      <c r="E4583" s="651"/>
      <c r="F4583" s="652"/>
      <c r="G4583" s="653"/>
      <c r="H4583" s="654"/>
      <c r="I4583" s="654"/>
      <c r="J4583" s="654"/>
      <c r="K4583" s="655"/>
      <c r="L4583" s="653"/>
      <c r="M4583" s="654"/>
      <c r="N4583" s="654"/>
      <c r="O4583" s="654"/>
      <c r="P4583" s="655"/>
      <c r="Q4583" s="656"/>
      <c r="R4583" s="652"/>
      <c r="S4583" s="566"/>
      <c r="T4583" s="566"/>
      <c r="U4583" s="566"/>
      <c r="V4583" s="566"/>
      <c r="W4583" s="566"/>
      <c r="X4583" s="566"/>
      <c r="Y4583" s="566"/>
      <c r="Z4583" s="566"/>
      <c r="AA4583" s="566"/>
      <c r="AB4583" s="566"/>
      <c r="AC4583" s="566"/>
      <c r="AD4583" s="566"/>
      <c r="AE4583" s="566"/>
      <c r="AF4583" s="566"/>
      <c r="AG4583" s="566"/>
    </row>
    <row r="4584" spans="2:33" hidden="1" outlineLevel="1" x14ac:dyDescent="0.45">
      <c r="B4584" s="657"/>
      <c r="C4584" s="658"/>
      <c r="D4584" s="659"/>
      <c r="E4584" s="660"/>
      <c r="F4584" s="661"/>
      <c r="G4584" s="662"/>
      <c r="H4584" s="663"/>
      <c r="I4584" s="663"/>
      <c r="J4584" s="663"/>
      <c r="K4584" s="664"/>
      <c r="L4584" s="662"/>
      <c r="M4584" s="663"/>
      <c r="N4584" s="663"/>
      <c r="O4584" s="663"/>
      <c r="P4584" s="664"/>
      <c r="Q4584" s="665"/>
      <c r="R4584" s="661"/>
      <c r="S4584" s="566"/>
      <c r="T4584" s="566"/>
      <c r="U4584" s="566"/>
      <c r="V4584" s="566"/>
      <c r="W4584" s="566"/>
      <c r="X4584" s="566"/>
      <c r="Y4584" s="566"/>
      <c r="Z4584" s="566"/>
      <c r="AA4584" s="566"/>
      <c r="AB4584" s="566"/>
      <c r="AC4584" s="566"/>
      <c r="AD4584" s="566"/>
      <c r="AE4584" s="566"/>
      <c r="AF4584" s="566"/>
      <c r="AG4584" s="566"/>
    </row>
    <row r="4585" spans="2:33" hidden="1" outlineLevel="1" x14ac:dyDescent="0.45">
      <c r="B4585" s="648"/>
      <c r="C4585" s="649"/>
      <c r="D4585" s="650"/>
      <c r="E4585" s="651"/>
      <c r="F4585" s="652"/>
      <c r="G4585" s="653"/>
      <c r="H4585" s="654"/>
      <c r="I4585" s="654"/>
      <c r="J4585" s="654"/>
      <c r="K4585" s="655"/>
      <c r="L4585" s="653"/>
      <c r="M4585" s="654"/>
      <c r="N4585" s="654"/>
      <c r="O4585" s="654"/>
      <c r="P4585" s="655"/>
      <c r="Q4585" s="656"/>
      <c r="R4585" s="652"/>
      <c r="S4585" s="566"/>
      <c r="T4585" s="566"/>
      <c r="U4585" s="566"/>
      <c r="V4585" s="566"/>
      <c r="W4585" s="566"/>
      <c r="X4585" s="566"/>
      <c r="Y4585" s="566"/>
      <c r="Z4585" s="566"/>
      <c r="AA4585" s="566"/>
      <c r="AB4585" s="566"/>
      <c r="AC4585" s="566"/>
      <c r="AD4585" s="566"/>
      <c r="AE4585" s="566"/>
      <c r="AF4585" s="566"/>
      <c r="AG4585" s="566"/>
    </row>
    <row r="4586" spans="2:33" hidden="1" outlineLevel="1" x14ac:dyDescent="0.45">
      <c r="B4586" s="657"/>
      <c r="C4586" s="658"/>
      <c r="D4586" s="659"/>
      <c r="E4586" s="660"/>
      <c r="F4586" s="661"/>
      <c r="G4586" s="662"/>
      <c r="H4586" s="663"/>
      <c r="I4586" s="663"/>
      <c r="J4586" s="663"/>
      <c r="K4586" s="664"/>
      <c r="L4586" s="662"/>
      <c r="M4586" s="663"/>
      <c r="N4586" s="663"/>
      <c r="O4586" s="663"/>
      <c r="P4586" s="664"/>
      <c r="Q4586" s="665"/>
      <c r="R4586" s="661"/>
      <c r="S4586" s="566"/>
      <c r="T4586" s="566"/>
      <c r="U4586" s="566"/>
      <c r="V4586" s="566"/>
      <c r="W4586" s="566"/>
      <c r="X4586" s="566"/>
      <c r="Y4586" s="566"/>
      <c r="Z4586" s="566"/>
      <c r="AA4586" s="566"/>
      <c r="AB4586" s="566"/>
      <c r="AC4586" s="566"/>
      <c r="AD4586" s="566"/>
      <c r="AE4586" s="566"/>
      <c r="AF4586" s="566"/>
      <c r="AG4586" s="566"/>
    </row>
    <row r="4587" spans="2:33" hidden="1" outlineLevel="1" x14ac:dyDescent="0.45">
      <c r="B4587" s="648"/>
      <c r="C4587" s="649"/>
      <c r="D4587" s="650"/>
      <c r="E4587" s="651"/>
      <c r="F4587" s="652"/>
      <c r="G4587" s="653"/>
      <c r="H4587" s="654"/>
      <c r="I4587" s="654"/>
      <c r="J4587" s="654"/>
      <c r="K4587" s="655"/>
      <c r="L4587" s="653"/>
      <c r="M4587" s="654"/>
      <c r="N4587" s="654"/>
      <c r="O4587" s="654"/>
      <c r="P4587" s="655"/>
      <c r="Q4587" s="656"/>
      <c r="R4587" s="652"/>
      <c r="S4587" s="566"/>
      <c r="T4587" s="566"/>
      <c r="U4587" s="566"/>
      <c r="V4587" s="566"/>
      <c r="W4587" s="566"/>
      <c r="X4587" s="566"/>
      <c r="Y4587" s="566"/>
      <c r="Z4587" s="566"/>
      <c r="AA4587" s="566"/>
      <c r="AB4587" s="566"/>
      <c r="AC4587" s="566"/>
      <c r="AD4587" s="566"/>
      <c r="AE4587" s="566"/>
      <c r="AF4587" s="566"/>
      <c r="AG4587" s="566"/>
    </row>
    <row r="4588" spans="2:33" hidden="1" outlineLevel="1" x14ac:dyDescent="0.45">
      <c r="B4588" s="657"/>
      <c r="C4588" s="658"/>
      <c r="D4588" s="659"/>
      <c r="E4588" s="660"/>
      <c r="F4588" s="661"/>
      <c r="G4588" s="662"/>
      <c r="H4588" s="663"/>
      <c r="I4588" s="663"/>
      <c r="J4588" s="663"/>
      <c r="K4588" s="664"/>
      <c r="L4588" s="662"/>
      <c r="M4588" s="663"/>
      <c r="N4588" s="663"/>
      <c r="O4588" s="663"/>
      <c r="P4588" s="664"/>
      <c r="Q4588" s="665"/>
      <c r="R4588" s="661"/>
      <c r="S4588" s="566"/>
      <c r="T4588" s="566"/>
      <c r="U4588" s="566"/>
      <c r="V4588" s="566"/>
      <c r="W4588" s="566"/>
      <c r="X4588" s="566"/>
      <c r="Y4588" s="566"/>
      <c r="Z4588" s="566"/>
      <c r="AA4588" s="566"/>
      <c r="AB4588" s="566"/>
      <c r="AC4588" s="566"/>
      <c r="AD4588" s="566"/>
      <c r="AE4588" s="566"/>
      <c r="AF4588" s="566"/>
      <c r="AG4588" s="566"/>
    </row>
    <row r="4589" spans="2:33" hidden="1" outlineLevel="1" x14ac:dyDescent="0.45">
      <c r="B4589" s="648"/>
      <c r="C4589" s="649"/>
      <c r="D4589" s="650"/>
      <c r="E4589" s="651"/>
      <c r="F4589" s="652"/>
      <c r="G4589" s="653"/>
      <c r="H4589" s="654"/>
      <c r="I4589" s="654"/>
      <c r="J4589" s="654"/>
      <c r="K4589" s="655"/>
      <c r="L4589" s="653"/>
      <c r="M4589" s="654"/>
      <c r="N4589" s="654"/>
      <c r="O4589" s="654"/>
      <c r="P4589" s="655"/>
      <c r="Q4589" s="656"/>
      <c r="R4589" s="652"/>
      <c r="S4589" s="566"/>
      <c r="T4589" s="566"/>
      <c r="U4589" s="566"/>
      <c r="V4589" s="566"/>
      <c r="W4589" s="566"/>
      <c r="X4589" s="566"/>
      <c r="Y4589" s="566"/>
      <c r="Z4589" s="566"/>
      <c r="AA4589" s="566"/>
      <c r="AB4589" s="566"/>
      <c r="AC4589" s="566"/>
      <c r="AD4589" s="566"/>
      <c r="AE4589" s="566"/>
      <c r="AF4589" s="566"/>
      <c r="AG4589" s="566"/>
    </row>
    <row r="4590" spans="2:33" hidden="1" outlineLevel="1" x14ac:dyDescent="0.45">
      <c r="B4590" s="657"/>
      <c r="C4590" s="658"/>
      <c r="D4590" s="659"/>
      <c r="E4590" s="660"/>
      <c r="F4590" s="661"/>
      <c r="G4590" s="662"/>
      <c r="H4590" s="663"/>
      <c r="I4590" s="663"/>
      <c r="J4590" s="663"/>
      <c r="K4590" s="664"/>
      <c r="L4590" s="662"/>
      <c r="M4590" s="663"/>
      <c r="N4590" s="663"/>
      <c r="O4590" s="663"/>
      <c r="P4590" s="664"/>
      <c r="Q4590" s="665"/>
      <c r="R4590" s="661"/>
      <c r="S4590" s="566"/>
      <c r="T4590" s="566"/>
      <c r="U4590" s="566"/>
      <c r="V4590" s="566"/>
      <c r="W4590" s="566"/>
      <c r="X4590" s="566"/>
      <c r="Y4590" s="566"/>
      <c r="Z4590" s="566"/>
      <c r="AA4590" s="566"/>
      <c r="AB4590" s="566"/>
      <c r="AC4590" s="566"/>
      <c r="AD4590" s="566"/>
      <c r="AE4590" s="566"/>
      <c r="AF4590" s="566"/>
      <c r="AG4590" s="566"/>
    </row>
    <row r="4591" spans="2:33" hidden="1" outlineLevel="1" x14ac:dyDescent="0.45">
      <c r="B4591" s="648"/>
      <c r="C4591" s="649"/>
      <c r="D4591" s="650"/>
      <c r="E4591" s="651"/>
      <c r="F4591" s="652"/>
      <c r="G4591" s="653"/>
      <c r="H4591" s="654"/>
      <c r="I4591" s="654"/>
      <c r="J4591" s="654"/>
      <c r="K4591" s="655"/>
      <c r="L4591" s="653"/>
      <c r="M4591" s="654"/>
      <c r="N4591" s="654"/>
      <c r="O4591" s="654"/>
      <c r="P4591" s="655"/>
      <c r="Q4591" s="656"/>
      <c r="R4591" s="652"/>
      <c r="S4591" s="566"/>
      <c r="T4591" s="566"/>
      <c r="U4591" s="566"/>
      <c r="V4591" s="566"/>
      <c r="W4591" s="566"/>
      <c r="X4591" s="566"/>
      <c r="Y4591" s="566"/>
      <c r="Z4591" s="566"/>
      <c r="AA4591" s="566"/>
      <c r="AB4591" s="566"/>
      <c r="AC4591" s="566"/>
      <c r="AD4591" s="566"/>
      <c r="AE4591" s="566"/>
      <c r="AF4591" s="566"/>
      <c r="AG4591" s="566"/>
    </row>
    <row r="4592" spans="2:33" hidden="1" outlineLevel="1" x14ac:dyDescent="0.45">
      <c r="B4592" s="657"/>
      <c r="C4592" s="658"/>
      <c r="D4592" s="659"/>
      <c r="E4592" s="660"/>
      <c r="F4592" s="661"/>
      <c r="G4592" s="662"/>
      <c r="H4592" s="663"/>
      <c r="I4592" s="663"/>
      <c r="J4592" s="663"/>
      <c r="K4592" s="664"/>
      <c r="L4592" s="662"/>
      <c r="M4592" s="663"/>
      <c r="N4592" s="663"/>
      <c r="O4592" s="663"/>
      <c r="P4592" s="664"/>
      <c r="Q4592" s="665"/>
      <c r="R4592" s="661"/>
      <c r="S4592" s="566"/>
      <c r="T4592" s="566"/>
      <c r="U4592" s="566"/>
      <c r="V4592" s="566"/>
      <c r="W4592" s="566"/>
      <c r="X4592" s="566"/>
      <c r="Y4592" s="566"/>
      <c r="Z4592" s="566"/>
      <c r="AA4592" s="566"/>
      <c r="AB4592" s="566"/>
      <c r="AC4592" s="566"/>
      <c r="AD4592" s="566"/>
      <c r="AE4592" s="566"/>
      <c r="AF4592" s="566"/>
      <c r="AG4592" s="566"/>
    </row>
    <row r="4593" spans="2:33" hidden="1" outlineLevel="1" x14ac:dyDescent="0.45">
      <c r="B4593" s="648"/>
      <c r="C4593" s="649"/>
      <c r="D4593" s="650"/>
      <c r="E4593" s="651"/>
      <c r="F4593" s="652"/>
      <c r="G4593" s="653"/>
      <c r="H4593" s="654"/>
      <c r="I4593" s="654"/>
      <c r="J4593" s="654"/>
      <c r="K4593" s="655"/>
      <c r="L4593" s="653"/>
      <c r="M4593" s="654"/>
      <c r="N4593" s="654"/>
      <c r="O4593" s="654"/>
      <c r="P4593" s="655"/>
      <c r="Q4593" s="656"/>
      <c r="R4593" s="652"/>
      <c r="S4593" s="566"/>
      <c r="T4593" s="566"/>
      <c r="U4593" s="566"/>
      <c r="V4593" s="566"/>
      <c r="W4593" s="566"/>
      <c r="X4593" s="566"/>
      <c r="Y4593" s="566"/>
      <c r="Z4593" s="566"/>
      <c r="AA4593" s="566"/>
      <c r="AB4593" s="566"/>
      <c r="AC4593" s="566"/>
      <c r="AD4593" s="566"/>
      <c r="AE4593" s="566"/>
      <c r="AF4593" s="566"/>
      <c r="AG4593" s="566"/>
    </row>
    <row r="4594" spans="2:33" hidden="1" outlineLevel="1" x14ac:dyDescent="0.45">
      <c r="B4594" s="657"/>
      <c r="C4594" s="658"/>
      <c r="D4594" s="659"/>
      <c r="E4594" s="660"/>
      <c r="F4594" s="661"/>
      <c r="G4594" s="662"/>
      <c r="H4594" s="663"/>
      <c r="I4594" s="663"/>
      <c r="J4594" s="663"/>
      <c r="K4594" s="664"/>
      <c r="L4594" s="662"/>
      <c r="M4594" s="663"/>
      <c r="N4594" s="663"/>
      <c r="O4594" s="663"/>
      <c r="P4594" s="664"/>
      <c r="Q4594" s="665"/>
      <c r="R4594" s="661"/>
      <c r="S4594" s="566"/>
      <c r="T4594" s="566"/>
      <c r="U4594" s="566"/>
      <c r="V4594" s="566"/>
      <c r="W4594" s="566"/>
      <c r="X4594" s="566"/>
      <c r="Y4594" s="566"/>
      <c r="Z4594" s="566"/>
      <c r="AA4594" s="566"/>
      <c r="AB4594" s="566"/>
      <c r="AC4594" s="566"/>
      <c r="AD4594" s="566"/>
      <c r="AE4594" s="566"/>
      <c r="AF4594" s="566"/>
      <c r="AG4594" s="566"/>
    </row>
    <row r="4595" spans="2:33" hidden="1" outlineLevel="1" x14ac:dyDescent="0.45">
      <c r="B4595" s="648"/>
      <c r="C4595" s="649"/>
      <c r="D4595" s="650"/>
      <c r="E4595" s="651"/>
      <c r="F4595" s="652"/>
      <c r="G4595" s="653"/>
      <c r="H4595" s="654"/>
      <c r="I4595" s="654"/>
      <c r="J4595" s="654"/>
      <c r="K4595" s="655"/>
      <c r="L4595" s="653"/>
      <c r="M4595" s="654"/>
      <c r="N4595" s="654"/>
      <c r="O4595" s="654"/>
      <c r="P4595" s="655"/>
      <c r="Q4595" s="656"/>
      <c r="R4595" s="652"/>
      <c r="S4595" s="566"/>
      <c r="T4595" s="566"/>
      <c r="U4595" s="566"/>
      <c r="V4595" s="566"/>
      <c r="W4595" s="566"/>
      <c r="X4595" s="566"/>
      <c r="Y4595" s="566"/>
      <c r="Z4595" s="566"/>
      <c r="AA4595" s="566"/>
      <c r="AB4595" s="566"/>
      <c r="AC4595" s="566"/>
      <c r="AD4595" s="566"/>
      <c r="AE4595" s="566"/>
      <c r="AF4595" s="566"/>
      <c r="AG4595" s="566"/>
    </row>
    <row r="4596" spans="2:33" hidden="1" outlineLevel="1" x14ac:dyDescent="0.45">
      <c r="B4596" s="657"/>
      <c r="C4596" s="658"/>
      <c r="D4596" s="659"/>
      <c r="E4596" s="660"/>
      <c r="F4596" s="661"/>
      <c r="G4596" s="662"/>
      <c r="H4596" s="663"/>
      <c r="I4596" s="663"/>
      <c r="J4596" s="663"/>
      <c r="K4596" s="664"/>
      <c r="L4596" s="662"/>
      <c r="M4596" s="663"/>
      <c r="N4596" s="663"/>
      <c r="O4596" s="663"/>
      <c r="P4596" s="664"/>
      <c r="Q4596" s="665"/>
      <c r="R4596" s="661"/>
      <c r="S4596" s="566"/>
      <c r="T4596" s="566"/>
      <c r="U4596" s="566"/>
      <c r="V4596" s="566"/>
      <c r="W4596" s="566"/>
      <c r="X4596" s="566"/>
      <c r="Y4596" s="566"/>
      <c r="Z4596" s="566"/>
      <c r="AA4596" s="566"/>
      <c r="AB4596" s="566"/>
      <c r="AC4596" s="566"/>
      <c r="AD4596" s="566"/>
      <c r="AE4596" s="566"/>
      <c r="AF4596" s="566"/>
      <c r="AG4596" s="566"/>
    </row>
    <row r="4597" spans="2:33" hidden="1" outlineLevel="1" x14ac:dyDescent="0.45">
      <c r="B4597" s="648"/>
      <c r="C4597" s="649"/>
      <c r="D4597" s="650"/>
      <c r="E4597" s="651"/>
      <c r="F4597" s="652"/>
      <c r="G4597" s="653"/>
      <c r="H4597" s="654"/>
      <c r="I4597" s="654"/>
      <c r="J4597" s="654"/>
      <c r="K4597" s="655"/>
      <c r="L4597" s="653"/>
      <c r="M4597" s="654"/>
      <c r="N4597" s="654"/>
      <c r="O4597" s="654"/>
      <c r="P4597" s="655"/>
      <c r="Q4597" s="656"/>
      <c r="R4597" s="652"/>
      <c r="S4597" s="566"/>
      <c r="T4597" s="566"/>
      <c r="U4597" s="566"/>
      <c r="V4597" s="566"/>
      <c r="W4597" s="566"/>
      <c r="X4597" s="566"/>
      <c r="Y4597" s="566"/>
      <c r="Z4597" s="566"/>
      <c r="AA4597" s="566"/>
      <c r="AB4597" s="566"/>
      <c r="AC4597" s="566"/>
      <c r="AD4597" s="566"/>
      <c r="AE4597" s="566"/>
      <c r="AF4597" s="566"/>
      <c r="AG4597" s="566"/>
    </row>
    <row r="4598" spans="2:33" hidden="1" outlineLevel="1" x14ac:dyDescent="0.45">
      <c r="B4598" s="657"/>
      <c r="C4598" s="658"/>
      <c r="D4598" s="659"/>
      <c r="E4598" s="660"/>
      <c r="F4598" s="661"/>
      <c r="G4598" s="662"/>
      <c r="H4598" s="663"/>
      <c r="I4598" s="663"/>
      <c r="J4598" s="663"/>
      <c r="K4598" s="664"/>
      <c r="L4598" s="662"/>
      <c r="M4598" s="663"/>
      <c r="N4598" s="663"/>
      <c r="O4598" s="663"/>
      <c r="P4598" s="664"/>
      <c r="Q4598" s="665"/>
      <c r="R4598" s="661"/>
      <c r="S4598" s="566"/>
      <c r="T4598" s="566"/>
      <c r="U4598" s="566"/>
      <c r="V4598" s="566"/>
      <c r="W4598" s="566"/>
      <c r="X4598" s="566"/>
      <c r="Y4598" s="566"/>
      <c r="Z4598" s="566"/>
      <c r="AA4598" s="566"/>
      <c r="AB4598" s="566"/>
      <c r="AC4598" s="566"/>
      <c r="AD4598" s="566"/>
      <c r="AE4598" s="566"/>
      <c r="AF4598" s="566"/>
      <c r="AG4598" s="566"/>
    </row>
    <row r="4599" spans="2:33" hidden="1" outlineLevel="1" x14ac:dyDescent="0.45">
      <c r="B4599" s="648"/>
      <c r="C4599" s="649"/>
      <c r="D4599" s="650"/>
      <c r="E4599" s="651"/>
      <c r="F4599" s="652"/>
      <c r="G4599" s="653"/>
      <c r="H4599" s="654"/>
      <c r="I4599" s="654"/>
      <c r="J4599" s="654"/>
      <c r="K4599" s="655"/>
      <c r="L4599" s="653"/>
      <c r="M4599" s="654"/>
      <c r="N4599" s="654"/>
      <c r="O4599" s="654"/>
      <c r="P4599" s="655"/>
      <c r="Q4599" s="656"/>
      <c r="R4599" s="652"/>
      <c r="S4599" s="566"/>
      <c r="T4599" s="566"/>
      <c r="U4599" s="566"/>
      <c r="V4599" s="566"/>
      <c r="W4599" s="566"/>
      <c r="X4599" s="566"/>
      <c r="Y4599" s="566"/>
      <c r="Z4599" s="566"/>
      <c r="AA4599" s="566"/>
      <c r="AB4599" s="566"/>
      <c r="AC4599" s="566"/>
      <c r="AD4599" s="566"/>
      <c r="AE4599" s="566"/>
      <c r="AF4599" s="566"/>
      <c r="AG4599" s="566"/>
    </row>
    <row r="4600" spans="2:33" hidden="1" outlineLevel="1" x14ac:dyDescent="0.45">
      <c r="B4600" s="657"/>
      <c r="C4600" s="658"/>
      <c r="D4600" s="659"/>
      <c r="E4600" s="660"/>
      <c r="F4600" s="661"/>
      <c r="G4600" s="662"/>
      <c r="H4600" s="663"/>
      <c r="I4600" s="663"/>
      <c r="J4600" s="663"/>
      <c r="K4600" s="664"/>
      <c r="L4600" s="662"/>
      <c r="M4600" s="663"/>
      <c r="N4600" s="663"/>
      <c r="O4600" s="663"/>
      <c r="P4600" s="664"/>
      <c r="Q4600" s="665"/>
      <c r="R4600" s="661"/>
      <c r="S4600" s="566"/>
      <c r="T4600" s="566"/>
      <c r="U4600" s="566"/>
      <c r="V4600" s="566"/>
      <c r="W4600" s="566"/>
      <c r="X4600" s="566"/>
      <c r="Y4600" s="566"/>
      <c r="Z4600" s="566"/>
      <c r="AA4600" s="566"/>
      <c r="AB4600" s="566"/>
      <c r="AC4600" s="566"/>
      <c r="AD4600" s="566"/>
      <c r="AE4600" s="566"/>
      <c r="AF4600" s="566"/>
      <c r="AG4600" s="566"/>
    </row>
    <row r="4601" spans="2:33" hidden="1" outlineLevel="1" x14ac:dyDescent="0.45">
      <c r="B4601" s="648"/>
      <c r="C4601" s="649"/>
      <c r="D4601" s="650"/>
      <c r="E4601" s="651"/>
      <c r="F4601" s="652"/>
      <c r="G4601" s="653"/>
      <c r="H4601" s="654"/>
      <c r="I4601" s="654"/>
      <c r="J4601" s="654"/>
      <c r="K4601" s="655"/>
      <c r="L4601" s="653"/>
      <c r="M4601" s="654"/>
      <c r="N4601" s="654"/>
      <c r="O4601" s="654"/>
      <c r="P4601" s="655"/>
      <c r="Q4601" s="656"/>
      <c r="R4601" s="652"/>
      <c r="S4601" s="566"/>
      <c r="T4601" s="566"/>
      <c r="U4601" s="566"/>
      <c r="V4601" s="566"/>
      <c r="W4601" s="566"/>
      <c r="X4601" s="566"/>
      <c r="Y4601" s="566"/>
      <c r="Z4601" s="566"/>
      <c r="AA4601" s="566"/>
      <c r="AB4601" s="566"/>
      <c r="AC4601" s="566"/>
      <c r="AD4601" s="566"/>
      <c r="AE4601" s="566"/>
      <c r="AF4601" s="566"/>
      <c r="AG4601" s="566"/>
    </row>
    <row r="4602" spans="2:33" hidden="1" outlineLevel="1" x14ac:dyDescent="0.45">
      <c r="B4602" s="657"/>
      <c r="C4602" s="658"/>
      <c r="D4602" s="659"/>
      <c r="E4602" s="660"/>
      <c r="F4602" s="661"/>
      <c r="G4602" s="662"/>
      <c r="H4602" s="663"/>
      <c r="I4602" s="663"/>
      <c r="J4602" s="663"/>
      <c r="K4602" s="664"/>
      <c r="L4602" s="662"/>
      <c r="M4602" s="663"/>
      <c r="N4602" s="663"/>
      <c r="O4602" s="663"/>
      <c r="P4602" s="664"/>
      <c r="Q4602" s="665"/>
      <c r="R4602" s="661"/>
      <c r="S4602" s="566"/>
      <c r="T4602" s="566"/>
      <c r="U4602" s="566"/>
      <c r="V4602" s="566"/>
      <c r="W4602" s="566"/>
      <c r="X4602" s="566"/>
      <c r="Y4602" s="566"/>
      <c r="Z4602" s="566"/>
      <c r="AA4602" s="566"/>
      <c r="AB4602" s="566"/>
      <c r="AC4602" s="566"/>
      <c r="AD4602" s="566"/>
      <c r="AE4602" s="566"/>
      <c r="AF4602" s="566"/>
      <c r="AG4602" s="566"/>
    </row>
    <row r="4603" spans="2:33" hidden="1" outlineLevel="1" x14ac:dyDescent="0.45">
      <c r="B4603" s="648"/>
      <c r="C4603" s="649"/>
      <c r="D4603" s="650"/>
      <c r="E4603" s="651"/>
      <c r="F4603" s="652"/>
      <c r="G4603" s="653"/>
      <c r="H4603" s="654"/>
      <c r="I4603" s="654"/>
      <c r="J4603" s="654"/>
      <c r="K4603" s="655"/>
      <c r="L4603" s="653"/>
      <c r="M4603" s="654"/>
      <c r="N4603" s="654"/>
      <c r="O4603" s="654"/>
      <c r="P4603" s="655"/>
      <c r="Q4603" s="656"/>
      <c r="R4603" s="652"/>
      <c r="S4603" s="566"/>
      <c r="T4603" s="566"/>
      <c r="U4603" s="566"/>
      <c r="V4603" s="566"/>
      <c r="W4603" s="566"/>
      <c r="X4603" s="566"/>
      <c r="Y4603" s="566"/>
      <c r="Z4603" s="566"/>
      <c r="AA4603" s="566"/>
      <c r="AB4603" s="566"/>
      <c r="AC4603" s="566"/>
      <c r="AD4603" s="566"/>
      <c r="AE4603" s="566"/>
      <c r="AF4603" s="566"/>
      <c r="AG4603" s="566"/>
    </row>
    <row r="4604" spans="2:33" hidden="1" outlineLevel="1" x14ac:dyDescent="0.45">
      <c r="B4604" s="657"/>
      <c r="C4604" s="658"/>
      <c r="D4604" s="659"/>
      <c r="E4604" s="660"/>
      <c r="F4604" s="661"/>
      <c r="G4604" s="662"/>
      <c r="H4604" s="663"/>
      <c r="I4604" s="663"/>
      <c r="J4604" s="663"/>
      <c r="K4604" s="664"/>
      <c r="L4604" s="662"/>
      <c r="M4604" s="663"/>
      <c r="N4604" s="663"/>
      <c r="O4604" s="663"/>
      <c r="P4604" s="664"/>
      <c r="Q4604" s="665"/>
      <c r="R4604" s="661"/>
      <c r="S4604" s="566"/>
      <c r="T4604" s="566"/>
      <c r="U4604" s="566"/>
      <c r="V4604" s="566"/>
      <c r="W4604" s="566"/>
      <c r="X4604" s="566"/>
      <c r="Y4604" s="566"/>
      <c r="Z4604" s="566"/>
      <c r="AA4604" s="566"/>
      <c r="AB4604" s="566"/>
      <c r="AC4604" s="566"/>
      <c r="AD4604" s="566"/>
      <c r="AE4604" s="566"/>
      <c r="AF4604" s="566"/>
      <c r="AG4604" s="566"/>
    </row>
    <row r="4605" spans="2:33" hidden="1" outlineLevel="1" x14ac:dyDescent="0.45">
      <c r="B4605" s="648"/>
      <c r="C4605" s="649"/>
      <c r="D4605" s="650"/>
      <c r="E4605" s="651"/>
      <c r="F4605" s="652"/>
      <c r="G4605" s="653"/>
      <c r="H4605" s="654"/>
      <c r="I4605" s="654"/>
      <c r="J4605" s="654"/>
      <c r="K4605" s="655"/>
      <c r="L4605" s="653"/>
      <c r="M4605" s="654"/>
      <c r="N4605" s="654"/>
      <c r="O4605" s="654"/>
      <c r="P4605" s="655"/>
      <c r="Q4605" s="656"/>
      <c r="R4605" s="652"/>
      <c r="S4605" s="566"/>
      <c r="T4605" s="566"/>
      <c r="U4605" s="566"/>
      <c r="V4605" s="566"/>
      <c r="W4605" s="566"/>
      <c r="X4605" s="566"/>
      <c r="Y4605" s="566"/>
      <c r="Z4605" s="566"/>
      <c r="AA4605" s="566"/>
      <c r="AB4605" s="566"/>
      <c r="AC4605" s="566"/>
      <c r="AD4605" s="566"/>
      <c r="AE4605" s="566"/>
      <c r="AF4605" s="566"/>
      <c r="AG4605" s="566"/>
    </row>
    <row r="4606" spans="2:33" hidden="1" outlineLevel="1" x14ac:dyDescent="0.45">
      <c r="B4606" s="657"/>
      <c r="C4606" s="658"/>
      <c r="D4606" s="659"/>
      <c r="E4606" s="660"/>
      <c r="F4606" s="661"/>
      <c r="G4606" s="662"/>
      <c r="H4606" s="663"/>
      <c r="I4606" s="663"/>
      <c r="J4606" s="663"/>
      <c r="K4606" s="664"/>
      <c r="L4606" s="662"/>
      <c r="M4606" s="663"/>
      <c r="N4606" s="663"/>
      <c r="O4606" s="663"/>
      <c r="P4606" s="664"/>
      <c r="Q4606" s="665"/>
      <c r="R4606" s="661"/>
      <c r="S4606" s="566"/>
      <c r="T4606" s="566"/>
      <c r="U4606" s="566"/>
      <c r="V4606" s="566"/>
      <c r="W4606" s="566"/>
      <c r="X4606" s="566"/>
      <c r="Y4606" s="566"/>
      <c r="Z4606" s="566"/>
      <c r="AA4606" s="566"/>
      <c r="AB4606" s="566"/>
      <c r="AC4606" s="566"/>
      <c r="AD4606" s="566"/>
      <c r="AE4606" s="566"/>
      <c r="AF4606" s="566"/>
      <c r="AG4606" s="566"/>
    </row>
    <row r="4607" spans="2:33" hidden="1" outlineLevel="1" x14ac:dyDescent="0.45">
      <c r="B4607" s="648"/>
      <c r="C4607" s="649"/>
      <c r="D4607" s="650"/>
      <c r="E4607" s="651"/>
      <c r="F4607" s="652"/>
      <c r="G4607" s="653"/>
      <c r="H4607" s="654"/>
      <c r="I4607" s="654"/>
      <c r="J4607" s="654"/>
      <c r="K4607" s="655"/>
      <c r="L4607" s="653"/>
      <c r="M4607" s="654"/>
      <c r="N4607" s="654"/>
      <c r="O4607" s="654"/>
      <c r="P4607" s="655"/>
      <c r="Q4607" s="656"/>
      <c r="R4607" s="652"/>
      <c r="S4607" s="566"/>
      <c r="T4607" s="566"/>
      <c r="U4607" s="566"/>
      <c r="V4607" s="566"/>
      <c r="W4607" s="566"/>
      <c r="X4607" s="566"/>
      <c r="Y4607" s="566"/>
      <c r="Z4607" s="566"/>
      <c r="AA4607" s="566"/>
      <c r="AB4607" s="566"/>
      <c r="AC4607" s="566"/>
      <c r="AD4607" s="566"/>
      <c r="AE4607" s="566"/>
      <c r="AF4607" s="566"/>
      <c r="AG4607" s="566"/>
    </row>
    <row r="4608" spans="2:33" hidden="1" outlineLevel="1" x14ac:dyDescent="0.45">
      <c r="B4608" s="657"/>
      <c r="C4608" s="658"/>
      <c r="D4608" s="659"/>
      <c r="E4608" s="660"/>
      <c r="F4608" s="661"/>
      <c r="G4608" s="662"/>
      <c r="H4608" s="663"/>
      <c r="I4608" s="663"/>
      <c r="J4608" s="663"/>
      <c r="K4608" s="664"/>
      <c r="L4608" s="662"/>
      <c r="M4608" s="663"/>
      <c r="N4608" s="663"/>
      <c r="O4608" s="663"/>
      <c r="P4608" s="664"/>
      <c r="Q4608" s="665"/>
      <c r="R4608" s="661"/>
      <c r="S4608" s="566"/>
      <c r="T4608" s="566"/>
      <c r="U4608" s="566"/>
      <c r="V4608" s="566"/>
      <c r="W4608" s="566"/>
      <c r="X4608" s="566"/>
      <c r="Y4608" s="566"/>
      <c r="Z4608" s="566"/>
      <c r="AA4608" s="566"/>
      <c r="AB4608" s="566"/>
      <c r="AC4608" s="566"/>
      <c r="AD4608" s="566"/>
      <c r="AE4608" s="566"/>
      <c r="AF4608" s="566"/>
      <c r="AG4608" s="566"/>
    </row>
    <row r="4609" spans="2:33" hidden="1" outlineLevel="1" x14ac:dyDescent="0.45">
      <c r="B4609" s="648"/>
      <c r="C4609" s="649"/>
      <c r="D4609" s="650"/>
      <c r="E4609" s="651"/>
      <c r="F4609" s="652"/>
      <c r="G4609" s="653"/>
      <c r="H4609" s="654"/>
      <c r="I4609" s="654"/>
      <c r="J4609" s="654"/>
      <c r="K4609" s="655"/>
      <c r="L4609" s="653"/>
      <c r="M4609" s="654"/>
      <c r="N4609" s="654"/>
      <c r="O4609" s="654"/>
      <c r="P4609" s="655"/>
      <c r="Q4609" s="656"/>
      <c r="R4609" s="652"/>
      <c r="S4609" s="566"/>
      <c r="T4609" s="566"/>
      <c r="U4609" s="566"/>
      <c r="V4609" s="566"/>
      <c r="W4609" s="566"/>
      <c r="X4609" s="566"/>
      <c r="Y4609" s="566"/>
      <c r="Z4609" s="566"/>
      <c r="AA4609" s="566"/>
      <c r="AB4609" s="566"/>
      <c r="AC4609" s="566"/>
      <c r="AD4609" s="566"/>
      <c r="AE4609" s="566"/>
      <c r="AF4609" s="566"/>
      <c r="AG4609" s="566"/>
    </row>
    <row r="4610" spans="2:33" hidden="1" outlineLevel="1" x14ac:dyDescent="0.45">
      <c r="B4610" s="657"/>
      <c r="C4610" s="658"/>
      <c r="D4610" s="659"/>
      <c r="E4610" s="660"/>
      <c r="F4610" s="661"/>
      <c r="G4610" s="662"/>
      <c r="H4610" s="663"/>
      <c r="I4610" s="663"/>
      <c r="J4610" s="663"/>
      <c r="K4610" s="664"/>
      <c r="L4610" s="662"/>
      <c r="M4610" s="663"/>
      <c r="N4610" s="663"/>
      <c r="O4610" s="663"/>
      <c r="P4610" s="664"/>
      <c r="Q4610" s="665"/>
      <c r="R4610" s="661"/>
      <c r="S4610" s="566"/>
      <c r="T4610" s="566"/>
      <c r="U4610" s="566"/>
      <c r="V4610" s="566"/>
      <c r="W4610" s="566"/>
      <c r="X4610" s="566"/>
      <c r="Y4610" s="566"/>
      <c r="Z4610" s="566"/>
      <c r="AA4610" s="566"/>
      <c r="AB4610" s="566"/>
      <c r="AC4610" s="566"/>
      <c r="AD4610" s="566"/>
      <c r="AE4610" s="566"/>
      <c r="AF4610" s="566"/>
      <c r="AG4610" s="566"/>
    </row>
    <row r="4611" spans="2:33" hidden="1" outlineLevel="1" x14ac:dyDescent="0.45">
      <c r="B4611" s="648"/>
      <c r="C4611" s="649"/>
      <c r="D4611" s="650"/>
      <c r="E4611" s="651"/>
      <c r="F4611" s="652"/>
      <c r="G4611" s="653"/>
      <c r="H4611" s="654"/>
      <c r="I4611" s="654"/>
      <c r="J4611" s="654"/>
      <c r="K4611" s="655"/>
      <c r="L4611" s="653"/>
      <c r="M4611" s="654"/>
      <c r="N4611" s="654"/>
      <c r="O4611" s="654"/>
      <c r="P4611" s="655"/>
      <c r="Q4611" s="656"/>
      <c r="R4611" s="652"/>
      <c r="S4611" s="566"/>
      <c r="T4611" s="566"/>
      <c r="U4611" s="566"/>
      <c r="V4611" s="566"/>
      <c r="W4611" s="566"/>
      <c r="X4611" s="566"/>
      <c r="Y4611" s="566"/>
      <c r="Z4611" s="566"/>
      <c r="AA4611" s="566"/>
      <c r="AB4611" s="566"/>
      <c r="AC4611" s="566"/>
      <c r="AD4611" s="566"/>
      <c r="AE4611" s="566"/>
      <c r="AF4611" s="566"/>
      <c r="AG4611" s="566"/>
    </row>
    <row r="4612" spans="2:33" hidden="1" outlineLevel="1" x14ac:dyDescent="0.45">
      <c r="B4612" s="657"/>
      <c r="C4612" s="658"/>
      <c r="D4612" s="659"/>
      <c r="E4612" s="660"/>
      <c r="F4612" s="661"/>
      <c r="G4612" s="662"/>
      <c r="H4612" s="663"/>
      <c r="I4612" s="663"/>
      <c r="J4612" s="663"/>
      <c r="K4612" s="664"/>
      <c r="L4612" s="662"/>
      <c r="M4612" s="663"/>
      <c r="N4612" s="663"/>
      <c r="O4612" s="663"/>
      <c r="P4612" s="664"/>
      <c r="Q4612" s="665"/>
      <c r="R4612" s="661"/>
      <c r="S4612" s="566"/>
      <c r="T4612" s="566"/>
      <c r="U4612" s="566"/>
      <c r="V4612" s="566"/>
      <c r="W4612" s="566"/>
      <c r="X4612" s="566"/>
      <c r="Y4612" s="566"/>
      <c r="Z4612" s="566"/>
      <c r="AA4612" s="566"/>
      <c r="AB4612" s="566"/>
      <c r="AC4612" s="566"/>
      <c r="AD4612" s="566"/>
      <c r="AE4612" s="566"/>
      <c r="AF4612" s="566"/>
      <c r="AG4612" s="566"/>
    </row>
    <row r="4613" spans="2:33" hidden="1" outlineLevel="1" x14ac:dyDescent="0.45">
      <c r="B4613" s="648"/>
      <c r="C4613" s="649"/>
      <c r="D4613" s="650"/>
      <c r="E4613" s="651"/>
      <c r="F4613" s="652"/>
      <c r="G4613" s="653"/>
      <c r="H4613" s="654"/>
      <c r="I4613" s="654"/>
      <c r="J4613" s="654"/>
      <c r="K4613" s="655"/>
      <c r="L4613" s="653"/>
      <c r="M4613" s="654"/>
      <c r="N4613" s="654"/>
      <c r="O4613" s="654"/>
      <c r="P4613" s="655"/>
      <c r="Q4613" s="656"/>
      <c r="R4613" s="652"/>
      <c r="S4613" s="566"/>
      <c r="T4613" s="566"/>
      <c r="U4613" s="566"/>
      <c r="V4613" s="566"/>
      <c r="W4613" s="566"/>
      <c r="X4613" s="566"/>
      <c r="Y4613" s="566"/>
      <c r="Z4613" s="566"/>
      <c r="AA4613" s="566"/>
      <c r="AB4613" s="566"/>
      <c r="AC4613" s="566"/>
      <c r="AD4613" s="566"/>
      <c r="AE4613" s="566"/>
      <c r="AF4613" s="566"/>
      <c r="AG4613" s="566"/>
    </row>
    <row r="4614" spans="2:33" hidden="1" outlineLevel="1" x14ac:dyDescent="0.45">
      <c r="B4614" s="657"/>
      <c r="C4614" s="658"/>
      <c r="D4614" s="659"/>
      <c r="E4614" s="660"/>
      <c r="F4614" s="661"/>
      <c r="G4614" s="662"/>
      <c r="H4614" s="663"/>
      <c r="I4614" s="663"/>
      <c r="J4614" s="663"/>
      <c r="K4614" s="664"/>
      <c r="L4614" s="662"/>
      <c r="M4614" s="663"/>
      <c r="N4614" s="663"/>
      <c r="O4614" s="663"/>
      <c r="P4614" s="664"/>
      <c r="Q4614" s="665"/>
      <c r="R4614" s="661"/>
      <c r="S4614" s="566"/>
      <c r="T4614" s="566"/>
      <c r="U4614" s="566"/>
      <c r="V4614" s="566"/>
      <c r="W4614" s="566"/>
      <c r="X4614" s="566"/>
      <c r="Y4614" s="566"/>
      <c r="Z4614" s="566"/>
      <c r="AA4614" s="566"/>
      <c r="AB4614" s="566"/>
      <c r="AC4614" s="566"/>
      <c r="AD4614" s="566"/>
      <c r="AE4614" s="566"/>
      <c r="AF4614" s="566"/>
      <c r="AG4614" s="566"/>
    </row>
    <row r="4615" spans="2:33" hidden="1" outlineLevel="1" x14ac:dyDescent="0.45">
      <c r="B4615" s="648"/>
      <c r="C4615" s="649"/>
      <c r="D4615" s="650"/>
      <c r="E4615" s="651"/>
      <c r="F4615" s="652"/>
      <c r="G4615" s="653"/>
      <c r="H4615" s="654"/>
      <c r="I4615" s="654"/>
      <c r="J4615" s="654"/>
      <c r="K4615" s="655"/>
      <c r="L4615" s="653"/>
      <c r="M4615" s="654"/>
      <c r="N4615" s="654"/>
      <c r="O4615" s="654"/>
      <c r="P4615" s="655"/>
      <c r="Q4615" s="656"/>
      <c r="R4615" s="652"/>
      <c r="S4615" s="566"/>
      <c r="T4615" s="566"/>
      <c r="U4615" s="566"/>
      <c r="V4615" s="566"/>
      <c r="W4615" s="566"/>
      <c r="X4615" s="566"/>
      <c r="Y4615" s="566"/>
      <c r="Z4615" s="566"/>
      <c r="AA4615" s="566"/>
      <c r="AB4615" s="566"/>
      <c r="AC4615" s="566"/>
      <c r="AD4615" s="566"/>
      <c r="AE4615" s="566"/>
      <c r="AF4615" s="566"/>
      <c r="AG4615" s="566"/>
    </row>
    <row r="4616" spans="2:33" hidden="1" outlineLevel="1" x14ac:dyDescent="0.45">
      <c r="B4616" s="657"/>
      <c r="C4616" s="658"/>
      <c r="D4616" s="659"/>
      <c r="E4616" s="660"/>
      <c r="F4616" s="661"/>
      <c r="G4616" s="662"/>
      <c r="H4616" s="663"/>
      <c r="I4616" s="663"/>
      <c r="J4616" s="663"/>
      <c r="K4616" s="664"/>
      <c r="L4616" s="662"/>
      <c r="M4616" s="663"/>
      <c r="N4616" s="663"/>
      <c r="O4616" s="663"/>
      <c r="P4616" s="664"/>
      <c r="Q4616" s="665"/>
      <c r="R4616" s="661"/>
      <c r="S4616" s="566"/>
      <c r="T4616" s="566"/>
      <c r="U4616" s="566"/>
      <c r="V4616" s="566"/>
      <c r="W4616" s="566"/>
      <c r="X4616" s="566"/>
      <c r="Y4616" s="566"/>
      <c r="Z4616" s="566"/>
      <c r="AA4616" s="566"/>
      <c r="AB4616" s="566"/>
      <c r="AC4616" s="566"/>
      <c r="AD4616" s="566"/>
      <c r="AE4616" s="566"/>
      <c r="AF4616" s="566"/>
      <c r="AG4616" s="566"/>
    </row>
    <row r="4617" spans="2:33" hidden="1" outlineLevel="1" x14ac:dyDescent="0.45">
      <c r="B4617" s="648"/>
      <c r="C4617" s="649"/>
      <c r="D4617" s="650"/>
      <c r="E4617" s="651"/>
      <c r="F4617" s="652"/>
      <c r="G4617" s="653"/>
      <c r="H4617" s="654"/>
      <c r="I4617" s="654"/>
      <c r="J4617" s="654"/>
      <c r="K4617" s="655"/>
      <c r="L4617" s="653"/>
      <c r="M4617" s="654"/>
      <c r="N4617" s="654"/>
      <c r="O4617" s="654"/>
      <c r="P4617" s="655"/>
      <c r="Q4617" s="656"/>
      <c r="R4617" s="652"/>
      <c r="S4617" s="566"/>
      <c r="T4617" s="566"/>
      <c r="U4617" s="566"/>
      <c r="V4617" s="566"/>
      <c r="W4617" s="566"/>
      <c r="X4617" s="566"/>
      <c r="Y4617" s="566"/>
      <c r="Z4617" s="566"/>
      <c r="AA4617" s="566"/>
      <c r="AB4617" s="566"/>
      <c r="AC4617" s="566"/>
      <c r="AD4617" s="566"/>
      <c r="AE4617" s="566"/>
      <c r="AF4617" s="566"/>
      <c r="AG4617" s="566"/>
    </row>
    <row r="4618" spans="2:33" hidden="1" outlineLevel="1" x14ac:dyDescent="0.45">
      <c r="B4618" s="657"/>
      <c r="C4618" s="658"/>
      <c r="D4618" s="659"/>
      <c r="E4618" s="660"/>
      <c r="F4618" s="661"/>
      <c r="G4618" s="662"/>
      <c r="H4618" s="663"/>
      <c r="I4618" s="663"/>
      <c r="J4618" s="663"/>
      <c r="K4618" s="664"/>
      <c r="L4618" s="662"/>
      <c r="M4618" s="663"/>
      <c r="N4618" s="663"/>
      <c r="O4618" s="663"/>
      <c r="P4618" s="664"/>
      <c r="Q4618" s="665"/>
      <c r="R4618" s="661"/>
      <c r="S4618" s="566"/>
      <c r="T4618" s="566"/>
      <c r="U4618" s="566"/>
      <c r="V4618" s="566"/>
      <c r="W4618" s="566"/>
      <c r="X4618" s="566"/>
      <c r="Y4618" s="566"/>
      <c r="Z4618" s="566"/>
      <c r="AA4618" s="566"/>
      <c r="AB4618" s="566"/>
      <c r="AC4618" s="566"/>
      <c r="AD4618" s="566"/>
      <c r="AE4618" s="566"/>
      <c r="AF4618" s="566"/>
      <c r="AG4618" s="566"/>
    </row>
    <row r="4619" spans="2:33" hidden="1" outlineLevel="1" x14ac:dyDescent="0.45">
      <c r="B4619" s="648"/>
      <c r="C4619" s="649"/>
      <c r="D4619" s="650"/>
      <c r="E4619" s="651"/>
      <c r="F4619" s="652"/>
      <c r="G4619" s="653"/>
      <c r="H4619" s="654"/>
      <c r="I4619" s="654"/>
      <c r="J4619" s="654"/>
      <c r="K4619" s="655"/>
      <c r="L4619" s="653"/>
      <c r="M4619" s="654"/>
      <c r="N4619" s="654"/>
      <c r="O4619" s="654"/>
      <c r="P4619" s="655"/>
      <c r="Q4619" s="656"/>
      <c r="R4619" s="652"/>
      <c r="S4619" s="566"/>
      <c r="T4619" s="566"/>
      <c r="U4619" s="566"/>
      <c r="V4619" s="566"/>
      <c r="W4619" s="566"/>
      <c r="X4619" s="566"/>
      <c r="Y4619" s="566"/>
      <c r="Z4619" s="566"/>
      <c r="AA4619" s="566"/>
      <c r="AB4619" s="566"/>
      <c r="AC4619" s="566"/>
      <c r="AD4619" s="566"/>
      <c r="AE4619" s="566"/>
      <c r="AF4619" s="566"/>
      <c r="AG4619" s="566"/>
    </row>
    <row r="4620" spans="2:33" hidden="1" outlineLevel="1" x14ac:dyDescent="0.45">
      <c r="B4620" s="657"/>
      <c r="C4620" s="658"/>
      <c r="D4620" s="659"/>
      <c r="E4620" s="660"/>
      <c r="F4620" s="661"/>
      <c r="G4620" s="662"/>
      <c r="H4620" s="663"/>
      <c r="I4620" s="663"/>
      <c r="J4620" s="663"/>
      <c r="K4620" s="664"/>
      <c r="L4620" s="662"/>
      <c r="M4620" s="663"/>
      <c r="N4620" s="663"/>
      <c r="O4620" s="663"/>
      <c r="P4620" s="664"/>
      <c r="Q4620" s="665"/>
      <c r="R4620" s="661"/>
      <c r="S4620" s="566"/>
      <c r="T4620" s="566"/>
      <c r="U4620" s="566"/>
      <c r="V4620" s="566"/>
      <c r="W4620" s="566"/>
      <c r="X4620" s="566"/>
      <c r="Y4620" s="566"/>
      <c r="Z4620" s="566"/>
      <c r="AA4620" s="566"/>
      <c r="AB4620" s="566"/>
      <c r="AC4620" s="566"/>
      <c r="AD4620" s="566"/>
      <c r="AE4620" s="566"/>
      <c r="AF4620" s="566"/>
      <c r="AG4620" s="566"/>
    </row>
    <row r="4621" spans="2:33" hidden="1" outlineLevel="1" x14ac:dyDescent="0.45">
      <c r="B4621" s="648"/>
      <c r="C4621" s="649"/>
      <c r="D4621" s="650"/>
      <c r="E4621" s="651"/>
      <c r="F4621" s="652"/>
      <c r="G4621" s="653"/>
      <c r="H4621" s="654"/>
      <c r="I4621" s="654"/>
      <c r="J4621" s="654"/>
      <c r="K4621" s="655"/>
      <c r="L4621" s="653"/>
      <c r="M4621" s="654"/>
      <c r="N4621" s="654"/>
      <c r="O4621" s="654"/>
      <c r="P4621" s="655"/>
      <c r="Q4621" s="656"/>
      <c r="R4621" s="652"/>
      <c r="S4621" s="566"/>
      <c r="T4621" s="566"/>
      <c r="U4621" s="566"/>
      <c r="V4621" s="566"/>
      <c r="W4621" s="566"/>
      <c r="X4621" s="566"/>
      <c r="Y4621" s="566"/>
      <c r="Z4621" s="566"/>
      <c r="AA4621" s="566"/>
      <c r="AB4621" s="566"/>
      <c r="AC4621" s="566"/>
      <c r="AD4621" s="566"/>
      <c r="AE4621" s="566"/>
      <c r="AF4621" s="566"/>
      <c r="AG4621" s="566"/>
    </row>
    <row r="4622" spans="2:33" hidden="1" outlineLevel="1" x14ac:dyDescent="0.45">
      <c r="B4622" s="657"/>
      <c r="C4622" s="658"/>
      <c r="D4622" s="659"/>
      <c r="E4622" s="660"/>
      <c r="F4622" s="661"/>
      <c r="G4622" s="662"/>
      <c r="H4622" s="663"/>
      <c r="I4622" s="663"/>
      <c r="J4622" s="663"/>
      <c r="K4622" s="664"/>
      <c r="L4622" s="662"/>
      <c r="M4622" s="663"/>
      <c r="N4622" s="663"/>
      <c r="O4622" s="663"/>
      <c r="P4622" s="664"/>
      <c r="Q4622" s="665"/>
      <c r="R4622" s="661"/>
      <c r="S4622" s="566"/>
      <c r="T4622" s="566"/>
      <c r="U4622" s="566"/>
      <c r="V4622" s="566"/>
      <c r="W4622" s="566"/>
      <c r="X4622" s="566"/>
      <c r="Y4622" s="566"/>
      <c r="Z4622" s="566"/>
      <c r="AA4622" s="566"/>
      <c r="AB4622" s="566"/>
      <c r="AC4622" s="566"/>
      <c r="AD4622" s="566"/>
      <c r="AE4622" s="566"/>
      <c r="AF4622" s="566"/>
      <c r="AG4622" s="566"/>
    </row>
    <row r="4623" spans="2:33" hidden="1" outlineLevel="1" x14ac:dyDescent="0.45">
      <c r="B4623" s="648"/>
      <c r="C4623" s="649"/>
      <c r="D4623" s="650"/>
      <c r="E4623" s="651"/>
      <c r="F4623" s="652"/>
      <c r="G4623" s="653"/>
      <c r="H4623" s="654"/>
      <c r="I4623" s="654"/>
      <c r="J4623" s="654"/>
      <c r="K4623" s="655"/>
      <c r="L4623" s="653"/>
      <c r="M4623" s="654"/>
      <c r="N4623" s="654"/>
      <c r="O4623" s="654"/>
      <c r="P4623" s="655"/>
      <c r="Q4623" s="656"/>
      <c r="R4623" s="652"/>
      <c r="S4623" s="566"/>
      <c r="T4623" s="566"/>
      <c r="U4623" s="566"/>
      <c r="V4623" s="566"/>
      <c r="W4623" s="566"/>
      <c r="X4623" s="566"/>
      <c r="Y4623" s="566"/>
      <c r="Z4623" s="566"/>
      <c r="AA4623" s="566"/>
      <c r="AB4623" s="566"/>
      <c r="AC4623" s="566"/>
      <c r="AD4623" s="566"/>
      <c r="AE4623" s="566"/>
      <c r="AF4623" s="566"/>
      <c r="AG4623" s="566"/>
    </row>
    <row r="4624" spans="2:33" hidden="1" outlineLevel="1" x14ac:dyDescent="0.45">
      <c r="B4624" s="657"/>
      <c r="C4624" s="658"/>
      <c r="D4624" s="659"/>
      <c r="E4624" s="660"/>
      <c r="F4624" s="661"/>
      <c r="G4624" s="662"/>
      <c r="H4624" s="663"/>
      <c r="I4624" s="663"/>
      <c r="J4624" s="663"/>
      <c r="K4624" s="664"/>
      <c r="L4624" s="662"/>
      <c r="M4624" s="663"/>
      <c r="N4624" s="663"/>
      <c r="O4624" s="663"/>
      <c r="P4624" s="664"/>
      <c r="Q4624" s="665"/>
      <c r="R4624" s="661"/>
      <c r="S4624" s="566"/>
      <c r="T4624" s="566"/>
      <c r="U4624" s="566"/>
      <c r="V4624" s="566"/>
      <c r="W4624" s="566"/>
      <c r="X4624" s="566"/>
      <c r="Y4624" s="566"/>
      <c r="Z4624" s="566"/>
      <c r="AA4624" s="566"/>
      <c r="AB4624" s="566"/>
      <c r="AC4624" s="566"/>
      <c r="AD4624" s="566"/>
      <c r="AE4624" s="566"/>
      <c r="AF4624" s="566"/>
      <c r="AG4624" s="566"/>
    </row>
    <row r="4625" spans="2:33" hidden="1" outlineLevel="1" x14ac:dyDescent="0.45">
      <c r="B4625" s="648"/>
      <c r="C4625" s="649"/>
      <c r="D4625" s="650"/>
      <c r="E4625" s="651"/>
      <c r="F4625" s="652"/>
      <c r="G4625" s="653"/>
      <c r="H4625" s="654"/>
      <c r="I4625" s="654"/>
      <c r="J4625" s="654"/>
      <c r="K4625" s="655"/>
      <c r="L4625" s="653"/>
      <c r="M4625" s="654"/>
      <c r="N4625" s="654"/>
      <c r="O4625" s="654"/>
      <c r="P4625" s="655"/>
      <c r="Q4625" s="656"/>
      <c r="R4625" s="652"/>
      <c r="S4625" s="566"/>
      <c r="T4625" s="566"/>
      <c r="U4625" s="566"/>
      <c r="V4625" s="566"/>
      <c r="W4625" s="566"/>
      <c r="X4625" s="566"/>
      <c r="Y4625" s="566"/>
      <c r="Z4625" s="566"/>
      <c r="AA4625" s="566"/>
      <c r="AB4625" s="566"/>
      <c r="AC4625" s="566"/>
      <c r="AD4625" s="566"/>
      <c r="AE4625" s="566"/>
      <c r="AF4625" s="566"/>
      <c r="AG4625" s="566"/>
    </row>
    <row r="4626" spans="2:33" hidden="1" outlineLevel="1" x14ac:dyDescent="0.45">
      <c r="B4626" s="657"/>
      <c r="C4626" s="658"/>
      <c r="D4626" s="659"/>
      <c r="E4626" s="660"/>
      <c r="F4626" s="661"/>
      <c r="G4626" s="662"/>
      <c r="H4626" s="663"/>
      <c r="I4626" s="663"/>
      <c r="J4626" s="663"/>
      <c r="K4626" s="664"/>
      <c r="L4626" s="662"/>
      <c r="M4626" s="663"/>
      <c r="N4626" s="663"/>
      <c r="O4626" s="663"/>
      <c r="P4626" s="664"/>
      <c r="Q4626" s="665"/>
      <c r="R4626" s="661"/>
      <c r="S4626" s="566"/>
      <c r="T4626" s="566"/>
      <c r="U4626" s="566"/>
      <c r="V4626" s="566"/>
      <c r="W4626" s="566"/>
      <c r="X4626" s="566"/>
      <c r="Y4626" s="566"/>
      <c r="Z4626" s="566"/>
      <c r="AA4626" s="566"/>
      <c r="AB4626" s="566"/>
      <c r="AC4626" s="566"/>
      <c r="AD4626" s="566"/>
      <c r="AE4626" s="566"/>
      <c r="AF4626" s="566"/>
      <c r="AG4626" s="566"/>
    </row>
    <row r="4627" spans="2:33" hidden="1" outlineLevel="1" x14ac:dyDescent="0.45">
      <c r="B4627" s="648"/>
      <c r="C4627" s="649"/>
      <c r="D4627" s="650"/>
      <c r="E4627" s="651"/>
      <c r="F4627" s="652"/>
      <c r="G4627" s="653"/>
      <c r="H4627" s="654"/>
      <c r="I4627" s="654"/>
      <c r="J4627" s="654"/>
      <c r="K4627" s="655"/>
      <c r="L4627" s="653"/>
      <c r="M4627" s="654"/>
      <c r="N4627" s="654"/>
      <c r="O4627" s="654"/>
      <c r="P4627" s="655"/>
      <c r="Q4627" s="656"/>
      <c r="R4627" s="652"/>
      <c r="S4627" s="566"/>
      <c r="T4627" s="566"/>
      <c r="U4627" s="566"/>
      <c r="V4627" s="566"/>
      <c r="W4627" s="566"/>
      <c r="X4627" s="566"/>
      <c r="Y4627" s="566"/>
      <c r="Z4627" s="566"/>
      <c r="AA4627" s="566"/>
      <c r="AB4627" s="566"/>
      <c r="AC4627" s="566"/>
      <c r="AD4627" s="566"/>
      <c r="AE4627" s="566"/>
      <c r="AF4627" s="566"/>
      <c r="AG4627" s="566"/>
    </row>
    <row r="4628" spans="2:33" hidden="1" outlineLevel="1" x14ac:dyDescent="0.45">
      <c r="B4628" s="657"/>
      <c r="C4628" s="658"/>
      <c r="D4628" s="659"/>
      <c r="E4628" s="660"/>
      <c r="F4628" s="661"/>
      <c r="G4628" s="662"/>
      <c r="H4628" s="663"/>
      <c r="I4628" s="663"/>
      <c r="J4628" s="663"/>
      <c r="K4628" s="664"/>
      <c r="L4628" s="662"/>
      <c r="M4628" s="663"/>
      <c r="N4628" s="663"/>
      <c r="O4628" s="663"/>
      <c r="P4628" s="664"/>
      <c r="Q4628" s="665"/>
      <c r="R4628" s="661"/>
      <c r="S4628" s="566"/>
      <c r="T4628" s="566"/>
      <c r="U4628" s="566"/>
      <c r="V4628" s="566"/>
      <c r="W4628" s="566"/>
      <c r="X4628" s="566"/>
      <c r="Y4628" s="566"/>
      <c r="Z4628" s="566"/>
      <c r="AA4628" s="566"/>
      <c r="AB4628" s="566"/>
      <c r="AC4628" s="566"/>
      <c r="AD4628" s="566"/>
      <c r="AE4628" s="566"/>
      <c r="AF4628" s="566"/>
      <c r="AG4628" s="566"/>
    </row>
    <row r="4629" spans="2:33" hidden="1" outlineLevel="1" x14ac:dyDescent="0.45">
      <c r="B4629" s="648"/>
      <c r="C4629" s="649"/>
      <c r="D4629" s="650"/>
      <c r="E4629" s="651"/>
      <c r="F4629" s="652"/>
      <c r="G4629" s="653"/>
      <c r="H4629" s="654"/>
      <c r="I4629" s="654"/>
      <c r="J4629" s="654"/>
      <c r="K4629" s="655"/>
      <c r="L4629" s="653"/>
      <c r="M4629" s="654"/>
      <c r="N4629" s="654"/>
      <c r="O4629" s="654"/>
      <c r="P4629" s="655"/>
      <c r="Q4629" s="656"/>
      <c r="R4629" s="652"/>
      <c r="S4629" s="566"/>
      <c r="T4629" s="566"/>
      <c r="U4629" s="566"/>
      <c r="V4629" s="566"/>
      <c r="W4629" s="566"/>
      <c r="X4629" s="566"/>
      <c r="Y4629" s="566"/>
      <c r="Z4629" s="566"/>
      <c r="AA4629" s="566"/>
      <c r="AB4629" s="566"/>
      <c r="AC4629" s="566"/>
      <c r="AD4629" s="566"/>
      <c r="AE4629" s="566"/>
      <c r="AF4629" s="566"/>
      <c r="AG4629" s="566"/>
    </row>
    <row r="4630" spans="2:33" hidden="1" outlineLevel="1" x14ac:dyDescent="0.45">
      <c r="B4630" s="657"/>
      <c r="C4630" s="658"/>
      <c r="D4630" s="659"/>
      <c r="E4630" s="660"/>
      <c r="F4630" s="661"/>
      <c r="G4630" s="662"/>
      <c r="H4630" s="663"/>
      <c r="I4630" s="663"/>
      <c r="J4630" s="663"/>
      <c r="K4630" s="664"/>
      <c r="L4630" s="662"/>
      <c r="M4630" s="663"/>
      <c r="N4630" s="663"/>
      <c r="O4630" s="663"/>
      <c r="P4630" s="664"/>
      <c r="Q4630" s="665"/>
      <c r="R4630" s="661"/>
      <c r="S4630" s="566"/>
      <c r="T4630" s="566"/>
      <c r="U4630" s="566"/>
      <c r="V4630" s="566"/>
      <c r="W4630" s="566"/>
      <c r="X4630" s="566"/>
      <c r="Y4630" s="566"/>
      <c r="Z4630" s="566"/>
      <c r="AA4630" s="566"/>
      <c r="AB4630" s="566"/>
      <c r="AC4630" s="566"/>
      <c r="AD4630" s="566"/>
      <c r="AE4630" s="566"/>
      <c r="AF4630" s="566"/>
      <c r="AG4630" s="566"/>
    </row>
    <row r="4631" spans="2:33" hidden="1" outlineLevel="1" x14ac:dyDescent="0.45">
      <c r="B4631" s="648"/>
      <c r="C4631" s="649"/>
      <c r="D4631" s="650"/>
      <c r="E4631" s="651"/>
      <c r="F4631" s="652"/>
      <c r="G4631" s="653"/>
      <c r="H4631" s="654"/>
      <c r="I4631" s="654"/>
      <c r="J4631" s="654"/>
      <c r="K4631" s="655"/>
      <c r="L4631" s="653"/>
      <c r="M4631" s="654"/>
      <c r="N4631" s="654"/>
      <c r="O4631" s="654"/>
      <c r="P4631" s="655"/>
      <c r="Q4631" s="656"/>
      <c r="R4631" s="652"/>
      <c r="S4631" s="566"/>
      <c r="T4631" s="566"/>
      <c r="U4631" s="566"/>
      <c r="V4631" s="566"/>
      <c r="W4631" s="566"/>
      <c r="X4631" s="566"/>
      <c r="Y4631" s="566"/>
      <c r="Z4631" s="566"/>
      <c r="AA4631" s="566"/>
      <c r="AB4631" s="566"/>
      <c r="AC4631" s="566"/>
      <c r="AD4631" s="566"/>
      <c r="AE4631" s="566"/>
      <c r="AF4631" s="566"/>
      <c r="AG4631" s="566"/>
    </row>
    <row r="4632" spans="2:33" hidden="1" outlineLevel="1" x14ac:dyDescent="0.45">
      <c r="B4632" s="657"/>
      <c r="C4632" s="658"/>
      <c r="D4632" s="659"/>
      <c r="E4632" s="660"/>
      <c r="F4632" s="661"/>
      <c r="G4632" s="662"/>
      <c r="H4632" s="663"/>
      <c r="I4632" s="663"/>
      <c r="J4632" s="663"/>
      <c r="K4632" s="664"/>
      <c r="L4632" s="662"/>
      <c r="M4632" s="663"/>
      <c r="N4632" s="663"/>
      <c r="O4632" s="663"/>
      <c r="P4632" s="664"/>
      <c r="Q4632" s="665"/>
      <c r="R4632" s="661"/>
      <c r="S4632" s="566"/>
      <c r="T4632" s="566"/>
      <c r="U4632" s="566"/>
      <c r="V4632" s="566"/>
      <c r="W4632" s="566"/>
      <c r="X4632" s="566"/>
      <c r="Y4632" s="566"/>
      <c r="Z4632" s="566"/>
      <c r="AA4632" s="566"/>
      <c r="AB4632" s="566"/>
      <c r="AC4632" s="566"/>
      <c r="AD4632" s="566"/>
      <c r="AE4632" s="566"/>
      <c r="AF4632" s="566"/>
      <c r="AG4632" s="566"/>
    </row>
    <row r="4633" spans="2:33" hidden="1" outlineLevel="1" x14ac:dyDescent="0.45">
      <c r="B4633" s="648"/>
      <c r="C4633" s="649"/>
      <c r="D4633" s="650"/>
      <c r="E4633" s="651"/>
      <c r="F4633" s="652"/>
      <c r="G4633" s="653"/>
      <c r="H4633" s="654"/>
      <c r="I4633" s="654"/>
      <c r="J4633" s="654"/>
      <c r="K4633" s="655"/>
      <c r="L4633" s="653"/>
      <c r="M4633" s="654"/>
      <c r="N4633" s="654"/>
      <c r="O4633" s="654"/>
      <c r="P4633" s="655"/>
      <c r="Q4633" s="656"/>
      <c r="R4633" s="652"/>
      <c r="S4633" s="566"/>
      <c r="T4633" s="566"/>
      <c r="U4633" s="566"/>
      <c r="V4633" s="566"/>
      <c r="W4633" s="566"/>
      <c r="X4633" s="566"/>
      <c r="Y4633" s="566"/>
      <c r="Z4633" s="566"/>
      <c r="AA4633" s="566"/>
      <c r="AB4633" s="566"/>
      <c r="AC4633" s="566"/>
      <c r="AD4633" s="566"/>
      <c r="AE4633" s="566"/>
      <c r="AF4633" s="566"/>
      <c r="AG4633" s="566"/>
    </row>
    <row r="4634" spans="2:33" hidden="1" outlineLevel="1" x14ac:dyDescent="0.45">
      <c r="B4634" s="657"/>
      <c r="C4634" s="658"/>
      <c r="D4634" s="659"/>
      <c r="E4634" s="660"/>
      <c r="F4634" s="661"/>
      <c r="G4634" s="662"/>
      <c r="H4634" s="663"/>
      <c r="I4634" s="663"/>
      <c r="J4634" s="663"/>
      <c r="K4634" s="664"/>
      <c r="L4634" s="662"/>
      <c r="M4634" s="663"/>
      <c r="N4634" s="663"/>
      <c r="O4634" s="663"/>
      <c r="P4634" s="664"/>
      <c r="Q4634" s="665"/>
      <c r="R4634" s="661"/>
      <c r="S4634" s="566"/>
      <c r="T4634" s="566"/>
      <c r="U4634" s="566"/>
      <c r="V4634" s="566"/>
      <c r="W4634" s="566"/>
      <c r="X4634" s="566"/>
      <c r="Y4634" s="566"/>
      <c r="Z4634" s="566"/>
      <c r="AA4634" s="566"/>
      <c r="AB4634" s="566"/>
      <c r="AC4634" s="566"/>
      <c r="AD4634" s="566"/>
      <c r="AE4634" s="566"/>
      <c r="AF4634" s="566"/>
      <c r="AG4634" s="566"/>
    </row>
    <row r="4635" spans="2:33" hidden="1" outlineLevel="1" x14ac:dyDescent="0.45">
      <c r="B4635" s="648"/>
      <c r="C4635" s="649"/>
      <c r="D4635" s="650"/>
      <c r="E4635" s="651"/>
      <c r="F4635" s="652"/>
      <c r="G4635" s="653"/>
      <c r="H4635" s="654"/>
      <c r="I4635" s="654"/>
      <c r="J4635" s="654"/>
      <c r="K4635" s="655"/>
      <c r="L4635" s="653"/>
      <c r="M4635" s="654"/>
      <c r="N4635" s="654"/>
      <c r="O4635" s="654"/>
      <c r="P4635" s="655"/>
      <c r="Q4635" s="656"/>
      <c r="R4635" s="652"/>
      <c r="S4635" s="566"/>
      <c r="T4635" s="566"/>
      <c r="U4635" s="566"/>
      <c r="V4635" s="566"/>
      <c r="W4635" s="566"/>
      <c r="X4635" s="566"/>
      <c r="Y4635" s="566"/>
      <c r="Z4635" s="566"/>
      <c r="AA4635" s="566"/>
      <c r="AB4635" s="566"/>
      <c r="AC4635" s="566"/>
      <c r="AD4635" s="566"/>
      <c r="AE4635" s="566"/>
      <c r="AF4635" s="566"/>
      <c r="AG4635" s="566"/>
    </row>
    <row r="4636" spans="2:33" hidden="1" outlineLevel="1" x14ac:dyDescent="0.45">
      <c r="B4636" s="657"/>
      <c r="C4636" s="658"/>
      <c r="D4636" s="659"/>
      <c r="E4636" s="660"/>
      <c r="F4636" s="661"/>
      <c r="G4636" s="662"/>
      <c r="H4636" s="663"/>
      <c r="I4636" s="663"/>
      <c r="J4636" s="663"/>
      <c r="K4636" s="664"/>
      <c r="L4636" s="662"/>
      <c r="M4636" s="663"/>
      <c r="N4636" s="663"/>
      <c r="O4636" s="663"/>
      <c r="P4636" s="664"/>
      <c r="Q4636" s="665"/>
      <c r="R4636" s="661"/>
      <c r="S4636" s="566"/>
      <c r="T4636" s="566"/>
      <c r="U4636" s="566"/>
      <c r="V4636" s="566"/>
      <c r="W4636" s="566"/>
      <c r="X4636" s="566"/>
      <c r="Y4636" s="566"/>
      <c r="Z4636" s="566"/>
      <c r="AA4636" s="566"/>
      <c r="AB4636" s="566"/>
      <c r="AC4636" s="566"/>
      <c r="AD4636" s="566"/>
      <c r="AE4636" s="566"/>
      <c r="AF4636" s="566"/>
      <c r="AG4636" s="566"/>
    </row>
    <row r="4637" spans="2:33" hidden="1" outlineLevel="1" x14ac:dyDescent="0.45">
      <c r="B4637" s="648"/>
      <c r="C4637" s="649"/>
      <c r="D4637" s="650"/>
      <c r="E4637" s="651"/>
      <c r="F4637" s="652"/>
      <c r="G4637" s="653"/>
      <c r="H4637" s="654"/>
      <c r="I4637" s="654"/>
      <c r="J4637" s="654"/>
      <c r="K4637" s="655"/>
      <c r="L4637" s="653"/>
      <c r="M4637" s="654"/>
      <c r="N4637" s="654"/>
      <c r="O4637" s="654"/>
      <c r="P4637" s="655"/>
      <c r="Q4637" s="656"/>
      <c r="R4637" s="652"/>
      <c r="S4637" s="566"/>
      <c r="T4637" s="566"/>
      <c r="U4637" s="566"/>
      <c r="V4637" s="566"/>
      <c r="W4637" s="566"/>
      <c r="X4637" s="566"/>
      <c r="Y4637" s="566"/>
      <c r="Z4637" s="566"/>
      <c r="AA4637" s="566"/>
      <c r="AB4637" s="566"/>
      <c r="AC4637" s="566"/>
      <c r="AD4637" s="566"/>
      <c r="AE4637" s="566"/>
      <c r="AF4637" s="566"/>
      <c r="AG4637" s="566"/>
    </row>
    <row r="4638" spans="2:33" hidden="1" outlineLevel="1" x14ac:dyDescent="0.45">
      <c r="B4638" s="657"/>
      <c r="C4638" s="658"/>
      <c r="D4638" s="659"/>
      <c r="E4638" s="660"/>
      <c r="F4638" s="661"/>
      <c r="G4638" s="662"/>
      <c r="H4638" s="663"/>
      <c r="I4638" s="663"/>
      <c r="J4638" s="663"/>
      <c r="K4638" s="664"/>
      <c r="L4638" s="662"/>
      <c r="M4638" s="663"/>
      <c r="N4638" s="663"/>
      <c r="O4638" s="663"/>
      <c r="P4638" s="664"/>
      <c r="Q4638" s="665"/>
      <c r="R4638" s="661"/>
      <c r="S4638" s="566"/>
      <c r="T4638" s="566"/>
      <c r="U4638" s="566"/>
      <c r="V4638" s="566"/>
      <c r="W4638" s="566"/>
      <c r="X4638" s="566"/>
      <c r="Y4638" s="566"/>
      <c r="Z4638" s="566"/>
      <c r="AA4638" s="566"/>
      <c r="AB4638" s="566"/>
      <c r="AC4638" s="566"/>
      <c r="AD4638" s="566"/>
      <c r="AE4638" s="566"/>
      <c r="AF4638" s="566"/>
      <c r="AG4638" s="566"/>
    </row>
    <row r="4639" spans="2:33" hidden="1" outlineLevel="1" x14ac:dyDescent="0.45">
      <c r="B4639" s="648"/>
      <c r="C4639" s="649"/>
      <c r="D4639" s="650"/>
      <c r="E4639" s="651"/>
      <c r="F4639" s="652"/>
      <c r="G4639" s="653"/>
      <c r="H4639" s="654"/>
      <c r="I4639" s="654"/>
      <c r="J4639" s="654"/>
      <c r="K4639" s="655"/>
      <c r="L4639" s="653"/>
      <c r="M4639" s="654"/>
      <c r="N4639" s="654"/>
      <c r="O4639" s="654"/>
      <c r="P4639" s="655"/>
      <c r="Q4639" s="656"/>
      <c r="R4639" s="652"/>
      <c r="S4639" s="566"/>
      <c r="T4639" s="566"/>
      <c r="U4639" s="566"/>
      <c r="V4639" s="566"/>
      <c r="W4639" s="566"/>
      <c r="X4639" s="566"/>
      <c r="Y4639" s="566"/>
      <c r="Z4639" s="566"/>
      <c r="AA4639" s="566"/>
      <c r="AB4639" s="566"/>
      <c r="AC4639" s="566"/>
      <c r="AD4639" s="566"/>
      <c r="AE4639" s="566"/>
      <c r="AF4639" s="566"/>
      <c r="AG4639" s="566"/>
    </row>
    <row r="4640" spans="2:33" hidden="1" outlineLevel="1" x14ac:dyDescent="0.45">
      <c r="B4640" s="657"/>
      <c r="C4640" s="658"/>
      <c r="D4640" s="659"/>
      <c r="E4640" s="660"/>
      <c r="F4640" s="661"/>
      <c r="G4640" s="662"/>
      <c r="H4640" s="663"/>
      <c r="I4640" s="663"/>
      <c r="J4640" s="663"/>
      <c r="K4640" s="664"/>
      <c r="L4640" s="662"/>
      <c r="M4640" s="663"/>
      <c r="N4640" s="663"/>
      <c r="O4640" s="663"/>
      <c r="P4640" s="664"/>
      <c r="Q4640" s="665"/>
      <c r="R4640" s="661"/>
      <c r="S4640" s="566"/>
      <c r="T4640" s="566"/>
      <c r="U4640" s="566"/>
      <c r="V4640" s="566"/>
      <c r="W4640" s="566"/>
      <c r="X4640" s="566"/>
      <c r="Y4640" s="566"/>
      <c r="Z4640" s="566"/>
      <c r="AA4640" s="566"/>
      <c r="AB4640" s="566"/>
      <c r="AC4640" s="566"/>
      <c r="AD4640" s="566"/>
      <c r="AE4640" s="566"/>
      <c r="AF4640" s="566"/>
      <c r="AG4640" s="566"/>
    </row>
    <row r="4641" spans="2:33" hidden="1" outlineLevel="1" x14ac:dyDescent="0.45">
      <c r="B4641" s="648"/>
      <c r="C4641" s="649"/>
      <c r="D4641" s="650"/>
      <c r="E4641" s="651"/>
      <c r="F4641" s="652"/>
      <c r="G4641" s="653"/>
      <c r="H4641" s="654"/>
      <c r="I4641" s="654"/>
      <c r="J4641" s="654"/>
      <c r="K4641" s="655"/>
      <c r="L4641" s="653"/>
      <c r="M4641" s="654"/>
      <c r="N4641" s="654"/>
      <c r="O4641" s="654"/>
      <c r="P4641" s="655"/>
      <c r="Q4641" s="656"/>
      <c r="R4641" s="652"/>
      <c r="S4641" s="566"/>
      <c r="T4641" s="566"/>
      <c r="U4641" s="566"/>
      <c r="V4641" s="566"/>
      <c r="W4641" s="566"/>
      <c r="X4641" s="566"/>
      <c r="Y4641" s="566"/>
      <c r="Z4641" s="566"/>
      <c r="AA4641" s="566"/>
      <c r="AB4641" s="566"/>
      <c r="AC4641" s="566"/>
      <c r="AD4641" s="566"/>
      <c r="AE4641" s="566"/>
      <c r="AF4641" s="566"/>
      <c r="AG4641" s="566"/>
    </row>
    <row r="4642" spans="2:33" hidden="1" outlineLevel="1" x14ac:dyDescent="0.45">
      <c r="B4642" s="657"/>
      <c r="C4642" s="658"/>
      <c r="D4642" s="659"/>
      <c r="E4642" s="660"/>
      <c r="F4642" s="661"/>
      <c r="G4642" s="662"/>
      <c r="H4642" s="663"/>
      <c r="I4642" s="663"/>
      <c r="J4642" s="663"/>
      <c r="K4642" s="664"/>
      <c r="L4642" s="662"/>
      <c r="M4642" s="663"/>
      <c r="N4642" s="663"/>
      <c r="O4642" s="663"/>
      <c r="P4642" s="664"/>
      <c r="Q4642" s="665"/>
      <c r="R4642" s="661"/>
      <c r="S4642" s="566"/>
      <c r="T4642" s="566"/>
      <c r="U4642" s="566"/>
      <c r="V4642" s="566"/>
      <c r="W4642" s="566"/>
      <c r="X4642" s="566"/>
      <c r="Y4642" s="566"/>
      <c r="Z4642" s="566"/>
      <c r="AA4642" s="566"/>
      <c r="AB4642" s="566"/>
      <c r="AC4642" s="566"/>
      <c r="AD4642" s="566"/>
      <c r="AE4642" s="566"/>
      <c r="AF4642" s="566"/>
      <c r="AG4642" s="566"/>
    </row>
    <row r="4643" spans="2:33" hidden="1" outlineLevel="1" x14ac:dyDescent="0.45">
      <c r="B4643" s="648"/>
      <c r="C4643" s="649"/>
      <c r="D4643" s="650"/>
      <c r="E4643" s="651"/>
      <c r="F4643" s="652"/>
      <c r="G4643" s="653"/>
      <c r="H4643" s="654"/>
      <c r="I4643" s="654"/>
      <c r="J4643" s="654"/>
      <c r="K4643" s="655"/>
      <c r="L4643" s="653"/>
      <c r="M4643" s="654"/>
      <c r="N4643" s="654"/>
      <c r="O4643" s="654"/>
      <c r="P4643" s="655"/>
      <c r="Q4643" s="656"/>
      <c r="R4643" s="652"/>
      <c r="S4643" s="566"/>
      <c r="T4643" s="566"/>
      <c r="U4643" s="566"/>
      <c r="V4643" s="566"/>
      <c r="W4643" s="566"/>
      <c r="X4643" s="566"/>
      <c r="Y4643" s="566"/>
      <c r="Z4643" s="566"/>
      <c r="AA4643" s="566"/>
      <c r="AB4643" s="566"/>
      <c r="AC4643" s="566"/>
      <c r="AD4643" s="566"/>
      <c r="AE4643" s="566"/>
      <c r="AF4643" s="566"/>
      <c r="AG4643" s="566"/>
    </row>
    <row r="4644" spans="2:33" hidden="1" outlineLevel="1" x14ac:dyDescent="0.45">
      <c r="B4644" s="657"/>
      <c r="C4644" s="658"/>
      <c r="D4644" s="659"/>
      <c r="E4644" s="660"/>
      <c r="F4644" s="661"/>
      <c r="G4644" s="662"/>
      <c r="H4644" s="663"/>
      <c r="I4644" s="663"/>
      <c r="J4644" s="663"/>
      <c r="K4644" s="664"/>
      <c r="L4644" s="662"/>
      <c r="M4644" s="663"/>
      <c r="N4644" s="663"/>
      <c r="O4644" s="663"/>
      <c r="P4644" s="664"/>
      <c r="Q4644" s="665"/>
      <c r="R4644" s="661"/>
      <c r="S4644" s="566"/>
      <c r="T4644" s="566"/>
      <c r="U4644" s="566"/>
      <c r="V4644" s="566"/>
      <c r="W4644" s="566"/>
      <c r="X4644" s="566"/>
      <c r="Y4644" s="566"/>
      <c r="Z4644" s="566"/>
      <c r="AA4644" s="566"/>
      <c r="AB4644" s="566"/>
      <c r="AC4644" s="566"/>
      <c r="AD4644" s="566"/>
      <c r="AE4644" s="566"/>
      <c r="AF4644" s="566"/>
      <c r="AG4644" s="566"/>
    </row>
    <row r="4645" spans="2:33" hidden="1" outlineLevel="1" x14ac:dyDescent="0.45">
      <c r="B4645" s="648"/>
      <c r="C4645" s="649"/>
      <c r="D4645" s="650"/>
      <c r="E4645" s="651"/>
      <c r="F4645" s="652"/>
      <c r="G4645" s="653"/>
      <c r="H4645" s="654"/>
      <c r="I4645" s="654"/>
      <c r="J4645" s="654"/>
      <c r="K4645" s="655"/>
      <c r="L4645" s="653"/>
      <c r="M4645" s="654"/>
      <c r="N4645" s="654"/>
      <c r="O4645" s="654"/>
      <c r="P4645" s="655"/>
      <c r="Q4645" s="656"/>
      <c r="R4645" s="652"/>
      <c r="S4645" s="566"/>
      <c r="T4645" s="566"/>
      <c r="U4645" s="566"/>
      <c r="V4645" s="566"/>
      <c r="W4645" s="566"/>
      <c r="X4645" s="566"/>
      <c r="Y4645" s="566"/>
      <c r="Z4645" s="566"/>
      <c r="AA4645" s="566"/>
      <c r="AB4645" s="566"/>
      <c r="AC4645" s="566"/>
      <c r="AD4645" s="566"/>
      <c r="AE4645" s="566"/>
      <c r="AF4645" s="566"/>
      <c r="AG4645" s="566"/>
    </row>
    <row r="4646" spans="2:33" hidden="1" outlineLevel="1" x14ac:dyDescent="0.45">
      <c r="B4646" s="657"/>
      <c r="C4646" s="658"/>
      <c r="D4646" s="659"/>
      <c r="E4646" s="660"/>
      <c r="F4646" s="661"/>
      <c r="G4646" s="662"/>
      <c r="H4646" s="663"/>
      <c r="I4646" s="663"/>
      <c r="J4646" s="663"/>
      <c r="K4646" s="664"/>
      <c r="L4646" s="662"/>
      <c r="M4646" s="663"/>
      <c r="N4646" s="663"/>
      <c r="O4646" s="663"/>
      <c r="P4646" s="664"/>
      <c r="Q4646" s="665"/>
      <c r="R4646" s="661"/>
      <c r="S4646" s="566"/>
      <c r="T4646" s="566"/>
      <c r="U4646" s="566"/>
      <c r="V4646" s="566"/>
      <c r="W4646" s="566"/>
      <c r="X4646" s="566"/>
      <c r="Y4646" s="566"/>
      <c r="Z4646" s="566"/>
      <c r="AA4646" s="566"/>
      <c r="AB4646" s="566"/>
      <c r="AC4646" s="566"/>
      <c r="AD4646" s="566"/>
      <c r="AE4646" s="566"/>
      <c r="AF4646" s="566"/>
      <c r="AG4646" s="566"/>
    </row>
    <row r="4647" spans="2:33" hidden="1" outlineLevel="1" x14ac:dyDescent="0.45">
      <c r="B4647" s="648"/>
      <c r="C4647" s="649"/>
      <c r="D4647" s="650"/>
      <c r="E4647" s="651"/>
      <c r="F4647" s="652"/>
      <c r="G4647" s="653"/>
      <c r="H4647" s="654"/>
      <c r="I4647" s="654"/>
      <c r="J4647" s="654"/>
      <c r="K4647" s="655"/>
      <c r="L4647" s="653"/>
      <c r="M4647" s="654"/>
      <c r="N4647" s="654"/>
      <c r="O4647" s="654"/>
      <c r="P4647" s="655"/>
      <c r="Q4647" s="656"/>
      <c r="R4647" s="652"/>
      <c r="S4647" s="566"/>
      <c r="T4647" s="566"/>
      <c r="U4647" s="566"/>
      <c r="V4647" s="566"/>
      <c r="W4647" s="566"/>
      <c r="X4647" s="566"/>
      <c r="Y4647" s="566"/>
      <c r="Z4647" s="566"/>
      <c r="AA4647" s="566"/>
      <c r="AB4647" s="566"/>
      <c r="AC4647" s="566"/>
      <c r="AD4647" s="566"/>
      <c r="AE4647" s="566"/>
      <c r="AF4647" s="566"/>
      <c r="AG4647" s="566"/>
    </row>
    <row r="4648" spans="2:33" hidden="1" outlineLevel="1" x14ac:dyDescent="0.45">
      <c r="B4648" s="657"/>
      <c r="C4648" s="658"/>
      <c r="D4648" s="659"/>
      <c r="E4648" s="660"/>
      <c r="F4648" s="661"/>
      <c r="G4648" s="662"/>
      <c r="H4648" s="663"/>
      <c r="I4648" s="663"/>
      <c r="J4648" s="663"/>
      <c r="K4648" s="664"/>
      <c r="L4648" s="662"/>
      <c r="M4648" s="663"/>
      <c r="N4648" s="663"/>
      <c r="O4648" s="663"/>
      <c r="P4648" s="664"/>
      <c r="Q4648" s="665"/>
      <c r="R4648" s="661"/>
      <c r="S4648" s="566"/>
      <c r="T4648" s="566"/>
      <c r="U4648" s="566"/>
      <c r="V4648" s="566"/>
      <c r="W4648" s="566"/>
      <c r="X4648" s="566"/>
      <c r="Y4648" s="566"/>
      <c r="Z4648" s="566"/>
      <c r="AA4648" s="566"/>
      <c r="AB4648" s="566"/>
      <c r="AC4648" s="566"/>
      <c r="AD4648" s="566"/>
      <c r="AE4648" s="566"/>
      <c r="AF4648" s="566"/>
      <c r="AG4648" s="566"/>
    </row>
    <row r="4649" spans="2:33" hidden="1" outlineLevel="1" x14ac:dyDescent="0.45">
      <c r="B4649" s="648"/>
      <c r="C4649" s="649"/>
      <c r="D4649" s="650"/>
      <c r="E4649" s="651"/>
      <c r="F4649" s="652"/>
      <c r="G4649" s="653"/>
      <c r="H4649" s="654"/>
      <c r="I4649" s="654"/>
      <c r="J4649" s="654"/>
      <c r="K4649" s="655"/>
      <c r="L4649" s="653"/>
      <c r="M4649" s="654"/>
      <c r="N4649" s="654"/>
      <c r="O4649" s="654"/>
      <c r="P4649" s="655"/>
      <c r="Q4649" s="656"/>
      <c r="R4649" s="652"/>
      <c r="S4649" s="566"/>
      <c r="T4649" s="566"/>
      <c r="U4649" s="566"/>
      <c r="V4649" s="566"/>
      <c r="W4649" s="566"/>
      <c r="X4649" s="566"/>
      <c r="Y4649" s="566"/>
      <c r="Z4649" s="566"/>
      <c r="AA4649" s="566"/>
      <c r="AB4649" s="566"/>
      <c r="AC4649" s="566"/>
      <c r="AD4649" s="566"/>
      <c r="AE4649" s="566"/>
      <c r="AF4649" s="566"/>
      <c r="AG4649" s="566"/>
    </row>
    <row r="4650" spans="2:33" hidden="1" outlineLevel="1" x14ac:dyDescent="0.45">
      <c r="B4650" s="657"/>
      <c r="C4650" s="658"/>
      <c r="D4650" s="659"/>
      <c r="E4650" s="660"/>
      <c r="F4650" s="661"/>
      <c r="G4650" s="662"/>
      <c r="H4650" s="663"/>
      <c r="I4650" s="663"/>
      <c r="J4650" s="663"/>
      <c r="K4650" s="664"/>
      <c r="L4650" s="662"/>
      <c r="M4650" s="663"/>
      <c r="N4650" s="663"/>
      <c r="O4650" s="663"/>
      <c r="P4650" s="664"/>
      <c r="Q4650" s="665"/>
      <c r="R4650" s="661"/>
      <c r="S4650" s="566"/>
      <c r="T4650" s="566"/>
      <c r="U4650" s="566"/>
      <c r="V4650" s="566"/>
      <c r="W4650" s="566"/>
      <c r="X4650" s="566"/>
      <c r="Y4650" s="566"/>
      <c r="Z4650" s="566"/>
      <c r="AA4650" s="566"/>
      <c r="AB4650" s="566"/>
      <c r="AC4650" s="566"/>
      <c r="AD4650" s="566"/>
      <c r="AE4650" s="566"/>
      <c r="AF4650" s="566"/>
      <c r="AG4650" s="566"/>
    </row>
    <row r="4651" spans="2:33" hidden="1" outlineLevel="1" x14ac:dyDescent="0.45">
      <c r="B4651" s="648"/>
      <c r="C4651" s="649"/>
      <c r="D4651" s="650"/>
      <c r="E4651" s="651"/>
      <c r="F4651" s="652"/>
      <c r="G4651" s="653"/>
      <c r="H4651" s="654"/>
      <c r="I4651" s="654"/>
      <c r="J4651" s="654"/>
      <c r="K4651" s="655"/>
      <c r="L4651" s="653"/>
      <c r="M4651" s="654"/>
      <c r="N4651" s="654"/>
      <c r="O4651" s="654"/>
      <c r="P4651" s="655"/>
      <c r="Q4651" s="656"/>
      <c r="R4651" s="652"/>
      <c r="S4651" s="566"/>
      <c r="T4651" s="566"/>
      <c r="U4651" s="566"/>
      <c r="V4651" s="566"/>
      <c r="W4651" s="566"/>
      <c r="X4651" s="566"/>
      <c r="Y4651" s="566"/>
      <c r="Z4651" s="566"/>
      <c r="AA4651" s="566"/>
      <c r="AB4651" s="566"/>
      <c r="AC4651" s="566"/>
      <c r="AD4651" s="566"/>
      <c r="AE4651" s="566"/>
      <c r="AF4651" s="566"/>
      <c r="AG4651" s="566"/>
    </row>
    <row r="4652" spans="2:33" hidden="1" outlineLevel="1" x14ac:dyDescent="0.45">
      <c r="B4652" s="657"/>
      <c r="C4652" s="658"/>
      <c r="D4652" s="659"/>
      <c r="E4652" s="660"/>
      <c r="F4652" s="661"/>
      <c r="G4652" s="662"/>
      <c r="H4652" s="663"/>
      <c r="I4652" s="663"/>
      <c r="J4652" s="663"/>
      <c r="K4652" s="664"/>
      <c r="L4652" s="662"/>
      <c r="M4652" s="663"/>
      <c r="N4652" s="663"/>
      <c r="O4652" s="663"/>
      <c r="P4652" s="664"/>
      <c r="Q4652" s="665"/>
      <c r="R4652" s="661"/>
      <c r="S4652" s="566"/>
      <c r="T4652" s="566"/>
      <c r="U4652" s="566"/>
      <c r="V4652" s="566"/>
      <c r="W4652" s="566"/>
      <c r="X4652" s="566"/>
      <c r="Y4652" s="566"/>
      <c r="Z4652" s="566"/>
      <c r="AA4652" s="566"/>
      <c r="AB4652" s="566"/>
      <c r="AC4652" s="566"/>
      <c r="AD4652" s="566"/>
      <c r="AE4652" s="566"/>
      <c r="AF4652" s="566"/>
      <c r="AG4652" s="566"/>
    </row>
    <row r="4653" spans="2:33" hidden="1" outlineLevel="1" x14ac:dyDescent="0.45">
      <c r="B4653" s="648"/>
      <c r="C4653" s="649"/>
      <c r="D4653" s="650"/>
      <c r="E4653" s="651"/>
      <c r="F4653" s="652"/>
      <c r="G4653" s="653"/>
      <c r="H4653" s="654"/>
      <c r="I4653" s="654"/>
      <c r="J4653" s="654"/>
      <c r="K4653" s="655"/>
      <c r="L4653" s="653"/>
      <c r="M4653" s="654"/>
      <c r="N4653" s="654"/>
      <c r="O4653" s="654"/>
      <c r="P4653" s="655"/>
      <c r="Q4653" s="656"/>
      <c r="R4653" s="652"/>
      <c r="S4653" s="566"/>
      <c r="T4653" s="566"/>
      <c r="U4653" s="566"/>
      <c r="V4653" s="566"/>
      <c r="W4653" s="566"/>
      <c r="X4653" s="566"/>
      <c r="Y4653" s="566"/>
      <c r="Z4653" s="566"/>
      <c r="AA4653" s="566"/>
      <c r="AB4653" s="566"/>
      <c r="AC4653" s="566"/>
      <c r="AD4653" s="566"/>
      <c r="AE4653" s="566"/>
      <c r="AF4653" s="566"/>
      <c r="AG4653" s="566"/>
    </row>
    <row r="4654" spans="2:33" hidden="1" outlineLevel="1" x14ac:dyDescent="0.45">
      <c r="B4654" s="657"/>
      <c r="C4654" s="658"/>
      <c r="D4654" s="659"/>
      <c r="E4654" s="660"/>
      <c r="F4654" s="661"/>
      <c r="G4654" s="662"/>
      <c r="H4654" s="663"/>
      <c r="I4654" s="663"/>
      <c r="J4654" s="663"/>
      <c r="K4654" s="664"/>
      <c r="L4654" s="662"/>
      <c r="M4654" s="663"/>
      <c r="N4654" s="663"/>
      <c r="O4654" s="663"/>
      <c r="P4654" s="664"/>
      <c r="Q4654" s="665"/>
      <c r="R4654" s="661"/>
      <c r="S4654" s="566"/>
      <c r="T4654" s="566"/>
      <c r="U4654" s="566"/>
      <c r="V4654" s="566"/>
      <c r="W4654" s="566"/>
      <c r="X4654" s="566"/>
      <c r="Y4654" s="566"/>
      <c r="Z4654" s="566"/>
      <c r="AA4654" s="566"/>
      <c r="AB4654" s="566"/>
      <c r="AC4654" s="566"/>
      <c r="AD4654" s="566"/>
      <c r="AE4654" s="566"/>
      <c r="AF4654" s="566"/>
      <c r="AG4654" s="566"/>
    </row>
    <row r="4655" spans="2:33" hidden="1" outlineLevel="1" x14ac:dyDescent="0.45">
      <c r="B4655" s="648"/>
      <c r="C4655" s="649"/>
      <c r="D4655" s="650"/>
      <c r="E4655" s="651"/>
      <c r="F4655" s="652"/>
      <c r="G4655" s="653"/>
      <c r="H4655" s="654"/>
      <c r="I4655" s="654"/>
      <c r="J4655" s="654"/>
      <c r="K4655" s="655"/>
      <c r="L4655" s="653"/>
      <c r="M4655" s="654"/>
      <c r="N4655" s="654"/>
      <c r="O4655" s="654"/>
      <c r="P4655" s="655"/>
      <c r="Q4655" s="656"/>
      <c r="R4655" s="652"/>
      <c r="S4655" s="566"/>
      <c r="T4655" s="566"/>
      <c r="U4655" s="566"/>
      <c r="V4655" s="566"/>
      <c r="W4655" s="566"/>
      <c r="X4655" s="566"/>
      <c r="Y4655" s="566"/>
      <c r="Z4655" s="566"/>
      <c r="AA4655" s="566"/>
      <c r="AB4655" s="566"/>
      <c r="AC4655" s="566"/>
      <c r="AD4655" s="566"/>
      <c r="AE4655" s="566"/>
      <c r="AF4655" s="566"/>
      <c r="AG4655" s="566"/>
    </row>
    <row r="4656" spans="2:33" hidden="1" outlineLevel="1" x14ac:dyDescent="0.45">
      <c r="B4656" s="657"/>
      <c r="C4656" s="658"/>
      <c r="D4656" s="659"/>
      <c r="E4656" s="660"/>
      <c r="F4656" s="661"/>
      <c r="G4656" s="662"/>
      <c r="H4656" s="663"/>
      <c r="I4656" s="663"/>
      <c r="J4656" s="663"/>
      <c r="K4656" s="664"/>
      <c r="L4656" s="662"/>
      <c r="M4656" s="663"/>
      <c r="N4656" s="663"/>
      <c r="O4656" s="663"/>
      <c r="P4656" s="664"/>
      <c r="Q4656" s="665"/>
      <c r="R4656" s="661"/>
      <c r="S4656" s="566"/>
      <c r="T4656" s="566"/>
      <c r="U4656" s="566"/>
      <c r="V4656" s="566"/>
      <c r="W4656" s="566"/>
      <c r="X4656" s="566"/>
      <c r="Y4656" s="566"/>
      <c r="Z4656" s="566"/>
      <c r="AA4656" s="566"/>
      <c r="AB4656" s="566"/>
      <c r="AC4656" s="566"/>
      <c r="AD4656" s="566"/>
      <c r="AE4656" s="566"/>
      <c r="AF4656" s="566"/>
      <c r="AG4656" s="566"/>
    </row>
    <row r="4657" spans="2:33" hidden="1" outlineLevel="1" x14ac:dyDescent="0.45">
      <c r="B4657" s="648"/>
      <c r="C4657" s="649"/>
      <c r="D4657" s="650"/>
      <c r="E4657" s="651"/>
      <c r="F4657" s="652"/>
      <c r="G4657" s="653"/>
      <c r="H4657" s="654"/>
      <c r="I4657" s="654"/>
      <c r="J4657" s="654"/>
      <c r="K4657" s="655"/>
      <c r="L4657" s="653"/>
      <c r="M4657" s="654"/>
      <c r="N4657" s="654"/>
      <c r="O4657" s="654"/>
      <c r="P4657" s="655"/>
      <c r="Q4657" s="656"/>
      <c r="R4657" s="652"/>
      <c r="S4657" s="566"/>
      <c r="T4657" s="566"/>
      <c r="U4657" s="566"/>
      <c r="V4657" s="566"/>
      <c r="W4657" s="566"/>
      <c r="X4657" s="566"/>
      <c r="Y4657" s="566"/>
      <c r="Z4657" s="566"/>
      <c r="AA4657" s="566"/>
      <c r="AB4657" s="566"/>
      <c r="AC4657" s="566"/>
      <c r="AD4657" s="566"/>
      <c r="AE4657" s="566"/>
      <c r="AF4657" s="566"/>
      <c r="AG4657" s="566"/>
    </row>
    <row r="4658" spans="2:33" hidden="1" outlineLevel="1" x14ac:dyDescent="0.45">
      <c r="B4658" s="657"/>
      <c r="C4658" s="658"/>
      <c r="D4658" s="659"/>
      <c r="E4658" s="660"/>
      <c r="F4658" s="661"/>
      <c r="G4658" s="662"/>
      <c r="H4658" s="663"/>
      <c r="I4658" s="663"/>
      <c r="J4658" s="663"/>
      <c r="K4658" s="664"/>
      <c r="L4658" s="662"/>
      <c r="M4658" s="663"/>
      <c r="N4658" s="663"/>
      <c r="O4658" s="663"/>
      <c r="P4658" s="664"/>
      <c r="Q4658" s="665"/>
      <c r="R4658" s="661"/>
      <c r="S4658" s="566"/>
      <c r="T4658" s="566"/>
      <c r="U4658" s="566"/>
      <c r="V4658" s="566"/>
      <c r="W4658" s="566"/>
      <c r="X4658" s="566"/>
      <c r="Y4658" s="566"/>
      <c r="Z4658" s="566"/>
      <c r="AA4658" s="566"/>
      <c r="AB4658" s="566"/>
      <c r="AC4658" s="566"/>
      <c r="AD4658" s="566"/>
      <c r="AE4658" s="566"/>
      <c r="AF4658" s="566"/>
      <c r="AG4658" s="566"/>
    </row>
    <row r="4659" spans="2:33" hidden="1" outlineLevel="1" x14ac:dyDescent="0.45">
      <c r="B4659" s="648"/>
      <c r="C4659" s="649"/>
      <c r="D4659" s="650"/>
      <c r="E4659" s="651"/>
      <c r="F4659" s="652"/>
      <c r="G4659" s="653"/>
      <c r="H4659" s="654"/>
      <c r="I4659" s="654"/>
      <c r="J4659" s="654"/>
      <c r="K4659" s="655"/>
      <c r="L4659" s="653"/>
      <c r="M4659" s="654"/>
      <c r="N4659" s="654"/>
      <c r="O4659" s="654"/>
      <c r="P4659" s="655"/>
      <c r="Q4659" s="656"/>
      <c r="R4659" s="652"/>
      <c r="S4659" s="566"/>
      <c r="T4659" s="566"/>
      <c r="U4659" s="566"/>
      <c r="V4659" s="566"/>
      <c r="W4659" s="566"/>
      <c r="X4659" s="566"/>
      <c r="Y4659" s="566"/>
      <c r="Z4659" s="566"/>
      <c r="AA4659" s="566"/>
      <c r="AB4659" s="566"/>
      <c r="AC4659" s="566"/>
      <c r="AD4659" s="566"/>
      <c r="AE4659" s="566"/>
      <c r="AF4659" s="566"/>
      <c r="AG4659" s="566"/>
    </row>
    <row r="4660" spans="2:33" hidden="1" outlineLevel="1" x14ac:dyDescent="0.45">
      <c r="B4660" s="657"/>
      <c r="C4660" s="658"/>
      <c r="D4660" s="659"/>
      <c r="E4660" s="660"/>
      <c r="F4660" s="661"/>
      <c r="G4660" s="662"/>
      <c r="H4660" s="663"/>
      <c r="I4660" s="663"/>
      <c r="J4660" s="663"/>
      <c r="K4660" s="664"/>
      <c r="L4660" s="662"/>
      <c r="M4660" s="663"/>
      <c r="N4660" s="663"/>
      <c r="O4660" s="663"/>
      <c r="P4660" s="664"/>
      <c r="Q4660" s="665"/>
      <c r="R4660" s="661"/>
      <c r="S4660" s="566"/>
      <c r="T4660" s="566"/>
      <c r="U4660" s="566"/>
      <c r="V4660" s="566"/>
      <c r="W4660" s="566"/>
      <c r="X4660" s="566"/>
      <c r="Y4660" s="566"/>
      <c r="Z4660" s="566"/>
      <c r="AA4660" s="566"/>
      <c r="AB4660" s="566"/>
      <c r="AC4660" s="566"/>
      <c r="AD4660" s="566"/>
      <c r="AE4660" s="566"/>
      <c r="AF4660" s="566"/>
      <c r="AG4660" s="566"/>
    </row>
    <row r="4661" spans="2:33" hidden="1" outlineLevel="1" x14ac:dyDescent="0.45">
      <c r="B4661" s="648"/>
      <c r="C4661" s="649"/>
      <c r="D4661" s="650"/>
      <c r="E4661" s="651"/>
      <c r="F4661" s="652"/>
      <c r="G4661" s="653"/>
      <c r="H4661" s="654"/>
      <c r="I4661" s="654"/>
      <c r="J4661" s="654"/>
      <c r="K4661" s="655"/>
      <c r="L4661" s="653"/>
      <c r="M4661" s="654"/>
      <c r="N4661" s="654"/>
      <c r="O4661" s="654"/>
      <c r="P4661" s="655"/>
      <c r="Q4661" s="656"/>
      <c r="R4661" s="652"/>
      <c r="S4661" s="566"/>
      <c r="T4661" s="566"/>
      <c r="U4661" s="566"/>
      <c r="V4661" s="566"/>
      <c r="W4661" s="566"/>
      <c r="X4661" s="566"/>
      <c r="Y4661" s="566"/>
      <c r="Z4661" s="566"/>
      <c r="AA4661" s="566"/>
      <c r="AB4661" s="566"/>
      <c r="AC4661" s="566"/>
      <c r="AD4661" s="566"/>
      <c r="AE4661" s="566"/>
      <c r="AF4661" s="566"/>
      <c r="AG4661" s="566"/>
    </row>
    <row r="4662" spans="2:33" hidden="1" outlineLevel="1" x14ac:dyDescent="0.45">
      <c r="B4662" s="657"/>
      <c r="C4662" s="658"/>
      <c r="D4662" s="659"/>
      <c r="E4662" s="660"/>
      <c r="F4662" s="661"/>
      <c r="G4662" s="662"/>
      <c r="H4662" s="663"/>
      <c r="I4662" s="663"/>
      <c r="J4662" s="663"/>
      <c r="K4662" s="664"/>
      <c r="L4662" s="662"/>
      <c r="M4662" s="663"/>
      <c r="N4662" s="663"/>
      <c r="O4662" s="663"/>
      <c r="P4662" s="664"/>
      <c r="Q4662" s="665"/>
      <c r="R4662" s="661"/>
      <c r="S4662" s="566"/>
      <c r="T4662" s="566"/>
      <c r="U4662" s="566"/>
      <c r="V4662" s="566"/>
      <c r="W4662" s="566"/>
      <c r="X4662" s="566"/>
      <c r="Y4662" s="566"/>
      <c r="Z4662" s="566"/>
      <c r="AA4662" s="566"/>
      <c r="AB4662" s="566"/>
      <c r="AC4662" s="566"/>
      <c r="AD4662" s="566"/>
      <c r="AE4662" s="566"/>
      <c r="AF4662" s="566"/>
      <c r="AG4662" s="566"/>
    </row>
    <row r="4663" spans="2:33" hidden="1" outlineLevel="1" x14ac:dyDescent="0.45">
      <c r="B4663" s="648"/>
      <c r="C4663" s="649"/>
      <c r="D4663" s="650"/>
      <c r="E4663" s="651"/>
      <c r="F4663" s="652"/>
      <c r="G4663" s="653"/>
      <c r="H4663" s="654"/>
      <c r="I4663" s="654"/>
      <c r="J4663" s="654"/>
      <c r="K4663" s="655"/>
      <c r="L4663" s="653"/>
      <c r="M4663" s="654"/>
      <c r="N4663" s="654"/>
      <c r="O4663" s="654"/>
      <c r="P4663" s="655"/>
      <c r="Q4663" s="656"/>
      <c r="R4663" s="652"/>
      <c r="S4663" s="566"/>
      <c r="T4663" s="566"/>
      <c r="U4663" s="566"/>
      <c r="V4663" s="566"/>
      <c r="W4663" s="566"/>
      <c r="X4663" s="566"/>
      <c r="Y4663" s="566"/>
      <c r="Z4663" s="566"/>
      <c r="AA4663" s="566"/>
      <c r="AB4663" s="566"/>
      <c r="AC4663" s="566"/>
      <c r="AD4663" s="566"/>
      <c r="AE4663" s="566"/>
      <c r="AF4663" s="566"/>
      <c r="AG4663" s="566"/>
    </row>
    <row r="4664" spans="2:33" hidden="1" outlineLevel="1" x14ac:dyDescent="0.45">
      <c r="B4664" s="657"/>
      <c r="C4664" s="658"/>
      <c r="D4664" s="659"/>
      <c r="E4664" s="660"/>
      <c r="F4664" s="661"/>
      <c r="G4664" s="662"/>
      <c r="H4664" s="663"/>
      <c r="I4664" s="663"/>
      <c r="J4664" s="663"/>
      <c r="K4664" s="664"/>
      <c r="L4664" s="662"/>
      <c r="M4664" s="663"/>
      <c r="N4664" s="663"/>
      <c r="O4664" s="663"/>
      <c r="P4664" s="664"/>
      <c r="Q4664" s="665"/>
      <c r="R4664" s="661"/>
      <c r="S4664" s="566"/>
      <c r="T4664" s="566"/>
      <c r="U4664" s="566"/>
      <c r="V4664" s="566"/>
      <c r="W4664" s="566"/>
      <c r="X4664" s="566"/>
      <c r="Y4664" s="566"/>
      <c r="Z4664" s="566"/>
      <c r="AA4664" s="566"/>
      <c r="AB4664" s="566"/>
      <c r="AC4664" s="566"/>
      <c r="AD4664" s="566"/>
      <c r="AE4664" s="566"/>
      <c r="AF4664" s="566"/>
      <c r="AG4664" s="566"/>
    </row>
    <row r="4665" spans="2:33" hidden="1" outlineLevel="1" x14ac:dyDescent="0.45">
      <c r="B4665" s="648"/>
      <c r="C4665" s="649"/>
      <c r="D4665" s="650"/>
      <c r="E4665" s="651"/>
      <c r="F4665" s="652"/>
      <c r="G4665" s="653"/>
      <c r="H4665" s="654"/>
      <c r="I4665" s="654"/>
      <c r="J4665" s="654"/>
      <c r="K4665" s="655"/>
      <c r="L4665" s="653"/>
      <c r="M4665" s="654"/>
      <c r="N4665" s="654"/>
      <c r="O4665" s="654"/>
      <c r="P4665" s="655"/>
      <c r="Q4665" s="656"/>
      <c r="R4665" s="652"/>
      <c r="S4665" s="566"/>
      <c r="T4665" s="566"/>
      <c r="U4665" s="566"/>
      <c r="V4665" s="566"/>
      <c r="W4665" s="566"/>
      <c r="X4665" s="566"/>
      <c r="Y4665" s="566"/>
      <c r="Z4665" s="566"/>
      <c r="AA4665" s="566"/>
      <c r="AB4665" s="566"/>
      <c r="AC4665" s="566"/>
      <c r="AD4665" s="566"/>
      <c r="AE4665" s="566"/>
      <c r="AF4665" s="566"/>
      <c r="AG4665" s="566"/>
    </row>
    <row r="4666" spans="2:33" hidden="1" outlineLevel="1" x14ac:dyDescent="0.45">
      <c r="B4666" s="657"/>
      <c r="C4666" s="658"/>
      <c r="D4666" s="659"/>
      <c r="E4666" s="660"/>
      <c r="F4666" s="661"/>
      <c r="G4666" s="662"/>
      <c r="H4666" s="663"/>
      <c r="I4666" s="663"/>
      <c r="J4666" s="663"/>
      <c r="K4666" s="664"/>
      <c r="L4666" s="662"/>
      <c r="M4666" s="663"/>
      <c r="N4666" s="663"/>
      <c r="O4666" s="663"/>
      <c r="P4666" s="664"/>
      <c r="Q4666" s="665"/>
      <c r="R4666" s="661"/>
      <c r="S4666" s="566"/>
      <c r="T4666" s="566"/>
      <c r="U4666" s="566"/>
      <c r="V4666" s="566"/>
      <c r="W4666" s="566"/>
      <c r="X4666" s="566"/>
      <c r="Y4666" s="566"/>
      <c r="Z4666" s="566"/>
      <c r="AA4666" s="566"/>
      <c r="AB4666" s="566"/>
      <c r="AC4666" s="566"/>
      <c r="AD4666" s="566"/>
      <c r="AE4666" s="566"/>
      <c r="AF4666" s="566"/>
      <c r="AG4666" s="566"/>
    </row>
    <row r="4667" spans="2:33" hidden="1" outlineLevel="1" x14ac:dyDescent="0.45">
      <c r="B4667" s="648"/>
      <c r="C4667" s="649"/>
      <c r="D4667" s="650"/>
      <c r="E4667" s="651"/>
      <c r="F4667" s="652"/>
      <c r="G4667" s="653"/>
      <c r="H4667" s="654"/>
      <c r="I4667" s="654"/>
      <c r="J4667" s="654"/>
      <c r="K4667" s="655"/>
      <c r="L4667" s="653"/>
      <c r="M4667" s="654"/>
      <c r="N4667" s="654"/>
      <c r="O4667" s="654"/>
      <c r="P4667" s="655"/>
      <c r="Q4667" s="656"/>
      <c r="R4667" s="652"/>
      <c r="S4667" s="566"/>
      <c r="T4667" s="566"/>
      <c r="U4667" s="566"/>
      <c r="V4667" s="566"/>
      <c r="W4667" s="566"/>
      <c r="X4667" s="566"/>
      <c r="Y4667" s="566"/>
      <c r="Z4667" s="566"/>
      <c r="AA4667" s="566"/>
      <c r="AB4667" s="566"/>
      <c r="AC4667" s="566"/>
      <c r="AD4667" s="566"/>
      <c r="AE4667" s="566"/>
      <c r="AF4667" s="566"/>
      <c r="AG4667" s="566"/>
    </row>
    <row r="4668" spans="2:33" hidden="1" outlineLevel="1" x14ac:dyDescent="0.45">
      <c r="B4668" s="657"/>
      <c r="C4668" s="658"/>
      <c r="D4668" s="659"/>
      <c r="E4668" s="660"/>
      <c r="F4668" s="661"/>
      <c r="G4668" s="662"/>
      <c r="H4668" s="663"/>
      <c r="I4668" s="663"/>
      <c r="J4668" s="663"/>
      <c r="K4668" s="664"/>
      <c r="L4668" s="662"/>
      <c r="M4668" s="663"/>
      <c r="N4668" s="663"/>
      <c r="O4668" s="663"/>
      <c r="P4668" s="664"/>
      <c r="Q4668" s="665"/>
      <c r="R4668" s="661"/>
      <c r="S4668" s="566"/>
      <c r="T4668" s="566"/>
      <c r="U4668" s="566"/>
      <c r="V4668" s="566"/>
      <c r="W4668" s="566"/>
      <c r="X4668" s="566"/>
      <c r="Y4668" s="566"/>
      <c r="Z4668" s="566"/>
      <c r="AA4668" s="566"/>
      <c r="AB4668" s="566"/>
      <c r="AC4668" s="566"/>
      <c r="AD4668" s="566"/>
      <c r="AE4668" s="566"/>
      <c r="AF4668" s="566"/>
      <c r="AG4668" s="566"/>
    </row>
    <row r="4669" spans="2:33" hidden="1" outlineLevel="1" x14ac:dyDescent="0.45">
      <c r="B4669" s="648"/>
      <c r="C4669" s="649"/>
      <c r="D4669" s="650"/>
      <c r="E4669" s="651"/>
      <c r="F4669" s="652"/>
      <c r="G4669" s="653"/>
      <c r="H4669" s="654"/>
      <c r="I4669" s="654"/>
      <c r="J4669" s="654"/>
      <c r="K4669" s="655"/>
      <c r="L4669" s="653"/>
      <c r="M4669" s="654"/>
      <c r="N4669" s="654"/>
      <c r="O4669" s="654"/>
      <c r="P4669" s="655"/>
      <c r="Q4669" s="656"/>
      <c r="R4669" s="652"/>
      <c r="S4669" s="566"/>
      <c r="T4669" s="566"/>
      <c r="U4669" s="566"/>
      <c r="V4669" s="566"/>
      <c r="W4669" s="566"/>
      <c r="X4669" s="566"/>
      <c r="Y4669" s="566"/>
      <c r="Z4669" s="566"/>
      <c r="AA4669" s="566"/>
      <c r="AB4669" s="566"/>
      <c r="AC4669" s="566"/>
      <c r="AD4669" s="566"/>
      <c r="AE4669" s="566"/>
      <c r="AF4669" s="566"/>
      <c r="AG4669" s="566"/>
    </row>
    <row r="4670" spans="2:33" hidden="1" outlineLevel="1" x14ac:dyDescent="0.45">
      <c r="B4670" s="657"/>
      <c r="C4670" s="658"/>
      <c r="D4670" s="659"/>
      <c r="E4670" s="660"/>
      <c r="F4670" s="661"/>
      <c r="G4670" s="662"/>
      <c r="H4670" s="663"/>
      <c r="I4670" s="663"/>
      <c r="J4670" s="663"/>
      <c r="K4670" s="664"/>
      <c r="L4670" s="662"/>
      <c r="M4670" s="663"/>
      <c r="N4670" s="663"/>
      <c r="O4670" s="663"/>
      <c r="P4670" s="664"/>
      <c r="Q4670" s="665"/>
      <c r="R4670" s="661"/>
      <c r="S4670" s="566"/>
      <c r="T4670" s="566"/>
      <c r="U4670" s="566"/>
      <c r="V4670" s="566"/>
      <c r="W4670" s="566"/>
      <c r="X4670" s="566"/>
      <c r="Y4670" s="566"/>
      <c r="Z4670" s="566"/>
      <c r="AA4670" s="566"/>
      <c r="AB4670" s="566"/>
      <c r="AC4670" s="566"/>
      <c r="AD4670" s="566"/>
      <c r="AE4670" s="566"/>
      <c r="AF4670" s="566"/>
      <c r="AG4670" s="566"/>
    </row>
    <row r="4671" spans="2:33" hidden="1" outlineLevel="1" x14ac:dyDescent="0.45">
      <c r="B4671" s="648"/>
      <c r="C4671" s="649"/>
      <c r="D4671" s="650"/>
      <c r="E4671" s="651"/>
      <c r="F4671" s="652"/>
      <c r="G4671" s="653"/>
      <c r="H4671" s="654"/>
      <c r="I4671" s="654"/>
      <c r="J4671" s="654"/>
      <c r="K4671" s="655"/>
      <c r="L4671" s="653"/>
      <c r="M4671" s="654"/>
      <c r="N4671" s="654"/>
      <c r="O4671" s="654"/>
      <c r="P4671" s="655"/>
      <c r="Q4671" s="656"/>
      <c r="R4671" s="652"/>
      <c r="S4671" s="566"/>
      <c r="T4671" s="566"/>
      <c r="U4671" s="566"/>
      <c r="V4671" s="566"/>
      <c r="W4671" s="566"/>
      <c r="X4671" s="566"/>
      <c r="Y4671" s="566"/>
      <c r="Z4671" s="566"/>
      <c r="AA4671" s="566"/>
      <c r="AB4671" s="566"/>
      <c r="AC4671" s="566"/>
      <c r="AD4671" s="566"/>
      <c r="AE4671" s="566"/>
      <c r="AF4671" s="566"/>
      <c r="AG4671" s="566"/>
    </row>
    <row r="4672" spans="2:33" hidden="1" outlineLevel="1" x14ac:dyDescent="0.45">
      <c r="B4672" s="657"/>
      <c r="C4672" s="658"/>
      <c r="D4672" s="659"/>
      <c r="E4672" s="660"/>
      <c r="F4672" s="661"/>
      <c r="G4672" s="662"/>
      <c r="H4672" s="663"/>
      <c r="I4672" s="663"/>
      <c r="J4672" s="663"/>
      <c r="K4672" s="664"/>
      <c r="L4672" s="662"/>
      <c r="M4672" s="663"/>
      <c r="N4672" s="663"/>
      <c r="O4672" s="663"/>
      <c r="P4672" s="664"/>
      <c r="Q4672" s="665"/>
      <c r="R4672" s="661"/>
      <c r="S4672" s="566"/>
      <c r="T4672" s="566"/>
      <c r="U4672" s="566"/>
      <c r="V4672" s="566"/>
      <c r="W4672" s="566"/>
      <c r="X4672" s="566"/>
      <c r="Y4672" s="566"/>
      <c r="Z4672" s="566"/>
      <c r="AA4672" s="566"/>
      <c r="AB4672" s="566"/>
      <c r="AC4672" s="566"/>
      <c r="AD4672" s="566"/>
      <c r="AE4672" s="566"/>
      <c r="AF4672" s="566"/>
      <c r="AG4672" s="566"/>
    </row>
    <row r="4673" spans="2:33" hidden="1" outlineLevel="1" x14ac:dyDescent="0.45">
      <c r="B4673" s="648"/>
      <c r="C4673" s="649"/>
      <c r="D4673" s="650"/>
      <c r="E4673" s="651"/>
      <c r="F4673" s="652"/>
      <c r="G4673" s="653"/>
      <c r="H4673" s="654"/>
      <c r="I4673" s="654"/>
      <c r="J4673" s="654"/>
      <c r="K4673" s="655"/>
      <c r="L4673" s="653"/>
      <c r="M4673" s="654"/>
      <c r="N4673" s="654"/>
      <c r="O4673" s="654"/>
      <c r="P4673" s="655"/>
      <c r="Q4673" s="656"/>
      <c r="R4673" s="652"/>
      <c r="S4673" s="566"/>
      <c r="T4673" s="566"/>
      <c r="U4673" s="566"/>
      <c r="V4673" s="566"/>
      <c r="W4673" s="566"/>
      <c r="X4673" s="566"/>
      <c r="Y4673" s="566"/>
      <c r="Z4673" s="566"/>
      <c r="AA4673" s="566"/>
      <c r="AB4673" s="566"/>
      <c r="AC4673" s="566"/>
      <c r="AD4673" s="566"/>
      <c r="AE4673" s="566"/>
      <c r="AF4673" s="566"/>
      <c r="AG4673" s="566"/>
    </row>
    <row r="4674" spans="2:33" hidden="1" outlineLevel="1" x14ac:dyDescent="0.45">
      <c r="B4674" s="657"/>
      <c r="C4674" s="658"/>
      <c r="D4674" s="659"/>
      <c r="E4674" s="660"/>
      <c r="F4674" s="661"/>
      <c r="G4674" s="662"/>
      <c r="H4674" s="663"/>
      <c r="I4674" s="663"/>
      <c r="J4674" s="663"/>
      <c r="K4674" s="664"/>
      <c r="L4674" s="662"/>
      <c r="M4674" s="663"/>
      <c r="N4674" s="663"/>
      <c r="O4674" s="663"/>
      <c r="P4674" s="664"/>
      <c r="Q4674" s="665"/>
      <c r="R4674" s="661"/>
      <c r="S4674" s="566"/>
      <c r="T4674" s="566"/>
      <c r="U4674" s="566"/>
      <c r="V4674" s="566"/>
      <c r="W4674" s="566"/>
      <c r="X4674" s="566"/>
      <c r="Y4674" s="566"/>
      <c r="Z4674" s="566"/>
      <c r="AA4674" s="566"/>
      <c r="AB4674" s="566"/>
      <c r="AC4674" s="566"/>
      <c r="AD4674" s="566"/>
      <c r="AE4674" s="566"/>
      <c r="AF4674" s="566"/>
      <c r="AG4674" s="566"/>
    </row>
    <row r="4675" spans="2:33" hidden="1" outlineLevel="1" x14ac:dyDescent="0.45">
      <c r="B4675" s="648"/>
      <c r="C4675" s="649"/>
      <c r="D4675" s="650"/>
      <c r="E4675" s="651"/>
      <c r="F4675" s="652"/>
      <c r="G4675" s="653"/>
      <c r="H4675" s="654"/>
      <c r="I4675" s="654"/>
      <c r="J4675" s="654"/>
      <c r="K4675" s="655"/>
      <c r="L4675" s="653"/>
      <c r="M4675" s="654"/>
      <c r="N4675" s="654"/>
      <c r="O4675" s="654"/>
      <c r="P4675" s="655"/>
      <c r="Q4675" s="656"/>
      <c r="R4675" s="652"/>
      <c r="S4675" s="566"/>
      <c r="T4675" s="566"/>
      <c r="U4675" s="566"/>
      <c r="V4675" s="566"/>
      <c r="W4675" s="566"/>
      <c r="X4675" s="566"/>
      <c r="Y4675" s="566"/>
      <c r="Z4675" s="566"/>
      <c r="AA4675" s="566"/>
      <c r="AB4675" s="566"/>
      <c r="AC4675" s="566"/>
      <c r="AD4675" s="566"/>
      <c r="AE4675" s="566"/>
      <c r="AF4675" s="566"/>
      <c r="AG4675" s="566"/>
    </row>
    <row r="4676" spans="2:33" hidden="1" outlineLevel="1" x14ac:dyDescent="0.45">
      <c r="B4676" s="657"/>
      <c r="C4676" s="658"/>
      <c r="D4676" s="659"/>
      <c r="E4676" s="660"/>
      <c r="F4676" s="661"/>
      <c r="G4676" s="662"/>
      <c r="H4676" s="663"/>
      <c r="I4676" s="663"/>
      <c r="J4676" s="663"/>
      <c r="K4676" s="664"/>
      <c r="L4676" s="662"/>
      <c r="M4676" s="663"/>
      <c r="N4676" s="663"/>
      <c r="O4676" s="663"/>
      <c r="P4676" s="664"/>
      <c r="Q4676" s="665"/>
      <c r="R4676" s="661"/>
      <c r="S4676" s="566"/>
      <c r="T4676" s="566"/>
      <c r="U4676" s="566"/>
      <c r="V4676" s="566"/>
      <c r="W4676" s="566"/>
      <c r="X4676" s="566"/>
      <c r="Y4676" s="566"/>
      <c r="Z4676" s="566"/>
      <c r="AA4676" s="566"/>
      <c r="AB4676" s="566"/>
      <c r="AC4676" s="566"/>
      <c r="AD4676" s="566"/>
      <c r="AE4676" s="566"/>
      <c r="AF4676" s="566"/>
      <c r="AG4676" s="566"/>
    </row>
    <row r="4677" spans="2:33" hidden="1" outlineLevel="1" x14ac:dyDescent="0.45">
      <c r="B4677" s="648"/>
      <c r="C4677" s="649"/>
      <c r="D4677" s="650"/>
      <c r="E4677" s="651"/>
      <c r="F4677" s="652"/>
      <c r="G4677" s="653"/>
      <c r="H4677" s="654"/>
      <c r="I4677" s="654"/>
      <c r="J4677" s="654"/>
      <c r="K4677" s="655"/>
      <c r="L4677" s="653"/>
      <c r="M4677" s="654"/>
      <c r="N4677" s="654"/>
      <c r="O4677" s="654"/>
      <c r="P4677" s="655"/>
      <c r="Q4677" s="656"/>
      <c r="R4677" s="652"/>
      <c r="S4677" s="566"/>
      <c r="T4677" s="566"/>
      <c r="U4677" s="566"/>
      <c r="V4677" s="566"/>
      <c r="W4677" s="566"/>
      <c r="X4677" s="566"/>
      <c r="Y4677" s="566"/>
      <c r="Z4677" s="566"/>
      <c r="AA4677" s="566"/>
      <c r="AB4677" s="566"/>
      <c r="AC4677" s="566"/>
      <c r="AD4677" s="566"/>
      <c r="AE4677" s="566"/>
      <c r="AF4677" s="566"/>
      <c r="AG4677" s="566"/>
    </row>
    <row r="4678" spans="2:33" hidden="1" outlineLevel="1" x14ac:dyDescent="0.45">
      <c r="B4678" s="657"/>
      <c r="C4678" s="658"/>
      <c r="D4678" s="659"/>
      <c r="E4678" s="660"/>
      <c r="F4678" s="661"/>
      <c r="G4678" s="662"/>
      <c r="H4678" s="663"/>
      <c r="I4678" s="663"/>
      <c r="J4678" s="663"/>
      <c r="K4678" s="664"/>
      <c r="L4678" s="662"/>
      <c r="M4678" s="663"/>
      <c r="N4678" s="663"/>
      <c r="O4678" s="663"/>
      <c r="P4678" s="664"/>
      <c r="Q4678" s="665"/>
      <c r="R4678" s="661"/>
      <c r="S4678" s="566"/>
      <c r="T4678" s="566"/>
      <c r="U4678" s="566"/>
      <c r="V4678" s="566"/>
      <c r="W4678" s="566"/>
      <c r="X4678" s="566"/>
      <c r="Y4678" s="566"/>
      <c r="Z4678" s="566"/>
      <c r="AA4678" s="566"/>
      <c r="AB4678" s="566"/>
      <c r="AC4678" s="566"/>
      <c r="AD4678" s="566"/>
      <c r="AE4678" s="566"/>
      <c r="AF4678" s="566"/>
      <c r="AG4678" s="566"/>
    </row>
    <row r="4679" spans="2:33" hidden="1" outlineLevel="1" x14ac:dyDescent="0.45">
      <c r="B4679" s="648"/>
      <c r="C4679" s="649"/>
      <c r="D4679" s="650"/>
      <c r="E4679" s="651"/>
      <c r="F4679" s="652"/>
      <c r="G4679" s="653"/>
      <c r="H4679" s="654"/>
      <c r="I4679" s="654"/>
      <c r="J4679" s="654"/>
      <c r="K4679" s="655"/>
      <c r="L4679" s="653"/>
      <c r="M4679" s="654"/>
      <c r="N4679" s="654"/>
      <c r="O4679" s="654"/>
      <c r="P4679" s="655"/>
      <c r="Q4679" s="656"/>
      <c r="R4679" s="652"/>
      <c r="S4679" s="566"/>
      <c r="T4679" s="566"/>
      <c r="U4679" s="566"/>
      <c r="V4679" s="566"/>
      <c r="W4679" s="566"/>
      <c r="X4679" s="566"/>
      <c r="Y4679" s="566"/>
      <c r="Z4679" s="566"/>
      <c r="AA4679" s="566"/>
      <c r="AB4679" s="566"/>
      <c r="AC4679" s="566"/>
      <c r="AD4679" s="566"/>
      <c r="AE4679" s="566"/>
      <c r="AF4679" s="566"/>
      <c r="AG4679" s="566"/>
    </row>
    <row r="4680" spans="2:33" hidden="1" outlineLevel="1" x14ac:dyDescent="0.45">
      <c r="B4680" s="657"/>
      <c r="C4680" s="658"/>
      <c r="D4680" s="659"/>
      <c r="E4680" s="660"/>
      <c r="F4680" s="661"/>
      <c r="G4680" s="662"/>
      <c r="H4680" s="663"/>
      <c r="I4680" s="663"/>
      <c r="J4680" s="663"/>
      <c r="K4680" s="664"/>
      <c r="L4680" s="662"/>
      <c r="M4680" s="663"/>
      <c r="N4680" s="663"/>
      <c r="O4680" s="663"/>
      <c r="P4680" s="664"/>
      <c r="Q4680" s="665"/>
      <c r="R4680" s="661"/>
      <c r="S4680" s="566"/>
      <c r="T4680" s="566"/>
      <c r="U4680" s="566"/>
      <c r="V4680" s="566"/>
      <c r="W4680" s="566"/>
      <c r="X4680" s="566"/>
      <c r="Y4680" s="566"/>
      <c r="Z4680" s="566"/>
      <c r="AA4680" s="566"/>
      <c r="AB4680" s="566"/>
      <c r="AC4680" s="566"/>
      <c r="AD4680" s="566"/>
      <c r="AE4680" s="566"/>
      <c r="AF4680" s="566"/>
      <c r="AG4680" s="566"/>
    </row>
    <row r="4681" spans="2:33" hidden="1" outlineLevel="1" x14ac:dyDescent="0.45">
      <c r="B4681" s="648"/>
      <c r="C4681" s="649"/>
      <c r="D4681" s="650"/>
      <c r="E4681" s="651"/>
      <c r="F4681" s="652"/>
      <c r="G4681" s="653"/>
      <c r="H4681" s="654"/>
      <c r="I4681" s="654"/>
      <c r="J4681" s="654"/>
      <c r="K4681" s="655"/>
      <c r="L4681" s="653"/>
      <c r="M4681" s="654"/>
      <c r="N4681" s="654"/>
      <c r="O4681" s="654"/>
      <c r="P4681" s="655"/>
      <c r="Q4681" s="656"/>
      <c r="R4681" s="652"/>
      <c r="S4681" s="566"/>
      <c r="T4681" s="566"/>
      <c r="U4681" s="566"/>
      <c r="V4681" s="566"/>
      <c r="W4681" s="566"/>
      <c r="X4681" s="566"/>
      <c r="Y4681" s="566"/>
      <c r="Z4681" s="566"/>
      <c r="AA4681" s="566"/>
      <c r="AB4681" s="566"/>
      <c r="AC4681" s="566"/>
      <c r="AD4681" s="566"/>
      <c r="AE4681" s="566"/>
      <c r="AF4681" s="566"/>
      <c r="AG4681" s="566"/>
    </row>
    <row r="4682" spans="2:33" hidden="1" outlineLevel="1" x14ac:dyDescent="0.45">
      <c r="B4682" s="657"/>
      <c r="C4682" s="658"/>
      <c r="D4682" s="659"/>
      <c r="E4682" s="660"/>
      <c r="F4682" s="661"/>
      <c r="G4682" s="662"/>
      <c r="H4682" s="663"/>
      <c r="I4682" s="663"/>
      <c r="J4682" s="663"/>
      <c r="K4682" s="664"/>
      <c r="L4682" s="662"/>
      <c r="M4682" s="663"/>
      <c r="N4682" s="663"/>
      <c r="O4682" s="663"/>
      <c r="P4682" s="664"/>
      <c r="Q4682" s="665"/>
      <c r="R4682" s="661"/>
      <c r="S4682" s="566"/>
      <c r="T4682" s="566"/>
      <c r="U4682" s="566"/>
      <c r="V4682" s="566"/>
      <c r="W4682" s="566"/>
      <c r="X4682" s="566"/>
      <c r="Y4682" s="566"/>
      <c r="Z4682" s="566"/>
      <c r="AA4682" s="566"/>
      <c r="AB4682" s="566"/>
      <c r="AC4682" s="566"/>
      <c r="AD4682" s="566"/>
      <c r="AE4682" s="566"/>
      <c r="AF4682" s="566"/>
      <c r="AG4682" s="566"/>
    </row>
    <row r="4683" spans="2:33" hidden="1" outlineLevel="1" x14ac:dyDescent="0.45">
      <c r="B4683" s="648"/>
      <c r="C4683" s="649"/>
      <c r="D4683" s="650"/>
      <c r="E4683" s="651"/>
      <c r="F4683" s="652"/>
      <c r="G4683" s="653"/>
      <c r="H4683" s="654"/>
      <c r="I4683" s="654"/>
      <c r="J4683" s="654"/>
      <c r="K4683" s="655"/>
      <c r="L4683" s="653"/>
      <c r="M4683" s="654"/>
      <c r="N4683" s="654"/>
      <c r="O4683" s="654"/>
      <c r="P4683" s="655"/>
      <c r="Q4683" s="656"/>
      <c r="R4683" s="652"/>
      <c r="S4683" s="566"/>
      <c r="T4683" s="566"/>
      <c r="U4683" s="566"/>
      <c r="V4683" s="566"/>
      <c r="W4683" s="566"/>
      <c r="X4683" s="566"/>
      <c r="Y4683" s="566"/>
      <c r="Z4683" s="566"/>
      <c r="AA4683" s="566"/>
      <c r="AB4683" s="566"/>
      <c r="AC4683" s="566"/>
      <c r="AD4683" s="566"/>
      <c r="AE4683" s="566"/>
      <c r="AF4683" s="566"/>
      <c r="AG4683" s="566"/>
    </row>
    <row r="4684" spans="2:33" hidden="1" outlineLevel="1" x14ac:dyDescent="0.45">
      <c r="B4684" s="657"/>
      <c r="C4684" s="658"/>
      <c r="D4684" s="659"/>
      <c r="E4684" s="660"/>
      <c r="F4684" s="661"/>
      <c r="G4684" s="662"/>
      <c r="H4684" s="663"/>
      <c r="I4684" s="663"/>
      <c r="J4684" s="663"/>
      <c r="K4684" s="664"/>
      <c r="L4684" s="662"/>
      <c r="M4684" s="663"/>
      <c r="N4684" s="663"/>
      <c r="O4684" s="663"/>
      <c r="P4684" s="664"/>
      <c r="Q4684" s="665"/>
      <c r="R4684" s="661"/>
      <c r="S4684" s="566"/>
      <c r="T4684" s="566"/>
      <c r="U4684" s="566"/>
      <c r="V4684" s="566"/>
      <c r="W4684" s="566"/>
      <c r="X4684" s="566"/>
      <c r="Y4684" s="566"/>
      <c r="Z4684" s="566"/>
      <c r="AA4684" s="566"/>
      <c r="AB4684" s="566"/>
      <c r="AC4684" s="566"/>
      <c r="AD4684" s="566"/>
      <c r="AE4684" s="566"/>
      <c r="AF4684" s="566"/>
      <c r="AG4684" s="566"/>
    </row>
    <row r="4685" spans="2:33" hidden="1" outlineLevel="1" x14ac:dyDescent="0.45">
      <c r="B4685" s="648"/>
      <c r="C4685" s="649"/>
      <c r="D4685" s="650"/>
      <c r="E4685" s="651"/>
      <c r="F4685" s="652"/>
      <c r="G4685" s="653"/>
      <c r="H4685" s="654"/>
      <c r="I4685" s="654"/>
      <c r="J4685" s="654"/>
      <c r="K4685" s="655"/>
      <c r="L4685" s="653"/>
      <c r="M4685" s="654"/>
      <c r="N4685" s="654"/>
      <c r="O4685" s="654"/>
      <c r="P4685" s="655"/>
      <c r="Q4685" s="656"/>
      <c r="R4685" s="652"/>
      <c r="S4685" s="566"/>
      <c r="T4685" s="566"/>
      <c r="U4685" s="566"/>
      <c r="V4685" s="566"/>
      <c r="W4685" s="566"/>
      <c r="X4685" s="566"/>
      <c r="Y4685" s="566"/>
      <c r="Z4685" s="566"/>
      <c r="AA4685" s="566"/>
      <c r="AB4685" s="566"/>
      <c r="AC4685" s="566"/>
      <c r="AD4685" s="566"/>
      <c r="AE4685" s="566"/>
      <c r="AF4685" s="566"/>
      <c r="AG4685" s="566"/>
    </row>
    <row r="4686" spans="2:33" hidden="1" outlineLevel="1" x14ac:dyDescent="0.45">
      <c r="B4686" s="657"/>
      <c r="C4686" s="658"/>
      <c r="D4686" s="659"/>
      <c r="E4686" s="660"/>
      <c r="F4686" s="661"/>
      <c r="G4686" s="662"/>
      <c r="H4686" s="663"/>
      <c r="I4686" s="663"/>
      <c r="J4686" s="663"/>
      <c r="K4686" s="664"/>
      <c r="L4686" s="662"/>
      <c r="M4686" s="663"/>
      <c r="N4686" s="663"/>
      <c r="O4686" s="663"/>
      <c r="P4686" s="664"/>
      <c r="Q4686" s="665"/>
      <c r="R4686" s="661"/>
      <c r="S4686" s="566"/>
      <c r="T4686" s="566"/>
      <c r="U4686" s="566"/>
      <c r="V4686" s="566"/>
      <c r="W4686" s="566"/>
      <c r="X4686" s="566"/>
      <c r="Y4686" s="566"/>
      <c r="Z4686" s="566"/>
      <c r="AA4686" s="566"/>
      <c r="AB4686" s="566"/>
      <c r="AC4686" s="566"/>
      <c r="AD4686" s="566"/>
      <c r="AE4686" s="566"/>
      <c r="AF4686" s="566"/>
      <c r="AG4686" s="566"/>
    </row>
    <row r="4687" spans="2:33" hidden="1" outlineLevel="1" x14ac:dyDescent="0.45">
      <c r="B4687" s="648"/>
      <c r="C4687" s="649"/>
      <c r="D4687" s="650"/>
      <c r="E4687" s="651"/>
      <c r="F4687" s="652"/>
      <c r="G4687" s="653"/>
      <c r="H4687" s="654"/>
      <c r="I4687" s="654"/>
      <c r="J4687" s="654"/>
      <c r="K4687" s="655"/>
      <c r="L4687" s="653"/>
      <c r="M4687" s="654"/>
      <c r="N4687" s="654"/>
      <c r="O4687" s="654"/>
      <c r="P4687" s="655"/>
      <c r="Q4687" s="656"/>
      <c r="R4687" s="652"/>
      <c r="S4687" s="566"/>
      <c r="T4687" s="566"/>
      <c r="U4687" s="566"/>
      <c r="V4687" s="566"/>
      <c r="W4687" s="566"/>
      <c r="X4687" s="566"/>
      <c r="Y4687" s="566"/>
      <c r="Z4687" s="566"/>
      <c r="AA4687" s="566"/>
      <c r="AB4687" s="566"/>
      <c r="AC4687" s="566"/>
      <c r="AD4687" s="566"/>
      <c r="AE4687" s="566"/>
      <c r="AF4687" s="566"/>
      <c r="AG4687" s="566"/>
    </row>
    <row r="4688" spans="2:33" hidden="1" outlineLevel="1" x14ac:dyDescent="0.45">
      <c r="B4688" s="657"/>
      <c r="C4688" s="658"/>
      <c r="D4688" s="659"/>
      <c r="E4688" s="660"/>
      <c r="F4688" s="661"/>
      <c r="G4688" s="662"/>
      <c r="H4688" s="663"/>
      <c r="I4688" s="663"/>
      <c r="J4688" s="663"/>
      <c r="K4688" s="664"/>
      <c r="L4688" s="662"/>
      <c r="M4688" s="663"/>
      <c r="N4688" s="663"/>
      <c r="O4688" s="663"/>
      <c r="P4688" s="664"/>
      <c r="Q4688" s="665"/>
      <c r="R4688" s="661"/>
      <c r="S4688" s="566"/>
      <c r="T4688" s="566"/>
      <c r="U4688" s="566"/>
      <c r="V4688" s="566"/>
      <c r="W4688" s="566"/>
      <c r="X4688" s="566"/>
      <c r="Y4688" s="566"/>
      <c r="Z4688" s="566"/>
      <c r="AA4688" s="566"/>
      <c r="AB4688" s="566"/>
      <c r="AC4688" s="566"/>
      <c r="AD4688" s="566"/>
      <c r="AE4688" s="566"/>
      <c r="AF4688" s="566"/>
      <c r="AG4688" s="566"/>
    </row>
    <row r="4689" spans="2:33" hidden="1" outlineLevel="1" x14ac:dyDescent="0.45">
      <c r="B4689" s="648"/>
      <c r="C4689" s="649"/>
      <c r="D4689" s="650"/>
      <c r="E4689" s="651"/>
      <c r="F4689" s="652"/>
      <c r="G4689" s="653"/>
      <c r="H4689" s="654"/>
      <c r="I4689" s="654"/>
      <c r="J4689" s="654"/>
      <c r="K4689" s="655"/>
      <c r="L4689" s="653"/>
      <c r="M4689" s="654"/>
      <c r="N4689" s="654"/>
      <c r="O4689" s="654"/>
      <c r="P4689" s="655"/>
      <c r="Q4689" s="656"/>
      <c r="R4689" s="652"/>
      <c r="S4689" s="566"/>
      <c r="T4689" s="566"/>
      <c r="U4689" s="566"/>
      <c r="V4689" s="566"/>
      <c r="W4689" s="566"/>
      <c r="X4689" s="566"/>
      <c r="Y4689" s="566"/>
      <c r="Z4689" s="566"/>
      <c r="AA4689" s="566"/>
      <c r="AB4689" s="566"/>
      <c r="AC4689" s="566"/>
      <c r="AD4689" s="566"/>
      <c r="AE4689" s="566"/>
      <c r="AF4689" s="566"/>
      <c r="AG4689" s="566"/>
    </row>
    <row r="4690" spans="2:33" hidden="1" outlineLevel="1" x14ac:dyDescent="0.45">
      <c r="B4690" s="657"/>
      <c r="C4690" s="658"/>
      <c r="D4690" s="659"/>
      <c r="E4690" s="660"/>
      <c r="F4690" s="661"/>
      <c r="G4690" s="662"/>
      <c r="H4690" s="663"/>
      <c r="I4690" s="663"/>
      <c r="J4690" s="663"/>
      <c r="K4690" s="664"/>
      <c r="L4690" s="662"/>
      <c r="M4690" s="663"/>
      <c r="N4690" s="663"/>
      <c r="O4690" s="663"/>
      <c r="P4690" s="664"/>
      <c r="Q4690" s="665"/>
      <c r="R4690" s="661"/>
      <c r="S4690" s="566"/>
      <c r="T4690" s="566"/>
      <c r="U4690" s="566"/>
      <c r="V4690" s="566"/>
      <c r="W4690" s="566"/>
      <c r="X4690" s="566"/>
      <c r="Y4690" s="566"/>
      <c r="Z4690" s="566"/>
      <c r="AA4690" s="566"/>
      <c r="AB4690" s="566"/>
      <c r="AC4690" s="566"/>
      <c r="AD4690" s="566"/>
      <c r="AE4690" s="566"/>
      <c r="AF4690" s="566"/>
      <c r="AG4690" s="566"/>
    </row>
    <row r="4691" spans="2:33" hidden="1" outlineLevel="1" x14ac:dyDescent="0.45">
      <c r="B4691" s="648"/>
      <c r="C4691" s="649"/>
      <c r="D4691" s="650"/>
      <c r="E4691" s="651"/>
      <c r="F4691" s="652"/>
      <c r="G4691" s="653"/>
      <c r="H4691" s="654"/>
      <c r="I4691" s="654"/>
      <c r="J4691" s="654"/>
      <c r="K4691" s="655"/>
      <c r="L4691" s="653"/>
      <c r="M4691" s="654"/>
      <c r="N4691" s="654"/>
      <c r="O4691" s="654"/>
      <c r="P4691" s="655"/>
      <c r="Q4691" s="656"/>
      <c r="R4691" s="652"/>
      <c r="S4691" s="566"/>
      <c r="T4691" s="566"/>
      <c r="U4691" s="566"/>
      <c r="V4691" s="566"/>
      <c r="W4691" s="566"/>
      <c r="X4691" s="566"/>
      <c r="Y4691" s="566"/>
      <c r="Z4691" s="566"/>
      <c r="AA4691" s="566"/>
      <c r="AB4691" s="566"/>
      <c r="AC4691" s="566"/>
      <c r="AD4691" s="566"/>
      <c r="AE4691" s="566"/>
      <c r="AF4691" s="566"/>
      <c r="AG4691" s="566"/>
    </row>
    <row r="4692" spans="2:33" hidden="1" outlineLevel="1" x14ac:dyDescent="0.45">
      <c r="B4692" s="657"/>
      <c r="C4692" s="658"/>
      <c r="D4692" s="659"/>
      <c r="E4692" s="660"/>
      <c r="F4692" s="661"/>
      <c r="G4692" s="662"/>
      <c r="H4692" s="663"/>
      <c r="I4692" s="663"/>
      <c r="J4692" s="663"/>
      <c r="K4692" s="664"/>
      <c r="L4692" s="662"/>
      <c r="M4692" s="663"/>
      <c r="N4692" s="663"/>
      <c r="O4692" s="663"/>
      <c r="P4692" s="664"/>
      <c r="Q4692" s="665"/>
      <c r="R4692" s="661"/>
      <c r="S4692" s="566"/>
      <c r="T4692" s="566"/>
      <c r="U4692" s="566"/>
      <c r="V4692" s="566"/>
      <c r="W4692" s="566"/>
      <c r="X4692" s="566"/>
      <c r="Y4692" s="566"/>
      <c r="Z4692" s="566"/>
      <c r="AA4692" s="566"/>
      <c r="AB4692" s="566"/>
      <c r="AC4692" s="566"/>
      <c r="AD4692" s="566"/>
      <c r="AE4692" s="566"/>
      <c r="AF4692" s="566"/>
      <c r="AG4692" s="566"/>
    </row>
    <row r="4693" spans="2:33" hidden="1" outlineLevel="1" x14ac:dyDescent="0.45">
      <c r="B4693" s="648"/>
      <c r="C4693" s="649"/>
      <c r="D4693" s="650"/>
      <c r="E4693" s="651"/>
      <c r="F4693" s="652"/>
      <c r="G4693" s="653"/>
      <c r="H4693" s="654"/>
      <c r="I4693" s="654"/>
      <c r="J4693" s="654"/>
      <c r="K4693" s="655"/>
      <c r="L4693" s="653"/>
      <c r="M4693" s="654"/>
      <c r="N4693" s="654"/>
      <c r="O4693" s="654"/>
      <c r="P4693" s="655"/>
      <c r="Q4693" s="656"/>
      <c r="R4693" s="652"/>
      <c r="S4693" s="566"/>
      <c r="T4693" s="566"/>
      <c r="U4693" s="566"/>
      <c r="V4693" s="566"/>
      <c r="W4693" s="566"/>
      <c r="X4693" s="566"/>
      <c r="Y4693" s="566"/>
      <c r="Z4693" s="566"/>
      <c r="AA4693" s="566"/>
      <c r="AB4693" s="566"/>
      <c r="AC4693" s="566"/>
      <c r="AD4693" s="566"/>
      <c r="AE4693" s="566"/>
      <c r="AF4693" s="566"/>
      <c r="AG4693" s="566"/>
    </row>
    <row r="4694" spans="2:33" hidden="1" outlineLevel="1" x14ac:dyDescent="0.45">
      <c r="B4694" s="657"/>
      <c r="C4694" s="658"/>
      <c r="D4694" s="659"/>
      <c r="E4694" s="660"/>
      <c r="F4694" s="661"/>
      <c r="G4694" s="662"/>
      <c r="H4694" s="663"/>
      <c r="I4694" s="663"/>
      <c r="J4694" s="663"/>
      <c r="K4694" s="664"/>
      <c r="L4694" s="662"/>
      <c r="M4694" s="663"/>
      <c r="N4694" s="663"/>
      <c r="O4694" s="663"/>
      <c r="P4694" s="664"/>
      <c r="Q4694" s="665"/>
      <c r="R4694" s="661"/>
      <c r="S4694" s="566"/>
      <c r="T4694" s="566"/>
      <c r="U4694" s="566"/>
      <c r="V4694" s="566"/>
      <c r="W4694" s="566"/>
      <c r="X4694" s="566"/>
      <c r="Y4694" s="566"/>
      <c r="Z4694" s="566"/>
      <c r="AA4694" s="566"/>
      <c r="AB4694" s="566"/>
      <c r="AC4694" s="566"/>
      <c r="AD4694" s="566"/>
      <c r="AE4694" s="566"/>
      <c r="AF4694" s="566"/>
      <c r="AG4694" s="566"/>
    </row>
    <row r="4695" spans="2:33" hidden="1" outlineLevel="1" x14ac:dyDescent="0.45">
      <c r="B4695" s="648"/>
      <c r="C4695" s="649"/>
      <c r="D4695" s="650"/>
      <c r="E4695" s="651"/>
      <c r="F4695" s="652"/>
      <c r="G4695" s="653"/>
      <c r="H4695" s="654"/>
      <c r="I4695" s="654"/>
      <c r="J4695" s="654"/>
      <c r="K4695" s="655"/>
      <c r="L4695" s="653"/>
      <c r="M4695" s="654"/>
      <c r="N4695" s="654"/>
      <c r="O4695" s="654"/>
      <c r="P4695" s="655"/>
      <c r="Q4695" s="656"/>
      <c r="R4695" s="652"/>
      <c r="S4695" s="566"/>
      <c r="T4695" s="566"/>
      <c r="U4695" s="566"/>
      <c r="V4695" s="566"/>
      <c r="W4695" s="566"/>
      <c r="X4695" s="566"/>
      <c r="Y4695" s="566"/>
      <c r="Z4695" s="566"/>
      <c r="AA4695" s="566"/>
      <c r="AB4695" s="566"/>
      <c r="AC4695" s="566"/>
      <c r="AD4695" s="566"/>
      <c r="AE4695" s="566"/>
      <c r="AF4695" s="566"/>
      <c r="AG4695" s="566"/>
    </row>
    <row r="4696" spans="2:33" hidden="1" outlineLevel="1" x14ac:dyDescent="0.45">
      <c r="B4696" s="657"/>
      <c r="C4696" s="658"/>
      <c r="D4696" s="659"/>
      <c r="E4696" s="660"/>
      <c r="F4696" s="661"/>
      <c r="G4696" s="662"/>
      <c r="H4696" s="663"/>
      <c r="I4696" s="663"/>
      <c r="J4696" s="663"/>
      <c r="K4696" s="664"/>
      <c r="L4696" s="662"/>
      <c r="M4696" s="663"/>
      <c r="N4696" s="663"/>
      <c r="O4696" s="663"/>
      <c r="P4696" s="664"/>
      <c r="Q4696" s="665"/>
      <c r="R4696" s="661"/>
      <c r="S4696" s="566"/>
      <c r="T4696" s="566"/>
      <c r="U4696" s="566"/>
      <c r="V4696" s="566"/>
      <c r="W4696" s="566"/>
      <c r="X4696" s="566"/>
      <c r="Y4696" s="566"/>
      <c r="Z4696" s="566"/>
      <c r="AA4696" s="566"/>
      <c r="AB4696" s="566"/>
      <c r="AC4696" s="566"/>
      <c r="AD4696" s="566"/>
      <c r="AE4696" s="566"/>
      <c r="AF4696" s="566"/>
      <c r="AG4696" s="566"/>
    </row>
    <row r="4697" spans="2:33" hidden="1" outlineLevel="1" x14ac:dyDescent="0.45">
      <c r="B4697" s="648"/>
      <c r="C4697" s="649"/>
      <c r="D4697" s="650"/>
      <c r="E4697" s="651"/>
      <c r="F4697" s="652"/>
      <c r="G4697" s="653"/>
      <c r="H4697" s="654"/>
      <c r="I4697" s="654"/>
      <c r="J4697" s="654"/>
      <c r="K4697" s="655"/>
      <c r="L4697" s="653"/>
      <c r="M4697" s="654"/>
      <c r="N4697" s="654"/>
      <c r="O4697" s="654"/>
      <c r="P4697" s="655"/>
      <c r="Q4697" s="656"/>
      <c r="R4697" s="652"/>
      <c r="S4697" s="566"/>
      <c r="T4697" s="566"/>
      <c r="U4697" s="566"/>
      <c r="V4697" s="566"/>
      <c r="W4697" s="566"/>
      <c r="X4697" s="566"/>
      <c r="Y4697" s="566"/>
      <c r="Z4697" s="566"/>
      <c r="AA4697" s="566"/>
      <c r="AB4697" s="566"/>
      <c r="AC4697" s="566"/>
      <c r="AD4697" s="566"/>
      <c r="AE4697" s="566"/>
      <c r="AF4697" s="566"/>
      <c r="AG4697" s="566"/>
    </row>
    <row r="4698" spans="2:33" hidden="1" outlineLevel="1" x14ac:dyDescent="0.45">
      <c r="B4698" s="657"/>
      <c r="C4698" s="658"/>
      <c r="D4698" s="659"/>
      <c r="E4698" s="660"/>
      <c r="F4698" s="661"/>
      <c r="G4698" s="662"/>
      <c r="H4698" s="663"/>
      <c r="I4698" s="663"/>
      <c r="J4698" s="663"/>
      <c r="K4698" s="664"/>
      <c r="L4698" s="662"/>
      <c r="M4698" s="663"/>
      <c r="N4698" s="663"/>
      <c r="O4698" s="663"/>
      <c r="P4698" s="664"/>
      <c r="Q4698" s="665"/>
      <c r="R4698" s="661"/>
      <c r="S4698" s="566"/>
      <c r="T4698" s="566"/>
      <c r="U4698" s="566"/>
      <c r="V4698" s="566"/>
      <c r="W4698" s="566"/>
      <c r="X4698" s="566"/>
      <c r="Y4698" s="566"/>
      <c r="Z4698" s="566"/>
      <c r="AA4698" s="566"/>
      <c r="AB4698" s="566"/>
      <c r="AC4698" s="566"/>
      <c r="AD4698" s="566"/>
      <c r="AE4698" s="566"/>
      <c r="AF4698" s="566"/>
      <c r="AG4698" s="566"/>
    </row>
    <row r="4699" spans="2:33" hidden="1" outlineLevel="1" x14ac:dyDescent="0.45">
      <c r="B4699" s="648"/>
      <c r="C4699" s="649"/>
      <c r="D4699" s="650"/>
      <c r="E4699" s="651"/>
      <c r="F4699" s="652"/>
      <c r="G4699" s="653"/>
      <c r="H4699" s="654"/>
      <c r="I4699" s="654"/>
      <c r="J4699" s="654"/>
      <c r="K4699" s="655"/>
      <c r="L4699" s="653"/>
      <c r="M4699" s="654"/>
      <c r="N4699" s="654"/>
      <c r="O4699" s="654"/>
      <c r="P4699" s="655"/>
      <c r="Q4699" s="656"/>
      <c r="R4699" s="652"/>
      <c r="S4699" s="566"/>
      <c r="T4699" s="566"/>
      <c r="U4699" s="566"/>
      <c r="V4699" s="566"/>
      <c r="W4699" s="566"/>
      <c r="X4699" s="566"/>
      <c r="Y4699" s="566"/>
      <c r="Z4699" s="566"/>
      <c r="AA4699" s="566"/>
      <c r="AB4699" s="566"/>
      <c r="AC4699" s="566"/>
      <c r="AD4699" s="566"/>
      <c r="AE4699" s="566"/>
      <c r="AF4699" s="566"/>
      <c r="AG4699" s="566"/>
    </row>
    <row r="4700" spans="2:33" hidden="1" outlineLevel="1" x14ac:dyDescent="0.45">
      <c r="B4700" s="657"/>
      <c r="C4700" s="658"/>
      <c r="D4700" s="659"/>
      <c r="E4700" s="660"/>
      <c r="F4700" s="661"/>
      <c r="G4700" s="662"/>
      <c r="H4700" s="663"/>
      <c r="I4700" s="663"/>
      <c r="J4700" s="663"/>
      <c r="K4700" s="664"/>
      <c r="L4700" s="662"/>
      <c r="M4700" s="663"/>
      <c r="N4700" s="663"/>
      <c r="O4700" s="663"/>
      <c r="P4700" s="664"/>
      <c r="Q4700" s="665"/>
      <c r="R4700" s="661"/>
      <c r="S4700" s="566"/>
      <c r="T4700" s="566"/>
      <c r="U4700" s="566"/>
      <c r="V4700" s="566"/>
      <c r="W4700" s="566"/>
      <c r="X4700" s="566"/>
      <c r="Y4700" s="566"/>
      <c r="Z4700" s="566"/>
      <c r="AA4700" s="566"/>
      <c r="AB4700" s="566"/>
      <c r="AC4700" s="566"/>
      <c r="AD4700" s="566"/>
      <c r="AE4700" s="566"/>
      <c r="AF4700" s="566"/>
      <c r="AG4700" s="566"/>
    </row>
    <row r="4701" spans="2:33" hidden="1" outlineLevel="1" x14ac:dyDescent="0.45">
      <c r="B4701" s="648"/>
      <c r="C4701" s="649"/>
      <c r="D4701" s="650"/>
      <c r="E4701" s="651"/>
      <c r="F4701" s="652"/>
      <c r="G4701" s="653"/>
      <c r="H4701" s="654"/>
      <c r="I4701" s="654"/>
      <c r="J4701" s="654"/>
      <c r="K4701" s="655"/>
      <c r="L4701" s="653"/>
      <c r="M4701" s="654"/>
      <c r="N4701" s="654"/>
      <c r="O4701" s="654"/>
      <c r="P4701" s="655"/>
      <c r="Q4701" s="656"/>
      <c r="R4701" s="652"/>
      <c r="S4701" s="566"/>
      <c r="T4701" s="566"/>
      <c r="U4701" s="566"/>
      <c r="V4701" s="566"/>
      <c r="W4701" s="566"/>
      <c r="X4701" s="566"/>
      <c r="Y4701" s="566"/>
      <c r="Z4701" s="566"/>
      <c r="AA4701" s="566"/>
      <c r="AB4701" s="566"/>
      <c r="AC4701" s="566"/>
      <c r="AD4701" s="566"/>
      <c r="AE4701" s="566"/>
      <c r="AF4701" s="566"/>
      <c r="AG4701" s="566"/>
    </row>
    <row r="4702" spans="2:33" hidden="1" outlineLevel="1" x14ac:dyDescent="0.45">
      <c r="B4702" s="657"/>
      <c r="C4702" s="658"/>
      <c r="D4702" s="659"/>
      <c r="E4702" s="660"/>
      <c r="F4702" s="661"/>
      <c r="G4702" s="662"/>
      <c r="H4702" s="663"/>
      <c r="I4702" s="663"/>
      <c r="J4702" s="663"/>
      <c r="K4702" s="664"/>
      <c r="L4702" s="662"/>
      <c r="M4702" s="663"/>
      <c r="N4702" s="663"/>
      <c r="O4702" s="663"/>
      <c r="P4702" s="664"/>
      <c r="Q4702" s="665"/>
      <c r="R4702" s="661"/>
      <c r="S4702" s="566"/>
      <c r="T4702" s="566"/>
      <c r="U4702" s="566"/>
      <c r="V4702" s="566"/>
      <c r="W4702" s="566"/>
      <c r="X4702" s="566"/>
      <c r="Y4702" s="566"/>
      <c r="Z4702" s="566"/>
      <c r="AA4702" s="566"/>
      <c r="AB4702" s="566"/>
      <c r="AC4702" s="566"/>
      <c r="AD4702" s="566"/>
      <c r="AE4702" s="566"/>
      <c r="AF4702" s="566"/>
      <c r="AG4702" s="566"/>
    </row>
    <row r="4703" spans="2:33" hidden="1" outlineLevel="1" x14ac:dyDescent="0.45">
      <c r="B4703" s="648"/>
      <c r="C4703" s="649"/>
      <c r="D4703" s="650"/>
      <c r="E4703" s="651"/>
      <c r="F4703" s="652"/>
      <c r="G4703" s="653"/>
      <c r="H4703" s="654"/>
      <c r="I4703" s="654"/>
      <c r="J4703" s="654"/>
      <c r="K4703" s="655"/>
      <c r="L4703" s="653"/>
      <c r="M4703" s="654"/>
      <c r="N4703" s="654"/>
      <c r="O4703" s="654"/>
      <c r="P4703" s="655"/>
      <c r="Q4703" s="656"/>
      <c r="R4703" s="652"/>
      <c r="S4703" s="566"/>
      <c r="T4703" s="566"/>
      <c r="U4703" s="566"/>
      <c r="V4703" s="566"/>
      <c r="W4703" s="566"/>
      <c r="X4703" s="566"/>
      <c r="Y4703" s="566"/>
      <c r="Z4703" s="566"/>
      <c r="AA4703" s="566"/>
      <c r="AB4703" s="566"/>
      <c r="AC4703" s="566"/>
      <c r="AD4703" s="566"/>
      <c r="AE4703" s="566"/>
      <c r="AF4703" s="566"/>
      <c r="AG4703" s="566"/>
    </row>
    <row r="4704" spans="2:33" hidden="1" outlineLevel="1" x14ac:dyDescent="0.45">
      <c r="B4704" s="657"/>
      <c r="C4704" s="658"/>
      <c r="D4704" s="659"/>
      <c r="E4704" s="660"/>
      <c r="F4704" s="661"/>
      <c r="G4704" s="662"/>
      <c r="H4704" s="663"/>
      <c r="I4704" s="663"/>
      <c r="J4704" s="663"/>
      <c r="K4704" s="664"/>
      <c r="L4704" s="662"/>
      <c r="M4704" s="663"/>
      <c r="N4704" s="663"/>
      <c r="O4704" s="663"/>
      <c r="P4704" s="664"/>
      <c r="Q4704" s="665"/>
      <c r="R4704" s="661"/>
      <c r="S4704" s="566"/>
      <c r="T4704" s="566"/>
      <c r="U4704" s="566"/>
      <c r="V4704" s="566"/>
      <c r="W4704" s="566"/>
      <c r="X4704" s="566"/>
      <c r="Y4704" s="566"/>
      <c r="Z4704" s="566"/>
      <c r="AA4704" s="566"/>
      <c r="AB4704" s="566"/>
      <c r="AC4704" s="566"/>
      <c r="AD4704" s="566"/>
      <c r="AE4704" s="566"/>
      <c r="AF4704" s="566"/>
      <c r="AG4704" s="566"/>
    </row>
    <row r="4705" spans="2:33" hidden="1" outlineLevel="1" x14ac:dyDescent="0.45">
      <c r="B4705" s="648"/>
      <c r="C4705" s="649"/>
      <c r="D4705" s="650"/>
      <c r="E4705" s="651"/>
      <c r="F4705" s="652"/>
      <c r="G4705" s="653"/>
      <c r="H4705" s="654"/>
      <c r="I4705" s="654"/>
      <c r="J4705" s="654"/>
      <c r="K4705" s="655"/>
      <c r="L4705" s="653"/>
      <c r="M4705" s="654"/>
      <c r="N4705" s="654"/>
      <c r="O4705" s="654"/>
      <c r="P4705" s="655"/>
      <c r="Q4705" s="656"/>
      <c r="R4705" s="652"/>
      <c r="S4705" s="566"/>
      <c r="T4705" s="566"/>
      <c r="U4705" s="566"/>
      <c r="V4705" s="566"/>
      <c r="W4705" s="566"/>
      <c r="X4705" s="566"/>
      <c r="Y4705" s="566"/>
      <c r="Z4705" s="566"/>
      <c r="AA4705" s="566"/>
      <c r="AB4705" s="566"/>
      <c r="AC4705" s="566"/>
      <c r="AD4705" s="566"/>
      <c r="AE4705" s="566"/>
      <c r="AF4705" s="566"/>
      <c r="AG4705" s="566"/>
    </row>
    <row r="4706" spans="2:33" hidden="1" outlineLevel="1" x14ac:dyDescent="0.45">
      <c r="B4706" s="657"/>
      <c r="C4706" s="658"/>
      <c r="D4706" s="659"/>
      <c r="E4706" s="660"/>
      <c r="F4706" s="661"/>
      <c r="G4706" s="662"/>
      <c r="H4706" s="663"/>
      <c r="I4706" s="663"/>
      <c r="J4706" s="663"/>
      <c r="K4706" s="664"/>
      <c r="L4706" s="662"/>
      <c r="M4706" s="663"/>
      <c r="N4706" s="663"/>
      <c r="O4706" s="663"/>
      <c r="P4706" s="664"/>
      <c r="Q4706" s="665"/>
      <c r="R4706" s="661"/>
      <c r="S4706" s="566"/>
      <c r="T4706" s="566"/>
      <c r="U4706" s="566"/>
      <c r="V4706" s="566"/>
      <c r="W4706" s="566"/>
      <c r="X4706" s="566"/>
      <c r="Y4706" s="566"/>
      <c r="Z4706" s="566"/>
      <c r="AA4706" s="566"/>
      <c r="AB4706" s="566"/>
      <c r="AC4706" s="566"/>
      <c r="AD4706" s="566"/>
      <c r="AE4706" s="566"/>
      <c r="AF4706" s="566"/>
      <c r="AG4706" s="566"/>
    </row>
    <row r="4707" spans="2:33" hidden="1" outlineLevel="1" x14ac:dyDescent="0.45">
      <c r="B4707" s="648"/>
      <c r="C4707" s="649"/>
      <c r="D4707" s="650"/>
      <c r="E4707" s="651"/>
      <c r="F4707" s="652"/>
      <c r="G4707" s="653"/>
      <c r="H4707" s="654"/>
      <c r="I4707" s="654"/>
      <c r="J4707" s="654"/>
      <c r="K4707" s="655"/>
      <c r="L4707" s="653"/>
      <c r="M4707" s="654"/>
      <c r="N4707" s="654"/>
      <c r="O4707" s="654"/>
      <c r="P4707" s="655"/>
      <c r="Q4707" s="656"/>
      <c r="R4707" s="652"/>
      <c r="S4707" s="566"/>
      <c r="T4707" s="566"/>
      <c r="U4707" s="566"/>
      <c r="V4707" s="566"/>
      <c r="W4707" s="566"/>
      <c r="X4707" s="566"/>
      <c r="Y4707" s="566"/>
      <c r="Z4707" s="566"/>
      <c r="AA4707" s="566"/>
      <c r="AB4707" s="566"/>
      <c r="AC4707" s="566"/>
      <c r="AD4707" s="566"/>
      <c r="AE4707" s="566"/>
      <c r="AF4707" s="566"/>
      <c r="AG4707" s="566"/>
    </row>
    <row r="4708" spans="2:33" hidden="1" outlineLevel="1" x14ac:dyDescent="0.45">
      <c r="B4708" s="657"/>
      <c r="C4708" s="658"/>
      <c r="D4708" s="659"/>
      <c r="E4708" s="660"/>
      <c r="F4708" s="661"/>
      <c r="G4708" s="662"/>
      <c r="H4708" s="663"/>
      <c r="I4708" s="663"/>
      <c r="J4708" s="663"/>
      <c r="K4708" s="664"/>
      <c r="L4708" s="662"/>
      <c r="M4708" s="663"/>
      <c r="N4708" s="663"/>
      <c r="O4708" s="663"/>
      <c r="P4708" s="664"/>
      <c r="Q4708" s="665"/>
      <c r="R4708" s="661"/>
      <c r="S4708" s="566"/>
      <c r="T4708" s="566"/>
      <c r="U4708" s="566"/>
      <c r="V4708" s="566"/>
      <c r="W4708" s="566"/>
      <c r="X4708" s="566"/>
      <c r="Y4708" s="566"/>
      <c r="Z4708" s="566"/>
      <c r="AA4708" s="566"/>
      <c r="AB4708" s="566"/>
      <c r="AC4708" s="566"/>
      <c r="AD4708" s="566"/>
      <c r="AE4708" s="566"/>
      <c r="AF4708" s="566"/>
      <c r="AG4708" s="566"/>
    </row>
    <row r="4709" spans="2:33" hidden="1" outlineLevel="1" x14ac:dyDescent="0.45">
      <c r="B4709" s="648"/>
      <c r="C4709" s="649"/>
      <c r="D4709" s="650"/>
      <c r="E4709" s="651"/>
      <c r="F4709" s="652"/>
      <c r="G4709" s="653"/>
      <c r="H4709" s="654"/>
      <c r="I4709" s="654"/>
      <c r="J4709" s="654"/>
      <c r="K4709" s="655"/>
      <c r="L4709" s="653"/>
      <c r="M4709" s="654"/>
      <c r="N4709" s="654"/>
      <c r="O4709" s="654"/>
      <c r="P4709" s="655"/>
      <c r="Q4709" s="656"/>
      <c r="R4709" s="652"/>
      <c r="S4709" s="566"/>
      <c r="T4709" s="566"/>
      <c r="U4709" s="566"/>
      <c r="V4709" s="566"/>
      <c r="W4709" s="566"/>
      <c r="X4709" s="566"/>
      <c r="Y4709" s="566"/>
      <c r="Z4709" s="566"/>
      <c r="AA4709" s="566"/>
      <c r="AB4709" s="566"/>
      <c r="AC4709" s="566"/>
      <c r="AD4709" s="566"/>
      <c r="AE4709" s="566"/>
      <c r="AF4709" s="566"/>
      <c r="AG4709" s="566"/>
    </row>
    <row r="4710" spans="2:33" hidden="1" outlineLevel="1" x14ac:dyDescent="0.45">
      <c r="B4710" s="657"/>
      <c r="C4710" s="658"/>
      <c r="D4710" s="659"/>
      <c r="E4710" s="660"/>
      <c r="F4710" s="661"/>
      <c r="G4710" s="662"/>
      <c r="H4710" s="663"/>
      <c r="I4710" s="663"/>
      <c r="J4710" s="663"/>
      <c r="K4710" s="664"/>
      <c r="L4710" s="662"/>
      <c r="M4710" s="663"/>
      <c r="N4710" s="663"/>
      <c r="O4710" s="663"/>
      <c r="P4710" s="664"/>
      <c r="Q4710" s="665"/>
      <c r="R4710" s="661"/>
      <c r="S4710" s="566"/>
      <c r="T4710" s="566"/>
      <c r="U4710" s="566"/>
      <c r="V4710" s="566"/>
      <c r="W4710" s="566"/>
      <c r="X4710" s="566"/>
      <c r="Y4710" s="566"/>
      <c r="Z4710" s="566"/>
      <c r="AA4710" s="566"/>
      <c r="AB4710" s="566"/>
      <c r="AC4710" s="566"/>
      <c r="AD4710" s="566"/>
      <c r="AE4710" s="566"/>
      <c r="AF4710" s="566"/>
      <c r="AG4710" s="566"/>
    </row>
    <row r="4711" spans="2:33" hidden="1" outlineLevel="1" x14ac:dyDescent="0.45">
      <c r="B4711" s="648"/>
      <c r="C4711" s="649"/>
      <c r="D4711" s="650"/>
      <c r="E4711" s="651"/>
      <c r="F4711" s="652"/>
      <c r="G4711" s="653"/>
      <c r="H4711" s="654"/>
      <c r="I4711" s="654"/>
      <c r="J4711" s="654"/>
      <c r="K4711" s="655"/>
      <c r="L4711" s="653"/>
      <c r="M4711" s="654"/>
      <c r="N4711" s="654"/>
      <c r="O4711" s="654"/>
      <c r="P4711" s="655"/>
      <c r="Q4711" s="656"/>
      <c r="R4711" s="652"/>
      <c r="S4711" s="566"/>
      <c r="T4711" s="566"/>
      <c r="U4711" s="566"/>
      <c r="V4711" s="566"/>
      <c r="W4711" s="566"/>
      <c r="X4711" s="566"/>
      <c r="Y4711" s="566"/>
      <c r="Z4711" s="566"/>
      <c r="AA4711" s="566"/>
      <c r="AB4711" s="566"/>
      <c r="AC4711" s="566"/>
      <c r="AD4711" s="566"/>
      <c r="AE4711" s="566"/>
      <c r="AF4711" s="566"/>
      <c r="AG4711" s="566"/>
    </row>
    <row r="4712" spans="2:33" hidden="1" outlineLevel="1" x14ac:dyDescent="0.45">
      <c r="B4712" s="657"/>
      <c r="C4712" s="658"/>
      <c r="D4712" s="659"/>
      <c r="E4712" s="660"/>
      <c r="F4712" s="661"/>
      <c r="G4712" s="662"/>
      <c r="H4712" s="663"/>
      <c r="I4712" s="663"/>
      <c r="J4712" s="663"/>
      <c r="K4712" s="664"/>
      <c r="L4712" s="662"/>
      <c r="M4712" s="663"/>
      <c r="N4712" s="663"/>
      <c r="O4712" s="663"/>
      <c r="P4712" s="664"/>
      <c r="Q4712" s="665"/>
      <c r="R4712" s="661"/>
      <c r="S4712" s="566"/>
      <c r="T4712" s="566"/>
      <c r="U4712" s="566"/>
      <c r="V4712" s="566"/>
      <c r="W4712" s="566"/>
      <c r="X4712" s="566"/>
      <c r="Y4712" s="566"/>
      <c r="Z4712" s="566"/>
      <c r="AA4712" s="566"/>
      <c r="AB4712" s="566"/>
      <c r="AC4712" s="566"/>
      <c r="AD4712" s="566"/>
      <c r="AE4712" s="566"/>
      <c r="AF4712" s="566"/>
      <c r="AG4712" s="566"/>
    </row>
    <row r="4713" spans="2:33" hidden="1" outlineLevel="1" x14ac:dyDescent="0.45">
      <c r="B4713" s="648"/>
      <c r="C4713" s="649"/>
      <c r="D4713" s="650"/>
      <c r="E4713" s="651"/>
      <c r="F4713" s="652"/>
      <c r="G4713" s="653"/>
      <c r="H4713" s="654"/>
      <c r="I4713" s="654"/>
      <c r="J4713" s="654"/>
      <c r="K4713" s="655"/>
      <c r="L4713" s="653"/>
      <c r="M4713" s="654"/>
      <c r="N4713" s="654"/>
      <c r="O4713" s="654"/>
      <c r="P4713" s="655"/>
      <c r="Q4713" s="656"/>
      <c r="R4713" s="652"/>
      <c r="S4713" s="566"/>
      <c r="T4713" s="566"/>
      <c r="U4713" s="566"/>
      <c r="V4713" s="566"/>
      <c r="W4713" s="566"/>
      <c r="X4713" s="566"/>
      <c r="Y4713" s="566"/>
      <c r="Z4713" s="566"/>
      <c r="AA4713" s="566"/>
      <c r="AB4713" s="566"/>
      <c r="AC4713" s="566"/>
      <c r="AD4713" s="566"/>
      <c r="AE4713" s="566"/>
      <c r="AF4713" s="566"/>
      <c r="AG4713" s="566"/>
    </row>
    <row r="4714" spans="2:33" hidden="1" outlineLevel="1" x14ac:dyDescent="0.45">
      <c r="B4714" s="657"/>
      <c r="C4714" s="658"/>
      <c r="D4714" s="659"/>
      <c r="E4714" s="660"/>
      <c r="F4714" s="661"/>
      <c r="G4714" s="662"/>
      <c r="H4714" s="663"/>
      <c r="I4714" s="663"/>
      <c r="J4714" s="663"/>
      <c r="K4714" s="664"/>
      <c r="L4714" s="662"/>
      <c r="M4714" s="663"/>
      <c r="N4714" s="663"/>
      <c r="O4714" s="663"/>
      <c r="P4714" s="664"/>
      <c r="Q4714" s="665"/>
      <c r="R4714" s="661"/>
      <c r="S4714" s="566"/>
      <c r="T4714" s="566"/>
      <c r="U4714" s="566"/>
      <c r="V4714" s="566"/>
      <c r="W4714" s="566"/>
      <c r="X4714" s="566"/>
      <c r="Y4714" s="566"/>
      <c r="Z4714" s="566"/>
      <c r="AA4714" s="566"/>
      <c r="AB4714" s="566"/>
      <c r="AC4714" s="566"/>
      <c r="AD4714" s="566"/>
      <c r="AE4714" s="566"/>
      <c r="AF4714" s="566"/>
      <c r="AG4714" s="566"/>
    </row>
    <row r="4715" spans="2:33" hidden="1" outlineLevel="1" x14ac:dyDescent="0.45">
      <c r="B4715" s="648"/>
      <c r="C4715" s="649"/>
      <c r="D4715" s="650"/>
      <c r="E4715" s="651"/>
      <c r="F4715" s="652"/>
      <c r="G4715" s="653"/>
      <c r="H4715" s="654"/>
      <c r="I4715" s="654"/>
      <c r="J4715" s="654"/>
      <c r="K4715" s="655"/>
      <c r="L4715" s="653"/>
      <c r="M4715" s="654"/>
      <c r="N4715" s="654"/>
      <c r="O4715" s="654"/>
      <c r="P4715" s="655"/>
      <c r="Q4715" s="656"/>
      <c r="R4715" s="652"/>
      <c r="S4715" s="566"/>
      <c r="T4715" s="566"/>
      <c r="U4715" s="566"/>
      <c r="V4715" s="566"/>
      <c r="W4715" s="566"/>
      <c r="X4715" s="566"/>
      <c r="Y4715" s="566"/>
      <c r="Z4715" s="566"/>
      <c r="AA4715" s="566"/>
      <c r="AB4715" s="566"/>
      <c r="AC4715" s="566"/>
      <c r="AD4715" s="566"/>
      <c r="AE4715" s="566"/>
      <c r="AF4715" s="566"/>
      <c r="AG4715" s="566"/>
    </row>
    <row r="4716" spans="2:33" hidden="1" outlineLevel="1" x14ac:dyDescent="0.45">
      <c r="B4716" s="657"/>
      <c r="C4716" s="658"/>
      <c r="D4716" s="659"/>
      <c r="E4716" s="660"/>
      <c r="F4716" s="661"/>
      <c r="G4716" s="662"/>
      <c r="H4716" s="663"/>
      <c r="I4716" s="663"/>
      <c r="J4716" s="663"/>
      <c r="K4716" s="664"/>
      <c r="L4716" s="662"/>
      <c r="M4716" s="663"/>
      <c r="N4716" s="663"/>
      <c r="O4716" s="663"/>
      <c r="P4716" s="664"/>
      <c r="Q4716" s="665"/>
      <c r="R4716" s="661"/>
      <c r="S4716" s="566"/>
      <c r="T4716" s="566"/>
      <c r="U4716" s="566"/>
      <c r="V4716" s="566"/>
      <c r="W4716" s="566"/>
      <c r="X4716" s="566"/>
      <c r="Y4716" s="566"/>
      <c r="Z4716" s="566"/>
      <c r="AA4716" s="566"/>
      <c r="AB4716" s="566"/>
      <c r="AC4716" s="566"/>
      <c r="AD4716" s="566"/>
      <c r="AE4716" s="566"/>
      <c r="AF4716" s="566"/>
      <c r="AG4716" s="566"/>
    </row>
    <row r="4717" spans="2:33" hidden="1" outlineLevel="1" x14ac:dyDescent="0.45">
      <c r="B4717" s="648"/>
      <c r="C4717" s="649"/>
      <c r="D4717" s="650"/>
      <c r="E4717" s="651"/>
      <c r="F4717" s="652"/>
      <c r="G4717" s="653"/>
      <c r="H4717" s="654"/>
      <c r="I4717" s="654"/>
      <c r="J4717" s="654"/>
      <c r="K4717" s="655"/>
      <c r="L4717" s="653"/>
      <c r="M4717" s="654"/>
      <c r="N4717" s="654"/>
      <c r="O4717" s="654"/>
      <c r="P4717" s="655"/>
      <c r="Q4717" s="656"/>
      <c r="R4717" s="652"/>
      <c r="S4717" s="566"/>
      <c r="T4717" s="566"/>
      <c r="U4717" s="566"/>
      <c r="V4717" s="566"/>
      <c r="W4717" s="566"/>
      <c r="X4717" s="566"/>
      <c r="Y4717" s="566"/>
      <c r="Z4717" s="566"/>
      <c r="AA4717" s="566"/>
      <c r="AB4717" s="566"/>
      <c r="AC4717" s="566"/>
      <c r="AD4717" s="566"/>
      <c r="AE4717" s="566"/>
      <c r="AF4717" s="566"/>
      <c r="AG4717" s="566"/>
    </row>
    <row r="4718" spans="2:33" hidden="1" outlineLevel="1" x14ac:dyDescent="0.45">
      <c r="B4718" s="657"/>
      <c r="C4718" s="658"/>
      <c r="D4718" s="659"/>
      <c r="E4718" s="660"/>
      <c r="F4718" s="661"/>
      <c r="G4718" s="662"/>
      <c r="H4718" s="663"/>
      <c r="I4718" s="663"/>
      <c r="J4718" s="663"/>
      <c r="K4718" s="664"/>
      <c r="L4718" s="662"/>
      <c r="M4718" s="663"/>
      <c r="N4718" s="663"/>
      <c r="O4718" s="663"/>
      <c r="P4718" s="664"/>
      <c r="Q4718" s="665"/>
      <c r="R4718" s="661"/>
      <c r="S4718" s="566"/>
      <c r="T4718" s="566"/>
      <c r="U4718" s="566"/>
      <c r="V4718" s="566"/>
      <c r="W4718" s="566"/>
      <c r="X4718" s="566"/>
      <c r="Y4718" s="566"/>
      <c r="Z4718" s="566"/>
      <c r="AA4718" s="566"/>
      <c r="AB4718" s="566"/>
      <c r="AC4718" s="566"/>
      <c r="AD4718" s="566"/>
      <c r="AE4718" s="566"/>
      <c r="AF4718" s="566"/>
      <c r="AG4718" s="566"/>
    </row>
    <row r="4719" spans="2:33" hidden="1" outlineLevel="1" x14ac:dyDescent="0.45">
      <c r="B4719" s="648"/>
      <c r="C4719" s="649"/>
      <c r="D4719" s="650"/>
      <c r="E4719" s="651"/>
      <c r="F4719" s="652"/>
      <c r="G4719" s="653"/>
      <c r="H4719" s="654"/>
      <c r="I4719" s="654"/>
      <c r="J4719" s="654"/>
      <c r="K4719" s="655"/>
      <c r="L4719" s="653"/>
      <c r="M4719" s="654"/>
      <c r="N4719" s="654"/>
      <c r="O4719" s="654"/>
      <c r="P4719" s="655"/>
      <c r="Q4719" s="656"/>
      <c r="R4719" s="652"/>
      <c r="S4719" s="566"/>
      <c r="T4719" s="566"/>
      <c r="U4719" s="566"/>
      <c r="V4719" s="566"/>
      <c r="W4719" s="566"/>
      <c r="X4719" s="566"/>
      <c r="Y4719" s="566"/>
      <c r="Z4719" s="566"/>
      <c r="AA4719" s="566"/>
      <c r="AB4719" s="566"/>
      <c r="AC4719" s="566"/>
      <c r="AD4719" s="566"/>
      <c r="AE4719" s="566"/>
      <c r="AF4719" s="566"/>
      <c r="AG4719" s="566"/>
    </row>
    <row r="4720" spans="2:33" hidden="1" outlineLevel="1" x14ac:dyDescent="0.45">
      <c r="B4720" s="657"/>
      <c r="C4720" s="658"/>
      <c r="D4720" s="659"/>
      <c r="E4720" s="660"/>
      <c r="F4720" s="661"/>
      <c r="G4720" s="662"/>
      <c r="H4720" s="663"/>
      <c r="I4720" s="663"/>
      <c r="J4720" s="663"/>
      <c r="K4720" s="664"/>
      <c r="L4720" s="662"/>
      <c r="M4720" s="663"/>
      <c r="N4720" s="663"/>
      <c r="O4720" s="663"/>
      <c r="P4720" s="664"/>
      <c r="Q4720" s="665"/>
      <c r="R4720" s="661"/>
      <c r="S4720" s="566"/>
      <c r="T4720" s="566"/>
      <c r="U4720" s="566"/>
      <c r="V4720" s="566"/>
      <c r="W4720" s="566"/>
      <c r="X4720" s="566"/>
      <c r="Y4720" s="566"/>
      <c r="Z4720" s="566"/>
      <c r="AA4720" s="566"/>
      <c r="AB4720" s="566"/>
      <c r="AC4720" s="566"/>
      <c r="AD4720" s="566"/>
      <c r="AE4720" s="566"/>
      <c r="AF4720" s="566"/>
      <c r="AG4720" s="566"/>
    </row>
    <row r="4721" spans="2:33" hidden="1" outlineLevel="1" x14ac:dyDescent="0.45">
      <c r="B4721" s="648"/>
      <c r="C4721" s="649"/>
      <c r="D4721" s="650"/>
      <c r="E4721" s="651"/>
      <c r="F4721" s="652"/>
      <c r="G4721" s="653"/>
      <c r="H4721" s="654"/>
      <c r="I4721" s="654"/>
      <c r="J4721" s="654"/>
      <c r="K4721" s="655"/>
      <c r="L4721" s="653"/>
      <c r="M4721" s="654"/>
      <c r="N4721" s="654"/>
      <c r="O4721" s="654"/>
      <c r="P4721" s="655"/>
      <c r="Q4721" s="656"/>
      <c r="R4721" s="652"/>
      <c r="S4721" s="566"/>
      <c r="T4721" s="566"/>
      <c r="U4721" s="566"/>
      <c r="V4721" s="566"/>
      <c r="W4721" s="566"/>
      <c r="X4721" s="566"/>
      <c r="Y4721" s="566"/>
      <c r="Z4721" s="566"/>
      <c r="AA4721" s="566"/>
      <c r="AB4721" s="566"/>
      <c r="AC4721" s="566"/>
      <c r="AD4721" s="566"/>
      <c r="AE4721" s="566"/>
      <c r="AF4721" s="566"/>
      <c r="AG4721" s="566"/>
    </row>
    <row r="4722" spans="2:33" hidden="1" outlineLevel="1" x14ac:dyDescent="0.45">
      <c r="B4722" s="657"/>
      <c r="C4722" s="658"/>
      <c r="D4722" s="659"/>
      <c r="E4722" s="660"/>
      <c r="F4722" s="661"/>
      <c r="G4722" s="662"/>
      <c r="H4722" s="663"/>
      <c r="I4722" s="663"/>
      <c r="J4722" s="663"/>
      <c r="K4722" s="664"/>
      <c r="L4722" s="662"/>
      <c r="M4722" s="663"/>
      <c r="N4722" s="663"/>
      <c r="O4722" s="663"/>
      <c r="P4722" s="664"/>
      <c r="Q4722" s="665"/>
      <c r="R4722" s="661"/>
      <c r="S4722" s="566"/>
      <c r="T4722" s="566"/>
      <c r="U4722" s="566"/>
      <c r="V4722" s="566"/>
      <c r="W4722" s="566"/>
      <c r="X4722" s="566"/>
      <c r="Y4722" s="566"/>
      <c r="Z4722" s="566"/>
      <c r="AA4722" s="566"/>
      <c r="AB4722" s="566"/>
      <c r="AC4722" s="566"/>
      <c r="AD4722" s="566"/>
      <c r="AE4722" s="566"/>
      <c r="AF4722" s="566"/>
      <c r="AG4722" s="566"/>
    </row>
    <row r="4723" spans="2:33" hidden="1" outlineLevel="1" x14ac:dyDescent="0.45">
      <c r="B4723" s="648"/>
      <c r="C4723" s="649"/>
      <c r="D4723" s="650"/>
      <c r="E4723" s="651"/>
      <c r="F4723" s="652"/>
      <c r="G4723" s="653"/>
      <c r="H4723" s="654"/>
      <c r="I4723" s="654"/>
      <c r="J4723" s="654"/>
      <c r="K4723" s="655"/>
      <c r="L4723" s="653"/>
      <c r="M4723" s="654"/>
      <c r="N4723" s="654"/>
      <c r="O4723" s="654"/>
      <c r="P4723" s="655"/>
      <c r="Q4723" s="656"/>
      <c r="R4723" s="652"/>
      <c r="S4723" s="566"/>
      <c r="T4723" s="566"/>
      <c r="U4723" s="566"/>
      <c r="V4723" s="566"/>
      <c r="W4723" s="566"/>
      <c r="X4723" s="566"/>
      <c r="Y4723" s="566"/>
      <c r="Z4723" s="566"/>
      <c r="AA4723" s="566"/>
      <c r="AB4723" s="566"/>
      <c r="AC4723" s="566"/>
      <c r="AD4723" s="566"/>
      <c r="AE4723" s="566"/>
      <c r="AF4723" s="566"/>
      <c r="AG4723" s="566"/>
    </row>
    <row r="4724" spans="2:33" hidden="1" outlineLevel="1" x14ac:dyDescent="0.45">
      <c r="B4724" s="657"/>
      <c r="C4724" s="658"/>
      <c r="D4724" s="659"/>
      <c r="E4724" s="660"/>
      <c r="F4724" s="661"/>
      <c r="G4724" s="662"/>
      <c r="H4724" s="663"/>
      <c r="I4724" s="663"/>
      <c r="J4724" s="663"/>
      <c r="K4724" s="664"/>
      <c r="L4724" s="662"/>
      <c r="M4724" s="663"/>
      <c r="N4724" s="663"/>
      <c r="O4724" s="663"/>
      <c r="P4724" s="664"/>
      <c r="Q4724" s="665"/>
      <c r="R4724" s="661"/>
      <c r="S4724" s="566"/>
      <c r="T4724" s="566"/>
      <c r="U4724" s="566"/>
      <c r="V4724" s="566"/>
      <c r="W4724" s="566"/>
      <c r="X4724" s="566"/>
      <c r="Y4724" s="566"/>
      <c r="Z4724" s="566"/>
      <c r="AA4724" s="566"/>
      <c r="AB4724" s="566"/>
      <c r="AC4724" s="566"/>
      <c r="AD4724" s="566"/>
      <c r="AE4724" s="566"/>
      <c r="AF4724" s="566"/>
      <c r="AG4724" s="566"/>
    </row>
    <row r="4725" spans="2:33" hidden="1" outlineLevel="1" x14ac:dyDescent="0.45">
      <c r="B4725" s="648"/>
      <c r="C4725" s="649"/>
      <c r="D4725" s="650"/>
      <c r="E4725" s="651"/>
      <c r="F4725" s="652"/>
      <c r="G4725" s="653"/>
      <c r="H4725" s="654"/>
      <c r="I4725" s="654"/>
      <c r="J4725" s="654"/>
      <c r="K4725" s="655"/>
      <c r="L4725" s="653"/>
      <c r="M4725" s="654"/>
      <c r="N4725" s="654"/>
      <c r="O4725" s="654"/>
      <c r="P4725" s="655"/>
      <c r="Q4725" s="656"/>
      <c r="R4725" s="652"/>
      <c r="S4725" s="566"/>
      <c r="T4725" s="566"/>
      <c r="U4725" s="566"/>
      <c r="V4725" s="566"/>
      <c r="W4725" s="566"/>
      <c r="X4725" s="566"/>
      <c r="Y4725" s="566"/>
      <c r="Z4725" s="566"/>
      <c r="AA4725" s="566"/>
      <c r="AB4725" s="566"/>
      <c r="AC4725" s="566"/>
      <c r="AD4725" s="566"/>
      <c r="AE4725" s="566"/>
      <c r="AF4725" s="566"/>
      <c r="AG4725" s="566"/>
    </row>
    <row r="4726" spans="2:33" hidden="1" outlineLevel="1" x14ac:dyDescent="0.45">
      <c r="B4726" s="657"/>
      <c r="C4726" s="658"/>
      <c r="D4726" s="659"/>
      <c r="E4726" s="660"/>
      <c r="F4726" s="661"/>
      <c r="G4726" s="662"/>
      <c r="H4726" s="663"/>
      <c r="I4726" s="663"/>
      <c r="J4726" s="663"/>
      <c r="K4726" s="664"/>
      <c r="L4726" s="662"/>
      <c r="M4726" s="663"/>
      <c r="N4726" s="663"/>
      <c r="O4726" s="663"/>
      <c r="P4726" s="664"/>
      <c r="Q4726" s="665"/>
      <c r="R4726" s="661"/>
      <c r="S4726" s="566"/>
      <c r="T4726" s="566"/>
      <c r="U4726" s="566"/>
      <c r="V4726" s="566"/>
      <c r="W4726" s="566"/>
      <c r="X4726" s="566"/>
      <c r="Y4726" s="566"/>
      <c r="Z4726" s="566"/>
      <c r="AA4726" s="566"/>
      <c r="AB4726" s="566"/>
      <c r="AC4726" s="566"/>
      <c r="AD4726" s="566"/>
      <c r="AE4726" s="566"/>
      <c r="AF4726" s="566"/>
      <c r="AG4726" s="566"/>
    </row>
    <row r="4727" spans="2:33" hidden="1" outlineLevel="1" x14ac:dyDescent="0.45">
      <c r="B4727" s="648"/>
      <c r="C4727" s="649"/>
      <c r="D4727" s="650"/>
      <c r="E4727" s="651"/>
      <c r="F4727" s="652"/>
      <c r="G4727" s="653"/>
      <c r="H4727" s="654"/>
      <c r="I4727" s="654"/>
      <c r="J4727" s="654"/>
      <c r="K4727" s="655"/>
      <c r="L4727" s="653"/>
      <c r="M4727" s="654"/>
      <c r="N4727" s="654"/>
      <c r="O4727" s="654"/>
      <c r="P4727" s="655"/>
      <c r="Q4727" s="656"/>
      <c r="R4727" s="652"/>
      <c r="S4727" s="566"/>
      <c r="T4727" s="566"/>
      <c r="U4727" s="566"/>
      <c r="V4727" s="566"/>
      <c r="W4727" s="566"/>
      <c r="X4727" s="566"/>
      <c r="Y4727" s="566"/>
      <c r="Z4727" s="566"/>
      <c r="AA4727" s="566"/>
      <c r="AB4727" s="566"/>
      <c r="AC4727" s="566"/>
      <c r="AD4727" s="566"/>
      <c r="AE4727" s="566"/>
      <c r="AF4727" s="566"/>
      <c r="AG4727" s="566"/>
    </row>
    <row r="4728" spans="2:33" hidden="1" outlineLevel="1" x14ac:dyDescent="0.45">
      <c r="B4728" s="657"/>
      <c r="C4728" s="658"/>
      <c r="D4728" s="659"/>
      <c r="E4728" s="660"/>
      <c r="F4728" s="661"/>
      <c r="G4728" s="662"/>
      <c r="H4728" s="663"/>
      <c r="I4728" s="663"/>
      <c r="J4728" s="663"/>
      <c r="K4728" s="664"/>
      <c r="L4728" s="662"/>
      <c r="M4728" s="663"/>
      <c r="N4728" s="663"/>
      <c r="O4728" s="663"/>
      <c r="P4728" s="664"/>
      <c r="Q4728" s="665"/>
      <c r="R4728" s="661"/>
      <c r="S4728" s="566"/>
      <c r="T4728" s="566"/>
      <c r="U4728" s="566"/>
      <c r="V4728" s="566"/>
      <c r="W4728" s="566"/>
      <c r="X4728" s="566"/>
      <c r="Y4728" s="566"/>
      <c r="Z4728" s="566"/>
      <c r="AA4728" s="566"/>
      <c r="AB4728" s="566"/>
      <c r="AC4728" s="566"/>
      <c r="AD4728" s="566"/>
      <c r="AE4728" s="566"/>
      <c r="AF4728" s="566"/>
      <c r="AG4728" s="566"/>
    </row>
    <row r="4729" spans="2:33" hidden="1" outlineLevel="1" x14ac:dyDescent="0.45">
      <c r="B4729" s="648"/>
      <c r="C4729" s="649"/>
      <c r="D4729" s="650"/>
      <c r="E4729" s="651"/>
      <c r="F4729" s="652"/>
      <c r="G4729" s="653"/>
      <c r="H4729" s="654"/>
      <c r="I4729" s="654"/>
      <c r="J4729" s="654"/>
      <c r="K4729" s="655"/>
      <c r="L4729" s="653"/>
      <c r="M4729" s="654"/>
      <c r="N4729" s="654"/>
      <c r="O4729" s="654"/>
      <c r="P4729" s="655"/>
      <c r="Q4729" s="656"/>
      <c r="R4729" s="652"/>
      <c r="S4729" s="566"/>
      <c r="T4729" s="566"/>
      <c r="U4729" s="566"/>
      <c r="V4729" s="566"/>
      <c r="W4729" s="566"/>
      <c r="X4729" s="566"/>
      <c r="Y4729" s="566"/>
      <c r="Z4729" s="566"/>
      <c r="AA4729" s="566"/>
      <c r="AB4729" s="566"/>
      <c r="AC4729" s="566"/>
      <c r="AD4729" s="566"/>
      <c r="AE4729" s="566"/>
      <c r="AF4729" s="566"/>
      <c r="AG4729" s="566"/>
    </row>
    <row r="4730" spans="2:33" hidden="1" outlineLevel="1" x14ac:dyDescent="0.45">
      <c r="B4730" s="657"/>
      <c r="C4730" s="658"/>
      <c r="D4730" s="659"/>
      <c r="E4730" s="660"/>
      <c r="F4730" s="661"/>
      <c r="G4730" s="662"/>
      <c r="H4730" s="663"/>
      <c r="I4730" s="663"/>
      <c r="J4730" s="663"/>
      <c r="K4730" s="664"/>
      <c r="L4730" s="662"/>
      <c r="M4730" s="663"/>
      <c r="N4730" s="663"/>
      <c r="O4730" s="663"/>
      <c r="P4730" s="664"/>
      <c r="Q4730" s="665"/>
      <c r="R4730" s="661"/>
      <c r="S4730" s="566"/>
      <c r="T4730" s="566"/>
      <c r="U4730" s="566"/>
      <c r="V4730" s="566"/>
      <c r="W4730" s="566"/>
      <c r="X4730" s="566"/>
      <c r="Y4730" s="566"/>
      <c r="Z4730" s="566"/>
      <c r="AA4730" s="566"/>
      <c r="AB4730" s="566"/>
      <c r="AC4730" s="566"/>
      <c r="AD4730" s="566"/>
      <c r="AE4730" s="566"/>
      <c r="AF4730" s="566"/>
      <c r="AG4730" s="566"/>
    </row>
    <row r="4731" spans="2:33" hidden="1" outlineLevel="1" x14ac:dyDescent="0.45">
      <c r="B4731" s="648"/>
      <c r="C4731" s="649"/>
      <c r="D4731" s="650"/>
      <c r="E4731" s="651"/>
      <c r="F4731" s="652"/>
      <c r="G4731" s="653"/>
      <c r="H4731" s="654"/>
      <c r="I4731" s="654"/>
      <c r="J4731" s="654"/>
      <c r="K4731" s="655"/>
      <c r="L4731" s="653"/>
      <c r="M4731" s="654"/>
      <c r="N4731" s="654"/>
      <c r="O4731" s="654"/>
      <c r="P4731" s="655"/>
      <c r="Q4731" s="656"/>
      <c r="R4731" s="652"/>
      <c r="S4731" s="566"/>
      <c r="T4731" s="566"/>
      <c r="U4731" s="566"/>
      <c r="V4731" s="566"/>
      <c r="W4731" s="566"/>
      <c r="X4731" s="566"/>
      <c r="Y4731" s="566"/>
      <c r="Z4731" s="566"/>
      <c r="AA4731" s="566"/>
      <c r="AB4731" s="566"/>
      <c r="AC4731" s="566"/>
      <c r="AD4731" s="566"/>
      <c r="AE4731" s="566"/>
      <c r="AF4731" s="566"/>
      <c r="AG4731" s="566"/>
    </row>
    <row r="4732" spans="2:33" hidden="1" outlineLevel="1" x14ac:dyDescent="0.45">
      <c r="B4732" s="657"/>
      <c r="C4732" s="658"/>
      <c r="D4732" s="659"/>
      <c r="E4732" s="660"/>
      <c r="F4732" s="661"/>
      <c r="G4732" s="662"/>
      <c r="H4732" s="663"/>
      <c r="I4732" s="663"/>
      <c r="J4732" s="663"/>
      <c r="K4732" s="664"/>
      <c r="L4732" s="662"/>
      <c r="M4732" s="663"/>
      <c r="N4732" s="663"/>
      <c r="O4732" s="663"/>
      <c r="P4732" s="664"/>
      <c r="Q4732" s="665"/>
      <c r="R4732" s="661"/>
      <c r="S4732" s="566"/>
      <c r="T4732" s="566"/>
      <c r="U4732" s="566"/>
      <c r="V4732" s="566"/>
      <c r="W4732" s="566"/>
      <c r="X4732" s="566"/>
      <c r="Y4732" s="566"/>
      <c r="Z4732" s="566"/>
      <c r="AA4732" s="566"/>
      <c r="AB4732" s="566"/>
      <c r="AC4732" s="566"/>
      <c r="AD4732" s="566"/>
      <c r="AE4732" s="566"/>
      <c r="AF4732" s="566"/>
      <c r="AG4732" s="566"/>
    </row>
    <row r="4733" spans="2:33" hidden="1" outlineLevel="1" x14ac:dyDescent="0.45">
      <c r="B4733" s="648"/>
      <c r="C4733" s="649"/>
      <c r="D4733" s="650"/>
      <c r="E4733" s="651"/>
      <c r="F4733" s="652"/>
      <c r="G4733" s="653"/>
      <c r="H4733" s="654"/>
      <c r="I4733" s="654"/>
      <c r="J4733" s="654"/>
      <c r="K4733" s="655"/>
      <c r="L4733" s="653"/>
      <c r="M4733" s="654"/>
      <c r="N4733" s="654"/>
      <c r="O4733" s="654"/>
      <c r="P4733" s="655"/>
      <c r="Q4733" s="656"/>
      <c r="R4733" s="652"/>
      <c r="S4733" s="566"/>
      <c r="T4733" s="566"/>
      <c r="U4733" s="566"/>
      <c r="V4733" s="566"/>
      <c r="W4733" s="566"/>
      <c r="X4733" s="566"/>
      <c r="Y4733" s="566"/>
      <c r="Z4733" s="566"/>
      <c r="AA4733" s="566"/>
      <c r="AB4733" s="566"/>
      <c r="AC4733" s="566"/>
      <c r="AD4733" s="566"/>
      <c r="AE4733" s="566"/>
      <c r="AF4733" s="566"/>
      <c r="AG4733" s="566"/>
    </row>
    <row r="4734" spans="2:33" hidden="1" outlineLevel="1" x14ac:dyDescent="0.45">
      <c r="B4734" s="657"/>
      <c r="C4734" s="658"/>
      <c r="D4734" s="659"/>
      <c r="E4734" s="660"/>
      <c r="F4734" s="661"/>
      <c r="G4734" s="662"/>
      <c r="H4734" s="663"/>
      <c r="I4734" s="663"/>
      <c r="J4734" s="663"/>
      <c r="K4734" s="664"/>
      <c r="L4734" s="662"/>
      <c r="M4734" s="663"/>
      <c r="N4734" s="663"/>
      <c r="O4734" s="663"/>
      <c r="P4734" s="664"/>
      <c r="Q4734" s="665"/>
      <c r="R4734" s="661"/>
      <c r="S4734" s="566"/>
      <c r="T4734" s="566"/>
      <c r="U4734" s="566"/>
      <c r="V4734" s="566"/>
      <c r="W4734" s="566"/>
      <c r="X4734" s="566"/>
      <c r="Y4734" s="566"/>
      <c r="Z4734" s="566"/>
      <c r="AA4734" s="566"/>
      <c r="AB4734" s="566"/>
      <c r="AC4734" s="566"/>
      <c r="AD4734" s="566"/>
      <c r="AE4734" s="566"/>
      <c r="AF4734" s="566"/>
      <c r="AG4734" s="566"/>
    </row>
    <row r="4735" spans="2:33" hidden="1" outlineLevel="1" x14ac:dyDescent="0.45">
      <c r="B4735" s="648"/>
      <c r="C4735" s="649"/>
      <c r="D4735" s="650"/>
      <c r="E4735" s="651"/>
      <c r="F4735" s="652"/>
      <c r="G4735" s="653"/>
      <c r="H4735" s="654"/>
      <c r="I4735" s="654"/>
      <c r="J4735" s="654"/>
      <c r="K4735" s="655"/>
      <c r="L4735" s="653"/>
      <c r="M4735" s="654"/>
      <c r="N4735" s="654"/>
      <c r="O4735" s="654"/>
      <c r="P4735" s="655"/>
      <c r="Q4735" s="656"/>
      <c r="R4735" s="652"/>
      <c r="S4735" s="566"/>
      <c r="T4735" s="566"/>
      <c r="U4735" s="566"/>
      <c r="V4735" s="566"/>
      <c r="W4735" s="566"/>
      <c r="X4735" s="566"/>
      <c r="Y4735" s="566"/>
      <c r="Z4735" s="566"/>
      <c r="AA4735" s="566"/>
      <c r="AB4735" s="566"/>
      <c r="AC4735" s="566"/>
      <c r="AD4735" s="566"/>
      <c r="AE4735" s="566"/>
      <c r="AF4735" s="566"/>
      <c r="AG4735" s="566"/>
    </row>
    <row r="4736" spans="2:33" hidden="1" outlineLevel="1" x14ac:dyDescent="0.45">
      <c r="B4736" s="657"/>
      <c r="C4736" s="658"/>
      <c r="D4736" s="659"/>
      <c r="E4736" s="660"/>
      <c r="F4736" s="661"/>
      <c r="G4736" s="662"/>
      <c r="H4736" s="663"/>
      <c r="I4736" s="663"/>
      <c r="J4736" s="663"/>
      <c r="K4736" s="664"/>
      <c r="L4736" s="662"/>
      <c r="M4736" s="663"/>
      <c r="N4736" s="663"/>
      <c r="O4736" s="663"/>
      <c r="P4736" s="664"/>
      <c r="Q4736" s="665"/>
      <c r="R4736" s="661"/>
      <c r="S4736" s="566"/>
      <c r="T4736" s="566"/>
      <c r="U4736" s="566"/>
      <c r="V4736" s="566"/>
      <c r="W4736" s="566"/>
      <c r="X4736" s="566"/>
      <c r="Y4736" s="566"/>
      <c r="Z4736" s="566"/>
      <c r="AA4736" s="566"/>
      <c r="AB4736" s="566"/>
      <c r="AC4736" s="566"/>
      <c r="AD4736" s="566"/>
      <c r="AE4736" s="566"/>
      <c r="AF4736" s="566"/>
      <c r="AG4736" s="566"/>
    </row>
    <row r="4737" spans="2:33" hidden="1" outlineLevel="1" x14ac:dyDescent="0.45">
      <c r="B4737" s="648"/>
      <c r="C4737" s="649"/>
      <c r="D4737" s="650"/>
      <c r="E4737" s="651"/>
      <c r="F4737" s="652"/>
      <c r="G4737" s="653"/>
      <c r="H4737" s="654"/>
      <c r="I4737" s="654"/>
      <c r="J4737" s="654"/>
      <c r="K4737" s="655"/>
      <c r="L4737" s="653"/>
      <c r="M4737" s="654"/>
      <c r="N4737" s="654"/>
      <c r="O4737" s="654"/>
      <c r="P4737" s="655"/>
      <c r="Q4737" s="656"/>
      <c r="R4737" s="652"/>
      <c r="S4737" s="566"/>
      <c r="T4737" s="566"/>
      <c r="U4737" s="566"/>
      <c r="V4737" s="566"/>
      <c r="W4737" s="566"/>
      <c r="X4737" s="566"/>
      <c r="Y4737" s="566"/>
      <c r="Z4737" s="566"/>
      <c r="AA4737" s="566"/>
      <c r="AB4737" s="566"/>
      <c r="AC4737" s="566"/>
      <c r="AD4737" s="566"/>
      <c r="AE4737" s="566"/>
      <c r="AF4737" s="566"/>
      <c r="AG4737" s="566"/>
    </row>
    <row r="4738" spans="2:33" hidden="1" outlineLevel="1" x14ac:dyDescent="0.45">
      <c r="B4738" s="657"/>
      <c r="C4738" s="658"/>
      <c r="D4738" s="659"/>
      <c r="E4738" s="660"/>
      <c r="F4738" s="661"/>
      <c r="G4738" s="662"/>
      <c r="H4738" s="663"/>
      <c r="I4738" s="663"/>
      <c r="J4738" s="663"/>
      <c r="K4738" s="664"/>
      <c r="L4738" s="662"/>
      <c r="M4738" s="663"/>
      <c r="N4738" s="663"/>
      <c r="O4738" s="663"/>
      <c r="P4738" s="664"/>
      <c r="Q4738" s="665"/>
      <c r="R4738" s="661"/>
      <c r="S4738" s="566"/>
      <c r="T4738" s="566"/>
      <c r="U4738" s="566"/>
      <c r="V4738" s="566"/>
      <c r="W4738" s="566"/>
      <c r="X4738" s="566"/>
      <c r="Y4738" s="566"/>
      <c r="Z4738" s="566"/>
      <c r="AA4738" s="566"/>
      <c r="AB4738" s="566"/>
      <c r="AC4738" s="566"/>
      <c r="AD4738" s="566"/>
      <c r="AE4738" s="566"/>
      <c r="AF4738" s="566"/>
      <c r="AG4738" s="566"/>
    </row>
    <row r="4739" spans="2:33" hidden="1" outlineLevel="1" x14ac:dyDescent="0.45">
      <c r="B4739" s="648"/>
      <c r="C4739" s="649"/>
      <c r="D4739" s="650"/>
      <c r="E4739" s="651"/>
      <c r="F4739" s="652"/>
      <c r="G4739" s="653"/>
      <c r="H4739" s="654"/>
      <c r="I4739" s="654"/>
      <c r="J4739" s="654"/>
      <c r="K4739" s="655"/>
      <c r="L4739" s="653"/>
      <c r="M4739" s="654"/>
      <c r="N4739" s="654"/>
      <c r="O4739" s="654"/>
      <c r="P4739" s="655"/>
      <c r="Q4739" s="656"/>
      <c r="R4739" s="652"/>
      <c r="S4739" s="566"/>
      <c r="T4739" s="566"/>
      <c r="U4739" s="566"/>
      <c r="V4739" s="566"/>
      <c r="W4739" s="566"/>
      <c r="X4739" s="566"/>
      <c r="Y4739" s="566"/>
      <c r="Z4739" s="566"/>
      <c r="AA4739" s="566"/>
      <c r="AB4739" s="566"/>
      <c r="AC4739" s="566"/>
      <c r="AD4739" s="566"/>
      <c r="AE4739" s="566"/>
      <c r="AF4739" s="566"/>
      <c r="AG4739" s="566"/>
    </row>
    <row r="4740" spans="2:33" hidden="1" outlineLevel="1" x14ac:dyDescent="0.45">
      <c r="B4740" s="657"/>
      <c r="C4740" s="658"/>
      <c r="D4740" s="659"/>
      <c r="E4740" s="660"/>
      <c r="F4740" s="661"/>
      <c r="G4740" s="662"/>
      <c r="H4740" s="663"/>
      <c r="I4740" s="663"/>
      <c r="J4740" s="663"/>
      <c r="K4740" s="664"/>
      <c r="L4740" s="662"/>
      <c r="M4740" s="663"/>
      <c r="N4740" s="663"/>
      <c r="O4740" s="663"/>
      <c r="P4740" s="664"/>
      <c r="Q4740" s="665"/>
      <c r="R4740" s="661"/>
      <c r="S4740" s="566"/>
      <c r="T4740" s="566"/>
      <c r="U4740" s="566"/>
      <c r="V4740" s="566"/>
      <c r="W4740" s="566"/>
      <c r="X4740" s="566"/>
      <c r="Y4740" s="566"/>
      <c r="Z4740" s="566"/>
      <c r="AA4740" s="566"/>
      <c r="AB4740" s="566"/>
      <c r="AC4740" s="566"/>
      <c r="AD4740" s="566"/>
      <c r="AE4740" s="566"/>
      <c r="AF4740" s="566"/>
      <c r="AG4740" s="566"/>
    </row>
    <row r="4741" spans="2:33" hidden="1" outlineLevel="1" x14ac:dyDescent="0.45">
      <c r="B4741" s="648"/>
      <c r="C4741" s="649"/>
      <c r="D4741" s="650"/>
      <c r="E4741" s="651"/>
      <c r="F4741" s="652"/>
      <c r="G4741" s="653"/>
      <c r="H4741" s="654"/>
      <c r="I4741" s="654"/>
      <c r="J4741" s="654"/>
      <c r="K4741" s="655"/>
      <c r="L4741" s="653"/>
      <c r="M4741" s="654"/>
      <c r="N4741" s="654"/>
      <c r="O4741" s="654"/>
      <c r="P4741" s="655"/>
      <c r="Q4741" s="656"/>
      <c r="R4741" s="652"/>
      <c r="S4741" s="566"/>
      <c r="T4741" s="566"/>
      <c r="U4741" s="566"/>
      <c r="V4741" s="566"/>
      <c r="W4741" s="566"/>
      <c r="X4741" s="566"/>
      <c r="Y4741" s="566"/>
      <c r="Z4741" s="566"/>
      <c r="AA4741" s="566"/>
      <c r="AB4741" s="566"/>
      <c r="AC4741" s="566"/>
      <c r="AD4741" s="566"/>
      <c r="AE4741" s="566"/>
      <c r="AF4741" s="566"/>
      <c r="AG4741" s="566"/>
    </row>
    <row r="4742" spans="2:33" hidden="1" outlineLevel="1" x14ac:dyDescent="0.45">
      <c r="B4742" s="657"/>
      <c r="C4742" s="658"/>
      <c r="D4742" s="659"/>
      <c r="E4742" s="660"/>
      <c r="F4742" s="661"/>
      <c r="G4742" s="662"/>
      <c r="H4742" s="663"/>
      <c r="I4742" s="663"/>
      <c r="J4742" s="663"/>
      <c r="K4742" s="664"/>
      <c r="L4742" s="662"/>
      <c r="M4742" s="663"/>
      <c r="N4742" s="663"/>
      <c r="O4742" s="663"/>
      <c r="P4742" s="664"/>
      <c r="Q4742" s="665"/>
      <c r="R4742" s="661"/>
      <c r="S4742" s="566"/>
      <c r="T4742" s="566"/>
      <c r="U4742" s="566"/>
      <c r="V4742" s="566"/>
      <c r="W4742" s="566"/>
      <c r="X4742" s="566"/>
      <c r="Y4742" s="566"/>
      <c r="Z4742" s="566"/>
      <c r="AA4742" s="566"/>
      <c r="AB4742" s="566"/>
      <c r="AC4742" s="566"/>
      <c r="AD4742" s="566"/>
      <c r="AE4742" s="566"/>
      <c r="AF4742" s="566"/>
      <c r="AG4742" s="566"/>
    </row>
    <row r="4743" spans="2:33" hidden="1" outlineLevel="1" x14ac:dyDescent="0.45">
      <c r="B4743" s="648"/>
      <c r="C4743" s="649"/>
      <c r="D4743" s="650"/>
      <c r="E4743" s="651"/>
      <c r="F4743" s="652"/>
      <c r="G4743" s="653"/>
      <c r="H4743" s="654"/>
      <c r="I4743" s="654"/>
      <c r="J4743" s="654"/>
      <c r="K4743" s="655"/>
      <c r="L4743" s="653"/>
      <c r="M4743" s="654"/>
      <c r="N4743" s="654"/>
      <c r="O4743" s="654"/>
      <c r="P4743" s="655"/>
      <c r="Q4743" s="656"/>
      <c r="R4743" s="652"/>
      <c r="S4743" s="566"/>
      <c r="T4743" s="566"/>
      <c r="U4743" s="566"/>
      <c r="V4743" s="566"/>
      <c r="W4743" s="566"/>
      <c r="X4743" s="566"/>
      <c r="Y4743" s="566"/>
      <c r="Z4743" s="566"/>
      <c r="AA4743" s="566"/>
      <c r="AB4743" s="566"/>
      <c r="AC4743" s="566"/>
      <c r="AD4743" s="566"/>
      <c r="AE4743" s="566"/>
      <c r="AF4743" s="566"/>
      <c r="AG4743" s="566"/>
    </row>
    <row r="4744" spans="2:33" hidden="1" outlineLevel="1" x14ac:dyDescent="0.45">
      <c r="B4744" s="657"/>
      <c r="C4744" s="658"/>
      <c r="D4744" s="659"/>
      <c r="E4744" s="660"/>
      <c r="F4744" s="661"/>
      <c r="G4744" s="662"/>
      <c r="H4744" s="663"/>
      <c r="I4744" s="663"/>
      <c r="J4744" s="663"/>
      <c r="K4744" s="664"/>
      <c r="L4744" s="662"/>
      <c r="M4744" s="663"/>
      <c r="N4744" s="663"/>
      <c r="O4744" s="663"/>
      <c r="P4744" s="664"/>
      <c r="Q4744" s="665"/>
      <c r="R4744" s="661"/>
      <c r="S4744" s="566"/>
      <c r="T4744" s="566"/>
      <c r="U4744" s="566"/>
      <c r="V4744" s="566"/>
      <c r="W4744" s="566"/>
      <c r="X4744" s="566"/>
      <c r="Y4744" s="566"/>
      <c r="Z4744" s="566"/>
      <c r="AA4744" s="566"/>
      <c r="AB4744" s="566"/>
      <c r="AC4744" s="566"/>
      <c r="AD4744" s="566"/>
      <c r="AE4744" s="566"/>
      <c r="AF4744" s="566"/>
      <c r="AG4744" s="566"/>
    </row>
    <row r="4745" spans="2:33" hidden="1" outlineLevel="1" x14ac:dyDescent="0.45">
      <c r="B4745" s="648"/>
      <c r="C4745" s="649"/>
      <c r="D4745" s="650"/>
      <c r="E4745" s="651"/>
      <c r="F4745" s="652"/>
      <c r="G4745" s="653"/>
      <c r="H4745" s="654"/>
      <c r="I4745" s="654"/>
      <c r="J4745" s="654"/>
      <c r="K4745" s="655"/>
      <c r="L4745" s="653"/>
      <c r="M4745" s="654"/>
      <c r="N4745" s="654"/>
      <c r="O4745" s="654"/>
      <c r="P4745" s="655"/>
      <c r="Q4745" s="656"/>
      <c r="R4745" s="652"/>
      <c r="S4745" s="566"/>
      <c r="T4745" s="566"/>
      <c r="U4745" s="566"/>
      <c r="V4745" s="566"/>
      <c r="W4745" s="566"/>
      <c r="X4745" s="566"/>
      <c r="Y4745" s="566"/>
      <c r="Z4745" s="566"/>
      <c r="AA4745" s="566"/>
      <c r="AB4745" s="566"/>
      <c r="AC4745" s="566"/>
      <c r="AD4745" s="566"/>
      <c r="AE4745" s="566"/>
      <c r="AF4745" s="566"/>
      <c r="AG4745" s="566"/>
    </row>
    <row r="4746" spans="2:33" hidden="1" outlineLevel="1" x14ac:dyDescent="0.45">
      <c r="B4746" s="657"/>
      <c r="C4746" s="658"/>
      <c r="D4746" s="659"/>
      <c r="E4746" s="660"/>
      <c r="F4746" s="661"/>
      <c r="G4746" s="662"/>
      <c r="H4746" s="663"/>
      <c r="I4746" s="663"/>
      <c r="J4746" s="663"/>
      <c r="K4746" s="664"/>
      <c r="L4746" s="662"/>
      <c r="M4746" s="663"/>
      <c r="N4746" s="663"/>
      <c r="O4746" s="663"/>
      <c r="P4746" s="664"/>
      <c r="Q4746" s="665"/>
      <c r="R4746" s="661"/>
      <c r="S4746" s="566"/>
      <c r="T4746" s="566"/>
      <c r="U4746" s="566"/>
      <c r="V4746" s="566"/>
      <c r="W4746" s="566"/>
      <c r="X4746" s="566"/>
      <c r="Y4746" s="566"/>
      <c r="Z4746" s="566"/>
      <c r="AA4746" s="566"/>
      <c r="AB4746" s="566"/>
      <c r="AC4746" s="566"/>
      <c r="AD4746" s="566"/>
      <c r="AE4746" s="566"/>
      <c r="AF4746" s="566"/>
      <c r="AG4746" s="566"/>
    </row>
    <row r="4747" spans="2:33" hidden="1" outlineLevel="1" x14ac:dyDescent="0.45">
      <c r="B4747" s="648"/>
      <c r="C4747" s="649"/>
      <c r="D4747" s="650"/>
      <c r="E4747" s="651"/>
      <c r="F4747" s="652"/>
      <c r="G4747" s="653"/>
      <c r="H4747" s="654"/>
      <c r="I4747" s="654"/>
      <c r="J4747" s="654"/>
      <c r="K4747" s="655"/>
      <c r="L4747" s="653"/>
      <c r="M4747" s="654"/>
      <c r="N4747" s="654"/>
      <c r="O4747" s="654"/>
      <c r="P4747" s="655"/>
      <c r="Q4747" s="656"/>
      <c r="R4747" s="652"/>
      <c r="S4747" s="566"/>
      <c r="T4747" s="566"/>
      <c r="U4747" s="566"/>
      <c r="V4747" s="566"/>
      <c r="W4747" s="566"/>
      <c r="X4747" s="566"/>
      <c r="Y4747" s="566"/>
      <c r="Z4747" s="566"/>
      <c r="AA4747" s="566"/>
      <c r="AB4747" s="566"/>
      <c r="AC4747" s="566"/>
      <c r="AD4747" s="566"/>
      <c r="AE4747" s="566"/>
      <c r="AF4747" s="566"/>
      <c r="AG4747" s="566"/>
    </row>
    <row r="4748" spans="2:33" hidden="1" outlineLevel="1" x14ac:dyDescent="0.45">
      <c r="B4748" s="657"/>
      <c r="C4748" s="658"/>
      <c r="D4748" s="659"/>
      <c r="E4748" s="660"/>
      <c r="F4748" s="661"/>
      <c r="G4748" s="662"/>
      <c r="H4748" s="663"/>
      <c r="I4748" s="663"/>
      <c r="J4748" s="663"/>
      <c r="K4748" s="664"/>
      <c r="L4748" s="662"/>
      <c r="M4748" s="663"/>
      <c r="N4748" s="663"/>
      <c r="O4748" s="663"/>
      <c r="P4748" s="664"/>
      <c r="Q4748" s="665"/>
      <c r="R4748" s="661"/>
      <c r="S4748" s="566"/>
      <c r="T4748" s="566"/>
      <c r="U4748" s="566"/>
      <c r="V4748" s="566"/>
      <c r="W4748" s="566"/>
      <c r="X4748" s="566"/>
      <c r="Y4748" s="566"/>
      <c r="Z4748" s="566"/>
      <c r="AA4748" s="566"/>
      <c r="AB4748" s="566"/>
      <c r="AC4748" s="566"/>
      <c r="AD4748" s="566"/>
      <c r="AE4748" s="566"/>
      <c r="AF4748" s="566"/>
      <c r="AG4748" s="566"/>
    </row>
    <row r="4749" spans="2:33" hidden="1" outlineLevel="1" x14ac:dyDescent="0.45">
      <c r="B4749" s="648"/>
      <c r="C4749" s="649"/>
      <c r="D4749" s="650"/>
      <c r="E4749" s="651"/>
      <c r="F4749" s="652"/>
      <c r="G4749" s="653"/>
      <c r="H4749" s="654"/>
      <c r="I4749" s="654"/>
      <c r="J4749" s="654"/>
      <c r="K4749" s="655"/>
      <c r="L4749" s="653"/>
      <c r="M4749" s="654"/>
      <c r="N4749" s="654"/>
      <c r="O4749" s="654"/>
      <c r="P4749" s="655"/>
      <c r="Q4749" s="656"/>
      <c r="R4749" s="652"/>
      <c r="S4749" s="566"/>
      <c r="T4749" s="566"/>
      <c r="U4749" s="566"/>
      <c r="V4749" s="566"/>
      <c r="W4749" s="566"/>
      <c r="X4749" s="566"/>
      <c r="Y4749" s="566"/>
      <c r="Z4749" s="566"/>
      <c r="AA4749" s="566"/>
      <c r="AB4749" s="566"/>
      <c r="AC4749" s="566"/>
      <c r="AD4749" s="566"/>
      <c r="AE4749" s="566"/>
      <c r="AF4749" s="566"/>
      <c r="AG4749" s="566"/>
    </row>
    <row r="4750" spans="2:33" hidden="1" outlineLevel="1" x14ac:dyDescent="0.45">
      <c r="B4750" s="657"/>
      <c r="C4750" s="658"/>
      <c r="D4750" s="659"/>
      <c r="E4750" s="660"/>
      <c r="F4750" s="661"/>
      <c r="G4750" s="662"/>
      <c r="H4750" s="663"/>
      <c r="I4750" s="663"/>
      <c r="J4750" s="663"/>
      <c r="K4750" s="664"/>
      <c r="L4750" s="662"/>
      <c r="M4750" s="663"/>
      <c r="N4750" s="663"/>
      <c r="O4750" s="663"/>
      <c r="P4750" s="664"/>
      <c r="Q4750" s="665"/>
      <c r="R4750" s="661"/>
      <c r="S4750" s="566"/>
      <c r="T4750" s="566"/>
      <c r="U4750" s="566"/>
      <c r="V4750" s="566"/>
      <c r="W4750" s="566"/>
      <c r="X4750" s="566"/>
      <c r="Y4750" s="566"/>
      <c r="Z4750" s="566"/>
      <c r="AA4750" s="566"/>
      <c r="AB4750" s="566"/>
      <c r="AC4750" s="566"/>
      <c r="AD4750" s="566"/>
      <c r="AE4750" s="566"/>
      <c r="AF4750" s="566"/>
      <c r="AG4750" s="566"/>
    </row>
    <row r="4751" spans="2:33" hidden="1" outlineLevel="1" x14ac:dyDescent="0.45">
      <c r="B4751" s="648"/>
      <c r="C4751" s="649"/>
      <c r="D4751" s="650"/>
      <c r="E4751" s="651"/>
      <c r="F4751" s="652"/>
      <c r="G4751" s="653"/>
      <c r="H4751" s="654"/>
      <c r="I4751" s="654"/>
      <c r="J4751" s="654"/>
      <c r="K4751" s="655"/>
      <c r="L4751" s="653"/>
      <c r="M4751" s="654"/>
      <c r="N4751" s="654"/>
      <c r="O4751" s="654"/>
      <c r="P4751" s="655"/>
      <c r="Q4751" s="656"/>
      <c r="R4751" s="652"/>
      <c r="S4751" s="566"/>
      <c r="T4751" s="566"/>
      <c r="U4751" s="566"/>
      <c r="V4751" s="566"/>
      <c r="W4751" s="566"/>
      <c r="X4751" s="566"/>
      <c r="Y4751" s="566"/>
      <c r="Z4751" s="566"/>
      <c r="AA4751" s="566"/>
      <c r="AB4751" s="566"/>
      <c r="AC4751" s="566"/>
      <c r="AD4751" s="566"/>
      <c r="AE4751" s="566"/>
      <c r="AF4751" s="566"/>
      <c r="AG4751" s="566"/>
    </row>
    <row r="4752" spans="2:33" hidden="1" outlineLevel="1" x14ac:dyDescent="0.45">
      <c r="B4752" s="657"/>
      <c r="C4752" s="658"/>
      <c r="D4752" s="659"/>
      <c r="E4752" s="660"/>
      <c r="F4752" s="661"/>
      <c r="G4752" s="662"/>
      <c r="H4752" s="663"/>
      <c r="I4752" s="663"/>
      <c r="J4752" s="663"/>
      <c r="K4752" s="664"/>
      <c r="L4752" s="662"/>
      <c r="M4752" s="663"/>
      <c r="N4752" s="663"/>
      <c r="O4752" s="663"/>
      <c r="P4752" s="664"/>
      <c r="Q4752" s="665"/>
      <c r="R4752" s="661"/>
      <c r="S4752" s="566"/>
      <c r="T4752" s="566"/>
      <c r="U4752" s="566"/>
      <c r="V4752" s="566"/>
      <c r="W4752" s="566"/>
      <c r="X4752" s="566"/>
      <c r="Y4752" s="566"/>
      <c r="Z4752" s="566"/>
      <c r="AA4752" s="566"/>
      <c r="AB4752" s="566"/>
      <c r="AC4752" s="566"/>
      <c r="AD4752" s="566"/>
      <c r="AE4752" s="566"/>
      <c r="AF4752" s="566"/>
      <c r="AG4752" s="566"/>
    </row>
    <row r="4753" spans="2:33" hidden="1" outlineLevel="1" x14ac:dyDescent="0.45">
      <c r="B4753" s="648"/>
      <c r="C4753" s="649"/>
      <c r="D4753" s="650"/>
      <c r="E4753" s="651"/>
      <c r="F4753" s="652"/>
      <c r="G4753" s="653"/>
      <c r="H4753" s="654"/>
      <c r="I4753" s="654"/>
      <c r="J4753" s="654"/>
      <c r="K4753" s="655"/>
      <c r="L4753" s="653"/>
      <c r="M4753" s="654"/>
      <c r="N4753" s="654"/>
      <c r="O4753" s="654"/>
      <c r="P4753" s="655"/>
      <c r="Q4753" s="656"/>
      <c r="R4753" s="652"/>
      <c r="S4753" s="566"/>
      <c r="T4753" s="566"/>
      <c r="U4753" s="566"/>
      <c r="V4753" s="566"/>
      <c r="W4753" s="566"/>
      <c r="X4753" s="566"/>
      <c r="Y4753" s="566"/>
      <c r="Z4753" s="566"/>
      <c r="AA4753" s="566"/>
      <c r="AB4753" s="566"/>
      <c r="AC4753" s="566"/>
      <c r="AD4753" s="566"/>
      <c r="AE4753" s="566"/>
      <c r="AF4753" s="566"/>
      <c r="AG4753" s="566"/>
    </row>
    <row r="4754" spans="2:33" hidden="1" outlineLevel="1" x14ac:dyDescent="0.45">
      <c r="B4754" s="657"/>
      <c r="C4754" s="658"/>
      <c r="D4754" s="659"/>
      <c r="E4754" s="660"/>
      <c r="F4754" s="661"/>
      <c r="G4754" s="662"/>
      <c r="H4754" s="663"/>
      <c r="I4754" s="663"/>
      <c r="J4754" s="663"/>
      <c r="K4754" s="664"/>
      <c r="L4754" s="662"/>
      <c r="M4754" s="663"/>
      <c r="N4754" s="663"/>
      <c r="O4754" s="663"/>
      <c r="P4754" s="664"/>
      <c r="Q4754" s="665"/>
      <c r="R4754" s="661"/>
      <c r="S4754" s="566"/>
      <c r="T4754" s="566"/>
      <c r="U4754" s="566"/>
      <c r="V4754" s="566"/>
      <c r="W4754" s="566"/>
      <c r="X4754" s="566"/>
      <c r="Y4754" s="566"/>
      <c r="Z4754" s="566"/>
      <c r="AA4754" s="566"/>
      <c r="AB4754" s="566"/>
      <c r="AC4754" s="566"/>
      <c r="AD4754" s="566"/>
      <c r="AE4754" s="566"/>
      <c r="AF4754" s="566"/>
      <c r="AG4754" s="566"/>
    </row>
    <row r="4755" spans="2:33" hidden="1" outlineLevel="1" x14ac:dyDescent="0.45">
      <c r="B4755" s="648"/>
      <c r="C4755" s="649"/>
      <c r="D4755" s="650"/>
      <c r="E4755" s="651"/>
      <c r="F4755" s="652"/>
      <c r="G4755" s="653"/>
      <c r="H4755" s="654"/>
      <c r="I4755" s="654"/>
      <c r="J4755" s="654"/>
      <c r="K4755" s="655"/>
      <c r="L4755" s="653"/>
      <c r="M4755" s="654"/>
      <c r="N4755" s="654"/>
      <c r="O4755" s="654"/>
      <c r="P4755" s="655"/>
      <c r="Q4755" s="656"/>
      <c r="R4755" s="652"/>
      <c r="S4755" s="566"/>
      <c r="T4755" s="566"/>
      <c r="U4755" s="566"/>
      <c r="V4755" s="566"/>
      <c r="W4755" s="566"/>
      <c r="X4755" s="566"/>
      <c r="Y4755" s="566"/>
      <c r="Z4755" s="566"/>
      <c r="AA4755" s="566"/>
      <c r="AB4755" s="566"/>
      <c r="AC4755" s="566"/>
      <c r="AD4755" s="566"/>
      <c r="AE4755" s="566"/>
      <c r="AF4755" s="566"/>
      <c r="AG4755" s="566"/>
    </row>
    <row r="4756" spans="2:33" hidden="1" outlineLevel="1" x14ac:dyDescent="0.45">
      <c r="B4756" s="657"/>
      <c r="C4756" s="658"/>
      <c r="D4756" s="659"/>
      <c r="E4756" s="660"/>
      <c r="F4756" s="661"/>
      <c r="G4756" s="662"/>
      <c r="H4756" s="663"/>
      <c r="I4756" s="663"/>
      <c r="J4756" s="663"/>
      <c r="K4756" s="664"/>
      <c r="L4756" s="662"/>
      <c r="M4756" s="663"/>
      <c r="N4756" s="663"/>
      <c r="O4756" s="663"/>
      <c r="P4756" s="664"/>
      <c r="Q4756" s="665"/>
      <c r="R4756" s="661"/>
      <c r="S4756" s="566"/>
      <c r="T4756" s="566"/>
      <c r="U4756" s="566"/>
      <c r="V4756" s="566"/>
      <c r="W4756" s="566"/>
      <c r="X4756" s="566"/>
      <c r="Y4756" s="566"/>
      <c r="Z4756" s="566"/>
      <c r="AA4756" s="566"/>
      <c r="AB4756" s="566"/>
      <c r="AC4756" s="566"/>
      <c r="AD4756" s="566"/>
      <c r="AE4756" s="566"/>
      <c r="AF4756" s="566"/>
      <c r="AG4756" s="566"/>
    </row>
    <row r="4757" spans="2:33" hidden="1" outlineLevel="1" x14ac:dyDescent="0.45">
      <c r="B4757" s="648"/>
      <c r="C4757" s="649"/>
      <c r="D4757" s="650"/>
      <c r="E4757" s="651"/>
      <c r="F4757" s="652"/>
      <c r="G4757" s="653"/>
      <c r="H4757" s="654"/>
      <c r="I4757" s="654"/>
      <c r="J4757" s="654"/>
      <c r="K4757" s="655"/>
      <c r="L4757" s="653"/>
      <c r="M4757" s="654"/>
      <c r="N4757" s="654"/>
      <c r="O4757" s="654"/>
      <c r="P4757" s="655"/>
      <c r="Q4757" s="656"/>
      <c r="R4757" s="652"/>
      <c r="S4757" s="566"/>
      <c r="T4757" s="566"/>
      <c r="U4757" s="566"/>
      <c r="V4757" s="566"/>
      <c r="W4757" s="566"/>
      <c r="X4757" s="566"/>
      <c r="Y4757" s="566"/>
      <c r="Z4757" s="566"/>
      <c r="AA4757" s="566"/>
      <c r="AB4757" s="566"/>
      <c r="AC4757" s="566"/>
      <c r="AD4757" s="566"/>
      <c r="AE4757" s="566"/>
      <c r="AF4757" s="566"/>
      <c r="AG4757" s="566"/>
    </row>
    <row r="4758" spans="2:33" hidden="1" outlineLevel="1" x14ac:dyDescent="0.45">
      <c r="B4758" s="657"/>
      <c r="C4758" s="658"/>
      <c r="D4758" s="659"/>
      <c r="E4758" s="660"/>
      <c r="F4758" s="661"/>
      <c r="G4758" s="662"/>
      <c r="H4758" s="663"/>
      <c r="I4758" s="663"/>
      <c r="J4758" s="663"/>
      <c r="K4758" s="664"/>
      <c r="L4758" s="662"/>
      <c r="M4758" s="663"/>
      <c r="N4758" s="663"/>
      <c r="O4758" s="663"/>
      <c r="P4758" s="664"/>
      <c r="Q4758" s="665"/>
      <c r="R4758" s="661"/>
      <c r="S4758" s="566"/>
      <c r="T4758" s="566"/>
      <c r="U4758" s="566"/>
      <c r="V4758" s="566"/>
      <c r="W4758" s="566"/>
      <c r="X4758" s="566"/>
      <c r="Y4758" s="566"/>
      <c r="Z4758" s="566"/>
      <c r="AA4758" s="566"/>
      <c r="AB4758" s="566"/>
      <c r="AC4758" s="566"/>
      <c r="AD4758" s="566"/>
      <c r="AE4758" s="566"/>
      <c r="AF4758" s="566"/>
      <c r="AG4758" s="566"/>
    </row>
    <row r="4759" spans="2:33" hidden="1" outlineLevel="1" x14ac:dyDescent="0.45">
      <c r="B4759" s="648"/>
      <c r="C4759" s="649"/>
      <c r="D4759" s="650"/>
      <c r="E4759" s="651"/>
      <c r="F4759" s="652"/>
      <c r="G4759" s="653"/>
      <c r="H4759" s="654"/>
      <c r="I4759" s="654"/>
      <c r="J4759" s="654"/>
      <c r="K4759" s="655"/>
      <c r="L4759" s="653"/>
      <c r="M4759" s="654"/>
      <c r="N4759" s="654"/>
      <c r="O4759" s="654"/>
      <c r="P4759" s="655"/>
      <c r="Q4759" s="656"/>
      <c r="R4759" s="652"/>
      <c r="S4759" s="566"/>
      <c r="T4759" s="566"/>
      <c r="U4759" s="566"/>
      <c r="V4759" s="566"/>
      <c r="W4759" s="566"/>
      <c r="X4759" s="566"/>
      <c r="Y4759" s="566"/>
      <c r="Z4759" s="566"/>
      <c r="AA4759" s="566"/>
      <c r="AB4759" s="566"/>
      <c r="AC4759" s="566"/>
      <c r="AD4759" s="566"/>
      <c r="AE4759" s="566"/>
      <c r="AF4759" s="566"/>
      <c r="AG4759" s="566"/>
    </row>
    <row r="4760" spans="2:33" hidden="1" outlineLevel="1" x14ac:dyDescent="0.45">
      <c r="B4760" s="657"/>
      <c r="C4760" s="658"/>
      <c r="D4760" s="659"/>
      <c r="E4760" s="660"/>
      <c r="F4760" s="661"/>
      <c r="G4760" s="662"/>
      <c r="H4760" s="663"/>
      <c r="I4760" s="663"/>
      <c r="J4760" s="663"/>
      <c r="K4760" s="664"/>
      <c r="L4760" s="662"/>
      <c r="M4760" s="663"/>
      <c r="N4760" s="663"/>
      <c r="O4760" s="663"/>
      <c r="P4760" s="664"/>
      <c r="Q4760" s="665"/>
      <c r="R4760" s="661"/>
      <c r="S4760" s="566"/>
      <c r="T4760" s="566"/>
      <c r="U4760" s="566"/>
      <c r="V4760" s="566"/>
      <c r="W4760" s="566"/>
      <c r="X4760" s="566"/>
      <c r="Y4760" s="566"/>
      <c r="Z4760" s="566"/>
      <c r="AA4760" s="566"/>
      <c r="AB4760" s="566"/>
      <c r="AC4760" s="566"/>
      <c r="AD4760" s="566"/>
      <c r="AE4760" s="566"/>
      <c r="AF4760" s="566"/>
      <c r="AG4760" s="566"/>
    </row>
    <row r="4761" spans="2:33" hidden="1" outlineLevel="1" x14ac:dyDescent="0.45">
      <c r="B4761" s="648"/>
      <c r="C4761" s="649"/>
      <c r="D4761" s="650"/>
      <c r="E4761" s="651"/>
      <c r="F4761" s="652"/>
      <c r="G4761" s="653"/>
      <c r="H4761" s="654"/>
      <c r="I4761" s="654"/>
      <c r="J4761" s="654"/>
      <c r="K4761" s="655"/>
      <c r="L4761" s="653"/>
      <c r="M4761" s="654"/>
      <c r="N4761" s="654"/>
      <c r="O4761" s="654"/>
      <c r="P4761" s="655"/>
      <c r="Q4761" s="656"/>
      <c r="R4761" s="652"/>
      <c r="S4761" s="566"/>
      <c r="T4761" s="566"/>
      <c r="U4761" s="566"/>
      <c r="V4761" s="566"/>
      <c r="W4761" s="566"/>
      <c r="X4761" s="566"/>
      <c r="Y4761" s="566"/>
      <c r="Z4761" s="566"/>
      <c r="AA4761" s="566"/>
      <c r="AB4761" s="566"/>
      <c r="AC4761" s="566"/>
      <c r="AD4761" s="566"/>
      <c r="AE4761" s="566"/>
      <c r="AF4761" s="566"/>
      <c r="AG4761" s="566"/>
    </row>
    <row r="4762" spans="2:33" hidden="1" outlineLevel="1" x14ac:dyDescent="0.45">
      <c r="B4762" s="657"/>
      <c r="C4762" s="658"/>
      <c r="D4762" s="659"/>
      <c r="E4762" s="660"/>
      <c r="F4762" s="661"/>
      <c r="G4762" s="662"/>
      <c r="H4762" s="663"/>
      <c r="I4762" s="663"/>
      <c r="J4762" s="663"/>
      <c r="K4762" s="664"/>
      <c r="L4762" s="662"/>
      <c r="M4762" s="663"/>
      <c r="N4762" s="663"/>
      <c r="O4762" s="663"/>
      <c r="P4762" s="664"/>
      <c r="Q4762" s="665"/>
      <c r="R4762" s="661"/>
      <c r="S4762" s="566"/>
      <c r="T4762" s="566"/>
      <c r="U4762" s="566"/>
      <c r="V4762" s="566"/>
      <c r="W4762" s="566"/>
      <c r="X4762" s="566"/>
      <c r="Y4762" s="566"/>
      <c r="Z4762" s="566"/>
      <c r="AA4762" s="566"/>
      <c r="AB4762" s="566"/>
      <c r="AC4762" s="566"/>
      <c r="AD4762" s="566"/>
      <c r="AE4762" s="566"/>
      <c r="AF4762" s="566"/>
      <c r="AG4762" s="566"/>
    </row>
    <row r="4763" spans="2:33" hidden="1" outlineLevel="1" x14ac:dyDescent="0.45">
      <c r="B4763" s="648"/>
      <c r="C4763" s="649"/>
      <c r="D4763" s="650"/>
      <c r="E4763" s="651"/>
      <c r="F4763" s="652"/>
      <c r="G4763" s="653"/>
      <c r="H4763" s="654"/>
      <c r="I4763" s="654"/>
      <c r="J4763" s="654"/>
      <c r="K4763" s="655"/>
      <c r="L4763" s="653"/>
      <c r="M4763" s="654"/>
      <c r="N4763" s="654"/>
      <c r="O4763" s="654"/>
      <c r="P4763" s="655"/>
      <c r="Q4763" s="656"/>
      <c r="R4763" s="652"/>
      <c r="S4763" s="566"/>
      <c r="T4763" s="566"/>
      <c r="U4763" s="566"/>
      <c r="V4763" s="566"/>
      <c r="W4763" s="566"/>
      <c r="X4763" s="566"/>
      <c r="Y4763" s="566"/>
      <c r="Z4763" s="566"/>
      <c r="AA4763" s="566"/>
      <c r="AB4763" s="566"/>
      <c r="AC4763" s="566"/>
      <c r="AD4763" s="566"/>
      <c r="AE4763" s="566"/>
      <c r="AF4763" s="566"/>
      <c r="AG4763" s="566"/>
    </row>
    <row r="4764" spans="2:33" hidden="1" outlineLevel="1" x14ac:dyDescent="0.45">
      <c r="B4764" s="657"/>
      <c r="C4764" s="658"/>
      <c r="D4764" s="659"/>
      <c r="E4764" s="660"/>
      <c r="F4764" s="661"/>
      <c r="G4764" s="662"/>
      <c r="H4764" s="663"/>
      <c r="I4764" s="663"/>
      <c r="J4764" s="663"/>
      <c r="K4764" s="664"/>
      <c r="L4764" s="662"/>
      <c r="M4764" s="663"/>
      <c r="N4764" s="663"/>
      <c r="O4764" s="663"/>
      <c r="P4764" s="664"/>
      <c r="Q4764" s="665"/>
      <c r="R4764" s="661"/>
      <c r="S4764" s="566"/>
      <c r="T4764" s="566"/>
      <c r="U4764" s="566"/>
      <c r="V4764" s="566"/>
      <c r="W4764" s="566"/>
      <c r="X4764" s="566"/>
      <c r="Y4764" s="566"/>
      <c r="Z4764" s="566"/>
      <c r="AA4764" s="566"/>
      <c r="AB4764" s="566"/>
      <c r="AC4764" s="566"/>
      <c r="AD4764" s="566"/>
      <c r="AE4764" s="566"/>
      <c r="AF4764" s="566"/>
      <c r="AG4764" s="566"/>
    </row>
    <row r="4765" spans="2:33" hidden="1" outlineLevel="1" x14ac:dyDescent="0.45">
      <c r="B4765" s="648"/>
      <c r="C4765" s="649"/>
      <c r="D4765" s="650"/>
      <c r="E4765" s="651"/>
      <c r="F4765" s="652"/>
      <c r="G4765" s="653"/>
      <c r="H4765" s="654"/>
      <c r="I4765" s="654"/>
      <c r="J4765" s="654"/>
      <c r="K4765" s="655"/>
      <c r="L4765" s="653"/>
      <c r="M4765" s="654"/>
      <c r="N4765" s="654"/>
      <c r="O4765" s="654"/>
      <c r="P4765" s="655"/>
      <c r="Q4765" s="656"/>
      <c r="R4765" s="652"/>
      <c r="S4765" s="566"/>
      <c r="T4765" s="566"/>
      <c r="U4765" s="566"/>
      <c r="V4765" s="566"/>
      <c r="W4765" s="566"/>
      <c r="X4765" s="566"/>
      <c r="Y4765" s="566"/>
      <c r="Z4765" s="566"/>
      <c r="AA4765" s="566"/>
      <c r="AB4765" s="566"/>
      <c r="AC4765" s="566"/>
      <c r="AD4765" s="566"/>
      <c r="AE4765" s="566"/>
      <c r="AF4765" s="566"/>
      <c r="AG4765" s="566"/>
    </row>
    <row r="4766" spans="2:33" hidden="1" outlineLevel="1" x14ac:dyDescent="0.45">
      <c r="B4766" s="657"/>
      <c r="C4766" s="658"/>
      <c r="D4766" s="659"/>
      <c r="E4766" s="660"/>
      <c r="F4766" s="661"/>
      <c r="G4766" s="662"/>
      <c r="H4766" s="663"/>
      <c r="I4766" s="663"/>
      <c r="J4766" s="663"/>
      <c r="K4766" s="664"/>
      <c r="L4766" s="662"/>
      <c r="M4766" s="663"/>
      <c r="N4766" s="663"/>
      <c r="O4766" s="663"/>
      <c r="P4766" s="664"/>
      <c r="Q4766" s="665"/>
      <c r="R4766" s="661"/>
      <c r="S4766" s="566"/>
      <c r="T4766" s="566"/>
      <c r="U4766" s="566"/>
      <c r="V4766" s="566"/>
      <c r="W4766" s="566"/>
      <c r="X4766" s="566"/>
      <c r="Y4766" s="566"/>
      <c r="Z4766" s="566"/>
      <c r="AA4766" s="566"/>
      <c r="AB4766" s="566"/>
      <c r="AC4766" s="566"/>
      <c r="AD4766" s="566"/>
      <c r="AE4766" s="566"/>
      <c r="AF4766" s="566"/>
      <c r="AG4766" s="566"/>
    </row>
    <row r="4767" spans="2:33" hidden="1" outlineLevel="1" x14ac:dyDescent="0.45">
      <c r="B4767" s="648"/>
      <c r="C4767" s="649"/>
      <c r="D4767" s="650"/>
      <c r="E4767" s="651"/>
      <c r="F4767" s="652"/>
      <c r="G4767" s="653"/>
      <c r="H4767" s="654"/>
      <c r="I4767" s="654"/>
      <c r="J4767" s="654"/>
      <c r="K4767" s="655"/>
      <c r="L4767" s="653"/>
      <c r="M4767" s="654"/>
      <c r="N4767" s="654"/>
      <c r="O4767" s="654"/>
      <c r="P4767" s="655"/>
      <c r="Q4767" s="656"/>
      <c r="R4767" s="652"/>
      <c r="S4767" s="566"/>
      <c r="T4767" s="566"/>
      <c r="U4767" s="566"/>
      <c r="V4767" s="566"/>
      <c r="W4767" s="566"/>
      <c r="X4767" s="566"/>
      <c r="Y4767" s="566"/>
      <c r="Z4767" s="566"/>
      <c r="AA4767" s="566"/>
      <c r="AB4767" s="566"/>
      <c r="AC4767" s="566"/>
      <c r="AD4767" s="566"/>
      <c r="AE4767" s="566"/>
      <c r="AF4767" s="566"/>
      <c r="AG4767" s="566"/>
    </row>
    <row r="4768" spans="2:33" hidden="1" outlineLevel="1" x14ac:dyDescent="0.45">
      <c r="B4768" s="657"/>
      <c r="C4768" s="658"/>
      <c r="D4768" s="659"/>
      <c r="E4768" s="660"/>
      <c r="F4768" s="661"/>
      <c r="G4768" s="662"/>
      <c r="H4768" s="663"/>
      <c r="I4768" s="663"/>
      <c r="J4768" s="663"/>
      <c r="K4768" s="664"/>
      <c r="L4768" s="662"/>
      <c r="M4768" s="663"/>
      <c r="N4768" s="663"/>
      <c r="O4768" s="663"/>
      <c r="P4768" s="664"/>
      <c r="Q4768" s="665"/>
      <c r="R4768" s="661"/>
      <c r="S4768" s="566"/>
      <c r="T4768" s="566"/>
      <c r="U4768" s="566"/>
      <c r="V4768" s="566"/>
      <c r="W4768" s="566"/>
      <c r="X4768" s="566"/>
      <c r="Y4768" s="566"/>
      <c r="Z4768" s="566"/>
      <c r="AA4768" s="566"/>
      <c r="AB4768" s="566"/>
      <c r="AC4768" s="566"/>
      <c r="AD4768" s="566"/>
      <c r="AE4768" s="566"/>
      <c r="AF4768" s="566"/>
      <c r="AG4768" s="566"/>
    </row>
    <row r="4769" spans="2:33" hidden="1" outlineLevel="1" x14ac:dyDescent="0.45">
      <c r="B4769" s="648"/>
      <c r="C4769" s="649"/>
      <c r="D4769" s="650"/>
      <c r="E4769" s="651"/>
      <c r="F4769" s="652"/>
      <c r="G4769" s="653"/>
      <c r="H4769" s="654"/>
      <c r="I4769" s="654"/>
      <c r="J4769" s="654"/>
      <c r="K4769" s="655"/>
      <c r="L4769" s="653"/>
      <c r="M4769" s="654"/>
      <c r="N4769" s="654"/>
      <c r="O4769" s="654"/>
      <c r="P4769" s="655"/>
      <c r="Q4769" s="656"/>
      <c r="R4769" s="652"/>
      <c r="S4769" s="566"/>
      <c r="T4769" s="566"/>
      <c r="U4769" s="566"/>
      <c r="V4769" s="566"/>
      <c r="W4769" s="566"/>
      <c r="X4769" s="566"/>
      <c r="Y4769" s="566"/>
      <c r="Z4769" s="566"/>
      <c r="AA4769" s="566"/>
      <c r="AB4769" s="566"/>
      <c r="AC4769" s="566"/>
      <c r="AD4769" s="566"/>
      <c r="AE4769" s="566"/>
      <c r="AF4769" s="566"/>
      <c r="AG4769" s="566"/>
    </row>
    <row r="4770" spans="2:33" hidden="1" outlineLevel="1" x14ac:dyDescent="0.45">
      <c r="B4770" s="657"/>
      <c r="C4770" s="658"/>
      <c r="D4770" s="659"/>
      <c r="E4770" s="660"/>
      <c r="F4770" s="661"/>
      <c r="G4770" s="662"/>
      <c r="H4770" s="663"/>
      <c r="I4770" s="663"/>
      <c r="J4770" s="663"/>
      <c r="K4770" s="664"/>
      <c r="L4770" s="662"/>
      <c r="M4770" s="663"/>
      <c r="N4770" s="663"/>
      <c r="O4770" s="663"/>
      <c r="P4770" s="664"/>
      <c r="Q4770" s="665"/>
      <c r="R4770" s="661"/>
      <c r="S4770" s="566"/>
      <c r="T4770" s="566"/>
      <c r="U4770" s="566"/>
      <c r="V4770" s="566"/>
      <c r="W4770" s="566"/>
      <c r="X4770" s="566"/>
      <c r="Y4770" s="566"/>
      <c r="Z4770" s="566"/>
      <c r="AA4770" s="566"/>
      <c r="AB4770" s="566"/>
      <c r="AC4770" s="566"/>
      <c r="AD4770" s="566"/>
      <c r="AE4770" s="566"/>
      <c r="AF4770" s="566"/>
      <c r="AG4770" s="566"/>
    </row>
    <row r="4771" spans="2:33" hidden="1" outlineLevel="1" x14ac:dyDescent="0.45">
      <c r="B4771" s="648"/>
      <c r="C4771" s="649"/>
      <c r="D4771" s="650"/>
      <c r="E4771" s="651"/>
      <c r="F4771" s="652"/>
      <c r="G4771" s="653"/>
      <c r="H4771" s="654"/>
      <c r="I4771" s="654"/>
      <c r="J4771" s="654"/>
      <c r="K4771" s="655"/>
      <c r="L4771" s="653"/>
      <c r="M4771" s="654"/>
      <c r="N4771" s="654"/>
      <c r="O4771" s="654"/>
      <c r="P4771" s="655"/>
      <c r="Q4771" s="656"/>
      <c r="R4771" s="652"/>
      <c r="S4771" s="566"/>
      <c r="T4771" s="566"/>
      <c r="U4771" s="566"/>
      <c r="V4771" s="566"/>
      <c r="W4771" s="566"/>
      <c r="X4771" s="566"/>
      <c r="Y4771" s="566"/>
      <c r="Z4771" s="566"/>
      <c r="AA4771" s="566"/>
      <c r="AB4771" s="566"/>
      <c r="AC4771" s="566"/>
      <c r="AD4771" s="566"/>
      <c r="AE4771" s="566"/>
      <c r="AF4771" s="566"/>
      <c r="AG4771" s="566"/>
    </row>
    <row r="4772" spans="2:33" hidden="1" outlineLevel="1" x14ac:dyDescent="0.45">
      <c r="B4772" s="657"/>
      <c r="C4772" s="658"/>
      <c r="D4772" s="659"/>
      <c r="E4772" s="660"/>
      <c r="F4772" s="661"/>
      <c r="G4772" s="662"/>
      <c r="H4772" s="663"/>
      <c r="I4772" s="663"/>
      <c r="J4772" s="663"/>
      <c r="K4772" s="664"/>
      <c r="L4772" s="662"/>
      <c r="M4772" s="663"/>
      <c r="N4772" s="663"/>
      <c r="O4772" s="663"/>
      <c r="P4772" s="664"/>
      <c r="Q4772" s="665"/>
      <c r="R4772" s="661"/>
      <c r="S4772" s="566"/>
      <c r="T4772" s="566"/>
      <c r="U4772" s="566"/>
      <c r="V4772" s="566"/>
      <c r="W4772" s="566"/>
      <c r="X4772" s="566"/>
      <c r="Y4772" s="566"/>
      <c r="Z4772" s="566"/>
      <c r="AA4772" s="566"/>
      <c r="AB4772" s="566"/>
      <c r="AC4772" s="566"/>
      <c r="AD4772" s="566"/>
      <c r="AE4772" s="566"/>
      <c r="AF4772" s="566"/>
      <c r="AG4772" s="566"/>
    </row>
    <row r="4773" spans="2:33" hidden="1" outlineLevel="1" x14ac:dyDescent="0.45">
      <c r="B4773" s="648"/>
      <c r="C4773" s="649"/>
      <c r="D4773" s="650"/>
      <c r="E4773" s="651"/>
      <c r="F4773" s="652"/>
      <c r="G4773" s="653"/>
      <c r="H4773" s="654"/>
      <c r="I4773" s="654"/>
      <c r="J4773" s="654"/>
      <c r="K4773" s="655"/>
      <c r="L4773" s="653"/>
      <c r="M4773" s="654"/>
      <c r="N4773" s="654"/>
      <c r="O4773" s="654"/>
      <c r="P4773" s="655"/>
      <c r="Q4773" s="656"/>
      <c r="R4773" s="652"/>
      <c r="S4773" s="566"/>
      <c r="T4773" s="566"/>
      <c r="U4773" s="566"/>
      <c r="V4773" s="566"/>
      <c r="W4773" s="566"/>
      <c r="X4773" s="566"/>
      <c r="Y4773" s="566"/>
      <c r="Z4773" s="566"/>
      <c r="AA4773" s="566"/>
      <c r="AB4773" s="566"/>
      <c r="AC4773" s="566"/>
      <c r="AD4773" s="566"/>
      <c r="AE4773" s="566"/>
      <c r="AF4773" s="566"/>
      <c r="AG4773" s="566"/>
    </row>
    <row r="4774" spans="2:33" hidden="1" outlineLevel="1" x14ac:dyDescent="0.45">
      <c r="B4774" s="657"/>
      <c r="C4774" s="658"/>
      <c r="D4774" s="659"/>
      <c r="E4774" s="660"/>
      <c r="F4774" s="661"/>
      <c r="G4774" s="662"/>
      <c r="H4774" s="663"/>
      <c r="I4774" s="663"/>
      <c r="J4774" s="663"/>
      <c r="K4774" s="664"/>
      <c r="L4774" s="662"/>
      <c r="M4774" s="663"/>
      <c r="N4774" s="663"/>
      <c r="O4774" s="663"/>
      <c r="P4774" s="664"/>
      <c r="Q4774" s="665"/>
      <c r="R4774" s="661"/>
      <c r="S4774" s="566"/>
      <c r="T4774" s="566"/>
      <c r="U4774" s="566"/>
      <c r="V4774" s="566"/>
      <c r="W4774" s="566"/>
      <c r="X4774" s="566"/>
      <c r="Y4774" s="566"/>
      <c r="Z4774" s="566"/>
      <c r="AA4774" s="566"/>
      <c r="AB4774" s="566"/>
      <c r="AC4774" s="566"/>
      <c r="AD4774" s="566"/>
      <c r="AE4774" s="566"/>
      <c r="AF4774" s="566"/>
      <c r="AG4774" s="566"/>
    </row>
    <row r="4775" spans="2:33" hidden="1" outlineLevel="1" x14ac:dyDescent="0.45">
      <c r="B4775" s="648"/>
      <c r="C4775" s="649"/>
      <c r="D4775" s="650"/>
      <c r="E4775" s="651"/>
      <c r="F4775" s="652"/>
      <c r="G4775" s="653"/>
      <c r="H4775" s="654"/>
      <c r="I4775" s="654"/>
      <c r="J4775" s="654"/>
      <c r="K4775" s="655"/>
      <c r="L4775" s="653"/>
      <c r="M4775" s="654"/>
      <c r="N4775" s="654"/>
      <c r="O4775" s="654"/>
      <c r="P4775" s="655"/>
      <c r="Q4775" s="656"/>
      <c r="R4775" s="652"/>
      <c r="S4775" s="566"/>
      <c r="T4775" s="566"/>
      <c r="U4775" s="566"/>
      <c r="V4775" s="566"/>
      <c r="W4775" s="566"/>
      <c r="X4775" s="566"/>
      <c r="Y4775" s="566"/>
      <c r="Z4775" s="566"/>
      <c r="AA4775" s="566"/>
      <c r="AB4775" s="566"/>
      <c r="AC4775" s="566"/>
      <c r="AD4775" s="566"/>
      <c r="AE4775" s="566"/>
      <c r="AF4775" s="566"/>
      <c r="AG4775" s="566"/>
    </row>
    <row r="4776" spans="2:33" hidden="1" outlineLevel="1" x14ac:dyDescent="0.45">
      <c r="B4776" s="657"/>
      <c r="C4776" s="658"/>
      <c r="D4776" s="659"/>
      <c r="E4776" s="660"/>
      <c r="F4776" s="661"/>
      <c r="G4776" s="662"/>
      <c r="H4776" s="663"/>
      <c r="I4776" s="663"/>
      <c r="J4776" s="663"/>
      <c r="K4776" s="664"/>
      <c r="L4776" s="662"/>
      <c r="M4776" s="663"/>
      <c r="N4776" s="663"/>
      <c r="O4776" s="663"/>
      <c r="P4776" s="664"/>
      <c r="Q4776" s="665"/>
      <c r="R4776" s="661"/>
      <c r="S4776" s="566"/>
      <c r="T4776" s="566"/>
      <c r="U4776" s="566"/>
      <c r="V4776" s="566"/>
      <c r="W4776" s="566"/>
      <c r="X4776" s="566"/>
      <c r="Y4776" s="566"/>
      <c r="Z4776" s="566"/>
      <c r="AA4776" s="566"/>
      <c r="AB4776" s="566"/>
      <c r="AC4776" s="566"/>
      <c r="AD4776" s="566"/>
      <c r="AE4776" s="566"/>
      <c r="AF4776" s="566"/>
      <c r="AG4776" s="566"/>
    </row>
    <row r="4777" spans="2:33" hidden="1" outlineLevel="1" x14ac:dyDescent="0.45">
      <c r="B4777" s="648"/>
      <c r="C4777" s="649"/>
      <c r="D4777" s="650"/>
      <c r="E4777" s="651"/>
      <c r="F4777" s="652"/>
      <c r="G4777" s="653"/>
      <c r="H4777" s="654"/>
      <c r="I4777" s="654"/>
      <c r="J4777" s="654"/>
      <c r="K4777" s="655"/>
      <c r="L4777" s="653"/>
      <c r="M4777" s="654"/>
      <c r="N4777" s="654"/>
      <c r="O4777" s="654"/>
      <c r="P4777" s="655"/>
      <c r="Q4777" s="656"/>
      <c r="R4777" s="652"/>
      <c r="S4777" s="566"/>
      <c r="T4777" s="566"/>
      <c r="U4777" s="566"/>
      <c r="V4777" s="566"/>
      <c r="W4777" s="566"/>
      <c r="X4777" s="566"/>
      <c r="Y4777" s="566"/>
      <c r="Z4777" s="566"/>
      <c r="AA4777" s="566"/>
      <c r="AB4777" s="566"/>
      <c r="AC4777" s="566"/>
      <c r="AD4777" s="566"/>
      <c r="AE4777" s="566"/>
      <c r="AF4777" s="566"/>
      <c r="AG4777" s="566"/>
    </row>
    <row r="4778" spans="2:33" hidden="1" outlineLevel="1" x14ac:dyDescent="0.45">
      <c r="B4778" s="657"/>
      <c r="C4778" s="658"/>
      <c r="D4778" s="659"/>
      <c r="E4778" s="660"/>
      <c r="F4778" s="661"/>
      <c r="G4778" s="662"/>
      <c r="H4778" s="663"/>
      <c r="I4778" s="663"/>
      <c r="J4778" s="663"/>
      <c r="K4778" s="664"/>
      <c r="L4778" s="662"/>
      <c r="M4778" s="663"/>
      <c r="N4778" s="663"/>
      <c r="O4778" s="663"/>
      <c r="P4778" s="664"/>
      <c r="Q4778" s="665"/>
      <c r="R4778" s="661"/>
      <c r="S4778" s="566"/>
      <c r="T4778" s="566"/>
      <c r="U4778" s="566"/>
      <c r="V4778" s="566"/>
      <c r="W4778" s="566"/>
      <c r="X4778" s="566"/>
      <c r="Y4778" s="566"/>
      <c r="Z4778" s="566"/>
      <c r="AA4778" s="566"/>
      <c r="AB4778" s="566"/>
      <c r="AC4778" s="566"/>
      <c r="AD4778" s="566"/>
      <c r="AE4778" s="566"/>
      <c r="AF4778" s="566"/>
      <c r="AG4778" s="566"/>
    </row>
    <row r="4779" spans="2:33" hidden="1" outlineLevel="1" x14ac:dyDescent="0.45">
      <c r="B4779" s="648"/>
      <c r="C4779" s="649"/>
      <c r="D4779" s="650"/>
      <c r="E4779" s="651"/>
      <c r="F4779" s="652"/>
      <c r="G4779" s="653"/>
      <c r="H4779" s="654"/>
      <c r="I4779" s="654"/>
      <c r="J4779" s="654"/>
      <c r="K4779" s="655"/>
      <c r="L4779" s="653"/>
      <c r="M4779" s="654"/>
      <c r="N4779" s="654"/>
      <c r="O4779" s="654"/>
      <c r="P4779" s="655"/>
      <c r="Q4779" s="656"/>
      <c r="R4779" s="652"/>
      <c r="S4779" s="566"/>
      <c r="T4779" s="566"/>
      <c r="U4779" s="566"/>
      <c r="V4779" s="566"/>
      <c r="W4779" s="566"/>
      <c r="X4779" s="566"/>
      <c r="Y4779" s="566"/>
      <c r="Z4779" s="566"/>
      <c r="AA4779" s="566"/>
      <c r="AB4779" s="566"/>
      <c r="AC4779" s="566"/>
      <c r="AD4779" s="566"/>
      <c r="AE4779" s="566"/>
      <c r="AF4779" s="566"/>
      <c r="AG4779" s="566"/>
    </row>
    <row r="4780" spans="2:33" hidden="1" outlineLevel="1" x14ac:dyDescent="0.45">
      <c r="B4780" s="657"/>
      <c r="C4780" s="658"/>
      <c r="D4780" s="659"/>
      <c r="E4780" s="660"/>
      <c r="F4780" s="661"/>
      <c r="G4780" s="662"/>
      <c r="H4780" s="663"/>
      <c r="I4780" s="663"/>
      <c r="J4780" s="663"/>
      <c r="K4780" s="664"/>
      <c r="L4780" s="662"/>
      <c r="M4780" s="663"/>
      <c r="N4780" s="663"/>
      <c r="O4780" s="663"/>
      <c r="P4780" s="664"/>
      <c r="Q4780" s="665"/>
      <c r="R4780" s="661"/>
      <c r="S4780" s="566"/>
      <c r="T4780" s="566"/>
      <c r="U4780" s="566"/>
      <c r="V4780" s="566"/>
      <c r="W4780" s="566"/>
      <c r="X4780" s="566"/>
      <c r="Y4780" s="566"/>
      <c r="Z4780" s="566"/>
      <c r="AA4780" s="566"/>
      <c r="AB4780" s="566"/>
      <c r="AC4780" s="566"/>
      <c r="AD4780" s="566"/>
      <c r="AE4780" s="566"/>
      <c r="AF4780" s="566"/>
      <c r="AG4780" s="566"/>
    </row>
    <row r="4781" spans="2:33" hidden="1" outlineLevel="1" x14ac:dyDescent="0.45">
      <c r="B4781" s="648"/>
      <c r="C4781" s="649"/>
      <c r="D4781" s="650"/>
      <c r="E4781" s="651"/>
      <c r="F4781" s="652"/>
      <c r="G4781" s="653"/>
      <c r="H4781" s="654"/>
      <c r="I4781" s="654"/>
      <c r="J4781" s="654"/>
      <c r="K4781" s="655"/>
      <c r="L4781" s="653"/>
      <c r="M4781" s="654"/>
      <c r="N4781" s="654"/>
      <c r="O4781" s="654"/>
      <c r="P4781" s="655"/>
      <c r="Q4781" s="656"/>
      <c r="R4781" s="652"/>
      <c r="S4781" s="566"/>
      <c r="T4781" s="566"/>
      <c r="U4781" s="566"/>
      <c r="V4781" s="566"/>
      <c r="W4781" s="566"/>
      <c r="X4781" s="566"/>
      <c r="Y4781" s="566"/>
      <c r="Z4781" s="566"/>
      <c r="AA4781" s="566"/>
      <c r="AB4781" s="566"/>
      <c r="AC4781" s="566"/>
      <c r="AD4781" s="566"/>
      <c r="AE4781" s="566"/>
      <c r="AF4781" s="566"/>
      <c r="AG4781" s="566"/>
    </row>
    <row r="4782" spans="2:33" hidden="1" outlineLevel="1" x14ac:dyDescent="0.45">
      <c r="B4782" s="657"/>
      <c r="C4782" s="658"/>
      <c r="D4782" s="659"/>
      <c r="E4782" s="660"/>
      <c r="F4782" s="661"/>
      <c r="G4782" s="662"/>
      <c r="H4782" s="663"/>
      <c r="I4782" s="663"/>
      <c r="J4782" s="663"/>
      <c r="K4782" s="664"/>
      <c r="L4782" s="662"/>
      <c r="M4782" s="663"/>
      <c r="N4782" s="663"/>
      <c r="O4782" s="663"/>
      <c r="P4782" s="664"/>
      <c r="Q4782" s="665"/>
      <c r="R4782" s="661"/>
      <c r="S4782" s="566"/>
      <c r="T4782" s="566"/>
      <c r="U4782" s="566"/>
      <c r="V4782" s="566"/>
      <c r="W4782" s="566"/>
      <c r="X4782" s="566"/>
      <c r="Y4782" s="566"/>
      <c r="Z4782" s="566"/>
      <c r="AA4782" s="566"/>
      <c r="AB4782" s="566"/>
      <c r="AC4782" s="566"/>
      <c r="AD4782" s="566"/>
      <c r="AE4782" s="566"/>
      <c r="AF4782" s="566"/>
      <c r="AG4782" s="566"/>
    </row>
    <row r="4783" spans="2:33" hidden="1" outlineLevel="1" x14ac:dyDescent="0.45">
      <c r="B4783" s="648"/>
      <c r="C4783" s="649"/>
      <c r="D4783" s="650"/>
      <c r="E4783" s="651"/>
      <c r="F4783" s="652"/>
      <c r="G4783" s="653"/>
      <c r="H4783" s="654"/>
      <c r="I4783" s="654"/>
      <c r="J4783" s="654"/>
      <c r="K4783" s="655"/>
      <c r="L4783" s="653"/>
      <c r="M4783" s="654"/>
      <c r="N4783" s="654"/>
      <c r="O4783" s="654"/>
      <c r="P4783" s="655"/>
      <c r="Q4783" s="656"/>
      <c r="R4783" s="652"/>
      <c r="S4783" s="566"/>
      <c r="T4783" s="566"/>
      <c r="U4783" s="566"/>
      <c r="V4783" s="566"/>
      <c r="W4783" s="566"/>
      <c r="X4783" s="566"/>
      <c r="Y4783" s="566"/>
      <c r="Z4783" s="566"/>
      <c r="AA4783" s="566"/>
      <c r="AB4783" s="566"/>
      <c r="AC4783" s="566"/>
      <c r="AD4783" s="566"/>
      <c r="AE4783" s="566"/>
      <c r="AF4783" s="566"/>
      <c r="AG4783" s="566"/>
    </row>
    <row r="4784" spans="2:33" hidden="1" outlineLevel="1" x14ac:dyDescent="0.45">
      <c r="B4784" s="657"/>
      <c r="C4784" s="658"/>
      <c r="D4784" s="659"/>
      <c r="E4784" s="660"/>
      <c r="F4784" s="661"/>
      <c r="G4784" s="662"/>
      <c r="H4784" s="663"/>
      <c r="I4784" s="663"/>
      <c r="J4784" s="663"/>
      <c r="K4784" s="664"/>
      <c r="L4784" s="662"/>
      <c r="M4784" s="663"/>
      <c r="N4784" s="663"/>
      <c r="O4784" s="663"/>
      <c r="P4784" s="664"/>
      <c r="Q4784" s="665"/>
      <c r="R4784" s="661"/>
      <c r="S4784" s="566"/>
      <c r="T4784" s="566"/>
      <c r="U4784" s="566"/>
      <c r="V4784" s="566"/>
      <c r="W4784" s="566"/>
      <c r="X4784" s="566"/>
      <c r="Y4784" s="566"/>
      <c r="Z4784" s="566"/>
      <c r="AA4784" s="566"/>
      <c r="AB4784" s="566"/>
      <c r="AC4784" s="566"/>
      <c r="AD4784" s="566"/>
      <c r="AE4784" s="566"/>
      <c r="AF4784" s="566"/>
      <c r="AG4784" s="566"/>
    </row>
    <row r="4785" spans="2:33" hidden="1" outlineLevel="1" x14ac:dyDescent="0.45">
      <c r="B4785" s="648"/>
      <c r="C4785" s="649"/>
      <c r="D4785" s="650"/>
      <c r="E4785" s="651"/>
      <c r="F4785" s="652"/>
      <c r="G4785" s="653"/>
      <c r="H4785" s="654"/>
      <c r="I4785" s="654"/>
      <c r="J4785" s="654"/>
      <c r="K4785" s="655"/>
      <c r="L4785" s="653"/>
      <c r="M4785" s="654"/>
      <c r="N4785" s="654"/>
      <c r="O4785" s="654"/>
      <c r="P4785" s="655"/>
      <c r="Q4785" s="656"/>
      <c r="R4785" s="652"/>
      <c r="S4785" s="566"/>
      <c r="T4785" s="566"/>
      <c r="U4785" s="566"/>
      <c r="V4785" s="566"/>
      <c r="W4785" s="566"/>
      <c r="X4785" s="566"/>
      <c r="Y4785" s="566"/>
      <c r="Z4785" s="566"/>
      <c r="AA4785" s="566"/>
      <c r="AB4785" s="566"/>
      <c r="AC4785" s="566"/>
      <c r="AD4785" s="566"/>
      <c r="AE4785" s="566"/>
      <c r="AF4785" s="566"/>
      <c r="AG4785" s="566"/>
    </row>
    <row r="4786" spans="2:33" hidden="1" outlineLevel="1" x14ac:dyDescent="0.45">
      <c r="B4786" s="657"/>
      <c r="C4786" s="658"/>
      <c r="D4786" s="659"/>
      <c r="E4786" s="660"/>
      <c r="F4786" s="661"/>
      <c r="G4786" s="662"/>
      <c r="H4786" s="663"/>
      <c r="I4786" s="663"/>
      <c r="J4786" s="663"/>
      <c r="K4786" s="664"/>
      <c r="L4786" s="662"/>
      <c r="M4786" s="663"/>
      <c r="N4786" s="663"/>
      <c r="O4786" s="663"/>
      <c r="P4786" s="664"/>
      <c r="Q4786" s="665"/>
      <c r="R4786" s="661"/>
      <c r="S4786" s="566"/>
      <c r="T4786" s="566"/>
      <c r="U4786" s="566"/>
      <c r="V4786" s="566"/>
      <c r="W4786" s="566"/>
      <c r="X4786" s="566"/>
      <c r="Y4786" s="566"/>
      <c r="Z4786" s="566"/>
      <c r="AA4786" s="566"/>
      <c r="AB4786" s="566"/>
      <c r="AC4786" s="566"/>
      <c r="AD4786" s="566"/>
      <c r="AE4786" s="566"/>
      <c r="AF4786" s="566"/>
      <c r="AG4786" s="566"/>
    </row>
    <row r="4787" spans="2:33" hidden="1" outlineLevel="1" x14ac:dyDescent="0.45">
      <c r="B4787" s="648"/>
      <c r="C4787" s="649"/>
      <c r="D4787" s="650"/>
      <c r="E4787" s="651"/>
      <c r="F4787" s="652"/>
      <c r="G4787" s="653"/>
      <c r="H4787" s="654"/>
      <c r="I4787" s="654"/>
      <c r="J4787" s="654"/>
      <c r="K4787" s="655"/>
      <c r="L4787" s="653"/>
      <c r="M4787" s="654"/>
      <c r="N4787" s="654"/>
      <c r="O4787" s="654"/>
      <c r="P4787" s="655"/>
      <c r="Q4787" s="656"/>
      <c r="R4787" s="652"/>
      <c r="S4787" s="566"/>
      <c r="T4787" s="566"/>
      <c r="U4787" s="566"/>
      <c r="V4787" s="566"/>
      <c r="W4787" s="566"/>
      <c r="X4787" s="566"/>
      <c r="Y4787" s="566"/>
      <c r="Z4787" s="566"/>
      <c r="AA4787" s="566"/>
      <c r="AB4787" s="566"/>
      <c r="AC4787" s="566"/>
      <c r="AD4787" s="566"/>
      <c r="AE4787" s="566"/>
      <c r="AF4787" s="566"/>
      <c r="AG4787" s="566"/>
    </row>
    <row r="4788" spans="2:33" hidden="1" outlineLevel="1" x14ac:dyDescent="0.45">
      <c r="B4788" s="657"/>
      <c r="C4788" s="658"/>
      <c r="D4788" s="659"/>
      <c r="E4788" s="660"/>
      <c r="F4788" s="661"/>
      <c r="G4788" s="662"/>
      <c r="H4788" s="663"/>
      <c r="I4788" s="663"/>
      <c r="J4788" s="663"/>
      <c r="K4788" s="664"/>
      <c r="L4788" s="662"/>
      <c r="M4788" s="663"/>
      <c r="N4788" s="663"/>
      <c r="O4788" s="663"/>
      <c r="P4788" s="664"/>
      <c r="Q4788" s="665"/>
      <c r="R4788" s="661"/>
      <c r="S4788" s="566"/>
      <c r="T4788" s="566"/>
      <c r="U4788" s="566"/>
      <c r="V4788" s="566"/>
      <c r="W4788" s="566"/>
      <c r="X4788" s="566"/>
      <c r="Y4788" s="566"/>
      <c r="Z4788" s="566"/>
      <c r="AA4788" s="566"/>
      <c r="AB4788" s="566"/>
      <c r="AC4788" s="566"/>
      <c r="AD4788" s="566"/>
      <c r="AE4788" s="566"/>
      <c r="AF4788" s="566"/>
      <c r="AG4788" s="566"/>
    </row>
    <row r="4789" spans="2:33" hidden="1" outlineLevel="1" x14ac:dyDescent="0.45">
      <c r="B4789" s="648"/>
      <c r="C4789" s="649"/>
      <c r="D4789" s="650"/>
      <c r="E4789" s="651"/>
      <c r="F4789" s="652"/>
      <c r="G4789" s="653"/>
      <c r="H4789" s="654"/>
      <c r="I4789" s="654"/>
      <c r="J4789" s="654"/>
      <c r="K4789" s="655"/>
      <c r="L4789" s="653"/>
      <c r="M4789" s="654"/>
      <c r="N4789" s="654"/>
      <c r="O4789" s="654"/>
      <c r="P4789" s="655"/>
      <c r="Q4789" s="656"/>
      <c r="R4789" s="652"/>
      <c r="S4789" s="566"/>
      <c r="T4789" s="566"/>
      <c r="U4789" s="566"/>
      <c r="V4789" s="566"/>
      <c r="W4789" s="566"/>
      <c r="X4789" s="566"/>
      <c r="Y4789" s="566"/>
      <c r="Z4789" s="566"/>
      <c r="AA4789" s="566"/>
      <c r="AB4789" s="566"/>
      <c r="AC4789" s="566"/>
      <c r="AD4789" s="566"/>
      <c r="AE4789" s="566"/>
      <c r="AF4789" s="566"/>
      <c r="AG4789" s="566"/>
    </row>
    <row r="4790" spans="2:33" hidden="1" outlineLevel="1" x14ac:dyDescent="0.45">
      <c r="B4790" s="657"/>
      <c r="C4790" s="658"/>
      <c r="D4790" s="659"/>
      <c r="E4790" s="660"/>
      <c r="F4790" s="661"/>
      <c r="G4790" s="662"/>
      <c r="H4790" s="663"/>
      <c r="I4790" s="663"/>
      <c r="J4790" s="663"/>
      <c r="K4790" s="664"/>
      <c r="L4790" s="662"/>
      <c r="M4790" s="663"/>
      <c r="N4790" s="663"/>
      <c r="O4790" s="663"/>
      <c r="P4790" s="664"/>
      <c r="Q4790" s="665"/>
      <c r="R4790" s="661"/>
      <c r="S4790" s="566"/>
      <c r="T4790" s="566"/>
      <c r="U4790" s="566"/>
      <c r="V4790" s="566"/>
      <c r="W4790" s="566"/>
      <c r="X4790" s="566"/>
      <c r="Y4790" s="566"/>
      <c r="Z4790" s="566"/>
      <c r="AA4790" s="566"/>
      <c r="AB4790" s="566"/>
      <c r="AC4790" s="566"/>
      <c r="AD4790" s="566"/>
      <c r="AE4790" s="566"/>
      <c r="AF4790" s="566"/>
      <c r="AG4790" s="566"/>
    </row>
    <row r="4791" spans="2:33" hidden="1" outlineLevel="1" x14ac:dyDescent="0.45">
      <c r="B4791" s="648"/>
      <c r="C4791" s="649"/>
      <c r="D4791" s="650"/>
      <c r="E4791" s="651"/>
      <c r="F4791" s="652"/>
      <c r="G4791" s="653"/>
      <c r="H4791" s="654"/>
      <c r="I4791" s="654"/>
      <c r="J4791" s="654"/>
      <c r="K4791" s="655"/>
      <c r="L4791" s="653"/>
      <c r="M4791" s="654"/>
      <c r="N4791" s="654"/>
      <c r="O4791" s="654"/>
      <c r="P4791" s="655"/>
      <c r="Q4791" s="656"/>
      <c r="R4791" s="652"/>
      <c r="S4791" s="566"/>
      <c r="T4791" s="566"/>
      <c r="U4791" s="566"/>
      <c r="V4791" s="566"/>
      <c r="W4791" s="566"/>
      <c r="X4791" s="566"/>
      <c r="Y4791" s="566"/>
      <c r="Z4791" s="566"/>
      <c r="AA4791" s="566"/>
      <c r="AB4791" s="566"/>
      <c r="AC4791" s="566"/>
      <c r="AD4791" s="566"/>
      <c r="AE4791" s="566"/>
      <c r="AF4791" s="566"/>
      <c r="AG4791" s="566"/>
    </row>
    <row r="4792" spans="2:33" hidden="1" outlineLevel="1" x14ac:dyDescent="0.45">
      <c r="B4792" s="657"/>
      <c r="C4792" s="658"/>
      <c r="D4792" s="659"/>
      <c r="E4792" s="660"/>
      <c r="F4792" s="661"/>
      <c r="G4792" s="662"/>
      <c r="H4792" s="663"/>
      <c r="I4792" s="663"/>
      <c r="J4792" s="663"/>
      <c r="K4792" s="664"/>
      <c r="L4792" s="662"/>
      <c r="M4792" s="663"/>
      <c r="N4792" s="663"/>
      <c r="O4792" s="663"/>
      <c r="P4792" s="664"/>
      <c r="Q4792" s="665"/>
      <c r="R4792" s="661"/>
      <c r="S4792" s="566"/>
      <c r="T4792" s="566"/>
      <c r="U4792" s="566"/>
      <c r="V4792" s="566"/>
      <c r="W4792" s="566"/>
      <c r="X4792" s="566"/>
      <c r="Y4792" s="566"/>
      <c r="Z4792" s="566"/>
      <c r="AA4792" s="566"/>
      <c r="AB4792" s="566"/>
      <c r="AC4792" s="566"/>
      <c r="AD4792" s="566"/>
      <c r="AE4792" s="566"/>
      <c r="AF4792" s="566"/>
      <c r="AG4792" s="566"/>
    </row>
    <row r="4793" spans="2:33" hidden="1" outlineLevel="1" x14ac:dyDescent="0.45">
      <c r="B4793" s="648"/>
      <c r="C4793" s="649"/>
      <c r="D4793" s="650"/>
      <c r="E4793" s="651"/>
      <c r="F4793" s="652"/>
      <c r="G4793" s="653"/>
      <c r="H4793" s="654"/>
      <c r="I4793" s="654"/>
      <c r="J4793" s="654"/>
      <c r="K4793" s="655"/>
      <c r="L4793" s="653"/>
      <c r="M4793" s="654"/>
      <c r="N4793" s="654"/>
      <c r="O4793" s="654"/>
      <c r="P4793" s="655"/>
      <c r="Q4793" s="656"/>
      <c r="R4793" s="652"/>
      <c r="S4793" s="566"/>
      <c r="T4793" s="566"/>
      <c r="U4793" s="566"/>
      <c r="V4793" s="566"/>
      <c r="W4793" s="566"/>
      <c r="X4793" s="566"/>
      <c r="Y4793" s="566"/>
      <c r="Z4793" s="566"/>
      <c r="AA4793" s="566"/>
      <c r="AB4793" s="566"/>
      <c r="AC4793" s="566"/>
      <c r="AD4793" s="566"/>
      <c r="AE4793" s="566"/>
      <c r="AF4793" s="566"/>
      <c r="AG4793" s="566"/>
    </row>
    <row r="4794" spans="2:33" hidden="1" outlineLevel="1" x14ac:dyDescent="0.45">
      <c r="B4794" s="657"/>
      <c r="C4794" s="658"/>
      <c r="D4794" s="659"/>
      <c r="E4794" s="660"/>
      <c r="F4794" s="661"/>
      <c r="G4794" s="662"/>
      <c r="H4794" s="663"/>
      <c r="I4794" s="663"/>
      <c r="J4794" s="663"/>
      <c r="K4794" s="664"/>
      <c r="L4794" s="662"/>
      <c r="M4794" s="663"/>
      <c r="N4794" s="663"/>
      <c r="O4794" s="663"/>
      <c r="P4794" s="664"/>
      <c r="Q4794" s="665"/>
      <c r="R4794" s="661"/>
      <c r="S4794" s="566"/>
      <c r="T4794" s="566"/>
      <c r="U4794" s="566"/>
      <c r="V4794" s="566"/>
      <c r="W4794" s="566"/>
      <c r="X4794" s="566"/>
      <c r="Y4794" s="566"/>
      <c r="Z4794" s="566"/>
      <c r="AA4794" s="566"/>
      <c r="AB4794" s="566"/>
      <c r="AC4794" s="566"/>
      <c r="AD4794" s="566"/>
      <c r="AE4794" s="566"/>
      <c r="AF4794" s="566"/>
      <c r="AG4794" s="566"/>
    </row>
    <row r="4795" spans="2:33" hidden="1" outlineLevel="1" x14ac:dyDescent="0.45">
      <c r="B4795" s="648"/>
      <c r="C4795" s="649"/>
      <c r="D4795" s="650"/>
      <c r="E4795" s="651"/>
      <c r="F4795" s="652"/>
      <c r="G4795" s="653"/>
      <c r="H4795" s="654"/>
      <c r="I4795" s="654"/>
      <c r="J4795" s="654"/>
      <c r="K4795" s="655"/>
      <c r="L4795" s="653"/>
      <c r="M4795" s="654"/>
      <c r="N4795" s="654"/>
      <c r="O4795" s="654"/>
      <c r="P4795" s="655"/>
      <c r="Q4795" s="656"/>
      <c r="R4795" s="652"/>
      <c r="S4795" s="566"/>
      <c r="T4795" s="566"/>
      <c r="U4795" s="566"/>
      <c r="V4795" s="566"/>
      <c r="W4795" s="566"/>
      <c r="X4795" s="566"/>
      <c r="Y4795" s="566"/>
      <c r="Z4795" s="566"/>
      <c r="AA4795" s="566"/>
      <c r="AB4795" s="566"/>
      <c r="AC4795" s="566"/>
      <c r="AD4795" s="566"/>
      <c r="AE4795" s="566"/>
      <c r="AF4795" s="566"/>
      <c r="AG4795" s="566"/>
    </row>
    <row r="4796" spans="2:33" hidden="1" outlineLevel="1" x14ac:dyDescent="0.45">
      <c r="B4796" s="657"/>
      <c r="C4796" s="658"/>
      <c r="D4796" s="659"/>
      <c r="E4796" s="660"/>
      <c r="F4796" s="661"/>
      <c r="G4796" s="662"/>
      <c r="H4796" s="663"/>
      <c r="I4796" s="663"/>
      <c r="J4796" s="663"/>
      <c r="K4796" s="664"/>
      <c r="L4796" s="662"/>
      <c r="M4796" s="663"/>
      <c r="N4796" s="663"/>
      <c r="O4796" s="663"/>
      <c r="P4796" s="664"/>
      <c r="Q4796" s="665"/>
      <c r="R4796" s="661"/>
      <c r="S4796" s="566"/>
      <c r="T4796" s="566"/>
      <c r="U4796" s="566"/>
      <c r="V4796" s="566"/>
      <c r="W4796" s="566"/>
      <c r="X4796" s="566"/>
      <c r="Y4796" s="566"/>
      <c r="Z4796" s="566"/>
      <c r="AA4796" s="566"/>
      <c r="AB4796" s="566"/>
      <c r="AC4796" s="566"/>
      <c r="AD4796" s="566"/>
      <c r="AE4796" s="566"/>
      <c r="AF4796" s="566"/>
      <c r="AG4796" s="566"/>
    </row>
    <row r="4797" spans="2:33" hidden="1" outlineLevel="1" x14ac:dyDescent="0.45">
      <c r="B4797" s="648"/>
      <c r="C4797" s="649"/>
      <c r="D4797" s="650"/>
      <c r="E4797" s="651"/>
      <c r="F4797" s="652"/>
      <c r="G4797" s="653"/>
      <c r="H4797" s="654"/>
      <c r="I4797" s="654"/>
      <c r="J4797" s="654"/>
      <c r="K4797" s="655"/>
      <c r="L4797" s="653"/>
      <c r="M4797" s="654"/>
      <c r="N4797" s="654"/>
      <c r="O4797" s="654"/>
      <c r="P4797" s="655"/>
      <c r="Q4797" s="656"/>
      <c r="R4797" s="652"/>
      <c r="S4797" s="566"/>
      <c r="T4797" s="566"/>
      <c r="U4797" s="566"/>
      <c r="V4797" s="566"/>
      <c r="W4797" s="566"/>
      <c r="X4797" s="566"/>
      <c r="Y4797" s="566"/>
      <c r="Z4797" s="566"/>
      <c r="AA4797" s="566"/>
      <c r="AB4797" s="566"/>
      <c r="AC4797" s="566"/>
      <c r="AD4797" s="566"/>
      <c r="AE4797" s="566"/>
      <c r="AF4797" s="566"/>
      <c r="AG4797" s="566"/>
    </row>
    <row r="4798" spans="2:33" hidden="1" outlineLevel="1" x14ac:dyDescent="0.45">
      <c r="B4798" s="657"/>
      <c r="C4798" s="658"/>
      <c r="D4798" s="659"/>
      <c r="E4798" s="660"/>
      <c r="F4798" s="661"/>
      <c r="G4798" s="662"/>
      <c r="H4798" s="663"/>
      <c r="I4798" s="663"/>
      <c r="J4798" s="663"/>
      <c r="K4798" s="664"/>
      <c r="L4798" s="662"/>
      <c r="M4798" s="663"/>
      <c r="N4798" s="663"/>
      <c r="O4798" s="663"/>
      <c r="P4798" s="664"/>
      <c r="Q4798" s="665"/>
      <c r="R4798" s="661"/>
      <c r="S4798" s="566"/>
      <c r="T4798" s="566"/>
      <c r="U4798" s="566"/>
      <c r="V4798" s="566"/>
      <c r="W4798" s="566"/>
      <c r="X4798" s="566"/>
      <c r="Y4798" s="566"/>
      <c r="Z4798" s="566"/>
      <c r="AA4798" s="566"/>
      <c r="AB4798" s="566"/>
      <c r="AC4798" s="566"/>
      <c r="AD4798" s="566"/>
      <c r="AE4798" s="566"/>
      <c r="AF4798" s="566"/>
      <c r="AG4798" s="566"/>
    </row>
    <row r="4799" spans="2:33" hidden="1" outlineLevel="1" x14ac:dyDescent="0.45">
      <c r="B4799" s="648"/>
      <c r="C4799" s="649"/>
      <c r="D4799" s="650"/>
      <c r="E4799" s="651"/>
      <c r="F4799" s="652"/>
      <c r="G4799" s="653"/>
      <c r="H4799" s="654"/>
      <c r="I4799" s="654"/>
      <c r="J4799" s="654"/>
      <c r="K4799" s="655"/>
      <c r="L4799" s="653"/>
      <c r="M4799" s="654"/>
      <c r="N4799" s="654"/>
      <c r="O4799" s="654"/>
      <c r="P4799" s="655"/>
      <c r="Q4799" s="656"/>
      <c r="R4799" s="652"/>
      <c r="S4799" s="566"/>
      <c r="T4799" s="566"/>
      <c r="U4799" s="566"/>
      <c r="V4799" s="566"/>
      <c r="W4799" s="566"/>
      <c r="X4799" s="566"/>
      <c r="Y4799" s="566"/>
      <c r="Z4799" s="566"/>
      <c r="AA4799" s="566"/>
      <c r="AB4799" s="566"/>
      <c r="AC4799" s="566"/>
      <c r="AD4799" s="566"/>
      <c r="AE4799" s="566"/>
      <c r="AF4799" s="566"/>
      <c r="AG4799" s="566"/>
    </row>
    <row r="4800" spans="2:33" hidden="1" outlineLevel="1" x14ac:dyDescent="0.45">
      <c r="B4800" s="657"/>
      <c r="C4800" s="658"/>
      <c r="D4800" s="659"/>
      <c r="E4800" s="660"/>
      <c r="F4800" s="661"/>
      <c r="G4800" s="662"/>
      <c r="H4800" s="663"/>
      <c r="I4800" s="663"/>
      <c r="J4800" s="663"/>
      <c r="K4800" s="664"/>
      <c r="L4800" s="662"/>
      <c r="M4800" s="663"/>
      <c r="N4800" s="663"/>
      <c r="O4800" s="663"/>
      <c r="P4800" s="664"/>
      <c r="Q4800" s="665"/>
      <c r="R4800" s="661"/>
      <c r="S4800" s="566"/>
      <c r="T4800" s="566"/>
      <c r="U4800" s="566"/>
      <c r="V4800" s="566"/>
      <c r="W4800" s="566"/>
      <c r="X4800" s="566"/>
      <c r="Y4800" s="566"/>
      <c r="Z4800" s="566"/>
      <c r="AA4800" s="566"/>
      <c r="AB4800" s="566"/>
      <c r="AC4800" s="566"/>
      <c r="AD4800" s="566"/>
      <c r="AE4800" s="566"/>
      <c r="AF4800" s="566"/>
      <c r="AG4800" s="566"/>
    </row>
    <row r="4801" spans="2:33" hidden="1" outlineLevel="1" x14ac:dyDescent="0.45">
      <c r="B4801" s="648"/>
      <c r="C4801" s="649"/>
      <c r="D4801" s="650"/>
      <c r="E4801" s="651"/>
      <c r="F4801" s="652"/>
      <c r="G4801" s="653"/>
      <c r="H4801" s="654"/>
      <c r="I4801" s="654"/>
      <c r="J4801" s="654"/>
      <c r="K4801" s="655"/>
      <c r="L4801" s="653"/>
      <c r="M4801" s="654"/>
      <c r="N4801" s="654"/>
      <c r="O4801" s="654"/>
      <c r="P4801" s="655"/>
      <c r="Q4801" s="656"/>
      <c r="R4801" s="652"/>
      <c r="S4801" s="566"/>
      <c r="T4801" s="566"/>
      <c r="U4801" s="566"/>
      <c r="V4801" s="566"/>
      <c r="W4801" s="566"/>
      <c r="X4801" s="566"/>
      <c r="Y4801" s="566"/>
      <c r="Z4801" s="566"/>
      <c r="AA4801" s="566"/>
      <c r="AB4801" s="566"/>
      <c r="AC4801" s="566"/>
      <c r="AD4801" s="566"/>
      <c r="AE4801" s="566"/>
      <c r="AF4801" s="566"/>
      <c r="AG4801" s="566"/>
    </row>
    <row r="4802" spans="2:33" hidden="1" outlineLevel="1" x14ac:dyDescent="0.45">
      <c r="B4802" s="657"/>
      <c r="C4802" s="658"/>
      <c r="D4802" s="659"/>
      <c r="E4802" s="660"/>
      <c r="F4802" s="661"/>
      <c r="G4802" s="662"/>
      <c r="H4802" s="663"/>
      <c r="I4802" s="663"/>
      <c r="J4802" s="663"/>
      <c r="K4802" s="664"/>
      <c r="L4802" s="662"/>
      <c r="M4802" s="663"/>
      <c r="N4802" s="663"/>
      <c r="O4802" s="663"/>
      <c r="P4802" s="664"/>
      <c r="Q4802" s="665"/>
      <c r="R4802" s="661"/>
      <c r="S4802" s="566"/>
      <c r="T4802" s="566"/>
      <c r="U4802" s="566"/>
      <c r="V4802" s="566"/>
      <c r="W4802" s="566"/>
      <c r="X4802" s="566"/>
      <c r="Y4802" s="566"/>
      <c r="Z4802" s="566"/>
      <c r="AA4802" s="566"/>
      <c r="AB4802" s="566"/>
      <c r="AC4802" s="566"/>
      <c r="AD4802" s="566"/>
      <c r="AE4802" s="566"/>
      <c r="AF4802" s="566"/>
      <c r="AG4802" s="566"/>
    </row>
    <row r="4803" spans="2:33" hidden="1" outlineLevel="1" x14ac:dyDescent="0.45">
      <c r="B4803" s="648"/>
      <c r="C4803" s="649"/>
      <c r="D4803" s="650"/>
      <c r="E4803" s="651"/>
      <c r="F4803" s="652"/>
      <c r="G4803" s="653"/>
      <c r="H4803" s="654"/>
      <c r="I4803" s="654"/>
      <c r="J4803" s="654"/>
      <c r="K4803" s="655"/>
      <c r="L4803" s="653"/>
      <c r="M4803" s="654"/>
      <c r="N4803" s="654"/>
      <c r="O4803" s="654"/>
      <c r="P4803" s="655"/>
      <c r="Q4803" s="656"/>
      <c r="R4803" s="652"/>
      <c r="S4803" s="566"/>
      <c r="T4803" s="566"/>
      <c r="U4803" s="566"/>
      <c r="V4803" s="566"/>
      <c r="W4803" s="566"/>
      <c r="X4803" s="566"/>
      <c r="Y4803" s="566"/>
      <c r="Z4803" s="566"/>
      <c r="AA4803" s="566"/>
      <c r="AB4803" s="566"/>
      <c r="AC4803" s="566"/>
      <c r="AD4803" s="566"/>
      <c r="AE4803" s="566"/>
      <c r="AF4803" s="566"/>
      <c r="AG4803" s="566"/>
    </row>
    <row r="4804" spans="2:33" hidden="1" outlineLevel="1" x14ac:dyDescent="0.45">
      <c r="B4804" s="657"/>
      <c r="C4804" s="658"/>
      <c r="D4804" s="659"/>
      <c r="E4804" s="660"/>
      <c r="F4804" s="661"/>
      <c r="G4804" s="662"/>
      <c r="H4804" s="663"/>
      <c r="I4804" s="663"/>
      <c r="J4804" s="663"/>
      <c r="K4804" s="664"/>
      <c r="L4804" s="662"/>
      <c r="M4804" s="663"/>
      <c r="N4804" s="663"/>
      <c r="O4804" s="663"/>
      <c r="P4804" s="664"/>
      <c r="Q4804" s="665"/>
      <c r="R4804" s="661"/>
      <c r="S4804" s="566"/>
      <c r="T4804" s="566"/>
      <c r="U4804" s="566"/>
      <c r="V4804" s="566"/>
      <c r="W4804" s="566"/>
      <c r="X4804" s="566"/>
      <c r="Y4804" s="566"/>
      <c r="Z4804" s="566"/>
      <c r="AA4804" s="566"/>
      <c r="AB4804" s="566"/>
      <c r="AC4804" s="566"/>
      <c r="AD4804" s="566"/>
      <c r="AE4804" s="566"/>
      <c r="AF4804" s="566"/>
      <c r="AG4804" s="566"/>
    </row>
    <row r="4805" spans="2:33" hidden="1" outlineLevel="1" x14ac:dyDescent="0.45">
      <c r="B4805" s="648"/>
      <c r="C4805" s="649"/>
      <c r="D4805" s="650"/>
      <c r="E4805" s="651"/>
      <c r="F4805" s="652"/>
      <c r="G4805" s="653"/>
      <c r="H4805" s="654"/>
      <c r="I4805" s="654"/>
      <c r="J4805" s="654"/>
      <c r="K4805" s="655"/>
      <c r="L4805" s="653"/>
      <c r="M4805" s="654"/>
      <c r="N4805" s="654"/>
      <c r="O4805" s="654"/>
      <c r="P4805" s="655"/>
      <c r="Q4805" s="656"/>
      <c r="R4805" s="652"/>
      <c r="S4805" s="566"/>
      <c r="T4805" s="566"/>
      <c r="U4805" s="566"/>
      <c r="V4805" s="566"/>
      <c r="W4805" s="566"/>
      <c r="X4805" s="566"/>
      <c r="Y4805" s="566"/>
      <c r="Z4805" s="566"/>
      <c r="AA4805" s="566"/>
      <c r="AB4805" s="566"/>
      <c r="AC4805" s="566"/>
      <c r="AD4805" s="566"/>
      <c r="AE4805" s="566"/>
      <c r="AF4805" s="566"/>
      <c r="AG4805" s="566"/>
    </row>
    <row r="4806" spans="2:33" hidden="1" outlineLevel="1" x14ac:dyDescent="0.45">
      <c r="B4806" s="657"/>
      <c r="C4806" s="658"/>
      <c r="D4806" s="659"/>
      <c r="E4806" s="660"/>
      <c r="F4806" s="661"/>
      <c r="G4806" s="662"/>
      <c r="H4806" s="663"/>
      <c r="I4806" s="663"/>
      <c r="J4806" s="663"/>
      <c r="K4806" s="664"/>
      <c r="L4806" s="662"/>
      <c r="M4806" s="663"/>
      <c r="N4806" s="663"/>
      <c r="O4806" s="663"/>
      <c r="P4806" s="664"/>
      <c r="Q4806" s="665"/>
      <c r="R4806" s="661"/>
      <c r="S4806" s="566"/>
      <c r="T4806" s="566"/>
      <c r="U4806" s="566"/>
      <c r="V4806" s="566"/>
      <c r="W4806" s="566"/>
      <c r="X4806" s="566"/>
      <c r="Y4806" s="566"/>
      <c r="Z4806" s="566"/>
      <c r="AA4806" s="566"/>
      <c r="AB4806" s="566"/>
      <c r="AC4806" s="566"/>
      <c r="AD4806" s="566"/>
      <c r="AE4806" s="566"/>
      <c r="AF4806" s="566"/>
      <c r="AG4806" s="566"/>
    </row>
    <row r="4807" spans="2:33" hidden="1" outlineLevel="1" x14ac:dyDescent="0.45">
      <c r="B4807" s="648"/>
      <c r="C4807" s="649"/>
      <c r="D4807" s="650"/>
      <c r="E4807" s="651"/>
      <c r="F4807" s="652"/>
      <c r="G4807" s="653"/>
      <c r="H4807" s="654"/>
      <c r="I4807" s="654"/>
      <c r="J4807" s="654"/>
      <c r="K4807" s="655"/>
      <c r="L4807" s="653"/>
      <c r="M4807" s="654"/>
      <c r="N4807" s="654"/>
      <c r="O4807" s="654"/>
      <c r="P4807" s="655"/>
      <c r="Q4807" s="656"/>
      <c r="R4807" s="652"/>
      <c r="S4807" s="566"/>
      <c r="T4807" s="566"/>
      <c r="U4807" s="566"/>
      <c r="V4807" s="566"/>
      <c r="W4807" s="566"/>
      <c r="X4807" s="566"/>
      <c r="Y4807" s="566"/>
      <c r="Z4807" s="566"/>
      <c r="AA4807" s="566"/>
      <c r="AB4807" s="566"/>
      <c r="AC4807" s="566"/>
      <c r="AD4807" s="566"/>
      <c r="AE4807" s="566"/>
      <c r="AF4807" s="566"/>
      <c r="AG4807" s="566"/>
    </row>
    <row r="4808" spans="2:33" hidden="1" outlineLevel="1" x14ac:dyDescent="0.45">
      <c r="B4808" s="657"/>
      <c r="C4808" s="658"/>
      <c r="D4808" s="659"/>
      <c r="E4808" s="660"/>
      <c r="F4808" s="661"/>
      <c r="G4808" s="662"/>
      <c r="H4808" s="663"/>
      <c r="I4808" s="663"/>
      <c r="J4808" s="663"/>
      <c r="K4808" s="664"/>
      <c r="L4808" s="662"/>
      <c r="M4808" s="663"/>
      <c r="N4808" s="663"/>
      <c r="O4808" s="663"/>
      <c r="P4808" s="664"/>
      <c r="Q4808" s="665"/>
      <c r="R4808" s="661"/>
      <c r="S4808" s="566"/>
      <c r="T4808" s="566"/>
      <c r="U4808" s="566"/>
      <c r="V4808" s="566"/>
      <c r="W4808" s="566"/>
      <c r="X4808" s="566"/>
      <c r="Y4808" s="566"/>
      <c r="Z4808" s="566"/>
      <c r="AA4808" s="566"/>
      <c r="AB4808" s="566"/>
      <c r="AC4808" s="566"/>
      <c r="AD4808" s="566"/>
      <c r="AE4808" s="566"/>
      <c r="AF4808" s="566"/>
      <c r="AG4808" s="566"/>
    </row>
    <row r="4809" spans="2:33" hidden="1" outlineLevel="1" x14ac:dyDescent="0.45">
      <c r="B4809" s="648"/>
      <c r="C4809" s="649"/>
      <c r="D4809" s="650"/>
      <c r="E4809" s="651"/>
      <c r="F4809" s="652"/>
      <c r="G4809" s="653"/>
      <c r="H4809" s="654"/>
      <c r="I4809" s="654"/>
      <c r="J4809" s="654"/>
      <c r="K4809" s="655"/>
      <c r="L4809" s="653"/>
      <c r="M4809" s="654"/>
      <c r="N4809" s="654"/>
      <c r="O4809" s="654"/>
      <c r="P4809" s="655"/>
      <c r="Q4809" s="656"/>
      <c r="R4809" s="652"/>
      <c r="S4809" s="566"/>
      <c r="T4809" s="566"/>
      <c r="U4809" s="566"/>
      <c r="V4809" s="566"/>
      <c r="W4809" s="566"/>
      <c r="X4809" s="566"/>
      <c r="Y4809" s="566"/>
      <c r="Z4809" s="566"/>
      <c r="AA4809" s="566"/>
      <c r="AB4809" s="566"/>
      <c r="AC4809" s="566"/>
      <c r="AD4809" s="566"/>
      <c r="AE4809" s="566"/>
      <c r="AF4809" s="566"/>
      <c r="AG4809" s="566"/>
    </row>
    <row r="4810" spans="2:33" hidden="1" outlineLevel="1" x14ac:dyDescent="0.45">
      <c r="B4810" s="657"/>
      <c r="C4810" s="658"/>
      <c r="D4810" s="659"/>
      <c r="E4810" s="660"/>
      <c r="F4810" s="661"/>
      <c r="G4810" s="662"/>
      <c r="H4810" s="663"/>
      <c r="I4810" s="663"/>
      <c r="J4810" s="663"/>
      <c r="K4810" s="664"/>
      <c r="L4810" s="662"/>
      <c r="M4810" s="663"/>
      <c r="N4810" s="663"/>
      <c r="O4810" s="663"/>
      <c r="P4810" s="664"/>
      <c r="Q4810" s="665"/>
      <c r="R4810" s="661"/>
      <c r="S4810" s="566"/>
      <c r="T4810" s="566"/>
      <c r="U4810" s="566"/>
      <c r="V4810" s="566"/>
      <c r="W4810" s="566"/>
      <c r="X4810" s="566"/>
      <c r="Y4810" s="566"/>
      <c r="Z4810" s="566"/>
      <c r="AA4810" s="566"/>
      <c r="AB4810" s="566"/>
      <c r="AC4810" s="566"/>
      <c r="AD4810" s="566"/>
      <c r="AE4810" s="566"/>
      <c r="AF4810" s="566"/>
      <c r="AG4810" s="566"/>
    </row>
    <row r="4811" spans="2:33" hidden="1" outlineLevel="1" x14ac:dyDescent="0.45">
      <c r="B4811" s="648"/>
      <c r="C4811" s="649"/>
      <c r="D4811" s="650"/>
      <c r="E4811" s="651"/>
      <c r="F4811" s="652"/>
      <c r="G4811" s="653"/>
      <c r="H4811" s="654"/>
      <c r="I4811" s="654"/>
      <c r="J4811" s="654"/>
      <c r="K4811" s="655"/>
      <c r="L4811" s="653"/>
      <c r="M4811" s="654"/>
      <c r="N4811" s="654"/>
      <c r="O4811" s="654"/>
      <c r="P4811" s="655"/>
      <c r="Q4811" s="656"/>
      <c r="R4811" s="652"/>
      <c r="S4811" s="566"/>
      <c r="T4811" s="566"/>
      <c r="U4811" s="566"/>
      <c r="V4811" s="566"/>
      <c r="W4811" s="566"/>
      <c r="X4811" s="566"/>
      <c r="Y4811" s="566"/>
      <c r="Z4811" s="566"/>
      <c r="AA4811" s="566"/>
      <c r="AB4811" s="566"/>
      <c r="AC4811" s="566"/>
      <c r="AD4811" s="566"/>
      <c r="AE4811" s="566"/>
      <c r="AF4811" s="566"/>
      <c r="AG4811" s="566"/>
    </row>
    <row r="4812" spans="2:33" hidden="1" outlineLevel="1" x14ac:dyDescent="0.45">
      <c r="B4812" s="657"/>
      <c r="C4812" s="658"/>
      <c r="D4812" s="659"/>
      <c r="E4812" s="660"/>
      <c r="F4812" s="661"/>
      <c r="G4812" s="662"/>
      <c r="H4812" s="663"/>
      <c r="I4812" s="663"/>
      <c r="J4812" s="663"/>
      <c r="K4812" s="664"/>
      <c r="L4812" s="662"/>
      <c r="M4812" s="663"/>
      <c r="N4812" s="663"/>
      <c r="O4812" s="663"/>
      <c r="P4812" s="664"/>
      <c r="Q4812" s="665"/>
      <c r="R4812" s="661"/>
      <c r="S4812" s="566"/>
      <c r="T4812" s="566"/>
      <c r="U4812" s="566"/>
      <c r="V4812" s="566"/>
      <c r="W4812" s="566"/>
      <c r="X4812" s="566"/>
      <c r="Y4812" s="566"/>
      <c r="Z4812" s="566"/>
      <c r="AA4812" s="566"/>
      <c r="AB4812" s="566"/>
      <c r="AC4812" s="566"/>
      <c r="AD4812" s="566"/>
      <c r="AE4812" s="566"/>
      <c r="AF4812" s="566"/>
      <c r="AG4812" s="566"/>
    </row>
    <row r="4813" spans="2:33" hidden="1" outlineLevel="1" x14ac:dyDescent="0.45">
      <c r="B4813" s="648"/>
      <c r="C4813" s="649"/>
      <c r="D4813" s="650"/>
      <c r="E4813" s="651"/>
      <c r="F4813" s="652"/>
      <c r="G4813" s="653"/>
      <c r="H4813" s="654"/>
      <c r="I4813" s="654"/>
      <c r="J4813" s="654"/>
      <c r="K4813" s="655"/>
      <c r="L4813" s="653"/>
      <c r="M4813" s="654"/>
      <c r="N4813" s="654"/>
      <c r="O4813" s="654"/>
      <c r="P4813" s="655"/>
      <c r="Q4813" s="656"/>
      <c r="R4813" s="652"/>
      <c r="S4813" s="566"/>
      <c r="T4813" s="566"/>
      <c r="U4813" s="566"/>
      <c r="V4813" s="566"/>
      <c r="W4813" s="566"/>
      <c r="X4813" s="566"/>
      <c r="Y4813" s="566"/>
      <c r="Z4813" s="566"/>
      <c r="AA4813" s="566"/>
      <c r="AB4813" s="566"/>
      <c r="AC4813" s="566"/>
      <c r="AD4813" s="566"/>
      <c r="AE4813" s="566"/>
      <c r="AF4813" s="566"/>
      <c r="AG4813" s="566"/>
    </row>
    <row r="4814" spans="2:33" hidden="1" outlineLevel="1" x14ac:dyDescent="0.45">
      <c r="B4814" s="657"/>
      <c r="C4814" s="658"/>
      <c r="D4814" s="659"/>
      <c r="E4814" s="660"/>
      <c r="F4814" s="661"/>
      <c r="G4814" s="662"/>
      <c r="H4814" s="663"/>
      <c r="I4814" s="663"/>
      <c r="J4814" s="663"/>
      <c r="K4814" s="664"/>
      <c r="L4814" s="662"/>
      <c r="M4814" s="663"/>
      <c r="N4814" s="663"/>
      <c r="O4814" s="663"/>
      <c r="P4814" s="664"/>
      <c r="Q4814" s="665"/>
      <c r="R4814" s="661"/>
      <c r="S4814" s="566"/>
      <c r="T4814" s="566"/>
      <c r="U4814" s="566"/>
      <c r="V4814" s="566"/>
      <c r="W4814" s="566"/>
      <c r="X4814" s="566"/>
      <c r="Y4814" s="566"/>
      <c r="Z4814" s="566"/>
      <c r="AA4814" s="566"/>
      <c r="AB4814" s="566"/>
      <c r="AC4814" s="566"/>
      <c r="AD4814" s="566"/>
      <c r="AE4814" s="566"/>
      <c r="AF4814" s="566"/>
      <c r="AG4814" s="566"/>
    </row>
    <row r="4815" spans="2:33" hidden="1" outlineLevel="1" x14ac:dyDescent="0.45">
      <c r="B4815" s="648"/>
      <c r="C4815" s="649"/>
      <c r="D4815" s="650"/>
      <c r="E4815" s="651"/>
      <c r="F4815" s="652"/>
      <c r="G4815" s="653"/>
      <c r="H4815" s="654"/>
      <c r="I4815" s="654"/>
      <c r="J4815" s="654"/>
      <c r="K4815" s="655"/>
      <c r="L4815" s="653"/>
      <c r="M4815" s="654"/>
      <c r="N4815" s="654"/>
      <c r="O4815" s="654"/>
      <c r="P4815" s="655"/>
      <c r="Q4815" s="656"/>
      <c r="R4815" s="652"/>
      <c r="S4815" s="566"/>
      <c r="T4815" s="566"/>
      <c r="U4815" s="566"/>
      <c r="V4815" s="566"/>
      <c r="W4815" s="566"/>
      <c r="X4815" s="566"/>
      <c r="Y4815" s="566"/>
      <c r="Z4815" s="566"/>
      <c r="AA4815" s="566"/>
      <c r="AB4815" s="566"/>
      <c r="AC4815" s="566"/>
      <c r="AD4815" s="566"/>
      <c r="AE4815" s="566"/>
      <c r="AF4815" s="566"/>
      <c r="AG4815" s="566"/>
    </row>
    <row r="4816" spans="2:33" hidden="1" outlineLevel="1" x14ac:dyDescent="0.45">
      <c r="B4816" s="657"/>
      <c r="C4816" s="658"/>
      <c r="D4816" s="659"/>
      <c r="E4816" s="660"/>
      <c r="F4816" s="661"/>
      <c r="G4816" s="662"/>
      <c r="H4816" s="663"/>
      <c r="I4816" s="663"/>
      <c r="J4816" s="663"/>
      <c r="K4816" s="664"/>
      <c r="L4816" s="662"/>
      <c r="M4816" s="663"/>
      <c r="N4816" s="663"/>
      <c r="O4816" s="663"/>
      <c r="P4816" s="664"/>
      <c r="Q4816" s="665"/>
      <c r="R4816" s="661"/>
      <c r="S4816" s="566"/>
      <c r="T4816" s="566"/>
      <c r="U4816" s="566"/>
      <c r="V4816" s="566"/>
      <c r="W4816" s="566"/>
      <c r="X4816" s="566"/>
      <c r="Y4816" s="566"/>
      <c r="Z4816" s="566"/>
      <c r="AA4816" s="566"/>
      <c r="AB4816" s="566"/>
      <c r="AC4816" s="566"/>
      <c r="AD4816" s="566"/>
      <c r="AE4816" s="566"/>
      <c r="AF4816" s="566"/>
      <c r="AG4816" s="566"/>
    </row>
    <row r="4817" spans="2:33" hidden="1" outlineLevel="1" x14ac:dyDescent="0.45">
      <c r="B4817" s="648"/>
      <c r="C4817" s="649"/>
      <c r="D4817" s="650"/>
      <c r="E4817" s="651"/>
      <c r="F4817" s="652"/>
      <c r="G4817" s="653"/>
      <c r="H4817" s="654"/>
      <c r="I4817" s="654"/>
      <c r="J4817" s="654"/>
      <c r="K4817" s="655"/>
      <c r="L4817" s="653"/>
      <c r="M4817" s="654"/>
      <c r="N4817" s="654"/>
      <c r="O4817" s="654"/>
      <c r="P4817" s="655"/>
      <c r="Q4817" s="656"/>
      <c r="R4817" s="652"/>
      <c r="S4817" s="566"/>
      <c r="T4817" s="566"/>
      <c r="U4817" s="566"/>
      <c r="V4817" s="566"/>
      <c r="W4817" s="566"/>
      <c r="X4817" s="566"/>
      <c r="Y4817" s="566"/>
      <c r="Z4817" s="566"/>
      <c r="AA4817" s="566"/>
      <c r="AB4817" s="566"/>
      <c r="AC4817" s="566"/>
      <c r="AD4817" s="566"/>
      <c r="AE4817" s="566"/>
      <c r="AF4817" s="566"/>
      <c r="AG4817" s="566"/>
    </row>
    <row r="4818" spans="2:33" hidden="1" outlineLevel="1" x14ac:dyDescent="0.45">
      <c r="B4818" s="657"/>
      <c r="C4818" s="658"/>
      <c r="D4818" s="659"/>
      <c r="E4818" s="660"/>
      <c r="F4818" s="661"/>
      <c r="G4818" s="662"/>
      <c r="H4818" s="663"/>
      <c r="I4818" s="663"/>
      <c r="J4818" s="663"/>
      <c r="K4818" s="664"/>
      <c r="L4818" s="662"/>
      <c r="M4818" s="663"/>
      <c r="N4818" s="663"/>
      <c r="O4818" s="663"/>
      <c r="P4818" s="664"/>
      <c r="Q4818" s="665"/>
      <c r="R4818" s="661"/>
      <c r="S4818" s="566"/>
      <c r="T4818" s="566"/>
      <c r="U4818" s="566"/>
      <c r="V4818" s="566"/>
      <c r="W4818" s="566"/>
      <c r="X4818" s="566"/>
      <c r="Y4818" s="566"/>
      <c r="Z4818" s="566"/>
      <c r="AA4818" s="566"/>
      <c r="AB4818" s="566"/>
      <c r="AC4818" s="566"/>
      <c r="AD4818" s="566"/>
      <c r="AE4818" s="566"/>
      <c r="AF4818" s="566"/>
      <c r="AG4818" s="566"/>
    </row>
    <row r="4819" spans="2:33" hidden="1" outlineLevel="1" x14ac:dyDescent="0.45">
      <c r="B4819" s="648"/>
      <c r="C4819" s="649"/>
      <c r="D4819" s="650"/>
      <c r="E4819" s="651"/>
      <c r="F4819" s="652"/>
      <c r="G4819" s="653"/>
      <c r="H4819" s="654"/>
      <c r="I4819" s="654"/>
      <c r="J4819" s="654"/>
      <c r="K4819" s="655"/>
      <c r="L4819" s="653"/>
      <c r="M4819" s="654"/>
      <c r="N4819" s="654"/>
      <c r="O4819" s="654"/>
      <c r="P4819" s="655"/>
      <c r="Q4819" s="656"/>
      <c r="R4819" s="652"/>
      <c r="S4819" s="566"/>
      <c r="T4819" s="566"/>
      <c r="U4819" s="566"/>
      <c r="V4819" s="566"/>
      <c r="W4819" s="566"/>
      <c r="X4819" s="566"/>
      <c r="Y4819" s="566"/>
      <c r="Z4819" s="566"/>
      <c r="AA4819" s="566"/>
      <c r="AB4819" s="566"/>
      <c r="AC4819" s="566"/>
      <c r="AD4819" s="566"/>
      <c r="AE4819" s="566"/>
      <c r="AF4819" s="566"/>
      <c r="AG4819" s="566"/>
    </row>
    <row r="4820" spans="2:33" hidden="1" outlineLevel="1" x14ac:dyDescent="0.45">
      <c r="B4820" s="657"/>
      <c r="C4820" s="658"/>
      <c r="D4820" s="659"/>
      <c r="E4820" s="660"/>
      <c r="F4820" s="661"/>
      <c r="G4820" s="662"/>
      <c r="H4820" s="663"/>
      <c r="I4820" s="663"/>
      <c r="J4820" s="663"/>
      <c r="K4820" s="664"/>
      <c r="L4820" s="662"/>
      <c r="M4820" s="663"/>
      <c r="N4820" s="663"/>
      <c r="O4820" s="663"/>
      <c r="P4820" s="664"/>
      <c r="Q4820" s="665"/>
      <c r="R4820" s="661"/>
      <c r="S4820" s="566"/>
      <c r="T4820" s="566"/>
      <c r="U4820" s="566"/>
      <c r="V4820" s="566"/>
      <c r="W4820" s="566"/>
      <c r="X4820" s="566"/>
      <c r="Y4820" s="566"/>
      <c r="Z4820" s="566"/>
      <c r="AA4820" s="566"/>
      <c r="AB4820" s="566"/>
      <c r="AC4820" s="566"/>
      <c r="AD4820" s="566"/>
      <c r="AE4820" s="566"/>
      <c r="AF4820" s="566"/>
      <c r="AG4820" s="566"/>
    </row>
    <row r="4821" spans="2:33" hidden="1" outlineLevel="1" x14ac:dyDescent="0.45">
      <c r="B4821" s="648"/>
      <c r="C4821" s="649"/>
      <c r="D4821" s="650"/>
      <c r="E4821" s="651"/>
      <c r="F4821" s="652"/>
      <c r="G4821" s="653"/>
      <c r="H4821" s="654"/>
      <c r="I4821" s="654"/>
      <c r="J4821" s="654"/>
      <c r="K4821" s="655"/>
      <c r="L4821" s="653"/>
      <c r="M4821" s="654"/>
      <c r="N4821" s="654"/>
      <c r="O4821" s="654"/>
      <c r="P4821" s="655"/>
      <c r="Q4821" s="656"/>
      <c r="R4821" s="652"/>
      <c r="S4821" s="566"/>
      <c r="T4821" s="566"/>
      <c r="U4821" s="566"/>
      <c r="V4821" s="566"/>
      <c r="W4821" s="566"/>
      <c r="X4821" s="566"/>
      <c r="Y4821" s="566"/>
      <c r="Z4821" s="566"/>
      <c r="AA4821" s="566"/>
      <c r="AB4821" s="566"/>
      <c r="AC4821" s="566"/>
      <c r="AD4821" s="566"/>
      <c r="AE4821" s="566"/>
      <c r="AF4821" s="566"/>
      <c r="AG4821" s="566"/>
    </row>
    <row r="4822" spans="2:33" hidden="1" outlineLevel="1" x14ac:dyDescent="0.45">
      <c r="B4822" s="657"/>
      <c r="C4822" s="658"/>
      <c r="D4822" s="659"/>
      <c r="E4822" s="660"/>
      <c r="F4822" s="661"/>
      <c r="G4822" s="662"/>
      <c r="H4822" s="663"/>
      <c r="I4822" s="663"/>
      <c r="J4822" s="663"/>
      <c r="K4822" s="664"/>
      <c r="L4822" s="662"/>
      <c r="M4822" s="663"/>
      <c r="N4822" s="663"/>
      <c r="O4822" s="663"/>
      <c r="P4822" s="664"/>
      <c r="Q4822" s="665"/>
      <c r="R4822" s="661"/>
      <c r="S4822" s="566"/>
      <c r="T4822" s="566"/>
      <c r="U4822" s="566"/>
      <c r="V4822" s="566"/>
      <c r="W4822" s="566"/>
      <c r="X4822" s="566"/>
      <c r="Y4822" s="566"/>
      <c r="Z4822" s="566"/>
      <c r="AA4822" s="566"/>
      <c r="AB4822" s="566"/>
      <c r="AC4822" s="566"/>
      <c r="AD4822" s="566"/>
      <c r="AE4822" s="566"/>
      <c r="AF4822" s="566"/>
      <c r="AG4822" s="566"/>
    </row>
    <row r="4823" spans="2:33" hidden="1" outlineLevel="1" x14ac:dyDescent="0.45">
      <c r="B4823" s="648"/>
      <c r="C4823" s="649"/>
      <c r="D4823" s="650"/>
      <c r="E4823" s="651"/>
      <c r="F4823" s="652"/>
      <c r="G4823" s="653"/>
      <c r="H4823" s="654"/>
      <c r="I4823" s="654"/>
      <c r="J4823" s="654"/>
      <c r="K4823" s="655"/>
      <c r="L4823" s="653"/>
      <c r="M4823" s="654"/>
      <c r="N4823" s="654"/>
      <c r="O4823" s="654"/>
      <c r="P4823" s="655"/>
      <c r="Q4823" s="656"/>
      <c r="R4823" s="652"/>
      <c r="S4823" s="566"/>
      <c r="T4823" s="566"/>
      <c r="U4823" s="566"/>
      <c r="V4823" s="566"/>
      <c r="W4823" s="566"/>
      <c r="X4823" s="566"/>
      <c r="Y4823" s="566"/>
      <c r="Z4823" s="566"/>
      <c r="AA4823" s="566"/>
      <c r="AB4823" s="566"/>
      <c r="AC4823" s="566"/>
      <c r="AD4823" s="566"/>
      <c r="AE4823" s="566"/>
      <c r="AF4823" s="566"/>
      <c r="AG4823" s="566"/>
    </row>
    <row r="4824" spans="2:33" hidden="1" outlineLevel="1" x14ac:dyDescent="0.45">
      <c r="B4824" s="657"/>
      <c r="C4824" s="658"/>
      <c r="D4824" s="659"/>
      <c r="E4824" s="660"/>
      <c r="F4824" s="661"/>
      <c r="G4824" s="662"/>
      <c r="H4824" s="663"/>
      <c r="I4824" s="663"/>
      <c r="J4824" s="663"/>
      <c r="K4824" s="664"/>
      <c r="L4824" s="662"/>
      <c r="M4824" s="663"/>
      <c r="N4824" s="663"/>
      <c r="O4824" s="663"/>
      <c r="P4824" s="664"/>
      <c r="Q4824" s="665"/>
      <c r="R4824" s="661"/>
      <c r="S4824" s="566"/>
      <c r="T4824" s="566"/>
      <c r="U4824" s="566"/>
      <c r="V4824" s="566"/>
      <c r="W4824" s="566"/>
      <c r="X4824" s="566"/>
      <c r="Y4824" s="566"/>
      <c r="Z4824" s="566"/>
      <c r="AA4824" s="566"/>
      <c r="AB4824" s="566"/>
      <c r="AC4824" s="566"/>
      <c r="AD4824" s="566"/>
      <c r="AE4824" s="566"/>
      <c r="AF4824" s="566"/>
      <c r="AG4824" s="566"/>
    </row>
    <row r="4825" spans="2:33" hidden="1" outlineLevel="1" x14ac:dyDescent="0.45">
      <c r="B4825" s="648"/>
      <c r="C4825" s="649"/>
      <c r="D4825" s="650"/>
      <c r="E4825" s="651"/>
      <c r="F4825" s="652"/>
      <c r="G4825" s="653"/>
      <c r="H4825" s="654"/>
      <c r="I4825" s="654"/>
      <c r="J4825" s="654"/>
      <c r="K4825" s="655"/>
      <c r="L4825" s="653"/>
      <c r="M4825" s="654"/>
      <c r="N4825" s="654"/>
      <c r="O4825" s="654"/>
      <c r="P4825" s="655"/>
      <c r="Q4825" s="656"/>
      <c r="R4825" s="652"/>
      <c r="S4825" s="566"/>
      <c r="T4825" s="566"/>
      <c r="U4825" s="566"/>
      <c r="V4825" s="566"/>
      <c r="W4825" s="566"/>
      <c r="X4825" s="566"/>
      <c r="Y4825" s="566"/>
      <c r="Z4825" s="566"/>
      <c r="AA4825" s="566"/>
      <c r="AB4825" s="566"/>
      <c r="AC4825" s="566"/>
      <c r="AD4825" s="566"/>
      <c r="AE4825" s="566"/>
      <c r="AF4825" s="566"/>
      <c r="AG4825" s="566"/>
    </row>
    <row r="4826" spans="2:33" hidden="1" outlineLevel="1" x14ac:dyDescent="0.45">
      <c r="B4826" s="657"/>
      <c r="C4826" s="658"/>
      <c r="D4826" s="659"/>
      <c r="E4826" s="660"/>
      <c r="F4826" s="661"/>
      <c r="G4826" s="662"/>
      <c r="H4826" s="663"/>
      <c r="I4826" s="663"/>
      <c r="J4826" s="663"/>
      <c r="K4826" s="664"/>
      <c r="L4826" s="662"/>
      <c r="M4826" s="663"/>
      <c r="N4826" s="663"/>
      <c r="O4826" s="663"/>
      <c r="P4826" s="664"/>
      <c r="Q4826" s="665"/>
      <c r="R4826" s="661"/>
      <c r="S4826" s="566"/>
      <c r="T4826" s="566"/>
      <c r="U4826" s="566"/>
      <c r="V4826" s="566"/>
      <c r="W4826" s="566"/>
      <c r="X4826" s="566"/>
      <c r="Y4826" s="566"/>
      <c r="Z4826" s="566"/>
      <c r="AA4826" s="566"/>
      <c r="AB4826" s="566"/>
      <c r="AC4826" s="566"/>
      <c r="AD4826" s="566"/>
      <c r="AE4826" s="566"/>
      <c r="AF4826" s="566"/>
      <c r="AG4826" s="566"/>
    </row>
    <row r="4827" spans="2:33" hidden="1" outlineLevel="1" x14ac:dyDescent="0.45">
      <c r="B4827" s="648"/>
      <c r="C4827" s="649"/>
      <c r="D4827" s="650"/>
      <c r="E4827" s="651"/>
      <c r="F4827" s="652"/>
      <c r="G4827" s="653"/>
      <c r="H4827" s="654"/>
      <c r="I4827" s="654"/>
      <c r="J4827" s="654"/>
      <c r="K4827" s="655"/>
      <c r="L4827" s="653"/>
      <c r="M4827" s="654"/>
      <c r="N4827" s="654"/>
      <c r="O4827" s="654"/>
      <c r="P4827" s="655"/>
      <c r="Q4827" s="656"/>
      <c r="R4827" s="652"/>
      <c r="S4827" s="566"/>
      <c r="T4827" s="566"/>
      <c r="U4827" s="566"/>
      <c r="V4827" s="566"/>
      <c r="W4827" s="566"/>
      <c r="X4827" s="566"/>
      <c r="Y4827" s="566"/>
      <c r="Z4827" s="566"/>
      <c r="AA4827" s="566"/>
      <c r="AB4827" s="566"/>
      <c r="AC4827" s="566"/>
      <c r="AD4827" s="566"/>
      <c r="AE4827" s="566"/>
      <c r="AF4827" s="566"/>
      <c r="AG4827" s="566"/>
    </row>
    <row r="4828" spans="2:33" hidden="1" outlineLevel="1" x14ac:dyDescent="0.45">
      <c r="B4828" s="657"/>
      <c r="C4828" s="658"/>
      <c r="D4828" s="659"/>
      <c r="E4828" s="660"/>
      <c r="F4828" s="661"/>
      <c r="G4828" s="662"/>
      <c r="H4828" s="663"/>
      <c r="I4828" s="663"/>
      <c r="J4828" s="663"/>
      <c r="K4828" s="664"/>
      <c r="L4828" s="662"/>
      <c r="M4828" s="663"/>
      <c r="N4828" s="663"/>
      <c r="O4828" s="663"/>
      <c r="P4828" s="664"/>
      <c r="Q4828" s="665"/>
      <c r="R4828" s="661"/>
      <c r="S4828" s="566"/>
      <c r="T4828" s="566"/>
      <c r="U4828" s="566"/>
      <c r="V4828" s="566"/>
      <c r="W4828" s="566"/>
      <c r="X4828" s="566"/>
      <c r="Y4828" s="566"/>
      <c r="Z4828" s="566"/>
      <c r="AA4828" s="566"/>
      <c r="AB4828" s="566"/>
      <c r="AC4828" s="566"/>
      <c r="AD4828" s="566"/>
      <c r="AE4828" s="566"/>
      <c r="AF4828" s="566"/>
      <c r="AG4828" s="566"/>
    </row>
    <row r="4829" spans="2:33" hidden="1" outlineLevel="1" x14ac:dyDescent="0.45">
      <c r="B4829" s="648"/>
      <c r="C4829" s="649"/>
      <c r="D4829" s="650"/>
      <c r="E4829" s="651"/>
      <c r="F4829" s="652"/>
      <c r="G4829" s="653"/>
      <c r="H4829" s="654"/>
      <c r="I4829" s="654"/>
      <c r="J4829" s="654"/>
      <c r="K4829" s="655"/>
      <c r="L4829" s="653"/>
      <c r="M4829" s="654"/>
      <c r="N4829" s="654"/>
      <c r="O4829" s="654"/>
      <c r="P4829" s="655"/>
      <c r="Q4829" s="656"/>
      <c r="R4829" s="652"/>
      <c r="S4829" s="566"/>
      <c r="T4829" s="566"/>
      <c r="U4829" s="566"/>
      <c r="V4829" s="566"/>
      <c r="W4829" s="566"/>
      <c r="X4829" s="566"/>
      <c r="Y4829" s="566"/>
      <c r="Z4829" s="566"/>
      <c r="AA4829" s="566"/>
      <c r="AB4829" s="566"/>
      <c r="AC4829" s="566"/>
      <c r="AD4829" s="566"/>
      <c r="AE4829" s="566"/>
      <c r="AF4829" s="566"/>
      <c r="AG4829" s="566"/>
    </row>
    <row r="4830" spans="2:33" hidden="1" outlineLevel="1" x14ac:dyDescent="0.45">
      <c r="B4830" s="657"/>
      <c r="C4830" s="658"/>
      <c r="D4830" s="659"/>
      <c r="E4830" s="660"/>
      <c r="F4830" s="661"/>
      <c r="G4830" s="662"/>
      <c r="H4830" s="663"/>
      <c r="I4830" s="663"/>
      <c r="J4830" s="663"/>
      <c r="K4830" s="664"/>
      <c r="L4830" s="662"/>
      <c r="M4830" s="663"/>
      <c r="N4830" s="663"/>
      <c r="O4830" s="663"/>
      <c r="P4830" s="664"/>
      <c r="Q4830" s="665"/>
      <c r="R4830" s="661"/>
      <c r="S4830" s="566"/>
      <c r="T4830" s="566"/>
      <c r="U4830" s="566"/>
      <c r="V4830" s="566"/>
      <c r="W4830" s="566"/>
      <c r="X4830" s="566"/>
      <c r="Y4830" s="566"/>
      <c r="Z4830" s="566"/>
      <c r="AA4830" s="566"/>
      <c r="AB4830" s="566"/>
      <c r="AC4830" s="566"/>
      <c r="AD4830" s="566"/>
      <c r="AE4830" s="566"/>
      <c r="AF4830" s="566"/>
      <c r="AG4830" s="566"/>
    </row>
    <row r="4831" spans="2:33" hidden="1" outlineLevel="1" x14ac:dyDescent="0.45">
      <c r="B4831" s="648"/>
      <c r="C4831" s="649"/>
      <c r="D4831" s="650"/>
      <c r="E4831" s="651"/>
      <c r="F4831" s="652"/>
      <c r="G4831" s="653"/>
      <c r="H4831" s="654"/>
      <c r="I4831" s="654"/>
      <c r="J4831" s="654"/>
      <c r="K4831" s="655"/>
      <c r="L4831" s="653"/>
      <c r="M4831" s="654"/>
      <c r="N4831" s="654"/>
      <c r="O4831" s="654"/>
      <c r="P4831" s="655"/>
      <c r="Q4831" s="656"/>
      <c r="R4831" s="652"/>
      <c r="S4831" s="566"/>
      <c r="T4831" s="566"/>
      <c r="U4831" s="566"/>
      <c r="V4831" s="566"/>
      <c r="W4831" s="566"/>
      <c r="X4831" s="566"/>
      <c r="Y4831" s="566"/>
      <c r="Z4831" s="566"/>
      <c r="AA4831" s="566"/>
      <c r="AB4831" s="566"/>
      <c r="AC4831" s="566"/>
      <c r="AD4831" s="566"/>
      <c r="AE4831" s="566"/>
      <c r="AF4831" s="566"/>
      <c r="AG4831" s="566"/>
    </row>
    <row r="4832" spans="2:33" hidden="1" outlineLevel="1" x14ac:dyDescent="0.45">
      <c r="B4832" s="657"/>
      <c r="C4832" s="658"/>
      <c r="D4832" s="659"/>
      <c r="E4832" s="660"/>
      <c r="F4832" s="661"/>
      <c r="G4832" s="662"/>
      <c r="H4832" s="663"/>
      <c r="I4832" s="663"/>
      <c r="J4832" s="663"/>
      <c r="K4832" s="664"/>
      <c r="L4832" s="662"/>
      <c r="M4832" s="663"/>
      <c r="N4832" s="663"/>
      <c r="O4832" s="663"/>
      <c r="P4832" s="664"/>
      <c r="Q4832" s="665"/>
      <c r="R4832" s="661"/>
      <c r="S4832" s="566"/>
      <c r="T4832" s="566"/>
      <c r="U4832" s="566"/>
      <c r="V4832" s="566"/>
      <c r="W4832" s="566"/>
      <c r="X4832" s="566"/>
      <c r="Y4832" s="566"/>
      <c r="Z4832" s="566"/>
      <c r="AA4832" s="566"/>
      <c r="AB4832" s="566"/>
      <c r="AC4832" s="566"/>
      <c r="AD4832" s="566"/>
      <c r="AE4832" s="566"/>
      <c r="AF4832" s="566"/>
      <c r="AG4832" s="566"/>
    </row>
    <row r="4833" spans="2:33" hidden="1" outlineLevel="1" x14ac:dyDescent="0.45">
      <c r="B4833" s="648"/>
      <c r="C4833" s="649"/>
      <c r="D4833" s="650"/>
      <c r="E4833" s="651"/>
      <c r="F4833" s="652"/>
      <c r="G4833" s="653"/>
      <c r="H4833" s="654"/>
      <c r="I4833" s="654"/>
      <c r="J4833" s="654"/>
      <c r="K4833" s="655"/>
      <c r="L4833" s="653"/>
      <c r="M4833" s="654"/>
      <c r="N4833" s="654"/>
      <c r="O4833" s="654"/>
      <c r="P4833" s="655"/>
      <c r="Q4833" s="656"/>
      <c r="R4833" s="652"/>
      <c r="S4833" s="566"/>
      <c r="T4833" s="566"/>
      <c r="U4833" s="566"/>
      <c r="V4833" s="566"/>
      <c r="W4833" s="566"/>
      <c r="X4833" s="566"/>
      <c r="Y4833" s="566"/>
      <c r="Z4833" s="566"/>
      <c r="AA4833" s="566"/>
      <c r="AB4833" s="566"/>
      <c r="AC4833" s="566"/>
      <c r="AD4833" s="566"/>
      <c r="AE4833" s="566"/>
      <c r="AF4833" s="566"/>
      <c r="AG4833" s="566"/>
    </row>
    <row r="4834" spans="2:33" hidden="1" outlineLevel="1" x14ac:dyDescent="0.45">
      <c r="B4834" s="657"/>
      <c r="C4834" s="658"/>
      <c r="D4834" s="659"/>
      <c r="E4834" s="660"/>
      <c r="F4834" s="661"/>
      <c r="G4834" s="662"/>
      <c r="H4834" s="663"/>
      <c r="I4834" s="663"/>
      <c r="J4834" s="663"/>
      <c r="K4834" s="664"/>
      <c r="L4834" s="662"/>
      <c r="M4834" s="663"/>
      <c r="N4834" s="663"/>
      <c r="O4834" s="663"/>
      <c r="P4834" s="664"/>
      <c r="Q4834" s="665"/>
      <c r="R4834" s="661"/>
      <c r="S4834" s="566"/>
      <c r="T4834" s="566"/>
      <c r="U4834" s="566"/>
      <c r="V4834" s="566"/>
      <c r="W4834" s="566"/>
      <c r="X4834" s="566"/>
      <c r="Y4834" s="566"/>
      <c r="Z4834" s="566"/>
      <c r="AA4834" s="566"/>
      <c r="AB4834" s="566"/>
      <c r="AC4834" s="566"/>
      <c r="AD4834" s="566"/>
      <c r="AE4834" s="566"/>
      <c r="AF4834" s="566"/>
      <c r="AG4834" s="566"/>
    </row>
    <row r="4835" spans="2:33" hidden="1" outlineLevel="1" x14ac:dyDescent="0.45">
      <c r="B4835" s="648"/>
      <c r="C4835" s="649"/>
      <c r="D4835" s="650"/>
      <c r="E4835" s="651"/>
      <c r="F4835" s="652"/>
      <c r="G4835" s="653"/>
      <c r="H4835" s="654"/>
      <c r="I4835" s="654"/>
      <c r="J4835" s="654"/>
      <c r="K4835" s="655"/>
      <c r="L4835" s="653"/>
      <c r="M4835" s="654"/>
      <c r="N4835" s="654"/>
      <c r="O4835" s="654"/>
      <c r="P4835" s="655"/>
      <c r="Q4835" s="656"/>
      <c r="R4835" s="652"/>
      <c r="S4835" s="566"/>
      <c r="T4835" s="566"/>
      <c r="U4835" s="566"/>
      <c r="V4835" s="566"/>
      <c r="W4835" s="566"/>
      <c r="X4835" s="566"/>
      <c r="Y4835" s="566"/>
      <c r="Z4835" s="566"/>
      <c r="AA4835" s="566"/>
      <c r="AB4835" s="566"/>
      <c r="AC4835" s="566"/>
      <c r="AD4835" s="566"/>
      <c r="AE4835" s="566"/>
      <c r="AF4835" s="566"/>
      <c r="AG4835" s="566"/>
    </row>
    <row r="4836" spans="2:33" hidden="1" outlineLevel="1" x14ac:dyDescent="0.45">
      <c r="B4836" s="657"/>
      <c r="C4836" s="658"/>
      <c r="D4836" s="659"/>
      <c r="E4836" s="660"/>
      <c r="F4836" s="661"/>
      <c r="G4836" s="662"/>
      <c r="H4836" s="663"/>
      <c r="I4836" s="663"/>
      <c r="J4836" s="663"/>
      <c r="K4836" s="664"/>
      <c r="L4836" s="662"/>
      <c r="M4836" s="663"/>
      <c r="N4836" s="663"/>
      <c r="O4836" s="663"/>
      <c r="P4836" s="664"/>
      <c r="Q4836" s="665"/>
      <c r="R4836" s="661"/>
      <c r="S4836" s="566"/>
      <c r="T4836" s="566"/>
      <c r="U4836" s="566"/>
      <c r="V4836" s="566"/>
      <c r="W4836" s="566"/>
      <c r="X4836" s="566"/>
      <c r="Y4836" s="566"/>
      <c r="Z4836" s="566"/>
      <c r="AA4836" s="566"/>
      <c r="AB4836" s="566"/>
      <c r="AC4836" s="566"/>
      <c r="AD4836" s="566"/>
      <c r="AE4836" s="566"/>
      <c r="AF4836" s="566"/>
      <c r="AG4836" s="566"/>
    </row>
    <row r="4837" spans="2:33" hidden="1" outlineLevel="1" x14ac:dyDescent="0.45">
      <c r="B4837" s="648"/>
      <c r="C4837" s="649"/>
      <c r="D4837" s="650"/>
      <c r="E4837" s="651"/>
      <c r="F4837" s="652"/>
      <c r="G4837" s="653"/>
      <c r="H4837" s="654"/>
      <c r="I4837" s="654"/>
      <c r="J4837" s="654"/>
      <c r="K4837" s="655"/>
      <c r="L4837" s="653"/>
      <c r="M4837" s="654"/>
      <c r="N4837" s="654"/>
      <c r="O4837" s="654"/>
      <c r="P4837" s="655"/>
      <c r="Q4837" s="656"/>
      <c r="R4837" s="652"/>
      <c r="S4837" s="566"/>
      <c r="T4837" s="566"/>
      <c r="U4837" s="566"/>
      <c r="V4837" s="566"/>
      <c r="W4837" s="566"/>
      <c r="X4837" s="566"/>
      <c r="Y4837" s="566"/>
      <c r="Z4837" s="566"/>
      <c r="AA4837" s="566"/>
      <c r="AB4837" s="566"/>
      <c r="AC4837" s="566"/>
      <c r="AD4837" s="566"/>
      <c r="AE4837" s="566"/>
      <c r="AF4837" s="566"/>
      <c r="AG4837" s="566"/>
    </row>
    <row r="4838" spans="2:33" hidden="1" outlineLevel="1" x14ac:dyDescent="0.45">
      <c r="B4838" s="657"/>
      <c r="C4838" s="658"/>
      <c r="D4838" s="659"/>
      <c r="E4838" s="660"/>
      <c r="F4838" s="661"/>
      <c r="G4838" s="662"/>
      <c r="H4838" s="663"/>
      <c r="I4838" s="663"/>
      <c r="J4838" s="663"/>
      <c r="K4838" s="664"/>
      <c r="L4838" s="662"/>
      <c r="M4838" s="663"/>
      <c r="N4838" s="663"/>
      <c r="O4838" s="663"/>
      <c r="P4838" s="664"/>
      <c r="Q4838" s="665"/>
      <c r="R4838" s="661"/>
      <c r="S4838" s="566"/>
      <c r="T4838" s="566"/>
      <c r="U4838" s="566"/>
      <c r="V4838" s="566"/>
      <c r="W4838" s="566"/>
      <c r="X4838" s="566"/>
      <c r="Y4838" s="566"/>
      <c r="Z4838" s="566"/>
      <c r="AA4838" s="566"/>
      <c r="AB4838" s="566"/>
      <c r="AC4838" s="566"/>
      <c r="AD4838" s="566"/>
      <c r="AE4838" s="566"/>
      <c r="AF4838" s="566"/>
      <c r="AG4838" s="566"/>
    </row>
    <row r="4839" spans="2:33" hidden="1" outlineLevel="1" x14ac:dyDescent="0.45">
      <c r="B4839" s="648"/>
      <c r="C4839" s="649"/>
      <c r="D4839" s="650"/>
      <c r="E4839" s="651"/>
      <c r="F4839" s="652"/>
      <c r="G4839" s="653"/>
      <c r="H4839" s="654"/>
      <c r="I4839" s="654"/>
      <c r="J4839" s="654"/>
      <c r="K4839" s="655"/>
      <c r="L4839" s="653"/>
      <c r="M4839" s="654"/>
      <c r="N4839" s="654"/>
      <c r="O4839" s="654"/>
      <c r="P4839" s="655"/>
      <c r="Q4839" s="656"/>
      <c r="R4839" s="652"/>
      <c r="S4839" s="566"/>
      <c r="T4839" s="566"/>
      <c r="U4839" s="566"/>
      <c r="V4839" s="566"/>
      <c r="W4839" s="566"/>
      <c r="X4839" s="566"/>
      <c r="Y4839" s="566"/>
      <c r="Z4839" s="566"/>
      <c r="AA4839" s="566"/>
      <c r="AB4839" s="566"/>
      <c r="AC4839" s="566"/>
      <c r="AD4839" s="566"/>
      <c r="AE4839" s="566"/>
      <c r="AF4839" s="566"/>
      <c r="AG4839" s="566"/>
    </row>
    <row r="4840" spans="2:33" hidden="1" outlineLevel="1" x14ac:dyDescent="0.45">
      <c r="B4840" s="657"/>
      <c r="C4840" s="658"/>
      <c r="D4840" s="659"/>
      <c r="E4840" s="660"/>
      <c r="F4840" s="661"/>
      <c r="G4840" s="662"/>
      <c r="H4840" s="663"/>
      <c r="I4840" s="663"/>
      <c r="J4840" s="663"/>
      <c r="K4840" s="664"/>
      <c r="L4840" s="662"/>
      <c r="M4840" s="663"/>
      <c r="N4840" s="663"/>
      <c r="O4840" s="663"/>
      <c r="P4840" s="664"/>
      <c r="Q4840" s="665"/>
      <c r="R4840" s="661"/>
      <c r="S4840" s="566"/>
      <c r="T4840" s="566"/>
      <c r="U4840" s="566"/>
      <c r="V4840" s="566"/>
      <c r="W4840" s="566"/>
      <c r="X4840" s="566"/>
      <c r="Y4840" s="566"/>
      <c r="Z4840" s="566"/>
      <c r="AA4840" s="566"/>
      <c r="AB4840" s="566"/>
      <c r="AC4840" s="566"/>
      <c r="AD4840" s="566"/>
      <c r="AE4840" s="566"/>
      <c r="AF4840" s="566"/>
      <c r="AG4840" s="566"/>
    </row>
    <row r="4841" spans="2:33" hidden="1" outlineLevel="1" x14ac:dyDescent="0.45">
      <c r="B4841" s="648"/>
      <c r="C4841" s="649"/>
      <c r="D4841" s="650"/>
      <c r="E4841" s="651"/>
      <c r="F4841" s="652"/>
      <c r="G4841" s="653"/>
      <c r="H4841" s="654"/>
      <c r="I4841" s="654"/>
      <c r="J4841" s="654"/>
      <c r="K4841" s="655"/>
      <c r="L4841" s="653"/>
      <c r="M4841" s="654"/>
      <c r="N4841" s="654"/>
      <c r="O4841" s="654"/>
      <c r="P4841" s="655"/>
      <c r="Q4841" s="656"/>
      <c r="R4841" s="652"/>
      <c r="S4841" s="566"/>
      <c r="T4841" s="566"/>
      <c r="U4841" s="566"/>
      <c r="V4841" s="566"/>
      <c r="W4841" s="566"/>
      <c r="X4841" s="566"/>
      <c r="Y4841" s="566"/>
      <c r="Z4841" s="566"/>
      <c r="AA4841" s="566"/>
      <c r="AB4841" s="566"/>
      <c r="AC4841" s="566"/>
      <c r="AD4841" s="566"/>
      <c r="AE4841" s="566"/>
      <c r="AF4841" s="566"/>
      <c r="AG4841" s="566"/>
    </row>
    <row r="4842" spans="2:33" hidden="1" outlineLevel="1" x14ac:dyDescent="0.45">
      <c r="B4842" s="657"/>
      <c r="C4842" s="658"/>
      <c r="D4842" s="659"/>
      <c r="E4842" s="660"/>
      <c r="F4842" s="661"/>
      <c r="G4842" s="662"/>
      <c r="H4842" s="663"/>
      <c r="I4842" s="663"/>
      <c r="J4842" s="663"/>
      <c r="K4842" s="664"/>
      <c r="L4842" s="662"/>
      <c r="M4842" s="663"/>
      <c r="N4842" s="663"/>
      <c r="O4842" s="663"/>
      <c r="P4842" s="664"/>
      <c r="Q4842" s="665"/>
      <c r="R4842" s="661"/>
      <c r="S4842" s="566"/>
      <c r="T4842" s="566"/>
      <c r="U4842" s="566"/>
      <c r="V4842" s="566"/>
      <c r="W4842" s="566"/>
      <c r="X4842" s="566"/>
      <c r="Y4842" s="566"/>
      <c r="Z4842" s="566"/>
      <c r="AA4842" s="566"/>
      <c r="AB4842" s="566"/>
      <c r="AC4842" s="566"/>
      <c r="AD4842" s="566"/>
      <c r="AE4842" s="566"/>
      <c r="AF4842" s="566"/>
      <c r="AG4842" s="566"/>
    </row>
    <row r="4843" spans="2:33" hidden="1" outlineLevel="1" x14ac:dyDescent="0.45">
      <c r="B4843" s="648"/>
      <c r="C4843" s="649"/>
      <c r="D4843" s="650"/>
      <c r="E4843" s="651"/>
      <c r="F4843" s="652"/>
      <c r="G4843" s="653"/>
      <c r="H4843" s="654"/>
      <c r="I4843" s="654"/>
      <c r="J4843" s="654"/>
      <c r="K4843" s="655"/>
      <c r="L4843" s="653"/>
      <c r="M4843" s="654"/>
      <c r="N4843" s="654"/>
      <c r="O4843" s="654"/>
      <c r="P4843" s="655"/>
      <c r="Q4843" s="656"/>
      <c r="R4843" s="652"/>
      <c r="S4843" s="566"/>
      <c r="T4843" s="566"/>
      <c r="U4843" s="566"/>
      <c r="V4843" s="566"/>
      <c r="W4843" s="566"/>
      <c r="X4843" s="566"/>
      <c r="Y4843" s="566"/>
      <c r="Z4843" s="566"/>
      <c r="AA4843" s="566"/>
      <c r="AB4843" s="566"/>
      <c r="AC4843" s="566"/>
      <c r="AD4843" s="566"/>
      <c r="AE4843" s="566"/>
      <c r="AF4843" s="566"/>
      <c r="AG4843" s="566"/>
    </row>
    <row r="4844" spans="2:33" hidden="1" outlineLevel="1" x14ac:dyDescent="0.45">
      <c r="B4844" s="657"/>
      <c r="C4844" s="658"/>
      <c r="D4844" s="659"/>
      <c r="E4844" s="660"/>
      <c r="F4844" s="661"/>
      <c r="G4844" s="662"/>
      <c r="H4844" s="663"/>
      <c r="I4844" s="663"/>
      <c r="J4844" s="663"/>
      <c r="K4844" s="664"/>
      <c r="L4844" s="662"/>
      <c r="M4844" s="663"/>
      <c r="N4844" s="663"/>
      <c r="O4844" s="663"/>
      <c r="P4844" s="664"/>
      <c r="Q4844" s="665"/>
      <c r="R4844" s="661"/>
      <c r="S4844" s="566"/>
      <c r="T4844" s="566"/>
      <c r="U4844" s="566"/>
      <c r="V4844" s="566"/>
      <c r="W4844" s="566"/>
      <c r="X4844" s="566"/>
      <c r="Y4844" s="566"/>
      <c r="Z4844" s="566"/>
      <c r="AA4844" s="566"/>
      <c r="AB4844" s="566"/>
      <c r="AC4844" s="566"/>
      <c r="AD4844" s="566"/>
      <c r="AE4844" s="566"/>
      <c r="AF4844" s="566"/>
      <c r="AG4844" s="566"/>
    </row>
    <row r="4845" spans="2:33" hidden="1" outlineLevel="1" x14ac:dyDescent="0.45">
      <c r="B4845" s="648"/>
      <c r="C4845" s="649"/>
      <c r="D4845" s="650"/>
      <c r="E4845" s="651"/>
      <c r="F4845" s="652"/>
      <c r="G4845" s="653"/>
      <c r="H4845" s="654"/>
      <c r="I4845" s="654"/>
      <c r="J4845" s="654"/>
      <c r="K4845" s="655"/>
      <c r="L4845" s="653"/>
      <c r="M4845" s="654"/>
      <c r="N4845" s="654"/>
      <c r="O4845" s="654"/>
      <c r="P4845" s="655"/>
      <c r="Q4845" s="656"/>
      <c r="R4845" s="652"/>
      <c r="S4845" s="566"/>
      <c r="T4845" s="566"/>
      <c r="U4845" s="566"/>
      <c r="V4845" s="566"/>
      <c r="W4845" s="566"/>
      <c r="X4845" s="566"/>
      <c r="Y4845" s="566"/>
      <c r="Z4845" s="566"/>
      <c r="AA4845" s="566"/>
      <c r="AB4845" s="566"/>
      <c r="AC4845" s="566"/>
      <c r="AD4845" s="566"/>
      <c r="AE4845" s="566"/>
      <c r="AF4845" s="566"/>
      <c r="AG4845" s="566"/>
    </row>
    <row r="4846" spans="2:33" hidden="1" outlineLevel="1" x14ac:dyDescent="0.45">
      <c r="B4846" s="657"/>
      <c r="C4846" s="658"/>
      <c r="D4846" s="659"/>
      <c r="E4846" s="660"/>
      <c r="F4846" s="661"/>
      <c r="G4846" s="662"/>
      <c r="H4846" s="663"/>
      <c r="I4846" s="663"/>
      <c r="J4846" s="663"/>
      <c r="K4846" s="664"/>
      <c r="L4846" s="662"/>
      <c r="M4846" s="663"/>
      <c r="N4846" s="663"/>
      <c r="O4846" s="663"/>
      <c r="P4846" s="664"/>
      <c r="Q4846" s="665"/>
      <c r="R4846" s="661"/>
      <c r="S4846" s="566"/>
      <c r="T4846" s="566"/>
      <c r="U4846" s="566"/>
      <c r="V4846" s="566"/>
      <c r="W4846" s="566"/>
      <c r="X4846" s="566"/>
      <c r="Y4846" s="566"/>
      <c r="Z4846" s="566"/>
      <c r="AA4846" s="566"/>
      <c r="AB4846" s="566"/>
      <c r="AC4846" s="566"/>
      <c r="AD4846" s="566"/>
      <c r="AE4846" s="566"/>
      <c r="AF4846" s="566"/>
      <c r="AG4846" s="566"/>
    </row>
    <row r="4847" spans="2:33" hidden="1" outlineLevel="1" x14ac:dyDescent="0.45">
      <c r="B4847" s="648"/>
      <c r="C4847" s="649"/>
      <c r="D4847" s="650"/>
      <c r="E4847" s="651"/>
      <c r="F4847" s="652"/>
      <c r="G4847" s="653"/>
      <c r="H4847" s="654"/>
      <c r="I4847" s="654"/>
      <c r="J4847" s="654"/>
      <c r="K4847" s="655"/>
      <c r="L4847" s="653"/>
      <c r="M4847" s="654"/>
      <c r="N4847" s="654"/>
      <c r="O4847" s="654"/>
      <c r="P4847" s="655"/>
      <c r="Q4847" s="656"/>
      <c r="R4847" s="652"/>
      <c r="S4847" s="566"/>
      <c r="T4847" s="566"/>
      <c r="U4847" s="566"/>
      <c r="V4847" s="566"/>
      <c r="W4847" s="566"/>
      <c r="X4847" s="566"/>
      <c r="Y4847" s="566"/>
      <c r="Z4847" s="566"/>
      <c r="AA4847" s="566"/>
      <c r="AB4847" s="566"/>
      <c r="AC4847" s="566"/>
      <c r="AD4847" s="566"/>
      <c r="AE4847" s="566"/>
      <c r="AF4847" s="566"/>
      <c r="AG4847" s="566"/>
    </row>
    <row r="4848" spans="2:33" hidden="1" outlineLevel="1" x14ac:dyDescent="0.45">
      <c r="B4848" s="657"/>
      <c r="C4848" s="658"/>
      <c r="D4848" s="659"/>
      <c r="E4848" s="660"/>
      <c r="F4848" s="661"/>
      <c r="G4848" s="662"/>
      <c r="H4848" s="663"/>
      <c r="I4848" s="663"/>
      <c r="J4848" s="663"/>
      <c r="K4848" s="664"/>
      <c r="L4848" s="662"/>
      <c r="M4848" s="663"/>
      <c r="N4848" s="663"/>
      <c r="O4848" s="663"/>
      <c r="P4848" s="664"/>
      <c r="Q4848" s="665"/>
      <c r="R4848" s="661"/>
      <c r="S4848" s="566"/>
      <c r="T4848" s="566"/>
      <c r="U4848" s="566"/>
      <c r="V4848" s="566"/>
      <c r="W4848" s="566"/>
      <c r="X4848" s="566"/>
      <c r="Y4848" s="566"/>
      <c r="Z4848" s="566"/>
      <c r="AA4848" s="566"/>
      <c r="AB4848" s="566"/>
      <c r="AC4848" s="566"/>
      <c r="AD4848" s="566"/>
      <c r="AE4848" s="566"/>
      <c r="AF4848" s="566"/>
      <c r="AG4848" s="566"/>
    </row>
    <row r="4849" spans="2:33" hidden="1" outlineLevel="1" x14ac:dyDescent="0.45">
      <c r="B4849" s="648"/>
      <c r="C4849" s="649"/>
      <c r="D4849" s="650"/>
      <c r="E4849" s="651"/>
      <c r="F4849" s="652"/>
      <c r="G4849" s="653"/>
      <c r="H4849" s="654"/>
      <c r="I4849" s="654"/>
      <c r="J4849" s="654"/>
      <c r="K4849" s="655"/>
      <c r="L4849" s="653"/>
      <c r="M4849" s="654"/>
      <c r="N4849" s="654"/>
      <c r="O4849" s="654"/>
      <c r="P4849" s="655"/>
      <c r="Q4849" s="656"/>
      <c r="R4849" s="652"/>
      <c r="S4849" s="566"/>
      <c r="T4849" s="566"/>
      <c r="U4849" s="566"/>
      <c r="V4849" s="566"/>
      <c r="W4849" s="566"/>
      <c r="X4849" s="566"/>
      <c r="Y4849" s="566"/>
      <c r="Z4849" s="566"/>
      <c r="AA4849" s="566"/>
      <c r="AB4849" s="566"/>
      <c r="AC4849" s="566"/>
      <c r="AD4849" s="566"/>
      <c r="AE4849" s="566"/>
      <c r="AF4849" s="566"/>
      <c r="AG4849" s="566"/>
    </row>
    <row r="4850" spans="2:33" hidden="1" outlineLevel="1" x14ac:dyDescent="0.45">
      <c r="B4850" s="657"/>
      <c r="C4850" s="658"/>
      <c r="D4850" s="659"/>
      <c r="E4850" s="660"/>
      <c r="F4850" s="661"/>
      <c r="G4850" s="662"/>
      <c r="H4850" s="663"/>
      <c r="I4850" s="663"/>
      <c r="J4850" s="663"/>
      <c r="K4850" s="664"/>
      <c r="L4850" s="662"/>
      <c r="M4850" s="663"/>
      <c r="N4850" s="663"/>
      <c r="O4850" s="663"/>
      <c r="P4850" s="664"/>
      <c r="Q4850" s="665"/>
      <c r="R4850" s="661"/>
      <c r="S4850" s="566"/>
      <c r="T4850" s="566"/>
      <c r="U4850" s="566"/>
      <c r="V4850" s="566"/>
      <c r="W4850" s="566"/>
      <c r="X4850" s="566"/>
      <c r="Y4850" s="566"/>
      <c r="Z4850" s="566"/>
      <c r="AA4850" s="566"/>
      <c r="AB4850" s="566"/>
      <c r="AC4850" s="566"/>
      <c r="AD4850" s="566"/>
      <c r="AE4850" s="566"/>
      <c r="AF4850" s="566"/>
      <c r="AG4850" s="566"/>
    </row>
    <row r="4851" spans="2:33" hidden="1" outlineLevel="1" x14ac:dyDescent="0.45">
      <c r="B4851" s="648"/>
      <c r="C4851" s="649"/>
      <c r="D4851" s="650"/>
      <c r="E4851" s="651"/>
      <c r="F4851" s="652"/>
      <c r="G4851" s="653"/>
      <c r="H4851" s="654"/>
      <c r="I4851" s="654"/>
      <c r="J4851" s="654"/>
      <c r="K4851" s="655"/>
      <c r="L4851" s="653"/>
      <c r="M4851" s="654"/>
      <c r="N4851" s="654"/>
      <c r="O4851" s="654"/>
      <c r="P4851" s="655"/>
      <c r="Q4851" s="656"/>
      <c r="R4851" s="652"/>
      <c r="S4851" s="566"/>
      <c r="T4851" s="566"/>
      <c r="U4851" s="566"/>
      <c r="V4851" s="566"/>
      <c r="W4851" s="566"/>
      <c r="X4851" s="566"/>
      <c r="Y4851" s="566"/>
      <c r="Z4851" s="566"/>
      <c r="AA4851" s="566"/>
      <c r="AB4851" s="566"/>
      <c r="AC4851" s="566"/>
      <c r="AD4851" s="566"/>
      <c r="AE4851" s="566"/>
      <c r="AF4851" s="566"/>
      <c r="AG4851" s="566"/>
    </row>
    <row r="4852" spans="2:33" hidden="1" outlineLevel="1" x14ac:dyDescent="0.45">
      <c r="B4852" s="657"/>
      <c r="C4852" s="658"/>
      <c r="D4852" s="659"/>
      <c r="E4852" s="660"/>
      <c r="F4852" s="661"/>
      <c r="G4852" s="662"/>
      <c r="H4852" s="663"/>
      <c r="I4852" s="663"/>
      <c r="J4852" s="663"/>
      <c r="K4852" s="664"/>
      <c r="L4852" s="662"/>
      <c r="M4852" s="663"/>
      <c r="N4852" s="663"/>
      <c r="O4852" s="663"/>
      <c r="P4852" s="664"/>
      <c r="Q4852" s="665"/>
      <c r="R4852" s="661"/>
      <c r="S4852" s="566"/>
      <c r="T4852" s="566"/>
      <c r="U4852" s="566"/>
      <c r="V4852" s="566"/>
      <c r="W4852" s="566"/>
      <c r="X4852" s="566"/>
      <c r="Y4852" s="566"/>
      <c r="Z4852" s="566"/>
      <c r="AA4852" s="566"/>
      <c r="AB4852" s="566"/>
      <c r="AC4852" s="566"/>
      <c r="AD4852" s="566"/>
      <c r="AE4852" s="566"/>
      <c r="AF4852" s="566"/>
      <c r="AG4852" s="566"/>
    </row>
    <row r="4853" spans="2:33" hidden="1" outlineLevel="1" x14ac:dyDescent="0.45">
      <c r="B4853" s="648"/>
      <c r="C4853" s="649"/>
      <c r="D4853" s="650"/>
      <c r="E4853" s="651"/>
      <c r="F4853" s="652"/>
      <c r="G4853" s="653"/>
      <c r="H4853" s="654"/>
      <c r="I4853" s="654"/>
      <c r="J4853" s="654"/>
      <c r="K4853" s="655"/>
      <c r="L4853" s="653"/>
      <c r="M4853" s="654"/>
      <c r="N4853" s="654"/>
      <c r="O4853" s="654"/>
      <c r="P4853" s="655"/>
      <c r="Q4853" s="656"/>
      <c r="R4853" s="652"/>
      <c r="S4853" s="566"/>
      <c r="T4853" s="566"/>
      <c r="U4853" s="566"/>
      <c r="V4853" s="566"/>
      <c r="W4853" s="566"/>
      <c r="X4853" s="566"/>
      <c r="Y4853" s="566"/>
      <c r="Z4853" s="566"/>
      <c r="AA4853" s="566"/>
      <c r="AB4853" s="566"/>
      <c r="AC4853" s="566"/>
      <c r="AD4853" s="566"/>
      <c r="AE4853" s="566"/>
      <c r="AF4853" s="566"/>
      <c r="AG4853" s="566"/>
    </row>
    <row r="4854" spans="2:33" hidden="1" outlineLevel="1" x14ac:dyDescent="0.45">
      <c r="B4854" s="657"/>
      <c r="C4854" s="658"/>
      <c r="D4854" s="659"/>
      <c r="E4854" s="660"/>
      <c r="F4854" s="661"/>
      <c r="G4854" s="662"/>
      <c r="H4854" s="663"/>
      <c r="I4854" s="663"/>
      <c r="J4854" s="663"/>
      <c r="K4854" s="664"/>
      <c r="L4854" s="662"/>
      <c r="M4854" s="663"/>
      <c r="N4854" s="663"/>
      <c r="O4854" s="663"/>
      <c r="P4854" s="664"/>
      <c r="Q4854" s="665"/>
      <c r="R4854" s="661"/>
      <c r="S4854" s="566"/>
      <c r="T4854" s="566"/>
      <c r="U4854" s="566"/>
      <c r="V4854" s="566"/>
      <c r="W4854" s="566"/>
      <c r="X4854" s="566"/>
      <c r="Y4854" s="566"/>
      <c r="Z4854" s="566"/>
      <c r="AA4854" s="566"/>
      <c r="AB4854" s="566"/>
      <c r="AC4854" s="566"/>
      <c r="AD4854" s="566"/>
      <c r="AE4854" s="566"/>
      <c r="AF4854" s="566"/>
      <c r="AG4854" s="566"/>
    </row>
    <row r="4855" spans="2:33" hidden="1" outlineLevel="1" x14ac:dyDescent="0.45">
      <c r="B4855" s="648"/>
      <c r="C4855" s="649"/>
      <c r="D4855" s="650"/>
      <c r="E4855" s="651"/>
      <c r="F4855" s="652"/>
      <c r="G4855" s="653"/>
      <c r="H4855" s="654"/>
      <c r="I4855" s="654"/>
      <c r="J4855" s="654"/>
      <c r="K4855" s="655"/>
      <c r="L4855" s="653"/>
      <c r="M4855" s="654"/>
      <c r="N4855" s="654"/>
      <c r="O4855" s="654"/>
      <c r="P4855" s="655"/>
      <c r="Q4855" s="656"/>
      <c r="R4855" s="652"/>
      <c r="S4855" s="566"/>
      <c r="T4855" s="566"/>
      <c r="U4855" s="566"/>
      <c r="V4855" s="566"/>
      <c r="W4855" s="566"/>
      <c r="X4855" s="566"/>
      <c r="Y4855" s="566"/>
      <c r="Z4855" s="566"/>
      <c r="AA4855" s="566"/>
      <c r="AB4855" s="566"/>
      <c r="AC4855" s="566"/>
      <c r="AD4855" s="566"/>
      <c r="AE4855" s="566"/>
      <c r="AF4855" s="566"/>
      <c r="AG4855" s="566"/>
    </row>
    <row r="4856" spans="2:33" hidden="1" outlineLevel="1" x14ac:dyDescent="0.45">
      <c r="B4856" s="657"/>
      <c r="C4856" s="658"/>
      <c r="D4856" s="659"/>
      <c r="E4856" s="660"/>
      <c r="F4856" s="661"/>
      <c r="G4856" s="662"/>
      <c r="H4856" s="663"/>
      <c r="I4856" s="663"/>
      <c r="J4856" s="663"/>
      <c r="K4856" s="664"/>
      <c r="L4856" s="662"/>
      <c r="M4856" s="663"/>
      <c r="N4856" s="663"/>
      <c r="O4856" s="663"/>
      <c r="P4856" s="664"/>
      <c r="Q4856" s="665"/>
      <c r="R4856" s="661"/>
      <c r="S4856" s="566"/>
      <c r="T4856" s="566"/>
      <c r="U4856" s="566"/>
      <c r="V4856" s="566"/>
      <c r="W4856" s="566"/>
      <c r="X4856" s="566"/>
      <c r="Y4856" s="566"/>
      <c r="Z4856" s="566"/>
      <c r="AA4856" s="566"/>
      <c r="AB4856" s="566"/>
      <c r="AC4856" s="566"/>
      <c r="AD4856" s="566"/>
      <c r="AE4856" s="566"/>
      <c r="AF4856" s="566"/>
      <c r="AG4856" s="566"/>
    </row>
    <row r="4857" spans="2:33" hidden="1" outlineLevel="1" x14ac:dyDescent="0.45">
      <c r="B4857" s="648"/>
      <c r="C4857" s="649"/>
      <c r="D4857" s="650"/>
      <c r="E4857" s="651"/>
      <c r="F4857" s="652"/>
      <c r="G4857" s="653"/>
      <c r="H4857" s="654"/>
      <c r="I4857" s="654"/>
      <c r="J4857" s="654"/>
      <c r="K4857" s="655"/>
      <c r="L4857" s="653"/>
      <c r="M4857" s="654"/>
      <c r="N4857" s="654"/>
      <c r="O4857" s="654"/>
      <c r="P4857" s="655"/>
      <c r="Q4857" s="656"/>
      <c r="R4857" s="652"/>
      <c r="S4857" s="566"/>
      <c r="T4857" s="566"/>
      <c r="U4857" s="566"/>
      <c r="V4857" s="566"/>
      <c r="W4857" s="566"/>
      <c r="X4857" s="566"/>
      <c r="Y4857" s="566"/>
      <c r="Z4857" s="566"/>
      <c r="AA4857" s="566"/>
      <c r="AB4857" s="566"/>
      <c r="AC4857" s="566"/>
      <c r="AD4857" s="566"/>
      <c r="AE4857" s="566"/>
      <c r="AF4857" s="566"/>
      <c r="AG4857" s="566"/>
    </row>
    <row r="4858" spans="2:33" hidden="1" outlineLevel="1" x14ac:dyDescent="0.45">
      <c r="B4858" s="657"/>
      <c r="C4858" s="658"/>
      <c r="D4858" s="659"/>
      <c r="E4858" s="660"/>
      <c r="F4858" s="661"/>
      <c r="G4858" s="662"/>
      <c r="H4858" s="663"/>
      <c r="I4858" s="663"/>
      <c r="J4858" s="663"/>
      <c r="K4858" s="664"/>
      <c r="L4858" s="662"/>
      <c r="M4858" s="663"/>
      <c r="N4858" s="663"/>
      <c r="O4858" s="663"/>
      <c r="P4858" s="664"/>
      <c r="Q4858" s="665"/>
      <c r="R4858" s="661"/>
      <c r="S4858" s="566"/>
      <c r="T4858" s="566"/>
      <c r="U4858" s="566"/>
      <c r="V4858" s="566"/>
      <c r="W4858" s="566"/>
      <c r="X4858" s="566"/>
      <c r="Y4858" s="566"/>
      <c r="Z4858" s="566"/>
      <c r="AA4858" s="566"/>
      <c r="AB4858" s="566"/>
      <c r="AC4858" s="566"/>
      <c r="AD4858" s="566"/>
      <c r="AE4858" s="566"/>
      <c r="AF4858" s="566"/>
      <c r="AG4858" s="566"/>
    </row>
    <row r="4859" spans="2:33" hidden="1" outlineLevel="1" x14ac:dyDescent="0.45">
      <c r="B4859" s="648"/>
      <c r="C4859" s="649"/>
      <c r="D4859" s="650"/>
      <c r="E4859" s="651"/>
      <c r="F4859" s="652"/>
      <c r="G4859" s="653"/>
      <c r="H4859" s="654"/>
      <c r="I4859" s="654"/>
      <c r="J4859" s="654"/>
      <c r="K4859" s="655"/>
      <c r="L4859" s="653"/>
      <c r="M4859" s="654"/>
      <c r="N4859" s="654"/>
      <c r="O4859" s="654"/>
      <c r="P4859" s="655"/>
      <c r="Q4859" s="656"/>
      <c r="R4859" s="652"/>
      <c r="S4859" s="566"/>
      <c r="T4859" s="566"/>
      <c r="U4859" s="566"/>
      <c r="V4859" s="566"/>
      <c r="W4859" s="566"/>
      <c r="X4859" s="566"/>
      <c r="Y4859" s="566"/>
      <c r="Z4859" s="566"/>
      <c r="AA4859" s="566"/>
      <c r="AB4859" s="566"/>
      <c r="AC4859" s="566"/>
      <c r="AD4859" s="566"/>
      <c r="AE4859" s="566"/>
      <c r="AF4859" s="566"/>
      <c r="AG4859" s="566"/>
    </row>
    <row r="4860" spans="2:33" hidden="1" outlineLevel="1" x14ac:dyDescent="0.45">
      <c r="B4860" s="657"/>
      <c r="C4860" s="658"/>
      <c r="D4860" s="659"/>
      <c r="E4860" s="660"/>
      <c r="F4860" s="661"/>
      <c r="G4860" s="662"/>
      <c r="H4860" s="663"/>
      <c r="I4860" s="663"/>
      <c r="J4860" s="663"/>
      <c r="K4860" s="664"/>
      <c r="L4860" s="662"/>
      <c r="M4860" s="663"/>
      <c r="N4860" s="663"/>
      <c r="O4860" s="663"/>
      <c r="P4860" s="664"/>
      <c r="Q4860" s="665"/>
      <c r="R4860" s="661"/>
      <c r="S4860" s="566"/>
      <c r="T4860" s="566"/>
      <c r="U4860" s="566"/>
      <c r="V4860" s="566"/>
      <c r="W4860" s="566"/>
      <c r="X4860" s="566"/>
      <c r="Y4860" s="566"/>
      <c r="Z4860" s="566"/>
      <c r="AA4860" s="566"/>
      <c r="AB4860" s="566"/>
      <c r="AC4860" s="566"/>
      <c r="AD4860" s="566"/>
      <c r="AE4860" s="566"/>
      <c r="AF4860" s="566"/>
      <c r="AG4860" s="566"/>
    </row>
    <row r="4861" spans="2:33" hidden="1" outlineLevel="1" x14ac:dyDescent="0.45">
      <c r="B4861" s="648"/>
      <c r="C4861" s="649"/>
      <c r="D4861" s="650"/>
      <c r="E4861" s="651"/>
      <c r="F4861" s="652"/>
      <c r="G4861" s="653"/>
      <c r="H4861" s="654"/>
      <c r="I4861" s="654"/>
      <c r="J4861" s="654"/>
      <c r="K4861" s="655"/>
      <c r="L4861" s="653"/>
      <c r="M4861" s="654"/>
      <c r="N4861" s="654"/>
      <c r="O4861" s="654"/>
      <c r="P4861" s="655"/>
      <c r="Q4861" s="656"/>
      <c r="R4861" s="652"/>
      <c r="S4861" s="566"/>
      <c r="T4861" s="566"/>
      <c r="U4861" s="566"/>
      <c r="V4861" s="566"/>
      <c r="W4861" s="566"/>
      <c r="X4861" s="566"/>
      <c r="Y4861" s="566"/>
      <c r="Z4861" s="566"/>
      <c r="AA4861" s="566"/>
      <c r="AB4861" s="566"/>
      <c r="AC4861" s="566"/>
      <c r="AD4861" s="566"/>
      <c r="AE4861" s="566"/>
      <c r="AF4861" s="566"/>
      <c r="AG4861" s="566"/>
    </row>
    <row r="4862" spans="2:33" hidden="1" outlineLevel="1" x14ac:dyDescent="0.45">
      <c r="B4862" s="657"/>
      <c r="C4862" s="658"/>
      <c r="D4862" s="659"/>
      <c r="E4862" s="660"/>
      <c r="F4862" s="661"/>
      <c r="G4862" s="662"/>
      <c r="H4862" s="663"/>
      <c r="I4862" s="663"/>
      <c r="J4862" s="663"/>
      <c r="K4862" s="664"/>
      <c r="L4862" s="662"/>
      <c r="M4862" s="663"/>
      <c r="N4862" s="663"/>
      <c r="O4862" s="663"/>
      <c r="P4862" s="664"/>
      <c r="Q4862" s="665"/>
      <c r="R4862" s="661"/>
      <c r="S4862" s="566"/>
      <c r="T4862" s="566"/>
      <c r="U4862" s="566"/>
      <c r="V4862" s="566"/>
      <c r="W4862" s="566"/>
      <c r="X4862" s="566"/>
      <c r="Y4862" s="566"/>
      <c r="Z4862" s="566"/>
      <c r="AA4862" s="566"/>
      <c r="AB4862" s="566"/>
      <c r="AC4862" s="566"/>
      <c r="AD4862" s="566"/>
      <c r="AE4862" s="566"/>
      <c r="AF4862" s="566"/>
      <c r="AG4862" s="566"/>
    </row>
    <row r="4863" spans="2:33" hidden="1" outlineLevel="1" x14ac:dyDescent="0.45">
      <c r="B4863" s="648"/>
      <c r="C4863" s="649"/>
      <c r="D4863" s="650"/>
      <c r="E4863" s="651"/>
      <c r="F4863" s="652"/>
      <c r="G4863" s="653"/>
      <c r="H4863" s="654"/>
      <c r="I4863" s="654"/>
      <c r="J4863" s="654"/>
      <c r="K4863" s="655"/>
      <c r="L4863" s="653"/>
      <c r="M4863" s="654"/>
      <c r="N4863" s="654"/>
      <c r="O4863" s="654"/>
      <c r="P4863" s="655"/>
      <c r="Q4863" s="656"/>
      <c r="R4863" s="652"/>
      <c r="S4863" s="566"/>
      <c r="T4863" s="566"/>
      <c r="U4863" s="566"/>
      <c r="V4863" s="566"/>
      <c r="W4863" s="566"/>
      <c r="X4863" s="566"/>
      <c r="Y4863" s="566"/>
      <c r="Z4863" s="566"/>
      <c r="AA4863" s="566"/>
      <c r="AB4863" s="566"/>
      <c r="AC4863" s="566"/>
      <c r="AD4863" s="566"/>
      <c r="AE4863" s="566"/>
      <c r="AF4863" s="566"/>
      <c r="AG4863" s="566"/>
    </row>
    <row r="4864" spans="2:33" hidden="1" outlineLevel="1" x14ac:dyDescent="0.45">
      <c r="B4864" s="657"/>
      <c r="C4864" s="658"/>
      <c r="D4864" s="659"/>
      <c r="E4864" s="660"/>
      <c r="F4864" s="661"/>
      <c r="G4864" s="662"/>
      <c r="H4864" s="663"/>
      <c r="I4864" s="663"/>
      <c r="J4864" s="663"/>
      <c r="K4864" s="664"/>
      <c r="L4864" s="662"/>
      <c r="M4864" s="663"/>
      <c r="N4864" s="663"/>
      <c r="O4864" s="663"/>
      <c r="P4864" s="664"/>
      <c r="Q4864" s="665"/>
      <c r="R4864" s="661"/>
      <c r="S4864" s="566"/>
      <c r="T4864" s="566"/>
      <c r="U4864" s="566"/>
      <c r="V4864" s="566"/>
      <c r="W4864" s="566"/>
      <c r="X4864" s="566"/>
      <c r="Y4864" s="566"/>
      <c r="Z4864" s="566"/>
      <c r="AA4864" s="566"/>
      <c r="AB4864" s="566"/>
      <c r="AC4864" s="566"/>
      <c r="AD4864" s="566"/>
      <c r="AE4864" s="566"/>
      <c r="AF4864" s="566"/>
      <c r="AG4864" s="566"/>
    </row>
    <row r="4865" spans="2:33" hidden="1" outlineLevel="1" x14ac:dyDescent="0.45">
      <c r="B4865" s="648"/>
      <c r="C4865" s="649"/>
      <c r="D4865" s="650"/>
      <c r="E4865" s="651"/>
      <c r="F4865" s="652"/>
      <c r="G4865" s="653"/>
      <c r="H4865" s="654"/>
      <c r="I4865" s="654"/>
      <c r="J4865" s="654"/>
      <c r="K4865" s="655"/>
      <c r="L4865" s="653"/>
      <c r="M4865" s="654"/>
      <c r="N4865" s="654"/>
      <c r="O4865" s="654"/>
      <c r="P4865" s="655"/>
      <c r="Q4865" s="656"/>
      <c r="R4865" s="652"/>
      <c r="S4865" s="566"/>
      <c r="T4865" s="566"/>
      <c r="U4865" s="566"/>
      <c r="V4865" s="566"/>
      <c r="W4865" s="566"/>
      <c r="X4865" s="566"/>
      <c r="Y4865" s="566"/>
      <c r="Z4865" s="566"/>
      <c r="AA4865" s="566"/>
      <c r="AB4865" s="566"/>
      <c r="AC4865" s="566"/>
      <c r="AD4865" s="566"/>
      <c r="AE4865" s="566"/>
      <c r="AF4865" s="566"/>
      <c r="AG4865" s="566"/>
    </row>
    <row r="4866" spans="2:33" hidden="1" outlineLevel="1" x14ac:dyDescent="0.45">
      <c r="B4866" s="657"/>
      <c r="C4866" s="658"/>
      <c r="D4866" s="659"/>
      <c r="E4866" s="660"/>
      <c r="F4866" s="661"/>
      <c r="G4866" s="662"/>
      <c r="H4866" s="663"/>
      <c r="I4866" s="663"/>
      <c r="J4866" s="663"/>
      <c r="K4866" s="664"/>
      <c r="L4866" s="662"/>
      <c r="M4866" s="663"/>
      <c r="N4866" s="663"/>
      <c r="O4866" s="663"/>
      <c r="P4866" s="664"/>
      <c r="Q4866" s="665"/>
      <c r="R4866" s="661"/>
      <c r="S4866" s="566"/>
      <c r="T4866" s="566"/>
      <c r="U4866" s="566"/>
      <c r="V4866" s="566"/>
      <c r="W4866" s="566"/>
      <c r="X4866" s="566"/>
      <c r="Y4866" s="566"/>
      <c r="Z4866" s="566"/>
      <c r="AA4866" s="566"/>
      <c r="AB4866" s="566"/>
      <c r="AC4866" s="566"/>
      <c r="AD4866" s="566"/>
      <c r="AE4866" s="566"/>
      <c r="AF4866" s="566"/>
      <c r="AG4866" s="566"/>
    </row>
    <row r="4867" spans="2:33" hidden="1" outlineLevel="1" x14ac:dyDescent="0.45">
      <c r="B4867" s="648"/>
      <c r="C4867" s="649"/>
      <c r="D4867" s="650"/>
      <c r="E4867" s="651"/>
      <c r="F4867" s="652"/>
      <c r="G4867" s="653"/>
      <c r="H4867" s="654"/>
      <c r="I4867" s="654"/>
      <c r="J4867" s="654"/>
      <c r="K4867" s="655"/>
      <c r="L4867" s="653"/>
      <c r="M4867" s="654"/>
      <c r="N4867" s="654"/>
      <c r="O4867" s="654"/>
      <c r="P4867" s="655"/>
      <c r="Q4867" s="656"/>
      <c r="R4867" s="652"/>
      <c r="S4867" s="566"/>
      <c r="T4867" s="566"/>
      <c r="U4867" s="566"/>
      <c r="V4867" s="566"/>
      <c r="W4867" s="566"/>
      <c r="X4867" s="566"/>
      <c r="Y4867" s="566"/>
      <c r="Z4867" s="566"/>
      <c r="AA4867" s="566"/>
      <c r="AB4867" s="566"/>
      <c r="AC4867" s="566"/>
      <c r="AD4867" s="566"/>
      <c r="AE4867" s="566"/>
      <c r="AF4867" s="566"/>
      <c r="AG4867" s="566"/>
    </row>
    <row r="4868" spans="2:33" hidden="1" outlineLevel="1" x14ac:dyDescent="0.45">
      <c r="B4868" s="657"/>
      <c r="C4868" s="658"/>
      <c r="D4868" s="659"/>
      <c r="E4868" s="660"/>
      <c r="F4868" s="661"/>
      <c r="G4868" s="662"/>
      <c r="H4868" s="663"/>
      <c r="I4868" s="663"/>
      <c r="J4868" s="663"/>
      <c r="K4868" s="664"/>
      <c r="L4868" s="662"/>
      <c r="M4868" s="663"/>
      <c r="N4868" s="663"/>
      <c r="O4868" s="663"/>
      <c r="P4868" s="664"/>
      <c r="Q4868" s="665"/>
      <c r="R4868" s="661"/>
      <c r="S4868" s="566"/>
      <c r="T4868" s="566"/>
      <c r="U4868" s="566"/>
      <c r="V4868" s="566"/>
      <c r="W4868" s="566"/>
      <c r="X4868" s="566"/>
      <c r="Y4868" s="566"/>
      <c r="Z4868" s="566"/>
      <c r="AA4868" s="566"/>
      <c r="AB4868" s="566"/>
      <c r="AC4868" s="566"/>
      <c r="AD4868" s="566"/>
      <c r="AE4868" s="566"/>
      <c r="AF4868" s="566"/>
      <c r="AG4868" s="566"/>
    </row>
    <row r="4869" spans="2:33" hidden="1" outlineLevel="1" x14ac:dyDescent="0.45">
      <c r="B4869" s="648"/>
      <c r="C4869" s="649"/>
      <c r="D4869" s="650"/>
      <c r="E4869" s="651"/>
      <c r="F4869" s="652"/>
      <c r="G4869" s="653"/>
      <c r="H4869" s="654"/>
      <c r="I4869" s="654"/>
      <c r="J4869" s="654"/>
      <c r="K4869" s="655"/>
      <c r="L4869" s="653"/>
      <c r="M4869" s="654"/>
      <c r="N4869" s="654"/>
      <c r="O4869" s="654"/>
      <c r="P4869" s="655"/>
      <c r="Q4869" s="656"/>
      <c r="R4869" s="652"/>
      <c r="S4869" s="566"/>
      <c r="T4869" s="566"/>
      <c r="U4869" s="566"/>
      <c r="V4869" s="566"/>
      <c r="W4869" s="566"/>
      <c r="X4869" s="566"/>
      <c r="Y4869" s="566"/>
      <c r="Z4869" s="566"/>
      <c r="AA4869" s="566"/>
      <c r="AB4869" s="566"/>
      <c r="AC4869" s="566"/>
      <c r="AD4869" s="566"/>
      <c r="AE4869" s="566"/>
      <c r="AF4869" s="566"/>
      <c r="AG4869" s="566"/>
    </row>
    <row r="4870" spans="2:33" hidden="1" outlineLevel="1" x14ac:dyDescent="0.45">
      <c r="B4870" s="657"/>
      <c r="C4870" s="658"/>
      <c r="D4870" s="659"/>
      <c r="E4870" s="660"/>
      <c r="F4870" s="661"/>
      <c r="G4870" s="662"/>
      <c r="H4870" s="663"/>
      <c r="I4870" s="663"/>
      <c r="J4870" s="663"/>
      <c r="K4870" s="664"/>
      <c r="L4870" s="662"/>
      <c r="M4870" s="663"/>
      <c r="N4870" s="663"/>
      <c r="O4870" s="663"/>
      <c r="P4870" s="664"/>
      <c r="Q4870" s="665"/>
      <c r="R4870" s="661"/>
      <c r="S4870" s="566"/>
      <c r="T4870" s="566"/>
      <c r="U4870" s="566"/>
      <c r="V4870" s="566"/>
      <c r="W4870" s="566"/>
      <c r="X4870" s="566"/>
      <c r="Y4870" s="566"/>
      <c r="Z4870" s="566"/>
      <c r="AA4870" s="566"/>
      <c r="AB4870" s="566"/>
      <c r="AC4870" s="566"/>
      <c r="AD4870" s="566"/>
      <c r="AE4870" s="566"/>
      <c r="AF4870" s="566"/>
      <c r="AG4870" s="566"/>
    </row>
    <row r="4871" spans="2:33" hidden="1" outlineLevel="1" x14ac:dyDescent="0.45">
      <c r="B4871" s="648"/>
      <c r="C4871" s="649"/>
      <c r="D4871" s="650"/>
      <c r="E4871" s="651"/>
      <c r="F4871" s="652"/>
      <c r="G4871" s="653"/>
      <c r="H4871" s="654"/>
      <c r="I4871" s="654"/>
      <c r="J4871" s="654"/>
      <c r="K4871" s="655"/>
      <c r="L4871" s="653"/>
      <c r="M4871" s="654"/>
      <c r="N4871" s="654"/>
      <c r="O4871" s="654"/>
      <c r="P4871" s="655"/>
      <c r="Q4871" s="656"/>
      <c r="R4871" s="652"/>
      <c r="S4871" s="566"/>
      <c r="T4871" s="566"/>
      <c r="U4871" s="566"/>
      <c r="V4871" s="566"/>
      <c r="W4871" s="566"/>
      <c r="X4871" s="566"/>
      <c r="Y4871" s="566"/>
      <c r="Z4871" s="566"/>
      <c r="AA4871" s="566"/>
      <c r="AB4871" s="566"/>
      <c r="AC4871" s="566"/>
      <c r="AD4871" s="566"/>
      <c r="AE4871" s="566"/>
      <c r="AF4871" s="566"/>
      <c r="AG4871" s="566"/>
    </row>
    <row r="4872" spans="2:33" hidden="1" outlineLevel="1" x14ac:dyDescent="0.45">
      <c r="B4872" s="657"/>
      <c r="C4872" s="658"/>
      <c r="D4872" s="659"/>
      <c r="E4872" s="660"/>
      <c r="F4872" s="661"/>
      <c r="G4872" s="662"/>
      <c r="H4872" s="663"/>
      <c r="I4872" s="663"/>
      <c r="J4872" s="663"/>
      <c r="K4872" s="664"/>
      <c r="L4872" s="662"/>
      <c r="M4872" s="663"/>
      <c r="N4872" s="663"/>
      <c r="O4872" s="663"/>
      <c r="P4872" s="664"/>
      <c r="Q4872" s="665"/>
      <c r="R4872" s="661"/>
      <c r="S4872" s="566"/>
      <c r="T4872" s="566"/>
      <c r="U4872" s="566"/>
      <c r="V4872" s="566"/>
      <c r="W4872" s="566"/>
      <c r="X4872" s="566"/>
      <c r="Y4872" s="566"/>
      <c r="Z4872" s="566"/>
      <c r="AA4872" s="566"/>
      <c r="AB4872" s="566"/>
      <c r="AC4872" s="566"/>
      <c r="AD4872" s="566"/>
      <c r="AE4872" s="566"/>
      <c r="AF4872" s="566"/>
      <c r="AG4872" s="566"/>
    </row>
    <row r="4873" spans="2:33" hidden="1" outlineLevel="1" x14ac:dyDescent="0.45">
      <c r="B4873" s="648"/>
      <c r="C4873" s="649"/>
      <c r="D4873" s="650"/>
      <c r="E4873" s="651"/>
      <c r="F4873" s="652"/>
      <c r="G4873" s="653"/>
      <c r="H4873" s="654"/>
      <c r="I4873" s="654"/>
      <c r="J4873" s="654"/>
      <c r="K4873" s="655"/>
      <c r="L4873" s="653"/>
      <c r="M4873" s="654"/>
      <c r="N4873" s="654"/>
      <c r="O4873" s="654"/>
      <c r="P4873" s="655"/>
      <c r="Q4873" s="656"/>
      <c r="R4873" s="652"/>
      <c r="S4873" s="566"/>
      <c r="T4873" s="566"/>
      <c r="U4873" s="566"/>
      <c r="V4873" s="566"/>
      <c r="W4873" s="566"/>
      <c r="X4873" s="566"/>
      <c r="Y4873" s="566"/>
      <c r="Z4873" s="566"/>
      <c r="AA4873" s="566"/>
      <c r="AB4873" s="566"/>
      <c r="AC4873" s="566"/>
      <c r="AD4873" s="566"/>
      <c r="AE4873" s="566"/>
      <c r="AF4873" s="566"/>
      <c r="AG4873" s="566"/>
    </row>
    <row r="4874" spans="2:33" hidden="1" outlineLevel="1" x14ac:dyDescent="0.45">
      <c r="B4874" s="657"/>
      <c r="C4874" s="658"/>
      <c r="D4874" s="659"/>
      <c r="E4874" s="660"/>
      <c r="F4874" s="661"/>
      <c r="G4874" s="662"/>
      <c r="H4874" s="663"/>
      <c r="I4874" s="663"/>
      <c r="J4874" s="663"/>
      <c r="K4874" s="664"/>
      <c r="L4874" s="662"/>
      <c r="M4874" s="663"/>
      <c r="N4874" s="663"/>
      <c r="O4874" s="663"/>
      <c r="P4874" s="664"/>
      <c r="Q4874" s="665"/>
      <c r="R4874" s="661"/>
      <c r="S4874" s="566"/>
      <c r="T4874" s="566"/>
      <c r="U4874" s="566"/>
      <c r="V4874" s="566"/>
      <c r="W4874" s="566"/>
      <c r="X4874" s="566"/>
      <c r="Y4874" s="566"/>
      <c r="Z4874" s="566"/>
      <c r="AA4874" s="566"/>
      <c r="AB4874" s="566"/>
      <c r="AC4874" s="566"/>
      <c r="AD4874" s="566"/>
      <c r="AE4874" s="566"/>
      <c r="AF4874" s="566"/>
      <c r="AG4874" s="566"/>
    </row>
    <row r="4875" spans="2:33" hidden="1" outlineLevel="1" x14ac:dyDescent="0.45">
      <c r="B4875" s="648"/>
      <c r="C4875" s="649"/>
      <c r="D4875" s="650"/>
      <c r="E4875" s="651"/>
      <c r="F4875" s="652"/>
      <c r="G4875" s="653"/>
      <c r="H4875" s="654"/>
      <c r="I4875" s="654"/>
      <c r="J4875" s="654"/>
      <c r="K4875" s="655"/>
      <c r="L4875" s="653"/>
      <c r="M4875" s="654"/>
      <c r="N4875" s="654"/>
      <c r="O4875" s="654"/>
      <c r="P4875" s="655"/>
      <c r="Q4875" s="656"/>
      <c r="R4875" s="652"/>
      <c r="S4875" s="566"/>
      <c r="T4875" s="566"/>
      <c r="U4875" s="566"/>
      <c r="V4875" s="566"/>
      <c r="W4875" s="566"/>
      <c r="X4875" s="566"/>
      <c r="Y4875" s="566"/>
      <c r="Z4875" s="566"/>
      <c r="AA4875" s="566"/>
      <c r="AB4875" s="566"/>
      <c r="AC4875" s="566"/>
      <c r="AD4875" s="566"/>
      <c r="AE4875" s="566"/>
      <c r="AF4875" s="566"/>
      <c r="AG4875" s="566"/>
    </row>
    <row r="4876" spans="2:33" hidden="1" outlineLevel="1" x14ac:dyDescent="0.45">
      <c r="B4876" s="657"/>
      <c r="C4876" s="658"/>
      <c r="D4876" s="659"/>
      <c r="E4876" s="660"/>
      <c r="F4876" s="661"/>
      <c r="G4876" s="662"/>
      <c r="H4876" s="663"/>
      <c r="I4876" s="663"/>
      <c r="J4876" s="663"/>
      <c r="K4876" s="664"/>
      <c r="L4876" s="662"/>
      <c r="M4876" s="663"/>
      <c r="N4876" s="663"/>
      <c r="O4876" s="663"/>
      <c r="P4876" s="664"/>
      <c r="Q4876" s="665"/>
      <c r="R4876" s="661"/>
      <c r="S4876" s="566"/>
      <c r="T4876" s="566"/>
      <c r="U4876" s="566"/>
      <c r="V4876" s="566"/>
      <c r="W4876" s="566"/>
      <c r="X4876" s="566"/>
      <c r="Y4876" s="566"/>
      <c r="Z4876" s="566"/>
      <c r="AA4876" s="566"/>
      <c r="AB4876" s="566"/>
      <c r="AC4876" s="566"/>
      <c r="AD4876" s="566"/>
      <c r="AE4876" s="566"/>
      <c r="AF4876" s="566"/>
      <c r="AG4876" s="566"/>
    </row>
    <row r="4877" spans="2:33" hidden="1" outlineLevel="1" x14ac:dyDescent="0.45">
      <c r="B4877" s="648"/>
      <c r="C4877" s="649"/>
      <c r="D4877" s="650"/>
      <c r="E4877" s="651"/>
      <c r="F4877" s="652"/>
      <c r="G4877" s="653"/>
      <c r="H4877" s="654"/>
      <c r="I4877" s="654"/>
      <c r="J4877" s="654"/>
      <c r="K4877" s="655"/>
      <c r="L4877" s="653"/>
      <c r="M4877" s="654"/>
      <c r="N4877" s="654"/>
      <c r="O4877" s="654"/>
      <c r="P4877" s="655"/>
      <c r="Q4877" s="656"/>
      <c r="R4877" s="652"/>
      <c r="S4877" s="566"/>
      <c r="T4877" s="566"/>
      <c r="U4877" s="566"/>
      <c r="V4877" s="566"/>
      <c r="W4877" s="566"/>
      <c r="X4877" s="566"/>
      <c r="Y4877" s="566"/>
      <c r="Z4877" s="566"/>
      <c r="AA4877" s="566"/>
      <c r="AB4877" s="566"/>
      <c r="AC4877" s="566"/>
      <c r="AD4877" s="566"/>
      <c r="AE4877" s="566"/>
      <c r="AF4877" s="566"/>
      <c r="AG4877" s="566"/>
    </row>
    <row r="4878" spans="2:33" hidden="1" outlineLevel="1" x14ac:dyDescent="0.45">
      <c r="B4878" s="657"/>
      <c r="C4878" s="658"/>
      <c r="D4878" s="659"/>
      <c r="E4878" s="660"/>
      <c r="F4878" s="661"/>
      <c r="G4878" s="662"/>
      <c r="H4878" s="663"/>
      <c r="I4878" s="663"/>
      <c r="J4878" s="663"/>
      <c r="K4878" s="664"/>
      <c r="L4878" s="662"/>
      <c r="M4878" s="663"/>
      <c r="N4878" s="663"/>
      <c r="O4878" s="663"/>
      <c r="P4878" s="664"/>
      <c r="Q4878" s="665"/>
      <c r="R4878" s="661"/>
      <c r="S4878" s="566"/>
      <c r="T4878" s="566"/>
      <c r="U4878" s="566"/>
      <c r="V4878" s="566"/>
      <c r="W4878" s="566"/>
      <c r="X4878" s="566"/>
      <c r="Y4878" s="566"/>
      <c r="Z4878" s="566"/>
      <c r="AA4878" s="566"/>
      <c r="AB4878" s="566"/>
      <c r="AC4878" s="566"/>
      <c r="AD4878" s="566"/>
      <c r="AE4878" s="566"/>
      <c r="AF4878" s="566"/>
      <c r="AG4878" s="566"/>
    </row>
    <row r="4879" spans="2:33" hidden="1" outlineLevel="1" x14ac:dyDescent="0.45">
      <c r="B4879" s="648"/>
      <c r="C4879" s="649"/>
      <c r="D4879" s="650"/>
      <c r="E4879" s="651"/>
      <c r="F4879" s="652"/>
      <c r="G4879" s="653"/>
      <c r="H4879" s="654"/>
      <c r="I4879" s="654"/>
      <c r="J4879" s="654"/>
      <c r="K4879" s="655"/>
      <c r="L4879" s="653"/>
      <c r="M4879" s="654"/>
      <c r="N4879" s="654"/>
      <c r="O4879" s="654"/>
      <c r="P4879" s="655"/>
      <c r="Q4879" s="656"/>
      <c r="R4879" s="652"/>
      <c r="S4879" s="566"/>
      <c r="T4879" s="566"/>
      <c r="U4879" s="566"/>
      <c r="V4879" s="566"/>
      <c r="W4879" s="566"/>
      <c r="X4879" s="566"/>
      <c r="Y4879" s="566"/>
      <c r="Z4879" s="566"/>
      <c r="AA4879" s="566"/>
      <c r="AB4879" s="566"/>
      <c r="AC4879" s="566"/>
      <c r="AD4879" s="566"/>
      <c r="AE4879" s="566"/>
      <c r="AF4879" s="566"/>
      <c r="AG4879" s="566"/>
    </row>
    <row r="4880" spans="2:33" hidden="1" outlineLevel="1" x14ac:dyDescent="0.45">
      <c r="B4880" s="657"/>
      <c r="C4880" s="658"/>
      <c r="D4880" s="659"/>
      <c r="E4880" s="660"/>
      <c r="F4880" s="661"/>
      <c r="G4880" s="662"/>
      <c r="H4880" s="663"/>
      <c r="I4880" s="663"/>
      <c r="J4880" s="663"/>
      <c r="K4880" s="664"/>
      <c r="L4880" s="662"/>
      <c r="M4880" s="663"/>
      <c r="N4880" s="663"/>
      <c r="O4880" s="663"/>
      <c r="P4880" s="664"/>
      <c r="Q4880" s="665"/>
      <c r="R4880" s="661"/>
      <c r="S4880" s="566"/>
      <c r="T4880" s="566"/>
      <c r="U4880" s="566"/>
      <c r="V4880" s="566"/>
      <c r="W4880" s="566"/>
      <c r="X4880" s="566"/>
      <c r="Y4880" s="566"/>
      <c r="Z4880" s="566"/>
      <c r="AA4880" s="566"/>
      <c r="AB4880" s="566"/>
      <c r="AC4880" s="566"/>
      <c r="AD4880" s="566"/>
      <c r="AE4880" s="566"/>
      <c r="AF4880" s="566"/>
      <c r="AG4880" s="566"/>
    </row>
    <row r="4881" spans="2:33" hidden="1" outlineLevel="1" x14ac:dyDescent="0.45">
      <c r="B4881" s="648"/>
      <c r="C4881" s="649"/>
      <c r="D4881" s="650"/>
      <c r="E4881" s="651"/>
      <c r="F4881" s="652"/>
      <c r="G4881" s="653"/>
      <c r="H4881" s="654"/>
      <c r="I4881" s="654"/>
      <c r="J4881" s="654"/>
      <c r="K4881" s="655"/>
      <c r="L4881" s="653"/>
      <c r="M4881" s="654"/>
      <c r="N4881" s="654"/>
      <c r="O4881" s="654"/>
      <c r="P4881" s="655"/>
      <c r="Q4881" s="656"/>
      <c r="R4881" s="652"/>
      <c r="S4881" s="566"/>
      <c r="T4881" s="566"/>
      <c r="U4881" s="566"/>
      <c r="V4881" s="566"/>
      <c r="W4881" s="566"/>
      <c r="X4881" s="566"/>
      <c r="Y4881" s="566"/>
      <c r="Z4881" s="566"/>
      <c r="AA4881" s="566"/>
      <c r="AB4881" s="566"/>
      <c r="AC4881" s="566"/>
      <c r="AD4881" s="566"/>
      <c r="AE4881" s="566"/>
      <c r="AF4881" s="566"/>
      <c r="AG4881" s="566"/>
    </row>
    <row r="4882" spans="2:33" hidden="1" outlineLevel="1" x14ac:dyDescent="0.45">
      <c r="B4882" s="657"/>
      <c r="C4882" s="658"/>
      <c r="D4882" s="659"/>
      <c r="E4882" s="660"/>
      <c r="F4882" s="661"/>
      <c r="G4882" s="662"/>
      <c r="H4882" s="663"/>
      <c r="I4882" s="663"/>
      <c r="J4882" s="663"/>
      <c r="K4882" s="664"/>
      <c r="L4882" s="662"/>
      <c r="M4882" s="663"/>
      <c r="N4882" s="663"/>
      <c r="O4882" s="663"/>
      <c r="P4882" s="664"/>
      <c r="Q4882" s="665"/>
      <c r="R4882" s="661"/>
      <c r="S4882" s="566"/>
      <c r="T4882" s="566"/>
      <c r="U4882" s="566"/>
      <c r="V4882" s="566"/>
      <c r="W4882" s="566"/>
      <c r="X4882" s="566"/>
      <c r="Y4882" s="566"/>
      <c r="Z4882" s="566"/>
      <c r="AA4882" s="566"/>
      <c r="AB4882" s="566"/>
      <c r="AC4882" s="566"/>
      <c r="AD4882" s="566"/>
      <c r="AE4882" s="566"/>
      <c r="AF4882" s="566"/>
      <c r="AG4882" s="566"/>
    </row>
    <row r="4883" spans="2:33" hidden="1" outlineLevel="1" x14ac:dyDescent="0.45">
      <c r="B4883" s="648"/>
      <c r="C4883" s="649"/>
      <c r="D4883" s="650"/>
      <c r="E4883" s="651"/>
      <c r="F4883" s="652"/>
      <c r="G4883" s="653"/>
      <c r="H4883" s="654"/>
      <c r="I4883" s="654"/>
      <c r="J4883" s="654"/>
      <c r="K4883" s="655"/>
      <c r="L4883" s="653"/>
      <c r="M4883" s="654"/>
      <c r="N4883" s="654"/>
      <c r="O4883" s="654"/>
      <c r="P4883" s="655"/>
      <c r="Q4883" s="656"/>
      <c r="R4883" s="652"/>
      <c r="S4883" s="566"/>
      <c r="T4883" s="566"/>
      <c r="U4883" s="566"/>
      <c r="V4883" s="566"/>
      <c r="W4883" s="566"/>
      <c r="X4883" s="566"/>
      <c r="Y4883" s="566"/>
      <c r="Z4883" s="566"/>
      <c r="AA4883" s="566"/>
      <c r="AB4883" s="566"/>
      <c r="AC4883" s="566"/>
      <c r="AD4883" s="566"/>
      <c r="AE4883" s="566"/>
      <c r="AF4883" s="566"/>
      <c r="AG4883" s="566"/>
    </row>
    <row r="4884" spans="2:33" hidden="1" outlineLevel="1" x14ac:dyDescent="0.45">
      <c r="B4884" s="657"/>
      <c r="C4884" s="658"/>
      <c r="D4884" s="659"/>
      <c r="E4884" s="660"/>
      <c r="F4884" s="661"/>
      <c r="G4884" s="662"/>
      <c r="H4884" s="663"/>
      <c r="I4884" s="663"/>
      <c r="J4884" s="663"/>
      <c r="K4884" s="664"/>
      <c r="L4884" s="662"/>
      <c r="M4884" s="663"/>
      <c r="N4884" s="663"/>
      <c r="O4884" s="663"/>
      <c r="P4884" s="664"/>
      <c r="Q4884" s="665"/>
      <c r="R4884" s="661"/>
      <c r="S4884" s="566"/>
      <c r="T4884" s="566"/>
      <c r="U4884" s="566"/>
      <c r="V4884" s="566"/>
      <c r="W4884" s="566"/>
      <c r="X4884" s="566"/>
      <c r="Y4884" s="566"/>
      <c r="Z4884" s="566"/>
      <c r="AA4884" s="566"/>
      <c r="AB4884" s="566"/>
      <c r="AC4884" s="566"/>
      <c r="AD4884" s="566"/>
      <c r="AE4884" s="566"/>
      <c r="AF4884" s="566"/>
      <c r="AG4884" s="566"/>
    </row>
    <row r="4885" spans="2:33" hidden="1" outlineLevel="1" x14ac:dyDescent="0.45">
      <c r="B4885" s="648"/>
      <c r="C4885" s="649"/>
      <c r="D4885" s="650"/>
      <c r="E4885" s="651"/>
      <c r="F4885" s="652"/>
      <c r="G4885" s="653"/>
      <c r="H4885" s="654"/>
      <c r="I4885" s="654"/>
      <c r="J4885" s="654"/>
      <c r="K4885" s="655"/>
      <c r="L4885" s="653"/>
      <c r="M4885" s="654"/>
      <c r="N4885" s="654"/>
      <c r="O4885" s="654"/>
      <c r="P4885" s="655"/>
      <c r="Q4885" s="656"/>
      <c r="R4885" s="652"/>
      <c r="S4885" s="566"/>
      <c r="T4885" s="566"/>
      <c r="U4885" s="566"/>
      <c r="V4885" s="566"/>
      <c r="W4885" s="566"/>
      <c r="X4885" s="566"/>
      <c r="Y4885" s="566"/>
      <c r="Z4885" s="566"/>
      <c r="AA4885" s="566"/>
      <c r="AB4885" s="566"/>
      <c r="AC4885" s="566"/>
      <c r="AD4885" s="566"/>
      <c r="AE4885" s="566"/>
      <c r="AF4885" s="566"/>
      <c r="AG4885" s="566"/>
    </row>
    <row r="4886" spans="2:33" hidden="1" outlineLevel="1" x14ac:dyDescent="0.45">
      <c r="B4886" s="657"/>
      <c r="C4886" s="658"/>
      <c r="D4886" s="659"/>
      <c r="E4886" s="660"/>
      <c r="F4886" s="661"/>
      <c r="G4886" s="662"/>
      <c r="H4886" s="663"/>
      <c r="I4886" s="663"/>
      <c r="J4886" s="663"/>
      <c r="K4886" s="664"/>
      <c r="L4886" s="662"/>
      <c r="M4886" s="663"/>
      <c r="N4886" s="663"/>
      <c r="O4886" s="663"/>
      <c r="P4886" s="664"/>
      <c r="Q4886" s="665"/>
      <c r="R4886" s="661"/>
      <c r="S4886" s="566"/>
      <c r="T4886" s="566"/>
      <c r="U4886" s="566"/>
      <c r="V4886" s="566"/>
      <c r="W4886" s="566"/>
      <c r="X4886" s="566"/>
      <c r="Y4886" s="566"/>
      <c r="Z4886" s="566"/>
      <c r="AA4886" s="566"/>
      <c r="AB4886" s="566"/>
      <c r="AC4886" s="566"/>
      <c r="AD4886" s="566"/>
      <c r="AE4886" s="566"/>
      <c r="AF4886" s="566"/>
      <c r="AG4886" s="566"/>
    </row>
    <row r="4887" spans="2:33" hidden="1" outlineLevel="1" x14ac:dyDescent="0.45">
      <c r="B4887" s="648"/>
      <c r="C4887" s="649"/>
      <c r="D4887" s="650"/>
      <c r="E4887" s="651"/>
      <c r="F4887" s="652"/>
      <c r="G4887" s="653"/>
      <c r="H4887" s="654"/>
      <c r="I4887" s="654"/>
      <c r="J4887" s="654"/>
      <c r="K4887" s="655"/>
      <c r="L4887" s="653"/>
      <c r="M4887" s="654"/>
      <c r="N4887" s="654"/>
      <c r="O4887" s="654"/>
      <c r="P4887" s="655"/>
      <c r="Q4887" s="656"/>
      <c r="R4887" s="652"/>
      <c r="S4887" s="566"/>
      <c r="T4887" s="566"/>
      <c r="U4887" s="566"/>
      <c r="V4887" s="566"/>
      <c r="W4887" s="566"/>
      <c r="X4887" s="566"/>
      <c r="Y4887" s="566"/>
      <c r="Z4887" s="566"/>
      <c r="AA4887" s="566"/>
      <c r="AB4887" s="566"/>
      <c r="AC4887" s="566"/>
      <c r="AD4887" s="566"/>
      <c r="AE4887" s="566"/>
      <c r="AF4887" s="566"/>
      <c r="AG4887" s="566"/>
    </row>
    <row r="4888" spans="2:33" hidden="1" outlineLevel="1" x14ac:dyDescent="0.45">
      <c r="B4888" s="657"/>
      <c r="C4888" s="658"/>
      <c r="D4888" s="659"/>
      <c r="E4888" s="660"/>
      <c r="F4888" s="661"/>
      <c r="G4888" s="662"/>
      <c r="H4888" s="663"/>
      <c r="I4888" s="663"/>
      <c r="J4888" s="663"/>
      <c r="K4888" s="664"/>
      <c r="L4888" s="662"/>
      <c r="M4888" s="663"/>
      <c r="N4888" s="663"/>
      <c r="O4888" s="663"/>
      <c r="P4888" s="664"/>
      <c r="Q4888" s="665"/>
      <c r="R4888" s="661"/>
      <c r="S4888" s="566"/>
      <c r="T4888" s="566"/>
      <c r="U4888" s="566"/>
      <c r="V4888" s="566"/>
      <c r="W4888" s="566"/>
      <c r="X4888" s="566"/>
      <c r="Y4888" s="566"/>
      <c r="Z4888" s="566"/>
      <c r="AA4888" s="566"/>
      <c r="AB4888" s="566"/>
      <c r="AC4888" s="566"/>
      <c r="AD4888" s="566"/>
      <c r="AE4888" s="566"/>
      <c r="AF4888" s="566"/>
      <c r="AG4888" s="566"/>
    </row>
    <row r="4889" spans="2:33" hidden="1" outlineLevel="1" x14ac:dyDescent="0.45">
      <c r="B4889" s="648"/>
      <c r="C4889" s="649"/>
      <c r="D4889" s="650"/>
      <c r="E4889" s="651"/>
      <c r="F4889" s="652"/>
      <c r="G4889" s="653"/>
      <c r="H4889" s="654"/>
      <c r="I4889" s="654"/>
      <c r="J4889" s="654"/>
      <c r="K4889" s="655"/>
      <c r="L4889" s="653"/>
      <c r="M4889" s="654"/>
      <c r="N4889" s="654"/>
      <c r="O4889" s="654"/>
      <c r="P4889" s="655"/>
      <c r="Q4889" s="656"/>
      <c r="R4889" s="652"/>
      <c r="S4889" s="566"/>
      <c r="T4889" s="566"/>
      <c r="U4889" s="566"/>
      <c r="V4889" s="566"/>
      <c r="W4889" s="566"/>
      <c r="X4889" s="566"/>
      <c r="Y4889" s="566"/>
      <c r="Z4889" s="566"/>
      <c r="AA4889" s="566"/>
      <c r="AB4889" s="566"/>
      <c r="AC4889" s="566"/>
      <c r="AD4889" s="566"/>
      <c r="AE4889" s="566"/>
      <c r="AF4889" s="566"/>
      <c r="AG4889" s="566"/>
    </row>
    <row r="4890" spans="2:33" hidden="1" outlineLevel="1" x14ac:dyDescent="0.45">
      <c r="B4890" s="657"/>
      <c r="C4890" s="658"/>
      <c r="D4890" s="659"/>
      <c r="E4890" s="660"/>
      <c r="F4890" s="661"/>
      <c r="G4890" s="662"/>
      <c r="H4890" s="663"/>
      <c r="I4890" s="663"/>
      <c r="J4890" s="663"/>
      <c r="K4890" s="664"/>
      <c r="L4890" s="662"/>
      <c r="M4890" s="663"/>
      <c r="N4890" s="663"/>
      <c r="O4890" s="663"/>
      <c r="P4890" s="664"/>
      <c r="Q4890" s="665"/>
      <c r="R4890" s="661"/>
      <c r="S4890" s="566"/>
      <c r="T4890" s="566"/>
      <c r="U4890" s="566"/>
      <c r="V4890" s="566"/>
      <c r="W4890" s="566"/>
      <c r="X4890" s="566"/>
      <c r="Y4890" s="566"/>
      <c r="Z4890" s="566"/>
      <c r="AA4890" s="566"/>
      <c r="AB4890" s="566"/>
      <c r="AC4890" s="566"/>
      <c r="AD4890" s="566"/>
      <c r="AE4890" s="566"/>
      <c r="AF4890" s="566"/>
      <c r="AG4890" s="566"/>
    </row>
    <row r="4891" spans="2:33" hidden="1" outlineLevel="1" x14ac:dyDescent="0.45">
      <c r="B4891" s="648"/>
      <c r="C4891" s="649"/>
      <c r="D4891" s="650"/>
      <c r="E4891" s="651"/>
      <c r="F4891" s="652"/>
      <c r="G4891" s="653"/>
      <c r="H4891" s="654"/>
      <c r="I4891" s="654"/>
      <c r="J4891" s="654"/>
      <c r="K4891" s="655"/>
      <c r="L4891" s="653"/>
      <c r="M4891" s="654"/>
      <c r="N4891" s="654"/>
      <c r="O4891" s="654"/>
      <c r="P4891" s="655"/>
      <c r="Q4891" s="656"/>
      <c r="R4891" s="652"/>
      <c r="S4891" s="566"/>
      <c r="T4891" s="566"/>
      <c r="U4891" s="566"/>
      <c r="V4891" s="566"/>
      <c r="W4891" s="566"/>
      <c r="X4891" s="566"/>
      <c r="Y4891" s="566"/>
      <c r="Z4891" s="566"/>
      <c r="AA4891" s="566"/>
      <c r="AB4891" s="566"/>
      <c r="AC4891" s="566"/>
      <c r="AD4891" s="566"/>
      <c r="AE4891" s="566"/>
      <c r="AF4891" s="566"/>
      <c r="AG4891" s="566"/>
    </row>
    <row r="4892" spans="2:33" hidden="1" outlineLevel="1" x14ac:dyDescent="0.45">
      <c r="B4892" s="657"/>
      <c r="C4892" s="658"/>
      <c r="D4892" s="659"/>
      <c r="E4892" s="660"/>
      <c r="F4892" s="661"/>
      <c r="G4892" s="662"/>
      <c r="H4892" s="663"/>
      <c r="I4892" s="663"/>
      <c r="J4892" s="663"/>
      <c r="K4892" s="664"/>
      <c r="L4892" s="662"/>
      <c r="M4892" s="663"/>
      <c r="N4892" s="663"/>
      <c r="O4892" s="663"/>
      <c r="P4892" s="664"/>
      <c r="Q4892" s="665"/>
      <c r="R4892" s="661"/>
      <c r="S4892" s="566"/>
      <c r="T4892" s="566"/>
      <c r="U4892" s="566"/>
      <c r="V4892" s="566"/>
      <c r="W4892" s="566"/>
      <c r="X4892" s="566"/>
      <c r="Y4892" s="566"/>
      <c r="Z4892" s="566"/>
      <c r="AA4892" s="566"/>
      <c r="AB4892" s="566"/>
      <c r="AC4892" s="566"/>
      <c r="AD4892" s="566"/>
      <c r="AE4892" s="566"/>
      <c r="AF4892" s="566"/>
      <c r="AG4892" s="566"/>
    </row>
    <row r="4893" spans="2:33" hidden="1" outlineLevel="1" x14ac:dyDescent="0.45">
      <c r="B4893" s="648"/>
      <c r="C4893" s="649"/>
      <c r="D4893" s="650"/>
      <c r="E4893" s="651"/>
      <c r="F4893" s="652"/>
      <c r="G4893" s="653"/>
      <c r="H4893" s="654"/>
      <c r="I4893" s="654"/>
      <c r="J4893" s="654"/>
      <c r="K4893" s="655"/>
      <c r="L4893" s="653"/>
      <c r="M4893" s="654"/>
      <c r="N4893" s="654"/>
      <c r="O4893" s="654"/>
      <c r="P4893" s="655"/>
      <c r="Q4893" s="656"/>
      <c r="R4893" s="652"/>
      <c r="S4893" s="566"/>
      <c r="T4893" s="566"/>
      <c r="U4893" s="566"/>
      <c r="V4893" s="566"/>
      <c r="W4893" s="566"/>
      <c r="X4893" s="566"/>
      <c r="Y4893" s="566"/>
      <c r="Z4893" s="566"/>
      <c r="AA4893" s="566"/>
      <c r="AB4893" s="566"/>
      <c r="AC4893" s="566"/>
      <c r="AD4893" s="566"/>
      <c r="AE4893" s="566"/>
      <c r="AF4893" s="566"/>
      <c r="AG4893" s="566"/>
    </row>
    <row r="4894" spans="2:33" hidden="1" outlineLevel="1" x14ac:dyDescent="0.45">
      <c r="B4894" s="657"/>
      <c r="C4894" s="658"/>
      <c r="D4894" s="659"/>
      <c r="E4894" s="660"/>
      <c r="F4894" s="661"/>
      <c r="G4894" s="662"/>
      <c r="H4894" s="663"/>
      <c r="I4894" s="663"/>
      <c r="J4894" s="663"/>
      <c r="K4894" s="664"/>
      <c r="L4894" s="662"/>
      <c r="M4894" s="663"/>
      <c r="N4894" s="663"/>
      <c r="O4894" s="663"/>
      <c r="P4894" s="664"/>
      <c r="Q4894" s="665"/>
      <c r="R4894" s="661"/>
      <c r="S4894" s="566"/>
      <c r="T4894" s="566"/>
      <c r="U4894" s="566"/>
      <c r="V4894" s="566"/>
      <c r="W4894" s="566"/>
      <c r="X4894" s="566"/>
      <c r="Y4894" s="566"/>
      <c r="Z4894" s="566"/>
      <c r="AA4894" s="566"/>
      <c r="AB4894" s="566"/>
      <c r="AC4894" s="566"/>
      <c r="AD4894" s="566"/>
      <c r="AE4894" s="566"/>
      <c r="AF4894" s="566"/>
      <c r="AG4894" s="566"/>
    </row>
    <row r="4895" spans="2:33" hidden="1" outlineLevel="1" x14ac:dyDescent="0.45">
      <c r="B4895" s="648"/>
      <c r="C4895" s="649"/>
      <c r="D4895" s="650"/>
      <c r="E4895" s="651"/>
      <c r="F4895" s="652"/>
      <c r="G4895" s="653"/>
      <c r="H4895" s="654"/>
      <c r="I4895" s="654"/>
      <c r="J4895" s="654"/>
      <c r="K4895" s="655"/>
      <c r="L4895" s="653"/>
      <c r="M4895" s="654"/>
      <c r="N4895" s="654"/>
      <c r="O4895" s="654"/>
      <c r="P4895" s="655"/>
      <c r="Q4895" s="656"/>
      <c r="R4895" s="652"/>
      <c r="S4895" s="566"/>
      <c r="T4895" s="566"/>
      <c r="U4895" s="566"/>
      <c r="V4895" s="566"/>
      <c r="W4895" s="566"/>
      <c r="X4895" s="566"/>
      <c r="Y4895" s="566"/>
      <c r="Z4895" s="566"/>
      <c r="AA4895" s="566"/>
      <c r="AB4895" s="566"/>
      <c r="AC4895" s="566"/>
      <c r="AD4895" s="566"/>
      <c r="AE4895" s="566"/>
      <c r="AF4895" s="566"/>
      <c r="AG4895" s="566"/>
    </row>
    <row r="4896" spans="2:33" hidden="1" outlineLevel="1" x14ac:dyDescent="0.45">
      <c r="B4896" s="657"/>
      <c r="C4896" s="658"/>
      <c r="D4896" s="659"/>
      <c r="E4896" s="660"/>
      <c r="F4896" s="661"/>
      <c r="G4896" s="662"/>
      <c r="H4896" s="663"/>
      <c r="I4896" s="663"/>
      <c r="J4896" s="663"/>
      <c r="K4896" s="664"/>
      <c r="L4896" s="662"/>
      <c r="M4896" s="663"/>
      <c r="N4896" s="663"/>
      <c r="O4896" s="663"/>
      <c r="P4896" s="664"/>
      <c r="Q4896" s="665"/>
      <c r="R4896" s="661"/>
      <c r="S4896" s="566"/>
      <c r="T4896" s="566"/>
      <c r="U4896" s="566"/>
      <c r="V4896" s="566"/>
      <c r="W4896" s="566"/>
      <c r="X4896" s="566"/>
      <c r="Y4896" s="566"/>
      <c r="Z4896" s="566"/>
      <c r="AA4896" s="566"/>
      <c r="AB4896" s="566"/>
      <c r="AC4896" s="566"/>
      <c r="AD4896" s="566"/>
      <c r="AE4896" s="566"/>
      <c r="AF4896" s="566"/>
      <c r="AG4896" s="566"/>
    </row>
    <row r="4897" spans="2:33" hidden="1" outlineLevel="1" x14ac:dyDescent="0.45">
      <c r="B4897" s="648"/>
      <c r="C4897" s="649"/>
      <c r="D4897" s="650"/>
      <c r="E4897" s="651"/>
      <c r="F4897" s="652"/>
      <c r="G4897" s="653"/>
      <c r="H4897" s="654"/>
      <c r="I4897" s="654"/>
      <c r="J4897" s="654"/>
      <c r="K4897" s="655"/>
      <c r="L4897" s="653"/>
      <c r="M4897" s="654"/>
      <c r="N4897" s="654"/>
      <c r="O4897" s="654"/>
      <c r="P4897" s="655"/>
      <c r="Q4897" s="656"/>
      <c r="R4897" s="652"/>
      <c r="S4897" s="566"/>
      <c r="T4897" s="566"/>
      <c r="U4897" s="566"/>
      <c r="V4897" s="566"/>
      <c r="W4897" s="566"/>
      <c r="X4897" s="566"/>
      <c r="Y4897" s="566"/>
      <c r="Z4897" s="566"/>
      <c r="AA4897" s="566"/>
      <c r="AB4897" s="566"/>
      <c r="AC4897" s="566"/>
      <c r="AD4897" s="566"/>
      <c r="AE4897" s="566"/>
      <c r="AF4897" s="566"/>
      <c r="AG4897" s="566"/>
    </row>
    <row r="4898" spans="2:33" hidden="1" outlineLevel="1" x14ac:dyDescent="0.45">
      <c r="B4898" s="657"/>
      <c r="C4898" s="658"/>
      <c r="D4898" s="659"/>
      <c r="E4898" s="660"/>
      <c r="F4898" s="661"/>
      <c r="G4898" s="662"/>
      <c r="H4898" s="663"/>
      <c r="I4898" s="663"/>
      <c r="J4898" s="663"/>
      <c r="K4898" s="664"/>
      <c r="L4898" s="662"/>
      <c r="M4898" s="663"/>
      <c r="N4898" s="663"/>
      <c r="O4898" s="663"/>
      <c r="P4898" s="664"/>
      <c r="Q4898" s="665"/>
      <c r="R4898" s="661"/>
      <c r="S4898" s="566"/>
      <c r="T4898" s="566"/>
      <c r="U4898" s="566"/>
      <c r="V4898" s="566"/>
      <c r="W4898" s="566"/>
      <c r="X4898" s="566"/>
      <c r="Y4898" s="566"/>
      <c r="Z4898" s="566"/>
      <c r="AA4898" s="566"/>
      <c r="AB4898" s="566"/>
      <c r="AC4898" s="566"/>
      <c r="AD4898" s="566"/>
      <c r="AE4898" s="566"/>
      <c r="AF4898" s="566"/>
      <c r="AG4898" s="566"/>
    </row>
    <row r="4899" spans="2:33" hidden="1" outlineLevel="1" x14ac:dyDescent="0.45">
      <c r="B4899" s="648"/>
      <c r="C4899" s="649"/>
      <c r="D4899" s="650"/>
      <c r="E4899" s="651"/>
      <c r="F4899" s="652"/>
      <c r="G4899" s="653"/>
      <c r="H4899" s="654"/>
      <c r="I4899" s="654"/>
      <c r="J4899" s="654"/>
      <c r="K4899" s="655"/>
      <c r="L4899" s="653"/>
      <c r="M4899" s="654"/>
      <c r="N4899" s="654"/>
      <c r="O4899" s="654"/>
      <c r="P4899" s="655"/>
      <c r="Q4899" s="656"/>
      <c r="R4899" s="652"/>
      <c r="S4899" s="566"/>
      <c r="T4899" s="566"/>
      <c r="U4899" s="566"/>
      <c r="V4899" s="566"/>
      <c r="W4899" s="566"/>
      <c r="X4899" s="566"/>
      <c r="Y4899" s="566"/>
      <c r="Z4899" s="566"/>
      <c r="AA4899" s="566"/>
      <c r="AB4899" s="566"/>
      <c r="AC4899" s="566"/>
      <c r="AD4899" s="566"/>
      <c r="AE4899" s="566"/>
      <c r="AF4899" s="566"/>
      <c r="AG4899" s="566"/>
    </row>
    <row r="4900" spans="2:33" hidden="1" outlineLevel="1" x14ac:dyDescent="0.45">
      <c r="B4900" s="657"/>
      <c r="C4900" s="658"/>
      <c r="D4900" s="659"/>
      <c r="E4900" s="660"/>
      <c r="F4900" s="661"/>
      <c r="G4900" s="662"/>
      <c r="H4900" s="663"/>
      <c r="I4900" s="663"/>
      <c r="J4900" s="663"/>
      <c r="K4900" s="664"/>
      <c r="L4900" s="662"/>
      <c r="M4900" s="663"/>
      <c r="N4900" s="663"/>
      <c r="O4900" s="663"/>
      <c r="P4900" s="664"/>
      <c r="Q4900" s="665"/>
      <c r="R4900" s="661"/>
      <c r="S4900" s="566"/>
      <c r="T4900" s="566"/>
      <c r="U4900" s="566"/>
      <c r="V4900" s="566"/>
      <c r="W4900" s="566"/>
      <c r="X4900" s="566"/>
      <c r="Y4900" s="566"/>
      <c r="Z4900" s="566"/>
      <c r="AA4900" s="566"/>
      <c r="AB4900" s="566"/>
      <c r="AC4900" s="566"/>
      <c r="AD4900" s="566"/>
      <c r="AE4900" s="566"/>
      <c r="AF4900" s="566"/>
      <c r="AG4900" s="566"/>
    </row>
    <row r="4901" spans="2:33" hidden="1" outlineLevel="1" x14ac:dyDescent="0.45">
      <c r="B4901" s="648"/>
      <c r="C4901" s="649"/>
      <c r="D4901" s="650"/>
      <c r="E4901" s="651"/>
      <c r="F4901" s="652"/>
      <c r="G4901" s="653"/>
      <c r="H4901" s="654"/>
      <c r="I4901" s="654"/>
      <c r="J4901" s="654"/>
      <c r="K4901" s="655"/>
      <c r="L4901" s="653"/>
      <c r="M4901" s="654"/>
      <c r="N4901" s="654"/>
      <c r="O4901" s="654"/>
      <c r="P4901" s="655"/>
      <c r="Q4901" s="656"/>
      <c r="R4901" s="652"/>
      <c r="S4901" s="566"/>
      <c r="T4901" s="566"/>
      <c r="U4901" s="566"/>
      <c r="V4901" s="566"/>
      <c r="W4901" s="566"/>
      <c r="X4901" s="566"/>
      <c r="Y4901" s="566"/>
      <c r="Z4901" s="566"/>
      <c r="AA4901" s="566"/>
      <c r="AB4901" s="566"/>
      <c r="AC4901" s="566"/>
      <c r="AD4901" s="566"/>
      <c r="AE4901" s="566"/>
      <c r="AF4901" s="566"/>
      <c r="AG4901" s="566"/>
    </row>
    <row r="4902" spans="2:33" hidden="1" outlineLevel="1" x14ac:dyDescent="0.45">
      <c r="B4902" s="657"/>
      <c r="C4902" s="658"/>
      <c r="D4902" s="659"/>
      <c r="E4902" s="660"/>
      <c r="F4902" s="661"/>
      <c r="G4902" s="662"/>
      <c r="H4902" s="663"/>
      <c r="I4902" s="663"/>
      <c r="J4902" s="663"/>
      <c r="K4902" s="664"/>
      <c r="L4902" s="662"/>
      <c r="M4902" s="663"/>
      <c r="N4902" s="663"/>
      <c r="O4902" s="663"/>
      <c r="P4902" s="664"/>
      <c r="Q4902" s="665"/>
      <c r="R4902" s="661"/>
      <c r="S4902" s="566"/>
      <c r="T4902" s="566"/>
      <c r="U4902" s="566"/>
      <c r="V4902" s="566"/>
      <c r="W4902" s="566"/>
      <c r="X4902" s="566"/>
      <c r="Y4902" s="566"/>
      <c r="Z4902" s="566"/>
      <c r="AA4902" s="566"/>
      <c r="AB4902" s="566"/>
      <c r="AC4902" s="566"/>
      <c r="AD4902" s="566"/>
      <c r="AE4902" s="566"/>
      <c r="AF4902" s="566"/>
      <c r="AG4902" s="566"/>
    </row>
    <row r="4903" spans="2:33" hidden="1" outlineLevel="1" x14ac:dyDescent="0.45">
      <c r="B4903" s="648"/>
      <c r="C4903" s="649"/>
      <c r="D4903" s="650"/>
      <c r="E4903" s="651"/>
      <c r="F4903" s="652"/>
      <c r="G4903" s="653"/>
      <c r="H4903" s="654"/>
      <c r="I4903" s="654"/>
      <c r="J4903" s="654"/>
      <c r="K4903" s="655"/>
      <c r="L4903" s="653"/>
      <c r="M4903" s="654"/>
      <c r="N4903" s="654"/>
      <c r="O4903" s="654"/>
      <c r="P4903" s="655"/>
      <c r="Q4903" s="656"/>
      <c r="R4903" s="652"/>
      <c r="S4903" s="566"/>
      <c r="T4903" s="566"/>
      <c r="U4903" s="566"/>
      <c r="V4903" s="566"/>
      <c r="W4903" s="566"/>
      <c r="X4903" s="566"/>
      <c r="Y4903" s="566"/>
      <c r="Z4903" s="566"/>
      <c r="AA4903" s="566"/>
      <c r="AB4903" s="566"/>
      <c r="AC4903" s="566"/>
      <c r="AD4903" s="566"/>
      <c r="AE4903" s="566"/>
      <c r="AF4903" s="566"/>
      <c r="AG4903" s="566"/>
    </row>
    <row r="4904" spans="2:33" hidden="1" outlineLevel="1" x14ac:dyDescent="0.45">
      <c r="B4904" s="657"/>
      <c r="C4904" s="658"/>
      <c r="D4904" s="659"/>
      <c r="E4904" s="660"/>
      <c r="F4904" s="661"/>
      <c r="G4904" s="662"/>
      <c r="H4904" s="663"/>
      <c r="I4904" s="663"/>
      <c r="J4904" s="663"/>
      <c r="K4904" s="664"/>
      <c r="L4904" s="662"/>
      <c r="M4904" s="663"/>
      <c r="N4904" s="663"/>
      <c r="O4904" s="663"/>
      <c r="P4904" s="664"/>
      <c r="Q4904" s="665"/>
      <c r="R4904" s="661"/>
      <c r="S4904" s="566"/>
      <c r="T4904" s="566"/>
      <c r="U4904" s="566"/>
      <c r="V4904" s="566"/>
      <c r="W4904" s="566"/>
      <c r="X4904" s="566"/>
      <c r="Y4904" s="566"/>
      <c r="Z4904" s="566"/>
      <c r="AA4904" s="566"/>
      <c r="AB4904" s="566"/>
      <c r="AC4904" s="566"/>
      <c r="AD4904" s="566"/>
      <c r="AE4904" s="566"/>
      <c r="AF4904" s="566"/>
      <c r="AG4904" s="566"/>
    </row>
    <row r="4905" spans="2:33" hidden="1" outlineLevel="1" x14ac:dyDescent="0.45">
      <c r="B4905" s="648"/>
      <c r="C4905" s="649"/>
      <c r="D4905" s="650"/>
      <c r="E4905" s="651"/>
      <c r="F4905" s="652"/>
      <c r="G4905" s="653"/>
      <c r="H4905" s="654"/>
      <c r="I4905" s="654"/>
      <c r="J4905" s="654"/>
      <c r="K4905" s="655"/>
      <c r="L4905" s="653"/>
      <c r="M4905" s="654"/>
      <c r="N4905" s="654"/>
      <c r="O4905" s="654"/>
      <c r="P4905" s="655"/>
      <c r="Q4905" s="656"/>
      <c r="R4905" s="652"/>
      <c r="S4905" s="566"/>
      <c r="T4905" s="566"/>
      <c r="U4905" s="566"/>
      <c r="V4905" s="566"/>
      <c r="W4905" s="566"/>
      <c r="X4905" s="566"/>
      <c r="Y4905" s="566"/>
      <c r="Z4905" s="566"/>
      <c r="AA4905" s="566"/>
      <c r="AB4905" s="566"/>
      <c r="AC4905" s="566"/>
      <c r="AD4905" s="566"/>
      <c r="AE4905" s="566"/>
      <c r="AF4905" s="566"/>
      <c r="AG4905" s="566"/>
    </row>
    <row r="4906" spans="2:33" hidden="1" outlineLevel="1" x14ac:dyDescent="0.45">
      <c r="B4906" s="657"/>
      <c r="C4906" s="658"/>
      <c r="D4906" s="659"/>
      <c r="E4906" s="660"/>
      <c r="F4906" s="661"/>
      <c r="G4906" s="662"/>
      <c r="H4906" s="663"/>
      <c r="I4906" s="663"/>
      <c r="J4906" s="663"/>
      <c r="K4906" s="664"/>
      <c r="L4906" s="662"/>
      <c r="M4906" s="663"/>
      <c r="N4906" s="663"/>
      <c r="O4906" s="663"/>
      <c r="P4906" s="664"/>
      <c r="Q4906" s="665"/>
      <c r="R4906" s="661"/>
      <c r="S4906" s="566"/>
      <c r="T4906" s="566"/>
      <c r="U4906" s="566"/>
      <c r="V4906" s="566"/>
      <c r="W4906" s="566"/>
      <c r="X4906" s="566"/>
      <c r="Y4906" s="566"/>
      <c r="Z4906" s="566"/>
      <c r="AA4906" s="566"/>
      <c r="AB4906" s="566"/>
      <c r="AC4906" s="566"/>
      <c r="AD4906" s="566"/>
      <c r="AE4906" s="566"/>
      <c r="AF4906" s="566"/>
      <c r="AG4906" s="566"/>
    </row>
    <row r="4907" spans="2:33" hidden="1" outlineLevel="1" x14ac:dyDescent="0.45">
      <c r="B4907" s="648"/>
      <c r="C4907" s="649"/>
      <c r="D4907" s="650"/>
      <c r="E4907" s="651"/>
      <c r="F4907" s="652"/>
      <c r="G4907" s="653"/>
      <c r="H4907" s="654"/>
      <c r="I4907" s="654"/>
      <c r="J4907" s="654"/>
      <c r="K4907" s="655"/>
      <c r="L4907" s="653"/>
      <c r="M4907" s="654"/>
      <c r="N4907" s="654"/>
      <c r="O4907" s="654"/>
      <c r="P4907" s="655"/>
      <c r="Q4907" s="656"/>
      <c r="R4907" s="652"/>
      <c r="S4907" s="566"/>
      <c r="T4907" s="566"/>
      <c r="U4907" s="566"/>
      <c r="V4907" s="566"/>
      <c r="W4907" s="566"/>
      <c r="X4907" s="566"/>
      <c r="Y4907" s="566"/>
      <c r="Z4907" s="566"/>
      <c r="AA4907" s="566"/>
      <c r="AB4907" s="566"/>
      <c r="AC4907" s="566"/>
      <c r="AD4907" s="566"/>
      <c r="AE4907" s="566"/>
      <c r="AF4907" s="566"/>
      <c r="AG4907" s="566"/>
    </row>
    <row r="4908" spans="2:33" hidden="1" outlineLevel="1" x14ac:dyDescent="0.45">
      <c r="B4908" s="657"/>
      <c r="C4908" s="658"/>
      <c r="D4908" s="659"/>
      <c r="E4908" s="660"/>
      <c r="F4908" s="661"/>
      <c r="G4908" s="662"/>
      <c r="H4908" s="663"/>
      <c r="I4908" s="663"/>
      <c r="J4908" s="663"/>
      <c r="K4908" s="664"/>
      <c r="L4908" s="662"/>
      <c r="M4908" s="663"/>
      <c r="N4908" s="663"/>
      <c r="O4908" s="663"/>
      <c r="P4908" s="664"/>
      <c r="Q4908" s="665"/>
      <c r="R4908" s="661"/>
      <c r="S4908" s="566"/>
      <c r="T4908" s="566"/>
      <c r="U4908" s="566"/>
      <c r="V4908" s="566"/>
      <c r="W4908" s="566"/>
      <c r="X4908" s="566"/>
      <c r="Y4908" s="566"/>
      <c r="Z4908" s="566"/>
      <c r="AA4908" s="566"/>
      <c r="AB4908" s="566"/>
      <c r="AC4908" s="566"/>
      <c r="AD4908" s="566"/>
      <c r="AE4908" s="566"/>
      <c r="AF4908" s="566"/>
      <c r="AG4908" s="566"/>
    </row>
    <row r="4909" spans="2:33" hidden="1" outlineLevel="1" x14ac:dyDescent="0.45">
      <c r="B4909" s="648"/>
      <c r="C4909" s="649"/>
      <c r="D4909" s="650"/>
      <c r="E4909" s="651"/>
      <c r="F4909" s="652"/>
      <c r="G4909" s="653"/>
      <c r="H4909" s="654"/>
      <c r="I4909" s="654"/>
      <c r="J4909" s="654"/>
      <c r="K4909" s="655"/>
      <c r="L4909" s="653"/>
      <c r="M4909" s="654"/>
      <c r="N4909" s="654"/>
      <c r="O4909" s="654"/>
      <c r="P4909" s="655"/>
      <c r="Q4909" s="656"/>
      <c r="R4909" s="652"/>
      <c r="S4909" s="566"/>
      <c r="T4909" s="566"/>
      <c r="U4909" s="566"/>
      <c r="V4909" s="566"/>
      <c r="W4909" s="566"/>
      <c r="X4909" s="566"/>
      <c r="Y4909" s="566"/>
      <c r="Z4909" s="566"/>
      <c r="AA4909" s="566"/>
      <c r="AB4909" s="566"/>
      <c r="AC4909" s="566"/>
      <c r="AD4909" s="566"/>
      <c r="AE4909" s="566"/>
      <c r="AF4909" s="566"/>
      <c r="AG4909" s="566"/>
    </row>
    <row r="4910" spans="2:33" hidden="1" outlineLevel="1" x14ac:dyDescent="0.45">
      <c r="B4910" s="657"/>
      <c r="C4910" s="658"/>
      <c r="D4910" s="659"/>
      <c r="E4910" s="660"/>
      <c r="F4910" s="661"/>
      <c r="G4910" s="662"/>
      <c r="H4910" s="663"/>
      <c r="I4910" s="663"/>
      <c r="J4910" s="663"/>
      <c r="K4910" s="664"/>
      <c r="L4910" s="662"/>
      <c r="M4910" s="663"/>
      <c r="N4910" s="663"/>
      <c r="O4910" s="663"/>
      <c r="P4910" s="664"/>
      <c r="Q4910" s="665"/>
      <c r="R4910" s="661"/>
      <c r="S4910" s="566"/>
      <c r="T4910" s="566"/>
      <c r="U4910" s="566"/>
      <c r="V4910" s="566"/>
      <c r="W4910" s="566"/>
      <c r="X4910" s="566"/>
      <c r="Y4910" s="566"/>
      <c r="Z4910" s="566"/>
      <c r="AA4910" s="566"/>
      <c r="AB4910" s="566"/>
      <c r="AC4910" s="566"/>
      <c r="AD4910" s="566"/>
      <c r="AE4910" s="566"/>
      <c r="AF4910" s="566"/>
      <c r="AG4910" s="566"/>
    </row>
    <row r="4911" spans="2:33" hidden="1" outlineLevel="1" x14ac:dyDescent="0.45">
      <c r="B4911" s="648"/>
      <c r="C4911" s="649"/>
      <c r="D4911" s="650"/>
      <c r="E4911" s="651"/>
      <c r="F4911" s="652"/>
      <c r="G4911" s="653"/>
      <c r="H4911" s="654"/>
      <c r="I4911" s="654"/>
      <c r="J4911" s="654"/>
      <c r="K4911" s="655"/>
      <c r="L4911" s="653"/>
      <c r="M4911" s="654"/>
      <c r="N4911" s="654"/>
      <c r="O4911" s="654"/>
      <c r="P4911" s="655"/>
      <c r="Q4911" s="656"/>
      <c r="R4911" s="652"/>
      <c r="S4911" s="566"/>
      <c r="T4911" s="566"/>
      <c r="U4911" s="566"/>
      <c r="V4911" s="566"/>
      <c r="W4911" s="566"/>
      <c r="X4911" s="566"/>
      <c r="Y4911" s="566"/>
      <c r="Z4911" s="566"/>
      <c r="AA4911" s="566"/>
      <c r="AB4911" s="566"/>
      <c r="AC4911" s="566"/>
      <c r="AD4911" s="566"/>
      <c r="AE4911" s="566"/>
      <c r="AF4911" s="566"/>
      <c r="AG4911" s="566"/>
    </row>
    <row r="4912" spans="2:33" hidden="1" outlineLevel="1" x14ac:dyDescent="0.45">
      <c r="B4912" s="657"/>
      <c r="C4912" s="658"/>
      <c r="D4912" s="659"/>
      <c r="E4912" s="660"/>
      <c r="F4912" s="661"/>
      <c r="G4912" s="662"/>
      <c r="H4912" s="663"/>
      <c r="I4912" s="663"/>
      <c r="J4912" s="663"/>
      <c r="K4912" s="664"/>
      <c r="L4912" s="662"/>
      <c r="M4912" s="663"/>
      <c r="N4912" s="663"/>
      <c r="O4912" s="663"/>
      <c r="P4912" s="664"/>
      <c r="Q4912" s="665"/>
      <c r="R4912" s="661"/>
      <c r="S4912" s="566"/>
      <c r="T4912" s="566"/>
      <c r="U4912" s="566"/>
      <c r="V4912" s="566"/>
      <c r="W4912" s="566"/>
      <c r="X4912" s="566"/>
      <c r="Y4912" s="566"/>
      <c r="Z4912" s="566"/>
      <c r="AA4912" s="566"/>
      <c r="AB4912" s="566"/>
      <c r="AC4912" s="566"/>
      <c r="AD4912" s="566"/>
      <c r="AE4912" s="566"/>
      <c r="AF4912" s="566"/>
      <c r="AG4912" s="566"/>
    </row>
    <row r="4913" spans="2:33" hidden="1" outlineLevel="1" x14ac:dyDescent="0.45">
      <c r="B4913" s="648"/>
      <c r="C4913" s="649"/>
      <c r="D4913" s="650"/>
      <c r="E4913" s="651"/>
      <c r="F4913" s="652"/>
      <c r="G4913" s="653"/>
      <c r="H4913" s="654"/>
      <c r="I4913" s="654"/>
      <c r="J4913" s="654"/>
      <c r="K4913" s="655"/>
      <c r="L4913" s="653"/>
      <c r="M4913" s="654"/>
      <c r="N4913" s="654"/>
      <c r="O4913" s="654"/>
      <c r="P4913" s="655"/>
      <c r="Q4913" s="656"/>
      <c r="R4913" s="652"/>
      <c r="S4913" s="566"/>
      <c r="T4913" s="566"/>
      <c r="U4913" s="566"/>
      <c r="V4913" s="566"/>
      <c r="W4913" s="566"/>
      <c r="X4913" s="566"/>
      <c r="Y4913" s="566"/>
      <c r="Z4913" s="566"/>
      <c r="AA4913" s="566"/>
      <c r="AB4913" s="566"/>
      <c r="AC4913" s="566"/>
      <c r="AD4913" s="566"/>
      <c r="AE4913" s="566"/>
      <c r="AF4913" s="566"/>
      <c r="AG4913" s="566"/>
    </row>
    <row r="4914" spans="2:33" hidden="1" outlineLevel="1" x14ac:dyDescent="0.45">
      <c r="B4914" s="657"/>
      <c r="C4914" s="658"/>
      <c r="D4914" s="659"/>
      <c r="E4914" s="660"/>
      <c r="F4914" s="661"/>
      <c r="G4914" s="662"/>
      <c r="H4914" s="663"/>
      <c r="I4914" s="663"/>
      <c r="J4914" s="663"/>
      <c r="K4914" s="664"/>
      <c r="L4914" s="662"/>
      <c r="M4914" s="663"/>
      <c r="N4914" s="663"/>
      <c r="O4914" s="663"/>
      <c r="P4914" s="664"/>
      <c r="Q4914" s="665"/>
      <c r="R4914" s="661"/>
      <c r="S4914" s="566"/>
      <c r="T4914" s="566"/>
      <c r="U4914" s="566"/>
      <c r="V4914" s="566"/>
      <c r="W4914" s="566"/>
      <c r="X4914" s="566"/>
      <c r="Y4914" s="566"/>
      <c r="Z4914" s="566"/>
      <c r="AA4914" s="566"/>
      <c r="AB4914" s="566"/>
      <c r="AC4914" s="566"/>
      <c r="AD4914" s="566"/>
      <c r="AE4914" s="566"/>
      <c r="AF4914" s="566"/>
      <c r="AG4914" s="566"/>
    </row>
    <row r="4915" spans="2:33" hidden="1" outlineLevel="1" x14ac:dyDescent="0.45">
      <c r="B4915" s="648"/>
      <c r="C4915" s="649"/>
      <c r="D4915" s="650"/>
      <c r="E4915" s="651"/>
      <c r="F4915" s="652"/>
      <c r="G4915" s="653"/>
      <c r="H4915" s="654"/>
      <c r="I4915" s="654"/>
      <c r="J4915" s="654"/>
      <c r="K4915" s="655"/>
      <c r="L4915" s="653"/>
      <c r="M4915" s="654"/>
      <c r="N4915" s="654"/>
      <c r="O4915" s="654"/>
      <c r="P4915" s="655"/>
      <c r="Q4915" s="656"/>
      <c r="R4915" s="652"/>
      <c r="S4915" s="566"/>
      <c r="T4915" s="566"/>
      <c r="U4915" s="566"/>
      <c r="V4915" s="566"/>
      <c r="W4915" s="566"/>
      <c r="X4915" s="566"/>
      <c r="Y4915" s="566"/>
      <c r="Z4915" s="566"/>
      <c r="AA4915" s="566"/>
      <c r="AB4915" s="566"/>
      <c r="AC4915" s="566"/>
      <c r="AD4915" s="566"/>
      <c r="AE4915" s="566"/>
      <c r="AF4915" s="566"/>
      <c r="AG4915" s="566"/>
    </row>
    <row r="4916" spans="2:33" hidden="1" outlineLevel="1" x14ac:dyDescent="0.45">
      <c r="B4916" s="657"/>
      <c r="C4916" s="658"/>
      <c r="D4916" s="659"/>
      <c r="E4916" s="660"/>
      <c r="F4916" s="661"/>
      <c r="G4916" s="662"/>
      <c r="H4916" s="663"/>
      <c r="I4916" s="663"/>
      <c r="J4916" s="663"/>
      <c r="K4916" s="664"/>
      <c r="L4916" s="662"/>
      <c r="M4916" s="663"/>
      <c r="N4916" s="663"/>
      <c r="O4916" s="663"/>
      <c r="P4916" s="664"/>
      <c r="Q4916" s="665"/>
      <c r="R4916" s="661"/>
      <c r="S4916" s="566"/>
      <c r="T4916" s="566"/>
      <c r="U4916" s="566"/>
      <c r="V4916" s="566"/>
      <c r="W4916" s="566"/>
      <c r="X4916" s="566"/>
      <c r="Y4916" s="566"/>
      <c r="Z4916" s="566"/>
      <c r="AA4916" s="566"/>
      <c r="AB4916" s="566"/>
      <c r="AC4916" s="566"/>
      <c r="AD4916" s="566"/>
      <c r="AE4916" s="566"/>
      <c r="AF4916" s="566"/>
      <c r="AG4916" s="566"/>
    </row>
    <row r="4917" spans="2:33" hidden="1" outlineLevel="1" x14ac:dyDescent="0.45">
      <c r="B4917" s="648"/>
      <c r="C4917" s="649"/>
      <c r="D4917" s="650"/>
      <c r="E4917" s="651"/>
      <c r="F4917" s="652"/>
      <c r="G4917" s="653"/>
      <c r="H4917" s="654"/>
      <c r="I4917" s="654"/>
      <c r="J4917" s="654"/>
      <c r="K4917" s="655"/>
      <c r="L4917" s="653"/>
      <c r="M4917" s="654"/>
      <c r="N4917" s="654"/>
      <c r="O4917" s="654"/>
      <c r="P4917" s="655"/>
      <c r="Q4917" s="656"/>
      <c r="R4917" s="652"/>
      <c r="S4917" s="566"/>
      <c r="T4917" s="566"/>
      <c r="U4917" s="566"/>
      <c r="V4917" s="566"/>
      <c r="W4917" s="566"/>
      <c r="X4917" s="566"/>
      <c r="Y4917" s="566"/>
      <c r="Z4917" s="566"/>
      <c r="AA4917" s="566"/>
      <c r="AB4917" s="566"/>
      <c r="AC4917" s="566"/>
      <c r="AD4917" s="566"/>
      <c r="AE4917" s="566"/>
      <c r="AF4917" s="566"/>
      <c r="AG4917" s="566"/>
    </row>
    <row r="4918" spans="2:33" hidden="1" outlineLevel="1" x14ac:dyDescent="0.45">
      <c r="B4918" s="657"/>
      <c r="C4918" s="658"/>
      <c r="D4918" s="659"/>
      <c r="E4918" s="660"/>
      <c r="F4918" s="661"/>
      <c r="G4918" s="662"/>
      <c r="H4918" s="663"/>
      <c r="I4918" s="663"/>
      <c r="J4918" s="663"/>
      <c r="K4918" s="664"/>
      <c r="L4918" s="662"/>
      <c r="M4918" s="663"/>
      <c r="N4918" s="663"/>
      <c r="O4918" s="663"/>
      <c r="P4918" s="664"/>
      <c r="Q4918" s="665"/>
      <c r="R4918" s="661"/>
      <c r="S4918" s="566"/>
      <c r="T4918" s="566"/>
      <c r="U4918" s="566"/>
      <c r="V4918" s="566"/>
      <c r="W4918" s="566"/>
      <c r="X4918" s="566"/>
      <c r="Y4918" s="566"/>
      <c r="Z4918" s="566"/>
      <c r="AA4918" s="566"/>
      <c r="AB4918" s="566"/>
      <c r="AC4918" s="566"/>
      <c r="AD4918" s="566"/>
      <c r="AE4918" s="566"/>
      <c r="AF4918" s="566"/>
      <c r="AG4918" s="566"/>
    </row>
    <row r="4919" spans="2:33" hidden="1" outlineLevel="1" x14ac:dyDescent="0.45">
      <c r="B4919" s="648"/>
      <c r="C4919" s="649"/>
      <c r="D4919" s="650"/>
      <c r="E4919" s="651"/>
      <c r="F4919" s="652"/>
      <c r="G4919" s="653"/>
      <c r="H4919" s="654"/>
      <c r="I4919" s="654"/>
      <c r="J4919" s="654"/>
      <c r="K4919" s="655"/>
      <c r="L4919" s="653"/>
      <c r="M4919" s="654"/>
      <c r="N4919" s="654"/>
      <c r="O4919" s="654"/>
      <c r="P4919" s="655"/>
      <c r="Q4919" s="656"/>
      <c r="R4919" s="652"/>
      <c r="S4919" s="566"/>
      <c r="T4919" s="566"/>
      <c r="U4919" s="566"/>
      <c r="V4919" s="566"/>
      <c r="W4919" s="566"/>
      <c r="X4919" s="566"/>
      <c r="Y4919" s="566"/>
      <c r="Z4919" s="566"/>
      <c r="AA4919" s="566"/>
      <c r="AB4919" s="566"/>
      <c r="AC4919" s="566"/>
      <c r="AD4919" s="566"/>
      <c r="AE4919" s="566"/>
      <c r="AF4919" s="566"/>
      <c r="AG4919" s="566"/>
    </row>
    <row r="4920" spans="2:33" hidden="1" outlineLevel="1" x14ac:dyDescent="0.45">
      <c r="B4920" s="657"/>
      <c r="C4920" s="658"/>
      <c r="D4920" s="659"/>
      <c r="E4920" s="660"/>
      <c r="F4920" s="661"/>
      <c r="G4920" s="662"/>
      <c r="H4920" s="663"/>
      <c r="I4920" s="663"/>
      <c r="J4920" s="663"/>
      <c r="K4920" s="664"/>
      <c r="L4920" s="662"/>
      <c r="M4920" s="663"/>
      <c r="N4920" s="663"/>
      <c r="O4920" s="663"/>
      <c r="P4920" s="664"/>
      <c r="Q4920" s="665"/>
      <c r="R4920" s="661"/>
      <c r="S4920" s="566"/>
      <c r="T4920" s="566"/>
      <c r="U4920" s="566"/>
      <c r="V4920" s="566"/>
      <c r="W4920" s="566"/>
      <c r="X4920" s="566"/>
      <c r="Y4920" s="566"/>
      <c r="Z4920" s="566"/>
      <c r="AA4920" s="566"/>
      <c r="AB4920" s="566"/>
      <c r="AC4920" s="566"/>
      <c r="AD4920" s="566"/>
      <c r="AE4920" s="566"/>
      <c r="AF4920" s="566"/>
      <c r="AG4920" s="566"/>
    </row>
    <row r="4921" spans="2:33" hidden="1" outlineLevel="1" x14ac:dyDescent="0.45">
      <c r="B4921" s="648"/>
      <c r="C4921" s="649"/>
      <c r="D4921" s="650"/>
      <c r="E4921" s="651"/>
      <c r="F4921" s="652"/>
      <c r="G4921" s="653"/>
      <c r="H4921" s="654"/>
      <c r="I4921" s="654"/>
      <c r="J4921" s="654"/>
      <c r="K4921" s="655"/>
      <c r="L4921" s="653"/>
      <c r="M4921" s="654"/>
      <c r="N4921" s="654"/>
      <c r="O4921" s="654"/>
      <c r="P4921" s="655"/>
      <c r="Q4921" s="656"/>
      <c r="R4921" s="652"/>
      <c r="S4921" s="566"/>
      <c r="T4921" s="566"/>
      <c r="U4921" s="566"/>
      <c r="V4921" s="566"/>
      <c r="W4921" s="566"/>
      <c r="X4921" s="566"/>
      <c r="Y4921" s="566"/>
      <c r="Z4921" s="566"/>
      <c r="AA4921" s="566"/>
      <c r="AB4921" s="566"/>
      <c r="AC4921" s="566"/>
      <c r="AD4921" s="566"/>
      <c r="AE4921" s="566"/>
      <c r="AF4921" s="566"/>
      <c r="AG4921" s="566"/>
    </row>
    <row r="4922" spans="2:33" hidden="1" outlineLevel="1" x14ac:dyDescent="0.45">
      <c r="B4922" s="657"/>
      <c r="C4922" s="658"/>
      <c r="D4922" s="659"/>
      <c r="E4922" s="660"/>
      <c r="F4922" s="661"/>
      <c r="G4922" s="662"/>
      <c r="H4922" s="663"/>
      <c r="I4922" s="663"/>
      <c r="J4922" s="663"/>
      <c r="K4922" s="664"/>
      <c r="L4922" s="662"/>
      <c r="M4922" s="663"/>
      <c r="N4922" s="663"/>
      <c r="O4922" s="663"/>
      <c r="P4922" s="664"/>
      <c r="Q4922" s="665"/>
      <c r="R4922" s="661"/>
      <c r="S4922" s="566"/>
      <c r="T4922" s="566"/>
      <c r="U4922" s="566"/>
      <c r="V4922" s="566"/>
      <c r="W4922" s="566"/>
      <c r="X4922" s="566"/>
      <c r="Y4922" s="566"/>
      <c r="Z4922" s="566"/>
      <c r="AA4922" s="566"/>
      <c r="AB4922" s="566"/>
      <c r="AC4922" s="566"/>
      <c r="AD4922" s="566"/>
      <c r="AE4922" s="566"/>
      <c r="AF4922" s="566"/>
      <c r="AG4922" s="566"/>
    </row>
    <row r="4923" spans="2:33" hidden="1" outlineLevel="1" x14ac:dyDescent="0.45">
      <c r="B4923" s="648"/>
      <c r="C4923" s="649"/>
      <c r="D4923" s="650"/>
      <c r="E4923" s="651"/>
      <c r="F4923" s="652"/>
      <c r="G4923" s="653"/>
      <c r="H4923" s="654"/>
      <c r="I4923" s="654"/>
      <c r="J4923" s="654"/>
      <c r="K4923" s="655"/>
      <c r="L4923" s="653"/>
      <c r="M4923" s="654"/>
      <c r="N4923" s="654"/>
      <c r="O4923" s="654"/>
      <c r="P4923" s="655"/>
      <c r="Q4923" s="656"/>
      <c r="R4923" s="652"/>
      <c r="S4923" s="566"/>
      <c r="T4923" s="566"/>
      <c r="U4923" s="566"/>
      <c r="V4923" s="566"/>
      <c r="W4923" s="566"/>
      <c r="X4923" s="566"/>
      <c r="Y4923" s="566"/>
      <c r="Z4923" s="566"/>
      <c r="AA4923" s="566"/>
      <c r="AB4923" s="566"/>
      <c r="AC4923" s="566"/>
      <c r="AD4923" s="566"/>
      <c r="AE4923" s="566"/>
      <c r="AF4923" s="566"/>
      <c r="AG4923" s="566"/>
    </row>
    <row r="4924" spans="2:33" hidden="1" outlineLevel="1" x14ac:dyDescent="0.45">
      <c r="B4924" s="657"/>
      <c r="C4924" s="658"/>
      <c r="D4924" s="659"/>
      <c r="E4924" s="660"/>
      <c r="F4924" s="661"/>
      <c r="G4924" s="662"/>
      <c r="H4924" s="663"/>
      <c r="I4924" s="663"/>
      <c r="J4924" s="663"/>
      <c r="K4924" s="664"/>
      <c r="L4924" s="662"/>
      <c r="M4924" s="663"/>
      <c r="N4924" s="663"/>
      <c r="O4924" s="663"/>
      <c r="P4924" s="664"/>
      <c r="Q4924" s="665"/>
      <c r="R4924" s="661"/>
      <c r="S4924" s="566"/>
      <c r="T4924" s="566"/>
      <c r="U4924" s="566"/>
      <c r="V4924" s="566"/>
      <c r="W4924" s="566"/>
      <c r="X4924" s="566"/>
      <c r="Y4924" s="566"/>
      <c r="Z4924" s="566"/>
      <c r="AA4924" s="566"/>
      <c r="AB4924" s="566"/>
      <c r="AC4924" s="566"/>
      <c r="AD4924" s="566"/>
      <c r="AE4924" s="566"/>
      <c r="AF4924" s="566"/>
      <c r="AG4924" s="566"/>
    </row>
    <row r="4925" spans="2:33" hidden="1" outlineLevel="1" x14ac:dyDescent="0.45">
      <c r="B4925" s="648"/>
      <c r="C4925" s="649"/>
      <c r="D4925" s="650"/>
      <c r="E4925" s="651"/>
      <c r="F4925" s="652"/>
      <c r="G4925" s="653"/>
      <c r="H4925" s="654"/>
      <c r="I4925" s="654"/>
      <c r="J4925" s="654"/>
      <c r="K4925" s="655"/>
      <c r="L4925" s="653"/>
      <c r="M4925" s="654"/>
      <c r="N4925" s="654"/>
      <c r="O4925" s="654"/>
      <c r="P4925" s="655"/>
      <c r="Q4925" s="656"/>
      <c r="R4925" s="652"/>
      <c r="S4925" s="566"/>
      <c r="T4925" s="566"/>
      <c r="U4925" s="566"/>
      <c r="V4925" s="566"/>
      <c r="W4925" s="566"/>
      <c r="X4925" s="566"/>
      <c r="Y4925" s="566"/>
      <c r="Z4925" s="566"/>
      <c r="AA4925" s="566"/>
      <c r="AB4925" s="566"/>
      <c r="AC4925" s="566"/>
      <c r="AD4925" s="566"/>
      <c r="AE4925" s="566"/>
      <c r="AF4925" s="566"/>
      <c r="AG4925" s="566"/>
    </row>
    <row r="4926" spans="2:33" hidden="1" outlineLevel="1" x14ac:dyDescent="0.45">
      <c r="B4926" s="657"/>
      <c r="C4926" s="658"/>
      <c r="D4926" s="659"/>
      <c r="E4926" s="660"/>
      <c r="F4926" s="661"/>
      <c r="G4926" s="662"/>
      <c r="H4926" s="663"/>
      <c r="I4926" s="663"/>
      <c r="J4926" s="663"/>
      <c r="K4926" s="664"/>
      <c r="L4926" s="662"/>
      <c r="M4926" s="663"/>
      <c r="N4926" s="663"/>
      <c r="O4926" s="663"/>
      <c r="P4926" s="664"/>
      <c r="Q4926" s="665"/>
      <c r="R4926" s="661"/>
      <c r="S4926" s="566"/>
      <c r="T4926" s="566"/>
      <c r="U4926" s="566"/>
      <c r="V4926" s="566"/>
      <c r="W4926" s="566"/>
      <c r="X4926" s="566"/>
      <c r="Y4926" s="566"/>
      <c r="Z4926" s="566"/>
      <c r="AA4926" s="566"/>
      <c r="AB4926" s="566"/>
      <c r="AC4926" s="566"/>
      <c r="AD4926" s="566"/>
      <c r="AE4926" s="566"/>
      <c r="AF4926" s="566"/>
      <c r="AG4926" s="566"/>
    </row>
    <row r="4927" spans="2:33" hidden="1" outlineLevel="1" x14ac:dyDescent="0.45">
      <c r="B4927" s="648"/>
      <c r="C4927" s="649"/>
      <c r="D4927" s="650"/>
      <c r="E4927" s="651"/>
      <c r="F4927" s="652"/>
      <c r="G4927" s="653"/>
      <c r="H4927" s="654"/>
      <c r="I4927" s="654"/>
      <c r="J4927" s="654"/>
      <c r="K4927" s="655"/>
      <c r="L4927" s="653"/>
      <c r="M4927" s="654"/>
      <c r="N4927" s="654"/>
      <c r="O4927" s="654"/>
      <c r="P4927" s="655"/>
      <c r="Q4927" s="656"/>
      <c r="R4927" s="652"/>
      <c r="S4927" s="566"/>
      <c r="T4927" s="566"/>
      <c r="U4927" s="566"/>
      <c r="V4927" s="566"/>
      <c r="W4927" s="566"/>
      <c r="X4927" s="566"/>
      <c r="Y4927" s="566"/>
      <c r="Z4927" s="566"/>
      <c r="AA4927" s="566"/>
      <c r="AB4927" s="566"/>
      <c r="AC4927" s="566"/>
      <c r="AD4927" s="566"/>
      <c r="AE4927" s="566"/>
      <c r="AF4927" s="566"/>
      <c r="AG4927" s="566"/>
    </row>
    <row r="4928" spans="2:33" hidden="1" outlineLevel="1" x14ac:dyDescent="0.45">
      <c r="B4928" s="657"/>
      <c r="C4928" s="658"/>
      <c r="D4928" s="659"/>
      <c r="E4928" s="660"/>
      <c r="F4928" s="661"/>
      <c r="G4928" s="662"/>
      <c r="H4928" s="663"/>
      <c r="I4928" s="663"/>
      <c r="J4928" s="663"/>
      <c r="K4928" s="664"/>
      <c r="L4928" s="662"/>
      <c r="M4928" s="663"/>
      <c r="N4928" s="663"/>
      <c r="O4928" s="663"/>
      <c r="P4928" s="664"/>
      <c r="Q4928" s="665"/>
      <c r="R4928" s="661"/>
      <c r="S4928" s="566"/>
      <c r="T4928" s="566"/>
      <c r="U4928" s="566"/>
      <c r="V4928" s="566"/>
      <c r="W4928" s="566"/>
      <c r="X4928" s="566"/>
      <c r="Y4928" s="566"/>
      <c r="Z4928" s="566"/>
      <c r="AA4928" s="566"/>
      <c r="AB4928" s="566"/>
      <c r="AC4928" s="566"/>
      <c r="AD4928" s="566"/>
      <c r="AE4928" s="566"/>
      <c r="AF4928" s="566"/>
      <c r="AG4928" s="566"/>
    </row>
    <row r="4929" spans="2:33" hidden="1" outlineLevel="1" x14ac:dyDescent="0.45">
      <c r="B4929" s="648"/>
      <c r="C4929" s="649"/>
      <c r="D4929" s="650"/>
      <c r="E4929" s="651"/>
      <c r="F4929" s="652"/>
      <c r="G4929" s="653"/>
      <c r="H4929" s="654"/>
      <c r="I4929" s="654"/>
      <c r="J4929" s="654"/>
      <c r="K4929" s="655"/>
      <c r="L4929" s="653"/>
      <c r="M4929" s="654"/>
      <c r="N4929" s="654"/>
      <c r="O4929" s="654"/>
      <c r="P4929" s="655"/>
      <c r="Q4929" s="656"/>
      <c r="R4929" s="652"/>
      <c r="S4929" s="566"/>
      <c r="T4929" s="566"/>
      <c r="U4929" s="566"/>
      <c r="V4929" s="566"/>
      <c r="W4929" s="566"/>
      <c r="X4929" s="566"/>
      <c r="Y4929" s="566"/>
      <c r="Z4929" s="566"/>
      <c r="AA4929" s="566"/>
      <c r="AB4929" s="566"/>
      <c r="AC4929" s="566"/>
      <c r="AD4929" s="566"/>
      <c r="AE4929" s="566"/>
      <c r="AF4929" s="566"/>
      <c r="AG4929" s="566"/>
    </row>
    <row r="4930" spans="2:33" hidden="1" outlineLevel="1" x14ac:dyDescent="0.45">
      <c r="B4930" s="657"/>
      <c r="C4930" s="658"/>
      <c r="D4930" s="659"/>
      <c r="E4930" s="660"/>
      <c r="F4930" s="661"/>
      <c r="G4930" s="662"/>
      <c r="H4930" s="663"/>
      <c r="I4930" s="663"/>
      <c r="J4930" s="663"/>
      <c r="K4930" s="664"/>
      <c r="L4930" s="662"/>
      <c r="M4930" s="663"/>
      <c r="N4930" s="663"/>
      <c r="O4930" s="663"/>
      <c r="P4930" s="664"/>
      <c r="Q4930" s="665"/>
      <c r="R4930" s="661"/>
      <c r="S4930" s="566"/>
      <c r="T4930" s="566"/>
      <c r="U4930" s="566"/>
      <c r="V4930" s="566"/>
      <c r="W4930" s="566"/>
      <c r="X4930" s="566"/>
      <c r="Y4930" s="566"/>
      <c r="Z4930" s="566"/>
      <c r="AA4930" s="566"/>
      <c r="AB4930" s="566"/>
      <c r="AC4930" s="566"/>
      <c r="AD4930" s="566"/>
      <c r="AE4930" s="566"/>
      <c r="AF4930" s="566"/>
      <c r="AG4930" s="566"/>
    </row>
    <row r="4931" spans="2:33" hidden="1" outlineLevel="1" x14ac:dyDescent="0.45">
      <c r="B4931" s="648"/>
      <c r="C4931" s="649"/>
      <c r="D4931" s="650"/>
      <c r="E4931" s="651"/>
      <c r="F4931" s="652"/>
      <c r="G4931" s="653"/>
      <c r="H4931" s="654"/>
      <c r="I4931" s="654"/>
      <c r="J4931" s="654"/>
      <c r="K4931" s="655"/>
      <c r="L4931" s="653"/>
      <c r="M4931" s="654"/>
      <c r="N4931" s="654"/>
      <c r="O4931" s="654"/>
      <c r="P4931" s="655"/>
      <c r="Q4931" s="656"/>
      <c r="R4931" s="652"/>
      <c r="S4931" s="566"/>
      <c r="T4931" s="566"/>
      <c r="U4931" s="566"/>
      <c r="V4931" s="566"/>
      <c r="W4931" s="566"/>
      <c r="X4931" s="566"/>
      <c r="Y4931" s="566"/>
      <c r="Z4931" s="566"/>
      <c r="AA4931" s="566"/>
      <c r="AB4931" s="566"/>
      <c r="AC4931" s="566"/>
      <c r="AD4931" s="566"/>
      <c r="AE4931" s="566"/>
      <c r="AF4931" s="566"/>
      <c r="AG4931" s="566"/>
    </row>
    <row r="4932" spans="2:33" hidden="1" outlineLevel="1" x14ac:dyDescent="0.45">
      <c r="B4932" s="657"/>
      <c r="C4932" s="658"/>
      <c r="D4932" s="659"/>
      <c r="E4932" s="660"/>
      <c r="F4932" s="661"/>
      <c r="G4932" s="662"/>
      <c r="H4932" s="663"/>
      <c r="I4932" s="663"/>
      <c r="J4932" s="663"/>
      <c r="K4932" s="664"/>
      <c r="L4932" s="662"/>
      <c r="M4932" s="663"/>
      <c r="N4932" s="663"/>
      <c r="O4932" s="663"/>
      <c r="P4932" s="664"/>
      <c r="Q4932" s="665"/>
      <c r="R4932" s="661"/>
      <c r="S4932" s="566"/>
      <c r="T4932" s="566"/>
      <c r="U4932" s="566"/>
      <c r="V4932" s="566"/>
      <c r="W4932" s="566"/>
      <c r="X4932" s="566"/>
      <c r="Y4932" s="566"/>
      <c r="Z4932" s="566"/>
      <c r="AA4932" s="566"/>
      <c r="AB4932" s="566"/>
      <c r="AC4932" s="566"/>
      <c r="AD4932" s="566"/>
      <c r="AE4932" s="566"/>
      <c r="AF4932" s="566"/>
      <c r="AG4932" s="566"/>
    </row>
    <row r="4933" spans="2:33" hidden="1" outlineLevel="1" x14ac:dyDescent="0.45">
      <c r="B4933" s="648"/>
      <c r="C4933" s="649"/>
      <c r="D4933" s="650"/>
      <c r="E4933" s="651"/>
      <c r="F4933" s="652"/>
      <c r="G4933" s="653"/>
      <c r="H4933" s="654"/>
      <c r="I4933" s="654"/>
      <c r="J4933" s="654"/>
      <c r="K4933" s="655"/>
      <c r="L4933" s="653"/>
      <c r="M4933" s="654"/>
      <c r="N4933" s="654"/>
      <c r="O4933" s="654"/>
      <c r="P4933" s="655"/>
      <c r="Q4933" s="656"/>
      <c r="R4933" s="652"/>
      <c r="S4933" s="566"/>
      <c r="T4933" s="566"/>
      <c r="U4933" s="566"/>
      <c r="V4933" s="566"/>
      <c r="W4933" s="566"/>
      <c r="X4933" s="566"/>
      <c r="Y4933" s="566"/>
      <c r="Z4933" s="566"/>
      <c r="AA4933" s="566"/>
      <c r="AB4933" s="566"/>
      <c r="AC4933" s="566"/>
      <c r="AD4933" s="566"/>
      <c r="AE4933" s="566"/>
      <c r="AF4933" s="566"/>
      <c r="AG4933" s="566"/>
    </row>
    <row r="4934" spans="2:33" hidden="1" outlineLevel="1" x14ac:dyDescent="0.45">
      <c r="B4934" s="657"/>
      <c r="C4934" s="658"/>
      <c r="D4934" s="659"/>
      <c r="E4934" s="660"/>
      <c r="F4934" s="661"/>
      <c r="G4934" s="662"/>
      <c r="H4934" s="663"/>
      <c r="I4934" s="663"/>
      <c r="J4934" s="663"/>
      <c r="K4934" s="664"/>
      <c r="L4934" s="662"/>
      <c r="M4934" s="663"/>
      <c r="N4934" s="663"/>
      <c r="O4934" s="663"/>
      <c r="P4934" s="664"/>
      <c r="Q4934" s="665"/>
      <c r="R4934" s="661"/>
      <c r="S4934" s="566"/>
      <c r="T4934" s="566"/>
      <c r="U4934" s="566"/>
      <c r="V4934" s="566"/>
      <c r="W4934" s="566"/>
      <c r="X4934" s="566"/>
      <c r="Y4934" s="566"/>
      <c r="Z4934" s="566"/>
      <c r="AA4934" s="566"/>
      <c r="AB4934" s="566"/>
      <c r="AC4934" s="566"/>
      <c r="AD4934" s="566"/>
      <c r="AE4934" s="566"/>
      <c r="AF4934" s="566"/>
      <c r="AG4934" s="566"/>
    </row>
    <row r="4935" spans="2:33" hidden="1" outlineLevel="1" x14ac:dyDescent="0.45">
      <c r="B4935" s="648"/>
      <c r="C4935" s="649"/>
      <c r="D4935" s="650"/>
      <c r="E4935" s="651"/>
      <c r="F4935" s="652"/>
      <c r="G4935" s="653"/>
      <c r="H4935" s="654"/>
      <c r="I4935" s="654"/>
      <c r="J4935" s="654"/>
      <c r="K4935" s="655"/>
      <c r="L4935" s="653"/>
      <c r="M4935" s="654"/>
      <c r="N4935" s="654"/>
      <c r="O4935" s="654"/>
      <c r="P4935" s="655"/>
      <c r="Q4935" s="656"/>
      <c r="R4935" s="652"/>
      <c r="S4935" s="566"/>
      <c r="T4935" s="566"/>
      <c r="U4935" s="566"/>
      <c r="V4935" s="566"/>
      <c r="W4935" s="566"/>
      <c r="X4935" s="566"/>
      <c r="Y4935" s="566"/>
      <c r="Z4935" s="566"/>
      <c r="AA4935" s="566"/>
      <c r="AB4935" s="566"/>
      <c r="AC4935" s="566"/>
      <c r="AD4935" s="566"/>
      <c r="AE4935" s="566"/>
      <c r="AF4935" s="566"/>
      <c r="AG4935" s="566"/>
    </row>
    <row r="4936" spans="2:33" hidden="1" outlineLevel="1" x14ac:dyDescent="0.45">
      <c r="B4936" s="657"/>
      <c r="C4936" s="658"/>
      <c r="D4936" s="659"/>
      <c r="E4936" s="660"/>
      <c r="F4936" s="661"/>
      <c r="G4936" s="662"/>
      <c r="H4936" s="663"/>
      <c r="I4936" s="663"/>
      <c r="J4936" s="663"/>
      <c r="K4936" s="664"/>
      <c r="L4936" s="662"/>
      <c r="M4936" s="663"/>
      <c r="N4936" s="663"/>
      <c r="O4936" s="663"/>
      <c r="P4936" s="664"/>
      <c r="Q4936" s="665"/>
      <c r="R4936" s="661"/>
      <c r="S4936" s="566"/>
      <c r="T4936" s="566"/>
      <c r="U4936" s="566"/>
      <c r="V4936" s="566"/>
      <c r="W4936" s="566"/>
      <c r="X4936" s="566"/>
      <c r="Y4936" s="566"/>
      <c r="Z4936" s="566"/>
      <c r="AA4936" s="566"/>
      <c r="AB4936" s="566"/>
      <c r="AC4936" s="566"/>
      <c r="AD4936" s="566"/>
      <c r="AE4936" s="566"/>
      <c r="AF4936" s="566"/>
      <c r="AG4936" s="566"/>
    </row>
    <row r="4937" spans="2:33" hidden="1" outlineLevel="1" x14ac:dyDescent="0.45">
      <c r="B4937" s="648"/>
      <c r="C4937" s="649"/>
      <c r="D4937" s="650"/>
      <c r="E4937" s="651"/>
      <c r="F4937" s="652"/>
      <c r="G4937" s="653"/>
      <c r="H4937" s="654"/>
      <c r="I4937" s="654"/>
      <c r="J4937" s="654"/>
      <c r="K4937" s="655"/>
      <c r="L4937" s="653"/>
      <c r="M4937" s="654"/>
      <c r="N4937" s="654"/>
      <c r="O4937" s="654"/>
      <c r="P4937" s="655"/>
      <c r="Q4937" s="656"/>
      <c r="R4937" s="652"/>
      <c r="S4937" s="566"/>
      <c r="T4937" s="566"/>
      <c r="U4937" s="566"/>
      <c r="V4937" s="566"/>
      <c r="W4937" s="566"/>
      <c r="X4937" s="566"/>
      <c r="Y4937" s="566"/>
      <c r="Z4937" s="566"/>
      <c r="AA4937" s="566"/>
      <c r="AB4937" s="566"/>
      <c r="AC4937" s="566"/>
      <c r="AD4937" s="566"/>
      <c r="AE4937" s="566"/>
      <c r="AF4937" s="566"/>
      <c r="AG4937" s="566"/>
    </row>
    <row r="4938" spans="2:33" hidden="1" outlineLevel="1" x14ac:dyDescent="0.45">
      <c r="B4938" s="657"/>
      <c r="C4938" s="658"/>
      <c r="D4938" s="659"/>
      <c r="E4938" s="660"/>
      <c r="F4938" s="661"/>
      <c r="G4938" s="662"/>
      <c r="H4938" s="663"/>
      <c r="I4938" s="663"/>
      <c r="J4938" s="663"/>
      <c r="K4938" s="664"/>
      <c r="L4938" s="662"/>
      <c r="M4938" s="663"/>
      <c r="N4938" s="663"/>
      <c r="O4938" s="663"/>
      <c r="P4938" s="664"/>
      <c r="Q4938" s="665"/>
      <c r="R4938" s="661"/>
      <c r="S4938" s="566"/>
      <c r="T4938" s="566"/>
      <c r="U4938" s="566"/>
      <c r="V4938" s="566"/>
      <c r="W4938" s="566"/>
      <c r="X4938" s="566"/>
      <c r="Y4938" s="566"/>
      <c r="Z4938" s="566"/>
      <c r="AA4938" s="566"/>
      <c r="AB4938" s="566"/>
      <c r="AC4938" s="566"/>
      <c r="AD4938" s="566"/>
      <c r="AE4938" s="566"/>
      <c r="AF4938" s="566"/>
      <c r="AG4938" s="566"/>
    </row>
    <row r="4939" spans="2:33" hidden="1" outlineLevel="1" x14ac:dyDescent="0.45">
      <c r="B4939" s="648"/>
      <c r="C4939" s="649"/>
      <c r="D4939" s="650"/>
      <c r="E4939" s="651"/>
      <c r="F4939" s="652"/>
      <c r="G4939" s="653"/>
      <c r="H4939" s="654"/>
      <c r="I4939" s="654"/>
      <c r="J4939" s="654"/>
      <c r="K4939" s="655"/>
      <c r="L4939" s="653"/>
      <c r="M4939" s="654"/>
      <c r="N4939" s="654"/>
      <c r="O4939" s="654"/>
      <c r="P4939" s="655"/>
      <c r="Q4939" s="656"/>
      <c r="R4939" s="652"/>
      <c r="S4939" s="566"/>
      <c r="T4939" s="566"/>
      <c r="U4939" s="566"/>
      <c r="V4939" s="566"/>
      <c r="W4939" s="566"/>
      <c r="X4939" s="566"/>
      <c r="Y4939" s="566"/>
      <c r="Z4939" s="566"/>
      <c r="AA4939" s="566"/>
      <c r="AB4939" s="566"/>
      <c r="AC4939" s="566"/>
      <c r="AD4939" s="566"/>
      <c r="AE4939" s="566"/>
      <c r="AF4939" s="566"/>
      <c r="AG4939" s="566"/>
    </row>
    <row r="4940" spans="2:33" hidden="1" outlineLevel="1" x14ac:dyDescent="0.45">
      <c r="B4940" s="657"/>
      <c r="C4940" s="658"/>
      <c r="D4940" s="659"/>
      <c r="E4940" s="660"/>
      <c r="F4940" s="661"/>
      <c r="G4940" s="662"/>
      <c r="H4940" s="663"/>
      <c r="I4940" s="663"/>
      <c r="J4940" s="663"/>
      <c r="K4940" s="664"/>
      <c r="L4940" s="662"/>
      <c r="M4940" s="663"/>
      <c r="N4940" s="663"/>
      <c r="O4940" s="663"/>
      <c r="P4940" s="664"/>
      <c r="Q4940" s="665"/>
      <c r="R4940" s="661"/>
      <c r="S4940" s="566"/>
      <c r="T4940" s="566"/>
      <c r="U4940" s="566"/>
      <c r="V4940" s="566"/>
      <c r="W4940" s="566"/>
      <c r="X4940" s="566"/>
      <c r="Y4940" s="566"/>
      <c r="Z4940" s="566"/>
      <c r="AA4940" s="566"/>
      <c r="AB4940" s="566"/>
      <c r="AC4940" s="566"/>
      <c r="AD4940" s="566"/>
      <c r="AE4940" s="566"/>
      <c r="AF4940" s="566"/>
      <c r="AG4940" s="566"/>
    </row>
    <row r="4941" spans="2:33" hidden="1" outlineLevel="1" x14ac:dyDescent="0.45">
      <c r="B4941" s="648"/>
      <c r="C4941" s="649"/>
      <c r="D4941" s="650"/>
      <c r="E4941" s="651"/>
      <c r="F4941" s="652"/>
      <c r="G4941" s="653"/>
      <c r="H4941" s="654"/>
      <c r="I4941" s="654"/>
      <c r="J4941" s="654"/>
      <c r="K4941" s="655"/>
      <c r="L4941" s="653"/>
      <c r="M4941" s="654"/>
      <c r="N4941" s="654"/>
      <c r="O4941" s="654"/>
      <c r="P4941" s="655"/>
      <c r="Q4941" s="656"/>
      <c r="R4941" s="652"/>
      <c r="S4941" s="566"/>
      <c r="T4941" s="566"/>
      <c r="U4941" s="566"/>
      <c r="V4941" s="566"/>
      <c r="W4941" s="566"/>
      <c r="X4941" s="566"/>
      <c r="Y4941" s="566"/>
      <c r="Z4941" s="566"/>
      <c r="AA4941" s="566"/>
      <c r="AB4941" s="566"/>
      <c r="AC4941" s="566"/>
      <c r="AD4941" s="566"/>
      <c r="AE4941" s="566"/>
      <c r="AF4941" s="566"/>
      <c r="AG4941" s="566"/>
    </row>
    <row r="4942" spans="2:33" hidden="1" outlineLevel="1" x14ac:dyDescent="0.45">
      <c r="B4942" s="657"/>
      <c r="C4942" s="658"/>
      <c r="D4942" s="659"/>
      <c r="E4942" s="660"/>
      <c r="F4942" s="661"/>
      <c r="G4942" s="662"/>
      <c r="H4942" s="663"/>
      <c r="I4942" s="663"/>
      <c r="J4942" s="663"/>
      <c r="K4942" s="664"/>
      <c r="L4942" s="662"/>
      <c r="M4942" s="663"/>
      <c r="N4942" s="663"/>
      <c r="O4942" s="663"/>
      <c r="P4942" s="664"/>
      <c r="Q4942" s="665"/>
      <c r="R4942" s="661"/>
      <c r="S4942" s="566"/>
      <c r="T4942" s="566"/>
      <c r="U4942" s="566"/>
      <c r="V4942" s="566"/>
      <c r="W4942" s="566"/>
      <c r="X4942" s="566"/>
      <c r="Y4942" s="566"/>
      <c r="Z4942" s="566"/>
      <c r="AA4942" s="566"/>
      <c r="AB4942" s="566"/>
      <c r="AC4942" s="566"/>
      <c r="AD4942" s="566"/>
      <c r="AE4942" s="566"/>
      <c r="AF4942" s="566"/>
      <c r="AG4942" s="566"/>
    </row>
    <row r="4943" spans="2:33" hidden="1" outlineLevel="1" x14ac:dyDescent="0.45">
      <c r="B4943" s="648"/>
      <c r="C4943" s="649"/>
      <c r="D4943" s="650"/>
      <c r="E4943" s="651"/>
      <c r="F4943" s="652"/>
      <c r="G4943" s="653"/>
      <c r="H4943" s="654"/>
      <c r="I4943" s="654"/>
      <c r="J4943" s="654"/>
      <c r="K4943" s="655"/>
      <c r="L4943" s="653"/>
      <c r="M4943" s="654"/>
      <c r="N4943" s="654"/>
      <c r="O4943" s="654"/>
      <c r="P4943" s="655"/>
      <c r="Q4943" s="656"/>
      <c r="R4943" s="652"/>
      <c r="S4943" s="566"/>
      <c r="T4943" s="566"/>
      <c r="U4943" s="566"/>
      <c r="V4943" s="566"/>
      <c r="W4943" s="566"/>
      <c r="X4943" s="566"/>
      <c r="Y4943" s="566"/>
      <c r="Z4943" s="566"/>
      <c r="AA4943" s="566"/>
      <c r="AB4943" s="566"/>
      <c r="AC4943" s="566"/>
      <c r="AD4943" s="566"/>
      <c r="AE4943" s="566"/>
      <c r="AF4943" s="566"/>
      <c r="AG4943" s="566"/>
    </row>
    <row r="4944" spans="2:33" hidden="1" outlineLevel="1" x14ac:dyDescent="0.45">
      <c r="B4944" s="657"/>
      <c r="C4944" s="658"/>
      <c r="D4944" s="659"/>
      <c r="E4944" s="660"/>
      <c r="F4944" s="661"/>
      <c r="G4944" s="662"/>
      <c r="H4944" s="663"/>
      <c r="I4944" s="663"/>
      <c r="J4944" s="663"/>
      <c r="K4944" s="664"/>
      <c r="L4944" s="662"/>
      <c r="M4944" s="663"/>
      <c r="N4944" s="663"/>
      <c r="O4944" s="663"/>
      <c r="P4944" s="664"/>
      <c r="Q4944" s="665"/>
      <c r="R4944" s="661"/>
      <c r="S4944" s="566"/>
      <c r="T4944" s="566"/>
      <c r="U4944" s="566"/>
      <c r="V4944" s="566"/>
      <c r="W4944" s="566"/>
      <c r="X4944" s="566"/>
      <c r="Y4944" s="566"/>
      <c r="Z4944" s="566"/>
      <c r="AA4944" s="566"/>
      <c r="AB4944" s="566"/>
      <c r="AC4944" s="566"/>
      <c r="AD4944" s="566"/>
      <c r="AE4944" s="566"/>
      <c r="AF4944" s="566"/>
      <c r="AG4944" s="566"/>
    </row>
    <row r="4945" spans="2:33" hidden="1" outlineLevel="1" x14ac:dyDescent="0.45">
      <c r="B4945" s="648"/>
      <c r="C4945" s="649"/>
      <c r="D4945" s="650"/>
      <c r="E4945" s="651"/>
      <c r="F4945" s="652"/>
      <c r="G4945" s="653"/>
      <c r="H4945" s="654"/>
      <c r="I4945" s="654"/>
      <c r="J4945" s="654"/>
      <c r="K4945" s="655"/>
      <c r="L4945" s="653"/>
      <c r="M4945" s="654"/>
      <c r="N4945" s="654"/>
      <c r="O4945" s="654"/>
      <c r="P4945" s="655"/>
      <c r="Q4945" s="656"/>
      <c r="R4945" s="652"/>
      <c r="S4945" s="566"/>
      <c r="T4945" s="566"/>
      <c r="U4945" s="566"/>
      <c r="V4945" s="566"/>
      <c r="W4945" s="566"/>
      <c r="X4945" s="566"/>
      <c r="Y4945" s="566"/>
      <c r="Z4945" s="566"/>
      <c r="AA4945" s="566"/>
      <c r="AB4945" s="566"/>
      <c r="AC4945" s="566"/>
      <c r="AD4945" s="566"/>
      <c r="AE4945" s="566"/>
      <c r="AF4945" s="566"/>
      <c r="AG4945" s="566"/>
    </row>
    <row r="4946" spans="2:33" hidden="1" outlineLevel="1" x14ac:dyDescent="0.45">
      <c r="B4946" s="657"/>
      <c r="C4946" s="658"/>
      <c r="D4946" s="659"/>
      <c r="E4946" s="660"/>
      <c r="F4946" s="661"/>
      <c r="G4946" s="662"/>
      <c r="H4946" s="663"/>
      <c r="I4946" s="663"/>
      <c r="J4946" s="663"/>
      <c r="K4946" s="664"/>
      <c r="L4946" s="662"/>
      <c r="M4946" s="663"/>
      <c r="N4946" s="663"/>
      <c r="O4946" s="663"/>
      <c r="P4946" s="664"/>
      <c r="Q4946" s="665"/>
      <c r="R4946" s="661"/>
      <c r="S4946" s="566"/>
      <c r="T4946" s="566"/>
      <c r="U4946" s="566"/>
      <c r="V4946" s="566"/>
      <c r="W4946" s="566"/>
      <c r="X4946" s="566"/>
      <c r="Y4946" s="566"/>
      <c r="Z4946" s="566"/>
      <c r="AA4946" s="566"/>
      <c r="AB4946" s="566"/>
      <c r="AC4946" s="566"/>
      <c r="AD4946" s="566"/>
      <c r="AE4946" s="566"/>
      <c r="AF4946" s="566"/>
      <c r="AG4946" s="566"/>
    </row>
    <row r="4947" spans="2:33" hidden="1" outlineLevel="1" x14ac:dyDescent="0.45">
      <c r="B4947" s="648"/>
      <c r="C4947" s="649"/>
      <c r="D4947" s="650"/>
      <c r="E4947" s="651"/>
      <c r="F4947" s="652"/>
      <c r="G4947" s="653"/>
      <c r="H4947" s="654"/>
      <c r="I4947" s="654"/>
      <c r="J4947" s="654"/>
      <c r="K4947" s="655"/>
      <c r="L4947" s="653"/>
      <c r="M4947" s="654"/>
      <c r="N4947" s="654"/>
      <c r="O4947" s="654"/>
      <c r="P4947" s="655"/>
      <c r="Q4947" s="656"/>
      <c r="R4947" s="652"/>
      <c r="S4947" s="566"/>
      <c r="T4947" s="566"/>
      <c r="U4947" s="566"/>
      <c r="V4947" s="566"/>
      <c r="W4947" s="566"/>
      <c r="X4947" s="566"/>
      <c r="Y4947" s="566"/>
      <c r="Z4947" s="566"/>
      <c r="AA4947" s="566"/>
      <c r="AB4947" s="566"/>
      <c r="AC4947" s="566"/>
      <c r="AD4947" s="566"/>
      <c r="AE4947" s="566"/>
      <c r="AF4947" s="566"/>
      <c r="AG4947" s="566"/>
    </row>
    <row r="4948" spans="2:33" hidden="1" outlineLevel="1" x14ac:dyDescent="0.45">
      <c r="B4948" s="657"/>
      <c r="C4948" s="658"/>
      <c r="D4948" s="659"/>
      <c r="E4948" s="660"/>
      <c r="F4948" s="661"/>
      <c r="G4948" s="662"/>
      <c r="H4948" s="663"/>
      <c r="I4948" s="663"/>
      <c r="J4948" s="663"/>
      <c r="K4948" s="664"/>
      <c r="L4948" s="662"/>
      <c r="M4948" s="663"/>
      <c r="N4948" s="663"/>
      <c r="O4948" s="663"/>
      <c r="P4948" s="664"/>
      <c r="Q4948" s="665"/>
      <c r="R4948" s="661"/>
      <c r="S4948" s="566"/>
      <c r="T4948" s="566"/>
      <c r="U4948" s="566"/>
      <c r="V4948" s="566"/>
      <c r="W4948" s="566"/>
      <c r="X4948" s="566"/>
      <c r="Y4948" s="566"/>
      <c r="Z4948" s="566"/>
      <c r="AA4948" s="566"/>
      <c r="AB4948" s="566"/>
      <c r="AC4948" s="566"/>
      <c r="AD4948" s="566"/>
      <c r="AE4948" s="566"/>
      <c r="AF4948" s="566"/>
      <c r="AG4948" s="566"/>
    </row>
    <row r="4949" spans="2:33" hidden="1" outlineLevel="1" x14ac:dyDescent="0.45">
      <c r="B4949" s="648"/>
      <c r="C4949" s="649"/>
      <c r="D4949" s="650"/>
      <c r="E4949" s="651"/>
      <c r="F4949" s="652"/>
      <c r="G4949" s="653"/>
      <c r="H4949" s="654"/>
      <c r="I4949" s="654"/>
      <c r="J4949" s="654"/>
      <c r="K4949" s="655"/>
      <c r="L4949" s="653"/>
      <c r="M4949" s="654"/>
      <c r="N4949" s="654"/>
      <c r="O4949" s="654"/>
      <c r="P4949" s="655"/>
      <c r="Q4949" s="656"/>
      <c r="R4949" s="652"/>
      <c r="S4949" s="566"/>
      <c r="T4949" s="566"/>
      <c r="U4949" s="566"/>
      <c r="V4949" s="566"/>
      <c r="W4949" s="566"/>
      <c r="X4949" s="566"/>
      <c r="Y4949" s="566"/>
      <c r="Z4949" s="566"/>
      <c r="AA4949" s="566"/>
      <c r="AB4949" s="566"/>
      <c r="AC4949" s="566"/>
      <c r="AD4949" s="566"/>
      <c r="AE4949" s="566"/>
      <c r="AF4949" s="566"/>
      <c r="AG4949" s="566"/>
    </row>
    <row r="4950" spans="2:33" hidden="1" outlineLevel="1" x14ac:dyDescent="0.45">
      <c r="B4950" s="657"/>
      <c r="C4950" s="658"/>
      <c r="D4950" s="659"/>
      <c r="E4950" s="660"/>
      <c r="F4950" s="661"/>
      <c r="G4950" s="662"/>
      <c r="H4950" s="663"/>
      <c r="I4950" s="663"/>
      <c r="J4950" s="663"/>
      <c r="K4950" s="664"/>
      <c r="L4950" s="662"/>
      <c r="M4950" s="663"/>
      <c r="N4950" s="663"/>
      <c r="O4950" s="663"/>
      <c r="P4950" s="664"/>
      <c r="Q4950" s="665"/>
      <c r="R4950" s="661"/>
      <c r="S4950" s="566"/>
      <c r="T4950" s="566"/>
      <c r="U4950" s="566"/>
      <c r="V4950" s="566"/>
      <c r="W4950" s="566"/>
      <c r="X4950" s="566"/>
      <c r="Y4950" s="566"/>
      <c r="Z4950" s="566"/>
      <c r="AA4950" s="566"/>
      <c r="AB4950" s="566"/>
      <c r="AC4950" s="566"/>
      <c r="AD4950" s="566"/>
      <c r="AE4950" s="566"/>
      <c r="AF4950" s="566"/>
      <c r="AG4950" s="566"/>
    </row>
    <row r="4951" spans="2:33" hidden="1" outlineLevel="1" x14ac:dyDescent="0.45">
      <c r="B4951" s="648"/>
      <c r="C4951" s="649"/>
      <c r="D4951" s="650"/>
      <c r="E4951" s="651"/>
      <c r="F4951" s="652"/>
      <c r="G4951" s="653"/>
      <c r="H4951" s="654"/>
      <c r="I4951" s="654"/>
      <c r="J4951" s="654"/>
      <c r="K4951" s="655"/>
      <c r="L4951" s="653"/>
      <c r="M4951" s="654"/>
      <c r="N4951" s="654"/>
      <c r="O4951" s="654"/>
      <c r="P4951" s="655"/>
      <c r="Q4951" s="656"/>
      <c r="R4951" s="652"/>
      <c r="S4951" s="566"/>
      <c r="T4951" s="566"/>
      <c r="U4951" s="566"/>
      <c r="V4951" s="566"/>
      <c r="W4951" s="566"/>
      <c r="X4951" s="566"/>
      <c r="Y4951" s="566"/>
      <c r="Z4951" s="566"/>
      <c r="AA4951" s="566"/>
      <c r="AB4951" s="566"/>
      <c r="AC4951" s="566"/>
      <c r="AD4951" s="566"/>
      <c r="AE4951" s="566"/>
      <c r="AF4951" s="566"/>
      <c r="AG4951" s="566"/>
    </row>
    <row r="4952" spans="2:33" hidden="1" outlineLevel="1" x14ac:dyDescent="0.45">
      <c r="B4952" s="657"/>
      <c r="C4952" s="658"/>
      <c r="D4952" s="659"/>
      <c r="E4952" s="660"/>
      <c r="F4952" s="661"/>
      <c r="G4952" s="662"/>
      <c r="H4952" s="663"/>
      <c r="I4952" s="663"/>
      <c r="J4952" s="663"/>
      <c r="K4952" s="664"/>
      <c r="L4952" s="662"/>
      <c r="M4952" s="663"/>
      <c r="N4952" s="663"/>
      <c r="O4952" s="663"/>
      <c r="P4952" s="664"/>
      <c r="Q4952" s="665"/>
      <c r="R4952" s="661"/>
      <c r="S4952" s="566"/>
      <c r="T4952" s="566"/>
      <c r="U4952" s="566"/>
      <c r="V4952" s="566"/>
      <c r="W4952" s="566"/>
      <c r="X4952" s="566"/>
      <c r="Y4952" s="566"/>
      <c r="Z4952" s="566"/>
      <c r="AA4952" s="566"/>
      <c r="AB4952" s="566"/>
      <c r="AC4952" s="566"/>
      <c r="AD4952" s="566"/>
      <c r="AE4952" s="566"/>
      <c r="AF4952" s="566"/>
      <c r="AG4952" s="566"/>
    </row>
    <row r="4953" spans="2:33" hidden="1" outlineLevel="1" x14ac:dyDescent="0.45">
      <c r="B4953" s="648"/>
      <c r="C4953" s="649"/>
      <c r="D4953" s="650"/>
      <c r="E4953" s="651"/>
      <c r="F4953" s="652"/>
      <c r="G4953" s="653"/>
      <c r="H4953" s="654"/>
      <c r="I4953" s="654"/>
      <c r="J4953" s="654"/>
      <c r="K4953" s="655"/>
      <c r="L4953" s="653"/>
      <c r="M4953" s="654"/>
      <c r="N4953" s="654"/>
      <c r="O4953" s="654"/>
      <c r="P4953" s="655"/>
      <c r="Q4953" s="656"/>
      <c r="R4953" s="652"/>
      <c r="S4953" s="566"/>
      <c r="T4953" s="566"/>
      <c r="U4953" s="566"/>
      <c r="V4953" s="566"/>
      <c r="W4953" s="566"/>
      <c r="X4953" s="566"/>
      <c r="Y4953" s="566"/>
      <c r="Z4953" s="566"/>
      <c r="AA4953" s="566"/>
      <c r="AB4953" s="566"/>
      <c r="AC4953" s="566"/>
      <c r="AD4953" s="566"/>
      <c r="AE4953" s="566"/>
      <c r="AF4953" s="566"/>
      <c r="AG4953" s="566"/>
    </row>
    <row r="4954" spans="2:33" hidden="1" outlineLevel="1" x14ac:dyDescent="0.45">
      <c r="B4954" s="657"/>
      <c r="C4954" s="658"/>
      <c r="D4954" s="659"/>
      <c r="E4954" s="660"/>
      <c r="F4954" s="661"/>
      <c r="G4954" s="662"/>
      <c r="H4954" s="663"/>
      <c r="I4954" s="663"/>
      <c r="J4954" s="663"/>
      <c r="K4954" s="664"/>
      <c r="L4954" s="662"/>
      <c r="M4954" s="663"/>
      <c r="N4954" s="663"/>
      <c r="O4954" s="663"/>
      <c r="P4954" s="664"/>
      <c r="Q4954" s="665"/>
      <c r="R4954" s="661"/>
      <c r="S4954" s="566"/>
      <c r="T4954" s="566"/>
      <c r="U4954" s="566"/>
      <c r="V4954" s="566"/>
      <c r="W4954" s="566"/>
      <c r="X4954" s="566"/>
      <c r="Y4954" s="566"/>
      <c r="Z4954" s="566"/>
      <c r="AA4954" s="566"/>
      <c r="AB4954" s="566"/>
      <c r="AC4954" s="566"/>
      <c r="AD4954" s="566"/>
      <c r="AE4954" s="566"/>
      <c r="AF4954" s="566"/>
      <c r="AG4954" s="566"/>
    </row>
    <row r="4955" spans="2:33" hidden="1" outlineLevel="1" x14ac:dyDescent="0.45">
      <c r="B4955" s="648"/>
      <c r="C4955" s="649"/>
      <c r="D4955" s="650"/>
      <c r="E4955" s="651"/>
      <c r="F4955" s="652"/>
      <c r="G4955" s="653"/>
      <c r="H4955" s="654"/>
      <c r="I4955" s="654"/>
      <c r="J4955" s="654"/>
      <c r="K4955" s="655"/>
      <c r="L4955" s="653"/>
      <c r="M4955" s="654"/>
      <c r="N4955" s="654"/>
      <c r="O4955" s="654"/>
      <c r="P4955" s="655"/>
      <c r="Q4955" s="656"/>
      <c r="R4955" s="652"/>
      <c r="S4955" s="566"/>
      <c r="T4955" s="566"/>
      <c r="U4955" s="566"/>
      <c r="V4955" s="566"/>
      <c r="W4955" s="566"/>
      <c r="X4955" s="566"/>
      <c r="Y4955" s="566"/>
      <c r="Z4955" s="566"/>
      <c r="AA4955" s="566"/>
      <c r="AB4955" s="566"/>
      <c r="AC4955" s="566"/>
      <c r="AD4955" s="566"/>
      <c r="AE4955" s="566"/>
      <c r="AF4955" s="566"/>
      <c r="AG4955" s="566"/>
    </row>
    <row r="4956" spans="2:33" hidden="1" outlineLevel="1" x14ac:dyDescent="0.45">
      <c r="B4956" s="657"/>
      <c r="C4956" s="658"/>
      <c r="D4956" s="659"/>
      <c r="E4956" s="660"/>
      <c r="F4956" s="661"/>
      <c r="G4956" s="662"/>
      <c r="H4956" s="663"/>
      <c r="I4956" s="663"/>
      <c r="J4956" s="663"/>
      <c r="K4956" s="664"/>
      <c r="L4956" s="662"/>
      <c r="M4956" s="663"/>
      <c r="N4956" s="663"/>
      <c r="O4956" s="663"/>
      <c r="P4956" s="664"/>
      <c r="Q4956" s="665"/>
      <c r="R4956" s="661"/>
      <c r="S4956" s="566"/>
      <c r="T4956" s="566"/>
      <c r="U4956" s="566"/>
      <c r="V4956" s="566"/>
      <c r="W4956" s="566"/>
      <c r="X4956" s="566"/>
      <c r="Y4956" s="566"/>
      <c r="Z4956" s="566"/>
      <c r="AA4956" s="566"/>
      <c r="AB4956" s="566"/>
      <c r="AC4956" s="566"/>
      <c r="AD4956" s="566"/>
      <c r="AE4956" s="566"/>
      <c r="AF4956" s="566"/>
      <c r="AG4956" s="566"/>
    </row>
    <row r="4957" spans="2:33" hidden="1" outlineLevel="1" x14ac:dyDescent="0.45">
      <c r="B4957" s="648"/>
      <c r="C4957" s="649"/>
      <c r="D4957" s="650"/>
      <c r="E4957" s="651"/>
      <c r="F4957" s="652"/>
      <c r="G4957" s="653"/>
      <c r="H4957" s="654"/>
      <c r="I4957" s="654"/>
      <c r="J4957" s="654"/>
      <c r="K4957" s="655"/>
      <c r="L4957" s="653"/>
      <c r="M4957" s="654"/>
      <c r="N4957" s="654"/>
      <c r="O4957" s="654"/>
      <c r="P4957" s="655"/>
      <c r="Q4957" s="656"/>
      <c r="R4957" s="652"/>
      <c r="S4957" s="566"/>
      <c r="T4957" s="566"/>
      <c r="U4957" s="566"/>
      <c r="V4957" s="566"/>
      <c r="W4957" s="566"/>
      <c r="X4957" s="566"/>
      <c r="Y4957" s="566"/>
      <c r="Z4957" s="566"/>
      <c r="AA4957" s="566"/>
      <c r="AB4957" s="566"/>
      <c r="AC4957" s="566"/>
      <c r="AD4957" s="566"/>
      <c r="AE4957" s="566"/>
      <c r="AF4957" s="566"/>
      <c r="AG4957" s="566"/>
    </row>
    <row r="4958" spans="2:33" hidden="1" outlineLevel="1" x14ac:dyDescent="0.45">
      <c r="B4958" s="657"/>
      <c r="C4958" s="658"/>
      <c r="D4958" s="659"/>
      <c r="E4958" s="660"/>
      <c r="F4958" s="661"/>
      <c r="G4958" s="662"/>
      <c r="H4958" s="663"/>
      <c r="I4958" s="663"/>
      <c r="J4958" s="663"/>
      <c r="K4958" s="664"/>
      <c r="L4958" s="662"/>
      <c r="M4958" s="663"/>
      <c r="N4958" s="663"/>
      <c r="O4958" s="663"/>
      <c r="P4958" s="664"/>
      <c r="Q4958" s="665"/>
      <c r="R4958" s="661"/>
      <c r="S4958" s="566"/>
      <c r="T4958" s="566"/>
      <c r="U4958" s="566"/>
      <c r="V4958" s="566"/>
      <c r="W4958" s="566"/>
      <c r="X4958" s="566"/>
      <c r="Y4958" s="566"/>
      <c r="Z4958" s="566"/>
      <c r="AA4958" s="566"/>
      <c r="AB4958" s="566"/>
      <c r="AC4958" s="566"/>
      <c r="AD4958" s="566"/>
      <c r="AE4958" s="566"/>
      <c r="AF4958" s="566"/>
      <c r="AG4958" s="566"/>
    </row>
    <row r="4959" spans="2:33" hidden="1" outlineLevel="1" x14ac:dyDescent="0.45">
      <c r="B4959" s="648"/>
      <c r="C4959" s="649"/>
      <c r="D4959" s="650"/>
      <c r="E4959" s="651"/>
      <c r="F4959" s="652"/>
      <c r="G4959" s="653"/>
      <c r="H4959" s="654"/>
      <c r="I4959" s="654"/>
      <c r="J4959" s="654"/>
      <c r="K4959" s="655"/>
      <c r="L4959" s="653"/>
      <c r="M4959" s="654"/>
      <c r="N4959" s="654"/>
      <c r="O4959" s="654"/>
      <c r="P4959" s="655"/>
      <c r="Q4959" s="656"/>
      <c r="R4959" s="652"/>
      <c r="S4959" s="566"/>
      <c r="T4959" s="566"/>
      <c r="U4959" s="566"/>
      <c r="V4959" s="566"/>
      <c r="W4959" s="566"/>
      <c r="X4959" s="566"/>
      <c r="Y4959" s="566"/>
      <c r="Z4959" s="566"/>
      <c r="AA4959" s="566"/>
      <c r="AB4959" s="566"/>
      <c r="AC4959" s="566"/>
      <c r="AD4959" s="566"/>
      <c r="AE4959" s="566"/>
      <c r="AF4959" s="566"/>
      <c r="AG4959" s="566"/>
    </row>
    <row r="4960" spans="2:33" hidden="1" outlineLevel="1" x14ac:dyDescent="0.45">
      <c r="B4960" s="657"/>
      <c r="C4960" s="658"/>
      <c r="D4960" s="659"/>
      <c r="E4960" s="660"/>
      <c r="F4960" s="661"/>
      <c r="G4960" s="662"/>
      <c r="H4960" s="663"/>
      <c r="I4960" s="663"/>
      <c r="J4960" s="663"/>
      <c r="K4960" s="664"/>
      <c r="L4960" s="662"/>
      <c r="M4960" s="663"/>
      <c r="N4960" s="663"/>
      <c r="O4960" s="663"/>
      <c r="P4960" s="664"/>
      <c r="Q4960" s="665"/>
      <c r="R4960" s="661"/>
      <c r="S4960" s="566"/>
      <c r="T4960" s="566"/>
      <c r="U4960" s="566"/>
      <c r="V4960" s="566"/>
      <c r="W4960" s="566"/>
      <c r="X4960" s="566"/>
      <c r="Y4960" s="566"/>
      <c r="Z4960" s="566"/>
      <c r="AA4960" s="566"/>
      <c r="AB4960" s="566"/>
      <c r="AC4960" s="566"/>
      <c r="AD4960" s="566"/>
      <c r="AE4960" s="566"/>
      <c r="AF4960" s="566"/>
      <c r="AG4960" s="566"/>
    </row>
    <row r="4961" spans="2:33" hidden="1" outlineLevel="1" x14ac:dyDescent="0.45">
      <c r="B4961" s="648"/>
      <c r="C4961" s="649"/>
      <c r="D4961" s="650"/>
      <c r="E4961" s="651"/>
      <c r="F4961" s="652"/>
      <c r="G4961" s="653"/>
      <c r="H4961" s="654"/>
      <c r="I4961" s="654"/>
      <c r="J4961" s="654"/>
      <c r="K4961" s="655"/>
      <c r="L4961" s="653"/>
      <c r="M4961" s="654"/>
      <c r="N4961" s="654"/>
      <c r="O4961" s="654"/>
      <c r="P4961" s="655"/>
      <c r="Q4961" s="656"/>
      <c r="R4961" s="652"/>
      <c r="S4961" s="566"/>
      <c r="T4961" s="566"/>
      <c r="U4961" s="566"/>
      <c r="V4961" s="566"/>
      <c r="W4961" s="566"/>
      <c r="X4961" s="566"/>
      <c r="Y4961" s="566"/>
      <c r="Z4961" s="566"/>
      <c r="AA4961" s="566"/>
      <c r="AB4961" s="566"/>
      <c r="AC4961" s="566"/>
      <c r="AD4961" s="566"/>
      <c r="AE4961" s="566"/>
      <c r="AF4961" s="566"/>
      <c r="AG4961" s="566"/>
    </row>
    <row r="4962" spans="2:33" hidden="1" outlineLevel="1" x14ac:dyDescent="0.45">
      <c r="B4962" s="657"/>
      <c r="C4962" s="658"/>
      <c r="D4962" s="659"/>
      <c r="E4962" s="660"/>
      <c r="F4962" s="661"/>
      <c r="G4962" s="662"/>
      <c r="H4962" s="663"/>
      <c r="I4962" s="663"/>
      <c r="J4962" s="663"/>
      <c r="K4962" s="664"/>
      <c r="L4962" s="662"/>
      <c r="M4962" s="663"/>
      <c r="N4962" s="663"/>
      <c r="O4962" s="663"/>
      <c r="P4962" s="664"/>
      <c r="Q4962" s="665"/>
      <c r="R4962" s="661"/>
      <c r="S4962" s="566"/>
      <c r="T4962" s="566"/>
      <c r="U4962" s="566"/>
      <c r="V4962" s="566"/>
      <c r="W4962" s="566"/>
      <c r="X4962" s="566"/>
      <c r="Y4962" s="566"/>
      <c r="Z4962" s="566"/>
      <c r="AA4962" s="566"/>
      <c r="AB4962" s="566"/>
      <c r="AC4962" s="566"/>
      <c r="AD4962" s="566"/>
      <c r="AE4962" s="566"/>
      <c r="AF4962" s="566"/>
      <c r="AG4962" s="566"/>
    </row>
    <row r="4963" spans="2:33" hidden="1" outlineLevel="1" x14ac:dyDescent="0.45">
      <c r="B4963" s="648"/>
      <c r="C4963" s="649"/>
      <c r="D4963" s="650"/>
      <c r="E4963" s="651"/>
      <c r="F4963" s="652"/>
      <c r="G4963" s="653"/>
      <c r="H4963" s="654"/>
      <c r="I4963" s="654"/>
      <c r="J4963" s="654"/>
      <c r="K4963" s="655"/>
      <c r="L4963" s="653"/>
      <c r="M4963" s="654"/>
      <c r="N4963" s="654"/>
      <c r="O4963" s="654"/>
      <c r="P4963" s="655"/>
      <c r="Q4963" s="656"/>
      <c r="R4963" s="652"/>
      <c r="S4963" s="566"/>
      <c r="T4963" s="566"/>
      <c r="U4963" s="566"/>
      <c r="V4963" s="566"/>
      <c r="W4963" s="566"/>
      <c r="X4963" s="566"/>
      <c r="Y4963" s="566"/>
      <c r="Z4963" s="566"/>
      <c r="AA4963" s="566"/>
      <c r="AB4963" s="566"/>
      <c r="AC4963" s="566"/>
      <c r="AD4963" s="566"/>
      <c r="AE4963" s="566"/>
      <c r="AF4963" s="566"/>
      <c r="AG4963" s="566"/>
    </row>
    <row r="4964" spans="2:33" hidden="1" outlineLevel="1" x14ac:dyDescent="0.45">
      <c r="B4964" s="657"/>
      <c r="C4964" s="658"/>
      <c r="D4964" s="659"/>
      <c r="E4964" s="660"/>
      <c r="F4964" s="661"/>
      <c r="G4964" s="662"/>
      <c r="H4964" s="663"/>
      <c r="I4964" s="663"/>
      <c r="J4964" s="663"/>
      <c r="K4964" s="664"/>
      <c r="L4964" s="662"/>
      <c r="M4964" s="663"/>
      <c r="N4964" s="663"/>
      <c r="O4964" s="663"/>
      <c r="P4964" s="664"/>
      <c r="Q4964" s="665"/>
      <c r="R4964" s="661"/>
      <c r="S4964" s="566"/>
      <c r="T4964" s="566"/>
      <c r="U4964" s="566"/>
      <c r="V4964" s="566"/>
      <c r="W4964" s="566"/>
      <c r="X4964" s="566"/>
      <c r="Y4964" s="566"/>
      <c r="Z4964" s="566"/>
      <c r="AA4964" s="566"/>
      <c r="AB4964" s="566"/>
      <c r="AC4964" s="566"/>
      <c r="AD4964" s="566"/>
      <c r="AE4964" s="566"/>
      <c r="AF4964" s="566"/>
      <c r="AG4964" s="566"/>
    </row>
    <row r="4965" spans="2:33" hidden="1" outlineLevel="1" x14ac:dyDescent="0.45">
      <c r="B4965" s="648"/>
      <c r="C4965" s="649"/>
      <c r="D4965" s="650"/>
      <c r="E4965" s="651"/>
      <c r="F4965" s="652"/>
      <c r="G4965" s="653"/>
      <c r="H4965" s="654"/>
      <c r="I4965" s="654"/>
      <c r="J4965" s="654"/>
      <c r="K4965" s="655"/>
      <c r="L4965" s="653"/>
      <c r="M4965" s="654"/>
      <c r="N4965" s="654"/>
      <c r="O4965" s="654"/>
      <c r="P4965" s="655"/>
      <c r="Q4965" s="656"/>
      <c r="R4965" s="652"/>
      <c r="S4965" s="566"/>
      <c r="T4965" s="566"/>
      <c r="U4965" s="566"/>
      <c r="V4965" s="566"/>
      <c r="W4965" s="566"/>
      <c r="X4965" s="566"/>
      <c r="Y4965" s="566"/>
      <c r="Z4965" s="566"/>
      <c r="AA4965" s="566"/>
      <c r="AB4965" s="566"/>
      <c r="AC4965" s="566"/>
      <c r="AD4965" s="566"/>
      <c r="AE4965" s="566"/>
      <c r="AF4965" s="566"/>
      <c r="AG4965" s="566"/>
    </row>
    <row r="4966" spans="2:33" hidden="1" outlineLevel="1" x14ac:dyDescent="0.45">
      <c r="B4966" s="657"/>
      <c r="C4966" s="658"/>
      <c r="D4966" s="659"/>
      <c r="E4966" s="660"/>
      <c r="F4966" s="661"/>
      <c r="G4966" s="662"/>
      <c r="H4966" s="663"/>
      <c r="I4966" s="663"/>
      <c r="J4966" s="663"/>
      <c r="K4966" s="664"/>
      <c r="L4966" s="662"/>
      <c r="M4966" s="663"/>
      <c r="N4966" s="663"/>
      <c r="O4966" s="663"/>
      <c r="P4966" s="664"/>
      <c r="Q4966" s="665"/>
      <c r="R4966" s="661"/>
      <c r="S4966" s="566"/>
      <c r="T4966" s="566"/>
      <c r="U4966" s="566"/>
      <c r="V4966" s="566"/>
      <c r="W4966" s="566"/>
      <c r="X4966" s="566"/>
      <c r="Y4966" s="566"/>
      <c r="Z4966" s="566"/>
      <c r="AA4966" s="566"/>
      <c r="AB4966" s="566"/>
      <c r="AC4966" s="566"/>
      <c r="AD4966" s="566"/>
      <c r="AE4966" s="566"/>
      <c r="AF4966" s="566"/>
      <c r="AG4966" s="566"/>
    </row>
    <row r="4967" spans="2:33" hidden="1" outlineLevel="1" x14ac:dyDescent="0.45">
      <c r="B4967" s="648"/>
      <c r="C4967" s="649"/>
      <c r="D4967" s="650"/>
      <c r="E4967" s="651"/>
      <c r="F4967" s="652"/>
      <c r="G4967" s="653"/>
      <c r="H4967" s="654"/>
      <c r="I4967" s="654"/>
      <c r="J4967" s="654"/>
      <c r="K4967" s="655"/>
      <c r="L4967" s="653"/>
      <c r="M4967" s="654"/>
      <c r="N4967" s="654"/>
      <c r="O4967" s="654"/>
      <c r="P4967" s="655"/>
      <c r="Q4967" s="656"/>
      <c r="R4967" s="652"/>
      <c r="S4967" s="566"/>
      <c r="T4967" s="566"/>
      <c r="U4967" s="566"/>
      <c r="V4967" s="566"/>
      <c r="W4967" s="566"/>
      <c r="X4967" s="566"/>
      <c r="Y4967" s="566"/>
      <c r="Z4967" s="566"/>
      <c r="AA4967" s="566"/>
      <c r="AB4967" s="566"/>
      <c r="AC4967" s="566"/>
      <c r="AD4967" s="566"/>
      <c r="AE4967" s="566"/>
      <c r="AF4967" s="566"/>
      <c r="AG4967" s="566"/>
    </row>
    <row r="4968" spans="2:33" hidden="1" outlineLevel="1" x14ac:dyDescent="0.45">
      <c r="B4968" s="657"/>
      <c r="C4968" s="658"/>
      <c r="D4968" s="659"/>
      <c r="E4968" s="660"/>
      <c r="F4968" s="661"/>
      <c r="G4968" s="662"/>
      <c r="H4968" s="663"/>
      <c r="I4968" s="663"/>
      <c r="J4968" s="663"/>
      <c r="K4968" s="664"/>
      <c r="L4968" s="662"/>
      <c r="M4968" s="663"/>
      <c r="N4968" s="663"/>
      <c r="O4968" s="663"/>
      <c r="P4968" s="664"/>
      <c r="Q4968" s="665"/>
      <c r="R4968" s="661"/>
      <c r="S4968" s="566"/>
      <c r="T4968" s="566"/>
      <c r="U4968" s="566"/>
      <c r="V4968" s="566"/>
      <c r="W4968" s="566"/>
      <c r="X4968" s="566"/>
      <c r="Y4968" s="566"/>
      <c r="Z4968" s="566"/>
      <c r="AA4968" s="566"/>
      <c r="AB4968" s="566"/>
      <c r="AC4968" s="566"/>
      <c r="AD4968" s="566"/>
      <c r="AE4968" s="566"/>
      <c r="AF4968" s="566"/>
      <c r="AG4968" s="566"/>
    </row>
    <row r="4969" spans="2:33" hidden="1" outlineLevel="1" x14ac:dyDescent="0.45">
      <c r="B4969" s="648"/>
      <c r="C4969" s="649"/>
      <c r="D4969" s="650"/>
      <c r="E4969" s="651"/>
      <c r="F4969" s="652"/>
      <c r="G4969" s="653"/>
      <c r="H4969" s="654"/>
      <c r="I4969" s="654"/>
      <c r="J4969" s="654"/>
      <c r="K4969" s="655"/>
      <c r="L4969" s="653"/>
      <c r="M4969" s="654"/>
      <c r="N4969" s="654"/>
      <c r="O4969" s="654"/>
      <c r="P4969" s="655"/>
      <c r="Q4969" s="656"/>
      <c r="R4969" s="652"/>
      <c r="S4969" s="566"/>
      <c r="T4969" s="566"/>
      <c r="U4969" s="566"/>
      <c r="V4969" s="566"/>
      <c r="W4969" s="566"/>
      <c r="X4969" s="566"/>
      <c r="Y4969" s="566"/>
      <c r="Z4969" s="566"/>
      <c r="AA4969" s="566"/>
      <c r="AB4969" s="566"/>
      <c r="AC4969" s="566"/>
      <c r="AD4969" s="566"/>
      <c r="AE4969" s="566"/>
      <c r="AF4969" s="566"/>
      <c r="AG4969" s="566"/>
    </row>
    <row r="4970" spans="2:33" hidden="1" outlineLevel="1" x14ac:dyDescent="0.45">
      <c r="B4970" s="657"/>
      <c r="C4970" s="658"/>
      <c r="D4970" s="659"/>
      <c r="E4970" s="660"/>
      <c r="F4970" s="661"/>
      <c r="G4970" s="662"/>
      <c r="H4970" s="663"/>
      <c r="I4970" s="663"/>
      <c r="J4970" s="663"/>
      <c r="K4970" s="664"/>
      <c r="L4970" s="662"/>
      <c r="M4970" s="663"/>
      <c r="N4970" s="663"/>
      <c r="O4970" s="663"/>
      <c r="P4970" s="664"/>
      <c r="Q4970" s="665"/>
      <c r="R4970" s="661"/>
      <c r="S4970" s="566"/>
      <c r="T4970" s="566"/>
      <c r="U4970" s="566"/>
      <c r="V4970" s="566"/>
      <c r="W4970" s="566"/>
      <c r="X4970" s="566"/>
      <c r="Y4970" s="566"/>
      <c r="Z4970" s="566"/>
      <c r="AA4970" s="566"/>
      <c r="AB4970" s="566"/>
      <c r="AC4970" s="566"/>
      <c r="AD4970" s="566"/>
      <c r="AE4970" s="566"/>
      <c r="AF4970" s="566"/>
      <c r="AG4970" s="566"/>
    </row>
    <row r="4971" spans="2:33" hidden="1" outlineLevel="1" x14ac:dyDescent="0.45">
      <c r="B4971" s="648"/>
      <c r="C4971" s="649"/>
      <c r="D4971" s="650"/>
      <c r="E4971" s="651"/>
      <c r="F4971" s="652"/>
      <c r="G4971" s="653"/>
      <c r="H4971" s="654"/>
      <c r="I4971" s="654"/>
      <c r="J4971" s="654"/>
      <c r="K4971" s="655"/>
      <c r="L4971" s="653"/>
      <c r="M4971" s="654"/>
      <c r="N4971" s="654"/>
      <c r="O4971" s="654"/>
      <c r="P4971" s="655"/>
      <c r="Q4971" s="656"/>
      <c r="R4971" s="652"/>
      <c r="S4971" s="566"/>
      <c r="T4971" s="566"/>
      <c r="U4971" s="566"/>
      <c r="V4971" s="566"/>
      <c r="W4971" s="566"/>
      <c r="X4971" s="566"/>
      <c r="Y4971" s="566"/>
      <c r="Z4971" s="566"/>
      <c r="AA4971" s="566"/>
      <c r="AB4971" s="566"/>
      <c r="AC4971" s="566"/>
      <c r="AD4971" s="566"/>
      <c r="AE4971" s="566"/>
      <c r="AF4971" s="566"/>
      <c r="AG4971" s="566"/>
    </row>
    <row r="4972" spans="2:33" hidden="1" outlineLevel="1" x14ac:dyDescent="0.45">
      <c r="B4972" s="657"/>
      <c r="C4972" s="658"/>
      <c r="D4972" s="659"/>
      <c r="E4972" s="660"/>
      <c r="F4972" s="661"/>
      <c r="G4972" s="662"/>
      <c r="H4972" s="663"/>
      <c r="I4972" s="663"/>
      <c r="J4972" s="663"/>
      <c r="K4972" s="664"/>
      <c r="L4972" s="662"/>
      <c r="M4972" s="663"/>
      <c r="N4972" s="663"/>
      <c r="O4972" s="663"/>
      <c r="P4972" s="664"/>
      <c r="Q4972" s="665"/>
      <c r="R4972" s="661"/>
      <c r="S4972" s="566"/>
      <c r="T4972" s="566"/>
      <c r="U4972" s="566"/>
      <c r="V4972" s="566"/>
      <c r="W4972" s="566"/>
      <c r="X4972" s="566"/>
      <c r="Y4972" s="566"/>
      <c r="Z4972" s="566"/>
      <c r="AA4972" s="566"/>
      <c r="AB4972" s="566"/>
      <c r="AC4972" s="566"/>
      <c r="AD4972" s="566"/>
      <c r="AE4972" s="566"/>
      <c r="AF4972" s="566"/>
      <c r="AG4972" s="566"/>
    </row>
    <row r="4973" spans="2:33" hidden="1" outlineLevel="1" x14ac:dyDescent="0.45">
      <c r="B4973" s="648"/>
      <c r="C4973" s="649"/>
      <c r="D4973" s="650"/>
      <c r="E4973" s="651"/>
      <c r="F4973" s="652"/>
      <c r="G4973" s="653"/>
      <c r="H4973" s="654"/>
      <c r="I4973" s="654"/>
      <c r="J4973" s="654"/>
      <c r="K4973" s="655"/>
      <c r="L4973" s="653"/>
      <c r="M4973" s="654"/>
      <c r="N4973" s="654"/>
      <c r="O4973" s="654"/>
      <c r="P4973" s="655"/>
      <c r="Q4973" s="656"/>
      <c r="R4973" s="652"/>
      <c r="S4973" s="566"/>
      <c r="T4973" s="566"/>
      <c r="U4973" s="566"/>
      <c r="V4973" s="566"/>
      <c r="W4973" s="566"/>
      <c r="X4973" s="566"/>
      <c r="Y4973" s="566"/>
      <c r="Z4973" s="566"/>
      <c r="AA4973" s="566"/>
      <c r="AB4973" s="566"/>
      <c r="AC4973" s="566"/>
      <c r="AD4973" s="566"/>
      <c r="AE4973" s="566"/>
      <c r="AF4973" s="566"/>
      <c r="AG4973" s="566"/>
    </row>
    <row r="4974" spans="2:33" hidden="1" outlineLevel="1" x14ac:dyDescent="0.45">
      <c r="B4974" s="657"/>
      <c r="C4974" s="658"/>
      <c r="D4974" s="659"/>
      <c r="E4974" s="660"/>
      <c r="F4974" s="661"/>
      <c r="G4974" s="662"/>
      <c r="H4974" s="663"/>
      <c r="I4974" s="663"/>
      <c r="J4974" s="663"/>
      <c r="K4974" s="664"/>
      <c r="L4974" s="662"/>
      <c r="M4974" s="663"/>
      <c r="N4974" s="663"/>
      <c r="O4974" s="663"/>
      <c r="P4974" s="664"/>
      <c r="Q4974" s="665"/>
      <c r="R4974" s="661"/>
      <c r="S4974" s="566"/>
      <c r="T4974" s="566"/>
      <c r="U4974" s="566"/>
      <c r="V4974" s="566"/>
      <c r="W4974" s="566"/>
      <c r="X4974" s="566"/>
      <c r="Y4974" s="566"/>
      <c r="Z4974" s="566"/>
      <c r="AA4974" s="566"/>
      <c r="AB4974" s="566"/>
      <c r="AC4974" s="566"/>
      <c r="AD4974" s="566"/>
      <c r="AE4974" s="566"/>
      <c r="AF4974" s="566"/>
      <c r="AG4974" s="566"/>
    </row>
    <row r="4975" spans="2:33" hidden="1" outlineLevel="1" x14ac:dyDescent="0.45">
      <c r="B4975" s="648"/>
      <c r="C4975" s="649"/>
      <c r="D4975" s="650"/>
      <c r="E4975" s="651"/>
      <c r="F4975" s="652"/>
      <c r="G4975" s="653"/>
      <c r="H4975" s="654"/>
      <c r="I4975" s="654"/>
      <c r="J4975" s="654"/>
      <c r="K4975" s="655"/>
      <c r="L4975" s="653"/>
      <c r="M4975" s="654"/>
      <c r="N4975" s="654"/>
      <c r="O4975" s="654"/>
      <c r="P4975" s="655"/>
      <c r="Q4975" s="656"/>
      <c r="R4975" s="652"/>
      <c r="S4975" s="566"/>
      <c r="T4975" s="566"/>
      <c r="U4975" s="566"/>
      <c r="V4975" s="566"/>
      <c r="W4975" s="566"/>
      <c r="X4975" s="566"/>
      <c r="Y4975" s="566"/>
      <c r="Z4975" s="566"/>
      <c r="AA4975" s="566"/>
      <c r="AB4975" s="566"/>
      <c r="AC4975" s="566"/>
      <c r="AD4975" s="566"/>
      <c r="AE4975" s="566"/>
      <c r="AF4975" s="566"/>
      <c r="AG4975" s="566"/>
    </row>
    <row r="4976" spans="2:33" hidden="1" outlineLevel="1" x14ac:dyDescent="0.45">
      <c r="B4976" s="657"/>
      <c r="C4976" s="658"/>
      <c r="D4976" s="659"/>
      <c r="E4976" s="660"/>
      <c r="F4976" s="661"/>
      <c r="G4976" s="662"/>
      <c r="H4976" s="663"/>
      <c r="I4976" s="663"/>
      <c r="J4976" s="663"/>
      <c r="K4976" s="664"/>
      <c r="L4976" s="662"/>
      <c r="M4976" s="663"/>
      <c r="N4976" s="663"/>
      <c r="O4976" s="663"/>
      <c r="P4976" s="664"/>
      <c r="Q4976" s="665"/>
      <c r="R4976" s="661"/>
      <c r="S4976" s="566"/>
      <c r="T4976" s="566"/>
      <c r="U4976" s="566"/>
      <c r="V4976" s="566"/>
      <c r="W4976" s="566"/>
      <c r="X4976" s="566"/>
      <c r="Y4976" s="566"/>
      <c r="Z4976" s="566"/>
      <c r="AA4976" s="566"/>
      <c r="AB4976" s="566"/>
      <c r="AC4976" s="566"/>
      <c r="AD4976" s="566"/>
      <c r="AE4976" s="566"/>
      <c r="AF4976" s="566"/>
      <c r="AG4976" s="566"/>
    </row>
    <row r="4977" spans="2:33" hidden="1" outlineLevel="1" x14ac:dyDescent="0.45">
      <c r="B4977" s="648"/>
      <c r="C4977" s="649"/>
      <c r="D4977" s="650"/>
      <c r="E4977" s="651"/>
      <c r="F4977" s="652"/>
      <c r="G4977" s="653"/>
      <c r="H4977" s="654"/>
      <c r="I4977" s="654"/>
      <c r="J4977" s="654"/>
      <c r="K4977" s="655"/>
      <c r="L4977" s="653"/>
      <c r="M4977" s="654"/>
      <c r="N4977" s="654"/>
      <c r="O4977" s="654"/>
      <c r="P4977" s="655"/>
      <c r="Q4977" s="656"/>
      <c r="R4977" s="652"/>
      <c r="S4977" s="566"/>
      <c r="T4977" s="566"/>
      <c r="U4977" s="566"/>
      <c r="V4977" s="566"/>
      <c r="W4977" s="566"/>
      <c r="X4977" s="566"/>
      <c r="Y4977" s="566"/>
      <c r="Z4977" s="566"/>
      <c r="AA4977" s="566"/>
      <c r="AB4977" s="566"/>
      <c r="AC4977" s="566"/>
      <c r="AD4977" s="566"/>
      <c r="AE4977" s="566"/>
      <c r="AF4977" s="566"/>
      <c r="AG4977" s="566"/>
    </row>
    <row r="4978" spans="2:33" hidden="1" outlineLevel="1" x14ac:dyDescent="0.45">
      <c r="B4978" s="657"/>
      <c r="C4978" s="658"/>
      <c r="D4978" s="659"/>
      <c r="E4978" s="660"/>
      <c r="F4978" s="661"/>
      <c r="G4978" s="662"/>
      <c r="H4978" s="663"/>
      <c r="I4978" s="663"/>
      <c r="J4978" s="663"/>
      <c r="K4978" s="664"/>
      <c r="L4978" s="662"/>
      <c r="M4978" s="663"/>
      <c r="N4978" s="663"/>
      <c r="O4978" s="663"/>
      <c r="P4978" s="664"/>
      <c r="Q4978" s="665"/>
      <c r="R4978" s="661"/>
      <c r="S4978" s="566"/>
      <c r="T4978" s="566"/>
      <c r="U4978" s="566"/>
      <c r="V4978" s="566"/>
      <c r="W4978" s="566"/>
      <c r="X4978" s="566"/>
      <c r="Y4978" s="566"/>
      <c r="Z4978" s="566"/>
      <c r="AA4978" s="566"/>
      <c r="AB4978" s="566"/>
      <c r="AC4978" s="566"/>
      <c r="AD4978" s="566"/>
      <c r="AE4978" s="566"/>
      <c r="AF4978" s="566"/>
      <c r="AG4978" s="566"/>
    </row>
    <row r="4979" spans="2:33" hidden="1" outlineLevel="1" x14ac:dyDescent="0.45">
      <c r="B4979" s="648"/>
      <c r="C4979" s="649"/>
      <c r="D4979" s="650"/>
      <c r="E4979" s="651"/>
      <c r="F4979" s="652"/>
      <c r="G4979" s="653"/>
      <c r="H4979" s="654"/>
      <c r="I4979" s="654"/>
      <c r="J4979" s="654"/>
      <c r="K4979" s="655"/>
      <c r="L4979" s="653"/>
      <c r="M4979" s="654"/>
      <c r="N4979" s="654"/>
      <c r="O4979" s="654"/>
      <c r="P4979" s="655"/>
      <c r="Q4979" s="656"/>
      <c r="R4979" s="652"/>
      <c r="S4979" s="566"/>
      <c r="T4979" s="566"/>
      <c r="U4979" s="566"/>
      <c r="V4979" s="566"/>
      <c r="W4979" s="566"/>
      <c r="X4979" s="566"/>
      <c r="Y4979" s="566"/>
      <c r="Z4979" s="566"/>
      <c r="AA4979" s="566"/>
      <c r="AB4979" s="566"/>
      <c r="AC4979" s="566"/>
      <c r="AD4979" s="566"/>
      <c r="AE4979" s="566"/>
      <c r="AF4979" s="566"/>
      <c r="AG4979" s="566"/>
    </row>
    <row r="4980" spans="2:33" hidden="1" outlineLevel="1" x14ac:dyDescent="0.45">
      <c r="B4980" s="657"/>
      <c r="C4980" s="658"/>
      <c r="D4980" s="659"/>
      <c r="E4980" s="660"/>
      <c r="F4980" s="661"/>
      <c r="G4980" s="662"/>
      <c r="H4980" s="663"/>
      <c r="I4980" s="663"/>
      <c r="J4980" s="663"/>
      <c r="K4980" s="664"/>
      <c r="L4980" s="662"/>
      <c r="M4980" s="663"/>
      <c r="N4980" s="663"/>
      <c r="O4980" s="663"/>
      <c r="P4980" s="664"/>
      <c r="Q4980" s="665"/>
      <c r="R4980" s="661"/>
      <c r="S4980" s="566"/>
      <c r="T4980" s="566"/>
      <c r="U4980" s="566"/>
      <c r="V4980" s="566"/>
      <c r="W4980" s="566"/>
      <c r="X4980" s="566"/>
      <c r="Y4980" s="566"/>
      <c r="Z4980" s="566"/>
      <c r="AA4980" s="566"/>
      <c r="AB4980" s="566"/>
      <c r="AC4980" s="566"/>
      <c r="AD4980" s="566"/>
      <c r="AE4980" s="566"/>
      <c r="AF4980" s="566"/>
      <c r="AG4980" s="566"/>
    </row>
    <row r="4981" spans="2:33" hidden="1" outlineLevel="1" x14ac:dyDescent="0.45">
      <c r="B4981" s="648"/>
      <c r="C4981" s="649"/>
      <c r="D4981" s="650"/>
      <c r="E4981" s="651"/>
      <c r="F4981" s="652"/>
      <c r="G4981" s="653"/>
      <c r="H4981" s="654"/>
      <c r="I4981" s="654"/>
      <c r="J4981" s="654"/>
      <c r="K4981" s="655"/>
      <c r="L4981" s="653"/>
      <c r="M4981" s="654"/>
      <c r="N4981" s="654"/>
      <c r="O4981" s="654"/>
      <c r="P4981" s="655"/>
      <c r="Q4981" s="656"/>
      <c r="R4981" s="652"/>
      <c r="S4981" s="566"/>
      <c r="T4981" s="566"/>
      <c r="U4981" s="566"/>
      <c r="V4981" s="566"/>
      <c r="W4981" s="566"/>
      <c r="X4981" s="566"/>
      <c r="Y4981" s="566"/>
      <c r="Z4981" s="566"/>
      <c r="AA4981" s="566"/>
      <c r="AB4981" s="566"/>
      <c r="AC4981" s="566"/>
      <c r="AD4981" s="566"/>
      <c r="AE4981" s="566"/>
      <c r="AF4981" s="566"/>
      <c r="AG4981" s="566"/>
    </row>
    <row r="4982" spans="2:33" hidden="1" outlineLevel="1" x14ac:dyDescent="0.45">
      <c r="B4982" s="657"/>
      <c r="C4982" s="658"/>
      <c r="D4982" s="659"/>
      <c r="E4982" s="660"/>
      <c r="F4982" s="661"/>
      <c r="G4982" s="662"/>
      <c r="H4982" s="663"/>
      <c r="I4982" s="663"/>
      <c r="J4982" s="663"/>
      <c r="K4982" s="664"/>
      <c r="L4982" s="662"/>
      <c r="M4982" s="663"/>
      <c r="N4982" s="663"/>
      <c r="O4982" s="663"/>
      <c r="P4982" s="664"/>
      <c r="Q4982" s="665"/>
      <c r="R4982" s="661"/>
      <c r="S4982" s="566"/>
      <c r="T4982" s="566"/>
      <c r="U4982" s="566"/>
      <c r="V4982" s="566"/>
      <c r="W4982" s="566"/>
      <c r="X4982" s="566"/>
      <c r="Y4982" s="566"/>
      <c r="Z4982" s="566"/>
      <c r="AA4982" s="566"/>
      <c r="AB4982" s="566"/>
      <c r="AC4982" s="566"/>
      <c r="AD4982" s="566"/>
      <c r="AE4982" s="566"/>
      <c r="AF4982" s="566"/>
      <c r="AG4982" s="566"/>
    </row>
    <row r="4983" spans="2:33" hidden="1" outlineLevel="1" x14ac:dyDescent="0.45">
      <c r="B4983" s="648"/>
      <c r="C4983" s="649"/>
      <c r="D4983" s="650"/>
      <c r="E4983" s="651"/>
      <c r="F4983" s="652"/>
      <c r="G4983" s="653"/>
      <c r="H4983" s="654"/>
      <c r="I4983" s="654"/>
      <c r="J4983" s="654"/>
      <c r="K4983" s="655"/>
      <c r="L4983" s="653"/>
      <c r="M4983" s="654"/>
      <c r="N4983" s="654"/>
      <c r="O4983" s="654"/>
      <c r="P4983" s="655"/>
      <c r="Q4983" s="656"/>
      <c r="R4983" s="652"/>
      <c r="S4983" s="566"/>
      <c r="T4983" s="566"/>
      <c r="U4983" s="566"/>
      <c r="V4983" s="566"/>
      <c r="W4983" s="566"/>
      <c r="X4983" s="566"/>
      <c r="Y4983" s="566"/>
      <c r="Z4983" s="566"/>
      <c r="AA4983" s="566"/>
      <c r="AB4983" s="566"/>
      <c r="AC4983" s="566"/>
      <c r="AD4983" s="566"/>
      <c r="AE4983" s="566"/>
      <c r="AF4983" s="566"/>
      <c r="AG4983" s="566"/>
    </row>
    <row r="4984" spans="2:33" hidden="1" outlineLevel="1" x14ac:dyDescent="0.45">
      <c r="B4984" s="657"/>
      <c r="C4984" s="658"/>
      <c r="D4984" s="659"/>
      <c r="E4984" s="660"/>
      <c r="F4984" s="661"/>
      <c r="G4984" s="662"/>
      <c r="H4984" s="663"/>
      <c r="I4984" s="663"/>
      <c r="J4984" s="663"/>
      <c r="K4984" s="664"/>
      <c r="L4984" s="662"/>
      <c r="M4984" s="663"/>
      <c r="N4984" s="663"/>
      <c r="O4984" s="663"/>
      <c r="P4984" s="664"/>
      <c r="Q4984" s="665"/>
      <c r="R4984" s="661"/>
      <c r="S4984" s="566"/>
      <c r="T4984" s="566"/>
      <c r="U4984" s="566"/>
      <c r="V4984" s="566"/>
      <c r="W4984" s="566"/>
      <c r="X4984" s="566"/>
      <c r="Y4984" s="566"/>
      <c r="Z4984" s="566"/>
      <c r="AA4984" s="566"/>
      <c r="AB4984" s="566"/>
      <c r="AC4984" s="566"/>
      <c r="AD4984" s="566"/>
      <c r="AE4984" s="566"/>
      <c r="AF4984" s="566"/>
      <c r="AG4984" s="566"/>
    </row>
    <row r="4985" spans="2:33" hidden="1" outlineLevel="1" x14ac:dyDescent="0.45">
      <c r="B4985" s="648"/>
      <c r="C4985" s="649"/>
      <c r="D4985" s="650"/>
      <c r="E4985" s="651"/>
      <c r="F4985" s="652"/>
      <c r="G4985" s="653"/>
      <c r="H4985" s="654"/>
      <c r="I4985" s="654"/>
      <c r="J4985" s="654"/>
      <c r="K4985" s="655"/>
      <c r="L4985" s="653"/>
      <c r="M4985" s="654"/>
      <c r="N4985" s="654"/>
      <c r="O4985" s="654"/>
      <c r="P4985" s="655"/>
      <c r="Q4985" s="656"/>
      <c r="R4985" s="652"/>
      <c r="S4985" s="566"/>
      <c r="T4985" s="566"/>
      <c r="U4985" s="566"/>
      <c r="V4985" s="566"/>
      <c r="W4985" s="566"/>
      <c r="X4985" s="566"/>
      <c r="Y4985" s="566"/>
      <c r="Z4985" s="566"/>
      <c r="AA4985" s="566"/>
      <c r="AB4985" s="566"/>
      <c r="AC4985" s="566"/>
      <c r="AD4985" s="566"/>
      <c r="AE4985" s="566"/>
      <c r="AF4985" s="566"/>
      <c r="AG4985" s="566"/>
    </row>
    <row r="4986" spans="2:33" hidden="1" outlineLevel="1" x14ac:dyDescent="0.45">
      <c r="B4986" s="657"/>
      <c r="C4986" s="658"/>
      <c r="D4986" s="659"/>
      <c r="E4986" s="660"/>
      <c r="F4986" s="661"/>
      <c r="G4986" s="662"/>
      <c r="H4986" s="663"/>
      <c r="I4986" s="663"/>
      <c r="J4986" s="663"/>
      <c r="K4986" s="664"/>
      <c r="L4986" s="662"/>
      <c r="M4986" s="663"/>
      <c r="N4986" s="663"/>
      <c r="O4986" s="663"/>
      <c r="P4986" s="664"/>
      <c r="Q4986" s="665"/>
      <c r="R4986" s="661"/>
      <c r="S4986" s="566"/>
      <c r="T4986" s="566"/>
      <c r="U4986" s="566"/>
      <c r="V4986" s="566"/>
      <c r="W4986" s="566"/>
      <c r="X4986" s="566"/>
      <c r="Y4986" s="566"/>
      <c r="Z4986" s="566"/>
      <c r="AA4986" s="566"/>
      <c r="AB4986" s="566"/>
      <c r="AC4986" s="566"/>
      <c r="AD4986" s="566"/>
      <c r="AE4986" s="566"/>
      <c r="AF4986" s="566"/>
      <c r="AG4986" s="566"/>
    </row>
    <row r="4987" spans="2:33" hidden="1" outlineLevel="1" x14ac:dyDescent="0.45">
      <c r="B4987" s="648"/>
      <c r="C4987" s="649"/>
      <c r="D4987" s="650"/>
      <c r="E4987" s="651"/>
      <c r="F4987" s="652"/>
      <c r="G4987" s="653"/>
      <c r="H4987" s="654"/>
      <c r="I4987" s="654"/>
      <c r="J4987" s="654"/>
      <c r="K4987" s="655"/>
      <c r="L4987" s="653"/>
      <c r="M4987" s="654"/>
      <c r="N4987" s="654"/>
      <c r="O4987" s="654"/>
      <c r="P4987" s="655"/>
      <c r="Q4987" s="656"/>
      <c r="R4987" s="652"/>
      <c r="S4987" s="566"/>
      <c r="T4987" s="566"/>
      <c r="U4987" s="566"/>
      <c r="V4987" s="566"/>
      <c r="W4987" s="566"/>
      <c r="X4987" s="566"/>
      <c r="Y4987" s="566"/>
      <c r="Z4987" s="566"/>
      <c r="AA4987" s="566"/>
      <c r="AB4987" s="566"/>
      <c r="AC4987" s="566"/>
      <c r="AD4987" s="566"/>
      <c r="AE4987" s="566"/>
      <c r="AF4987" s="566"/>
      <c r="AG4987" s="566"/>
    </row>
    <row r="4988" spans="2:33" hidden="1" outlineLevel="1" x14ac:dyDescent="0.45">
      <c r="B4988" s="657"/>
      <c r="C4988" s="658"/>
      <c r="D4988" s="659"/>
      <c r="E4988" s="660"/>
      <c r="F4988" s="661"/>
      <c r="G4988" s="662"/>
      <c r="H4988" s="663"/>
      <c r="I4988" s="663"/>
      <c r="J4988" s="663"/>
      <c r="K4988" s="664"/>
      <c r="L4988" s="662"/>
      <c r="M4988" s="663"/>
      <c r="N4988" s="663"/>
      <c r="O4988" s="663"/>
      <c r="P4988" s="664"/>
      <c r="Q4988" s="665"/>
      <c r="R4988" s="661"/>
      <c r="S4988" s="566"/>
      <c r="T4988" s="566"/>
      <c r="U4988" s="566"/>
      <c r="V4988" s="566"/>
      <c r="W4988" s="566"/>
      <c r="X4988" s="566"/>
      <c r="Y4988" s="566"/>
      <c r="Z4988" s="566"/>
      <c r="AA4988" s="566"/>
      <c r="AB4988" s="566"/>
      <c r="AC4988" s="566"/>
      <c r="AD4988" s="566"/>
      <c r="AE4988" s="566"/>
      <c r="AF4988" s="566"/>
      <c r="AG4988" s="566"/>
    </row>
    <row r="4989" spans="2:33" hidden="1" outlineLevel="1" x14ac:dyDescent="0.45">
      <c r="B4989" s="648"/>
      <c r="C4989" s="649"/>
      <c r="D4989" s="650"/>
      <c r="E4989" s="651"/>
      <c r="F4989" s="652"/>
      <c r="G4989" s="653"/>
      <c r="H4989" s="654"/>
      <c r="I4989" s="654"/>
      <c r="J4989" s="654"/>
      <c r="K4989" s="655"/>
      <c r="L4989" s="653"/>
      <c r="M4989" s="654"/>
      <c r="N4989" s="654"/>
      <c r="O4989" s="654"/>
      <c r="P4989" s="655"/>
      <c r="Q4989" s="656"/>
      <c r="R4989" s="652"/>
      <c r="S4989" s="566"/>
      <c r="T4989" s="566"/>
      <c r="U4989" s="566"/>
      <c r="V4989" s="566"/>
      <c r="W4989" s="566"/>
      <c r="X4989" s="566"/>
      <c r="Y4989" s="566"/>
      <c r="Z4989" s="566"/>
      <c r="AA4989" s="566"/>
      <c r="AB4989" s="566"/>
      <c r="AC4989" s="566"/>
      <c r="AD4989" s="566"/>
      <c r="AE4989" s="566"/>
      <c r="AF4989" s="566"/>
      <c r="AG4989" s="566"/>
    </row>
    <row r="4990" spans="2:33" hidden="1" outlineLevel="1" x14ac:dyDescent="0.45">
      <c r="B4990" s="657"/>
      <c r="C4990" s="658"/>
      <c r="D4990" s="659"/>
      <c r="E4990" s="660"/>
      <c r="F4990" s="661"/>
      <c r="G4990" s="662"/>
      <c r="H4990" s="663"/>
      <c r="I4990" s="663"/>
      <c r="J4990" s="663"/>
      <c r="K4990" s="664"/>
      <c r="L4990" s="662"/>
      <c r="M4990" s="663"/>
      <c r="N4990" s="663"/>
      <c r="O4990" s="663"/>
      <c r="P4990" s="664"/>
      <c r="Q4990" s="665"/>
      <c r="R4990" s="661"/>
      <c r="S4990" s="566"/>
      <c r="T4990" s="566"/>
      <c r="U4990" s="566"/>
      <c r="V4990" s="566"/>
      <c r="W4990" s="566"/>
      <c r="X4990" s="566"/>
      <c r="Y4990" s="566"/>
      <c r="Z4990" s="566"/>
      <c r="AA4990" s="566"/>
      <c r="AB4990" s="566"/>
      <c r="AC4990" s="566"/>
      <c r="AD4990" s="566"/>
      <c r="AE4990" s="566"/>
      <c r="AF4990" s="566"/>
      <c r="AG4990" s="566"/>
    </row>
    <row r="4991" spans="2:33" hidden="1" outlineLevel="1" x14ac:dyDescent="0.45">
      <c r="B4991" s="648"/>
      <c r="C4991" s="649"/>
      <c r="D4991" s="650"/>
      <c r="E4991" s="651"/>
      <c r="F4991" s="652"/>
      <c r="G4991" s="653"/>
      <c r="H4991" s="654"/>
      <c r="I4991" s="654"/>
      <c r="J4991" s="654"/>
      <c r="K4991" s="655"/>
      <c r="L4991" s="653"/>
      <c r="M4991" s="654"/>
      <c r="N4991" s="654"/>
      <c r="O4991" s="654"/>
      <c r="P4991" s="655"/>
      <c r="Q4991" s="656"/>
      <c r="R4991" s="652"/>
      <c r="S4991" s="566"/>
      <c r="T4991" s="566"/>
      <c r="U4991" s="566"/>
      <c r="V4991" s="566"/>
      <c r="W4991" s="566"/>
      <c r="X4991" s="566"/>
      <c r="Y4991" s="566"/>
      <c r="Z4991" s="566"/>
      <c r="AA4991" s="566"/>
      <c r="AB4991" s="566"/>
      <c r="AC4991" s="566"/>
      <c r="AD4991" s="566"/>
      <c r="AE4991" s="566"/>
      <c r="AF4991" s="566"/>
      <c r="AG4991" s="566"/>
    </row>
    <row r="4992" spans="2:33" hidden="1" outlineLevel="1" x14ac:dyDescent="0.45">
      <c r="B4992" s="657"/>
      <c r="C4992" s="658"/>
      <c r="D4992" s="659"/>
      <c r="E4992" s="660"/>
      <c r="F4992" s="661"/>
      <c r="G4992" s="662"/>
      <c r="H4992" s="663"/>
      <c r="I4992" s="663"/>
      <c r="J4992" s="663"/>
      <c r="K4992" s="664"/>
      <c r="L4992" s="662"/>
      <c r="M4992" s="663"/>
      <c r="N4992" s="663"/>
      <c r="O4992" s="663"/>
      <c r="P4992" s="664"/>
      <c r="Q4992" s="665"/>
      <c r="R4992" s="661"/>
      <c r="S4992" s="566"/>
      <c r="T4992" s="566"/>
      <c r="U4992" s="566"/>
      <c r="V4992" s="566"/>
      <c r="W4992" s="566"/>
      <c r="X4992" s="566"/>
      <c r="Y4992" s="566"/>
      <c r="Z4992" s="566"/>
      <c r="AA4992" s="566"/>
      <c r="AB4992" s="566"/>
      <c r="AC4992" s="566"/>
      <c r="AD4992" s="566"/>
      <c r="AE4992" s="566"/>
      <c r="AF4992" s="566"/>
      <c r="AG4992" s="566"/>
    </row>
    <row r="4993" spans="2:33" hidden="1" outlineLevel="1" x14ac:dyDescent="0.45">
      <c r="B4993" s="648"/>
      <c r="C4993" s="649"/>
      <c r="D4993" s="650"/>
      <c r="E4993" s="651"/>
      <c r="F4993" s="652"/>
      <c r="G4993" s="653"/>
      <c r="H4993" s="654"/>
      <c r="I4993" s="654"/>
      <c r="J4993" s="654"/>
      <c r="K4993" s="655"/>
      <c r="L4993" s="653"/>
      <c r="M4993" s="654"/>
      <c r="N4993" s="654"/>
      <c r="O4993" s="654"/>
      <c r="P4993" s="655"/>
      <c r="Q4993" s="656"/>
      <c r="R4993" s="652"/>
      <c r="S4993" s="566"/>
      <c r="T4993" s="566"/>
      <c r="U4993" s="566"/>
      <c r="V4993" s="566"/>
      <c r="W4993" s="566"/>
      <c r="X4993" s="566"/>
      <c r="Y4993" s="566"/>
      <c r="Z4993" s="566"/>
      <c r="AA4993" s="566"/>
      <c r="AB4993" s="566"/>
      <c r="AC4993" s="566"/>
      <c r="AD4993" s="566"/>
      <c r="AE4993" s="566"/>
      <c r="AF4993" s="566"/>
      <c r="AG4993" s="566"/>
    </row>
    <row r="4994" spans="2:33" hidden="1" outlineLevel="1" x14ac:dyDescent="0.45">
      <c r="B4994" s="657"/>
      <c r="C4994" s="658"/>
      <c r="D4994" s="659"/>
      <c r="E4994" s="660"/>
      <c r="F4994" s="661"/>
      <c r="G4994" s="662"/>
      <c r="H4994" s="663"/>
      <c r="I4994" s="663"/>
      <c r="J4994" s="663"/>
      <c r="K4994" s="664"/>
      <c r="L4994" s="662"/>
      <c r="M4994" s="663"/>
      <c r="N4994" s="663"/>
      <c r="O4994" s="663"/>
      <c r="P4994" s="664"/>
      <c r="Q4994" s="665"/>
      <c r="R4994" s="661"/>
      <c r="S4994" s="566"/>
      <c r="T4994" s="566"/>
      <c r="U4994" s="566"/>
      <c r="V4994" s="566"/>
      <c r="W4994" s="566"/>
      <c r="X4994" s="566"/>
      <c r="Y4994" s="566"/>
      <c r="Z4994" s="566"/>
      <c r="AA4994" s="566"/>
      <c r="AB4994" s="566"/>
      <c r="AC4994" s="566"/>
      <c r="AD4994" s="566"/>
      <c r="AE4994" s="566"/>
      <c r="AF4994" s="566"/>
      <c r="AG4994" s="566"/>
    </row>
    <row r="4995" spans="2:33" hidden="1" outlineLevel="1" x14ac:dyDescent="0.45">
      <c r="B4995" s="648"/>
      <c r="C4995" s="649"/>
      <c r="D4995" s="650"/>
      <c r="E4995" s="651"/>
      <c r="F4995" s="652"/>
      <c r="G4995" s="653"/>
      <c r="H4995" s="654"/>
      <c r="I4995" s="654"/>
      <c r="J4995" s="654"/>
      <c r="K4995" s="655"/>
      <c r="L4995" s="653"/>
      <c r="M4995" s="654"/>
      <c r="N4995" s="654"/>
      <c r="O4995" s="654"/>
      <c r="P4995" s="655"/>
      <c r="Q4995" s="656"/>
      <c r="R4995" s="652"/>
      <c r="S4995" s="566"/>
      <c r="T4995" s="566"/>
      <c r="U4995" s="566"/>
      <c r="V4995" s="566"/>
      <c r="W4995" s="566"/>
      <c r="X4995" s="566"/>
      <c r="Y4995" s="566"/>
      <c r="Z4995" s="566"/>
      <c r="AA4995" s="566"/>
      <c r="AB4995" s="566"/>
      <c r="AC4995" s="566"/>
      <c r="AD4995" s="566"/>
      <c r="AE4995" s="566"/>
      <c r="AF4995" s="566"/>
      <c r="AG4995" s="566"/>
    </row>
    <row r="4996" spans="2:33" hidden="1" outlineLevel="1" x14ac:dyDescent="0.45">
      <c r="B4996" s="657"/>
      <c r="C4996" s="658"/>
      <c r="D4996" s="659"/>
      <c r="E4996" s="660"/>
      <c r="F4996" s="661"/>
      <c r="G4996" s="662"/>
      <c r="H4996" s="663"/>
      <c r="I4996" s="663"/>
      <c r="J4996" s="663"/>
      <c r="K4996" s="664"/>
      <c r="L4996" s="662"/>
      <c r="M4996" s="663"/>
      <c r="N4996" s="663"/>
      <c r="O4996" s="663"/>
      <c r="P4996" s="664"/>
      <c r="Q4996" s="665"/>
      <c r="R4996" s="661"/>
      <c r="S4996" s="566"/>
      <c r="T4996" s="566"/>
      <c r="U4996" s="566"/>
      <c r="V4996" s="566"/>
      <c r="W4996" s="566"/>
      <c r="X4996" s="566"/>
      <c r="Y4996" s="566"/>
      <c r="Z4996" s="566"/>
      <c r="AA4996" s="566"/>
      <c r="AB4996" s="566"/>
      <c r="AC4996" s="566"/>
      <c r="AD4996" s="566"/>
      <c r="AE4996" s="566"/>
      <c r="AF4996" s="566"/>
      <c r="AG4996" s="566"/>
    </row>
    <row r="4997" spans="2:33" hidden="1" outlineLevel="1" x14ac:dyDescent="0.45">
      <c r="B4997" s="648"/>
      <c r="C4997" s="649"/>
      <c r="D4997" s="650"/>
      <c r="E4997" s="651"/>
      <c r="F4997" s="652"/>
      <c r="G4997" s="653"/>
      <c r="H4997" s="654"/>
      <c r="I4997" s="654"/>
      <c r="J4997" s="654"/>
      <c r="K4997" s="655"/>
      <c r="L4997" s="653"/>
      <c r="M4997" s="654"/>
      <c r="N4997" s="654"/>
      <c r="O4997" s="654"/>
      <c r="P4997" s="655"/>
      <c r="Q4997" s="656"/>
      <c r="R4997" s="652"/>
      <c r="S4997" s="566"/>
      <c r="T4997" s="566"/>
      <c r="U4997" s="566"/>
      <c r="V4997" s="566"/>
      <c r="W4997" s="566"/>
      <c r="X4997" s="566"/>
      <c r="Y4997" s="566"/>
      <c r="Z4997" s="566"/>
      <c r="AA4997" s="566"/>
      <c r="AB4997" s="566"/>
      <c r="AC4997" s="566"/>
      <c r="AD4997" s="566"/>
      <c r="AE4997" s="566"/>
      <c r="AF4997" s="566"/>
      <c r="AG4997" s="566"/>
    </row>
    <row r="4998" spans="2:33" hidden="1" outlineLevel="1" x14ac:dyDescent="0.45">
      <c r="B4998" s="657"/>
      <c r="C4998" s="658"/>
      <c r="D4998" s="659"/>
      <c r="E4998" s="660"/>
      <c r="F4998" s="661"/>
      <c r="G4998" s="662"/>
      <c r="H4998" s="663"/>
      <c r="I4998" s="663"/>
      <c r="J4998" s="663"/>
      <c r="K4998" s="664"/>
      <c r="L4998" s="662"/>
      <c r="M4998" s="663"/>
      <c r="N4998" s="663"/>
      <c r="O4998" s="663"/>
      <c r="P4998" s="664"/>
      <c r="Q4998" s="665"/>
      <c r="R4998" s="661"/>
      <c r="S4998" s="566"/>
      <c r="T4998" s="566"/>
      <c r="U4998" s="566"/>
      <c r="V4998" s="566"/>
      <c r="W4998" s="566"/>
      <c r="X4998" s="566"/>
      <c r="Y4998" s="566"/>
      <c r="Z4998" s="566"/>
      <c r="AA4998" s="566"/>
      <c r="AB4998" s="566"/>
      <c r="AC4998" s="566"/>
      <c r="AD4998" s="566"/>
      <c r="AE4998" s="566"/>
      <c r="AF4998" s="566"/>
      <c r="AG4998" s="566"/>
    </row>
    <row r="4999" spans="2:33" hidden="1" outlineLevel="1" x14ac:dyDescent="0.45">
      <c r="B4999" s="648"/>
      <c r="C4999" s="649"/>
      <c r="D4999" s="650"/>
      <c r="E4999" s="651"/>
      <c r="F4999" s="652"/>
      <c r="G4999" s="653"/>
      <c r="H4999" s="654"/>
      <c r="I4999" s="654"/>
      <c r="J4999" s="654"/>
      <c r="K4999" s="655"/>
      <c r="L4999" s="653"/>
      <c r="M4999" s="654"/>
      <c r="N4999" s="654"/>
      <c r="O4999" s="654"/>
      <c r="P4999" s="655"/>
      <c r="Q4999" s="656"/>
      <c r="R4999" s="652"/>
      <c r="S4999" s="566"/>
      <c r="T4999" s="566"/>
      <c r="U4999" s="566"/>
      <c r="V4999" s="566"/>
      <c r="W4999" s="566"/>
      <c r="X4999" s="566"/>
      <c r="Y4999" s="566"/>
      <c r="Z4999" s="566"/>
      <c r="AA4999" s="566"/>
      <c r="AB4999" s="566"/>
      <c r="AC4999" s="566"/>
      <c r="AD4999" s="566"/>
      <c r="AE4999" s="566"/>
      <c r="AF4999" s="566"/>
      <c r="AG4999" s="566"/>
    </row>
    <row r="5000" spans="2:33" hidden="1" outlineLevel="1" x14ac:dyDescent="0.45">
      <c r="B5000" s="657"/>
      <c r="C5000" s="658"/>
      <c r="D5000" s="659"/>
      <c r="E5000" s="660"/>
      <c r="F5000" s="661"/>
      <c r="G5000" s="662"/>
      <c r="H5000" s="663"/>
      <c r="I5000" s="663"/>
      <c r="J5000" s="663"/>
      <c r="K5000" s="664"/>
      <c r="L5000" s="662"/>
      <c r="M5000" s="663"/>
      <c r="N5000" s="663"/>
      <c r="O5000" s="663"/>
      <c r="P5000" s="664"/>
      <c r="Q5000" s="665"/>
      <c r="R5000" s="661"/>
      <c r="S5000" s="566"/>
      <c r="T5000" s="566"/>
      <c r="U5000" s="566"/>
      <c r="V5000" s="566"/>
      <c r="W5000" s="566"/>
      <c r="X5000" s="566"/>
      <c r="Y5000" s="566"/>
      <c r="Z5000" s="566"/>
      <c r="AA5000" s="566"/>
      <c r="AB5000" s="566"/>
      <c r="AC5000" s="566"/>
      <c r="AD5000" s="566"/>
      <c r="AE5000" s="566"/>
      <c r="AF5000" s="566"/>
      <c r="AG5000" s="566"/>
    </row>
    <row r="5001" spans="2:33" hidden="1" outlineLevel="1" x14ac:dyDescent="0.45">
      <c r="B5001" s="648"/>
      <c r="C5001" s="649"/>
      <c r="D5001" s="650"/>
      <c r="E5001" s="651"/>
      <c r="F5001" s="652"/>
      <c r="G5001" s="653"/>
      <c r="H5001" s="654"/>
      <c r="I5001" s="654"/>
      <c r="J5001" s="654"/>
      <c r="K5001" s="655"/>
      <c r="L5001" s="653"/>
      <c r="M5001" s="654"/>
      <c r="N5001" s="654"/>
      <c r="O5001" s="654"/>
      <c r="P5001" s="655"/>
      <c r="Q5001" s="656"/>
      <c r="R5001" s="652"/>
      <c r="S5001" s="566"/>
      <c r="T5001" s="566"/>
      <c r="U5001" s="566"/>
      <c r="V5001" s="566"/>
      <c r="W5001" s="566"/>
      <c r="X5001" s="566"/>
      <c r="Y5001" s="566"/>
      <c r="Z5001" s="566"/>
      <c r="AA5001" s="566"/>
      <c r="AB5001" s="566"/>
      <c r="AC5001" s="566"/>
      <c r="AD5001" s="566"/>
      <c r="AE5001" s="566"/>
      <c r="AF5001" s="566"/>
      <c r="AG5001" s="566"/>
    </row>
    <row r="5002" spans="2:33" hidden="1" outlineLevel="1" x14ac:dyDescent="0.45">
      <c r="B5002" s="657"/>
      <c r="C5002" s="658"/>
      <c r="D5002" s="659"/>
      <c r="E5002" s="660"/>
      <c r="F5002" s="661"/>
      <c r="G5002" s="662"/>
      <c r="H5002" s="663"/>
      <c r="I5002" s="663"/>
      <c r="J5002" s="663"/>
      <c r="K5002" s="664"/>
      <c r="L5002" s="662"/>
      <c r="M5002" s="663"/>
      <c r="N5002" s="663"/>
      <c r="O5002" s="663"/>
      <c r="P5002" s="664"/>
      <c r="Q5002" s="665"/>
      <c r="R5002" s="661"/>
      <c r="S5002" s="566"/>
      <c r="T5002" s="566"/>
      <c r="U5002" s="566"/>
      <c r="V5002" s="566"/>
      <c r="W5002" s="566"/>
      <c r="X5002" s="566"/>
      <c r="Y5002" s="566"/>
      <c r="Z5002" s="566"/>
      <c r="AA5002" s="566"/>
      <c r="AB5002" s="566"/>
      <c r="AC5002" s="566"/>
      <c r="AD5002" s="566"/>
      <c r="AE5002" s="566"/>
      <c r="AF5002" s="566"/>
      <c r="AG5002" s="566"/>
    </row>
    <row r="5003" spans="2:33" hidden="1" outlineLevel="1" x14ac:dyDescent="0.45">
      <c r="B5003" s="648"/>
      <c r="C5003" s="649"/>
      <c r="D5003" s="650"/>
      <c r="E5003" s="651"/>
      <c r="F5003" s="652"/>
      <c r="G5003" s="653"/>
      <c r="H5003" s="654"/>
      <c r="I5003" s="654"/>
      <c r="J5003" s="654"/>
      <c r="K5003" s="655"/>
      <c r="L5003" s="653"/>
      <c r="M5003" s="654"/>
      <c r="N5003" s="654"/>
      <c r="O5003" s="654"/>
      <c r="P5003" s="655"/>
      <c r="Q5003" s="656"/>
      <c r="R5003" s="652"/>
      <c r="S5003" s="566"/>
      <c r="T5003" s="566"/>
      <c r="U5003" s="566"/>
      <c r="V5003" s="566"/>
      <c r="W5003" s="566"/>
      <c r="X5003" s="566"/>
      <c r="Y5003" s="566"/>
      <c r="Z5003" s="566"/>
      <c r="AA5003" s="566"/>
      <c r="AB5003" s="566"/>
      <c r="AC5003" s="566"/>
      <c r="AD5003" s="566"/>
      <c r="AE5003" s="566"/>
      <c r="AF5003" s="566"/>
      <c r="AG5003" s="566"/>
    </row>
    <row r="5004" spans="2:33" hidden="1" outlineLevel="1" x14ac:dyDescent="0.45">
      <c r="B5004" s="657"/>
      <c r="C5004" s="658"/>
      <c r="D5004" s="659"/>
      <c r="E5004" s="660"/>
      <c r="F5004" s="661"/>
      <c r="G5004" s="662"/>
      <c r="H5004" s="663"/>
      <c r="I5004" s="663"/>
      <c r="J5004" s="663"/>
      <c r="K5004" s="664"/>
      <c r="L5004" s="662"/>
      <c r="M5004" s="663"/>
      <c r="N5004" s="663"/>
      <c r="O5004" s="663"/>
      <c r="P5004" s="664"/>
      <c r="Q5004" s="665"/>
      <c r="R5004" s="661"/>
      <c r="S5004" s="566"/>
      <c r="T5004" s="566"/>
      <c r="U5004" s="566"/>
      <c r="V5004" s="566"/>
      <c r="W5004" s="566"/>
      <c r="X5004" s="566"/>
      <c r="Y5004" s="566"/>
      <c r="Z5004" s="566"/>
      <c r="AA5004" s="566"/>
      <c r="AB5004" s="566"/>
      <c r="AC5004" s="566"/>
      <c r="AD5004" s="566"/>
      <c r="AE5004" s="566"/>
      <c r="AF5004" s="566"/>
      <c r="AG5004" s="566"/>
    </row>
    <row r="5005" spans="2:33" hidden="1" outlineLevel="1" x14ac:dyDescent="0.45">
      <c r="B5005" s="648"/>
      <c r="C5005" s="649"/>
      <c r="D5005" s="650"/>
      <c r="E5005" s="651"/>
      <c r="F5005" s="652"/>
      <c r="G5005" s="653"/>
      <c r="H5005" s="654"/>
      <c r="I5005" s="654"/>
      <c r="J5005" s="654"/>
      <c r="K5005" s="655"/>
      <c r="L5005" s="653"/>
      <c r="M5005" s="654"/>
      <c r="N5005" s="654"/>
      <c r="O5005" s="654"/>
      <c r="P5005" s="655"/>
      <c r="Q5005" s="656"/>
      <c r="R5005" s="652"/>
      <c r="S5005" s="566"/>
      <c r="T5005" s="566"/>
      <c r="U5005" s="566"/>
      <c r="V5005" s="566"/>
      <c r="W5005" s="566"/>
      <c r="X5005" s="566"/>
      <c r="Y5005" s="566"/>
      <c r="Z5005" s="566"/>
      <c r="AA5005" s="566"/>
      <c r="AB5005" s="566"/>
      <c r="AC5005" s="566"/>
      <c r="AD5005" s="566"/>
      <c r="AE5005" s="566"/>
      <c r="AF5005" s="566"/>
      <c r="AG5005" s="566"/>
    </row>
    <row r="5006" spans="2:33" hidden="1" outlineLevel="1" x14ac:dyDescent="0.45">
      <c r="B5006" s="657"/>
      <c r="C5006" s="658"/>
      <c r="D5006" s="659"/>
      <c r="E5006" s="660"/>
      <c r="F5006" s="661"/>
      <c r="G5006" s="662"/>
      <c r="H5006" s="663"/>
      <c r="I5006" s="663"/>
      <c r="J5006" s="663"/>
      <c r="K5006" s="664"/>
      <c r="L5006" s="662"/>
      <c r="M5006" s="663"/>
      <c r="N5006" s="663"/>
      <c r="O5006" s="663"/>
      <c r="P5006" s="664"/>
      <c r="Q5006" s="665"/>
      <c r="R5006" s="661"/>
      <c r="S5006" s="566"/>
      <c r="T5006" s="566"/>
      <c r="U5006" s="566"/>
      <c r="V5006" s="566"/>
      <c r="W5006" s="566"/>
      <c r="X5006" s="566"/>
      <c r="Y5006" s="566"/>
      <c r="Z5006" s="566"/>
      <c r="AA5006" s="566"/>
      <c r="AB5006" s="566"/>
      <c r="AC5006" s="566"/>
      <c r="AD5006" s="566"/>
      <c r="AE5006" s="566"/>
      <c r="AF5006" s="566"/>
      <c r="AG5006" s="566"/>
    </row>
    <row r="5007" spans="2:33" hidden="1" outlineLevel="1" x14ac:dyDescent="0.45">
      <c r="B5007" s="648"/>
      <c r="C5007" s="649"/>
      <c r="D5007" s="650"/>
      <c r="E5007" s="651"/>
      <c r="F5007" s="652"/>
      <c r="G5007" s="653"/>
      <c r="H5007" s="654"/>
      <c r="I5007" s="654"/>
      <c r="J5007" s="654"/>
      <c r="K5007" s="655"/>
      <c r="L5007" s="653"/>
      <c r="M5007" s="654"/>
      <c r="N5007" s="654"/>
      <c r="O5007" s="654"/>
      <c r="P5007" s="655"/>
      <c r="Q5007" s="656"/>
      <c r="R5007" s="652"/>
      <c r="S5007" s="566"/>
      <c r="T5007" s="566"/>
      <c r="U5007" s="566"/>
      <c r="V5007" s="566"/>
      <c r="W5007" s="566"/>
      <c r="X5007" s="566"/>
      <c r="Y5007" s="566"/>
      <c r="Z5007" s="566"/>
      <c r="AA5007" s="566"/>
      <c r="AB5007" s="566"/>
      <c r="AC5007" s="566"/>
      <c r="AD5007" s="566"/>
      <c r="AE5007" s="566"/>
      <c r="AF5007" s="566"/>
      <c r="AG5007" s="566"/>
    </row>
    <row r="5008" spans="2:33" hidden="1" outlineLevel="1" x14ac:dyDescent="0.45">
      <c r="B5008" s="657"/>
      <c r="C5008" s="658"/>
      <c r="D5008" s="659"/>
      <c r="E5008" s="660"/>
      <c r="F5008" s="661"/>
      <c r="G5008" s="662"/>
      <c r="H5008" s="663"/>
      <c r="I5008" s="663"/>
      <c r="J5008" s="663"/>
      <c r="K5008" s="664"/>
      <c r="L5008" s="662"/>
      <c r="M5008" s="663"/>
      <c r="N5008" s="663"/>
      <c r="O5008" s="663"/>
      <c r="P5008" s="664"/>
      <c r="Q5008" s="665"/>
      <c r="R5008" s="661"/>
      <c r="S5008" s="566"/>
      <c r="T5008" s="566"/>
      <c r="U5008" s="566"/>
      <c r="V5008" s="566"/>
      <c r="W5008" s="566"/>
      <c r="X5008" s="566"/>
      <c r="Y5008" s="566"/>
      <c r="Z5008" s="566"/>
      <c r="AA5008" s="566"/>
      <c r="AB5008" s="566"/>
      <c r="AC5008" s="566"/>
      <c r="AD5008" s="566"/>
      <c r="AE5008" s="566"/>
      <c r="AF5008" s="566"/>
      <c r="AG5008" s="566"/>
    </row>
    <row r="5009" spans="2:33" hidden="1" outlineLevel="1" x14ac:dyDescent="0.45">
      <c r="B5009" s="648"/>
      <c r="C5009" s="649"/>
      <c r="D5009" s="650"/>
      <c r="E5009" s="651"/>
      <c r="F5009" s="652"/>
      <c r="G5009" s="653"/>
      <c r="H5009" s="654"/>
      <c r="I5009" s="654"/>
      <c r="J5009" s="654"/>
      <c r="K5009" s="655"/>
      <c r="L5009" s="653"/>
      <c r="M5009" s="654"/>
      <c r="N5009" s="654"/>
      <c r="O5009" s="654"/>
      <c r="P5009" s="655"/>
      <c r="Q5009" s="656"/>
      <c r="R5009" s="652"/>
      <c r="S5009" s="566"/>
      <c r="T5009" s="566"/>
      <c r="U5009" s="566"/>
      <c r="V5009" s="566"/>
      <c r="W5009" s="566"/>
      <c r="X5009" s="566"/>
      <c r="Y5009" s="566"/>
      <c r="Z5009" s="566"/>
      <c r="AA5009" s="566"/>
      <c r="AB5009" s="566"/>
      <c r="AC5009" s="566"/>
      <c r="AD5009" s="566"/>
      <c r="AE5009" s="566"/>
      <c r="AF5009" s="566"/>
      <c r="AG5009" s="566"/>
    </row>
    <row r="5010" spans="2:33" hidden="1" outlineLevel="1" x14ac:dyDescent="0.45">
      <c r="B5010" s="657"/>
      <c r="C5010" s="658"/>
      <c r="D5010" s="659"/>
      <c r="E5010" s="660"/>
      <c r="F5010" s="661"/>
      <c r="G5010" s="662"/>
      <c r="H5010" s="663"/>
      <c r="I5010" s="663"/>
      <c r="J5010" s="663"/>
      <c r="K5010" s="664"/>
      <c r="L5010" s="662"/>
      <c r="M5010" s="663"/>
      <c r="N5010" s="663"/>
      <c r="O5010" s="663"/>
      <c r="P5010" s="664"/>
      <c r="Q5010" s="665"/>
      <c r="R5010" s="661"/>
      <c r="S5010" s="566"/>
      <c r="T5010" s="566"/>
      <c r="U5010" s="566"/>
      <c r="V5010" s="566"/>
      <c r="W5010" s="566"/>
      <c r="X5010" s="566"/>
      <c r="Y5010" s="566"/>
      <c r="Z5010" s="566"/>
      <c r="AA5010" s="566"/>
      <c r="AB5010" s="566"/>
      <c r="AC5010" s="566"/>
      <c r="AD5010" s="566"/>
      <c r="AE5010" s="566"/>
      <c r="AF5010" s="566"/>
      <c r="AG5010" s="566"/>
    </row>
    <row r="5011" spans="2:33" hidden="1" outlineLevel="1" x14ac:dyDescent="0.45">
      <c r="B5011" s="648"/>
      <c r="C5011" s="649"/>
      <c r="D5011" s="650"/>
      <c r="E5011" s="651"/>
      <c r="F5011" s="652"/>
      <c r="G5011" s="653"/>
      <c r="H5011" s="654"/>
      <c r="I5011" s="654"/>
      <c r="J5011" s="654"/>
      <c r="K5011" s="655"/>
      <c r="L5011" s="653"/>
      <c r="M5011" s="654"/>
      <c r="N5011" s="654"/>
      <c r="O5011" s="654"/>
      <c r="P5011" s="655"/>
      <c r="Q5011" s="656"/>
      <c r="R5011" s="652"/>
      <c r="S5011" s="566"/>
      <c r="T5011" s="566"/>
      <c r="U5011" s="566"/>
      <c r="V5011" s="566"/>
      <c r="W5011" s="566"/>
      <c r="X5011" s="566"/>
      <c r="Y5011" s="566"/>
      <c r="Z5011" s="566"/>
      <c r="AA5011" s="566"/>
      <c r="AB5011" s="566"/>
      <c r="AC5011" s="566"/>
      <c r="AD5011" s="566"/>
      <c r="AE5011" s="566"/>
      <c r="AF5011" s="566"/>
      <c r="AG5011" s="566"/>
    </row>
    <row r="5012" spans="2:33" hidden="1" outlineLevel="1" x14ac:dyDescent="0.45">
      <c r="B5012" s="657"/>
      <c r="C5012" s="658"/>
      <c r="D5012" s="659"/>
      <c r="E5012" s="660"/>
      <c r="F5012" s="661"/>
      <c r="G5012" s="662"/>
      <c r="H5012" s="663"/>
      <c r="I5012" s="663"/>
      <c r="J5012" s="663"/>
      <c r="K5012" s="664"/>
      <c r="L5012" s="662"/>
      <c r="M5012" s="663"/>
      <c r="N5012" s="663"/>
      <c r="O5012" s="663"/>
      <c r="P5012" s="664"/>
      <c r="Q5012" s="665"/>
      <c r="R5012" s="661"/>
      <c r="S5012" s="566"/>
      <c r="T5012" s="566"/>
      <c r="U5012" s="566"/>
      <c r="V5012" s="566"/>
      <c r="W5012" s="566"/>
      <c r="X5012" s="566"/>
      <c r="Y5012" s="566"/>
      <c r="Z5012" s="566"/>
      <c r="AA5012" s="566"/>
      <c r="AB5012" s="566"/>
      <c r="AC5012" s="566"/>
      <c r="AD5012" s="566"/>
      <c r="AE5012" s="566"/>
      <c r="AF5012" s="566"/>
      <c r="AG5012" s="566"/>
    </row>
    <row r="5013" spans="2:33" hidden="1" outlineLevel="1" x14ac:dyDescent="0.45">
      <c r="B5013" s="648"/>
      <c r="C5013" s="649"/>
      <c r="D5013" s="650"/>
      <c r="E5013" s="651"/>
      <c r="F5013" s="652"/>
      <c r="G5013" s="653"/>
      <c r="H5013" s="654"/>
      <c r="I5013" s="654"/>
      <c r="J5013" s="654"/>
      <c r="K5013" s="655"/>
      <c r="L5013" s="653"/>
      <c r="M5013" s="654"/>
      <c r="N5013" s="654"/>
      <c r="O5013" s="654"/>
      <c r="P5013" s="655"/>
      <c r="Q5013" s="656"/>
      <c r="R5013" s="652"/>
      <c r="S5013" s="566"/>
      <c r="T5013" s="566"/>
      <c r="U5013" s="566"/>
      <c r="V5013" s="566"/>
      <c r="W5013" s="566"/>
      <c r="X5013" s="566"/>
      <c r="Y5013" s="566"/>
      <c r="Z5013" s="566"/>
      <c r="AA5013" s="566"/>
      <c r="AB5013" s="566"/>
      <c r="AC5013" s="566"/>
      <c r="AD5013" s="566"/>
      <c r="AE5013" s="566"/>
      <c r="AF5013" s="566"/>
      <c r="AG5013" s="566"/>
    </row>
    <row r="5014" spans="2:33" hidden="1" outlineLevel="1" x14ac:dyDescent="0.45">
      <c r="B5014" s="657"/>
      <c r="C5014" s="658"/>
      <c r="D5014" s="659"/>
      <c r="E5014" s="660"/>
      <c r="F5014" s="661"/>
      <c r="G5014" s="662"/>
      <c r="H5014" s="663"/>
      <c r="I5014" s="663"/>
      <c r="J5014" s="663"/>
      <c r="K5014" s="664"/>
      <c r="L5014" s="662"/>
      <c r="M5014" s="663"/>
      <c r="N5014" s="663"/>
      <c r="O5014" s="663"/>
      <c r="P5014" s="664"/>
      <c r="Q5014" s="665"/>
      <c r="R5014" s="661"/>
      <c r="S5014" s="566"/>
      <c r="T5014" s="566"/>
      <c r="U5014" s="566"/>
      <c r="V5014" s="566"/>
      <c r="W5014" s="566"/>
      <c r="X5014" s="566"/>
      <c r="Y5014" s="566"/>
      <c r="Z5014" s="566"/>
      <c r="AA5014" s="566"/>
      <c r="AB5014" s="566"/>
      <c r="AC5014" s="566"/>
      <c r="AD5014" s="566"/>
      <c r="AE5014" s="566"/>
      <c r="AF5014" s="566"/>
      <c r="AG5014" s="566"/>
    </row>
    <row r="5015" spans="2:33" hidden="1" outlineLevel="1" x14ac:dyDescent="0.45">
      <c r="B5015" s="648"/>
      <c r="C5015" s="649"/>
      <c r="D5015" s="650"/>
      <c r="E5015" s="651"/>
      <c r="F5015" s="652"/>
      <c r="G5015" s="653"/>
      <c r="H5015" s="654"/>
      <c r="I5015" s="654"/>
      <c r="J5015" s="654"/>
      <c r="K5015" s="655"/>
      <c r="L5015" s="653"/>
      <c r="M5015" s="654"/>
      <c r="N5015" s="654"/>
      <c r="O5015" s="654"/>
      <c r="P5015" s="655"/>
      <c r="Q5015" s="656"/>
      <c r="R5015" s="652"/>
      <c r="S5015" s="566"/>
      <c r="T5015" s="566"/>
      <c r="U5015" s="566"/>
      <c r="V5015" s="566"/>
      <c r="W5015" s="566"/>
      <c r="X5015" s="566"/>
      <c r="Y5015" s="566"/>
      <c r="Z5015" s="566"/>
      <c r="AA5015" s="566"/>
      <c r="AB5015" s="566"/>
      <c r="AC5015" s="566"/>
      <c r="AD5015" s="566"/>
      <c r="AE5015" s="566"/>
      <c r="AF5015" s="566"/>
      <c r="AG5015" s="566"/>
    </row>
    <row r="5016" spans="2:33" hidden="1" outlineLevel="1" x14ac:dyDescent="0.45">
      <c r="B5016" s="657"/>
      <c r="C5016" s="658"/>
      <c r="D5016" s="659"/>
      <c r="E5016" s="660"/>
      <c r="F5016" s="661"/>
      <c r="G5016" s="662"/>
      <c r="H5016" s="663"/>
      <c r="I5016" s="663"/>
      <c r="J5016" s="663"/>
      <c r="K5016" s="664"/>
      <c r="L5016" s="662"/>
      <c r="M5016" s="663"/>
      <c r="N5016" s="663"/>
      <c r="O5016" s="663"/>
      <c r="P5016" s="664"/>
      <c r="Q5016" s="665"/>
      <c r="R5016" s="661"/>
      <c r="S5016" s="566"/>
      <c r="T5016" s="566"/>
      <c r="U5016" s="566"/>
      <c r="V5016" s="566"/>
      <c r="W5016" s="566"/>
      <c r="X5016" s="566"/>
      <c r="Y5016" s="566"/>
      <c r="Z5016" s="566"/>
      <c r="AA5016" s="566"/>
      <c r="AB5016" s="566"/>
      <c r="AC5016" s="566"/>
      <c r="AD5016" s="566"/>
      <c r="AE5016" s="566"/>
      <c r="AF5016" s="566"/>
      <c r="AG5016" s="566"/>
    </row>
    <row r="5017" spans="2:33" hidden="1" outlineLevel="1" x14ac:dyDescent="0.45">
      <c r="B5017" s="648"/>
      <c r="C5017" s="649"/>
      <c r="D5017" s="650"/>
      <c r="E5017" s="651"/>
      <c r="F5017" s="652"/>
      <c r="G5017" s="653"/>
      <c r="H5017" s="654"/>
      <c r="I5017" s="654"/>
      <c r="J5017" s="654"/>
      <c r="K5017" s="655"/>
      <c r="L5017" s="653"/>
      <c r="M5017" s="654"/>
      <c r="N5017" s="654"/>
      <c r="O5017" s="654"/>
      <c r="P5017" s="655"/>
      <c r="Q5017" s="656"/>
      <c r="R5017" s="652"/>
      <c r="S5017" s="566"/>
      <c r="T5017" s="566"/>
      <c r="U5017" s="566"/>
      <c r="V5017" s="566"/>
      <c r="W5017" s="566"/>
      <c r="X5017" s="566"/>
      <c r="Y5017" s="566"/>
      <c r="Z5017" s="566"/>
      <c r="AA5017" s="566"/>
      <c r="AB5017" s="566"/>
      <c r="AC5017" s="566"/>
      <c r="AD5017" s="566"/>
      <c r="AE5017" s="566"/>
      <c r="AF5017" s="566"/>
      <c r="AG5017" s="566"/>
    </row>
    <row r="5018" spans="2:33" hidden="1" outlineLevel="1" x14ac:dyDescent="0.45">
      <c r="B5018" s="657"/>
      <c r="C5018" s="658"/>
      <c r="D5018" s="659"/>
      <c r="E5018" s="660"/>
      <c r="F5018" s="661"/>
      <c r="G5018" s="662"/>
      <c r="H5018" s="663"/>
      <c r="I5018" s="663"/>
      <c r="J5018" s="663"/>
      <c r="K5018" s="664"/>
      <c r="L5018" s="662"/>
      <c r="M5018" s="663"/>
      <c r="N5018" s="663"/>
      <c r="O5018" s="663"/>
      <c r="P5018" s="664"/>
      <c r="Q5018" s="665"/>
      <c r="R5018" s="661"/>
      <c r="S5018" s="566"/>
      <c r="T5018" s="566"/>
      <c r="U5018" s="566"/>
      <c r="V5018" s="566"/>
      <c r="W5018" s="566"/>
      <c r="X5018" s="566"/>
      <c r="Y5018" s="566"/>
      <c r="Z5018" s="566"/>
      <c r="AA5018" s="566"/>
      <c r="AB5018" s="566"/>
      <c r="AC5018" s="566"/>
      <c r="AD5018" s="566"/>
      <c r="AE5018" s="566"/>
      <c r="AF5018" s="566"/>
      <c r="AG5018" s="566"/>
    </row>
    <row r="5019" spans="2:33" hidden="1" outlineLevel="1" x14ac:dyDescent="0.45">
      <c r="B5019" s="648"/>
      <c r="C5019" s="649"/>
      <c r="D5019" s="650"/>
      <c r="E5019" s="651"/>
      <c r="F5019" s="652"/>
      <c r="G5019" s="653"/>
      <c r="H5019" s="654"/>
      <c r="I5019" s="654"/>
      <c r="J5019" s="654"/>
      <c r="K5019" s="655"/>
      <c r="L5019" s="653"/>
      <c r="M5019" s="654"/>
      <c r="N5019" s="654"/>
      <c r="O5019" s="654"/>
      <c r="P5019" s="655"/>
      <c r="Q5019" s="656"/>
      <c r="R5019" s="652"/>
      <c r="S5019" s="566"/>
      <c r="T5019" s="566"/>
      <c r="U5019" s="566"/>
      <c r="V5019" s="566"/>
      <c r="W5019" s="566"/>
      <c r="X5019" s="566"/>
      <c r="Y5019" s="566"/>
      <c r="Z5019" s="566"/>
      <c r="AA5019" s="566"/>
      <c r="AB5019" s="566"/>
      <c r="AC5019" s="566"/>
      <c r="AD5019" s="566"/>
      <c r="AE5019" s="566"/>
      <c r="AF5019" s="566"/>
      <c r="AG5019" s="566"/>
    </row>
    <row r="5020" spans="2:33" hidden="1" outlineLevel="1" x14ac:dyDescent="0.45">
      <c r="B5020" s="657"/>
      <c r="C5020" s="658"/>
      <c r="D5020" s="659"/>
      <c r="E5020" s="660"/>
      <c r="F5020" s="661"/>
      <c r="G5020" s="662"/>
      <c r="H5020" s="663"/>
      <c r="I5020" s="663"/>
      <c r="J5020" s="663"/>
      <c r="K5020" s="664"/>
      <c r="L5020" s="662"/>
      <c r="M5020" s="663"/>
      <c r="N5020" s="663"/>
      <c r="O5020" s="663"/>
      <c r="P5020" s="664"/>
      <c r="Q5020" s="665"/>
      <c r="R5020" s="661"/>
      <c r="S5020" s="566"/>
      <c r="T5020" s="566"/>
      <c r="U5020" s="566"/>
      <c r="V5020" s="566"/>
      <c r="W5020" s="566"/>
      <c r="X5020" s="566"/>
      <c r="Y5020" s="566"/>
      <c r="Z5020" s="566"/>
      <c r="AA5020" s="566"/>
      <c r="AB5020" s="566"/>
      <c r="AC5020" s="566"/>
      <c r="AD5020" s="566"/>
      <c r="AE5020" s="566"/>
      <c r="AF5020" s="566"/>
      <c r="AG5020" s="566"/>
    </row>
    <row r="5021" spans="2:33" hidden="1" outlineLevel="1" x14ac:dyDescent="0.45">
      <c r="B5021" s="648"/>
      <c r="C5021" s="649"/>
      <c r="D5021" s="650"/>
      <c r="E5021" s="651"/>
      <c r="F5021" s="652"/>
      <c r="G5021" s="653"/>
      <c r="H5021" s="654"/>
      <c r="I5021" s="654"/>
      <c r="J5021" s="654"/>
      <c r="K5021" s="655"/>
      <c r="L5021" s="653"/>
      <c r="M5021" s="654"/>
      <c r="N5021" s="654"/>
      <c r="O5021" s="654"/>
      <c r="P5021" s="655"/>
      <c r="Q5021" s="656"/>
      <c r="R5021" s="652"/>
      <c r="S5021" s="566"/>
      <c r="T5021" s="566"/>
      <c r="U5021" s="566"/>
      <c r="V5021" s="566"/>
      <c r="W5021" s="566"/>
      <c r="X5021" s="566"/>
      <c r="Y5021" s="566"/>
      <c r="Z5021" s="566"/>
      <c r="AA5021" s="566"/>
      <c r="AB5021" s="566"/>
      <c r="AC5021" s="566"/>
      <c r="AD5021" s="566"/>
      <c r="AE5021" s="566"/>
      <c r="AF5021" s="566"/>
      <c r="AG5021" s="566"/>
    </row>
    <row r="5022" spans="2:33" hidden="1" outlineLevel="1" x14ac:dyDescent="0.45">
      <c r="B5022" s="657"/>
      <c r="C5022" s="658"/>
      <c r="D5022" s="659"/>
      <c r="E5022" s="660"/>
      <c r="F5022" s="661"/>
      <c r="G5022" s="662"/>
      <c r="H5022" s="663"/>
      <c r="I5022" s="663"/>
      <c r="J5022" s="663"/>
      <c r="K5022" s="664"/>
      <c r="L5022" s="662"/>
      <c r="M5022" s="663"/>
      <c r="N5022" s="663"/>
      <c r="O5022" s="663"/>
      <c r="P5022" s="664"/>
      <c r="Q5022" s="665"/>
      <c r="R5022" s="661"/>
      <c r="S5022" s="566"/>
      <c r="T5022" s="566"/>
      <c r="U5022" s="566"/>
      <c r="V5022" s="566"/>
      <c r="W5022" s="566"/>
      <c r="X5022" s="566"/>
      <c r="Y5022" s="566"/>
      <c r="Z5022" s="566"/>
      <c r="AA5022" s="566"/>
      <c r="AB5022" s="566"/>
      <c r="AC5022" s="566"/>
      <c r="AD5022" s="566"/>
      <c r="AE5022" s="566"/>
      <c r="AF5022" s="566"/>
      <c r="AG5022" s="566"/>
    </row>
    <row r="5023" spans="2:33" hidden="1" outlineLevel="1" x14ac:dyDescent="0.45">
      <c r="B5023" s="648"/>
      <c r="C5023" s="649"/>
      <c r="D5023" s="650"/>
      <c r="E5023" s="651"/>
      <c r="F5023" s="652"/>
      <c r="G5023" s="653"/>
      <c r="H5023" s="654"/>
      <c r="I5023" s="654"/>
      <c r="J5023" s="654"/>
      <c r="K5023" s="655"/>
      <c r="L5023" s="653"/>
      <c r="M5023" s="654"/>
      <c r="N5023" s="654"/>
      <c r="O5023" s="654"/>
      <c r="P5023" s="655"/>
      <c r="Q5023" s="656"/>
      <c r="R5023" s="652"/>
      <c r="S5023" s="566"/>
      <c r="T5023" s="566"/>
      <c r="U5023" s="566"/>
      <c r="V5023" s="566"/>
      <c r="W5023" s="566"/>
      <c r="X5023" s="566"/>
      <c r="Y5023" s="566"/>
      <c r="Z5023" s="566"/>
      <c r="AA5023" s="566"/>
      <c r="AB5023" s="566"/>
      <c r="AC5023" s="566"/>
      <c r="AD5023" s="566"/>
      <c r="AE5023" s="566"/>
      <c r="AF5023" s="566"/>
      <c r="AG5023" s="566"/>
    </row>
    <row r="5024" spans="2:33" hidden="1" outlineLevel="1" x14ac:dyDescent="0.45">
      <c r="B5024" s="657"/>
      <c r="C5024" s="658"/>
      <c r="D5024" s="659"/>
      <c r="E5024" s="660"/>
      <c r="F5024" s="661"/>
      <c r="G5024" s="662"/>
      <c r="H5024" s="663"/>
      <c r="I5024" s="663"/>
      <c r="J5024" s="663"/>
      <c r="K5024" s="664"/>
      <c r="L5024" s="662"/>
      <c r="M5024" s="663"/>
      <c r="N5024" s="663"/>
      <c r="O5024" s="663"/>
      <c r="P5024" s="664"/>
      <c r="Q5024" s="665"/>
      <c r="R5024" s="661"/>
      <c r="S5024" s="566"/>
      <c r="T5024" s="566"/>
      <c r="U5024" s="566"/>
      <c r="V5024" s="566"/>
      <c r="W5024" s="566"/>
      <c r="X5024" s="566"/>
      <c r="Y5024" s="566"/>
      <c r="Z5024" s="566"/>
      <c r="AA5024" s="566"/>
      <c r="AB5024" s="566"/>
      <c r="AC5024" s="566"/>
      <c r="AD5024" s="566"/>
      <c r="AE5024" s="566"/>
      <c r="AF5024" s="566"/>
      <c r="AG5024" s="566"/>
    </row>
    <row r="5025" spans="2:33" hidden="1" outlineLevel="1" x14ac:dyDescent="0.45">
      <c r="B5025" s="648"/>
      <c r="C5025" s="649"/>
      <c r="D5025" s="650"/>
      <c r="E5025" s="651"/>
      <c r="F5025" s="652"/>
      <c r="G5025" s="653"/>
      <c r="H5025" s="654"/>
      <c r="I5025" s="654"/>
      <c r="J5025" s="654"/>
      <c r="K5025" s="655"/>
      <c r="L5025" s="653"/>
      <c r="M5025" s="654"/>
      <c r="N5025" s="654"/>
      <c r="O5025" s="654"/>
      <c r="P5025" s="655"/>
      <c r="Q5025" s="656"/>
      <c r="R5025" s="652"/>
      <c r="S5025" s="566"/>
      <c r="T5025" s="566"/>
      <c r="U5025" s="566"/>
      <c r="V5025" s="566"/>
      <c r="W5025" s="566"/>
      <c r="X5025" s="566"/>
      <c r="Y5025" s="566"/>
      <c r="Z5025" s="566"/>
      <c r="AA5025" s="566"/>
      <c r="AB5025" s="566"/>
      <c r="AC5025" s="566"/>
      <c r="AD5025" s="566"/>
      <c r="AE5025" s="566"/>
      <c r="AF5025" s="566"/>
      <c r="AG5025" s="566"/>
    </row>
    <row r="5026" spans="2:33" hidden="1" outlineLevel="1" x14ac:dyDescent="0.45">
      <c r="B5026" s="657"/>
      <c r="C5026" s="658"/>
      <c r="D5026" s="659"/>
      <c r="E5026" s="660"/>
      <c r="F5026" s="661"/>
      <c r="G5026" s="662"/>
      <c r="H5026" s="663"/>
      <c r="I5026" s="663"/>
      <c r="J5026" s="663"/>
      <c r="K5026" s="664"/>
      <c r="L5026" s="662"/>
      <c r="M5026" s="663"/>
      <c r="N5026" s="663"/>
      <c r="O5026" s="663"/>
      <c r="P5026" s="664"/>
      <c r="Q5026" s="665"/>
      <c r="R5026" s="661"/>
      <c r="S5026" s="566"/>
      <c r="T5026" s="566"/>
      <c r="U5026" s="566"/>
      <c r="V5026" s="566"/>
      <c r="W5026" s="566"/>
      <c r="X5026" s="566"/>
      <c r="Y5026" s="566"/>
      <c r="Z5026" s="566"/>
      <c r="AA5026" s="566"/>
      <c r="AB5026" s="566"/>
      <c r="AC5026" s="566"/>
      <c r="AD5026" s="566"/>
      <c r="AE5026" s="566"/>
      <c r="AF5026" s="566"/>
      <c r="AG5026" s="566"/>
    </row>
    <row r="5027" spans="2:33" hidden="1" outlineLevel="1" x14ac:dyDescent="0.45">
      <c r="B5027" s="648"/>
      <c r="C5027" s="649"/>
      <c r="D5027" s="650"/>
      <c r="E5027" s="651"/>
      <c r="F5027" s="652"/>
      <c r="G5027" s="653"/>
      <c r="H5027" s="654"/>
      <c r="I5027" s="654"/>
      <c r="J5027" s="654"/>
      <c r="K5027" s="655"/>
      <c r="L5027" s="653"/>
      <c r="M5027" s="654"/>
      <c r="N5027" s="654"/>
      <c r="O5027" s="654"/>
      <c r="P5027" s="655"/>
      <c r="Q5027" s="656"/>
      <c r="R5027" s="652"/>
      <c r="S5027" s="566"/>
      <c r="T5027" s="566"/>
      <c r="U5027" s="566"/>
      <c r="V5027" s="566"/>
      <c r="W5027" s="566"/>
      <c r="X5027" s="566"/>
      <c r="Y5027" s="566"/>
      <c r="Z5027" s="566"/>
      <c r="AA5027" s="566"/>
      <c r="AB5027" s="566"/>
      <c r="AC5027" s="566"/>
      <c r="AD5027" s="566"/>
      <c r="AE5027" s="566"/>
      <c r="AF5027" s="566"/>
      <c r="AG5027" s="566"/>
    </row>
    <row r="5028" spans="2:33" hidden="1" outlineLevel="1" x14ac:dyDescent="0.45">
      <c r="B5028" s="657"/>
      <c r="C5028" s="658"/>
      <c r="D5028" s="659"/>
      <c r="E5028" s="660"/>
      <c r="F5028" s="661"/>
      <c r="G5028" s="662"/>
      <c r="H5028" s="663"/>
      <c r="I5028" s="663"/>
      <c r="J5028" s="663"/>
      <c r="K5028" s="664"/>
      <c r="L5028" s="662"/>
      <c r="M5028" s="663"/>
      <c r="N5028" s="663"/>
      <c r="O5028" s="663"/>
      <c r="P5028" s="664"/>
      <c r="Q5028" s="665"/>
      <c r="R5028" s="661"/>
      <c r="S5028" s="566"/>
      <c r="T5028" s="566"/>
      <c r="U5028" s="566"/>
      <c r="V5028" s="566"/>
      <c r="W5028" s="566"/>
      <c r="X5028" s="566"/>
      <c r="Y5028" s="566"/>
      <c r="Z5028" s="566"/>
      <c r="AA5028" s="566"/>
      <c r="AB5028" s="566"/>
      <c r="AC5028" s="566"/>
      <c r="AD5028" s="566"/>
      <c r="AE5028" s="566"/>
      <c r="AF5028" s="566"/>
      <c r="AG5028" s="566"/>
    </row>
    <row r="5029" spans="2:33" hidden="1" outlineLevel="1" x14ac:dyDescent="0.45">
      <c r="B5029" s="648"/>
      <c r="C5029" s="649"/>
      <c r="D5029" s="650"/>
      <c r="E5029" s="651"/>
      <c r="F5029" s="652"/>
      <c r="G5029" s="653"/>
      <c r="H5029" s="654"/>
      <c r="I5029" s="654"/>
      <c r="J5029" s="654"/>
      <c r="K5029" s="655"/>
      <c r="L5029" s="653"/>
      <c r="M5029" s="654"/>
      <c r="N5029" s="654"/>
      <c r="O5029" s="654"/>
      <c r="P5029" s="655"/>
      <c r="Q5029" s="656"/>
      <c r="R5029" s="652"/>
      <c r="S5029" s="566"/>
      <c r="T5029" s="566"/>
      <c r="U5029" s="566"/>
      <c r="V5029" s="566"/>
      <c r="W5029" s="566"/>
      <c r="X5029" s="566"/>
      <c r="Y5029" s="566"/>
      <c r="Z5029" s="566"/>
      <c r="AA5029" s="566"/>
      <c r="AB5029" s="566"/>
      <c r="AC5029" s="566"/>
      <c r="AD5029" s="566"/>
      <c r="AE5029" s="566"/>
      <c r="AF5029" s="566"/>
      <c r="AG5029" s="566"/>
    </row>
    <row r="5030" spans="2:33" hidden="1" outlineLevel="1" x14ac:dyDescent="0.45">
      <c r="B5030" s="657"/>
      <c r="C5030" s="658"/>
      <c r="D5030" s="659"/>
      <c r="E5030" s="660"/>
      <c r="F5030" s="661"/>
      <c r="G5030" s="662"/>
      <c r="H5030" s="663"/>
      <c r="I5030" s="663"/>
      <c r="J5030" s="663"/>
      <c r="K5030" s="664"/>
      <c r="L5030" s="662"/>
      <c r="M5030" s="663"/>
      <c r="N5030" s="663"/>
      <c r="O5030" s="663"/>
      <c r="P5030" s="664"/>
      <c r="Q5030" s="665"/>
      <c r="R5030" s="661"/>
      <c r="S5030" s="566"/>
      <c r="T5030" s="566"/>
      <c r="U5030" s="566"/>
      <c r="V5030" s="566"/>
      <c r="W5030" s="566"/>
      <c r="X5030" s="566"/>
      <c r="Y5030" s="566"/>
      <c r="Z5030" s="566"/>
      <c r="AA5030" s="566"/>
      <c r="AB5030" s="566"/>
      <c r="AC5030" s="566"/>
      <c r="AD5030" s="566"/>
      <c r="AE5030" s="566"/>
      <c r="AF5030" s="566"/>
      <c r="AG5030" s="566"/>
    </row>
    <row r="5031" spans="2:33" hidden="1" outlineLevel="1" x14ac:dyDescent="0.45">
      <c r="B5031" s="648"/>
      <c r="C5031" s="649"/>
      <c r="D5031" s="650"/>
      <c r="E5031" s="651"/>
      <c r="F5031" s="652"/>
      <c r="G5031" s="653"/>
      <c r="H5031" s="654"/>
      <c r="I5031" s="654"/>
      <c r="J5031" s="654"/>
      <c r="K5031" s="655"/>
      <c r="L5031" s="653"/>
      <c r="M5031" s="654"/>
      <c r="N5031" s="654"/>
      <c r="O5031" s="654"/>
      <c r="P5031" s="655"/>
      <c r="Q5031" s="656"/>
      <c r="R5031" s="652"/>
      <c r="S5031" s="566"/>
      <c r="T5031" s="566"/>
      <c r="U5031" s="566"/>
      <c r="V5031" s="566"/>
      <c r="W5031" s="566"/>
      <c r="X5031" s="566"/>
      <c r="Y5031" s="566"/>
      <c r="Z5031" s="566"/>
      <c r="AA5031" s="566"/>
      <c r="AB5031" s="566"/>
      <c r="AC5031" s="566"/>
      <c r="AD5031" s="566"/>
      <c r="AE5031" s="566"/>
      <c r="AF5031" s="566"/>
      <c r="AG5031" s="566"/>
    </row>
    <row r="5032" spans="2:33" hidden="1" outlineLevel="1" x14ac:dyDescent="0.45">
      <c r="B5032" s="657"/>
      <c r="C5032" s="658"/>
      <c r="D5032" s="659"/>
      <c r="E5032" s="660"/>
      <c r="F5032" s="661"/>
      <c r="G5032" s="662"/>
      <c r="H5032" s="663"/>
      <c r="I5032" s="663"/>
      <c r="J5032" s="663"/>
      <c r="K5032" s="664"/>
      <c r="L5032" s="662"/>
      <c r="M5032" s="663"/>
      <c r="N5032" s="663"/>
      <c r="O5032" s="663"/>
      <c r="P5032" s="664"/>
      <c r="Q5032" s="665"/>
      <c r="R5032" s="661"/>
      <c r="S5032" s="566"/>
      <c r="T5032" s="566"/>
      <c r="U5032" s="566"/>
      <c r="V5032" s="566"/>
      <c r="W5032" s="566"/>
      <c r="X5032" s="566"/>
      <c r="Y5032" s="566"/>
      <c r="Z5032" s="566"/>
      <c r="AA5032" s="566"/>
      <c r="AB5032" s="566"/>
      <c r="AC5032" s="566"/>
      <c r="AD5032" s="566"/>
      <c r="AE5032" s="566"/>
      <c r="AF5032" s="566"/>
      <c r="AG5032" s="566"/>
    </row>
    <row r="5033" spans="2:33" hidden="1" outlineLevel="1" x14ac:dyDescent="0.45">
      <c r="B5033" s="648"/>
      <c r="C5033" s="649"/>
      <c r="D5033" s="650"/>
      <c r="E5033" s="651"/>
      <c r="F5033" s="652"/>
      <c r="G5033" s="653"/>
      <c r="H5033" s="654"/>
      <c r="I5033" s="654"/>
      <c r="J5033" s="654"/>
      <c r="K5033" s="655"/>
      <c r="L5033" s="653"/>
      <c r="M5033" s="654"/>
      <c r="N5033" s="654"/>
      <c r="O5033" s="654"/>
      <c r="P5033" s="655"/>
      <c r="Q5033" s="656"/>
      <c r="R5033" s="652"/>
      <c r="S5033" s="566"/>
      <c r="T5033" s="566"/>
      <c r="U5033" s="566"/>
      <c r="V5033" s="566"/>
      <c r="W5033" s="566"/>
      <c r="X5033" s="566"/>
      <c r="Y5033" s="566"/>
      <c r="Z5033" s="566"/>
      <c r="AA5033" s="566"/>
      <c r="AB5033" s="566"/>
      <c r="AC5033" s="566"/>
      <c r="AD5033" s="566"/>
      <c r="AE5033" s="566"/>
      <c r="AF5033" s="566"/>
      <c r="AG5033" s="566"/>
    </row>
    <row r="5034" spans="2:33" hidden="1" outlineLevel="1" x14ac:dyDescent="0.45">
      <c r="B5034" s="657"/>
      <c r="C5034" s="658"/>
      <c r="D5034" s="659"/>
      <c r="E5034" s="660"/>
      <c r="F5034" s="661"/>
      <c r="G5034" s="662"/>
      <c r="H5034" s="663"/>
      <c r="I5034" s="663"/>
      <c r="J5034" s="663"/>
      <c r="K5034" s="664"/>
      <c r="L5034" s="662"/>
      <c r="M5034" s="663"/>
      <c r="N5034" s="663"/>
      <c r="O5034" s="663"/>
      <c r="P5034" s="664"/>
      <c r="Q5034" s="665"/>
      <c r="R5034" s="661"/>
      <c r="S5034" s="566"/>
      <c r="T5034" s="566"/>
      <c r="U5034" s="566"/>
      <c r="V5034" s="566"/>
      <c r="W5034" s="566"/>
      <c r="X5034" s="566"/>
      <c r="Y5034" s="566"/>
      <c r="Z5034" s="566"/>
      <c r="AA5034" s="566"/>
      <c r="AB5034" s="566"/>
      <c r="AC5034" s="566"/>
      <c r="AD5034" s="566"/>
      <c r="AE5034" s="566"/>
      <c r="AF5034" s="566"/>
      <c r="AG5034" s="566"/>
    </row>
    <row r="5035" spans="2:33" hidden="1" outlineLevel="1" x14ac:dyDescent="0.45">
      <c r="B5035" s="648"/>
      <c r="C5035" s="649"/>
      <c r="D5035" s="650"/>
      <c r="E5035" s="651"/>
      <c r="F5035" s="652"/>
      <c r="G5035" s="653"/>
      <c r="H5035" s="654"/>
      <c r="I5035" s="654"/>
      <c r="J5035" s="654"/>
      <c r="K5035" s="655"/>
      <c r="L5035" s="653"/>
      <c r="M5035" s="654"/>
      <c r="N5035" s="654"/>
      <c r="O5035" s="654"/>
      <c r="P5035" s="655"/>
      <c r="Q5035" s="656"/>
      <c r="R5035" s="652"/>
      <c r="S5035" s="566"/>
      <c r="T5035" s="566"/>
      <c r="U5035" s="566"/>
      <c r="V5035" s="566"/>
      <c r="W5035" s="566"/>
      <c r="X5035" s="566"/>
      <c r="Y5035" s="566"/>
      <c r="Z5035" s="566"/>
      <c r="AA5035" s="566"/>
      <c r="AB5035" s="566"/>
      <c r="AC5035" s="566"/>
      <c r="AD5035" s="566"/>
      <c r="AE5035" s="566"/>
      <c r="AF5035" s="566"/>
      <c r="AG5035" s="566"/>
    </row>
    <row r="5036" spans="2:33" hidden="1" outlineLevel="1" x14ac:dyDescent="0.45">
      <c r="B5036" s="657"/>
      <c r="C5036" s="658"/>
      <c r="D5036" s="659"/>
      <c r="E5036" s="660"/>
      <c r="F5036" s="661"/>
      <c r="G5036" s="662"/>
      <c r="H5036" s="663"/>
      <c r="I5036" s="663"/>
      <c r="J5036" s="663"/>
      <c r="K5036" s="664"/>
      <c r="L5036" s="662"/>
      <c r="M5036" s="663"/>
      <c r="N5036" s="663"/>
      <c r="O5036" s="663"/>
      <c r="P5036" s="664"/>
      <c r="Q5036" s="665"/>
      <c r="R5036" s="661"/>
      <c r="S5036" s="566"/>
      <c r="T5036" s="566"/>
      <c r="U5036" s="566"/>
      <c r="V5036" s="566"/>
      <c r="W5036" s="566"/>
      <c r="X5036" s="566"/>
      <c r="Y5036" s="566"/>
      <c r="Z5036" s="566"/>
      <c r="AA5036" s="566"/>
      <c r="AB5036" s="566"/>
      <c r="AC5036" s="566"/>
      <c r="AD5036" s="566"/>
      <c r="AE5036" s="566"/>
      <c r="AF5036" s="566"/>
      <c r="AG5036" s="566"/>
    </row>
    <row r="5037" spans="2:33" hidden="1" outlineLevel="1" x14ac:dyDescent="0.45">
      <c r="B5037" s="648"/>
      <c r="C5037" s="649"/>
      <c r="D5037" s="650"/>
      <c r="E5037" s="651"/>
      <c r="F5037" s="652"/>
      <c r="G5037" s="653"/>
      <c r="H5037" s="654"/>
      <c r="I5037" s="654"/>
      <c r="J5037" s="654"/>
      <c r="K5037" s="655"/>
      <c r="L5037" s="653"/>
      <c r="M5037" s="654"/>
      <c r="N5037" s="654"/>
      <c r="O5037" s="654"/>
      <c r="P5037" s="655"/>
      <c r="Q5037" s="656"/>
      <c r="R5037" s="652"/>
      <c r="S5037" s="566"/>
      <c r="T5037" s="566"/>
      <c r="U5037" s="566"/>
      <c r="V5037" s="566"/>
      <c r="W5037" s="566"/>
      <c r="X5037" s="566"/>
      <c r="Y5037" s="566"/>
      <c r="Z5037" s="566"/>
      <c r="AA5037" s="566"/>
      <c r="AB5037" s="566"/>
      <c r="AC5037" s="566"/>
      <c r="AD5037" s="566"/>
      <c r="AE5037" s="566"/>
      <c r="AF5037" s="566"/>
      <c r="AG5037" s="566"/>
    </row>
    <row r="5038" spans="2:33" hidden="1" outlineLevel="1" x14ac:dyDescent="0.45">
      <c r="B5038" s="657"/>
      <c r="C5038" s="658"/>
      <c r="D5038" s="659"/>
      <c r="E5038" s="660"/>
      <c r="F5038" s="661"/>
      <c r="G5038" s="662"/>
      <c r="H5038" s="663"/>
      <c r="I5038" s="663"/>
      <c r="J5038" s="663"/>
      <c r="K5038" s="664"/>
      <c r="L5038" s="662"/>
      <c r="M5038" s="663"/>
      <c r="N5038" s="663"/>
      <c r="O5038" s="663"/>
      <c r="P5038" s="664"/>
      <c r="Q5038" s="665"/>
      <c r="R5038" s="661"/>
      <c r="S5038" s="566"/>
      <c r="T5038" s="566"/>
      <c r="U5038" s="566"/>
      <c r="V5038" s="566"/>
      <c r="W5038" s="566"/>
      <c r="X5038" s="566"/>
      <c r="Y5038" s="566"/>
      <c r="Z5038" s="566"/>
      <c r="AA5038" s="566"/>
      <c r="AB5038" s="566"/>
      <c r="AC5038" s="566"/>
      <c r="AD5038" s="566"/>
      <c r="AE5038" s="566"/>
      <c r="AF5038" s="566"/>
      <c r="AG5038" s="566"/>
    </row>
    <row r="5039" spans="2:33" hidden="1" outlineLevel="1" x14ac:dyDescent="0.45">
      <c r="B5039" s="648"/>
      <c r="C5039" s="649"/>
      <c r="D5039" s="650"/>
      <c r="E5039" s="651"/>
      <c r="F5039" s="652"/>
      <c r="G5039" s="653"/>
      <c r="H5039" s="654"/>
      <c r="I5039" s="654"/>
      <c r="J5039" s="654"/>
      <c r="K5039" s="655"/>
      <c r="L5039" s="653"/>
      <c r="M5039" s="654"/>
      <c r="N5039" s="654"/>
      <c r="O5039" s="654"/>
      <c r="P5039" s="655"/>
      <c r="Q5039" s="656"/>
      <c r="R5039" s="652"/>
      <c r="S5039" s="566"/>
      <c r="T5039" s="566"/>
      <c r="U5039" s="566"/>
      <c r="V5039" s="566"/>
      <c r="W5039" s="566"/>
      <c r="X5039" s="566"/>
      <c r="Y5039" s="566"/>
      <c r="Z5039" s="566"/>
      <c r="AA5039" s="566"/>
      <c r="AB5039" s="566"/>
      <c r="AC5039" s="566"/>
      <c r="AD5039" s="566"/>
      <c r="AE5039" s="566"/>
      <c r="AF5039" s="566"/>
      <c r="AG5039" s="566"/>
    </row>
    <row r="5040" spans="2:33" hidden="1" outlineLevel="1" x14ac:dyDescent="0.45">
      <c r="B5040" s="657"/>
      <c r="C5040" s="658"/>
      <c r="D5040" s="659"/>
      <c r="E5040" s="660"/>
      <c r="F5040" s="661"/>
      <c r="G5040" s="662"/>
      <c r="H5040" s="663"/>
      <c r="I5040" s="663"/>
      <c r="J5040" s="663"/>
      <c r="K5040" s="664"/>
      <c r="L5040" s="662"/>
      <c r="M5040" s="663"/>
      <c r="N5040" s="663"/>
      <c r="O5040" s="663"/>
      <c r="P5040" s="664"/>
      <c r="Q5040" s="665"/>
      <c r="R5040" s="661"/>
      <c r="S5040" s="566"/>
      <c r="T5040" s="566"/>
      <c r="U5040" s="566"/>
      <c r="V5040" s="566"/>
      <c r="W5040" s="566"/>
      <c r="X5040" s="566"/>
      <c r="Y5040" s="566"/>
      <c r="Z5040" s="566"/>
      <c r="AA5040" s="566"/>
      <c r="AB5040" s="566"/>
      <c r="AC5040" s="566"/>
      <c r="AD5040" s="566"/>
      <c r="AE5040" s="566"/>
      <c r="AF5040" s="566"/>
      <c r="AG5040" s="566"/>
    </row>
    <row r="5041" spans="2:33" hidden="1" outlineLevel="1" x14ac:dyDescent="0.45">
      <c r="B5041" s="648"/>
      <c r="C5041" s="649"/>
      <c r="D5041" s="650"/>
      <c r="E5041" s="651"/>
      <c r="F5041" s="652"/>
      <c r="G5041" s="653"/>
      <c r="H5041" s="654"/>
      <c r="I5041" s="654"/>
      <c r="J5041" s="654"/>
      <c r="K5041" s="655"/>
      <c r="L5041" s="653"/>
      <c r="M5041" s="654"/>
      <c r="N5041" s="654"/>
      <c r="O5041" s="654"/>
      <c r="P5041" s="655"/>
      <c r="Q5041" s="656"/>
      <c r="R5041" s="652"/>
      <c r="S5041" s="566"/>
      <c r="T5041" s="566"/>
      <c r="U5041" s="566"/>
      <c r="V5041" s="566"/>
      <c r="W5041" s="566"/>
      <c r="X5041" s="566"/>
      <c r="Y5041" s="566"/>
      <c r="Z5041" s="566"/>
      <c r="AA5041" s="566"/>
      <c r="AB5041" s="566"/>
      <c r="AC5041" s="566"/>
      <c r="AD5041" s="566"/>
      <c r="AE5041" s="566"/>
      <c r="AF5041" s="566"/>
      <c r="AG5041" s="566"/>
    </row>
    <row r="5042" spans="2:33" hidden="1" outlineLevel="1" x14ac:dyDescent="0.45">
      <c r="B5042" s="657"/>
      <c r="C5042" s="658"/>
      <c r="D5042" s="659"/>
      <c r="E5042" s="660"/>
      <c r="F5042" s="661"/>
      <c r="G5042" s="662"/>
      <c r="H5042" s="663"/>
      <c r="I5042" s="663"/>
      <c r="J5042" s="663"/>
      <c r="K5042" s="664"/>
      <c r="L5042" s="662"/>
      <c r="M5042" s="663"/>
      <c r="N5042" s="663"/>
      <c r="O5042" s="663"/>
      <c r="P5042" s="664"/>
      <c r="Q5042" s="665"/>
      <c r="R5042" s="661"/>
      <c r="S5042" s="566"/>
      <c r="T5042" s="566"/>
      <c r="U5042" s="566"/>
      <c r="V5042" s="566"/>
      <c r="W5042" s="566"/>
      <c r="X5042" s="566"/>
      <c r="Y5042" s="566"/>
      <c r="Z5042" s="566"/>
      <c r="AA5042" s="566"/>
      <c r="AB5042" s="566"/>
      <c r="AC5042" s="566"/>
      <c r="AD5042" s="566"/>
      <c r="AE5042" s="566"/>
      <c r="AF5042" s="566"/>
      <c r="AG5042" s="566"/>
    </row>
    <row r="5043" spans="2:33" hidden="1" outlineLevel="1" x14ac:dyDescent="0.45">
      <c r="B5043" s="648"/>
      <c r="C5043" s="649"/>
      <c r="D5043" s="650"/>
      <c r="E5043" s="651"/>
      <c r="F5043" s="652"/>
      <c r="G5043" s="653"/>
      <c r="H5043" s="654"/>
      <c r="I5043" s="654"/>
      <c r="J5043" s="654"/>
      <c r="K5043" s="655"/>
      <c r="L5043" s="653"/>
      <c r="M5043" s="654"/>
      <c r="N5043" s="654"/>
      <c r="O5043" s="654"/>
      <c r="P5043" s="655"/>
      <c r="Q5043" s="656"/>
      <c r="R5043" s="652"/>
      <c r="S5043" s="566"/>
      <c r="T5043" s="566"/>
      <c r="U5043" s="566"/>
      <c r="V5043" s="566"/>
      <c r="W5043" s="566"/>
      <c r="X5043" s="566"/>
      <c r="Y5043" s="566"/>
      <c r="Z5043" s="566"/>
      <c r="AA5043" s="566"/>
      <c r="AB5043" s="566"/>
      <c r="AC5043" s="566"/>
      <c r="AD5043" s="566"/>
      <c r="AE5043" s="566"/>
      <c r="AF5043" s="566"/>
      <c r="AG5043" s="566"/>
    </row>
    <row r="5044" spans="2:33" hidden="1" outlineLevel="1" x14ac:dyDescent="0.45">
      <c r="B5044" s="657"/>
      <c r="C5044" s="658"/>
      <c r="D5044" s="659"/>
      <c r="E5044" s="660"/>
      <c r="F5044" s="661"/>
      <c r="G5044" s="662"/>
      <c r="H5044" s="663"/>
      <c r="I5044" s="663"/>
      <c r="J5044" s="663"/>
      <c r="K5044" s="664"/>
      <c r="L5044" s="662"/>
      <c r="M5044" s="663"/>
      <c r="N5044" s="663"/>
      <c r="O5044" s="663"/>
      <c r="P5044" s="664"/>
      <c r="Q5044" s="665"/>
      <c r="R5044" s="661"/>
      <c r="S5044" s="566"/>
      <c r="T5044" s="566"/>
      <c r="U5044" s="566"/>
      <c r="V5044" s="566"/>
      <c r="W5044" s="566"/>
      <c r="X5044" s="566"/>
      <c r="Y5044" s="566"/>
      <c r="Z5044" s="566"/>
      <c r="AA5044" s="566"/>
      <c r="AB5044" s="566"/>
      <c r="AC5044" s="566"/>
      <c r="AD5044" s="566"/>
      <c r="AE5044" s="566"/>
      <c r="AF5044" s="566"/>
      <c r="AG5044" s="566"/>
    </row>
    <row r="5045" spans="2:33" hidden="1" outlineLevel="1" x14ac:dyDescent="0.45">
      <c r="B5045" s="648"/>
      <c r="C5045" s="649"/>
      <c r="D5045" s="650"/>
      <c r="E5045" s="651"/>
      <c r="F5045" s="652"/>
      <c r="G5045" s="653"/>
      <c r="H5045" s="654"/>
      <c r="I5045" s="654"/>
      <c r="J5045" s="654"/>
      <c r="K5045" s="655"/>
      <c r="L5045" s="653"/>
      <c r="M5045" s="654"/>
      <c r="N5045" s="654"/>
      <c r="O5045" s="654"/>
      <c r="P5045" s="655"/>
      <c r="Q5045" s="656"/>
      <c r="R5045" s="652"/>
      <c r="S5045" s="566"/>
      <c r="T5045" s="566"/>
      <c r="U5045" s="566"/>
      <c r="V5045" s="566"/>
      <c r="W5045" s="566"/>
      <c r="X5045" s="566"/>
      <c r="Y5045" s="566"/>
      <c r="Z5045" s="566"/>
      <c r="AA5045" s="566"/>
      <c r="AB5045" s="566"/>
      <c r="AC5045" s="566"/>
      <c r="AD5045" s="566"/>
      <c r="AE5045" s="566"/>
      <c r="AF5045" s="566"/>
      <c r="AG5045" s="566"/>
    </row>
    <row r="5046" spans="2:33" hidden="1" outlineLevel="1" x14ac:dyDescent="0.45">
      <c r="B5046" s="657"/>
      <c r="C5046" s="658"/>
      <c r="D5046" s="659"/>
      <c r="E5046" s="660"/>
      <c r="F5046" s="661"/>
      <c r="G5046" s="662"/>
      <c r="H5046" s="663"/>
      <c r="I5046" s="663"/>
      <c r="J5046" s="663"/>
      <c r="K5046" s="664"/>
      <c r="L5046" s="662"/>
      <c r="M5046" s="663"/>
      <c r="N5046" s="663"/>
      <c r="O5046" s="663"/>
      <c r="P5046" s="664"/>
      <c r="Q5046" s="665"/>
      <c r="R5046" s="661"/>
      <c r="S5046" s="566"/>
      <c r="T5046" s="566"/>
      <c r="U5046" s="566"/>
      <c r="V5046" s="566"/>
      <c r="W5046" s="566"/>
      <c r="X5046" s="566"/>
      <c r="Y5046" s="566"/>
      <c r="Z5046" s="566"/>
      <c r="AA5046" s="566"/>
      <c r="AB5046" s="566"/>
      <c r="AC5046" s="566"/>
      <c r="AD5046" s="566"/>
      <c r="AE5046" s="566"/>
      <c r="AF5046" s="566"/>
      <c r="AG5046" s="566"/>
    </row>
    <row r="5047" spans="2:33" hidden="1" outlineLevel="1" x14ac:dyDescent="0.45">
      <c r="B5047" s="648"/>
      <c r="C5047" s="649"/>
      <c r="D5047" s="650"/>
      <c r="E5047" s="651"/>
      <c r="F5047" s="652"/>
      <c r="G5047" s="653"/>
      <c r="H5047" s="654"/>
      <c r="I5047" s="654"/>
      <c r="J5047" s="654"/>
      <c r="K5047" s="655"/>
      <c r="L5047" s="653"/>
      <c r="M5047" s="654"/>
      <c r="N5047" s="654"/>
      <c r="O5047" s="654"/>
      <c r="P5047" s="655"/>
      <c r="Q5047" s="656"/>
      <c r="R5047" s="652"/>
      <c r="S5047" s="566"/>
      <c r="T5047" s="566"/>
      <c r="U5047" s="566"/>
      <c r="V5047" s="566"/>
      <c r="W5047" s="566"/>
      <c r="X5047" s="566"/>
      <c r="Y5047" s="566"/>
      <c r="Z5047" s="566"/>
      <c r="AA5047" s="566"/>
      <c r="AB5047" s="566"/>
      <c r="AC5047" s="566"/>
      <c r="AD5047" s="566"/>
      <c r="AE5047" s="566"/>
      <c r="AF5047" s="566"/>
      <c r="AG5047" s="566"/>
    </row>
    <row r="5048" spans="2:33" hidden="1" outlineLevel="1" x14ac:dyDescent="0.45">
      <c r="B5048" s="657"/>
      <c r="C5048" s="658"/>
      <c r="D5048" s="659"/>
      <c r="E5048" s="660"/>
      <c r="F5048" s="661"/>
      <c r="G5048" s="662"/>
      <c r="H5048" s="663"/>
      <c r="I5048" s="663"/>
      <c r="J5048" s="663"/>
      <c r="K5048" s="664"/>
      <c r="L5048" s="662"/>
      <c r="M5048" s="663"/>
      <c r="N5048" s="663"/>
      <c r="O5048" s="663"/>
      <c r="P5048" s="664"/>
      <c r="Q5048" s="665"/>
      <c r="R5048" s="661"/>
      <c r="S5048" s="566"/>
      <c r="T5048" s="566"/>
      <c r="U5048" s="566"/>
      <c r="V5048" s="566"/>
      <c r="W5048" s="566"/>
      <c r="X5048" s="566"/>
      <c r="Y5048" s="566"/>
      <c r="Z5048" s="566"/>
      <c r="AA5048" s="566"/>
      <c r="AB5048" s="566"/>
      <c r="AC5048" s="566"/>
      <c r="AD5048" s="566"/>
      <c r="AE5048" s="566"/>
      <c r="AF5048" s="566"/>
      <c r="AG5048" s="566"/>
    </row>
    <row r="5049" spans="2:33" hidden="1" outlineLevel="1" x14ac:dyDescent="0.45">
      <c r="B5049" s="648"/>
      <c r="C5049" s="649"/>
      <c r="D5049" s="650"/>
      <c r="E5049" s="651"/>
      <c r="F5049" s="652"/>
      <c r="G5049" s="653"/>
      <c r="H5049" s="654"/>
      <c r="I5049" s="654"/>
      <c r="J5049" s="654"/>
      <c r="K5049" s="655"/>
      <c r="L5049" s="653"/>
      <c r="M5049" s="654"/>
      <c r="N5049" s="654"/>
      <c r="O5049" s="654"/>
      <c r="P5049" s="655"/>
      <c r="Q5049" s="656"/>
      <c r="R5049" s="652"/>
      <c r="S5049" s="566"/>
      <c r="T5049" s="566"/>
      <c r="U5049" s="566"/>
      <c r="V5049" s="566"/>
      <c r="W5049" s="566"/>
      <c r="X5049" s="566"/>
      <c r="Y5049" s="566"/>
      <c r="Z5049" s="566"/>
      <c r="AA5049" s="566"/>
      <c r="AB5049" s="566"/>
      <c r="AC5049" s="566"/>
      <c r="AD5049" s="566"/>
      <c r="AE5049" s="566"/>
      <c r="AF5049" s="566"/>
      <c r="AG5049" s="566"/>
    </row>
    <row r="5050" spans="2:33" hidden="1" outlineLevel="1" x14ac:dyDescent="0.45">
      <c r="B5050" s="657"/>
      <c r="C5050" s="658"/>
      <c r="D5050" s="659"/>
      <c r="E5050" s="660"/>
      <c r="F5050" s="661"/>
      <c r="G5050" s="662"/>
      <c r="H5050" s="663"/>
      <c r="I5050" s="663"/>
      <c r="J5050" s="663"/>
      <c r="K5050" s="664"/>
      <c r="L5050" s="662"/>
      <c r="M5050" s="663"/>
      <c r="N5050" s="663"/>
      <c r="O5050" s="663"/>
      <c r="P5050" s="664"/>
      <c r="Q5050" s="665"/>
      <c r="R5050" s="661"/>
      <c r="S5050" s="566"/>
      <c r="T5050" s="566"/>
      <c r="U5050" s="566"/>
      <c r="V5050" s="566"/>
      <c r="W5050" s="566"/>
      <c r="X5050" s="566"/>
      <c r="Y5050" s="566"/>
      <c r="Z5050" s="566"/>
      <c r="AA5050" s="566"/>
      <c r="AB5050" s="566"/>
      <c r="AC5050" s="566"/>
      <c r="AD5050" s="566"/>
      <c r="AE5050" s="566"/>
      <c r="AF5050" s="566"/>
      <c r="AG5050" s="566"/>
    </row>
    <row r="5051" spans="2:33" hidden="1" outlineLevel="1" x14ac:dyDescent="0.45">
      <c r="B5051" s="648"/>
      <c r="C5051" s="649"/>
      <c r="D5051" s="650"/>
      <c r="E5051" s="651"/>
      <c r="F5051" s="652"/>
      <c r="G5051" s="653"/>
      <c r="H5051" s="654"/>
      <c r="I5051" s="654"/>
      <c r="J5051" s="654"/>
      <c r="K5051" s="655"/>
      <c r="L5051" s="653"/>
      <c r="M5051" s="654"/>
      <c r="N5051" s="654"/>
      <c r="O5051" s="654"/>
      <c r="P5051" s="655"/>
      <c r="Q5051" s="656"/>
      <c r="R5051" s="652"/>
      <c r="S5051" s="566"/>
      <c r="T5051" s="566"/>
      <c r="U5051" s="566"/>
      <c r="V5051" s="566"/>
      <c r="W5051" s="566"/>
      <c r="X5051" s="566"/>
      <c r="Y5051" s="566"/>
      <c r="Z5051" s="566"/>
      <c r="AA5051" s="566"/>
      <c r="AB5051" s="566"/>
      <c r="AC5051" s="566"/>
      <c r="AD5051" s="566"/>
      <c r="AE5051" s="566"/>
      <c r="AF5051" s="566"/>
      <c r="AG5051" s="566"/>
    </row>
    <row r="5052" spans="2:33" hidden="1" outlineLevel="1" x14ac:dyDescent="0.45">
      <c r="B5052" s="657"/>
      <c r="C5052" s="658"/>
      <c r="D5052" s="659"/>
      <c r="E5052" s="660"/>
      <c r="F5052" s="661"/>
      <c r="G5052" s="662"/>
      <c r="H5052" s="663"/>
      <c r="I5052" s="663"/>
      <c r="J5052" s="663"/>
      <c r="K5052" s="664"/>
      <c r="L5052" s="662"/>
      <c r="M5052" s="663"/>
      <c r="N5052" s="663"/>
      <c r="O5052" s="663"/>
      <c r="P5052" s="664"/>
      <c r="Q5052" s="665"/>
      <c r="R5052" s="661"/>
      <c r="S5052" s="566"/>
      <c r="T5052" s="566"/>
      <c r="U5052" s="566"/>
      <c r="V5052" s="566"/>
      <c r="W5052" s="566"/>
      <c r="X5052" s="566"/>
      <c r="Y5052" s="566"/>
      <c r="Z5052" s="566"/>
      <c r="AA5052" s="566"/>
      <c r="AB5052" s="566"/>
      <c r="AC5052" s="566"/>
      <c r="AD5052" s="566"/>
      <c r="AE5052" s="566"/>
      <c r="AF5052" s="566"/>
      <c r="AG5052" s="566"/>
    </row>
    <row r="5053" spans="2:33" hidden="1" outlineLevel="1" x14ac:dyDescent="0.45">
      <c r="B5053" s="648"/>
      <c r="C5053" s="649"/>
      <c r="D5053" s="650"/>
      <c r="E5053" s="651"/>
      <c r="F5053" s="652"/>
      <c r="G5053" s="653"/>
      <c r="H5053" s="654"/>
      <c r="I5053" s="654"/>
      <c r="J5053" s="654"/>
      <c r="K5053" s="655"/>
      <c r="L5053" s="653"/>
      <c r="M5053" s="654"/>
      <c r="N5053" s="654"/>
      <c r="O5053" s="654"/>
      <c r="P5053" s="655"/>
      <c r="Q5053" s="656"/>
      <c r="R5053" s="652"/>
      <c r="S5053" s="566"/>
      <c r="T5053" s="566"/>
      <c r="U5053" s="566"/>
      <c r="V5053" s="566"/>
      <c r="W5053" s="566"/>
      <c r="X5053" s="566"/>
      <c r="Y5053" s="566"/>
      <c r="Z5053" s="566"/>
      <c r="AA5053" s="566"/>
      <c r="AB5053" s="566"/>
      <c r="AC5053" s="566"/>
      <c r="AD5053" s="566"/>
      <c r="AE5053" s="566"/>
      <c r="AF5053" s="566"/>
      <c r="AG5053" s="566"/>
    </row>
    <row r="5054" spans="2:33" hidden="1" outlineLevel="1" x14ac:dyDescent="0.45">
      <c r="B5054" s="657"/>
      <c r="C5054" s="658"/>
      <c r="D5054" s="659"/>
      <c r="E5054" s="660"/>
      <c r="F5054" s="661"/>
      <c r="G5054" s="662"/>
      <c r="H5054" s="663"/>
      <c r="I5054" s="663"/>
      <c r="J5054" s="663"/>
      <c r="K5054" s="664"/>
      <c r="L5054" s="662"/>
      <c r="M5054" s="663"/>
      <c r="N5054" s="663"/>
      <c r="O5054" s="663"/>
      <c r="P5054" s="664"/>
      <c r="Q5054" s="665"/>
      <c r="R5054" s="661"/>
      <c r="S5054" s="566"/>
      <c r="T5054" s="566"/>
      <c r="U5054" s="566"/>
      <c r="V5054" s="566"/>
      <c r="W5054" s="566"/>
      <c r="X5054" s="566"/>
      <c r="Y5054" s="566"/>
      <c r="Z5054" s="566"/>
      <c r="AA5054" s="566"/>
      <c r="AB5054" s="566"/>
      <c r="AC5054" s="566"/>
      <c r="AD5054" s="566"/>
      <c r="AE5054" s="566"/>
      <c r="AF5054" s="566"/>
      <c r="AG5054" s="566"/>
    </row>
    <row r="5055" spans="2:33" hidden="1" outlineLevel="1" x14ac:dyDescent="0.45">
      <c r="B5055" s="648"/>
      <c r="C5055" s="649"/>
      <c r="D5055" s="650"/>
      <c r="E5055" s="651"/>
      <c r="F5055" s="652"/>
      <c r="G5055" s="653"/>
      <c r="H5055" s="654"/>
      <c r="I5055" s="654"/>
      <c r="J5055" s="654"/>
      <c r="K5055" s="655"/>
      <c r="L5055" s="653"/>
      <c r="M5055" s="654"/>
      <c r="N5055" s="654"/>
      <c r="O5055" s="654"/>
      <c r="P5055" s="655"/>
      <c r="Q5055" s="656"/>
      <c r="R5055" s="652"/>
      <c r="S5055" s="566"/>
      <c r="T5055" s="566"/>
      <c r="U5055" s="566"/>
      <c r="V5055" s="566"/>
      <c r="W5055" s="566"/>
      <c r="X5055" s="566"/>
      <c r="Y5055" s="566"/>
      <c r="Z5055" s="566"/>
      <c r="AA5055" s="566"/>
      <c r="AB5055" s="566"/>
      <c r="AC5055" s="566"/>
      <c r="AD5055" s="566"/>
      <c r="AE5055" s="566"/>
      <c r="AF5055" s="566"/>
      <c r="AG5055" s="566"/>
    </row>
    <row r="5056" spans="2:33" hidden="1" outlineLevel="1" x14ac:dyDescent="0.45">
      <c r="B5056" s="657"/>
      <c r="C5056" s="658"/>
      <c r="D5056" s="659"/>
      <c r="E5056" s="660"/>
      <c r="F5056" s="661"/>
      <c r="G5056" s="662"/>
      <c r="H5056" s="663"/>
      <c r="I5056" s="663"/>
      <c r="J5056" s="663"/>
      <c r="K5056" s="664"/>
      <c r="L5056" s="662"/>
      <c r="M5056" s="663"/>
      <c r="N5056" s="663"/>
      <c r="O5056" s="663"/>
      <c r="P5056" s="664"/>
      <c r="Q5056" s="665"/>
      <c r="R5056" s="661"/>
      <c r="S5056" s="566"/>
      <c r="T5056" s="566"/>
      <c r="U5056" s="566"/>
      <c r="V5056" s="566"/>
      <c r="W5056" s="566"/>
      <c r="X5056" s="566"/>
      <c r="Y5056" s="566"/>
      <c r="Z5056" s="566"/>
      <c r="AA5056" s="566"/>
      <c r="AB5056" s="566"/>
      <c r="AC5056" s="566"/>
      <c r="AD5056" s="566"/>
      <c r="AE5056" s="566"/>
      <c r="AF5056" s="566"/>
      <c r="AG5056" s="566"/>
    </row>
    <row r="5057" spans="2:33" hidden="1" outlineLevel="1" x14ac:dyDescent="0.45">
      <c r="B5057" s="648"/>
      <c r="C5057" s="649"/>
      <c r="D5057" s="650"/>
      <c r="E5057" s="651"/>
      <c r="F5057" s="652"/>
      <c r="G5057" s="653"/>
      <c r="H5057" s="654"/>
      <c r="I5057" s="654"/>
      <c r="J5057" s="654"/>
      <c r="K5057" s="655"/>
      <c r="L5057" s="653"/>
      <c r="M5057" s="654"/>
      <c r="N5057" s="654"/>
      <c r="O5057" s="654"/>
      <c r="P5057" s="655"/>
      <c r="Q5057" s="656"/>
      <c r="R5057" s="652"/>
      <c r="S5057" s="566"/>
      <c r="T5057" s="566"/>
      <c r="U5057" s="566"/>
      <c r="V5057" s="566"/>
      <c r="W5057" s="566"/>
      <c r="X5057" s="566"/>
      <c r="Y5057" s="566"/>
      <c r="Z5057" s="566"/>
      <c r="AA5057" s="566"/>
      <c r="AB5057" s="566"/>
      <c r="AC5057" s="566"/>
      <c r="AD5057" s="566"/>
      <c r="AE5057" s="566"/>
      <c r="AF5057" s="566"/>
      <c r="AG5057" s="566"/>
    </row>
    <row r="5058" spans="2:33" hidden="1" outlineLevel="1" x14ac:dyDescent="0.45">
      <c r="B5058" s="657"/>
      <c r="C5058" s="658"/>
      <c r="D5058" s="659"/>
      <c r="E5058" s="660"/>
      <c r="F5058" s="661"/>
      <c r="G5058" s="662"/>
      <c r="H5058" s="663"/>
      <c r="I5058" s="663"/>
      <c r="J5058" s="663"/>
      <c r="K5058" s="664"/>
      <c r="L5058" s="662"/>
      <c r="M5058" s="663"/>
      <c r="N5058" s="663"/>
      <c r="O5058" s="663"/>
      <c r="P5058" s="664"/>
      <c r="Q5058" s="665"/>
      <c r="R5058" s="661"/>
      <c r="S5058" s="566"/>
      <c r="T5058" s="566"/>
      <c r="U5058" s="566"/>
      <c r="V5058" s="566"/>
      <c r="W5058" s="566"/>
      <c r="X5058" s="566"/>
      <c r="Y5058" s="566"/>
      <c r="Z5058" s="566"/>
      <c r="AA5058" s="566"/>
      <c r="AB5058" s="566"/>
      <c r="AC5058" s="566"/>
      <c r="AD5058" s="566"/>
      <c r="AE5058" s="566"/>
      <c r="AF5058" s="566"/>
      <c r="AG5058" s="566"/>
    </row>
    <row r="5059" spans="2:33" hidden="1" outlineLevel="1" x14ac:dyDescent="0.45">
      <c r="B5059" s="648"/>
      <c r="C5059" s="649"/>
      <c r="D5059" s="650"/>
      <c r="E5059" s="651"/>
      <c r="F5059" s="652"/>
      <c r="G5059" s="653"/>
      <c r="H5059" s="654"/>
      <c r="I5059" s="654"/>
      <c r="J5059" s="654"/>
      <c r="K5059" s="655"/>
      <c r="L5059" s="653"/>
      <c r="M5059" s="654"/>
      <c r="N5059" s="654"/>
      <c r="O5059" s="654"/>
      <c r="P5059" s="655"/>
      <c r="Q5059" s="656"/>
      <c r="R5059" s="652"/>
      <c r="S5059" s="566"/>
      <c r="T5059" s="566"/>
      <c r="U5059" s="566"/>
      <c r="V5059" s="566"/>
      <c r="W5059" s="566"/>
      <c r="X5059" s="566"/>
      <c r="Y5059" s="566"/>
      <c r="Z5059" s="566"/>
      <c r="AA5059" s="566"/>
      <c r="AB5059" s="566"/>
      <c r="AC5059" s="566"/>
      <c r="AD5059" s="566"/>
      <c r="AE5059" s="566"/>
      <c r="AF5059" s="566"/>
      <c r="AG5059" s="566"/>
    </row>
    <row r="5060" spans="2:33" hidden="1" outlineLevel="1" x14ac:dyDescent="0.45">
      <c r="B5060" s="657"/>
      <c r="C5060" s="658"/>
      <c r="D5060" s="659"/>
      <c r="E5060" s="660"/>
      <c r="F5060" s="661"/>
      <c r="G5060" s="662"/>
      <c r="H5060" s="663"/>
      <c r="I5060" s="663"/>
      <c r="J5060" s="663"/>
      <c r="K5060" s="664"/>
      <c r="L5060" s="662"/>
      <c r="M5060" s="663"/>
      <c r="N5060" s="663"/>
      <c r="O5060" s="663"/>
      <c r="P5060" s="664"/>
      <c r="Q5060" s="665"/>
      <c r="R5060" s="661"/>
      <c r="S5060" s="566"/>
      <c r="T5060" s="566"/>
      <c r="U5060" s="566"/>
      <c r="V5060" s="566"/>
      <c r="W5060" s="566"/>
      <c r="X5060" s="566"/>
      <c r="Y5060" s="566"/>
      <c r="Z5060" s="566"/>
      <c r="AA5060" s="566"/>
      <c r="AB5060" s="566"/>
      <c r="AC5060" s="566"/>
      <c r="AD5060" s="566"/>
      <c r="AE5060" s="566"/>
      <c r="AF5060" s="566"/>
      <c r="AG5060" s="566"/>
    </row>
    <row r="5061" spans="2:33" hidden="1" outlineLevel="1" x14ac:dyDescent="0.45">
      <c r="B5061" s="648"/>
      <c r="C5061" s="649"/>
      <c r="D5061" s="650"/>
      <c r="E5061" s="651"/>
      <c r="F5061" s="652"/>
      <c r="G5061" s="653"/>
      <c r="H5061" s="654"/>
      <c r="I5061" s="654"/>
      <c r="J5061" s="654"/>
      <c r="K5061" s="655"/>
      <c r="L5061" s="653"/>
      <c r="M5061" s="654"/>
      <c r="N5061" s="654"/>
      <c r="O5061" s="654"/>
      <c r="P5061" s="655"/>
      <c r="Q5061" s="656"/>
      <c r="R5061" s="652"/>
      <c r="S5061" s="566"/>
      <c r="T5061" s="566"/>
      <c r="U5061" s="566"/>
      <c r="V5061" s="566"/>
      <c r="W5061" s="566"/>
      <c r="X5061" s="566"/>
      <c r="Y5061" s="566"/>
      <c r="Z5061" s="566"/>
      <c r="AA5061" s="566"/>
      <c r="AB5061" s="566"/>
      <c r="AC5061" s="566"/>
      <c r="AD5061" s="566"/>
      <c r="AE5061" s="566"/>
      <c r="AF5061" s="566"/>
      <c r="AG5061" s="566"/>
    </row>
    <row r="5062" spans="2:33" hidden="1" outlineLevel="1" x14ac:dyDescent="0.45">
      <c r="B5062" s="657"/>
      <c r="C5062" s="658"/>
      <c r="D5062" s="659"/>
      <c r="E5062" s="660"/>
      <c r="F5062" s="661"/>
      <c r="G5062" s="662"/>
      <c r="H5062" s="663"/>
      <c r="I5062" s="663"/>
      <c r="J5062" s="663"/>
      <c r="K5062" s="664"/>
      <c r="L5062" s="662"/>
      <c r="M5062" s="663"/>
      <c r="N5062" s="663"/>
      <c r="O5062" s="663"/>
      <c r="P5062" s="664"/>
      <c r="Q5062" s="665"/>
      <c r="R5062" s="661"/>
      <c r="S5062" s="566"/>
      <c r="T5062" s="566"/>
      <c r="U5062" s="566"/>
      <c r="V5062" s="566"/>
      <c r="W5062" s="566"/>
      <c r="X5062" s="566"/>
      <c r="Y5062" s="566"/>
      <c r="Z5062" s="566"/>
      <c r="AA5062" s="566"/>
      <c r="AB5062" s="566"/>
      <c r="AC5062" s="566"/>
      <c r="AD5062" s="566"/>
      <c r="AE5062" s="566"/>
      <c r="AF5062" s="566"/>
      <c r="AG5062" s="566"/>
    </row>
    <row r="5063" spans="2:33" hidden="1" outlineLevel="1" x14ac:dyDescent="0.45">
      <c r="B5063" s="648"/>
      <c r="C5063" s="649"/>
      <c r="D5063" s="650"/>
      <c r="E5063" s="651"/>
      <c r="F5063" s="652"/>
      <c r="G5063" s="653"/>
      <c r="H5063" s="654"/>
      <c r="I5063" s="654"/>
      <c r="J5063" s="654"/>
      <c r="K5063" s="655"/>
      <c r="L5063" s="653"/>
      <c r="M5063" s="654"/>
      <c r="N5063" s="654"/>
      <c r="O5063" s="654"/>
      <c r="P5063" s="655"/>
      <c r="Q5063" s="656"/>
      <c r="R5063" s="652"/>
      <c r="S5063" s="566"/>
      <c r="T5063" s="566"/>
      <c r="U5063" s="566"/>
      <c r="V5063" s="566"/>
      <c r="W5063" s="566"/>
      <c r="X5063" s="566"/>
      <c r="Y5063" s="566"/>
      <c r="Z5063" s="566"/>
      <c r="AA5063" s="566"/>
      <c r="AB5063" s="566"/>
      <c r="AC5063" s="566"/>
      <c r="AD5063" s="566"/>
      <c r="AE5063" s="566"/>
      <c r="AF5063" s="566"/>
      <c r="AG5063" s="566"/>
    </row>
    <row r="5064" spans="2:33" hidden="1" outlineLevel="1" x14ac:dyDescent="0.45">
      <c r="B5064" s="657"/>
      <c r="C5064" s="658"/>
      <c r="D5064" s="659"/>
      <c r="E5064" s="660"/>
      <c r="F5064" s="661"/>
      <c r="G5064" s="662"/>
      <c r="H5064" s="663"/>
      <c r="I5064" s="663"/>
      <c r="J5064" s="663"/>
      <c r="K5064" s="664"/>
      <c r="L5064" s="662"/>
      <c r="M5064" s="663"/>
      <c r="N5064" s="663"/>
      <c r="O5064" s="663"/>
      <c r="P5064" s="664"/>
      <c r="Q5064" s="665"/>
      <c r="R5064" s="661"/>
      <c r="S5064" s="566"/>
      <c r="T5064" s="566"/>
      <c r="U5064" s="566"/>
      <c r="V5064" s="566"/>
      <c r="W5064" s="566"/>
      <c r="X5064" s="566"/>
      <c r="Y5064" s="566"/>
      <c r="Z5064" s="566"/>
      <c r="AA5064" s="566"/>
      <c r="AB5064" s="566"/>
      <c r="AC5064" s="566"/>
      <c r="AD5064" s="566"/>
      <c r="AE5064" s="566"/>
      <c r="AF5064" s="566"/>
      <c r="AG5064" s="566"/>
    </row>
    <row r="5065" spans="2:33" hidden="1" outlineLevel="1" x14ac:dyDescent="0.45">
      <c r="B5065" s="648"/>
      <c r="C5065" s="649"/>
      <c r="D5065" s="650"/>
      <c r="E5065" s="651"/>
      <c r="F5065" s="652"/>
      <c r="G5065" s="653"/>
      <c r="H5065" s="654"/>
      <c r="I5065" s="654"/>
      <c r="J5065" s="654"/>
      <c r="K5065" s="655"/>
      <c r="L5065" s="653"/>
      <c r="M5065" s="654"/>
      <c r="N5065" s="654"/>
      <c r="O5065" s="654"/>
      <c r="P5065" s="655"/>
      <c r="Q5065" s="656"/>
      <c r="R5065" s="652"/>
      <c r="S5065" s="566"/>
      <c r="T5065" s="566"/>
      <c r="U5065" s="566"/>
      <c r="V5065" s="566"/>
      <c r="W5065" s="566"/>
      <c r="X5065" s="566"/>
      <c r="Y5065" s="566"/>
      <c r="Z5065" s="566"/>
      <c r="AA5065" s="566"/>
      <c r="AB5065" s="566"/>
      <c r="AC5065" s="566"/>
      <c r="AD5065" s="566"/>
      <c r="AE5065" s="566"/>
      <c r="AF5065" s="566"/>
      <c r="AG5065" s="566"/>
    </row>
    <row r="5066" spans="2:33" hidden="1" outlineLevel="1" x14ac:dyDescent="0.45">
      <c r="B5066" s="657"/>
      <c r="C5066" s="658"/>
      <c r="D5066" s="659"/>
      <c r="E5066" s="660"/>
      <c r="F5066" s="661"/>
      <c r="G5066" s="662"/>
      <c r="H5066" s="663"/>
      <c r="I5066" s="663"/>
      <c r="J5066" s="663"/>
      <c r="K5066" s="664"/>
      <c r="L5066" s="662"/>
      <c r="M5066" s="663"/>
      <c r="N5066" s="663"/>
      <c r="O5066" s="663"/>
      <c r="P5066" s="664"/>
      <c r="Q5066" s="665"/>
      <c r="R5066" s="661"/>
      <c r="S5066" s="566"/>
      <c r="T5066" s="566"/>
      <c r="U5066" s="566"/>
      <c r="V5066" s="566"/>
      <c r="W5066" s="566"/>
      <c r="X5066" s="566"/>
      <c r="Y5066" s="566"/>
      <c r="Z5066" s="566"/>
      <c r="AA5066" s="566"/>
      <c r="AB5066" s="566"/>
      <c r="AC5066" s="566"/>
      <c r="AD5066" s="566"/>
      <c r="AE5066" s="566"/>
      <c r="AF5066" s="566"/>
      <c r="AG5066" s="566"/>
    </row>
    <row r="5067" spans="2:33" hidden="1" outlineLevel="1" x14ac:dyDescent="0.45">
      <c r="B5067" s="648"/>
      <c r="C5067" s="649"/>
      <c r="D5067" s="650"/>
      <c r="E5067" s="651"/>
      <c r="F5067" s="652"/>
      <c r="G5067" s="653"/>
      <c r="H5067" s="654"/>
      <c r="I5067" s="654"/>
      <c r="J5067" s="654"/>
      <c r="K5067" s="655"/>
      <c r="L5067" s="653"/>
      <c r="M5067" s="654"/>
      <c r="N5067" s="654"/>
      <c r="O5067" s="654"/>
      <c r="P5067" s="655"/>
      <c r="Q5067" s="656"/>
      <c r="R5067" s="652"/>
      <c r="S5067" s="566"/>
      <c r="T5067" s="566"/>
      <c r="U5067" s="566"/>
      <c r="V5067" s="566"/>
      <c r="W5067" s="566"/>
      <c r="X5067" s="566"/>
      <c r="Y5067" s="566"/>
      <c r="Z5067" s="566"/>
      <c r="AA5067" s="566"/>
      <c r="AB5067" s="566"/>
      <c r="AC5067" s="566"/>
      <c r="AD5067" s="566"/>
      <c r="AE5067" s="566"/>
      <c r="AF5067" s="566"/>
      <c r="AG5067" s="566"/>
    </row>
    <row r="5068" spans="2:33" hidden="1" outlineLevel="1" x14ac:dyDescent="0.45">
      <c r="B5068" s="657"/>
      <c r="C5068" s="658"/>
      <c r="D5068" s="659"/>
      <c r="E5068" s="660"/>
      <c r="F5068" s="661"/>
      <c r="G5068" s="662"/>
      <c r="H5068" s="663"/>
      <c r="I5068" s="663"/>
      <c r="J5068" s="663"/>
      <c r="K5068" s="664"/>
      <c r="L5068" s="662"/>
      <c r="M5068" s="663"/>
      <c r="N5068" s="663"/>
      <c r="O5068" s="663"/>
      <c r="P5068" s="664"/>
      <c r="Q5068" s="665"/>
      <c r="R5068" s="661"/>
      <c r="S5068" s="566"/>
      <c r="T5068" s="566"/>
      <c r="U5068" s="566"/>
      <c r="V5068" s="566"/>
      <c r="W5068" s="566"/>
      <c r="X5068" s="566"/>
      <c r="Y5068" s="566"/>
      <c r="Z5068" s="566"/>
      <c r="AA5068" s="566"/>
      <c r="AB5068" s="566"/>
      <c r="AC5068" s="566"/>
      <c r="AD5068" s="566"/>
      <c r="AE5068" s="566"/>
      <c r="AF5068" s="566"/>
      <c r="AG5068" s="566"/>
    </row>
    <row r="5069" spans="2:33" hidden="1" outlineLevel="1" x14ac:dyDescent="0.45">
      <c r="B5069" s="648"/>
      <c r="C5069" s="649"/>
      <c r="D5069" s="650"/>
      <c r="E5069" s="651"/>
      <c r="F5069" s="652"/>
      <c r="G5069" s="653"/>
      <c r="H5069" s="654"/>
      <c r="I5069" s="654"/>
      <c r="J5069" s="654"/>
      <c r="K5069" s="655"/>
      <c r="L5069" s="653"/>
      <c r="M5069" s="654"/>
      <c r="N5069" s="654"/>
      <c r="O5069" s="654"/>
      <c r="P5069" s="655"/>
      <c r="Q5069" s="656"/>
      <c r="R5069" s="652"/>
      <c r="S5069" s="566"/>
      <c r="T5069" s="566"/>
      <c r="U5069" s="566"/>
      <c r="V5069" s="566"/>
      <c r="W5069" s="566"/>
      <c r="X5069" s="566"/>
      <c r="Y5069" s="566"/>
      <c r="Z5069" s="566"/>
      <c r="AA5069" s="566"/>
      <c r="AB5069" s="566"/>
      <c r="AC5069" s="566"/>
      <c r="AD5069" s="566"/>
      <c r="AE5069" s="566"/>
      <c r="AF5069" s="566"/>
      <c r="AG5069" s="566"/>
    </row>
    <row r="5070" spans="2:33" hidden="1" outlineLevel="1" x14ac:dyDescent="0.45">
      <c r="B5070" s="657"/>
      <c r="C5070" s="658"/>
      <c r="D5070" s="659"/>
      <c r="E5070" s="660"/>
      <c r="F5070" s="661"/>
      <c r="G5070" s="662"/>
      <c r="H5070" s="663"/>
      <c r="I5070" s="663"/>
      <c r="J5070" s="663"/>
      <c r="K5070" s="664"/>
      <c r="L5070" s="662"/>
      <c r="M5070" s="663"/>
      <c r="N5070" s="663"/>
      <c r="O5070" s="663"/>
      <c r="P5070" s="664"/>
      <c r="Q5070" s="665"/>
      <c r="R5070" s="661"/>
      <c r="S5070" s="566"/>
      <c r="T5070" s="566"/>
      <c r="U5070" s="566"/>
      <c r="V5070" s="566"/>
      <c r="W5070" s="566"/>
      <c r="X5070" s="566"/>
      <c r="Y5070" s="566"/>
      <c r="Z5070" s="566"/>
      <c r="AA5070" s="566"/>
      <c r="AB5070" s="566"/>
      <c r="AC5070" s="566"/>
      <c r="AD5070" s="566"/>
      <c r="AE5070" s="566"/>
      <c r="AF5070" s="566"/>
      <c r="AG5070" s="566"/>
    </row>
    <row r="5071" spans="2:33" hidden="1" outlineLevel="1" x14ac:dyDescent="0.45">
      <c r="B5071" s="648"/>
      <c r="C5071" s="649"/>
      <c r="D5071" s="650"/>
      <c r="E5071" s="651"/>
      <c r="F5071" s="652"/>
      <c r="G5071" s="653"/>
      <c r="H5071" s="654"/>
      <c r="I5071" s="654"/>
      <c r="J5071" s="654"/>
      <c r="K5071" s="655"/>
      <c r="L5071" s="653"/>
      <c r="M5071" s="654"/>
      <c r="N5071" s="654"/>
      <c r="O5071" s="654"/>
      <c r="P5071" s="655"/>
      <c r="Q5071" s="656"/>
      <c r="R5071" s="652"/>
      <c r="S5071" s="566"/>
      <c r="T5071" s="566"/>
      <c r="U5071" s="566"/>
      <c r="V5071" s="566"/>
      <c r="W5071" s="566"/>
      <c r="X5071" s="566"/>
      <c r="Y5071" s="566"/>
      <c r="Z5071" s="566"/>
      <c r="AA5071" s="566"/>
      <c r="AB5071" s="566"/>
      <c r="AC5071" s="566"/>
      <c r="AD5071" s="566"/>
      <c r="AE5071" s="566"/>
      <c r="AF5071" s="566"/>
      <c r="AG5071" s="566"/>
    </row>
    <row r="5072" spans="2:33" hidden="1" outlineLevel="1" x14ac:dyDescent="0.45">
      <c r="B5072" s="657"/>
      <c r="C5072" s="658"/>
      <c r="D5072" s="659"/>
      <c r="E5072" s="660"/>
      <c r="F5072" s="661"/>
      <c r="G5072" s="662"/>
      <c r="H5072" s="663"/>
      <c r="I5072" s="663"/>
      <c r="J5072" s="663"/>
      <c r="K5072" s="664"/>
      <c r="L5072" s="662"/>
      <c r="M5072" s="663"/>
      <c r="N5072" s="663"/>
      <c r="O5072" s="663"/>
      <c r="P5072" s="664"/>
      <c r="Q5072" s="665"/>
      <c r="R5072" s="661"/>
      <c r="S5072" s="566"/>
      <c r="T5072" s="566"/>
      <c r="U5072" s="566"/>
      <c r="V5072" s="566"/>
      <c r="W5072" s="566"/>
      <c r="X5072" s="566"/>
      <c r="Y5072" s="566"/>
      <c r="Z5072" s="566"/>
      <c r="AA5072" s="566"/>
      <c r="AB5072" s="566"/>
      <c r="AC5072" s="566"/>
      <c r="AD5072" s="566"/>
      <c r="AE5072" s="566"/>
      <c r="AF5072" s="566"/>
      <c r="AG5072" s="566"/>
    </row>
    <row r="5073" spans="2:33" hidden="1" outlineLevel="1" x14ac:dyDescent="0.45">
      <c r="B5073" s="648"/>
      <c r="C5073" s="649"/>
      <c r="D5073" s="650"/>
      <c r="E5073" s="651"/>
      <c r="F5073" s="652"/>
      <c r="G5073" s="653"/>
      <c r="H5073" s="654"/>
      <c r="I5073" s="654"/>
      <c r="J5073" s="654"/>
      <c r="K5073" s="655"/>
      <c r="L5073" s="653"/>
      <c r="M5073" s="654"/>
      <c r="N5073" s="654"/>
      <c r="O5073" s="654"/>
      <c r="P5073" s="655"/>
      <c r="Q5073" s="656"/>
      <c r="R5073" s="652"/>
      <c r="S5073" s="566"/>
      <c r="T5073" s="566"/>
      <c r="U5073" s="566"/>
      <c r="V5073" s="566"/>
      <c r="W5073" s="566"/>
      <c r="X5073" s="566"/>
      <c r="Y5073" s="566"/>
      <c r="Z5073" s="566"/>
      <c r="AA5073" s="566"/>
      <c r="AB5073" s="566"/>
      <c r="AC5073" s="566"/>
      <c r="AD5073" s="566"/>
      <c r="AE5073" s="566"/>
      <c r="AF5073" s="566"/>
      <c r="AG5073" s="566"/>
    </row>
    <row r="5074" spans="2:33" hidden="1" outlineLevel="1" x14ac:dyDescent="0.45">
      <c r="B5074" s="657"/>
      <c r="C5074" s="658"/>
      <c r="D5074" s="659"/>
      <c r="E5074" s="660"/>
      <c r="F5074" s="661"/>
      <c r="G5074" s="662"/>
      <c r="H5074" s="663"/>
      <c r="I5074" s="663"/>
      <c r="J5074" s="663"/>
      <c r="K5074" s="664"/>
      <c r="L5074" s="662"/>
      <c r="M5074" s="663"/>
      <c r="N5074" s="663"/>
      <c r="O5074" s="663"/>
      <c r="P5074" s="664"/>
      <c r="Q5074" s="665"/>
      <c r="R5074" s="661"/>
      <c r="S5074" s="566"/>
      <c r="T5074" s="566"/>
      <c r="U5074" s="566"/>
      <c r="V5074" s="566"/>
      <c r="W5074" s="566"/>
      <c r="X5074" s="566"/>
      <c r="Y5074" s="566"/>
      <c r="Z5074" s="566"/>
      <c r="AA5074" s="566"/>
      <c r="AB5074" s="566"/>
      <c r="AC5074" s="566"/>
      <c r="AD5074" s="566"/>
      <c r="AE5074" s="566"/>
      <c r="AF5074" s="566"/>
      <c r="AG5074" s="566"/>
    </row>
    <row r="5075" spans="2:33" hidden="1" outlineLevel="1" x14ac:dyDescent="0.45">
      <c r="B5075" s="648"/>
      <c r="C5075" s="649"/>
      <c r="D5075" s="650"/>
      <c r="E5075" s="651"/>
      <c r="F5075" s="652"/>
      <c r="G5075" s="653"/>
      <c r="H5075" s="654"/>
      <c r="I5075" s="654"/>
      <c r="J5075" s="654"/>
      <c r="K5075" s="655"/>
      <c r="L5075" s="653"/>
      <c r="M5075" s="654"/>
      <c r="N5075" s="654"/>
      <c r="O5075" s="654"/>
      <c r="P5075" s="655"/>
      <c r="Q5075" s="656"/>
      <c r="R5075" s="652"/>
      <c r="S5075" s="566"/>
      <c r="T5075" s="566"/>
      <c r="U5075" s="566"/>
      <c r="V5075" s="566"/>
      <c r="W5075" s="566"/>
      <c r="X5075" s="566"/>
      <c r="Y5075" s="566"/>
      <c r="Z5075" s="566"/>
      <c r="AA5075" s="566"/>
      <c r="AB5075" s="566"/>
      <c r="AC5075" s="566"/>
      <c r="AD5075" s="566"/>
      <c r="AE5075" s="566"/>
      <c r="AF5075" s="566"/>
      <c r="AG5075" s="566"/>
    </row>
    <row r="5076" spans="2:33" hidden="1" outlineLevel="1" x14ac:dyDescent="0.45">
      <c r="B5076" s="657"/>
      <c r="C5076" s="658"/>
      <c r="D5076" s="659"/>
      <c r="E5076" s="660"/>
      <c r="F5076" s="661"/>
      <c r="G5076" s="662"/>
      <c r="H5076" s="663"/>
      <c r="I5076" s="663"/>
      <c r="J5076" s="663"/>
      <c r="K5076" s="664"/>
      <c r="L5076" s="662"/>
      <c r="M5076" s="663"/>
      <c r="N5076" s="663"/>
      <c r="O5076" s="663"/>
      <c r="P5076" s="664"/>
      <c r="Q5076" s="665"/>
      <c r="R5076" s="661"/>
      <c r="S5076" s="566"/>
      <c r="T5076" s="566"/>
      <c r="U5076" s="566"/>
      <c r="V5076" s="566"/>
      <c r="W5076" s="566"/>
      <c r="X5076" s="566"/>
      <c r="Y5076" s="566"/>
      <c r="Z5076" s="566"/>
      <c r="AA5076" s="566"/>
      <c r="AB5076" s="566"/>
      <c r="AC5076" s="566"/>
      <c r="AD5076" s="566"/>
      <c r="AE5076" s="566"/>
      <c r="AF5076" s="566"/>
      <c r="AG5076" s="566"/>
    </row>
    <row r="5077" spans="2:33" hidden="1" outlineLevel="1" x14ac:dyDescent="0.45">
      <c r="B5077" s="648"/>
      <c r="C5077" s="649"/>
      <c r="D5077" s="650"/>
      <c r="E5077" s="651"/>
      <c r="F5077" s="652"/>
      <c r="G5077" s="653"/>
      <c r="H5077" s="654"/>
      <c r="I5077" s="654"/>
      <c r="J5077" s="654"/>
      <c r="K5077" s="655"/>
      <c r="L5077" s="653"/>
      <c r="M5077" s="654"/>
      <c r="N5077" s="654"/>
      <c r="O5077" s="654"/>
      <c r="P5077" s="655"/>
      <c r="Q5077" s="656"/>
      <c r="R5077" s="652"/>
      <c r="S5077" s="566"/>
      <c r="T5077" s="566"/>
      <c r="U5077" s="566"/>
      <c r="V5077" s="566"/>
      <c r="W5077" s="566"/>
      <c r="X5077" s="566"/>
      <c r="Y5077" s="566"/>
      <c r="Z5077" s="566"/>
      <c r="AA5077" s="566"/>
      <c r="AB5077" s="566"/>
      <c r="AC5077" s="566"/>
      <c r="AD5077" s="566"/>
      <c r="AE5077" s="566"/>
      <c r="AF5077" s="566"/>
      <c r="AG5077" s="566"/>
    </row>
    <row r="5078" spans="2:33" hidden="1" outlineLevel="1" x14ac:dyDescent="0.45">
      <c r="B5078" s="657"/>
      <c r="C5078" s="658"/>
      <c r="D5078" s="659"/>
      <c r="E5078" s="660"/>
      <c r="F5078" s="661"/>
      <c r="G5078" s="662"/>
      <c r="H5078" s="663"/>
      <c r="I5078" s="663"/>
      <c r="J5078" s="663"/>
      <c r="K5078" s="664"/>
      <c r="L5078" s="662"/>
      <c r="M5078" s="663"/>
      <c r="N5078" s="663"/>
      <c r="O5078" s="663"/>
      <c r="P5078" s="664"/>
      <c r="Q5078" s="665"/>
      <c r="R5078" s="661"/>
      <c r="S5078" s="566"/>
      <c r="T5078" s="566"/>
      <c r="U5078" s="566"/>
      <c r="V5078" s="566"/>
      <c r="W5078" s="566"/>
      <c r="X5078" s="566"/>
      <c r="Y5078" s="566"/>
      <c r="Z5078" s="566"/>
      <c r="AA5078" s="566"/>
      <c r="AB5078" s="566"/>
      <c r="AC5078" s="566"/>
      <c r="AD5078" s="566"/>
      <c r="AE5078" s="566"/>
      <c r="AF5078" s="566"/>
      <c r="AG5078" s="566"/>
    </row>
    <row r="5079" spans="2:33" hidden="1" outlineLevel="1" x14ac:dyDescent="0.45">
      <c r="B5079" s="648"/>
      <c r="C5079" s="649"/>
      <c r="D5079" s="650"/>
      <c r="E5079" s="651"/>
      <c r="F5079" s="652"/>
      <c r="G5079" s="653"/>
      <c r="H5079" s="654"/>
      <c r="I5079" s="654"/>
      <c r="J5079" s="654"/>
      <c r="K5079" s="655"/>
      <c r="L5079" s="653"/>
      <c r="M5079" s="654"/>
      <c r="N5079" s="654"/>
      <c r="O5079" s="654"/>
      <c r="P5079" s="655"/>
      <c r="Q5079" s="656"/>
      <c r="R5079" s="652"/>
      <c r="S5079" s="566"/>
      <c r="T5079" s="566"/>
      <c r="U5079" s="566"/>
      <c r="V5079" s="566"/>
      <c r="W5079" s="566"/>
      <c r="X5079" s="566"/>
      <c r="Y5079" s="566"/>
      <c r="Z5079" s="566"/>
      <c r="AA5079" s="566"/>
      <c r="AB5079" s="566"/>
      <c r="AC5079" s="566"/>
      <c r="AD5079" s="566"/>
      <c r="AE5079" s="566"/>
      <c r="AF5079" s="566"/>
      <c r="AG5079" s="566"/>
    </row>
    <row r="5080" spans="2:33" hidden="1" outlineLevel="1" x14ac:dyDescent="0.45">
      <c r="B5080" s="657"/>
      <c r="C5080" s="658"/>
      <c r="D5080" s="659"/>
      <c r="E5080" s="660"/>
      <c r="F5080" s="661"/>
      <c r="G5080" s="662"/>
      <c r="H5080" s="663"/>
      <c r="I5080" s="663"/>
      <c r="J5080" s="663"/>
      <c r="K5080" s="664"/>
      <c r="L5080" s="662"/>
      <c r="M5080" s="663"/>
      <c r="N5080" s="663"/>
      <c r="O5080" s="663"/>
      <c r="P5080" s="664"/>
      <c r="Q5080" s="665"/>
      <c r="R5080" s="661"/>
      <c r="S5080" s="566"/>
      <c r="T5080" s="566"/>
      <c r="U5080" s="566"/>
      <c r="V5080" s="566"/>
      <c r="W5080" s="566"/>
      <c r="X5080" s="566"/>
      <c r="Y5080" s="566"/>
      <c r="Z5080" s="566"/>
      <c r="AA5080" s="566"/>
      <c r="AB5080" s="566"/>
      <c r="AC5080" s="566"/>
      <c r="AD5080" s="566"/>
      <c r="AE5080" s="566"/>
      <c r="AF5080" s="566"/>
      <c r="AG5080" s="566"/>
    </row>
    <row r="5081" spans="2:33" hidden="1" outlineLevel="1" x14ac:dyDescent="0.45">
      <c r="B5081" s="648"/>
      <c r="C5081" s="649"/>
      <c r="D5081" s="650"/>
      <c r="E5081" s="651"/>
      <c r="F5081" s="652"/>
      <c r="G5081" s="653"/>
      <c r="H5081" s="654"/>
      <c r="I5081" s="654"/>
      <c r="J5081" s="654"/>
      <c r="K5081" s="655"/>
      <c r="L5081" s="653"/>
      <c r="M5081" s="654"/>
      <c r="N5081" s="654"/>
      <c r="O5081" s="654"/>
      <c r="P5081" s="655"/>
      <c r="Q5081" s="656"/>
      <c r="R5081" s="652"/>
      <c r="S5081" s="566"/>
      <c r="T5081" s="566"/>
      <c r="U5081" s="566"/>
      <c r="V5081" s="566"/>
      <c r="W5081" s="566"/>
      <c r="X5081" s="566"/>
      <c r="Y5081" s="566"/>
      <c r="Z5081" s="566"/>
      <c r="AA5081" s="566"/>
      <c r="AB5081" s="566"/>
      <c r="AC5081" s="566"/>
      <c r="AD5081" s="566"/>
      <c r="AE5081" s="566"/>
      <c r="AF5081" s="566"/>
      <c r="AG5081" s="566"/>
    </row>
    <row r="5082" spans="2:33" hidden="1" outlineLevel="1" x14ac:dyDescent="0.45">
      <c r="B5082" s="657"/>
      <c r="C5082" s="658"/>
      <c r="D5082" s="659"/>
      <c r="E5082" s="660"/>
      <c r="F5082" s="661"/>
      <c r="G5082" s="662"/>
      <c r="H5082" s="663"/>
      <c r="I5082" s="663"/>
      <c r="J5082" s="663"/>
      <c r="K5082" s="664"/>
      <c r="L5082" s="662"/>
      <c r="M5082" s="663"/>
      <c r="N5082" s="663"/>
      <c r="O5082" s="663"/>
      <c r="P5082" s="664"/>
      <c r="Q5082" s="665"/>
      <c r="R5082" s="661"/>
      <c r="S5082" s="566"/>
      <c r="T5082" s="566"/>
      <c r="U5082" s="566"/>
      <c r="V5082" s="566"/>
      <c r="W5082" s="566"/>
      <c r="X5082" s="566"/>
      <c r="Y5082" s="566"/>
      <c r="Z5082" s="566"/>
      <c r="AA5082" s="566"/>
      <c r="AB5082" s="566"/>
      <c r="AC5082" s="566"/>
      <c r="AD5082" s="566"/>
      <c r="AE5082" s="566"/>
      <c r="AF5082" s="566"/>
      <c r="AG5082" s="566"/>
    </row>
    <row r="5083" spans="2:33" hidden="1" outlineLevel="1" x14ac:dyDescent="0.45">
      <c r="B5083" s="648"/>
      <c r="C5083" s="649"/>
      <c r="D5083" s="650"/>
      <c r="E5083" s="651"/>
      <c r="F5083" s="652"/>
      <c r="G5083" s="653"/>
      <c r="H5083" s="654"/>
      <c r="I5083" s="654"/>
      <c r="J5083" s="654"/>
      <c r="K5083" s="655"/>
      <c r="L5083" s="653"/>
      <c r="M5083" s="654"/>
      <c r="N5083" s="654"/>
      <c r="O5083" s="654"/>
      <c r="P5083" s="655"/>
      <c r="Q5083" s="656"/>
      <c r="R5083" s="652"/>
      <c r="S5083" s="566"/>
      <c r="T5083" s="566"/>
      <c r="U5083" s="566"/>
      <c r="V5083" s="566"/>
      <c r="W5083" s="566"/>
      <c r="X5083" s="566"/>
      <c r="Y5083" s="566"/>
      <c r="Z5083" s="566"/>
      <c r="AA5083" s="566"/>
      <c r="AB5083" s="566"/>
      <c r="AC5083" s="566"/>
      <c r="AD5083" s="566"/>
      <c r="AE5083" s="566"/>
      <c r="AF5083" s="566"/>
      <c r="AG5083" s="566"/>
    </row>
    <row r="5084" spans="2:33" hidden="1" outlineLevel="1" x14ac:dyDescent="0.45">
      <c r="B5084" s="657"/>
      <c r="C5084" s="658"/>
      <c r="D5084" s="659"/>
      <c r="E5084" s="660"/>
      <c r="F5084" s="661"/>
      <c r="G5084" s="662"/>
      <c r="H5084" s="663"/>
      <c r="I5084" s="663"/>
      <c r="J5084" s="663"/>
      <c r="K5084" s="664"/>
      <c r="L5084" s="662"/>
      <c r="M5084" s="663"/>
      <c r="N5084" s="663"/>
      <c r="O5084" s="663"/>
      <c r="P5084" s="664"/>
      <c r="Q5084" s="665"/>
      <c r="R5084" s="661"/>
      <c r="S5084" s="566"/>
      <c r="T5084" s="566"/>
      <c r="U5084" s="566"/>
      <c r="V5084" s="566"/>
      <c r="W5084" s="566"/>
      <c r="X5084" s="566"/>
      <c r="Y5084" s="566"/>
      <c r="Z5084" s="566"/>
      <c r="AA5084" s="566"/>
      <c r="AB5084" s="566"/>
      <c r="AC5084" s="566"/>
      <c r="AD5084" s="566"/>
      <c r="AE5084" s="566"/>
      <c r="AF5084" s="566"/>
      <c r="AG5084" s="566"/>
    </row>
    <row r="5085" spans="2:33" hidden="1" outlineLevel="1" x14ac:dyDescent="0.45">
      <c r="B5085" s="648"/>
      <c r="C5085" s="649"/>
      <c r="D5085" s="650"/>
      <c r="E5085" s="651"/>
      <c r="F5085" s="652"/>
      <c r="G5085" s="653"/>
      <c r="H5085" s="654"/>
      <c r="I5085" s="654"/>
      <c r="J5085" s="654"/>
      <c r="K5085" s="655"/>
      <c r="L5085" s="653"/>
      <c r="M5085" s="654"/>
      <c r="N5085" s="654"/>
      <c r="O5085" s="654"/>
      <c r="P5085" s="655"/>
      <c r="Q5085" s="656"/>
      <c r="R5085" s="652"/>
      <c r="S5085" s="566"/>
      <c r="T5085" s="566"/>
      <c r="U5085" s="566"/>
      <c r="V5085" s="566"/>
      <c r="W5085" s="566"/>
      <c r="X5085" s="566"/>
      <c r="Y5085" s="566"/>
      <c r="Z5085" s="566"/>
      <c r="AA5085" s="566"/>
      <c r="AB5085" s="566"/>
      <c r="AC5085" s="566"/>
      <c r="AD5085" s="566"/>
      <c r="AE5085" s="566"/>
      <c r="AF5085" s="566"/>
      <c r="AG5085" s="566"/>
    </row>
    <row r="5086" spans="2:33" hidden="1" outlineLevel="1" x14ac:dyDescent="0.45">
      <c r="B5086" s="657"/>
      <c r="C5086" s="658"/>
      <c r="D5086" s="659"/>
      <c r="E5086" s="660"/>
      <c r="F5086" s="661"/>
      <c r="G5086" s="662"/>
      <c r="H5086" s="663"/>
      <c r="I5086" s="663"/>
      <c r="J5086" s="663"/>
      <c r="K5086" s="664"/>
      <c r="L5086" s="662"/>
      <c r="M5086" s="663"/>
      <c r="N5086" s="663"/>
      <c r="O5086" s="663"/>
      <c r="P5086" s="664"/>
      <c r="Q5086" s="665"/>
      <c r="R5086" s="661"/>
      <c r="S5086" s="566"/>
      <c r="T5086" s="566"/>
      <c r="U5086" s="566"/>
      <c r="V5086" s="566"/>
      <c r="W5086" s="566"/>
      <c r="X5086" s="566"/>
      <c r="Y5086" s="566"/>
      <c r="Z5086" s="566"/>
      <c r="AA5086" s="566"/>
      <c r="AB5086" s="566"/>
      <c r="AC5086" s="566"/>
      <c r="AD5086" s="566"/>
      <c r="AE5086" s="566"/>
      <c r="AF5086" s="566"/>
      <c r="AG5086" s="566"/>
    </row>
    <row r="5087" spans="2:33" hidden="1" outlineLevel="1" x14ac:dyDescent="0.45">
      <c r="B5087" s="648"/>
      <c r="C5087" s="649"/>
      <c r="D5087" s="650"/>
      <c r="E5087" s="651"/>
      <c r="F5087" s="652"/>
      <c r="G5087" s="653"/>
      <c r="H5087" s="654"/>
      <c r="I5087" s="654"/>
      <c r="J5087" s="654"/>
      <c r="K5087" s="655"/>
      <c r="L5087" s="653"/>
      <c r="M5087" s="654"/>
      <c r="N5087" s="654"/>
      <c r="O5087" s="654"/>
      <c r="P5087" s="655"/>
      <c r="Q5087" s="656"/>
      <c r="R5087" s="652"/>
      <c r="S5087" s="566"/>
      <c r="T5087" s="566"/>
      <c r="U5087" s="566"/>
      <c r="V5087" s="566"/>
      <c r="W5087" s="566"/>
      <c r="X5087" s="566"/>
      <c r="Y5087" s="566"/>
      <c r="Z5087" s="566"/>
      <c r="AA5087" s="566"/>
      <c r="AB5087" s="566"/>
      <c r="AC5087" s="566"/>
      <c r="AD5087" s="566"/>
      <c r="AE5087" s="566"/>
      <c r="AF5087" s="566"/>
      <c r="AG5087" s="566"/>
    </row>
    <row r="5088" spans="2:33" hidden="1" outlineLevel="1" x14ac:dyDescent="0.45">
      <c r="B5088" s="657"/>
      <c r="C5088" s="658"/>
      <c r="D5088" s="659"/>
      <c r="E5088" s="660"/>
      <c r="F5088" s="661"/>
      <c r="G5088" s="662"/>
      <c r="H5088" s="663"/>
      <c r="I5088" s="663"/>
      <c r="J5088" s="663"/>
      <c r="K5088" s="664"/>
      <c r="L5088" s="662"/>
      <c r="M5088" s="663"/>
      <c r="N5088" s="663"/>
      <c r="O5088" s="663"/>
      <c r="P5088" s="664"/>
      <c r="Q5088" s="665"/>
      <c r="R5088" s="661"/>
      <c r="S5088" s="566"/>
      <c r="T5088" s="566"/>
      <c r="U5088" s="566"/>
      <c r="V5088" s="566"/>
      <c r="W5088" s="566"/>
      <c r="X5088" s="566"/>
      <c r="Y5088" s="566"/>
      <c r="Z5088" s="566"/>
      <c r="AA5088" s="566"/>
      <c r="AB5088" s="566"/>
      <c r="AC5088" s="566"/>
      <c r="AD5088" s="566"/>
      <c r="AE5088" s="566"/>
      <c r="AF5088" s="566"/>
      <c r="AG5088" s="566"/>
    </row>
    <row r="5089" spans="2:33" hidden="1" outlineLevel="1" x14ac:dyDescent="0.45">
      <c r="B5089" s="648"/>
      <c r="C5089" s="649"/>
      <c r="D5089" s="650"/>
      <c r="E5089" s="651"/>
      <c r="F5089" s="652"/>
      <c r="G5089" s="653"/>
      <c r="H5089" s="654"/>
      <c r="I5089" s="654"/>
      <c r="J5089" s="654"/>
      <c r="K5089" s="655"/>
      <c r="L5089" s="653"/>
      <c r="M5089" s="654"/>
      <c r="N5089" s="654"/>
      <c r="O5089" s="654"/>
      <c r="P5089" s="655"/>
      <c r="Q5089" s="656"/>
      <c r="R5089" s="652"/>
      <c r="S5089" s="566"/>
      <c r="T5089" s="566"/>
      <c r="U5089" s="566"/>
      <c r="V5089" s="566"/>
      <c r="W5089" s="566"/>
      <c r="X5089" s="566"/>
      <c r="Y5089" s="566"/>
      <c r="Z5089" s="566"/>
      <c r="AA5089" s="566"/>
      <c r="AB5089" s="566"/>
      <c r="AC5089" s="566"/>
      <c r="AD5089" s="566"/>
      <c r="AE5089" s="566"/>
      <c r="AF5089" s="566"/>
      <c r="AG5089" s="566"/>
    </row>
    <row r="5090" spans="2:33" hidden="1" outlineLevel="1" x14ac:dyDescent="0.45">
      <c r="B5090" s="657"/>
      <c r="C5090" s="658"/>
      <c r="D5090" s="659"/>
      <c r="E5090" s="660"/>
      <c r="F5090" s="661"/>
      <c r="G5090" s="662"/>
      <c r="H5090" s="663"/>
      <c r="I5090" s="663"/>
      <c r="J5090" s="663"/>
      <c r="K5090" s="664"/>
      <c r="L5090" s="662"/>
      <c r="M5090" s="663"/>
      <c r="N5090" s="663"/>
      <c r="O5090" s="663"/>
      <c r="P5090" s="664"/>
      <c r="Q5090" s="665"/>
      <c r="R5090" s="661"/>
      <c r="S5090" s="566"/>
      <c r="T5090" s="566"/>
      <c r="U5090" s="566"/>
      <c r="V5090" s="566"/>
      <c r="W5090" s="566"/>
      <c r="X5090" s="566"/>
      <c r="Y5090" s="566"/>
      <c r="Z5090" s="566"/>
      <c r="AA5090" s="566"/>
      <c r="AB5090" s="566"/>
      <c r="AC5090" s="566"/>
      <c r="AD5090" s="566"/>
      <c r="AE5090" s="566"/>
      <c r="AF5090" s="566"/>
      <c r="AG5090" s="566"/>
    </row>
    <row r="5091" spans="2:33" hidden="1" outlineLevel="1" x14ac:dyDescent="0.45">
      <c r="B5091" s="648"/>
      <c r="C5091" s="649"/>
      <c r="D5091" s="650"/>
      <c r="E5091" s="651"/>
      <c r="F5091" s="652"/>
      <c r="G5091" s="653"/>
      <c r="H5091" s="654"/>
      <c r="I5091" s="654"/>
      <c r="J5091" s="654"/>
      <c r="K5091" s="655"/>
      <c r="L5091" s="653"/>
      <c r="M5091" s="654"/>
      <c r="N5091" s="654"/>
      <c r="O5091" s="654"/>
      <c r="P5091" s="655"/>
      <c r="Q5091" s="656"/>
      <c r="R5091" s="652"/>
      <c r="S5091" s="566"/>
      <c r="T5091" s="566"/>
      <c r="U5091" s="566"/>
      <c r="V5091" s="566"/>
      <c r="W5091" s="566"/>
      <c r="X5091" s="566"/>
      <c r="Y5091" s="566"/>
      <c r="Z5091" s="566"/>
      <c r="AA5091" s="566"/>
      <c r="AB5091" s="566"/>
      <c r="AC5091" s="566"/>
      <c r="AD5091" s="566"/>
      <c r="AE5091" s="566"/>
      <c r="AF5091" s="566"/>
      <c r="AG5091" s="566"/>
    </row>
    <row r="5092" spans="2:33" hidden="1" outlineLevel="1" x14ac:dyDescent="0.45">
      <c r="B5092" s="657"/>
      <c r="C5092" s="658"/>
      <c r="D5092" s="659"/>
      <c r="E5092" s="660"/>
      <c r="F5092" s="661"/>
      <c r="G5092" s="662"/>
      <c r="H5092" s="663"/>
      <c r="I5092" s="663"/>
      <c r="J5092" s="663"/>
      <c r="K5092" s="664"/>
      <c r="L5092" s="662"/>
      <c r="M5092" s="663"/>
      <c r="N5092" s="663"/>
      <c r="O5092" s="663"/>
      <c r="P5092" s="664"/>
      <c r="Q5092" s="665"/>
      <c r="R5092" s="661"/>
      <c r="S5092" s="566"/>
      <c r="T5092" s="566"/>
      <c r="U5092" s="566"/>
      <c r="V5092" s="566"/>
      <c r="W5092" s="566"/>
      <c r="X5092" s="566"/>
      <c r="Y5092" s="566"/>
      <c r="Z5092" s="566"/>
      <c r="AA5092" s="566"/>
      <c r="AB5092" s="566"/>
      <c r="AC5092" s="566"/>
      <c r="AD5092" s="566"/>
      <c r="AE5092" s="566"/>
      <c r="AF5092" s="566"/>
      <c r="AG5092" s="566"/>
    </row>
    <row r="5093" spans="2:33" hidden="1" outlineLevel="1" x14ac:dyDescent="0.45">
      <c r="B5093" s="648"/>
      <c r="C5093" s="649"/>
      <c r="D5093" s="650"/>
      <c r="E5093" s="651"/>
      <c r="F5093" s="652"/>
      <c r="G5093" s="653"/>
      <c r="H5093" s="654"/>
      <c r="I5093" s="654"/>
      <c r="J5093" s="654"/>
      <c r="K5093" s="655"/>
      <c r="L5093" s="653"/>
      <c r="M5093" s="654"/>
      <c r="N5093" s="654"/>
      <c r="O5093" s="654"/>
      <c r="P5093" s="655"/>
      <c r="Q5093" s="656"/>
      <c r="R5093" s="652"/>
      <c r="S5093" s="566"/>
      <c r="T5093" s="566"/>
      <c r="U5093" s="566"/>
      <c r="V5093" s="566"/>
      <c r="W5093" s="566"/>
      <c r="X5093" s="566"/>
      <c r="Y5093" s="566"/>
      <c r="Z5093" s="566"/>
      <c r="AA5093" s="566"/>
      <c r="AB5093" s="566"/>
      <c r="AC5093" s="566"/>
      <c r="AD5093" s="566"/>
      <c r="AE5093" s="566"/>
      <c r="AF5093" s="566"/>
      <c r="AG5093" s="566"/>
    </row>
    <row r="5094" spans="2:33" hidden="1" outlineLevel="1" x14ac:dyDescent="0.45">
      <c r="B5094" s="657"/>
      <c r="C5094" s="658"/>
      <c r="D5094" s="659"/>
      <c r="E5094" s="660"/>
      <c r="F5094" s="661"/>
      <c r="G5094" s="662"/>
      <c r="H5094" s="663"/>
      <c r="I5094" s="663"/>
      <c r="J5094" s="663"/>
      <c r="K5094" s="664"/>
      <c r="L5094" s="662"/>
      <c r="M5094" s="663"/>
      <c r="N5094" s="663"/>
      <c r="O5094" s="663"/>
      <c r="P5094" s="664"/>
      <c r="Q5094" s="665"/>
      <c r="R5094" s="661"/>
      <c r="S5094" s="566"/>
      <c r="T5094" s="566"/>
      <c r="U5094" s="566"/>
      <c r="V5094" s="566"/>
      <c r="W5094" s="566"/>
      <c r="X5094" s="566"/>
      <c r="Y5094" s="566"/>
      <c r="Z5094" s="566"/>
      <c r="AA5094" s="566"/>
      <c r="AB5094" s="566"/>
      <c r="AC5094" s="566"/>
      <c r="AD5094" s="566"/>
      <c r="AE5094" s="566"/>
      <c r="AF5094" s="566"/>
      <c r="AG5094" s="566"/>
    </row>
    <row r="5095" spans="2:33" hidden="1" outlineLevel="1" x14ac:dyDescent="0.45">
      <c r="B5095" s="648"/>
      <c r="C5095" s="649"/>
      <c r="D5095" s="650"/>
      <c r="E5095" s="651"/>
      <c r="F5095" s="652"/>
      <c r="G5095" s="653"/>
      <c r="H5095" s="654"/>
      <c r="I5095" s="654"/>
      <c r="J5095" s="654"/>
      <c r="K5095" s="655"/>
      <c r="L5095" s="653"/>
      <c r="M5095" s="654"/>
      <c r="N5095" s="654"/>
      <c r="O5095" s="654"/>
      <c r="P5095" s="655"/>
      <c r="Q5095" s="656"/>
      <c r="R5095" s="652"/>
      <c r="S5095" s="566"/>
      <c r="T5095" s="566"/>
      <c r="U5095" s="566"/>
      <c r="V5095" s="566"/>
      <c r="W5095" s="566"/>
      <c r="X5095" s="566"/>
      <c r="Y5095" s="566"/>
      <c r="Z5095" s="566"/>
      <c r="AA5095" s="566"/>
      <c r="AB5095" s="566"/>
      <c r="AC5095" s="566"/>
      <c r="AD5095" s="566"/>
      <c r="AE5095" s="566"/>
      <c r="AF5095" s="566"/>
      <c r="AG5095" s="566"/>
    </row>
    <row r="5096" spans="2:33" hidden="1" outlineLevel="1" x14ac:dyDescent="0.45">
      <c r="B5096" s="657"/>
      <c r="C5096" s="658"/>
      <c r="D5096" s="659"/>
      <c r="E5096" s="660"/>
      <c r="F5096" s="661"/>
      <c r="G5096" s="662"/>
      <c r="H5096" s="663"/>
      <c r="I5096" s="663"/>
      <c r="J5096" s="663"/>
      <c r="K5096" s="664"/>
      <c r="L5096" s="662"/>
      <c r="M5096" s="663"/>
      <c r="N5096" s="663"/>
      <c r="O5096" s="663"/>
      <c r="P5096" s="664"/>
      <c r="Q5096" s="665"/>
      <c r="R5096" s="661"/>
      <c r="S5096" s="566"/>
      <c r="T5096" s="566"/>
      <c r="U5096" s="566"/>
      <c r="V5096" s="566"/>
      <c r="W5096" s="566"/>
      <c r="X5096" s="566"/>
      <c r="Y5096" s="566"/>
      <c r="Z5096" s="566"/>
      <c r="AA5096" s="566"/>
      <c r="AB5096" s="566"/>
      <c r="AC5096" s="566"/>
      <c r="AD5096" s="566"/>
      <c r="AE5096" s="566"/>
      <c r="AF5096" s="566"/>
      <c r="AG5096" s="566"/>
    </row>
    <row r="5097" spans="2:33" hidden="1" outlineLevel="1" x14ac:dyDescent="0.45">
      <c r="B5097" s="648"/>
      <c r="C5097" s="649"/>
      <c r="D5097" s="650"/>
      <c r="E5097" s="651"/>
      <c r="F5097" s="652"/>
      <c r="G5097" s="653"/>
      <c r="H5097" s="654"/>
      <c r="I5097" s="654"/>
      <c r="J5097" s="654"/>
      <c r="K5097" s="655"/>
      <c r="L5097" s="653"/>
      <c r="M5097" s="654"/>
      <c r="N5097" s="654"/>
      <c r="O5097" s="654"/>
      <c r="P5097" s="655"/>
      <c r="Q5097" s="656"/>
      <c r="R5097" s="652"/>
      <c r="S5097" s="566"/>
      <c r="T5097" s="566"/>
      <c r="U5097" s="566"/>
      <c r="V5097" s="566"/>
      <c r="W5097" s="566"/>
      <c r="X5097" s="566"/>
      <c r="Y5097" s="566"/>
      <c r="Z5097" s="566"/>
      <c r="AA5097" s="566"/>
      <c r="AB5097" s="566"/>
      <c r="AC5097" s="566"/>
      <c r="AD5097" s="566"/>
      <c r="AE5097" s="566"/>
      <c r="AF5097" s="566"/>
      <c r="AG5097" s="566"/>
    </row>
    <row r="5098" spans="2:33" hidden="1" outlineLevel="1" x14ac:dyDescent="0.45">
      <c r="B5098" s="657"/>
      <c r="C5098" s="658"/>
      <c r="D5098" s="659"/>
      <c r="E5098" s="660"/>
      <c r="F5098" s="661"/>
      <c r="G5098" s="662"/>
      <c r="H5098" s="663"/>
      <c r="I5098" s="663"/>
      <c r="J5098" s="663"/>
      <c r="K5098" s="664"/>
      <c r="L5098" s="662"/>
      <c r="M5098" s="663"/>
      <c r="N5098" s="663"/>
      <c r="O5098" s="663"/>
      <c r="P5098" s="664"/>
      <c r="Q5098" s="665"/>
      <c r="R5098" s="661"/>
      <c r="S5098" s="566"/>
      <c r="T5098" s="566"/>
      <c r="U5098" s="566"/>
      <c r="V5098" s="566"/>
      <c r="W5098" s="566"/>
      <c r="X5098" s="566"/>
      <c r="Y5098" s="566"/>
      <c r="Z5098" s="566"/>
      <c r="AA5098" s="566"/>
      <c r="AB5098" s="566"/>
      <c r="AC5098" s="566"/>
      <c r="AD5098" s="566"/>
      <c r="AE5098" s="566"/>
      <c r="AF5098" s="566"/>
      <c r="AG5098" s="566"/>
    </row>
    <row r="5099" spans="2:33" hidden="1" outlineLevel="1" x14ac:dyDescent="0.45">
      <c r="B5099" s="648"/>
      <c r="C5099" s="649"/>
      <c r="D5099" s="650"/>
      <c r="E5099" s="651"/>
      <c r="F5099" s="652"/>
      <c r="G5099" s="653"/>
      <c r="H5099" s="654"/>
      <c r="I5099" s="654"/>
      <c r="J5099" s="654"/>
      <c r="K5099" s="655"/>
      <c r="L5099" s="653"/>
      <c r="M5099" s="654"/>
      <c r="N5099" s="654"/>
      <c r="O5099" s="654"/>
      <c r="P5099" s="655"/>
      <c r="Q5099" s="656"/>
      <c r="R5099" s="652"/>
      <c r="S5099" s="566"/>
      <c r="T5099" s="566"/>
      <c r="U5099" s="566"/>
      <c r="V5099" s="566"/>
      <c r="W5099" s="566"/>
      <c r="X5099" s="566"/>
      <c r="Y5099" s="566"/>
      <c r="Z5099" s="566"/>
      <c r="AA5099" s="566"/>
      <c r="AB5099" s="566"/>
      <c r="AC5099" s="566"/>
      <c r="AD5099" s="566"/>
      <c r="AE5099" s="566"/>
      <c r="AF5099" s="566"/>
      <c r="AG5099" s="566"/>
    </row>
    <row r="5100" spans="2:33" hidden="1" outlineLevel="1" x14ac:dyDescent="0.45">
      <c r="B5100" s="657"/>
      <c r="C5100" s="658"/>
      <c r="D5100" s="659"/>
      <c r="E5100" s="660"/>
      <c r="F5100" s="661"/>
      <c r="G5100" s="662"/>
      <c r="H5100" s="663"/>
      <c r="I5100" s="663"/>
      <c r="J5100" s="663"/>
      <c r="K5100" s="664"/>
      <c r="L5100" s="662"/>
      <c r="M5100" s="663"/>
      <c r="N5100" s="663"/>
      <c r="O5100" s="663"/>
      <c r="P5100" s="664"/>
      <c r="Q5100" s="665"/>
      <c r="R5100" s="661"/>
      <c r="S5100" s="566"/>
      <c r="T5100" s="566"/>
      <c r="U5100" s="566"/>
      <c r="V5100" s="566"/>
      <c r="W5100" s="566"/>
      <c r="X5100" s="566"/>
      <c r="Y5100" s="566"/>
      <c r="Z5100" s="566"/>
      <c r="AA5100" s="566"/>
      <c r="AB5100" s="566"/>
      <c r="AC5100" s="566"/>
      <c r="AD5100" s="566"/>
      <c r="AE5100" s="566"/>
      <c r="AF5100" s="566"/>
      <c r="AG5100" s="566"/>
    </row>
    <row r="5101" spans="2:33" hidden="1" outlineLevel="1" x14ac:dyDescent="0.45">
      <c r="B5101" s="648"/>
      <c r="C5101" s="649"/>
      <c r="D5101" s="650"/>
      <c r="E5101" s="651"/>
      <c r="F5101" s="652"/>
      <c r="G5101" s="653"/>
      <c r="H5101" s="654"/>
      <c r="I5101" s="654"/>
      <c r="J5101" s="654"/>
      <c r="K5101" s="655"/>
      <c r="L5101" s="653"/>
      <c r="M5101" s="654"/>
      <c r="N5101" s="654"/>
      <c r="O5101" s="654"/>
      <c r="P5101" s="655"/>
      <c r="Q5101" s="656"/>
      <c r="R5101" s="652"/>
      <c r="S5101" s="566"/>
      <c r="T5101" s="566"/>
      <c r="U5101" s="566"/>
      <c r="V5101" s="566"/>
      <c r="W5101" s="566"/>
      <c r="X5101" s="566"/>
      <c r="Y5101" s="566"/>
      <c r="Z5101" s="566"/>
      <c r="AA5101" s="566"/>
      <c r="AB5101" s="566"/>
      <c r="AC5101" s="566"/>
      <c r="AD5101" s="566"/>
      <c r="AE5101" s="566"/>
      <c r="AF5101" s="566"/>
      <c r="AG5101" s="566"/>
    </row>
    <row r="5102" spans="2:33" hidden="1" outlineLevel="1" x14ac:dyDescent="0.45">
      <c r="B5102" s="657"/>
      <c r="C5102" s="658"/>
      <c r="D5102" s="659"/>
      <c r="E5102" s="660"/>
      <c r="F5102" s="661"/>
      <c r="G5102" s="662"/>
      <c r="H5102" s="663"/>
      <c r="I5102" s="663"/>
      <c r="J5102" s="663"/>
      <c r="K5102" s="664"/>
      <c r="L5102" s="662"/>
      <c r="M5102" s="663"/>
      <c r="N5102" s="663"/>
      <c r="O5102" s="663"/>
      <c r="P5102" s="664"/>
      <c r="Q5102" s="665"/>
      <c r="R5102" s="661"/>
      <c r="S5102" s="566"/>
      <c r="T5102" s="566"/>
      <c r="U5102" s="566"/>
      <c r="V5102" s="566"/>
      <c r="W5102" s="566"/>
      <c r="X5102" s="566"/>
      <c r="Y5102" s="566"/>
      <c r="Z5102" s="566"/>
      <c r="AA5102" s="566"/>
      <c r="AB5102" s="566"/>
      <c r="AC5102" s="566"/>
      <c r="AD5102" s="566"/>
      <c r="AE5102" s="566"/>
      <c r="AF5102" s="566"/>
      <c r="AG5102" s="566"/>
    </row>
    <row r="5103" spans="2:33" hidden="1" outlineLevel="1" x14ac:dyDescent="0.45">
      <c r="B5103" s="648"/>
      <c r="C5103" s="649"/>
      <c r="D5103" s="650"/>
      <c r="E5103" s="651"/>
      <c r="F5103" s="652"/>
      <c r="G5103" s="653"/>
      <c r="H5103" s="654"/>
      <c r="I5103" s="654"/>
      <c r="J5103" s="654"/>
      <c r="K5103" s="655"/>
      <c r="L5103" s="653"/>
      <c r="M5103" s="654"/>
      <c r="N5103" s="654"/>
      <c r="O5103" s="654"/>
      <c r="P5103" s="655"/>
      <c r="Q5103" s="656"/>
      <c r="R5103" s="652"/>
      <c r="S5103" s="566"/>
      <c r="T5103" s="566"/>
      <c r="U5103" s="566"/>
      <c r="V5103" s="566"/>
      <c r="W5103" s="566"/>
      <c r="X5103" s="566"/>
      <c r="Y5103" s="566"/>
      <c r="Z5103" s="566"/>
      <c r="AA5103" s="566"/>
      <c r="AB5103" s="566"/>
      <c r="AC5103" s="566"/>
      <c r="AD5103" s="566"/>
      <c r="AE5103" s="566"/>
      <c r="AF5103" s="566"/>
      <c r="AG5103" s="566"/>
    </row>
    <row r="5104" spans="2:33" hidden="1" outlineLevel="1" x14ac:dyDescent="0.45">
      <c r="B5104" s="657"/>
      <c r="C5104" s="658"/>
      <c r="D5104" s="659"/>
      <c r="E5104" s="660"/>
      <c r="F5104" s="661"/>
      <c r="G5104" s="662"/>
      <c r="H5104" s="663"/>
      <c r="I5104" s="663"/>
      <c r="J5104" s="663"/>
      <c r="K5104" s="664"/>
      <c r="L5104" s="662"/>
      <c r="M5104" s="663"/>
      <c r="N5104" s="663"/>
      <c r="O5104" s="663"/>
      <c r="P5104" s="664"/>
      <c r="Q5104" s="665"/>
      <c r="R5104" s="661"/>
      <c r="S5104" s="566"/>
      <c r="T5104" s="566"/>
      <c r="U5104" s="566"/>
      <c r="V5104" s="566"/>
      <c r="W5104" s="566"/>
      <c r="X5104" s="566"/>
      <c r="Y5104" s="566"/>
      <c r="Z5104" s="566"/>
      <c r="AA5104" s="566"/>
      <c r="AB5104" s="566"/>
      <c r="AC5104" s="566"/>
      <c r="AD5104" s="566"/>
      <c r="AE5104" s="566"/>
      <c r="AF5104" s="566"/>
      <c r="AG5104" s="566"/>
    </row>
    <row r="5105" spans="2:33" hidden="1" outlineLevel="1" x14ac:dyDescent="0.45">
      <c r="B5105" s="648"/>
      <c r="C5105" s="649"/>
      <c r="D5105" s="650"/>
      <c r="E5105" s="651"/>
      <c r="F5105" s="652"/>
      <c r="G5105" s="653"/>
      <c r="H5105" s="654"/>
      <c r="I5105" s="654"/>
      <c r="J5105" s="654"/>
      <c r="K5105" s="655"/>
      <c r="L5105" s="653"/>
      <c r="M5105" s="654"/>
      <c r="N5105" s="654"/>
      <c r="O5105" s="654"/>
      <c r="P5105" s="655"/>
      <c r="Q5105" s="656"/>
      <c r="R5105" s="652"/>
      <c r="S5105" s="566"/>
      <c r="T5105" s="566"/>
      <c r="U5105" s="566"/>
      <c r="V5105" s="566"/>
      <c r="W5105" s="566"/>
      <c r="X5105" s="566"/>
      <c r="Y5105" s="566"/>
      <c r="Z5105" s="566"/>
      <c r="AA5105" s="566"/>
      <c r="AB5105" s="566"/>
      <c r="AC5105" s="566"/>
      <c r="AD5105" s="566"/>
      <c r="AE5105" s="566"/>
      <c r="AF5105" s="566"/>
      <c r="AG5105" s="566"/>
    </row>
    <row r="5106" spans="2:33" hidden="1" outlineLevel="1" x14ac:dyDescent="0.45">
      <c r="B5106" s="657"/>
      <c r="C5106" s="658"/>
      <c r="D5106" s="659"/>
      <c r="E5106" s="660"/>
      <c r="F5106" s="661"/>
      <c r="G5106" s="662"/>
      <c r="H5106" s="663"/>
      <c r="I5106" s="663"/>
      <c r="J5106" s="663"/>
      <c r="K5106" s="664"/>
      <c r="L5106" s="662"/>
      <c r="M5106" s="663"/>
      <c r="N5106" s="663"/>
      <c r="O5106" s="663"/>
      <c r="P5106" s="664"/>
      <c r="Q5106" s="665"/>
      <c r="R5106" s="661"/>
      <c r="S5106" s="566"/>
      <c r="T5106" s="566"/>
      <c r="U5106" s="566"/>
      <c r="V5106" s="566"/>
      <c r="W5106" s="566"/>
      <c r="X5106" s="566"/>
      <c r="Y5106" s="566"/>
      <c r="Z5106" s="566"/>
      <c r="AA5106" s="566"/>
      <c r="AB5106" s="566"/>
      <c r="AC5106" s="566"/>
      <c r="AD5106" s="566"/>
      <c r="AE5106" s="566"/>
      <c r="AF5106" s="566"/>
      <c r="AG5106" s="566"/>
    </row>
    <row r="5107" spans="2:33" hidden="1" outlineLevel="1" x14ac:dyDescent="0.45">
      <c r="B5107" s="648"/>
      <c r="C5107" s="649"/>
      <c r="D5107" s="650"/>
      <c r="E5107" s="651"/>
      <c r="F5107" s="652"/>
      <c r="G5107" s="653"/>
      <c r="H5107" s="654"/>
      <c r="I5107" s="654"/>
      <c r="J5107" s="654"/>
      <c r="K5107" s="655"/>
      <c r="L5107" s="653"/>
      <c r="M5107" s="654"/>
      <c r="N5107" s="654"/>
      <c r="O5107" s="654"/>
      <c r="P5107" s="655"/>
      <c r="Q5107" s="656"/>
      <c r="R5107" s="652"/>
      <c r="S5107" s="566"/>
      <c r="T5107" s="566"/>
      <c r="U5107" s="566"/>
      <c r="V5107" s="566"/>
      <c r="W5107" s="566"/>
      <c r="X5107" s="566"/>
      <c r="Y5107" s="566"/>
      <c r="Z5107" s="566"/>
      <c r="AA5107" s="566"/>
      <c r="AB5107" s="566"/>
      <c r="AC5107" s="566"/>
      <c r="AD5107" s="566"/>
      <c r="AE5107" s="566"/>
      <c r="AF5107" s="566"/>
      <c r="AG5107" s="566"/>
    </row>
    <row r="5108" spans="2:33" hidden="1" outlineLevel="1" x14ac:dyDescent="0.45">
      <c r="B5108" s="657"/>
      <c r="C5108" s="658"/>
      <c r="D5108" s="659"/>
      <c r="E5108" s="660"/>
      <c r="F5108" s="661"/>
      <c r="G5108" s="662"/>
      <c r="H5108" s="663"/>
      <c r="I5108" s="663"/>
      <c r="J5108" s="663"/>
      <c r="K5108" s="664"/>
      <c r="L5108" s="662"/>
      <c r="M5108" s="663"/>
      <c r="N5108" s="663"/>
      <c r="O5108" s="663"/>
      <c r="P5108" s="664"/>
      <c r="Q5108" s="665"/>
      <c r="R5108" s="661"/>
      <c r="S5108" s="566"/>
      <c r="T5108" s="566"/>
      <c r="U5108" s="566"/>
      <c r="V5108" s="566"/>
      <c r="W5108" s="566"/>
      <c r="X5108" s="566"/>
      <c r="Y5108" s="566"/>
      <c r="Z5108" s="566"/>
      <c r="AA5108" s="566"/>
      <c r="AB5108" s="566"/>
      <c r="AC5108" s="566"/>
      <c r="AD5108" s="566"/>
      <c r="AE5108" s="566"/>
      <c r="AF5108" s="566"/>
      <c r="AG5108" s="566"/>
    </row>
    <row r="5109" spans="2:33" hidden="1" outlineLevel="1" x14ac:dyDescent="0.45">
      <c r="B5109" s="648"/>
      <c r="C5109" s="649"/>
      <c r="D5109" s="650"/>
      <c r="E5109" s="651"/>
      <c r="F5109" s="652"/>
      <c r="G5109" s="653"/>
      <c r="H5109" s="654"/>
      <c r="I5109" s="654"/>
      <c r="J5109" s="654"/>
      <c r="K5109" s="655"/>
      <c r="L5109" s="653"/>
      <c r="M5109" s="654"/>
      <c r="N5109" s="654"/>
      <c r="O5109" s="654"/>
      <c r="P5109" s="655"/>
      <c r="Q5109" s="656"/>
      <c r="R5109" s="652"/>
      <c r="S5109" s="566"/>
      <c r="T5109" s="566"/>
      <c r="U5109" s="566"/>
      <c r="V5109" s="566"/>
      <c r="W5109" s="566"/>
      <c r="X5109" s="566"/>
      <c r="Y5109" s="566"/>
      <c r="Z5109" s="566"/>
      <c r="AA5109" s="566"/>
      <c r="AB5109" s="566"/>
      <c r="AC5109" s="566"/>
      <c r="AD5109" s="566"/>
      <c r="AE5109" s="566"/>
      <c r="AF5109" s="566"/>
      <c r="AG5109" s="566"/>
    </row>
    <row r="5110" spans="2:33" hidden="1" outlineLevel="1" x14ac:dyDescent="0.45">
      <c r="B5110" s="657"/>
      <c r="C5110" s="658"/>
      <c r="D5110" s="659"/>
      <c r="E5110" s="660"/>
      <c r="F5110" s="661"/>
      <c r="G5110" s="662"/>
      <c r="H5110" s="663"/>
      <c r="I5110" s="663"/>
      <c r="J5110" s="663"/>
      <c r="K5110" s="664"/>
      <c r="L5110" s="662"/>
      <c r="M5110" s="663"/>
      <c r="N5110" s="663"/>
      <c r="O5110" s="663"/>
      <c r="P5110" s="664"/>
      <c r="Q5110" s="665"/>
      <c r="R5110" s="661"/>
      <c r="S5110" s="566"/>
      <c r="T5110" s="566"/>
      <c r="U5110" s="566"/>
      <c r="V5110" s="566"/>
      <c r="W5110" s="566"/>
      <c r="X5110" s="566"/>
      <c r="Y5110" s="566"/>
      <c r="Z5110" s="566"/>
      <c r="AA5110" s="566"/>
      <c r="AB5110" s="566"/>
      <c r="AC5110" s="566"/>
      <c r="AD5110" s="566"/>
      <c r="AE5110" s="566"/>
      <c r="AF5110" s="566"/>
      <c r="AG5110" s="566"/>
    </row>
    <row r="5111" spans="2:33" hidden="1" outlineLevel="1" x14ac:dyDescent="0.45">
      <c r="B5111" s="648"/>
      <c r="C5111" s="649"/>
      <c r="D5111" s="650"/>
      <c r="E5111" s="651"/>
      <c r="F5111" s="652"/>
      <c r="G5111" s="653"/>
      <c r="H5111" s="654"/>
      <c r="I5111" s="654"/>
      <c r="J5111" s="654"/>
      <c r="K5111" s="655"/>
      <c r="L5111" s="653"/>
      <c r="M5111" s="654"/>
      <c r="N5111" s="654"/>
      <c r="O5111" s="654"/>
      <c r="P5111" s="655"/>
      <c r="Q5111" s="656"/>
      <c r="R5111" s="652"/>
      <c r="S5111" s="566"/>
      <c r="T5111" s="566"/>
      <c r="U5111" s="566"/>
      <c r="V5111" s="566"/>
      <c r="W5111" s="566"/>
      <c r="X5111" s="566"/>
      <c r="Y5111" s="566"/>
      <c r="Z5111" s="566"/>
      <c r="AA5111" s="566"/>
      <c r="AB5111" s="566"/>
      <c r="AC5111" s="566"/>
      <c r="AD5111" s="566"/>
      <c r="AE5111" s="566"/>
      <c r="AF5111" s="566"/>
      <c r="AG5111" s="566"/>
    </row>
    <row r="5112" spans="2:33" hidden="1" outlineLevel="1" x14ac:dyDescent="0.45">
      <c r="B5112" s="657"/>
      <c r="C5112" s="658"/>
      <c r="D5112" s="659"/>
      <c r="E5112" s="660"/>
      <c r="F5112" s="661"/>
      <c r="G5112" s="662"/>
      <c r="H5112" s="663"/>
      <c r="I5112" s="663"/>
      <c r="J5112" s="663"/>
      <c r="K5112" s="664"/>
      <c r="L5112" s="662"/>
      <c r="M5112" s="663"/>
      <c r="N5112" s="663"/>
      <c r="O5112" s="663"/>
      <c r="P5112" s="664"/>
      <c r="Q5112" s="665"/>
      <c r="R5112" s="661"/>
      <c r="S5112" s="566"/>
      <c r="T5112" s="566"/>
      <c r="U5112" s="566"/>
      <c r="V5112" s="566"/>
      <c r="W5112" s="566"/>
      <c r="X5112" s="566"/>
      <c r="Y5112" s="566"/>
      <c r="Z5112" s="566"/>
      <c r="AA5112" s="566"/>
      <c r="AB5112" s="566"/>
      <c r="AC5112" s="566"/>
      <c r="AD5112" s="566"/>
      <c r="AE5112" s="566"/>
      <c r="AF5112" s="566"/>
      <c r="AG5112" s="566"/>
    </row>
    <row r="5113" spans="2:33" hidden="1" outlineLevel="1" x14ac:dyDescent="0.45">
      <c r="B5113" s="648"/>
      <c r="C5113" s="649"/>
      <c r="D5113" s="650"/>
      <c r="E5113" s="651"/>
      <c r="F5113" s="652"/>
      <c r="G5113" s="653"/>
      <c r="H5113" s="654"/>
      <c r="I5113" s="654"/>
      <c r="J5113" s="654"/>
      <c r="K5113" s="655"/>
      <c r="L5113" s="653"/>
      <c r="M5113" s="654"/>
      <c r="N5113" s="654"/>
      <c r="O5113" s="654"/>
      <c r="P5113" s="655"/>
      <c r="Q5113" s="656"/>
      <c r="R5113" s="652"/>
      <c r="S5113" s="566"/>
      <c r="T5113" s="566"/>
      <c r="U5113" s="566"/>
      <c r="V5113" s="566"/>
      <c r="W5113" s="566"/>
      <c r="X5113" s="566"/>
      <c r="Y5113" s="566"/>
      <c r="Z5113" s="566"/>
      <c r="AA5113" s="566"/>
      <c r="AB5113" s="566"/>
      <c r="AC5113" s="566"/>
      <c r="AD5113" s="566"/>
      <c r="AE5113" s="566"/>
      <c r="AF5113" s="566"/>
      <c r="AG5113" s="566"/>
    </row>
    <row r="5114" spans="2:33" hidden="1" outlineLevel="1" x14ac:dyDescent="0.45">
      <c r="B5114" s="657"/>
      <c r="C5114" s="658"/>
      <c r="D5114" s="659"/>
      <c r="E5114" s="660"/>
      <c r="F5114" s="661"/>
      <c r="G5114" s="662"/>
      <c r="H5114" s="663"/>
      <c r="I5114" s="663"/>
      <c r="J5114" s="663"/>
      <c r="K5114" s="664"/>
      <c r="L5114" s="662"/>
      <c r="M5114" s="663"/>
      <c r="N5114" s="663"/>
      <c r="O5114" s="663"/>
      <c r="P5114" s="664"/>
      <c r="Q5114" s="665"/>
      <c r="R5114" s="661"/>
      <c r="S5114" s="566"/>
      <c r="T5114" s="566"/>
      <c r="U5114" s="566"/>
      <c r="V5114" s="566"/>
      <c r="W5114" s="566"/>
      <c r="X5114" s="566"/>
      <c r="Y5114" s="566"/>
      <c r="Z5114" s="566"/>
      <c r="AA5114" s="566"/>
      <c r="AB5114" s="566"/>
      <c r="AC5114" s="566"/>
      <c r="AD5114" s="566"/>
      <c r="AE5114" s="566"/>
      <c r="AF5114" s="566"/>
      <c r="AG5114" s="566"/>
    </row>
    <row r="5115" spans="2:33" hidden="1" outlineLevel="1" x14ac:dyDescent="0.45">
      <c r="B5115" s="648"/>
      <c r="C5115" s="649"/>
      <c r="D5115" s="650"/>
      <c r="E5115" s="651"/>
      <c r="F5115" s="652"/>
      <c r="G5115" s="653"/>
      <c r="H5115" s="654"/>
      <c r="I5115" s="654"/>
      <c r="J5115" s="654"/>
      <c r="K5115" s="655"/>
      <c r="L5115" s="653"/>
      <c r="M5115" s="654"/>
      <c r="N5115" s="654"/>
      <c r="O5115" s="654"/>
      <c r="P5115" s="655"/>
      <c r="Q5115" s="656"/>
      <c r="R5115" s="652"/>
      <c r="S5115" s="566"/>
      <c r="T5115" s="566"/>
      <c r="U5115" s="566"/>
      <c r="V5115" s="566"/>
      <c r="W5115" s="566"/>
      <c r="X5115" s="566"/>
      <c r="Y5115" s="566"/>
      <c r="Z5115" s="566"/>
      <c r="AA5115" s="566"/>
      <c r="AB5115" s="566"/>
      <c r="AC5115" s="566"/>
      <c r="AD5115" s="566"/>
      <c r="AE5115" s="566"/>
      <c r="AF5115" s="566"/>
      <c r="AG5115" s="566"/>
    </row>
    <row r="5116" spans="2:33" hidden="1" outlineLevel="1" x14ac:dyDescent="0.45">
      <c r="B5116" s="657"/>
      <c r="C5116" s="658"/>
      <c r="D5116" s="659"/>
      <c r="E5116" s="660"/>
      <c r="F5116" s="661"/>
      <c r="G5116" s="662"/>
      <c r="H5116" s="663"/>
      <c r="I5116" s="663"/>
      <c r="J5116" s="663"/>
      <c r="K5116" s="664"/>
      <c r="L5116" s="662"/>
      <c r="M5116" s="663"/>
      <c r="N5116" s="663"/>
      <c r="O5116" s="663"/>
      <c r="P5116" s="664"/>
      <c r="Q5116" s="665"/>
      <c r="R5116" s="661"/>
      <c r="S5116" s="566"/>
      <c r="T5116" s="566"/>
      <c r="U5116" s="566"/>
      <c r="V5116" s="566"/>
      <c r="W5116" s="566"/>
      <c r="X5116" s="566"/>
      <c r="Y5116" s="566"/>
      <c r="Z5116" s="566"/>
      <c r="AA5116" s="566"/>
      <c r="AB5116" s="566"/>
      <c r="AC5116" s="566"/>
      <c r="AD5116" s="566"/>
      <c r="AE5116" s="566"/>
      <c r="AF5116" s="566"/>
      <c r="AG5116" s="566"/>
    </row>
    <row r="5117" spans="2:33" hidden="1" outlineLevel="1" x14ac:dyDescent="0.45">
      <c r="B5117" s="648"/>
      <c r="C5117" s="649"/>
      <c r="D5117" s="650"/>
      <c r="E5117" s="651"/>
      <c r="F5117" s="652"/>
      <c r="G5117" s="653"/>
      <c r="H5117" s="654"/>
      <c r="I5117" s="654"/>
      <c r="J5117" s="654"/>
      <c r="K5117" s="655"/>
      <c r="L5117" s="653"/>
      <c r="M5117" s="654"/>
      <c r="N5117" s="654"/>
      <c r="O5117" s="654"/>
      <c r="P5117" s="655"/>
      <c r="Q5117" s="656"/>
      <c r="R5117" s="652"/>
      <c r="S5117" s="566"/>
      <c r="T5117" s="566"/>
      <c r="U5117" s="566"/>
      <c r="V5117" s="566"/>
      <c r="W5117" s="566"/>
      <c r="X5117" s="566"/>
      <c r="Y5117" s="566"/>
      <c r="Z5117" s="566"/>
      <c r="AA5117" s="566"/>
      <c r="AB5117" s="566"/>
      <c r="AC5117" s="566"/>
      <c r="AD5117" s="566"/>
      <c r="AE5117" s="566"/>
      <c r="AF5117" s="566"/>
      <c r="AG5117" s="566"/>
    </row>
    <row r="5118" spans="2:33" hidden="1" outlineLevel="1" x14ac:dyDescent="0.45">
      <c r="B5118" s="657"/>
      <c r="C5118" s="658"/>
      <c r="D5118" s="659"/>
      <c r="E5118" s="660"/>
      <c r="F5118" s="661"/>
      <c r="G5118" s="662"/>
      <c r="H5118" s="663"/>
      <c r="I5118" s="663"/>
      <c r="J5118" s="663"/>
      <c r="K5118" s="664"/>
      <c r="L5118" s="662"/>
      <c r="M5118" s="663"/>
      <c r="N5118" s="663"/>
      <c r="O5118" s="663"/>
      <c r="P5118" s="664"/>
      <c r="Q5118" s="665"/>
      <c r="R5118" s="661"/>
      <c r="S5118" s="566"/>
      <c r="T5118" s="566"/>
      <c r="U5118" s="566"/>
      <c r="V5118" s="566"/>
      <c r="W5118" s="566"/>
      <c r="X5118" s="566"/>
      <c r="Y5118" s="566"/>
      <c r="Z5118" s="566"/>
      <c r="AA5118" s="566"/>
      <c r="AB5118" s="566"/>
      <c r="AC5118" s="566"/>
      <c r="AD5118" s="566"/>
      <c r="AE5118" s="566"/>
      <c r="AF5118" s="566"/>
      <c r="AG5118" s="566"/>
    </row>
    <row r="5119" spans="2:33" hidden="1" outlineLevel="1" x14ac:dyDescent="0.45">
      <c r="B5119" s="648"/>
      <c r="C5119" s="649"/>
      <c r="D5119" s="650"/>
      <c r="E5119" s="651"/>
      <c r="F5119" s="652"/>
      <c r="G5119" s="653"/>
      <c r="H5119" s="654"/>
      <c r="I5119" s="654"/>
      <c r="J5119" s="654"/>
      <c r="K5119" s="655"/>
      <c r="L5119" s="653"/>
      <c r="M5119" s="654"/>
      <c r="N5119" s="654"/>
      <c r="O5119" s="654"/>
      <c r="P5119" s="655"/>
      <c r="Q5119" s="656"/>
      <c r="R5119" s="652"/>
      <c r="S5119" s="566"/>
      <c r="T5119" s="566"/>
      <c r="U5119" s="566"/>
      <c r="V5119" s="566"/>
      <c r="W5119" s="566"/>
      <c r="X5119" s="566"/>
      <c r="Y5119" s="566"/>
      <c r="Z5119" s="566"/>
      <c r="AA5119" s="566"/>
      <c r="AB5119" s="566"/>
      <c r="AC5119" s="566"/>
      <c r="AD5119" s="566"/>
      <c r="AE5119" s="566"/>
      <c r="AF5119" s="566"/>
      <c r="AG5119" s="566"/>
    </row>
    <row r="5120" spans="2:33" hidden="1" outlineLevel="1" x14ac:dyDescent="0.45">
      <c r="B5120" s="657"/>
      <c r="C5120" s="658"/>
      <c r="D5120" s="659"/>
      <c r="E5120" s="660"/>
      <c r="F5120" s="661"/>
      <c r="G5120" s="662"/>
      <c r="H5120" s="663"/>
      <c r="I5120" s="663"/>
      <c r="J5120" s="663"/>
      <c r="K5120" s="664"/>
      <c r="L5120" s="662"/>
      <c r="M5120" s="663"/>
      <c r="N5120" s="663"/>
      <c r="O5120" s="663"/>
      <c r="P5120" s="664"/>
      <c r="Q5120" s="665"/>
      <c r="R5120" s="661"/>
      <c r="S5120" s="566"/>
      <c r="T5120" s="566"/>
      <c r="U5120" s="566"/>
      <c r="V5120" s="566"/>
      <c r="W5120" s="566"/>
      <c r="X5120" s="566"/>
      <c r="Y5120" s="566"/>
      <c r="Z5120" s="566"/>
      <c r="AA5120" s="566"/>
      <c r="AB5120" s="566"/>
      <c r="AC5120" s="566"/>
      <c r="AD5120" s="566"/>
      <c r="AE5120" s="566"/>
      <c r="AF5120" s="566"/>
      <c r="AG5120" s="566"/>
    </row>
    <row r="5121" spans="2:33" hidden="1" outlineLevel="1" x14ac:dyDescent="0.45">
      <c r="B5121" s="648"/>
      <c r="C5121" s="649"/>
      <c r="D5121" s="650"/>
      <c r="E5121" s="651"/>
      <c r="F5121" s="652"/>
      <c r="G5121" s="653"/>
      <c r="H5121" s="654"/>
      <c r="I5121" s="654"/>
      <c r="J5121" s="654"/>
      <c r="K5121" s="655"/>
      <c r="L5121" s="653"/>
      <c r="M5121" s="654"/>
      <c r="N5121" s="654"/>
      <c r="O5121" s="654"/>
      <c r="P5121" s="655"/>
      <c r="Q5121" s="656"/>
      <c r="R5121" s="652"/>
      <c r="S5121" s="566"/>
      <c r="T5121" s="566"/>
      <c r="U5121" s="566"/>
      <c r="V5121" s="566"/>
      <c r="W5121" s="566"/>
      <c r="X5121" s="566"/>
      <c r="Y5121" s="566"/>
      <c r="Z5121" s="566"/>
      <c r="AA5121" s="566"/>
      <c r="AB5121" s="566"/>
      <c r="AC5121" s="566"/>
      <c r="AD5121" s="566"/>
      <c r="AE5121" s="566"/>
      <c r="AF5121" s="566"/>
      <c r="AG5121" s="566"/>
    </row>
    <row r="5122" spans="2:33" hidden="1" outlineLevel="1" x14ac:dyDescent="0.45">
      <c r="B5122" s="657"/>
      <c r="C5122" s="658"/>
      <c r="D5122" s="659"/>
      <c r="E5122" s="660"/>
      <c r="F5122" s="661"/>
      <c r="G5122" s="662"/>
      <c r="H5122" s="663"/>
      <c r="I5122" s="663"/>
      <c r="J5122" s="663"/>
      <c r="K5122" s="664"/>
      <c r="L5122" s="662"/>
      <c r="M5122" s="663"/>
      <c r="N5122" s="663"/>
      <c r="O5122" s="663"/>
      <c r="P5122" s="664"/>
      <c r="Q5122" s="665"/>
      <c r="R5122" s="661"/>
      <c r="S5122" s="566"/>
      <c r="T5122" s="566"/>
      <c r="U5122" s="566"/>
      <c r="V5122" s="566"/>
      <c r="W5122" s="566"/>
      <c r="X5122" s="566"/>
      <c r="Y5122" s="566"/>
      <c r="Z5122" s="566"/>
      <c r="AA5122" s="566"/>
      <c r="AB5122" s="566"/>
      <c r="AC5122" s="566"/>
      <c r="AD5122" s="566"/>
      <c r="AE5122" s="566"/>
      <c r="AF5122" s="566"/>
      <c r="AG5122" s="566"/>
    </row>
    <row r="5123" spans="2:33" hidden="1" outlineLevel="1" x14ac:dyDescent="0.45">
      <c r="B5123" s="648"/>
      <c r="C5123" s="649"/>
      <c r="D5123" s="650"/>
      <c r="E5123" s="651"/>
      <c r="F5123" s="652"/>
      <c r="G5123" s="653"/>
      <c r="H5123" s="654"/>
      <c r="I5123" s="654"/>
      <c r="J5123" s="654"/>
      <c r="K5123" s="655"/>
      <c r="L5123" s="653"/>
      <c r="M5123" s="654"/>
      <c r="N5123" s="654"/>
      <c r="O5123" s="654"/>
      <c r="P5123" s="655"/>
      <c r="Q5123" s="656"/>
      <c r="R5123" s="652"/>
      <c r="S5123" s="566"/>
      <c r="T5123" s="566"/>
      <c r="U5123" s="566"/>
      <c r="V5123" s="566"/>
      <c r="W5123" s="566"/>
      <c r="X5123" s="566"/>
      <c r="Y5123" s="566"/>
      <c r="Z5123" s="566"/>
      <c r="AA5123" s="566"/>
      <c r="AB5123" s="566"/>
      <c r="AC5123" s="566"/>
      <c r="AD5123" s="566"/>
      <c r="AE5123" s="566"/>
      <c r="AF5123" s="566"/>
      <c r="AG5123" s="566"/>
    </row>
    <row r="5124" spans="2:33" hidden="1" outlineLevel="1" x14ac:dyDescent="0.45">
      <c r="B5124" s="657"/>
      <c r="C5124" s="658"/>
      <c r="D5124" s="659"/>
      <c r="E5124" s="660"/>
      <c r="F5124" s="661"/>
      <c r="G5124" s="662"/>
      <c r="H5124" s="663"/>
      <c r="I5124" s="663"/>
      <c r="J5124" s="663"/>
      <c r="K5124" s="664"/>
      <c r="L5124" s="662"/>
      <c r="M5124" s="663"/>
      <c r="N5124" s="663"/>
      <c r="O5124" s="663"/>
      <c r="P5124" s="664"/>
      <c r="Q5124" s="665"/>
      <c r="R5124" s="661"/>
      <c r="S5124" s="566"/>
      <c r="T5124" s="566"/>
      <c r="U5124" s="566"/>
      <c r="V5124" s="566"/>
      <c r="W5124" s="566"/>
      <c r="X5124" s="566"/>
      <c r="Y5124" s="566"/>
      <c r="Z5124" s="566"/>
      <c r="AA5124" s="566"/>
      <c r="AB5124" s="566"/>
      <c r="AC5124" s="566"/>
      <c r="AD5124" s="566"/>
      <c r="AE5124" s="566"/>
      <c r="AF5124" s="566"/>
      <c r="AG5124" s="566"/>
    </row>
    <row r="5125" spans="2:33" hidden="1" outlineLevel="1" x14ac:dyDescent="0.45">
      <c r="B5125" s="648"/>
      <c r="C5125" s="649"/>
      <c r="D5125" s="650"/>
      <c r="E5125" s="651"/>
      <c r="F5125" s="652"/>
      <c r="G5125" s="653"/>
      <c r="H5125" s="654"/>
      <c r="I5125" s="654"/>
      <c r="J5125" s="654"/>
      <c r="K5125" s="655"/>
      <c r="L5125" s="653"/>
      <c r="M5125" s="654"/>
      <c r="N5125" s="654"/>
      <c r="O5125" s="654"/>
      <c r="P5125" s="655"/>
      <c r="Q5125" s="656"/>
      <c r="R5125" s="652"/>
      <c r="S5125" s="566"/>
      <c r="T5125" s="566"/>
      <c r="U5125" s="566"/>
      <c r="V5125" s="566"/>
      <c r="W5125" s="566"/>
      <c r="X5125" s="566"/>
      <c r="Y5125" s="566"/>
      <c r="Z5125" s="566"/>
      <c r="AA5125" s="566"/>
      <c r="AB5125" s="566"/>
      <c r="AC5125" s="566"/>
      <c r="AD5125" s="566"/>
      <c r="AE5125" s="566"/>
      <c r="AF5125" s="566"/>
      <c r="AG5125" s="566"/>
    </row>
    <row r="5126" spans="2:33" hidden="1" outlineLevel="1" x14ac:dyDescent="0.45">
      <c r="B5126" s="657"/>
      <c r="C5126" s="658"/>
      <c r="D5126" s="659"/>
      <c r="E5126" s="660"/>
      <c r="F5126" s="661"/>
      <c r="G5126" s="662"/>
      <c r="H5126" s="663"/>
      <c r="I5126" s="663"/>
      <c r="J5126" s="663"/>
      <c r="K5126" s="664"/>
      <c r="L5126" s="662"/>
      <c r="M5126" s="663"/>
      <c r="N5126" s="663"/>
      <c r="O5126" s="663"/>
      <c r="P5126" s="664"/>
      <c r="Q5126" s="665"/>
      <c r="R5126" s="661"/>
      <c r="S5126" s="566"/>
      <c r="T5126" s="566"/>
      <c r="U5126" s="566"/>
      <c r="V5126" s="566"/>
      <c r="W5126" s="566"/>
      <c r="X5126" s="566"/>
      <c r="Y5126" s="566"/>
      <c r="Z5126" s="566"/>
      <c r="AA5126" s="566"/>
      <c r="AB5126" s="566"/>
      <c r="AC5126" s="566"/>
      <c r="AD5126" s="566"/>
      <c r="AE5126" s="566"/>
      <c r="AF5126" s="566"/>
      <c r="AG5126" s="566"/>
    </row>
    <row r="5127" spans="2:33" hidden="1" outlineLevel="1" x14ac:dyDescent="0.45">
      <c r="B5127" s="648"/>
      <c r="C5127" s="649"/>
      <c r="D5127" s="650"/>
      <c r="E5127" s="651"/>
      <c r="F5127" s="652"/>
      <c r="G5127" s="653"/>
      <c r="H5127" s="654"/>
      <c r="I5127" s="654"/>
      <c r="J5127" s="654"/>
      <c r="K5127" s="655"/>
      <c r="L5127" s="653"/>
      <c r="M5127" s="654"/>
      <c r="N5127" s="654"/>
      <c r="O5127" s="654"/>
      <c r="P5127" s="655"/>
      <c r="Q5127" s="656"/>
      <c r="R5127" s="652"/>
      <c r="S5127" s="566"/>
      <c r="T5127" s="566"/>
      <c r="U5127" s="566"/>
      <c r="V5127" s="566"/>
      <c r="W5127" s="566"/>
      <c r="X5127" s="566"/>
      <c r="Y5127" s="566"/>
      <c r="Z5127" s="566"/>
      <c r="AA5127" s="566"/>
      <c r="AB5127" s="566"/>
      <c r="AC5127" s="566"/>
      <c r="AD5127" s="566"/>
      <c r="AE5127" s="566"/>
      <c r="AF5127" s="566"/>
      <c r="AG5127" s="566"/>
    </row>
    <row r="5128" spans="2:33" hidden="1" outlineLevel="1" x14ac:dyDescent="0.45">
      <c r="B5128" s="657"/>
      <c r="C5128" s="658"/>
      <c r="D5128" s="659"/>
      <c r="E5128" s="660"/>
      <c r="F5128" s="661"/>
      <c r="G5128" s="662"/>
      <c r="H5128" s="663"/>
      <c r="I5128" s="663"/>
      <c r="J5128" s="663"/>
      <c r="K5128" s="664"/>
      <c r="L5128" s="662"/>
      <c r="M5128" s="663"/>
      <c r="N5128" s="663"/>
      <c r="O5128" s="663"/>
      <c r="P5128" s="664"/>
      <c r="Q5128" s="665"/>
      <c r="R5128" s="661"/>
      <c r="S5128" s="566"/>
      <c r="T5128" s="566"/>
      <c r="U5128" s="566"/>
      <c r="V5128" s="566"/>
      <c r="W5128" s="566"/>
      <c r="X5128" s="566"/>
      <c r="Y5128" s="566"/>
      <c r="Z5128" s="566"/>
      <c r="AA5128" s="566"/>
      <c r="AB5128" s="566"/>
      <c r="AC5128" s="566"/>
      <c r="AD5128" s="566"/>
      <c r="AE5128" s="566"/>
      <c r="AF5128" s="566"/>
      <c r="AG5128" s="566"/>
    </row>
    <row r="5129" spans="2:33" hidden="1" outlineLevel="1" x14ac:dyDescent="0.45">
      <c r="B5129" s="648"/>
      <c r="C5129" s="649"/>
      <c r="D5129" s="650"/>
      <c r="E5129" s="651"/>
      <c r="F5129" s="652"/>
      <c r="G5129" s="653"/>
      <c r="H5129" s="654"/>
      <c r="I5129" s="654"/>
      <c r="J5129" s="654"/>
      <c r="K5129" s="655"/>
      <c r="L5129" s="653"/>
      <c r="M5129" s="654"/>
      <c r="N5129" s="654"/>
      <c r="O5129" s="654"/>
      <c r="P5129" s="655"/>
      <c r="Q5129" s="656"/>
      <c r="R5129" s="652"/>
      <c r="S5129" s="566"/>
      <c r="T5129" s="566"/>
      <c r="U5129" s="566"/>
      <c r="V5129" s="566"/>
      <c r="W5129" s="566"/>
      <c r="X5129" s="566"/>
      <c r="Y5129" s="566"/>
      <c r="Z5129" s="566"/>
      <c r="AA5129" s="566"/>
      <c r="AB5129" s="566"/>
      <c r="AC5129" s="566"/>
      <c r="AD5129" s="566"/>
      <c r="AE5129" s="566"/>
      <c r="AF5129" s="566"/>
      <c r="AG5129" s="566"/>
    </row>
    <row r="5130" spans="2:33" hidden="1" outlineLevel="1" x14ac:dyDescent="0.45">
      <c r="B5130" s="657"/>
      <c r="C5130" s="658"/>
      <c r="D5130" s="659"/>
      <c r="E5130" s="660"/>
      <c r="F5130" s="661"/>
      <c r="G5130" s="662"/>
      <c r="H5130" s="663"/>
      <c r="I5130" s="663"/>
      <c r="J5130" s="663"/>
      <c r="K5130" s="664"/>
      <c r="L5130" s="662"/>
      <c r="M5130" s="663"/>
      <c r="N5130" s="663"/>
      <c r="O5130" s="663"/>
      <c r="P5130" s="664"/>
      <c r="Q5130" s="665"/>
      <c r="R5130" s="661"/>
      <c r="S5130" s="566"/>
      <c r="T5130" s="566"/>
      <c r="U5130" s="566"/>
      <c r="V5130" s="566"/>
      <c r="W5130" s="566"/>
      <c r="X5130" s="566"/>
      <c r="Y5130" s="566"/>
      <c r="Z5130" s="566"/>
      <c r="AA5130" s="566"/>
      <c r="AB5130" s="566"/>
      <c r="AC5130" s="566"/>
      <c r="AD5130" s="566"/>
      <c r="AE5130" s="566"/>
      <c r="AF5130" s="566"/>
      <c r="AG5130" s="566"/>
    </row>
    <row r="5131" spans="2:33" hidden="1" outlineLevel="1" x14ac:dyDescent="0.45">
      <c r="B5131" s="648"/>
      <c r="C5131" s="649"/>
      <c r="D5131" s="650"/>
      <c r="E5131" s="651"/>
      <c r="F5131" s="652"/>
      <c r="G5131" s="653"/>
      <c r="H5131" s="654"/>
      <c r="I5131" s="654"/>
      <c r="J5131" s="654"/>
      <c r="K5131" s="655"/>
      <c r="L5131" s="653"/>
      <c r="M5131" s="654"/>
      <c r="N5131" s="654"/>
      <c r="O5131" s="654"/>
      <c r="P5131" s="655"/>
      <c r="Q5131" s="656"/>
      <c r="R5131" s="652"/>
      <c r="S5131" s="566"/>
      <c r="T5131" s="566"/>
      <c r="U5131" s="566"/>
      <c r="V5131" s="566"/>
      <c r="W5131" s="566"/>
      <c r="X5131" s="566"/>
      <c r="Y5131" s="566"/>
      <c r="Z5131" s="566"/>
      <c r="AA5131" s="566"/>
      <c r="AB5131" s="566"/>
      <c r="AC5131" s="566"/>
      <c r="AD5131" s="566"/>
      <c r="AE5131" s="566"/>
      <c r="AF5131" s="566"/>
      <c r="AG5131" s="566"/>
    </row>
    <row r="5132" spans="2:33" hidden="1" outlineLevel="1" x14ac:dyDescent="0.45">
      <c r="B5132" s="657"/>
      <c r="C5132" s="658"/>
      <c r="D5132" s="659"/>
      <c r="E5132" s="660"/>
      <c r="F5132" s="661"/>
      <c r="G5132" s="662"/>
      <c r="H5132" s="663"/>
      <c r="I5132" s="663"/>
      <c r="J5132" s="663"/>
      <c r="K5132" s="664"/>
      <c r="L5132" s="662"/>
      <c r="M5132" s="663"/>
      <c r="N5132" s="663"/>
      <c r="O5132" s="663"/>
      <c r="P5132" s="664"/>
      <c r="Q5132" s="665"/>
      <c r="R5132" s="661"/>
      <c r="S5132" s="566"/>
      <c r="T5132" s="566"/>
      <c r="U5132" s="566"/>
      <c r="V5132" s="566"/>
      <c r="W5132" s="566"/>
      <c r="X5132" s="566"/>
      <c r="Y5132" s="566"/>
      <c r="Z5132" s="566"/>
      <c r="AA5132" s="566"/>
      <c r="AB5132" s="566"/>
      <c r="AC5132" s="566"/>
      <c r="AD5132" s="566"/>
      <c r="AE5132" s="566"/>
      <c r="AF5132" s="566"/>
      <c r="AG5132" s="566"/>
    </row>
    <row r="5133" spans="2:33" hidden="1" outlineLevel="1" x14ac:dyDescent="0.45">
      <c r="B5133" s="648"/>
      <c r="C5133" s="649"/>
      <c r="D5133" s="650"/>
      <c r="E5133" s="651"/>
      <c r="F5133" s="652"/>
      <c r="G5133" s="653"/>
      <c r="H5133" s="654"/>
      <c r="I5133" s="654"/>
      <c r="J5133" s="654"/>
      <c r="K5133" s="655"/>
      <c r="L5133" s="653"/>
      <c r="M5133" s="654"/>
      <c r="N5133" s="654"/>
      <c r="O5133" s="654"/>
      <c r="P5133" s="655"/>
      <c r="Q5133" s="656"/>
      <c r="R5133" s="652"/>
      <c r="S5133" s="566"/>
      <c r="T5133" s="566"/>
      <c r="U5133" s="566"/>
      <c r="V5133" s="566"/>
      <c r="W5133" s="566"/>
      <c r="X5133" s="566"/>
      <c r="Y5133" s="566"/>
      <c r="Z5133" s="566"/>
      <c r="AA5133" s="566"/>
      <c r="AB5133" s="566"/>
      <c r="AC5133" s="566"/>
      <c r="AD5133" s="566"/>
      <c r="AE5133" s="566"/>
      <c r="AF5133" s="566"/>
      <c r="AG5133" s="566"/>
    </row>
    <row r="5134" spans="2:33" hidden="1" outlineLevel="1" x14ac:dyDescent="0.45">
      <c r="B5134" s="657"/>
      <c r="C5134" s="658"/>
      <c r="D5134" s="659"/>
      <c r="E5134" s="660"/>
      <c r="F5134" s="661"/>
      <c r="G5134" s="662"/>
      <c r="H5134" s="663"/>
      <c r="I5134" s="663"/>
      <c r="J5134" s="663"/>
      <c r="K5134" s="664"/>
      <c r="L5134" s="662"/>
      <c r="M5134" s="663"/>
      <c r="N5134" s="663"/>
      <c r="O5134" s="663"/>
      <c r="P5134" s="664"/>
      <c r="Q5134" s="665"/>
      <c r="R5134" s="661"/>
      <c r="S5134" s="566"/>
      <c r="T5134" s="566"/>
      <c r="U5134" s="566"/>
      <c r="V5134" s="566"/>
      <c r="W5134" s="566"/>
      <c r="X5134" s="566"/>
      <c r="Y5134" s="566"/>
      <c r="Z5134" s="566"/>
      <c r="AA5134" s="566"/>
      <c r="AB5134" s="566"/>
      <c r="AC5134" s="566"/>
      <c r="AD5134" s="566"/>
      <c r="AE5134" s="566"/>
      <c r="AF5134" s="566"/>
      <c r="AG5134" s="566"/>
    </row>
    <row r="5135" spans="2:33" hidden="1" outlineLevel="1" x14ac:dyDescent="0.45">
      <c r="B5135" s="648"/>
      <c r="C5135" s="649"/>
      <c r="D5135" s="650"/>
      <c r="E5135" s="651"/>
      <c r="F5135" s="652"/>
      <c r="G5135" s="653"/>
      <c r="H5135" s="654"/>
      <c r="I5135" s="654"/>
      <c r="J5135" s="654"/>
      <c r="K5135" s="655"/>
      <c r="L5135" s="653"/>
      <c r="M5135" s="654"/>
      <c r="N5135" s="654"/>
      <c r="O5135" s="654"/>
      <c r="P5135" s="655"/>
      <c r="Q5135" s="656"/>
      <c r="R5135" s="652"/>
      <c r="S5135" s="566"/>
      <c r="T5135" s="566"/>
      <c r="U5135" s="566"/>
      <c r="V5135" s="566"/>
      <c r="W5135" s="566"/>
      <c r="X5135" s="566"/>
      <c r="Y5135" s="566"/>
      <c r="Z5135" s="566"/>
      <c r="AA5135" s="566"/>
      <c r="AB5135" s="566"/>
      <c r="AC5135" s="566"/>
      <c r="AD5135" s="566"/>
      <c r="AE5135" s="566"/>
      <c r="AF5135" s="566"/>
      <c r="AG5135" s="566"/>
    </row>
    <row r="5136" spans="2:33" hidden="1" outlineLevel="1" x14ac:dyDescent="0.45">
      <c r="B5136" s="657"/>
      <c r="C5136" s="658"/>
      <c r="D5136" s="659"/>
      <c r="E5136" s="660"/>
      <c r="F5136" s="661"/>
      <c r="G5136" s="662"/>
      <c r="H5136" s="663"/>
      <c r="I5136" s="663"/>
      <c r="J5136" s="663"/>
      <c r="K5136" s="664"/>
      <c r="L5136" s="662"/>
      <c r="M5136" s="663"/>
      <c r="N5136" s="663"/>
      <c r="O5136" s="663"/>
      <c r="P5136" s="664"/>
      <c r="Q5136" s="665"/>
      <c r="R5136" s="661"/>
      <c r="S5136" s="566"/>
      <c r="T5136" s="566"/>
      <c r="U5136" s="566"/>
      <c r="V5136" s="566"/>
      <c r="W5136" s="566"/>
      <c r="X5136" s="566"/>
      <c r="Y5136" s="566"/>
      <c r="Z5136" s="566"/>
      <c r="AA5136" s="566"/>
      <c r="AB5136" s="566"/>
      <c r="AC5136" s="566"/>
      <c r="AD5136" s="566"/>
      <c r="AE5136" s="566"/>
      <c r="AF5136" s="566"/>
      <c r="AG5136" s="566"/>
    </row>
    <row r="5137" spans="2:33" hidden="1" outlineLevel="1" x14ac:dyDescent="0.45">
      <c r="B5137" s="648"/>
      <c r="C5137" s="649"/>
      <c r="D5137" s="650"/>
      <c r="E5137" s="651"/>
      <c r="F5137" s="652"/>
      <c r="G5137" s="653"/>
      <c r="H5137" s="654"/>
      <c r="I5137" s="654"/>
      <c r="J5137" s="654"/>
      <c r="K5137" s="655"/>
      <c r="L5137" s="653"/>
      <c r="M5137" s="654"/>
      <c r="N5137" s="654"/>
      <c r="O5137" s="654"/>
      <c r="P5137" s="655"/>
      <c r="Q5137" s="656"/>
      <c r="R5137" s="652"/>
      <c r="S5137" s="566"/>
      <c r="T5137" s="566"/>
      <c r="U5137" s="566"/>
      <c r="V5137" s="566"/>
      <c r="W5137" s="566"/>
      <c r="X5137" s="566"/>
      <c r="Y5137" s="566"/>
      <c r="Z5137" s="566"/>
      <c r="AA5137" s="566"/>
      <c r="AB5137" s="566"/>
      <c r="AC5137" s="566"/>
      <c r="AD5137" s="566"/>
      <c r="AE5137" s="566"/>
      <c r="AF5137" s="566"/>
      <c r="AG5137" s="566"/>
    </row>
    <row r="5138" spans="2:33" hidden="1" outlineLevel="1" x14ac:dyDescent="0.45">
      <c r="B5138" s="657"/>
      <c r="C5138" s="658"/>
      <c r="D5138" s="659"/>
      <c r="E5138" s="660"/>
      <c r="F5138" s="661"/>
      <c r="G5138" s="662"/>
      <c r="H5138" s="663"/>
      <c r="I5138" s="663"/>
      <c r="J5138" s="663"/>
      <c r="K5138" s="664"/>
      <c r="L5138" s="662"/>
      <c r="M5138" s="663"/>
      <c r="N5138" s="663"/>
      <c r="O5138" s="663"/>
      <c r="P5138" s="664"/>
      <c r="Q5138" s="665"/>
      <c r="R5138" s="661"/>
      <c r="S5138" s="566"/>
      <c r="T5138" s="566"/>
      <c r="U5138" s="566"/>
      <c r="V5138" s="566"/>
      <c r="W5138" s="566"/>
      <c r="X5138" s="566"/>
      <c r="Y5138" s="566"/>
      <c r="Z5138" s="566"/>
      <c r="AA5138" s="566"/>
      <c r="AB5138" s="566"/>
      <c r="AC5138" s="566"/>
      <c r="AD5138" s="566"/>
      <c r="AE5138" s="566"/>
      <c r="AF5138" s="566"/>
      <c r="AG5138" s="566"/>
    </row>
    <row r="5139" spans="2:33" hidden="1" outlineLevel="1" x14ac:dyDescent="0.45">
      <c r="B5139" s="648"/>
      <c r="C5139" s="649"/>
      <c r="D5139" s="650"/>
      <c r="E5139" s="651"/>
      <c r="F5139" s="652"/>
      <c r="G5139" s="653"/>
      <c r="H5139" s="654"/>
      <c r="I5139" s="654"/>
      <c r="J5139" s="654"/>
      <c r="K5139" s="655"/>
      <c r="L5139" s="653"/>
      <c r="M5139" s="654"/>
      <c r="N5139" s="654"/>
      <c r="O5139" s="654"/>
      <c r="P5139" s="655"/>
      <c r="Q5139" s="656"/>
      <c r="R5139" s="652"/>
      <c r="S5139" s="566"/>
      <c r="T5139" s="566"/>
      <c r="U5139" s="566"/>
      <c r="V5139" s="566"/>
      <c r="W5139" s="566"/>
      <c r="X5139" s="566"/>
      <c r="Y5139" s="566"/>
      <c r="Z5139" s="566"/>
      <c r="AA5139" s="566"/>
      <c r="AB5139" s="566"/>
      <c r="AC5139" s="566"/>
      <c r="AD5139" s="566"/>
      <c r="AE5139" s="566"/>
      <c r="AF5139" s="566"/>
      <c r="AG5139" s="566"/>
    </row>
    <row r="5140" spans="2:33" hidden="1" outlineLevel="1" x14ac:dyDescent="0.45">
      <c r="B5140" s="657"/>
      <c r="C5140" s="658"/>
      <c r="D5140" s="659"/>
      <c r="E5140" s="660"/>
      <c r="F5140" s="661"/>
      <c r="G5140" s="662"/>
      <c r="H5140" s="663"/>
      <c r="I5140" s="663"/>
      <c r="J5140" s="663"/>
      <c r="K5140" s="664"/>
      <c r="L5140" s="662"/>
      <c r="M5140" s="663"/>
      <c r="N5140" s="663"/>
      <c r="O5140" s="663"/>
      <c r="P5140" s="664"/>
      <c r="Q5140" s="665"/>
      <c r="R5140" s="661"/>
      <c r="S5140" s="566"/>
      <c r="T5140" s="566"/>
      <c r="U5140" s="566"/>
      <c r="V5140" s="566"/>
      <c r="W5140" s="566"/>
      <c r="X5140" s="566"/>
      <c r="Y5140" s="566"/>
      <c r="Z5140" s="566"/>
      <c r="AA5140" s="566"/>
      <c r="AB5140" s="566"/>
      <c r="AC5140" s="566"/>
      <c r="AD5140" s="566"/>
      <c r="AE5140" s="566"/>
      <c r="AF5140" s="566"/>
      <c r="AG5140" s="566"/>
    </row>
    <row r="5141" spans="2:33" hidden="1" outlineLevel="1" x14ac:dyDescent="0.45">
      <c r="B5141" s="648"/>
      <c r="C5141" s="649"/>
      <c r="D5141" s="650"/>
      <c r="E5141" s="651"/>
      <c r="F5141" s="652"/>
      <c r="G5141" s="653"/>
      <c r="H5141" s="654"/>
      <c r="I5141" s="654"/>
      <c r="J5141" s="654"/>
      <c r="K5141" s="655"/>
      <c r="L5141" s="653"/>
      <c r="M5141" s="654"/>
      <c r="N5141" s="654"/>
      <c r="O5141" s="654"/>
      <c r="P5141" s="655"/>
      <c r="Q5141" s="656"/>
      <c r="R5141" s="652"/>
      <c r="S5141" s="566"/>
      <c r="T5141" s="566"/>
      <c r="U5141" s="566"/>
      <c r="V5141" s="566"/>
      <c r="W5141" s="566"/>
      <c r="X5141" s="566"/>
      <c r="Y5141" s="566"/>
      <c r="Z5141" s="566"/>
      <c r="AA5141" s="566"/>
      <c r="AB5141" s="566"/>
      <c r="AC5141" s="566"/>
      <c r="AD5141" s="566"/>
      <c r="AE5141" s="566"/>
      <c r="AF5141" s="566"/>
      <c r="AG5141" s="566"/>
    </row>
    <row r="5142" spans="2:33" hidden="1" outlineLevel="1" x14ac:dyDescent="0.45">
      <c r="B5142" s="657"/>
      <c r="C5142" s="658"/>
      <c r="D5142" s="659"/>
      <c r="E5142" s="660"/>
      <c r="F5142" s="661"/>
      <c r="G5142" s="662"/>
      <c r="H5142" s="663"/>
      <c r="I5142" s="663"/>
      <c r="J5142" s="663"/>
      <c r="K5142" s="664"/>
      <c r="L5142" s="662"/>
      <c r="M5142" s="663"/>
      <c r="N5142" s="663"/>
      <c r="O5142" s="663"/>
      <c r="P5142" s="664"/>
      <c r="Q5142" s="665"/>
      <c r="R5142" s="661"/>
      <c r="S5142" s="566"/>
      <c r="T5142" s="566"/>
      <c r="U5142" s="566"/>
      <c r="V5142" s="566"/>
      <c r="W5142" s="566"/>
      <c r="X5142" s="566"/>
      <c r="Y5142" s="566"/>
      <c r="Z5142" s="566"/>
      <c r="AA5142" s="566"/>
      <c r="AB5142" s="566"/>
      <c r="AC5142" s="566"/>
      <c r="AD5142" s="566"/>
      <c r="AE5142" s="566"/>
      <c r="AF5142" s="566"/>
      <c r="AG5142" s="566"/>
    </row>
    <row r="5143" spans="2:33" hidden="1" outlineLevel="1" x14ac:dyDescent="0.45">
      <c r="B5143" s="648"/>
      <c r="C5143" s="649"/>
      <c r="D5143" s="650"/>
      <c r="E5143" s="651"/>
      <c r="F5143" s="652"/>
      <c r="G5143" s="653"/>
      <c r="H5143" s="654"/>
      <c r="I5143" s="654"/>
      <c r="J5143" s="654"/>
      <c r="K5143" s="655"/>
      <c r="L5143" s="653"/>
      <c r="M5143" s="654"/>
      <c r="N5143" s="654"/>
      <c r="O5143" s="654"/>
      <c r="P5143" s="655"/>
      <c r="Q5143" s="656"/>
      <c r="R5143" s="652"/>
      <c r="S5143" s="566"/>
      <c r="T5143" s="566"/>
      <c r="U5143" s="566"/>
      <c r="V5143" s="566"/>
      <c r="W5143" s="566"/>
      <c r="X5143" s="566"/>
      <c r="Y5143" s="566"/>
      <c r="Z5143" s="566"/>
      <c r="AA5143" s="566"/>
      <c r="AB5143" s="566"/>
      <c r="AC5143" s="566"/>
      <c r="AD5143" s="566"/>
      <c r="AE5143" s="566"/>
      <c r="AF5143" s="566"/>
      <c r="AG5143" s="566"/>
    </row>
    <row r="5144" spans="2:33" hidden="1" outlineLevel="1" x14ac:dyDescent="0.45">
      <c r="B5144" s="657"/>
      <c r="C5144" s="658"/>
      <c r="D5144" s="659"/>
      <c r="E5144" s="660"/>
      <c r="F5144" s="661"/>
      <c r="G5144" s="662"/>
      <c r="H5144" s="663"/>
      <c r="I5144" s="663"/>
      <c r="J5144" s="663"/>
      <c r="K5144" s="664"/>
      <c r="L5144" s="662"/>
      <c r="M5144" s="663"/>
      <c r="N5144" s="663"/>
      <c r="O5144" s="663"/>
      <c r="P5144" s="664"/>
      <c r="Q5144" s="665"/>
      <c r="R5144" s="661"/>
      <c r="S5144" s="566"/>
      <c r="T5144" s="566"/>
      <c r="U5144" s="566"/>
      <c r="V5144" s="566"/>
      <c r="W5144" s="566"/>
      <c r="X5144" s="566"/>
      <c r="Y5144" s="566"/>
      <c r="Z5144" s="566"/>
      <c r="AA5144" s="566"/>
      <c r="AB5144" s="566"/>
      <c r="AC5144" s="566"/>
      <c r="AD5144" s="566"/>
      <c r="AE5144" s="566"/>
      <c r="AF5144" s="566"/>
      <c r="AG5144" s="566"/>
    </row>
    <row r="5145" spans="2:33" hidden="1" outlineLevel="1" x14ac:dyDescent="0.45">
      <c r="B5145" s="648"/>
      <c r="C5145" s="649"/>
      <c r="D5145" s="650"/>
      <c r="E5145" s="651"/>
      <c r="F5145" s="652"/>
      <c r="G5145" s="653"/>
      <c r="H5145" s="654"/>
      <c r="I5145" s="654"/>
      <c r="J5145" s="654"/>
      <c r="K5145" s="655"/>
      <c r="L5145" s="653"/>
      <c r="M5145" s="654"/>
      <c r="N5145" s="654"/>
      <c r="O5145" s="654"/>
      <c r="P5145" s="655"/>
      <c r="Q5145" s="656"/>
      <c r="R5145" s="652"/>
      <c r="S5145" s="566"/>
      <c r="T5145" s="566"/>
      <c r="U5145" s="566"/>
      <c r="V5145" s="566"/>
      <c r="W5145" s="566"/>
      <c r="X5145" s="566"/>
      <c r="Y5145" s="566"/>
      <c r="Z5145" s="566"/>
      <c r="AA5145" s="566"/>
      <c r="AB5145" s="566"/>
      <c r="AC5145" s="566"/>
      <c r="AD5145" s="566"/>
      <c r="AE5145" s="566"/>
      <c r="AF5145" s="566"/>
      <c r="AG5145" s="566"/>
    </row>
    <row r="5146" spans="2:33" hidden="1" outlineLevel="1" x14ac:dyDescent="0.45">
      <c r="B5146" s="657"/>
      <c r="C5146" s="658"/>
      <c r="D5146" s="659"/>
      <c r="E5146" s="660"/>
      <c r="F5146" s="661"/>
      <c r="G5146" s="662"/>
      <c r="H5146" s="663"/>
      <c r="I5146" s="663"/>
      <c r="J5146" s="663"/>
      <c r="K5146" s="664"/>
      <c r="L5146" s="662"/>
      <c r="M5146" s="663"/>
      <c r="N5146" s="663"/>
      <c r="O5146" s="663"/>
      <c r="P5146" s="664"/>
      <c r="Q5146" s="665"/>
      <c r="R5146" s="661"/>
      <c r="S5146" s="566"/>
      <c r="T5146" s="566"/>
      <c r="U5146" s="566"/>
      <c r="V5146" s="566"/>
      <c r="W5146" s="566"/>
      <c r="X5146" s="566"/>
      <c r="Y5146" s="566"/>
      <c r="Z5146" s="566"/>
      <c r="AA5146" s="566"/>
      <c r="AB5146" s="566"/>
      <c r="AC5146" s="566"/>
      <c r="AD5146" s="566"/>
      <c r="AE5146" s="566"/>
      <c r="AF5146" s="566"/>
      <c r="AG5146" s="566"/>
    </row>
    <row r="5147" spans="2:33" hidden="1" outlineLevel="1" x14ac:dyDescent="0.45">
      <c r="B5147" s="648"/>
      <c r="C5147" s="649"/>
      <c r="D5147" s="650"/>
      <c r="E5147" s="651"/>
      <c r="F5147" s="652"/>
      <c r="G5147" s="653"/>
      <c r="H5147" s="654"/>
      <c r="I5147" s="654"/>
      <c r="J5147" s="654"/>
      <c r="K5147" s="655"/>
      <c r="L5147" s="653"/>
      <c r="M5147" s="654"/>
      <c r="N5147" s="654"/>
      <c r="O5147" s="654"/>
      <c r="P5147" s="655"/>
      <c r="Q5147" s="656"/>
      <c r="R5147" s="652"/>
      <c r="S5147" s="566"/>
      <c r="T5147" s="566"/>
      <c r="U5147" s="566"/>
      <c r="V5147" s="566"/>
      <c r="W5147" s="566"/>
      <c r="X5147" s="566"/>
      <c r="Y5147" s="566"/>
      <c r="Z5147" s="566"/>
      <c r="AA5147" s="566"/>
      <c r="AB5147" s="566"/>
      <c r="AC5147" s="566"/>
      <c r="AD5147" s="566"/>
      <c r="AE5147" s="566"/>
      <c r="AF5147" s="566"/>
      <c r="AG5147" s="566"/>
    </row>
    <row r="5148" spans="2:33" hidden="1" outlineLevel="1" x14ac:dyDescent="0.45">
      <c r="B5148" s="657"/>
      <c r="C5148" s="658"/>
      <c r="D5148" s="659"/>
      <c r="E5148" s="660"/>
      <c r="F5148" s="661"/>
      <c r="G5148" s="662"/>
      <c r="H5148" s="663"/>
      <c r="I5148" s="663"/>
      <c r="J5148" s="663"/>
      <c r="K5148" s="664"/>
      <c r="L5148" s="662"/>
      <c r="M5148" s="663"/>
      <c r="N5148" s="663"/>
      <c r="O5148" s="663"/>
      <c r="P5148" s="664"/>
      <c r="Q5148" s="665"/>
      <c r="R5148" s="661"/>
      <c r="S5148" s="566"/>
      <c r="T5148" s="566"/>
      <c r="U5148" s="566"/>
      <c r="V5148" s="566"/>
      <c r="W5148" s="566"/>
      <c r="X5148" s="566"/>
      <c r="Y5148" s="566"/>
      <c r="Z5148" s="566"/>
      <c r="AA5148" s="566"/>
      <c r="AB5148" s="566"/>
      <c r="AC5148" s="566"/>
      <c r="AD5148" s="566"/>
      <c r="AE5148" s="566"/>
      <c r="AF5148" s="566"/>
      <c r="AG5148" s="566"/>
    </row>
    <row r="5149" spans="2:33" hidden="1" outlineLevel="1" x14ac:dyDescent="0.45">
      <c r="B5149" s="648"/>
      <c r="C5149" s="649"/>
      <c r="D5149" s="650"/>
      <c r="E5149" s="651"/>
      <c r="F5149" s="652"/>
      <c r="G5149" s="653"/>
      <c r="H5149" s="654"/>
      <c r="I5149" s="654"/>
      <c r="J5149" s="654"/>
      <c r="K5149" s="655"/>
      <c r="L5149" s="653"/>
      <c r="M5149" s="654"/>
      <c r="N5149" s="654"/>
      <c r="O5149" s="654"/>
      <c r="P5149" s="655"/>
      <c r="Q5149" s="656"/>
      <c r="R5149" s="652"/>
      <c r="S5149" s="566"/>
      <c r="T5149" s="566"/>
      <c r="U5149" s="566"/>
      <c r="V5149" s="566"/>
      <c r="W5149" s="566"/>
      <c r="X5149" s="566"/>
      <c r="Y5149" s="566"/>
      <c r="Z5149" s="566"/>
      <c r="AA5149" s="566"/>
      <c r="AB5149" s="566"/>
      <c r="AC5149" s="566"/>
      <c r="AD5149" s="566"/>
      <c r="AE5149" s="566"/>
      <c r="AF5149" s="566"/>
      <c r="AG5149" s="566"/>
    </row>
    <row r="5150" spans="2:33" hidden="1" outlineLevel="1" x14ac:dyDescent="0.45">
      <c r="B5150" s="657"/>
      <c r="C5150" s="658"/>
      <c r="D5150" s="659"/>
      <c r="E5150" s="660"/>
      <c r="F5150" s="661"/>
      <c r="G5150" s="662"/>
      <c r="H5150" s="663"/>
      <c r="I5150" s="663"/>
      <c r="J5150" s="663"/>
      <c r="K5150" s="664"/>
      <c r="L5150" s="662"/>
      <c r="M5150" s="663"/>
      <c r="N5150" s="663"/>
      <c r="O5150" s="663"/>
      <c r="P5150" s="664"/>
      <c r="Q5150" s="665"/>
      <c r="R5150" s="661"/>
      <c r="S5150" s="566"/>
      <c r="T5150" s="566"/>
      <c r="U5150" s="566"/>
      <c r="V5150" s="566"/>
      <c r="W5150" s="566"/>
      <c r="X5150" s="566"/>
      <c r="Y5150" s="566"/>
      <c r="Z5150" s="566"/>
      <c r="AA5150" s="566"/>
      <c r="AB5150" s="566"/>
      <c r="AC5150" s="566"/>
      <c r="AD5150" s="566"/>
      <c r="AE5150" s="566"/>
      <c r="AF5150" s="566"/>
      <c r="AG5150" s="566"/>
    </row>
    <row r="5151" spans="2:33" hidden="1" outlineLevel="1" x14ac:dyDescent="0.45">
      <c r="B5151" s="648"/>
      <c r="C5151" s="649"/>
      <c r="D5151" s="650"/>
      <c r="E5151" s="651"/>
      <c r="F5151" s="652"/>
      <c r="G5151" s="653"/>
      <c r="H5151" s="654"/>
      <c r="I5151" s="654"/>
      <c r="J5151" s="654"/>
      <c r="K5151" s="655"/>
      <c r="L5151" s="653"/>
      <c r="M5151" s="654"/>
      <c r="N5151" s="654"/>
      <c r="O5151" s="654"/>
      <c r="P5151" s="655"/>
      <c r="Q5151" s="656"/>
      <c r="R5151" s="652"/>
      <c r="S5151" s="566"/>
      <c r="T5151" s="566"/>
      <c r="U5151" s="566"/>
      <c r="V5151" s="566"/>
      <c r="W5151" s="566"/>
      <c r="X5151" s="566"/>
      <c r="Y5151" s="566"/>
      <c r="Z5151" s="566"/>
      <c r="AA5151" s="566"/>
      <c r="AB5151" s="566"/>
      <c r="AC5151" s="566"/>
      <c r="AD5151" s="566"/>
      <c r="AE5151" s="566"/>
      <c r="AF5151" s="566"/>
      <c r="AG5151" s="566"/>
    </row>
    <row r="5152" spans="2:33" hidden="1" outlineLevel="1" x14ac:dyDescent="0.45">
      <c r="B5152" s="657"/>
      <c r="C5152" s="658"/>
      <c r="D5152" s="659"/>
      <c r="E5152" s="660"/>
      <c r="F5152" s="661"/>
      <c r="G5152" s="662"/>
      <c r="H5152" s="663"/>
      <c r="I5152" s="663"/>
      <c r="J5152" s="663"/>
      <c r="K5152" s="664"/>
      <c r="L5152" s="662"/>
      <c r="M5152" s="663"/>
      <c r="N5152" s="663"/>
      <c r="O5152" s="663"/>
      <c r="P5152" s="664"/>
      <c r="Q5152" s="665"/>
      <c r="R5152" s="661"/>
      <c r="S5152" s="566"/>
      <c r="T5152" s="566"/>
      <c r="U5152" s="566"/>
      <c r="V5152" s="566"/>
      <c r="W5152" s="566"/>
      <c r="X5152" s="566"/>
      <c r="Y5152" s="566"/>
      <c r="Z5152" s="566"/>
      <c r="AA5152" s="566"/>
      <c r="AB5152" s="566"/>
      <c r="AC5152" s="566"/>
      <c r="AD5152" s="566"/>
      <c r="AE5152" s="566"/>
      <c r="AF5152" s="566"/>
      <c r="AG5152" s="566"/>
    </row>
    <row r="5153" spans="2:33" hidden="1" outlineLevel="1" x14ac:dyDescent="0.45">
      <c r="B5153" s="648"/>
      <c r="C5153" s="649"/>
      <c r="D5153" s="650"/>
      <c r="E5153" s="651"/>
      <c r="F5153" s="652"/>
      <c r="G5153" s="653"/>
      <c r="H5153" s="654"/>
      <c r="I5153" s="654"/>
      <c r="J5153" s="654"/>
      <c r="K5153" s="655"/>
      <c r="L5153" s="653"/>
      <c r="M5153" s="654"/>
      <c r="N5153" s="654"/>
      <c r="O5153" s="654"/>
      <c r="P5153" s="655"/>
      <c r="Q5153" s="656"/>
      <c r="R5153" s="652"/>
      <c r="S5153" s="566"/>
      <c r="T5153" s="566"/>
      <c r="U5153" s="566"/>
      <c r="V5153" s="566"/>
      <c r="W5153" s="566"/>
      <c r="X5153" s="566"/>
      <c r="Y5153" s="566"/>
      <c r="Z5153" s="566"/>
      <c r="AA5153" s="566"/>
      <c r="AB5153" s="566"/>
      <c r="AC5153" s="566"/>
      <c r="AD5153" s="566"/>
      <c r="AE5153" s="566"/>
      <c r="AF5153" s="566"/>
      <c r="AG5153" s="566"/>
    </row>
    <row r="5154" spans="2:33" hidden="1" outlineLevel="1" x14ac:dyDescent="0.45">
      <c r="B5154" s="657"/>
      <c r="C5154" s="658"/>
      <c r="D5154" s="659"/>
      <c r="E5154" s="660"/>
      <c r="F5154" s="661"/>
      <c r="G5154" s="662"/>
      <c r="H5154" s="663"/>
      <c r="I5154" s="663"/>
      <c r="J5154" s="663"/>
      <c r="K5154" s="664"/>
      <c r="L5154" s="662"/>
      <c r="M5154" s="663"/>
      <c r="N5154" s="663"/>
      <c r="O5154" s="663"/>
      <c r="P5154" s="664"/>
      <c r="Q5154" s="665"/>
      <c r="R5154" s="661"/>
      <c r="S5154" s="566"/>
      <c r="T5154" s="566"/>
      <c r="U5154" s="566"/>
      <c r="V5154" s="566"/>
      <c r="W5154" s="566"/>
      <c r="X5154" s="566"/>
      <c r="Y5154" s="566"/>
      <c r="Z5154" s="566"/>
      <c r="AA5154" s="566"/>
      <c r="AB5154" s="566"/>
      <c r="AC5154" s="566"/>
      <c r="AD5154" s="566"/>
      <c r="AE5154" s="566"/>
      <c r="AF5154" s="566"/>
      <c r="AG5154" s="566"/>
    </row>
    <row r="5155" spans="2:33" hidden="1" outlineLevel="1" x14ac:dyDescent="0.45">
      <c r="B5155" s="648"/>
      <c r="C5155" s="649"/>
      <c r="D5155" s="650"/>
      <c r="E5155" s="651"/>
      <c r="F5155" s="652"/>
      <c r="G5155" s="653"/>
      <c r="H5155" s="654"/>
      <c r="I5155" s="654"/>
      <c r="J5155" s="654"/>
      <c r="K5155" s="655"/>
      <c r="L5155" s="653"/>
      <c r="M5155" s="654"/>
      <c r="N5155" s="654"/>
      <c r="O5155" s="654"/>
      <c r="P5155" s="655"/>
      <c r="Q5155" s="656"/>
      <c r="R5155" s="652"/>
      <c r="S5155" s="566"/>
      <c r="T5155" s="566"/>
      <c r="U5155" s="566"/>
      <c r="V5155" s="566"/>
      <c r="W5155" s="566"/>
      <c r="X5155" s="566"/>
      <c r="Y5155" s="566"/>
      <c r="Z5155" s="566"/>
      <c r="AA5155" s="566"/>
      <c r="AB5155" s="566"/>
      <c r="AC5155" s="566"/>
      <c r="AD5155" s="566"/>
      <c r="AE5155" s="566"/>
      <c r="AF5155" s="566"/>
      <c r="AG5155" s="566"/>
    </row>
    <row r="5156" spans="2:33" hidden="1" outlineLevel="1" x14ac:dyDescent="0.45">
      <c r="B5156" s="657"/>
      <c r="C5156" s="658"/>
      <c r="D5156" s="659"/>
      <c r="E5156" s="660"/>
      <c r="F5156" s="661"/>
      <c r="G5156" s="662"/>
      <c r="H5156" s="663"/>
      <c r="I5156" s="663"/>
      <c r="J5156" s="663"/>
      <c r="K5156" s="664"/>
      <c r="L5156" s="662"/>
      <c r="M5156" s="663"/>
      <c r="N5156" s="663"/>
      <c r="O5156" s="663"/>
      <c r="P5156" s="664"/>
      <c r="Q5156" s="665"/>
      <c r="R5156" s="661"/>
      <c r="S5156" s="566"/>
      <c r="T5156" s="566"/>
      <c r="U5156" s="566"/>
      <c r="V5156" s="566"/>
      <c r="W5156" s="566"/>
      <c r="X5156" s="566"/>
      <c r="Y5156" s="566"/>
      <c r="Z5156" s="566"/>
      <c r="AA5156" s="566"/>
      <c r="AB5156" s="566"/>
      <c r="AC5156" s="566"/>
      <c r="AD5156" s="566"/>
      <c r="AE5156" s="566"/>
      <c r="AF5156" s="566"/>
      <c r="AG5156" s="566"/>
    </row>
    <row r="5157" spans="2:33" hidden="1" outlineLevel="1" x14ac:dyDescent="0.45">
      <c r="B5157" s="648"/>
      <c r="C5157" s="649"/>
      <c r="D5157" s="650"/>
      <c r="E5157" s="651"/>
      <c r="F5157" s="652"/>
      <c r="G5157" s="653"/>
      <c r="H5157" s="654"/>
      <c r="I5157" s="654"/>
      <c r="J5157" s="654"/>
      <c r="K5157" s="655"/>
      <c r="L5157" s="653"/>
      <c r="M5157" s="654"/>
      <c r="N5157" s="654"/>
      <c r="O5157" s="654"/>
      <c r="P5157" s="655"/>
      <c r="Q5157" s="656"/>
      <c r="R5157" s="652"/>
      <c r="S5157" s="566"/>
      <c r="T5157" s="566"/>
      <c r="U5157" s="566"/>
      <c r="V5157" s="566"/>
      <c r="W5157" s="566"/>
      <c r="X5157" s="566"/>
      <c r="Y5157" s="566"/>
      <c r="Z5157" s="566"/>
      <c r="AA5157" s="566"/>
      <c r="AB5157" s="566"/>
      <c r="AC5157" s="566"/>
      <c r="AD5157" s="566"/>
      <c r="AE5157" s="566"/>
      <c r="AF5157" s="566"/>
      <c r="AG5157" s="566"/>
    </row>
    <row r="5158" spans="2:33" hidden="1" outlineLevel="1" x14ac:dyDescent="0.45">
      <c r="B5158" s="657"/>
      <c r="C5158" s="658"/>
      <c r="D5158" s="659"/>
      <c r="E5158" s="660"/>
      <c r="F5158" s="661"/>
      <c r="G5158" s="662"/>
      <c r="H5158" s="663"/>
      <c r="I5158" s="663"/>
      <c r="J5158" s="663"/>
      <c r="K5158" s="664"/>
      <c r="L5158" s="662"/>
      <c r="M5158" s="663"/>
      <c r="N5158" s="663"/>
      <c r="O5158" s="663"/>
      <c r="P5158" s="664"/>
      <c r="Q5158" s="665"/>
      <c r="R5158" s="661"/>
      <c r="S5158" s="566"/>
      <c r="T5158" s="566"/>
      <c r="U5158" s="566"/>
      <c r="V5158" s="566"/>
      <c r="W5158" s="566"/>
      <c r="X5158" s="566"/>
      <c r="Y5158" s="566"/>
      <c r="Z5158" s="566"/>
      <c r="AA5158" s="566"/>
      <c r="AB5158" s="566"/>
      <c r="AC5158" s="566"/>
      <c r="AD5158" s="566"/>
      <c r="AE5158" s="566"/>
      <c r="AF5158" s="566"/>
      <c r="AG5158" s="566"/>
    </row>
    <row r="5159" spans="2:33" hidden="1" outlineLevel="1" x14ac:dyDescent="0.45">
      <c r="B5159" s="648"/>
      <c r="C5159" s="649"/>
      <c r="D5159" s="650"/>
      <c r="E5159" s="651"/>
      <c r="F5159" s="652"/>
      <c r="G5159" s="653"/>
      <c r="H5159" s="654"/>
      <c r="I5159" s="654"/>
      <c r="J5159" s="654"/>
      <c r="K5159" s="655"/>
      <c r="L5159" s="653"/>
      <c r="M5159" s="654"/>
      <c r="N5159" s="654"/>
      <c r="O5159" s="654"/>
      <c r="P5159" s="655"/>
      <c r="Q5159" s="656"/>
      <c r="R5159" s="652"/>
      <c r="S5159" s="566"/>
      <c r="T5159" s="566"/>
      <c r="U5159" s="566"/>
      <c r="V5159" s="566"/>
      <c r="W5159" s="566"/>
      <c r="X5159" s="566"/>
      <c r="Y5159" s="566"/>
      <c r="Z5159" s="566"/>
      <c r="AA5159" s="566"/>
      <c r="AB5159" s="566"/>
      <c r="AC5159" s="566"/>
      <c r="AD5159" s="566"/>
      <c r="AE5159" s="566"/>
      <c r="AF5159" s="566"/>
      <c r="AG5159" s="566"/>
    </row>
    <row r="5160" spans="2:33" hidden="1" outlineLevel="1" x14ac:dyDescent="0.45">
      <c r="B5160" s="657"/>
      <c r="C5160" s="658"/>
      <c r="D5160" s="659"/>
      <c r="E5160" s="660"/>
      <c r="F5160" s="661"/>
      <c r="G5160" s="662"/>
      <c r="H5160" s="663"/>
      <c r="I5160" s="663"/>
      <c r="J5160" s="663"/>
      <c r="K5160" s="664"/>
      <c r="L5160" s="662"/>
      <c r="M5160" s="663"/>
      <c r="N5160" s="663"/>
      <c r="O5160" s="663"/>
      <c r="P5160" s="664"/>
      <c r="Q5160" s="665"/>
      <c r="R5160" s="661"/>
      <c r="S5160" s="566"/>
      <c r="T5160" s="566"/>
      <c r="U5160" s="566"/>
      <c r="V5160" s="566"/>
      <c r="W5160" s="566"/>
      <c r="X5160" s="566"/>
      <c r="Y5160" s="566"/>
      <c r="Z5160" s="566"/>
      <c r="AA5160" s="566"/>
      <c r="AB5160" s="566"/>
      <c r="AC5160" s="566"/>
      <c r="AD5160" s="566"/>
      <c r="AE5160" s="566"/>
      <c r="AF5160" s="566"/>
      <c r="AG5160" s="566"/>
    </row>
    <row r="5161" spans="2:33" hidden="1" outlineLevel="1" x14ac:dyDescent="0.45">
      <c r="B5161" s="648"/>
      <c r="C5161" s="649"/>
      <c r="D5161" s="650"/>
      <c r="E5161" s="651"/>
      <c r="F5161" s="652"/>
      <c r="G5161" s="653"/>
      <c r="H5161" s="654"/>
      <c r="I5161" s="654"/>
      <c r="J5161" s="654"/>
      <c r="K5161" s="655"/>
      <c r="L5161" s="653"/>
      <c r="M5161" s="654"/>
      <c r="N5161" s="654"/>
      <c r="O5161" s="654"/>
      <c r="P5161" s="655"/>
      <c r="Q5161" s="656"/>
      <c r="R5161" s="652"/>
      <c r="S5161" s="566"/>
      <c r="T5161" s="566"/>
      <c r="U5161" s="566"/>
      <c r="V5161" s="566"/>
      <c r="W5161" s="566"/>
      <c r="X5161" s="566"/>
      <c r="Y5161" s="566"/>
      <c r="Z5161" s="566"/>
      <c r="AA5161" s="566"/>
      <c r="AB5161" s="566"/>
      <c r="AC5161" s="566"/>
      <c r="AD5161" s="566"/>
      <c r="AE5161" s="566"/>
      <c r="AF5161" s="566"/>
      <c r="AG5161" s="566"/>
    </row>
    <row r="5162" spans="2:33" hidden="1" outlineLevel="1" x14ac:dyDescent="0.45">
      <c r="B5162" s="657"/>
      <c r="C5162" s="658"/>
      <c r="D5162" s="659"/>
      <c r="E5162" s="660"/>
      <c r="F5162" s="661"/>
      <c r="G5162" s="662"/>
      <c r="H5162" s="663"/>
      <c r="I5162" s="663"/>
      <c r="J5162" s="663"/>
      <c r="K5162" s="664"/>
      <c r="L5162" s="662"/>
      <c r="M5162" s="663"/>
      <c r="N5162" s="663"/>
      <c r="O5162" s="663"/>
      <c r="P5162" s="664"/>
      <c r="Q5162" s="665"/>
      <c r="R5162" s="661"/>
      <c r="S5162" s="566"/>
      <c r="T5162" s="566"/>
      <c r="U5162" s="566"/>
      <c r="V5162" s="566"/>
      <c r="W5162" s="566"/>
      <c r="X5162" s="566"/>
      <c r="Y5162" s="566"/>
      <c r="Z5162" s="566"/>
      <c r="AA5162" s="566"/>
      <c r="AB5162" s="566"/>
      <c r="AC5162" s="566"/>
      <c r="AD5162" s="566"/>
      <c r="AE5162" s="566"/>
      <c r="AF5162" s="566"/>
      <c r="AG5162" s="566"/>
    </row>
    <row r="5163" spans="2:33" hidden="1" outlineLevel="1" x14ac:dyDescent="0.45">
      <c r="B5163" s="648"/>
      <c r="C5163" s="649"/>
      <c r="D5163" s="650"/>
      <c r="E5163" s="651"/>
      <c r="F5163" s="652"/>
      <c r="G5163" s="653"/>
      <c r="H5163" s="654"/>
      <c r="I5163" s="654"/>
      <c r="J5163" s="654"/>
      <c r="K5163" s="655"/>
      <c r="L5163" s="653"/>
      <c r="M5163" s="654"/>
      <c r="N5163" s="654"/>
      <c r="O5163" s="654"/>
      <c r="P5163" s="655"/>
      <c r="Q5163" s="656"/>
      <c r="R5163" s="652"/>
      <c r="S5163" s="566"/>
      <c r="T5163" s="566"/>
      <c r="U5163" s="566"/>
      <c r="V5163" s="566"/>
      <c r="W5163" s="566"/>
      <c r="X5163" s="566"/>
      <c r="Y5163" s="566"/>
      <c r="Z5163" s="566"/>
      <c r="AA5163" s="566"/>
      <c r="AB5163" s="566"/>
      <c r="AC5163" s="566"/>
      <c r="AD5163" s="566"/>
      <c r="AE5163" s="566"/>
      <c r="AF5163" s="566"/>
      <c r="AG5163" s="566"/>
    </row>
    <row r="5164" spans="2:33" hidden="1" outlineLevel="1" x14ac:dyDescent="0.45">
      <c r="B5164" s="657"/>
      <c r="C5164" s="658"/>
      <c r="D5164" s="659"/>
      <c r="E5164" s="660"/>
      <c r="F5164" s="661"/>
      <c r="G5164" s="662"/>
      <c r="H5164" s="663"/>
      <c r="I5164" s="663"/>
      <c r="J5164" s="663"/>
      <c r="K5164" s="664"/>
      <c r="L5164" s="662"/>
      <c r="M5164" s="663"/>
      <c r="N5164" s="663"/>
      <c r="O5164" s="663"/>
      <c r="P5164" s="664"/>
      <c r="Q5164" s="665"/>
      <c r="R5164" s="661"/>
      <c r="S5164" s="566"/>
      <c r="T5164" s="566"/>
      <c r="U5164" s="566"/>
      <c r="V5164" s="566"/>
      <c r="W5164" s="566"/>
      <c r="X5164" s="566"/>
      <c r="Y5164" s="566"/>
      <c r="Z5164" s="566"/>
      <c r="AA5164" s="566"/>
      <c r="AB5164" s="566"/>
      <c r="AC5164" s="566"/>
      <c r="AD5164" s="566"/>
      <c r="AE5164" s="566"/>
      <c r="AF5164" s="566"/>
      <c r="AG5164" s="566"/>
    </row>
    <row r="5165" spans="2:33" hidden="1" outlineLevel="1" x14ac:dyDescent="0.45">
      <c r="B5165" s="648"/>
      <c r="C5165" s="649"/>
      <c r="D5165" s="650"/>
      <c r="E5165" s="651"/>
      <c r="F5165" s="652"/>
      <c r="G5165" s="653"/>
      <c r="H5165" s="654"/>
      <c r="I5165" s="654"/>
      <c r="J5165" s="654"/>
      <c r="K5165" s="655"/>
      <c r="L5165" s="653"/>
      <c r="M5165" s="654"/>
      <c r="N5165" s="654"/>
      <c r="O5165" s="654"/>
      <c r="P5165" s="655"/>
      <c r="Q5165" s="656"/>
      <c r="R5165" s="652"/>
      <c r="S5165" s="566"/>
      <c r="T5165" s="566"/>
      <c r="U5165" s="566"/>
      <c r="V5165" s="566"/>
      <c r="W5165" s="566"/>
      <c r="X5165" s="566"/>
      <c r="Y5165" s="566"/>
      <c r="Z5165" s="566"/>
      <c r="AA5165" s="566"/>
      <c r="AB5165" s="566"/>
      <c r="AC5165" s="566"/>
      <c r="AD5165" s="566"/>
      <c r="AE5165" s="566"/>
      <c r="AF5165" s="566"/>
      <c r="AG5165" s="566"/>
    </row>
    <row r="5166" spans="2:33" hidden="1" outlineLevel="1" x14ac:dyDescent="0.45">
      <c r="B5166" s="657"/>
      <c r="C5166" s="658"/>
      <c r="D5166" s="659"/>
      <c r="E5166" s="660"/>
      <c r="F5166" s="661"/>
      <c r="G5166" s="662"/>
      <c r="H5166" s="663"/>
      <c r="I5166" s="663"/>
      <c r="J5166" s="663"/>
      <c r="K5166" s="664"/>
      <c r="L5166" s="662"/>
      <c r="M5166" s="663"/>
      <c r="N5166" s="663"/>
      <c r="O5166" s="663"/>
      <c r="P5166" s="664"/>
      <c r="Q5166" s="665"/>
      <c r="R5166" s="661"/>
      <c r="S5166" s="566"/>
      <c r="T5166" s="566"/>
      <c r="U5166" s="566"/>
      <c r="V5166" s="566"/>
      <c r="W5166" s="566"/>
      <c r="X5166" s="566"/>
      <c r="Y5166" s="566"/>
      <c r="Z5166" s="566"/>
      <c r="AA5166" s="566"/>
      <c r="AB5166" s="566"/>
      <c r="AC5166" s="566"/>
      <c r="AD5166" s="566"/>
      <c r="AE5166" s="566"/>
      <c r="AF5166" s="566"/>
      <c r="AG5166" s="566"/>
    </row>
    <row r="5167" spans="2:33" hidden="1" outlineLevel="1" x14ac:dyDescent="0.45">
      <c r="B5167" s="648"/>
      <c r="C5167" s="649"/>
      <c r="D5167" s="650"/>
      <c r="E5167" s="651"/>
      <c r="F5167" s="652"/>
      <c r="G5167" s="653"/>
      <c r="H5167" s="654"/>
      <c r="I5167" s="654"/>
      <c r="J5167" s="654"/>
      <c r="K5167" s="655"/>
      <c r="L5167" s="653"/>
      <c r="M5167" s="654"/>
      <c r="N5167" s="654"/>
      <c r="O5167" s="654"/>
      <c r="P5167" s="655"/>
      <c r="Q5167" s="656"/>
      <c r="R5167" s="652"/>
      <c r="S5167" s="566"/>
      <c r="T5167" s="566"/>
      <c r="U5167" s="566"/>
      <c r="V5167" s="566"/>
      <c r="W5167" s="566"/>
      <c r="X5167" s="566"/>
      <c r="Y5167" s="566"/>
      <c r="Z5167" s="566"/>
      <c r="AA5167" s="566"/>
      <c r="AB5167" s="566"/>
      <c r="AC5167" s="566"/>
      <c r="AD5167" s="566"/>
      <c r="AE5167" s="566"/>
      <c r="AF5167" s="566"/>
      <c r="AG5167" s="566"/>
    </row>
    <row r="5168" spans="2:33" hidden="1" outlineLevel="1" x14ac:dyDescent="0.45">
      <c r="B5168" s="657"/>
      <c r="C5168" s="658"/>
      <c r="D5168" s="659"/>
      <c r="E5168" s="660"/>
      <c r="F5168" s="661"/>
      <c r="G5168" s="662"/>
      <c r="H5168" s="663"/>
      <c r="I5168" s="663"/>
      <c r="J5168" s="663"/>
      <c r="K5168" s="664"/>
      <c r="L5168" s="662"/>
      <c r="M5168" s="663"/>
      <c r="N5168" s="663"/>
      <c r="O5168" s="663"/>
      <c r="P5168" s="664"/>
      <c r="Q5168" s="665"/>
      <c r="R5168" s="661"/>
      <c r="S5168" s="566"/>
      <c r="T5168" s="566"/>
      <c r="U5168" s="566"/>
      <c r="V5168" s="566"/>
      <c r="W5168" s="566"/>
      <c r="X5168" s="566"/>
      <c r="Y5168" s="566"/>
      <c r="Z5168" s="566"/>
      <c r="AA5168" s="566"/>
      <c r="AB5168" s="566"/>
      <c r="AC5168" s="566"/>
      <c r="AD5168" s="566"/>
      <c r="AE5168" s="566"/>
      <c r="AF5168" s="566"/>
      <c r="AG5168" s="566"/>
    </row>
    <row r="5169" spans="2:33" hidden="1" outlineLevel="1" x14ac:dyDescent="0.45">
      <c r="B5169" s="648"/>
      <c r="C5169" s="649"/>
      <c r="D5169" s="650"/>
      <c r="E5169" s="651"/>
      <c r="F5169" s="652"/>
      <c r="G5169" s="653"/>
      <c r="H5169" s="654"/>
      <c r="I5169" s="654"/>
      <c r="J5169" s="654"/>
      <c r="K5169" s="655"/>
      <c r="L5169" s="653"/>
      <c r="M5169" s="654"/>
      <c r="N5169" s="654"/>
      <c r="O5169" s="654"/>
      <c r="P5169" s="655"/>
      <c r="Q5169" s="656"/>
      <c r="R5169" s="652"/>
      <c r="S5169" s="566"/>
      <c r="T5169" s="566"/>
      <c r="U5169" s="566"/>
      <c r="V5169" s="566"/>
      <c r="W5169" s="566"/>
      <c r="X5169" s="566"/>
      <c r="Y5169" s="566"/>
      <c r="Z5169" s="566"/>
      <c r="AA5169" s="566"/>
      <c r="AB5169" s="566"/>
      <c r="AC5169" s="566"/>
      <c r="AD5169" s="566"/>
      <c r="AE5169" s="566"/>
      <c r="AF5169" s="566"/>
      <c r="AG5169" s="566"/>
    </row>
    <row r="5170" spans="2:33" hidden="1" outlineLevel="1" x14ac:dyDescent="0.45">
      <c r="B5170" s="657"/>
      <c r="C5170" s="658"/>
      <c r="D5170" s="659"/>
      <c r="E5170" s="660"/>
      <c r="F5170" s="661"/>
      <c r="G5170" s="662"/>
      <c r="H5170" s="663"/>
      <c r="I5170" s="663"/>
      <c r="J5170" s="663"/>
      <c r="K5170" s="664"/>
      <c r="L5170" s="662"/>
      <c r="M5170" s="663"/>
      <c r="N5170" s="663"/>
      <c r="O5170" s="663"/>
      <c r="P5170" s="664"/>
      <c r="Q5170" s="665"/>
      <c r="R5170" s="661"/>
      <c r="S5170" s="566"/>
      <c r="T5170" s="566"/>
      <c r="U5170" s="566"/>
      <c r="V5170" s="566"/>
      <c r="W5170" s="566"/>
      <c r="X5170" s="566"/>
      <c r="Y5170" s="566"/>
      <c r="Z5170" s="566"/>
      <c r="AA5170" s="566"/>
      <c r="AB5170" s="566"/>
      <c r="AC5170" s="566"/>
      <c r="AD5170" s="566"/>
      <c r="AE5170" s="566"/>
      <c r="AF5170" s="566"/>
      <c r="AG5170" s="566"/>
    </row>
    <row r="5171" spans="2:33" hidden="1" outlineLevel="1" x14ac:dyDescent="0.45">
      <c r="B5171" s="648"/>
      <c r="C5171" s="649"/>
      <c r="D5171" s="650"/>
      <c r="E5171" s="651"/>
      <c r="F5171" s="652"/>
      <c r="G5171" s="653"/>
      <c r="H5171" s="654"/>
      <c r="I5171" s="654"/>
      <c r="J5171" s="654"/>
      <c r="K5171" s="655"/>
      <c r="L5171" s="653"/>
      <c r="M5171" s="654"/>
      <c r="N5171" s="654"/>
      <c r="O5171" s="654"/>
      <c r="P5171" s="655"/>
      <c r="Q5171" s="656"/>
      <c r="R5171" s="652"/>
      <c r="S5171" s="566"/>
      <c r="T5171" s="566"/>
      <c r="U5171" s="566"/>
      <c r="V5171" s="566"/>
      <c r="W5171" s="566"/>
      <c r="X5171" s="566"/>
      <c r="Y5171" s="566"/>
      <c r="Z5171" s="566"/>
      <c r="AA5171" s="566"/>
      <c r="AB5171" s="566"/>
      <c r="AC5171" s="566"/>
      <c r="AD5171" s="566"/>
      <c r="AE5171" s="566"/>
      <c r="AF5171" s="566"/>
      <c r="AG5171" s="566"/>
    </row>
    <row r="5172" spans="2:33" hidden="1" outlineLevel="1" x14ac:dyDescent="0.45">
      <c r="B5172" s="657"/>
      <c r="C5172" s="658"/>
      <c r="D5172" s="659"/>
      <c r="E5172" s="660"/>
      <c r="F5172" s="661"/>
      <c r="G5172" s="662"/>
      <c r="H5172" s="663"/>
      <c r="I5172" s="663"/>
      <c r="J5172" s="663"/>
      <c r="K5172" s="664"/>
      <c r="L5172" s="662"/>
      <c r="M5172" s="663"/>
      <c r="N5172" s="663"/>
      <c r="O5172" s="663"/>
      <c r="P5172" s="664"/>
      <c r="Q5172" s="665"/>
      <c r="R5172" s="661"/>
      <c r="S5172" s="566"/>
      <c r="T5172" s="566"/>
      <c r="U5172" s="566"/>
      <c r="V5172" s="566"/>
      <c r="W5172" s="566"/>
      <c r="X5172" s="566"/>
      <c r="Y5172" s="566"/>
      <c r="Z5172" s="566"/>
      <c r="AA5172" s="566"/>
      <c r="AB5172" s="566"/>
      <c r="AC5172" s="566"/>
      <c r="AD5172" s="566"/>
      <c r="AE5172" s="566"/>
      <c r="AF5172" s="566"/>
      <c r="AG5172" s="566"/>
    </row>
    <row r="5173" spans="2:33" hidden="1" outlineLevel="1" x14ac:dyDescent="0.45">
      <c r="B5173" s="648"/>
      <c r="C5173" s="649"/>
      <c r="D5173" s="650"/>
      <c r="E5173" s="651"/>
      <c r="F5173" s="652"/>
      <c r="G5173" s="653"/>
      <c r="H5173" s="654"/>
      <c r="I5173" s="654"/>
      <c r="J5173" s="654"/>
      <c r="K5173" s="655"/>
      <c r="L5173" s="653"/>
      <c r="M5173" s="654"/>
      <c r="N5173" s="654"/>
      <c r="O5173" s="654"/>
      <c r="P5173" s="655"/>
      <c r="Q5173" s="656"/>
      <c r="R5173" s="652"/>
      <c r="S5173" s="566"/>
      <c r="T5173" s="566"/>
      <c r="U5173" s="566"/>
      <c r="V5173" s="566"/>
      <c r="W5173" s="566"/>
      <c r="X5173" s="566"/>
      <c r="Y5173" s="566"/>
      <c r="Z5173" s="566"/>
      <c r="AA5173" s="566"/>
      <c r="AB5173" s="566"/>
      <c r="AC5173" s="566"/>
      <c r="AD5173" s="566"/>
      <c r="AE5173" s="566"/>
      <c r="AF5173" s="566"/>
      <c r="AG5173" s="566"/>
    </row>
    <row r="5174" spans="2:33" hidden="1" outlineLevel="1" x14ac:dyDescent="0.45">
      <c r="B5174" s="657"/>
      <c r="C5174" s="658"/>
      <c r="D5174" s="659"/>
      <c r="E5174" s="660"/>
      <c r="F5174" s="661"/>
      <c r="G5174" s="662"/>
      <c r="H5174" s="663"/>
      <c r="I5174" s="663"/>
      <c r="J5174" s="663"/>
      <c r="K5174" s="664"/>
      <c r="L5174" s="662"/>
      <c r="M5174" s="663"/>
      <c r="N5174" s="663"/>
      <c r="O5174" s="663"/>
      <c r="P5174" s="664"/>
      <c r="Q5174" s="665"/>
      <c r="R5174" s="661"/>
      <c r="S5174" s="566"/>
      <c r="T5174" s="566"/>
      <c r="U5174" s="566"/>
      <c r="V5174" s="566"/>
      <c r="W5174" s="566"/>
      <c r="X5174" s="566"/>
      <c r="Y5174" s="566"/>
      <c r="Z5174" s="566"/>
      <c r="AA5174" s="566"/>
      <c r="AB5174" s="566"/>
      <c r="AC5174" s="566"/>
      <c r="AD5174" s="566"/>
      <c r="AE5174" s="566"/>
      <c r="AF5174" s="566"/>
      <c r="AG5174" s="566"/>
    </row>
    <row r="5175" spans="2:33" hidden="1" outlineLevel="1" x14ac:dyDescent="0.45">
      <c r="B5175" s="648"/>
      <c r="C5175" s="649"/>
      <c r="D5175" s="650"/>
      <c r="E5175" s="651"/>
      <c r="F5175" s="652"/>
      <c r="G5175" s="653"/>
      <c r="H5175" s="654"/>
      <c r="I5175" s="654"/>
      <c r="J5175" s="654"/>
      <c r="K5175" s="655"/>
      <c r="L5175" s="653"/>
      <c r="M5175" s="654"/>
      <c r="N5175" s="654"/>
      <c r="O5175" s="654"/>
      <c r="P5175" s="655"/>
      <c r="Q5175" s="656"/>
      <c r="R5175" s="652"/>
      <c r="S5175" s="566"/>
      <c r="T5175" s="566"/>
      <c r="U5175" s="566"/>
      <c r="V5175" s="566"/>
      <c r="W5175" s="566"/>
      <c r="X5175" s="566"/>
      <c r="Y5175" s="566"/>
      <c r="Z5175" s="566"/>
      <c r="AA5175" s="566"/>
      <c r="AB5175" s="566"/>
      <c r="AC5175" s="566"/>
      <c r="AD5175" s="566"/>
      <c r="AE5175" s="566"/>
      <c r="AF5175" s="566"/>
      <c r="AG5175" s="566"/>
    </row>
    <row r="5176" spans="2:33" hidden="1" outlineLevel="1" x14ac:dyDescent="0.45">
      <c r="B5176" s="657"/>
      <c r="C5176" s="658"/>
      <c r="D5176" s="659"/>
      <c r="E5176" s="660"/>
      <c r="F5176" s="661"/>
      <c r="G5176" s="662"/>
      <c r="H5176" s="663"/>
      <c r="I5176" s="663"/>
      <c r="J5176" s="663"/>
      <c r="K5176" s="664"/>
      <c r="L5176" s="662"/>
      <c r="M5176" s="663"/>
      <c r="N5176" s="663"/>
      <c r="O5176" s="663"/>
      <c r="P5176" s="664"/>
      <c r="Q5176" s="665"/>
      <c r="R5176" s="661"/>
      <c r="S5176" s="566"/>
      <c r="T5176" s="566"/>
      <c r="U5176" s="566"/>
      <c r="V5176" s="566"/>
      <c r="W5176" s="566"/>
      <c r="X5176" s="566"/>
      <c r="Y5176" s="566"/>
      <c r="Z5176" s="566"/>
      <c r="AA5176" s="566"/>
      <c r="AB5176" s="566"/>
      <c r="AC5176" s="566"/>
      <c r="AD5176" s="566"/>
      <c r="AE5176" s="566"/>
      <c r="AF5176" s="566"/>
      <c r="AG5176" s="566"/>
    </row>
    <row r="5177" spans="2:33" hidden="1" outlineLevel="1" x14ac:dyDescent="0.45">
      <c r="B5177" s="648"/>
      <c r="C5177" s="649"/>
      <c r="D5177" s="650"/>
      <c r="E5177" s="651"/>
      <c r="F5177" s="652"/>
      <c r="G5177" s="653"/>
      <c r="H5177" s="654"/>
      <c r="I5177" s="654"/>
      <c r="J5177" s="654"/>
      <c r="K5177" s="655"/>
      <c r="L5177" s="653"/>
      <c r="M5177" s="654"/>
      <c r="N5177" s="654"/>
      <c r="O5177" s="654"/>
      <c r="P5177" s="655"/>
      <c r="Q5177" s="656"/>
      <c r="R5177" s="652"/>
      <c r="S5177" s="566"/>
      <c r="T5177" s="566"/>
      <c r="U5177" s="566"/>
      <c r="V5177" s="566"/>
      <c r="W5177" s="566"/>
      <c r="X5177" s="566"/>
      <c r="Y5177" s="566"/>
      <c r="Z5177" s="566"/>
      <c r="AA5177" s="566"/>
      <c r="AB5177" s="566"/>
      <c r="AC5177" s="566"/>
      <c r="AD5177" s="566"/>
      <c r="AE5177" s="566"/>
      <c r="AF5177" s="566"/>
      <c r="AG5177" s="566"/>
    </row>
    <row r="5178" spans="2:33" hidden="1" outlineLevel="1" x14ac:dyDescent="0.45">
      <c r="B5178" s="657"/>
      <c r="C5178" s="658"/>
      <c r="D5178" s="659"/>
      <c r="E5178" s="660"/>
      <c r="F5178" s="661"/>
      <c r="G5178" s="662"/>
      <c r="H5178" s="663"/>
      <c r="I5178" s="663"/>
      <c r="J5178" s="663"/>
      <c r="K5178" s="664"/>
      <c r="L5178" s="662"/>
      <c r="M5178" s="663"/>
      <c r="N5178" s="663"/>
      <c r="O5178" s="663"/>
      <c r="P5178" s="664"/>
      <c r="Q5178" s="665"/>
      <c r="R5178" s="661"/>
      <c r="S5178" s="566"/>
      <c r="T5178" s="566"/>
      <c r="U5178" s="566"/>
      <c r="V5178" s="566"/>
      <c r="W5178" s="566"/>
      <c r="X5178" s="566"/>
      <c r="Y5178" s="566"/>
      <c r="Z5178" s="566"/>
      <c r="AA5178" s="566"/>
      <c r="AB5178" s="566"/>
      <c r="AC5178" s="566"/>
      <c r="AD5178" s="566"/>
      <c r="AE5178" s="566"/>
      <c r="AF5178" s="566"/>
      <c r="AG5178" s="566"/>
    </row>
    <row r="5179" spans="2:33" hidden="1" outlineLevel="1" x14ac:dyDescent="0.45">
      <c r="B5179" s="648"/>
      <c r="C5179" s="649"/>
      <c r="D5179" s="650"/>
      <c r="E5179" s="651"/>
      <c r="F5179" s="652"/>
      <c r="G5179" s="653"/>
      <c r="H5179" s="654"/>
      <c r="I5179" s="654"/>
      <c r="J5179" s="654"/>
      <c r="K5179" s="655"/>
      <c r="L5179" s="653"/>
      <c r="M5179" s="654"/>
      <c r="N5179" s="654"/>
      <c r="O5179" s="654"/>
      <c r="P5179" s="655"/>
      <c r="Q5179" s="656"/>
      <c r="R5179" s="652"/>
      <c r="S5179" s="566"/>
      <c r="T5179" s="566"/>
      <c r="U5179" s="566"/>
      <c r="V5179" s="566"/>
      <c r="W5179" s="566"/>
      <c r="X5179" s="566"/>
      <c r="Y5179" s="566"/>
      <c r="Z5179" s="566"/>
      <c r="AA5179" s="566"/>
      <c r="AB5179" s="566"/>
      <c r="AC5179" s="566"/>
      <c r="AD5179" s="566"/>
      <c r="AE5179" s="566"/>
      <c r="AF5179" s="566"/>
      <c r="AG5179" s="566"/>
    </row>
    <row r="5180" spans="2:33" hidden="1" outlineLevel="1" x14ac:dyDescent="0.45">
      <c r="B5180" s="657"/>
      <c r="C5180" s="658"/>
      <c r="D5180" s="659"/>
      <c r="E5180" s="660"/>
      <c r="F5180" s="661"/>
      <c r="G5180" s="662"/>
      <c r="H5180" s="663"/>
      <c r="I5180" s="663"/>
      <c r="J5180" s="663"/>
      <c r="K5180" s="664"/>
      <c r="L5180" s="662"/>
      <c r="M5180" s="663"/>
      <c r="N5180" s="663"/>
      <c r="O5180" s="663"/>
      <c r="P5180" s="664"/>
      <c r="Q5180" s="665"/>
      <c r="R5180" s="661"/>
      <c r="S5180" s="566"/>
      <c r="T5180" s="566"/>
      <c r="U5180" s="566"/>
      <c r="V5180" s="566"/>
      <c r="W5180" s="566"/>
      <c r="X5180" s="566"/>
      <c r="Y5180" s="566"/>
      <c r="Z5180" s="566"/>
      <c r="AA5180" s="566"/>
      <c r="AB5180" s="566"/>
      <c r="AC5180" s="566"/>
      <c r="AD5180" s="566"/>
      <c r="AE5180" s="566"/>
      <c r="AF5180" s="566"/>
      <c r="AG5180" s="566"/>
    </row>
    <row r="5181" spans="2:33" hidden="1" outlineLevel="1" x14ac:dyDescent="0.45">
      <c r="B5181" s="648"/>
      <c r="C5181" s="649"/>
      <c r="D5181" s="650"/>
      <c r="E5181" s="651"/>
      <c r="F5181" s="652"/>
      <c r="G5181" s="653"/>
      <c r="H5181" s="654"/>
      <c r="I5181" s="654"/>
      <c r="J5181" s="654"/>
      <c r="K5181" s="655"/>
      <c r="L5181" s="653"/>
      <c r="M5181" s="654"/>
      <c r="N5181" s="654"/>
      <c r="O5181" s="654"/>
      <c r="P5181" s="655"/>
      <c r="Q5181" s="656"/>
      <c r="R5181" s="652"/>
      <c r="S5181" s="566"/>
      <c r="T5181" s="566"/>
      <c r="U5181" s="566"/>
      <c r="V5181" s="566"/>
      <c r="W5181" s="566"/>
      <c r="X5181" s="566"/>
      <c r="Y5181" s="566"/>
      <c r="Z5181" s="566"/>
      <c r="AA5181" s="566"/>
      <c r="AB5181" s="566"/>
      <c r="AC5181" s="566"/>
      <c r="AD5181" s="566"/>
      <c r="AE5181" s="566"/>
      <c r="AF5181" s="566"/>
      <c r="AG5181" s="566"/>
    </row>
    <row r="5182" spans="2:33" hidden="1" outlineLevel="1" x14ac:dyDescent="0.45">
      <c r="B5182" s="657"/>
      <c r="C5182" s="658"/>
      <c r="D5182" s="659"/>
      <c r="E5182" s="660"/>
      <c r="F5182" s="661"/>
      <c r="G5182" s="662"/>
      <c r="H5182" s="663"/>
      <c r="I5182" s="663"/>
      <c r="J5182" s="663"/>
      <c r="K5182" s="664"/>
      <c r="L5182" s="662"/>
      <c r="M5182" s="663"/>
      <c r="N5182" s="663"/>
      <c r="O5182" s="663"/>
      <c r="P5182" s="664"/>
      <c r="Q5182" s="665"/>
      <c r="R5182" s="661"/>
      <c r="S5182" s="566"/>
      <c r="T5182" s="566"/>
      <c r="U5182" s="566"/>
      <c r="V5182" s="566"/>
      <c r="W5182" s="566"/>
      <c r="X5182" s="566"/>
      <c r="Y5182" s="566"/>
      <c r="Z5182" s="566"/>
      <c r="AA5182" s="566"/>
      <c r="AB5182" s="566"/>
      <c r="AC5182" s="566"/>
      <c r="AD5182" s="566"/>
      <c r="AE5182" s="566"/>
      <c r="AF5182" s="566"/>
      <c r="AG5182" s="566"/>
    </row>
    <row r="5183" spans="2:33" hidden="1" outlineLevel="1" x14ac:dyDescent="0.45">
      <c r="B5183" s="648"/>
      <c r="C5183" s="649"/>
      <c r="D5183" s="650"/>
      <c r="E5183" s="651"/>
      <c r="F5183" s="652"/>
      <c r="G5183" s="653"/>
      <c r="H5183" s="654"/>
      <c r="I5183" s="654"/>
      <c r="J5183" s="654"/>
      <c r="K5183" s="655"/>
      <c r="L5183" s="653"/>
      <c r="M5183" s="654"/>
      <c r="N5183" s="654"/>
      <c r="O5183" s="654"/>
      <c r="P5183" s="655"/>
      <c r="Q5183" s="656"/>
      <c r="R5183" s="652"/>
      <c r="S5183" s="566"/>
      <c r="T5183" s="566"/>
      <c r="U5183" s="566"/>
      <c r="V5183" s="566"/>
      <c r="W5183" s="566"/>
      <c r="X5183" s="566"/>
      <c r="Y5183" s="566"/>
      <c r="Z5183" s="566"/>
      <c r="AA5183" s="566"/>
      <c r="AB5183" s="566"/>
      <c r="AC5183" s="566"/>
      <c r="AD5183" s="566"/>
      <c r="AE5183" s="566"/>
      <c r="AF5183" s="566"/>
      <c r="AG5183" s="566"/>
    </row>
    <row r="5184" spans="2:33" hidden="1" outlineLevel="1" x14ac:dyDescent="0.45">
      <c r="B5184" s="657"/>
      <c r="C5184" s="658"/>
      <c r="D5184" s="659"/>
      <c r="E5184" s="660"/>
      <c r="F5184" s="661"/>
      <c r="G5184" s="662"/>
      <c r="H5184" s="663"/>
      <c r="I5184" s="663"/>
      <c r="J5184" s="663"/>
      <c r="K5184" s="664"/>
      <c r="L5184" s="662"/>
      <c r="M5184" s="663"/>
      <c r="N5184" s="663"/>
      <c r="O5184" s="663"/>
      <c r="P5184" s="664"/>
      <c r="Q5184" s="665"/>
      <c r="R5184" s="661"/>
      <c r="S5184" s="566"/>
      <c r="T5184" s="566"/>
      <c r="U5184" s="566"/>
      <c r="V5184" s="566"/>
      <c r="W5184" s="566"/>
      <c r="X5184" s="566"/>
      <c r="Y5184" s="566"/>
      <c r="Z5184" s="566"/>
      <c r="AA5184" s="566"/>
      <c r="AB5184" s="566"/>
      <c r="AC5184" s="566"/>
      <c r="AD5184" s="566"/>
      <c r="AE5184" s="566"/>
      <c r="AF5184" s="566"/>
      <c r="AG5184" s="566"/>
    </row>
    <row r="5185" spans="2:33" hidden="1" outlineLevel="1" x14ac:dyDescent="0.45">
      <c r="B5185" s="648"/>
      <c r="C5185" s="649"/>
      <c r="D5185" s="650"/>
      <c r="E5185" s="651"/>
      <c r="F5185" s="652"/>
      <c r="G5185" s="653"/>
      <c r="H5185" s="654"/>
      <c r="I5185" s="654"/>
      <c r="J5185" s="654"/>
      <c r="K5185" s="655"/>
      <c r="L5185" s="653"/>
      <c r="M5185" s="654"/>
      <c r="N5185" s="654"/>
      <c r="O5185" s="654"/>
      <c r="P5185" s="655"/>
      <c r="Q5185" s="656"/>
      <c r="R5185" s="652"/>
      <c r="S5185" s="566"/>
      <c r="T5185" s="566"/>
      <c r="U5185" s="566"/>
      <c r="V5185" s="566"/>
      <c r="W5185" s="566"/>
      <c r="X5185" s="566"/>
      <c r="Y5185" s="566"/>
      <c r="Z5185" s="566"/>
      <c r="AA5185" s="566"/>
      <c r="AB5185" s="566"/>
      <c r="AC5185" s="566"/>
      <c r="AD5185" s="566"/>
      <c r="AE5185" s="566"/>
      <c r="AF5185" s="566"/>
      <c r="AG5185" s="566"/>
    </row>
    <row r="5186" spans="2:33" hidden="1" outlineLevel="1" x14ac:dyDescent="0.45">
      <c r="B5186" s="657"/>
      <c r="C5186" s="658"/>
      <c r="D5186" s="659"/>
      <c r="E5186" s="660"/>
      <c r="F5186" s="661"/>
      <c r="G5186" s="662"/>
      <c r="H5186" s="663"/>
      <c r="I5186" s="663"/>
      <c r="J5186" s="663"/>
      <c r="K5186" s="664"/>
      <c r="L5186" s="662"/>
      <c r="M5186" s="663"/>
      <c r="N5186" s="663"/>
      <c r="O5186" s="663"/>
      <c r="P5186" s="664"/>
      <c r="Q5186" s="665"/>
      <c r="R5186" s="661"/>
      <c r="S5186" s="566"/>
      <c r="T5186" s="566"/>
      <c r="U5186" s="566"/>
      <c r="V5186" s="566"/>
      <c r="W5186" s="566"/>
      <c r="X5186" s="566"/>
      <c r="Y5186" s="566"/>
      <c r="Z5186" s="566"/>
      <c r="AA5186" s="566"/>
      <c r="AB5186" s="566"/>
      <c r="AC5186" s="566"/>
      <c r="AD5186" s="566"/>
      <c r="AE5186" s="566"/>
      <c r="AF5186" s="566"/>
      <c r="AG5186" s="566"/>
    </row>
    <row r="5187" spans="2:33" hidden="1" outlineLevel="1" x14ac:dyDescent="0.45">
      <c r="B5187" s="648"/>
      <c r="C5187" s="649"/>
      <c r="D5187" s="650"/>
      <c r="E5187" s="651"/>
      <c r="F5187" s="652"/>
      <c r="G5187" s="653"/>
      <c r="H5187" s="654"/>
      <c r="I5187" s="654"/>
      <c r="J5187" s="654"/>
      <c r="K5187" s="655"/>
      <c r="L5187" s="653"/>
      <c r="M5187" s="654"/>
      <c r="N5187" s="654"/>
      <c r="O5187" s="654"/>
      <c r="P5187" s="655"/>
      <c r="Q5187" s="656"/>
      <c r="R5187" s="652"/>
      <c r="S5187" s="566"/>
      <c r="T5187" s="566"/>
      <c r="U5187" s="566"/>
      <c r="V5187" s="566"/>
      <c r="W5187" s="566"/>
      <c r="X5187" s="566"/>
      <c r="Y5187" s="566"/>
      <c r="Z5187" s="566"/>
      <c r="AA5187" s="566"/>
      <c r="AB5187" s="566"/>
      <c r="AC5187" s="566"/>
      <c r="AD5187" s="566"/>
      <c r="AE5187" s="566"/>
      <c r="AF5187" s="566"/>
      <c r="AG5187" s="566"/>
    </row>
    <row r="5188" spans="2:33" hidden="1" outlineLevel="1" x14ac:dyDescent="0.45">
      <c r="B5188" s="657"/>
      <c r="C5188" s="658"/>
      <c r="D5188" s="659"/>
      <c r="E5188" s="660"/>
      <c r="F5188" s="661"/>
      <c r="G5188" s="662"/>
      <c r="H5188" s="663"/>
      <c r="I5188" s="663"/>
      <c r="J5188" s="663"/>
      <c r="K5188" s="664"/>
      <c r="L5188" s="662"/>
      <c r="M5188" s="663"/>
      <c r="N5188" s="663"/>
      <c r="O5188" s="663"/>
      <c r="P5188" s="664"/>
      <c r="Q5188" s="665"/>
      <c r="R5188" s="661"/>
      <c r="S5188" s="566"/>
      <c r="T5188" s="566"/>
      <c r="U5188" s="566"/>
      <c r="V5188" s="566"/>
      <c r="W5188" s="566"/>
      <c r="X5188" s="566"/>
      <c r="Y5188" s="566"/>
      <c r="Z5188" s="566"/>
      <c r="AA5188" s="566"/>
      <c r="AB5188" s="566"/>
      <c r="AC5188" s="566"/>
      <c r="AD5188" s="566"/>
      <c r="AE5188" s="566"/>
      <c r="AF5188" s="566"/>
      <c r="AG5188" s="566"/>
    </row>
    <row r="5189" spans="2:33" hidden="1" outlineLevel="1" x14ac:dyDescent="0.45">
      <c r="B5189" s="648"/>
      <c r="C5189" s="649"/>
      <c r="D5189" s="650"/>
      <c r="E5189" s="651"/>
      <c r="F5189" s="652"/>
      <c r="G5189" s="653"/>
      <c r="H5189" s="654"/>
      <c r="I5189" s="654"/>
      <c r="J5189" s="654"/>
      <c r="K5189" s="655"/>
      <c r="L5189" s="653"/>
      <c r="M5189" s="654"/>
      <c r="N5189" s="654"/>
      <c r="O5189" s="654"/>
      <c r="P5189" s="655"/>
      <c r="Q5189" s="656"/>
      <c r="R5189" s="652"/>
      <c r="S5189" s="566"/>
      <c r="T5189" s="566"/>
      <c r="U5189" s="566"/>
      <c r="V5189" s="566"/>
      <c r="W5189" s="566"/>
      <c r="X5189" s="566"/>
      <c r="Y5189" s="566"/>
      <c r="Z5189" s="566"/>
      <c r="AA5189" s="566"/>
      <c r="AB5189" s="566"/>
      <c r="AC5189" s="566"/>
      <c r="AD5189" s="566"/>
      <c r="AE5189" s="566"/>
      <c r="AF5189" s="566"/>
      <c r="AG5189" s="566"/>
    </row>
    <row r="5190" spans="2:33" hidden="1" outlineLevel="1" x14ac:dyDescent="0.45">
      <c r="B5190" s="657"/>
      <c r="C5190" s="658"/>
      <c r="D5190" s="659"/>
      <c r="E5190" s="660"/>
      <c r="F5190" s="661"/>
      <c r="G5190" s="662"/>
      <c r="H5190" s="663"/>
      <c r="I5190" s="663"/>
      <c r="J5190" s="663"/>
      <c r="K5190" s="664"/>
      <c r="L5190" s="662"/>
      <c r="M5190" s="663"/>
      <c r="N5190" s="663"/>
      <c r="O5190" s="663"/>
      <c r="P5190" s="664"/>
      <c r="Q5190" s="665"/>
      <c r="R5190" s="661"/>
      <c r="S5190" s="566"/>
      <c r="T5190" s="566"/>
      <c r="U5190" s="566"/>
      <c r="V5190" s="566"/>
      <c r="W5190" s="566"/>
      <c r="X5190" s="566"/>
      <c r="Y5190" s="566"/>
      <c r="Z5190" s="566"/>
      <c r="AA5190" s="566"/>
      <c r="AB5190" s="566"/>
      <c r="AC5190" s="566"/>
      <c r="AD5190" s="566"/>
      <c r="AE5190" s="566"/>
      <c r="AF5190" s="566"/>
      <c r="AG5190" s="566"/>
    </row>
    <row r="5191" spans="2:33" hidden="1" outlineLevel="1" x14ac:dyDescent="0.45">
      <c r="B5191" s="648"/>
      <c r="C5191" s="649"/>
      <c r="D5191" s="650"/>
      <c r="E5191" s="651"/>
      <c r="F5191" s="652"/>
      <c r="G5191" s="653"/>
      <c r="H5191" s="654"/>
      <c r="I5191" s="654"/>
      <c r="J5191" s="654"/>
      <c r="K5191" s="655"/>
      <c r="L5191" s="653"/>
      <c r="M5191" s="654"/>
      <c r="N5191" s="654"/>
      <c r="O5191" s="654"/>
      <c r="P5191" s="655"/>
      <c r="Q5191" s="656"/>
      <c r="R5191" s="652"/>
      <c r="S5191" s="566"/>
      <c r="T5191" s="566"/>
      <c r="U5191" s="566"/>
      <c r="V5191" s="566"/>
      <c r="W5191" s="566"/>
      <c r="X5191" s="566"/>
      <c r="Y5191" s="566"/>
      <c r="Z5191" s="566"/>
      <c r="AA5191" s="566"/>
      <c r="AB5191" s="566"/>
      <c r="AC5191" s="566"/>
      <c r="AD5191" s="566"/>
      <c r="AE5191" s="566"/>
      <c r="AF5191" s="566"/>
      <c r="AG5191" s="566"/>
    </row>
    <row r="5192" spans="2:33" hidden="1" outlineLevel="1" x14ac:dyDescent="0.45">
      <c r="B5192" s="657"/>
      <c r="C5192" s="658"/>
      <c r="D5192" s="659"/>
      <c r="E5192" s="660"/>
      <c r="F5192" s="661"/>
      <c r="G5192" s="662"/>
      <c r="H5192" s="663"/>
      <c r="I5192" s="663"/>
      <c r="J5192" s="663"/>
      <c r="K5192" s="664"/>
      <c r="L5192" s="662"/>
      <c r="M5192" s="663"/>
      <c r="N5192" s="663"/>
      <c r="O5192" s="663"/>
      <c r="P5192" s="664"/>
      <c r="Q5192" s="665"/>
      <c r="R5192" s="661"/>
      <c r="S5192" s="566"/>
      <c r="T5192" s="566"/>
      <c r="U5192" s="566"/>
      <c r="V5192" s="566"/>
      <c r="W5192" s="566"/>
      <c r="X5192" s="566"/>
      <c r="Y5192" s="566"/>
      <c r="Z5192" s="566"/>
      <c r="AA5192" s="566"/>
      <c r="AB5192" s="566"/>
      <c r="AC5192" s="566"/>
      <c r="AD5192" s="566"/>
      <c r="AE5192" s="566"/>
      <c r="AF5192" s="566"/>
      <c r="AG5192" s="566"/>
    </row>
    <row r="5193" spans="2:33" hidden="1" outlineLevel="1" x14ac:dyDescent="0.45">
      <c r="B5193" s="648"/>
      <c r="C5193" s="649"/>
      <c r="D5193" s="650"/>
      <c r="E5193" s="651"/>
      <c r="F5193" s="652"/>
      <c r="G5193" s="653"/>
      <c r="H5193" s="654"/>
      <c r="I5193" s="654"/>
      <c r="J5193" s="654"/>
      <c r="K5193" s="655"/>
      <c r="L5193" s="653"/>
      <c r="M5193" s="654"/>
      <c r="N5193" s="654"/>
      <c r="O5193" s="654"/>
      <c r="P5193" s="655"/>
      <c r="Q5193" s="656"/>
      <c r="R5193" s="652"/>
      <c r="S5193" s="566"/>
      <c r="T5193" s="566"/>
      <c r="U5193" s="566"/>
      <c r="V5193" s="566"/>
      <c r="W5193" s="566"/>
      <c r="X5193" s="566"/>
      <c r="Y5193" s="566"/>
      <c r="Z5193" s="566"/>
      <c r="AA5193" s="566"/>
      <c r="AB5193" s="566"/>
      <c r="AC5193" s="566"/>
      <c r="AD5193" s="566"/>
      <c r="AE5193" s="566"/>
      <c r="AF5193" s="566"/>
      <c r="AG5193" s="566"/>
    </row>
    <row r="5194" spans="2:33" hidden="1" outlineLevel="1" x14ac:dyDescent="0.45">
      <c r="B5194" s="657"/>
      <c r="C5194" s="658"/>
      <c r="D5194" s="659"/>
      <c r="E5194" s="660"/>
      <c r="F5194" s="661"/>
      <c r="G5194" s="662"/>
      <c r="H5194" s="663"/>
      <c r="I5194" s="663"/>
      <c r="J5194" s="663"/>
      <c r="K5194" s="664"/>
      <c r="L5194" s="662"/>
      <c r="M5194" s="663"/>
      <c r="N5194" s="663"/>
      <c r="O5194" s="663"/>
      <c r="P5194" s="664"/>
      <c r="Q5194" s="665"/>
      <c r="R5194" s="661"/>
      <c r="S5194" s="566"/>
      <c r="T5194" s="566"/>
      <c r="U5194" s="566"/>
      <c r="V5194" s="566"/>
      <c r="W5194" s="566"/>
      <c r="X5194" s="566"/>
      <c r="Y5194" s="566"/>
      <c r="Z5194" s="566"/>
      <c r="AA5194" s="566"/>
      <c r="AB5194" s="566"/>
      <c r="AC5194" s="566"/>
      <c r="AD5194" s="566"/>
      <c r="AE5194" s="566"/>
      <c r="AF5194" s="566"/>
      <c r="AG5194" s="566"/>
    </row>
    <row r="5195" spans="2:33" hidden="1" outlineLevel="1" x14ac:dyDescent="0.45">
      <c r="B5195" s="648"/>
      <c r="C5195" s="649"/>
      <c r="D5195" s="650"/>
      <c r="E5195" s="651"/>
      <c r="F5195" s="652"/>
      <c r="G5195" s="653"/>
      <c r="H5195" s="654"/>
      <c r="I5195" s="654"/>
      <c r="J5195" s="654"/>
      <c r="K5195" s="655"/>
      <c r="L5195" s="653"/>
      <c r="M5195" s="654"/>
      <c r="N5195" s="654"/>
      <c r="O5195" s="654"/>
      <c r="P5195" s="655"/>
      <c r="Q5195" s="656"/>
      <c r="R5195" s="652"/>
      <c r="S5195" s="566"/>
      <c r="T5195" s="566"/>
      <c r="U5195" s="566"/>
      <c r="V5195" s="566"/>
      <c r="W5195" s="566"/>
      <c r="X5195" s="566"/>
      <c r="Y5195" s="566"/>
      <c r="Z5195" s="566"/>
      <c r="AA5195" s="566"/>
      <c r="AB5195" s="566"/>
      <c r="AC5195" s="566"/>
      <c r="AD5195" s="566"/>
      <c r="AE5195" s="566"/>
      <c r="AF5195" s="566"/>
      <c r="AG5195" s="566"/>
    </row>
    <row r="5196" spans="2:33" hidden="1" outlineLevel="1" x14ac:dyDescent="0.45">
      <c r="B5196" s="657"/>
      <c r="C5196" s="658"/>
      <c r="D5196" s="659"/>
      <c r="E5196" s="660"/>
      <c r="F5196" s="661"/>
      <c r="G5196" s="662"/>
      <c r="H5196" s="663"/>
      <c r="I5196" s="663"/>
      <c r="J5196" s="663"/>
      <c r="K5196" s="664"/>
      <c r="L5196" s="662"/>
      <c r="M5196" s="663"/>
      <c r="N5196" s="663"/>
      <c r="O5196" s="663"/>
      <c r="P5196" s="664"/>
      <c r="Q5196" s="665"/>
      <c r="R5196" s="661"/>
      <c r="S5196" s="566"/>
      <c r="T5196" s="566"/>
      <c r="U5196" s="566"/>
      <c r="V5196" s="566"/>
      <c r="W5196" s="566"/>
      <c r="X5196" s="566"/>
      <c r="Y5196" s="566"/>
      <c r="Z5196" s="566"/>
      <c r="AA5196" s="566"/>
      <c r="AB5196" s="566"/>
      <c r="AC5196" s="566"/>
      <c r="AD5196" s="566"/>
      <c r="AE5196" s="566"/>
      <c r="AF5196" s="566"/>
      <c r="AG5196" s="566"/>
    </row>
    <row r="5197" spans="2:33" hidden="1" outlineLevel="1" x14ac:dyDescent="0.45">
      <c r="B5197" s="648"/>
      <c r="C5197" s="649"/>
      <c r="D5197" s="650"/>
      <c r="E5197" s="651"/>
      <c r="F5197" s="652"/>
      <c r="G5197" s="653"/>
      <c r="H5197" s="654"/>
      <c r="I5197" s="654"/>
      <c r="J5197" s="654"/>
      <c r="K5197" s="655"/>
      <c r="L5197" s="653"/>
      <c r="M5197" s="654"/>
      <c r="N5197" s="654"/>
      <c r="O5197" s="654"/>
      <c r="P5197" s="655"/>
      <c r="Q5197" s="656"/>
      <c r="R5197" s="652"/>
      <c r="S5197" s="566"/>
      <c r="T5197" s="566"/>
      <c r="U5197" s="566"/>
      <c r="V5197" s="566"/>
      <c r="W5197" s="566"/>
      <c r="X5197" s="566"/>
      <c r="Y5197" s="566"/>
      <c r="Z5197" s="566"/>
      <c r="AA5197" s="566"/>
      <c r="AB5197" s="566"/>
      <c r="AC5197" s="566"/>
      <c r="AD5197" s="566"/>
      <c r="AE5197" s="566"/>
      <c r="AF5197" s="566"/>
      <c r="AG5197" s="566"/>
    </row>
    <row r="5198" spans="2:33" hidden="1" outlineLevel="1" x14ac:dyDescent="0.45">
      <c r="B5198" s="657"/>
      <c r="C5198" s="658"/>
      <c r="D5198" s="659"/>
      <c r="E5198" s="660"/>
      <c r="F5198" s="661"/>
      <c r="G5198" s="662"/>
      <c r="H5198" s="663"/>
      <c r="I5198" s="663"/>
      <c r="J5198" s="663"/>
      <c r="K5198" s="664"/>
      <c r="L5198" s="662"/>
      <c r="M5198" s="663"/>
      <c r="N5198" s="663"/>
      <c r="O5198" s="663"/>
      <c r="P5198" s="664"/>
      <c r="Q5198" s="665"/>
      <c r="R5198" s="661"/>
      <c r="S5198" s="566"/>
      <c r="T5198" s="566"/>
      <c r="U5198" s="566"/>
      <c r="V5198" s="566"/>
      <c r="W5198" s="566"/>
      <c r="X5198" s="566"/>
      <c r="Y5198" s="566"/>
      <c r="Z5198" s="566"/>
      <c r="AA5198" s="566"/>
      <c r="AB5198" s="566"/>
      <c r="AC5198" s="566"/>
      <c r="AD5198" s="566"/>
      <c r="AE5198" s="566"/>
      <c r="AF5198" s="566"/>
      <c r="AG5198" s="566"/>
    </row>
    <row r="5199" spans="2:33" hidden="1" outlineLevel="1" x14ac:dyDescent="0.45">
      <c r="B5199" s="648"/>
      <c r="C5199" s="649"/>
      <c r="D5199" s="650"/>
      <c r="E5199" s="651"/>
      <c r="F5199" s="652"/>
      <c r="G5199" s="653"/>
      <c r="H5199" s="654"/>
      <c r="I5199" s="654"/>
      <c r="J5199" s="654"/>
      <c r="K5199" s="655"/>
      <c r="L5199" s="653"/>
      <c r="M5199" s="654"/>
      <c r="N5199" s="654"/>
      <c r="O5199" s="654"/>
      <c r="P5199" s="655"/>
      <c r="Q5199" s="656"/>
      <c r="R5199" s="652"/>
      <c r="S5199" s="566"/>
      <c r="T5199" s="566"/>
      <c r="U5199" s="566"/>
      <c r="V5199" s="566"/>
      <c r="W5199" s="566"/>
      <c r="X5199" s="566"/>
      <c r="Y5199" s="566"/>
      <c r="Z5199" s="566"/>
      <c r="AA5199" s="566"/>
      <c r="AB5199" s="566"/>
      <c r="AC5199" s="566"/>
      <c r="AD5199" s="566"/>
      <c r="AE5199" s="566"/>
      <c r="AF5199" s="566"/>
      <c r="AG5199" s="566"/>
    </row>
    <row r="5200" spans="2:33" hidden="1" outlineLevel="1" x14ac:dyDescent="0.45">
      <c r="B5200" s="657"/>
      <c r="C5200" s="658"/>
      <c r="D5200" s="659"/>
      <c r="E5200" s="660"/>
      <c r="F5200" s="661"/>
      <c r="G5200" s="662"/>
      <c r="H5200" s="663"/>
      <c r="I5200" s="663"/>
      <c r="J5200" s="663"/>
      <c r="K5200" s="664"/>
      <c r="L5200" s="662"/>
      <c r="M5200" s="663"/>
      <c r="N5200" s="663"/>
      <c r="O5200" s="663"/>
      <c r="P5200" s="664"/>
      <c r="Q5200" s="665"/>
      <c r="R5200" s="661"/>
      <c r="S5200" s="566"/>
      <c r="T5200" s="566"/>
      <c r="U5200" s="566"/>
      <c r="V5200" s="566"/>
      <c r="W5200" s="566"/>
      <c r="X5200" s="566"/>
      <c r="Y5200" s="566"/>
      <c r="Z5200" s="566"/>
      <c r="AA5200" s="566"/>
      <c r="AB5200" s="566"/>
      <c r="AC5200" s="566"/>
      <c r="AD5200" s="566"/>
      <c r="AE5200" s="566"/>
      <c r="AF5200" s="566"/>
      <c r="AG5200" s="566"/>
    </row>
    <row r="5201" spans="2:33" hidden="1" outlineLevel="1" x14ac:dyDescent="0.45">
      <c r="B5201" s="648"/>
      <c r="C5201" s="649"/>
      <c r="D5201" s="650"/>
      <c r="E5201" s="651"/>
      <c r="F5201" s="652"/>
      <c r="G5201" s="653"/>
      <c r="H5201" s="654"/>
      <c r="I5201" s="654"/>
      <c r="J5201" s="654"/>
      <c r="K5201" s="655"/>
      <c r="L5201" s="653"/>
      <c r="M5201" s="654"/>
      <c r="N5201" s="654"/>
      <c r="O5201" s="654"/>
      <c r="P5201" s="655"/>
      <c r="Q5201" s="656"/>
      <c r="R5201" s="652"/>
      <c r="S5201" s="566"/>
      <c r="T5201" s="566"/>
      <c r="U5201" s="566"/>
      <c r="V5201" s="566"/>
      <c r="W5201" s="566"/>
      <c r="X5201" s="566"/>
      <c r="Y5201" s="566"/>
      <c r="Z5201" s="566"/>
      <c r="AA5201" s="566"/>
      <c r="AB5201" s="566"/>
      <c r="AC5201" s="566"/>
      <c r="AD5201" s="566"/>
      <c r="AE5201" s="566"/>
      <c r="AF5201" s="566"/>
      <c r="AG5201" s="566"/>
    </row>
    <row r="5202" spans="2:33" hidden="1" outlineLevel="1" x14ac:dyDescent="0.45">
      <c r="B5202" s="657"/>
      <c r="C5202" s="658"/>
      <c r="D5202" s="659"/>
      <c r="E5202" s="660"/>
      <c r="F5202" s="661"/>
      <c r="G5202" s="662"/>
      <c r="H5202" s="663"/>
      <c r="I5202" s="663"/>
      <c r="J5202" s="663"/>
      <c r="K5202" s="664"/>
      <c r="L5202" s="662"/>
      <c r="M5202" s="663"/>
      <c r="N5202" s="663"/>
      <c r="O5202" s="663"/>
      <c r="P5202" s="664"/>
      <c r="Q5202" s="665"/>
      <c r="R5202" s="661"/>
      <c r="S5202" s="566"/>
      <c r="T5202" s="566"/>
      <c r="U5202" s="566"/>
      <c r="V5202" s="566"/>
      <c r="W5202" s="566"/>
      <c r="X5202" s="566"/>
      <c r="Y5202" s="566"/>
      <c r="Z5202" s="566"/>
      <c r="AA5202" s="566"/>
      <c r="AB5202" s="566"/>
      <c r="AC5202" s="566"/>
      <c r="AD5202" s="566"/>
      <c r="AE5202" s="566"/>
      <c r="AF5202" s="566"/>
      <c r="AG5202" s="566"/>
    </row>
    <row r="5203" spans="2:33" hidden="1" outlineLevel="1" x14ac:dyDescent="0.45">
      <c r="B5203" s="648"/>
      <c r="C5203" s="649"/>
      <c r="D5203" s="650"/>
      <c r="E5203" s="651"/>
      <c r="F5203" s="652"/>
      <c r="G5203" s="653"/>
      <c r="H5203" s="654"/>
      <c r="I5203" s="654"/>
      <c r="J5203" s="654"/>
      <c r="K5203" s="655"/>
      <c r="L5203" s="653"/>
      <c r="M5203" s="654"/>
      <c r="N5203" s="654"/>
      <c r="O5203" s="654"/>
      <c r="P5203" s="655"/>
      <c r="Q5203" s="656"/>
      <c r="R5203" s="652"/>
      <c r="S5203" s="566"/>
      <c r="T5203" s="566"/>
      <c r="U5203" s="566"/>
      <c r="V5203" s="566"/>
      <c r="W5203" s="566"/>
      <c r="X5203" s="566"/>
      <c r="Y5203" s="566"/>
      <c r="Z5203" s="566"/>
      <c r="AA5203" s="566"/>
      <c r="AB5203" s="566"/>
      <c r="AC5203" s="566"/>
      <c r="AD5203" s="566"/>
      <c r="AE5203" s="566"/>
      <c r="AF5203" s="566"/>
      <c r="AG5203" s="566"/>
    </row>
    <row r="5204" spans="2:33" hidden="1" outlineLevel="1" x14ac:dyDescent="0.45">
      <c r="B5204" s="657"/>
      <c r="C5204" s="658"/>
      <c r="D5204" s="659"/>
      <c r="E5204" s="660"/>
      <c r="F5204" s="661"/>
      <c r="G5204" s="662"/>
      <c r="H5204" s="663"/>
      <c r="I5204" s="663"/>
      <c r="J5204" s="663"/>
      <c r="K5204" s="664"/>
      <c r="L5204" s="662"/>
      <c r="M5204" s="663"/>
      <c r="N5204" s="663"/>
      <c r="O5204" s="663"/>
      <c r="P5204" s="664"/>
      <c r="Q5204" s="665"/>
      <c r="R5204" s="661"/>
      <c r="S5204" s="566"/>
      <c r="T5204" s="566"/>
      <c r="U5204" s="566"/>
      <c r="V5204" s="566"/>
      <c r="W5204" s="566"/>
      <c r="X5204" s="566"/>
      <c r="Y5204" s="566"/>
      <c r="Z5204" s="566"/>
      <c r="AA5204" s="566"/>
      <c r="AB5204" s="566"/>
      <c r="AC5204" s="566"/>
      <c r="AD5204" s="566"/>
      <c r="AE5204" s="566"/>
      <c r="AF5204" s="566"/>
      <c r="AG5204" s="566"/>
    </row>
    <row r="5205" spans="2:33" hidden="1" outlineLevel="1" x14ac:dyDescent="0.45">
      <c r="B5205" s="648"/>
      <c r="C5205" s="649"/>
      <c r="D5205" s="650"/>
      <c r="E5205" s="651"/>
      <c r="F5205" s="652"/>
      <c r="G5205" s="653"/>
      <c r="H5205" s="654"/>
      <c r="I5205" s="654"/>
      <c r="J5205" s="654"/>
      <c r="K5205" s="655"/>
      <c r="L5205" s="653"/>
      <c r="M5205" s="654"/>
      <c r="N5205" s="654"/>
      <c r="O5205" s="654"/>
      <c r="P5205" s="655"/>
      <c r="Q5205" s="656"/>
      <c r="R5205" s="652"/>
      <c r="S5205" s="566"/>
      <c r="T5205" s="566"/>
      <c r="U5205" s="566"/>
      <c r="V5205" s="566"/>
      <c r="W5205" s="566"/>
      <c r="X5205" s="566"/>
      <c r="Y5205" s="566"/>
      <c r="Z5205" s="566"/>
      <c r="AA5205" s="566"/>
      <c r="AB5205" s="566"/>
      <c r="AC5205" s="566"/>
      <c r="AD5205" s="566"/>
      <c r="AE5205" s="566"/>
      <c r="AF5205" s="566"/>
      <c r="AG5205" s="566"/>
    </row>
    <row r="5206" spans="2:33" hidden="1" outlineLevel="1" x14ac:dyDescent="0.45">
      <c r="B5206" s="657"/>
      <c r="C5206" s="658"/>
      <c r="D5206" s="659"/>
      <c r="E5206" s="660"/>
      <c r="F5206" s="661"/>
      <c r="G5206" s="662"/>
      <c r="H5206" s="663"/>
      <c r="I5206" s="663"/>
      <c r="J5206" s="663"/>
      <c r="K5206" s="664"/>
      <c r="L5206" s="662"/>
      <c r="M5206" s="663"/>
      <c r="N5206" s="663"/>
      <c r="O5206" s="663"/>
      <c r="P5206" s="664"/>
      <c r="Q5206" s="665"/>
      <c r="R5206" s="661"/>
      <c r="S5206" s="566"/>
      <c r="T5206" s="566"/>
      <c r="U5206" s="566"/>
      <c r="V5206" s="566"/>
      <c r="W5206" s="566"/>
      <c r="X5206" s="566"/>
      <c r="Y5206" s="566"/>
      <c r="Z5206" s="566"/>
      <c r="AA5206" s="566"/>
      <c r="AB5206" s="566"/>
      <c r="AC5206" s="566"/>
      <c r="AD5206" s="566"/>
      <c r="AE5206" s="566"/>
      <c r="AF5206" s="566"/>
      <c r="AG5206" s="566"/>
    </row>
    <row r="5207" spans="2:33" hidden="1" outlineLevel="1" x14ac:dyDescent="0.45">
      <c r="B5207" s="648"/>
      <c r="C5207" s="649"/>
      <c r="D5207" s="650"/>
      <c r="E5207" s="651"/>
      <c r="F5207" s="652"/>
      <c r="G5207" s="653"/>
      <c r="H5207" s="654"/>
      <c r="I5207" s="654"/>
      <c r="J5207" s="654"/>
      <c r="K5207" s="655"/>
      <c r="L5207" s="653"/>
      <c r="M5207" s="654"/>
      <c r="N5207" s="654"/>
      <c r="O5207" s="654"/>
      <c r="P5207" s="655"/>
      <c r="Q5207" s="656"/>
      <c r="R5207" s="652"/>
      <c r="S5207" s="566"/>
      <c r="T5207" s="566"/>
      <c r="U5207" s="566"/>
      <c r="V5207" s="566"/>
      <c r="W5207" s="566"/>
      <c r="X5207" s="566"/>
      <c r="Y5207" s="566"/>
      <c r="Z5207" s="566"/>
      <c r="AA5207" s="566"/>
      <c r="AB5207" s="566"/>
      <c r="AC5207" s="566"/>
      <c r="AD5207" s="566"/>
      <c r="AE5207" s="566"/>
      <c r="AF5207" s="566"/>
      <c r="AG5207" s="566"/>
    </row>
    <row r="5208" spans="2:33" hidden="1" outlineLevel="1" x14ac:dyDescent="0.45">
      <c r="B5208" s="657"/>
      <c r="C5208" s="658"/>
      <c r="D5208" s="659"/>
      <c r="E5208" s="660"/>
      <c r="F5208" s="661"/>
      <c r="G5208" s="662"/>
      <c r="H5208" s="663"/>
      <c r="I5208" s="663"/>
      <c r="J5208" s="663"/>
      <c r="K5208" s="664"/>
      <c r="L5208" s="662"/>
      <c r="M5208" s="663"/>
      <c r="N5208" s="663"/>
      <c r="O5208" s="663"/>
      <c r="P5208" s="664"/>
      <c r="Q5208" s="665"/>
      <c r="R5208" s="661"/>
      <c r="S5208" s="566"/>
      <c r="T5208" s="566"/>
      <c r="U5208" s="566"/>
      <c r="V5208" s="566"/>
      <c r="W5208" s="566"/>
      <c r="X5208" s="566"/>
      <c r="Y5208" s="566"/>
      <c r="Z5208" s="566"/>
      <c r="AA5208" s="566"/>
      <c r="AB5208" s="566"/>
      <c r="AC5208" s="566"/>
      <c r="AD5208" s="566"/>
      <c r="AE5208" s="566"/>
      <c r="AF5208" s="566"/>
      <c r="AG5208" s="566"/>
    </row>
    <row r="5209" spans="2:33" hidden="1" outlineLevel="1" x14ac:dyDescent="0.45">
      <c r="B5209" s="648"/>
      <c r="C5209" s="649"/>
      <c r="D5209" s="650"/>
      <c r="E5209" s="651"/>
      <c r="F5209" s="652"/>
      <c r="G5209" s="653"/>
      <c r="H5209" s="654"/>
      <c r="I5209" s="654"/>
      <c r="J5209" s="654"/>
      <c r="K5209" s="655"/>
      <c r="L5209" s="653"/>
      <c r="M5209" s="654"/>
      <c r="N5209" s="654"/>
      <c r="O5209" s="654"/>
      <c r="P5209" s="655"/>
      <c r="Q5209" s="656"/>
      <c r="R5209" s="652"/>
      <c r="S5209" s="566"/>
      <c r="T5209" s="566"/>
      <c r="U5209" s="566"/>
      <c r="V5209" s="566"/>
      <c r="W5209" s="566"/>
      <c r="X5209" s="566"/>
      <c r="Y5209" s="566"/>
      <c r="Z5209" s="566"/>
      <c r="AA5209" s="566"/>
      <c r="AB5209" s="566"/>
      <c r="AC5209" s="566"/>
      <c r="AD5209" s="566"/>
      <c r="AE5209" s="566"/>
      <c r="AF5209" s="566"/>
      <c r="AG5209" s="566"/>
    </row>
    <row r="5210" spans="2:33" hidden="1" outlineLevel="1" x14ac:dyDescent="0.45">
      <c r="B5210" s="657"/>
      <c r="C5210" s="658"/>
      <c r="D5210" s="659"/>
      <c r="E5210" s="660"/>
      <c r="F5210" s="661"/>
      <c r="G5210" s="662"/>
      <c r="H5210" s="663"/>
      <c r="I5210" s="663"/>
      <c r="J5210" s="663"/>
      <c r="K5210" s="664"/>
      <c r="L5210" s="662"/>
      <c r="M5210" s="663"/>
      <c r="N5210" s="663"/>
      <c r="O5210" s="663"/>
      <c r="P5210" s="664"/>
      <c r="Q5210" s="665"/>
      <c r="R5210" s="661"/>
      <c r="S5210" s="566"/>
      <c r="T5210" s="566"/>
      <c r="U5210" s="566"/>
      <c r="V5210" s="566"/>
      <c r="W5210" s="566"/>
      <c r="X5210" s="566"/>
      <c r="Y5210" s="566"/>
      <c r="Z5210" s="566"/>
      <c r="AA5210" s="566"/>
      <c r="AB5210" s="566"/>
      <c r="AC5210" s="566"/>
      <c r="AD5210" s="566"/>
      <c r="AE5210" s="566"/>
      <c r="AF5210" s="566"/>
      <c r="AG5210" s="566"/>
    </row>
    <row r="5211" spans="2:33" hidden="1" outlineLevel="1" x14ac:dyDescent="0.45">
      <c r="B5211" s="648"/>
      <c r="C5211" s="649"/>
      <c r="D5211" s="650"/>
      <c r="E5211" s="651"/>
      <c r="F5211" s="652"/>
      <c r="G5211" s="653"/>
      <c r="H5211" s="654"/>
      <c r="I5211" s="654"/>
      <c r="J5211" s="654"/>
      <c r="K5211" s="655"/>
      <c r="L5211" s="653"/>
      <c r="M5211" s="654"/>
      <c r="N5211" s="654"/>
      <c r="O5211" s="654"/>
      <c r="P5211" s="655"/>
      <c r="Q5211" s="656"/>
      <c r="R5211" s="652"/>
      <c r="S5211" s="566"/>
      <c r="T5211" s="566"/>
      <c r="U5211" s="566"/>
      <c r="V5211" s="566"/>
      <c r="W5211" s="566"/>
      <c r="X5211" s="566"/>
      <c r="Y5211" s="566"/>
      <c r="Z5211" s="566"/>
      <c r="AA5211" s="566"/>
      <c r="AB5211" s="566"/>
      <c r="AC5211" s="566"/>
      <c r="AD5211" s="566"/>
      <c r="AE5211" s="566"/>
      <c r="AF5211" s="566"/>
      <c r="AG5211" s="566"/>
    </row>
    <row r="5212" spans="2:33" hidden="1" outlineLevel="1" x14ac:dyDescent="0.45">
      <c r="B5212" s="657"/>
      <c r="C5212" s="658"/>
      <c r="D5212" s="659"/>
      <c r="E5212" s="660"/>
      <c r="F5212" s="661"/>
      <c r="G5212" s="662"/>
      <c r="H5212" s="663"/>
      <c r="I5212" s="663"/>
      <c r="J5212" s="663"/>
      <c r="K5212" s="664"/>
      <c r="L5212" s="662"/>
      <c r="M5212" s="663"/>
      <c r="N5212" s="663"/>
      <c r="O5212" s="663"/>
      <c r="P5212" s="664"/>
      <c r="Q5212" s="665"/>
      <c r="R5212" s="661"/>
      <c r="S5212" s="566"/>
      <c r="T5212" s="566"/>
      <c r="U5212" s="566"/>
      <c r="V5212" s="566"/>
      <c r="W5212" s="566"/>
      <c r="X5212" s="566"/>
      <c r="Y5212" s="566"/>
      <c r="Z5212" s="566"/>
      <c r="AA5212" s="566"/>
      <c r="AB5212" s="566"/>
      <c r="AC5212" s="566"/>
      <c r="AD5212" s="566"/>
      <c r="AE5212" s="566"/>
      <c r="AF5212" s="566"/>
      <c r="AG5212" s="566"/>
    </row>
    <row r="5213" spans="2:33" hidden="1" outlineLevel="1" x14ac:dyDescent="0.45">
      <c r="B5213" s="648"/>
      <c r="C5213" s="649"/>
      <c r="D5213" s="650"/>
      <c r="E5213" s="651"/>
      <c r="F5213" s="652"/>
      <c r="G5213" s="653"/>
      <c r="H5213" s="654"/>
      <c r="I5213" s="654"/>
      <c r="J5213" s="654"/>
      <c r="K5213" s="655"/>
      <c r="L5213" s="653"/>
      <c r="M5213" s="654"/>
      <c r="N5213" s="654"/>
      <c r="O5213" s="654"/>
      <c r="P5213" s="655"/>
      <c r="Q5213" s="656"/>
      <c r="R5213" s="652"/>
      <c r="S5213" s="566"/>
      <c r="T5213" s="566"/>
      <c r="U5213" s="566"/>
      <c r="V5213" s="566"/>
      <c r="W5213" s="566"/>
      <c r="X5213" s="566"/>
      <c r="Y5213" s="566"/>
      <c r="Z5213" s="566"/>
      <c r="AA5213" s="566"/>
      <c r="AB5213" s="566"/>
      <c r="AC5213" s="566"/>
      <c r="AD5213" s="566"/>
      <c r="AE5213" s="566"/>
      <c r="AF5213" s="566"/>
      <c r="AG5213" s="566"/>
    </row>
    <row r="5214" spans="2:33" hidden="1" outlineLevel="1" x14ac:dyDescent="0.45">
      <c r="B5214" s="657"/>
      <c r="C5214" s="658"/>
      <c r="D5214" s="659"/>
      <c r="E5214" s="660"/>
      <c r="F5214" s="661"/>
      <c r="G5214" s="662"/>
      <c r="H5214" s="663"/>
      <c r="I5214" s="663"/>
      <c r="J5214" s="663"/>
      <c r="K5214" s="664"/>
      <c r="L5214" s="662"/>
      <c r="M5214" s="663"/>
      <c r="N5214" s="663"/>
      <c r="O5214" s="663"/>
      <c r="P5214" s="664"/>
      <c r="Q5214" s="665"/>
      <c r="R5214" s="661"/>
      <c r="S5214" s="566"/>
      <c r="T5214" s="566"/>
      <c r="U5214" s="566"/>
      <c r="V5214" s="566"/>
      <c r="W5214" s="566"/>
      <c r="X5214" s="566"/>
      <c r="Y5214" s="566"/>
      <c r="Z5214" s="566"/>
      <c r="AA5214" s="566"/>
      <c r="AB5214" s="566"/>
      <c r="AC5214" s="566"/>
      <c r="AD5214" s="566"/>
      <c r="AE5214" s="566"/>
      <c r="AF5214" s="566"/>
      <c r="AG5214" s="566"/>
    </row>
    <row r="5215" spans="2:33" hidden="1" outlineLevel="1" x14ac:dyDescent="0.45">
      <c r="B5215" s="648"/>
      <c r="C5215" s="649"/>
      <c r="D5215" s="650"/>
      <c r="E5215" s="651"/>
      <c r="F5215" s="652"/>
      <c r="G5215" s="653"/>
      <c r="H5215" s="654"/>
      <c r="I5215" s="654"/>
      <c r="J5215" s="654"/>
      <c r="K5215" s="655"/>
      <c r="L5215" s="653"/>
      <c r="M5215" s="654"/>
      <c r="N5215" s="654"/>
      <c r="O5215" s="654"/>
      <c r="P5215" s="655"/>
      <c r="Q5215" s="656"/>
      <c r="R5215" s="652"/>
      <c r="S5215" s="566"/>
      <c r="T5215" s="566"/>
      <c r="U5215" s="566"/>
      <c r="V5215" s="566"/>
      <c r="W5215" s="566"/>
      <c r="X5215" s="566"/>
      <c r="Y5215" s="566"/>
      <c r="Z5215" s="566"/>
      <c r="AA5215" s="566"/>
      <c r="AB5215" s="566"/>
      <c r="AC5215" s="566"/>
      <c r="AD5215" s="566"/>
      <c r="AE5215" s="566"/>
      <c r="AF5215" s="566"/>
      <c r="AG5215" s="566"/>
    </row>
    <row r="5216" spans="2:33" hidden="1" outlineLevel="1" x14ac:dyDescent="0.45">
      <c r="B5216" s="657"/>
      <c r="C5216" s="658"/>
      <c r="D5216" s="659"/>
      <c r="E5216" s="660"/>
      <c r="F5216" s="661"/>
      <c r="G5216" s="662"/>
      <c r="H5216" s="663"/>
      <c r="I5216" s="663"/>
      <c r="J5216" s="663"/>
      <c r="K5216" s="664"/>
      <c r="L5216" s="662"/>
      <c r="M5216" s="663"/>
      <c r="N5216" s="663"/>
      <c r="O5216" s="663"/>
      <c r="P5216" s="664"/>
      <c r="Q5216" s="665"/>
      <c r="R5216" s="661"/>
      <c r="S5216" s="566"/>
      <c r="T5216" s="566"/>
      <c r="U5216" s="566"/>
      <c r="V5216" s="566"/>
      <c r="W5216" s="566"/>
      <c r="X5216" s="566"/>
      <c r="Y5216" s="566"/>
      <c r="Z5216" s="566"/>
      <c r="AA5216" s="566"/>
      <c r="AB5216" s="566"/>
      <c r="AC5216" s="566"/>
      <c r="AD5216" s="566"/>
      <c r="AE5216" s="566"/>
      <c r="AF5216" s="566"/>
      <c r="AG5216" s="566"/>
    </row>
    <row r="5217" spans="2:33" hidden="1" outlineLevel="1" x14ac:dyDescent="0.45">
      <c r="B5217" s="648"/>
      <c r="C5217" s="649"/>
      <c r="D5217" s="650"/>
      <c r="E5217" s="651"/>
      <c r="F5217" s="652"/>
      <c r="G5217" s="653"/>
      <c r="H5217" s="654"/>
      <c r="I5217" s="654"/>
      <c r="J5217" s="654"/>
      <c r="K5217" s="655"/>
      <c r="L5217" s="653"/>
      <c r="M5217" s="654"/>
      <c r="N5217" s="654"/>
      <c r="O5217" s="654"/>
      <c r="P5217" s="655"/>
      <c r="Q5217" s="656"/>
      <c r="R5217" s="652"/>
      <c r="S5217" s="566"/>
      <c r="T5217" s="566"/>
      <c r="U5217" s="566"/>
      <c r="V5217" s="566"/>
      <c r="W5217" s="566"/>
      <c r="X5217" s="566"/>
      <c r="Y5217" s="566"/>
      <c r="Z5217" s="566"/>
      <c r="AA5217" s="566"/>
      <c r="AB5217" s="566"/>
      <c r="AC5217" s="566"/>
      <c r="AD5217" s="566"/>
      <c r="AE5217" s="566"/>
      <c r="AF5217" s="566"/>
      <c r="AG5217" s="566"/>
    </row>
    <row r="5218" spans="2:33" hidden="1" outlineLevel="1" x14ac:dyDescent="0.45">
      <c r="B5218" s="657"/>
      <c r="C5218" s="658"/>
      <c r="D5218" s="659"/>
      <c r="E5218" s="660"/>
      <c r="F5218" s="661"/>
      <c r="G5218" s="662"/>
      <c r="H5218" s="663"/>
      <c r="I5218" s="663"/>
      <c r="J5218" s="663"/>
      <c r="K5218" s="664"/>
      <c r="L5218" s="662"/>
      <c r="M5218" s="663"/>
      <c r="N5218" s="663"/>
      <c r="O5218" s="663"/>
      <c r="P5218" s="664"/>
      <c r="Q5218" s="665"/>
      <c r="R5218" s="661"/>
      <c r="S5218" s="566"/>
      <c r="T5218" s="566"/>
      <c r="U5218" s="566"/>
      <c r="V5218" s="566"/>
      <c r="W5218" s="566"/>
      <c r="X5218" s="566"/>
      <c r="Y5218" s="566"/>
      <c r="Z5218" s="566"/>
      <c r="AA5218" s="566"/>
      <c r="AB5218" s="566"/>
      <c r="AC5218" s="566"/>
      <c r="AD5218" s="566"/>
      <c r="AE5218" s="566"/>
      <c r="AF5218" s="566"/>
      <c r="AG5218" s="566"/>
    </row>
    <row r="5219" spans="2:33" hidden="1" outlineLevel="1" x14ac:dyDescent="0.45">
      <c r="B5219" s="648"/>
      <c r="C5219" s="649"/>
      <c r="D5219" s="650"/>
      <c r="E5219" s="651"/>
      <c r="F5219" s="652"/>
      <c r="G5219" s="653"/>
      <c r="H5219" s="654"/>
      <c r="I5219" s="654"/>
      <c r="J5219" s="654"/>
      <c r="K5219" s="655"/>
      <c r="L5219" s="653"/>
      <c r="M5219" s="654"/>
      <c r="N5219" s="654"/>
      <c r="O5219" s="654"/>
      <c r="P5219" s="655"/>
      <c r="Q5219" s="656"/>
      <c r="R5219" s="652"/>
      <c r="S5219" s="566"/>
      <c r="T5219" s="566"/>
      <c r="U5219" s="566"/>
      <c r="V5219" s="566"/>
      <c r="W5219" s="566"/>
      <c r="X5219" s="566"/>
      <c r="Y5219" s="566"/>
      <c r="Z5219" s="566"/>
      <c r="AA5219" s="566"/>
      <c r="AB5219" s="566"/>
      <c r="AC5219" s="566"/>
      <c r="AD5219" s="566"/>
      <c r="AE5219" s="566"/>
      <c r="AF5219" s="566"/>
      <c r="AG5219" s="566"/>
    </row>
    <row r="5220" spans="2:33" hidden="1" outlineLevel="1" x14ac:dyDescent="0.45">
      <c r="B5220" s="657"/>
      <c r="C5220" s="658"/>
      <c r="D5220" s="659"/>
      <c r="E5220" s="660"/>
      <c r="F5220" s="661"/>
      <c r="G5220" s="662"/>
      <c r="H5220" s="663"/>
      <c r="I5220" s="663"/>
      <c r="J5220" s="663"/>
      <c r="K5220" s="664"/>
      <c r="L5220" s="662"/>
      <c r="M5220" s="663"/>
      <c r="N5220" s="663"/>
      <c r="O5220" s="663"/>
      <c r="P5220" s="664"/>
      <c r="Q5220" s="665"/>
      <c r="R5220" s="661"/>
      <c r="S5220" s="566"/>
      <c r="T5220" s="566"/>
      <c r="U5220" s="566"/>
      <c r="V5220" s="566"/>
      <c r="W5220" s="566"/>
      <c r="X5220" s="566"/>
      <c r="Y5220" s="566"/>
      <c r="Z5220" s="566"/>
      <c r="AA5220" s="566"/>
      <c r="AB5220" s="566"/>
      <c r="AC5220" s="566"/>
      <c r="AD5220" s="566"/>
      <c r="AE5220" s="566"/>
      <c r="AF5220" s="566"/>
      <c r="AG5220" s="566"/>
    </row>
    <row r="5221" spans="2:33" hidden="1" outlineLevel="1" x14ac:dyDescent="0.45">
      <c r="B5221" s="648"/>
      <c r="C5221" s="649"/>
      <c r="D5221" s="650"/>
      <c r="E5221" s="651"/>
      <c r="F5221" s="652"/>
      <c r="G5221" s="653"/>
      <c r="H5221" s="654"/>
      <c r="I5221" s="654"/>
      <c r="J5221" s="654"/>
      <c r="K5221" s="655"/>
      <c r="L5221" s="653"/>
      <c r="M5221" s="654"/>
      <c r="N5221" s="654"/>
      <c r="O5221" s="654"/>
      <c r="P5221" s="655"/>
      <c r="Q5221" s="656"/>
      <c r="R5221" s="652"/>
      <c r="S5221" s="566"/>
      <c r="T5221" s="566"/>
      <c r="U5221" s="566"/>
      <c r="V5221" s="566"/>
      <c r="W5221" s="566"/>
      <c r="X5221" s="566"/>
      <c r="Y5221" s="566"/>
      <c r="Z5221" s="566"/>
      <c r="AA5221" s="566"/>
      <c r="AB5221" s="566"/>
      <c r="AC5221" s="566"/>
      <c r="AD5221" s="566"/>
      <c r="AE5221" s="566"/>
      <c r="AF5221" s="566"/>
      <c r="AG5221" s="566"/>
    </row>
    <row r="5222" spans="2:33" hidden="1" outlineLevel="1" x14ac:dyDescent="0.45">
      <c r="B5222" s="657"/>
      <c r="C5222" s="658"/>
      <c r="D5222" s="659"/>
      <c r="E5222" s="660"/>
      <c r="F5222" s="661"/>
      <c r="G5222" s="662"/>
      <c r="H5222" s="663"/>
      <c r="I5222" s="663"/>
      <c r="J5222" s="663"/>
      <c r="K5222" s="664"/>
      <c r="L5222" s="662"/>
      <c r="M5222" s="663"/>
      <c r="N5222" s="663"/>
      <c r="O5222" s="663"/>
      <c r="P5222" s="664"/>
      <c r="Q5222" s="665"/>
      <c r="R5222" s="661"/>
      <c r="S5222" s="566"/>
      <c r="T5222" s="566"/>
      <c r="U5222" s="566"/>
      <c r="V5222" s="566"/>
      <c r="W5222" s="566"/>
      <c r="X5222" s="566"/>
      <c r="Y5222" s="566"/>
      <c r="Z5222" s="566"/>
      <c r="AA5222" s="566"/>
      <c r="AB5222" s="566"/>
      <c r="AC5222" s="566"/>
      <c r="AD5222" s="566"/>
      <c r="AE5222" s="566"/>
      <c r="AF5222" s="566"/>
      <c r="AG5222" s="566"/>
    </row>
    <row r="5223" spans="2:33" hidden="1" outlineLevel="1" x14ac:dyDescent="0.45">
      <c r="B5223" s="648"/>
      <c r="C5223" s="649"/>
      <c r="D5223" s="650"/>
      <c r="E5223" s="651"/>
      <c r="F5223" s="652"/>
      <c r="G5223" s="653"/>
      <c r="H5223" s="654"/>
      <c r="I5223" s="654"/>
      <c r="J5223" s="654"/>
      <c r="K5223" s="655"/>
      <c r="L5223" s="653"/>
      <c r="M5223" s="654"/>
      <c r="N5223" s="654"/>
      <c r="O5223" s="654"/>
      <c r="P5223" s="655"/>
      <c r="Q5223" s="656"/>
      <c r="R5223" s="652"/>
      <c r="S5223" s="566"/>
      <c r="T5223" s="566"/>
      <c r="U5223" s="566"/>
      <c r="V5223" s="566"/>
      <c r="W5223" s="566"/>
      <c r="X5223" s="566"/>
      <c r="Y5223" s="566"/>
      <c r="Z5223" s="566"/>
      <c r="AA5223" s="566"/>
      <c r="AB5223" s="566"/>
      <c r="AC5223" s="566"/>
      <c r="AD5223" s="566"/>
      <c r="AE5223" s="566"/>
      <c r="AF5223" s="566"/>
      <c r="AG5223" s="566"/>
    </row>
    <row r="5224" spans="2:33" hidden="1" outlineLevel="1" x14ac:dyDescent="0.45">
      <c r="B5224" s="657"/>
      <c r="C5224" s="658"/>
      <c r="D5224" s="659"/>
      <c r="E5224" s="660"/>
      <c r="F5224" s="661"/>
      <c r="G5224" s="662"/>
      <c r="H5224" s="663"/>
      <c r="I5224" s="663"/>
      <c r="J5224" s="663"/>
      <c r="K5224" s="664"/>
      <c r="L5224" s="662"/>
      <c r="M5224" s="663"/>
      <c r="N5224" s="663"/>
      <c r="O5224" s="663"/>
      <c r="P5224" s="664"/>
      <c r="Q5224" s="665"/>
      <c r="R5224" s="661"/>
      <c r="S5224" s="566"/>
      <c r="T5224" s="566"/>
      <c r="U5224" s="566"/>
      <c r="V5224" s="566"/>
      <c r="W5224" s="566"/>
      <c r="X5224" s="566"/>
      <c r="Y5224" s="566"/>
      <c r="Z5224" s="566"/>
      <c r="AA5224" s="566"/>
      <c r="AB5224" s="566"/>
      <c r="AC5224" s="566"/>
      <c r="AD5224" s="566"/>
      <c r="AE5224" s="566"/>
      <c r="AF5224" s="566"/>
      <c r="AG5224" s="566"/>
    </row>
    <row r="5225" spans="2:33" hidden="1" outlineLevel="1" x14ac:dyDescent="0.45">
      <c r="B5225" s="648"/>
      <c r="C5225" s="649"/>
      <c r="D5225" s="650"/>
      <c r="E5225" s="651"/>
      <c r="F5225" s="652"/>
      <c r="G5225" s="653"/>
      <c r="H5225" s="654"/>
      <c r="I5225" s="654"/>
      <c r="J5225" s="654"/>
      <c r="K5225" s="655"/>
      <c r="L5225" s="653"/>
      <c r="M5225" s="654"/>
      <c r="N5225" s="654"/>
      <c r="O5225" s="654"/>
      <c r="P5225" s="655"/>
      <c r="Q5225" s="656"/>
      <c r="R5225" s="652"/>
      <c r="S5225" s="566"/>
      <c r="T5225" s="566"/>
      <c r="U5225" s="566"/>
      <c r="V5225" s="566"/>
      <c r="W5225" s="566"/>
      <c r="X5225" s="566"/>
      <c r="Y5225" s="566"/>
      <c r="Z5225" s="566"/>
      <c r="AA5225" s="566"/>
      <c r="AB5225" s="566"/>
      <c r="AC5225" s="566"/>
      <c r="AD5225" s="566"/>
      <c r="AE5225" s="566"/>
      <c r="AF5225" s="566"/>
      <c r="AG5225" s="566"/>
    </row>
    <row r="5226" spans="2:33" hidden="1" outlineLevel="1" x14ac:dyDescent="0.45">
      <c r="B5226" s="657"/>
      <c r="C5226" s="658"/>
      <c r="D5226" s="659"/>
      <c r="E5226" s="660"/>
      <c r="F5226" s="661"/>
      <c r="G5226" s="662"/>
      <c r="H5226" s="663"/>
      <c r="I5226" s="663"/>
      <c r="J5226" s="663"/>
      <c r="K5226" s="664"/>
      <c r="L5226" s="662"/>
      <c r="M5226" s="663"/>
      <c r="N5226" s="663"/>
      <c r="O5226" s="663"/>
      <c r="P5226" s="664"/>
      <c r="Q5226" s="665"/>
      <c r="R5226" s="661"/>
      <c r="S5226" s="566"/>
      <c r="T5226" s="566"/>
      <c r="U5226" s="566"/>
      <c r="V5226" s="566"/>
      <c r="W5226" s="566"/>
      <c r="X5226" s="566"/>
      <c r="Y5226" s="566"/>
      <c r="Z5226" s="566"/>
      <c r="AA5226" s="566"/>
      <c r="AB5226" s="566"/>
      <c r="AC5226" s="566"/>
      <c r="AD5226" s="566"/>
      <c r="AE5226" s="566"/>
      <c r="AF5226" s="566"/>
      <c r="AG5226" s="566"/>
    </row>
    <row r="5227" spans="2:33" hidden="1" outlineLevel="1" x14ac:dyDescent="0.45">
      <c r="B5227" s="648"/>
      <c r="C5227" s="649"/>
      <c r="D5227" s="650"/>
      <c r="E5227" s="651"/>
      <c r="F5227" s="652"/>
      <c r="G5227" s="653"/>
      <c r="H5227" s="654"/>
      <c r="I5227" s="654"/>
      <c r="J5227" s="654"/>
      <c r="K5227" s="655"/>
      <c r="L5227" s="653"/>
      <c r="M5227" s="654"/>
      <c r="N5227" s="654"/>
      <c r="O5227" s="654"/>
      <c r="P5227" s="655"/>
      <c r="Q5227" s="656"/>
      <c r="R5227" s="652"/>
      <c r="S5227" s="566"/>
      <c r="T5227" s="566"/>
      <c r="U5227" s="566"/>
      <c r="V5227" s="566"/>
      <c r="W5227" s="566"/>
      <c r="X5227" s="566"/>
      <c r="Y5227" s="566"/>
      <c r="Z5227" s="566"/>
      <c r="AA5227" s="566"/>
      <c r="AB5227" s="566"/>
      <c r="AC5227" s="566"/>
      <c r="AD5227" s="566"/>
      <c r="AE5227" s="566"/>
      <c r="AF5227" s="566"/>
      <c r="AG5227" s="566"/>
    </row>
    <row r="5228" spans="2:33" hidden="1" outlineLevel="1" x14ac:dyDescent="0.45">
      <c r="B5228" s="657"/>
      <c r="C5228" s="658"/>
      <c r="D5228" s="659"/>
      <c r="E5228" s="660"/>
      <c r="F5228" s="661"/>
      <c r="G5228" s="662"/>
      <c r="H5228" s="663"/>
      <c r="I5228" s="663"/>
      <c r="J5228" s="663"/>
      <c r="K5228" s="664"/>
      <c r="L5228" s="662"/>
      <c r="M5228" s="663"/>
      <c r="N5228" s="663"/>
      <c r="O5228" s="663"/>
      <c r="P5228" s="664"/>
      <c r="Q5228" s="665"/>
      <c r="R5228" s="661"/>
      <c r="S5228" s="566"/>
      <c r="T5228" s="566"/>
      <c r="U5228" s="566"/>
      <c r="V5228" s="566"/>
      <c r="W5228" s="566"/>
      <c r="X5228" s="566"/>
      <c r="Y5228" s="566"/>
      <c r="Z5228" s="566"/>
      <c r="AA5228" s="566"/>
      <c r="AB5228" s="566"/>
      <c r="AC5228" s="566"/>
      <c r="AD5228" s="566"/>
      <c r="AE5228" s="566"/>
      <c r="AF5228" s="566"/>
      <c r="AG5228" s="566"/>
    </row>
    <row r="5229" spans="2:33" hidden="1" outlineLevel="1" x14ac:dyDescent="0.45">
      <c r="B5229" s="648"/>
      <c r="C5229" s="649"/>
      <c r="D5229" s="650"/>
      <c r="E5229" s="651"/>
      <c r="F5229" s="652"/>
      <c r="G5229" s="653"/>
      <c r="H5229" s="654"/>
      <c r="I5229" s="654"/>
      <c r="J5229" s="654"/>
      <c r="K5229" s="655"/>
      <c r="L5229" s="653"/>
      <c r="M5229" s="654"/>
      <c r="N5229" s="654"/>
      <c r="O5229" s="654"/>
      <c r="P5229" s="655"/>
      <c r="Q5229" s="656"/>
      <c r="R5229" s="652"/>
      <c r="S5229" s="566"/>
      <c r="T5229" s="566"/>
      <c r="U5229" s="566"/>
      <c r="V5229" s="566"/>
      <c r="W5229" s="566"/>
      <c r="X5229" s="566"/>
      <c r="Y5229" s="566"/>
      <c r="Z5229" s="566"/>
      <c r="AA5229" s="566"/>
      <c r="AB5229" s="566"/>
      <c r="AC5229" s="566"/>
      <c r="AD5229" s="566"/>
      <c r="AE5229" s="566"/>
      <c r="AF5229" s="566"/>
      <c r="AG5229" s="566"/>
    </row>
    <row r="5230" spans="2:33" hidden="1" outlineLevel="1" x14ac:dyDescent="0.45">
      <c r="B5230" s="657"/>
      <c r="C5230" s="658"/>
      <c r="D5230" s="659"/>
      <c r="E5230" s="660"/>
      <c r="F5230" s="661"/>
      <c r="G5230" s="662"/>
      <c r="H5230" s="663"/>
      <c r="I5230" s="663"/>
      <c r="J5230" s="663"/>
      <c r="K5230" s="664"/>
      <c r="L5230" s="662"/>
      <c r="M5230" s="663"/>
      <c r="N5230" s="663"/>
      <c r="O5230" s="663"/>
      <c r="P5230" s="664"/>
      <c r="Q5230" s="665"/>
      <c r="R5230" s="661"/>
      <c r="S5230" s="566"/>
      <c r="T5230" s="566"/>
      <c r="U5230" s="566"/>
      <c r="V5230" s="566"/>
      <c r="W5230" s="566"/>
      <c r="X5230" s="566"/>
      <c r="Y5230" s="566"/>
      <c r="Z5230" s="566"/>
      <c r="AA5230" s="566"/>
      <c r="AB5230" s="566"/>
      <c r="AC5230" s="566"/>
      <c r="AD5230" s="566"/>
      <c r="AE5230" s="566"/>
      <c r="AF5230" s="566"/>
      <c r="AG5230" s="566"/>
    </row>
    <row r="5231" spans="2:33" hidden="1" outlineLevel="1" x14ac:dyDescent="0.45">
      <c r="B5231" s="648"/>
      <c r="C5231" s="649"/>
      <c r="D5231" s="650"/>
      <c r="E5231" s="651"/>
      <c r="F5231" s="652"/>
      <c r="G5231" s="653"/>
      <c r="H5231" s="654"/>
      <c r="I5231" s="654"/>
      <c r="J5231" s="654"/>
      <c r="K5231" s="655"/>
      <c r="L5231" s="653"/>
      <c r="M5231" s="654"/>
      <c r="N5231" s="654"/>
      <c r="O5231" s="654"/>
      <c r="P5231" s="655"/>
      <c r="Q5231" s="656"/>
      <c r="R5231" s="652"/>
      <c r="S5231" s="566"/>
      <c r="T5231" s="566"/>
      <c r="U5231" s="566"/>
      <c r="V5231" s="566"/>
      <c r="W5231" s="566"/>
      <c r="X5231" s="566"/>
      <c r="Y5231" s="566"/>
      <c r="Z5231" s="566"/>
      <c r="AA5231" s="566"/>
      <c r="AB5231" s="566"/>
      <c r="AC5231" s="566"/>
      <c r="AD5231" s="566"/>
      <c r="AE5231" s="566"/>
      <c r="AF5231" s="566"/>
      <c r="AG5231" s="566"/>
    </row>
    <row r="5232" spans="2:33" hidden="1" outlineLevel="1" x14ac:dyDescent="0.45">
      <c r="B5232" s="657"/>
      <c r="C5232" s="658"/>
      <c r="D5232" s="659"/>
      <c r="E5232" s="660"/>
      <c r="F5232" s="661"/>
      <c r="G5232" s="662"/>
      <c r="H5232" s="663"/>
      <c r="I5232" s="663"/>
      <c r="J5232" s="663"/>
      <c r="K5232" s="664"/>
      <c r="L5232" s="662"/>
      <c r="M5232" s="663"/>
      <c r="N5232" s="663"/>
      <c r="O5232" s="663"/>
      <c r="P5232" s="664"/>
      <c r="Q5232" s="665"/>
      <c r="R5232" s="661"/>
      <c r="S5232" s="566"/>
      <c r="T5232" s="566"/>
      <c r="U5232" s="566"/>
      <c r="V5232" s="566"/>
      <c r="W5232" s="566"/>
      <c r="X5232" s="566"/>
      <c r="Y5232" s="566"/>
      <c r="Z5232" s="566"/>
      <c r="AA5232" s="566"/>
      <c r="AB5232" s="566"/>
      <c r="AC5232" s="566"/>
      <c r="AD5232" s="566"/>
      <c r="AE5232" s="566"/>
      <c r="AF5232" s="566"/>
      <c r="AG5232" s="566"/>
    </row>
    <row r="5233" spans="2:33" hidden="1" outlineLevel="1" x14ac:dyDescent="0.45">
      <c r="B5233" s="648"/>
      <c r="C5233" s="649"/>
      <c r="D5233" s="650"/>
      <c r="E5233" s="651"/>
      <c r="F5233" s="652"/>
      <c r="G5233" s="653"/>
      <c r="H5233" s="654"/>
      <c r="I5233" s="654"/>
      <c r="J5233" s="654"/>
      <c r="K5233" s="655"/>
      <c r="L5233" s="653"/>
      <c r="M5233" s="654"/>
      <c r="N5233" s="654"/>
      <c r="O5233" s="654"/>
      <c r="P5233" s="655"/>
      <c r="Q5233" s="656"/>
      <c r="R5233" s="652"/>
      <c r="S5233" s="566"/>
      <c r="T5233" s="566"/>
      <c r="U5233" s="566"/>
      <c r="V5233" s="566"/>
      <c r="W5233" s="566"/>
      <c r="X5233" s="566"/>
      <c r="Y5233" s="566"/>
      <c r="Z5233" s="566"/>
      <c r="AA5233" s="566"/>
      <c r="AB5233" s="566"/>
      <c r="AC5233" s="566"/>
      <c r="AD5233" s="566"/>
      <c r="AE5233" s="566"/>
      <c r="AF5233" s="566"/>
      <c r="AG5233" s="566"/>
    </row>
    <row r="5234" spans="2:33" hidden="1" outlineLevel="1" x14ac:dyDescent="0.45">
      <c r="B5234" s="657"/>
      <c r="C5234" s="658"/>
      <c r="D5234" s="659"/>
      <c r="E5234" s="660"/>
      <c r="F5234" s="661"/>
      <c r="G5234" s="662"/>
      <c r="H5234" s="663"/>
      <c r="I5234" s="663"/>
      <c r="J5234" s="663"/>
      <c r="K5234" s="664"/>
      <c r="L5234" s="662"/>
      <c r="M5234" s="663"/>
      <c r="N5234" s="663"/>
      <c r="O5234" s="663"/>
      <c r="P5234" s="664"/>
      <c r="Q5234" s="665"/>
      <c r="R5234" s="661"/>
      <c r="S5234" s="566"/>
      <c r="T5234" s="566"/>
      <c r="U5234" s="566"/>
      <c r="V5234" s="566"/>
      <c r="W5234" s="566"/>
      <c r="X5234" s="566"/>
      <c r="Y5234" s="566"/>
      <c r="Z5234" s="566"/>
      <c r="AA5234" s="566"/>
      <c r="AB5234" s="566"/>
      <c r="AC5234" s="566"/>
      <c r="AD5234" s="566"/>
      <c r="AE5234" s="566"/>
      <c r="AF5234" s="566"/>
      <c r="AG5234" s="566"/>
    </row>
    <row r="5235" spans="2:33" hidden="1" outlineLevel="1" x14ac:dyDescent="0.45">
      <c r="B5235" s="648"/>
      <c r="C5235" s="649"/>
      <c r="D5235" s="650"/>
      <c r="E5235" s="651"/>
      <c r="F5235" s="652"/>
      <c r="G5235" s="653"/>
      <c r="H5235" s="654"/>
      <c r="I5235" s="654"/>
      <c r="J5235" s="654"/>
      <c r="K5235" s="655"/>
      <c r="L5235" s="653"/>
      <c r="M5235" s="654"/>
      <c r="N5235" s="654"/>
      <c r="O5235" s="654"/>
      <c r="P5235" s="655"/>
      <c r="Q5235" s="656"/>
      <c r="R5235" s="652"/>
      <c r="S5235" s="566"/>
      <c r="T5235" s="566"/>
      <c r="U5235" s="566"/>
      <c r="V5235" s="566"/>
      <c r="W5235" s="566"/>
      <c r="X5235" s="566"/>
      <c r="Y5235" s="566"/>
      <c r="Z5235" s="566"/>
      <c r="AA5235" s="566"/>
      <c r="AB5235" s="566"/>
      <c r="AC5235" s="566"/>
      <c r="AD5235" s="566"/>
      <c r="AE5235" s="566"/>
      <c r="AF5235" s="566"/>
      <c r="AG5235" s="566"/>
    </row>
    <row r="5236" spans="2:33" hidden="1" outlineLevel="1" x14ac:dyDescent="0.45">
      <c r="B5236" s="657"/>
      <c r="C5236" s="658"/>
      <c r="D5236" s="659"/>
      <c r="E5236" s="660"/>
      <c r="F5236" s="661"/>
      <c r="G5236" s="662"/>
      <c r="H5236" s="663"/>
      <c r="I5236" s="663"/>
      <c r="J5236" s="663"/>
      <c r="K5236" s="664"/>
      <c r="L5236" s="662"/>
      <c r="M5236" s="663"/>
      <c r="N5236" s="663"/>
      <c r="O5236" s="663"/>
      <c r="P5236" s="664"/>
      <c r="Q5236" s="665"/>
      <c r="R5236" s="661"/>
      <c r="S5236" s="566"/>
      <c r="T5236" s="566"/>
      <c r="U5236" s="566"/>
      <c r="V5236" s="566"/>
      <c r="W5236" s="566"/>
      <c r="X5236" s="566"/>
      <c r="Y5236" s="566"/>
      <c r="Z5236" s="566"/>
      <c r="AA5236" s="566"/>
      <c r="AB5236" s="566"/>
      <c r="AC5236" s="566"/>
      <c r="AD5236" s="566"/>
      <c r="AE5236" s="566"/>
      <c r="AF5236" s="566"/>
      <c r="AG5236" s="566"/>
    </row>
    <row r="5237" spans="2:33" hidden="1" outlineLevel="1" x14ac:dyDescent="0.45">
      <c r="B5237" s="648"/>
      <c r="C5237" s="649"/>
      <c r="D5237" s="650"/>
      <c r="E5237" s="651"/>
      <c r="F5237" s="652"/>
      <c r="G5237" s="653"/>
      <c r="H5237" s="654"/>
      <c r="I5237" s="654"/>
      <c r="J5237" s="654"/>
      <c r="K5237" s="655"/>
      <c r="L5237" s="653"/>
      <c r="M5237" s="654"/>
      <c r="N5237" s="654"/>
      <c r="O5237" s="654"/>
      <c r="P5237" s="655"/>
      <c r="Q5237" s="656"/>
      <c r="R5237" s="652"/>
      <c r="S5237" s="566"/>
      <c r="T5237" s="566"/>
      <c r="U5237" s="566"/>
      <c r="V5237" s="566"/>
      <c r="W5237" s="566"/>
      <c r="X5237" s="566"/>
      <c r="Y5237" s="566"/>
      <c r="Z5237" s="566"/>
      <c r="AA5237" s="566"/>
      <c r="AB5237" s="566"/>
      <c r="AC5237" s="566"/>
      <c r="AD5237" s="566"/>
      <c r="AE5237" s="566"/>
      <c r="AF5237" s="566"/>
      <c r="AG5237" s="566"/>
    </row>
    <row r="5238" spans="2:33" hidden="1" outlineLevel="1" x14ac:dyDescent="0.45">
      <c r="B5238" s="657"/>
      <c r="C5238" s="658"/>
      <c r="D5238" s="659"/>
      <c r="E5238" s="660"/>
      <c r="F5238" s="661"/>
      <c r="G5238" s="662"/>
      <c r="H5238" s="663"/>
      <c r="I5238" s="663"/>
      <c r="J5238" s="663"/>
      <c r="K5238" s="664"/>
      <c r="L5238" s="662"/>
      <c r="M5238" s="663"/>
      <c r="N5238" s="663"/>
      <c r="O5238" s="663"/>
      <c r="P5238" s="664"/>
      <c r="Q5238" s="665"/>
      <c r="R5238" s="661"/>
      <c r="S5238" s="566"/>
      <c r="T5238" s="566"/>
      <c r="U5238" s="566"/>
      <c r="V5238" s="566"/>
      <c r="W5238" s="566"/>
      <c r="X5238" s="566"/>
      <c r="Y5238" s="566"/>
      <c r="Z5238" s="566"/>
      <c r="AA5238" s="566"/>
      <c r="AB5238" s="566"/>
      <c r="AC5238" s="566"/>
      <c r="AD5238" s="566"/>
      <c r="AE5238" s="566"/>
      <c r="AF5238" s="566"/>
      <c r="AG5238" s="566"/>
    </row>
    <row r="5239" spans="2:33" hidden="1" outlineLevel="1" x14ac:dyDescent="0.45">
      <c r="B5239" s="648"/>
      <c r="C5239" s="649"/>
      <c r="D5239" s="650"/>
      <c r="E5239" s="651"/>
      <c r="F5239" s="652"/>
      <c r="G5239" s="653"/>
      <c r="H5239" s="654"/>
      <c r="I5239" s="654"/>
      <c r="J5239" s="654"/>
      <c r="K5239" s="655"/>
      <c r="L5239" s="653"/>
      <c r="M5239" s="654"/>
      <c r="N5239" s="654"/>
      <c r="O5239" s="654"/>
      <c r="P5239" s="655"/>
      <c r="Q5239" s="656"/>
      <c r="R5239" s="652"/>
      <c r="S5239" s="566"/>
      <c r="T5239" s="566"/>
      <c r="U5239" s="566"/>
      <c r="V5239" s="566"/>
      <c r="W5239" s="566"/>
      <c r="X5239" s="566"/>
      <c r="Y5239" s="566"/>
      <c r="Z5239" s="566"/>
      <c r="AA5239" s="566"/>
      <c r="AB5239" s="566"/>
      <c r="AC5239" s="566"/>
      <c r="AD5239" s="566"/>
      <c r="AE5239" s="566"/>
      <c r="AF5239" s="566"/>
      <c r="AG5239" s="566"/>
    </row>
    <row r="5240" spans="2:33" hidden="1" outlineLevel="1" x14ac:dyDescent="0.45">
      <c r="B5240" s="657"/>
      <c r="C5240" s="658"/>
      <c r="D5240" s="659"/>
      <c r="E5240" s="660"/>
      <c r="F5240" s="661"/>
      <c r="G5240" s="662"/>
      <c r="H5240" s="663"/>
      <c r="I5240" s="663"/>
      <c r="J5240" s="663"/>
      <c r="K5240" s="664"/>
      <c r="L5240" s="662"/>
      <c r="M5240" s="663"/>
      <c r="N5240" s="663"/>
      <c r="O5240" s="663"/>
      <c r="P5240" s="664"/>
      <c r="Q5240" s="665"/>
      <c r="R5240" s="661"/>
      <c r="S5240" s="566"/>
      <c r="T5240" s="566"/>
      <c r="U5240" s="566"/>
      <c r="V5240" s="566"/>
      <c r="W5240" s="566"/>
      <c r="X5240" s="566"/>
      <c r="Y5240" s="566"/>
      <c r="Z5240" s="566"/>
      <c r="AA5240" s="566"/>
      <c r="AB5240" s="566"/>
      <c r="AC5240" s="566"/>
      <c r="AD5240" s="566"/>
      <c r="AE5240" s="566"/>
      <c r="AF5240" s="566"/>
      <c r="AG5240" s="566"/>
    </row>
    <row r="5241" spans="2:33" hidden="1" outlineLevel="1" x14ac:dyDescent="0.45">
      <c r="B5241" s="648"/>
      <c r="C5241" s="649"/>
      <c r="D5241" s="650"/>
      <c r="E5241" s="651"/>
      <c r="F5241" s="652"/>
      <c r="G5241" s="653"/>
      <c r="H5241" s="654"/>
      <c r="I5241" s="654"/>
      <c r="J5241" s="654"/>
      <c r="K5241" s="655"/>
      <c r="L5241" s="653"/>
      <c r="M5241" s="654"/>
      <c r="N5241" s="654"/>
      <c r="O5241" s="654"/>
      <c r="P5241" s="655"/>
      <c r="Q5241" s="656"/>
      <c r="R5241" s="652"/>
      <c r="S5241" s="566"/>
      <c r="T5241" s="566"/>
      <c r="U5241" s="566"/>
      <c r="V5241" s="566"/>
      <c r="W5241" s="566"/>
      <c r="X5241" s="566"/>
      <c r="Y5241" s="566"/>
      <c r="Z5241" s="566"/>
      <c r="AA5241" s="566"/>
      <c r="AB5241" s="566"/>
      <c r="AC5241" s="566"/>
      <c r="AD5241" s="566"/>
      <c r="AE5241" s="566"/>
      <c r="AF5241" s="566"/>
      <c r="AG5241" s="566"/>
    </row>
    <row r="5242" spans="2:33" hidden="1" outlineLevel="1" x14ac:dyDescent="0.45">
      <c r="B5242" s="657"/>
      <c r="C5242" s="658"/>
      <c r="D5242" s="659"/>
      <c r="E5242" s="660"/>
      <c r="F5242" s="661"/>
      <c r="G5242" s="662"/>
      <c r="H5242" s="663"/>
      <c r="I5242" s="663"/>
      <c r="J5242" s="663"/>
      <c r="K5242" s="664"/>
      <c r="L5242" s="662"/>
      <c r="M5242" s="663"/>
      <c r="N5242" s="663"/>
      <c r="O5242" s="663"/>
      <c r="P5242" s="664"/>
      <c r="Q5242" s="665"/>
      <c r="R5242" s="661"/>
      <c r="S5242" s="566"/>
      <c r="T5242" s="566"/>
      <c r="U5242" s="566"/>
      <c r="V5242" s="566"/>
      <c r="W5242" s="566"/>
      <c r="X5242" s="566"/>
      <c r="Y5242" s="566"/>
      <c r="Z5242" s="566"/>
      <c r="AA5242" s="566"/>
      <c r="AB5242" s="566"/>
      <c r="AC5242" s="566"/>
      <c r="AD5242" s="566"/>
      <c r="AE5242" s="566"/>
      <c r="AF5242" s="566"/>
      <c r="AG5242" s="566"/>
    </row>
    <row r="5243" spans="2:33" hidden="1" outlineLevel="1" x14ac:dyDescent="0.45">
      <c r="B5243" s="648"/>
      <c r="C5243" s="649"/>
      <c r="D5243" s="650"/>
      <c r="E5243" s="651"/>
      <c r="F5243" s="652"/>
      <c r="G5243" s="653"/>
      <c r="H5243" s="654"/>
      <c r="I5243" s="654"/>
      <c r="J5243" s="654"/>
      <c r="K5243" s="655"/>
      <c r="L5243" s="653"/>
      <c r="M5243" s="654"/>
      <c r="N5243" s="654"/>
      <c r="O5243" s="654"/>
      <c r="P5243" s="655"/>
      <c r="Q5243" s="656"/>
      <c r="R5243" s="652"/>
      <c r="S5243" s="566"/>
      <c r="T5243" s="566"/>
      <c r="U5243" s="566"/>
      <c r="V5243" s="566"/>
      <c r="W5243" s="566"/>
      <c r="X5243" s="566"/>
      <c r="Y5243" s="566"/>
      <c r="Z5243" s="566"/>
      <c r="AA5243" s="566"/>
      <c r="AB5243" s="566"/>
      <c r="AC5243" s="566"/>
      <c r="AD5243" s="566"/>
      <c r="AE5243" s="566"/>
      <c r="AF5243" s="566"/>
      <c r="AG5243" s="566"/>
    </row>
    <row r="5244" spans="2:33" hidden="1" outlineLevel="1" x14ac:dyDescent="0.45">
      <c r="B5244" s="657"/>
      <c r="C5244" s="658"/>
      <c r="D5244" s="659"/>
      <c r="E5244" s="660"/>
      <c r="F5244" s="661"/>
      <c r="G5244" s="662"/>
      <c r="H5244" s="663"/>
      <c r="I5244" s="663"/>
      <c r="J5244" s="663"/>
      <c r="K5244" s="664"/>
      <c r="L5244" s="662"/>
      <c r="M5244" s="663"/>
      <c r="N5244" s="663"/>
      <c r="O5244" s="663"/>
      <c r="P5244" s="664"/>
      <c r="Q5244" s="665"/>
      <c r="R5244" s="661"/>
      <c r="S5244" s="566"/>
      <c r="T5244" s="566"/>
      <c r="U5244" s="566"/>
      <c r="V5244" s="566"/>
      <c r="W5244" s="566"/>
      <c r="X5244" s="566"/>
      <c r="Y5244" s="566"/>
      <c r="Z5244" s="566"/>
      <c r="AA5244" s="566"/>
      <c r="AB5244" s="566"/>
      <c r="AC5244" s="566"/>
      <c r="AD5244" s="566"/>
      <c r="AE5244" s="566"/>
      <c r="AF5244" s="566"/>
      <c r="AG5244" s="566"/>
    </row>
    <row r="5245" spans="2:33" hidden="1" outlineLevel="1" x14ac:dyDescent="0.45">
      <c r="B5245" s="648"/>
      <c r="C5245" s="649"/>
      <c r="D5245" s="650"/>
      <c r="E5245" s="651"/>
      <c r="F5245" s="652"/>
      <c r="G5245" s="653"/>
      <c r="H5245" s="654"/>
      <c r="I5245" s="654"/>
      <c r="J5245" s="654"/>
      <c r="K5245" s="655"/>
      <c r="L5245" s="653"/>
      <c r="M5245" s="654"/>
      <c r="N5245" s="654"/>
      <c r="O5245" s="654"/>
      <c r="P5245" s="655"/>
      <c r="Q5245" s="656"/>
      <c r="R5245" s="652"/>
      <c r="S5245" s="566"/>
      <c r="T5245" s="566"/>
      <c r="U5245" s="566"/>
      <c r="V5245" s="566"/>
      <c r="W5245" s="566"/>
      <c r="X5245" s="566"/>
      <c r="Y5245" s="566"/>
      <c r="Z5245" s="566"/>
      <c r="AA5245" s="566"/>
      <c r="AB5245" s="566"/>
      <c r="AC5245" s="566"/>
      <c r="AD5245" s="566"/>
      <c r="AE5245" s="566"/>
      <c r="AF5245" s="566"/>
      <c r="AG5245" s="566"/>
    </row>
    <row r="5246" spans="2:33" hidden="1" outlineLevel="1" x14ac:dyDescent="0.45">
      <c r="B5246" s="657"/>
      <c r="C5246" s="658"/>
      <c r="D5246" s="659"/>
      <c r="E5246" s="660"/>
      <c r="F5246" s="661"/>
      <c r="G5246" s="662"/>
      <c r="H5246" s="663"/>
      <c r="I5246" s="663"/>
      <c r="J5246" s="663"/>
      <c r="K5246" s="664"/>
      <c r="L5246" s="662"/>
      <c r="M5246" s="663"/>
      <c r="N5246" s="663"/>
      <c r="O5246" s="663"/>
      <c r="P5246" s="664"/>
      <c r="Q5246" s="665"/>
      <c r="R5246" s="661"/>
      <c r="S5246" s="566"/>
      <c r="T5246" s="566"/>
      <c r="U5246" s="566"/>
      <c r="V5246" s="566"/>
      <c r="W5246" s="566"/>
      <c r="X5246" s="566"/>
      <c r="Y5246" s="566"/>
      <c r="Z5246" s="566"/>
      <c r="AA5246" s="566"/>
      <c r="AB5246" s="566"/>
      <c r="AC5246" s="566"/>
      <c r="AD5246" s="566"/>
      <c r="AE5246" s="566"/>
      <c r="AF5246" s="566"/>
      <c r="AG5246" s="566"/>
    </row>
    <row r="5247" spans="2:33" hidden="1" outlineLevel="1" x14ac:dyDescent="0.45">
      <c r="B5247" s="648"/>
      <c r="C5247" s="649"/>
      <c r="D5247" s="650"/>
      <c r="E5247" s="651"/>
      <c r="F5247" s="652"/>
      <c r="G5247" s="653"/>
      <c r="H5247" s="654"/>
      <c r="I5247" s="654"/>
      <c r="J5247" s="654"/>
      <c r="K5247" s="655"/>
      <c r="L5247" s="653"/>
      <c r="M5247" s="654"/>
      <c r="N5247" s="654"/>
      <c r="O5247" s="654"/>
      <c r="P5247" s="655"/>
      <c r="Q5247" s="656"/>
      <c r="R5247" s="652"/>
      <c r="S5247" s="566"/>
      <c r="T5247" s="566"/>
      <c r="U5247" s="566"/>
      <c r="V5247" s="566"/>
      <c r="W5247" s="566"/>
      <c r="X5247" s="566"/>
      <c r="Y5247" s="566"/>
      <c r="Z5247" s="566"/>
      <c r="AA5247" s="566"/>
      <c r="AB5247" s="566"/>
      <c r="AC5247" s="566"/>
      <c r="AD5247" s="566"/>
      <c r="AE5247" s="566"/>
      <c r="AF5247" s="566"/>
      <c r="AG5247" s="566"/>
    </row>
    <row r="5248" spans="2:33" hidden="1" outlineLevel="1" x14ac:dyDescent="0.45">
      <c r="B5248" s="657"/>
      <c r="C5248" s="658"/>
      <c r="D5248" s="659"/>
      <c r="E5248" s="660"/>
      <c r="F5248" s="661"/>
      <c r="G5248" s="662"/>
      <c r="H5248" s="663"/>
      <c r="I5248" s="663"/>
      <c r="J5248" s="663"/>
      <c r="K5248" s="664"/>
      <c r="L5248" s="662"/>
      <c r="M5248" s="663"/>
      <c r="N5248" s="663"/>
      <c r="O5248" s="663"/>
      <c r="P5248" s="664"/>
      <c r="Q5248" s="665"/>
      <c r="R5248" s="661"/>
      <c r="S5248" s="566"/>
      <c r="T5248" s="566"/>
      <c r="U5248" s="566"/>
      <c r="V5248" s="566"/>
      <c r="W5248" s="566"/>
      <c r="X5248" s="566"/>
      <c r="Y5248" s="566"/>
      <c r="Z5248" s="566"/>
      <c r="AA5248" s="566"/>
      <c r="AB5248" s="566"/>
      <c r="AC5248" s="566"/>
      <c r="AD5248" s="566"/>
      <c r="AE5248" s="566"/>
      <c r="AF5248" s="566"/>
      <c r="AG5248" s="566"/>
    </row>
    <row r="5249" spans="2:33" hidden="1" outlineLevel="1" x14ac:dyDescent="0.45">
      <c r="B5249" s="648"/>
      <c r="C5249" s="649"/>
      <c r="D5249" s="650"/>
      <c r="E5249" s="651"/>
      <c r="F5249" s="652"/>
      <c r="G5249" s="653"/>
      <c r="H5249" s="654"/>
      <c r="I5249" s="654"/>
      <c r="J5249" s="654"/>
      <c r="K5249" s="655"/>
      <c r="L5249" s="653"/>
      <c r="M5249" s="654"/>
      <c r="N5249" s="654"/>
      <c r="O5249" s="654"/>
      <c r="P5249" s="655"/>
      <c r="Q5249" s="656"/>
      <c r="R5249" s="652"/>
      <c r="S5249" s="566"/>
      <c r="T5249" s="566"/>
      <c r="U5249" s="566"/>
      <c r="V5249" s="566"/>
      <c r="W5249" s="566"/>
      <c r="X5249" s="566"/>
      <c r="Y5249" s="566"/>
      <c r="Z5249" s="566"/>
      <c r="AA5249" s="566"/>
      <c r="AB5249" s="566"/>
      <c r="AC5249" s="566"/>
      <c r="AD5249" s="566"/>
      <c r="AE5249" s="566"/>
      <c r="AF5249" s="566"/>
      <c r="AG5249" s="566"/>
    </row>
    <row r="5250" spans="2:33" hidden="1" outlineLevel="1" x14ac:dyDescent="0.45">
      <c r="B5250" s="657"/>
      <c r="C5250" s="658"/>
      <c r="D5250" s="659"/>
      <c r="E5250" s="660"/>
      <c r="F5250" s="661"/>
      <c r="G5250" s="662"/>
      <c r="H5250" s="663"/>
      <c r="I5250" s="663"/>
      <c r="J5250" s="663"/>
      <c r="K5250" s="664"/>
      <c r="L5250" s="662"/>
      <c r="M5250" s="663"/>
      <c r="N5250" s="663"/>
      <c r="O5250" s="663"/>
      <c r="P5250" s="664"/>
      <c r="Q5250" s="665"/>
      <c r="R5250" s="661"/>
      <c r="S5250" s="566"/>
      <c r="T5250" s="566"/>
      <c r="U5250" s="566"/>
      <c r="V5250" s="566"/>
      <c r="W5250" s="566"/>
      <c r="X5250" s="566"/>
      <c r="Y5250" s="566"/>
      <c r="Z5250" s="566"/>
      <c r="AA5250" s="566"/>
      <c r="AB5250" s="566"/>
      <c r="AC5250" s="566"/>
      <c r="AD5250" s="566"/>
      <c r="AE5250" s="566"/>
      <c r="AF5250" s="566"/>
      <c r="AG5250" s="566"/>
    </row>
    <row r="5251" spans="2:33" hidden="1" outlineLevel="1" x14ac:dyDescent="0.45">
      <c r="B5251" s="648"/>
      <c r="C5251" s="649"/>
      <c r="D5251" s="650"/>
      <c r="E5251" s="651"/>
      <c r="F5251" s="652"/>
      <c r="G5251" s="653"/>
      <c r="H5251" s="654"/>
      <c r="I5251" s="654"/>
      <c r="J5251" s="654"/>
      <c r="K5251" s="655"/>
      <c r="L5251" s="653"/>
      <c r="M5251" s="654"/>
      <c r="N5251" s="654"/>
      <c r="O5251" s="654"/>
      <c r="P5251" s="655"/>
      <c r="Q5251" s="656"/>
      <c r="R5251" s="652"/>
      <c r="S5251" s="566"/>
      <c r="T5251" s="566"/>
      <c r="U5251" s="566"/>
      <c r="V5251" s="566"/>
      <c r="W5251" s="566"/>
      <c r="X5251" s="566"/>
      <c r="Y5251" s="566"/>
      <c r="Z5251" s="566"/>
      <c r="AA5251" s="566"/>
      <c r="AB5251" s="566"/>
      <c r="AC5251" s="566"/>
      <c r="AD5251" s="566"/>
      <c r="AE5251" s="566"/>
      <c r="AF5251" s="566"/>
      <c r="AG5251" s="566"/>
    </row>
    <row r="5252" spans="2:33" hidden="1" outlineLevel="1" x14ac:dyDescent="0.45">
      <c r="B5252" s="657"/>
      <c r="C5252" s="658"/>
      <c r="D5252" s="659"/>
      <c r="E5252" s="660"/>
      <c r="F5252" s="661"/>
      <c r="G5252" s="662"/>
      <c r="H5252" s="663"/>
      <c r="I5252" s="663"/>
      <c r="J5252" s="663"/>
      <c r="K5252" s="664"/>
      <c r="L5252" s="662"/>
      <c r="M5252" s="663"/>
      <c r="N5252" s="663"/>
      <c r="O5252" s="663"/>
      <c r="P5252" s="664"/>
      <c r="Q5252" s="665"/>
      <c r="R5252" s="661"/>
      <c r="S5252" s="566"/>
      <c r="T5252" s="566"/>
      <c r="U5252" s="566"/>
      <c r="V5252" s="566"/>
      <c r="W5252" s="566"/>
      <c r="X5252" s="566"/>
      <c r="Y5252" s="566"/>
      <c r="Z5252" s="566"/>
      <c r="AA5252" s="566"/>
      <c r="AB5252" s="566"/>
      <c r="AC5252" s="566"/>
      <c r="AD5252" s="566"/>
      <c r="AE5252" s="566"/>
      <c r="AF5252" s="566"/>
      <c r="AG5252" s="566"/>
    </row>
    <row r="5253" spans="2:33" hidden="1" outlineLevel="1" x14ac:dyDescent="0.45">
      <c r="B5253" s="648"/>
      <c r="C5253" s="649"/>
      <c r="D5253" s="650"/>
      <c r="E5253" s="651"/>
      <c r="F5253" s="652"/>
      <c r="G5253" s="653"/>
      <c r="H5253" s="654"/>
      <c r="I5253" s="654"/>
      <c r="J5253" s="654"/>
      <c r="K5253" s="655"/>
      <c r="L5253" s="653"/>
      <c r="M5253" s="654"/>
      <c r="N5253" s="654"/>
      <c r="O5253" s="654"/>
      <c r="P5253" s="655"/>
      <c r="Q5253" s="656"/>
      <c r="R5253" s="652"/>
      <c r="S5253" s="566"/>
      <c r="T5253" s="566"/>
      <c r="U5253" s="566"/>
      <c r="V5253" s="566"/>
      <c r="W5253" s="566"/>
      <c r="X5253" s="566"/>
      <c r="Y5253" s="566"/>
      <c r="Z5253" s="566"/>
      <c r="AA5253" s="566"/>
      <c r="AB5253" s="566"/>
      <c r="AC5253" s="566"/>
      <c r="AD5253" s="566"/>
      <c r="AE5253" s="566"/>
      <c r="AF5253" s="566"/>
      <c r="AG5253" s="566"/>
    </row>
    <row r="5254" spans="2:33" hidden="1" outlineLevel="1" x14ac:dyDescent="0.45">
      <c r="B5254" s="657"/>
      <c r="C5254" s="658"/>
      <c r="D5254" s="659"/>
      <c r="E5254" s="660"/>
      <c r="F5254" s="661"/>
      <c r="G5254" s="662"/>
      <c r="H5254" s="663"/>
      <c r="I5254" s="663"/>
      <c r="J5254" s="663"/>
      <c r="K5254" s="664"/>
      <c r="L5254" s="662"/>
      <c r="M5254" s="663"/>
      <c r="N5254" s="663"/>
      <c r="O5254" s="663"/>
      <c r="P5254" s="664"/>
      <c r="Q5254" s="665"/>
      <c r="R5254" s="661"/>
      <c r="S5254" s="566"/>
      <c r="T5254" s="566"/>
      <c r="U5254" s="566"/>
      <c r="V5254" s="566"/>
      <c r="W5254" s="566"/>
      <c r="X5254" s="566"/>
      <c r="Y5254" s="566"/>
      <c r="Z5254" s="566"/>
      <c r="AA5254" s="566"/>
      <c r="AB5254" s="566"/>
      <c r="AC5254" s="566"/>
      <c r="AD5254" s="566"/>
      <c r="AE5254" s="566"/>
      <c r="AF5254" s="566"/>
      <c r="AG5254" s="566"/>
    </row>
    <row r="5255" spans="2:33" hidden="1" outlineLevel="1" x14ac:dyDescent="0.45">
      <c r="B5255" s="648"/>
      <c r="C5255" s="649"/>
      <c r="D5255" s="650"/>
      <c r="E5255" s="651"/>
      <c r="F5255" s="652"/>
      <c r="G5255" s="653"/>
      <c r="H5255" s="654"/>
      <c r="I5255" s="654"/>
      <c r="J5255" s="654"/>
      <c r="K5255" s="655"/>
      <c r="L5255" s="653"/>
      <c r="M5255" s="654"/>
      <c r="N5255" s="654"/>
      <c r="O5255" s="654"/>
      <c r="P5255" s="655"/>
      <c r="Q5255" s="656"/>
      <c r="R5255" s="652"/>
      <c r="S5255" s="566"/>
      <c r="T5255" s="566"/>
      <c r="U5255" s="566"/>
      <c r="V5255" s="566"/>
      <c r="W5255" s="566"/>
      <c r="X5255" s="566"/>
      <c r="Y5255" s="566"/>
      <c r="Z5255" s="566"/>
      <c r="AA5255" s="566"/>
      <c r="AB5255" s="566"/>
      <c r="AC5255" s="566"/>
      <c r="AD5255" s="566"/>
      <c r="AE5255" s="566"/>
      <c r="AF5255" s="566"/>
      <c r="AG5255" s="566"/>
    </row>
    <row r="5256" spans="2:33" hidden="1" outlineLevel="1" x14ac:dyDescent="0.45">
      <c r="B5256" s="657"/>
      <c r="C5256" s="658"/>
      <c r="D5256" s="659"/>
      <c r="E5256" s="660"/>
      <c r="F5256" s="661"/>
      <c r="G5256" s="662"/>
      <c r="H5256" s="663"/>
      <c r="I5256" s="663"/>
      <c r="J5256" s="663"/>
      <c r="K5256" s="664"/>
      <c r="L5256" s="662"/>
      <c r="M5256" s="663"/>
      <c r="N5256" s="663"/>
      <c r="O5256" s="663"/>
      <c r="P5256" s="664"/>
      <c r="Q5256" s="665"/>
      <c r="R5256" s="661"/>
      <c r="S5256" s="566"/>
      <c r="T5256" s="566"/>
      <c r="U5256" s="566"/>
      <c r="V5256" s="566"/>
      <c r="W5256" s="566"/>
      <c r="X5256" s="566"/>
      <c r="Y5256" s="566"/>
      <c r="Z5256" s="566"/>
      <c r="AA5256" s="566"/>
      <c r="AB5256" s="566"/>
      <c r="AC5256" s="566"/>
      <c r="AD5256" s="566"/>
      <c r="AE5256" s="566"/>
      <c r="AF5256" s="566"/>
      <c r="AG5256" s="566"/>
    </row>
    <row r="5257" spans="2:33" hidden="1" outlineLevel="1" x14ac:dyDescent="0.45">
      <c r="B5257" s="648"/>
      <c r="C5257" s="649"/>
      <c r="D5257" s="650"/>
      <c r="E5257" s="651"/>
      <c r="F5257" s="652"/>
      <c r="G5257" s="653"/>
      <c r="H5257" s="654"/>
      <c r="I5257" s="654"/>
      <c r="J5257" s="654"/>
      <c r="K5257" s="655"/>
      <c r="L5257" s="653"/>
      <c r="M5257" s="654"/>
      <c r="N5257" s="654"/>
      <c r="O5257" s="654"/>
      <c r="P5257" s="655"/>
      <c r="Q5257" s="656"/>
      <c r="R5257" s="652"/>
      <c r="S5257" s="566"/>
      <c r="T5257" s="566"/>
      <c r="U5257" s="566"/>
      <c r="V5257" s="566"/>
      <c r="W5257" s="566"/>
      <c r="X5257" s="566"/>
      <c r="Y5257" s="566"/>
      <c r="Z5257" s="566"/>
      <c r="AA5257" s="566"/>
      <c r="AB5257" s="566"/>
      <c r="AC5257" s="566"/>
      <c r="AD5257" s="566"/>
      <c r="AE5257" s="566"/>
      <c r="AF5257" s="566"/>
      <c r="AG5257" s="566"/>
    </row>
    <row r="5258" spans="2:33" hidden="1" outlineLevel="1" x14ac:dyDescent="0.45">
      <c r="B5258" s="657"/>
      <c r="C5258" s="658"/>
      <c r="D5258" s="659"/>
      <c r="E5258" s="660"/>
      <c r="F5258" s="661"/>
      <c r="G5258" s="662"/>
      <c r="H5258" s="663"/>
      <c r="I5258" s="663"/>
      <c r="J5258" s="663"/>
      <c r="K5258" s="664"/>
      <c r="L5258" s="662"/>
      <c r="M5258" s="663"/>
      <c r="N5258" s="663"/>
      <c r="O5258" s="663"/>
      <c r="P5258" s="664"/>
      <c r="Q5258" s="665"/>
      <c r="R5258" s="661"/>
      <c r="S5258" s="566"/>
      <c r="T5258" s="566"/>
      <c r="U5258" s="566"/>
      <c r="V5258" s="566"/>
      <c r="W5258" s="566"/>
      <c r="X5258" s="566"/>
      <c r="Y5258" s="566"/>
      <c r="Z5258" s="566"/>
      <c r="AA5258" s="566"/>
      <c r="AB5258" s="566"/>
      <c r="AC5258" s="566"/>
      <c r="AD5258" s="566"/>
      <c r="AE5258" s="566"/>
      <c r="AF5258" s="566"/>
      <c r="AG5258" s="566"/>
    </row>
    <row r="5259" spans="2:33" hidden="1" outlineLevel="1" x14ac:dyDescent="0.45">
      <c r="B5259" s="648"/>
      <c r="C5259" s="649"/>
      <c r="D5259" s="650"/>
      <c r="E5259" s="651"/>
      <c r="F5259" s="652"/>
      <c r="G5259" s="653"/>
      <c r="H5259" s="654"/>
      <c r="I5259" s="654"/>
      <c r="J5259" s="654"/>
      <c r="K5259" s="655"/>
      <c r="L5259" s="653"/>
      <c r="M5259" s="654"/>
      <c r="N5259" s="654"/>
      <c r="O5259" s="654"/>
      <c r="P5259" s="655"/>
      <c r="Q5259" s="656"/>
      <c r="R5259" s="652"/>
      <c r="S5259" s="566"/>
      <c r="T5259" s="566"/>
      <c r="U5259" s="566"/>
      <c r="V5259" s="566"/>
      <c r="W5259" s="566"/>
      <c r="X5259" s="566"/>
      <c r="Y5259" s="566"/>
      <c r="Z5259" s="566"/>
      <c r="AA5259" s="566"/>
      <c r="AB5259" s="566"/>
      <c r="AC5259" s="566"/>
      <c r="AD5259" s="566"/>
      <c r="AE5259" s="566"/>
      <c r="AF5259" s="566"/>
      <c r="AG5259" s="566"/>
    </row>
    <row r="5260" spans="2:33" hidden="1" outlineLevel="1" x14ac:dyDescent="0.45">
      <c r="B5260" s="657"/>
      <c r="C5260" s="658"/>
      <c r="D5260" s="659"/>
      <c r="E5260" s="660"/>
      <c r="F5260" s="661"/>
      <c r="G5260" s="662"/>
      <c r="H5260" s="663"/>
      <c r="I5260" s="663"/>
      <c r="J5260" s="663"/>
      <c r="K5260" s="664"/>
      <c r="L5260" s="662"/>
      <c r="M5260" s="663"/>
      <c r="N5260" s="663"/>
      <c r="O5260" s="663"/>
      <c r="P5260" s="664"/>
      <c r="Q5260" s="665"/>
      <c r="R5260" s="661"/>
      <c r="S5260" s="566"/>
      <c r="T5260" s="566"/>
      <c r="U5260" s="566"/>
      <c r="V5260" s="566"/>
      <c r="W5260" s="566"/>
      <c r="X5260" s="566"/>
      <c r="Y5260" s="566"/>
      <c r="Z5260" s="566"/>
      <c r="AA5260" s="566"/>
      <c r="AB5260" s="566"/>
      <c r="AC5260" s="566"/>
      <c r="AD5260" s="566"/>
      <c r="AE5260" s="566"/>
      <c r="AF5260" s="566"/>
      <c r="AG5260" s="566"/>
    </row>
    <row r="5261" spans="2:33" hidden="1" outlineLevel="1" x14ac:dyDescent="0.45">
      <c r="B5261" s="648"/>
      <c r="C5261" s="649"/>
      <c r="D5261" s="650"/>
      <c r="E5261" s="651"/>
      <c r="F5261" s="652"/>
      <c r="G5261" s="653"/>
      <c r="H5261" s="654"/>
      <c r="I5261" s="654"/>
      <c r="J5261" s="654"/>
      <c r="K5261" s="655"/>
      <c r="L5261" s="653"/>
      <c r="M5261" s="654"/>
      <c r="N5261" s="654"/>
      <c r="O5261" s="654"/>
      <c r="P5261" s="655"/>
      <c r="Q5261" s="656"/>
      <c r="R5261" s="652"/>
      <c r="S5261" s="566"/>
      <c r="T5261" s="566"/>
      <c r="U5261" s="566"/>
      <c r="V5261" s="566"/>
      <c r="W5261" s="566"/>
      <c r="X5261" s="566"/>
      <c r="Y5261" s="566"/>
      <c r="Z5261" s="566"/>
      <c r="AA5261" s="566"/>
      <c r="AB5261" s="566"/>
      <c r="AC5261" s="566"/>
      <c r="AD5261" s="566"/>
      <c r="AE5261" s="566"/>
      <c r="AF5261" s="566"/>
      <c r="AG5261" s="566"/>
    </row>
    <row r="5262" spans="2:33" hidden="1" outlineLevel="1" x14ac:dyDescent="0.45">
      <c r="B5262" s="657"/>
      <c r="C5262" s="658"/>
      <c r="D5262" s="659"/>
      <c r="E5262" s="660"/>
      <c r="F5262" s="661"/>
      <c r="G5262" s="662"/>
      <c r="H5262" s="663"/>
      <c r="I5262" s="663"/>
      <c r="J5262" s="663"/>
      <c r="K5262" s="664"/>
      <c r="L5262" s="662"/>
      <c r="M5262" s="663"/>
      <c r="N5262" s="663"/>
      <c r="O5262" s="663"/>
      <c r="P5262" s="664"/>
      <c r="Q5262" s="665"/>
      <c r="R5262" s="661"/>
      <c r="S5262" s="566"/>
      <c r="T5262" s="566"/>
      <c r="U5262" s="566"/>
      <c r="V5262" s="566"/>
      <c r="W5262" s="566"/>
      <c r="X5262" s="566"/>
      <c r="Y5262" s="566"/>
      <c r="Z5262" s="566"/>
      <c r="AA5262" s="566"/>
      <c r="AB5262" s="566"/>
      <c r="AC5262" s="566"/>
      <c r="AD5262" s="566"/>
      <c r="AE5262" s="566"/>
      <c r="AF5262" s="566"/>
      <c r="AG5262" s="566"/>
    </row>
    <row r="5263" spans="2:33" hidden="1" outlineLevel="1" x14ac:dyDescent="0.45">
      <c r="B5263" s="648"/>
      <c r="C5263" s="649"/>
      <c r="D5263" s="650"/>
      <c r="E5263" s="651"/>
      <c r="F5263" s="652"/>
      <c r="G5263" s="653"/>
      <c r="H5263" s="654"/>
      <c r="I5263" s="654"/>
      <c r="J5263" s="654"/>
      <c r="K5263" s="655"/>
      <c r="L5263" s="653"/>
      <c r="M5263" s="654"/>
      <c r="N5263" s="654"/>
      <c r="O5263" s="654"/>
      <c r="P5263" s="655"/>
      <c r="Q5263" s="656"/>
      <c r="R5263" s="652"/>
      <c r="S5263" s="566"/>
      <c r="T5263" s="566"/>
      <c r="U5263" s="566"/>
      <c r="V5263" s="566"/>
      <c r="W5263" s="566"/>
      <c r="X5263" s="566"/>
      <c r="Y5263" s="566"/>
      <c r="Z5263" s="566"/>
      <c r="AA5263" s="566"/>
      <c r="AB5263" s="566"/>
      <c r="AC5263" s="566"/>
      <c r="AD5263" s="566"/>
      <c r="AE5263" s="566"/>
      <c r="AF5263" s="566"/>
      <c r="AG5263" s="566"/>
    </row>
    <row r="5264" spans="2:33" hidden="1" outlineLevel="1" x14ac:dyDescent="0.45">
      <c r="B5264" s="657"/>
      <c r="C5264" s="658"/>
      <c r="D5264" s="659"/>
      <c r="E5264" s="660"/>
      <c r="F5264" s="661"/>
      <c r="G5264" s="662"/>
      <c r="H5264" s="663"/>
      <c r="I5264" s="663"/>
      <c r="J5264" s="663"/>
      <c r="K5264" s="664"/>
      <c r="L5264" s="662"/>
      <c r="M5264" s="663"/>
      <c r="N5264" s="663"/>
      <c r="O5264" s="663"/>
      <c r="P5264" s="664"/>
      <c r="Q5264" s="665"/>
      <c r="R5264" s="661"/>
      <c r="S5264" s="566"/>
      <c r="T5264" s="566"/>
      <c r="U5264" s="566"/>
      <c r="V5264" s="566"/>
      <c r="W5264" s="566"/>
      <c r="X5264" s="566"/>
      <c r="Y5264" s="566"/>
      <c r="Z5264" s="566"/>
      <c r="AA5264" s="566"/>
      <c r="AB5264" s="566"/>
      <c r="AC5264" s="566"/>
      <c r="AD5264" s="566"/>
      <c r="AE5264" s="566"/>
      <c r="AF5264" s="566"/>
      <c r="AG5264" s="566"/>
    </row>
    <row r="5265" spans="2:33" hidden="1" outlineLevel="1" x14ac:dyDescent="0.45">
      <c r="B5265" s="648"/>
      <c r="C5265" s="649"/>
      <c r="D5265" s="650"/>
      <c r="E5265" s="651"/>
      <c r="F5265" s="652"/>
      <c r="G5265" s="653"/>
      <c r="H5265" s="654"/>
      <c r="I5265" s="654"/>
      <c r="J5265" s="654"/>
      <c r="K5265" s="655"/>
      <c r="L5265" s="653"/>
      <c r="M5265" s="654"/>
      <c r="N5265" s="654"/>
      <c r="O5265" s="654"/>
      <c r="P5265" s="655"/>
      <c r="Q5265" s="656"/>
      <c r="R5265" s="652"/>
      <c r="S5265" s="566"/>
      <c r="T5265" s="566"/>
      <c r="U5265" s="566"/>
      <c r="V5265" s="566"/>
      <c r="W5265" s="566"/>
      <c r="X5265" s="566"/>
      <c r="Y5265" s="566"/>
      <c r="Z5265" s="566"/>
      <c r="AA5265" s="566"/>
      <c r="AB5265" s="566"/>
      <c r="AC5265" s="566"/>
      <c r="AD5265" s="566"/>
      <c r="AE5265" s="566"/>
      <c r="AF5265" s="566"/>
      <c r="AG5265" s="566"/>
    </row>
    <row r="5266" spans="2:33" hidden="1" outlineLevel="1" x14ac:dyDescent="0.45">
      <c r="B5266" s="657"/>
      <c r="C5266" s="658"/>
      <c r="D5266" s="659"/>
      <c r="E5266" s="660"/>
      <c r="F5266" s="661"/>
      <c r="G5266" s="662"/>
      <c r="H5266" s="663"/>
      <c r="I5266" s="663"/>
      <c r="J5266" s="663"/>
      <c r="K5266" s="664"/>
      <c r="L5266" s="662"/>
      <c r="M5266" s="663"/>
      <c r="N5266" s="663"/>
      <c r="O5266" s="663"/>
      <c r="P5266" s="664"/>
      <c r="Q5266" s="665"/>
      <c r="R5266" s="661"/>
      <c r="S5266" s="566"/>
      <c r="T5266" s="566"/>
      <c r="U5266" s="566"/>
      <c r="V5266" s="566"/>
      <c r="W5266" s="566"/>
      <c r="X5266" s="566"/>
      <c r="Y5266" s="566"/>
      <c r="Z5266" s="566"/>
      <c r="AA5266" s="566"/>
      <c r="AB5266" s="566"/>
      <c r="AC5266" s="566"/>
      <c r="AD5266" s="566"/>
      <c r="AE5266" s="566"/>
      <c r="AF5266" s="566"/>
      <c r="AG5266" s="566"/>
    </row>
    <row r="5267" spans="2:33" hidden="1" outlineLevel="1" x14ac:dyDescent="0.45">
      <c r="B5267" s="648"/>
      <c r="C5267" s="649"/>
      <c r="D5267" s="650"/>
      <c r="E5267" s="651"/>
      <c r="F5267" s="652"/>
      <c r="G5267" s="653"/>
      <c r="H5267" s="654"/>
      <c r="I5267" s="654"/>
      <c r="J5267" s="654"/>
      <c r="K5267" s="655"/>
      <c r="L5267" s="653"/>
      <c r="M5267" s="654"/>
      <c r="N5267" s="654"/>
      <c r="O5267" s="654"/>
      <c r="P5267" s="655"/>
      <c r="Q5267" s="656"/>
      <c r="R5267" s="652"/>
      <c r="S5267" s="566"/>
      <c r="T5267" s="566"/>
      <c r="U5267" s="566"/>
      <c r="V5267" s="566"/>
      <c r="W5267" s="566"/>
      <c r="X5267" s="566"/>
      <c r="Y5267" s="566"/>
      <c r="Z5267" s="566"/>
      <c r="AA5267" s="566"/>
      <c r="AB5267" s="566"/>
      <c r="AC5267" s="566"/>
      <c r="AD5267" s="566"/>
      <c r="AE5267" s="566"/>
      <c r="AF5267" s="566"/>
      <c r="AG5267" s="566"/>
    </row>
    <row r="5268" spans="2:33" hidden="1" outlineLevel="1" x14ac:dyDescent="0.45">
      <c r="B5268" s="657"/>
      <c r="C5268" s="658"/>
      <c r="D5268" s="659"/>
      <c r="E5268" s="660"/>
      <c r="F5268" s="661"/>
      <c r="G5268" s="662"/>
      <c r="H5268" s="663"/>
      <c r="I5268" s="663"/>
      <c r="J5268" s="663"/>
      <c r="K5268" s="664"/>
      <c r="L5268" s="662"/>
      <c r="M5268" s="663"/>
      <c r="N5268" s="663"/>
      <c r="O5268" s="663"/>
      <c r="P5268" s="664"/>
      <c r="Q5268" s="665"/>
      <c r="R5268" s="661"/>
      <c r="S5268" s="566"/>
      <c r="T5268" s="566"/>
      <c r="U5268" s="566"/>
      <c r="V5268" s="566"/>
      <c r="W5268" s="566"/>
      <c r="X5268" s="566"/>
      <c r="Y5268" s="566"/>
      <c r="Z5268" s="566"/>
      <c r="AA5268" s="566"/>
      <c r="AB5268" s="566"/>
      <c r="AC5268" s="566"/>
      <c r="AD5268" s="566"/>
      <c r="AE5268" s="566"/>
      <c r="AF5268" s="566"/>
      <c r="AG5268" s="566"/>
    </row>
    <row r="5269" spans="2:33" hidden="1" outlineLevel="1" x14ac:dyDescent="0.45">
      <c r="B5269" s="648"/>
      <c r="C5269" s="649"/>
      <c r="D5269" s="650"/>
      <c r="E5269" s="651"/>
      <c r="F5269" s="652"/>
      <c r="G5269" s="653"/>
      <c r="H5269" s="654"/>
      <c r="I5269" s="654"/>
      <c r="J5269" s="654"/>
      <c r="K5269" s="655"/>
      <c r="L5269" s="653"/>
      <c r="M5269" s="654"/>
      <c r="N5269" s="654"/>
      <c r="O5269" s="654"/>
      <c r="P5269" s="655"/>
      <c r="Q5269" s="656"/>
      <c r="R5269" s="652"/>
      <c r="S5269" s="566"/>
      <c r="T5269" s="566"/>
      <c r="U5269" s="566"/>
      <c r="V5269" s="566"/>
      <c r="W5269" s="566"/>
      <c r="X5269" s="566"/>
      <c r="Y5269" s="566"/>
      <c r="Z5269" s="566"/>
      <c r="AA5269" s="566"/>
      <c r="AB5269" s="566"/>
      <c r="AC5269" s="566"/>
      <c r="AD5269" s="566"/>
      <c r="AE5269" s="566"/>
      <c r="AF5269" s="566"/>
      <c r="AG5269" s="566"/>
    </row>
    <row r="5270" spans="2:33" hidden="1" outlineLevel="1" x14ac:dyDescent="0.45">
      <c r="B5270" s="657"/>
      <c r="C5270" s="658"/>
      <c r="D5270" s="659"/>
      <c r="E5270" s="660"/>
      <c r="F5270" s="661"/>
      <c r="G5270" s="662"/>
      <c r="H5270" s="663"/>
      <c r="I5270" s="663"/>
      <c r="J5270" s="663"/>
      <c r="K5270" s="664"/>
      <c r="L5270" s="662"/>
      <c r="M5270" s="663"/>
      <c r="N5270" s="663"/>
      <c r="O5270" s="663"/>
      <c r="P5270" s="664"/>
      <c r="Q5270" s="665"/>
      <c r="R5270" s="661"/>
      <c r="S5270" s="566"/>
      <c r="T5270" s="566"/>
      <c r="U5270" s="566"/>
      <c r="V5270" s="566"/>
      <c r="W5270" s="566"/>
      <c r="X5270" s="566"/>
      <c r="Y5270" s="566"/>
      <c r="Z5270" s="566"/>
      <c r="AA5270" s="566"/>
      <c r="AB5270" s="566"/>
      <c r="AC5270" s="566"/>
      <c r="AD5270" s="566"/>
      <c r="AE5270" s="566"/>
      <c r="AF5270" s="566"/>
      <c r="AG5270" s="566"/>
    </row>
    <row r="5271" spans="2:33" hidden="1" outlineLevel="1" x14ac:dyDescent="0.45">
      <c r="B5271" s="648"/>
      <c r="C5271" s="649"/>
      <c r="D5271" s="650"/>
      <c r="E5271" s="651"/>
      <c r="F5271" s="652"/>
      <c r="G5271" s="653"/>
      <c r="H5271" s="654"/>
      <c r="I5271" s="654"/>
      <c r="J5271" s="654"/>
      <c r="K5271" s="655"/>
      <c r="L5271" s="653"/>
      <c r="M5271" s="654"/>
      <c r="N5271" s="654"/>
      <c r="O5271" s="654"/>
      <c r="P5271" s="655"/>
      <c r="Q5271" s="656"/>
      <c r="R5271" s="652"/>
      <c r="S5271" s="566"/>
      <c r="T5271" s="566"/>
      <c r="U5271" s="566"/>
      <c r="V5271" s="566"/>
      <c r="W5271" s="566"/>
      <c r="X5271" s="566"/>
      <c r="Y5271" s="566"/>
      <c r="Z5271" s="566"/>
      <c r="AA5271" s="566"/>
      <c r="AB5271" s="566"/>
      <c r="AC5271" s="566"/>
      <c r="AD5271" s="566"/>
      <c r="AE5271" s="566"/>
      <c r="AF5271" s="566"/>
      <c r="AG5271" s="566"/>
    </row>
    <row r="5272" spans="2:33" hidden="1" outlineLevel="1" x14ac:dyDescent="0.45">
      <c r="B5272" s="657"/>
      <c r="C5272" s="658"/>
      <c r="D5272" s="659"/>
      <c r="E5272" s="660"/>
      <c r="F5272" s="661"/>
      <c r="G5272" s="662"/>
      <c r="H5272" s="663"/>
      <c r="I5272" s="663"/>
      <c r="J5272" s="663"/>
      <c r="K5272" s="664"/>
      <c r="L5272" s="662"/>
      <c r="M5272" s="663"/>
      <c r="N5272" s="663"/>
      <c r="O5272" s="663"/>
      <c r="P5272" s="664"/>
      <c r="Q5272" s="665"/>
      <c r="R5272" s="661"/>
      <c r="S5272" s="566"/>
      <c r="T5272" s="566"/>
      <c r="U5272" s="566"/>
      <c r="V5272" s="566"/>
      <c r="W5272" s="566"/>
      <c r="X5272" s="566"/>
      <c r="Y5272" s="566"/>
      <c r="Z5272" s="566"/>
      <c r="AA5272" s="566"/>
      <c r="AB5272" s="566"/>
      <c r="AC5272" s="566"/>
      <c r="AD5272" s="566"/>
      <c r="AE5272" s="566"/>
      <c r="AF5272" s="566"/>
      <c r="AG5272" s="566"/>
    </row>
    <row r="5273" spans="2:33" hidden="1" outlineLevel="1" x14ac:dyDescent="0.45">
      <c r="B5273" s="648"/>
      <c r="C5273" s="649"/>
      <c r="D5273" s="650"/>
      <c r="E5273" s="651"/>
      <c r="F5273" s="652"/>
      <c r="G5273" s="653"/>
      <c r="H5273" s="654"/>
      <c r="I5273" s="654"/>
      <c r="J5273" s="654"/>
      <c r="K5273" s="655"/>
      <c r="L5273" s="653"/>
      <c r="M5273" s="654"/>
      <c r="N5273" s="654"/>
      <c r="O5273" s="654"/>
      <c r="P5273" s="655"/>
      <c r="Q5273" s="656"/>
      <c r="R5273" s="652"/>
      <c r="S5273" s="566"/>
      <c r="T5273" s="566"/>
      <c r="U5273" s="566"/>
      <c r="V5273" s="566"/>
      <c r="W5273" s="566"/>
      <c r="X5273" s="566"/>
      <c r="Y5273" s="566"/>
      <c r="Z5273" s="566"/>
      <c r="AA5273" s="566"/>
      <c r="AB5273" s="566"/>
      <c r="AC5273" s="566"/>
      <c r="AD5273" s="566"/>
      <c r="AE5273" s="566"/>
      <c r="AF5273" s="566"/>
      <c r="AG5273" s="566"/>
    </row>
    <row r="5274" spans="2:33" hidden="1" outlineLevel="1" x14ac:dyDescent="0.45">
      <c r="B5274" s="657"/>
      <c r="C5274" s="658"/>
      <c r="D5274" s="659"/>
      <c r="E5274" s="660"/>
      <c r="F5274" s="661"/>
      <c r="G5274" s="662"/>
      <c r="H5274" s="663"/>
      <c r="I5274" s="663"/>
      <c r="J5274" s="663"/>
      <c r="K5274" s="664"/>
      <c r="L5274" s="662"/>
      <c r="M5274" s="663"/>
      <c r="N5274" s="663"/>
      <c r="O5274" s="663"/>
      <c r="P5274" s="664"/>
      <c r="Q5274" s="665"/>
      <c r="R5274" s="661"/>
      <c r="S5274" s="566"/>
      <c r="T5274" s="566"/>
      <c r="U5274" s="566"/>
      <c r="V5274" s="566"/>
      <c r="W5274" s="566"/>
      <c r="X5274" s="566"/>
      <c r="Y5274" s="566"/>
      <c r="Z5274" s="566"/>
      <c r="AA5274" s="566"/>
      <c r="AB5274" s="566"/>
      <c r="AC5274" s="566"/>
      <c r="AD5274" s="566"/>
      <c r="AE5274" s="566"/>
      <c r="AF5274" s="566"/>
      <c r="AG5274" s="566"/>
    </row>
    <row r="5275" spans="2:33" hidden="1" outlineLevel="1" x14ac:dyDescent="0.45">
      <c r="B5275" s="648"/>
      <c r="C5275" s="649"/>
      <c r="D5275" s="650"/>
      <c r="E5275" s="651"/>
      <c r="F5275" s="652"/>
      <c r="G5275" s="653"/>
      <c r="H5275" s="654"/>
      <c r="I5275" s="654"/>
      <c r="J5275" s="654"/>
      <c r="K5275" s="655"/>
      <c r="L5275" s="653"/>
      <c r="M5275" s="654"/>
      <c r="N5275" s="654"/>
      <c r="O5275" s="654"/>
      <c r="P5275" s="655"/>
      <c r="Q5275" s="656"/>
      <c r="R5275" s="652"/>
      <c r="S5275" s="566"/>
      <c r="T5275" s="566"/>
      <c r="U5275" s="566"/>
      <c r="V5275" s="566"/>
      <c r="W5275" s="566"/>
      <c r="X5275" s="566"/>
      <c r="Y5275" s="566"/>
      <c r="Z5275" s="566"/>
      <c r="AA5275" s="566"/>
      <c r="AB5275" s="566"/>
      <c r="AC5275" s="566"/>
      <c r="AD5275" s="566"/>
      <c r="AE5275" s="566"/>
      <c r="AF5275" s="566"/>
      <c r="AG5275" s="566"/>
    </row>
    <row r="5276" spans="2:33" hidden="1" outlineLevel="1" x14ac:dyDescent="0.45">
      <c r="B5276" s="657"/>
      <c r="C5276" s="658"/>
      <c r="D5276" s="659"/>
      <c r="E5276" s="660"/>
      <c r="F5276" s="661"/>
      <c r="G5276" s="662"/>
      <c r="H5276" s="663"/>
      <c r="I5276" s="663"/>
      <c r="J5276" s="663"/>
      <c r="K5276" s="664"/>
      <c r="L5276" s="662"/>
      <c r="M5276" s="663"/>
      <c r="N5276" s="663"/>
      <c r="O5276" s="663"/>
      <c r="P5276" s="664"/>
      <c r="Q5276" s="665"/>
      <c r="R5276" s="661"/>
      <c r="S5276" s="566"/>
      <c r="T5276" s="566"/>
      <c r="U5276" s="566"/>
      <c r="V5276" s="566"/>
      <c r="W5276" s="566"/>
      <c r="X5276" s="566"/>
      <c r="Y5276" s="566"/>
      <c r="Z5276" s="566"/>
      <c r="AA5276" s="566"/>
      <c r="AB5276" s="566"/>
      <c r="AC5276" s="566"/>
      <c r="AD5276" s="566"/>
      <c r="AE5276" s="566"/>
      <c r="AF5276" s="566"/>
      <c r="AG5276" s="566"/>
    </row>
    <row r="5277" spans="2:33" hidden="1" outlineLevel="1" x14ac:dyDescent="0.45">
      <c r="B5277" s="648"/>
      <c r="C5277" s="649"/>
      <c r="D5277" s="650"/>
      <c r="E5277" s="651"/>
      <c r="F5277" s="652"/>
      <c r="G5277" s="653"/>
      <c r="H5277" s="654"/>
      <c r="I5277" s="654"/>
      <c r="J5277" s="654"/>
      <c r="K5277" s="655"/>
      <c r="L5277" s="653"/>
      <c r="M5277" s="654"/>
      <c r="N5277" s="654"/>
      <c r="O5277" s="654"/>
      <c r="P5277" s="655"/>
      <c r="Q5277" s="656"/>
      <c r="R5277" s="652"/>
      <c r="S5277" s="566"/>
      <c r="T5277" s="566"/>
      <c r="U5277" s="566"/>
      <c r="V5277" s="566"/>
      <c r="W5277" s="566"/>
      <c r="X5277" s="566"/>
      <c r="Y5277" s="566"/>
      <c r="Z5277" s="566"/>
      <c r="AA5277" s="566"/>
      <c r="AB5277" s="566"/>
      <c r="AC5277" s="566"/>
      <c r="AD5277" s="566"/>
      <c r="AE5277" s="566"/>
      <c r="AF5277" s="566"/>
      <c r="AG5277" s="566"/>
    </row>
    <row r="5278" spans="2:33" hidden="1" outlineLevel="1" x14ac:dyDescent="0.45">
      <c r="B5278" s="657"/>
      <c r="C5278" s="658"/>
      <c r="D5278" s="659"/>
      <c r="E5278" s="660"/>
      <c r="F5278" s="661"/>
      <c r="G5278" s="662"/>
      <c r="H5278" s="663"/>
      <c r="I5278" s="663"/>
      <c r="J5278" s="663"/>
      <c r="K5278" s="664"/>
      <c r="L5278" s="662"/>
      <c r="M5278" s="663"/>
      <c r="N5278" s="663"/>
      <c r="O5278" s="663"/>
      <c r="P5278" s="664"/>
      <c r="Q5278" s="665"/>
      <c r="R5278" s="661"/>
      <c r="S5278" s="566"/>
      <c r="T5278" s="566"/>
      <c r="U5278" s="566"/>
      <c r="V5278" s="566"/>
      <c r="W5278" s="566"/>
      <c r="X5278" s="566"/>
      <c r="Y5278" s="566"/>
      <c r="Z5278" s="566"/>
      <c r="AA5278" s="566"/>
      <c r="AB5278" s="566"/>
      <c r="AC5278" s="566"/>
      <c r="AD5278" s="566"/>
      <c r="AE5278" s="566"/>
      <c r="AF5278" s="566"/>
      <c r="AG5278" s="566"/>
    </row>
    <row r="5279" spans="2:33" hidden="1" outlineLevel="1" x14ac:dyDescent="0.45">
      <c r="B5279" s="648"/>
      <c r="C5279" s="649"/>
      <c r="D5279" s="650"/>
      <c r="E5279" s="651"/>
      <c r="F5279" s="652"/>
      <c r="G5279" s="653"/>
      <c r="H5279" s="654"/>
      <c r="I5279" s="654"/>
      <c r="J5279" s="654"/>
      <c r="K5279" s="655"/>
      <c r="L5279" s="653"/>
      <c r="M5279" s="654"/>
      <c r="N5279" s="654"/>
      <c r="O5279" s="654"/>
      <c r="P5279" s="655"/>
      <c r="Q5279" s="656"/>
      <c r="R5279" s="652"/>
      <c r="S5279" s="566"/>
      <c r="T5279" s="566"/>
      <c r="U5279" s="566"/>
      <c r="V5279" s="566"/>
      <c r="W5279" s="566"/>
      <c r="X5279" s="566"/>
      <c r="Y5279" s="566"/>
      <c r="Z5279" s="566"/>
      <c r="AA5279" s="566"/>
      <c r="AB5279" s="566"/>
      <c r="AC5279" s="566"/>
      <c r="AD5279" s="566"/>
      <c r="AE5279" s="566"/>
      <c r="AF5279" s="566"/>
      <c r="AG5279" s="566"/>
    </row>
    <row r="5280" spans="2:33" hidden="1" outlineLevel="1" x14ac:dyDescent="0.45">
      <c r="B5280" s="657"/>
      <c r="C5280" s="658"/>
      <c r="D5280" s="659"/>
      <c r="E5280" s="660"/>
      <c r="F5280" s="661"/>
      <c r="G5280" s="662"/>
      <c r="H5280" s="663"/>
      <c r="I5280" s="663"/>
      <c r="J5280" s="663"/>
      <c r="K5280" s="664"/>
      <c r="L5280" s="662"/>
      <c r="M5280" s="663"/>
      <c r="N5280" s="663"/>
      <c r="O5280" s="663"/>
      <c r="P5280" s="664"/>
      <c r="Q5280" s="665"/>
      <c r="R5280" s="661"/>
      <c r="S5280" s="566"/>
      <c r="T5280" s="566"/>
      <c r="U5280" s="566"/>
      <c r="V5280" s="566"/>
      <c r="W5280" s="566"/>
      <c r="X5280" s="566"/>
      <c r="Y5280" s="566"/>
      <c r="Z5280" s="566"/>
      <c r="AA5280" s="566"/>
      <c r="AB5280" s="566"/>
      <c r="AC5280" s="566"/>
      <c r="AD5280" s="566"/>
      <c r="AE5280" s="566"/>
      <c r="AF5280" s="566"/>
      <c r="AG5280" s="566"/>
    </row>
    <row r="5281" spans="2:33" hidden="1" outlineLevel="1" x14ac:dyDescent="0.45">
      <c r="B5281" s="648"/>
      <c r="C5281" s="649"/>
      <c r="D5281" s="650"/>
      <c r="E5281" s="651"/>
      <c r="F5281" s="652"/>
      <c r="G5281" s="653"/>
      <c r="H5281" s="654"/>
      <c r="I5281" s="654"/>
      <c r="J5281" s="654"/>
      <c r="K5281" s="655"/>
      <c r="L5281" s="653"/>
      <c r="M5281" s="654"/>
      <c r="N5281" s="654"/>
      <c r="O5281" s="654"/>
      <c r="P5281" s="655"/>
      <c r="Q5281" s="656"/>
      <c r="R5281" s="652"/>
      <c r="S5281" s="566"/>
      <c r="T5281" s="566"/>
      <c r="U5281" s="566"/>
      <c r="V5281" s="566"/>
      <c r="W5281" s="566"/>
      <c r="X5281" s="566"/>
      <c r="Y5281" s="566"/>
      <c r="Z5281" s="566"/>
      <c r="AA5281" s="566"/>
      <c r="AB5281" s="566"/>
      <c r="AC5281" s="566"/>
      <c r="AD5281" s="566"/>
      <c r="AE5281" s="566"/>
      <c r="AF5281" s="566"/>
      <c r="AG5281" s="566"/>
    </row>
    <row r="5282" spans="2:33" hidden="1" outlineLevel="1" x14ac:dyDescent="0.45">
      <c r="B5282" s="657"/>
      <c r="C5282" s="658"/>
      <c r="D5282" s="659"/>
      <c r="E5282" s="660"/>
      <c r="F5282" s="661"/>
      <c r="G5282" s="662"/>
      <c r="H5282" s="663"/>
      <c r="I5282" s="663"/>
      <c r="J5282" s="663"/>
      <c r="K5282" s="664"/>
      <c r="L5282" s="662"/>
      <c r="M5282" s="663"/>
      <c r="N5282" s="663"/>
      <c r="O5282" s="663"/>
      <c r="P5282" s="664"/>
      <c r="Q5282" s="665"/>
      <c r="R5282" s="661"/>
      <c r="S5282" s="566"/>
      <c r="T5282" s="566"/>
      <c r="U5282" s="566"/>
      <c r="V5282" s="566"/>
      <c r="W5282" s="566"/>
      <c r="X5282" s="566"/>
      <c r="Y5282" s="566"/>
      <c r="Z5282" s="566"/>
      <c r="AA5282" s="566"/>
      <c r="AB5282" s="566"/>
      <c r="AC5282" s="566"/>
      <c r="AD5282" s="566"/>
      <c r="AE5282" s="566"/>
      <c r="AF5282" s="566"/>
      <c r="AG5282" s="566"/>
    </row>
    <row r="5283" spans="2:33" hidden="1" outlineLevel="1" x14ac:dyDescent="0.45">
      <c r="B5283" s="648"/>
      <c r="C5283" s="649"/>
      <c r="D5283" s="650"/>
      <c r="E5283" s="651"/>
      <c r="F5283" s="652"/>
      <c r="G5283" s="653"/>
      <c r="H5283" s="654"/>
      <c r="I5283" s="654"/>
      <c r="J5283" s="654"/>
      <c r="K5283" s="655"/>
      <c r="L5283" s="653"/>
      <c r="M5283" s="654"/>
      <c r="N5283" s="654"/>
      <c r="O5283" s="654"/>
      <c r="P5283" s="655"/>
      <c r="Q5283" s="656"/>
      <c r="R5283" s="652"/>
      <c r="S5283" s="566"/>
      <c r="T5283" s="566"/>
      <c r="U5283" s="566"/>
      <c r="V5283" s="566"/>
      <c r="W5283" s="566"/>
      <c r="X5283" s="566"/>
      <c r="Y5283" s="566"/>
      <c r="Z5283" s="566"/>
      <c r="AA5283" s="566"/>
      <c r="AB5283" s="566"/>
      <c r="AC5283" s="566"/>
      <c r="AD5283" s="566"/>
      <c r="AE5283" s="566"/>
      <c r="AF5283" s="566"/>
      <c r="AG5283" s="566"/>
    </row>
    <row r="5284" spans="2:33" hidden="1" outlineLevel="1" x14ac:dyDescent="0.45">
      <c r="B5284" s="657"/>
      <c r="C5284" s="658"/>
      <c r="D5284" s="659"/>
      <c r="E5284" s="660"/>
      <c r="F5284" s="661"/>
      <c r="G5284" s="662"/>
      <c r="H5284" s="663"/>
      <c r="I5284" s="663"/>
      <c r="J5284" s="663"/>
      <c r="K5284" s="664"/>
      <c r="L5284" s="662"/>
      <c r="M5284" s="663"/>
      <c r="N5284" s="663"/>
      <c r="O5284" s="663"/>
      <c r="P5284" s="664"/>
      <c r="Q5284" s="665"/>
      <c r="R5284" s="661"/>
      <c r="S5284" s="566"/>
      <c r="T5284" s="566"/>
      <c r="U5284" s="566"/>
      <c r="V5284" s="566"/>
      <c r="W5284" s="566"/>
      <c r="X5284" s="566"/>
      <c r="Y5284" s="566"/>
      <c r="Z5284" s="566"/>
      <c r="AA5284" s="566"/>
      <c r="AB5284" s="566"/>
      <c r="AC5284" s="566"/>
      <c r="AD5284" s="566"/>
      <c r="AE5284" s="566"/>
      <c r="AF5284" s="566"/>
      <c r="AG5284" s="566"/>
    </row>
    <row r="5285" spans="2:33" hidden="1" outlineLevel="1" x14ac:dyDescent="0.45">
      <c r="B5285" s="648"/>
      <c r="C5285" s="649"/>
      <c r="D5285" s="650"/>
      <c r="E5285" s="651"/>
      <c r="F5285" s="652"/>
      <c r="G5285" s="653"/>
      <c r="H5285" s="654"/>
      <c r="I5285" s="654"/>
      <c r="J5285" s="654"/>
      <c r="K5285" s="655"/>
      <c r="L5285" s="653"/>
      <c r="M5285" s="654"/>
      <c r="N5285" s="654"/>
      <c r="O5285" s="654"/>
      <c r="P5285" s="655"/>
      <c r="Q5285" s="656"/>
      <c r="R5285" s="652"/>
      <c r="S5285" s="566"/>
      <c r="T5285" s="566"/>
      <c r="U5285" s="566"/>
      <c r="V5285" s="566"/>
      <c r="W5285" s="566"/>
      <c r="X5285" s="566"/>
      <c r="Y5285" s="566"/>
      <c r="Z5285" s="566"/>
      <c r="AA5285" s="566"/>
      <c r="AB5285" s="566"/>
      <c r="AC5285" s="566"/>
      <c r="AD5285" s="566"/>
      <c r="AE5285" s="566"/>
      <c r="AF5285" s="566"/>
      <c r="AG5285" s="566"/>
    </row>
    <row r="5286" spans="2:33" hidden="1" outlineLevel="1" x14ac:dyDescent="0.45">
      <c r="B5286" s="657"/>
      <c r="C5286" s="658"/>
      <c r="D5286" s="659"/>
      <c r="E5286" s="660"/>
      <c r="F5286" s="661"/>
      <c r="G5286" s="662"/>
      <c r="H5286" s="663"/>
      <c r="I5286" s="663"/>
      <c r="J5286" s="663"/>
      <c r="K5286" s="664"/>
      <c r="L5286" s="662"/>
      <c r="M5286" s="663"/>
      <c r="N5286" s="663"/>
      <c r="O5286" s="663"/>
      <c r="P5286" s="664"/>
      <c r="Q5286" s="665"/>
      <c r="R5286" s="661"/>
      <c r="S5286" s="566"/>
      <c r="T5286" s="566"/>
      <c r="U5286" s="566"/>
      <c r="V5286" s="566"/>
      <c r="W5286" s="566"/>
      <c r="X5286" s="566"/>
      <c r="Y5286" s="566"/>
      <c r="Z5286" s="566"/>
      <c r="AA5286" s="566"/>
      <c r="AB5286" s="566"/>
      <c r="AC5286" s="566"/>
      <c r="AD5286" s="566"/>
      <c r="AE5286" s="566"/>
      <c r="AF5286" s="566"/>
      <c r="AG5286" s="566"/>
    </row>
    <row r="5287" spans="2:33" hidden="1" outlineLevel="1" x14ac:dyDescent="0.45">
      <c r="B5287" s="648"/>
      <c r="C5287" s="649"/>
      <c r="D5287" s="650"/>
      <c r="E5287" s="651"/>
      <c r="F5287" s="652"/>
      <c r="G5287" s="653"/>
      <c r="H5287" s="654"/>
      <c r="I5287" s="654"/>
      <c r="J5287" s="654"/>
      <c r="K5287" s="655"/>
      <c r="L5287" s="653"/>
      <c r="M5287" s="654"/>
      <c r="N5287" s="654"/>
      <c r="O5287" s="654"/>
      <c r="P5287" s="655"/>
      <c r="Q5287" s="656"/>
      <c r="R5287" s="652"/>
      <c r="S5287" s="566"/>
      <c r="T5287" s="566"/>
      <c r="U5287" s="566"/>
      <c r="V5287" s="566"/>
      <c r="W5287" s="566"/>
      <c r="X5287" s="566"/>
      <c r="Y5287" s="566"/>
      <c r="Z5287" s="566"/>
      <c r="AA5287" s="566"/>
      <c r="AB5287" s="566"/>
      <c r="AC5287" s="566"/>
      <c r="AD5287" s="566"/>
      <c r="AE5287" s="566"/>
      <c r="AF5287" s="566"/>
      <c r="AG5287" s="566"/>
    </row>
    <row r="5288" spans="2:33" hidden="1" outlineLevel="1" x14ac:dyDescent="0.45">
      <c r="B5288" s="657"/>
      <c r="C5288" s="658"/>
      <c r="D5288" s="659"/>
      <c r="E5288" s="660"/>
      <c r="F5288" s="661"/>
      <c r="G5288" s="662"/>
      <c r="H5288" s="663"/>
      <c r="I5288" s="663"/>
      <c r="J5288" s="663"/>
      <c r="K5288" s="664"/>
      <c r="L5288" s="662"/>
      <c r="M5288" s="663"/>
      <c r="N5288" s="663"/>
      <c r="O5288" s="663"/>
      <c r="P5288" s="664"/>
      <c r="Q5288" s="665"/>
      <c r="R5288" s="661"/>
      <c r="S5288" s="566"/>
      <c r="T5288" s="566"/>
      <c r="U5288" s="566"/>
      <c r="V5288" s="566"/>
      <c r="W5288" s="566"/>
      <c r="X5288" s="566"/>
      <c r="Y5288" s="566"/>
      <c r="Z5288" s="566"/>
      <c r="AA5288" s="566"/>
      <c r="AB5288" s="566"/>
      <c r="AC5288" s="566"/>
      <c r="AD5288" s="566"/>
      <c r="AE5288" s="566"/>
      <c r="AF5288" s="566"/>
      <c r="AG5288" s="566"/>
    </row>
    <row r="5289" spans="2:33" hidden="1" outlineLevel="1" x14ac:dyDescent="0.45">
      <c r="B5289" s="648"/>
      <c r="C5289" s="649"/>
      <c r="D5289" s="650"/>
      <c r="E5289" s="651"/>
      <c r="F5289" s="652"/>
      <c r="G5289" s="653"/>
      <c r="H5289" s="654"/>
      <c r="I5289" s="654"/>
      <c r="J5289" s="654"/>
      <c r="K5289" s="655"/>
      <c r="L5289" s="653"/>
      <c r="M5289" s="654"/>
      <c r="N5289" s="654"/>
      <c r="O5289" s="654"/>
      <c r="P5289" s="655"/>
      <c r="Q5289" s="656"/>
      <c r="R5289" s="652"/>
      <c r="S5289" s="566"/>
      <c r="T5289" s="566"/>
      <c r="U5289" s="566"/>
      <c r="V5289" s="566"/>
      <c r="W5289" s="566"/>
      <c r="X5289" s="566"/>
      <c r="Y5289" s="566"/>
      <c r="Z5289" s="566"/>
      <c r="AA5289" s="566"/>
      <c r="AB5289" s="566"/>
      <c r="AC5289" s="566"/>
      <c r="AD5289" s="566"/>
      <c r="AE5289" s="566"/>
      <c r="AF5289" s="566"/>
      <c r="AG5289" s="566"/>
    </row>
    <row r="5290" spans="2:33" hidden="1" outlineLevel="1" x14ac:dyDescent="0.45">
      <c r="B5290" s="657"/>
      <c r="C5290" s="658"/>
      <c r="D5290" s="659"/>
      <c r="E5290" s="660"/>
      <c r="F5290" s="661"/>
      <c r="G5290" s="662"/>
      <c r="H5290" s="663"/>
      <c r="I5290" s="663"/>
      <c r="J5290" s="663"/>
      <c r="K5290" s="664"/>
      <c r="L5290" s="662"/>
      <c r="M5290" s="663"/>
      <c r="N5290" s="663"/>
      <c r="O5290" s="663"/>
      <c r="P5290" s="664"/>
      <c r="Q5290" s="665"/>
      <c r="R5290" s="661"/>
      <c r="S5290" s="566"/>
      <c r="T5290" s="566"/>
      <c r="U5290" s="566"/>
      <c r="V5290" s="566"/>
      <c r="W5290" s="566"/>
      <c r="X5290" s="566"/>
      <c r="Y5290" s="566"/>
      <c r="Z5290" s="566"/>
      <c r="AA5290" s="566"/>
      <c r="AB5290" s="566"/>
      <c r="AC5290" s="566"/>
      <c r="AD5290" s="566"/>
      <c r="AE5290" s="566"/>
      <c r="AF5290" s="566"/>
      <c r="AG5290" s="566"/>
    </row>
    <row r="5291" spans="2:33" hidden="1" outlineLevel="1" x14ac:dyDescent="0.45">
      <c r="B5291" s="648"/>
      <c r="C5291" s="649"/>
      <c r="D5291" s="650"/>
      <c r="E5291" s="651"/>
      <c r="F5291" s="652"/>
      <c r="G5291" s="653"/>
      <c r="H5291" s="654"/>
      <c r="I5291" s="654"/>
      <c r="J5291" s="654"/>
      <c r="K5291" s="655"/>
      <c r="L5291" s="653"/>
      <c r="M5291" s="654"/>
      <c r="N5291" s="654"/>
      <c r="O5291" s="654"/>
      <c r="P5291" s="655"/>
      <c r="Q5291" s="656"/>
      <c r="R5291" s="652"/>
      <c r="S5291" s="566"/>
      <c r="T5291" s="566"/>
      <c r="U5291" s="566"/>
      <c r="V5291" s="566"/>
      <c r="W5291" s="566"/>
      <c r="X5291" s="566"/>
      <c r="Y5291" s="566"/>
      <c r="Z5291" s="566"/>
      <c r="AA5291" s="566"/>
      <c r="AB5291" s="566"/>
      <c r="AC5291" s="566"/>
      <c r="AD5291" s="566"/>
      <c r="AE5291" s="566"/>
      <c r="AF5291" s="566"/>
      <c r="AG5291" s="566"/>
    </row>
    <row r="5292" spans="2:33" hidden="1" outlineLevel="1" x14ac:dyDescent="0.45">
      <c r="B5292" s="657"/>
      <c r="C5292" s="658"/>
      <c r="D5292" s="659"/>
      <c r="E5292" s="660"/>
      <c r="F5292" s="661"/>
      <c r="G5292" s="662"/>
      <c r="H5292" s="663"/>
      <c r="I5292" s="663"/>
      <c r="J5292" s="663"/>
      <c r="K5292" s="664"/>
      <c r="L5292" s="662"/>
      <c r="M5292" s="663"/>
      <c r="N5292" s="663"/>
      <c r="O5292" s="663"/>
      <c r="P5292" s="664"/>
      <c r="Q5292" s="665"/>
      <c r="R5292" s="661"/>
      <c r="S5292" s="566"/>
      <c r="T5292" s="566"/>
      <c r="U5292" s="566"/>
      <c r="V5292" s="566"/>
      <c r="W5292" s="566"/>
      <c r="X5292" s="566"/>
      <c r="Y5292" s="566"/>
      <c r="Z5292" s="566"/>
      <c r="AA5292" s="566"/>
      <c r="AB5292" s="566"/>
      <c r="AC5292" s="566"/>
      <c r="AD5292" s="566"/>
      <c r="AE5292" s="566"/>
      <c r="AF5292" s="566"/>
      <c r="AG5292" s="566"/>
    </row>
    <row r="5293" spans="2:33" hidden="1" outlineLevel="1" x14ac:dyDescent="0.45">
      <c r="B5293" s="648"/>
      <c r="C5293" s="649"/>
      <c r="D5293" s="650"/>
      <c r="E5293" s="651"/>
      <c r="F5293" s="652"/>
      <c r="G5293" s="653"/>
      <c r="H5293" s="654"/>
      <c r="I5293" s="654"/>
      <c r="J5293" s="654"/>
      <c r="K5293" s="655"/>
      <c r="L5293" s="653"/>
      <c r="M5293" s="654"/>
      <c r="N5293" s="654"/>
      <c r="O5293" s="654"/>
      <c r="P5293" s="655"/>
      <c r="Q5293" s="656"/>
      <c r="R5293" s="652"/>
      <c r="S5293" s="566"/>
      <c r="T5293" s="566"/>
      <c r="U5293" s="566"/>
      <c r="V5293" s="566"/>
      <c r="W5293" s="566"/>
      <c r="X5293" s="566"/>
      <c r="Y5293" s="566"/>
      <c r="Z5293" s="566"/>
      <c r="AA5293" s="566"/>
      <c r="AB5293" s="566"/>
      <c r="AC5293" s="566"/>
      <c r="AD5293" s="566"/>
      <c r="AE5293" s="566"/>
      <c r="AF5293" s="566"/>
      <c r="AG5293" s="566"/>
    </row>
    <row r="5294" spans="2:33" hidden="1" outlineLevel="1" x14ac:dyDescent="0.45">
      <c r="B5294" s="657"/>
      <c r="C5294" s="658"/>
      <c r="D5294" s="659"/>
      <c r="E5294" s="660"/>
      <c r="F5294" s="661"/>
      <c r="G5294" s="662"/>
      <c r="H5294" s="663"/>
      <c r="I5294" s="663"/>
      <c r="J5294" s="663"/>
      <c r="K5294" s="664"/>
      <c r="L5294" s="662"/>
      <c r="M5294" s="663"/>
      <c r="N5294" s="663"/>
      <c r="O5294" s="663"/>
      <c r="P5294" s="664"/>
      <c r="Q5294" s="665"/>
      <c r="R5294" s="661"/>
      <c r="S5294" s="566"/>
      <c r="T5294" s="566"/>
      <c r="U5294" s="566"/>
      <c r="V5294" s="566"/>
      <c r="W5294" s="566"/>
      <c r="X5294" s="566"/>
      <c r="Y5294" s="566"/>
      <c r="Z5294" s="566"/>
      <c r="AA5294" s="566"/>
      <c r="AB5294" s="566"/>
      <c r="AC5294" s="566"/>
      <c r="AD5294" s="566"/>
      <c r="AE5294" s="566"/>
      <c r="AF5294" s="566"/>
      <c r="AG5294" s="566"/>
    </row>
    <row r="5295" spans="2:33" hidden="1" outlineLevel="1" x14ac:dyDescent="0.45">
      <c r="B5295" s="648"/>
      <c r="C5295" s="649"/>
      <c r="D5295" s="650"/>
      <c r="E5295" s="651"/>
      <c r="F5295" s="652"/>
      <c r="G5295" s="653"/>
      <c r="H5295" s="654"/>
      <c r="I5295" s="654"/>
      <c r="J5295" s="654"/>
      <c r="K5295" s="655"/>
      <c r="L5295" s="653"/>
      <c r="M5295" s="654"/>
      <c r="N5295" s="654"/>
      <c r="O5295" s="654"/>
      <c r="P5295" s="655"/>
      <c r="Q5295" s="656"/>
      <c r="R5295" s="652"/>
      <c r="S5295" s="566"/>
      <c r="T5295" s="566"/>
      <c r="U5295" s="566"/>
      <c r="V5295" s="566"/>
      <c r="W5295" s="566"/>
      <c r="X5295" s="566"/>
      <c r="Y5295" s="566"/>
      <c r="Z5295" s="566"/>
      <c r="AA5295" s="566"/>
      <c r="AB5295" s="566"/>
      <c r="AC5295" s="566"/>
      <c r="AD5295" s="566"/>
      <c r="AE5295" s="566"/>
      <c r="AF5295" s="566"/>
      <c r="AG5295" s="566"/>
    </row>
    <row r="5296" spans="2:33" hidden="1" outlineLevel="1" x14ac:dyDescent="0.45">
      <c r="B5296" s="657"/>
      <c r="C5296" s="658"/>
      <c r="D5296" s="659"/>
      <c r="E5296" s="660"/>
      <c r="F5296" s="661"/>
      <c r="G5296" s="662"/>
      <c r="H5296" s="663"/>
      <c r="I5296" s="663"/>
      <c r="J5296" s="663"/>
      <c r="K5296" s="664"/>
      <c r="L5296" s="662"/>
      <c r="M5296" s="663"/>
      <c r="N5296" s="663"/>
      <c r="O5296" s="663"/>
      <c r="P5296" s="664"/>
      <c r="Q5296" s="665"/>
      <c r="R5296" s="661"/>
      <c r="S5296" s="566"/>
      <c r="T5296" s="566"/>
      <c r="U5296" s="566"/>
      <c r="V5296" s="566"/>
      <c r="W5296" s="566"/>
      <c r="X5296" s="566"/>
      <c r="Y5296" s="566"/>
      <c r="Z5296" s="566"/>
      <c r="AA5296" s="566"/>
      <c r="AB5296" s="566"/>
      <c r="AC5296" s="566"/>
      <c r="AD5296" s="566"/>
      <c r="AE5296" s="566"/>
      <c r="AF5296" s="566"/>
      <c r="AG5296" s="566"/>
    </row>
    <row r="5297" spans="2:33" hidden="1" outlineLevel="1" x14ac:dyDescent="0.45">
      <c r="B5297" s="648"/>
      <c r="C5297" s="649"/>
      <c r="D5297" s="650"/>
      <c r="E5297" s="651"/>
      <c r="F5297" s="652"/>
      <c r="G5297" s="653"/>
      <c r="H5297" s="654"/>
      <c r="I5297" s="654"/>
      <c r="J5297" s="654"/>
      <c r="K5297" s="655"/>
      <c r="L5297" s="653"/>
      <c r="M5297" s="654"/>
      <c r="N5297" s="654"/>
      <c r="O5297" s="654"/>
      <c r="P5297" s="655"/>
      <c r="Q5297" s="656"/>
      <c r="R5297" s="652"/>
      <c r="S5297" s="566"/>
      <c r="T5297" s="566"/>
      <c r="U5297" s="566"/>
      <c r="V5297" s="566"/>
      <c r="W5297" s="566"/>
      <c r="X5297" s="566"/>
      <c r="Y5297" s="566"/>
      <c r="Z5297" s="566"/>
      <c r="AA5297" s="566"/>
      <c r="AB5297" s="566"/>
      <c r="AC5297" s="566"/>
      <c r="AD5297" s="566"/>
      <c r="AE5297" s="566"/>
      <c r="AF5297" s="566"/>
      <c r="AG5297" s="566"/>
    </row>
    <row r="5298" spans="2:33" hidden="1" outlineLevel="1" x14ac:dyDescent="0.45">
      <c r="B5298" s="657"/>
      <c r="C5298" s="658"/>
      <c r="D5298" s="659"/>
      <c r="E5298" s="660"/>
      <c r="F5298" s="661"/>
      <c r="G5298" s="662"/>
      <c r="H5298" s="663"/>
      <c r="I5298" s="663"/>
      <c r="J5298" s="663"/>
      <c r="K5298" s="664"/>
      <c r="L5298" s="662"/>
      <c r="M5298" s="663"/>
      <c r="N5298" s="663"/>
      <c r="O5298" s="663"/>
      <c r="P5298" s="664"/>
      <c r="Q5298" s="665"/>
      <c r="R5298" s="661"/>
      <c r="S5298" s="566"/>
      <c r="T5298" s="566"/>
      <c r="U5298" s="566"/>
      <c r="V5298" s="566"/>
      <c r="W5298" s="566"/>
      <c r="X5298" s="566"/>
      <c r="Y5298" s="566"/>
      <c r="Z5298" s="566"/>
      <c r="AA5298" s="566"/>
      <c r="AB5298" s="566"/>
      <c r="AC5298" s="566"/>
      <c r="AD5298" s="566"/>
      <c r="AE5298" s="566"/>
      <c r="AF5298" s="566"/>
      <c r="AG5298" s="566"/>
    </row>
    <row r="5299" spans="2:33" hidden="1" outlineLevel="1" x14ac:dyDescent="0.45">
      <c r="B5299" s="648"/>
      <c r="C5299" s="649"/>
      <c r="D5299" s="650"/>
      <c r="E5299" s="651"/>
      <c r="F5299" s="652"/>
      <c r="G5299" s="653"/>
      <c r="H5299" s="654"/>
      <c r="I5299" s="654"/>
      <c r="J5299" s="654"/>
      <c r="K5299" s="655"/>
      <c r="L5299" s="653"/>
      <c r="M5299" s="654"/>
      <c r="N5299" s="654"/>
      <c r="O5299" s="654"/>
      <c r="P5299" s="655"/>
      <c r="Q5299" s="656"/>
      <c r="R5299" s="652"/>
      <c r="S5299" s="566"/>
      <c r="T5299" s="566"/>
      <c r="U5299" s="566"/>
      <c r="V5299" s="566"/>
      <c r="W5299" s="566"/>
      <c r="X5299" s="566"/>
      <c r="Y5299" s="566"/>
      <c r="Z5299" s="566"/>
      <c r="AA5299" s="566"/>
      <c r="AB5299" s="566"/>
      <c r="AC5299" s="566"/>
      <c r="AD5299" s="566"/>
      <c r="AE5299" s="566"/>
      <c r="AF5299" s="566"/>
      <c r="AG5299" s="566"/>
    </row>
    <row r="5300" spans="2:33" hidden="1" outlineLevel="1" x14ac:dyDescent="0.45">
      <c r="B5300" s="657"/>
      <c r="C5300" s="658"/>
      <c r="D5300" s="659"/>
      <c r="E5300" s="660"/>
      <c r="F5300" s="661"/>
      <c r="G5300" s="662"/>
      <c r="H5300" s="663"/>
      <c r="I5300" s="663"/>
      <c r="J5300" s="663"/>
      <c r="K5300" s="664"/>
      <c r="L5300" s="662"/>
      <c r="M5300" s="663"/>
      <c r="N5300" s="663"/>
      <c r="O5300" s="663"/>
      <c r="P5300" s="664"/>
      <c r="Q5300" s="665"/>
      <c r="R5300" s="661"/>
      <c r="S5300" s="566"/>
      <c r="T5300" s="566"/>
      <c r="U5300" s="566"/>
      <c r="V5300" s="566"/>
      <c r="W5300" s="566"/>
      <c r="X5300" s="566"/>
      <c r="Y5300" s="566"/>
      <c r="Z5300" s="566"/>
      <c r="AA5300" s="566"/>
      <c r="AB5300" s="566"/>
      <c r="AC5300" s="566"/>
      <c r="AD5300" s="566"/>
      <c r="AE5300" s="566"/>
      <c r="AF5300" s="566"/>
      <c r="AG5300" s="566"/>
    </row>
    <row r="5301" spans="2:33" hidden="1" outlineLevel="1" x14ac:dyDescent="0.45">
      <c r="B5301" s="648"/>
      <c r="C5301" s="649"/>
      <c r="D5301" s="650"/>
      <c r="E5301" s="651"/>
      <c r="F5301" s="652"/>
      <c r="G5301" s="653"/>
      <c r="H5301" s="654"/>
      <c r="I5301" s="654"/>
      <c r="J5301" s="654"/>
      <c r="K5301" s="655"/>
      <c r="L5301" s="653"/>
      <c r="M5301" s="654"/>
      <c r="N5301" s="654"/>
      <c r="O5301" s="654"/>
      <c r="P5301" s="655"/>
      <c r="Q5301" s="656"/>
      <c r="R5301" s="652"/>
      <c r="S5301" s="566"/>
      <c r="T5301" s="566"/>
      <c r="U5301" s="566"/>
      <c r="V5301" s="566"/>
      <c r="W5301" s="566"/>
      <c r="X5301" s="566"/>
      <c r="Y5301" s="566"/>
      <c r="Z5301" s="566"/>
      <c r="AA5301" s="566"/>
      <c r="AB5301" s="566"/>
      <c r="AC5301" s="566"/>
      <c r="AD5301" s="566"/>
      <c r="AE5301" s="566"/>
      <c r="AF5301" s="566"/>
      <c r="AG5301" s="566"/>
    </row>
    <row r="5302" spans="2:33" hidden="1" outlineLevel="1" x14ac:dyDescent="0.45">
      <c r="B5302" s="657"/>
      <c r="C5302" s="658"/>
      <c r="D5302" s="659"/>
      <c r="E5302" s="660"/>
      <c r="F5302" s="661"/>
      <c r="G5302" s="662"/>
      <c r="H5302" s="663"/>
      <c r="I5302" s="663"/>
      <c r="J5302" s="663"/>
      <c r="K5302" s="664"/>
      <c r="L5302" s="662"/>
      <c r="M5302" s="663"/>
      <c r="N5302" s="663"/>
      <c r="O5302" s="663"/>
      <c r="P5302" s="664"/>
      <c r="Q5302" s="665"/>
      <c r="R5302" s="661"/>
      <c r="S5302" s="566"/>
      <c r="T5302" s="566"/>
      <c r="U5302" s="566"/>
      <c r="V5302" s="566"/>
      <c r="W5302" s="566"/>
      <c r="X5302" s="566"/>
      <c r="Y5302" s="566"/>
      <c r="Z5302" s="566"/>
      <c r="AA5302" s="566"/>
      <c r="AB5302" s="566"/>
      <c r="AC5302" s="566"/>
      <c r="AD5302" s="566"/>
      <c r="AE5302" s="566"/>
      <c r="AF5302" s="566"/>
      <c r="AG5302" s="566"/>
    </row>
    <row r="5303" spans="2:33" hidden="1" outlineLevel="1" x14ac:dyDescent="0.45">
      <c r="B5303" s="648"/>
      <c r="C5303" s="649"/>
      <c r="D5303" s="650"/>
      <c r="E5303" s="651"/>
      <c r="F5303" s="652"/>
      <c r="G5303" s="653"/>
      <c r="H5303" s="654"/>
      <c r="I5303" s="654"/>
      <c r="J5303" s="654"/>
      <c r="K5303" s="655"/>
      <c r="L5303" s="653"/>
      <c r="M5303" s="654"/>
      <c r="N5303" s="654"/>
      <c r="O5303" s="654"/>
      <c r="P5303" s="655"/>
      <c r="Q5303" s="656"/>
      <c r="R5303" s="652"/>
      <c r="S5303" s="566"/>
      <c r="T5303" s="566"/>
      <c r="U5303" s="566"/>
      <c r="V5303" s="566"/>
      <c r="W5303" s="566"/>
      <c r="X5303" s="566"/>
      <c r="Y5303" s="566"/>
      <c r="Z5303" s="566"/>
      <c r="AA5303" s="566"/>
      <c r="AB5303" s="566"/>
      <c r="AC5303" s="566"/>
      <c r="AD5303" s="566"/>
      <c r="AE5303" s="566"/>
      <c r="AF5303" s="566"/>
      <c r="AG5303" s="566"/>
    </row>
    <row r="5304" spans="2:33" hidden="1" outlineLevel="1" x14ac:dyDescent="0.45">
      <c r="B5304" s="657"/>
      <c r="C5304" s="658"/>
      <c r="D5304" s="659"/>
      <c r="E5304" s="660"/>
      <c r="F5304" s="661"/>
      <c r="G5304" s="662"/>
      <c r="H5304" s="663"/>
      <c r="I5304" s="663"/>
      <c r="J5304" s="663"/>
      <c r="K5304" s="664"/>
      <c r="L5304" s="662"/>
      <c r="M5304" s="663"/>
      <c r="N5304" s="663"/>
      <c r="O5304" s="663"/>
      <c r="P5304" s="664"/>
      <c r="Q5304" s="665"/>
      <c r="R5304" s="661"/>
      <c r="S5304" s="566"/>
      <c r="T5304" s="566"/>
      <c r="U5304" s="566"/>
      <c r="V5304" s="566"/>
      <c r="W5304" s="566"/>
      <c r="X5304" s="566"/>
      <c r="Y5304" s="566"/>
      <c r="Z5304" s="566"/>
      <c r="AA5304" s="566"/>
      <c r="AB5304" s="566"/>
      <c r="AC5304" s="566"/>
      <c r="AD5304" s="566"/>
      <c r="AE5304" s="566"/>
      <c r="AF5304" s="566"/>
      <c r="AG5304" s="566"/>
    </row>
    <row r="5305" spans="2:33" hidden="1" outlineLevel="1" x14ac:dyDescent="0.45">
      <c r="B5305" s="648"/>
      <c r="C5305" s="649"/>
      <c r="D5305" s="650"/>
      <c r="E5305" s="651"/>
      <c r="F5305" s="652"/>
      <c r="G5305" s="653"/>
      <c r="H5305" s="654"/>
      <c r="I5305" s="654"/>
      <c r="J5305" s="654"/>
      <c r="K5305" s="655"/>
      <c r="L5305" s="653"/>
      <c r="M5305" s="654"/>
      <c r="N5305" s="654"/>
      <c r="O5305" s="654"/>
      <c r="P5305" s="655"/>
      <c r="Q5305" s="656"/>
      <c r="R5305" s="652"/>
      <c r="S5305" s="566"/>
      <c r="T5305" s="566"/>
      <c r="U5305" s="566"/>
      <c r="V5305" s="566"/>
      <c r="W5305" s="566"/>
      <c r="X5305" s="566"/>
      <c r="Y5305" s="566"/>
      <c r="Z5305" s="566"/>
      <c r="AA5305" s="566"/>
      <c r="AB5305" s="566"/>
      <c r="AC5305" s="566"/>
      <c r="AD5305" s="566"/>
      <c r="AE5305" s="566"/>
      <c r="AF5305" s="566"/>
      <c r="AG5305" s="566"/>
    </row>
    <row r="5306" spans="2:33" hidden="1" outlineLevel="1" x14ac:dyDescent="0.45">
      <c r="B5306" s="657"/>
      <c r="C5306" s="658"/>
      <c r="D5306" s="659"/>
      <c r="E5306" s="660"/>
      <c r="F5306" s="661"/>
      <c r="G5306" s="662"/>
      <c r="H5306" s="663"/>
      <c r="I5306" s="663"/>
      <c r="J5306" s="663"/>
      <c r="K5306" s="664"/>
      <c r="L5306" s="662"/>
      <c r="M5306" s="663"/>
      <c r="N5306" s="663"/>
      <c r="O5306" s="663"/>
      <c r="P5306" s="664"/>
      <c r="Q5306" s="665"/>
      <c r="R5306" s="661"/>
      <c r="S5306" s="566"/>
      <c r="T5306" s="566"/>
      <c r="U5306" s="566"/>
      <c r="V5306" s="566"/>
      <c r="W5306" s="566"/>
      <c r="X5306" s="566"/>
      <c r="Y5306" s="566"/>
      <c r="Z5306" s="566"/>
      <c r="AA5306" s="566"/>
      <c r="AB5306" s="566"/>
      <c r="AC5306" s="566"/>
      <c r="AD5306" s="566"/>
      <c r="AE5306" s="566"/>
      <c r="AF5306" s="566"/>
      <c r="AG5306" s="566"/>
    </row>
    <row r="5307" spans="2:33" hidden="1" outlineLevel="1" x14ac:dyDescent="0.45">
      <c r="B5307" s="648"/>
      <c r="C5307" s="649"/>
      <c r="D5307" s="650"/>
      <c r="E5307" s="651"/>
      <c r="F5307" s="652"/>
      <c r="G5307" s="653"/>
      <c r="H5307" s="654"/>
      <c r="I5307" s="654"/>
      <c r="J5307" s="654"/>
      <c r="K5307" s="655"/>
      <c r="L5307" s="653"/>
      <c r="M5307" s="654"/>
      <c r="N5307" s="654"/>
      <c r="O5307" s="654"/>
      <c r="P5307" s="655"/>
      <c r="Q5307" s="656"/>
      <c r="R5307" s="652"/>
      <c r="S5307" s="566"/>
      <c r="T5307" s="566"/>
      <c r="U5307" s="566"/>
      <c r="V5307" s="566"/>
      <c r="W5307" s="566"/>
      <c r="X5307" s="566"/>
      <c r="Y5307" s="566"/>
      <c r="Z5307" s="566"/>
      <c r="AA5307" s="566"/>
      <c r="AB5307" s="566"/>
      <c r="AC5307" s="566"/>
      <c r="AD5307" s="566"/>
      <c r="AE5307" s="566"/>
      <c r="AF5307" s="566"/>
      <c r="AG5307" s="566"/>
    </row>
    <row r="5308" spans="2:33" hidden="1" outlineLevel="1" x14ac:dyDescent="0.45">
      <c r="B5308" s="657"/>
      <c r="C5308" s="658"/>
      <c r="D5308" s="659"/>
      <c r="E5308" s="660"/>
      <c r="F5308" s="661"/>
      <c r="G5308" s="662"/>
      <c r="H5308" s="663"/>
      <c r="I5308" s="663"/>
      <c r="J5308" s="663"/>
      <c r="K5308" s="664"/>
      <c r="L5308" s="662"/>
      <c r="M5308" s="663"/>
      <c r="N5308" s="663"/>
      <c r="O5308" s="663"/>
      <c r="P5308" s="664"/>
      <c r="Q5308" s="665"/>
      <c r="R5308" s="661"/>
      <c r="S5308" s="566"/>
      <c r="T5308" s="566"/>
      <c r="U5308" s="566"/>
      <c r="V5308" s="566"/>
      <c r="W5308" s="566"/>
      <c r="X5308" s="566"/>
      <c r="Y5308" s="566"/>
      <c r="Z5308" s="566"/>
      <c r="AA5308" s="566"/>
      <c r="AB5308" s="566"/>
      <c r="AC5308" s="566"/>
      <c r="AD5308" s="566"/>
      <c r="AE5308" s="566"/>
      <c r="AF5308" s="566"/>
      <c r="AG5308" s="566"/>
    </row>
    <row r="5309" spans="2:33" hidden="1" outlineLevel="1" x14ac:dyDescent="0.45">
      <c r="B5309" s="648"/>
      <c r="C5309" s="649"/>
      <c r="D5309" s="650"/>
      <c r="E5309" s="651"/>
      <c r="F5309" s="652"/>
      <c r="G5309" s="653"/>
      <c r="H5309" s="654"/>
      <c r="I5309" s="654"/>
      <c r="J5309" s="654"/>
      <c r="K5309" s="655"/>
      <c r="L5309" s="653"/>
      <c r="M5309" s="654"/>
      <c r="N5309" s="654"/>
      <c r="O5309" s="654"/>
      <c r="P5309" s="655"/>
      <c r="Q5309" s="656"/>
      <c r="R5309" s="652"/>
      <c r="S5309" s="566"/>
      <c r="T5309" s="566"/>
      <c r="U5309" s="566"/>
      <c r="V5309" s="566"/>
      <c r="W5309" s="566"/>
      <c r="X5309" s="566"/>
      <c r="Y5309" s="566"/>
      <c r="Z5309" s="566"/>
      <c r="AA5309" s="566"/>
      <c r="AB5309" s="566"/>
      <c r="AC5309" s="566"/>
      <c r="AD5309" s="566"/>
      <c r="AE5309" s="566"/>
      <c r="AF5309" s="566"/>
      <c r="AG5309" s="566"/>
    </row>
    <row r="5310" spans="2:33" hidden="1" outlineLevel="1" x14ac:dyDescent="0.45">
      <c r="B5310" s="657"/>
      <c r="C5310" s="658"/>
      <c r="D5310" s="659"/>
      <c r="E5310" s="660"/>
      <c r="F5310" s="661"/>
      <c r="G5310" s="662"/>
      <c r="H5310" s="663"/>
      <c r="I5310" s="663"/>
      <c r="J5310" s="663"/>
      <c r="K5310" s="664"/>
      <c r="L5310" s="662"/>
      <c r="M5310" s="663"/>
      <c r="N5310" s="663"/>
      <c r="O5310" s="663"/>
      <c r="P5310" s="664"/>
      <c r="Q5310" s="665"/>
      <c r="R5310" s="661"/>
      <c r="S5310" s="566"/>
      <c r="T5310" s="566"/>
      <c r="U5310" s="566"/>
      <c r="V5310" s="566"/>
      <c r="W5310" s="566"/>
      <c r="X5310" s="566"/>
      <c r="Y5310" s="566"/>
      <c r="Z5310" s="566"/>
      <c r="AA5310" s="566"/>
      <c r="AB5310" s="566"/>
      <c r="AC5310" s="566"/>
      <c r="AD5310" s="566"/>
      <c r="AE5310" s="566"/>
      <c r="AF5310" s="566"/>
      <c r="AG5310" s="566"/>
    </row>
    <row r="5311" spans="2:33" hidden="1" outlineLevel="1" x14ac:dyDescent="0.45">
      <c r="B5311" s="648"/>
      <c r="C5311" s="649"/>
      <c r="D5311" s="650"/>
      <c r="E5311" s="651"/>
      <c r="F5311" s="652"/>
      <c r="G5311" s="653"/>
      <c r="H5311" s="654"/>
      <c r="I5311" s="654"/>
      <c r="J5311" s="654"/>
      <c r="K5311" s="655"/>
      <c r="L5311" s="653"/>
      <c r="M5311" s="654"/>
      <c r="N5311" s="654"/>
      <c r="O5311" s="654"/>
      <c r="P5311" s="655"/>
      <c r="Q5311" s="656"/>
      <c r="R5311" s="652"/>
      <c r="S5311" s="566"/>
      <c r="T5311" s="566"/>
      <c r="U5311" s="566"/>
      <c r="V5311" s="566"/>
      <c r="W5311" s="566"/>
      <c r="X5311" s="566"/>
      <c r="Y5311" s="566"/>
      <c r="Z5311" s="566"/>
      <c r="AA5311" s="566"/>
      <c r="AB5311" s="566"/>
      <c r="AC5311" s="566"/>
      <c r="AD5311" s="566"/>
      <c r="AE5311" s="566"/>
      <c r="AF5311" s="566"/>
      <c r="AG5311" s="566"/>
    </row>
    <row r="5312" spans="2:33" hidden="1" outlineLevel="1" x14ac:dyDescent="0.45">
      <c r="B5312" s="657"/>
      <c r="C5312" s="658"/>
      <c r="D5312" s="659"/>
      <c r="E5312" s="660"/>
      <c r="F5312" s="661"/>
      <c r="G5312" s="662"/>
      <c r="H5312" s="663"/>
      <c r="I5312" s="663"/>
      <c r="J5312" s="663"/>
      <c r="K5312" s="664"/>
      <c r="L5312" s="662"/>
      <c r="M5312" s="663"/>
      <c r="N5312" s="663"/>
      <c r="O5312" s="663"/>
      <c r="P5312" s="664"/>
      <c r="Q5312" s="665"/>
      <c r="R5312" s="661"/>
      <c r="S5312" s="566"/>
      <c r="T5312" s="566"/>
      <c r="U5312" s="566"/>
      <c r="V5312" s="566"/>
      <c r="W5312" s="566"/>
      <c r="X5312" s="566"/>
      <c r="Y5312" s="566"/>
      <c r="Z5312" s="566"/>
      <c r="AA5312" s="566"/>
      <c r="AB5312" s="566"/>
      <c r="AC5312" s="566"/>
      <c r="AD5312" s="566"/>
      <c r="AE5312" s="566"/>
      <c r="AF5312" s="566"/>
      <c r="AG5312" s="566"/>
    </row>
    <row r="5313" spans="2:33" hidden="1" outlineLevel="1" x14ac:dyDescent="0.45">
      <c r="B5313" s="648"/>
      <c r="C5313" s="649"/>
      <c r="D5313" s="650"/>
      <c r="E5313" s="651"/>
      <c r="F5313" s="652"/>
      <c r="G5313" s="653"/>
      <c r="H5313" s="654"/>
      <c r="I5313" s="654"/>
      <c r="J5313" s="654"/>
      <c r="K5313" s="655"/>
      <c r="L5313" s="653"/>
      <c r="M5313" s="654"/>
      <c r="N5313" s="654"/>
      <c r="O5313" s="654"/>
      <c r="P5313" s="655"/>
      <c r="Q5313" s="656"/>
      <c r="R5313" s="652"/>
      <c r="S5313" s="566"/>
      <c r="T5313" s="566"/>
      <c r="U5313" s="566"/>
      <c r="V5313" s="566"/>
      <c r="W5313" s="566"/>
      <c r="X5313" s="566"/>
      <c r="Y5313" s="566"/>
      <c r="Z5313" s="566"/>
      <c r="AA5313" s="566"/>
      <c r="AB5313" s="566"/>
      <c r="AC5313" s="566"/>
      <c r="AD5313" s="566"/>
      <c r="AE5313" s="566"/>
      <c r="AF5313" s="566"/>
      <c r="AG5313" s="566"/>
    </row>
    <row r="5314" spans="2:33" hidden="1" outlineLevel="1" x14ac:dyDescent="0.45">
      <c r="B5314" s="657"/>
      <c r="C5314" s="658"/>
      <c r="D5314" s="659"/>
      <c r="E5314" s="660"/>
      <c r="F5314" s="661"/>
      <c r="G5314" s="662"/>
      <c r="H5314" s="663"/>
      <c r="I5314" s="663"/>
      <c r="J5314" s="663"/>
      <c r="K5314" s="664"/>
      <c r="L5314" s="662"/>
      <c r="M5314" s="663"/>
      <c r="N5314" s="663"/>
      <c r="O5314" s="663"/>
      <c r="P5314" s="664"/>
      <c r="Q5314" s="665"/>
      <c r="R5314" s="661"/>
      <c r="S5314" s="566"/>
      <c r="T5314" s="566"/>
      <c r="U5314" s="566"/>
      <c r="V5314" s="566"/>
      <c r="W5314" s="566"/>
      <c r="X5314" s="566"/>
      <c r="Y5314" s="566"/>
      <c r="Z5314" s="566"/>
      <c r="AA5314" s="566"/>
      <c r="AB5314" s="566"/>
      <c r="AC5314" s="566"/>
      <c r="AD5314" s="566"/>
      <c r="AE5314" s="566"/>
      <c r="AF5314" s="566"/>
      <c r="AG5314" s="566"/>
    </row>
    <row r="5315" spans="2:33" hidden="1" outlineLevel="1" x14ac:dyDescent="0.45">
      <c r="B5315" s="648"/>
      <c r="C5315" s="649"/>
      <c r="D5315" s="650"/>
      <c r="E5315" s="651"/>
      <c r="F5315" s="652"/>
      <c r="G5315" s="653"/>
      <c r="H5315" s="654"/>
      <c r="I5315" s="654"/>
      <c r="J5315" s="654"/>
      <c r="K5315" s="655"/>
      <c r="L5315" s="653"/>
      <c r="M5315" s="654"/>
      <c r="N5315" s="654"/>
      <c r="O5315" s="654"/>
      <c r="P5315" s="655"/>
      <c r="Q5315" s="656"/>
      <c r="R5315" s="652"/>
      <c r="S5315" s="566"/>
      <c r="T5315" s="566"/>
      <c r="U5315" s="566"/>
      <c r="V5315" s="566"/>
      <c r="W5315" s="566"/>
      <c r="X5315" s="566"/>
      <c r="Y5315" s="566"/>
      <c r="Z5315" s="566"/>
      <c r="AA5315" s="566"/>
      <c r="AB5315" s="566"/>
      <c r="AC5315" s="566"/>
      <c r="AD5315" s="566"/>
      <c r="AE5315" s="566"/>
      <c r="AF5315" s="566"/>
      <c r="AG5315" s="566"/>
    </row>
    <row r="5316" spans="2:33" hidden="1" outlineLevel="1" x14ac:dyDescent="0.45">
      <c r="B5316" s="657"/>
      <c r="C5316" s="658"/>
      <c r="D5316" s="659"/>
      <c r="E5316" s="660"/>
      <c r="F5316" s="661"/>
      <c r="G5316" s="662"/>
      <c r="H5316" s="663"/>
      <c r="I5316" s="663"/>
      <c r="J5316" s="663"/>
      <c r="K5316" s="664"/>
      <c r="L5316" s="662"/>
      <c r="M5316" s="663"/>
      <c r="N5316" s="663"/>
      <c r="O5316" s="663"/>
      <c r="P5316" s="664"/>
      <c r="Q5316" s="665"/>
      <c r="R5316" s="661"/>
      <c r="S5316" s="566"/>
      <c r="T5316" s="566"/>
      <c r="U5316" s="566"/>
      <c r="V5316" s="566"/>
      <c r="W5316" s="566"/>
      <c r="X5316" s="566"/>
      <c r="Y5316" s="566"/>
      <c r="Z5316" s="566"/>
      <c r="AA5316" s="566"/>
      <c r="AB5316" s="566"/>
      <c r="AC5316" s="566"/>
      <c r="AD5316" s="566"/>
      <c r="AE5316" s="566"/>
      <c r="AF5316" s="566"/>
      <c r="AG5316" s="566"/>
    </row>
    <row r="5317" spans="2:33" hidden="1" outlineLevel="1" x14ac:dyDescent="0.45">
      <c r="B5317" s="648"/>
      <c r="C5317" s="649"/>
      <c r="D5317" s="650"/>
      <c r="E5317" s="651"/>
      <c r="F5317" s="652"/>
      <c r="G5317" s="653"/>
      <c r="H5317" s="654"/>
      <c r="I5317" s="654"/>
      <c r="J5317" s="654"/>
      <c r="K5317" s="655"/>
      <c r="L5317" s="653"/>
      <c r="M5317" s="654"/>
      <c r="N5317" s="654"/>
      <c r="O5317" s="654"/>
      <c r="P5317" s="655"/>
      <c r="Q5317" s="656"/>
      <c r="R5317" s="652"/>
      <c r="S5317" s="566"/>
      <c r="T5317" s="566"/>
      <c r="U5317" s="566"/>
      <c r="V5317" s="566"/>
      <c r="W5317" s="566"/>
      <c r="X5317" s="566"/>
      <c r="Y5317" s="566"/>
      <c r="Z5317" s="566"/>
      <c r="AA5317" s="566"/>
      <c r="AB5317" s="566"/>
      <c r="AC5317" s="566"/>
      <c r="AD5317" s="566"/>
      <c r="AE5317" s="566"/>
      <c r="AF5317" s="566"/>
      <c r="AG5317" s="566"/>
    </row>
    <row r="5318" spans="2:33" hidden="1" outlineLevel="1" x14ac:dyDescent="0.45">
      <c r="B5318" s="657"/>
      <c r="C5318" s="658"/>
      <c r="D5318" s="659"/>
      <c r="E5318" s="660"/>
      <c r="F5318" s="661"/>
      <c r="G5318" s="662"/>
      <c r="H5318" s="663"/>
      <c r="I5318" s="663"/>
      <c r="J5318" s="663"/>
      <c r="K5318" s="664"/>
      <c r="L5318" s="662"/>
      <c r="M5318" s="663"/>
      <c r="N5318" s="663"/>
      <c r="O5318" s="663"/>
      <c r="P5318" s="664"/>
      <c r="Q5318" s="665"/>
      <c r="R5318" s="661"/>
      <c r="S5318" s="566"/>
      <c r="T5318" s="566"/>
      <c r="U5318" s="566"/>
      <c r="V5318" s="566"/>
      <c r="W5318" s="566"/>
      <c r="X5318" s="566"/>
      <c r="Y5318" s="566"/>
      <c r="Z5318" s="566"/>
      <c r="AA5318" s="566"/>
      <c r="AB5318" s="566"/>
      <c r="AC5318" s="566"/>
      <c r="AD5318" s="566"/>
      <c r="AE5318" s="566"/>
      <c r="AF5318" s="566"/>
      <c r="AG5318" s="566"/>
    </row>
    <row r="5319" spans="2:33" hidden="1" outlineLevel="1" x14ac:dyDescent="0.45">
      <c r="B5319" s="648"/>
      <c r="C5319" s="649"/>
      <c r="D5319" s="650"/>
      <c r="E5319" s="651"/>
      <c r="F5319" s="652"/>
      <c r="G5319" s="653"/>
      <c r="H5319" s="654"/>
      <c r="I5319" s="654"/>
      <c r="J5319" s="654"/>
      <c r="K5319" s="655"/>
      <c r="L5319" s="653"/>
      <c r="M5319" s="654"/>
      <c r="N5319" s="654"/>
      <c r="O5319" s="654"/>
      <c r="P5319" s="655"/>
      <c r="Q5319" s="656"/>
      <c r="R5319" s="652"/>
      <c r="S5319" s="566"/>
      <c r="T5319" s="566"/>
      <c r="U5319" s="566"/>
      <c r="V5319" s="566"/>
      <c r="W5319" s="566"/>
      <c r="X5319" s="566"/>
      <c r="Y5319" s="566"/>
      <c r="Z5319" s="566"/>
      <c r="AA5319" s="566"/>
      <c r="AB5319" s="566"/>
      <c r="AC5319" s="566"/>
      <c r="AD5319" s="566"/>
      <c r="AE5319" s="566"/>
      <c r="AF5319" s="566"/>
      <c r="AG5319" s="566"/>
    </row>
    <row r="5320" spans="2:33" hidden="1" outlineLevel="1" x14ac:dyDescent="0.45">
      <c r="B5320" s="657"/>
      <c r="C5320" s="658"/>
      <c r="D5320" s="659"/>
      <c r="E5320" s="660"/>
      <c r="F5320" s="661"/>
      <c r="G5320" s="662"/>
      <c r="H5320" s="663"/>
      <c r="I5320" s="663"/>
      <c r="J5320" s="663"/>
      <c r="K5320" s="664"/>
      <c r="L5320" s="662"/>
      <c r="M5320" s="663"/>
      <c r="N5320" s="663"/>
      <c r="O5320" s="663"/>
      <c r="P5320" s="664"/>
      <c r="Q5320" s="665"/>
      <c r="R5320" s="661"/>
      <c r="S5320" s="566"/>
      <c r="T5320" s="566"/>
      <c r="U5320" s="566"/>
      <c r="V5320" s="566"/>
      <c r="W5320" s="566"/>
      <c r="X5320" s="566"/>
      <c r="Y5320" s="566"/>
      <c r="Z5320" s="566"/>
      <c r="AA5320" s="566"/>
      <c r="AB5320" s="566"/>
      <c r="AC5320" s="566"/>
      <c r="AD5320" s="566"/>
      <c r="AE5320" s="566"/>
      <c r="AF5320" s="566"/>
      <c r="AG5320" s="566"/>
    </row>
    <row r="5321" spans="2:33" hidden="1" outlineLevel="1" x14ac:dyDescent="0.45">
      <c r="B5321" s="648"/>
      <c r="C5321" s="649"/>
      <c r="D5321" s="650"/>
      <c r="E5321" s="651"/>
      <c r="F5321" s="652"/>
      <c r="G5321" s="653"/>
      <c r="H5321" s="654"/>
      <c r="I5321" s="654"/>
      <c r="J5321" s="654"/>
      <c r="K5321" s="655"/>
      <c r="L5321" s="653"/>
      <c r="M5321" s="654"/>
      <c r="N5321" s="654"/>
      <c r="O5321" s="654"/>
      <c r="P5321" s="655"/>
      <c r="Q5321" s="656"/>
      <c r="R5321" s="652"/>
      <c r="S5321" s="566"/>
      <c r="T5321" s="566"/>
      <c r="U5321" s="566"/>
      <c r="V5321" s="566"/>
      <c r="W5321" s="566"/>
      <c r="X5321" s="566"/>
      <c r="Y5321" s="566"/>
      <c r="Z5321" s="566"/>
      <c r="AA5321" s="566"/>
      <c r="AB5321" s="566"/>
      <c r="AC5321" s="566"/>
      <c r="AD5321" s="566"/>
      <c r="AE5321" s="566"/>
      <c r="AF5321" s="566"/>
      <c r="AG5321" s="566"/>
    </row>
    <row r="5322" spans="2:33" hidden="1" outlineLevel="1" x14ac:dyDescent="0.45">
      <c r="B5322" s="657"/>
      <c r="C5322" s="658"/>
      <c r="D5322" s="659"/>
      <c r="E5322" s="660"/>
      <c r="F5322" s="661"/>
      <c r="G5322" s="662"/>
      <c r="H5322" s="663"/>
      <c r="I5322" s="663"/>
      <c r="J5322" s="663"/>
      <c r="K5322" s="664"/>
      <c r="L5322" s="662"/>
      <c r="M5322" s="663"/>
      <c r="N5322" s="663"/>
      <c r="O5322" s="663"/>
      <c r="P5322" s="664"/>
      <c r="Q5322" s="665"/>
      <c r="R5322" s="661"/>
      <c r="S5322" s="566"/>
      <c r="T5322" s="566"/>
      <c r="U5322" s="566"/>
      <c r="V5322" s="566"/>
      <c r="W5322" s="566"/>
      <c r="X5322" s="566"/>
      <c r="Y5322" s="566"/>
      <c r="Z5322" s="566"/>
      <c r="AA5322" s="566"/>
      <c r="AB5322" s="566"/>
      <c r="AC5322" s="566"/>
      <c r="AD5322" s="566"/>
      <c r="AE5322" s="566"/>
      <c r="AF5322" s="566"/>
      <c r="AG5322" s="566"/>
    </row>
    <row r="5323" spans="2:33" hidden="1" outlineLevel="1" x14ac:dyDescent="0.45">
      <c r="B5323" s="648"/>
      <c r="C5323" s="649"/>
      <c r="D5323" s="650"/>
      <c r="E5323" s="651"/>
      <c r="F5323" s="652"/>
      <c r="G5323" s="653"/>
      <c r="H5323" s="654"/>
      <c r="I5323" s="654"/>
      <c r="J5323" s="654"/>
      <c r="K5323" s="655"/>
      <c r="L5323" s="653"/>
      <c r="M5323" s="654"/>
      <c r="N5323" s="654"/>
      <c r="O5323" s="654"/>
      <c r="P5323" s="655"/>
      <c r="Q5323" s="656"/>
      <c r="R5323" s="652"/>
      <c r="S5323" s="566"/>
      <c r="T5323" s="566"/>
      <c r="U5323" s="566"/>
      <c r="V5323" s="566"/>
      <c r="W5323" s="566"/>
      <c r="X5323" s="566"/>
      <c r="Y5323" s="566"/>
      <c r="Z5323" s="566"/>
      <c r="AA5323" s="566"/>
      <c r="AB5323" s="566"/>
      <c r="AC5323" s="566"/>
      <c r="AD5323" s="566"/>
      <c r="AE5323" s="566"/>
      <c r="AF5323" s="566"/>
      <c r="AG5323" s="566"/>
    </row>
    <row r="5324" spans="2:33" hidden="1" outlineLevel="1" x14ac:dyDescent="0.45">
      <c r="B5324" s="657"/>
      <c r="C5324" s="658"/>
      <c r="D5324" s="659"/>
      <c r="E5324" s="660"/>
      <c r="F5324" s="661"/>
      <c r="G5324" s="662"/>
      <c r="H5324" s="663"/>
      <c r="I5324" s="663"/>
      <c r="J5324" s="663"/>
      <c r="K5324" s="664"/>
      <c r="L5324" s="662"/>
      <c r="M5324" s="663"/>
      <c r="N5324" s="663"/>
      <c r="O5324" s="663"/>
      <c r="P5324" s="664"/>
      <c r="Q5324" s="665"/>
      <c r="R5324" s="661"/>
      <c r="S5324" s="566"/>
      <c r="T5324" s="566"/>
      <c r="U5324" s="566"/>
      <c r="V5324" s="566"/>
      <c r="W5324" s="566"/>
      <c r="X5324" s="566"/>
      <c r="Y5324" s="566"/>
      <c r="Z5324" s="566"/>
      <c r="AA5324" s="566"/>
      <c r="AB5324" s="566"/>
      <c r="AC5324" s="566"/>
      <c r="AD5324" s="566"/>
      <c r="AE5324" s="566"/>
      <c r="AF5324" s="566"/>
      <c r="AG5324" s="566"/>
    </row>
    <row r="5325" spans="2:33" hidden="1" outlineLevel="1" x14ac:dyDescent="0.45">
      <c r="B5325" s="648"/>
      <c r="C5325" s="649"/>
      <c r="D5325" s="650"/>
      <c r="E5325" s="651"/>
      <c r="F5325" s="652"/>
      <c r="G5325" s="653"/>
      <c r="H5325" s="654"/>
      <c r="I5325" s="654"/>
      <c r="J5325" s="654"/>
      <c r="K5325" s="655"/>
      <c r="L5325" s="653"/>
      <c r="M5325" s="654"/>
      <c r="N5325" s="654"/>
      <c r="O5325" s="654"/>
      <c r="P5325" s="655"/>
      <c r="Q5325" s="656"/>
      <c r="R5325" s="652"/>
      <c r="S5325" s="566"/>
      <c r="T5325" s="566"/>
      <c r="U5325" s="566"/>
      <c r="V5325" s="566"/>
      <c r="W5325" s="566"/>
      <c r="X5325" s="566"/>
      <c r="Y5325" s="566"/>
      <c r="Z5325" s="566"/>
      <c r="AA5325" s="566"/>
      <c r="AB5325" s="566"/>
      <c r="AC5325" s="566"/>
      <c r="AD5325" s="566"/>
      <c r="AE5325" s="566"/>
      <c r="AF5325" s="566"/>
      <c r="AG5325" s="566"/>
    </row>
    <row r="5326" spans="2:33" hidden="1" outlineLevel="1" x14ac:dyDescent="0.45">
      <c r="B5326" s="657"/>
      <c r="C5326" s="658"/>
      <c r="D5326" s="659"/>
      <c r="E5326" s="660"/>
      <c r="F5326" s="661"/>
      <c r="G5326" s="662"/>
      <c r="H5326" s="663"/>
      <c r="I5326" s="663"/>
      <c r="J5326" s="663"/>
      <c r="K5326" s="664"/>
      <c r="L5326" s="662"/>
      <c r="M5326" s="663"/>
      <c r="N5326" s="663"/>
      <c r="O5326" s="663"/>
      <c r="P5326" s="664"/>
      <c r="Q5326" s="665"/>
      <c r="R5326" s="661"/>
      <c r="S5326" s="566"/>
      <c r="T5326" s="566"/>
      <c r="U5326" s="566"/>
      <c r="V5326" s="566"/>
      <c r="W5326" s="566"/>
      <c r="X5326" s="566"/>
      <c r="Y5326" s="566"/>
      <c r="Z5326" s="566"/>
      <c r="AA5326" s="566"/>
      <c r="AB5326" s="566"/>
      <c r="AC5326" s="566"/>
      <c r="AD5326" s="566"/>
      <c r="AE5326" s="566"/>
      <c r="AF5326" s="566"/>
      <c r="AG5326" s="566"/>
    </row>
    <row r="5327" spans="2:33" hidden="1" outlineLevel="1" x14ac:dyDescent="0.45">
      <c r="B5327" s="648"/>
      <c r="C5327" s="649"/>
      <c r="D5327" s="650"/>
      <c r="E5327" s="651"/>
      <c r="F5327" s="652"/>
      <c r="G5327" s="653"/>
      <c r="H5327" s="654"/>
      <c r="I5327" s="654"/>
      <c r="J5327" s="654"/>
      <c r="K5327" s="655"/>
      <c r="L5327" s="653"/>
      <c r="M5327" s="654"/>
      <c r="N5327" s="654"/>
      <c r="O5327" s="654"/>
      <c r="P5327" s="655"/>
      <c r="Q5327" s="656"/>
      <c r="R5327" s="652"/>
      <c r="S5327" s="566"/>
      <c r="T5327" s="566"/>
      <c r="U5327" s="566"/>
      <c r="V5327" s="566"/>
      <c r="W5327" s="566"/>
      <c r="X5327" s="566"/>
      <c r="Y5327" s="566"/>
      <c r="Z5327" s="566"/>
      <c r="AA5327" s="566"/>
      <c r="AB5327" s="566"/>
      <c r="AC5327" s="566"/>
      <c r="AD5327" s="566"/>
      <c r="AE5327" s="566"/>
      <c r="AF5327" s="566"/>
      <c r="AG5327" s="566"/>
    </row>
    <row r="5328" spans="2:33" hidden="1" outlineLevel="1" x14ac:dyDescent="0.45">
      <c r="B5328" s="657"/>
      <c r="C5328" s="658"/>
      <c r="D5328" s="659"/>
      <c r="E5328" s="660"/>
      <c r="F5328" s="661"/>
      <c r="G5328" s="662"/>
      <c r="H5328" s="663"/>
      <c r="I5328" s="663"/>
      <c r="J5328" s="663"/>
      <c r="K5328" s="664"/>
      <c r="L5328" s="662"/>
      <c r="M5328" s="663"/>
      <c r="N5328" s="663"/>
      <c r="O5328" s="663"/>
      <c r="P5328" s="664"/>
      <c r="Q5328" s="665"/>
      <c r="R5328" s="661"/>
      <c r="S5328" s="566"/>
      <c r="T5328" s="566"/>
      <c r="U5328" s="566"/>
      <c r="V5328" s="566"/>
      <c r="W5328" s="566"/>
      <c r="X5328" s="566"/>
      <c r="Y5328" s="566"/>
      <c r="Z5328" s="566"/>
      <c r="AA5328" s="566"/>
      <c r="AB5328" s="566"/>
      <c r="AC5328" s="566"/>
      <c r="AD5328" s="566"/>
      <c r="AE5328" s="566"/>
      <c r="AF5328" s="566"/>
      <c r="AG5328" s="566"/>
    </row>
    <row r="5329" spans="2:33" hidden="1" outlineLevel="1" x14ac:dyDescent="0.45">
      <c r="B5329" s="648"/>
      <c r="C5329" s="649"/>
      <c r="D5329" s="650"/>
      <c r="E5329" s="651"/>
      <c r="F5329" s="652"/>
      <c r="G5329" s="653"/>
      <c r="H5329" s="654"/>
      <c r="I5329" s="654"/>
      <c r="J5329" s="654"/>
      <c r="K5329" s="655"/>
      <c r="L5329" s="653"/>
      <c r="M5329" s="654"/>
      <c r="N5329" s="654"/>
      <c r="O5329" s="654"/>
      <c r="P5329" s="655"/>
      <c r="Q5329" s="656"/>
      <c r="R5329" s="652"/>
      <c r="S5329" s="566"/>
      <c r="T5329" s="566"/>
      <c r="U5329" s="566"/>
      <c r="V5329" s="566"/>
      <c r="W5329" s="566"/>
      <c r="X5329" s="566"/>
      <c r="Y5329" s="566"/>
      <c r="Z5329" s="566"/>
      <c r="AA5329" s="566"/>
      <c r="AB5329" s="566"/>
      <c r="AC5329" s="566"/>
      <c r="AD5329" s="566"/>
      <c r="AE5329" s="566"/>
      <c r="AF5329" s="566"/>
      <c r="AG5329" s="566"/>
    </row>
    <row r="5330" spans="2:33" hidden="1" outlineLevel="1" x14ac:dyDescent="0.45">
      <c r="B5330" s="657"/>
      <c r="C5330" s="658"/>
      <c r="D5330" s="659"/>
      <c r="E5330" s="660"/>
      <c r="F5330" s="661"/>
      <c r="G5330" s="662"/>
      <c r="H5330" s="663"/>
      <c r="I5330" s="663"/>
      <c r="J5330" s="663"/>
      <c r="K5330" s="664"/>
      <c r="L5330" s="662"/>
      <c r="M5330" s="663"/>
      <c r="N5330" s="663"/>
      <c r="O5330" s="663"/>
      <c r="P5330" s="664"/>
      <c r="Q5330" s="665"/>
      <c r="R5330" s="661"/>
      <c r="S5330" s="566"/>
      <c r="T5330" s="566"/>
      <c r="U5330" s="566"/>
      <c r="V5330" s="566"/>
      <c r="W5330" s="566"/>
      <c r="X5330" s="566"/>
      <c r="Y5330" s="566"/>
      <c r="Z5330" s="566"/>
      <c r="AA5330" s="566"/>
      <c r="AB5330" s="566"/>
      <c r="AC5330" s="566"/>
      <c r="AD5330" s="566"/>
      <c r="AE5330" s="566"/>
      <c r="AF5330" s="566"/>
      <c r="AG5330" s="566"/>
    </row>
    <row r="5331" spans="2:33" hidden="1" outlineLevel="1" x14ac:dyDescent="0.45">
      <c r="B5331" s="648"/>
      <c r="C5331" s="649"/>
      <c r="D5331" s="650"/>
      <c r="E5331" s="651"/>
      <c r="F5331" s="652"/>
      <c r="G5331" s="653"/>
      <c r="H5331" s="654"/>
      <c r="I5331" s="654"/>
      <c r="J5331" s="654"/>
      <c r="K5331" s="655"/>
      <c r="L5331" s="653"/>
      <c r="M5331" s="654"/>
      <c r="N5331" s="654"/>
      <c r="O5331" s="654"/>
      <c r="P5331" s="655"/>
      <c r="Q5331" s="656"/>
      <c r="R5331" s="652"/>
      <c r="S5331" s="566"/>
      <c r="T5331" s="566"/>
      <c r="U5331" s="566"/>
      <c r="V5331" s="566"/>
      <c r="W5331" s="566"/>
      <c r="X5331" s="566"/>
      <c r="Y5331" s="566"/>
      <c r="Z5331" s="566"/>
      <c r="AA5331" s="566"/>
      <c r="AB5331" s="566"/>
      <c r="AC5331" s="566"/>
      <c r="AD5331" s="566"/>
      <c r="AE5331" s="566"/>
      <c r="AF5331" s="566"/>
      <c r="AG5331" s="566"/>
    </row>
    <row r="5332" spans="2:33" hidden="1" outlineLevel="1" x14ac:dyDescent="0.45">
      <c r="B5332" s="657"/>
      <c r="C5332" s="658"/>
      <c r="D5332" s="659"/>
      <c r="E5332" s="660"/>
      <c r="F5332" s="661"/>
      <c r="G5332" s="662"/>
      <c r="H5332" s="663"/>
      <c r="I5332" s="663"/>
      <c r="J5332" s="663"/>
      <c r="K5332" s="664"/>
      <c r="L5332" s="662"/>
      <c r="M5332" s="663"/>
      <c r="N5332" s="663"/>
      <c r="O5332" s="663"/>
      <c r="P5332" s="664"/>
      <c r="Q5332" s="665"/>
      <c r="R5332" s="661"/>
      <c r="S5332" s="566"/>
      <c r="T5332" s="566"/>
      <c r="U5332" s="566"/>
      <c r="V5332" s="566"/>
      <c r="W5332" s="566"/>
      <c r="X5332" s="566"/>
      <c r="Y5332" s="566"/>
      <c r="Z5332" s="566"/>
      <c r="AA5332" s="566"/>
      <c r="AB5332" s="566"/>
      <c r="AC5332" s="566"/>
      <c r="AD5332" s="566"/>
      <c r="AE5332" s="566"/>
      <c r="AF5332" s="566"/>
      <c r="AG5332" s="566"/>
    </row>
    <row r="5333" spans="2:33" hidden="1" outlineLevel="1" x14ac:dyDescent="0.45">
      <c r="B5333" s="648"/>
      <c r="C5333" s="649"/>
      <c r="D5333" s="650"/>
      <c r="E5333" s="651"/>
      <c r="F5333" s="652"/>
      <c r="G5333" s="653"/>
      <c r="H5333" s="654"/>
      <c r="I5333" s="654"/>
      <c r="J5333" s="654"/>
      <c r="K5333" s="655"/>
      <c r="L5333" s="653"/>
      <c r="M5333" s="654"/>
      <c r="N5333" s="654"/>
      <c r="O5333" s="654"/>
      <c r="P5333" s="655"/>
      <c r="Q5333" s="656"/>
      <c r="R5333" s="652"/>
      <c r="S5333" s="566"/>
      <c r="T5333" s="566"/>
      <c r="U5333" s="566"/>
      <c r="V5333" s="566"/>
      <c r="W5333" s="566"/>
      <c r="X5333" s="566"/>
      <c r="Y5333" s="566"/>
      <c r="Z5333" s="566"/>
      <c r="AA5333" s="566"/>
      <c r="AB5333" s="566"/>
      <c r="AC5333" s="566"/>
      <c r="AD5333" s="566"/>
      <c r="AE5333" s="566"/>
      <c r="AF5333" s="566"/>
      <c r="AG5333" s="566"/>
    </row>
    <row r="5334" spans="2:33" hidden="1" outlineLevel="1" x14ac:dyDescent="0.45">
      <c r="B5334" s="657"/>
      <c r="C5334" s="658"/>
      <c r="D5334" s="659"/>
      <c r="E5334" s="660"/>
      <c r="F5334" s="661"/>
      <c r="G5334" s="662"/>
      <c r="H5334" s="663"/>
      <c r="I5334" s="663"/>
      <c r="J5334" s="663"/>
      <c r="K5334" s="664"/>
      <c r="L5334" s="662"/>
      <c r="M5334" s="663"/>
      <c r="N5334" s="663"/>
      <c r="O5334" s="663"/>
      <c r="P5334" s="664"/>
      <c r="Q5334" s="665"/>
      <c r="R5334" s="661"/>
      <c r="S5334" s="566"/>
      <c r="T5334" s="566"/>
      <c r="U5334" s="566"/>
      <c r="V5334" s="566"/>
      <c r="W5334" s="566"/>
      <c r="X5334" s="566"/>
      <c r="Y5334" s="566"/>
      <c r="Z5334" s="566"/>
      <c r="AA5334" s="566"/>
      <c r="AB5334" s="566"/>
      <c r="AC5334" s="566"/>
      <c r="AD5334" s="566"/>
      <c r="AE5334" s="566"/>
      <c r="AF5334" s="566"/>
      <c r="AG5334" s="566"/>
    </row>
    <row r="5335" spans="2:33" hidden="1" outlineLevel="1" x14ac:dyDescent="0.45">
      <c r="B5335" s="648"/>
      <c r="C5335" s="649"/>
      <c r="D5335" s="650"/>
      <c r="E5335" s="651"/>
      <c r="F5335" s="652"/>
      <c r="G5335" s="653"/>
      <c r="H5335" s="654"/>
      <c r="I5335" s="654"/>
      <c r="J5335" s="654"/>
      <c r="K5335" s="655"/>
      <c r="L5335" s="653"/>
      <c r="M5335" s="654"/>
      <c r="N5335" s="654"/>
      <c r="O5335" s="654"/>
      <c r="P5335" s="655"/>
      <c r="Q5335" s="656"/>
      <c r="R5335" s="652"/>
      <c r="S5335" s="566"/>
      <c r="T5335" s="566"/>
      <c r="U5335" s="566"/>
      <c r="V5335" s="566"/>
      <c r="W5335" s="566"/>
      <c r="X5335" s="566"/>
      <c r="Y5335" s="566"/>
      <c r="Z5335" s="566"/>
      <c r="AA5335" s="566"/>
      <c r="AB5335" s="566"/>
      <c r="AC5335" s="566"/>
      <c r="AD5335" s="566"/>
      <c r="AE5335" s="566"/>
      <c r="AF5335" s="566"/>
      <c r="AG5335" s="566"/>
    </row>
    <row r="5336" spans="2:33" hidden="1" outlineLevel="1" x14ac:dyDescent="0.45">
      <c r="B5336" s="657"/>
      <c r="C5336" s="658"/>
      <c r="D5336" s="659"/>
      <c r="E5336" s="660"/>
      <c r="F5336" s="661"/>
      <c r="G5336" s="662"/>
      <c r="H5336" s="663"/>
      <c r="I5336" s="663"/>
      <c r="J5336" s="663"/>
      <c r="K5336" s="664"/>
      <c r="L5336" s="662"/>
      <c r="M5336" s="663"/>
      <c r="N5336" s="663"/>
      <c r="O5336" s="663"/>
      <c r="P5336" s="664"/>
      <c r="Q5336" s="665"/>
      <c r="R5336" s="661"/>
      <c r="S5336" s="566"/>
      <c r="T5336" s="566"/>
      <c r="U5336" s="566"/>
      <c r="V5336" s="566"/>
      <c r="W5336" s="566"/>
      <c r="X5336" s="566"/>
      <c r="Y5336" s="566"/>
      <c r="Z5336" s="566"/>
      <c r="AA5336" s="566"/>
      <c r="AB5336" s="566"/>
      <c r="AC5336" s="566"/>
      <c r="AD5336" s="566"/>
      <c r="AE5336" s="566"/>
      <c r="AF5336" s="566"/>
      <c r="AG5336" s="566"/>
    </row>
    <row r="5337" spans="2:33" hidden="1" outlineLevel="1" x14ac:dyDescent="0.45">
      <c r="B5337" s="648"/>
      <c r="C5337" s="649"/>
      <c r="D5337" s="650"/>
      <c r="E5337" s="651"/>
      <c r="F5337" s="652"/>
      <c r="G5337" s="653"/>
      <c r="H5337" s="654"/>
      <c r="I5337" s="654"/>
      <c r="J5337" s="654"/>
      <c r="K5337" s="655"/>
      <c r="L5337" s="653"/>
      <c r="M5337" s="654"/>
      <c r="N5337" s="654"/>
      <c r="O5337" s="654"/>
      <c r="P5337" s="655"/>
      <c r="Q5337" s="656"/>
      <c r="R5337" s="652"/>
      <c r="S5337" s="566"/>
      <c r="T5337" s="566"/>
      <c r="U5337" s="566"/>
      <c r="V5337" s="566"/>
      <c r="W5337" s="566"/>
      <c r="X5337" s="566"/>
      <c r="Y5337" s="566"/>
      <c r="Z5337" s="566"/>
      <c r="AA5337" s="566"/>
      <c r="AB5337" s="566"/>
      <c r="AC5337" s="566"/>
      <c r="AD5337" s="566"/>
      <c r="AE5337" s="566"/>
      <c r="AF5337" s="566"/>
      <c r="AG5337" s="566"/>
    </row>
    <row r="5338" spans="2:33" hidden="1" outlineLevel="1" x14ac:dyDescent="0.45">
      <c r="B5338" s="657"/>
      <c r="C5338" s="658"/>
      <c r="D5338" s="659"/>
      <c r="E5338" s="660"/>
      <c r="F5338" s="661"/>
      <c r="G5338" s="662"/>
      <c r="H5338" s="663"/>
      <c r="I5338" s="663"/>
      <c r="J5338" s="663"/>
      <c r="K5338" s="664"/>
      <c r="L5338" s="662"/>
      <c r="M5338" s="663"/>
      <c r="N5338" s="663"/>
      <c r="O5338" s="663"/>
      <c r="P5338" s="664"/>
      <c r="Q5338" s="665"/>
      <c r="R5338" s="661"/>
      <c r="S5338" s="566"/>
      <c r="T5338" s="566"/>
      <c r="U5338" s="566"/>
      <c r="V5338" s="566"/>
      <c r="W5338" s="566"/>
      <c r="X5338" s="566"/>
      <c r="Y5338" s="566"/>
      <c r="Z5338" s="566"/>
      <c r="AA5338" s="566"/>
      <c r="AB5338" s="566"/>
      <c r="AC5338" s="566"/>
      <c r="AD5338" s="566"/>
      <c r="AE5338" s="566"/>
      <c r="AF5338" s="566"/>
      <c r="AG5338" s="566"/>
    </row>
    <row r="5339" spans="2:33" hidden="1" outlineLevel="1" x14ac:dyDescent="0.45">
      <c r="B5339" s="648"/>
      <c r="C5339" s="649"/>
      <c r="D5339" s="650"/>
      <c r="E5339" s="651"/>
      <c r="F5339" s="652"/>
      <c r="G5339" s="653"/>
      <c r="H5339" s="654"/>
      <c r="I5339" s="654"/>
      <c r="J5339" s="654"/>
      <c r="K5339" s="655"/>
      <c r="L5339" s="653"/>
      <c r="M5339" s="654"/>
      <c r="N5339" s="654"/>
      <c r="O5339" s="654"/>
      <c r="P5339" s="655"/>
      <c r="Q5339" s="656"/>
      <c r="R5339" s="652"/>
      <c r="S5339" s="566"/>
      <c r="T5339" s="566"/>
      <c r="U5339" s="566"/>
      <c r="V5339" s="566"/>
      <c r="W5339" s="566"/>
      <c r="X5339" s="566"/>
      <c r="Y5339" s="566"/>
      <c r="Z5339" s="566"/>
      <c r="AA5339" s="566"/>
      <c r="AB5339" s="566"/>
      <c r="AC5339" s="566"/>
      <c r="AD5339" s="566"/>
      <c r="AE5339" s="566"/>
      <c r="AF5339" s="566"/>
      <c r="AG5339" s="566"/>
    </row>
    <row r="5340" spans="2:33" hidden="1" outlineLevel="1" x14ac:dyDescent="0.45">
      <c r="B5340" s="657"/>
      <c r="C5340" s="658"/>
      <c r="D5340" s="659"/>
      <c r="E5340" s="660"/>
      <c r="F5340" s="661"/>
      <c r="G5340" s="662"/>
      <c r="H5340" s="663"/>
      <c r="I5340" s="663"/>
      <c r="J5340" s="663"/>
      <c r="K5340" s="664"/>
      <c r="L5340" s="662"/>
      <c r="M5340" s="663"/>
      <c r="N5340" s="663"/>
      <c r="O5340" s="663"/>
      <c r="P5340" s="664"/>
      <c r="Q5340" s="665"/>
      <c r="R5340" s="661"/>
      <c r="S5340" s="566"/>
      <c r="T5340" s="566"/>
      <c r="U5340" s="566"/>
      <c r="V5340" s="566"/>
      <c r="W5340" s="566"/>
      <c r="X5340" s="566"/>
      <c r="Y5340" s="566"/>
      <c r="Z5340" s="566"/>
      <c r="AA5340" s="566"/>
      <c r="AB5340" s="566"/>
      <c r="AC5340" s="566"/>
      <c r="AD5340" s="566"/>
      <c r="AE5340" s="566"/>
      <c r="AF5340" s="566"/>
      <c r="AG5340" s="566"/>
    </row>
    <row r="5341" spans="2:33" hidden="1" outlineLevel="1" x14ac:dyDescent="0.45">
      <c r="B5341" s="648"/>
      <c r="C5341" s="649"/>
      <c r="D5341" s="650"/>
      <c r="E5341" s="651"/>
      <c r="F5341" s="652"/>
      <c r="G5341" s="653"/>
      <c r="H5341" s="654"/>
      <c r="I5341" s="654"/>
      <c r="J5341" s="654"/>
      <c r="K5341" s="655"/>
      <c r="L5341" s="653"/>
      <c r="M5341" s="654"/>
      <c r="N5341" s="654"/>
      <c r="O5341" s="654"/>
      <c r="P5341" s="655"/>
      <c r="Q5341" s="656"/>
      <c r="R5341" s="652"/>
      <c r="S5341" s="566"/>
      <c r="T5341" s="566"/>
      <c r="U5341" s="566"/>
      <c r="V5341" s="566"/>
      <c r="W5341" s="566"/>
      <c r="X5341" s="566"/>
      <c r="Y5341" s="566"/>
      <c r="Z5341" s="566"/>
      <c r="AA5341" s="566"/>
      <c r="AB5341" s="566"/>
      <c r="AC5341" s="566"/>
      <c r="AD5341" s="566"/>
      <c r="AE5341" s="566"/>
      <c r="AF5341" s="566"/>
      <c r="AG5341" s="566"/>
    </row>
    <row r="5342" spans="2:33" hidden="1" outlineLevel="1" x14ac:dyDescent="0.45">
      <c r="B5342" s="657"/>
      <c r="C5342" s="658"/>
      <c r="D5342" s="659"/>
      <c r="E5342" s="660"/>
      <c r="F5342" s="661"/>
      <c r="G5342" s="662"/>
      <c r="H5342" s="663"/>
      <c r="I5342" s="663"/>
      <c r="J5342" s="663"/>
      <c r="K5342" s="664"/>
      <c r="L5342" s="662"/>
      <c r="M5342" s="663"/>
      <c r="N5342" s="663"/>
      <c r="O5342" s="663"/>
      <c r="P5342" s="664"/>
      <c r="Q5342" s="665"/>
      <c r="R5342" s="661"/>
      <c r="S5342" s="566"/>
      <c r="T5342" s="566"/>
      <c r="U5342" s="566"/>
      <c r="V5342" s="566"/>
      <c r="W5342" s="566"/>
      <c r="X5342" s="566"/>
      <c r="Y5342" s="566"/>
      <c r="Z5342" s="566"/>
      <c r="AA5342" s="566"/>
      <c r="AB5342" s="566"/>
      <c r="AC5342" s="566"/>
      <c r="AD5342" s="566"/>
      <c r="AE5342" s="566"/>
      <c r="AF5342" s="566"/>
      <c r="AG5342" s="566"/>
    </row>
    <row r="5343" spans="2:33" hidden="1" outlineLevel="1" x14ac:dyDescent="0.45">
      <c r="B5343" s="648"/>
      <c r="C5343" s="649"/>
      <c r="D5343" s="650"/>
      <c r="E5343" s="651"/>
      <c r="F5343" s="652"/>
      <c r="G5343" s="653"/>
      <c r="H5343" s="654"/>
      <c r="I5343" s="654"/>
      <c r="J5343" s="654"/>
      <c r="K5343" s="655"/>
      <c r="L5343" s="653"/>
      <c r="M5343" s="654"/>
      <c r="N5343" s="654"/>
      <c r="O5343" s="654"/>
      <c r="P5343" s="655"/>
      <c r="Q5343" s="656"/>
      <c r="R5343" s="652"/>
      <c r="S5343" s="566"/>
      <c r="T5343" s="566"/>
      <c r="U5343" s="566"/>
      <c r="V5343" s="566"/>
      <c r="W5343" s="566"/>
      <c r="X5343" s="566"/>
      <c r="Y5343" s="566"/>
      <c r="Z5343" s="566"/>
      <c r="AA5343" s="566"/>
      <c r="AB5343" s="566"/>
      <c r="AC5343" s="566"/>
      <c r="AD5343" s="566"/>
      <c r="AE5343" s="566"/>
      <c r="AF5343" s="566"/>
      <c r="AG5343" s="566"/>
    </row>
    <row r="5344" spans="2:33" hidden="1" outlineLevel="1" x14ac:dyDescent="0.45">
      <c r="B5344" s="657"/>
      <c r="C5344" s="658"/>
      <c r="D5344" s="659"/>
      <c r="E5344" s="660"/>
      <c r="F5344" s="661"/>
      <c r="G5344" s="662"/>
      <c r="H5344" s="663"/>
      <c r="I5344" s="663"/>
      <c r="J5344" s="663"/>
      <c r="K5344" s="664"/>
      <c r="L5344" s="662"/>
      <c r="M5344" s="663"/>
      <c r="N5344" s="663"/>
      <c r="O5344" s="663"/>
      <c r="P5344" s="664"/>
      <c r="Q5344" s="665"/>
      <c r="R5344" s="661"/>
      <c r="S5344" s="566"/>
      <c r="T5344" s="566"/>
      <c r="U5344" s="566"/>
      <c r="V5344" s="566"/>
      <c r="W5344" s="566"/>
      <c r="X5344" s="566"/>
      <c r="Y5344" s="566"/>
      <c r="Z5344" s="566"/>
      <c r="AA5344" s="566"/>
      <c r="AB5344" s="566"/>
      <c r="AC5344" s="566"/>
      <c r="AD5344" s="566"/>
      <c r="AE5344" s="566"/>
      <c r="AF5344" s="566"/>
      <c r="AG5344" s="566"/>
    </row>
    <row r="5345" spans="2:33" hidden="1" outlineLevel="1" x14ac:dyDescent="0.45">
      <c r="B5345" s="648"/>
      <c r="C5345" s="649"/>
      <c r="D5345" s="650"/>
      <c r="E5345" s="651"/>
      <c r="F5345" s="652"/>
      <c r="G5345" s="653"/>
      <c r="H5345" s="654"/>
      <c r="I5345" s="654"/>
      <c r="J5345" s="654"/>
      <c r="K5345" s="655"/>
      <c r="L5345" s="653"/>
      <c r="M5345" s="654"/>
      <c r="N5345" s="654"/>
      <c r="O5345" s="654"/>
      <c r="P5345" s="655"/>
      <c r="Q5345" s="656"/>
      <c r="R5345" s="652"/>
      <c r="S5345" s="566"/>
      <c r="T5345" s="566"/>
      <c r="U5345" s="566"/>
      <c r="V5345" s="566"/>
      <c r="W5345" s="566"/>
      <c r="X5345" s="566"/>
      <c r="Y5345" s="566"/>
      <c r="Z5345" s="566"/>
      <c r="AA5345" s="566"/>
      <c r="AB5345" s="566"/>
      <c r="AC5345" s="566"/>
      <c r="AD5345" s="566"/>
      <c r="AE5345" s="566"/>
      <c r="AF5345" s="566"/>
      <c r="AG5345" s="566"/>
    </row>
    <row r="5346" spans="2:33" hidden="1" outlineLevel="1" x14ac:dyDescent="0.45">
      <c r="B5346" s="657"/>
      <c r="C5346" s="658"/>
      <c r="D5346" s="659"/>
      <c r="E5346" s="660"/>
      <c r="F5346" s="661"/>
      <c r="G5346" s="662"/>
      <c r="H5346" s="663"/>
      <c r="I5346" s="663"/>
      <c r="J5346" s="663"/>
      <c r="K5346" s="664"/>
      <c r="L5346" s="662"/>
      <c r="M5346" s="663"/>
      <c r="N5346" s="663"/>
      <c r="O5346" s="663"/>
      <c r="P5346" s="664"/>
      <c r="Q5346" s="665"/>
      <c r="R5346" s="661"/>
      <c r="S5346" s="566"/>
      <c r="T5346" s="566"/>
      <c r="U5346" s="566"/>
      <c r="V5346" s="566"/>
      <c r="W5346" s="566"/>
      <c r="X5346" s="566"/>
      <c r="Y5346" s="566"/>
      <c r="Z5346" s="566"/>
      <c r="AA5346" s="566"/>
      <c r="AB5346" s="566"/>
      <c r="AC5346" s="566"/>
      <c r="AD5346" s="566"/>
      <c r="AE5346" s="566"/>
      <c r="AF5346" s="566"/>
      <c r="AG5346" s="566"/>
    </row>
    <row r="5347" spans="2:33" hidden="1" outlineLevel="1" x14ac:dyDescent="0.45">
      <c r="B5347" s="648"/>
      <c r="C5347" s="649"/>
      <c r="D5347" s="650"/>
      <c r="E5347" s="651"/>
      <c r="F5347" s="652"/>
      <c r="G5347" s="653"/>
      <c r="H5347" s="654"/>
      <c r="I5347" s="654"/>
      <c r="J5347" s="654"/>
      <c r="K5347" s="655"/>
      <c r="L5347" s="653"/>
      <c r="M5347" s="654"/>
      <c r="N5347" s="654"/>
      <c r="O5347" s="654"/>
      <c r="P5347" s="655"/>
      <c r="Q5347" s="656"/>
      <c r="R5347" s="652"/>
      <c r="S5347" s="566"/>
      <c r="T5347" s="566"/>
      <c r="U5347" s="566"/>
      <c r="V5347" s="566"/>
      <c r="W5347" s="566"/>
      <c r="X5347" s="566"/>
      <c r="Y5347" s="566"/>
      <c r="Z5347" s="566"/>
      <c r="AA5347" s="566"/>
      <c r="AB5347" s="566"/>
      <c r="AC5347" s="566"/>
      <c r="AD5347" s="566"/>
      <c r="AE5347" s="566"/>
      <c r="AF5347" s="566"/>
      <c r="AG5347" s="566"/>
    </row>
    <row r="5348" spans="2:33" hidden="1" outlineLevel="1" x14ac:dyDescent="0.45">
      <c r="B5348" s="657"/>
      <c r="C5348" s="658"/>
      <c r="D5348" s="659"/>
      <c r="E5348" s="660"/>
      <c r="F5348" s="661"/>
      <c r="G5348" s="662"/>
      <c r="H5348" s="663"/>
      <c r="I5348" s="663"/>
      <c r="J5348" s="663"/>
      <c r="K5348" s="664"/>
      <c r="L5348" s="662"/>
      <c r="M5348" s="663"/>
      <c r="N5348" s="663"/>
      <c r="O5348" s="663"/>
      <c r="P5348" s="664"/>
      <c r="Q5348" s="665"/>
      <c r="R5348" s="661"/>
      <c r="S5348" s="566"/>
      <c r="T5348" s="566"/>
      <c r="U5348" s="566"/>
      <c r="V5348" s="566"/>
      <c r="W5348" s="566"/>
      <c r="X5348" s="566"/>
      <c r="Y5348" s="566"/>
      <c r="Z5348" s="566"/>
      <c r="AA5348" s="566"/>
      <c r="AB5348" s="566"/>
      <c r="AC5348" s="566"/>
      <c r="AD5348" s="566"/>
      <c r="AE5348" s="566"/>
      <c r="AF5348" s="566"/>
      <c r="AG5348" s="566"/>
    </row>
    <row r="5349" spans="2:33" hidden="1" outlineLevel="1" x14ac:dyDescent="0.45">
      <c r="B5349" s="648"/>
      <c r="C5349" s="649"/>
      <c r="D5349" s="650"/>
      <c r="E5349" s="651"/>
      <c r="F5349" s="652"/>
      <c r="G5349" s="653"/>
      <c r="H5349" s="654"/>
      <c r="I5349" s="654"/>
      <c r="J5349" s="654"/>
      <c r="K5349" s="655"/>
      <c r="L5349" s="653"/>
      <c r="M5349" s="654"/>
      <c r="N5349" s="654"/>
      <c r="O5349" s="654"/>
      <c r="P5349" s="655"/>
      <c r="Q5349" s="656"/>
      <c r="R5349" s="652"/>
      <c r="S5349" s="566"/>
      <c r="T5349" s="566"/>
      <c r="U5349" s="566"/>
      <c r="V5349" s="566"/>
      <c r="W5349" s="566"/>
      <c r="X5349" s="566"/>
      <c r="Y5349" s="566"/>
      <c r="Z5349" s="566"/>
      <c r="AA5349" s="566"/>
      <c r="AB5349" s="566"/>
      <c r="AC5349" s="566"/>
      <c r="AD5349" s="566"/>
      <c r="AE5349" s="566"/>
      <c r="AF5349" s="566"/>
      <c r="AG5349" s="566"/>
    </row>
    <row r="5350" spans="2:33" hidden="1" outlineLevel="1" x14ac:dyDescent="0.45">
      <c r="B5350" s="657"/>
      <c r="C5350" s="658"/>
      <c r="D5350" s="659"/>
      <c r="E5350" s="660"/>
      <c r="F5350" s="661"/>
      <c r="G5350" s="662"/>
      <c r="H5350" s="663"/>
      <c r="I5350" s="663"/>
      <c r="J5350" s="663"/>
      <c r="K5350" s="664"/>
      <c r="L5350" s="662"/>
      <c r="M5350" s="663"/>
      <c r="N5350" s="663"/>
      <c r="O5350" s="663"/>
      <c r="P5350" s="664"/>
      <c r="Q5350" s="665"/>
      <c r="R5350" s="661"/>
      <c r="S5350" s="566"/>
      <c r="T5350" s="566"/>
      <c r="U5350" s="566"/>
      <c r="V5350" s="566"/>
      <c r="W5350" s="566"/>
      <c r="X5350" s="566"/>
      <c r="Y5350" s="566"/>
      <c r="Z5350" s="566"/>
      <c r="AA5350" s="566"/>
      <c r="AB5350" s="566"/>
      <c r="AC5350" s="566"/>
      <c r="AD5350" s="566"/>
      <c r="AE5350" s="566"/>
      <c r="AF5350" s="566"/>
      <c r="AG5350" s="566"/>
    </row>
    <row r="5351" spans="2:33" hidden="1" outlineLevel="1" x14ac:dyDescent="0.45">
      <c r="B5351" s="648"/>
      <c r="C5351" s="649"/>
      <c r="D5351" s="650"/>
      <c r="E5351" s="651"/>
      <c r="F5351" s="652"/>
      <c r="G5351" s="653"/>
      <c r="H5351" s="654"/>
      <c r="I5351" s="654"/>
      <c r="J5351" s="654"/>
      <c r="K5351" s="655"/>
      <c r="L5351" s="653"/>
      <c r="M5351" s="654"/>
      <c r="N5351" s="654"/>
      <c r="O5351" s="654"/>
      <c r="P5351" s="655"/>
      <c r="Q5351" s="656"/>
      <c r="R5351" s="652"/>
      <c r="S5351" s="566"/>
      <c r="T5351" s="566"/>
      <c r="U5351" s="566"/>
      <c r="V5351" s="566"/>
      <c r="W5351" s="566"/>
      <c r="X5351" s="566"/>
      <c r="Y5351" s="566"/>
      <c r="Z5351" s="566"/>
      <c r="AA5351" s="566"/>
      <c r="AB5351" s="566"/>
      <c r="AC5351" s="566"/>
      <c r="AD5351" s="566"/>
      <c r="AE5351" s="566"/>
      <c r="AF5351" s="566"/>
      <c r="AG5351" s="566"/>
    </row>
    <row r="5352" spans="2:33" hidden="1" outlineLevel="1" x14ac:dyDescent="0.45">
      <c r="B5352" s="657"/>
      <c r="C5352" s="658"/>
      <c r="D5352" s="659"/>
      <c r="E5352" s="660"/>
      <c r="F5352" s="661"/>
      <c r="G5352" s="662"/>
      <c r="H5352" s="663"/>
      <c r="I5352" s="663"/>
      <c r="J5352" s="663"/>
      <c r="K5352" s="664"/>
      <c r="L5352" s="662"/>
      <c r="M5352" s="663"/>
      <c r="N5352" s="663"/>
      <c r="O5352" s="663"/>
      <c r="P5352" s="664"/>
      <c r="Q5352" s="665"/>
      <c r="R5352" s="661"/>
      <c r="S5352" s="566"/>
      <c r="T5352" s="566"/>
      <c r="U5352" s="566"/>
      <c r="V5352" s="566"/>
      <c r="W5352" s="566"/>
      <c r="X5352" s="566"/>
      <c r="Y5352" s="566"/>
      <c r="Z5352" s="566"/>
      <c r="AA5352" s="566"/>
      <c r="AB5352" s="566"/>
      <c r="AC5352" s="566"/>
      <c r="AD5352" s="566"/>
      <c r="AE5352" s="566"/>
      <c r="AF5352" s="566"/>
      <c r="AG5352" s="566"/>
    </row>
    <row r="5353" spans="2:33" hidden="1" outlineLevel="1" x14ac:dyDescent="0.45">
      <c r="B5353" s="648"/>
      <c r="C5353" s="649"/>
      <c r="D5353" s="650"/>
      <c r="E5353" s="651"/>
      <c r="F5353" s="652"/>
      <c r="G5353" s="653"/>
      <c r="H5353" s="654"/>
      <c r="I5353" s="654"/>
      <c r="J5353" s="654"/>
      <c r="K5353" s="655"/>
      <c r="L5353" s="653"/>
      <c r="M5353" s="654"/>
      <c r="N5353" s="654"/>
      <c r="O5353" s="654"/>
      <c r="P5353" s="655"/>
      <c r="Q5353" s="656"/>
      <c r="R5353" s="652"/>
      <c r="S5353" s="566"/>
      <c r="T5353" s="566"/>
      <c r="U5353" s="566"/>
      <c r="V5353" s="566"/>
      <c r="W5353" s="566"/>
      <c r="X5353" s="566"/>
      <c r="Y5353" s="566"/>
      <c r="Z5353" s="566"/>
      <c r="AA5353" s="566"/>
      <c r="AB5353" s="566"/>
      <c r="AC5353" s="566"/>
      <c r="AD5353" s="566"/>
      <c r="AE5353" s="566"/>
      <c r="AF5353" s="566"/>
      <c r="AG5353" s="566"/>
    </row>
    <row r="5354" spans="2:33" hidden="1" outlineLevel="1" x14ac:dyDescent="0.45">
      <c r="B5354" s="657"/>
      <c r="C5354" s="658"/>
      <c r="D5354" s="659"/>
      <c r="E5354" s="660"/>
      <c r="F5354" s="661"/>
      <c r="G5354" s="662"/>
      <c r="H5354" s="663"/>
      <c r="I5354" s="663"/>
      <c r="J5354" s="663"/>
      <c r="K5354" s="664"/>
      <c r="L5354" s="662"/>
      <c r="M5354" s="663"/>
      <c r="N5354" s="663"/>
      <c r="O5354" s="663"/>
      <c r="P5354" s="664"/>
      <c r="Q5354" s="665"/>
      <c r="R5354" s="661"/>
      <c r="S5354" s="566"/>
      <c r="T5354" s="566"/>
      <c r="U5354" s="566"/>
      <c r="V5354" s="566"/>
      <c r="W5354" s="566"/>
      <c r="X5354" s="566"/>
      <c r="Y5354" s="566"/>
      <c r="Z5354" s="566"/>
      <c r="AA5354" s="566"/>
      <c r="AB5354" s="566"/>
      <c r="AC5354" s="566"/>
      <c r="AD5354" s="566"/>
      <c r="AE5354" s="566"/>
      <c r="AF5354" s="566"/>
      <c r="AG5354" s="566"/>
    </row>
    <row r="5355" spans="2:33" hidden="1" outlineLevel="1" x14ac:dyDescent="0.45">
      <c r="B5355" s="648"/>
      <c r="C5355" s="649"/>
      <c r="D5355" s="650"/>
      <c r="E5355" s="651"/>
      <c r="F5355" s="652"/>
      <c r="G5355" s="653"/>
      <c r="H5355" s="654"/>
      <c r="I5355" s="654"/>
      <c r="J5355" s="654"/>
      <c r="K5355" s="655"/>
      <c r="L5355" s="653"/>
      <c r="M5355" s="654"/>
      <c r="N5355" s="654"/>
      <c r="O5355" s="654"/>
      <c r="P5355" s="655"/>
      <c r="Q5355" s="656"/>
      <c r="R5355" s="652"/>
      <c r="S5355" s="566"/>
      <c r="T5355" s="566"/>
      <c r="U5355" s="566"/>
      <c r="V5355" s="566"/>
      <c r="W5355" s="566"/>
      <c r="X5355" s="566"/>
      <c r="Y5355" s="566"/>
      <c r="Z5355" s="566"/>
      <c r="AA5355" s="566"/>
      <c r="AB5355" s="566"/>
      <c r="AC5355" s="566"/>
      <c r="AD5355" s="566"/>
      <c r="AE5355" s="566"/>
      <c r="AF5355" s="566"/>
      <c r="AG5355" s="566"/>
    </row>
    <row r="5356" spans="2:33" hidden="1" outlineLevel="1" x14ac:dyDescent="0.45">
      <c r="B5356" s="657"/>
      <c r="C5356" s="658"/>
      <c r="D5356" s="659"/>
      <c r="E5356" s="660"/>
      <c r="F5356" s="661"/>
      <c r="G5356" s="662"/>
      <c r="H5356" s="663"/>
      <c r="I5356" s="663"/>
      <c r="J5356" s="663"/>
      <c r="K5356" s="664"/>
      <c r="L5356" s="662"/>
      <c r="M5356" s="663"/>
      <c r="N5356" s="663"/>
      <c r="O5356" s="663"/>
      <c r="P5356" s="664"/>
      <c r="Q5356" s="665"/>
      <c r="R5356" s="661"/>
      <c r="S5356" s="566"/>
      <c r="T5356" s="566"/>
      <c r="U5356" s="566"/>
      <c r="V5356" s="566"/>
      <c r="W5356" s="566"/>
      <c r="X5356" s="566"/>
      <c r="Y5356" s="566"/>
      <c r="Z5356" s="566"/>
      <c r="AA5356" s="566"/>
      <c r="AB5356" s="566"/>
      <c r="AC5356" s="566"/>
      <c r="AD5356" s="566"/>
      <c r="AE5356" s="566"/>
      <c r="AF5356" s="566"/>
      <c r="AG5356" s="566"/>
    </row>
    <row r="5357" spans="2:33" hidden="1" outlineLevel="1" x14ac:dyDescent="0.45">
      <c r="B5357" s="648"/>
      <c r="C5357" s="649"/>
      <c r="D5357" s="650"/>
      <c r="E5357" s="651"/>
      <c r="F5357" s="652"/>
      <c r="G5357" s="653"/>
      <c r="H5357" s="654"/>
      <c r="I5357" s="654"/>
      <c r="J5357" s="654"/>
      <c r="K5357" s="655"/>
      <c r="L5357" s="653"/>
      <c r="M5357" s="654"/>
      <c r="N5357" s="654"/>
      <c r="O5357" s="654"/>
      <c r="P5357" s="655"/>
      <c r="Q5357" s="656"/>
      <c r="R5357" s="652"/>
      <c r="S5357" s="566"/>
      <c r="T5357" s="566"/>
      <c r="U5357" s="566"/>
      <c r="V5357" s="566"/>
      <c r="W5357" s="566"/>
      <c r="X5357" s="566"/>
      <c r="Y5357" s="566"/>
      <c r="Z5357" s="566"/>
      <c r="AA5357" s="566"/>
      <c r="AB5357" s="566"/>
      <c r="AC5357" s="566"/>
      <c r="AD5357" s="566"/>
      <c r="AE5357" s="566"/>
      <c r="AF5357" s="566"/>
      <c r="AG5357" s="566"/>
    </row>
    <row r="5358" spans="2:33" hidden="1" outlineLevel="1" x14ac:dyDescent="0.45">
      <c r="B5358" s="657"/>
      <c r="C5358" s="658"/>
      <c r="D5358" s="659"/>
      <c r="E5358" s="660"/>
      <c r="F5358" s="661"/>
      <c r="G5358" s="662"/>
      <c r="H5358" s="663"/>
      <c r="I5358" s="663"/>
      <c r="J5358" s="663"/>
      <c r="K5358" s="664"/>
      <c r="L5358" s="662"/>
      <c r="M5358" s="663"/>
      <c r="N5358" s="663"/>
      <c r="O5358" s="663"/>
      <c r="P5358" s="664"/>
      <c r="Q5358" s="665"/>
      <c r="R5358" s="661"/>
      <c r="S5358" s="566"/>
      <c r="T5358" s="566"/>
      <c r="U5358" s="566"/>
      <c r="V5358" s="566"/>
      <c r="W5358" s="566"/>
      <c r="X5358" s="566"/>
      <c r="Y5358" s="566"/>
      <c r="Z5358" s="566"/>
      <c r="AA5358" s="566"/>
      <c r="AB5358" s="566"/>
      <c r="AC5358" s="566"/>
      <c r="AD5358" s="566"/>
      <c r="AE5358" s="566"/>
      <c r="AF5358" s="566"/>
      <c r="AG5358" s="566"/>
    </row>
    <row r="5359" spans="2:33" hidden="1" outlineLevel="1" x14ac:dyDescent="0.45">
      <c r="B5359" s="648"/>
      <c r="C5359" s="649"/>
      <c r="D5359" s="650"/>
      <c r="E5359" s="651"/>
      <c r="F5359" s="652"/>
      <c r="G5359" s="653"/>
      <c r="H5359" s="654"/>
      <c r="I5359" s="654"/>
      <c r="J5359" s="654"/>
      <c r="K5359" s="655"/>
      <c r="L5359" s="653"/>
      <c r="M5359" s="654"/>
      <c r="N5359" s="654"/>
      <c r="O5359" s="654"/>
      <c r="P5359" s="655"/>
      <c r="Q5359" s="656"/>
      <c r="R5359" s="652"/>
      <c r="S5359" s="566"/>
      <c r="T5359" s="566"/>
      <c r="U5359" s="566"/>
      <c r="V5359" s="566"/>
      <c r="W5359" s="566"/>
      <c r="X5359" s="566"/>
      <c r="Y5359" s="566"/>
      <c r="Z5359" s="566"/>
      <c r="AA5359" s="566"/>
      <c r="AB5359" s="566"/>
      <c r="AC5359" s="566"/>
      <c r="AD5359" s="566"/>
      <c r="AE5359" s="566"/>
      <c r="AF5359" s="566"/>
      <c r="AG5359" s="566"/>
    </row>
    <row r="5360" spans="2:33" hidden="1" outlineLevel="1" x14ac:dyDescent="0.45">
      <c r="B5360" s="657"/>
      <c r="C5360" s="658"/>
      <c r="D5360" s="659"/>
      <c r="E5360" s="660"/>
      <c r="F5360" s="661"/>
      <c r="G5360" s="662"/>
      <c r="H5360" s="663"/>
      <c r="I5360" s="663"/>
      <c r="J5360" s="663"/>
      <c r="K5360" s="664"/>
      <c r="L5360" s="662"/>
      <c r="M5360" s="663"/>
      <c r="N5360" s="663"/>
      <c r="O5360" s="663"/>
      <c r="P5360" s="664"/>
      <c r="Q5360" s="665"/>
      <c r="R5360" s="661"/>
      <c r="S5360" s="566"/>
      <c r="T5360" s="566"/>
      <c r="U5360" s="566"/>
      <c r="V5360" s="566"/>
      <c r="W5360" s="566"/>
      <c r="X5360" s="566"/>
      <c r="Y5360" s="566"/>
      <c r="Z5360" s="566"/>
      <c r="AA5360" s="566"/>
      <c r="AB5360" s="566"/>
      <c r="AC5360" s="566"/>
      <c r="AD5360" s="566"/>
      <c r="AE5360" s="566"/>
      <c r="AF5360" s="566"/>
      <c r="AG5360" s="566"/>
    </row>
    <row r="5361" spans="2:33" hidden="1" outlineLevel="1" x14ac:dyDescent="0.45">
      <c r="B5361" s="648"/>
      <c r="C5361" s="649"/>
      <c r="D5361" s="650"/>
      <c r="E5361" s="651"/>
      <c r="F5361" s="652"/>
      <c r="G5361" s="653"/>
      <c r="H5361" s="654"/>
      <c r="I5361" s="654"/>
      <c r="J5361" s="654"/>
      <c r="K5361" s="655"/>
      <c r="L5361" s="653"/>
      <c r="M5361" s="654"/>
      <c r="N5361" s="654"/>
      <c r="O5361" s="654"/>
      <c r="P5361" s="655"/>
      <c r="Q5361" s="656"/>
      <c r="R5361" s="652"/>
      <c r="S5361" s="566"/>
      <c r="T5361" s="566"/>
      <c r="U5361" s="566"/>
      <c r="V5361" s="566"/>
      <c r="W5361" s="566"/>
      <c r="X5361" s="566"/>
      <c r="Y5361" s="566"/>
      <c r="Z5361" s="566"/>
      <c r="AA5361" s="566"/>
      <c r="AB5361" s="566"/>
      <c r="AC5361" s="566"/>
      <c r="AD5361" s="566"/>
      <c r="AE5361" s="566"/>
      <c r="AF5361" s="566"/>
      <c r="AG5361" s="566"/>
    </row>
    <row r="5362" spans="2:33" hidden="1" outlineLevel="1" x14ac:dyDescent="0.45">
      <c r="B5362" s="657"/>
      <c r="C5362" s="658"/>
      <c r="D5362" s="659"/>
      <c r="E5362" s="660"/>
      <c r="F5362" s="661"/>
      <c r="G5362" s="662"/>
      <c r="H5362" s="663"/>
      <c r="I5362" s="663"/>
      <c r="J5362" s="663"/>
      <c r="K5362" s="664"/>
      <c r="L5362" s="662"/>
      <c r="M5362" s="663"/>
      <c r="N5362" s="663"/>
      <c r="O5362" s="663"/>
      <c r="P5362" s="664"/>
      <c r="Q5362" s="665"/>
      <c r="R5362" s="661"/>
      <c r="S5362" s="566"/>
      <c r="T5362" s="566"/>
      <c r="U5362" s="566"/>
      <c r="V5362" s="566"/>
      <c r="W5362" s="566"/>
      <c r="X5362" s="566"/>
      <c r="Y5362" s="566"/>
      <c r="Z5362" s="566"/>
      <c r="AA5362" s="566"/>
      <c r="AB5362" s="566"/>
      <c r="AC5362" s="566"/>
      <c r="AD5362" s="566"/>
      <c r="AE5362" s="566"/>
      <c r="AF5362" s="566"/>
      <c r="AG5362" s="566"/>
    </row>
    <row r="5363" spans="2:33" hidden="1" outlineLevel="1" x14ac:dyDescent="0.45">
      <c r="B5363" s="648"/>
      <c r="C5363" s="649"/>
      <c r="D5363" s="650"/>
      <c r="E5363" s="651"/>
      <c r="F5363" s="652"/>
      <c r="G5363" s="653"/>
      <c r="H5363" s="654"/>
      <c r="I5363" s="654"/>
      <c r="J5363" s="654"/>
      <c r="K5363" s="655"/>
      <c r="L5363" s="653"/>
      <c r="M5363" s="654"/>
      <c r="N5363" s="654"/>
      <c r="O5363" s="654"/>
      <c r="P5363" s="655"/>
      <c r="Q5363" s="656"/>
      <c r="R5363" s="652"/>
      <c r="S5363" s="566"/>
      <c r="T5363" s="566"/>
      <c r="U5363" s="566"/>
      <c r="V5363" s="566"/>
      <c r="W5363" s="566"/>
      <c r="X5363" s="566"/>
      <c r="Y5363" s="566"/>
      <c r="Z5363" s="566"/>
      <c r="AA5363" s="566"/>
      <c r="AB5363" s="566"/>
      <c r="AC5363" s="566"/>
      <c r="AD5363" s="566"/>
      <c r="AE5363" s="566"/>
      <c r="AF5363" s="566"/>
      <c r="AG5363" s="566"/>
    </row>
    <row r="5364" spans="2:33" hidden="1" outlineLevel="1" x14ac:dyDescent="0.45">
      <c r="B5364" s="657"/>
      <c r="C5364" s="658"/>
      <c r="D5364" s="659"/>
      <c r="E5364" s="660"/>
      <c r="F5364" s="661"/>
      <c r="G5364" s="662"/>
      <c r="H5364" s="663"/>
      <c r="I5364" s="663"/>
      <c r="J5364" s="663"/>
      <c r="K5364" s="664"/>
      <c r="L5364" s="662"/>
      <c r="M5364" s="663"/>
      <c r="N5364" s="663"/>
      <c r="O5364" s="663"/>
      <c r="P5364" s="664"/>
      <c r="Q5364" s="665"/>
      <c r="R5364" s="661"/>
      <c r="S5364" s="566"/>
      <c r="T5364" s="566"/>
      <c r="U5364" s="566"/>
      <c r="V5364" s="566"/>
      <c r="W5364" s="566"/>
      <c r="X5364" s="566"/>
      <c r="Y5364" s="566"/>
      <c r="Z5364" s="566"/>
      <c r="AA5364" s="566"/>
      <c r="AB5364" s="566"/>
      <c r="AC5364" s="566"/>
      <c r="AD5364" s="566"/>
      <c r="AE5364" s="566"/>
      <c r="AF5364" s="566"/>
      <c r="AG5364" s="566"/>
    </row>
    <row r="5365" spans="2:33" hidden="1" outlineLevel="1" x14ac:dyDescent="0.45">
      <c r="B5365" s="648"/>
      <c r="C5365" s="649"/>
      <c r="D5365" s="650"/>
      <c r="E5365" s="651"/>
      <c r="F5365" s="652"/>
      <c r="G5365" s="653"/>
      <c r="H5365" s="654"/>
      <c r="I5365" s="654"/>
      <c r="J5365" s="654"/>
      <c r="K5365" s="655"/>
      <c r="L5365" s="653"/>
      <c r="M5365" s="654"/>
      <c r="N5365" s="654"/>
      <c r="O5365" s="654"/>
      <c r="P5365" s="655"/>
      <c r="Q5365" s="656"/>
      <c r="R5365" s="652"/>
      <c r="S5365" s="566"/>
      <c r="T5365" s="566"/>
      <c r="U5365" s="566"/>
      <c r="V5365" s="566"/>
      <c r="W5365" s="566"/>
      <c r="X5365" s="566"/>
      <c r="Y5365" s="566"/>
      <c r="Z5365" s="566"/>
      <c r="AA5365" s="566"/>
      <c r="AB5365" s="566"/>
      <c r="AC5365" s="566"/>
      <c r="AD5365" s="566"/>
      <c r="AE5365" s="566"/>
      <c r="AF5365" s="566"/>
      <c r="AG5365" s="566"/>
    </row>
    <row r="5366" spans="2:33" hidden="1" outlineLevel="1" x14ac:dyDescent="0.45">
      <c r="B5366" s="657"/>
      <c r="C5366" s="658"/>
      <c r="D5366" s="659"/>
      <c r="E5366" s="660"/>
      <c r="F5366" s="661"/>
      <c r="G5366" s="662"/>
      <c r="H5366" s="663"/>
      <c r="I5366" s="663"/>
      <c r="J5366" s="663"/>
      <c r="K5366" s="664"/>
      <c r="L5366" s="662"/>
      <c r="M5366" s="663"/>
      <c r="N5366" s="663"/>
      <c r="O5366" s="663"/>
      <c r="P5366" s="664"/>
      <c r="Q5366" s="665"/>
      <c r="R5366" s="661"/>
      <c r="S5366" s="566"/>
      <c r="T5366" s="566"/>
      <c r="U5366" s="566"/>
      <c r="V5366" s="566"/>
      <c r="W5366" s="566"/>
      <c r="X5366" s="566"/>
      <c r="Y5366" s="566"/>
      <c r="Z5366" s="566"/>
      <c r="AA5366" s="566"/>
      <c r="AB5366" s="566"/>
      <c r="AC5366" s="566"/>
      <c r="AD5366" s="566"/>
      <c r="AE5366" s="566"/>
      <c r="AF5366" s="566"/>
      <c r="AG5366" s="566"/>
    </row>
    <row r="5367" spans="2:33" hidden="1" outlineLevel="1" x14ac:dyDescent="0.45">
      <c r="B5367" s="648"/>
      <c r="C5367" s="649"/>
      <c r="D5367" s="650"/>
      <c r="E5367" s="651"/>
      <c r="F5367" s="652"/>
      <c r="G5367" s="653"/>
      <c r="H5367" s="654"/>
      <c r="I5367" s="654"/>
      <c r="J5367" s="654"/>
      <c r="K5367" s="655"/>
      <c r="L5367" s="653"/>
      <c r="M5367" s="654"/>
      <c r="N5367" s="654"/>
      <c r="O5367" s="654"/>
      <c r="P5367" s="655"/>
      <c r="Q5367" s="656"/>
      <c r="R5367" s="652"/>
      <c r="S5367" s="566"/>
      <c r="T5367" s="566"/>
      <c r="U5367" s="566"/>
      <c r="V5367" s="566"/>
      <c r="W5367" s="566"/>
      <c r="X5367" s="566"/>
      <c r="Y5367" s="566"/>
      <c r="Z5367" s="566"/>
      <c r="AA5367" s="566"/>
      <c r="AB5367" s="566"/>
      <c r="AC5367" s="566"/>
      <c r="AD5367" s="566"/>
      <c r="AE5367" s="566"/>
      <c r="AF5367" s="566"/>
      <c r="AG5367" s="566"/>
    </row>
    <row r="5368" spans="2:33" hidden="1" outlineLevel="1" x14ac:dyDescent="0.45">
      <c r="B5368" s="657"/>
      <c r="C5368" s="658"/>
      <c r="D5368" s="659"/>
      <c r="E5368" s="660"/>
      <c r="F5368" s="661"/>
      <c r="G5368" s="662"/>
      <c r="H5368" s="663"/>
      <c r="I5368" s="663"/>
      <c r="J5368" s="663"/>
      <c r="K5368" s="664"/>
      <c r="L5368" s="662"/>
      <c r="M5368" s="663"/>
      <c r="N5368" s="663"/>
      <c r="O5368" s="663"/>
      <c r="P5368" s="664"/>
      <c r="Q5368" s="665"/>
      <c r="R5368" s="661"/>
      <c r="S5368" s="566"/>
      <c r="T5368" s="566"/>
      <c r="U5368" s="566"/>
      <c r="V5368" s="566"/>
      <c r="W5368" s="566"/>
      <c r="X5368" s="566"/>
      <c r="Y5368" s="566"/>
      <c r="Z5368" s="566"/>
      <c r="AA5368" s="566"/>
      <c r="AB5368" s="566"/>
      <c r="AC5368" s="566"/>
      <c r="AD5368" s="566"/>
      <c r="AE5368" s="566"/>
      <c r="AF5368" s="566"/>
      <c r="AG5368" s="566"/>
    </row>
    <row r="5369" spans="2:33" hidden="1" outlineLevel="1" x14ac:dyDescent="0.45">
      <c r="B5369" s="648"/>
      <c r="C5369" s="649"/>
      <c r="D5369" s="650"/>
      <c r="E5369" s="651"/>
      <c r="F5369" s="652"/>
      <c r="G5369" s="653"/>
      <c r="H5369" s="654"/>
      <c r="I5369" s="654"/>
      <c r="J5369" s="654"/>
      <c r="K5369" s="655"/>
      <c r="L5369" s="653"/>
      <c r="M5369" s="654"/>
      <c r="N5369" s="654"/>
      <c r="O5369" s="654"/>
      <c r="P5369" s="655"/>
      <c r="Q5369" s="656"/>
      <c r="R5369" s="652"/>
      <c r="S5369" s="566"/>
      <c r="T5369" s="566"/>
      <c r="U5369" s="566"/>
      <c r="V5369" s="566"/>
      <c r="W5369" s="566"/>
      <c r="X5369" s="566"/>
      <c r="Y5369" s="566"/>
      <c r="Z5369" s="566"/>
      <c r="AA5369" s="566"/>
      <c r="AB5369" s="566"/>
      <c r="AC5369" s="566"/>
      <c r="AD5369" s="566"/>
      <c r="AE5369" s="566"/>
      <c r="AF5369" s="566"/>
      <c r="AG5369" s="566"/>
    </row>
    <row r="5370" spans="2:33" hidden="1" outlineLevel="1" x14ac:dyDescent="0.45">
      <c r="B5370" s="657"/>
      <c r="C5370" s="658"/>
      <c r="D5370" s="659"/>
      <c r="E5370" s="660"/>
      <c r="F5370" s="661"/>
      <c r="G5370" s="662"/>
      <c r="H5370" s="663"/>
      <c r="I5370" s="663"/>
      <c r="J5370" s="663"/>
      <c r="K5370" s="664"/>
      <c r="L5370" s="662"/>
      <c r="M5370" s="663"/>
      <c r="N5370" s="663"/>
      <c r="O5370" s="663"/>
      <c r="P5370" s="664"/>
      <c r="Q5370" s="665"/>
      <c r="R5370" s="661"/>
      <c r="S5370" s="566"/>
      <c r="T5370" s="566"/>
      <c r="U5370" s="566"/>
      <c r="V5370" s="566"/>
      <c r="W5370" s="566"/>
      <c r="X5370" s="566"/>
      <c r="Y5370" s="566"/>
      <c r="Z5370" s="566"/>
      <c r="AA5370" s="566"/>
      <c r="AB5370" s="566"/>
      <c r="AC5370" s="566"/>
      <c r="AD5370" s="566"/>
      <c r="AE5370" s="566"/>
      <c r="AF5370" s="566"/>
      <c r="AG5370" s="566"/>
    </row>
    <row r="5371" spans="2:33" hidden="1" outlineLevel="1" x14ac:dyDescent="0.45">
      <c r="B5371" s="648"/>
      <c r="C5371" s="649"/>
      <c r="D5371" s="650"/>
      <c r="E5371" s="651"/>
      <c r="F5371" s="652"/>
      <c r="G5371" s="653"/>
      <c r="H5371" s="654"/>
      <c r="I5371" s="654"/>
      <c r="J5371" s="654"/>
      <c r="K5371" s="655"/>
      <c r="L5371" s="653"/>
      <c r="M5371" s="654"/>
      <c r="N5371" s="654"/>
      <c r="O5371" s="654"/>
      <c r="P5371" s="655"/>
      <c r="Q5371" s="656"/>
      <c r="R5371" s="652"/>
      <c r="S5371" s="566"/>
      <c r="T5371" s="566"/>
      <c r="U5371" s="566"/>
      <c r="V5371" s="566"/>
      <c r="W5371" s="566"/>
      <c r="X5371" s="566"/>
      <c r="Y5371" s="566"/>
      <c r="Z5371" s="566"/>
      <c r="AA5371" s="566"/>
      <c r="AB5371" s="566"/>
      <c r="AC5371" s="566"/>
      <c r="AD5371" s="566"/>
      <c r="AE5371" s="566"/>
      <c r="AF5371" s="566"/>
      <c r="AG5371" s="566"/>
    </row>
    <row r="5372" spans="2:33" hidden="1" outlineLevel="1" x14ac:dyDescent="0.45">
      <c r="B5372" s="657"/>
      <c r="C5372" s="658"/>
      <c r="D5372" s="659"/>
      <c r="E5372" s="660"/>
      <c r="F5372" s="661"/>
      <c r="G5372" s="662"/>
      <c r="H5372" s="663"/>
      <c r="I5372" s="663"/>
      <c r="J5372" s="663"/>
      <c r="K5372" s="664"/>
      <c r="L5372" s="662"/>
      <c r="M5372" s="663"/>
      <c r="N5372" s="663"/>
      <c r="O5372" s="663"/>
      <c r="P5372" s="664"/>
      <c r="Q5372" s="665"/>
      <c r="R5372" s="661"/>
      <c r="S5372" s="566"/>
      <c r="T5372" s="566"/>
      <c r="U5372" s="566"/>
      <c r="V5372" s="566"/>
      <c r="W5372" s="566"/>
      <c r="X5372" s="566"/>
      <c r="Y5372" s="566"/>
      <c r="Z5372" s="566"/>
      <c r="AA5372" s="566"/>
      <c r="AB5372" s="566"/>
      <c r="AC5372" s="566"/>
      <c r="AD5372" s="566"/>
      <c r="AE5372" s="566"/>
      <c r="AF5372" s="566"/>
      <c r="AG5372" s="566"/>
    </row>
    <row r="5373" spans="2:33" hidden="1" outlineLevel="1" x14ac:dyDescent="0.45">
      <c r="B5373" s="648"/>
      <c r="C5373" s="649"/>
      <c r="D5373" s="650"/>
      <c r="E5373" s="651"/>
      <c r="F5373" s="652"/>
      <c r="G5373" s="653"/>
      <c r="H5373" s="654"/>
      <c r="I5373" s="654"/>
      <c r="J5373" s="654"/>
      <c r="K5373" s="655"/>
      <c r="L5373" s="653"/>
      <c r="M5373" s="654"/>
      <c r="N5373" s="654"/>
      <c r="O5373" s="654"/>
      <c r="P5373" s="655"/>
      <c r="Q5373" s="656"/>
      <c r="R5373" s="652"/>
      <c r="S5373" s="566"/>
      <c r="T5373" s="566"/>
      <c r="U5373" s="566"/>
      <c r="V5373" s="566"/>
      <c r="W5373" s="566"/>
      <c r="X5373" s="566"/>
      <c r="Y5373" s="566"/>
      <c r="Z5373" s="566"/>
      <c r="AA5373" s="566"/>
      <c r="AB5373" s="566"/>
      <c r="AC5373" s="566"/>
      <c r="AD5373" s="566"/>
      <c r="AE5373" s="566"/>
      <c r="AF5373" s="566"/>
      <c r="AG5373" s="566"/>
    </row>
    <row r="5374" spans="2:33" hidden="1" outlineLevel="1" x14ac:dyDescent="0.45">
      <c r="B5374" s="657"/>
      <c r="C5374" s="658"/>
      <c r="D5374" s="659"/>
      <c r="E5374" s="660"/>
      <c r="F5374" s="661"/>
      <c r="G5374" s="662"/>
      <c r="H5374" s="663"/>
      <c r="I5374" s="663"/>
      <c r="J5374" s="663"/>
      <c r="K5374" s="664"/>
      <c r="L5374" s="662"/>
      <c r="M5374" s="663"/>
      <c r="N5374" s="663"/>
      <c r="O5374" s="663"/>
      <c r="P5374" s="664"/>
      <c r="Q5374" s="665"/>
      <c r="R5374" s="661"/>
      <c r="S5374" s="566"/>
      <c r="T5374" s="566"/>
      <c r="U5374" s="566"/>
      <c r="V5374" s="566"/>
      <c r="W5374" s="566"/>
      <c r="X5374" s="566"/>
      <c r="Y5374" s="566"/>
      <c r="Z5374" s="566"/>
      <c r="AA5374" s="566"/>
      <c r="AB5374" s="566"/>
      <c r="AC5374" s="566"/>
      <c r="AD5374" s="566"/>
      <c r="AE5374" s="566"/>
      <c r="AF5374" s="566"/>
      <c r="AG5374" s="566"/>
    </row>
    <row r="5375" spans="2:33" hidden="1" outlineLevel="1" x14ac:dyDescent="0.45">
      <c r="B5375" s="648"/>
      <c r="C5375" s="649"/>
      <c r="D5375" s="650"/>
      <c r="E5375" s="651"/>
      <c r="F5375" s="652"/>
      <c r="G5375" s="653"/>
      <c r="H5375" s="654"/>
      <c r="I5375" s="654"/>
      <c r="J5375" s="654"/>
      <c r="K5375" s="655"/>
      <c r="L5375" s="653"/>
      <c r="M5375" s="654"/>
      <c r="N5375" s="654"/>
      <c r="O5375" s="654"/>
      <c r="P5375" s="655"/>
      <c r="Q5375" s="656"/>
      <c r="R5375" s="652"/>
      <c r="S5375" s="566"/>
      <c r="T5375" s="566"/>
      <c r="U5375" s="566"/>
      <c r="V5375" s="566"/>
      <c r="W5375" s="566"/>
      <c r="X5375" s="566"/>
      <c r="Y5375" s="566"/>
      <c r="Z5375" s="566"/>
      <c r="AA5375" s="566"/>
      <c r="AB5375" s="566"/>
      <c r="AC5375" s="566"/>
      <c r="AD5375" s="566"/>
      <c r="AE5375" s="566"/>
      <c r="AF5375" s="566"/>
      <c r="AG5375" s="566"/>
    </row>
    <row r="5376" spans="2:33" hidden="1" outlineLevel="1" x14ac:dyDescent="0.45">
      <c r="B5376" s="657"/>
      <c r="C5376" s="658"/>
      <c r="D5376" s="659"/>
      <c r="E5376" s="660"/>
      <c r="F5376" s="661"/>
      <c r="G5376" s="662"/>
      <c r="H5376" s="663"/>
      <c r="I5376" s="663"/>
      <c r="J5376" s="663"/>
      <c r="K5376" s="664"/>
      <c r="L5376" s="662"/>
      <c r="M5376" s="663"/>
      <c r="N5376" s="663"/>
      <c r="O5376" s="663"/>
      <c r="P5376" s="664"/>
      <c r="Q5376" s="665"/>
      <c r="R5376" s="661"/>
      <c r="S5376" s="566"/>
      <c r="T5376" s="566"/>
      <c r="U5376" s="566"/>
      <c r="V5376" s="566"/>
      <c r="W5376" s="566"/>
      <c r="X5376" s="566"/>
      <c r="Y5376" s="566"/>
      <c r="Z5376" s="566"/>
      <c r="AA5376" s="566"/>
      <c r="AB5376" s="566"/>
      <c r="AC5376" s="566"/>
      <c r="AD5376" s="566"/>
      <c r="AE5376" s="566"/>
      <c r="AF5376" s="566"/>
      <c r="AG5376" s="566"/>
    </row>
    <row r="5377" spans="2:33" hidden="1" outlineLevel="1" x14ac:dyDescent="0.45">
      <c r="B5377" s="648"/>
      <c r="C5377" s="649"/>
      <c r="D5377" s="650"/>
      <c r="E5377" s="651"/>
      <c r="F5377" s="652"/>
      <c r="G5377" s="653"/>
      <c r="H5377" s="654"/>
      <c r="I5377" s="654"/>
      <c r="J5377" s="654"/>
      <c r="K5377" s="655"/>
      <c r="L5377" s="653"/>
      <c r="M5377" s="654"/>
      <c r="N5377" s="654"/>
      <c r="O5377" s="654"/>
      <c r="P5377" s="655"/>
      <c r="Q5377" s="656"/>
      <c r="R5377" s="652"/>
      <c r="S5377" s="566"/>
      <c r="T5377" s="566"/>
      <c r="U5377" s="566"/>
      <c r="V5377" s="566"/>
      <c r="W5377" s="566"/>
      <c r="X5377" s="566"/>
      <c r="Y5377" s="566"/>
      <c r="Z5377" s="566"/>
      <c r="AA5377" s="566"/>
      <c r="AB5377" s="566"/>
      <c r="AC5377" s="566"/>
      <c r="AD5377" s="566"/>
      <c r="AE5377" s="566"/>
      <c r="AF5377" s="566"/>
      <c r="AG5377" s="566"/>
    </row>
    <row r="5378" spans="2:33" hidden="1" outlineLevel="1" x14ac:dyDescent="0.45">
      <c r="B5378" s="657"/>
      <c r="C5378" s="658"/>
      <c r="D5378" s="659"/>
      <c r="E5378" s="660"/>
      <c r="F5378" s="661"/>
      <c r="G5378" s="662"/>
      <c r="H5378" s="663"/>
      <c r="I5378" s="663"/>
      <c r="J5378" s="663"/>
      <c r="K5378" s="664"/>
      <c r="L5378" s="662"/>
      <c r="M5378" s="663"/>
      <c r="N5378" s="663"/>
      <c r="O5378" s="663"/>
      <c r="P5378" s="664"/>
      <c r="Q5378" s="665"/>
      <c r="R5378" s="661"/>
      <c r="S5378" s="566"/>
      <c r="T5378" s="566"/>
      <c r="U5378" s="566"/>
      <c r="V5378" s="566"/>
      <c r="W5378" s="566"/>
      <c r="X5378" s="566"/>
      <c r="Y5378" s="566"/>
      <c r="Z5378" s="566"/>
      <c r="AA5378" s="566"/>
      <c r="AB5378" s="566"/>
      <c r="AC5378" s="566"/>
      <c r="AD5378" s="566"/>
      <c r="AE5378" s="566"/>
      <c r="AF5378" s="566"/>
      <c r="AG5378" s="566"/>
    </row>
    <row r="5379" spans="2:33" hidden="1" outlineLevel="1" x14ac:dyDescent="0.45">
      <c r="B5379" s="648"/>
      <c r="C5379" s="649"/>
      <c r="D5379" s="650"/>
      <c r="E5379" s="651"/>
      <c r="F5379" s="652"/>
      <c r="G5379" s="653"/>
      <c r="H5379" s="654"/>
      <c r="I5379" s="654"/>
      <c r="J5379" s="654"/>
      <c r="K5379" s="655"/>
      <c r="L5379" s="653"/>
      <c r="M5379" s="654"/>
      <c r="N5379" s="654"/>
      <c r="O5379" s="654"/>
      <c r="P5379" s="655"/>
      <c r="Q5379" s="656"/>
      <c r="R5379" s="652"/>
      <c r="S5379" s="566"/>
      <c r="T5379" s="566"/>
      <c r="U5379" s="566"/>
      <c r="V5379" s="566"/>
      <c r="W5379" s="566"/>
      <c r="X5379" s="566"/>
      <c r="Y5379" s="566"/>
      <c r="Z5379" s="566"/>
      <c r="AA5379" s="566"/>
      <c r="AB5379" s="566"/>
      <c r="AC5379" s="566"/>
      <c r="AD5379" s="566"/>
      <c r="AE5379" s="566"/>
      <c r="AF5379" s="566"/>
      <c r="AG5379" s="566"/>
    </row>
    <row r="5380" spans="2:33" hidden="1" outlineLevel="1" x14ac:dyDescent="0.45">
      <c r="B5380" s="657"/>
      <c r="C5380" s="658"/>
      <c r="D5380" s="659"/>
      <c r="E5380" s="660"/>
      <c r="F5380" s="661"/>
      <c r="G5380" s="662"/>
      <c r="H5380" s="663"/>
      <c r="I5380" s="663"/>
      <c r="J5380" s="663"/>
      <c r="K5380" s="664"/>
      <c r="L5380" s="662"/>
      <c r="M5380" s="663"/>
      <c r="N5380" s="663"/>
      <c r="O5380" s="663"/>
      <c r="P5380" s="664"/>
      <c r="Q5380" s="665"/>
      <c r="R5380" s="661"/>
      <c r="S5380" s="566"/>
      <c r="T5380" s="566"/>
      <c r="U5380" s="566"/>
      <c r="V5380" s="566"/>
      <c r="W5380" s="566"/>
      <c r="X5380" s="566"/>
      <c r="Y5380" s="566"/>
      <c r="Z5380" s="566"/>
      <c r="AA5380" s="566"/>
      <c r="AB5380" s="566"/>
      <c r="AC5380" s="566"/>
      <c r="AD5380" s="566"/>
      <c r="AE5380" s="566"/>
      <c r="AF5380" s="566"/>
      <c r="AG5380" s="566"/>
    </row>
    <row r="5381" spans="2:33" hidden="1" outlineLevel="1" x14ac:dyDescent="0.45">
      <c r="B5381" s="648"/>
      <c r="C5381" s="649"/>
      <c r="D5381" s="650"/>
      <c r="E5381" s="651"/>
      <c r="F5381" s="652"/>
      <c r="G5381" s="653"/>
      <c r="H5381" s="654"/>
      <c r="I5381" s="654"/>
      <c r="J5381" s="654"/>
      <c r="K5381" s="655"/>
      <c r="L5381" s="653"/>
      <c r="M5381" s="654"/>
      <c r="N5381" s="654"/>
      <c r="O5381" s="654"/>
      <c r="P5381" s="655"/>
      <c r="Q5381" s="656"/>
      <c r="R5381" s="652"/>
      <c r="S5381" s="566"/>
      <c r="T5381" s="566"/>
      <c r="U5381" s="566"/>
      <c r="V5381" s="566"/>
      <c r="W5381" s="566"/>
      <c r="X5381" s="566"/>
      <c r="Y5381" s="566"/>
      <c r="Z5381" s="566"/>
      <c r="AA5381" s="566"/>
      <c r="AB5381" s="566"/>
      <c r="AC5381" s="566"/>
      <c r="AD5381" s="566"/>
      <c r="AE5381" s="566"/>
      <c r="AF5381" s="566"/>
      <c r="AG5381" s="566"/>
    </row>
    <row r="5382" spans="2:33" hidden="1" outlineLevel="1" x14ac:dyDescent="0.45">
      <c r="B5382" s="657"/>
      <c r="C5382" s="658"/>
      <c r="D5382" s="659"/>
      <c r="E5382" s="660"/>
      <c r="F5382" s="661"/>
      <c r="G5382" s="662"/>
      <c r="H5382" s="663"/>
      <c r="I5382" s="663"/>
      <c r="J5382" s="663"/>
      <c r="K5382" s="664"/>
      <c r="L5382" s="662"/>
      <c r="M5382" s="663"/>
      <c r="N5382" s="663"/>
      <c r="O5382" s="663"/>
      <c r="P5382" s="664"/>
      <c r="Q5382" s="665"/>
      <c r="R5382" s="661"/>
      <c r="S5382" s="566"/>
      <c r="T5382" s="566"/>
      <c r="U5382" s="566"/>
      <c r="V5382" s="566"/>
      <c r="W5382" s="566"/>
      <c r="X5382" s="566"/>
      <c r="Y5382" s="566"/>
      <c r="Z5382" s="566"/>
      <c r="AA5382" s="566"/>
      <c r="AB5382" s="566"/>
      <c r="AC5382" s="566"/>
      <c r="AD5382" s="566"/>
      <c r="AE5382" s="566"/>
      <c r="AF5382" s="566"/>
      <c r="AG5382" s="566"/>
    </row>
    <row r="5383" spans="2:33" hidden="1" outlineLevel="1" x14ac:dyDescent="0.45">
      <c r="B5383" s="648"/>
      <c r="C5383" s="649"/>
      <c r="D5383" s="650"/>
      <c r="E5383" s="651"/>
      <c r="F5383" s="652"/>
      <c r="G5383" s="653"/>
      <c r="H5383" s="654"/>
      <c r="I5383" s="654"/>
      <c r="J5383" s="654"/>
      <c r="K5383" s="655"/>
      <c r="L5383" s="653"/>
      <c r="M5383" s="654"/>
      <c r="N5383" s="654"/>
      <c r="O5383" s="654"/>
      <c r="P5383" s="655"/>
      <c r="Q5383" s="656"/>
      <c r="R5383" s="652"/>
      <c r="S5383" s="566"/>
      <c r="T5383" s="566"/>
      <c r="U5383" s="566"/>
      <c r="V5383" s="566"/>
      <c r="W5383" s="566"/>
      <c r="X5383" s="566"/>
      <c r="Y5383" s="566"/>
      <c r="Z5383" s="566"/>
      <c r="AA5383" s="566"/>
      <c r="AB5383" s="566"/>
      <c r="AC5383" s="566"/>
      <c r="AD5383" s="566"/>
      <c r="AE5383" s="566"/>
      <c r="AF5383" s="566"/>
      <c r="AG5383" s="566"/>
    </row>
    <row r="5384" spans="2:33" hidden="1" outlineLevel="1" x14ac:dyDescent="0.45">
      <c r="B5384" s="657"/>
      <c r="C5384" s="658"/>
      <c r="D5384" s="659"/>
      <c r="E5384" s="660"/>
      <c r="F5384" s="661"/>
      <c r="G5384" s="662"/>
      <c r="H5384" s="663"/>
      <c r="I5384" s="663"/>
      <c r="J5384" s="663"/>
      <c r="K5384" s="664"/>
      <c r="L5384" s="662"/>
      <c r="M5384" s="663"/>
      <c r="N5384" s="663"/>
      <c r="O5384" s="663"/>
      <c r="P5384" s="664"/>
      <c r="Q5384" s="665"/>
      <c r="R5384" s="661"/>
      <c r="S5384" s="566"/>
      <c r="T5384" s="566"/>
      <c r="U5384" s="566"/>
      <c r="V5384" s="566"/>
      <c r="W5384" s="566"/>
      <c r="X5384" s="566"/>
      <c r="Y5384" s="566"/>
      <c r="Z5384" s="566"/>
      <c r="AA5384" s="566"/>
      <c r="AB5384" s="566"/>
      <c r="AC5384" s="566"/>
      <c r="AD5384" s="566"/>
      <c r="AE5384" s="566"/>
      <c r="AF5384" s="566"/>
      <c r="AG5384" s="566"/>
    </row>
    <row r="5385" spans="2:33" hidden="1" outlineLevel="1" x14ac:dyDescent="0.45">
      <c r="B5385" s="648"/>
      <c r="C5385" s="649"/>
      <c r="D5385" s="650"/>
      <c r="E5385" s="651"/>
      <c r="F5385" s="652"/>
      <c r="G5385" s="653"/>
      <c r="H5385" s="654"/>
      <c r="I5385" s="654"/>
      <c r="J5385" s="654"/>
      <c r="K5385" s="655"/>
      <c r="L5385" s="653"/>
      <c r="M5385" s="654"/>
      <c r="N5385" s="654"/>
      <c r="O5385" s="654"/>
      <c r="P5385" s="655"/>
      <c r="Q5385" s="656"/>
      <c r="R5385" s="652"/>
      <c r="S5385" s="566"/>
      <c r="T5385" s="566"/>
      <c r="U5385" s="566"/>
      <c r="V5385" s="566"/>
      <c r="W5385" s="566"/>
      <c r="X5385" s="566"/>
      <c r="Y5385" s="566"/>
      <c r="Z5385" s="566"/>
      <c r="AA5385" s="566"/>
      <c r="AB5385" s="566"/>
      <c r="AC5385" s="566"/>
      <c r="AD5385" s="566"/>
      <c r="AE5385" s="566"/>
      <c r="AF5385" s="566"/>
      <c r="AG5385" s="566"/>
    </row>
    <row r="5386" spans="2:33" hidden="1" outlineLevel="1" x14ac:dyDescent="0.45">
      <c r="B5386" s="657"/>
      <c r="C5386" s="658"/>
      <c r="D5386" s="659"/>
      <c r="E5386" s="660"/>
      <c r="F5386" s="661"/>
      <c r="G5386" s="662"/>
      <c r="H5386" s="663"/>
      <c r="I5386" s="663"/>
      <c r="J5386" s="663"/>
      <c r="K5386" s="664"/>
      <c r="L5386" s="662"/>
      <c r="M5386" s="663"/>
      <c r="N5386" s="663"/>
      <c r="O5386" s="663"/>
      <c r="P5386" s="664"/>
      <c r="Q5386" s="665"/>
      <c r="R5386" s="661"/>
      <c r="S5386" s="566"/>
      <c r="T5386" s="566"/>
      <c r="U5386" s="566"/>
      <c r="V5386" s="566"/>
      <c r="W5386" s="566"/>
      <c r="X5386" s="566"/>
      <c r="Y5386" s="566"/>
      <c r="Z5386" s="566"/>
      <c r="AA5386" s="566"/>
      <c r="AB5386" s="566"/>
      <c r="AC5386" s="566"/>
      <c r="AD5386" s="566"/>
      <c r="AE5386" s="566"/>
      <c r="AF5386" s="566"/>
      <c r="AG5386" s="566"/>
    </row>
    <row r="5387" spans="2:33" hidden="1" outlineLevel="1" x14ac:dyDescent="0.45">
      <c r="B5387" s="648"/>
      <c r="C5387" s="649"/>
      <c r="D5387" s="650"/>
      <c r="E5387" s="651"/>
      <c r="F5387" s="652"/>
      <c r="G5387" s="653"/>
      <c r="H5387" s="654"/>
      <c r="I5387" s="654"/>
      <c r="J5387" s="654"/>
      <c r="K5387" s="655"/>
      <c r="L5387" s="653"/>
      <c r="M5387" s="654"/>
      <c r="N5387" s="654"/>
      <c r="O5387" s="654"/>
      <c r="P5387" s="655"/>
      <c r="Q5387" s="656"/>
      <c r="R5387" s="652"/>
      <c r="S5387" s="566"/>
      <c r="T5387" s="566"/>
      <c r="U5387" s="566"/>
      <c r="V5387" s="566"/>
      <c r="W5387" s="566"/>
      <c r="X5387" s="566"/>
      <c r="Y5387" s="566"/>
      <c r="Z5387" s="566"/>
      <c r="AA5387" s="566"/>
      <c r="AB5387" s="566"/>
      <c r="AC5387" s="566"/>
      <c r="AD5387" s="566"/>
      <c r="AE5387" s="566"/>
      <c r="AF5387" s="566"/>
      <c r="AG5387" s="566"/>
    </row>
    <row r="5388" spans="2:33" hidden="1" outlineLevel="1" x14ac:dyDescent="0.45">
      <c r="B5388" s="657"/>
      <c r="C5388" s="658"/>
      <c r="D5388" s="659"/>
      <c r="E5388" s="660"/>
      <c r="F5388" s="661"/>
      <c r="G5388" s="662"/>
      <c r="H5388" s="663"/>
      <c r="I5388" s="663"/>
      <c r="J5388" s="663"/>
      <c r="K5388" s="664"/>
      <c r="L5388" s="662"/>
      <c r="M5388" s="663"/>
      <c r="N5388" s="663"/>
      <c r="O5388" s="663"/>
      <c r="P5388" s="664"/>
      <c r="Q5388" s="665"/>
      <c r="R5388" s="661"/>
      <c r="S5388" s="566"/>
      <c r="T5388" s="566"/>
      <c r="U5388" s="566"/>
      <c r="V5388" s="566"/>
      <c r="W5388" s="566"/>
      <c r="X5388" s="566"/>
      <c r="Y5388" s="566"/>
      <c r="Z5388" s="566"/>
      <c r="AA5388" s="566"/>
      <c r="AB5388" s="566"/>
      <c r="AC5388" s="566"/>
      <c r="AD5388" s="566"/>
      <c r="AE5388" s="566"/>
      <c r="AF5388" s="566"/>
      <c r="AG5388" s="566"/>
    </row>
    <row r="5389" spans="2:33" hidden="1" outlineLevel="1" x14ac:dyDescent="0.45">
      <c r="B5389" s="648"/>
      <c r="C5389" s="649"/>
      <c r="D5389" s="650"/>
      <c r="E5389" s="651"/>
      <c r="F5389" s="652"/>
      <c r="G5389" s="653"/>
      <c r="H5389" s="654"/>
      <c r="I5389" s="654"/>
      <c r="J5389" s="654"/>
      <c r="K5389" s="655"/>
      <c r="L5389" s="653"/>
      <c r="M5389" s="654"/>
      <c r="N5389" s="654"/>
      <c r="O5389" s="654"/>
      <c r="P5389" s="655"/>
      <c r="Q5389" s="656"/>
      <c r="R5389" s="652"/>
      <c r="S5389" s="566"/>
      <c r="T5389" s="566"/>
      <c r="U5389" s="566"/>
      <c r="V5389" s="566"/>
      <c r="W5389" s="566"/>
      <c r="X5389" s="566"/>
      <c r="Y5389" s="566"/>
      <c r="Z5389" s="566"/>
      <c r="AA5389" s="566"/>
      <c r="AB5389" s="566"/>
      <c r="AC5389" s="566"/>
      <c r="AD5389" s="566"/>
      <c r="AE5389" s="566"/>
      <c r="AF5389" s="566"/>
      <c r="AG5389" s="566"/>
    </row>
    <row r="5390" spans="2:33" hidden="1" outlineLevel="1" x14ac:dyDescent="0.45">
      <c r="B5390" s="657"/>
      <c r="C5390" s="658"/>
      <c r="D5390" s="659"/>
      <c r="E5390" s="660"/>
      <c r="F5390" s="661"/>
      <c r="G5390" s="662"/>
      <c r="H5390" s="663"/>
      <c r="I5390" s="663"/>
      <c r="J5390" s="663"/>
      <c r="K5390" s="664"/>
      <c r="L5390" s="662"/>
      <c r="M5390" s="663"/>
      <c r="N5390" s="663"/>
      <c r="O5390" s="663"/>
      <c r="P5390" s="664"/>
      <c r="Q5390" s="665"/>
      <c r="R5390" s="661"/>
      <c r="S5390" s="566"/>
      <c r="T5390" s="566"/>
      <c r="U5390" s="566"/>
      <c r="V5390" s="566"/>
      <c r="W5390" s="566"/>
      <c r="X5390" s="566"/>
      <c r="Y5390" s="566"/>
      <c r="Z5390" s="566"/>
      <c r="AA5390" s="566"/>
      <c r="AB5390" s="566"/>
      <c r="AC5390" s="566"/>
      <c r="AD5390" s="566"/>
      <c r="AE5390" s="566"/>
      <c r="AF5390" s="566"/>
      <c r="AG5390" s="566"/>
    </row>
    <row r="5391" spans="2:33" hidden="1" outlineLevel="1" x14ac:dyDescent="0.45">
      <c r="B5391" s="648"/>
      <c r="C5391" s="649"/>
      <c r="D5391" s="650"/>
      <c r="E5391" s="651"/>
      <c r="F5391" s="652"/>
      <c r="G5391" s="653"/>
      <c r="H5391" s="654"/>
      <c r="I5391" s="654"/>
      <c r="J5391" s="654"/>
      <c r="K5391" s="655"/>
      <c r="L5391" s="653"/>
      <c r="M5391" s="654"/>
      <c r="N5391" s="654"/>
      <c r="O5391" s="654"/>
      <c r="P5391" s="655"/>
      <c r="Q5391" s="656"/>
      <c r="R5391" s="652"/>
      <c r="S5391" s="566"/>
      <c r="T5391" s="566"/>
      <c r="U5391" s="566"/>
      <c r="V5391" s="566"/>
      <c r="W5391" s="566"/>
      <c r="X5391" s="566"/>
      <c r="Y5391" s="566"/>
      <c r="Z5391" s="566"/>
      <c r="AA5391" s="566"/>
      <c r="AB5391" s="566"/>
      <c r="AC5391" s="566"/>
      <c r="AD5391" s="566"/>
      <c r="AE5391" s="566"/>
      <c r="AF5391" s="566"/>
      <c r="AG5391" s="566"/>
    </row>
    <row r="5392" spans="2:33" hidden="1" outlineLevel="1" x14ac:dyDescent="0.45">
      <c r="B5392" s="657"/>
      <c r="C5392" s="658"/>
      <c r="D5392" s="659"/>
      <c r="E5392" s="660"/>
      <c r="F5392" s="661"/>
      <c r="G5392" s="662"/>
      <c r="H5392" s="663"/>
      <c r="I5392" s="663"/>
      <c r="J5392" s="663"/>
      <c r="K5392" s="664"/>
      <c r="L5392" s="662"/>
      <c r="M5392" s="663"/>
      <c r="N5392" s="663"/>
      <c r="O5392" s="663"/>
      <c r="P5392" s="664"/>
      <c r="Q5392" s="665"/>
      <c r="R5392" s="661"/>
      <c r="S5392" s="566"/>
      <c r="T5392" s="566"/>
      <c r="U5392" s="566"/>
      <c r="V5392" s="566"/>
      <c r="W5392" s="566"/>
      <c r="X5392" s="566"/>
      <c r="Y5392" s="566"/>
      <c r="Z5392" s="566"/>
      <c r="AA5392" s="566"/>
      <c r="AB5392" s="566"/>
      <c r="AC5392" s="566"/>
      <c r="AD5392" s="566"/>
      <c r="AE5392" s="566"/>
      <c r="AF5392" s="566"/>
      <c r="AG5392" s="566"/>
    </row>
    <row r="5393" spans="2:33" hidden="1" outlineLevel="1" x14ac:dyDescent="0.45">
      <c r="B5393" s="648"/>
      <c r="C5393" s="649"/>
      <c r="D5393" s="650"/>
      <c r="E5393" s="651"/>
      <c r="F5393" s="652"/>
      <c r="G5393" s="653"/>
      <c r="H5393" s="654"/>
      <c r="I5393" s="654"/>
      <c r="J5393" s="654"/>
      <c r="K5393" s="655"/>
      <c r="L5393" s="653"/>
      <c r="M5393" s="654"/>
      <c r="N5393" s="654"/>
      <c r="O5393" s="654"/>
      <c r="P5393" s="655"/>
      <c r="Q5393" s="656"/>
      <c r="R5393" s="652"/>
      <c r="S5393" s="566"/>
      <c r="T5393" s="566"/>
      <c r="U5393" s="566"/>
      <c r="V5393" s="566"/>
      <c r="W5393" s="566"/>
      <c r="X5393" s="566"/>
      <c r="Y5393" s="566"/>
      <c r="Z5393" s="566"/>
      <c r="AA5393" s="566"/>
      <c r="AB5393" s="566"/>
      <c r="AC5393" s="566"/>
      <c r="AD5393" s="566"/>
      <c r="AE5393" s="566"/>
      <c r="AF5393" s="566"/>
      <c r="AG5393" s="566"/>
    </row>
    <row r="5394" spans="2:33" hidden="1" outlineLevel="1" x14ac:dyDescent="0.45">
      <c r="B5394" s="657"/>
      <c r="C5394" s="658"/>
      <c r="D5394" s="659"/>
      <c r="E5394" s="660"/>
      <c r="F5394" s="661"/>
      <c r="G5394" s="662"/>
      <c r="H5394" s="663"/>
      <c r="I5394" s="663"/>
      <c r="J5394" s="663"/>
      <c r="K5394" s="664"/>
      <c r="L5394" s="662"/>
      <c r="M5394" s="663"/>
      <c r="N5394" s="663"/>
      <c r="O5394" s="663"/>
      <c r="P5394" s="664"/>
      <c r="Q5394" s="665"/>
      <c r="R5394" s="661"/>
      <c r="S5394" s="566"/>
      <c r="T5394" s="566"/>
      <c r="U5394" s="566"/>
      <c r="V5394" s="566"/>
      <c r="W5394" s="566"/>
      <c r="X5394" s="566"/>
      <c r="Y5394" s="566"/>
      <c r="Z5394" s="566"/>
      <c r="AA5394" s="566"/>
      <c r="AB5394" s="566"/>
      <c r="AC5394" s="566"/>
      <c r="AD5394" s="566"/>
      <c r="AE5394" s="566"/>
      <c r="AF5394" s="566"/>
      <c r="AG5394" s="566"/>
    </row>
    <row r="5395" spans="2:33" hidden="1" outlineLevel="1" x14ac:dyDescent="0.45">
      <c r="B5395" s="648"/>
      <c r="C5395" s="649"/>
      <c r="D5395" s="650"/>
      <c r="E5395" s="651"/>
      <c r="F5395" s="652"/>
      <c r="G5395" s="653"/>
      <c r="H5395" s="654"/>
      <c r="I5395" s="654"/>
      <c r="J5395" s="654"/>
      <c r="K5395" s="655"/>
      <c r="L5395" s="653"/>
      <c r="M5395" s="654"/>
      <c r="N5395" s="654"/>
      <c r="O5395" s="654"/>
      <c r="P5395" s="655"/>
      <c r="Q5395" s="656"/>
      <c r="R5395" s="652"/>
      <c r="S5395" s="566"/>
      <c r="T5395" s="566"/>
      <c r="U5395" s="566"/>
      <c r="V5395" s="566"/>
      <c r="W5395" s="566"/>
      <c r="X5395" s="566"/>
      <c r="Y5395" s="566"/>
      <c r="Z5395" s="566"/>
      <c r="AA5395" s="566"/>
      <c r="AB5395" s="566"/>
      <c r="AC5395" s="566"/>
      <c r="AD5395" s="566"/>
      <c r="AE5395" s="566"/>
      <c r="AF5395" s="566"/>
      <c r="AG5395" s="566"/>
    </row>
    <row r="5396" spans="2:33" hidden="1" outlineLevel="1" x14ac:dyDescent="0.45">
      <c r="B5396" s="657"/>
      <c r="C5396" s="658"/>
      <c r="D5396" s="659"/>
      <c r="E5396" s="660"/>
      <c r="F5396" s="661"/>
      <c r="G5396" s="662"/>
      <c r="H5396" s="663"/>
      <c r="I5396" s="663"/>
      <c r="J5396" s="663"/>
      <c r="K5396" s="664"/>
      <c r="L5396" s="662"/>
      <c r="M5396" s="663"/>
      <c r="N5396" s="663"/>
      <c r="O5396" s="663"/>
      <c r="P5396" s="664"/>
      <c r="Q5396" s="665"/>
      <c r="R5396" s="661"/>
      <c r="S5396" s="566"/>
      <c r="T5396" s="566"/>
      <c r="U5396" s="566"/>
      <c r="V5396" s="566"/>
      <c r="W5396" s="566"/>
      <c r="X5396" s="566"/>
      <c r="Y5396" s="566"/>
      <c r="Z5396" s="566"/>
      <c r="AA5396" s="566"/>
      <c r="AB5396" s="566"/>
      <c r="AC5396" s="566"/>
      <c r="AD5396" s="566"/>
      <c r="AE5396" s="566"/>
      <c r="AF5396" s="566"/>
      <c r="AG5396" s="566"/>
    </row>
    <row r="5397" spans="2:33" hidden="1" outlineLevel="1" x14ac:dyDescent="0.45">
      <c r="B5397" s="648"/>
      <c r="C5397" s="649"/>
      <c r="D5397" s="650"/>
      <c r="E5397" s="651"/>
      <c r="F5397" s="652"/>
      <c r="G5397" s="653"/>
      <c r="H5397" s="654"/>
      <c r="I5397" s="654"/>
      <c r="J5397" s="654"/>
      <c r="K5397" s="655"/>
      <c r="L5397" s="653"/>
      <c r="M5397" s="654"/>
      <c r="N5397" s="654"/>
      <c r="O5397" s="654"/>
      <c r="P5397" s="655"/>
      <c r="Q5397" s="656"/>
      <c r="R5397" s="652"/>
      <c r="S5397" s="566"/>
      <c r="T5397" s="566"/>
      <c r="U5397" s="566"/>
      <c r="V5397" s="566"/>
      <c r="W5397" s="566"/>
      <c r="X5397" s="566"/>
      <c r="Y5397" s="566"/>
      <c r="Z5397" s="566"/>
      <c r="AA5397" s="566"/>
      <c r="AB5397" s="566"/>
      <c r="AC5397" s="566"/>
      <c r="AD5397" s="566"/>
      <c r="AE5397" s="566"/>
      <c r="AF5397" s="566"/>
      <c r="AG5397" s="566"/>
    </row>
    <row r="5398" spans="2:33" hidden="1" outlineLevel="1" x14ac:dyDescent="0.45">
      <c r="B5398" s="657"/>
      <c r="C5398" s="658"/>
      <c r="D5398" s="659"/>
      <c r="E5398" s="660"/>
      <c r="F5398" s="661"/>
      <c r="G5398" s="662"/>
      <c r="H5398" s="663"/>
      <c r="I5398" s="663"/>
      <c r="J5398" s="663"/>
      <c r="K5398" s="664"/>
      <c r="L5398" s="662"/>
      <c r="M5398" s="663"/>
      <c r="N5398" s="663"/>
      <c r="O5398" s="663"/>
      <c r="P5398" s="664"/>
      <c r="Q5398" s="665"/>
      <c r="R5398" s="661"/>
      <c r="S5398" s="566"/>
      <c r="T5398" s="566"/>
      <c r="U5398" s="566"/>
      <c r="V5398" s="566"/>
      <c r="W5398" s="566"/>
      <c r="X5398" s="566"/>
      <c r="Y5398" s="566"/>
      <c r="Z5398" s="566"/>
      <c r="AA5398" s="566"/>
      <c r="AB5398" s="566"/>
      <c r="AC5398" s="566"/>
      <c r="AD5398" s="566"/>
      <c r="AE5398" s="566"/>
      <c r="AF5398" s="566"/>
      <c r="AG5398" s="566"/>
    </row>
    <row r="5399" spans="2:33" hidden="1" outlineLevel="1" x14ac:dyDescent="0.45">
      <c r="B5399" s="648"/>
      <c r="C5399" s="649"/>
      <c r="D5399" s="650"/>
      <c r="E5399" s="651"/>
      <c r="F5399" s="652"/>
      <c r="G5399" s="653"/>
      <c r="H5399" s="654"/>
      <c r="I5399" s="654"/>
      <c r="J5399" s="654"/>
      <c r="K5399" s="655"/>
      <c r="L5399" s="653"/>
      <c r="M5399" s="654"/>
      <c r="N5399" s="654"/>
      <c r="O5399" s="654"/>
      <c r="P5399" s="655"/>
      <c r="Q5399" s="656"/>
      <c r="R5399" s="652"/>
      <c r="S5399" s="566"/>
      <c r="T5399" s="566"/>
      <c r="U5399" s="566"/>
      <c r="V5399" s="566"/>
      <c r="W5399" s="566"/>
      <c r="X5399" s="566"/>
      <c r="Y5399" s="566"/>
      <c r="Z5399" s="566"/>
      <c r="AA5399" s="566"/>
      <c r="AB5399" s="566"/>
      <c r="AC5399" s="566"/>
      <c r="AD5399" s="566"/>
      <c r="AE5399" s="566"/>
      <c r="AF5399" s="566"/>
      <c r="AG5399" s="566"/>
    </row>
    <row r="5400" spans="2:33" hidden="1" outlineLevel="1" x14ac:dyDescent="0.45">
      <c r="B5400" s="657"/>
      <c r="C5400" s="658"/>
      <c r="D5400" s="659"/>
      <c r="E5400" s="660"/>
      <c r="F5400" s="661"/>
      <c r="G5400" s="662"/>
      <c r="H5400" s="663"/>
      <c r="I5400" s="663"/>
      <c r="J5400" s="663"/>
      <c r="K5400" s="664"/>
      <c r="L5400" s="662"/>
      <c r="M5400" s="663"/>
      <c r="N5400" s="663"/>
      <c r="O5400" s="663"/>
      <c r="P5400" s="664"/>
      <c r="Q5400" s="665"/>
      <c r="R5400" s="661"/>
      <c r="S5400" s="566"/>
      <c r="T5400" s="566"/>
      <c r="U5400" s="566"/>
      <c r="V5400" s="566"/>
      <c r="W5400" s="566"/>
      <c r="X5400" s="566"/>
      <c r="Y5400" s="566"/>
      <c r="Z5400" s="566"/>
      <c r="AA5400" s="566"/>
      <c r="AB5400" s="566"/>
      <c r="AC5400" s="566"/>
      <c r="AD5400" s="566"/>
      <c r="AE5400" s="566"/>
      <c r="AF5400" s="566"/>
      <c r="AG5400" s="566"/>
    </row>
    <row r="5401" spans="2:33" hidden="1" outlineLevel="1" x14ac:dyDescent="0.45">
      <c r="B5401" s="648"/>
      <c r="C5401" s="649"/>
      <c r="D5401" s="650"/>
      <c r="E5401" s="651"/>
      <c r="F5401" s="652"/>
      <c r="G5401" s="653"/>
      <c r="H5401" s="654"/>
      <c r="I5401" s="654"/>
      <c r="J5401" s="654"/>
      <c r="K5401" s="655"/>
      <c r="L5401" s="653"/>
      <c r="M5401" s="654"/>
      <c r="N5401" s="654"/>
      <c r="O5401" s="654"/>
      <c r="P5401" s="655"/>
      <c r="Q5401" s="656"/>
      <c r="R5401" s="652"/>
      <c r="S5401" s="566"/>
      <c r="T5401" s="566"/>
      <c r="U5401" s="566"/>
      <c r="V5401" s="566"/>
      <c r="W5401" s="566"/>
      <c r="X5401" s="566"/>
      <c r="Y5401" s="566"/>
      <c r="Z5401" s="566"/>
      <c r="AA5401" s="566"/>
      <c r="AB5401" s="566"/>
      <c r="AC5401" s="566"/>
      <c r="AD5401" s="566"/>
      <c r="AE5401" s="566"/>
      <c r="AF5401" s="566"/>
      <c r="AG5401" s="566"/>
    </row>
    <row r="5402" spans="2:33" hidden="1" outlineLevel="1" x14ac:dyDescent="0.45">
      <c r="B5402" s="657"/>
      <c r="C5402" s="658"/>
      <c r="D5402" s="659"/>
      <c r="E5402" s="660"/>
      <c r="F5402" s="661"/>
      <c r="G5402" s="662"/>
      <c r="H5402" s="663"/>
      <c r="I5402" s="663"/>
      <c r="J5402" s="663"/>
      <c r="K5402" s="664"/>
      <c r="L5402" s="662"/>
      <c r="M5402" s="663"/>
      <c r="N5402" s="663"/>
      <c r="O5402" s="663"/>
      <c r="P5402" s="664"/>
      <c r="Q5402" s="665"/>
      <c r="R5402" s="661"/>
      <c r="S5402" s="566"/>
      <c r="T5402" s="566"/>
      <c r="U5402" s="566"/>
      <c r="V5402" s="566"/>
      <c r="W5402" s="566"/>
      <c r="X5402" s="566"/>
      <c r="Y5402" s="566"/>
      <c r="Z5402" s="566"/>
      <c r="AA5402" s="566"/>
      <c r="AB5402" s="566"/>
      <c r="AC5402" s="566"/>
      <c r="AD5402" s="566"/>
      <c r="AE5402" s="566"/>
      <c r="AF5402" s="566"/>
      <c r="AG5402" s="566"/>
    </row>
    <row r="5403" spans="2:33" hidden="1" outlineLevel="1" x14ac:dyDescent="0.45">
      <c r="B5403" s="648"/>
      <c r="C5403" s="649"/>
      <c r="D5403" s="650"/>
      <c r="E5403" s="651"/>
      <c r="F5403" s="652"/>
      <c r="G5403" s="653"/>
      <c r="H5403" s="654"/>
      <c r="I5403" s="654"/>
      <c r="J5403" s="654"/>
      <c r="K5403" s="655"/>
      <c r="L5403" s="653"/>
      <c r="M5403" s="654"/>
      <c r="N5403" s="654"/>
      <c r="O5403" s="654"/>
      <c r="P5403" s="655"/>
      <c r="Q5403" s="656"/>
      <c r="R5403" s="652"/>
      <c r="S5403" s="566"/>
      <c r="T5403" s="566"/>
      <c r="U5403" s="566"/>
      <c r="V5403" s="566"/>
      <c r="W5403" s="566"/>
      <c r="X5403" s="566"/>
      <c r="Y5403" s="566"/>
      <c r="Z5403" s="566"/>
      <c r="AA5403" s="566"/>
      <c r="AB5403" s="566"/>
      <c r="AC5403" s="566"/>
      <c r="AD5403" s="566"/>
      <c r="AE5403" s="566"/>
      <c r="AF5403" s="566"/>
      <c r="AG5403" s="566"/>
    </row>
    <row r="5404" spans="2:33" hidden="1" outlineLevel="1" x14ac:dyDescent="0.45">
      <c r="B5404" s="657"/>
      <c r="C5404" s="658"/>
      <c r="D5404" s="659"/>
      <c r="E5404" s="660"/>
      <c r="F5404" s="661"/>
      <c r="G5404" s="662"/>
      <c r="H5404" s="663"/>
      <c r="I5404" s="663"/>
      <c r="J5404" s="663"/>
      <c r="K5404" s="664"/>
      <c r="L5404" s="662"/>
      <c r="M5404" s="663"/>
      <c r="N5404" s="663"/>
      <c r="O5404" s="663"/>
      <c r="P5404" s="664"/>
      <c r="Q5404" s="665"/>
      <c r="R5404" s="661"/>
      <c r="S5404" s="566"/>
      <c r="T5404" s="566"/>
      <c r="U5404" s="566"/>
      <c r="V5404" s="566"/>
      <c r="W5404" s="566"/>
      <c r="X5404" s="566"/>
      <c r="Y5404" s="566"/>
      <c r="Z5404" s="566"/>
      <c r="AA5404" s="566"/>
      <c r="AB5404" s="566"/>
      <c r="AC5404" s="566"/>
      <c r="AD5404" s="566"/>
      <c r="AE5404" s="566"/>
      <c r="AF5404" s="566"/>
      <c r="AG5404" s="566"/>
    </row>
    <row r="5405" spans="2:33" hidden="1" outlineLevel="1" x14ac:dyDescent="0.45">
      <c r="B5405" s="648"/>
      <c r="C5405" s="649"/>
      <c r="D5405" s="650"/>
      <c r="E5405" s="651"/>
      <c r="F5405" s="652"/>
      <c r="G5405" s="653"/>
      <c r="H5405" s="654"/>
      <c r="I5405" s="654"/>
      <c r="J5405" s="654"/>
      <c r="K5405" s="655"/>
      <c r="L5405" s="653"/>
      <c r="M5405" s="654"/>
      <c r="N5405" s="654"/>
      <c r="O5405" s="654"/>
      <c r="P5405" s="655"/>
      <c r="Q5405" s="656"/>
      <c r="R5405" s="652"/>
      <c r="S5405" s="566"/>
      <c r="T5405" s="566"/>
      <c r="U5405" s="566"/>
      <c r="V5405" s="566"/>
      <c r="W5405" s="566"/>
      <c r="X5405" s="566"/>
      <c r="Y5405" s="566"/>
      <c r="Z5405" s="566"/>
      <c r="AA5405" s="566"/>
      <c r="AB5405" s="566"/>
      <c r="AC5405" s="566"/>
      <c r="AD5405" s="566"/>
      <c r="AE5405" s="566"/>
      <c r="AF5405" s="566"/>
      <c r="AG5405" s="566"/>
    </row>
    <row r="5406" spans="2:33" hidden="1" outlineLevel="1" x14ac:dyDescent="0.45">
      <c r="B5406" s="657"/>
      <c r="C5406" s="658"/>
      <c r="D5406" s="659"/>
      <c r="E5406" s="660"/>
      <c r="F5406" s="661"/>
      <c r="G5406" s="662"/>
      <c r="H5406" s="663"/>
      <c r="I5406" s="663"/>
      <c r="J5406" s="663"/>
      <c r="K5406" s="664"/>
      <c r="L5406" s="662"/>
      <c r="M5406" s="663"/>
      <c r="N5406" s="663"/>
      <c r="O5406" s="663"/>
      <c r="P5406" s="664"/>
      <c r="Q5406" s="665"/>
      <c r="R5406" s="661"/>
      <c r="S5406" s="566"/>
      <c r="T5406" s="566"/>
      <c r="U5406" s="566"/>
      <c r="V5406" s="566"/>
      <c r="W5406" s="566"/>
      <c r="X5406" s="566"/>
      <c r="Y5406" s="566"/>
      <c r="Z5406" s="566"/>
      <c r="AA5406" s="566"/>
      <c r="AB5406" s="566"/>
      <c r="AC5406" s="566"/>
      <c r="AD5406" s="566"/>
      <c r="AE5406" s="566"/>
      <c r="AF5406" s="566"/>
      <c r="AG5406" s="566"/>
    </row>
    <row r="5407" spans="2:33" hidden="1" outlineLevel="1" x14ac:dyDescent="0.45">
      <c r="B5407" s="648"/>
      <c r="C5407" s="649"/>
      <c r="D5407" s="650"/>
      <c r="E5407" s="651"/>
      <c r="F5407" s="652"/>
      <c r="G5407" s="653"/>
      <c r="H5407" s="654"/>
      <c r="I5407" s="654"/>
      <c r="J5407" s="654"/>
      <c r="K5407" s="655"/>
      <c r="L5407" s="653"/>
      <c r="M5407" s="654"/>
      <c r="N5407" s="654"/>
      <c r="O5407" s="654"/>
      <c r="P5407" s="655"/>
      <c r="Q5407" s="656"/>
      <c r="R5407" s="652"/>
      <c r="S5407" s="566"/>
      <c r="T5407" s="566"/>
      <c r="U5407" s="566"/>
      <c r="V5407" s="566"/>
      <c r="W5407" s="566"/>
      <c r="X5407" s="566"/>
      <c r="Y5407" s="566"/>
      <c r="Z5407" s="566"/>
      <c r="AA5407" s="566"/>
      <c r="AB5407" s="566"/>
      <c r="AC5407" s="566"/>
      <c r="AD5407" s="566"/>
      <c r="AE5407" s="566"/>
      <c r="AF5407" s="566"/>
      <c r="AG5407" s="566"/>
    </row>
    <row r="5408" spans="2:33" hidden="1" outlineLevel="1" x14ac:dyDescent="0.45">
      <c r="B5408" s="657"/>
      <c r="C5408" s="658"/>
      <c r="D5408" s="659"/>
      <c r="E5408" s="660"/>
      <c r="F5408" s="661"/>
      <c r="G5408" s="662"/>
      <c r="H5408" s="663"/>
      <c r="I5408" s="663"/>
      <c r="J5408" s="663"/>
      <c r="K5408" s="664"/>
      <c r="L5408" s="662"/>
      <c r="M5408" s="663"/>
      <c r="N5408" s="663"/>
      <c r="O5408" s="663"/>
      <c r="P5408" s="664"/>
      <c r="Q5408" s="665"/>
      <c r="R5408" s="661"/>
      <c r="S5408" s="566"/>
      <c r="T5408" s="566"/>
      <c r="U5408" s="566"/>
      <c r="V5408" s="566"/>
      <c r="W5408" s="566"/>
      <c r="X5408" s="566"/>
      <c r="Y5408" s="566"/>
      <c r="Z5408" s="566"/>
      <c r="AA5408" s="566"/>
      <c r="AB5408" s="566"/>
      <c r="AC5408" s="566"/>
      <c r="AD5408" s="566"/>
      <c r="AE5408" s="566"/>
      <c r="AF5408" s="566"/>
      <c r="AG5408" s="566"/>
    </row>
    <row r="5409" spans="2:33" hidden="1" outlineLevel="1" x14ac:dyDescent="0.45">
      <c r="B5409" s="648"/>
      <c r="C5409" s="649"/>
      <c r="D5409" s="650"/>
      <c r="E5409" s="651"/>
      <c r="F5409" s="652"/>
      <c r="G5409" s="653"/>
      <c r="H5409" s="654"/>
      <c r="I5409" s="654"/>
      <c r="J5409" s="654"/>
      <c r="K5409" s="655"/>
      <c r="L5409" s="653"/>
      <c r="M5409" s="654"/>
      <c r="N5409" s="654"/>
      <c r="O5409" s="654"/>
      <c r="P5409" s="655"/>
      <c r="Q5409" s="656"/>
      <c r="R5409" s="652"/>
      <c r="S5409" s="566"/>
      <c r="T5409" s="566"/>
      <c r="U5409" s="566"/>
      <c r="V5409" s="566"/>
      <c r="W5409" s="566"/>
      <c r="X5409" s="566"/>
      <c r="Y5409" s="566"/>
      <c r="Z5409" s="566"/>
      <c r="AA5409" s="566"/>
      <c r="AB5409" s="566"/>
      <c r="AC5409" s="566"/>
      <c r="AD5409" s="566"/>
      <c r="AE5409" s="566"/>
      <c r="AF5409" s="566"/>
      <c r="AG5409" s="566"/>
    </row>
    <row r="5410" spans="2:33" hidden="1" outlineLevel="1" x14ac:dyDescent="0.45">
      <c r="B5410" s="657"/>
      <c r="C5410" s="658"/>
      <c r="D5410" s="659"/>
      <c r="E5410" s="660"/>
      <c r="F5410" s="661"/>
      <c r="G5410" s="662"/>
      <c r="H5410" s="663"/>
      <c r="I5410" s="663"/>
      <c r="J5410" s="663"/>
      <c r="K5410" s="664"/>
      <c r="L5410" s="662"/>
      <c r="M5410" s="663"/>
      <c r="N5410" s="663"/>
      <c r="O5410" s="663"/>
      <c r="P5410" s="664"/>
      <c r="Q5410" s="665"/>
      <c r="R5410" s="661"/>
      <c r="S5410" s="566"/>
      <c r="T5410" s="566"/>
      <c r="U5410" s="566"/>
      <c r="V5410" s="566"/>
      <c r="W5410" s="566"/>
      <c r="X5410" s="566"/>
      <c r="Y5410" s="566"/>
      <c r="Z5410" s="566"/>
      <c r="AA5410" s="566"/>
      <c r="AB5410" s="566"/>
      <c r="AC5410" s="566"/>
      <c r="AD5410" s="566"/>
      <c r="AE5410" s="566"/>
      <c r="AF5410" s="566"/>
      <c r="AG5410" s="566"/>
    </row>
    <row r="5411" spans="2:33" hidden="1" outlineLevel="1" x14ac:dyDescent="0.45">
      <c r="B5411" s="648"/>
      <c r="C5411" s="649"/>
      <c r="D5411" s="650"/>
      <c r="E5411" s="651"/>
      <c r="F5411" s="652"/>
      <c r="G5411" s="653"/>
      <c r="H5411" s="654"/>
      <c r="I5411" s="654"/>
      <c r="J5411" s="654"/>
      <c r="K5411" s="655"/>
      <c r="L5411" s="653"/>
      <c r="M5411" s="654"/>
      <c r="N5411" s="654"/>
      <c r="O5411" s="654"/>
      <c r="P5411" s="655"/>
      <c r="Q5411" s="656"/>
      <c r="R5411" s="652"/>
      <c r="S5411" s="566"/>
      <c r="T5411" s="566"/>
      <c r="U5411" s="566"/>
      <c r="V5411" s="566"/>
      <c r="W5411" s="566"/>
      <c r="X5411" s="566"/>
      <c r="Y5411" s="566"/>
      <c r="Z5411" s="566"/>
      <c r="AA5411" s="566"/>
      <c r="AB5411" s="566"/>
      <c r="AC5411" s="566"/>
      <c r="AD5411" s="566"/>
      <c r="AE5411" s="566"/>
      <c r="AF5411" s="566"/>
      <c r="AG5411" s="566"/>
    </row>
    <row r="5412" spans="2:33" hidden="1" outlineLevel="1" x14ac:dyDescent="0.45">
      <c r="B5412" s="657"/>
      <c r="C5412" s="658"/>
      <c r="D5412" s="659"/>
      <c r="E5412" s="660"/>
      <c r="F5412" s="661"/>
      <c r="G5412" s="662"/>
      <c r="H5412" s="663"/>
      <c r="I5412" s="663"/>
      <c r="J5412" s="663"/>
      <c r="K5412" s="664"/>
      <c r="L5412" s="662"/>
      <c r="M5412" s="663"/>
      <c r="N5412" s="663"/>
      <c r="O5412" s="663"/>
      <c r="P5412" s="664"/>
      <c r="Q5412" s="665"/>
      <c r="R5412" s="661"/>
      <c r="S5412" s="566"/>
      <c r="T5412" s="566"/>
      <c r="U5412" s="566"/>
      <c r="V5412" s="566"/>
      <c r="W5412" s="566"/>
      <c r="X5412" s="566"/>
      <c r="Y5412" s="566"/>
      <c r="Z5412" s="566"/>
      <c r="AA5412" s="566"/>
      <c r="AB5412" s="566"/>
      <c r="AC5412" s="566"/>
      <c r="AD5412" s="566"/>
      <c r="AE5412" s="566"/>
      <c r="AF5412" s="566"/>
      <c r="AG5412" s="566"/>
    </row>
    <row r="5413" spans="2:33" hidden="1" outlineLevel="1" x14ac:dyDescent="0.45">
      <c r="B5413" s="648"/>
      <c r="C5413" s="649"/>
      <c r="D5413" s="650"/>
      <c r="E5413" s="651"/>
      <c r="F5413" s="652"/>
      <c r="G5413" s="653"/>
      <c r="H5413" s="654"/>
      <c r="I5413" s="654"/>
      <c r="J5413" s="654"/>
      <c r="K5413" s="655"/>
      <c r="L5413" s="653"/>
      <c r="M5413" s="654"/>
      <c r="N5413" s="654"/>
      <c r="O5413" s="654"/>
      <c r="P5413" s="655"/>
      <c r="Q5413" s="656"/>
      <c r="R5413" s="652"/>
      <c r="S5413" s="566"/>
      <c r="T5413" s="566"/>
      <c r="U5413" s="566"/>
      <c r="V5413" s="566"/>
      <c r="W5413" s="566"/>
      <c r="X5413" s="566"/>
      <c r="Y5413" s="566"/>
      <c r="Z5413" s="566"/>
      <c r="AA5413" s="566"/>
      <c r="AB5413" s="566"/>
      <c r="AC5413" s="566"/>
      <c r="AD5413" s="566"/>
      <c r="AE5413" s="566"/>
      <c r="AF5413" s="566"/>
      <c r="AG5413" s="566"/>
    </row>
    <row r="5414" spans="2:33" hidden="1" outlineLevel="1" x14ac:dyDescent="0.45">
      <c r="B5414" s="657"/>
      <c r="C5414" s="658"/>
      <c r="D5414" s="659"/>
      <c r="E5414" s="660"/>
      <c r="F5414" s="661"/>
      <c r="G5414" s="662"/>
      <c r="H5414" s="663"/>
      <c r="I5414" s="663"/>
      <c r="J5414" s="663"/>
      <c r="K5414" s="664"/>
      <c r="L5414" s="662"/>
      <c r="M5414" s="663"/>
      <c r="N5414" s="663"/>
      <c r="O5414" s="663"/>
      <c r="P5414" s="664"/>
      <c r="Q5414" s="665"/>
      <c r="R5414" s="661"/>
      <c r="S5414" s="566"/>
      <c r="T5414" s="566"/>
      <c r="U5414" s="566"/>
      <c r="V5414" s="566"/>
      <c r="W5414" s="566"/>
      <c r="X5414" s="566"/>
      <c r="Y5414" s="566"/>
      <c r="Z5414" s="566"/>
      <c r="AA5414" s="566"/>
      <c r="AB5414" s="566"/>
      <c r="AC5414" s="566"/>
      <c r="AD5414" s="566"/>
      <c r="AE5414" s="566"/>
      <c r="AF5414" s="566"/>
      <c r="AG5414" s="566"/>
    </row>
    <row r="5415" spans="2:33" hidden="1" outlineLevel="1" x14ac:dyDescent="0.45">
      <c r="B5415" s="648"/>
      <c r="C5415" s="649"/>
      <c r="D5415" s="650"/>
      <c r="E5415" s="651"/>
      <c r="F5415" s="652"/>
      <c r="G5415" s="653"/>
      <c r="H5415" s="654"/>
      <c r="I5415" s="654"/>
      <c r="J5415" s="654"/>
      <c r="K5415" s="655"/>
      <c r="L5415" s="653"/>
      <c r="M5415" s="654"/>
      <c r="N5415" s="654"/>
      <c r="O5415" s="654"/>
      <c r="P5415" s="655"/>
      <c r="Q5415" s="656"/>
      <c r="R5415" s="652"/>
      <c r="S5415" s="566"/>
      <c r="T5415" s="566"/>
      <c r="U5415" s="566"/>
      <c r="V5415" s="566"/>
      <c r="W5415" s="566"/>
      <c r="X5415" s="566"/>
      <c r="Y5415" s="566"/>
      <c r="Z5415" s="566"/>
      <c r="AA5415" s="566"/>
      <c r="AB5415" s="566"/>
      <c r="AC5415" s="566"/>
      <c r="AD5415" s="566"/>
      <c r="AE5415" s="566"/>
      <c r="AF5415" s="566"/>
      <c r="AG5415" s="566"/>
    </row>
    <row r="5416" spans="2:33" hidden="1" outlineLevel="1" x14ac:dyDescent="0.45">
      <c r="B5416" s="657"/>
      <c r="C5416" s="658"/>
      <c r="D5416" s="659"/>
      <c r="E5416" s="660"/>
      <c r="F5416" s="661"/>
      <c r="G5416" s="662"/>
      <c r="H5416" s="663"/>
      <c r="I5416" s="663"/>
      <c r="J5416" s="663"/>
      <c r="K5416" s="664"/>
      <c r="L5416" s="662"/>
      <c r="M5416" s="663"/>
      <c r="N5416" s="663"/>
      <c r="O5416" s="663"/>
      <c r="P5416" s="664"/>
      <c r="Q5416" s="665"/>
      <c r="R5416" s="661"/>
      <c r="S5416" s="566"/>
      <c r="T5416" s="566"/>
      <c r="U5416" s="566"/>
      <c r="V5416" s="566"/>
      <c r="W5416" s="566"/>
      <c r="X5416" s="566"/>
      <c r="Y5416" s="566"/>
      <c r="Z5416" s="566"/>
      <c r="AA5416" s="566"/>
      <c r="AB5416" s="566"/>
      <c r="AC5416" s="566"/>
      <c r="AD5416" s="566"/>
      <c r="AE5416" s="566"/>
      <c r="AF5416" s="566"/>
      <c r="AG5416" s="566"/>
    </row>
    <row r="5417" spans="2:33" hidden="1" outlineLevel="1" x14ac:dyDescent="0.45">
      <c r="B5417" s="648"/>
      <c r="C5417" s="649"/>
      <c r="D5417" s="650"/>
      <c r="E5417" s="651"/>
      <c r="F5417" s="652"/>
      <c r="G5417" s="653"/>
      <c r="H5417" s="654"/>
      <c r="I5417" s="654"/>
      <c r="J5417" s="654"/>
      <c r="K5417" s="655"/>
      <c r="L5417" s="653"/>
      <c r="M5417" s="654"/>
      <c r="N5417" s="654"/>
      <c r="O5417" s="654"/>
      <c r="P5417" s="655"/>
      <c r="Q5417" s="656"/>
      <c r="R5417" s="652"/>
      <c r="S5417" s="566"/>
      <c r="T5417" s="566"/>
      <c r="U5417" s="566"/>
      <c r="V5417" s="566"/>
      <c r="W5417" s="566"/>
      <c r="X5417" s="566"/>
      <c r="Y5417" s="566"/>
      <c r="Z5417" s="566"/>
      <c r="AA5417" s="566"/>
      <c r="AB5417" s="566"/>
      <c r="AC5417" s="566"/>
      <c r="AD5417" s="566"/>
      <c r="AE5417" s="566"/>
      <c r="AF5417" s="566"/>
      <c r="AG5417" s="566"/>
    </row>
    <row r="5418" spans="2:33" hidden="1" outlineLevel="1" x14ac:dyDescent="0.45">
      <c r="B5418" s="657"/>
      <c r="C5418" s="658"/>
      <c r="D5418" s="659"/>
      <c r="E5418" s="660"/>
      <c r="F5418" s="661"/>
      <c r="G5418" s="662"/>
      <c r="H5418" s="663"/>
      <c r="I5418" s="663"/>
      <c r="J5418" s="663"/>
      <c r="K5418" s="664"/>
      <c r="L5418" s="662"/>
      <c r="M5418" s="663"/>
      <c r="N5418" s="663"/>
      <c r="O5418" s="663"/>
      <c r="P5418" s="664"/>
      <c r="Q5418" s="665"/>
      <c r="R5418" s="661"/>
      <c r="S5418" s="566"/>
      <c r="T5418" s="566"/>
      <c r="U5418" s="566"/>
      <c r="V5418" s="566"/>
      <c r="W5418" s="566"/>
      <c r="X5418" s="566"/>
      <c r="Y5418" s="566"/>
      <c r="Z5418" s="566"/>
      <c r="AA5418" s="566"/>
      <c r="AB5418" s="566"/>
      <c r="AC5418" s="566"/>
      <c r="AD5418" s="566"/>
      <c r="AE5418" s="566"/>
      <c r="AF5418" s="566"/>
      <c r="AG5418" s="566"/>
    </row>
    <row r="5419" spans="2:33" hidden="1" outlineLevel="1" x14ac:dyDescent="0.45">
      <c r="B5419" s="648"/>
      <c r="C5419" s="649"/>
      <c r="D5419" s="650"/>
      <c r="E5419" s="651"/>
      <c r="F5419" s="652"/>
      <c r="G5419" s="653"/>
      <c r="H5419" s="654"/>
      <c r="I5419" s="654"/>
      <c r="J5419" s="654"/>
      <c r="K5419" s="655"/>
      <c r="L5419" s="653"/>
      <c r="M5419" s="654"/>
      <c r="N5419" s="654"/>
      <c r="O5419" s="654"/>
      <c r="P5419" s="655"/>
      <c r="Q5419" s="656"/>
      <c r="R5419" s="652"/>
      <c r="S5419" s="566"/>
      <c r="T5419" s="566"/>
      <c r="U5419" s="566"/>
      <c r="V5419" s="566"/>
      <c r="W5419" s="566"/>
      <c r="X5419" s="566"/>
      <c r="Y5419" s="566"/>
      <c r="Z5419" s="566"/>
      <c r="AA5419" s="566"/>
      <c r="AB5419" s="566"/>
      <c r="AC5419" s="566"/>
      <c r="AD5419" s="566"/>
      <c r="AE5419" s="566"/>
      <c r="AF5419" s="566"/>
      <c r="AG5419" s="566"/>
    </row>
    <row r="5420" spans="2:33" hidden="1" outlineLevel="1" x14ac:dyDescent="0.45">
      <c r="B5420" s="657"/>
      <c r="C5420" s="658"/>
      <c r="D5420" s="659"/>
      <c r="E5420" s="660"/>
      <c r="F5420" s="661"/>
      <c r="G5420" s="662"/>
      <c r="H5420" s="663"/>
      <c r="I5420" s="663"/>
      <c r="J5420" s="663"/>
      <c r="K5420" s="664"/>
      <c r="L5420" s="662"/>
      <c r="M5420" s="663"/>
      <c r="N5420" s="663"/>
      <c r="O5420" s="663"/>
      <c r="P5420" s="664"/>
      <c r="Q5420" s="665"/>
      <c r="R5420" s="661"/>
      <c r="S5420" s="566"/>
      <c r="T5420" s="566"/>
      <c r="U5420" s="566"/>
      <c r="V5420" s="566"/>
      <c r="W5420" s="566"/>
      <c r="X5420" s="566"/>
      <c r="Y5420" s="566"/>
      <c r="Z5420" s="566"/>
      <c r="AA5420" s="566"/>
      <c r="AB5420" s="566"/>
      <c r="AC5420" s="566"/>
      <c r="AD5420" s="566"/>
      <c r="AE5420" s="566"/>
      <c r="AF5420" s="566"/>
      <c r="AG5420" s="566"/>
    </row>
    <row r="5421" spans="2:33" hidden="1" outlineLevel="1" x14ac:dyDescent="0.45">
      <c r="B5421" s="648"/>
      <c r="C5421" s="649"/>
      <c r="D5421" s="650"/>
      <c r="E5421" s="651"/>
      <c r="F5421" s="652"/>
      <c r="G5421" s="653"/>
      <c r="H5421" s="654"/>
      <c r="I5421" s="654"/>
      <c r="J5421" s="654"/>
      <c r="K5421" s="655"/>
      <c r="L5421" s="653"/>
      <c r="M5421" s="654"/>
      <c r="N5421" s="654"/>
      <c r="O5421" s="654"/>
      <c r="P5421" s="655"/>
      <c r="Q5421" s="656"/>
      <c r="R5421" s="652"/>
      <c r="S5421" s="566"/>
      <c r="T5421" s="566"/>
      <c r="U5421" s="566"/>
      <c r="V5421" s="566"/>
      <c r="W5421" s="566"/>
      <c r="X5421" s="566"/>
      <c r="Y5421" s="566"/>
      <c r="Z5421" s="566"/>
      <c r="AA5421" s="566"/>
      <c r="AB5421" s="566"/>
      <c r="AC5421" s="566"/>
      <c r="AD5421" s="566"/>
      <c r="AE5421" s="566"/>
      <c r="AF5421" s="566"/>
      <c r="AG5421" s="566"/>
    </row>
    <row r="5422" spans="2:33" hidden="1" outlineLevel="1" x14ac:dyDescent="0.45">
      <c r="B5422" s="657"/>
      <c r="C5422" s="658"/>
      <c r="D5422" s="659"/>
      <c r="E5422" s="660"/>
      <c r="F5422" s="661"/>
      <c r="G5422" s="662"/>
      <c r="H5422" s="663"/>
      <c r="I5422" s="663"/>
      <c r="J5422" s="663"/>
      <c r="K5422" s="664"/>
      <c r="L5422" s="662"/>
      <c r="M5422" s="663"/>
      <c r="N5422" s="663"/>
      <c r="O5422" s="663"/>
      <c r="P5422" s="664"/>
      <c r="Q5422" s="665"/>
      <c r="R5422" s="661"/>
      <c r="S5422" s="566"/>
      <c r="T5422" s="566"/>
      <c r="U5422" s="566"/>
      <c r="V5422" s="566"/>
      <c r="W5422" s="566"/>
      <c r="X5422" s="566"/>
      <c r="Y5422" s="566"/>
      <c r="Z5422" s="566"/>
      <c r="AA5422" s="566"/>
      <c r="AB5422" s="566"/>
      <c r="AC5422" s="566"/>
      <c r="AD5422" s="566"/>
      <c r="AE5422" s="566"/>
      <c r="AF5422" s="566"/>
      <c r="AG5422" s="566"/>
    </row>
    <row r="5423" spans="2:33" hidden="1" outlineLevel="1" x14ac:dyDescent="0.45">
      <c r="B5423" s="648"/>
      <c r="C5423" s="649"/>
      <c r="D5423" s="650"/>
      <c r="E5423" s="651"/>
      <c r="F5423" s="652"/>
      <c r="G5423" s="653"/>
      <c r="H5423" s="654"/>
      <c r="I5423" s="654"/>
      <c r="J5423" s="654"/>
      <c r="K5423" s="655"/>
      <c r="L5423" s="653"/>
      <c r="M5423" s="654"/>
      <c r="N5423" s="654"/>
      <c r="O5423" s="654"/>
      <c r="P5423" s="655"/>
      <c r="Q5423" s="656"/>
      <c r="R5423" s="652"/>
      <c r="S5423" s="566"/>
      <c r="T5423" s="566"/>
      <c r="U5423" s="566"/>
      <c r="V5423" s="566"/>
      <c r="W5423" s="566"/>
      <c r="X5423" s="566"/>
      <c r="Y5423" s="566"/>
      <c r="Z5423" s="566"/>
      <c r="AA5423" s="566"/>
      <c r="AB5423" s="566"/>
      <c r="AC5423" s="566"/>
      <c r="AD5423" s="566"/>
      <c r="AE5423" s="566"/>
      <c r="AF5423" s="566"/>
      <c r="AG5423" s="566"/>
    </row>
    <row r="5424" spans="2:33" hidden="1" outlineLevel="1" x14ac:dyDescent="0.45">
      <c r="B5424" s="657"/>
      <c r="C5424" s="658"/>
      <c r="D5424" s="659"/>
      <c r="E5424" s="660"/>
      <c r="F5424" s="661"/>
      <c r="G5424" s="662"/>
      <c r="H5424" s="663"/>
      <c r="I5424" s="663"/>
      <c r="J5424" s="663"/>
      <c r="K5424" s="664"/>
      <c r="L5424" s="662"/>
      <c r="M5424" s="663"/>
      <c r="N5424" s="663"/>
      <c r="O5424" s="663"/>
      <c r="P5424" s="664"/>
      <c r="Q5424" s="665"/>
      <c r="R5424" s="661"/>
      <c r="S5424" s="566"/>
      <c r="T5424" s="566"/>
      <c r="U5424" s="566"/>
      <c r="V5424" s="566"/>
      <c r="W5424" s="566"/>
      <c r="X5424" s="566"/>
      <c r="Y5424" s="566"/>
      <c r="Z5424" s="566"/>
      <c r="AA5424" s="566"/>
      <c r="AB5424" s="566"/>
      <c r="AC5424" s="566"/>
      <c r="AD5424" s="566"/>
      <c r="AE5424" s="566"/>
      <c r="AF5424" s="566"/>
      <c r="AG5424" s="566"/>
    </row>
    <row r="5425" spans="2:33" hidden="1" outlineLevel="1" x14ac:dyDescent="0.45">
      <c r="B5425" s="648"/>
      <c r="C5425" s="649"/>
      <c r="D5425" s="650"/>
      <c r="E5425" s="651"/>
      <c r="F5425" s="652"/>
      <c r="G5425" s="653"/>
      <c r="H5425" s="654"/>
      <c r="I5425" s="654"/>
      <c r="J5425" s="654"/>
      <c r="K5425" s="655"/>
      <c r="L5425" s="653"/>
      <c r="M5425" s="654"/>
      <c r="N5425" s="654"/>
      <c r="O5425" s="654"/>
      <c r="P5425" s="655"/>
      <c r="Q5425" s="656"/>
      <c r="R5425" s="652"/>
      <c r="S5425" s="566"/>
      <c r="T5425" s="566"/>
      <c r="U5425" s="566"/>
      <c r="V5425" s="566"/>
      <c r="W5425" s="566"/>
      <c r="X5425" s="566"/>
      <c r="Y5425" s="566"/>
      <c r="Z5425" s="566"/>
      <c r="AA5425" s="566"/>
      <c r="AB5425" s="566"/>
      <c r="AC5425" s="566"/>
      <c r="AD5425" s="566"/>
      <c r="AE5425" s="566"/>
      <c r="AF5425" s="566"/>
      <c r="AG5425" s="566"/>
    </row>
    <row r="5426" spans="2:33" hidden="1" outlineLevel="1" x14ac:dyDescent="0.45">
      <c r="B5426" s="657"/>
      <c r="C5426" s="658"/>
      <c r="D5426" s="659"/>
      <c r="E5426" s="660"/>
      <c r="F5426" s="661"/>
      <c r="G5426" s="662"/>
      <c r="H5426" s="663"/>
      <c r="I5426" s="663"/>
      <c r="J5426" s="663"/>
      <c r="K5426" s="664"/>
      <c r="L5426" s="662"/>
      <c r="M5426" s="663"/>
      <c r="N5426" s="663"/>
      <c r="O5426" s="663"/>
      <c r="P5426" s="664"/>
      <c r="Q5426" s="665"/>
      <c r="R5426" s="661"/>
      <c r="S5426" s="566"/>
      <c r="T5426" s="566"/>
      <c r="U5426" s="566"/>
      <c r="V5426" s="566"/>
      <c r="W5426" s="566"/>
      <c r="X5426" s="566"/>
      <c r="Y5426" s="566"/>
      <c r="Z5426" s="566"/>
      <c r="AA5426" s="566"/>
      <c r="AB5426" s="566"/>
      <c r="AC5426" s="566"/>
      <c r="AD5426" s="566"/>
      <c r="AE5426" s="566"/>
      <c r="AF5426" s="566"/>
      <c r="AG5426" s="566"/>
    </row>
    <row r="5427" spans="2:33" hidden="1" outlineLevel="1" x14ac:dyDescent="0.45">
      <c r="B5427" s="648"/>
      <c r="C5427" s="649"/>
      <c r="D5427" s="650"/>
      <c r="E5427" s="651"/>
      <c r="F5427" s="652"/>
      <c r="G5427" s="653"/>
      <c r="H5427" s="654"/>
      <c r="I5427" s="654"/>
      <c r="J5427" s="654"/>
      <c r="K5427" s="655"/>
      <c r="L5427" s="653"/>
      <c r="M5427" s="654"/>
      <c r="N5427" s="654"/>
      <c r="O5427" s="654"/>
      <c r="P5427" s="655"/>
      <c r="Q5427" s="656"/>
      <c r="R5427" s="652"/>
      <c r="S5427" s="566"/>
      <c r="T5427" s="566"/>
      <c r="U5427" s="566"/>
      <c r="V5427" s="566"/>
      <c r="W5427" s="566"/>
      <c r="X5427" s="566"/>
      <c r="Y5427" s="566"/>
      <c r="Z5427" s="566"/>
      <c r="AA5427" s="566"/>
      <c r="AB5427" s="566"/>
      <c r="AC5427" s="566"/>
      <c r="AD5427" s="566"/>
      <c r="AE5427" s="566"/>
      <c r="AF5427" s="566"/>
      <c r="AG5427" s="566"/>
    </row>
    <row r="5428" spans="2:33" hidden="1" outlineLevel="1" x14ac:dyDescent="0.45">
      <c r="B5428" s="657"/>
      <c r="C5428" s="658"/>
      <c r="D5428" s="659"/>
      <c r="E5428" s="660"/>
      <c r="F5428" s="661"/>
      <c r="G5428" s="662"/>
      <c r="H5428" s="663"/>
      <c r="I5428" s="663"/>
      <c r="J5428" s="663"/>
      <c r="K5428" s="664"/>
      <c r="L5428" s="662"/>
      <c r="M5428" s="663"/>
      <c r="N5428" s="663"/>
      <c r="O5428" s="663"/>
      <c r="P5428" s="664"/>
      <c r="Q5428" s="665"/>
      <c r="R5428" s="661"/>
      <c r="S5428" s="566"/>
      <c r="T5428" s="566"/>
      <c r="U5428" s="566"/>
      <c r="V5428" s="566"/>
      <c r="W5428" s="566"/>
      <c r="X5428" s="566"/>
      <c r="Y5428" s="566"/>
      <c r="Z5428" s="566"/>
      <c r="AA5428" s="566"/>
      <c r="AB5428" s="566"/>
      <c r="AC5428" s="566"/>
      <c r="AD5428" s="566"/>
      <c r="AE5428" s="566"/>
      <c r="AF5428" s="566"/>
      <c r="AG5428" s="566"/>
    </row>
    <row r="5429" spans="2:33" hidden="1" outlineLevel="1" x14ac:dyDescent="0.45">
      <c r="B5429" s="648"/>
      <c r="C5429" s="649"/>
      <c r="D5429" s="650"/>
      <c r="E5429" s="651"/>
      <c r="F5429" s="652"/>
      <c r="G5429" s="653"/>
      <c r="H5429" s="654"/>
      <c r="I5429" s="654"/>
      <c r="J5429" s="654"/>
      <c r="K5429" s="655"/>
      <c r="L5429" s="653"/>
      <c r="M5429" s="654"/>
      <c r="N5429" s="654"/>
      <c r="O5429" s="654"/>
      <c r="P5429" s="655"/>
      <c r="Q5429" s="656"/>
      <c r="R5429" s="652"/>
      <c r="S5429" s="566"/>
      <c r="T5429" s="566"/>
      <c r="U5429" s="566"/>
      <c r="V5429" s="566"/>
      <c r="W5429" s="566"/>
      <c r="X5429" s="566"/>
      <c r="Y5429" s="566"/>
      <c r="Z5429" s="566"/>
      <c r="AA5429" s="566"/>
      <c r="AB5429" s="566"/>
      <c r="AC5429" s="566"/>
      <c r="AD5429" s="566"/>
      <c r="AE5429" s="566"/>
      <c r="AF5429" s="566"/>
      <c r="AG5429" s="566"/>
    </row>
    <row r="5430" spans="2:33" hidden="1" outlineLevel="1" x14ac:dyDescent="0.45">
      <c r="B5430" s="657"/>
      <c r="C5430" s="658"/>
      <c r="D5430" s="659"/>
      <c r="E5430" s="660"/>
      <c r="F5430" s="661"/>
      <c r="G5430" s="662"/>
      <c r="H5430" s="663"/>
      <c r="I5430" s="663"/>
      <c r="J5430" s="663"/>
      <c r="K5430" s="664"/>
      <c r="L5430" s="662"/>
      <c r="M5430" s="663"/>
      <c r="N5430" s="663"/>
      <c r="O5430" s="663"/>
      <c r="P5430" s="664"/>
      <c r="Q5430" s="665"/>
      <c r="R5430" s="661"/>
      <c r="S5430" s="566"/>
      <c r="T5430" s="566"/>
      <c r="U5430" s="566"/>
      <c r="V5430" s="566"/>
      <c r="W5430" s="566"/>
      <c r="X5430" s="566"/>
      <c r="Y5430" s="566"/>
      <c r="Z5430" s="566"/>
      <c r="AA5430" s="566"/>
      <c r="AB5430" s="566"/>
      <c r="AC5430" s="566"/>
      <c r="AD5430" s="566"/>
      <c r="AE5430" s="566"/>
      <c r="AF5430" s="566"/>
      <c r="AG5430" s="566"/>
    </row>
    <row r="5431" spans="2:33" hidden="1" outlineLevel="1" x14ac:dyDescent="0.45">
      <c r="B5431" s="648"/>
      <c r="C5431" s="649"/>
      <c r="D5431" s="650"/>
      <c r="E5431" s="651"/>
      <c r="F5431" s="652"/>
      <c r="G5431" s="653"/>
      <c r="H5431" s="654"/>
      <c r="I5431" s="654"/>
      <c r="J5431" s="654"/>
      <c r="K5431" s="655"/>
      <c r="L5431" s="653"/>
      <c r="M5431" s="654"/>
      <c r="N5431" s="654"/>
      <c r="O5431" s="654"/>
      <c r="P5431" s="655"/>
      <c r="Q5431" s="656"/>
      <c r="R5431" s="652"/>
      <c r="S5431" s="566"/>
      <c r="T5431" s="566"/>
      <c r="U5431" s="566"/>
      <c r="V5431" s="566"/>
      <c r="W5431" s="566"/>
      <c r="X5431" s="566"/>
      <c r="Y5431" s="566"/>
      <c r="Z5431" s="566"/>
      <c r="AA5431" s="566"/>
      <c r="AB5431" s="566"/>
      <c r="AC5431" s="566"/>
      <c r="AD5431" s="566"/>
      <c r="AE5431" s="566"/>
      <c r="AF5431" s="566"/>
      <c r="AG5431" s="566"/>
    </row>
    <row r="5432" spans="2:33" hidden="1" outlineLevel="1" x14ac:dyDescent="0.45">
      <c r="B5432" s="657"/>
      <c r="C5432" s="658"/>
      <c r="D5432" s="659"/>
      <c r="E5432" s="660"/>
      <c r="F5432" s="661"/>
      <c r="G5432" s="662"/>
      <c r="H5432" s="663"/>
      <c r="I5432" s="663"/>
      <c r="J5432" s="663"/>
      <c r="K5432" s="664"/>
      <c r="L5432" s="662"/>
      <c r="M5432" s="663"/>
      <c r="N5432" s="663"/>
      <c r="O5432" s="663"/>
      <c r="P5432" s="664"/>
      <c r="Q5432" s="665"/>
      <c r="R5432" s="661"/>
      <c r="S5432" s="566"/>
      <c r="T5432" s="566"/>
      <c r="U5432" s="566"/>
      <c r="V5432" s="566"/>
      <c r="W5432" s="566"/>
      <c r="X5432" s="566"/>
      <c r="Y5432" s="566"/>
      <c r="Z5432" s="566"/>
      <c r="AA5432" s="566"/>
      <c r="AB5432" s="566"/>
      <c r="AC5432" s="566"/>
      <c r="AD5432" s="566"/>
      <c r="AE5432" s="566"/>
      <c r="AF5432" s="566"/>
      <c r="AG5432" s="566"/>
    </row>
    <row r="5433" spans="2:33" hidden="1" outlineLevel="1" x14ac:dyDescent="0.45">
      <c r="B5433" s="648"/>
      <c r="C5433" s="649"/>
      <c r="D5433" s="650"/>
      <c r="E5433" s="651"/>
      <c r="F5433" s="652"/>
      <c r="G5433" s="653"/>
      <c r="H5433" s="654"/>
      <c r="I5433" s="654"/>
      <c r="J5433" s="654"/>
      <c r="K5433" s="655"/>
      <c r="L5433" s="653"/>
      <c r="M5433" s="654"/>
      <c r="N5433" s="654"/>
      <c r="O5433" s="654"/>
      <c r="P5433" s="655"/>
      <c r="Q5433" s="656"/>
      <c r="R5433" s="652"/>
      <c r="S5433" s="566"/>
      <c r="T5433" s="566"/>
      <c r="U5433" s="566"/>
      <c r="V5433" s="566"/>
      <c r="W5433" s="566"/>
      <c r="X5433" s="566"/>
      <c r="Y5433" s="566"/>
      <c r="Z5433" s="566"/>
      <c r="AA5433" s="566"/>
      <c r="AB5433" s="566"/>
      <c r="AC5433" s="566"/>
      <c r="AD5433" s="566"/>
      <c r="AE5433" s="566"/>
      <c r="AF5433" s="566"/>
      <c r="AG5433" s="566"/>
    </row>
    <row r="5434" spans="2:33" hidden="1" outlineLevel="1" x14ac:dyDescent="0.45">
      <c r="B5434" s="657"/>
      <c r="C5434" s="658"/>
      <c r="D5434" s="659"/>
      <c r="E5434" s="660"/>
      <c r="F5434" s="661"/>
      <c r="G5434" s="662"/>
      <c r="H5434" s="663"/>
      <c r="I5434" s="663"/>
      <c r="J5434" s="663"/>
      <c r="K5434" s="664"/>
      <c r="L5434" s="662"/>
      <c r="M5434" s="663"/>
      <c r="N5434" s="663"/>
      <c r="O5434" s="663"/>
      <c r="P5434" s="664"/>
      <c r="Q5434" s="665"/>
      <c r="R5434" s="661"/>
      <c r="S5434" s="566"/>
      <c r="T5434" s="566"/>
      <c r="U5434" s="566"/>
      <c r="V5434" s="566"/>
      <c r="W5434" s="566"/>
      <c r="X5434" s="566"/>
      <c r="Y5434" s="566"/>
      <c r="Z5434" s="566"/>
      <c r="AA5434" s="566"/>
      <c r="AB5434" s="566"/>
      <c r="AC5434" s="566"/>
      <c r="AD5434" s="566"/>
      <c r="AE5434" s="566"/>
      <c r="AF5434" s="566"/>
      <c r="AG5434" s="566"/>
    </row>
    <row r="5435" spans="2:33" hidden="1" outlineLevel="1" x14ac:dyDescent="0.45">
      <c r="B5435" s="648"/>
      <c r="C5435" s="649"/>
      <c r="D5435" s="650"/>
      <c r="E5435" s="651"/>
      <c r="F5435" s="652"/>
      <c r="G5435" s="653"/>
      <c r="H5435" s="654"/>
      <c r="I5435" s="654"/>
      <c r="J5435" s="654"/>
      <c r="K5435" s="655"/>
      <c r="L5435" s="653"/>
      <c r="M5435" s="654"/>
      <c r="N5435" s="654"/>
      <c r="O5435" s="654"/>
      <c r="P5435" s="655"/>
      <c r="Q5435" s="656"/>
      <c r="R5435" s="652"/>
      <c r="S5435" s="566"/>
      <c r="T5435" s="566"/>
      <c r="U5435" s="566"/>
      <c r="V5435" s="566"/>
      <c r="W5435" s="566"/>
      <c r="X5435" s="566"/>
      <c r="Y5435" s="566"/>
      <c r="Z5435" s="566"/>
      <c r="AA5435" s="566"/>
      <c r="AB5435" s="566"/>
      <c r="AC5435" s="566"/>
      <c r="AD5435" s="566"/>
      <c r="AE5435" s="566"/>
      <c r="AF5435" s="566"/>
      <c r="AG5435" s="566"/>
    </row>
    <row r="5436" spans="2:33" hidden="1" outlineLevel="1" x14ac:dyDescent="0.45">
      <c r="B5436" s="657"/>
      <c r="C5436" s="658"/>
      <c r="D5436" s="659"/>
      <c r="E5436" s="660"/>
      <c r="F5436" s="661"/>
      <c r="G5436" s="662"/>
      <c r="H5436" s="663"/>
      <c r="I5436" s="663"/>
      <c r="J5436" s="663"/>
      <c r="K5436" s="664"/>
      <c r="L5436" s="662"/>
      <c r="M5436" s="663"/>
      <c r="N5436" s="663"/>
      <c r="O5436" s="663"/>
      <c r="P5436" s="664"/>
      <c r="Q5436" s="665"/>
      <c r="R5436" s="661"/>
      <c r="S5436" s="566"/>
      <c r="T5436" s="566"/>
      <c r="U5436" s="566"/>
      <c r="V5436" s="566"/>
      <c r="W5436" s="566"/>
      <c r="X5436" s="566"/>
      <c r="Y5436" s="566"/>
      <c r="Z5436" s="566"/>
      <c r="AA5436" s="566"/>
      <c r="AB5436" s="566"/>
      <c r="AC5436" s="566"/>
      <c r="AD5436" s="566"/>
      <c r="AE5436" s="566"/>
      <c r="AF5436" s="566"/>
      <c r="AG5436" s="566"/>
    </row>
    <row r="5437" spans="2:33" hidden="1" outlineLevel="1" x14ac:dyDescent="0.45">
      <c r="B5437" s="648"/>
      <c r="C5437" s="649"/>
      <c r="D5437" s="650"/>
      <c r="E5437" s="651"/>
      <c r="F5437" s="652"/>
      <c r="G5437" s="653"/>
      <c r="H5437" s="654"/>
      <c r="I5437" s="654"/>
      <c r="J5437" s="654"/>
      <c r="K5437" s="655"/>
      <c r="L5437" s="653"/>
      <c r="M5437" s="654"/>
      <c r="N5437" s="654"/>
      <c r="O5437" s="654"/>
      <c r="P5437" s="655"/>
      <c r="Q5437" s="656"/>
      <c r="R5437" s="652"/>
      <c r="S5437" s="566"/>
      <c r="T5437" s="566"/>
      <c r="U5437" s="566"/>
      <c r="V5437" s="566"/>
      <c r="W5437" s="566"/>
      <c r="X5437" s="566"/>
      <c r="Y5437" s="566"/>
      <c r="Z5437" s="566"/>
      <c r="AA5437" s="566"/>
      <c r="AB5437" s="566"/>
      <c r="AC5437" s="566"/>
      <c r="AD5437" s="566"/>
      <c r="AE5437" s="566"/>
      <c r="AF5437" s="566"/>
      <c r="AG5437" s="566"/>
    </row>
    <row r="5438" spans="2:33" hidden="1" outlineLevel="1" x14ac:dyDescent="0.45">
      <c r="B5438" s="657"/>
      <c r="C5438" s="658"/>
      <c r="D5438" s="659"/>
      <c r="E5438" s="660"/>
      <c r="F5438" s="661"/>
      <c r="G5438" s="662"/>
      <c r="H5438" s="663"/>
      <c r="I5438" s="663"/>
      <c r="J5438" s="663"/>
      <c r="K5438" s="664"/>
      <c r="L5438" s="662"/>
      <c r="M5438" s="663"/>
      <c r="N5438" s="663"/>
      <c r="O5438" s="663"/>
      <c r="P5438" s="664"/>
      <c r="Q5438" s="665"/>
      <c r="R5438" s="661"/>
      <c r="S5438" s="566"/>
      <c r="T5438" s="566"/>
      <c r="U5438" s="566"/>
      <c r="V5438" s="566"/>
      <c r="W5438" s="566"/>
      <c r="X5438" s="566"/>
      <c r="Y5438" s="566"/>
      <c r="Z5438" s="566"/>
      <c r="AA5438" s="566"/>
      <c r="AB5438" s="566"/>
      <c r="AC5438" s="566"/>
      <c r="AD5438" s="566"/>
      <c r="AE5438" s="566"/>
      <c r="AF5438" s="566"/>
      <c r="AG5438" s="566"/>
    </row>
    <row r="5439" spans="2:33" hidden="1" outlineLevel="1" x14ac:dyDescent="0.45">
      <c r="B5439" s="648"/>
      <c r="C5439" s="649"/>
      <c r="D5439" s="650"/>
      <c r="E5439" s="651"/>
      <c r="F5439" s="652"/>
      <c r="G5439" s="653"/>
      <c r="H5439" s="654"/>
      <c r="I5439" s="654"/>
      <c r="J5439" s="654"/>
      <c r="K5439" s="655"/>
      <c r="L5439" s="653"/>
      <c r="M5439" s="654"/>
      <c r="N5439" s="654"/>
      <c r="O5439" s="654"/>
      <c r="P5439" s="655"/>
      <c r="Q5439" s="656"/>
      <c r="R5439" s="652"/>
      <c r="S5439" s="566"/>
      <c r="T5439" s="566"/>
      <c r="U5439" s="566"/>
      <c r="V5439" s="566"/>
      <c r="W5439" s="566"/>
      <c r="X5439" s="566"/>
      <c r="Y5439" s="566"/>
      <c r="Z5439" s="566"/>
      <c r="AA5439" s="566"/>
      <c r="AB5439" s="566"/>
      <c r="AC5439" s="566"/>
      <c r="AD5439" s="566"/>
      <c r="AE5439" s="566"/>
      <c r="AF5439" s="566"/>
      <c r="AG5439" s="566"/>
    </row>
    <row r="5440" spans="2:33" hidden="1" outlineLevel="1" x14ac:dyDescent="0.45">
      <c r="B5440" s="657"/>
      <c r="C5440" s="658"/>
      <c r="D5440" s="659"/>
      <c r="E5440" s="660"/>
      <c r="F5440" s="661"/>
      <c r="G5440" s="662"/>
      <c r="H5440" s="663"/>
      <c r="I5440" s="663"/>
      <c r="J5440" s="663"/>
      <c r="K5440" s="664"/>
      <c r="L5440" s="662"/>
      <c r="M5440" s="663"/>
      <c r="N5440" s="663"/>
      <c r="O5440" s="663"/>
      <c r="P5440" s="664"/>
      <c r="Q5440" s="665"/>
      <c r="R5440" s="661"/>
      <c r="S5440" s="566"/>
      <c r="T5440" s="566"/>
      <c r="U5440" s="566"/>
      <c r="V5440" s="566"/>
      <c r="W5440" s="566"/>
      <c r="X5440" s="566"/>
      <c r="Y5440" s="566"/>
      <c r="Z5440" s="566"/>
      <c r="AA5440" s="566"/>
      <c r="AB5440" s="566"/>
      <c r="AC5440" s="566"/>
      <c r="AD5440" s="566"/>
      <c r="AE5440" s="566"/>
      <c r="AF5440" s="566"/>
      <c r="AG5440" s="566"/>
    </row>
    <row r="5441" spans="2:33" hidden="1" outlineLevel="1" x14ac:dyDescent="0.45">
      <c r="B5441" s="648"/>
      <c r="C5441" s="649"/>
      <c r="D5441" s="650"/>
      <c r="E5441" s="651"/>
      <c r="F5441" s="652"/>
      <c r="G5441" s="653"/>
      <c r="H5441" s="654"/>
      <c r="I5441" s="654"/>
      <c r="J5441" s="654"/>
      <c r="K5441" s="655"/>
      <c r="L5441" s="653"/>
      <c r="M5441" s="654"/>
      <c r="N5441" s="654"/>
      <c r="O5441" s="654"/>
      <c r="P5441" s="655"/>
      <c r="Q5441" s="656"/>
      <c r="R5441" s="652"/>
      <c r="S5441" s="566"/>
      <c r="T5441" s="566"/>
      <c r="U5441" s="566"/>
      <c r="V5441" s="566"/>
      <c r="W5441" s="566"/>
      <c r="X5441" s="566"/>
      <c r="Y5441" s="566"/>
      <c r="Z5441" s="566"/>
      <c r="AA5441" s="566"/>
      <c r="AB5441" s="566"/>
      <c r="AC5441" s="566"/>
      <c r="AD5441" s="566"/>
      <c r="AE5441" s="566"/>
      <c r="AF5441" s="566"/>
      <c r="AG5441" s="566"/>
    </row>
    <row r="5442" spans="2:33" hidden="1" outlineLevel="1" x14ac:dyDescent="0.45">
      <c r="B5442" s="657"/>
      <c r="C5442" s="658"/>
      <c r="D5442" s="659"/>
      <c r="E5442" s="660"/>
      <c r="F5442" s="661"/>
      <c r="G5442" s="662"/>
      <c r="H5442" s="663"/>
      <c r="I5442" s="663"/>
      <c r="J5442" s="663"/>
      <c r="K5442" s="664"/>
      <c r="L5442" s="662"/>
      <c r="M5442" s="663"/>
      <c r="N5442" s="663"/>
      <c r="O5442" s="663"/>
      <c r="P5442" s="664"/>
      <c r="Q5442" s="665"/>
      <c r="R5442" s="661"/>
      <c r="S5442" s="566"/>
      <c r="T5442" s="566"/>
      <c r="U5442" s="566"/>
      <c r="V5442" s="566"/>
      <c r="W5442" s="566"/>
      <c r="X5442" s="566"/>
      <c r="Y5442" s="566"/>
      <c r="Z5442" s="566"/>
      <c r="AA5442" s="566"/>
      <c r="AB5442" s="566"/>
      <c r="AC5442" s="566"/>
      <c r="AD5442" s="566"/>
      <c r="AE5442" s="566"/>
      <c r="AF5442" s="566"/>
      <c r="AG5442" s="566"/>
    </row>
    <row r="5443" spans="2:33" hidden="1" outlineLevel="1" x14ac:dyDescent="0.45">
      <c r="B5443" s="648"/>
      <c r="C5443" s="649"/>
      <c r="D5443" s="650"/>
      <c r="E5443" s="651"/>
      <c r="F5443" s="652"/>
      <c r="G5443" s="653"/>
      <c r="H5443" s="654"/>
      <c r="I5443" s="654"/>
      <c r="J5443" s="654"/>
      <c r="K5443" s="655"/>
      <c r="L5443" s="653"/>
      <c r="M5443" s="654"/>
      <c r="N5443" s="654"/>
      <c r="O5443" s="654"/>
      <c r="P5443" s="655"/>
      <c r="Q5443" s="656"/>
      <c r="R5443" s="652"/>
      <c r="S5443" s="566"/>
      <c r="T5443" s="566"/>
      <c r="U5443" s="566"/>
      <c r="V5443" s="566"/>
      <c r="W5443" s="566"/>
      <c r="X5443" s="566"/>
      <c r="Y5443" s="566"/>
      <c r="Z5443" s="566"/>
      <c r="AA5443" s="566"/>
      <c r="AB5443" s="566"/>
      <c r="AC5443" s="566"/>
      <c r="AD5443" s="566"/>
      <c r="AE5443" s="566"/>
      <c r="AF5443" s="566"/>
      <c r="AG5443" s="566"/>
    </row>
    <row r="5444" spans="2:33" hidden="1" outlineLevel="1" x14ac:dyDescent="0.45">
      <c r="B5444" s="657"/>
      <c r="C5444" s="658"/>
      <c r="D5444" s="659"/>
      <c r="E5444" s="660"/>
      <c r="F5444" s="661"/>
      <c r="G5444" s="662"/>
      <c r="H5444" s="663"/>
      <c r="I5444" s="663"/>
      <c r="J5444" s="663"/>
      <c r="K5444" s="664"/>
      <c r="L5444" s="662"/>
      <c r="M5444" s="663"/>
      <c r="N5444" s="663"/>
      <c r="O5444" s="663"/>
      <c r="P5444" s="664"/>
      <c r="Q5444" s="665"/>
      <c r="R5444" s="661"/>
      <c r="S5444" s="566"/>
      <c r="T5444" s="566"/>
      <c r="U5444" s="566"/>
      <c r="V5444" s="566"/>
      <c r="W5444" s="566"/>
      <c r="X5444" s="566"/>
      <c r="Y5444" s="566"/>
      <c r="Z5444" s="566"/>
      <c r="AA5444" s="566"/>
      <c r="AB5444" s="566"/>
      <c r="AC5444" s="566"/>
      <c r="AD5444" s="566"/>
      <c r="AE5444" s="566"/>
      <c r="AF5444" s="566"/>
      <c r="AG5444" s="566"/>
    </row>
    <row r="5445" spans="2:33" hidden="1" outlineLevel="1" x14ac:dyDescent="0.45">
      <c r="B5445" s="648"/>
      <c r="C5445" s="649"/>
      <c r="D5445" s="650"/>
      <c r="E5445" s="651"/>
      <c r="F5445" s="652"/>
      <c r="G5445" s="653"/>
      <c r="H5445" s="654"/>
      <c r="I5445" s="654"/>
      <c r="J5445" s="654"/>
      <c r="K5445" s="655"/>
      <c r="L5445" s="653"/>
      <c r="M5445" s="654"/>
      <c r="N5445" s="654"/>
      <c r="O5445" s="654"/>
      <c r="P5445" s="655"/>
      <c r="Q5445" s="656"/>
      <c r="R5445" s="652"/>
      <c r="S5445" s="566"/>
      <c r="T5445" s="566"/>
      <c r="U5445" s="566"/>
      <c r="V5445" s="566"/>
      <c r="W5445" s="566"/>
      <c r="X5445" s="566"/>
      <c r="Y5445" s="566"/>
      <c r="Z5445" s="566"/>
      <c r="AA5445" s="566"/>
      <c r="AB5445" s="566"/>
      <c r="AC5445" s="566"/>
      <c r="AD5445" s="566"/>
      <c r="AE5445" s="566"/>
      <c r="AF5445" s="566"/>
      <c r="AG5445" s="566"/>
    </row>
    <row r="5446" spans="2:33" hidden="1" outlineLevel="1" x14ac:dyDescent="0.45">
      <c r="B5446" s="657"/>
      <c r="C5446" s="658"/>
      <c r="D5446" s="659"/>
      <c r="E5446" s="660"/>
      <c r="F5446" s="661"/>
      <c r="G5446" s="662"/>
      <c r="H5446" s="663"/>
      <c r="I5446" s="663"/>
      <c r="J5446" s="663"/>
      <c r="K5446" s="664"/>
      <c r="L5446" s="662"/>
      <c r="M5446" s="663"/>
      <c r="N5446" s="663"/>
      <c r="O5446" s="663"/>
      <c r="P5446" s="664"/>
      <c r="Q5446" s="665"/>
      <c r="R5446" s="661"/>
      <c r="S5446" s="566"/>
      <c r="T5446" s="566"/>
      <c r="U5446" s="566"/>
      <c r="V5446" s="566"/>
      <c r="W5446" s="566"/>
      <c r="X5446" s="566"/>
      <c r="Y5446" s="566"/>
      <c r="Z5446" s="566"/>
      <c r="AA5446" s="566"/>
      <c r="AB5446" s="566"/>
      <c r="AC5446" s="566"/>
      <c r="AD5446" s="566"/>
      <c r="AE5446" s="566"/>
      <c r="AF5446" s="566"/>
      <c r="AG5446" s="566"/>
    </row>
    <row r="5447" spans="2:33" hidden="1" outlineLevel="1" x14ac:dyDescent="0.45">
      <c r="B5447" s="648"/>
      <c r="C5447" s="649"/>
      <c r="D5447" s="650"/>
      <c r="E5447" s="651"/>
      <c r="F5447" s="652"/>
      <c r="G5447" s="653"/>
      <c r="H5447" s="654"/>
      <c r="I5447" s="654"/>
      <c r="J5447" s="654"/>
      <c r="K5447" s="655"/>
      <c r="L5447" s="653"/>
      <c r="M5447" s="654"/>
      <c r="N5447" s="654"/>
      <c r="O5447" s="654"/>
      <c r="P5447" s="655"/>
      <c r="Q5447" s="656"/>
      <c r="R5447" s="652"/>
      <c r="S5447" s="566"/>
      <c r="T5447" s="566"/>
      <c r="U5447" s="566"/>
      <c r="V5447" s="566"/>
      <c r="W5447" s="566"/>
      <c r="X5447" s="566"/>
      <c r="Y5447" s="566"/>
      <c r="Z5447" s="566"/>
      <c r="AA5447" s="566"/>
      <c r="AB5447" s="566"/>
      <c r="AC5447" s="566"/>
      <c r="AD5447" s="566"/>
      <c r="AE5447" s="566"/>
      <c r="AF5447" s="566"/>
      <c r="AG5447" s="566"/>
    </row>
    <row r="5448" spans="2:33" hidden="1" outlineLevel="1" x14ac:dyDescent="0.45">
      <c r="B5448" s="657"/>
      <c r="C5448" s="658"/>
      <c r="D5448" s="659"/>
      <c r="E5448" s="660"/>
      <c r="F5448" s="661"/>
      <c r="G5448" s="662"/>
      <c r="H5448" s="663"/>
      <c r="I5448" s="663"/>
      <c r="J5448" s="663"/>
      <c r="K5448" s="664"/>
      <c r="L5448" s="662"/>
      <c r="M5448" s="663"/>
      <c r="N5448" s="663"/>
      <c r="O5448" s="663"/>
      <c r="P5448" s="664"/>
      <c r="Q5448" s="665"/>
      <c r="R5448" s="661"/>
      <c r="S5448" s="566"/>
      <c r="T5448" s="566"/>
      <c r="U5448" s="566"/>
      <c r="V5448" s="566"/>
      <c r="W5448" s="566"/>
      <c r="X5448" s="566"/>
      <c r="Y5448" s="566"/>
      <c r="Z5448" s="566"/>
      <c r="AA5448" s="566"/>
      <c r="AB5448" s="566"/>
      <c r="AC5448" s="566"/>
      <c r="AD5448" s="566"/>
      <c r="AE5448" s="566"/>
      <c r="AF5448" s="566"/>
      <c r="AG5448" s="566"/>
    </row>
    <row r="5449" spans="2:33" hidden="1" outlineLevel="1" x14ac:dyDescent="0.45">
      <c r="B5449" s="648"/>
      <c r="C5449" s="649"/>
      <c r="D5449" s="650"/>
      <c r="E5449" s="651"/>
      <c r="F5449" s="652"/>
      <c r="G5449" s="653"/>
      <c r="H5449" s="654"/>
      <c r="I5449" s="654"/>
      <c r="J5449" s="654"/>
      <c r="K5449" s="655"/>
      <c r="L5449" s="653"/>
      <c r="M5449" s="654"/>
      <c r="N5449" s="654"/>
      <c r="O5449" s="654"/>
      <c r="P5449" s="655"/>
      <c r="Q5449" s="656"/>
      <c r="R5449" s="652"/>
      <c r="S5449" s="566"/>
      <c r="T5449" s="566"/>
      <c r="U5449" s="566"/>
      <c r="V5449" s="566"/>
      <c r="W5449" s="566"/>
      <c r="X5449" s="566"/>
      <c r="Y5449" s="566"/>
      <c r="Z5449" s="566"/>
      <c r="AA5449" s="566"/>
      <c r="AB5449" s="566"/>
      <c r="AC5449" s="566"/>
      <c r="AD5449" s="566"/>
      <c r="AE5449" s="566"/>
      <c r="AF5449" s="566"/>
      <c r="AG5449" s="566"/>
    </row>
    <row r="5450" spans="2:33" hidden="1" outlineLevel="1" x14ac:dyDescent="0.45">
      <c r="B5450" s="657"/>
      <c r="C5450" s="658"/>
      <c r="D5450" s="659"/>
      <c r="E5450" s="660"/>
      <c r="F5450" s="661"/>
      <c r="G5450" s="662"/>
      <c r="H5450" s="663"/>
      <c r="I5450" s="663"/>
      <c r="J5450" s="663"/>
      <c r="K5450" s="664"/>
      <c r="L5450" s="662"/>
      <c r="M5450" s="663"/>
      <c r="N5450" s="663"/>
      <c r="O5450" s="663"/>
      <c r="P5450" s="664"/>
      <c r="Q5450" s="665"/>
      <c r="R5450" s="661"/>
      <c r="S5450" s="566"/>
      <c r="T5450" s="566"/>
      <c r="U5450" s="566"/>
      <c r="V5450" s="566"/>
      <c r="W5450" s="566"/>
      <c r="X5450" s="566"/>
      <c r="Y5450" s="566"/>
      <c r="Z5450" s="566"/>
      <c r="AA5450" s="566"/>
      <c r="AB5450" s="566"/>
      <c r="AC5450" s="566"/>
      <c r="AD5450" s="566"/>
      <c r="AE5450" s="566"/>
      <c r="AF5450" s="566"/>
      <c r="AG5450" s="566"/>
    </row>
    <row r="5451" spans="2:33" hidden="1" outlineLevel="1" x14ac:dyDescent="0.45">
      <c r="B5451" s="648"/>
      <c r="C5451" s="649"/>
      <c r="D5451" s="650"/>
      <c r="E5451" s="651"/>
      <c r="F5451" s="652"/>
      <c r="G5451" s="653"/>
      <c r="H5451" s="654"/>
      <c r="I5451" s="654"/>
      <c r="J5451" s="654"/>
      <c r="K5451" s="655"/>
      <c r="L5451" s="653"/>
      <c r="M5451" s="654"/>
      <c r="N5451" s="654"/>
      <c r="O5451" s="654"/>
      <c r="P5451" s="655"/>
      <c r="Q5451" s="656"/>
      <c r="R5451" s="652"/>
      <c r="S5451" s="566"/>
      <c r="T5451" s="566"/>
      <c r="U5451" s="566"/>
      <c r="V5451" s="566"/>
      <c r="W5451" s="566"/>
      <c r="X5451" s="566"/>
      <c r="Y5451" s="566"/>
      <c r="Z5451" s="566"/>
      <c r="AA5451" s="566"/>
      <c r="AB5451" s="566"/>
      <c r="AC5451" s="566"/>
      <c r="AD5451" s="566"/>
      <c r="AE5451" s="566"/>
      <c r="AF5451" s="566"/>
      <c r="AG5451" s="566"/>
    </row>
    <row r="5452" spans="2:33" hidden="1" outlineLevel="1" x14ac:dyDescent="0.45">
      <c r="B5452" s="657"/>
      <c r="C5452" s="658"/>
      <c r="D5452" s="659"/>
      <c r="E5452" s="660"/>
      <c r="F5452" s="661"/>
      <c r="G5452" s="662"/>
      <c r="H5452" s="663"/>
      <c r="I5452" s="663"/>
      <c r="J5452" s="663"/>
      <c r="K5452" s="664"/>
      <c r="L5452" s="662"/>
      <c r="M5452" s="663"/>
      <c r="N5452" s="663"/>
      <c r="O5452" s="663"/>
      <c r="P5452" s="664"/>
      <c r="Q5452" s="665"/>
      <c r="R5452" s="661"/>
      <c r="S5452" s="566"/>
      <c r="T5452" s="566"/>
      <c r="U5452" s="566"/>
      <c r="V5452" s="566"/>
      <c r="W5452" s="566"/>
      <c r="X5452" s="566"/>
      <c r="Y5452" s="566"/>
      <c r="Z5452" s="566"/>
      <c r="AA5452" s="566"/>
      <c r="AB5452" s="566"/>
      <c r="AC5452" s="566"/>
      <c r="AD5452" s="566"/>
      <c r="AE5452" s="566"/>
      <c r="AF5452" s="566"/>
      <c r="AG5452" s="566"/>
    </row>
    <row r="5453" spans="2:33" hidden="1" outlineLevel="1" x14ac:dyDescent="0.45">
      <c r="B5453" s="648"/>
      <c r="C5453" s="649"/>
      <c r="D5453" s="650"/>
      <c r="E5453" s="651"/>
      <c r="F5453" s="652"/>
      <c r="G5453" s="653"/>
      <c r="H5453" s="654"/>
      <c r="I5453" s="654"/>
      <c r="J5453" s="654"/>
      <c r="K5453" s="655"/>
      <c r="L5453" s="653"/>
      <c r="M5453" s="654"/>
      <c r="N5453" s="654"/>
      <c r="O5453" s="654"/>
      <c r="P5453" s="655"/>
      <c r="Q5453" s="656"/>
      <c r="R5453" s="652"/>
      <c r="S5453" s="566"/>
      <c r="T5453" s="566"/>
      <c r="U5453" s="566"/>
      <c r="V5453" s="566"/>
      <c r="W5453" s="566"/>
      <c r="X5453" s="566"/>
      <c r="Y5453" s="566"/>
      <c r="Z5453" s="566"/>
      <c r="AA5453" s="566"/>
      <c r="AB5453" s="566"/>
      <c r="AC5453" s="566"/>
      <c r="AD5453" s="566"/>
      <c r="AE5453" s="566"/>
      <c r="AF5453" s="566"/>
      <c r="AG5453" s="566"/>
    </row>
    <row r="5454" spans="2:33" hidden="1" outlineLevel="1" x14ac:dyDescent="0.45">
      <c r="B5454" s="657"/>
      <c r="C5454" s="658"/>
      <c r="D5454" s="659"/>
      <c r="E5454" s="660"/>
      <c r="F5454" s="661"/>
      <c r="G5454" s="662"/>
      <c r="H5454" s="663"/>
      <c r="I5454" s="663"/>
      <c r="J5454" s="663"/>
      <c r="K5454" s="664"/>
      <c r="L5454" s="662"/>
      <c r="M5454" s="663"/>
      <c r="N5454" s="663"/>
      <c r="O5454" s="663"/>
      <c r="P5454" s="664"/>
      <c r="Q5454" s="665"/>
      <c r="R5454" s="661"/>
      <c r="S5454" s="566"/>
      <c r="T5454" s="566"/>
      <c r="U5454" s="566"/>
      <c r="V5454" s="566"/>
      <c r="W5454" s="566"/>
      <c r="X5454" s="566"/>
      <c r="Y5454" s="566"/>
      <c r="Z5454" s="566"/>
      <c r="AA5454" s="566"/>
      <c r="AB5454" s="566"/>
      <c r="AC5454" s="566"/>
      <c r="AD5454" s="566"/>
      <c r="AE5454" s="566"/>
      <c r="AF5454" s="566"/>
      <c r="AG5454" s="566"/>
    </row>
    <row r="5455" spans="2:33" hidden="1" outlineLevel="1" x14ac:dyDescent="0.45">
      <c r="B5455" s="648"/>
      <c r="C5455" s="649"/>
      <c r="D5455" s="650"/>
      <c r="E5455" s="651"/>
      <c r="F5455" s="652"/>
      <c r="G5455" s="653"/>
      <c r="H5455" s="654"/>
      <c r="I5455" s="654"/>
      <c r="J5455" s="654"/>
      <c r="K5455" s="655"/>
      <c r="L5455" s="653"/>
      <c r="M5455" s="654"/>
      <c r="N5455" s="654"/>
      <c r="O5455" s="654"/>
      <c r="P5455" s="655"/>
      <c r="Q5455" s="656"/>
      <c r="R5455" s="652"/>
      <c r="S5455" s="566"/>
      <c r="T5455" s="566"/>
      <c r="U5455" s="566"/>
      <c r="V5455" s="566"/>
      <c r="W5455" s="566"/>
      <c r="X5455" s="566"/>
      <c r="Y5455" s="566"/>
      <c r="Z5455" s="566"/>
      <c r="AA5455" s="566"/>
      <c r="AB5455" s="566"/>
      <c r="AC5455" s="566"/>
      <c r="AD5455" s="566"/>
      <c r="AE5455" s="566"/>
      <c r="AF5455" s="566"/>
      <c r="AG5455" s="566"/>
    </row>
    <row r="5456" spans="2:33" hidden="1" outlineLevel="1" x14ac:dyDescent="0.45">
      <c r="B5456" s="657"/>
      <c r="C5456" s="658"/>
      <c r="D5456" s="659"/>
      <c r="E5456" s="660"/>
      <c r="F5456" s="661"/>
      <c r="G5456" s="662"/>
      <c r="H5456" s="663"/>
      <c r="I5456" s="663"/>
      <c r="J5456" s="663"/>
      <c r="K5456" s="664"/>
      <c r="L5456" s="662"/>
      <c r="M5456" s="663"/>
      <c r="N5456" s="663"/>
      <c r="O5456" s="663"/>
      <c r="P5456" s="664"/>
      <c r="Q5456" s="665"/>
      <c r="R5456" s="661"/>
      <c r="S5456" s="566"/>
      <c r="T5456" s="566"/>
      <c r="U5456" s="566"/>
      <c r="V5456" s="566"/>
      <c r="W5456" s="566"/>
      <c r="X5456" s="566"/>
      <c r="Y5456" s="566"/>
      <c r="Z5456" s="566"/>
      <c r="AA5456" s="566"/>
      <c r="AB5456" s="566"/>
      <c r="AC5456" s="566"/>
      <c r="AD5456" s="566"/>
      <c r="AE5456" s="566"/>
      <c r="AF5456" s="566"/>
      <c r="AG5456" s="566"/>
    </row>
    <row r="5457" spans="2:33" hidden="1" outlineLevel="1" x14ac:dyDescent="0.45">
      <c r="B5457" s="648"/>
      <c r="C5457" s="649"/>
      <c r="D5457" s="650"/>
      <c r="E5457" s="651"/>
      <c r="F5457" s="652"/>
      <c r="G5457" s="653"/>
      <c r="H5457" s="654"/>
      <c r="I5457" s="654"/>
      <c r="J5457" s="654"/>
      <c r="K5457" s="655"/>
      <c r="L5457" s="653"/>
      <c r="M5457" s="654"/>
      <c r="N5457" s="654"/>
      <c r="O5457" s="654"/>
      <c r="P5457" s="655"/>
      <c r="Q5457" s="656"/>
      <c r="R5457" s="652"/>
      <c r="S5457" s="566"/>
      <c r="T5457" s="566"/>
      <c r="U5457" s="566"/>
      <c r="V5457" s="566"/>
      <c r="W5457" s="566"/>
      <c r="X5457" s="566"/>
      <c r="Y5457" s="566"/>
      <c r="Z5457" s="566"/>
      <c r="AA5457" s="566"/>
      <c r="AB5457" s="566"/>
      <c r="AC5457" s="566"/>
      <c r="AD5457" s="566"/>
      <c r="AE5457" s="566"/>
      <c r="AF5457" s="566"/>
      <c r="AG5457" s="566"/>
    </row>
    <row r="5458" spans="2:33" hidden="1" outlineLevel="1" x14ac:dyDescent="0.45">
      <c r="B5458" s="657"/>
      <c r="C5458" s="658"/>
      <c r="D5458" s="659"/>
      <c r="E5458" s="660"/>
      <c r="F5458" s="661"/>
      <c r="G5458" s="662"/>
      <c r="H5458" s="663"/>
      <c r="I5458" s="663"/>
      <c r="J5458" s="663"/>
      <c r="K5458" s="664"/>
      <c r="L5458" s="662"/>
      <c r="M5458" s="663"/>
      <c r="N5458" s="663"/>
      <c r="O5458" s="663"/>
      <c r="P5458" s="664"/>
      <c r="Q5458" s="665"/>
      <c r="R5458" s="661"/>
      <c r="S5458" s="566"/>
      <c r="T5458" s="566"/>
      <c r="U5458" s="566"/>
      <c r="V5458" s="566"/>
      <c r="W5458" s="566"/>
      <c r="X5458" s="566"/>
      <c r="Y5458" s="566"/>
      <c r="Z5458" s="566"/>
      <c r="AA5458" s="566"/>
      <c r="AB5458" s="566"/>
      <c r="AC5458" s="566"/>
      <c r="AD5458" s="566"/>
      <c r="AE5458" s="566"/>
      <c r="AF5458" s="566"/>
      <c r="AG5458" s="566"/>
    </row>
    <row r="5459" spans="2:33" hidden="1" outlineLevel="1" x14ac:dyDescent="0.45">
      <c r="B5459" s="648"/>
      <c r="C5459" s="649"/>
      <c r="D5459" s="650"/>
      <c r="E5459" s="651"/>
      <c r="F5459" s="652"/>
      <c r="G5459" s="653"/>
      <c r="H5459" s="654"/>
      <c r="I5459" s="654"/>
      <c r="J5459" s="654"/>
      <c r="K5459" s="655"/>
      <c r="L5459" s="653"/>
      <c r="M5459" s="654"/>
      <c r="N5459" s="654"/>
      <c r="O5459" s="654"/>
      <c r="P5459" s="655"/>
      <c r="Q5459" s="656"/>
      <c r="R5459" s="652"/>
      <c r="S5459" s="566"/>
      <c r="T5459" s="566"/>
      <c r="U5459" s="566"/>
      <c r="V5459" s="566"/>
      <c r="W5459" s="566"/>
      <c r="X5459" s="566"/>
      <c r="Y5459" s="566"/>
      <c r="Z5459" s="566"/>
      <c r="AA5459" s="566"/>
      <c r="AB5459" s="566"/>
      <c r="AC5459" s="566"/>
      <c r="AD5459" s="566"/>
      <c r="AE5459" s="566"/>
      <c r="AF5459" s="566"/>
      <c r="AG5459" s="566"/>
    </row>
    <row r="5460" spans="2:33" hidden="1" outlineLevel="1" x14ac:dyDescent="0.45">
      <c r="B5460" s="657"/>
      <c r="C5460" s="658"/>
      <c r="D5460" s="659"/>
      <c r="E5460" s="660"/>
      <c r="F5460" s="661"/>
      <c r="G5460" s="662"/>
      <c r="H5460" s="663"/>
      <c r="I5460" s="663"/>
      <c r="J5460" s="663"/>
      <c r="K5460" s="664"/>
      <c r="L5460" s="662"/>
      <c r="M5460" s="663"/>
      <c r="N5460" s="663"/>
      <c r="O5460" s="663"/>
      <c r="P5460" s="664"/>
      <c r="Q5460" s="665"/>
      <c r="R5460" s="661"/>
      <c r="S5460" s="566"/>
      <c r="T5460" s="566"/>
      <c r="U5460" s="566"/>
      <c r="V5460" s="566"/>
      <c r="W5460" s="566"/>
      <c r="X5460" s="566"/>
      <c r="Y5460" s="566"/>
      <c r="Z5460" s="566"/>
      <c r="AA5460" s="566"/>
      <c r="AB5460" s="566"/>
      <c r="AC5460" s="566"/>
      <c r="AD5460" s="566"/>
      <c r="AE5460" s="566"/>
      <c r="AF5460" s="566"/>
      <c r="AG5460" s="566"/>
    </row>
    <row r="5461" spans="2:33" hidden="1" outlineLevel="1" x14ac:dyDescent="0.45">
      <c r="B5461" s="648"/>
      <c r="C5461" s="649"/>
      <c r="D5461" s="650"/>
      <c r="E5461" s="651"/>
      <c r="F5461" s="652"/>
      <c r="G5461" s="653"/>
      <c r="H5461" s="654"/>
      <c r="I5461" s="654"/>
      <c r="J5461" s="654"/>
      <c r="K5461" s="655"/>
      <c r="L5461" s="653"/>
      <c r="M5461" s="654"/>
      <c r="N5461" s="654"/>
      <c r="O5461" s="654"/>
      <c r="P5461" s="655"/>
      <c r="Q5461" s="656"/>
      <c r="R5461" s="652"/>
      <c r="S5461" s="566"/>
      <c r="T5461" s="566"/>
      <c r="U5461" s="566"/>
      <c r="V5461" s="566"/>
      <c r="W5461" s="566"/>
      <c r="X5461" s="566"/>
      <c r="Y5461" s="566"/>
      <c r="Z5461" s="566"/>
      <c r="AA5461" s="566"/>
      <c r="AB5461" s="566"/>
      <c r="AC5461" s="566"/>
      <c r="AD5461" s="566"/>
      <c r="AE5461" s="566"/>
      <c r="AF5461" s="566"/>
      <c r="AG5461" s="566"/>
    </row>
    <row r="5462" spans="2:33" hidden="1" outlineLevel="1" x14ac:dyDescent="0.45">
      <c r="B5462" s="657"/>
      <c r="C5462" s="658"/>
      <c r="D5462" s="659"/>
      <c r="E5462" s="660"/>
      <c r="F5462" s="661"/>
      <c r="G5462" s="662"/>
      <c r="H5462" s="663"/>
      <c r="I5462" s="663"/>
      <c r="J5462" s="663"/>
      <c r="K5462" s="664"/>
      <c r="L5462" s="662"/>
      <c r="M5462" s="663"/>
      <c r="N5462" s="663"/>
      <c r="O5462" s="663"/>
      <c r="P5462" s="664"/>
      <c r="Q5462" s="665"/>
      <c r="R5462" s="661"/>
      <c r="S5462" s="566"/>
      <c r="T5462" s="566"/>
      <c r="U5462" s="566"/>
      <c r="V5462" s="566"/>
      <c r="W5462" s="566"/>
      <c r="X5462" s="566"/>
      <c r="Y5462" s="566"/>
      <c r="Z5462" s="566"/>
      <c r="AA5462" s="566"/>
      <c r="AB5462" s="566"/>
      <c r="AC5462" s="566"/>
      <c r="AD5462" s="566"/>
      <c r="AE5462" s="566"/>
      <c r="AF5462" s="566"/>
      <c r="AG5462" s="566"/>
    </row>
    <row r="5463" spans="2:33" hidden="1" outlineLevel="1" x14ac:dyDescent="0.45">
      <c r="B5463" s="648"/>
      <c r="C5463" s="649"/>
      <c r="D5463" s="650"/>
      <c r="E5463" s="651"/>
      <c r="F5463" s="652"/>
      <c r="G5463" s="653"/>
      <c r="H5463" s="654"/>
      <c r="I5463" s="654"/>
      <c r="J5463" s="654"/>
      <c r="K5463" s="655"/>
      <c r="L5463" s="653"/>
      <c r="M5463" s="654"/>
      <c r="N5463" s="654"/>
      <c r="O5463" s="654"/>
      <c r="P5463" s="655"/>
      <c r="Q5463" s="656"/>
      <c r="R5463" s="652"/>
      <c r="S5463" s="566"/>
      <c r="T5463" s="566"/>
      <c r="U5463" s="566"/>
      <c r="V5463" s="566"/>
      <c r="W5463" s="566"/>
      <c r="X5463" s="566"/>
      <c r="Y5463" s="566"/>
      <c r="Z5463" s="566"/>
      <c r="AA5463" s="566"/>
      <c r="AB5463" s="566"/>
      <c r="AC5463" s="566"/>
      <c r="AD5463" s="566"/>
      <c r="AE5463" s="566"/>
      <c r="AF5463" s="566"/>
      <c r="AG5463" s="566"/>
    </row>
    <row r="5464" spans="2:33" hidden="1" outlineLevel="1" x14ac:dyDescent="0.45">
      <c r="B5464" s="657"/>
      <c r="C5464" s="658"/>
      <c r="D5464" s="659"/>
      <c r="E5464" s="660"/>
      <c r="F5464" s="661"/>
      <c r="G5464" s="662"/>
      <c r="H5464" s="663"/>
      <c r="I5464" s="663"/>
      <c r="J5464" s="663"/>
      <c r="K5464" s="664"/>
      <c r="L5464" s="662"/>
      <c r="M5464" s="663"/>
      <c r="N5464" s="663"/>
      <c r="O5464" s="663"/>
      <c r="P5464" s="664"/>
      <c r="Q5464" s="665"/>
      <c r="R5464" s="661"/>
      <c r="S5464" s="566"/>
      <c r="T5464" s="566"/>
      <c r="U5464" s="566"/>
      <c r="V5464" s="566"/>
      <c r="W5464" s="566"/>
      <c r="X5464" s="566"/>
      <c r="Y5464" s="566"/>
      <c r="Z5464" s="566"/>
      <c r="AA5464" s="566"/>
      <c r="AB5464" s="566"/>
      <c r="AC5464" s="566"/>
      <c r="AD5464" s="566"/>
      <c r="AE5464" s="566"/>
      <c r="AF5464" s="566"/>
      <c r="AG5464" s="566"/>
    </row>
    <row r="5465" spans="2:33" hidden="1" outlineLevel="1" x14ac:dyDescent="0.45">
      <c r="B5465" s="648"/>
      <c r="C5465" s="649"/>
      <c r="D5465" s="650"/>
      <c r="E5465" s="651"/>
      <c r="F5465" s="652"/>
      <c r="G5465" s="653"/>
      <c r="H5465" s="654"/>
      <c r="I5465" s="654"/>
      <c r="J5465" s="654"/>
      <c r="K5465" s="655"/>
      <c r="L5465" s="653"/>
      <c r="M5465" s="654"/>
      <c r="N5465" s="654"/>
      <c r="O5465" s="654"/>
      <c r="P5465" s="655"/>
      <c r="Q5465" s="656"/>
      <c r="R5465" s="652"/>
      <c r="S5465" s="566"/>
      <c r="T5465" s="566"/>
      <c r="U5465" s="566"/>
      <c r="V5465" s="566"/>
      <c r="W5465" s="566"/>
      <c r="X5465" s="566"/>
      <c r="Y5465" s="566"/>
      <c r="Z5465" s="566"/>
      <c r="AA5465" s="566"/>
      <c r="AB5465" s="566"/>
      <c r="AC5465" s="566"/>
      <c r="AD5465" s="566"/>
      <c r="AE5465" s="566"/>
      <c r="AF5465" s="566"/>
      <c r="AG5465" s="566"/>
    </row>
    <row r="5466" spans="2:33" hidden="1" outlineLevel="1" x14ac:dyDescent="0.45">
      <c r="B5466" s="657"/>
      <c r="C5466" s="658"/>
      <c r="D5466" s="659"/>
      <c r="E5466" s="660"/>
      <c r="F5466" s="661"/>
      <c r="G5466" s="662"/>
      <c r="H5466" s="663"/>
      <c r="I5466" s="663"/>
      <c r="J5466" s="663"/>
      <c r="K5466" s="664"/>
      <c r="L5466" s="662"/>
      <c r="M5466" s="663"/>
      <c r="N5466" s="663"/>
      <c r="O5466" s="663"/>
      <c r="P5466" s="664"/>
      <c r="Q5466" s="665"/>
      <c r="R5466" s="661"/>
      <c r="S5466" s="566"/>
      <c r="T5466" s="566"/>
      <c r="U5466" s="566"/>
      <c r="V5466" s="566"/>
      <c r="W5466" s="566"/>
      <c r="X5466" s="566"/>
      <c r="Y5466" s="566"/>
      <c r="Z5466" s="566"/>
      <c r="AA5466" s="566"/>
      <c r="AB5466" s="566"/>
      <c r="AC5466" s="566"/>
      <c r="AD5466" s="566"/>
      <c r="AE5466" s="566"/>
      <c r="AF5466" s="566"/>
      <c r="AG5466" s="566"/>
    </row>
    <row r="5467" spans="2:33" hidden="1" outlineLevel="1" x14ac:dyDescent="0.45">
      <c r="B5467" s="648"/>
      <c r="C5467" s="649"/>
      <c r="D5467" s="650"/>
      <c r="E5467" s="651"/>
      <c r="F5467" s="652"/>
      <c r="G5467" s="653"/>
      <c r="H5467" s="654"/>
      <c r="I5467" s="654"/>
      <c r="J5467" s="654"/>
      <c r="K5467" s="655"/>
      <c r="L5467" s="653"/>
      <c r="M5467" s="654"/>
      <c r="N5467" s="654"/>
      <c r="O5467" s="654"/>
      <c r="P5467" s="655"/>
      <c r="Q5467" s="656"/>
      <c r="R5467" s="652"/>
      <c r="S5467" s="566"/>
      <c r="T5467" s="566"/>
      <c r="U5467" s="566"/>
      <c r="V5467" s="566"/>
      <c r="W5467" s="566"/>
      <c r="X5467" s="566"/>
      <c r="Y5467" s="566"/>
      <c r="Z5467" s="566"/>
      <c r="AA5467" s="566"/>
      <c r="AB5467" s="566"/>
      <c r="AC5467" s="566"/>
      <c r="AD5467" s="566"/>
      <c r="AE5467" s="566"/>
      <c r="AF5467" s="566"/>
      <c r="AG5467" s="566"/>
    </row>
    <row r="5468" spans="2:33" hidden="1" outlineLevel="1" x14ac:dyDescent="0.45">
      <c r="B5468" s="657"/>
      <c r="C5468" s="658"/>
      <c r="D5468" s="659"/>
      <c r="E5468" s="660"/>
      <c r="F5468" s="661"/>
      <c r="G5468" s="662"/>
      <c r="H5468" s="663"/>
      <c r="I5468" s="663"/>
      <c r="J5468" s="663"/>
      <c r="K5468" s="664"/>
      <c r="L5468" s="662"/>
      <c r="M5468" s="663"/>
      <c r="N5468" s="663"/>
      <c r="O5468" s="663"/>
      <c r="P5468" s="664"/>
      <c r="Q5468" s="665"/>
      <c r="R5468" s="661"/>
      <c r="S5468" s="566"/>
      <c r="T5468" s="566"/>
      <c r="U5468" s="566"/>
      <c r="V5468" s="566"/>
      <c r="W5468" s="566"/>
      <c r="X5468" s="566"/>
      <c r="Y5468" s="566"/>
      <c r="Z5468" s="566"/>
      <c r="AA5468" s="566"/>
      <c r="AB5468" s="566"/>
      <c r="AC5468" s="566"/>
      <c r="AD5468" s="566"/>
      <c r="AE5468" s="566"/>
      <c r="AF5468" s="566"/>
      <c r="AG5468" s="566"/>
    </row>
    <row r="5469" spans="2:33" hidden="1" outlineLevel="1" x14ac:dyDescent="0.45">
      <c r="B5469" s="648"/>
      <c r="C5469" s="649"/>
      <c r="D5469" s="650"/>
      <c r="E5469" s="651"/>
      <c r="F5469" s="652"/>
      <c r="G5469" s="653"/>
      <c r="H5469" s="654"/>
      <c r="I5469" s="654"/>
      <c r="J5469" s="654"/>
      <c r="K5469" s="655"/>
      <c r="L5469" s="653"/>
      <c r="M5469" s="654"/>
      <c r="N5469" s="654"/>
      <c r="O5469" s="654"/>
      <c r="P5469" s="655"/>
      <c r="Q5469" s="656"/>
      <c r="R5469" s="652"/>
      <c r="S5469" s="566"/>
      <c r="T5469" s="566"/>
      <c r="U5469" s="566"/>
      <c r="V5469" s="566"/>
      <c r="W5469" s="566"/>
      <c r="X5469" s="566"/>
      <c r="Y5469" s="566"/>
      <c r="Z5469" s="566"/>
      <c r="AA5469" s="566"/>
      <c r="AB5469" s="566"/>
      <c r="AC5469" s="566"/>
      <c r="AD5469" s="566"/>
      <c r="AE5469" s="566"/>
      <c r="AF5469" s="566"/>
      <c r="AG5469" s="566"/>
    </row>
    <row r="5470" spans="2:33" hidden="1" outlineLevel="1" x14ac:dyDescent="0.45">
      <c r="B5470" s="657"/>
      <c r="C5470" s="658"/>
      <c r="D5470" s="659"/>
      <c r="E5470" s="660"/>
      <c r="F5470" s="661"/>
      <c r="G5470" s="662"/>
      <c r="H5470" s="663"/>
      <c r="I5470" s="663"/>
      <c r="J5470" s="663"/>
      <c r="K5470" s="664"/>
      <c r="L5470" s="662"/>
      <c r="M5470" s="663"/>
      <c r="N5470" s="663"/>
      <c r="O5470" s="663"/>
      <c r="P5470" s="664"/>
      <c r="Q5470" s="665"/>
      <c r="R5470" s="661"/>
      <c r="S5470" s="566"/>
      <c r="T5470" s="566"/>
      <c r="U5470" s="566"/>
      <c r="V5470" s="566"/>
      <c r="W5470" s="566"/>
      <c r="X5470" s="566"/>
      <c r="Y5470" s="566"/>
      <c r="Z5470" s="566"/>
      <c r="AA5470" s="566"/>
      <c r="AB5470" s="566"/>
      <c r="AC5470" s="566"/>
      <c r="AD5470" s="566"/>
      <c r="AE5470" s="566"/>
      <c r="AF5470" s="566"/>
      <c r="AG5470" s="566"/>
    </row>
    <row r="5471" spans="2:33" hidden="1" outlineLevel="1" x14ac:dyDescent="0.45">
      <c r="B5471" s="648"/>
      <c r="C5471" s="649"/>
      <c r="D5471" s="650"/>
      <c r="E5471" s="651"/>
      <c r="F5471" s="652"/>
      <c r="G5471" s="653"/>
      <c r="H5471" s="654"/>
      <c r="I5471" s="654"/>
      <c r="J5471" s="654"/>
      <c r="K5471" s="655"/>
      <c r="L5471" s="653"/>
      <c r="M5471" s="654"/>
      <c r="N5471" s="654"/>
      <c r="O5471" s="654"/>
      <c r="P5471" s="655"/>
      <c r="Q5471" s="656"/>
      <c r="R5471" s="652"/>
      <c r="S5471" s="566"/>
      <c r="T5471" s="566"/>
      <c r="U5471" s="566"/>
      <c r="V5471" s="566"/>
      <c r="W5471" s="566"/>
      <c r="X5471" s="566"/>
      <c r="Y5471" s="566"/>
      <c r="Z5471" s="566"/>
      <c r="AA5471" s="566"/>
      <c r="AB5471" s="566"/>
      <c r="AC5471" s="566"/>
      <c r="AD5471" s="566"/>
      <c r="AE5471" s="566"/>
      <c r="AF5471" s="566"/>
      <c r="AG5471" s="566"/>
    </row>
    <row r="5472" spans="2:33" hidden="1" outlineLevel="1" x14ac:dyDescent="0.45">
      <c r="B5472" s="657"/>
      <c r="C5472" s="658"/>
      <c r="D5472" s="659"/>
      <c r="E5472" s="660"/>
      <c r="F5472" s="661"/>
      <c r="G5472" s="662"/>
      <c r="H5472" s="663"/>
      <c r="I5472" s="663"/>
      <c r="J5472" s="663"/>
      <c r="K5472" s="664"/>
      <c r="L5472" s="662"/>
      <c r="M5472" s="663"/>
      <c r="N5472" s="663"/>
      <c r="O5472" s="663"/>
      <c r="P5472" s="664"/>
      <c r="Q5472" s="665"/>
      <c r="R5472" s="661"/>
      <c r="S5472" s="566"/>
      <c r="T5472" s="566"/>
      <c r="U5472" s="566"/>
      <c r="V5472" s="566"/>
      <c r="W5472" s="566"/>
      <c r="X5472" s="566"/>
      <c r="Y5472" s="566"/>
      <c r="Z5472" s="566"/>
      <c r="AA5472" s="566"/>
      <c r="AB5472" s="566"/>
      <c r="AC5472" s="566"/>
      <c r="AD5472" s="566"/>
      <c r="AE5472" s="566"/>
      <c r="AF5472" s="566"/>
      <c r="AG5472" s="566"/>
    </row>
    <row r="5473" spans="2:33" hidden="1" outlineLevel="1" x14ac:dyDescent="0.45">
      <c r="B5473" s="648"/>
      <c r="C5473" s="649"/>
      <c r="D5473" s="650"/>
      <c r="E5473" s="651"/>
      <c r="F5473" s="652"/>
      <c r="G5473" s="653"/>
      <c r="H5473" s="654"/>
      <c r="I5473" s="654"/>
      <c r="J5473" s="654"/>
      <c r="K5473" s="655"/>
      <c r="L5473" s="653"/>
      <c r="M5473" s="654"/>
      <c r="N5473" s="654"/>
      <c r="O5473" s="654"/>
      <c r="P5473" s="655"/>
      <c r="Q5473" s="656"/>
      <c r="R5473" s="652"/>
      <c r="S5473" s="566"/>
      <c r="T5473" s="566"/>
      <c r="U5473" s="566"/>
      <c r="V5473" s="566"/>
      <c r="W5473" s="566"/>
      <c r="X5473" s="566"/>
      <c r="Y5473" s="566"/>
      <c r="Z5473" s="566"/>
      <c r="AA5473" s="566"/>
      <c r="AB5473" s="566"/>
      <c r="AC5473" s="566"/>
      <c r="AD5473" s="566"/>
      <c r="AE5473" s="566"/>
      <c r="AF5473" s="566"/>
      <c r="AG5473" s="566"/>
    </row>
    <row r="5474" spans="2:33" hidden="1" outlineLevel="1" x14ac:dyDescent="0.45">
      <c r="B5474" s="657"/>
      <c r="C5474" s="658"/>
      <c r="D5474" s="659"/>
      <c r="E5474" s="660"/>
      <c r="F5474" s="661"/>
      <c r="G5474" s="662"/>
      <c r="H5474" s="663"/>
      <c r="I5474" s="663"/>
      <c r="J5474" s="663"/>
      <c r="K5474" s="664"/>
      <c r="L5474" s="662"/>
      <c r="M5474" s="663"/>
      <c r="N5474" s="663"/>
      <c r="O5474" s="663"/>
      <c r="P5474" s="664"/>
      <c r="Q5474" s="665"/>
      <c r="R5474" s="661"/>
      <c r="S5474" s="566"/>
      <c r="T5474" s="566"/>
      <c r="U5474" s="566"/>
      <c r="V5474" s="566"/>
      <c r="W5474" s="566"/>
      <c r="X5474" s="566"/>
      <c r="Y5474" s="566"/>
      <c r="Z5474" s="566"/>
      <c r="AA5474" s="566"/>
      <c r="AB5474" s="566"/>
      <c r="AC5474" s="566"/>
      <c r="AD5474" s="566"/>
      <c r="AE5474" s="566"/>
      <c r="AF5474" s="566"/>
      <c r="AG5474" s="566"/>
    </row>
    <row r="5475" spans="2:33" hidden="1" outlineLevel="1" x14ac:dyDescent="0.45">
      <c r="B5475" s="648"/>
      <c r="C5475" s="649"/>
      <c r="D5475" s="650"/>
      <c r="E5475" s="651"/>
      <c r="F5475" s="652"/>
      <c r="G5475" s="653"/>
      <c r="H5475" s="654"/>
      <c r="I5475" s="654"/>
      <c r="J5475" s="654"/>
      <c r="K5475" s="655"/>
      <c r="L5475" s="653"/>
      <c r="M5475" s="654"/>
      <c r="N5475" s="654"/>
      <c r="O5475" s="654"/>
      <c r="P5475" s="655"/>
      <c r="Q5475" s="656"/>
      <c r="R5475" s="652"/>
      <c r="S5475" s="566"/>
      <c r="T5475" s="566"/>
      <c r="U5475" s="566"/>
      <c r="V5475" s="566"/>
      <c r="W5475" s="566"/>
      <c r="X5475" s="566"/>
      <c r="Y5475" s="566"/>
      <c r="Z5475" s="566"/>
      <c r="AA5475" s="566"/>
      <c r="AB5475" s="566"/>
      <c r="AC5475" s="566"/>
      <c r="AD5475" s="566"/>
      <c r="AE5475" s="566"/>
      <c r="AF5475" s="566"/>
      <c r="AG5475" s="566"/>
    </row>
    <row r="5476" spans="2:33" hidden="1" outlineLevel="1" x14ac:dyDescent="0.45">
      <c r="B5476" s="657"/>
      <c r="C5476" s="658"/>
      <c r="D5476" s="659"/>
      <c r="E5476" s="660"/>
      <c r="F5476" s="661"/>
      <c r="G5476" s="662"/>
      <c r="H5476" s="663"/>
      <c r="I5476" s="663"/>
      <c r="J5476" s="663"/>
      <c r="K5476" s="664"/>
      <c r="L5476" s="662"/>
      <c r="M5476" s="663"/>
      <c r="N5476" s="663"/>
      <c r="O5476" s="663"/>
      <c r="P5476" s="664"/>
      <c r="Q5476" s="665"/>
      <c r="R5476" s="661"/>
      <c r="S5476" s="566"/>
      <c r="T5476" s="566"/>
      <c r="U5476" s="566"/>
      <c r="V5476" s="566"/>
      <c r="W5476" s="566"/>
      <c r="X5476" s="566"/>
      <c r="Y5476" s="566"/>
      <c r="Z5476" s="566"/>
      <c r="AA5476" s="566"/>
      <c r="AB5476" s="566"/>
      <c r="AC5476" s="566"/>
      <c r="AD5476" s="566"/>
      <c r="AE5476" s="566"/>
      <c r="AF5476" s="566"/>
      <c r="AG5476" s="566"/>
    </row>
    <row r="5477" spans="2:33" hidden="1" outlineLevel="1" x14ac:dyDescent="0.45">
      <c r="B5477" s="648"/>
      <c r="C5477" s="649"/>
      <c r="D5477" s="650"/>
      <c r="E5477" s="651"/>
      <c r="F5477" s="652"/>
      <c r="G5477" s="653"/>
      <c r="H5477" s="654"/>
      <c r="I5477" s="654"/>
      <c r="J5477" s="654"/>
      <c r="K5477" s="655"/>
      <c r="L5477" s="653"/>
      <c r="M5477" s="654"/>
      <c r="N5477" s="654"/>
      <c r="O5477" s="654"/>
      <c r="P5477" s="655"/>
      <c r="Q5477" s="656"/>
      <c r="R5477" s="652"/>
      <c r="S5477" s="566"/>
      <c r="T5477" s="566"/>
      <c r="U5477" s="566"/>
      <c r="V5477" s="566"/>
      <c r="W5477" s="566"/>
      <c r="X5477" s="566"/>
      <c r="Y5477" s="566"/>
      <c r="Z5477" s="566"/>
      <c r="AA5477" s="566"/>
      <c r="AB5477" s="566"/>
      <c r="AC5477" s="566"/>
      <c r="AD5477" s="566"/>
      <c r="AE5477" s="566"/>
      <c r="AF5477" s="566"/>
      <c r="AG5477" s="566"/>
    </row>
    <row r="5478" spans="2:33" hidden="1" outlineLevel="1" x14ac:dyDescent="0.45">
      <c r="B5478" s="657"/>
      <c r="C5478" s="658"/>
      <c r="D5478" s="659"/>
      <c r="E5478" s="660"/>
      <c r="F5478" s="661"/>
      <c r="G5478" s="662"/>
      <c r="H5478" s="663"/>
      <c r="I5478" s="663"/>
      <c r="J5478" s="663"/>
      <c r="K5478" s="664"/>
      <c r="L5478" s="662"/>
      <c r="M5478" s="663"/>
      <c r="N5478" s="663"/>
      <c r="O5478" s="663"/>
      <c r="P5478" s="664"/>
      <c r="Q5478" s="665"/>
      <c r="R5478" s="661"/>
      <c r="S5478" s="566"/>
      <c r="T5478" s="566"/>
      <c r="U5478" s="566"/>
      <c r="V5478" s="566"/>
      <c r="W5478" s="566"/>
      <c r="X5478" s="566"/>
      <c r="Y5478" s="566"/>
      <c r="Z5478" s="566"/>
      <c r="AA5478" s="566"/>
      <c r="AB5478" s="566"/>
      <c r="AC5478" s="566"/>
      <c r="AD5478" s="566"/>
      <c r="AE5478" s="566"/>
      <c r="AF5478" s="566"/>
      <c r="AG5478" s="566"/>
    </row>
    <row r="5479" spans="2:33" hidden="1" outlineLevel="1" x14ac:dyDescent="0.45">
      <c r="B5479" s="648"/>
      <c r="C5479" s="649"/>
      <c r="D5479" s="650"/>
      <c r="E5479" s="651"/>
      <c r="F5479" s="652"/>
      <c r="G5479" s="653"/>
      <c r="H5479" s="654"/>
      <c r="I5479" s="654"/>
      <c r="J5479" s="654"/>
      <c r="K5479" s="655"/>
      <c r="L5479" s="653"/>
      <c r="M5479" s="654"/>
      <c r="N5479" s="654"/>
      <c r="O5479" s="654"/>
      <c r="P5479" s="655"/>
      <c r="Q5479" s="656"/>
      <c r="R5479" s="652"/>
      <c r="S5479" s="566"/>
      <c r="T5479" s="566"/>
      <c r="U5479" s="566"/>
      <c r="V5479" s="566"/>
      <c r="W5479" s="566"/>
      <c r="X5479" s="566"/>
      <c r="Y5479" s="566"/>
      <c r="Z5479" s="566"/>
      <c r="AA5479" s="566"/>
      <c r="AB5479" s="566"/>
      <c r="AC5479" s="566"/>
      <c r="AD5479" s="566"/>
      <c r="AE5479" s="566"/>
      <c r="AF5479" s="566"/>
      <c r="AG5479" s="566"/>
    </row>
    <row r="5480" spans="2:33" hidden="1" outlineLevel="1" x14ac:dyDescent="0.45">
      <c r="B5480" s="657"/>
      <c r="C5480" s="658"/>
      <c r="D5480" s="659"/>
      <c r="E5480" s="660"/>
      <c r="F5480" s="661"/>
      <c r="G5480" s="662"/>
      <c r="H5480" s="663"/>
      <c r="I5480" s="663"/>
      <c r="J5480" s="663"/>
      <c r="K5480" s="664"/>
      <c r="L5480" s="662"/>
      <c r="M5480" s="663"/>
      <c r="N5480" s="663"/>
      <c r="O5480" s="663"/>
      <c r="P5480" s="664"/>
      <c r="Q5480" s="665"/>
      <c r="R5480" s="661"/>
      <c r="S5480" s="566"/>
      <c r="T5480" s="566"/>
      <c r="U5480" s="566"/>
      <c r="V5480" s="566"/>
      <c r="W5480" s="566"/>
      <c r="X5480" s="566"/>
      <c r="Y5480" s="566"/>
      <c r="Z5480" s="566"/>
      <c r="AA5480" s="566"/>
      <c r="AB5480" s="566"/>
      <c r="AC5480" s="566"/>
      <c r="AD5480" s="566"/>
      <c r="AE5480" s="566"/>
      <c r="AF5480" s="566"/>
      <c r="AG5480" s="566"/>
    </row>
    <row r="5481" spans="2:33" hidden="1" outlineLevel="1" x14ac:dyDescent="0.45">
      <c r="B5481" s="648"/>
      <c r="C5481" s="649"/>
      <c r="D5481" s="650"/>
      <c r="E5481" s="651"/>
      <c r="F5481" s="652"/>
      <c r="G5481" s="653"/>
      <c r="H5481" s="654"/>
      <c r="I5481" s="654"/>
      <c r="J5481" s="654"/>
      <c r="K5481" s="655"/>
      <c r="L5481" s="653"/>
      <c r="M5481" s="654"/>
      <c r="N5481" s="654"/>
      <c r="O5481" s="654"/>
      <c r="P5481" s="655"/>
      <c r="Q5481" s="656"/>
      <c r="R5481" s="652"/>
      <c r="S5481" s="566"/>
      <c r="T5481" s="566"/>
      <c r="U5481" s="566"/>
      <c r="V5481" s="566"/>
      <c r="W5481" s="566"/>
      <c r="X5481" s="566"/>
      <c r="Y5481" s="566"/>
      <c r="Z5481" s="566"/>
      <c r="AA5481" s="566"/>
      <c r="AB5481" s="566"/>
      <c r="AC5481" s="566"/>
      <c r="AD5481" s="566"/>
      <c r="AE5481" s="566"/>
      <c r="AF5481" s="566"/>
      <c r="AG5481" s="566"/>
    </row>
    <row r="5482" spans="2:33" hidden="1" outlineLevel="1" x14ac:dyDescent="0.45">
      <c r="B5482" s="657"/>
      <c r="C5482" s="658"/>
      <c r="D5482" s="659"/>
      <c r="E5482" s="660"/>
      <c r="F5482" s="661"/>
      <c r="G5482" s="662"/>
      <c r="H5482" s="663"/>
      <c r="I5482" s="663"/>
      <c r="J5482" s="663"/>
      <c r="K5482" s="664"/>
      <c r="L5482" s="662"/>
      <c r="M5482" s="663"/>
      <c r="N5482" s="663"/>
      <c r="O5482" s="663"/>
      <c r="P5482" s="664"/>
      <c r="Q5482" s="665"/>
      <c r="R5482" s="661"/>
      <c r="S5482" s="566"/>
      <c r="T5482" s="566"/>
      <c r="U5482" s="566"/>
      <c r="V5482" s="566"/>
      <c r="W5482" s="566"/>
      <c r="X5482" s="566"/>
      <c r="Y5482" s="566"/>
      <c r="Z5482" s="566"/>
      <c r="AA5482" s="566"/>
      <c r="AB5482" s="566"/>
      <c r="AC5482" s="566"/>
      <c r="AD5482" s="566"/>
      <c r="AE5482" s="566"/>
      <c r="AF5482" s="566"/>
      <c r="AG5482" s="566"/>
    </row>
    <row r="5483" spans="2:33" hidden="1" outlineLevel="1" x14ac:dyDescent="0.45">
      <c r="B5483" s="648"/>
      <c r="C5483" s="649"/>
      <c r="D5483" s="650"/>
      <c r="E5483" s="651"/>
      <c r="F5483" s="652"/>
      <c r="G5483" s="653"/>
      <c r="H5483" s="654"/>
      <c r="I5483" s="654"/>
      <c r="J5483" s="654"/>
      <c r="K5483" s="655"/>
      <c r="L5483" s="653"/>
      <c r="M5483" s="654"/>
      <c r="N5483" s="654"/>
      <c r="O5483" s="654"/>
      <c r="P5483" s="655"/>
      <c r="Q5483" s="656"/>
      <c r="R5483" s="652"/>
      <c r="S5483" s="566"/>
      <c r="T5483" s="566"/>
      <c r="U5483" s="566"/>
      <c r="V5483" s="566"/>
      <c r="W5483" s="566"/>
      <c r="X5483" s="566"/>
      <c r="Y5483" s="566"/>
      <c r="Z5483" s="566"/>
      <c r="AA5483" s="566"/>
      <c r="AB5483" s="566"/>
      <c r="AC5483" s="566"/>
      <c r="AD5483" s="566"/>
      <c r="AE5483" s="566"/>
      <c r="AF5483" s="566"/>
      <c r="AG5483" s="566"/>
    </row>
    <row r="5484" spans="2:33" hidden="1" outlineLevel="1" x14ac:dyDescent="0.45">
      <c r="B5484" s="657"/>
      <c r="C5484" s="658"/>
      <c r="D5484" s="659"/>
      <c r="E5484" s="660"/>
      <c r="F5484" s="661"/>
      <c r="G5484" s="662"/>
      <c r="H5484" s="663"/>
      <c r="I5484" s="663"/>
      <c r="J5484" s="663"/>
      <c r="K5484" s="664"/>
      <c r="L5484" s="662"/>
      <c r="M5484" s="663"/>
      <c r="N5484" s="663"/>
      <c r="O5484" s="663"/>
      <c r="P5484" s="664"/>
      <c r="Q5484" s="665"/>
      <c r="R5484" s="661"/>
      <c r="S5484" s="566"/>
      <c r="T5484" s="566"/>
      <c r="U5484" s="566"/>
      <c r="V5484" s="566"/>
      <c r="W5484" s="566"/>
      <c r="X5484" s="566"/>
      <c r="Y5484" s="566"/>
      <c r="Z5484" s="566"/>
      <c r="AA5484" s="566"/>
      <c r="AB5484" s="566"/>
      <c r="AC5484" s="566"/>
      <c r="AD5484" s="566"/>
      <c r="AE5484" s="566"/>
      <c r="AF5484" s="566"/>
      <c r="AG5484" s="566"/>
    </row>
    <row r="5485" spans="2:33" hidden="1" outlineLevel="1" x14ac:dyDescent="0.45">
      <c r="B5485" s="648"/>
      <c r="C5485" s="649"/>
      <c r="D5485" s="650"/>
      <c r="E5485" s="651"/>
      <c r="F5485" s="652"/>
      <c r="G5485" s="653"/>
      <c r="H5485" s="654"/>
      <c r="I5485" s="654"/>
      <c r="J5485" s="654"/>
      <c r="K5485" s="655"/>
      <c r="L5485" s="653"/>
      <c r="M5485" s="654"/>
      <c r="N5485" s="654"/>
      <c r="O5485" s="654"/>
      <c r="P5485" s="655"/>
      <c r="Q5485" s="656"/>
      <c r="R5485" s="652"/>
      <c r="S5485" s="566"/>
      <c r="T5485" s="566"/>
      <c r="U5485" s="566"/>
      <c r="V5485" s="566"/>
      <c r="W5485" s="566"/>
      <c r="X5485" s="566"/>
      <c r="Y5485" s="566"/>
      <c r="Z5485" s="566"/>
      <c r="AA5485" s="566"/>
      <c r="AB5485" s="566"/>
      <c r="AC5485" s="566"/>
      <c r="AD5485" s="566"/>
      <c r="AE5485" s="566"/>
      <c r="AF5485" s="566"/>
      <c r="AG5485" s="566"/>
    </row>
    <row r="5486" spans="2:33" hidden="1" outlineLevel="1" x14ac:dyDescent="0.45">
      <c r="B5486" s="657"/>
      <c r="C5486" s="658"/>
      <c r="D5486" s="659"/>
      <c r="E5486" s="660"/>
      <c r="F5486" s="661"/>
      <c r="G5486" s="662"/>
      <c r="H5486" s="663"/>
      <c r="I5486" s="663"/>
      <c r="J5486" s="663"/>
      <c r="K5486" s="664"/>
      <c r="L5486" s="662"/>
      <c r="M5486" s="663"/>
      <c r="N5486" s="663"/>
      <c r="O5486" s="663"/>
      <c r="P5486" s="664"/>
      <c r="Q5486" s="665"/>
      <c r="R5486" s="661"/>
      <c r="S5486" s="566"/>
      <c r="T5486" s="566"/>
      <c r="U5486" s="566"/>
      <c r="V5486" s="566"/>
      <c r="W5486" s="566"/>
      <c r="X5486" s="566"/>
      <c r="Y5486" s="566"/>
      <c r="Z5486" s="566"/>
      <c r="AA5486" s="566"/>
      <c r="AB5486" s="566"/>
      <c r="AC5486" s="566"/>
      <c r="AD5486" s="566"/>
      <c r="AE5486" s="566"/>
      <c r="AF5486" s="566"/>
      <c r="AG5486" s="566"/>
    </row>
    <row r="5487" spans="2:33" hidden="1" outlineLevel="1" x14ac:dyDescent="0.45">
      <c r="B5487" s="648"/>
      <c r="C5487" s="649"/>
      <c r="D5487" s="650"/>
      <c r="E5487" s="651"/>
      <c r="F5487" s="652"/>
      <c r="G5487" s="653"/>
      <c r="H5487" s="654"/>
      <c r="I5487" s="654"/>
      <c r="J5487" s="654"/>
      <c r="K5487" s="655"/>
      <c r="L5487" s="653"/>
      <c r="M5487" s="654"/>
      <c r="N5487" s="654"/>
      <c r="O5487" s="654"/>
      <c r="P5487" s="655"/>
      <c r="Q5487" s="656"/>
      <c r="R5487" s="652"/>
      <c r="S5487" s="566"/>
      <c r="T5487" s="566"/>
      <c r="U5487" s="566"/>
      <c r="V5487" s="566"/>
      <c r="W5487" s="566"/>
      <c r="X5487" s="566"/>
      <c r="Y5487" s="566"/>
      <c r="Z5487" s="566"/>
      <c r="AA5487" s="566"/>
      <c r="AB5487" s="566"/>
      <c r="AC5487" s="566"/>
      <c r="AD5487" s="566"/>
      <c r="AE5487" s="566"/>
      <c r="AF5487" s="566"/>
      <c r="AG5487" s="566"/>
    </row>
    <row r="5488" spans="2:33" hidden="1" outlineLevel="1" x14ac:dyDescent="0.45">
      <c r="B5488" s="657"/>
      <c r="C5488" s="658"/>
      <c r="D5488" s="659"/>
      <c r="E5488" s="660"/>
      <c r="F5488" s="661"/>
      <c r="G5488" s="662"/>
      <c r="H5488" s="663"/>
      <c r="I5488" s="663"/>
      <c r="J5488" s="663"/>
      <c r="K5488" s="664"/>
      <c r="L5488" s="662"/>
      <c r="M5488" s="663"/>
      <c r="N5488" s="663"/>
      <c r="O5488" s="663"/>
      <c r="P5488" s="664"/>
      <c r="Q5488" s="665"/>
      <c r="R5488" s="661"/>
      <c r="S5488" s="566"/>
      <c r="T5488" s="566"/>
      <c r="U5488" s="566"/>
      <c r="V5488" s="566"/>
      <c r="W5488" s="566"/>
      <c r="X5488" s="566"/>
      <c r="Y5488" s="566"/>
      <c r="Z5488" s="566"/>
      <c r="AA5488" s="566"/>
      <c r="AB5488" s="566"/>
      <c r="AC5488" s="566"/>
      <c r="AD5488" s="566"/>
      <c r="AE5488" s="566"/>
      <c r="AF5488" s="566"/>
      <c r="AG5488" s="566"/>
    </row>
    <row r="5489" spans="2:33" hidden="1" outlineLevel="1" x14ac:dyDescent="0.45">
      <c r="B5489" s="648"/>
      <c r="C5489" s="649"/>
      <c r="D5489" s="650"/>
      <c r="E5489" s="651"/>
      <c r="F5489" s="652"/>
      <c r="G5489" s="653"/>
      <c r="H5489" s="654"/>
      <c r="I5489" s="654"/>
      <c r="J5489" s="654"/>
      <c r="K5489" s="655"/>
      <c r="L5489" s="653"/>
      <c r="M5489" s="654"/>
      <c r="N5489" s="654"/>
      <c r="O5489" s="654"/>
      <c r="P5489" s="655"/>
      <c r="Q5489" s="656"/>
      <c r="R5489" s="652"/>
      <c r="S5489" s="566"/>
      <c r="T5489" s="566"/>
      <c r="U5489" s="566"/>
      <c r="V5489" s="566"/>
      <c r="W5489" s="566"/>
      <c r="X5489" s="566"/>
      <c r="Y5489" s="566"/>
      <c r="Z5489" s="566"/>
      <c r="AA5489" s="566"/>
      <c r="AB5489" s="566"/>
      <c r="AC5489" s="566"/>
      <c r="AD5489" s="566"/>
      <c r="AE5489" s="566"/>
      <c r="AF5489" s="566"/>
      <c r="AG5489" s="566"/>
    </row>
    <row r="5490" spans="2:33" hidden="1" outlineLevel="1" x14ac:dyDescent="0.45">
      <c r="B5490" s="657"/>
      <c r="C5490" s="658"/>
      <c r="D5490" s="659"/>
      <c r="E5490" s="660"/>
      <c r="F5490" s="661"/>
      <c r="G5490" s="662"/>
      <c r="H5490" s="663"/>
      <c r="I5490" s="663"/>
      <c r="J5490" s="663"/>
      <c r="K5490" s="664"/>
      <c r="L5490" s="662"/>
      <c r="M5490" s="663"/>
      <c r="N5490" s="663"/>
      <c r="O5490" s="663"/>
      <c r="P5490" s="664"/>
      <c r="Q5490" s="665"/>
      <c r="R5490" s="661"/>
      <c r="S5490" s="566"/>
      <c r="T5490" s="566"/>
      <c r="U5490" s="566"/>
      <c r="V5490" s="566"/>
      <c r="W5490" s="566"/>
      <c r="X5490" s="566"/>
      <c r="Y5490" s="566"/>
      <c r="Z5490" s="566"/>
      <c r="AA5490" s="566"/>
      <c r="AB5490" s="566"/>
      <c r="AC5490" s="566"/>
      <c r="AD5490" s="566"/>
      <c r="AE5490" s="566"/>
      <c r="AF5490" s="566"/>
      <c r="AG5490" s="566"/>
    </row>
    <row r="5491" spans="2:33" hidden="1" outlineLevel="1" x14ac:dyDescent="0.45">
      <c r="B5491" s="648"/>
      <c r="C5491" s="649"/>
      <c r="D5491" s="650"/>
      <c r="E5491" s="651"/>
      <c r="F5491" s="652"/>
      <c r="G5491" s="653"/>
      <c r="H5491" s="654"/>
      <c r="I5491" s="654"/>
      <c r="J5491" s="654"/>
      <c r="K5491" s="655"/>
      <c r="L5491" s="653"/>
      <c r="M5491" s="654"/>
      <c r="N5491" s="654"/>
      <c r="O5491" s="654"/>
      <c r="P5491" s="655"/>
      <c r="Q5491" s="656"/>
      <c r="R5491" s="652"/>
      <c r="S5491" s="566"/>
      <c r="T5491" s="566"/>
      <c r="U5491" s="566"/>
      <c r="V5491" s="566"/>
      <c r="W5491" s="566"/>
      <c r="X5491" s="566"/>
      <c r="Y5491" s="566"/>
      <c r="Z5491" s="566"/>
      <c r="AA5491" s="566"/>
      <c r="AB5491" s="566"/>
      <c r="AC5491" s="566"/>
      <c r="AD5491" s="566"/>
      <c r="AE5491" s="566"/>
      <c r="AF5491" s="566"/>
      <c r="AG5491" s="566"/>
    </row>
    <row r="5492" spans="2:33" hidden="1" outlineLevel="1" x14ac:dyDescent="0.45">
      <c r="B5492" s="657"/>
      <c r="C5492" s="658"/>
      <c r="D5492" s="659"/>
      <c r="E5492" s="660"/>
      <c r="F5492" s="661"/>
      <c r="G5492" s="662"/>
      <c r="H5492" s="663"/>
      <c r="I5492" s="663"/>
      <c r="J5492" s="663"/>
      <c r="K5492" s="664"/>
      <c r="L5492" s="662"/>
      <c r="M5492" s="663"/>
      <c r="N5492" s="663"/>
      <c r="O5492" s="663"/>
      <c r="P5492" s="664"/>
      <c r="Q5492" s="665"/>
      <c r="R5492" s="661"/>
      <c r="S5492" s="566"/>
      <c r="T5492" s="566"/>
      <c r="U5492" s="566"/>
      <c r="V5492" s="566"/>
      <c r="W5492" s="566"/>
      <c r="X5492" s="566"/>
      <c r="Y5492" s="566"/>
      <c r="Z5492" s="566"/>
      <c r="AA5492" s="566"/>
      <c r="AB5492" s="566"/>
      <c r="AC5492" s="566"/>
      <c r="AD5492" s="566"/>
      <c r="AE5492" s="566"/>
      <c r="AF5492" s="566"/>
      <c r="AG5492" s="566"/>
    </row>
    <row r="5493" spans="2:33" hidden="1" outlineLevel="1" x14ac:dyDescent="0.45">
      <c r="B5493" s="648"/>
      <c r="C5493" s="649"/>
      <c r="D5493" s="650"/>
      <c r="E5493" s="651"/>
      <c r="F5493" s="652"/>
      <c r="G5493" s="653"/>
      <c r="H5493" s="654"/>
      <c r="I5493" s="654"/>
      <c r="J5493" s="654"/>
      <c r="K5493" s="655"/>
      <c r="L5493" s="653"/>
      <c r="M5493" s="654"/>
      <c r="N5493" s="654"/>
      <c r="O5493" s="654"/>
      <c r="P5493" s="655"/>
      <c r="Q5493" s="656"/>
      <c r="R5493" s="652"/>
      <c r="S5493" s="566"/>
      <c r="T5493" s="566"/>
      <c r="U5493" s="566"/>
      <c r="V5493" s="566"/>
      <c r="W5493" s="566"/>
      <c r="X5493" s="566"/>
      <c r="Y5493" s="566"/>
      <c r="Z5493" s="566"/>
      <c r="AA5493" s="566"/>
      <c r="AB5493" s="566"/>
      <c r="AC5493" s="566"/>
      <c r="AD5493" s="566"/>
      <c r="AE5493" s="566"/>
      <c r="AF5493" s="566"/>
      <c r="AG5493" s="566"/>
    </row>
    <row r="5494" spans="2:33" hidden="1" outlineLevel="1" x14ac:dyDescent="0.45">
      <c r="B5494" s="657"/>
      <c r="C5494" s="658"/>
      <c r="D5494" s="659"/>
      <c r="E5494" s="660"/>
      <c r="F5494" s="661"/>
      <c r="G5494" s="662"/>
      <c r="H5494" s="663"/>
      <c r="I5494" s="663"/>
      <c r="J5494" s="663"/>
      <c r="K5494" s="664"/>
      <c r="L5494" s="662"/>
      <c r="M5494" s="663"/>
      <c r="N5494" s="663"/>
      <c r="O5494" s="663"/>
      <c r="P5494" s="664"/>
      <c r="Q5494" s="665"/>
      <c r="R5494" s="661"/>
      <c r="S5494" s="566"/>
      <c r="T5494" s="566"/>
      <c r="U5494" s="566"/>
      <c r="V5494" s="566"/>
      <c r="W5494" s="566"/>
      <c r="X5494" s="566"/>
      <c r="Y5494" s="566"/>
      <c r="Z5494" s="566"/>
      <c r="AA5494" s="566"/>
      <c r="AB5494" s="566"/>
      <c r="AC5494" s="566"/>
      <c r="AD5494" s="566"/>
      <c r="AE5494" s="566"/>
      <c r="AF5494" s="566"/>
      <c r="AG5494" s="566"/>
    </row>
    <row r="5495" spans="2:33" hidden="1" outlineLevel="1" x14ac:dyDescent="0.45">
      <c r="B5495" s="648"/>
      <c r="C5495" s="649"/>
      <c r="D5495" s="650"/>
      <c r="E5495" s="651"/>
      <c r="F5495" s="652"/>
      <c r="G5495" s="653"/>
      <c r="H5495" s="654"/>
      <c r="I5495" s="654"/>
      <c r="J5495" s="654"/>
      <c r="K5495" s="655"/>
      <c r="L5495" s="653"/>
      <c r="M5495" s="654"/>
      <c r="N5495" s="654"/>
      <c r="O5495" s="654"/>
      <c r="P5495" s="655"/>
      <c r="Q5495" s="656"/>
      <c r="R5495" s="652"/>
      <c r="S5495" s="566"/>
      <c r="T5495" s="566"/>
      <c r="U5495" s="566"/>
      <c r="V5495" s="566"/>
      <c r="W5495" s="566"/>
      <c r="X5495" s="566"/>
      <c r="Y5495" s="566"/>
      <c r="Z5495" s="566"/>
      <c r="AA5495" s="566"/>
      <c r="AB5495" s="566"/>
      <c r="AC5495" s="566"/>
      <c r="AD5495" s="566"/>
      <c r="AE5495" s="566"/>
      <c r="AF5495" s="566"/>
      <c r="AG5495" s="566"/>
    </row>
    <row r="5496" spans="2:33" hidden="1" outlineLevel="1" x14ac:dyDescent="0.45">
      <c r="B5496" s="657"/>
      <c r="C5496" s="658"/>
      <c r="D5496" s="659"/>
      <c r="E5496" s="660"/>
      <c r="F5496" s="661"/>
      <c r="G5496" s="662"/>
      <c r="H5496" s="663"/>
      <c r="I5496" s="663"/>
      <c r="J5496" s="663"/>
      <c r="K5496" s="664"/>
      <c r="L5496" s="662"/>
      <c r="M5496" s="663"/>
      <c r="N5496" s="663"/>
      <c r="O5496" s="663"/>
      <c r="P5496" s="664"/>
      <c r="Q5496" s="665"/>
      <c r="R5496" s="661"/>
      <c r="S5496" s="566"/>
      <c r="T5496" s="566"/>
      <c r="U5496" s="566"/>
      <c r="V5496" s="566"/>
      <c r="W5496" s="566"/>
      <c r="X5496" s="566"/>
      <c r="Y5496" s="566"/>
      <c r="Z5496" s="566"/>
      <c r="AA5496" s="566"/>
      <c r="AB5496" s="566"/>
      <c r="AC5496" s="566"/>
      <c r="AD5496" s="566"/>
      <c r="AE5496" s="566"/>
      <c r="AF5496" s="566"/>
      <c r="AG5496" s="566"/>
    </row>
    <row r="5497" spans="2:33" hidden="1" outlineLevel="1" x14ac:dyDescent="0.45">
      <c r="B5497" s="648"/>
      <c r="C5497" s="649"/>
      <c r="D5497" s="650"/>
      <c r="E5497" s="651"/>
      <c r="F5497" s="652"/>
      <c r="G5497" s="653"/>
      <c r="H5497" s="654"/>
      <c r="I5497" s="654"/>
      <c r="J5497" s="654"/>
      <c r="K5497" s="655"/>
      <c r="L5497" s="653"/>
      <c r="M5497" s="654"/>
      <c r="N5497" s="654"/>
      <c r="O5497" s="654"/>
      <c r="P5497" s="655"/>
      <c r="Q5497" s="656"/>
      <c r="R5497" s="652"/>
      <c r="S5497" s="566"/>
      <c r="T5497" s="566"/>
      <c r="U5497" s="566"/>
      <c r="V5497" s="566"/>
      <c r="W5497" s="566"/>
      <c r="X5497" s="566"/>
      <c r="Y5497" s="566"/>
      <c r="Z5497" s="566"/>
      <c r="AA5497" s="566"/>
      <c r="AB5497" s="566"/>
      <c r="AC5497" s="566"/>
      <c r="AD5497" s="566"/>
      <c r="AE5497" s="566"/>
      <c r="AF5497" s="566"/>
      <c r="AG5497" s="566"/>
    </row>
    <row r="5498" spans="2:33" hidden="1" outlineLevel="1" x14ac:dyDescent="0.45">
      <c r="B5498" s="657"/>
      <c r="C5498" s="658"/>
      <c r="D5498" s="659"/>
      <c r="E5498" s="660"/>
      <c r="F5498" s="661"/>
      <c r="G5498" s="662"/>
      <c r="H5498" s="663"/>
      <c r="I5498" s="663"/>
      <c r="J5498" s="663"/>
      <c r="K5498" s="664"/>
      <c r="L5498" s="662"/>
      <c r="M5498" s="663"/>
      <c r="N5498" s="663"/>
      <c r="O5498" s="663"/>
      <c r="P5498" s="664"/>
      <c r="Q5498" s="665"/>
      <c r="R5498" s="661"/>
      <c r="S5498" s="566"/>
      <c r="T5498" s="566"/>
      <c r="U5498" s="566"/>
      <c r="V5498" s="566"/>
      <c r="W5498" s="566"/>
      <c r="X5498" s="566"/>
      <c r="Y5498" s="566"/>
      <c r="Z5498" s="566"/>
      <c r="AA5498" s="566"/>
      <c r="AB5498" s="566"/>
      <c r="AC5498" s="566"/>
      <c r="AD5498" s="566"/>
      <c r="AE5498" s="566"/>
      <c r="AF5498" s="566"/>
      <c r="AG5498" s="566"/>
    </row>
    <row r="5499" spans="2:33" hidden="1" outlineLevel="1" x14ac:dyDescent="0.45">
      <c r="B5499" s="648"/>
      <c r="C5499" s="649"/>
      <c r="D5499" s="650"/>
      <c r="E5499" s="651"/>
      <c r="F5499" s="652"/>
      <c r="G5499" s="653"/>
      <c r="H5499" s="654"/>
      <c r="I5499" s="654"/>
      <c r="J5499" s="654"/>
      <c r="K5499" s="655"/>
      <c r="L5499" s="653"/>
      <c r="M5499" s="654"/>
      <c r="N5499" s="654"/>
      <c r="O5499" s="654"/>
      <c r="P5499" s="655"/>
      <c r="Q5499" s="656"/>
      <c r="R5499" s="652"/>
      <c r="S5499" s="566"/>
      <c r="T5499" s="566"/>
      <c r="U5499" s="566"/>
      <c r="V5499" s="566"/>
      <c r="W5499" s="566"/>
      <c r="X5499" s="566"/>
      <c r="Y5499" s="566"/>
      <c r="Z5499" s="566"/>
      <c r="AA5499" s="566"/>
      <c r="AB5499" s="566"/>
      <c r="AC5499" s="566"/>
      <c r="AD5499" s="566"/>
      <c r="AE5499" s="566"/>
      <c r="AF5499" s="566"/>
      <c r="AG5499" s="566"/>
    </row>
    <row r="5500" spans="2:33" hidden="1" outlineLevel="1" x14ac:dyDescent="0.45">
      <c r="B5500" s="657"/>
      <c r="C5500" s="658"/>
      <c r="D5500" s="659"/>
      <c r="E5500" s="660"/>
      <c r="F5500" s="661"/>
      <c r="G5500" s="662"/>
      <c r="H5500" s="663"/>
      <c r="I5500" s="663"/>
      <c r="J5500" s="663"/>
      <c r="K5500" s="664"/>
      <c r="L5500" s="662"/>
      <c r="M5500" s="663"/>
      <c r="N5500" s="663"/>
      <c r="O5500" s="663"/>
      <c r="P5500" s="664"/>
      <c r="Q5500" s="665"/>
      <c r="R5500" s="661"/>
      <c r="S5500" s="566"/>
      <c r="T5500" s="566"/>
      <c r="U5500" s="566"/>
      <c r="V5500" s="566"/>
      <c r="W5500" s="566"/>
      <c r="X5500" s="566"/>
      <c r="Y5500" s="566"/>
      <c r="Z5500" s="566"/>
      <c r="AA5500" s="566"/>
      <c r="AB5500" s="566"/>
      <c r="AC5500" s="566"/>
      <c r="AD5500" s="566"/>
      <c r="AE5500" s="566"/>
      <c r="AF5500" s="566"/>
      <c r="AG5500" s="566"/>
    </row>
    <row r="5501" spans="2:33" hidden="1" outlineLevel="1" x14ac:dyDescent="0.45">
      <c r="B5501" s="648"/>
      <c r="C5501" s="649"/>
      <c r="D5501" s="650"/>
      <c r="E5501" s="651"/>
      <c r="F5501" s="652"/>
      <c r="G5501" s="653"/>
      <c r="H5501" s="654"/>
      <c r="I5501" s="654"/>
      <c r="J5501" s="654"/>
      <c r="K5501" s="655"/>
      <c r="L5501" s="653"/>
      <c r="M5501" s="654"/>
      <c r="N5501" s="654"/>
      <c r="O5501" s="654"/>
      <c r="P5501" s="655"/>
      <c r="Q5501" s="656"/>
      <c r="R5501" s="652"/>
      <c r="S5501" s="566"/>
      <c r="T5501" s="566"/>
      <c r="U5501" s="566"/>
      <c r="V5501" s="566"/>
      <c r="W5501" s="566"/>
      <c r="X5501" s="566"/>
      <c r="Y5501" s="566"/>
      <c r="Z5501" s="566"/>
      <c r="AA5501" s="566"/>
      <c r="AB5501" s="566"/>
      <c r="AC5501" s="566"/>
      <c r="AD5501" s="566"/>
      <c r="AE5501" s="566"/>
      <c r="AF5501" s="566"/>
      <c r="AG5501" s="566"/>
    </row>
    <row r="5502" spans="2:33" hidden="1" outlineLevel="1" x14ac:dyDescent="0.45">
      <c r="B5502" s="657"/>
      <c r="C5502" s="658"/>
      <c r="D5502" s="659"/>
      <c r="E5502" s="660"/>
      <c r="F5502" s="661"/>
      <c r="G5502" s="662"/>
      <c r="H5502" s="663"/>
      <c r="I5502" s="663"/>
      <c r="J5502" s="663"/>
      <c r="K5502" s="664"/>
      <c r="L5502" s="662"/>
      <c r="M5502" s="663"/>
      <c r="N5502" s="663"/>
      <c r="O5502" s="663"/>
      <c r="P5502" s="664"/>
      <c r="Q5502" s="665"/>
      <c r="R5502" s="661"/>
      <c r="S5502" s="566"/>
      <c r="T5502" s="566"/>
      <c r="U5502" s="566"/>
      <c r="V5502" s="566"/>
      <c r="W5502" s="566"/>
      <c r="X5502" s="566"/>
      <c r="Y5502" s="566"/>
      <c r="Z5502" s="566"/>
      <c r="AA5502" s="566"/>
      <c r="AB5502" s="566"/>
      <c r="AC5502" s="566"/>
      <c r="AD5502" s="566"/>
      <c r="AE5502" s="566"/>
      <c r="AF5502" s="566"/>
      <c r="AG5502" s="566"/>
    </row>
    <row r="5503" spans="2:33" hidden="1" outlineLevel="1" x14ac:dyDescent="0.45">
      <c r="B5503" s="648"/>
      <c r="C5503" s="649"/>
      <c r="D5503" s="650"/>
      <c r="E5503" s="651"/>
      <c r="F5503" s="652"/>
      <c r="G5503" s="653"/>
      <c r="H5503" s="654"/>
      <c r="I5503" s="654"/>
      <c r="J5503" s="654"/>
      <c r="K5503" s="655"/>
      <c r="L5503" s="653"/>
      <c r="M5503" s="654"/>
      <c r="N5503" s="654"/>
      <c r="O5503" s="654"/>
      <c r="P5503" s="655"/>
      <c r="Q5503" s="656"/>
      <c r="R5503" s="652"/>
      <c r="S5503" s="566"/>
      <c r="T5503" s="566"/>
      <c r="U5503" s="566"/>
      <c r="V5503" s="566"/>
      <c r="W5503" s="566"/>
      <c r="X5503" s="566"/>
      <c r="Y5503" s="566"/>
      <c r="Z5503" s="566"/>
      <c r="AA5503" s="566"/>
      <c r="AB5503" s="566"/>
      <c r="AC5503" s="566"/>
      <c r="AD5503" s="566"/>
      <c r="AE5503" s="566"/>
      <c r="AF5503" s="566"/>
      <c r="AG5503" s="566"/>
    </row>
    <row r="5504" spans="2:33" hidden="1" outlineLevel="1" x14ac:dyDescent="0.45">
      <c r="B5504" s="657"/>
      <c r="C5504" s="658"/>
      <c r="D5504" s="659"/>
      <c r="E5504" s="660"/>
      <c r="F5504" s="661"/>
      <c r="G5504" s="662"/>
      <c r="H5504" s="663"/>
      <c r="I5504" s="663"/>
      <c r="J5504" s="663"/>
      <c r="K5504" s="664"/>
      <c r="L5504" s="662"/>
      <c r="M5504" s="663"/>
      <c r="N5504" s="663"/>
      <c r="O5504" s="663"/>
      <c r="P5504" s="664"/>
      <c r="Q5504" s="665"/>
      <c r="R5504" s="661"/>
      <c r="S5504" s="566"/>
      <c r="T5504" s="566"/>
      <c r="U5504" s="566"/>
      <c r="V5504" s="566"/>
      <c r="W5504" s="566"/>
      <c r="X5504" s="566"/>
      <c r="Y5504" s="566"/>
      <c r="Z5504" s="566"/>
      <c r="AA5504" s="566"/>
      <c r="AB5504" s="566"/>
      <c r="AC5504" s="566"/>
      <c r="AD5504" s="566"/>
      <c r="AE5504" s="566"/>
      <c r="AF5504" s="566"/>
      <c r="AG5504" s="566"/>
    </row>
    <row r="5505" spans="2:33" hidden="1" outlineLevel="1" x14ac:dyDescent="0.45">
      <c r="B5505" s="648"/>
      <c r="C5505" s="649"/>
      <c r="D5505" s="650"/>
      <c r="E5505" s="651"/>
      <c r="F5505" s="652"/>
      <c r="G5505" s="653"/>
      <c r="H5505" s="654"/>
      <c r="I5505" s="654"/>
      <c r="J5505" s="654"/>
      <c r="K5505" s="655"/>
      <c r="L5505" s="653"/>
      <c r="M5505" s="654"/>
      <c r="N5505" s="654"/>
      <c r="O5505" s="654"/>
      <c r="P5505" s="655"/>
      <c r="Q5505" s="656"/>
      <c r="R5505" s="652"/>
      <c r="S5505" s="566"/>
      <c r="T5505" s="566"/>
      <c r="U5505" s="566"/>
      <c r="V5505" s="566"/>
      <c r="W5505" s="566"/>
      <c r="X5505" s="566"/>
      <c r="Y5505" s="566"/>
      <c r="Z5505" s="566"/>
      <c r="AA5505" s="566"/>
      <c r="AB5505" s="566"/>
      <c r="AC5505" s="566"/>
      <c r="AD5505" s="566"/>
      <c r="AE5505" s="566"/>
      <c r="AF5505" s="566"/>
      <c r="AG5505" s="566"/>
    </row>
    <row r="5506" spans="2:33" hidden="1" outlineLevel="1" x14ac:dyDescent="0.45">
      <c r="B5506" s="657"/>
      <c r="C5506" s="658"/>
      <c r="D5506" s="659"/>
      <c r="E5506" s="660"/>
      <c r="F5506" s="661"/>
      <c r="G5506" s="662"/>
      <c r="H5506" s="663"/>
      <c r="I5506" s="663"/>
      <c r="J5506" s="663"/>
      <c r="K5506" s="664"/>
      <c r="L5506" s="662"/>
      <c r="M5506" s="663"/>
      <c r="N5506" s="663"/>
      <c r="O5506" s="663"/>
      <c r="P5506" s="664"/>
      <c r="Q5506" s="665"/>
      <c r="R5506" s="661"/>
      <c r="S5506" s="566"/>
      <c r="T5506" s="566"/>
      <c r="U5506" s="566"/>
      <c r="V5506" s="566"/>
      <c r="W5506" s="566"/>
      <c r="X5506" s="566"/>
      <c r="Y5506" s="566"/>
      <c r="Z5506" s="566"/>
      <c r="AA5506" s="566"/>
      <c r="AB5506" s="566"/>
      <c r="AC5506" s="566"/>
      <c r="AD5506" s="566"/>
      <c r="AE5506" s="566"/>
      <c r="AF5506" s="566"/>
      <c r="AG5506" s="566"/>
    </row>
    <row r="5507" spans="2:33" hidden="1" outlineLevel="1" x14ac:dyDescent="0.45">
      <c r="B5507" s="648"/>
      <c r="C5507" s="649"/>
      <c r="D5507" s="650"/>
      <c r="E5507" s="651"/>
      <c r="F5507" s="652"/>
      <c r="G5507" s="653"/>
      <c r="H5507" s="654"/>
      <c r="I5507" s="654"/>
      <c r="J5507" s="654"/>
      <c r="K5507" s="655"/>
      <c r="L5507" s="653"/>
      <c r="M5507" s="654"/>
      <c r="N5507" s="654"/>
      <c r="O5507" s="654"/>
      <c r="P5507" s="655"/>
      <c r="Q5507" s="656"/>
      <c r="R5507" s="652"/>
      <c r="S5507" s="566"/>
      <c r="T5507" s="566"/>
      <c r="U5507" s="566"/>
      <c r="V5507" s="566"/>
      <c r="W5507" s="566"/>
      <c r="X5507" s="566"/>
      <c r="Y5507" s="566"/>
      <c r="Z5507" s="566"/>
      <c r="AA5507" s="566"/>
      <c r="AB5507" s="566"/>
      <c r="AC5507" s="566"/>
      <c r="AD5507" s="566"/>
      <c r="AE5507" s="566"/>
      <c r="AF5507" s="566"/>
      <c r="AG5507" s="566"/>
    </row>
    <row r="5508" spans="2:33" hidden="1" outlineLevel="1" x14ac:dyDescent="0.45">
      <c r="B5508" s="657"/>
      <c r="C5508" s="658"/>
      <c r="D5508" s="659"/>
      <c r="E5508" s="660"/>
      <c r="F5508" s="661"/>
      <c r="G5508" s="662"/>
      <c r="H5508" s="663"/>
      <c r="I5508" s="663"/>
      <c r="J5508" s="663"/>
      <c r="K5508" s="664"/>
      <c r="L5508" s="662"/>
      <c r="M5508" s="663"/>
      <c r="N5508" s="663"/>
      <c r="O5508" s="663"/>
      <c r="P5508" s="664"/>
      <c r="Q5508" s="665"/>
      <c r="R5508" s="661"/>
      <c r="S5508" s="566"/>
      <c r="T5508" s="566"/>
      <c r="U5508" s="566"/>
      <c r="V5508" s="566"/>
      <c r="W5508" s="566"/>
      <c r="X5508" s="566"/>
      <c r="Y5508" s="566"/>
      <c r="Z5508" s="566"/>
      <c r="AA5508" s="566"/>
      <c r="AB5508" s="566"/>
      <c r="AC5508" s="566"/>
      <c r="AD5508" s="566"/>
      <c r="AE5508" s="566"/>
      <c r="AF5508" s="566"/>
      <c r="AG5508" s="566"/>
    </row>
    <row r="5509" spans="2:33" hidden="1" outlineLevel="1" x14ac:dyDescent="0.45">
      <c r="B5509" s="648"/>
      <c r="C5509" s="649"/>
      <c r="D5509" s="650"/>
      <c r="E5509" s="651"/>
      <c r="F5509" s="652"/>
      <c r="G5509" s="653"/>
      <c r="H5509" s="654"/>
      <c r="I5509" s="654"/>
      <c r="J5509" s="654"/>
      <c r="K5509" s="655"/>
      <c r="L5509" s="653"/>
      <c r="M5509" s="654"/>
      <c r="N5509" s="654"/>
      <c r="O5509" s="654"/>
      <c r="P5509" s="655"/>
      <c r="Q5509" s="656"/>
      <c r="R5509" s="652"/>
      <c r="S5509" s="566"/>
      <c r="T5509" s="566"/>
      <c r="U5509" s="566"/>
      <c r="V5509" s="566"/>
      <c r="W5509" s="566"/>
      <c r="X5509" s="566"/>
      <c r="Y5509" s="566"/>
      <c r="Z5509" s="566"/>
      <c r="AA5509" s="566"/>
      <c r="AB5509" s="566"/>
      <c r="AC5509" s="566"/>
      <c r="AD5509" s="566"/>
      <c r="AE5509" s="566"/>
      <c r="AF5509" s="566"/>
      <c r="AG5509" s="566"/>
    </row>
    <row r="5510" spans="2:33" hidden="1" outlineLevel="1" x14ac:dyDescent="0.45">
      <c r="B5510" s="657"/>
      <c r="C5510" s="658"/>
      <c r="D5510" s="659"/>
      <c r="E5510" s="660"/>
      <c r="F5510" s="661"/>
      <c r="G5510" s="662"/>
      <c r="H5510" s="663"/>
      <c r="I5510" s="663"/>
      <c r="J5510" s="663"/>
      <c r="K5510" s="664"/>
      <c r="L5510" s="662"/>
      <c r="M5510" s="663"/>
      <c r="N5510" s="663"/>
      <c r="O5510" s="663"/>
      <c r="P5510" s="664"/>
      <c r="Q5510" s="665"/>
      <c r="R5510" s="661"/>
      <c r="S5510" s="566"/>
      <c r="T5510" s="566"/>
      <c r="U5510" s="566"/>
      <c r="V5510" s="566"/>
      <c r="W5510" s="566"/>
      <c r="X5510" s="566"/>
      <c r="Y5510" s="566"/>
      <c r="Z5510" s="566"/>
      <c r="AA5510" s="566"/>
      <c r="AB5510" s="566"/>
      <c r="AC5510" s="566"/>
      <c r="AD5510" s="566"/>
      <c r="AE5510" s="566"/>
      <c r="AF5510" s="566"/>
      <c r="AG5510" s="566"/>
    </row>
    <row r="5511" spans="2:33" hidden="1" outlineLevel="1" x14ac:dyDescent="0.45">
      <c r="B5511" s="648"/>
      <c r="C5511" s="649"/>
      <c r="D5511" s="650"/>
      <c r="E5511" s="651"/>
      <c r="F5511" s="652"/>
      <c r="G5511" s="653"/>
      <c r="H5511" s="654"/>
      <c r="I5511" s="654"/>
      <c r="J5511" s="654"/>
      <c r="K5511" s="655"/>
      <c r="L5511" s="653"/>
      <c r="M5511" s="654"/>
      <c r="N5511" s="654"/>
      <c r="O5511" s="654"/>
      <c r="P5511" s="655"/>
      <c r="Q5511" s="656"/>
      <c r="R5511" s="652"/>
      <c r="S5511" s="566"/>
      <c r="T5511" s="566"/>
      <c r="U5511" s="566"/>
      <c r="V5511" s="566"/>
      <c r="W5511" s="566"/>
      <c r="X5511" s="566"/>
      <c r="Y5511" s="566"/>
      <c r="Z5511" s="566"/>
      <c r="AA5511" s="566"/>
      <c r="AB5511" s="566"/>
      <c r="AC5511" s="566"/>
      <c r="AD5511" s="566"/>
      <c r="AE5511" s="566"/>
      <c r="AF5511" s="566"/>
      <c r="AG5511" s="566"/>
    </row>
    <row r="5512" spans="2:33" hidden="1" outlineLevel="1" x14ac:dyDescent="0.45">
      <c r="B5512" s="657"/>
      <c r="C5512" s="658"/>
      <c r="D5512" s="659"/>
      <c r="E5512" s="660"/>
      <c r="F5512" s="661"/>
      <c r="G5512" s="662"/>
      <c r="H5512" s="663"/>
      <c r="I5512" s="663"/>
      <c r="J5512" s="663"/>
      <c r="K5512" s="664"/>
      <c r="L5512" s="662"/>
      <c r="M5512" s="663"/>
      <c r="N5512" s="663"/>
      <c r="O5512" s="663"/>
      <c r="P5512" s="664"/>
      <c r="Q5512" s="665"/>
      <c r="R5512" s="661"/>
      <c r="S5512" s="566"/>
      <c r="T5512" s="566"/>
      <c r="U5512" s="566"/>
      <c r="V5512" s="566"/>
      <c r="W5512" s="566"/>
      <c r="X5512" s="566"/>
      <c r="Y5512" s="566"/>
      <c r="Z5512" s="566"/>
      <c r="AA5512" s="566"/>
      <c r="AB5512" s="566"/>
      <c r="AC5512" s="566"/>
      <c r="AD5512" s="566"/>
      <c r="AE5512" s="566"/>
      <c r="AF5512" s="566"/>
      <c r="AG5512" s="566"/>
    </row>
    <row r="5513" spans="2:33" hidden="1" outlineLevel="1" x14ac:dyDescent="0.45">
      <c r="B5513" s="648"/>
      <c r="C5513" s="649"/>
      <c r="D5513" s="650"/>
      <c r="E5513" s="651"/>
      <c r="F5513" s="652"/>
      <c r="G5513" s="653"/>
      <c r="H5513" s="654"/>
      <c r="I5513" s="654"/>
      <c r="J5513" s="654"/>
      <c r="K5513" s="655"/>
      <c r="L5513" s="653"/>
      <c r="M5513" s="654"/>
      <c r="N5513" s="654"/>
      <c r="O5513" s="654"/>
      <c r="P5513" s="655"/>
      <c r="Q5513" s="656"/>
      <c r="R5513" s="652"/>
      <c r="S5513" s="566"/>
      <c r="T5513" s="566"/>
      <c r="U5513" s="566"/>
      <c r="V5513" s="566"/>
      <c r="W5513" s="566"/>
      <c r="X5513" s="566"/>
      <c r="Y5513" s="566"/>
      <c r="Z5513" s="566"/>
      <c r="AA5513" s="566"/>
      <c r="AB5513" s="566"/>
      <c r="AC5513" s="566"/>
      <c r="AD5513" s="566"/>
      <c r="AE5513" s="566"/>
      <c r="AF5513" s="566"/>
      <c r="AG5513" s="566"/>
    </row>
    <row r="5514" spans="2:33" hidden="1" outlineLevel="1" x14ac:dyDescent="0.45">
      <c r="B5514" s="657"/>
      <c r="C5514" s="658"/>
      <c r="D5514" s="659"/>
      <c r="E5514" s="660"/>
      <c r="F5514" s="661"/>
      <c r="G5514" s="662"/>
      <c r="H5514" s="663"/>
      <c r="I5514" s="663"/>
      <c r="J5514" s="663"/>
      <c r="K5514" s="664"/>
      <c r="L5514" s="662"/>
      <c r="M5514" s="663"/>
      <c r="N5514" s="663"/>
      <c r="O5514" s="663"/>
      <c r="P5514" s="664"/>
      <c r="Q5514" s="665"/>
      <c r="R5514" s="661"/>
      <c r="S5514" s="566"/>
      <c r="T5514" s="566"/>
      <c r="U5514" s="566"/>
      <c r="V5514" s="566"/>
      <c r="W5514" s="566"/>
      <c r="X5514" s="566"/>
      <c r="Y5514" s="566"/>
      <c r="Z5514" s="566"/>
      <c r="AA5514" s="566"/>
      <c r="AB5514" s="566"/>
      <c r="AC5514" s="566"/>
      <c r="AD5514" s="566"/>
      <c r="AE5514" s="566"/>
      <c r="AF5514" s="566"/>
      <c r="AG5514" s="566"/>
    </row>
    <row r="5515" spans="2:33" hidden="1" outlineLevel="1" x14ac:dyDescent="0.45">
      <c r="B5515" s="648"/>
      <c r="C5515" s="649"/>
      <c r="D5515" s="650"/>
      <c r="E5515" s="651"/>
      <c r="F5515" s="652"/>
      <c r="G5515" s="653"/>
      <c r="H5515" s="654"/>
      <c r="I5515" s="654"/>
      <c r="J5515" s="654"/>
      <c r="K5515" s="655"/>
      <c r="L5515" s="653"/>
      <c r="M5515" s="654"/>
      <c r="N5515" s="654"/>
      <c r="O5515" s="654"/>
      <c r="P5515" s="655"/>
      <c r="Q5515" s="656"/>
      <c r="R5515" s="652"/>
      <c r="S5515" s="566"/>
      <c r="T5515" s="566"/>
      <c r="U5515" s="566"/>
      <c r="V5515" s="566"/>
      <c r="W5515" s="566"/>
      <c r="X5515" s="566"/>
      <c r="Y5515" s="566"/>
      <c r="Z5515" s="566"/>
      <c r="AA5515" s="566"/>
      <c r="AB5515" s="566"/>
      <c r="AC5515" s="566"/>
      <c r="AD5515" s="566"/>
      <c r="AE5515" s="566"/>
      <c r="AF5515" s="566"/>
      <c r="AG5515" s="566"/>
    </row>
    <row r="5516" spans="2:33" hidden="1" outlineLevel="1" x14ac:dyDescent="0.45">
      <c r="B5516" s="657"/>
      <c r="C5516" s="658"/>
      <c r="D5516" s="659"/>
      <c r="E5516" s="660"/>
      <c r="F5516" s="661"/>
      <c r="G5516" s="662"/>
      <c r="H5516" s="663"/>
      <c r="I5516" s="663"/>
      <c r="J5516" s="663"/>
      <c r="K5516" s="664"/>
      <c r="L5516" s="662"/>
      <c r="M5516" s="663"/>
      <c r="N5516" s="663"/>
      <c r="O5516" s="663"/>
      <c r="P5516" s="664"/>
      <c r="Q5516" s="665"/>
      <c r="R5516" s="661"/>
      <c r="S5516" s="566"/>
      <c r="T5516" s="566"/>
      <c r="U5516" s="566"/>
      <c r="V5516" s="566"/>
      <c r="W5516" s="566"/>
      <c r="X5516" s="566"/>
      <c r="Y5516" s="566"/>
      <c r="Z5516" s="566"/>
      <c r="AA5516" s="566"/>
      <c r="AB5516" s="566"/>
      <c r="AC5516" s="566"/>
      <c r="AD5516" s="566"/>
      <c r="AE5516" s="566"/>
      <c r="AF5516" s="566"/>
      <c r="AG5516" s="566"/>
    </row>
    <row r="5517" spans="2:33" hidden="1" outlineLevel="1" x14ac:dyDescent="0.45">
      <c r="B5517" s="648"/>
      <c r="C5517" s="649"/>
      <c r="D5517" s="650"/>
      <c r="E5517" s="651"/>
      <c r="F5517" s="652"/>
      <c r="G5517" s="653"/>
      <c r="H5517" s="654"/>
      <c r="I5517" s="654"/>
      <c r="J5517" s="654"/>
      <c r="K5517" s="655"/>
      <c r="L5517" s="653"/>
      <c r="M5517" s="654"/>
      <c r="N5517" s="654"/>
      <c r="O5517" s="654"/>
      <c r="P5517" s="655"/>
      <c r="Q5517" s="656"/>
      <c r="R5517" s="652"/>
      <c r="S5517" s="566"/>
      <c r="T5517" s="566"/>
      <c r="U5517" s="566"/>
      <c r="V5517" s="566"/>
      <c r="W5517" s="566"/>
      <c r="X5517" s="566"/>
      <c r="Y5517" s="566"/>
      <c r="Z5517" s="566"/>
      <c r="AA5517" s="566"/>
      <c r="AB5517" s="566"/>
      <c r="AC5517" s="566"/>
      <c r="AD5517" s="566"/>
      <c r="AE5517" s="566"/>
      <c r="AF5517" s="566"/>
      <c r="AG5517" s="566"/>
    </row>
    <row r="5518" spans="2:33" hidden="1" outlineLevel="1" x14ac:dyDescent="0.45">
      <c r="B5518" s="657"/>
      <c r="C5518" s="658"/>
      <c r="D5518" s="659"/>
      <c r="E5518" s="660"/>
      <c r="F5518" s="661"/>
      <c r="G5518" s="662"/>
      <c r="H5518" s="663"/>
      <c r="I5518" s="663"/>
      <c r="J5518" s="663"/>
      <c r="K5518" s="664"/>
      <c r="L5518" s="662"/>
      <c r="M5518" s="663"/>
      <c r="N5518" s="663"/>
      <c r="O5518" s="663"/>
      <c r="P5518" s="664"/>
      <c r="Q5518" s="665"/>
      <c r="R5518" s="661"/>
      <c r="S5518" s="566"/>
      <c r="T5518" s="566"/>
      <c r="U5518" s="566"/>
      <c r="V5518" s="566"/>
      <c r="W5518" s="566"/>
      <c r="X5518" s="566"/>
      <c r="Y5518" s="566"/>
      <c r="Z5518" s="566"/>
      <c r="AA5518" s="566"/>
      <c r="AB5518" s="566"/>
      <c r="AC5518" s="566"/>
      <c r="AD5518" s="566"/>
      <c r="AE5518" s="566"/>
      <c r="AF5518" s="566"/>
      <c r="AG5518" s="566"/>
    </row>
    <row r="5519" spans="2:33" hidden="1" outlineLevel="1" x14ac:dyDescent="0.45">
      <c r="B5519" s="648"/>
      <c r="C5519" s="649"/>
      <c r="D5519" s="650"/>
      <c r="E5519" s="651"/>
      <c r="F5519" s="652"/>
      <c r="G5519" s="653"/>
      <c r="H5519" s="654"/>
      <c r="I5519" s="654"/>
      <c r="J5519" s="654"/>
      <c r="K5519" s="655"/>
      <c r="L5519" s="653"/>
      <c r="M5519" s="654"/>
      <c r="N5519" s="654"/>
      <c r="O5519" s="654"/>
      <c r="P5519" s="655"/>
      <c r="Q5519" s="656"/>
      <c r="R5519" s="652"/>
      <c r="S5519" s="566"/>
      <c r="T5519" s="566"/>
      <c r="U5519" s="566"/>
      <c r="V5519" s="566"/>
      <c r="W5519" s="566"/>
      <c r="X5519" s="566"/>
      <c r="Y5519" s="566"/>
      <c r="Z5519" s="566"/>
      <c r="AA5519" s="566"/>
      <c r="AB5519" s="566"/>
      <c r="AC5519" s="566"/>
      <c r="AD5519" s="566"/>
      <c r="AE5519" s="566"/>
      <c r="AF5519" s="566"/>
      <c r="AG5519" s="566"/>
    </row>
    <row r="5520" spans="2:33" hidden="1" outlineLevel="1" x14ac:dyDescent="0.45">
      <c r="B5520" s="657"/>
      <c r="C5520" s="658"/>
      <c r="D5520" s="659"/>
      <c r="E5520" s="660"/>
      <c r="F5520" s="661"/>
      <c r="G5520" s="662"/>
      <c r="H5520" s="663"/>
      <c r="I5520" s="663"/>
      <c r="J5520" s="663"/>
      <c r="K5520" s="664"/>
      <c r="L5520" s="662"/>
      <c r="M5520" s="663"/>
      <c r="N5520" s="663"/>
      <c r="O5520" s="663"/>
      <c r="P5520" s="664"/>
      <c r="Q5520" s="665"/>
      <c r="R5520" s="661"/>
      <c r="S5520" s="566"/>
      <c r="T5520" s="566"/>
      <c r="U5520" s="566"/>
      <c r="V5520" s="566"/>
      <c r="W5520" s="566"/>
      <c r="X5520" s="566"/>
      <c r="Y5520" s="566"/>
      <c r="Z5520" s="566"/>
      <c r="AA5520" s="566"/>
      <c r="AB5520" s="566"/>
      <c r="AC5520" s="566"/>
      <c r="AD5520" s="566"/>
      <c r="AE5520" s="566"/>
      <c r="AF5520" s="566"/>
      <c r="AG5520" s="566"/>
    </row>
    <row r="5521" spans="2:33" hidden="1" outlineLevel="1" x14ac:dyDescent="0.45">
      <c r="B5521" s="648"/>
      <c r="C5521" s="649"/>
      <c r="D5521" s="650"/>
      <c r="E5521" s="651"/>
      <c r="F5521" s="652"/>
      <c r="G5521" s="653"/>
      <c r="H5521" s="654"/>
      <c r="I5521" s="654"/>
      <c r="J5521" s="654"/>
      <c r="K5521" s="655"/>
      <c r="L5521" s="653"/>
      <c r="M5521" s="654"/>
      <c r="N5521" s="654"/>
      <c r="O5521" s="654"/>
      <c r="P5521" s="655"/>
      <c r="Q5521" s="656"/>
      <c r="R5521" s="652"/>
      <c r="S5521" s="566"/>
      <c r="T5521" s="566"/>
      <c r="U5521" s="566"/>
      <c r="V5521" s="566"/>
      <c r="W5521" s="566"/>
      <c r="X5521" s="566"/>
      <c r="Y5521" s="566"/>
      <c r="Z5521" s="566"/>
      <c r="AA5521" s="566"/>
      <c r="AB5521" s="566"/>
      <c r="AC5521" s="566"/>
      <c r="AD5521" s="566"/>
      <c r="AE5521" s="566"/>
      <c r="AF5521" s="566"/>
      <c r="AG5521" s="566"/>
    </row>
    <row r="5522" spans="2:33" hidden="1" outlineLevel="1" x14ac:dyDescent="0.45">
      <c r="B5522" s="657"/>
      <c r="C5522" s="658"/>
      <c r="D5522" s="659"/>
      <c r="E5522" s="660"/>
      <c r="F5522" s="661"/>
      <c r="G5522" s="662"/>
      <c r="H5522" s="663"/>
      <c r="I5522" s="663"/>
      <c r="J5522" s="663"/>
      <c r="K5522" s="664"/>
      <c r="L5522" s="662"/>
      <c r="M5522" s="663"/>
      <c r="N5522" s="663"/>
      <c r="O5522" s="663"/>
      <c r="P5522" s="664"/>
      <c r="Q5522" s="665"/>
      <c r="R5522" s="661"/>
      <c r="S5522" s="566"/>
      <c r="T5522" s="566"/>
      <c r="U5522" s="566"/>
      <c r="V5522" s="566"/>
      <c r="W5522" s="566"/>
      <c r="X5522" s="566"/>
      <c r="Y5522" s="566"/>
      <c r="Z5522" s="566"/>
      <c r="AA5522" s="566"/>
      <c r="AB5522" s="566"/>
      <c r="AC5522" s="566"/>
      <c r="AD5522" s="566"/>
      <c r="AE5522" s="566"/>
      <c r="AF5522" s="566"/>
      <c r="AG5522" s="566"/>
    </row>
    <row r="5523" spans="2:33" hidden="1" outlineLevel="1" x14ac:dyDescent="0.45">
      <c r="B5523" s="648"/>
      <c r="C5523" s="649"/>
      <c r="D5523" s="650"/>
      <c r="E5523" s="651"/>
      <c r="F5523" s="652"/>
      <c r="G5523" s="653"/>
      <c r="H5523" s="654"/>
      <c r="I5523" s="654"/>
      <c r="J5523" s="654"/>
      <c r="K5523" s="655"/>
      <c r="L5523" s="653"/>
      <c r="M5523" s="654"/>
      <c r="N5523" s="654"/>
      <c r="O5523" s="654"/>
      <c r="P5523" s="655"/>
      <c r="Q5523" s="656"/>
      <c r="R5523" s="652"/>
      <c r="S5523" s="566"/>
      <c r="T5523" s="566"/>
      <c r="U5523" s="566"/>
      <c r="V5523" s="566"/>
      <c r="W5523" s="566"/>
      <c r="X5523" s="566"/>
      <c r="Y5523" s="566"/>
      <c r="Z5523" s="566"/>
      <c r="AA5523" s="566"/>
      <c r="AB5523" s="566"/>
      <c r="AC5523" s="566"/>
      <c r="AD5523" s="566"/>
      <c r="AE5523" s="566"/>
      <c r="AF5523" s="566"/>
      <c r="AG5523" s="566"/>
    </row>
    <row r="5524" spans="2:33" hidden="1" outlineLevel="1" x14ac:dyDescent="0.45">
      <c r="B5524" s="657"/>
      <c r="C5524" s="658"/>
      <c r="D5524" s="659"/>
      <c r="E5524" s="660"/>
      <c r="F5524" s="661"/>
      <c r="G5524" s="662"/>
      <c r="H5524" s="663"/>
      <c r="I5524" s="663"/>
      <c r="J5524" s="663"/>
      <c r="K5524" s="664"/>
      <c r="L5524" s="662"/>
      <c r="M5524" s="663"/>
      <c r="N5524" s="663"/>
      <c r="O5524" s="663"/>
      <c r="P5524" s="664"/>
      <c r="Q5524" s="665"/>
      <c r="R5524" s="661"/>
      <c r="S5524" s="566"/>
      <c r="T5524" s="566"/>
      <c r="U5524" s="566"/>
      <c r="V5524" s="566"/>
      <c r="W5524" s="566"/>
      <c r="X5524" s="566"/>
      <c r="Y5524" s="566"/>
      <c r="Z5524" s="566"/>
      <c r="AA5524" s="566"/>
      <c r="AB5524" s="566"/>
      <c r="AC5524" s="566"/>
      <c r="AD5524" s="566"/>
      <c r="AE5524" s="566"/>
      <c r="AF5524" s="566"/>
      <c r="AG5524" s="566"/>
    </row>
    <row r="5525" spans="2:33" hidden="1" outlineLevel="1" x14ac:dyDescent="0.45">
      <c r="B5525" s="648"/>
      <c r="C5525" s="649"/>
      <c r="D5525" s="650"/>
      <c r="E5525" s="651"/>
      <c r="F5525" s="652"/>
      <c r="G5525" s="653"/>
      <c r="H5525" s="654"/>
      <c r="I5525" s="654"/>
      <c r="J5525" s="654"/>
      <c r="K5525" s="655"/>
      <c r="L5525" s="653"/>
      <c r="M5525" s="654"/>
      <c r="N5525" s="654"/>
      <c r="O5525" s="654"/>
      <c r="P5525" s="655"/>
      <c r="Q5525" s="656"/>
      <c r="R5525" s="652"/>
      <c r="S5525" s="566"/>
      <c r="T5525" s="566"/>
      <c r="U5525" s="566"/>
      <c r="V5525" s="566"/>
      <c r="W5525" s="566"/>
      <c r="X5525" s="566"/>
      <c r="Y5525" s="566"/>
      <c r="Z5525" s="566"/>
      <c r="AA5525" s="566"/>
      <c r="AB5525" s="566"/>
      <c r="AC5525" s="566"/>
      <c r="AD5525" s="566"/>
      <c r="AE5525" s="566"/>
      <c r="AF5525" s="566"/>
      <c r="AG5525" s="566"/>
    </row>
    <row r="5526" spans="2:33" hidden="1" outlineLevel="1" x14ac:dyDescent="0.45">
      <c r="B5526" s="657"/>
      <c r="C5526" s="658"/>
      <c r="D5526" s="659"/>
      <c r="E5526" s="660"/>
      <c r="F5526" s="661"/>
      <c r="G5526" s="662"/>
      <c r="H5526" s="663"/>
      <c r="I5526" s="663"/>
      <c r="J5526" s="663"/>
      <c r="K5526" s="664"/>
      <c r="L5526" s="662"/>
      <c r="M5526" s="663"/>
      <c r="N5526" s="663"/>
      <c r="O5526" s="663"/>
      <c r="P5526" s="664"/>
      <c r="Q5526" s="665"/>
      <c r="R5526" s="661"/>
      <c r="S5526" s="566"/>
      <c r="T5526" s="566"/>
      <c r="U5526" s="566"/>
      <c r="V5526" s="566"/>
      <c r="W5526" s="566"/>
      <c r="X5526" s="566"/>
      <c r="Y5526" s="566"/>
      <c r="Z5526" s="566"/>
      <c r="AA5526" s="566"/>
      <c r="AB5526" s="566"/>
      <c r="AC5526" s="566"/>
      <c r="AD5526" s="566"/>
      <c r="AE5526" s="566"/>
      <c r="AF5526" s="566"/>
      <c r="AG5526" s="566"/>
    </row>
    <row r="5527" spans="2:33" hidden="1" outlineLevel="1" x14ac:dyDescent="0.45">
      <c r="B5527" s="648"/>
      <c r="C5527" s="649"/>
      <c r="D5527" s="650"/>
      <c r="E5527" s="651"/>
      <c r="F5527" s="652"/>
      <c r="G5527" s="653"/>
      <c r="H5527" s="654"/>
      <c r="I5527" s="654"/>
      <c r="J5527" s="654"/>
      <c r="K5527" s="655"/>
      <c r="L5527" s="653"/>
      <c r="M5527" s="654"/>
      <c r="N5527" s="654"/>
      <c r="O5527" s="654"/>
      <c r="P5527" s="655"/>
      <c r="Q5527" s="656"/>
      <c r="R5527" s="652"/>
      <c r="S5527" s="566"/>
      <c r="T5527" s="566"/>
      <c r="U5527" s="566"/>
      <c r="V5527" s="566"/>
      <c r="W5527" s="566"/>
      <c r="X5527" s="566"/>
      <c r="Y5527" s="566"/>
      <c r="Z5527" s="566"/>
      <c r="AA5527" s="566"/>
      <c r="AB5527" s="566"/>
      <c r="AC5527" s="566"/>
      <c r="AD5527" s="566"/>
      <c r="AE5527" s="566"/>
      <c r="AF5527" s="566"/>
      <c r="AG5527" s="566"/>
    </row>
    <row r="5528" spans="2:33" hidden="1" outlineLevel="1" x14ac:dyDescent="0.45">
      <c r="B5528" s="657"/>
      <c r="C5528" s="658"/>
      <c r="D5528" s="659"/>
      <c r="E5528" s="660"/>
      <c r="F5528" s="661"/>
      <c r="G5528" s="662"/>
      <c r="H5528" s="663"/>
      <c r="I5528" s="663"/>
      <c r="J5528" s="663"/>
      <c r="K5528" s="664"/>
      <c r="L5528" s="662"/>
      <c r="M5528" s="663"/>
      <c r="N5528" s="663"/>
      <c r="O5528" s="663"/>
      <c r="P5528" s="664"/>
      <c r="Q5528" s="665"/>
      <c r="R5528" s="661"/>
      <c r="S5528" s="566"/>
      <c r="T5528" s="566"/>
      <c r="U5528" s="566"/>
      <c r="V5528" s="566"/>
      <c r="W5528" s="566"/>
      <c r="X5528" s="566"/>
      <c r="Y5528" s="566"/>
      <c r="Z5528" s="566"/>
      <c r="AA5528" s="566"/>
      <c r="AB5528" s="566"/>
      <c r="AC5528" s="566"/>
      <c r="AD5528" s="566"/>
      <c r="AE5528" s="566"/>
      <c r="AF5528" s="566"/>
      <c r="AG5528" s="566"/>
    </row>
    <row r="5529" spans="2:33" hidden="1" outlineLevel="1" x14ac:dyDescent="0.45">
      <c r="B5529" s="648"/>
      <c r="C5529" s="649"/>
      <c r="D5529" s="650"/>
      <c r="E5529" s="651"/>
      <c r="F5529" s="652"/>
      <c r="G5529" s="653"/>
      <c r="H5529" s="654"/>
      <c r="I5529" s="654"/>
      <c r="J5529" s="654"/>
      <c r="K5529" s="655"/>
      <c r="L5529" s="653"/>
      <c r="M5529" s="654"/>
      <c r="N5529" s="654"/>
      <c r="O5529" s="654"/>
      <c r="P5529" s="655"/>
      <c r="Q5529" s="656"/>
      <c r="R5529" s="652"/>
      <c r="S5529" s="566"/>
      <c r="T5529" s="566"/>
      <c r="U5529" s="566"/>
      <c r="V5529" s="566"/>
      <c r="W5529" s="566"/>
      <c r="X5529" s="566"/>
      <c r="Y5529" s="566"/>
      <c r="Z5529" s="566"/>
      <c r="AA5529" s="566"/>
      <c r="AB5529" s="566"/>
      <c r="AC5529" s="566"/>
      <c r="AD5529" s="566"/>
      <c r="AE5529" s="566"/>
      <c r="AF5529" s="566"/>
      <c r="AG5529" s="566"/>
    </row>
    <row r="5530" spans="2:33" hidden="1" outlineLevel="1" x14ac:dyDescent="0.45">
      <c r="B5530" s="657"/>
      <c r="C5530" s="658"/>
      <c r="D5530" s="659"/>
      <c r="E5530" s="660"/>
      <c r="F5530" s="661"/>
      <c r="G5530" s="662"/>
      <c r="H5530" s="663"/>
      <c r="I5530" s="663"/>
      <c r="J5530" s="663"/>
      <c r="K5530" s="664"/>
      <c r="L5530" s="662"/>
      <c r="M5530" s="663"/>
      <c r="N5530" s="663"/>
      <c r="O5530" s="663"/>
      <c r="P5530" s="664"/>
      <c r="Q5530" s="665"/>
      <c r="R5530" s="661"/>
      <c r="S5530" s="566"/>
      <c r="T5530" s="566"/>
      <c r="U5530" s="566"/>
      <c r="V5530" s="566"/>
      <c r="W5530" s="566"/>
      <c r="X5530" s="566"/>
      <c r="Y5530" s="566"/>
      <c r="Z5530" s="566"/>
      <c r="AA5530" s="566"/>
      <c r="AB5530" s="566"/>
      <c r="AC5530" s="566"/>
      <c r="AD5530" s="566"/>
      <c r="AE5530" s="566"/>
      <c r="AF5530" s="566"/>
      <c r="AG5530" s="566"/>
    </row>
    <row r="5531" spans="2:33" hidden="1" outlineLevel="1" x14ac:dyDescent="0.45">
      <c r="B5531" s="648"/>
      <c r="C5531" s="649"/>
      <c r="D5531" s="650"/>
      <c r="E5531" s="651"/>
      <c r="F5531" s="652"/>
      <c r="G5531" s="653"/>
      <c r="H5531" s="654"/>
      <c r="I5531" s="654"/>
      <c r="J5531" s="654"/>
      <c r="K5531" s="655"/>
      <c r="L5531" s="653"/>
      <c r="M5531" s="654"/>
      <c r="N5531" s="654"/>
      <c r="O5531" s="654"/>
      <c r="P5531" s="655"/>
      <c r="Q5531" s="656"/>
      <c r="R5531" s="652"/>
      <c r="S5531" s="566"/>
      <c r="T5531" s="566"/>
      <c r="U5531" s="566"/>
      <c r="V5531" s="566"/>
      <c r="W5531" s="566"/>
      <c r="X5531" s="566"/>
      <c r="Y5531" s="566"/>
      <c r="Z5531" s="566"/>
      <c r="AA5531" s="566"/>
      <c r="AB5531" s="566"/>
      <c r="AC5531" s="566"/>
      <c r="AD5531" s="566"/>
      <c r="AE5531" s="566"/>
      <c r="AF5531" s="566"/>
      <c r="AG5531" s="566"/>
    </row>
    <row r="5532" spans="2:33" hidden="1" outlineLevel="1" x14ac:dyDescent="0.45">
      <c r="B5532" s="657"/>
      <c r="C5532" s="658"/>
      <c r="D5532" s="659"/>
      <c r="E5532" s="660"/>
      <c r="F5532" s="661"/>
      <c r="G5532" s="662"/>
      <c r="H5532" s="663"/>
      <c r="I5532" s="663"/>
      <c r="J5532" s="663"/>
      <c r="K5532" s="664"/>
      <c r="L5532" s="662"/>
      <c r="M5532" s="663"/>
      <c r="N5532" s="663"/>
      <c r="O5532" s="663"/>
      <c r="P5532" s="664"/>
      <c r="Q5532" s="665"/>
      <c r="R5532" s="661"/>
      <c r="S5532" s="566"/>
      <c r="T5532" s="566"/>
      <c r="U5532" s="566"/>
      <c r="V5532" s="566"/>
      <c r="W5532" s="566"/>
      <c r="X5532" s="566"/>
      <c r="Y5532" s="566"/>
      <c r="Z5532" s="566"/>
      <c r="AA5532" s="566"/>
      <c r="AB5532" s="566"/>
      <c r="AC5532" s="566"/>
      <c r="AD5532" s="566"/>
      <c r="AE5532" s="566"/>
      <c r="AF5532" s="566"/>
      <c r="AG5532" s="566"/>
    </row>
    <row r="5533" spans="2:33" hidden="1" outlineLevel="1" x14ac:dyDescent="0.45">
      <c r="B5533" s="648"/>
      <c r="C5533" s="649"/>
      <c r="D5533" s="650"/>
      <c r="E5533" s="651"/>
      <c r="F5533" s="652"/>
      <c r="G5533" s="653"/>
      <c r="H5533" s="654"/>
      <c r="I5533" s="654"/>
      <c r="J5533" s="654"/>
      <c r="K5533" s="655"/>
      <c r="L5533" s="653"/>
      <c r="M5533" s="654"/>
      <c r="N5533" s="654"/>
      <c r="O5533" s="654"/>
      <c r="P5533" s="655"/>
      <c r="Q5533" s="656"/>
      <c r="R5533" s="652"/>
      <c r="S5533" s="566"/>
      <c r="T5533" s="566"/>
      <c r="U5533" s="566"/>
      <c r="V5533" s="566"/>
      <c r="W5533" s="566"/>
      <c r="X5533" s="566"/>
      <c r="Y5533" s="566"/>
      <c r="Z5533" s="566"/>
      <c r="AA5533" s="566"/>
      <c r="AB5533" s="566"/>
      <c r="AC5533" s="566"/>
      <c r="AD5533" s="566"/>
      <c r="AE5533" s="566"/>
      <c r="AF5533" s="566"/>
      <c r="AG5533" s="566"/>
    </row>
    <row r="5534" spans="2:33" hidden="1" outlineLevel="1" x14ac:dyDescent="0.45">
      <c r="B5534" s="657"/>
      <c r="C5534" s="658"/>
      <c r="D5534" s="659"/>
      <c r="E5534" s="660"/>
      <c r="F5534" s="661"/>
      <c r="G5534" s="662"/>
      <c r="H5534" s="663"/>
      <c r="I5534" s="663"/>
      <c r="J5534" s="663"/>
      <c r="K5534" s="664"/>
      <c r="L5534" s="662"/>
      <c r="M5534" s="663"/>
      <c r="N5534" s="663"/>
      <c r="O5534" s="663"/>
      <c r="P5534" s="664"/>
      <c r="Q5534" s="665"/>
      <c r="R5534" s="661"/>
      <c r="S5534" s="566"/>
      <c r="T5534" s="566"/>
      <c r="U5534" s="566"/>
      <c r="V5534" s="566"/>
      <c r="W5534" s="566"/>
      <c r="X5534" s="566"/>
      <c r="Y5534" s="566"/>
      <c r="Z5534" s="566"/>
      <c r="AA5534" s="566"/>
      <c r="AB5534" s="566"/>
      <c r="AC5534" s="566"/>
      <c r="AD5534" s="566"/>
      <c r="AE5534" s="566"/>
      <c r="AF5534" s="566"/>
      <c r="AG5534" s="566"/>
    </row>
    <row r="5535" spans="2:33" hidden="1" outlineLevel="1" x14ac:dyDescent="0.45">
      <c r="B5535" s="648"/>
      <c r="C5535" s="649"/>
      <c r="D5535" s="650"/>
      <c r="E5535" s="651"/>
      <c r="F5535" s="652"/>
      <c r="G5535" s="653"/>
      <c r="H5535" s="654"/>
      <c r="I5535" s="654"/>
      <c r="J5535" s="654"/>
      <c r="K5535" s="655"/>
      <c r="L5535" s="653"/>
      <c r="M5535" s="654"/>
      <c r="N5535" s="654"/>
      <c r="O5535" s="654"/>
      <c r="P5535" s="655"/>
      <c r="Q5535" s="656"/>
      <c r="R5535" s="652"/>
      <c r="S5535" s="566"/>
      <c r="T5535" s="566"/>
      <c r="U5535" s="566"/>
      <c r="V5535" s="566"/>
      <c r="W5535" s="566"/>
      <c r="X5535" s="566"/>
      <c r="Y5535" s="566"/>
      <c r="Z5535" s="566"/>
      <c r="AA5535" s="566"/>
      <c r="AB5535" s="566"/>
      <c r="AC5535" s="566"/>
      <c r="AD5535" s="566"/>
      <c r="AE5535" s="566"/>
      <c r="AF5535" s="566"/>
      <c r="AG5535" s="566"/>
    </row>
    <row r="5536" spans="2:33" hidden="1" outlineLevel="1" x14ac:dyDescent="0.45">
      <c r="B5536" s="657"/>
      <c r="C5536" s="658"/>
      <c r="D5536" s="659"/>
      <c r="E5536" s="660"/>
      <c r="F5536" s="661"/>
      <c r="G5536" s="662"/>
      <c r="H5536" s="663"/>
      <c r="I5536" s="663"/>
      <c r="J5536" s="663"/>
      <c r="K5536" s="664"/>
      <c r="L5536" s="662"/>
      <c r="M5536" s="663"/>
      <c r="N5536" s="663"/>
      <c r="O5536" s="663"/>
      <c r="P5536" s="664"/>
      <c r="Q5536" s="665"/>
      <c r="R5536" s="661"/>
      <c r="S5536" s="566"/>
      <c r="T5536" s="566"/>
      <c r="U5536" s="566"/>
      <c r="V5536" s="566"/>
      <c r="W5536" s="566"/>
      <c r="X5536" s="566"/>
      <c r="Y5536" s="566"/>
      <c r="Z5536" s="566"/>
      <c r="AA5536" s="566"/>
      <c r="AB5536" s="566"/>
      <c r="AC5536" s="566"/>
      <c r="AD5536" s="566"/>
      <c r="AE5536" s="566"/>
      <c r="AF5536" s="566"/>
      <c r="AG5536" s="566"/>
    </row>
    <row r="5537" spans="2:33" hidden="1" outlineLevel="1" x14ac:dyDescent="0.45">
      <c r="B5537" s="648"/>
      <c r="C5537" s="649"/>
      <c r="D5537" s="650"/>
      <c r="E5537" s="651"/>
      <c r="F5537" s="652"/>
      <c r="G5537" s="653"/>
      <c r="H5537" s="654"/>
      <c r="I5537" s="654"/>
      <c r="J5537" s="654"/>
      <c r="K5537" s="655"/>
      <c r="L5537" s="653"/>
      <c r="M5537" s="654"/>
      <c r="N5537" s="654"/>
      <c r="O5537" s="654"/>
      <c r="P5537" s="655"/>
      <c r="Q5537" s="656"/>
      <c r="R5537" s="652"/>
      <c r="S5537" s="566"/>
      <c r="T5537" s="566"/>
      <c r="U5537" s="566"/>
      <c r="V5537" s="566"/>
      <c r="W5537" s="566"/>
      <c r="X5537" s="566"/>
      <c r="Y5537" s="566"/>
      <c r="Z5537" s="566"/>
      <c r="AA5537" s="566"/>
      <c r="AB5537" s="566"/>
      <c r="AC5537" s="566"/>
      <c r="AD5537" s="566"/>
      <c r="AE5537" s="566"/>
      <c r="AF5537" s="566"/>
      <c r="AG5537" s="566"/>
    </row>
    <row r="5538" spans="2:33" hidden="1" outlineLevel="1" x14ac:dyDescent="0.45">
      <c r="B5538" s="657"/>
      <c r="C5538" s="658"/>
      <c r="D5538" s="659"/>
      <c r="E5538" s="660"/>
      <c r="F5538" s="661"/>
      <c r="G5538" s="662"/>
      <c r="H5538" s="663"/>
      <c r="I5538" s="663"/>
      <c r="J5538" s="663"/>
      <c r="K5538" s="664"/>
      <c r="L5538" s="662"/>
      <c r="M5538" s="663"/>
      <c r="N5538" s="663"/>
      <c r="O5538" s="663"/>
      <c r="P5538" s="664"/>
      <c r="Q5538" s="665"/>
      <c r="R5538" s="661"/>
      <c r="S5538" s="566"/>
      <c r="T5538" s="566"/>
      <c r="U5538" s="566"/>
      <c r="V5538" s="566"/>
      <c r="W5538" s="566"/>
      <c r="X5538" s="566"/>
      <c r="Y5538" s="566"/>
      <c r="Z5538" s="566"/>
      <c r="AA5538" s="566"/>
      <c r="AB5538" s="566"/>
      <c r="AC5538" s="566"/>
      <c r="AD5538" s="566"/>
      <c r="AE5538" s="566"/>
      <c r="AF5538" s="566"/>
      <c r="AG5538" s="566"/>
    </row>
    <row r="5539" spans="2:33" hidden="1" outlineLevel="1" x14ac:dyDescent="0.45">
      <c r="B5539" s="648"/>
      <c r="C5539" s="649"/>
      <c r="D5539" s="650"/>
      <c r="E5539" s="651"/>
      <c r="F5539" s="652"/>
      <c r="G5539" s="653"/>
      <c r="H5539" s="654"/>
      <c r="I5539" s="654"/>
      <c r="J5539" s="654"/>
      <c r="K5539" s="655"/>
      <c r="L5539" s="653"/>
      <c r="M5539" s="654"/>
      <c r="N5539" s="654"/>
      <c r="O5539" s="654"/>
      <c r="P5539" s="655"/>
      <c r="Q5539" s="656"/>
      <c r="R5539" s="652"/>
      <c r="S5539" s="566"/>
      <c r="T5539" s="566"/>
      <c r="U5539" s="566"/>
      <c r="V5539" s="566"/>
      <c r="W5539" s="566"/>
      <c r="X5539" s="566"/>
      <c r="Y5539" s="566"/>
      <c r="Z5539" s="566"/>
      <c r="AA5539" s="566"/>
      <c r="AB5539" s="566"/>
      <c r="AC5539" s="566"/>
      <c r="AD5539" s="566"/>
      <c r="AE5539" s="566"/>
      <c r="AF5539" s="566"/>
      <c r="AG5539" s="566"/>
    </row>
    <row r="5540" spans="2:33" hidden="1" outlineLevel="1" x14ac:dyDescent="0.45">
      <c r="B5540" s="657"/>
      <c r="C5540" s="658"/>
      <c r="D5540" s="659"/>
      <c r="E5540" s="660"/>
      <c r="F5540" s="661"/>
      <c r="G5540" s="662"/>
      <c r="H5540" s="663"/>
      <c r="I5540" s="663"/>
      <c r="J5540" s="663"/>
      <c r="K5540" s="664"/>
      <c r="L5540" s="662"/>
      <c r="M5540" s="663"/>
      <c r="N5540" s="663"/>
      <c r="O5540" s="663"/>
      <c r="P5540" s="664"/>
      <c r="Q5540" s="665"/>
      <c r="R5540" s="661"/>
      <c r="S5540" s="566"/>
      <c r="T5540" s="566"/>
      <c r="U5540" s="566"/>
      <c r="V5540" s="566"/>
      <c r="W5540" s="566"/>
      <c r="X5540" s="566"/>
      <c r="Y5540" s="566"/>
      <c r="Z5540" s="566"/>
      <c r="AA5540" s="566"/>
      <c r="AB5540" s="566"/>
      <c r="AC5540" s="566"/>
      <c r="AD5540" s="566"/>
      <c r="AE5540" s="566"/>
      <c r="AF5540" s="566"/>
      <c r="AG5540" s="566"/>
    </row>
    <row r="5541" spans="2:33" hidden="1" outlineLevel="1" x14ac:dyDescent="0.45">
      <c r="B5541" s="648"/>
      <c r="C5541" s="649"/>
      <c r="D5541" s="650"/>
      <c r="E5541" s="651"/>
      <c r="F5541" s="652"/>
      <c r="G5541" s="653"/>
      <c r="H5541" s="654"/>
      <c r="I5541" s="654"/>
      <c r="J5541" s="654"/>
      <c r="K5541" s="655"/>
      <c r="L5541" s="653"/>
      <c r="M5541" s="654"/>
      <c r="N5541" s="654"/>
      <c r="O5541" s="654"/>
      <c r="P5541" s="655"/>
      <c r="Q5541" s="656"/>
      <c r="R5541" s="652"/>
      <c r="S5541" s="566"/>
      <c r="T5541" s="566"/>
      <c r="U5541" s="566"/>
      <c r="V5541" s="566"/>
      <c r="W5541" s="566"/>
      <c r="X5541" s="566"/>
      <c r="Y5541" s="566"/>
      <c r="Z5541" s="566"/>
      <c r="AA5541" s="566"/>
      <c r="AB5541" s="566"/>
      <c r="AC5541" s="566"/>
      <c r="AD5541" s="566"/>
      <c r="AE5541" s="566"/>
      <c r="AF5541" s="566"/>
      <c r="AG5541" s="566"/>
    </row>
    <row r="5542" spans="2:33" hidden="1" outlineLevel="1" x14ac:dyDescent="0.45">
      <c r="B5542" s="657"/>
      <c r="C5542" s="658"/>
      <c r="D5542" s="659"/>
      <c r="E5542" s="660"/>
      <c r="F5542" s="661"/>
      <c r="G5542" s="662"/>
      <c r="H5542" s="663"/>
      <c r="I5542" s="663"/>
      <c r="J5542" s="663"/>
      <c r="K5542" s="664"/>
      <c r="L5542" s="662"/>
      <c r="M5542" s="663"/>
      <c r="N5542" s="663"/>
      <c r="O5542" s="663"/>
      <c r="P5542" s="664"/>
      <c r="Q5542" s="665"/>
      <c r="R5542" s="661"/>
      <c r="S5542" s="566"/>
      <c r="T5542" s="566"/>
      <c r="U5542" s="566"/>
      <c r="V5542" s="566"/>
      <c r="W5542" s="566"/>
      <c r="X5542" s="566"/>
      <c r="Y5542" s="566"/>
      <c r="Z5542" s="566"/>
      <c r="AA5542" s="566"/>
      <c r="AB5542" s="566"/>
      <c r="AC5542" s="566"/>
      <c r="AD5542" s="566"/>
      <c r="AE5542" s="566"/>
      <c r="AF5542" s="566"/>
      <c r="AG5542" s="566"/>
    </row>
    <row r="5543" spans="2:33" hidden="1" outlineLevel="1" x14ac:dyDescent="0.45">
      <c r="B5543" s="648"/>
      <c r="C5543" s="649"/>
      <c r="D5543" s="650"/>
      <c r="E5543" s="651"/>
      <c r="F5543" s="652"/>
      <c r="G5543" s="653"/>
      <c r="H5543" s="654"/>
      <c r="I5543" s="654"/>
      <c r="J5543" s="654"/>
      <c r="K5543" s="655"/>
      <c r="L5543" s="653"/>
      <c r="M5543" s="654"/>
      <c r="N5543" s="654"/>
      <c r="O5543" s="654"/>
      <c r="P5543" s="655"/>
      <c r="Q5543" s="656"/>
      <c r="R5543" s="652"/>
      <c r="S5543" s="566"/>
      <c r="T5543" s="566"/>
      <c r="U5543" s="566"/>
      <c r="V5543" s="566"/>
      <c r="W5543" s="566"/>
      <c r="X5543" s="566"/>
      <c r="Y5543" s="566"/>
      <c r="Z5543" s="566"/>
      <c r="AA5543" s="566"/>
      <c r="AB5543" s="566"/>
      <c r="AC5543" s="566"/>
      <c r="AD5543" s="566"/>
      <c r="AE5543" s="566"/>
      <c r="AF5543" s="566"/>
      <c r="AG5543" s="566"/>
    </row>
    <row r="5544" spans="2:33" hidden="1" outlineLevel="1" x14ac:dyDescent="0.45">
      <c r="B5544" s="657"/>
      <c r="C5544" s="658"/>
      <c r="D5544" s="659"/>
      <c r="E5544" s="660"/>
      <c r="F5544" s="661"/>
      <c r="G5544" s="662"/>
      <c r="H5544" s="663"/>
      <c r="I5544" s="663"/>
      <c r="J5544" s="663"/>
      <c r="K5544" s="664"/>
      <c r="L5544" s="662"/>
      <c r="M5544" s="663"/>
      <c r="N5544" s="663"/>
      <c r="O5544" s="663"/>
      <c r="P5544" s="664"/>
      <c r="Q5544" s="665"/>
      <c r="R5544" s="661"/>
      <c r="S5544" s="566"/>
      <c r="T5544" s="566"/>
      <c r="U5544" s="566"/>
      <c r="V5544" s="566"/>
      <c r="W5544" s="566"/>
      <c r="X5544" s="566"/>
      <c r="Y5544" s="566"/>
      <c r="Z5544" s="566"/>
      <c r="AA5544" s="566"/>
      <c r="AB5544" s="566"/>
      <c r="AC5544" s="566"/>
      <c r="AD5544" s="566"/>
      <c r="AE5544" s="566"/>
      <c r="AF5544" s="566"/>
      <c r="AG5544" s="566"/>
    </row>
    <row r="5545" spans="2:33" hidden="1" outlineLevel="1" x14ac:dyDescent="0.45">
      <c r="B5545" s="648"/>
      <c r="C5545" s="649"/>
      <c r="D5545" s="650"/>
      <c r="E5545" s="651"/>
      <c r="F5545" s="652"/>
      <c r="G5545" s="653"/>
      <c r="H5545" s="654"/>
      <c r="I5545" s="654"/>
      <c r="J5545" s="654"/>
      <c r="K5545" s="655"/>
      <c r="L5545" s="653"/>
      <c r="M5545" s="654"/>
      <c r="N5545" s="654"/>
      <c r="O5545" s="654"/>
      <c r="P5545" s="655"/>
      <c r="Q5545" s="656"/>
      <c r="R5545" s="652"/>
      <c r="S5545" s="566"/>
      <c r="T5545" s="566"/>
      <c r="U5545" s="566"/>
      <c r="V5545" s="566"/>
      <c r="W5545" s="566"/>
      <c r="X5545" s="566"/>
      <c r="Y5545" s="566"/>
      <c r="Z5545" s="566"/>
      <c r="AA5545" s="566"/>
      <c r="AB5545" s="566"/>
      <c r="AC5545" s="566"/>
      <c r="AD5545" s="566"/>
      <c r="AE5545" s="566"/>
      <c r="AF5545" s="566"/>
      <c r="AG5545" s="566"/>
    </row>
    <row r="5546" spans="2:33" hidden="1" outlineLevel="1" x14ac:dyDescent="0.45">
      <c r="B5546" s="657"/>
      <c r="C5546" s="658"/>
      <c r="D5546" s="659"/>
      <c r="E5546" s="660"/>
      <c r="F5546" s="661"/>
      <c r="G5546" s="662"/>
      <c r="H5546" s="663"/>
      <c r="I5546" s="663"/>
      <c r="J5546" s="663"/>
      <c r="K5546" s="664"/>
      <c r="L5546" s="662"/>
      <c r="M5546" s="663"/>
      <c r="N5546" s="663"/>
      <c r="O5546" s="663"/>
      <c r="P5546" s="664"/>
      <c r="Q5546" s="665"/>
      <c r="R5546" s="661"/>
      <c r="S5546" s="566"/>
      <c r="T5546" s="566"/>
      <c r="U5546" s="566"/>
      <c r="V5546" s="566"/>
      <c r="W5546" s="566"/>
      <c r="X5546" s="566"/>
      <c r="Y5546" s="566"/>
      <c r="Z5546" s="566"/>
      <c r="AA5546" s="566"/>
      <c r="AB5546" s="566"/>
      <c r="AC5546" s="566"/>
      <c r="AD5546" s="566"/>
      <c r="AE5546" s="566"/>
      <c r="AF5546" s="566"/>
      <c r="AG5546" s="566"/>
    </row>
    <row r="5547" spans="2:33" hidden="1" outlineLevel="1" x14ac:dyDescent="0.45">
      <c r="B5547" s="648"/>
      <c r="C5547" s="649"/>
      <c r="D5547" s="650"/>
      <c r="E5547" s="651"/>
      <c r="F5547" s="652"/>
      <c r="G5547" s="653"/>
      <c r="H5547" s="654"/>
      <c r="I5547" s="654"/>
      <c r="J5547" s="654"/>
      <c r="K5547" s="655"/>
      <c r="L5547" s="653"/>
      <c r="M5547" s="654"/>
      <c r="N5547" s="654"/>
      <c r="O5547" s="654"/>
      <c r="P5547" s="655"/>
      <c r="Q5547" s="656"/>
      <c r="R5547" s="652"/>
      <c r="S5547" s="566"/>
      <c r="T5547" s="566"/>
      <c r="U5547" s="566"/>
      <c r="V5547" s="566"/>
      <c r="W5547" s="566"/>
      <c r="X5547" s="566"/>
      <c r="Y5547" s="566"/>
      <c r="Z5547" s="566"/>
      <c r="AA5547" s="566"/>
      <c r="AB5547" s="566"/>
      <c r="AC5547" s="566"/>
      <c r="AD5547" s="566"/>
      <c r="AE5547" s="566"/>
      <c r="AF5547" s="566"/>
      <c r="AG5547" s="566"/>
    </row>
    <row r="5548" spans="2:33" hidden="1" outlineLevel="1" x14ac:dyDescent="0.45">
      <c r="B5548" s="657"/>
      <c r="C5548" s="658"/>
      <c r="D5548" s="659"/>
      <c r="E5548" s="660"/>
      <c r="F5548" s="661"/>
      <c r="G5548" s="662"/>
      <c r="H5548" s="663"/>
      <c r="I5548" s="663"/>
      <c r="J5548" s="663"/>
      <c r="K5548" s="664"/>
      <c r="L5548" s="662"/>
      <c r="M5548" s="663"/>
      <c r="N5548" s="663"/>
      <c r="O5548" s="663"/>
      <c r="P5548" s="664"/>
      <c r="Q5548" s="665"/>
      <c r="R5548" s="661"/>
      <c r="S5548" s="566"/>
      <c r="T5548" s="566"/>
      <c r="U5548" s="566"/>
      <c r="V5548" s="566"/>
      <c r="W5548" s="566"/>
      <c r="X5548" s="566"/>
      <c r="Y5548" s="566"/>
      <c r="Z5548" s="566"/>
      <c r="AA5548" s="566"/>
      <c r="AB5548" s="566"/>
      <c r="AC5548" s="566"/>
      <c r="AD5548" s="566"/>
      <c r="AE5548" s="566"/>
      <c r="AF5548" s="566"/>
      <c r="AG5548" s="566"/>
    </row>
    <row r="5549" spans="2:33" hidden="1" outlineLevel="1" x14ac:dyDescent="0.45">
      <c r="B5549" s="648"/>
      <c r="C5549" s="649"/>
      <c r="D5549" s="650"/>
      <c r="E5549" s="651"/>
      <c r="F5549" s="652"/>
      <c r="G5549" s="653"/>
      <c r="H5549" s="654"/>
      <c r="I5549" s="654"/>
      <c r="J5549" s="654"/>
      <c r="K5549" s="655"/>
      <c r="L5549" s="653"/>
      <c r="M5549" s="654"/>
      <c r="N5549" s="654"/>
      <c r="O5549" s="654"/>
      <c r="P5549" s="655"/>
      <c r="Q5549" s="656"/>
      <c r="R5549" s="652"/>
      <c r="S5549" s="566"/>
      <c r="T5549" s="566"/>
      <c r="U5549" s="566"/>
      <c r="V5549" s="566"/>
      <c r="W5549" s="566"/>
      <c r="X5549" s="566"/>
      <c r="Y5549" s="566"/>
      <c r="Z5549" s="566"/>
      <c r="AA5549" s="566"/>
      <c r="AB5549" s="566"/>
      <c r="AC5549" s="566"/>
      <c r="AD5549" s="566"/>
      <c r="AE5549" s="566"/>
      <c r="AF5549" s="566"/>
      <c r="AG5549" s="566"/>
    </row>
    <row r="5550" spans="2:33" hidden="1" outlineLevel="1" x14ac:dyDescent="0.45">
      <c r="B5550" s="657"/>
      <c r="C5550" s="658"/>
      <c r="D5550" s="659"/>
      <c r="E5550" s="660"/>
      <c r="F5550" s="661"/>
      <c r="G5550" s="662"/>
      <c r="H5550" s="663"/>
      <c r="I5550" s="663"/>
      <c r="J5550" s="663"/>
      <c r="K5550" s="664"/>
      <c r="L5550" s="662"/>
      <c r="M5550" s="663"/>
      <c r="N5550" s="663"/>
      <c r="O5550" s="663"/>
      <c r="P5550" s="664"/>
      <c r="Q5550" s="665"/>
      <c r="R5550" s="661"/>
      <c r="S5550" s="566"/>
      <c r="T5550" s="566"/>
      <c r="U5550" s="566"/>
      <c r="V5550" s="566"/>
      <c r="W5550" s="566"/>
      <c r="X5550" s="566"/>
      <c r="Y5550" s="566"/>
      <c r="Z5550" s="566"/>
      <c r="AA5550" s="566"/>
      <c r="AB5550" s="566"/>
      <c r="AC5550" s="566"/>
      <c r="AD5550" s="566"/>
      <c r="AE5550" s="566"/>
      <c r="AF5550" s="566"/>
      <c r="AG5550" s="566"/>
    </row>
    <row r="5551" spans="2:33" hidden="1" outlineLevel="1" x14ac:dyDescent="0.45">
      <c r="B5551" s="648"/>
      <c r="C5551" s="649"/>
      <c r="D5551" s="650"/>
      <c r="E5551" s="651"/>
      <c r="F5551" s="652"/>
      <c r="G5551" s="653"/>
      <c r="H5551" s="654"/>
      <c r="I5551" s="654"/>
      <c r="J5551" s="654"/>
      <c r="K5551" s="655"/>
      <c r="L5551" s="653"/>
      <c r="M5551" s="654"/>
      <c r="N5551" s="654"/>
      <c r="O5551" s="654"/>
      <c r="P5551" s="655"/>
      <c r="Q5551" s="656"/>
      <c r="R5551" s="652"/>
      <c r="S5551" s="566"/>
      <c r="T5551" s="566"/>
      <c r="U5551" s="566"/>
      <c r="V5551" s="566"/>
      <c r="W5551" s="566"/>
      <c r="X5551" s="566"/>
      <c r="Y5551" s="566"/>
      <c r="Z5551" s="566"/>
      <c r="AA5551" s="566"/>
      <c r="AB5551" s="566"/>
      <c r="AC5551" s="566"/>
      <c r="AD5551" s="566"/>
      <c r="AE5551" s="566"/>
      <c r="AF5551" s="566"/>
      <c r="AG5551" s="566"/>
    </row>
    <row r="5552" spans="2:33" hidden="1" outlineLevel="1" x14ac:dyDescent="0.45">
      <c r="B5552" s="657"/>
      <c r="C5552" s="658"/>
      <c r="D5552" s="659"/>
      <c r="E5552" s="660"/>
      <c r="F5552" s="661"/>
      <c r="G5552" s="662"/>
      <c r="H5552" s="663"/>
      <c r="I5552" s="663"/>
      <c r="J5552" s="663"/>
      <c r="K5552" s="664"/>
      <c r="L5552" s="662"/>
      <c r="M5552" s="663"/>
      <c r="N5552" s="663"/>
      <c r="O5552" s="663"/>
      <c r="P5552" s="664"/>
      <c r="Q5552" s="665"/>
      <c r="R5552" s="661"/>
      <c r="S5552" s="566"/>
      <c r="T5552" s="566"/>
      <c r="U5552" s="566"/>
      <c r="V5552" s="566"/>
      <c r="W5552" s="566"/>
      <c r="X5552" s="566"/>
      <c r="Y5552" s="566"/>
      <c r="Z5552" s="566"/>
      <c r="AA5552" s="566"/>
      <c r="AB5552" s="566"/>
      <c r="AC5552" s="566"/>
      <c r="AD5552" s="566"/>
      <c r="AE5552" s="566"/>
      <c r="AF5552" s="566"/>
      <c r="AG5552" s="566"/>
    </row>
    <row r="5553" spans="2:33" hidden="1" outlineLevel="1" x14ac:dyDescent="0.45">
      <c r="B5553" s="648"/>
      <c r="C5553" s="649"/>
      <c r="D5553" s="650"/>
      <c r="E5553" s="651"/>
      <c r="F5553" s="652"/>
      <c r="G5553" s="653"/>
      <c r="H5553" s="654"/>
      <c r="I5553" s="654"/>
      <c r="J5553" s="654"/>
      <c r="K5553" s="655"/>
      <c r="L5553" s="653"/>
      <c r="M5553" s="654"/>
      <c r="N5553" s="654"/>
      <c r="O5553" s="654"/>
      <c r="P5553" s="655"/>
      <c r="Q5553" s="656"/>
      <c r="R5553" s="652"/>
      <c r="S5553" s="566"/>
      <c r="T5553" s="566"/>
      <c r="U5553" s="566"/>
      <c r="V5553" s="566"/>
      <c r="W5553" s="566"/>
      <c r="X5553" s="566"/>
      <c r="Y5553" s="566"/>
      <c r="Z5553" s="566"/>
      <c r="AA5553" s="566"/>
      <c r="AB5553" s="566"/>
      <c r="AC5553" s="566"/>
      <c r="AD5553" s="566"/>
      <c r="AE5553" s="566"/>
      <c r="AF5553" s="566"/>
      <c r="AG5553" s="566"/>
    </row>
    <row r="5554" spans="2:33" hidden="1" outlineLevel="1" x14ac:dyDescent="0.45">
      <c r="B5554" s="657"/>
      <c r="C5554" s="658"/>
      <c r="D5554" s="659"/>
      <c r="E5554" s="660"/>
      <c r="F5554" s="661"/>
      <c r="G5554" s="662"/>
      <c r="H5554" s="663"/>
      <c r="I5554" s="663"/>
      <c r="J5554" s="663"/>
      <c r="K5554" s="664"/>
      <c r="L5554" s="662"/>
      <c r="M5554" s="663"/>
      <c r="N5554" s="663"/>
      <c r="O5554" s="663"/>
      <c r="P5554" s="664"/>
      <c r="Q5554" s="665"/>
      <c r="R5554" s="661"/>
      <c r="S5554" s="566"/>
      <c r="T5554" s="566"/>
      <c r="U5554" s="566"/>
      <c r="V5554" s="566"/>
      <c r="W5554" s="566"/>
      <c r="X5554" s="566"/>
      <c r="Y5554" s="566"/>
      <c r="Z5554" s="566"/>
      <c r="AA5554" s="566"/>
      <c r="AB5554" s="566"/>
      <c r="AC5554" s="566"/>
      <c r="AD5554" s="566"/>
      <c r="AE5554" s="566"/>
      <c r="AF5554" s="566"/>
      <c r="AG5554" s="566"/>
    </row>
    <row r="5555" spans="2:33" hidden="1" outlineLevel="1" x14ac:dyDescent="0.45">
      <c r="B5555" s="648"/>
      <c r="C5555" s="649"/>
      <c r="D5555" s="650"/>
      <c r="E5555" s="651"/>
      <c r="F5555" s="652"/>
      <c r="G5555" s="653"/>
      <c r="H5555" s="654"/>
      <c r="I5555" s="654"/>
      <c r="J5555" s="654"/>
      <c r="K5555" s="655"/>
      <c r="L5555" s="653"/>
      <c r="M5555" s="654"/>
      <c r="N5555" s="654"/>
      <c r="O5555" s="654"/>
      <c r="P5555" s="655"/>
      <c r="Q5555" s="656"/>
      <c r="R5555" s="652"/>
      <c r="S5555" s="566"/>
      <c r="T5555" s="566"/>
      <c r="U5555" s="566"/>
      <c r="V5555" s="566"/>
      <c r="W5555" s="566"/>
      <c r="X5555" s="566"/>
      <c r="Y5555" s="566"/>
      <c r="Z5555" s="566"/>
      <c r="AA5555" s="566"/>
      <c r="AB5555" s="566"/>
      <c r="AC5555" s="566"/>
      <c r="AD5555" s="566"/>
      <c r="AE5555" s="566"/>
      <c r="AF5555" s="566"/>
      <c r="AG5555" s="566"/>
    </row>
    <row r="5556" spans="2:33" hidden="1" outlineLevel="1" x14ac:dyDescent="0.45">
      <c r="B5556" s="657"/>
      <c r="C5556" s="658"/>
      <c r="D5556" s="659"/>
      <c r="E5556" s="660"/>
      <c r="F5556" s="661"/>
      <c r="G5556" s="662"/>
      <c r="H5556" s="663"/>
      <c r="I5556" s="663"/>
      <c r="J5556" s="663"/>
      <c r="K5556" s="664"/>
      <c r="L5556" s="662"/>
      <c r="M5556" s="663"/>
      <c r="N5556" s="663"/>
      <c r="O5556" s="663"/>
      <c r="P5556" s="664"/>
      <c r="Q5556" s="665"/>
      <c r="R5556" s="661"/>
      <c r="S5556" s="566"/>
      <c r="T5556" s="566"/>
      <c r="U5556" s="566"/>
      <c r="V5556" s="566"/>
      <c r="W5556" s="566"/>
      <c r="X5556" s="566"/>
      <c r="Y5556" s="566"/>
      <c r="Z5556" s="566"/>
      <c r="AA5556" s="566"/>
      <c r="AB5556" s="566"/>
      <c r="AC5556" s="566"/>
      <c r="AD5556" s="566"/>
      <c r="AE5556" s="566"/>
      <c r="AF5556" s="566"/>
      <c r="AG5556" s="566"/>
    </row>
    <row r="5557" spans="2:33" hidden="1" outlineLevel="1" x14ac:dyDescent="0.45">
      <c r="B5557" s="648"/>
      <c r="C5557" s="649"/>
      <c r="D5557" s="650"/>
      <c r="E5557" s="651"/>
      <c r="F5557" s="652"/>
      <c r="G5557" s="653"/>
      <c r="H5557" s="654"/>
      <c r="I5557" s="654"/>
      <c r="J5557" s="654"/>
      <c r="K5557" s="655"/>
      <c r="L5557" s="653"/>
      <c r="M5557" s="654"/>
      <c r="N5557" s="654"/>
      <c r="O5557" s="654"/>
      <c r="P5557" s="655"/>
      <c r="Q5557" s="656"/>
      <c r="R5557" s="652"/>
      <c r="S5557" s="566"/>
      <c r="T5557" s="566"/>
      <c r="U5557" s="566"/>
      <c r="V5557" s="566"/>
      <c r="W5557" s="566"/>
      <c r="X5557" s="566"/>
      <c r="Y5557" s="566"/>
      <c r="Z5557" s="566"/>
      <c r="AA5557" s="566"/>
      <c r="AB5557" s="566"/>
      <c r="AC5557" s="566"/>
      <c r="AD5557" s="566"/>
      <c r="AE5557" s="566"/>
      <c r="AF5557" s="566"/>
      <c r="AG5557" s="566"/>
    </row>
    <row r="5558" spans="2:33" hidden="1" outlineLevel="1" x14ac:dyDescent="0.45">
      <c r="B5558" s="657"/>
      <c r="C5558" s="658"/>
      <c r="D5558" s="659"/>
      <c r="E5558" s="660"/>
      <c r="F5558" s="661"/>
      <c r="G5558" s="662"/>
      <c r="H5558" s="663"/>
      <c r="I5558" s="663"/>
      <c r="J5558" s="663"/>
      <c r="K5558" s="664"/>
      <c r="L5558" s="662"/>
      <c r="M5558" s="663"/>
      <c r="N5558" s="663"/>
      <c r="O5558" s="663"/>
      <c r="P5558" s="664"/>
      <c r="Q5558" s="665"/>
      <c r="R5558" s="661"/>
      <c r="S5558" s="566"/>
      <c r="T5558" s="566"/>
      <c r="U5558" s="566"/>
      <c r="V5558" s="566"/>
      <c r="W5558" s="566"/>
      <c r="X5558" s="566"/>
      <c r="Y5558" s="566"/>
      <c r="Z5558" s="566"/>
      <c r="AA5558" s="566"/>
      <c r="AB5558" s="566"/>
      <c r="AC5558" s="566"/>
      <c r="AD5558" s="566"/>
      <c r="AE5558" s="566"/>
      <c r="AF5558" s="566"/>
      <c r="AG5558" s="566"/>
    </row>
    <row r="5559" spans="2:33" hidden="1" outlineLevel="1" x14ac:dyDescent="0.45">
      <c r="B5559" s="648"/>
      <c r="C5559" s="649"/>
      <c r="D5559" s="650"/>
      <c r="E5559" s="651"/>
      <c r="F5559" s="652"/>
      <c r="G5559" s="653"/>
      <c r="H5559" s="654"/>
      <c r="I5559" s="654"/>
      <c r="J5559" s="654"/>
      <c r="K5559" s="655"/>
      <c r="L5559" s="653"/>
      <c r="M5559" s="654"/>
      <c r="N5559" s="654"/>
      <c r="O5559" s="654"/>
      <c r="P5559" s="655"/>
      <c r="Q5559" s="656"/>
      <c r="R5559" s="652"/>
      <c r="S5559" s="566"/>
      <c r="T5559" s="566"/>
      <c r="U5559" s="566"/>
      <c r="V5559" s="566"/>
      <c r="W5559" s="566"/>
      <c r="X5559" s="566"/>
      <c r="Y5559" s="566"/>
      <c r="Z5559" s="566"/>
      <c r="AA5559" s="566"/>
      <c r="AB5559" s="566"/>
      <c r="AC5559" s="566"/>
      <c r="AD5559" s="566"/>
      <c r="AE5559" s="566"/>
      <c r="AF5559" s="566"/>
      <c r="AG5559" s="566"/>
    </row>
    <row r="5560" spans="2:33" hidden="1" outlineLevel="1" x14ac:dyDescent="0.45">
      <c r="B5560" s="657"/>
      <c r="C5560" s="658"/>
      <c r="D5560" s="659"/>
      <c r="E5560" s="660"/>
      <c r="F5560" s="661"/>
      <c r="G5560" s="662"/>
      <c r="H5560" s="663"/>
      <c r="I5560" s="663"/>
      <c r="J5560" s="663"/>
      <c r="K5560" s="664"/>
      <c r="L5560" s="662"/>
      <c r="M5560" s="663"/>
      <c r="N5560" s="663"/>
      <c r="O5560" s="663"/>
      <c r="P5560" s="664"/>
      <c r="Q5560" s="665"/>
      <c r="R5560" s="661"/>
      <c r="S5560" s="566"/>
      <c r="T5560" s="566"/>
      <c r="U5560" s="566"/>
      <c r="V5560" s="566"/>
      <c r="W5560" s="566"/>
      <c r="X5560" s="566"/>
      <c r="Y5560" s="566"/>
      <c r="Z5560" s="566"/>
      <c r="AA5560" s="566"/>
      <c r="AB5560" s="566"/>
      <c r="AC5560" s="566"/>
      <c r="AD5560" s="566"/>
      <c r="AE5560" s="566"/>
      <c r="AF5560" s="566"/>
      <c r="AG5560" s="566"/>
    </row>
    <row r="5561" spans="2:33" hidden="1" outlineLevel="1" x14ac:dyDescent="0.45">
      <c r="B5561" s="648"/>
      <c r="C5561" s="649"/>
      <c r="D5561" s="650"/>
      <c r="E5561" s="651"/>
      <c r="F5561" s="652"/>
      <c r="G5561" s="653"/>
      <c r="H5561" s="654"/>
      <c r="I5561" s="654"/>
      <c r="J5561" s="654"/>
      <c r="K5561" s="655"/>
      <c r="L5561" s="653"/>
      <c r="M5561" s="654"/>
      <c r="N5561" s="654"/>
      <c r="O5561" s="654"/>
      <c r="P5561" s="655"/>
      <c r="Q5561" s="656"/>
      <c r="R5561" s="652"/>
      <c r="S5561" s="566"/>
      <c r="T5561" s="566"/>
      <c r="U5561" s="566"/>
      <c r="V5561" s="566"/>
      <c r="W5561" s="566"/>
      <c r="X5561" s="566"/>
      <c r="Y5561" s="566"/>
      <c r="Z5561" s="566"/>
      <c r="AA5561" s="566"/>
      <c r="AB5561" s="566"/>
      <c r="AC5561" s="566"/>
      <c r="AD5561" s="566"/>
      <c r="AE5561" s="566"/>
      <c r="AF5561" s="566"/>
      <c r="AG5561" s="566"/>
    </row>
    <row r="5562" spans="2:33" hidden="1" outlineLevel="1" x14ac:dyDescent="0.45">
      <c r="B5562" s="657"/>
      <c r="C5562" s="658"/>
      <c r="D5562" s="659"/>
      <c r="E5562" s="660"/>
      <c r="F5562" s="661"/>
      <c r="G5562" s="662"/>
      <c r="H5562" s="663"/>
      <c r="I5562" s="663"/>
      <c r="J5562" s="663"/>
      <c r="K5562" s="664"/>
      <c r="L5562" s="662"/>
      <c r="M5562" s="663"/>
      <c r="N5562" s="663"/>
      <c r="O5562" s="663"/>
      <c r="P5562" s="664"/>
      <c r="Q5562" s="665"/>
      <c r="R5562" s="661"/>
      <c r="S5562" s="566"/>
      <c r="T5562" s="566"/>
      <c r="U5562" s="566"/>
      <c r="V5562" s="566"/>
      <c r="W5562" s="566"/>
      <c r="X5562" s="566"/>
      <c r="Y5562" s="566"/>
      <c r="Z5562" s="566"/>
      <c r="AA5562" s="566"/>
      <c r="AB5562" s="566"/>
      <c r="AC5562" s="566"/>
      <c r="AD5562" s="566"/>
      <c r="AE5562" s="566"/>
      <c r="AF5562" s="566"/>
      <c r="AG5562" s="566"/>
    </row>
    <row r="5563" spans="2:33" hidden="1" outlineLevel="1" x14ac:dyDescent="0.45">
      <c r="B5563" s="648"/>
      <c r="C5563" s="649"/>
      <c r="D5563" s="650"/>
      <c r="E5563" s="651"/>
      <c r="F5563" s="652"/>
      <c r="G5563" s="653"/>
      <c r="H5563" s="654"/>
      <c r="I5563" s="654"/>
      <c r="J5563" s="654"/>
      <c r="K5563" s="655"/>
      <c r="L5563" s="653"/>
      <c r="M5563" s="654"/>
      <c r="N5563" s="654"/>
      <c r="O5563" s="654"/>
      <c r="P5563" s="655"/>
      <c r="Q5563" s="656"/>
      <c r="R5563" s="652"/>
      <c r="S5563" s="566"/>
      <c r="T5563" s="566"/>
      <c r="U5563" s="566"/>
      <c r="V5563" s="566"/>
      <c r="W5563" s="566"/>
      <c r="X5563" s="566"/>
      <c r="Y5563" s="566"/>
      <c r="Z5563" s="566"/>
      <c r="AA5563" s="566"/>
      <c r="AB5563" s="566"/>
      <c r="AC5563" s="566"/>
      <c r="AD5563" s="566"/>
      <c r="AE5563" s="566"/>
      <c r="AF5563" s="566"/>
      <c r="AG5563" s="566"/>
    </row>
    <row r="5564" spans="2:33" hidden="1" outlineLevel="1" x14ac:dyDescent="0.45">
      <c r="B5564" s="657"/>
      <c r="C5564" s="658"/>
      <c r="D5564" s="659"/>
      <c r="E5564" s="660"/>
      <c r="F5564" s="661"/>
      <c r="G5564" s="662"/>
      <c r="H5564" s="663"/>
      <c r="I5564" s="663"/>
      <c r="J5564" s="663"/>
      <c r="K5564" s="664"/>
      <c r="L5564" s="662"/>
      <c r="M5564" s="663"/>
      <c r="N5564" s="663"/>
      <c r="O5564" s="663"/>
      <c r="P5564" s="664"/>
      <c r="Q5564" s="665"/>
      <c r="R5564" s="661"/>
      <c r="S5564" s="566"/>
      <c r="T5564" s="566"/>
      <c r="U5564" s="566"/>
      <c r="V5564" s="566"/>
      <c r="W5564" s="566"/>
      <c r="X5564" s="566"/>
      <c r="Y5564" s="566"/>
      <c r="Z5564" s="566"/>
      <c r="AA5564" s="566"/>
      <c r="AB5564" s="566"/>
      <c r="AC5564" s="566"/>
      <c r="AD5564" s="566"/>
      <c r="AE5564" s="566"/>
      <c r="AF5564" s="566"/>
      <c r="AG5564" s="566"/>
    </row>
    <row r="5565" spans="2:33" hidden="1" outlineLevel="1" x14ac:dyDescent="0.45">
      <c r="B5565" s="648"/>
      <c r="C5565" s="649"/>
      <c r="D5565" s="650"/>
      <c r="E5565" s="651"/>
      <c r="F5565" s="652"/>
      <c r="G5565" s="653"/>
      <c r="H5565" s="654"/>
      <c r="I5565" s="654"/>
      <c r="J5565" s="654"/>
      <c r="K5565" s="655"/>
      <c r="L5565" s="653"/>
      <c r="M5565" s="654"/>
      <c r="N5565" s="654"/>
      <c r="O5565" s="654"/>
      <c r="P5565" s="655"/>
      <c r="Q5565" s="656"/>
      <c r="R5565" s="652"/>
      <c r="S5565" s="566"/>
      <c r="T5565" s="566"/>
      <c r="U5565" s="566"/>
      <c r="V5565" s="566"/>
      <c r="W5565" s="566"/>
      <c r="X5565" s="566"/>
      <c r="Y5565" s="566"/>
      <c r="Z5565" s="566"/>
      <c r="AA5565" s="566"/>
      <c r="AB5565" s="566"/>
      <c r="AC5565" s="566"/>
      <c r="AD5565" s="566"/>
      <c r="AE5565" s="566"/>
      <c r="AF5565" s="566"/>
      <c r="AG5565" s="566"/>
    </row>
    <row r="5566" spans="2:33" hidden="1" outlineLevel="1" x14ac:dyDescent="0.45">
      <c r="B5566" s="657"/>
      <c r="C5566" s="658"/>
      <c r="D5566" s="659"/>
      <c r="E5566" s="660"/>
      <c r="F5566" s="661"/>
      <c r="G5566" s="662"/>
      <c r="H5566" s="663"/>
      <c r="I5566" s="663"/>
      <c r="J5566" s="663"/>
      <c r="K5566" s="664"/>
      <c r="L5566" s="662"/>
      <c r="M5566" s="663"/>
      <c r="N5566" s="663"/>
      <c r="O5566" s="663"/>
      <c r="P5566" s="664"/>
      <c r="Q5566" s="665"/>
      <c r="R5566" s="661"/>
      <c r="S5566" s="566"/>
      <c r="T5566" s="566"/>
      <c r="U5566" s="566"/>
      <c r="V5566" s="566"/>
      <c r="W5566" s="566"/>
      <c r="X5566" s="566"/>
      <c r="Y5566" s="566"/>
      <c r="Z5566" s="566"/>
      <c r="AA5566" s="566"/>
      <c r="AB5566" s="566"/>
      <c r="AC5566" s="566"/>
      <c r="AD5566" s="566"/>
      <c r="AE5566" s="566"/>
      <c r="AF5566" s="566"/>
      <c r="AG5566" s="566"/>
    </row>
    <row r="5567" spans="2:33" hidden="1" outlineLevel="1" x14ac:dyDescent="0.45">
      <c r="B5567" s="648"/>
      <c r="C5567" s="649"/>
      <c r="D5567" s="650"/>
      <c r="E5567" s="651"/>
      <c r="F5567" s="652"/>
      <c r="G5567" s="653"/>
      <c r="H5567" s="654"/>
      <c r="I5567" s="654"/>
      <c r="J5567" s="654"/>
      <c r="K5567" s="655"/>
      <c r="L5567" s="653"/>
      <c r="M5567" s="654"/>
      <c r="N5567" s="654"/>
      <c r="O5567" s="654"/>
      <c r="P5567" s="655"/>
      <c r="Q5567" s="656"/>
      <c r="R5567" s="652"/>
      <c r="S5567" s="566"/>
      <c r="T5567" s="566"/>
      <c r="U5567" s="566"/>
      <c r="V5567" s="566"/>
      <c r="W5567" s="566"/>
      <c r="X5567" s="566"/>
      <c r="Y5567" s="566"/>
      <c r="Z5567" s="566"/>
      <c r="AA5567" s="566"/>
      <c r="AB5567" s="566"/>
      <c r="AC5567" s="566"/>
      <c r="AD5567" s="566"/>
      <c r="AE5567" s="566"/>
      <c r="AF5567" s="566"/>
      <c r="AG5567" s="566"/>
    </row>
    <row r="5568" spans="2:33" hidden="1" outlineLevel="1" x14ac:dyDescent="0.45">
      <c r="B5568" s="657"/>
      <c r="C5568" s="658"/>
      <c r="D5568" s="659"/>
      <c r="E5568" s="660"/>
      <c r="F5568" s="661"/>
      <c r="G5568" s="662"/>
      <c r="H5568" s="663"/>
      <c r="I5568" s="663"/>
      <c r="J5568" s="663"/>
      <c r="K5568" s="664"/>
      <c r="L5568" s="662"/>
      <c r="M5568" s="663"/>
      <c r="N5568" s="663"/>
      <c r="O5568" s="663"/>
      <c r="P5568" s="664"/>
      <c r="Q5568" s="665"/>
      <c r="R5568" s="661"/>
      <c r="S5568" s="566"/>
      <c r="T5568" s="566"/>
      <c r="U5568" s="566"/>
      <c r="V5568" s="566"/>
      <c r="W5568" s="566"/>
      <c r="X5568" s="566"/>
      <c r="Y5568" s="566"/>
      <c r="Z5568" s="566"/>
      <c r="AA5568" s="566"/>
      <c r="AB5568" s="566"/>
      <c r="AC5568" s="566"/>
      <c r="AD5568" s="566"/>
      <c r="AE5568" s="566"/>
      <c r="AF5568" s="566"/>
      <c r="AG5568" s="566"/>
    </row>
    <row r="5569" spans="2:33" hidden="1" outlineLevel="1" x14ac:dyDescent="0.45">
      <c r="B5569" s="648"/>
      <c r="C5569" s="649"/>
      <c r="D5569" s="650"/>
      <c r="E5569" s="651"/>
      <c r="F5569" s="652"/>
      <c r="G5569" s="653"/>
      <c r="H5569" s="654"/>
      <c r="I5569" s="654"/>
      <c r="J5569" s="654"/>
      <c r="K5569" s="655"/>
      <c r="L5569" s="653"/>
      <c r="M5569" s="654"/>
      <c r="N5569" s="654"/>
      <c r="O5569" s="654"/>
      <c r="P5569" s="655"/>
      <c r="Q5569" s="656"/>
      <c r="R5569" s="652"/>
      <c r="S5569" s="566"/>
      <c r="T5569" s="566"/>
      <c r="U5569" s="566"/>
      <c r="V5569" s="566"/>
      <c r="W5569" s="566"/>
      <c r="X5569" s="566"/>
      <c r="Y5569" s="566"/>
      <c r="Z5569" s="566"/>
      <c r="AA5569" s="566"/>
      <c r="AB5569" s="566"/>
      <c r="AC5569" s="566"/>
      <c r="AD5569" s="566"/>
      <c r="AE5569" s="566"/>
      <c r="AF5569" s="566"/>
      <c r="AG5569" s="566"/>
    </row>
    <row r="5570" spans="2:33" hidden="1" outlineLevel="1" x14ac:dyDescent="0.45">
      <c r="B5570" s="657"/>
      <c r="C5570" s="658"/>
      <c r="D5570" s="659"/>
      <c r="E5570" s="660"/>
      <c r="F5570" s="661"/>
      <c r="G5570" s="662"/>
      <c r="H5570" s="663"/>
      <c r="I5570" s="663"/>
      <c r="J5570" s="663"/>
      <c r="K5570" s="664"/>
      <c r="L5570" s="662"/>
      <c r="M5570" s="663"/>
      <c r="N5570" s="663"/>
      <c r="O5570" s="663"/>
      <c r="P5570" s="664"/>
      <c r="Q5570" s="665"/>
      <c r="R5570" s="661"/>
      <c r="S5570" s="566"/>
      <c r="T5570" s="566"/>
      <c r="U5570" s="566"/>
      <c r="V5570" s="566"/>
      <c r="W5570" s="566"/>
      <c r="X5570" s="566"/>
      <c r="Y5570" s="566"/>
      <c r="Z5570" s="566"/>
      <c r="AA5570" s="566"/>
      <c r="AB5570" s="566"/>
      <c r="AC5570" s="566"/>
      <c r="AD5570" s="566"/>
      <c r="AE5570" s="566"/>
      <c r="AF5570" s="566"/>
      <c r="AG5570" s="566"/>
    </row>
    <row r="5571" spans="2:33" hidden="1" outlineLevel="1" x14ac:dyDescent="0.45">
      <c r="B5571" s="648"/>
      <c r="C5571" s="649"/>
      <c r="D5571" s="650"/>
      <c r="E5571" s="651"/>
      <c r="F5571" s="652"/>
      <c r="G5571" s="653"/>
      <c r="H5571" s="654"/>
      <c r="I5571" s="654"/>
      <c r="J5571" s="654"/>
      <c r="K5571" s="655"/>
      <c r="L5571" s="653"/>
      <c r="M5571" s="654"/>
      <c r="N5571" s="654"/>
      <c r="O5571" s="654"/>
      <c r="P5571" s="655"/>
      <c r="Q5571" s="656"/>
      <c r="R5571" s="652"/>
      <c r="S5571" s="566"/>
      <c r="T5571" s="566"/>
      <c r="U5571" s="566"/>
      <c r="V5571" s="566"/>
      <c r="W5571" s="566"/>
      <c r="X5571" s="566"/>
      <c r="Y5571" s="566"/>
      <c r="Z5571" s="566"/>
      <c r="AA5571" s="566"/>
      <c r="AB5571" s="566"/>
      <c r="AC5571" s="566"/>
      <c r="AD5571" s="566"/>
      <c r="AE5571" s="566"/>
      <c r="AF5571" s="566"/>
      <c r="AG5571" s="566"/>
    </row>
    <row r="5572" spans="2:33" hidden="1" outlineLevel="1" x14ac:dyDescent="0.45">
      <c r="B5572" s="657"/>
      <c r="C5572" s="658"/>
      <c r="D5572" s="659"/>
      <c r="E5572" s="660"/>
      <c r="F5572" s="661"/>
      <c r="G5572" s="662"/>
      <c r="H5572" s="663"/>
      <c r="I5572" s="663"/>
      <c r="J5572" s="663"/>
      <c r="K5572" s="664"/>
      <c r="L5572" s="662"/>
      <c r="M5572" s="663"/>
      <c r="N5572" s="663"/>
      <c r="O5572" s="663"/>
      <c r="P5572" s="664"/>
      <c r="Q5572" s="665"/>
      <c r="R5572" s="661"/>
      <c r="S5572" s="566"/>
      <c r="T5572" s="566"/>
      <c r="U5572" s="566"/>
      <c r="V5572" s="566"/>
      <c r="W5572" s="566"/>
      <c r="X5572" s="566"/>
      <c r="Y5572" s="566"/>
      <c r="Z5572" s="566"/>
      <c r="AA5572" s="566"/>
      <c r="AB5572" s="566"/>
      <c r="AC5572" s="566"/>
      <c r="AD5572" s="566"/>
      <c r="AE5572" s="566"/>
      <c r="AF5572" s="566"/>
      <c r="AG5572" s="566"/>
    </row>
    <row r="5573" spans="2:33" hidden="1" outlineLevel="1" x14ac:dyDescent="0.45">
      <c r="B5573" s="648"/>
      <c r="C5573" s="649"/>
      <c r="D5573" s="650"/>
      <c r="E5573" s="651"/>
      <c r="F5573" s="652"/>
      <c r="G5573" s="653"/>
      <c r="H5573" s="654"/>
      <c r="I5573" s="654"/>
      <c r="J5573" s="654"/>
      <c r="K5573" s="655"/>
      <c r="L5573" s="653"/>
      <c r="M5573" s="654"/>
      <c r="N5573" s="654"/>
      <c r="O5573" s="654"/>
      <c r="P5573" s="655"/>
      <c r="Q5573" s="656"/>
      <c r="R5573" s="652"/>
      <c r="S5573" s="566"/>
      <c r="T5573" s="566"/>
      <c r="U5573" s="566"/>
      <c r="V5573" s="566"/>
      <c r="W5573" s="566"/>
      <c r="X5573" s="566"/>
      <c r="Y5573" s="566"/>
      <c r="Z5573" s="566"/>
      <c r="AA5573" s="566"/>
      <c r="AB5573" s="566"/>
      <c r="AC5573" s="566"/>
      <c r="AD5573" s="566"/>
      <c r="AE5573" s="566"/>
      <c r="AF5573" s="566"/>
      <c r="AG5573" s="566"/>
    </row>
    <row r="5574" spans="2:33" hidden="1" outlineLevel="1" x14ac:dyDescent="0.45">
      <c r="B5574" s="657"/>
      <c r="C5574" s="658"/>
      <c r="D5574" s="659"/>
      <c r="E5574" s="660"/>
      <c r="F5574" s="661"/>
      <c r="G5574" s="662"/>
      <c r="H5574" s="663"/>
      <c r="I5574" s="663"/>
      <c r="J5574" s="663"/>
      <c r="K5574" s="664"/>
      <c r="L5574" s="662"/>
      <c r="M5574" s="663"/>
      <c r="N5574" s="663"/>
      <c r="O5574" s="663"/>
      <c r="P5574" s="664"/>
      <c r="Q5574" s="665"/>
      <c r="R5574" s="661"/>
      <c r="S5574" s="566"/>
      <c r="T5574" s="566"/>
      <c r="U5574" s="566"/>
      <c r="V5574" s="566"/>
      <c r="W5574" s="566"/>
      <c r="X5574" s="566"/>
      <c r="Y5574" s="566"/>
      <c r="Z5574" s="566"/>
      <c r="AA5574" s="566"/>
      <c r="AB5574" s="566"/>
      <c r="AC5574" s="566"/>
      <c r="AD5574" s="566"/>
      <c r="AE5574" s="566"/>
      <c r="AF5574" s="566"/>
      <c r="AG5574" s="566"/>
    </row>
    <row r="5575" spans="2:33" hidden="1" outlineLevel="1" x14ac:dyDescent="0.45">
      <c r="B5575" s="648"/>
      <c r="C5575" s="649"/>
      <c r="D5575" s="650"/>
      <c r="E5575" s="651"/>
      <c r="F5575" s="652"/>
      <c r="G5575" s="653"/>
      <c r="H5575" s="654"/>
      <c r="I5575" s="654"/>
      <c r="J5575" s="654"/>
      <c r="K5575" s="655"/>
      <c r="L5575" s="653"/>
      <c r="M5575" s="654"/>
      <c r="N5575" s="654"/>
      <c r="O5575" s="654"/>
      <c r="P5575" s="655"/>
      <c r="Q5575" s="656"/>
      <c r="R5575" s="652"/>
      <c r="S5575" s="566"/>
      <c r="T5575" s="566"/>
      <c r="U5575" s="566"/>
      <c r="V5575" s="566"/>
      <c r="W5575" s="566"/>
      <c r="X5575" s="566"/>
      <c r="Y5575" s="566"/>
      <c r="Z5575" s="566"/>
      <c r="AA5575" s="566"/>
      <c r="AB5575" s="566"/>
      <c r="AC5575" s="566"/>
      <c r="AD5575" s="566"/>
      <c r="AE5575" s="566"/>
      <c r="AF5575" s="566"/>
      <c r="AG5575" s="566"/>
    </row>
    <row r="5576" spans="2:33" hidden="1" outlineLevel="1" x14ac:dyDescent="0.45">
      <c r="B5576" s="657"/>
      <c r="C5576" s="658"/>
      <c r="D5576" s="659"/>
      <c r="E5576" s="660"/>
      <c r="F5576" s="661"/>
      <c r="G5576" s="662"/>
      <c r="H5576" s="663"/>
      <c r="I5576" s="663"/>
      <c r="J5576" s="663"/>
      <c r="K5576" s="664"/>
      <c r="L5576" s="662"/>
      <c r="M5576" s="663"/>
      <c r="N5576" s="663"/>
      <c r="O5576" s="663"/>
      <c r="P5576" s="664"/>
      <c r="Q5576" s="665"/>
      <c r="R5576" s="661"/>
      <c r="S5576" s="566"/>
      <c r="T5576" s="566"/>
      <c r="U5576" s="566"/>
      <c r="V5576" s="566"/>
      <c r="W5576" s="566"/>
      <c r="X5576" s="566"/>
      <c r="Y5576" s="566"/>
      <c r="Z5576" s="566"/>
      <c r="AA5576" s="566"/>
      <c r="AB5576" s="566"/>
      <c r="AC5576" s="566"/>
      <c r="AD5576" s="566"/>
      <c r="AE5576" s="566"/>
      <c r="AF5576" s="566"/>
      <c r="AG5576" s="566"/>
    </row>
    <row r="5577" spans="2:33" hidden="1" outlineLevel="1" x14ac:dyDescent="0.45">
      <c r="B5577" s="648"/>
      <c r="C5577" s="649"/>
      <c r="D5577" s="650"/>
      <c r="E5577" s="651"/>
      <c r="F5577" s="652"/>
      <c r="G5577" s="653"/>
      <c r="H5577" s="654"/>
      <c r="I5577" s="654"/>
      <c r="J5577" s="654"/>
      <c r="K5577" s="655"/>
      <c r="L5577" s="653"/>
      <c r="M5577" s="654"/>
      <c r="N5577" s="654"/>
      <c r="O5577" s="654"/>
      <c r="P5577" s="655"/>
      <c r="Q5577" s="656"/>
      <c r="R5577" s="652"/>
      <c r="S5577" s="566"/>
      <c r="T5577" s="566"/>
      <c r="U5577" s="566"/>
      <c r="V5577" s="566"/>
      <c r="W5577" s="566"/>
      <c r="X5577" s="566"/>
      <c r="Y5577" s="566"/>
      <c r="Z5577" s="566"/>
      <c r="AA5577" s="566"/>
      <c r="AB5577" s="566"/>
      <c r="AC5577" s="566"/>
      <c r="AD5577" s="566"/>
      <c r="AE5577" s="566"/>
      <c r="AF5577" s="566"/>
      <c r="AG5577" s="566"/>
    </row>
    <row r="5578" spans="2:33" hidden="1" outlineLevel="1" x14ac:dyDescent="0.45">
      <c r="B5578" s="657"/>
      <c r="C5578" s="658"/>
      <c r="D5578" s="659"/>
      <c r="E5578" s="660"/>
      <c r="F5578" s="661"/>
      <c r="G5578" s="662"/>
      <c r="H5578" s="663"/>
      <c r="I5578" s="663"/>
      <c r="J5578" s="663"/>
      <c r="K5578" s="664"/>
      <c r="L5578" s="662"/>
      <c r="M5578" s="663"/>
      <c r="N5578" s="663"/>
      <c r="O5578" s="663"/>
      <c r="P5578" s="664"/>
      <c r="Q5578" s="665"/>
      <c r="R5578" s="661"/>
      <c r="S5578" s="566"/>
      <c r="T5578" s="566"/>
      <c r="U5578" s="566"/>
      <c r="V5578" s="566"/>
      <c r="W5578" s="566"/>
      <c r="X5578" s="566"/>
      <c r="Y5578" s="566"/>
      <c r="Z5578" s="566"/>
      <c r="AA5578" s="566"/>
      <c r="AB5578" s="566"/>
      <c r="AC5578" s="566"/>
      <c r="AD5578" s="566"/>
      <c r="AE5578" s="566"/>
      <c r="AF5578" s="566"/>
      <c r="AG5578" s="566"/>
    </row>
    <row r="5579" spans="2:33" hidden="1" outlineLevel="1" x14ac:dyDescent="0.45">
      <c r="B5579" s="648"/>
      <c r="C5579" s="649"/>
      <c r="D5579" s="650"/>
      <c r="E5579" s="651"/>
      <c r="F5579" s="652"/>
      <c r="G5579" s="653"/>
      <c r="H5579" s="654"/>
      <c r="I5579" s="654"/>
      <c r="J5579" s="654"/>
      <c r="K5579" s="655"/>
      <c r="L5579" s="653"/>
      <c r="M5579" s="654"/>
      <c r="N5579" s="654"/>
      <c r="O5579" s="654"/>
      <c r="P5579" s="655"/>
      <c r="Q5579" s="656"/>
      <c r="R5579" s="652"/>
      <c r="S5579" s="566"/>
      <c r="T5579" s="566"/>
      <c r="U5579" s="566"/>
      <c r="V5579" s="566"/>
      <c r="W5579" s="566"/>
      <c r="X5579" s="566"/>
      <c r="Y5579" s="566"/>
      <c r="Z5579" s="566"/>
      <c r="AA5579" s="566"/>
      <c r="AB5579" s="566"/>
      <c r="AC5579" s="566"/>
      <c r="AD5579" s="566"/>
      <c r="AE5579" s="566"/>
      <c r="AF5579" s="566"/>
      <c r="AG5579" s="566"/>
    </row>
    <row r="5580" spans="2:33" hidden="1" outlineLevel="1" x14ac:dyDescent="0.45">
      <c r="B5580" s="657"/>
      <c r="C5580" s="658"/>
      <c r="D5580" s="659"/>
      <c r="E5580" s="660"/>
      <c r="F5580" s="661"/>
      <c r="G5580" s="662"/>
      <c r="H5580" s="663"/>
      <c r="I5580" s="663"/>
      <c r="J5580" s="663"/>
      <c r="K5580" s="664"/>
      <c r="L5580" s="662"/>
      <c r="M5580" s="663"/>
      <c r="N5580" s="663"/>
      <c r="O5580" s="663"/>
      <c r="P5580" s="664"/>
      <c r="Q5580" s="665"/>
      <c r="R5580" s="661"/>
      <c r="S5580" s="566"/>
      <c r="T5580" s="566"/>
      <c r="U5580" s="566"/>
      <c r="V5580" s="566"/>
      <c r="W5580" s="566"/>
      <c r="X5580" s="566"/>
      <c r="Y5580" s="566"/>
      <c r="Z5580" s="566"/>
      <c r="AA5580" s="566"/>
      <c r="AB5580" s="566"/>
      <c r="AC5580" s="566"/>
      <c r="AD5580" s="566"/>
      <c r="AE5580" s="566"/>
      <c r="AF5580" s="566"/>
      <c r="AG5580" s="566"/>
    </row>
    <row r="5581" spans="2:33" hidden="1" outlineLevel="1" x14ac:dyDescent="0.45">
      <c r="B5581" s="648"/>
      <c r="C5581" s="649"/>
      <c r="D5581" s="650"/>
      <c r="E5581" s="651"/>
      <c r="F5581" s="652"/>
      <c r="G5581" s="653"/>
      <c r="H5581" s="654"/>
      <c r="I5581" s="654"/>
      <c r="J5581" s="654"/>
      <c r="K5581" s="655"/>
      <c r="L5581" s="653"/>
      <c r="M5581" s="654"/>
      <c r="N5581" s="654"/>
      <c r="O5581" s="654"/>
      <c r="P5581" s="655"/>
      <c r="Q5581" s="656"/>
      <c r="R5581" s="652"/>
      <c r="S5581" s="566"/>
      <c r="T5581" s="566"/>
      <c r="U5581" s="566"/>
      <c r="V5581" s="566"/>
      <c r="W5581" s="566"/>
      <c r="X5581" s="566"/>
      <c r="Y5581" s="566"/>
      <c r="Z5581" s="566"/>
      <c r="AA5581" s="566"/>
      <c r="AB5581" s="566"/>
      <c r="AC5581" s="566"/>
      <c r="AD5581" s="566"/>
      <c r="AE5581" s="566"/>
      <c r="AF5581" s="566"/>
      <c r="AG5581" s="566"/>
    </row>
    <row r="5582" spans="2:33" hidden="1" outlineLevel="1" x14ac:dyDescent="0.45">
      <c r="B5582" s="657"/>
      <c r="C5582" s="658"/>
      <c r="D5582" s="659"/>
      <c r="E5582" s="660"/>
      <c r="F5582" s="661"/>
      <c r="G5582" s="662"/>
      <c r="H5582" s="663"/>
      <c r="I5582" s="663"/>
      <c r="J5582" s="663"/>
      <c r="K5582" s="664"/>
      <c r="L5582" s="662"/>
      <c r="M5582" s="663"/>
      <c r="N5582" s="663"/>
      <c r="O5582" s="663"/>
      <c r="P5582" s="664"/>
      <c r="Q5582" s="665"/>
      <c r="R5582" s="661"/>
      <c r="S5582" s="566"/>
      <c r="T5582" s="566"/>
      <c r="U5582" s="566"/>
      <c r="V5582" s="566"/>
      <c r="W5582" s="566"/>
      <c r="X5582" s="566"/>
      <c r="Y5582" s="566"/>
      <c r="Z5582" s="566"/>
      <c r="AA5582" s="566"/>
      <c r="AB5582" s="566"/>
      <c r="AC5582" s="566"/>
      <c r="AD5582" s="566"/>
      <c r="AE5582" s="566"/>
      <c r="AF5582" s="566"/>
      <c r="AG5582" s="566"/>
    </row>
    <row r="5583" spans="2:33" hidden="1" outlineLevel="1" x14ac:dyDescent="0.45">
      <c r="B5583" s="648"/>
      <c r="C5583" s="649"/>
      <c r="D5583" s="650"/>
      <c r="E5583" s="651"/>
      <c r="F5583" s="652"/>
      <c r="G5583" s="653"/>
      <c r="H5583" s="654"/>
      <c r="I5583" s="654"/>
      <c r="J5583" s="654"/>
      <c r="K5583" s="655"/>
      <c r="L5583" s="653"/>
      <c r="M5583" s="654"/>
      <c r="N5583" s="654"/>
      <c r="O5583" s="654"/>
      <c r="P5583" s="655"/>
      <c r="Q5583" s="656"/>
      <c r="R5583" s="652"/>
      <c r="S5583" s="566"/>
      <c r="T5583" s="566"/>
      <c r="U5583" s="566"/>
      <c r="V5583" s="566"/>
      <c r="W5583" s="566"/>
      <c r="X5583" s="566"/>
      <c r="Y5583" s="566"/>
      <c r="Z5583" s="566"/>
      <c r="AA5583" s="566"/>
      <c r="AB5583" s="566"/>
      <c r="AC5583" s="566"/>
      <c r="AD5583" s="566"/>
      <c r="AE5583" s="566"/>
      <c r="AF5583" s="566"/>
      <c r="AG5583" s="566"/>
    </row>
    <row r="5584" spans="2:33" hidden="1" outlineLevel="1" x14ac:dyDescent="0.45">
      <c r="B5584" s="657"/>
      <c r="C5584" s="658"/>
      <c r="D5584" s="659"/>
      <c r="E5584" s="660"/>
      <c r="F5584" s="661"/>
      <c r="G5584" s="662"/>
      <c r="H5584" s="663"/>
      <c r="I5584" s="663"/>
      <c r="J5584" s="663"/>
      <c r="K5584" s="664"/>
      <c r="L5584" s="662"/>
      <c r="M5584" s="663"/>
      <c r="N5584" s="663"/>
      <c r="O5584" s="663"/>
      <c r="P5584" s="664"/>
      <c r="Q5584" s="665"/>
      <c r="R5584" s="661"/>
      <c r="S5584" s="566"/>
      <c r="T5584" s="566"/>
      <c r="U5584" s="566"/>
      <c r="V5584" s="566"/>
      <c r="W5584" s="566"/>
      <c r="X5584" s="566"/>
      <c r="Y5584" s="566"/>
      <c r="Z5584" s="566"/>
      <c r="AA5584" s="566"/>
      <c r="AB5584" s="566"/>
      <c r="AC5584" s="566"/>
      <c r="AD5584" s="566"/>
      <c r="AE5584" s="566"/>
      <c r="AF5584" s="566"/>
      <c r="AG5584" s="566"/>
    </row>
    <row r="5585" spans="2:33" hidden="1" outlineLevel="1" x14ac:dyDescent="0.45">
      <c r="B5585" s="648"/>
      <c r="C5585" s="649"/>
      <c r="D5585" s="650"/>
      <c r="E5585" s="651"/>
      <c r="F5585" s="652"/>
      <c r="G5585" s="653"/>
      <c r="H5585" s="654"/>
      <c r="I5585" s="654"/>
      <c r="J5585" s="654"/>
      <c r="K5585" s="655"/>
      <c r="L5585" s="653"/>
      <c r="M5585" s="654"/>
      <c r="N5585" s="654"/>
      <c r="O5585" s="654"/>
      <c r="P5585" s="655"/>
      <c r="Q5585" s="656"/>
      <c r="R5585" s="652"/>
      <c r="S5585" s="566"/>
      <c r="T5585" s="566"/>
      <c r="U5585" s="566"/>
      <c r="V5585" s="566"/>
      <c r="W5585" s="566"/>
      <c r="X5585" s="566"/>
      <c r="Y5585" s="566"/>
      <c r="Z5585" s="566"/>
      <c r="AA5585" s="566"/>
      <c r="AB5585" s="566"/>
      <c r="AC5585" s="566"/>
      <c r="AD5585" s="566"/>
      <c r="AE5585" s="566"/>
      <c r="AF5585" s="566"/>
      <c r="AG5585" s="566"/>
    </row>
    <row r="5586" spans="2:33" hidden="1" outlineLevel="1" x14ac:dyDescent="0.45">
      <c r="B5586" s="657"/>
      <c r="C5586" s="658"/>
      <c r="D5586" s="659"/>
      <c r="E5586" s="660"/>
      <c r="F5586" s="661"/>
      <c r="G5586" s="662"/>
      <c r="H5586" s="663"/>
      <c r="I5586" s="663"/>
      <c r="J5586" s="663"/>
      <c r="K5586" s="664"/>
      <c r="L5586" s="662"/>
      <c r="M5586" s="663"/>
      <c r="N5586" s="663"/>
      <c r="O5586" s="663"/>
      <c r="P5586" s="664"/>
      <c r="Q5586" s="665"/>
      <c r="R5586" s="661"/>
      <c r="S5586" s="566"/>
      <c r="T5586" s="566"/>
      <c r="U5586" s="566"/>
      <c r="V5586" s="566"/>
      <c r="W5586" s="566"/>
      <c r="X5586" s="566"/>
      <c r="Y5586" s="566"/>
      <c r="Z5586" s="566"/>
      <c r="AA5586" s="566"/>
      <c r="AB5586" s="566"/>
      <c r="AC5586" s="566"/>
      <c r="AD5586" s="566"/>
      <c r="AE5586" s="566"/>
      <c r="AF5586" s="566"/>
      <c r="AG5586" s="566"/>
    </row>
    <row r="5587" spans="2:33" hidden="1" outlineLevel="1" x14ac:dyDescent="0.45">
      <c r="B5587" s="648"/>
      <c r="C5587" s="649"/>
      <c r="D5587" s="650"/>
      <c r="E5587" s="651"/>
      <c r="F5587" s="652"/>
      <c r="G5587" s="653"/>
      <c r="H5587" s="654"/>
      <c r="I5587" s="654"/>
      <c r="J5587" s="654"/>
      <c r="K5587" s="655"/>
      <c r="L5587" s="653"/>
      <c r="M5587" s="654"/>
      <c r="N5587" s="654"/>
      <c r="O5587" s="654"/>
      <c r="P5587" s="655"/>
      <c r="Q5587" s="656"/>
      <c r="R5587" s="652"/>
      <c r="S5587" s="566"/>
      <c r="T5587" s="566"/>
      <c r="U5587" s="566"/>
      <c r="V5587" s="566"/>
      <c r="W5587" s="566"/>
      <c r="X5587" s="566"/>
      <c r="Y5587" s="566"/>
      <c r="Z5587" s="566"/>
      <c r="AA5587" s="566"/>
      <c r="AB5587" s="566"/>
      <c r="AC5587" s="566"/>
      <c r="AD5587" s="566"/>
      <c r="AE5587" s="566"/>
      <c r="AF5587" s="566"/>
      <c r="AG5587" s="566"/>
    </row>
    <row r="5588" spans="2:33" hidden="1" outlineLevel="1" x14ac:dyDescent="0.45">
      <c r="B5588" s="657"/>
      <c r="C5588" s="658"/>
      <c r="D5588" s="659"/>
      <c r="E5588" s="660"/>
      <c r="F5588" s="661"/>
      <c r="G5588" s="662"/>
      <c r="H5588" s="663"/>
      <c r="I5588" s="663"/>
      <c r="J5588" s="663"/>
      <c r="K5588" s="664"/>
      <c r="L5588" s="662"/>
      <c r="M5588" s="663"/>
      <c r="N5588" s="663"/>
      <c r="O5588" s="663"/>
      <c r="P5588" s="664"/>
      <c r="Q5588" s="665"/>
      <c r="R5588" s="661"/>
      <c r="S5588" s="566"/>
      <c r="T5588" s="566"/>
      <c r="U5588" s="566"/>
      <c r="V5588" s="566"/>
      <c r="W5588" s="566"/>
      <c r="X5588" s="566"/>
      <c r="Y5588" s="566"/>
      <c r="Z5588" s="566"/>
      <c r="AA5588" s="566"/>
      <c r="AB5588" s="566"/>
      <c r="AC5588" s="566"/>
      <c r="AD5588" s="566"/>
      <c r="AE5588" s="566"/>
      <c r="AF5588" s="566"/>
      <c r="AG5588" s="566"/>
    </row>
    <row r="5589" spans="2:33" hidden="1" outlineLevel="1" x14ac:dyDescent="0.45">
      <c r="B5589" s="648"/>
      <c r="C5589" s="649"/>
      <c r="D5589" s="650"/>
      <c r="E5589" s="651"/>
      <c r="F5589" s="652"/>
      <c r="G5589" s="653"/>
      <c r="H5589" s="654"/>
      <c r="I5589" s="654"/>
      <c r="J5589" s="654"/>
      <c r="K5589" s="655"/>
      <c r="L5589" s="653"/>
      <c r="M5589" s="654"/>
      <c r="N5589" s="654"/>
      <c r="O5589" s="654"/>
      <c r="P5589" s="655"/>
      <c r="Q5589" s="656"/>
      <c r="R5589" s="652"/>
      <c r="S5589" s="566"/>
      <c r="T5589" s="566"/>
      <c r="U5589" s="566"/>
      <c r="V5589" s="566"/>
      <c r="W5589" s="566"/>
      <c r="X5589" s="566"/>
      <c r="Y5589" s="566"/>
      <c r="Z5589" s="566"/>
      <c r="AA5589" s="566"/>
      <c r="AB5589" s="566"/>
      <c r="AC5589" s="566"/>
      <c r="AD5589" s="566"/>
      <c r="AE5589" s="566"/>
      <c r="AF5589" s="566"/>
      <c r="AG5589" s="566"/>
    </row>
    <row r="5590" spans="2:33" hidden="1" outlineLevel="1" x14ac:dyDescent="0.45">
      <c r="B5590" s="657"/>
      <c r="C5590" s="658"/>
      <c r="D5590" s="659"/>
      <c r="E5590" s="660"/>
      <c r="F5590" s="661"/>
      <c r="G5590" s="662"/>
      <c r="H5590" s="663"/>
      <c r="I5590" s="663"/>
      <c r="J5590" s="663"/>
      <c r="K5590" s="664"/>
      <c r="L5590" s="662"/>
      <c r="M5590" s="663"/>
      <c r="N5590" s="663"/>
      <c r="O5590" s="663"/>
      <c r="P5590" s="664"/>
      <c r="Q5590" s="665"/>
      <c r="R5590" s="661"/>
      <c r="S5590" s="566"/>
      <c r="T5590" s="566"/>
      <c r="U5590" s="566"/>
      <c r="V5590" s="566"/>
      <c r="W5590" s="566"/>
      <c r="X5590" s="566"/>
      <c r="Y5590" s="566"/>
      <c r="Z5590" s="566"/>
      <c r="AA5590" s="566"/>
      <c r="AB5590" s="566"/>
      <c r="AC5590" s="566"/>
      <c r="AD5590" s="566"/>
      <c r="AE5590" s="566"/>
      <c r="AF5590" s="566"/>
      <c r="AG5590" s="566"/>
    </row>
    <row r="5591" spans="2:33" hidden="1" outlineLevel="1" x14ac:dyDescent="0.45">
      <c r="B5591" s="648"/>
      <c r="C5591" s="649"/>
      <c r="D5591" s="650"/>
      <c r="E5591" s="651"/>
      <c r="F5591" s="652"/>
      <c r="G5591" s="653"/>
      <c r="H5591" s="654"/>
      <c r="I5591" s="654"/>
      <c r="J5591" s="654"/>
      <c r="K5591" s="655"/>
      <c r="L5591" s="653"/>
      <c r="M5591" s="654"/>
      <c r="N5591" s="654"/>
      <c r="O5591" s="654"/>
      <c r="P5591" s="655"/>
      <c r="Q5591" s="656"/>
      <c r="R5591" s="652"/>
      <c r="S5591" s="566"/>
      <c r="T5591" s="566"/>
      <c r="U5591" s="566"/>
      <c r="V5591" s="566"/>
      <c r="W5591" s="566"/>
      <c r="X5591" s="566"/>
      <c r="Y5591" s="566"/>
      <c r="Z5591" s="566"/>
      <c r="AA5591" s="566"/>
      <c r="AB5591" s="566"/>
      <c r="AC5591" s="566"/>
      <c r="AD5591" s="566"/>
      <c r="AE5591" s="566"/>
      <c r="AF5591" s="566"/>
      <c r="AG5591" s="566"/>
    </row>
    <row r="5592" spans="2:33" hidden="1" outlineLevel="1" x14ac:dyDescent="0.45">
      <c r="B5592" s="657"/>
      <c r="C5592" s="658"/>
      <c r="D5592" s="659"/>
      <c r="E5592" s="660"/>
      <c r="F5592" s="661"/>
      <c r="G5592" s="662"/>
      <c r="H5592" s="663"/>
      <c r="I5592" s="663"/>
      <c r="J5592" s="663"/>
      <c r="K5592" s="664"/>
      <c r="L5592" s="662"/>
      <c r="M5592" s="663"/>
      <c r="N5592" s="663"/>
      <c r="O5592" s="663"/>
      <c r="P5592" s="664"/>
      <c r="Q5592" s="665"/>
      <c r="R5592" s="661"/>
      <c r="S5592" s="566"/>
      <c r="T5592" s="566"/>
      <c r="U5592" s="566"/>
      <c r="V5592" s="566"/>
      <c r="W5592" s="566"/>
      <c r="X5592" s="566"/>
      <c r="Y5592" s="566"/>
      <c r="Z5592" s="566"/>
      <c r="AA5592" s="566"/>
      <c r="AB5592" s="566"/>
      <c r="AC5592" s="566"/>
      <c r="AD5592" s="566"/>
      <c r="AE5592" s="566"/>
      <c r="AF5592" s="566"/>
      <c r="AG5592" s="566"/>
    </row>
    <row r="5593" spans="2:33" hidden="1" outlineLevel="1" x14ac:dyDescent="0.45">
      <c r="B5593" s="648"/>
      <c r="C5593" s="649"/>
      <c r="D5593" s="650"/>
      <c r="E5593" s="651"/>
      <c r="F5593" s="652"/>
      <c r="G5593" s="653"/>
      <c r="H5593" s="654"/>
      <c r="I5593" s="654"/>
      <c r="J5593" s="654"/>
      <c r="K5593" s="655"/>
      <c r="L5593" s="653"/>
      <c r="M5593" s="654"/>
      <c r="N5593" s="654"/>
      <c r="O5593" s="654"/>
      <c r="P5593" s="655"/>
      <c r="Q5593" s="656"/>
      <c r="R5593" s="652"/>
      <c r="S5593" s="566"/>
      <c r="T5593" s="566"/>
      <c r="U5593" s="566"/>
      <c r="V5593" s="566"/>
      <c r="W5593" s="566"/>
      <c r="X5593" s="566"/>
      <c r="Y5593" s="566"/>
      <c r="Z5593" s="566"/>
      <c r="AA5593" s="566"/>
      <c r="AB5593" s="566"/>
      <c r="AC5593" s="566"/>
      <c r="AD5593" s="566"/>
      <c r="AE5593" s="566"/>
      <c r="AF5593" s="566"/>
      <c r="AG5593" s="566"/>
    </row>
    <row r="5594" spans="2:33" hidden="1" outlineLevel="1" x14ac:dyDescent="0.45">
      <c r="B5594" s="657"/>
      <c r="C5594" s="658"/>
      <c r="D5594" s="659"/>
      <c r="E5594" s="660"/>
      <c r="F5594" s="661"/>
      <c r="G5594" s="662"/>
      <c r="H5594" s="663"/>
      <c r="I5594" s="663"/>
      <c r="J5594" s="663"/>
      <c r="K5594" s="664"/>
      <c r="L5594" s="662"/>
      <c r="M5594" s="663"/>
      <c r="N5594" s="663"/>
      <c r="O5594" s="663"/>
      <c r="P5594" s="664"/>
      <c r="Q5594" s="665"/>
      <c r="R5594" s="661"/>
      <c r="S5594" s="566"/>
      <c r="T5594" s="566"/>
      <c r="U5594" s="566"/>
      <c r="V5594" s="566"/>
      <c r="W5594" s="566"/>
      <c r="X5594" s="566"/>
      <c r="Y5594" s="566"/>
      <c r="Z5594" s="566"/>
      <c r="AA5594" s="566"/>
      <c r="AB5594" s="566"/>
      <c r="AC5594" s="566"/>
      <c r="AD5594" s="566"/>
      <c r="AE5594" s="566"/>
      <c r="AF5594" s="566"/>
      <c r="AG5594" s="566"/>
    </row>
    <row r="5595" spans="2:33" hidden="1" outlineLevel="1" x14ac:dyDescent="0.45">
      <c r="B5595" s="648"/>
      <c r="C5595" s="649"/>
      <c r="D5595" s="650"/>
      <c r="E5595" s="651"/>
      <c r="F5595" s="652"/>
      <c r="G5595" s="653"/>
      <c r="H5595" s="654"/>
      <c r="I5595" s="654"/>
      <c r="J5595" s="654"/>
      <c r="K5595" s="655"/>
      <c r="L5595" s="653"/>
      <c r="M5595" s="654"/>
      <c r="N5595" s="654"/>
      <c r="O5595" s="654"/>
      <c r="P5595" s="655"/>
      <c r="Q5595" s="656"/>
      <c r="R5595" s="652"/>
      <c r="S5595" s="566"/>
      <c r="T5595" s="566"/>
      <c r="U5595" s="566"/>
      <c r="V5595" s="566"/>
      <c r="W5595" s="566"/>
      <c r="X5595" s="566"/>
      <c r="Y5595" s="566"/>
      <c r="Z5595" s="566"/>
      <c r="AA5595" s="566"/>
      <c r="AB5595" s="566"/>
      <c r="AC5595" s="566"/>
      <c r="AD5595" s="566"/>
      <c r="AE5595" s="566"/>
      <c r="AF5595" s="566"/>
      <c r="AG5595" s="566"/>
    </row>
    <row r="5596" spans="2:33" hidden="1" outlineLevel="1" x14ac:dyDescent="0.45">
      <c r="B5596" s="657"/>
      <c r="C5596" s="658"/>
      <c r="D5596" s="659"/>
      <c r="E5596" s="660"/>
      <c r="F5596" s="661"/>
      <c r="G5596" s="662"/>
      <c r="H5596" s="663"/>
      <c r="I5596" s="663"/>
      <c r="J5596" s="663"/>
      <c r="K5596" s="664"/>
      <c r="L5596" s="662"/>
      <c r="M5596" s="663"/>
      <c r="N5596" s="663"/>
      <c r="O5596" s="663"/>
      <c r="P5596" s="664"/>
      <c r="Q5596" s="665"/>
      <c r="R5596" s="661"/>
      <c r="S5596" s="566"/>
      <c r="T5596" s="566"/>
      <c r="U5596" s="566"/>
      <c r="V5596" s="566"/>
      <c r="W5596" s="566"/>
      <c r="X5596" s="566"/>
      <c r="Y5596" s="566"/>
      <c r="Z5596" s="566"/>
      <c r="AA5596" s="566"/>
      <c r="AB5596" s="566"/>
      <c r="AC5596" s="566"/>
      <c r="AD5596" s="566"/>
      <c r="AE5596" s="566"/>
      <c r="AF5596" s="566"/>
      <c r="AG5596" s="566"/>
    </row>
    <row r="5597" spans="2:33" hidden="1" outlineLevel="1" x14ac:dyDescent="0.45">
      <c r="B5597" s="648"/>
      <c r="C5597" s="649"/>
      <c r="D5597" s="650"/>
      <c r="E5597" s="651"/>
      <c r="F5597" s="652"/>
      <c r="G5597" s="653"/>
      <c r="H5597" s="654"/>
      <c r="I5597" s="654"/>
      <c r="J5597" s="654"/>
      <c r="K5597" s="655"/>
      <c r="L5597" s="653"/>
      <c r="M5597" s="654"/>
      <c r="N5597" s="654"/>
      <c r="O5597" s="654"/>
      <c r="P5597" s="655"/>
      <c r="Q5597" s="656"/>
      <c r="R5597" s="652"/>
      <c r="S5597" s="566"/>
      <c r="T5597" s="566"/>
      <c r="U5597" s="566"/>
      <c r="V5597" s="566"/>
      <c r="W5597" s="566"/>
      <c r="X5597" s="566"/>
      <c r="Y5597" s="566"/>
      <c r="Z5597" s="566"/>
      <c r="AA5597" s="566"/>
      <c r="AB5597" s="566"/>
      <c r="AC5597" s="566"/>
      <c r="AD5597" s="566"/>
      <c r="AE5597" s="566"/>
      <c r="AF5597" s="566"/>
      <c r="AG5597" s="566"/>
    </row>
    <row r="5598" spans="2:33" hidden="1" outlineLevel="1" x14ac:dyDescent="0.45">
      <c r="B5598" s="657"/>
      <c r="C5598" s="658"/>
      <c r="D5598" s="659"/>
      <c r="E5598" s="660"/>
      <c r="F5598" s="661"/>
      <c r="G5598" s="662"/>
      <c r="H5598" s="663"/>
      <c r="I5598" s="663"/>
      <c r="J5598" s="663"/>
      <c r="K5598" s="664"/>
      <c r="L5598" s="662"/>
      <c r="M5598" s="663"/>
      <c r="N5598" s="663"/>
      <c r="O5598" s="663"/>
      <c r="P5598" s="664"/>
      <c r="Q5598" s="665"/>
      <c r="R5598" s="661"/>
      <c r="S5598" s="566"/>
      <c r="T5598" s="566"/>
      <c r="U5598" s="566"/>
      <c r="V5598" s="566"/>
      <c r="W5598" s="566"/>
      <c r="X5598" s="566"/>
      <c r="Y5598" s="566"/>
      <c r="Z5598" s="566"/>
      <c r="AA5598" s="566"/>
      <c r="AB5598" s="566"/>
      <c r="AC5598" s="566"/>
      <c r="AD5598" s="566"/>
      <c r="AE5598" s="566"/>
      <c r="AF5598" s="566"/>
      <c r="AG5598" s="566"/>
    </row>
    <row r="5599" spans="2:33" hidden="1" outlineLevel="1" x14ac:dyDescent="0.45">
      <c r="B5599" s="648"/>
      <c r="C5599" s="649"/>
      <c r="D5599" s="650"/>
      <c r="E5599" s="651"/>
      <c r="F5599" s="652"/>
      <c r="G5599" s="653"/>
      <c r="H5599" s="654"/>
      <c r="I5599" s="654"/>
      <c r="J5599" s="654"/>
      <c r="K5599" s="655"/>
      <c r="L5599" s="653"/>
      <c r="M5599" s="654"/>
      <c r="N5599" s="654"/>
      <c r="O5599" s="654"/>
      <c r="P5599" s="655"/>
      <c r="Q5599" s="656"/>
      <c r="R5599" s="652"/>
      <c r="S5599" s="566"/>
      <c r="T5599" s="566"/>
      <c r="U5599" s="566"/>
      <c r="V5599" s="566"/>
      <c r="W5599" s="566"/>
      <c r="X5599" s="566"/>
      <c r="Y5599" s="566"/>
      <c r="Z5599" s="566"/>
      <c r="AA5599" s="566"/>
      <c r="AB5599" s="566"/>
      <c r="AC5599" s="566"/>
      <c r="AD5599" s="566"/>
      <c r="AE5599" s="566"/>
      <c r="AF5599" s="566"/>
      <c r="AG5599" s="566"/>
    </row>
    <row r="5600" spans="2:33" hidden="1" outlineLevel="1" x14ac:dyDescent="0.45">
      <c r="B5600" s="657"/>
      <c r="C5600" s="658"/>
      <c r="D5600" s="659"/>
      <c r="E5600" s="660"/>
      <c r="F5600" s="661"/>
      <c r="G5600" s="662"/>
      <c r="H5600" s="663"/>
      <c r="I5600" s="663"/>
      <c r="J5600" s="663"/>
      <c r="K5600" s="664"/>
      <c r="L5600" s="662"/>
      <c r="M5600" s="663"/>
      <c r="N5600" s="663"/>
      <c r="O5600" s="663"/>
      <c r="P5600" s="664"/>
      <c r="Q5600" s="665"/>
      <c r="R5600" s="661"/>
      <c r="S5600" s="566"/>
      <c r="T5600" s="566"/>
      <c r="U5600" s="566"/>
      <c r="V5600" s="566"/>
      <c r="W5600" s="566"/>
      <c r="X5600" s="566"/>
      <c r="Y5600" s="566"/>
      <c r="Z5600" s="566"/>
      <c r="AA5600" s="566"/>
      <c r="AB5600" s="566"/>
      <c r="AC5600" s="566"/>
      <c r="AD5600" s="566"/>
      <c r="AE5600" s="566"/>
      <c r="AF5600" s="566"/>
      <c r="AG5600" s="566"/>
    </row>
    <row r="5601" spans="2:33" hidden="1" outlineLevel="1" x14ac:dyDescent="0.45">
      <c r="B5601" s="648"/>
      <c r="C5601" s="649"/>
      <c r="D5601" s="650"/>
      <c r="E5601" s="651"/>
      <c r="F5601" s="652"/>
      <c r="G5601" s="653"/>
      <c r="H5601" s="654"/>
      <c r="I5601" s="654"/>
      <c r="J5601" s="654"/>
      <c r="K5601" s="655"/>
      <c r="L5601" s="653"/>
      <c r="M5601" s="654"/>
      <c r="N5601" s="654"/>
      <c r="O5601" s="654"/>
      <c r="P5601" s="655"/>
      <c r="Q5601" s="656"/>
      <c r="R5601" s="652"/>
      <c r="S5601" s="566"/>
      <c r="T5601" s="566"/>
      <c r="U5601" s="566"/>
      <c r="V5601" s="566"/>
      <c r="W5601" s="566"/>
      <c r="X5601" s="566"/>
      <c r="Y5601" s="566"/>
      <c r="Z5601" s="566"/>
      <c r="AA5601" s="566"/>
      <c r="AB5601" s="566"/>
      <c r="AC5601" s="566"/>
      <c r="AD5601" s="566"/>
      <c r="AE5601" s="566"/>
      <c r="AF5601" s="566"/>
      <c r="AG5601" s="566"/>
    </row>
    <row r="5602" spans="2:33" hidden="1" outlineLevel="1" x14ac:dyDescent="0.45">
      <c r="B5602" s="657"/>
      <c r="C5602" s="658"/>
      <c r="D5602" s="659"/>
      <c r="E5602" s="660"/>
      <c r="F5602" s="661"/>
      <c r="G5602" s="662"/>
      <c r="H5602" s="663"/>
      <c r="I5602" s="663"/>
      <c r="J5602" s="663"/>
      <c r="K5602" s="664"/>
      <c r="L5602" s="662"/>
      <c r="M5602" s="663"/>
      <c r="N5602" s="663"/>
      <c r="O5602" s="663"/>
      <c r="P5602" s="664"/>
      <c r="Q5602" s="665"/>
      <c r="R5602" s="661"/>
      <c r="S5602" s="566"/>
      <c r="T5602" s="566"/>
      <c r="U5602" s="566"/>
      <c r="V5602" s="566"/>
      <c r="W5602" s="566"/>
      <c r="X5602" s="566"/>
      <c r="Y5602" s="566"/>
      <c r="Z5602" s="566"/>
      <c r="AA5602" s="566"/>
      <c r="AB5602" s="566"/>
      <c r="AC5602" s="566"/>
      <c r="AD5602" s="566"/>
      <c r="AE5602" s="566"/>
      <c r="AF5602" s="566"/>
      <c r="AG5602" s="566"/>
    </row>
    <row r="5603" spans="2:33" hidden="1" outlineLevel="1" x14ac:dyDescent="0.45">
      <c r="B5603" s="648"/>
      <c r="C5603" s="649"/>
      <c r="D5603" s="650"/>
      <c r="E5603" s="651"/>
      <c r="F5603" s="652"/>
      <c r="G5603" s="653"/>
      <c r="H5603" s="654"/>
      <c r="I5603" s="654"/>
      <c r="J5603" s="654"/>
      <c r="K5603" s="655"/>
      <c r="L5603" s="653"/>
      <c r="M5603" s="654"/>
      <c r="N5603" s="654"/>
      <c r="O5603" s="654"/>
      <c r="P5603" s="655"/>
      <c r="Q5603" s="656"/>
      <c r="R5603" s="652"/>
      <c r="S5603" s="566"/>
      <c r="T5603" s="566"/>
      <c r="U5603" s="566"/>
      <c r="V5603" s="566"/>
      <c r="W5603" s="566"/>
      <c r="X5603" s="566"/>
      <c r="Y5603" s="566"/>
      <c r="Z5603" s="566"/>
      <c r="AA5603" s="566"/>
      <c r="AB5603" s="566"/>
      <c r="AC5603" s="566"/>
      <c r="AD5603" s="566"/>
      <c r="AE5603" s="566"/>
      <c r="AF5603" s="566"/>
      <c r="AG5603" s="566"/>
    </row>
    <row r="5604" spans="2:33" hidden="1" outlineLevel="1" x14ac:dyDescent="0.45">
      <c r="B5604" s="657"/>
      <c r="C5604" s="658"/>
      <c r="D5604" s="659"/>
      <c r="E5604" s="660"/>
      <c r="F5604" s="661"/>
      <c r="G5604" s="662"/>
      <c r="H5604" s="663"/>
      <c r="I5604" s="663"/>
      <c r="J5604" s="663"/>
      <c r="K5604" s="664"/>
      <c r="L5604" s="662"/>
      <c r="M5604" s="663"/>
      <c r="N5604" s="663"/>
      <c r="O5604" s="663"/>
      <c r="P5604" s="664"/>
      <c r="Q5604" s="665"/>
      <c r="R5604" s="661"/>
      <c r="S5604" s="566"/>
      <c r="T5604" s="566"/>
      <c r="U5604" s="566"/>
      <c r="V5604" s="566"/>
      <c r="W5604" s="566"/>
      <c r="X5604" s="566"/>
      <c r="Y5604" s="566"/>
      <c r="Z5604" s="566"/>
      <c r="AA5604" s="566"/>
      <c r="AB5604" s="566"/>
      <c r="AC5604" s="566"/>
      <c r="AD5604" s="566"/>
      <c r="AE5604" s="566"/>
      <c r="AF5604" s="566"/>
      <c r="AG5604" s="566"/>
    </row>
    <row r="5605" spans="2:33" hidden="1" outlineLevel="1" x14ac:dyDescent="0.45">
      <c r="B5605" s="648"/>
      <c r="C5605" s="649"/>
      <c r="D5605" s="650"/>
      <c r="E5605" s="651"/>
      <c r="F5605" s="652"/>
      <c r="G5605" s="653"/>
      <c r="H5605" s="654"/>
      <c r="I5605" s="654"/>
      <c r="J5605" s="654"/>
      <c r="K5605" s="655"/>
      <c r="L5605" s="653"/>
      <c r="M5605" s="654"/>
      <c r="N5605" s="654"/>
      <c r="O5605" s="654"/>
      <c r="P5605" s="655"/>
      <c r="Q5605" s="656"/>
      <c r="R5605" s="652"/>
      <c r="S5605" s="566"/>
      <c r="T5605" s="566"/>
      <c r="U5605" s="566"/>
      <c r="V5605" s="566"/>
      <c r="W5605" s="566"/>
      <c r="X5605" s="566"/>
      <c r="Y5605" s="566"/>
      <c r="Z5605" s="566"/>
      <c r="AA5605" s="566"/>
      <c r="AB5605" s="566"/>
      <c r="AC5605" s="566"/>
      <c r="AD5605" s="566"/>
      <c r="AE5605" s="566"/>
      <c r="AF5605" s="566"/>
      <c r="AG5605" s="566"/>
    </row>
    <row r="5606" spans="2:33" hidden="1" outlineLevel="1" x14ac:dyDescent="0.45">
      <c r="B5606" s="657"/>
      <c r="C5606" s="658"/>
      <c r="D5606" s="659"/>
      <c r="E5606" s="660"/>
      <c r="F5606" s="661"/>
      <c r="G5606" s="662"/>
      <c r="H5606" s="663"/>
      <c r="I5606" s="663"/>
      <c r="J5606" s="663"/>
      <c r="K5606" s="664"/>
      <c r="L5606" s="662"/>
      <c r="M5606" s="663"/>
      <c r="N5606" s="663"/>
      <c r="O5606" s="663"/>
      <c r="P5606" s="664"/>
      <c r="Q5606" s="665"/>
      <c r="R5606" s="661"/>
      <c r="S5606" s="566"/>
      <c r="T5606" s="566"/>
      <c r="U5606" s="566"/>
      <c r="V5606" s="566"/>
      <c r="W5606" s="566"/>
      <c r="X5606" s="566"/>
      <c r="Y5606" s="566"/>
      <c r="Z5606" s="566"/>
      <c r="AA5606" s="566"/>
      <c r="AB5606" s="566"/>
      <c r="AC5606" s="566"/>
      <c r="AD5606" s="566"/>
      <c r="AE5606" s="566"/>
      <c r="AF5606" s="566"/>
      <c r="AG5606" s="566"/>
    </row>
    <row r="5607" spans="2:33" hidden="1" outlineLevel="1" x14ac:dyDescent="0.45">
      <c r="B5607" s="648"/>
      <c r="C5607" s="649"/>
      <c r="D5607" s="650"/>
      <c r="E5607" s="651"/>
      <c r="F5607" s="652"/>
      <c r="G5607" s="653"/>
      <c r="H5607" s="654"/>
      <c r="I5607" s="654"/>
      <c r="J5607" s="654"/>
      <c r="K5607" s="655"/>
      <c r="L5607" s="653"/>
      <c r="M5607" s="654"/>
      <c r="N5607" s="654"/>
      <c r="O5607" s="654"/>
      <c r="P5607" s="655"/>
      <c r="Q5607" s="656"/>
      <c r="R5607" s="652"/>
      <c r="S5607" s="566"/>
      <c r="T5607" s="566"/>
      <c r="U5607" s="566"/>
      <c r="V5607" s="566"/>
      <c r="W5607" s="566"/>
      <c r="X5607" s="566"/>
      <c r="Y5607" s="566"/>
      <c r="Z5607" s="566"/>
      <c r="AA5607" s="566"/>
      <c r="AB5607" s="566"/>
      <c r="AC5607" s="566"/>
      <c r="AD5607" s="566"/>
      <c r="AE5607" s="566"/>
      <c r="AF5607" s="566"/>
      <c r="AG5607" s="566"/>
    </row>
    <row r="5608" spans="2:33" hidden="1" outlineLevel="1" x14ac:dyDescent="0.45">
      <c r="B5608" s="657"/>
      <c r="C5608" s="658"/>
      <c r="D5608" s="659"/>
      <c r="E5608" s="660"/>
      <c r="F5608" s="661"/>
      <c r="G5608" s="662"/>
      <c r="H5608" s="663"/>
      <c r="I5608" s="663"/>
      <c r="J5608" s="663"/>
      <c r="K5608" s="664"/>
      <c r="L5608" s="662"/>
      <c r="M5608" s="663"/>
      <c r="N5608" s="663"/>
      <c r="O5608" s="663"/>
      <c r="P5608" s="664"/>
      <c r="Q5608" s="665"/>
      <c r="R5608" s="661"/>
      <c r="S5608" s="566"/>
      <c r="T5608" s="566"/>
      <c r="U5608" s="566"/>
      <c r="V5608" s="566"/>
      <c r="W5608" s="566"/>
      <c r="X5608" s="566"/>
      <c r="Y5608" s="566"/>
      <c r="Z5608" s="566"/>
      <c r="AA5608" s="566"/>
      <c r="AB5608" s="566"/>
      <c r="AC5608" s="566"/>
      <c r="AD5608" s="566"/>
      <c r="AE5608" s="566"/>
      <c r="AF5608" s="566"/>
      <c r="AG5608" s="566"/>
    </row>
    <row r="5609" spans="2:33" hidden="1" outlineLevel="1" x14ac:dyDescent="0.45">
      <c r="B5609" s="648"/>
      <c r="C5609" s="649"/>
      <c r="D5609" s="650"/>
      <c r="E5609" s="651"/>
      <c r="F5609" s="652"/>
      <c r="G5609" s="653"/>
      <c r="H5609" s="654"/>
      <c r="I5609" s="654"/>
      <c r="J5609" s="654"/>
      <c r="K5609" s="655"/>
      <c r="L5609" s="653"/>
      <c r="M5609" s="654"/>
      <c r="N5609" s="654"/>
      <c r="O5609" s="654"/>
      <c r="P5609" s="655"/>
      <c r="Q5609" s="656"/>
      <c r="R5609" s="652"/>
      <c r="S5609" s="566"/>
      <c r="T5609" s="566"/>
      <c r="U5609" s="566"/>
      <c r="V5609" s="566"/>
      <c r="W5609" s="566"/>
      <c r="X5609" s="566"/>
      <c r="Y5609" s="566"/>
      <c r="Z5609" s="566"/>
      <c r="AA5609" s="566"/>
      <c r="AB5609" s="566"/>
      <c r="AC5609" s="566"/>
      <c r="AD5609" s="566"/>
      <c r="AE5609" s="566"/>
      <c r="AF5609" s="566"/>
      <c r="AG5609" s="566"/>
    </row>
    <row r="5610" spans="2:33" hidden="1" outlineLevel="1" x14ac:dyDescent="0.45">
      <c r="B5610" s="657"/>
      <c r="C5610" s="658"/>
      <c r="D5610" s="659"/>
      <c r="E5610" s="660"/>
      <c r="F5610" s="661"/>
      <c r="G5610" s="662"/>
      <c r="H5610" s="663"/>
      <c r="I5610" s="663"/>
      <c r="J5610" s="663"/>
      <c r="K5610" s="664"/>
      <c r="L5610" s="662"/>
      <c r="M5610" s="663"/>
      <c r="N5610" s="663"/>
      <c r="O5610" s="663"/>
      <c r="P5610" s="664"/>
      <c r="Q5610" s="665"/>
      <c r="R5610" s="661"/>
      <c r="S5610" s="566"/>
      <c r="T5610" s="566"/>
      <c r="U5610" s="566"/>
      <c r="V5610" s="566"/>
      <c r="W5610" s="566"/>
      <c r="X5610" s="566"/>
      <c r="Y5610" s="566"/>
      <c r="Z5610" s="566"/>
      <c r="AA5610" s="566"/>
      <c r="AB5610" s="566"/>
      <c r="AC5610" s="566"/>
      <c r="AD5610" s="566"/>
      <c r="AE5610" s="566"/>
      <c r="AF5610" s="566"/>
      <c r="AG5610" s="566"/>
    </row>
    <row r="5611" spans="2:33" hidden="1" outlineLevel="1" x14ac:dyDescent="0.45">
      <c r="B5611" s="648"/>
      <c r="C5611" s="649"/>
      <c r="D5611" s="650"/>
      <c r="E5611" s="651"/>
      <c r="F5611" s="652"/>
      <c r="G5611" s="653"/>
      <c r="H5611" s="654"/>
      <c r="I5611" s="654"/>
      <c r="J5611" s="654"/>
      <c r="K5611" s="655"/>
      <c r="L5611" s="653"/>
      <c r="M5611" s="654"/>
      <c r="N5611" s="654"/>
      <c r="O5611" s="654"/>
      <c r="P5611" s="655"/>
      <c r="Q5611" s="656"/>
      <c r="R5611" s="652"/>
      <c r="S5611" s="566"/>
      <c r="T5611" s="566"/>
      <c r="U5611" s="566"/>
      <c r="V5611" s="566"/>
      <c r="W5611" s="566"/>
      <c r="X5611" s="566"/>
      <c r="Y5611" s="566"/>
      <c r="Z5611" s="566"/>
      <c r="AA5611" s="566"/>
      <c r="AB5611" s="566"/>
      <c r="AC5611" s="566"/>
      <c r="AD5611" s="566"/>
      <c r="AE5611" s="566"/>
      <c r="AF5611" s="566"/>
      <c r="AG5611" s="566"/>
    </row>
    <row r="5612" spans="2:33" hidden="1" outlineLevel="1" x14ac:dyDescent="0.45">
      <c r="B5612" s="657"/>
      <c r="C5612" s="658"/>
      <c r="D5612" s="659"/>
      <c r="E5612" s="660"/>
      <c r="F5612" s="661"/>
      <c r="G5612" s="662"/>
      <c r="H5612" s="663"/>
      <c r="I5612" s="663"/>
      <c r="J5612" s="663"/>
      <c r="K5612" s="664"/>
      <c r="L5612" s="662"/>
      <c r="M5612" s="663"/>
      <c r="N5612" s="663"/>
      <c r="O5612" s="663"/>
      <c r="P5612" s="664"/>
      <c r="Q5612" s="665"/>
      <c r="R5612" s="661"/>
      <c r="S5612" s="566"/>
      <c r="T5612" s="566"/>
      <c r="U5612" s="566"/>
      <c r="V5612" s="566"/>
      <c r="W5612" s="566"/>
      <c r="X5612" s="566"/>
      <c r="Y5612" s="566"/>
      <c r="Z5612" s="566"/>
      <c r="AA5612" s="566"/>
      <c r="AB5612" s="566"/>
      <c r="AC5612" s="566"/>
      <c r="AD5612" s="566"/>
      <c r="AE5612" s="566"/>
      <c r="AF5612" s="566"/>
      <c r="AG5612" s="566"/>
    </row>
    <row r="5613" spans="2:33" hidden="1" outlineLevel="1" x14ac:dyDescent="0.45">
      <c r="B5613" s="648"/>
      <c r="C5613" s="649"/>
      <c r="D5613" s="650"/>
      <c r="E5613" s="651"/>
      <c r="F5613" s="652"/>
      <c r="G5613" s="653"/>
      <c r="H5613" s="654"/>
      <c r="I5613" s="654"/>
      <c r="J5613" s="654"/>
      <c r="K5613" s="655"/>
      <c r="L5613" s="653"/>
      <c r="M5613" s="654"/>
      <c r="N5613" s="654"/>
      <c r="O5613" s="654"/>
      <c r="P5613" s="655"/>
      <c r="Q5613" s="656"/>
      <c r="R5613" s="652"/>
      <c r="S5613" s="566"/>
      <c r="T5613" s="566"/>
      <c r="U5613" s="566"/>
      <c r="V5613" s="566"/>
      <c r="W5613" s="566"/>
      <c r="X5613" s="566"/>
      <c r="Y5613" s="566"/>
      <c r="Z5613" s="566"/>
      <c r="AA5613" s="566"/>
      <c r="AB5613" s="566"/>
      <c r="AC5613" s="566"/>
      <c r="AD5613" s="566"/>
      <c r="AE5613" s="566"/>
      <c r="AF5613" s="566"/>
      <c r="AG5613" s="566"/>
    </row>
    <row r="5614" spans="2:33" hidden="1" outlineLevel="1" x14ac:dyDescent="0.45">
      <c r="B5614" s="657"/>
      <c r="C5614" s="658"/>
      <c r="D5614" s="659"/>
      <c r="E5614" s="660"/>
      <c r="F5614" s="661"/>
      <c r="G5614" s="662"/>
      <c r="H5614" s="663"/>
      <c r="I5614" s="663"/>
      <c r="J5614" s="663"/>
      <c r="K5614" s="664"/>
      <c r="L5614" s="662"/>
      <c r="M5614" s="663"/>
      <c r="N5614" s="663"/>
      <c r="O5614" s="663"/>
      <c r="P5614" s="664"/>
      <c r="Q5614" s="665"/>
      <c r="R5614" s="661"/>
      <c r="S5614" s="566"/>
      <c r="T5614" s="566"/>
      <c r="U5614" s="566"/>
      <c r="V5614" s="566"/>
      <c r="W5614" s="566"/>
      <c r="X5614" s="566"/>
      <c r="Y5614" s="566"/>
      <c r="Z5614" s="566"/>
      <c r="AA5614" s="566"/>
      <c r="AB5614" s="566"/>
      <c r="AC5614" s="566"/>
      <c r="AD5614" s="566"/>
      <c r="AE5614" s="566"/>
      <c r="AF5614" s="566"/>
      <c r="AG5614" s="566"/>
    </row>
    <row r="5615" spans="2:33" hidden="1" outlineLevel="1" x14ac:dyDescent="0.45">
      <c r="B5615" s="648"/>
      <c r="C5615" s="649"/>
      <c r="D5615" s="650"/>
      <c r="E5615" s="651"/>
      <c r="F5615" s="652"/>
      <c r="G5615" s="653"/>
      <c r="H5615" s="654"/>
      <c r="I5615" s="654"/>
      <c r="J5615" s="654"/>
      <c r="K5615" s="655"/>
      <c r="L5615" s="653"/>
      <c r="M5615" s="654"/>
      <c r="N5615" s="654"/>
      <c r="O5615" s="654"/>
      <c r="P5615" s="655"/>
      <c r="Q5615" s="656"/>
      <c r="R5615" s="652"/>
      <c r="S5615" s="566"/>
      <c r="T5615" s="566"/>
      <c r="U5615" s="566"/>
      <c r="V5615" s="566"/>
      <c r="W5615" s="566"/>
      <c r="X5615" s="566"/>
      <c r="Y5615" s="566"/>
      <c r="Z5615" s="566"/>
      <c r="AA5615" s="566"/>
      <c r="AB5615" s="566"/>
      <c r="AC5615" s="566"/>
      <c r="AD5615" s="566"/>
      <c r="AE5615" s="566"/>
      <c r="AF5615" s="566"/>
      <c r="AG5615" s="566"/>
    </row>
    <row r="5616" spans="2:33" hidden="1" outlineLevel="1" x14ac:dyDescent="0.45">
      <c r="B5616" s="657"/>
      <c r="C5616" s="658"/>
      <c r="D5616" s="659"/>
      <c r="E5616" s="660"/>
      <c r="F5616" s="661"/>
      <c r="G5616" s="662"/>
      <c r="H5616" s="663"/>
      <c r="I5616" s="663"/>
      <c r="J5616" s="663"/>
      <c r="K5616" s="664"/>
      <c r="L5616" s="662"/>
      <c r="M5616" s="663"/>
      <c r="N5616" s="663"/>
      <c r="O5616" s="663"/>
      <c r="P5616" s="664"/>
      <c r="Q5616" s="665"/>
      <c r="R5616" s="661"/>
      <c r="S5616" s="566"/>
      <c r="T5616" s="566"/>
      <c r="U5616" s="566"/>
      <c r="V5616" s="566"/>
      <c r="W5616" s="566"/>
      <c r="X5616" s="566"/>
      <c r="Y5616" s="566"/>
      <c r="Z5616" s="566"/>
      <c r="AA5616" s="566"/>
      <c r="AB5616" s="566"/>
      <c r="AC5616" s="566"/>
      <c r="AD5616" s="566"/>
      <c r="AE5616" s="566"/>
      <c r="AF5616" s="566"/>
      <c r="AG5616" s="566"/>
    </row>
    <row r="5617" spans="2:33" hidden="1" outlineLevel="1" x14ac:dyDescent="0.45">
      <c r="B5617" s="648"/>
      <c r="C5617" s="649"/>
      <c r="D5617" s="650"/>
      <c r="E5617" s="651"/>
      <c r="F5617" s="652"/>
      <c r="G5617" s="653"/>
      <c r="H5617" s="654"/>
      <c r="I5617" s="654"/>
      <c r="J5617" s="654"/>
      <c r="K5617" s="655"/>
      <c r="L5617" s="653"/>
      <c r="M5617" s="654"/>
      <c r="N5617" s="654"/>
      <c r="O5617" s="654"/>
      <c r="P5617" s="655"/>
      <c r="Q5617" s="656"/>
      <c r="R5617" s="652"/>
      <c r="S5617" s="566"/>
      <c r="T5617" s="566"/>
      <c r="U5617" s="566"/>
      <c r="V5617" s="566"/>
      <c r="W5617" s="566"/>
      <c r="X5617" s="566"/>
      <c r="Y5617" s="566"/>
      <c r="Z5617" s="566"/>
      <c r="AA5617" s="566"/>
      <c r="AB5617" s="566"/>
      <c r="AC5617" s="566"/>
      <c r="AD5617" s="566"/>
      <c r="AE5617" s="566"/>
      <c r="AF5617" s="566"/>
      <c r="AG5617" s="566"/>
    </row>
    <row r="5618" spans="2:33" hidden="1" outlineLevel="1" x14ac:dyDescent="0.45">
      <c r="B5618" s="657"/>
      <c r="C5618" s="658"/>
      <c r="D5618" s="659"/>
      <c r="E5618" s="660"/>
      <c r="F5618" s="661"/>
      <c r="G5618" s="662"/>
      <c r="H5618" s="663"/>
      <c r="I5618" s="663"/>
      <c r="J5618" s="663"/>
      <c r="K5618" s="664"/>
      <c r="L5618" s="662"/>
      <c r="M5618" s="663"/>
      <c r="N5618" s="663"/>
      <c r="O5618" s="663"/>
      <c r="P5618" s="664"/>
      <c r="Q5618" s="665"/>
      <c r="R5618" s="661"/>
      <c r="S5618" s="566"/>
      <c r="T5618" s="566"/>
      <c r="U5618" s="566"/>
      <c r="V5618" s="566"/>
      <c r="W5618" s="566"/>
      <c r="X5618" s="566"/>
      <c r="Y5618" s="566"/>
      <c r="Z5618" s="566"/>
      <c r="AA5618" s="566"/>
      <c r="AB5618" s="566"/>
      <c r="AC5618" s="566"/>
      <c r="AD5618" s="566"/>
      <c r="AE5618" s="566"/>
      <c r="AF5618" s="566"/>
      <c r="AG5618" s="566"/>
    </row>
    <row r="5619" spans="2:33" hidden="1" outlineLevel="1" x14ac:dyDescent="0.45">
      <c r="B5619" s="648"/>
      <c r="C5619" s="649"/>
      <c r="D5619" s="650"/>
      <c r="E5619" s="651"/>
      <c r="F5619" s="652"/>
      <c r="G5619" s="653"/>
      <c r="H5619" s="654"/>
      <c r="I5619" s="654"/>
      <c r="J5619" s="654"/>
      <c r="K5619" s="655"/>
      <c r="L5619" s="653"/>
      <c r="M5619" s="654"/>
      <c r="N5619" s="654"/>
      <c r="O5619" s="654"/>
      <c r="P5619" s="655"/>
      <c r="Q5619" s="656"/>
      <c r="R5619" s="652"/>
      <c r="S5619" s="566"/>
      <c r="T5619" s="566"/>
      <c r="U5619" s="566"/>
      <c r="V5619" s="566"/>
      <c r="W5619" s="566"/>
      <c r="X5619" s="566"/>
      <c r="Y5619" s="566"/>
      <c r="Z5619" s="566"/>
      <c r="AA5619" s="566"/>
      <c r="AB5619" s="566"/>
      <c r="AC5619" s="566"/>
      <c r="AD5619" s="566"/>
      <c r="AE5619" s="566"/>
      <c r="AF5619" s="566"/>
      <c r="AG5619" s="566"/>
    </row>
    <row r="5620" spans="2:33" hidden="1" outlineLevel="1" x14ac:dyDescent="0.45">
      <c r="B5620" s="657"/>
      <c r="C5620" s="658"/>
      <c r="D5620" s="659"/>
      <c r="E5620" s="660"/>
      <c r="F5620" s="661"/>
      <c r="G5620" s="662"/>
      <c r="H5620" s="663"/>
      <c r="I5620" s="663"/>
      <c r="J5620" s="663"/>
      <c r="K5620" s="664"/>
      <c r="L5620" s="662"/>
      <c r="M5620" s="663"/>
      <c r="N5620" s="663"/>
      <c r="O5620" s="663"/>
      <c r="P5620" s="664"/>
      <c r="Q5620" s="665"/>
      <c r="R5620" s="661"/>
      <c r="S5620" s="566"/>
      <c r="T5620" s="566"/>
      <c r="U5620" s="566"/>
      <c r="V5620" s="566"/>
      <c r="W5620" s="566"/>
      <c r="X5620" s="566"/>
      <c r="Y5620" s="566"/>
      <c r="Z5620" s="566"/>
      <c r="AA5620" s="566"/>
      <c r="AB5620" s="566"/>
      <c r="AC5620" s="566"/>
      <c r="AD5620" s="566"/>
      <c r="AE5620" s="566"/>
      <c r="AF5620" s="566"/>
      <c r="AG5620" s="566"/>
    </row>
    <row r="5621" spans="2:33" hidden="1" outlineLevel="1" x14ac:dyDescent="0.45">
      <c r="B5621" s="648"/>
      <c r="C5621" s="649"/>
      <c r="D5621" s="650"/>
      <c r="E5621" s="651"/>
      <c r="F5621" s="652"/>
      <c r="G5621" s="653"/>
      <c r="H5621" s="654"/>
      <c r="I5621" s="654"/>
      <c r="J5621" s="654"/>
      <c r="K5621" s="655"/>
      <c r="L5621" s="653"/>
      <c r="M5621" s="654"/>
      <c r="N5621" s="654"/>
      <c r="O5621" s="654"/>
      <c r="P5621" s="655"/>
      <c r="Q5621" s="656"/>
      <c r="R5621" s="652"/>
      <c r="S5621" s="566"/>
      <c r="T5621" s="566"/>
      <c r="U5621" s="566"/>
      <c r="V5621" s="566"/>
      <c r="W5621" s="566"/>
      <c r="X5621" s="566"/>
      <c r="Y5621" s="566"/>
      <c r="Z5621" s="566"/>
      <c r="AA5621" s="566"/>
      <c r="AB5621" s="566"/>
      <c r="AC5621" s="566"/>
      <c r="AD5621" s="566"/>
      <c r="AE5621" s="566"/>
      <c r="AF5621" s="566"/>
      <c r="AG5621" s="566"/>
    </row>
    <row r="5622" spans="2:33" hidden="1" outlineLevel="1" x14ac:dyDescent="0.45">
      <c r="B5622" s="657"/>
      <c r="C5622" s="658"/>
      <c r="D5622" s="659"/>
      <c r="E5622" s="660"/>
      <c r="F5622" s="661"/>
      <c r="G5622" s="662"/>
      <c r="H5622" s="663"/>
      <c r="I5622" s="663"/>
      <c r="J5622" s="663"/>
      <c r="K5622" s="664"/>
      <c r="L5622" s="662"/>
      <c r="M5622" s="663"/>
      <c r="N5622" s="663"/>
      <c r="O5622" s="663"/>
      <c r="P5622" s="664"/>
      <c r="Q5622" s="665"/>
      <c r="R5622" s="661"/>
      <c r="S5622" s="566"/>
      <c r="T5622" s="566"/>
      <c r="U5622" s="566"/>
      <c r="V5622" s="566"/>
      <c r="W5622" s="566"/>
      <c r="X5622" s="566"/>
      <c r="Y5622" s="566"/>
      <c r="Z5622" s="566"/>
      <c r="AA5622" s="566"/>
      <c r="AB5622" s="566"/>
      <c r="AC5622" s="566"/>
      <c r="AD5622" s="566"/>
      <c r="AE5622" s="566"/>
      <c r="AF5622" s="566"/>
      <c r="AG5622" s="566"/>
    </row>
    <row r="5623" spans="2:33" hidden="1" outlineLevel="1" x14ac:dyDescent="0.45">
      <c r="B5623" s="648"/>
      <c r="C5623" s="649"/>
      <c r="D5623" s="650"/>
      <c r="E5623" s="651"/>
      <c r="F5623" s="652"/>
      <c r="G5623" s="653"/>
      <c r="H5623" s="654"/>
      <c r="I5623" s="654"/>
      <c r="J5623" s="654"/>
      <c r="K5623" s="655"/>
      <c r="L5623" s="653"/>
      <c r="M5623" s="654"/>
      <c r="N5623" s="654"/>
      <c r="O5623" s="654"/>
      <c r="P5623" s="655"/>
      <c r="Q5623" s="656"/>
      <c r="R5623" s="652"/>
      <c r="S5623" s="566"/>
      <c r="T5623" s="566"/>
      <c r="U5623" s="566"/>
      <c r="V5623" s="566"/>
      <c r="W5623" s="566"/>
      <c r="X5623" s="566"/>
      <c r="Y5623" s="566"/>
      <c r="Z5623" s="566"/>
      <c r="AA5623" s="566"/>
      <c r="AB5623" s="566"/>
      <c r="AC5623" s="566"/>
      <c r="AD5623" s="566"/>
      <c r="AE5623" s="566"/>
      <c r="AF5623" s="566"/>
      <c r="AG5623" s="566"/>
    </row>
    <row r="5624" spans="2:33" hidden="1" outlineLevel="1" x14ac:dyDescent="0.45">
      <c r="B5624" s="657"/>
      <c r="C5624" s="658"/>
      <c r="D5624" s="659"/>
      <c r="E5624" s="660"/>
      <c r="F5624" s="661"/>
      <c r="G5624" s="662"/>
      <c r="H5624" s="663"/>
      <c r="I5624" s="663"/>
      <c r="J5624" s="663"/>
      <c r="K5624" s="664"/>
      <c r="L5624" s="662"/>
      <c r="M5624" s="663"/>
      <c r="N5624" s="663"/>
      <c r="O5624" s="663"/>
      <c r="P5624" s="664"/>
      <c r="Q5624" s="665"/>
      <c r="R5624" s="661"/>
      <c r="S5624" s="566"/>
      <c r="T5624" s="566"/>
      <c r="U5624" s="566"/>
      <c r="V5624" s="566"/>
      <c r="W5624" s="566"/>
      <c r="X5624" s="566"/>
      <c r="Y5624" s="566"/>
      <c r="Z5624" s="566"/>
      <c r="AA5624" s="566"/>
      <c r="AB5624" s="566"/>
      <c r="AC5624" s="566"/>
      <c r="AD5624" s="566"/>
      <c r="AE5624" s="566"/>
      <c r="AF5624" s="566"/>
      <c r="AG5624" s="566"/>
    </row>
    <row r="5625" spans="2:33" hidden="1" outlineLevel="1" x14ac:dyDescent="0.45">
      <c r="B5625" s="648"/>
      <c r="C5625" s="649"/>
      <c r="D5625" s="650"/>
      <c r="E5625" s="651"/>
      <c r="F5625" s="652"/>
      <c r="G5625" s="653"/>
      <c r="H5625" s="654"/>
      <c r="I5625" s="654"/>
      <c r="J5625" s="654"/>
      <c r="K5625" s="655"/>
      <c r="L5625" s="653"/>
      <c r="M5625" s="654"/>
      <c r="N5625" s="654"/>
      <c r="O5625" s="654"/>
      <c r="P5625" s="655"/>
      <c r="Q5625" s="656"/>
      <c r="R5625" s="652"/>
      <c r="S5625" s="566"/>
      <c r="T5625" s="566"/>
      <c r="U5625" s="566"/>
      <c r="V5625" s="566"/>
      <c r="W5625" s="566"/>
      <c r="X5625" s="566"/>
      <c r="Y5625" s="566"/>
      <c r="Z5625" s="566"/>
      <c r="AA5625" s="566"/>
      <c r="AB5625" s="566"/>
      <c r="AC5625" s="566"/>
      <c r="AD5625" s="566"/>
      <c r="AE5625" s="566"/>
      <c r="AF5625" s="566"/>
      <c r="AG5625" s="566"/>
    </row>
    <row r="5626" spans="2:33" hidden="1" outlineLevel="1" x14ac:dyDescent="0.45">
      <c r="B5626" s="657"/>
      <c r="C5626" s="658"/>
      <c r="D5626" s="659"/>
      <c r="E5626" s="660"/>
      <c r="F5626" s="661"/>
      <c r="G5626" s="662"/>
      <c r="H5626" s="663"/>
      <c r="I5626" s="663"/>
      <c r="J5626" s="663"/>
      <c r="K5626" s="664"/>
      <c r="L5626" s="662"/>
      <c r="M5626" s="663"/>
      <c r="N5626" s="663"/>
      <c r="O5626" s="663"/>
      <c r="P5626" s="664"/>
      <c r="Q5626" s="665"/>
      <c r="R5626" s="661"/>
      <c r="S5626" s="566"/>
      <c r="T5626" s="566"/>
      <c r="U5626" s="566"/>
      <c r="V5626" s="566"/>
      <c r="W5626" s="566"/>
      <c r="X5626" s="566"/>
      <c r="Y5626" s="566"/>
      <c r="Z5626" s="566"/>
      <c r="AA5626" s="566"/>
      <c r="AB5626" s="566"/>
      <c r="AC5626" s="566"/>
      <c r="AD5626" s="566"/>
      <c r="AE5626" s="566"/>
      <c r="AF5626" s="566"/>
      <c r="AG5626" s="566"/>
    </row>
    <row r="5627" spans="2:33" hidden="1" outlineLevel="1" x14ac:dyDescent="0.45">
      <c r="B5627" s="648"/>
      <c r="C5627" s="649"/>
      <c r="D5627" s="650"/>
      <c r="E5627" s="651"/>
      <c r="F5627" s="652"/>
      <c r="G5627" s="653"/>
      <c r="H5627" s="654"/>
      <c r="I5627" s="654"/>
      <c r="J5627" s="654"/>
      <c r="K5627" s="655"/>
      <c r="L5627" s="653"/>
      <c r="M5627" s="654"/>
      <c r="N5627" s="654"/>
      <c r="O5627" s="654"/>
      <c r="P5627" s="655"/>
      <c r="Q5627" s="656"/>
      <c r="R5627" s="652"/>
      <c r="S5627" s="566"/>
      <c r="T5627" s="566"/>
      <c r="U5627" s="566"/>
      <c r="V5627" s="566"/>
      <c r="W5627" s="566"/>
      <c r="X5627" s="566"/>
      <c r="Y5627" s="566"/>
      <c r="Z5627" s="566"/>
      <c r="AA5627" s="566"/>
      <c r="AB5627" s="566"/>
      <c r="AC5627" s="566"/>
      <c r="AD5627" s="566"/>
      <c r="AE5627" s="566"/>
      <c r="AF5627" s="566"/>
      <c r="AG5627" s="566"/>
    </row>
    <row r="5628" spans="2:33" hidden="1" outlineLevel="1" x14ac:dyDescent="0.45">
      <c r="B5628" s="657"/>
      <c r="C5628" s="658"/>
      <c r="D5628" s="659"/>
      <c r="E5628" s="660"/>
      <c r="F5628" s="661"/>
      <c r="G5628" s="662"/>
      <c r="H5628" s="663"/>
      <c r="I5628" s="663"/>
      <c r="J5628" s="663"/>
      <c r="K5628" s="664"/>
      <c r="L5628" s="662"/>
      <c r="M5628" s="663"/>
      <c r="N5628" s="663"/>
      <c r="O5628" s="663"/>
      <c r="P5628" s="664"/>
      <c r="Q5628" s="665"/>
      <c r="R5628" s="661"/>
      <c r="S5628" s="566"/>
      <c r="T5628" s="566"/>
      <c r="U5628" s="566"/>
      <c r="V5628" s="566"/>
      <c r="W5628" s="566"/>
      <c r="X5628" s="566"/>
      <c r="Y5628" s="566"/>
      <c r="Z5628" s="566"/>
      <c r="AA5628" s="566"/>
      <c r="AB5628" s="566"/>
      <c r="AC5628" s="566"/>
      <c r="AD5628" s="566"/>
      <c r="AE5628" s="566"/>
      <c r="AF5628" s="566"/>
      <c r="AG5628" s="566"/>
    </row>
    <row r="5629" spans="2:33" hidden="1" outlineLevel="1" x14ac:dyDescent="0.45">
      <c r="B5629" s="648"/>
      <c r="C5629" s="649"/>
      <c r="D5629" s="650"/>
      <c r="E5629" s="651"/>
      <c r="F5629" s="652"/>
      <c r="G5629" s="653"/>
      <c r="H5629" s="654"/>
      <c r="I5629" s="654"/>
      <c r="J5629" s="654"/>
      <c r="K5629" s="655"/>
      <c r="L5629" s="653"/>
      <c r="M5629" s="654"/>
      <c r="N5629" s="654"/>
      <c r="O5629" s="654"/>
      <c r="P5629" s="655"/>
      <c r="Q5629" s="656"/>
      <c r="R5629" s="652"/>
      <c r="S5629" s="566"/>
      <c r="T5629" s="566"/>
      <c r="U5629" s="566"/>
      <c r="V5629" s="566"/>
      <c r="W5629" s="566"/>
      <c r="X5629" s="566"/>
      <c r="Y5629" s="566"/>
      <c r="Z5629" s="566"/>
      <c r="AA5629" s="566"/>
      <c r="AB5629" s="566"/>
      <c r="AC5629" s="566"/>
      <c r="AD5629" s="566"/>
      <c r="AE5629" s="566"/>
      <c r="AF5629" s="566"/>
      <c r="AG5629" s="566"/>
    </row>
    <row r="5630" spans="2:33" hidden="1" outlineLevel="1" x14ac:dyDescent="0.45">
      <c r="B5630" s="657"/>
      <c r="C5630" s="658"/>
      <c r="D5630" s="659"/>
      <c r="E5630" s="660"/>
      <c r="F5630" s="661"/>
      <c r="G5630" s="662"/>
      <c r="H5630" s="663"/>
      <c r="I5630" s="663"/>
      <c r="J5630" s="663"/>
      <c r="K5630" s="664"/>
      <c r="L5630" s="662"/>
      <c r="M5630" s="663"/>
      <c r="N5630" s="663"/>
      <c r="O5630" s="663"/>
      <c r="P5630" s="664"/>
      <c r="Q5630" s="665"/>
      <c r="R5630" s="661"/>
      <c r="S5630" s="566"/>
      <c r="T5630" s="566"/>
      <c r="U5630" s="566"/>
      <c r="V5630" s="566"/>
      <c r="W5630" s="566"/>
      <c r="X5630" s="566"/>
      <c r="Y5630" s="566"/>
      <c r="Z5630" s="566"/>
      <c r="AA5630" s="566"/>
      <c r="AB5630" s="566"/>
      <c r="AC5630" s="566"/>
      <c r="AD5630" s="566"/>
      <c r="AE5630" s="566"/>
      <c r="AF5630" s="566"/>
      <c r="AG5630" s="566"/>
    </row>
    <row r="5631" spans="2:33" hidden="1" outlineLevel="1" x14ac:dyDescent="0.45">
      <c r="B5631" s="648"/>
      <c r="C5631" s="649"/>
      <c r="D5631" s="650"/>
      <c r="E5631" s="651"/>
      <c r="F5631" s="652"/>
      <c r="G5631" s="653"/>
      <c r="H5631" s="654"/>
      <c r="I5631" s="654"/>
      <c r="J5631" s="654"/>
      <c r="K5631" s="655"/>
      <c r="L5631" s="653"/>
      <c r="M5631" s="654"/>
      <c r="N5631" s="654"/>
      <c r="O5631" s="654"/>
      <c r="P5631" s="655"/>
      <c r="Q5631" s="656"/>
      <c r="R5631" s="652"/>
      <c r="S5631" s="566"/>
      <c r="T5631" s="566"/>
      <c r="U5631" s="566"/>
      <c r="V5631" s="566"/>
      <c r="W5631" s="566"/>
      <c r="X5631" s="566"/>
      <c r="Y5631" s="566"/>
      <c r="Z5631" s="566"/>
      <c r="AA5631" s="566"/>
      <c r="AB5631" s="566"/>
      <c r="AC5631" s="566"/>
      <c r="AD5631" s="566"/>
      <c r="AE5631" s="566"/>
      <c r="AF5631" s="566"/>
      <c r="AG5631" s="566"/>
    </row>
    <row r="5632" spans="2:33" hidden="1" outlineLevel="1" x14ac:dyDescent="0.45">
      <c r="B5632" s="657"/>
      <c r="C5632" s="658"/>
      <c r="D5632" s="659"/>
      <c r="E5632" s="660"/>
      <c r="F5632" s="661"/>
      <c r="G5632" s="662"/>
      <c r="H5632" s="663"/>
      <c r="I5632" s="663"/>
      <c r="J5632" s="663"/>
      <c r="K5632" s="664"/>
      <c r="L5632" s="662"/>
      <c r="M5632" s="663"/>
      <c r="N5632" s="663"/>
      <c r="O5632" s="663"/>
      <c r="P5632" s="664"/>
      <c r="Q5632" s="665"/>
      <c r="R5632" s="661"/>
      <c r="S5632" s="566"/>
      <c r="T5632" s="566"/>
      <c r="U5632" s="566"/>
      <c r="V5632" s="566"/>
      <c r="W5632" s="566"/>
      <c r="X5632" s="566"/>
      <c r="Y5632" s="566"/>
      <c r="Z5632" s="566"/>
      <c r="AA5632" s="566"/>
      <c r="AB5632" s="566"/>
      <c r="AC5632" s="566"/>
      <c r="AD5632" s="566"/>
      <c r="AE5632" s="566"/>
      <c r="AF5632" s="566"/>
      <c r="AG5632" s="566"/>
    </row>
    <row r="5633" spans="2:33" hidden="1" outlineLevel="1" x14ac:dyDescent="0.45">
      <c r="B5633" s="648"/>
      <c r="C5633" s="649"/>
      <c r="D5633" s="650"/>
      <c r="E5633" s="651"/>
      <c r="F5633" s="652"/>
      <c r="G5633" s="653"/>
      <c r="H5633" s="654"/>
      <c r="I5633" s="654"/>
      <c r="J5633" s="654"/>
      <c r="K5633" s="655"/>
      <c r="L5633" s="653"/>
      <c r="M5633" s="654"/>
      <c r="N5633" s="654"/>
      <c r="O5633" s="654"/>
      <c r="P5633" s="655"/>
      <c r="Q5633" s="656"/>
      <c r="R5633" s="652"/>
      <c r="S5633" s="566"/>
      <c r="T5633" s="566"/>
      <c r="U5633" s="566"/>
      <c r="V5633" s="566"/>
      <c r="W5633" s="566"/>
      <c r="X5633" s="566"/>
      <c r="Y5633" s="566"/>
      <c r="Z5633" s="566"/>
      <c r="AA5633" s="566"/>
      <c r="AB5633" s="566"/>
      <c r="AC5633" s="566"/>
      <c r="AD5633" s="566"/>
      <c r="AE5633" s="566"/>
      <c r="AF5633" s="566"/>
      <c r="AG5633" s="566"/>
    </row>
    <row r="5634" spans="2:33" hidden="1" outlineLevel="1" x14ac:dyDescent="0.45">
      <c r="B5634" s="657"/>
      <c r="C5634" s="658"/>
      <c r="D5634" s="659"/>
      <c r="E5634" s="660"/>
      <c r="F5634" s="661"/>
      <c r="G5634" s="662"/>
      <c r="H5634" s="663"/>
      <c r="I5634" s="663"/>
      <c r="J5634" s="663"/>
      <c r="K5634" s="664"/>
      <c r="L5634" s="662"/>
      <c r="M5634" s="663"/>
      <c r="N5634" s="663"/>
      <c r="O5634" s="663"/>
      <c r="P5634" s="664"/>
      <c r="Q5634" s="665"/>
      <c r="R5634" s="661"/>
      <c r="S5634" s="566"/>
      <c r="T5634" s="566"/>
      <c r="U5634" s="566"/>
      <c r="V5634" s="566"/>
      <c r="W5634" s="566"/>
      <c r="X5634" s="566"/>
      <c r="Y5634" s="566"/>
      <c r="Z5634" s="566"/>
      <c r="AA5634" s="566"/>
      <c r="AB5634" s="566"/>
      <c r="AC5634" s="566"/>
      <c r="AD5634" s="566"/>
      <c r="AE5634" s="566"/>
      <c r="AF5634" s="566"/>
      <c r="AG5634" s="566"/>
    </row>
    <row r="5635" spans="2:33" hidden="1" outlineLevel="1" x14ac:dyDescent="0.45">
      <c r="B5635" s="648"/>
      <c r="C5635" s="649"/>
      <c r="D5635" s="650"/>
      <c r="E5635" s="651"/>
      <c r="F5635" s="652"/>
      <c r="G5635" s="653"/>
      <c r="H5635" s="654"/>
      <c r="I5635" s="654"/>
      <c r="J5635" s="654"/>
      <c r="K5635" s="655"/>
      <c r="L5635" s="653"/>
      <c r="M5635" s="654"/>
      <c r="N5635" s="654"/>
      <c r="O5635" s="654"/>
      <c r="P5635" s="655"/>
      <c r="Q5635" s="656"/>
      <c r="R5635" s="652"/>
      <c r="S5635" s="566"/>
      <c r="T5635" s="566"/>
      <c r="U5635" s="566"/>
      <c r="V5635" s="566"/>
      <c r="W5635" s="566"/>
      <c r="X5635" s="566"/>
      <c r="Y5635" s="566"/>
      <c r="Z5635" s="566"/>
      <c r="AA5635" s="566"/>
      <c r="AB5635" s="566"/>
      <c r="AC5635" s="566"/>
      <c r="AD5635" s="566"/>
      <c r="AE5635" s="566"/>
      <c r="AF5635" s="566"/>
      <c r="AG5635" s="566"/>
    </row>
    <row r="5636" spans="2:33" hidden="1" outlineLevel="1" x14ac:dyDescent="0.45">
      <c r="B5636" s="657"/>
      <c r="C5636" s="658"/>
      <c r="D5636" s="659"/>
      <c r="E5636" s="660"/>
      <c r="F5636" s="661"/>
      <c r="G5636" s="662"/>
      <c r="H5636" s="663"/>
      <c r="I5636" s="663"/>
      <c r="J5636" s="663"/>
      <c r="K5636" s="664"/>
      <c r="L5636" s="662"/>
      <c r="M5636" s="663"/>
      <c r="N5636" s="663"/>
      <c r="O5636" s="663"/>
      <c r="P5636" s="664"/>
      <c r="Q5636" s="665"/>
      <c r="R5636" s="661"/>
      <c r="S5636" s="566"/>
      <c r="T5636" s="566"/>
      <c r="U5636" s="566"/>
      <c r="V5636" s="566"/>
      <c r="W5636" s="566"/>
      <c r="X5636" s="566"/>
      <c r="Y5636" s="566"/>
      <c r="Z5636" s="566"/>
      <c r="AA5636" s="566"/>
      <c r="AB5636" s="566"/>
      <c r="AC5636" s="566"/>
      <c r="AD5636" s="566"/>
      <c r="AE5636" s="566"/>
      <c r="AF5636" s="566"/>
      <c r="AG5636" s="566"/>
    </row>
    <row r="5637" spans="2:33" hidden="1" outlineLevel="1" x14ac:dyDescent="0.45">
      <c r="B5637" s="648"/>
      <c r="C5637" s="649"/>
      <c r="D5637" s="650"/>
      <c r="E5637" s="651"/>
      <c r="F5637" s="652"/>
      <c r="G5637" s="653"/>
      <c r="H5637" s="654"/>
      <c r="I5637" s="654"/>
      <c r="J5637" s="654"/>
      <c r="K5637" s="655"/>
      <c r="L5637" s="653"/>
      <c r="M5637" s="654"/>
      <c r="N5637" s="654"/>
      <c r="O5637" s="654"/>
      <c r="P5637" s="655"/>
      <c r="Q5637" s="656"/>
      <c r="R5637" s="652"/>
      <c r="S5637" s="566"/>
      <c r="T5637" s="566"/>
      <c r="U5637" s="566"/>
      <c r="V5637" s="566"/>
      <c r="W5637" s="566"/>
      <c r="X5637" s="566"/>
      <c r="Y5637" s="566"/>
      <c r="Z5637" s="566"/>
      <c r="AA5637" s="566"/>
      <c r="AB5637" s="566"/>
      <c r="AC5637" s="566"/>
      <c r="AD5637" s="566"/>
      <c r="AE5637" s="566"/>
      <c r="AF5637" s="566"/>
      <c r="AG5637" s="566"/>
    </row>
    <row r="5638" spans="2:33" hidden="1" outlineLevel="1" x14ac:dyDescent="0.45">
      <c r="B5638" s="657"/>
      <c r="C5638" s="658"/>
      <c r="D5638" s="659"/>
      <c r="E5638" s="660"/>
      <c r="F5638" s="661"/>
      <c r="G5638" s="662"/>
      <c r="H5638" s="663"/>
      <c r="I5638" s="663"/>
      <c r="J5638" s="663"/>
      <c r="K5638" s="664"/>
      <c r="L5638" s="662"/>
      <c r="M5638" s="663"/>
      <c r="N5638" s="663"/>
      <c r="O5638" s="663"/>
      <c r="P5638" s="664"/>
      <c r="Q5638" s="665"/>
      <c r="R5638" s="661"/>
      <c r="S5638" s="566"/>
      <c r="T5638" s="566"/>
      <c r="U5638" s="566"/>
      <c r="V5638" s="566"/>
      <c r="W5638" s="566"/>
      <c r="X5638" s="566"/>
      <c r="Y5638" s="566"/>
      <c r="Z5638" s="566"/>
      <c r="AA5638" s="566"/>
      <c r="AB5638" s="566"/>
      <c r="AC5638" s="566"/>
      <c r="AD5638" s="566"/>
      <c r="AE5638" s="566"/>
      <c r="AF5638" s="566"/>
      <c r="AG5638" s="566"/>
    </row>
    <row r="5639" spans="2:33" hidden="1" outlineLevel="1" x14ac:dyDescent="0.45">
      <c r="B5639" s="648"/>
      <c r="C5639" s="649"/>
      <c r="D5639" s="650"/>
      <c r="E5639" s="651"/>
      <c r="F5639" s="652"/>
      <c r="G5639" s="653"/>
      <c r="H5639" s="654"/>
      <c r="I5639" s="654"/>
      <c r="J5639" s="654"/>
      <c r="K5639" s="655"/>
      <c r="L5639" s="653"/>
      <c r="M5639" s="654"/>
      <c r="N5639" s="654"/>
      <c r="O5639" s="654"/>
      <c r="P5639" s="655"/>
      <c r="Q5639" s="656"/>
      <c r="R5639" s="652"/>
      <c r="S5639" s="566"/>
      <c r="T5639" s="566"/>
      <c r="U5639" s="566"/>
      <c r="V5639" s="566"/>
      <c r="W5639" s="566"/>
      <c r="X5639" s="566"/>
      <c r="Y5639" s="566"/>
      <c r="Z5639" s="566"/>
      <c r="AA5639" s="566"/>
      <c r="AB5639" s="566"/>
      <c r="AC5639" s="566"/>
      <c r="AD5639" s="566"/>
      <c r="AE5639" s="566"/>
      <c r="AF5639" s="566"/>
      <c r="AG5639" s="566"/>
    </row>
    <row r="5640" spans="2:33" hidden="1" outlineLevel="1" x14ac:dyDescent="0.45">
      <c r="B5640" s="657"/>
      <c r="C5640" s="658"/>
      <c r="D5640" s="659"/>
      <c r="E5640" s="660"/>
      <c r="F5640" s="661"/>
      <c r="G5640" s="662"/>
      <c r="H5640" s="663"/>
      <c r="I5640" s="663"/>
      <c r="J5640" s="663"/>
      <c r="K5640" s="664"/>
      <c r="L5640" s="662"/>
      <c r="M5640" s="663"/>
      <c r="N5640" s="663"/>
      <c r="O5640" s="663"/>
      <c r="P5640" s="664"/>
      <c r="Q5640" s="665"/>
      <c r="R5640" s="661"/>
      <c r="S5640" s="566"/>
      <c r="T5640" s="566"/>
      <c r="U5640" s="566"/>
      <c r="V5640" s="566"/>
      <c r="W5640" s="566"/>
      <c r="X5640" s="566"/>
      <c r="Y5640" s="566"/>
      <c r="Z5640" s="566"/>
      <c r="AA5640" s="566"/>
      <c r="AB5640" s="566"/>
      <c r="AC5640" s="566"/>
      <c r="AD5640" s="566"/>
      <c r="AE5640" s="566"/>
      <c r="AF5640" s="566"/>
      <c r="AG5640" s="566"/>
    </row>
    <row r="5641" spans="2:33" hidden="1" outlineLevel="1" x14ac:dyDescent="0.45">
      <c r="B5641" s="648"/>
      <c r="C5641" s="649"/>
      <c r="D5641" s="650"/>
      <c r="E5641" s="651"/>
      <c r="F5641" s="652"/>
      <c r="G5641" s="653"/>
      <c r="H5641" s="654"/>
      <c r="I5641" s="654"/>
      <c r="J5641" s="654"/>
      <c r="K5641" s="655"/>
      <c r="L5641" s="653"/>
      <c r="M5641" s="654"/>
      <c r="N5641" s="654"/>
      <c r="O5641" s="654"/>
      <c r="P5641" s="655"/>
      <c r="Q5641" s="656"/>
      <c r="R5641" s="652"/>
      <c r="S5641" s="566"/>
      <c r="T5641" s="566"/>
      <c r="U5641" s="566"/>
      <c r="V5641" s="566"/>
      <c r="W5641" s="566"/>
      <c r="X5641" s="566"/>
      <c r="Y5641" s="566"/>
      <c r="Z5641" s="566"/>
      <c r="AA5641" s="566"/>
      <c r="AB5641" s="566"/>
      <c r="AC5641" s="566"/>
      <c r="AD5641" s="566"/>
      <c r="AE5641" s="566"/>
      <c r="AF5641" s="566"/>
      <c r="AG5641" s="566"/>
    </row>
    <row r="5642" spans="2:33" hidden="1" outlineLevel="1" x14ac:dyDescent="0.45">
      <c r="B5642" s="657"/>
      <c r="C5642" s="658"/>
      <c r="D5642" s="659"/>
      <c r="E5642" s="660"/>
      <c r="F5642" s="661"/>
      <c r="G5642" s="662"/>
      <c r="H5642" s="663"/>
      <c r="I5642" s="663"/>
      <c r="J5642" s="663"/>
      <c r="K5642" s="664"/>
      <c r="L5642" s="662"/>
      <c r="M5642" s="663"/>
      <c r="N5642" s="663"/>
      <c r="O5642" s="663"/>
      <c r="P5642" s="664"/>
      <c r="Q5642" s="665"/>
      <c r="R5642" s="661"/>
      <c r="S5642" s="566"/>
      <c r="T5642" s="566"/>
      <c r="U5642" s="566"/>
      <c r="V5642" s="566"/>
      <c r="W5642" s="566"/>
      <c r="X5642" s="566"/>
      <c r="Y5642" s="566"/>
      <c r="Z5642" s="566"/>
      <c r="AA5642" s="566"/>
      <c r="AB5642" s="566"/>
      <c r="AC5642" s="566"/>
      <c r="AD5642" s="566"/>
      <c r="AE5642" s="566"/>
      <c r="AF5642" s="566"/>
      <c r="AG5642" s="566"/>
    </row>
    <row r="5643" spans="2:33" hidden="1" outlineLevel="1" x14ac:dyDescent="0.45">
      <c r="B5643" s="648"/>
      <c r="C5643" s="649"/>
      <c r="D5643" s="650"/>
      <c r="E5643" s="651"/>
      <c r="F5643" s="652"/>
      <c r="G5643" s="653"/>
      <c r="H5643" s="654"/>
      <c r="I5643" s="654"/>
      <c r="J5643" s="654"/>
      <c r="K5643" s="655"/>
      <c r="L5643" s="653"/>
      <c r="M5643" s="654"/>
      <c r="N5643" s="654"/>
      <c r="O5643" s="654"/>
      <c r="P5643" s="655"/>
      <c r="Q5643" s="656"/>
      <c r="R5643" s="652"/>
      <c r="S5643" s="566"/>
      <c r="T5643" s="566"/>
      <c r="U5643" s="566"/>
      <c r="V5643" s="566"/>
      <c r="W5643" s="566"/>
      <c r="X5643" s="566"/>
      <c r="Y5643" s="566"/>
      <c r="Z5643" s="566"/>
      <c r="AA5643" s="566"/>
      <c r="AB5643" s="566"/>
      <c r="AC5643" s="566"/>
      <c r="AD5643" s="566"/>
      <c r="AE5643" s="566"/>
      <c r="AF5643" s="566"/>
      <c r="AG5643" s="566"/>
    </row>
    <row r="5644" spans="2:33" hidden="1" outlineLevel="1" x14ac:dyDescent="0.45">
      <c r="B5644" s="657"/>
      <c r="C5644" s="658"/>
      <c r="D5644" s="659"/>
      <c r="E5644" s="660"/>
      <c r="F5644" s="661"/>
      <c r="G5644" s="662"/>
      <c r="H5644" s="663"/>
      <c r="I5644" s="663"/>
      <c r="J5644" s="663"/>
      <c r="K5644" s="664"/>
      <c r="L5644" s="662"/>
      <c r="M5644" s="663"/>
      <c r="N5644" s="663"/>
      <c r="O5644" s="663"/>
      <c r="P5644" s="664"/>
      <c r="Q5644" s="665"/>
      <c r="R5644" s="661"/>
      <c r="S5644" s="566"/>
      <c r="T5644" s="566"/>
      <c r="U5644" s="566"/>
      <c r="V5644" s="566"/>
      <c r="W5644" s="566"/>
      <c r="X5644" s="566"/>
      <c r="Y5644" s="566"/>
      <c r="Z5644" s="566"/>
      <c r="AA5644" s="566"/>
      <c r="AB5644" s="566"/>
      <c r="AC5644" s="566"/>
      <c r="AD5644" s="566"/>
      <c r="AE5644" s="566"/>
      <c r="AF5644" s="566"/>
      <c r="AG5644" s="566"/>
    </row>
    <row r="5645" spans="2:33" hidden="1" outlineLevel="1" x14ac:dyDescent="0.45">
      <c r="B5645" s="648"/>
      <c r="C5645" s="649"/>
      <c r="D5645" s="650"/>
      <c r="E5645" s="651"/>
      <c r="F5645" s="652"/>
      <c r="G5645" s="653"/>
      <c r="H5645" s="654"/>
      <c r="I5645" s="654"/>
      <c r="J5645" s="654"/>
      <c r="K5645" s="655"/>
      <c r="L5645" s="653"/>
      <c r="M5645" s="654"/>
      <c r="N5645" s="654"/>
      <c r="O5645" s="654"/>
      <c r="P5645" s="655"/>
      <c r="Q5645" s="656"/>
      <c r="R5645" s="652"/>
      <c r="S5645" s="566"/>
      <c r="T5645" s="566"/>
      <c r="U5645" s="566"/>
      <c r="V5645" s="566"/>
      <c r="W5645" s="566"/>
      <c r="X5645" s="566"/>
      <c r="Y5645" s="566"/>
      <c r="Z5645" s="566"/>
      <c r="AA5645" s="566"/>
      <c r="AB5645" s="566"/>
      <c r="AC5645" s="566"/>
      <c r="AD5645" s="566"/>
      <c r="AE5645" s="566"/>
      <c r="AF5645" s="566"/>
      <c r="AG5645" s="566"/>
    </row>
    <row r="5646" spans="2:33" hidden="1" outlineLevel="1" x14ac:dyDescent="0.45">
      <c r="B5646" s="657"/>
      <c r="C5646" s="658"/>
      <c r="D5646" s="659"/>
      <c r="E5646" s="660"/>
      <c r="F5646" s="661"/>
      <c r="G5646" s="662"/>
      <c r="H5646" s="663"/>
      <c r="I5646" s="663"/>
      <c r="J5646" s="663"/>
      <c r="K5646" s="664"/>
      <c r="L5646" s="662"/>
      <c r="M5646" s="663"/>
      <c r="N5646" s="663"/>
      <c r="O5646" s="663"/>
      <c r="P5646" s="664"/>
      <c r="Q5646" s="665"/>
      <c r="R5646" s="661"/>
      <c r="S5646" s="566"/>
      <c r="T5646" s="566"/>
      <c r="U5646" s="566"/>
      <c r="V5646" s="566"/>
      <c r="W5646" s="566"/>
      <c r="X5646" s="566"/>
      <c r="Y5646" s="566"/>
      <c r="Z5646" s="566"/>
      <c r="AA5646" s="566"/>
      <c r="AB5646" s="566"/>
      <c r="AC5646" s="566"/>
      <c r="AD5646" s="566"/>
      <c r="AE5646" s="566"/>
      <c r="AF5646" s="566"/>
      <c r="AG5646" s="566"/>
    </row>
    <row r="5647" spans="2:33" hidden="1" outlineLevel="1" x14ac:dyDescent="0.45">
      <c r="B5647" s="648"/>
      <c r="C5647" s="649"/>
      <c r="D5647" s="650"/>
      <c r="E5647" s="651"/>
      <c r="F5647" s="652"/>
      <c r="G5647" s="653"/>
      <c r="H5647" s="654"/>
      <c r="I5647" s="654"/>
      <c r="J5647" s="654"/>
      <c r="K5647" s="655"/>
      <c r="L5647" s="653"/>
      <c r="M5647" s="654"/>
      <c r="N5647" s="654"/>
      <c r="O5647" s="654"/>
      <c r="P5647" s="655"/>
      <c r="Q5647" s="656"/>
      <c r="R5647" s="652"/>
      <c r="S5647" s="566"/>
      <c r="T5647" s="566"/>
      <c r="U5647" s="566"/>
      <c r="V5647" s="566"/>
      <c r="W5647" s="566"/>
      <c r="X5647" s="566"/>
      <c r="Y5647" s="566"/>
      <c r="Z5647" s="566"/>
      <c r="AA5647" s="566"/>
      <c r="AB5647" s="566"/>
      <c r="AC5647" s="566"/>
      <c r="AD5647" s="566"/>
      <c r="AE5647" s="566"/>
      <c r="AF5647" s="566"/>
      <c r="AG5647" s="566"/>
    </row>
    <row r="5648" spans="2:33" hidden="1" outlineLevel="1" x14ac:dyDescent="0.45">
      <c r="B5648" s="657"/>
      <c r="C5648" s="658"/>
      <c r="D5648" s="659"/>
      <c r="E5648" s="660"/>
      <c r="F5648" s="661"/>
      <c r="G5648" s="662"/>
      <c r="H5648" s="663"/>
      <c r="I5648" s="663"/>
      <c r="J5648" s="663"/>
      <c r="K5648" s="664"/>
      <c r="L5648" s="662"/>
      <c r="M5648" s="663"/>
      <c r="N5648" s="663"/>
      <c r="O5648" s="663"/>
      <c r="P5648" s="664"/>
      <c r="Q5648" s="665"/>
      <c r="R5648" s="661"/>
      <c r="S5648" s="566"/>
      <c r="T5648" s="566"/>
      <c r="U5648" s="566"/>
      <c r="V5648" s="566"/>
      <c r="W5648" s="566"/>
      <c r="X5648" s="566"/>
      <c r="Y5648" s="566"/>
      <c r="Z5648" s="566"/>
      <c r="AA5648" s="566"/>
      <c r="AB5648" s="566"/>
      <c r="AC5648" s="566"/>
      <c r="AD5648" s="566"/>
      <c r="AE5648" s="566"/>
      <c r="AF5648" s="566"/>
      <c r="AG5648" s="566"/>
    </row>
    <row r="5649" spans="2:33" hidden="1" outlineLevel="1" x14ac:dyDescent="0.45">
      <c r="B5649" s="648"/>
      <c r="C5649" s="649"/>
      <c r="D5649" s="650"/>
      <c r="E5649" s="651"/>
      <c r="F5649" s="652"/>
      <c r="G5649" s="653"/>
      <c r="H5649" s="654"/>
      <c r="I5649" s="654"/>
      <c r="J5649" s="654"/>
      <c r="K5649" s="655"/>
      <c r="L5649" s="653"/>
      <c r="M5649" s="654"/>
      <c r="N5649" s="654"/>
      <c r="O5649" s="654"/>
      <c r="P5649" s="655"/>
      <c r="Q5649" s="656"/>
      <c r="R5649" s="652"/>
      <c r="S5649" s="566"/>
      <c r="T5649" s="566"/>
      <c r="U5649" s="566"/>
      <c r="V5649" s="566"/>
      <c r="W5649" s="566"/>
      <c r="X5649" s="566"/>
      <c r="Y5649" s="566"/>
      <c r="Z5649" s="566"/>
      <c r="AA5649" s="566"/>
      <c r="AB5649" s="566"/>
      <c r="AC5649" s="566"/>
      <c r="AD5649" s="566"/>
      <c r="AE5649" s="566"/>
      <c r="AF5649" s="566"/>
      <c r="AG5649" s="566"/>
    </row>
    <row r="5650" spans="2:33" hidden="1" outlineLevel="1" x14ac:dyDescent="0.45">
      <c r="B5650" s="657"/>
      <c r="C5650" s="658"/>
      <c r="D5650" s="659"/>
      <c r="E5650" s="660"/>
      <c r="F5650" s="661"/>
      <c r="G5650" s="662"/>
      <c r="H5650" s="663"/>
      <c r="I5650" s="663"/>
      <c r="J5650" s="663"/>
      <c r="K5650" s="664"/>
      <c r="L5650" s="662"/>
      <c r="M5650" s="663"/>
      <c r="N5650" s="663"/>
      <c r="O5650" s="663"/>
      <c r="P5650" s="664"/>
      <c r="Q5650" s="665"/>
      <c r="R5650" s="661"/>
      <c r="S5650" s="566"/>
      <c r="T5650" s="566"/>
      <c r="U5650" s="566"/>
      <c r="V5650" s="566"/>
      <c r="W5650" s="566"/>
      <c r="X5650" s="566"/>
      <c r="Y5650" s="566"/>
      <c r="Z5650" s="566"/>
      <c r="AA5650" s="566"/>
      <c r="AB5650" s="566"/>
      <c r="AC5650" s="566"/>
      <c r="AD5650" s="566"/>
      <c r="AE5650" s="566"/>
      <c r="AF5650" s="566"/>
      <c r="AG5650" s="566"/>
    </row>
    <row r="5651" spans="2:33" hidden="1" outlineLevel="1" x14ac:dyDescent="0.45">
      <c r="B5651" s="648"/>
      <c r="C5651" s="649"/>
      <c r="D5651" s="650"/>
      <c r="E5651" s="651"/>
      <c r="F5651" s="652"/>
      <c r="G5651" s="653"/>
      <c r="H5651" s="654"/>
      <c r="I5651" s="654"/>
      <c r="J5651" s="654"/>
      <c r="K5651" s="655"/>
      <c r="L5651" s="653"/>
      <c r="M5651" s="654"/>
      <c r="N5651" s="654"/>
      <c r="O5651" s="654"/>
      <c r="P5651" s="655"/>
      <c r="Q5651" s="656"/>
      <c r="R5651" s="652"/>
      <c r="S5651" s="566"/>
      <c r="T5651" s="566"/>
      <c r="U5651" s="566"/>
      <c r="V5651" s="566"/>
      <c r="W5651" s="566"/>
      <c r="X5651" s="566"/>
      <c r="Y5651" s="566"/>
      <c r="Z5651" s="566"/>
      <c r="AA5651" s="566"/>
      <c r="AB5651" s="566"/>
      <c r="AC5651" s="566"/>
      <c r="AD5651" s="566"/>
      <c r="AE5651" s="566"/>
      <c r="AF5651" s="566"/>
      <c r="AG5651" s="566"/>
    </row>
    <row r="5652" spans="2:33" hidden="1" outlineLevel="1" x14ac:dyDescent="0.45">
      <c r="B5652" s="657"/>
      <c r="C5652" s="658"/>
      <c r="D5652" s="659"/>
      <c r="E5652" s="660"/>
      <c r="F5652" s="661"/>
      <c r="G5652" s="662"/>
      <c r="H5652" s="663"/>
      <c r="I5652" s="663"/>
      <c r="J5652" s="663"/>
      <c r="K5652" s="664"/>
      <c r="L5652" s="662"/>
      <c r="M5652" s="663"/>
      <c r="N5652" s="663"/>
      <c r="O5652" s="663"/>
      <c r="P5652" s="664"/>
      <c r="Q5652" s="665"/>
      <c r="R5652" s="661"/>
      <c r="S5652" s="566"/>
      <c r="T5652" s="566"/>
      <c r="U5652" s="566"/>
      <c r="V5652" s="566"/>
      <c r="W5652" s="566"/>
      <c r="X5652" s="566"/>
      <c r="Y5652" s="566"/>
      <c r="Z5652" s="566"/>
      <c r="AA5652" s="566"/>
      <c r="AB5652" s="566"/>
      <c r="AC5652" s="566"/>
      <c r="AD5652" s="566"/>
      <c r="AE5652" s="566"/>
      <c r="AF5652" s="566"/>
      <c r="AG5652" s="566"/>
    </row>
    <row r="5653" spans="2:33" hidden="1" outlineLevel="1" x14ac:dyDescent="0.45">
      <c r="B5653" s="648"/>
      <c r="C5653" s="649"/>
      <c r="D5653" s="650"/>
      <c r="E5653" s="651"/>
      <c r="F5653" s="652"/>
      <c r="G5653" s="653"/>
      <c r="H5653" s="654"/>
      <c r="I5653" s="654"/>
      <c r="J5653" s="654"/>
      <c r="K5653" s="655"/>
      <c r="L5653" s="653"/>
      <c r="M5653" s="654"/>
      <c r="N5653" s="654"/>
      <c r="O5653" s="654"/>
      <c r="P5653" s="655"/>
      <c r="Q5653" s="656"/>
      <c r="R5653" s="652"/>
      <c r="S5653" s="566"/>
      <c r="T5653" s="566"/>
      <c r="U5653" s="566"/>
      <c r="V5653" s="566"/>
      <c r="W5653" s="566"/>
      <c r="X5653" s="566"/>
      <c r="Y5653" s="566"/>
      <c r="Z5653" s="566"/>
      <c r="AA5653" s="566"/>
      <c r="AB5653" s="566"/>
      <c r="AC5653" s="566"/>
      <c r="AD5653" s="566"/>
      <c r="AE5653" s="566"/>
      <c r="AF5653" s="566"/>
      <c r="AG5653" s="566"/>
    </row>
    <row r="5654" spans="2:33" hidden="1" outlineLevel="1" x14ac:dyDescent="0.45">
      <c r="B5654" s="657"/>
      <c r="C5654" s="658"/>
      <c r="D5654" s="659"/>
      <c r="E5654" s="660"/>
      <c r="F5654" s="661"/>
      <c r="G5654" s="662"/>
      <c r="H5654" s="663"/>
      <c r="I5654" s="663"/>
      <c r="J5654" s="663"/>
      <c r="K5654" s="664"/>
      <c r="L5654" s="662"/>
      <c r="M5654" s="663"/>
      <c r="N5654" s="663"/>
      <c r="O5654" s="663"/>
      <c r="P5654" s="664"/>
      <c r="Q5654" s="665"/>
      <c r="R5654" s="661"/>
      <c r="S5654" s="566"/>
      <c r="T5654" s="566"/>
      <c r="U5654" s="566"/>
      <c r="V5654" s="566"/>
      <c r="W5654" s="566"/>
      <c r="X5654" s="566"/>
      <c r="Y5654" s="566"/>
      <c r="Z5654" s="566"/>
      <c r="AA5654" s="566"/>
      <c r="AB5654" s="566"/>
      <c r="AC5654" s="566"/>
      <c r="AD5654" s="566"/>
      <c r="AE5654" s="566"/>
      <c r="AF5654" s="566"/>
      <c r="AG5654" s="566"/>
    </row>
    <row r="5655" spans="2:33" hidden="1" outlineLevel="1" x14ac:dyDescent="0.45">
      <c r="B5655" s="648"/>
      <c r="C5655" s="649"/>
      <c r="D5655" s="650"/>
      <c r="E5655" s="651"/>
      <c r="F5655" s="652"/>
      <c r="G5655" s="653"/>
      <c r="H5655" s="654"/>
      <c r="I5655" s="654"/>
      <c r="J5655" s="654"/>
      <c r="K5655" s="655"/>
      <c r="L5655" s="653"/>
      <c r="M5655" s="654"/>
      <c r="N5655" s="654"/>
      <c r="O5655" s="654"/>
      <c r="P5655" s="655"/>
      <c r="Q5655" s="656"/>
      <c r="R5655" s="652"/>
      <c r="S5655" s="566"/>
      <c r="T5655" s="566"/>
      <c r="U5655" s="566"/>
      <c r="V5655" s="566"/>
      <c r="W5655" s="566"/>
      <c r="X5655" s="566"/>
      <c r="Y5655" s="566"/>
      <c r="Z5655" s="566"/>
      <c r="AA5655" s="566"/>
      <c r="AB5655" s="566"/>
      <c r="AC5655" s="566"/>
      <c r="AD5655" s="566"/>
      <c r="AE5655" s="566"/>
      <c r="AF5655" s="566"/>
      <c r="AG5655" s="566"/>
    </row>
    <row r="5656" spans="2:33" hidden="1" outlineLevel="1" x14ac:dyDescent="0.45">
      <c r="B5656" s="657"/>
      <c r="C5656" s="658"/>
      <c r="D5656" s="659"/>
      <c r="E5656" s="660"/>
      <c r="F5656" s="661"/>
      <c r="G5656" s="662"/>
      <c r="H5656" s="663"/>
      <c r="I5656" s="663"/>
      <c r="J5656" s="663"/>
      <c r="K5656" s="664"/>
      <c r="L5656" s="662"/>
      <c r="M5656" s="663"/>
      <c r="N5656" s="663"/>
      <c r="O5656" s="663"/>
      <c r="P5656" s="664"/>
      <c r="Q5656" s="665"/>
      <c r="R5656" s="661"/>
      <c r="S5656" s="566"/>
      <c r="T5656" s="566"/>
      <c r="U5656" s="566"/>
      <c r="V5656" s="566"/>
      <c r="W5656" s="566"/>
      <c r="X5656" s="566"/>
      <c r="Y5656" s="566"/>
      <c r="Z5656" s="566"/>
      <c r="AA5656" s="566"/>
      <c r="AB5656" s="566"/>
      <c r="AC5656" s="566"/>
      <c r="AD5656" s="566"/>
      <c r="AE5656" s="566"/>
      <c r="AF5656" s="566"/>
      <c r="AG5656" s="566"/>
    </row>
    <row r="5657" spans="2:33" hidden="1" outlineLevel="1" x14ac:dyDescent="0.45">
      <c r="B5657" s="648"/>
      <c r="C5657" s="649"/>
      <c r="D5657" s="650"/>
      <c r="E5657" s="651"/>
      <c r="F5657" s="652"/>
      <c r="G5657" s="653"/>
      <c r="H5657" s="654"/>
      <c r="I5657" s="654"/>
      <c r="J5657" s="654"/>
      <c r="K5657" s="655"/>
      <c r="L5657" s="653"/>
      <c r="M5657" s="654"/>
      <c r="N5657" s="654"/>
      <c r="O5657" s="654"/>
      <c r="P5657" s="655"/>
      <c r="Q5657" s="656"/>
      <c r="R5657" s="652"/>
      <c r="S5657" s="566"/>
      <c r="T5657" s="566"/>
      <c r="U5657" s="566"/>
      <c r="V5657" s="566"/>
      <c r="W5657" s="566"/>
      <c r="X5657" s="566"/>
      <c r="Y5657" s="566"/>
      <c r="Z5657" s="566"/>
      <c r="AA5657" s="566"/>
      <c r="AB5657" s="566"/>
      <c r="AC5657" s="566"/>
      <c r="AD5657" s="566"/>
      <c r="AE5657" s="566"/>
      <c r="AF5657" s="566"/>
      <c r="AG5657" s="566"/>
    </row>
    <row r="5658" spans="2:33" hidden="1" outlineLevel="1" x14ac:dyDescent="0.45">
      <c r="B5658" s="657"/>
      <c r="C5658" s="658"/>
      <c r="D5658" s="659"/>
      <c r="E5658" s="660"/>
      <c r="F5658" s="661"/>
      <c r="G5658" s="662"/>
      <c r="H5658" s="663"/>
      <c r="I5658" s="663"/>
      <c r="J5658" s="663"/>
      <c r="K5658" s="664"/>
      <c r="L5658" s="662"/>
      <c r="M5658" s="663"/>
      <c r="N5658" s="663"/>
      <c r="O5658" s="663"/>
      <c r="P5658" s="664"/>
      <c r="Q5658" s="665"/>
      <c r="R5658" s="661"/>
      <c r="S5658" s="566"/>
      <c r="T5658" s="566"/>
      <c r="U5658" s="566"/>
      <c r="V5658" s="566"/>
      <c r="W5658" s="566"/>
      <c r="X5658" s="566"/>
      <c r="Y5658" s="566"/>
      <c r="Z5658" s="566"/>
      <c r="AA5658" s="566"/>
      <c r="AB5658" s="566"/>
      <c r="AC5658" s="566"/>
      <c r="AD5658" s="566"/>
      <c r="AE5658" s="566"/>
      <c r="AF5658" s="566"/>
      <c r="AG5658" s="566"/>
    </row>
    <row r="5659" spans="2:33" hidden="1" outlineLevel="1" x14ac:dyDescent="0.45">
      <c r="B5659" s="648"/>
      <c r="C5659" s="649"/>
      <c r="D5659" s="650"/>
      <c r="E5659" s="651"/>
      <c r="F5659" s="652"/>
      <c r="G5659" s="653"/>
      <c r="H5659" s="654"/>
      <c r="I5659" s="654"/>
      <c r="J5659" s="654"/>
      <c r="K5659" s="655"/>
      <c r="L5659" s="653"/>
      <c r="M5659" s="654"/>
      <c r="N5659" s="654"/>
      <c r="O5659" s="654"/>
      <c r="P5659" s="655"/>
      <c r="Q5659" s="656"/>
      <c r="R5659" s="652"/>
      <c r="S5659" s="566"/>
      <c r="T5659" s="566"/>
      <c r="U5659" s="566"/>
      <c r="V5659" s="566"/>
      <c r="W5659" s="566"/>
      <c r="X5659" s="566"/>
      <c r="Y5659" s="566"/>
      <c r="Z5659" s="566"/>
      <c r="AA5659" s="566"/>
      <c r="AB5659" s="566"/>
      <c r="AC5659" s="566"/>
      <c r="AD5659" s="566"/>
      <c r="AE5659" s="566"/>
      <c r="AF5659" s="566"/>
      <c r="AG5659" s="566"/>
    </row>
    <row r="5660" spans="2:33" hidden="1" outlineLevel="1" x14ac:dyDescent="0.45">
      <c r="B5660" s="657"/>
      <c r="C5660" s="658"/>
      <c r="D5660" s="659"/>
      <c r="E5660" s="660"/>
      <c r="F5660" s="661"/>
      <c r="G5660" s="662"/>
      <c r="H5660" s="663"/>
      <c r="I5660" s="663"/>
      <c r="J5660" s="663"/>
      <c r="K5660" s="664"/>
      <c r="L5660" s="662"/>
      <c r="M5660" s="663"/>
      <c r="N5660" s="663"/>
      <c r="O5660" s="663"/>
      <c r="P5660" s="664"/>
      <c r="Q5660" s="665"/>
      <c r="R5660" s="661"/>
      <c r="S5660" s="566"/>
      <c r="T5660" s="566"/>
      <c r="U5660" s="566"/>
      <c r="V5660" s="566"/>
      <c r="W5660" s="566"/>
      <c r="X5660" s="566"/>
      <c r="Y5660" s="566"/>
      <c r="Z5660" s="566"/>
      <c r="AA5660" s="566"/>
      <c r="AB5660" s="566"/>
      <c r="AC5660" s="566"/>
      <c r="AD5660" s="566"/>
      <c r="AE5660" s="566"/>
      <c r="AF5660" s="566"/>
      <c r="AG5660" s="566"/>
    </row>
    <row r="5661" spans="2:33" hidden="1" outlineLevel="1" x14ac:dyDescent="0.45">
      <c r="B5661" s="648"/>
      <c r="C5661" s="649"/>
      <c r="D5661" s="650"/>
      <c r="E5661" s="651"/>
      <c r="F5661" s="652"/>
      <c r="G5661" s="653"/>
      <c r="H5661" s="654"/>
      <c r="I5661" s="654"/>
      <c r="J5661" s="654"/>
      <c r="K5661" s="655"/>
      <c r="L5661" s="653"/>
      <c r="M5661" s="654"/>
      <c r="N5661" s="654"/>
      <c r="O5661" s="654"/>
      <c r="P5661" s="655"/>
      <c r="Q5661" s="656"/>
      <c r="R5661" s="652"/>
      <c r="S5661" s="566"/>
      <c r="T5661" s="566"/>
      <c r="U5661" s="566"/>
      <c r="V5661" s="566"/>
      <c r="W5661" s="566"/>
      <c r="X5661" s="566"/>
      <c r="Y5661" s="566"/>
      <c r="Z5661" s="566"/>
      <c r="AA5661" s="566"/>
      <c r="AB5661" s="566"/>
      <c r="AC5661" s="566"/>
      <c r="AD5661" s="566"/>
      <c r="AE5661" s="566"/>
      <c r="AF5661" s="566"/>
      <c r="AG5661" s="566"/>
    </row>
    <row r="5662" spans="2:33" hidden="1" outlineLevel="1" x14ac:dyDescent="0.45">
      <c r="B5662" s="657"/>
      <c r="C5662" s="658"/>
      <c r="D5662" s="659"/>
      <c r="E5662" s="660"/>
      <c r="F5662" s="661"/>
      <c r="G5662" s="662"/>
      <c r="H5662" s="663"/>
      <c r="I5662" s="663"/>
      <c r="J5662" s="663"/>
      <c r="K5662" s="664"/>
      <c r="L5662" s="662"/>
      <c r="M5662" s="663"/>
      <c r="N5662" s="663"/>
      <c r="O5662" s="663"/>
      <c r="P5662" s="664"/>
      <c r="Q5662" s="665"/>
      <c r="R5662" s="661"/>
      <c r="S5662" s="566"/>
      <c r="T5662" s="566"/>
      <c r="U5662" s="566"/>
      <c r="V5662" s="566"/>
      <c r="W5662" s="566"/>
      <c r="X5662" s="566"/>
      <c r="Y5662" s="566"/>
      <c r="Z5662" s="566"/>
      <c r="AA5662" s="566"/>
      <c r="AB5662" s="566"/>
      <c r="AC5662" s="566"/>
      <c r="AD5662" s="566"/>
      <c r="AE5662" s="566"/>
      <c r="AF5662" s="566"/>
      <c r="AG5662" s="566"/>
    </row>
    <row r="5663" spans="2:33" hidden="1" outlineLevel="1" x14ac:dyDescent="0.45">
      <c r="B5663" s="648"/>
      <c r="C5663" s="649"/>
      <c r="D5663" s="650"/>
      <c r="E5663" s="651"/>
      <c r="F5663" s="652"/>
      <c r="G5663" s="653"/>
      <c r="H5663" s="654"/>
      <c r="I5663" s="654"/>
      <c r="J5663" s="654"/>
      <c r="K5663" s="655"/>
      <c r="L5663" s="653"/>
      <c r="M5663" s="654"/>
      <c r="N5663" s="654"/>
      <c r="O5663" s="654"/>
      <c r="P5663" s="655"/>
      <c r="Q5663" s="656"/>
      <c r="R5663" s="652"/>
      <c r="S5663" s="566"/>
      <c r="T5663" s="566"/>
      <c r="U5663" s="566"/>
      <c r="V5663" s="566"/>
      <c r="W5663" s="566"/>
      <c r="X5663" s="566"/>
      <c r="Y5663" s="566"/>
      <c r="Z5663" s="566"/>
      <c r="AA5663" s="566"/>
      <c r="AB5663" s="566"/>
      <c r="AC5663" s="566"/>
      <c r="AD5663" s="566"/>
      <c r="AE5663" s="566"/>
      <c r="AF5663" s="566"/>
      <c r="AG5663" s="566"/>
    </row>
    <row r="5664" spans="2:33" hidden="1" outlineLevel="1" x14ac:dyDescent="0.45">
      <c r="B5664" s="657"/>
      <c r="C5664" s="658"/>
      <c r="D5664" s="659"/>
      <c r="E5664" s="660"/>
      <c r="F5664" s="661"/>
      <c r="G5664" s="662"/>
      <c r="H5664" s="663"/>
      <c r="I5664" s="663"/>
      <c r="J5664" s="663"/>
      <c r="K5664" s="664"/>
      <c r="L5664" s="662"/>
      <c r="M5664" s="663"/>
      <c r="N5664" s="663"/>
      <c r="O5664" s="663"/>
      <c r="P5664" s="664"/>
      <c r="Q5664" s="665"/>
      <c r="R5664" s="661"/>
      <c r="S5664" s="566"/>
      <c r="T5664" s="566"/>
      <c r="U5664" s="566"/>
      <c r="V5664" s="566"/>
      <c r="W5664" s="566"/>
      <c r="X5664" s="566"/>
      <c r="Y5664" s="566"/>
      <c r="Z5664" s="566"/>
      <c r="AA5664" s="566"/>
      <c r="AB5664" s="566"/>
      <c r="AC5664" s="566"/>
      <c r="AD5664" s="566"/>
      <c r="AE5664" s="566"/>
      <c r="AF5664" s="566"/>
      <c r="AG5664" s="566"/>
    </row>
    <row r="5665" spans="2:33" hidden="1" outlineLevel="1" x14ac:dyDescent="0.45">
      <c r="B5665" s="648"/>
      <c r="C5665" s="649"/>
      <c r="D5665" s="650"/>
      <c r="E5665" s="651"/>
      <c r="F5665" s="652"/>
      <c r="G5665" s="653"/>
      <c r="H5665" s="654"/>
      <c r="I5665" s="654"/>
      <c r="J5665" s="654"/>
      <c r="K5665" s="655"/>
      <c r="L5665" s="653"/>
      <c r="M5665" s="654"/>
      <c r="N5665" s="654"/>
      <c r="O5665" s="654"/>
      <c r="P5665" s="655"/>
      <c r="Q5665" s="656"/>
      <c r="R5665" s="652"/>
      <c r="S5665" s="566"/>
      <c r="T5665" s="566"/>
      <c r="U5665" s="566"/>
      <c r="V5665" s="566"/>
      <c r="W5665" s="566"/>
      <c r="X5665" s="566"/>
      <c r="Y5665" s="566"/>
      <c r="Z5665" s="566"/>
      <c r="AA5665" s="566"/>
      <c r="AB5665" s="566"/>
      <c r="AC5665" s="566"/>
      <c r="AD5665" s="566"/>
      <c r="AE5665" s="566"/>
      <c r="AF5665" s="566"/>
      <c r="AG5665" s="566"/>
    </row>
    <row r="5666" spans="2:33" hidden="1" outlineLevel="1" x14ac:dyDescent="0.45">
      <c r="B5666" s="657"/>
      <c r="C5666" s="658"/>
      <c r="D5666" s="659"/>
      <c r="E5666" s="660"/>
      <c r="F5666" s="661"/>
      <c r="G5666" s="662"/>
      <c r="H5666" s="663"/>
      <c r="I5666" s="663"/>
      <c r="J5666" s="663"/>
      <c r="K5666" s="664"/>
      <c r="L5666" s="662"/>
      <c r="M5666" s="663"/>
      <c r="N5666" s="663"/>
      <c r="O5666" s="663"/>
      <c r="P5666" s="664"/>
      <c r="Q5666" s="665"/>
      <c r="R5666" s="661"/>
      <c r="S5666" s="566"/>
      <c r="T5666" s="566"/>
      <c r="U5666" s="566"/>
      <c r="V5666" s="566"/>
      <c r="W5666" s="566"/>
      <c r="X5666" s="566"/>
      <c r="Y5666" s="566"/>
      <c r="Z5666" s="566"/>
      <c r="AA5666" s="566"/>
      <c r="AB5666" s="566"/>
      <c r="AC5666" s="566"/>
      <c r="AD5666" s="566"/>
      <c r="AE5666" s="566"/>
      <c r="AF5666" s="566"/>
      <c r="AG5666" s="566"/>
    </row>
    <row r="5667" spans="2:33" hidden="1" outlineLevel="1" x14ac:dyDescent="0.45">
      <c r="B5667" s="648"/>
      <c r="C5667" s="649"/>
      <c r="D5667" s="650"/>
      <c r="E5667" s="651"/>
      <c r="F5667" s="652"/>
      <c r="G5667" s="653"/>
      <c r="H5667" s="654"/>
      <c r="I5667" s="654"/>
      <c r="J5667" s="654"/>
      <c r="K5667" s="655"/>
      <c r="L5667" s="653"/>
      <c r="M5667" s="654"/>
      <c r="N5667" s="654"/>
      <c r="O5667" s="654"/>
      <c r="P5667" s="655"/>
      <c r="Q5667" s="656"/>
      <c r="R5667" s="652"/>
      <c r="S5667" s="566"/>
      <c r="T5667" s="566"/>
      <c r="U5667" s="566"/>
      <c r="V5667" s="566"/>
      <c r="W5667" s="566"/>
      <c r="X5667" s="566"/>
      <c r="Y5667" s="566"/>
      <c r="Z5667" s="566"/>
      <c r="AA5667" s="566"/>
      <c r="AB5667" s="566"/>
      <c r="AC5667" s="566"/>
      <c r="AD5667" s="566"/>
      <c r="AE5667" s="566"/>
      <c r="AF5667" s="566"/>
      <c r="AG5667" s="566"/>
    </row>
    <row r="5668" spans="2:33" hidden="1" outlineLevel="1" x14ac:dyDescent="0.45">
      <c r="B5668" s="657"/>
      <c r="C5668" s="658"/>
      <c r="D5668" s="659"/>
      <c r="E5668" s="660"/>
      <c r="F5668" s="661"/>
      <c r="G5668" s="662"/>
      <c r="H5668" s="663"/>
      <c r="I5668" s="663"/>
      <c r="J5668" s="663"/>
      <c r="K5668" s="664"/>
      <c r="L5668" s="662"/>
      <c r="M5668" s="663"/>
      <c r="N5668" s="663"/>
      <c r="O5668" s="663"/>
      <c r="P5668" s="664"/>
      <c r="Q5668" s="665"/>
      <c r="R5668" s="661"/>
      <c r="S5668" s="566"/>
      <c r="T5668" s="566"/>
      <c r="U5668" s="566"/>
      <c r="V5668" s="566"/>
      <c r="W5668" s="566"/>
      <c r="X5668" s="566"/>
      <c r="Y5668" s="566"/>
      <c r="Z5668" s="566"/>
      <c r="AA5668" s="566"/>
      <c r="AB5668" s="566"/>
      <c r="AC5668" s="566"/>
      <c r="AD5668" s="566"/>
      <c r="AE5668" s="566"/>
      <c r="AF5668" s="566"/>
      <c r="AG5668" s="566"/>
    </row>
    <row r="5669" spans="2:33" hidden="1" outlineLevel="1" x14ac:dyDescent="0.45">
      <c r="B5669" s="648"/>
      <c r="C5669" s="649"/>
      <c r="D5669" s="650"/>
      <c r="E5669" s="651"/>
      <c r="F5669" s="652"/>
      <c r="G5669" s="653"/>
      <c r="H5669" s="654"/>
      <c r="I5669" s="654"/>
      <c r="J5669" s="654"/>
      <c r="K5669" s="655"/>
      <c r="L5669" s="653"/>
      <c r="M5669" s="654"/>
      <c r="N5669" s="654"/>
      <c r="O5669" s="654"/>
      <c r="P5669" s="655"/>
      <c r="Q5669" s="656"/>
      <c r="R5669" s="652"/>
      <c r="S5669" s="566"/>
      <c r="T5669" s="566"/>
      <c r="U5669" s="566"/>
      <c r="V5669" s="566"/>
      <c r="W5669" s="566"/>
      <c r="X5669" s="566"/>
      <c r="Y5669" s="566"/>
      <c r="Z5669" s="566"/>
      <c r="AA5669" s="566"/>
      <c r="AB5669" s="566"/>
      <c r="AC5669" s="566"/>
      <c r="AD5669" s="566"/>
      <c r="AE5669" s="566"/>
      <c r="AF5669" s="566"/>
      <c r="AG5669" s="566"/>
    </row>
    <row r="5670" spans="2:33" hidden="1" outlineLevel="1" x14ac:dyDescent="0.45">
      <c r="B5670" s="657"/>
      <c r="C5670" s="658"/>
      <c r="D5670" s="659"/>
      <c r="E5670" s="660"/>
      <c r="F5670" s="661"/>
      <c r="G5670" s="662"/>
      <c r="H5670" s="663"/>
      <c r="I5670" s="663"/>
      <c r="J5670" s="663"/>
      <c r="K5670" s="664"/>
      <c r="L5670" s="662"/>
      <c r="M5670" s="663"/>
      <c r="N5670" s="663"/>
      <c r="O5670" s="663"/>
      <c r="P5670" s="664"/>
      <c r="Q5670" s="665"/>
      <c r="R5670" s="661"/>
      <c r="S5670" s="566"/>
      <c r="T5670" s="566"/>
      <c r="U5670" s="566"/>
      <c r="V5670" s="566"/>
      <c r="W5670" s="566"/>
      <c r="X5670" s="566"/>
      <c r="Y5670" s="566"/>
      <c r="Z5670" s="566"/>
      <c r="AA5670" s="566"/>
      <c r="AB5670" s="566"/>
      <c r="AC5670" s="566"/>
      <c r="AD5670" s="566"/>
      <c r="AE5670" s="566"/>
      <c r="AF5670" s="566"/>
      <c r="AG5670" s="566"/>
    </row>
    <row r="5671" spans="2:33" hidden="1" outlineLevel="1" x14ac:dyDescent="0.45">
      <c r="B5671" s="648"/>
      <c r="C5671" s="649"/>
      <c r="D5671" s="650"/>
      <c r="E5671" s="651"/>
      <c r="F5671" s="652"/>
      <c r="G5671" s="653"/>
      <c r="H5671" s="654"/>
      <c r="I5671" s="654"/>
      <c r="J5671" s="654"/>
      <c r="K5671" s="655"/>
      <c r="L5671" s="653"/>
      <c r="M5671" s="654"/>
      <c r="N5671" s="654"/>
      <c r="O5671" s="654"/>
      <c r="P5671" s="655"/>
      <c r="Q5671" s="656"/>
      <c r="R5671" s="652"/>
      <c r="S5671" s="566"/>
      <c r="T5671" s="566"/>
      <c r="U5671" s="566"/>
      <c r="V5671" s="566"/>
      <c r="W5671" s="566"/>
      <c r="X5671" s="566"/>
      <c r="Y5671" s="566"/>
      <c r="Z5671" s="566"/>
      <c r="AA5671" s="566"/>
      <c r="AB5671" s="566"/>
      <c r="AC5671" s="566"/>
      <c r="AD5671" s="566"/>
      <c r="AE5671" s="566"/>
      <c r="AF5671" s="566"/>
      <c r="AG5671" s="566"/>
    </row>
    <row r="5672" spans="2:33" hidden="1" outlineLevel="1" x14ac:dyDescent="0.45">
      <c r="B5672" s="657"/>
      <c r="C5672" s="658"/>
      <c r="D5672" s="659"/>
      <c r="E5672" s="660"/>
      <c r="F5672" s="661"/>
      <c r="G5672" s="662"/>
      <c r="H5672" s="663"/>
      <c r="I5672" s="663"/>
      <c r="J5672" s="663"/>
      <c r="K5672" s="664"/>
      <c r="L5672" s="662"/>
      <c r="M5672" s="663"/>
      <c r="N5672" s="663"/>
      <c r="O5672" s="663"/>
      <c r="P5672" s="664"/>
      <c r="Q5672" s="665"/>
      <c r="R5672" s="661"/>
      <c r="S5672" s="566"/>
      <c r="T5672" s="566"/>
      <c r="U5672" s="566"/>
      <c r="V5672" s="566"/>
      <c r="W5672" s="566"/>
      <c r="X5672" s="566"/>
      <c r="Y5672" s="566"/>
      <c r="Z5672" s="566"/>
      <c r="AA5672" s="566"/>
      <c r="AB5672" s="566"/>
      <c r="AC5672" s="566"/>
      <c r="AD5672" s="566"/>
      <c r="AE5672" s="566"/>
      <c r="AF5672" s="566"/>
      <c r="AG5672" s="566"/>
    </row>
    <row r="5673" spans="2:33" hidden="1" outlineLevel="1" x14ac:dyDescent="0.45">
      <c r="B5673" s="648"/>
      <c r="C5673" s="649"/>
      <c r="D5673" s="650"/>
      <c r="E5673" s="651"/>
      <c r="F5673" s="652"/>
      <c r="G5673" s="653"/>
      <c r="H5673" s="654"/>
      <c r="I5673" s="654"/>
      <c r="J5673" s="654"/>
      <c r="K5673" s="655"/>
      <c r="L5673" s="653"/>
      <c r="M5673" s="654"/>
      <c r="N5673" s="654"/>
      <c r="O5673" s="654"/>
      <c r="P5673" s="655"/>
      <c r="Q5673" s="656"/>
      <c r="R5673" s="652"/>
      <c r="S5673" s="566"/>
      <c r="T5673" s="566"/>
      <c r="U5673" s="566"/>
      <c r="V5673" s="566"/>
      <c r="W5673" s="566"/>
      <c r="X5673" s="566"/>
      <c r="Y5673" s="566"/>
      <c r="Z5673" s="566"/>
      <c r="AA5673" s="566"/>
      <c r="AB5673" s="566"/>
      <c r="AC5673" s="566"/>
      <c r="AD5673" s="566"/>
      <c r="AE5673" s="566"/>
      <c r="AF5673" s="566"/>
      <c r="AG5673" s="566"/>
    </row>
    <row r="5674" spans="2:33" hidden="1" outlineLevel="1" x14ac:dyDescent="0.45">
      <c r="B5674" s="657"/>
      <c r="C5674" s="658"/>
      <c r="D5674" s="659"/>
      <c r="E5674" s="660"/>
      <c r="F5674" s="661"/>
      <c r="G5674" s="662"/>
      <c r="H5674" s="663"/>
      <c r="I5674" s="663"/>
      <c r="J5674" s="663"/>
      <c r="K5674" s="664"/>
      <c r="L5674" s="662"/>
      <c r="M5674" s="663"/>
      <c r="N5674" s="663"/>
      <c r="O5674" s="663"/>
      <c r="P5674" s="664"/>
      <c r="Q5674" s="665"/>
      <c r="R5674" s="661"/>
      <c r="S5674" s="566"/>
      <c r="T5674" s="566"/>
      <c r="U5674" s="566"/>
      <c r="V5674" s="566"/>
      <c r="W5674" s="566"/>
      <c r="X5674" s="566"/>
      <c r="Y5674" s="566"/>
      <c r="Z5674" s="566"/>
      <c r="AA5674" s="566"/>
      <c r="AB5674" s="566"/>
      <c r="AC5674" s="566"/>
      <c r="AD5674" s="566"/>
      <c r="AE5674" s="566"/>
      <c r="AF5674" s="566"/>
      <c r="AG5674" s="566"/>
    </row>
    <row r="5675" spans="2:33" hidden="1" outlineLevel="1" x14ac:dyDescent="0.45">
      <c r="B5675" s="648"/>
      <c r="C5675" s="649"/>
      <c r="D5675" s="650"/>
      <c r="E5675" s="651"/>
      <c r="F5675" s="652"/>
      <c r="G5675" s="653"/>
      <c r="H5675" s="654"/>
      <c r="I5675" s="654"/>
      <c r="J5675" s="654"/>
      <c r="K5675" s="655"/>
      <c r="L5675" s="653"/>
      <c r="M5675" s="654"/>
      <c r="N5675" s="654"/>
      <c r="O5675" s="654"/>
      <c r="P5675" s="655"/>
      <c r="Q5675" s="656"/>
      <c r="R5675" s="652"/>
      <c r="S5675" s="566"/>
      <c r="T5675" s="566"/>
      <c r="U5675" s="566"/>
      <c r="V5675" s="566"/>
      <c r="W5675" s="566"/>
      <c r="X5675" s="566"/>
      <c r="Y5675" s="566"/>
      <c r="Z5675" s="566"/>
      <c r="AA5675" s="566"/>
      <c r="AB5675" s="566"/>
      <c r="AC5675" s="566"/>
      <c r="AD5675" s="566"/>
      <c r="AE5675" s="566"/>
      <c r="AF5675" s="566"/>
      <c r="AG5675" s="566"/>
    </row>
    <row r="5676" spans="2:33" hidden="1" outlineLevel="1" x14ac:dyDescent="0.45">
      <c r="B5676" s="657"/>
      <c r="C5676" s="658"/>
      <c r="D5676" s="659"/>
      <c r="E5676" s="660"/>
      <c r="F5676" s="661"/>
      <c r="G5676" s="662"/>
      <c r="H5676" s="663"/>
      <c r="I5676" s="663"/>
      <c r="J5676" s="663"/>
      <c r="K5676" s="664"/>
      <c r="L5676" s="662"/>
      <c r="M5676" s="663"/>
      <c r="N5676" s="663"/>
      <c r="O5676" s="663"/>
      <c r="P5676" s="664"/>
      <c r="Q5676" s="665"/>
      <c r="R5676" s="661"/>
      <c r="S5676" s="566"/>
      <c r="T5676" s="566"/>
      <c r="U5676" s="566"/>
      <c r="V5676" s="566"/>
      <c r="W5676" s="566"/>
      <c r="X5676" s="566"/>
      <c r="Y5676" s="566"/>
      <c r="Z5676" s="566"/>
      <c r="AA5676" s="566"/>
      <c r="AB5676" s="566"/>
      <c r="AC5676" s="566"/>
      <c r="AD5676" s="566"/>
      <c r="AE5676" s="566"/>
      <c r="AF5676" s="566"/>
      <c r="AG5676" s="566"/>
    </row>
    <row r="5677" spans="2:33" hidden="1" outlineLevel="1" x14ac:dyDescent="0.45">
      <c r="B5677" s="648"/>
      <c r="C5677" s="649"/>
      <c r="D5677" s="650"/>
      <c r="E5677" s="651"/>
      <c r="F5677" s="652"/>
      <c r="G5677" s="653"/>
      <c r="H5677" s="654"/>
      <c r="I5677" s="654"/>
      <c r="J5677" s="654"/>
      <c r="K5677" s="655"/>
      <c r="L5677" s="653"/>
      <c r="M5677" s="654"/>
      <c r="N5677" s="654"/>
      <c r="O5677" s="654"/>
      <c r="P5677" s="655"/>
      <c r="Q5677" s="656"/>
      <c r="R5677" s="652"/>
      <c r="S5677" s="566"/>
      <c r="T5677" s="566"/>
      <c r="U5677" s="566"/>
      <c r="V5677" s="566"/>
      <c r="W5677" s="566"/>
      <c r="X5677" s="566"/>
      <c r="Y5677" s="566"/>
      <c r="Z5677" s="566"/>
      <c r="AA5677" s="566"/>
      <c r="AB5677" s="566"/>
      <c r="AC5677" s="566"/>
      <c r="AD5677" s="566"/>
      <c r="AE5677" s="566"/>
      <c r="AF5677" s="566"/>
      <c r="AG5677" s="566"/>
    </row>
    <row r="5678" spans="2:33" hidden="1" outlineLevel="1" x14ac:dyDescent="0.45">
      <c r="B5678" s="657"/>
      <c r="C5678" s="658"/>
      <c r="D5678" s="659"/>
      <c r="E5678" s="660"/>
      <c r="F5678" s="661"/>
      <c r="G5678" s="662"/>
      <c r="H5678" s="663"/>
      <c r="I5678" s="663"/>
      <c r="J5678" s="663"/>
      <c r="K5678" s="664"/>
      <c r="L5678" s="662"/>
      <c r="M5678" s="663"/>
      <c r="N5678" s="663"/>
      <c r="O5678" s="663"/>
      <c r="P5678" s="664"/>
      <c r="Q5678" s="665"/>
      <c r="R5678" s="661"/>
      <c r="S5678" s="566"/>
      <c r="T5678" s="566"/>
      <c r="U5678" s="566"/>
      <c r="V5678" s="566"/>
      <c r="W5678" s="566"/>
      <c r="X5678" s="566"/>
      <c r="Y5678" s="566"/>
      <c r="Z5678" s="566"/>
      <c r="AA5678" s="566"/>
      <c r="AB5678" s="566"/>
      <c r="AC5678" s="566"/>
      <c r="AD5678" s="566"/>
      <c r="AE5678" s="566"/>
      <c r="AF5678" s="566"/>
      <c r="AG5678" s="566"/>
    </row>
    <row r="5679" spans="2:33" hidden="1" outlineLevel="1" x14ac:dyDescent="0.45">
      <c r="B5679" s="648"/>
      <c r="C5679" s="649"/>
      <c r="D5679" s="650"/>
      <c r="E5679" s="651"/>
      <c r="F5679" s="652"/>
      <c r="G5679" s="653"/>
      <c r="H5679" s="654"/>
      <c r="I5679" s="654"/>
      <c r="J5679" s="654"/>
      <c r="K5679" s="655"/>
      <c r="L5679" s="653"/>
      <c r="M5679" s="654"/>
      <c r="N5679" s="654"/>
      <c r="O5679" s="654"/>
      <c r="P5679" s="655"/>
      <c r="Q5679" s="656"/>
      <c r="R5679" s="652"/>
      <c r="S5679" s="566"/>
      <c r="T5679" s="566"/>
      <c r="U5679" s="566"/>
      <c r="V5679" s="566"/>
      <c r="W5679" s="566"/>
      <c r="X5679" s="566"/>
      <c r="Y5679" s="566"/>
      <c r="Z5679" s="566"/>
      <c r="AA5679" s="566"/>
      <c r="AB5679" s="566"/>
      <c r="AC5679" s="566"/>
      <c r="AD5679" s="566"/>
      <c r="AE5679" s="566"/>
      <c r="AF5679" s="566"/>
      <c r="AG5679" s="566"/>
    </row>
    <row r="5680" spans="2:33" hidden="1" outlineLevel="1" x14ac:dyDescent="0.45">
      <c r="B5680" s="657"/>
      <c r="C5680" s="658"/>
      <c r="D5680" s="659"/>
      <c r="E5680" s="660"/>
      <c r="F5680" s="661"/>
      <c r="G5680" s="662"/>
      <c r="H5680" s="663"/>
      <c r="I5680" s="663"/>
      <c r="J5680" s="663"/>
      <c r="K5680" s="664"/>
      <c r="L5680" s="662"/>
      <c r="M5680" s="663"/>
      <c r="N5680" s="663"/>
      <c r="O5680" s="663"/>
      <c r="P5680" s="664"/>
      <c r="Q5680" s="665"/>
      <c r="R5680" s="661"/>
      <c r="S5680" s="566"/>
      <c r="T5680" s="566"/>
      <c r="U5680" s="566"/>
      <c r="V5680" s="566"/>
      <c r="W5680" s="566"/>
      <c r="X5680" s="566"/>
      <c r="Y5680" s="566"/>
      <c r="Z5680" s="566"/>
      <c r="AA5680" s="566"/>
      <c r="AB5680" s="566"/>
      <c r="AC5680" s="566"/>
      <c r="AD5680" s="566"/>
      <c r="AE5680" s="566"/>
      <c r="AF5680" s="566"/>
      <c r="AG5680" s="566"/>
    </row>
    <row r="5681" spans="2:33" hidden="1" outlineLevel="1" x14ac:dyDescent="0.45">
      <c r="B5681" s="648"/>
      <c r="C5681" s="649"/>
      <c r="D5681" s="650"/>
      <c r="E5681" s="651"/>
      <c r="F5681" s="652"/>
      <c r="G5681" s="653"/>
      <c r="H5681" s="654"/>
      <c r="I5681" s="654"/>
      <c r="J5681" s="654"/>
      <c r="K5681" s="655"/>
      <c r="L5681" s="653"/>
      <c r="M5681" s="654"/>
      <c r="N5681" s="654"/>
      <c r="O5681" s="654"/>
      <c r="P5681" s="655"/>
      <c r="Q5681" s="656"/>
      <c r="R5681" s="652"/>
      <c r="S5681" s="566"/>
      <c r="T5681" s="566"/>
      <c r="U5681" s="566"/>
      <c r="V5681" s="566"/>
      <c r="W5681" s="566"/>
      <c r="X5681" s="566"/>
      <c r="Y5681" s="566"/>
      <c r="Z5681" s="566"/>
      <c r="AA5681" s="566"/>
      <c r="AB5681" s="566"/>
      <c r="AC5681" s="566"/>
      <c r="AD5681" s="566"/>
      <c r="AE5681" s="566"/>
      <c r="AF5681" s="566"/>
      <c r="AG5681" s="566"/>
    </row>
    <row r="5682" spans="2:33" hidden="1" outlineLevel="1" x14ac:dyDescent="0.45">
      <c r="B5682" s="657"/>
      <c r="C5682" s="658"/>
      <c r="D5682" s="659"/>
      <c r="E5682" s="660"/>
      <c r="F5682" s="661"/>
      <c r="G5682" s="662"/>
      <c r="H5682" s="663"/>
      <c r="I5682" s="663"/>
      <c r="J5682" s="663"/>
      <c r="K5682" s="664"/>
      <c r="L5682" s="662"/>
      <c r="M5682" s="663"/>
      <c r="N5682" s="663"/>
      <c r="O5682" s="663"/>
      <c r="P5682" s="664"/>
      <c r="Q5682" s="665"/>
      <c r="R5682" s="661"/>
      <c r="S5682" s="566"/>
      <c r="T5682" s="566"/>
      <c r="U5682" s="566"/>
      <c r="V5682" s="566"/>
      <c r="W5682" s="566"/>
      <c r="X5682" s="566"/>
      <c r="Y5682" s="566"/>
      <c r="Z5682" s="566"/>
      <c r="AA5682" s="566"/>
      <c r="AB5682" s="566"/>
      <c r="AC5682" s="566"/>
      <c r="AD5682" s="566"/>
      <c r="AE5682" s="566"/>
      <c r="AF5682" s="566"/>
      <c r="AG5682" s="566"/>
    </row>
    <row r="5683" spans="2:33" hidden="1" outlineLevel="1" x14ac:dyDescent="0.45">
      <c r="B5683" s="648"/>
      <c r="C5683" s="649"/>
      <c r="D5683" s="650"/>
      <c r="E5683" s="651"/>
      <c r="F5683" s="652"/>
      <c r="G5683" s="653"/>
      <c r="H5683" s="654"/>
      <c r="I5683" s="654"/>
      <c r="J5683" s="654"/>
      <c r="K5683" s="655"/>
      <c r="L5683" s="653"/>
      <c r="M5683" s="654"/>
      <c r="N5683" s="654"/>
      <c r="O5683" s="654"/>
      <c r="P5683" s="655"/>
      <c r="Q5683" s="656"/>
      <c r="R5683" s="652"/>
      <c r="S5683" s="566"/>
      <c r="T5683" s="566"/>
      <c r="U5683" s="566"/>
      <c r="V5683" s="566"/>
      <c r="W5683" s="566"/>
      <c r="X5683" s="566"/>
      <c r="Y5683" s="566"/>
      <c r="Z5683" s="566"/>
      <c r="AA5683" s="566"/>
      <c r="AB5683" s="566"/>
      <c r="AC5683" s="566"/>
      <c r="AD5683" s="566"/>
      <c r="AE5683" s="566"/>
      <c r="AF5683" s="566"/>
      <c r="AG5683" s="566"/>
    </row>
    <row r="5684" spans="2:33" hidden="1" outlineLevel="1" x14ac:dyDescent="0.45">
      <c r="B5684" s="657"/>
      <c r="C5684" s="658"/>
      <c r="D5684" s="659"/>
      <c r="E5684" s="660"/>
      <c r="F5684" s="661"/>
      <c r="G5684" s="662"/>
      <c r="H5684" s="663"/>
      <c r="I5684" s="663"/>
      <c r="J5684" s="663"/>
      <c r="K5684" s="664"/>
      <c r="L5684" s="662"/>
      <c r="M5684" s="663"/>
      <c r="N5684" s="663"/>
      <c r="O5684" s="663"/>
      <c r="P5684" s="664"/>
      <c r="Q5684" s="665"/>
      <c r="R5684" s="661"/>
      <c r="S5684" s="566"/>
      <c r="T5684" s="566"/>
      <c r="U5684" s="566"/>
      <c r="V5684" s="566"/>
      <c r="W5684" s="566"/>
      <c r="X5684" s="566"/>
      <c r="Y5684" s="566"/>
      <c r="Z5684" s="566"/>
      <c r="AA5684" s="566"/>
      <c r="AB5684" s="566"/>
      <c r="AC5684" s="566"/>
      <c r="AD5684" s="566"/>
      <c r="AE5684" s="566"/>
      <c r="AF5684" s="566"/>
      <c r="AG5684" s="566"/>
    </row>
    <row r="5685" spans="2:33" hidden="1" outlineLevel="1" x14ac:dyDescent="0.45">
      <c r="B5685" s="648"/>
      <c r="C5685" s="649"/>
      <c r="D5685" s="650"/>
      <c r="E5685" s="651"/>
      <c r="F5685" s="652"/>
      <c r="G5685" s="653"/>
      <c r="H5685" s="654"/>
      <c r="I5685" s="654"/>
      <c r="J5685" s="654"/>
      <c r="K5685" s="655"/>
      <c r="L5685" s="653"/>
      <c r="M5685" s="654"/>
      <c r="N5685" s="654"/>
      <c r="O5685" s="654"/>
      <c r="P5685" s="655"/>
      <c r="Q5685" s="656"/>
      <c r="R5685" s="652"/>
      <c r="S5685" s="566"/>
      <c r="T5685" s="566"/>
      <c r="U5685" s="566"/>
      <c r="V5685" s="566"/>
      <c r="W5685" s="566"/>
      <c r="X5685" s="566"/>
      <c r="Y5685" s="566"/>
      <c r="Z5685" s="566"/>
      <c r="AA5685" s="566"/>
      <c r="AB5685" s="566"/>
      <c r="AC5685" s="566"/>
      <c r="AD5685" s="566"/>
      <c r="AE5685" s="566"/>
      <c r="AF5685" s="566"/>
      <c r="AG5685" s="566"/>
    </row>
    <row r="5686" spans="2:33" hidden="1" outlineLevel="1" x14ac:dyDescent="0.45">
      <c r="B5686" s="657"/>
      <c r="C5686" s="658"/>
      <c r="D5686" s="659"/>
      <c r="E5686" s="660"/>
      <c r="F5686" s="661"/>
      <c r="G5686" s="662"/>
      <c r="H5686" s="663"/>
      <c r="I5686" s="663"/>
      <c r="J5686" s="663"/>
      <c r="K5686" s="664"/>
      <c r="L5686" s="662"/>
      <c r="M5686" s="663"/>
      <c r="N5686" s="663"/>
      <c r="O5686" s="663"/>
      <c r="P5686" s="664"/>
      <c r="Q5686" s="665"/>
      <c r="R5686" s="661"/>
      <c r="S5686" s="566"/>
      <c r="T5686" s="566"/>
      <c r="U5686" s="566"/>
      <c r="V5686" s="566"/>
      <c r="W5686" s="566"/>
      <c r="X5686" s="566"/>
      <c r="Y5686" s="566"/>
      <c r="Z5686" s="566"/>
      <c r="AA5686" s="566"/>
      <c r="AB5686" s="566"/>
      <c r="AC5686" s="566"/>
      <c r="AD5686" s="566"/>
      <c r="AE5686" s="566"/>
      <c r="AF5686" s="566"/>
      <c r="AG5686" s="566"/>
    </row>
    <row r="5687" spans="2:33" hidden="1" outlineLevel="1" x14ac:dyDescent="0.45">
      <c r="B5687" s="648"/>
      <c r="C5687" s="649"/>
      <c r="D5687" s="650"/>
      <c r="E5687" s="651"/>
      <c r="F5687" s="652"/>
      <c r="G5687" s="653"/>
      <c r="H5687" s="654"/>
      <c r="I5687" s="654"/>
      <c r="J5687" s="654"/>
      <c r="K5687" s="655"/>
      <c r="L5687" s="653"/>
      <c r="M5687" s="654"/>
      <c r="N5687" s="654"/>
      <c r="O5687" s="654"/>
      <c r="P5687" s="655"/>
      <c r="Q5687" s="656"/>
      <c r="R5687" s="652"/>
      <c r="S5687" s="566"/>
      <c r="T5687" s="566"/>
      <c r="U5687" s="566"/>
      <c r="V5687" s="566"/>
      <c r="W5687" s="566"/>
      <c r="X5687" s="566"/>
      <c r="Y5687" s="566"/>
      <c r="Z5687" s="566"/>
      <c r="AA5687" s="566"/>
      <c r="AB5687" s="566"/>
      <c r="AC5687" s="566"/>
      <c r="AD5687" s="566"/>
      <c r="AE5687" s="566"/>
      <c r="AF5687" s="566"/>
      <c r="AG5687" s="566"/>
    </row>
    <row r="5688" spans="2:33" hidden="1" outlineLevel="1" x14ac:dyDescent="0.45">
      <c r="B5688" s="657"/>
      <c r="C5688" s="658"/>
      <c r="D5688" s="659"/>
      <c r="E5688" s="660"/>
      <c r="F5688" s="661"/>
      <c r="G5688" s="662"/>
      <c r="H5688" s="663"/>
      <c r="I5688" s="663"/>
      <c r="J5688" s="663"/>
      <c r="K5688" s="664"/>
      <c r="L5688" s="662"/>
      <c r="M5688" s="663"/>
      <c r="N5688" s="663"/>
      <c r="O5688" s="663"/>
      <c r="P5688" s="664"/>
      <c r="Q5688" s="665"/>
      <c r="R5688" s="661"/>
      <c r="S5688" s="566"/>
      <c r="T5688" s="566"/>
      <c r="U5688" s="566"/>
      <c r="V5688" s="566"/>
      <c r="W5688" s="566"/>
      <c r="X5688" s="566"/>
      <c r="Y5688" s="566"/>
      <c r="Z5688" s="566"/>
      <c r="AA5688" s="566"/>
      <c r="AB5688" s="566"/>
      <c r="AC5688" s="566"/>
      <c r="AD5688" s="566"/>
      <c r="AE5688" s="566"/>
      <c r="AF5688" s="566"/>
      <c r="AG5688" s="566"/>
    </row>
    <row r="5689" spans="2:33" hidden="1" outlineLevel="1" x14ac:dyDescent="0.45">
      <c r="B5689" s="648"/>
      <c r="C5689" s="649"/>
      <c r="D5689" s="650"/>
      <c r="E5689" s="651"/>
      <c r="F5689" s="652"/>
      <c r="G5689" s="653"/>
      <c r="H5689" s="654"/>
      <c r="I5689" s="654"/>
      <c r="J5689" s="654"/>
      <c r="K5689" s="655"/>
      <c r="L5689" s="653"/>
      <c r="M5689" s="654"/>
      <c r="N5689" s="654"/>
      <c r="O5689" s="654"/>
      <c r="P5689" s="655"/>
      <c r="Q5689" s="656"/>
      <c r="R5689" s="652"/>
      <c r="S5689" s="566"/>
      <c r="T5689" s="566"/>
      <c r="U5689" s="566"/>
      <c r="V5689" s="566"/>
      <c r="W5689" s="566"/>
      <c r="X5689" s="566"/>
      <c r="Y5689" s="566"/>
      <c r="Z5689" s="566"/>
      <c r="AA5689" s="566"/>
      <c r="AB5689" s="566"/>
      <c r="AC5689" s="566"/>
      <c r="AD5689" s="566"/>
      <c r="AE5689" s="566"/>
      <c r="AF5689" s="566"/>
      <c r="AG5689" s="566"/>
    </row>
    <row r="5690" spans="2:33" hidden="1" outlineLevel="1" x14ac:dyDescent="0.45">
      <c r="B5690" s="657"/>
      <c r="C5690" s="658"/>
      <c r="D5690" s="659"/>
      <c r="E5690" s="660"/>
      <c r="F5690" s="661"/>
      <c r="G5690" s="662"/>
      <c r="H5690" s="663"/>
      <c r="I5690" s="663"/>
      <c r="J5690" s="663"/>
      <c r="K5690" s="664"/>
      <c r="L5690" s="662"/>
      <c r="M5690" s="663"/>
      <c r="N5690" s="663"/>
      <c r="O5690" s="663"/>
      <c r="P5690" s="664"/>
      <c r="Q5690" s="665"/>
      <c r="R5690" s="661"/>
      <c r="S5690" s="566"/>
      <c r="T5690" s="566"/>
      <c r="U5690" s="566"/>
      <c r="V5690" s="566"/>
      <c r="W5690" s="566"/>
      <c r="X5690" s="566"/>
      <c r="Y5690" s="566"/>
      <c r="Z5690" s="566"/>
      <c r="AA5690" s="566"/>
      <c r="AB5690" s="566"/>
      <c r="AC5690" s="566"/>
      <c r="AD5690" s="566"/>
      <c r="AE5690" s="566"/>
      <c r="AF5690" s="566"/>
      <c r="AG5690" s="566"/>
    </row>
    <row r="5691" spans="2:33" hidden="1" outlineLevel="1" x14ac:dyDescent="0.45">
      <c r="B5691" s="648"/>
      <c r="C5691" s="649"/>
      <c r="D5691" s="650"/>
      <c r="E5691" s="651"/>
      <c r="F5691" s="652"/>
      <c r="G5691" s="653"/>
      <c r="H5691" s="654"/>
      <c r="I5691" s="654"/>
      <c r="J5691" s="654"/>
      <c r="K5691" s="655"/>
      <c r="L5691" s="653"/>
      <c r="M5691" s="654"/>
      <c r="N5691" s="654"/>
      <c r="O5691" s="654"/>
      <c r="P5691" s="655"/>
      <c r="Q5691" s="656"/>
      <c r="R5691" s="652"/>
      <c r="S5691" s="566"/>
      <c r="T5691" s="566"/>
      <c r="U5691" s="566"/>
      <c r="V5691" s="566"/>
      <c r="W5691" s="566"/>
      <c r="X5691" s="566"/>
      <c r="Y5691" s="566"/>
      <c r="Z5691" s="566"/>
      <c r="AA5691" s="566"/>
      <c r="AB5691" s="566"/>
      <c r="AC5691" s="566"/>
      <c r="AD5691" s="566"/>
      <c r="AE5691" s="566"/>
      <c r="AF5691" s="566"/>
      <c r="AG5691" s="566"/>
    </row>
    <row r="5692" spans="2:33" hidden="1" outlineLevel="1" x14ac:dyDescent="0.45">
      <c r="B5692" s="657"/>
      <c r="C5692" s="658"/>
      <c r="D5692" s="659"/>
      <c r="E5692" s="660"/>
      <c r="F5692" s="661"/>
      <c r="G5692" s="662"/>
      <c r="H5692" s="663"/>
      <c r="I5692" s="663"/>
      <c r="J5692" s="663"/>
      <c r="K5692" s="664"/>
      <c r="L5692" s="662"/>
      <c r="M5692" s="663"/>
      <c r="N5692" s="663"/>
      <c r="O5692" s="663"/>
      <c r="P5692" s="664"/>
      <c r="Q5692" s="665"/>
      <c r="R5692" s="661"/>
      <c r="S5692" s="566"/>
      <c r="T5692" s="566"/>
      <c r="U5692" s="566"/>
      <c r="V5692" s="566"/>
      <c r="W5692" s="566"/>
      <c r="X5692" s="566"/>
      <c r="Y5692" s="566"/>
      <c r="Z5692" s="566"/>
      <c r="AA5692" s="566"/>
      <c r="AB5692" s="566"/>
      <c r="AC5692" s="566"/>
      <c r="AD5692" s="566"/>
      <c r="AE5692" s="566"/>
      <c r="AF5692" s="566"/>
      <c r="AG5692" s="566"/>
    </row>
    <row r="5693" spans="2:33" hidden="1" outlineLevel="1" x14ac:dyDescent="0.45">
      <c r="B5693" s="648"/>
      <c r="C5693" s="649"/>
      <c r="D5693" s="650"/>
      <c r="E5693" s="651"/>
      <c r="F5693" s="652"/>
      <c r="G5693" s="653"/>
      <c r="H5693" s="654"/>
      <c r="I5693" s="654"/>
      <c r="J5693" s="654"/>
      <c r="K5693" s="655"/>
      <c r="L5693" s="653"/>
      <c r="M5693" s="654"/>
      <c r="N5693" s="654"/>
      <c r="O5693" s="654"/>
      <c r="P5693" s="655"/>
      <c r="Q5693" s="656"/>
      <c r="R5693" s="652"/>
      <c r="S5693" s="566"/>
      <c r="T5693" s="566"/>
      <c r="U5693" s="566"/>
      <c r="V5693" s="566"/>
      <c r="W5693" s="566"/>
      <c r="X5693" s="566"/>
      <c r="Y5693" s="566"/>
      <c r="Z5693" s="566"/>
      <c r="AA5693" s="566"/>
      <c r="AB5693" s="566"/>
      <c r="AC5693" s="566"/>
      <c r="AD5693" s="566"/>
      <c r="AE5693" s="566"/>
      <c r="AF5693" s="566"/>
      <c r="AG5693" s="566"/>
    </row>
    <row r="5694" spans="2:33" hidden="1" outlineLevel="1" x14ac:dyDescent="0.45">
      <c r="B5694" s="657"/>
      <c r="C5694" s="658"/>
      <c r="D5694" s="659"/>
      <c r="E5694" s="660"/>
      <c r="F5694" s="661"/>
      <c r="G5694" s="662"/>
      <c r="H5694" s="663"/>
      <c r="I5694" s="663"/>
      <c r="J5694" s="663"/>
      <c r="K5694" s="664"/>
      <c r="L5694" s="662"/>
      <c r="M5694" s="663"/>
      <c r="N5694" s="663"/>
      <c r="O5694" s="663"/>
      <c r="P5694" s="664"/>
      <c r="Q5694" s="665"/>
      <c r="R5694" s="661"/>
      <c r="S5694" s="566"/>
      <c r="T5694" s="566"/>
      <c r="U5694" s="566"/>
      <c r="V5694" s="566"/>
      <c r="W5694" s="566"/>
      <c r="X5694" s="566"/>
      <c r="Y5694" s="566"/>
      <c r="Z5694" s="566"/>
      <c r="AA5694" s="566"/>
      <c r="AB5694" s="566"/>
      <c r="AC5694" s="566"/>
      <c r="AD5694" s="566"/>
      <c r="AE5694" s="566"/>
      <c r="AF5694" s="566"/>
      <c r="AG5694" s="566"/>
    </row>
    <row r="5695" spans="2:33" hidden="1" outlineLevel="1" x14ac:dyDescent="0.45">
      <c r="B5695" s="648"/>
      <c r="C5695" s="649"/>
      <c r="D5695" s="650"/>
      <c r="E5695" s="651"/>
      <c r="F5695" s="652"/>
      <c r="G5695" s="653"/>
      <c r="H5695" s="654"/>
      <c r="I5695" s="654"/>
      <c r="J5695" s="654"/>
      <c r="K5695" s="655"/>
      <c r="L5695" s="653"/>
      <c r="M5695" s="654"/>
      <c r="N5695" s="654"/>
      <c r="O5695" s="654"/>
      <c r="P5695" s="655"/>
      <c r="Q5695" s="656"/>
      <c r="R5695" s="652"/>
      <c r="S5695" s="566"/>
      <c r="T5695" s="566"/>
      <c r="U5695" s="566"/>
      <c r="V5695" s="566"/>
      <c r="W5695" s="566"/>
      <c r="X5695" s="566"/>
      <c r="Y5695" s="566"/>
      <c r="Z5695" s="566"/>
      <c r="AA5695" s="566"/>
      <c r="AB5695" s="566"/>
      <c r="AC5695" s="566"/>
      <c r="AD5695" s="566"/>
      <c r="AE5695" s="566"/>
      <c r="AF5695" s="566"/>
      <c r="AG5695" s="566"/>
    </row>
    <row r="5696" spans="2:33" hidden="1" outlineLevel="1" x14ac:dyDescent="0.45">
      <c r="B5696" s="657"/>
      <c r="C5696" s="658"/>
      <c r="D5696" s="659"/>
      <c r="E5696" s="660"/>
      <c r="F5696" s="661"/>
      <c r="G5696" s="662"/>
      <c r="H5696" s="663"/>
      <c r="I5696" s="663"/>
      <c r="J5696" s="663"/>
      <c r="K5696" s="664"/>
      <c r="L5696" s="662"/>
      <c r="M5696" s="663"/>
      <c r="N5696" s="663"/>
      <c r="O5696" s="663"/>
      <c r="P5696" s="664"/>
      <c r="Q5696" s="665"/>
      <c r="R5696" s="661"/>
      <c r="S5696" s="566"/>
      <c r="T5696" s="566"/>
      <c r="U5696" s="566"/>
      <c r="V5696" s="566"/>
      <c r="W5696" s="566"/>
      <c r="X5696" s="566"/>
      <c r="Y5696" s="566"/>
      <c r="Z5696" s="566"/>
      <c r="AA5696" s="566"/>
      <c r="AB5696" s="566"/>
      <c r="AC5696" s="566"/>
      <c r="AD5696" s="566"/>
      <c r="AE5696" s="566"/>
      <c r="AF5696" s="566"/>
      <c r="AG5696" s="566"/>
    </row>
    <row r="5697" spans="2:33" hidden="1" outlineLevel="1" x14ac:dyDescent="0.45">
      <c r="B5697" s="648"/>
      <c r="C5697" s="649"/>
      <c r="D5697" s="650"/>
      <c r="E5697" s="651"/>
      <c r="F5697" s="652"/>
      <c r="G5697" s="653"/>
      <c r="H5697" s="654"/>
      <c r="I5697" s="654"/>
      <c r="J5697" s="654"/>
      <c r="K5697" s="655"/>
      <c r="L5697" s="653"/>
      <c r="M5697" s="654"/>
      <c r="N5697" s="654"/>
      <c r="O5697" s="654"/>
      <c r="P5697" s="655"/>
      <c r="Q5697" s="656"/>
      <c r="R5697" s="652"/>
      <c r="S5697" s="566"/>
      <c r="T5697" s="566"/>
      <c r="U5697" s="566"/>
      <c r="V5697" s="566"/>
      <c r="W5697" s="566"/>
      <c r="X5697" s="566"/>
      <c r="Y5697" s="566"/>
      <c r="Z5697" s="566"/>
      <c r="AA5697" s="566"/>
      <c r="AB5697" s="566"/>
      <c r="AC5697" s="566"/>
      <c r="AD5697" s="566"/>
      <c r="AE5697" s="566"/>
      <c r="AF5697" s="566"/>
      <c r="AG5697" s="566"/>
    </row>
    <row r="5698" spans="2:33" hidden="1" outlineLevel="1" x14ac:dyDescent="0.45">
      <c r="B5698" s="657"/>
      <c r="C5698" s="658"/>
      <c r="D5698" s="659"/>
      <c r="E5698" s="660"/>
      <c r="F5698" s="661"/>
      <c r="G5698" s="662"/>
      <c r="H5698" s="663"/>
      <c r="I5698" s="663"/>
      <c r="J5698" s="663"/>
      <c r="K5698" s="664"/>
      <c r="L5698" s="662"/>
      <c r="M5698" s="663"/>
      <c r="N5698" s="663"/>
      <c r="O5698" s="663"/>
      <c r="P5698" s="664"/>
      <c r="Q5698" s="665"/>
      <c r="R5698" s="661"/>
      <c r="S5698" s="566"/>
      <c r="T5698" s="566"/>
      <c r="U5698" s="566"/>
      <c r="V5698" s="566"/>
      <c r="W5698" s="566"/>
      <c r="X5698" s="566"/>
      <c r="Y5698" s="566"/>
      <c r="Z5698" s="566"/>
      <c r="AA5698" s="566"/>
      <c r="AB5698" s="566"/>
      <c r="AC5698" s="566"/>
      <c r="AD5698" s="566"/>
      <c r="AE5698" s="566"/>
      <c r="AF5698" s="566"/>
      <c r="AG5698" s="566"/>
    </row>
    <row r="5699" spans="2:33" hidden="1" outlineLevel="1" x14ac:dyDescent="0.45">
      <c r="B5699" s="648"/>
      <c r="C5699" s="649"/>
      <c r="D5699" s="650"/>
      <c r="E5699" s="651"/>
      <c r="F5699" s="652"/>
      <c r="G5699" s="653"/>
      <c r="H5699" s="654"/>
      <c r="I5699" s="654"/>
      <c r="J5699" s="654"/>
      <c r="K5699" s="655"/>
      <c r="L5699" s="653"/>
      <c r="M5699" s="654"/>
      <c r="N5699" s="654"/>
      <c r="O5699" s="654"/>
      <c r="P5699" s="655"/>
      <c r="Q5699" s="656"/>
      <c r="R5699" s="652"/>
      <c r="S5699" s="566"/>
      <c r="T5699" s="566"/>
      <c r="U5699" s="566"/>
      <c r="V5699" s="566"/>
      <c r="W5699" s="566"/>
      <c r="X5699" s="566"/>
      <c r="Y5699" s="566"/>
      <c r="Z5699" s="566"/>
      <c r="AA5699" s="566"/>
      <c r="AB5699" s="566"/>
      <c r="AC5699" s="566"/>
      <c r="AD5699" s="566"/>
      <c r="AE5699" s="566"/>
      <c r="AF5699" s="566"/>
      <c r="AG5699" s="566"/>
    </row>
    <row r="5700" spans="2:33" hidden="1" outlineLevel="1" x14ac:dyDescent="0.45">
      <c r="B5700" s="657"/>
      <c r="C5700" s="658"/>
      <c r="D5700" s="659"/>
      <c r="E5700" s="660"/>
      <c r="F5700" s="661"/>
      <c r="G5700" s="662"/>
      <c r="H5700" s="663"/>
      <c r="I5700" s="663"/>
      <c r="J5700" s="663"/>
      <c r="K5700" s="664"/>
      <c r="L5700" s="662"/>
      <c r="M5700" s="663"/>
      <c r="N5700" s="663"/>
      <c r="O5700" s="663"/>
      <c r="P5700" s="664"/>
      <c r="Q5700" s="665"/>
      <c r="R5700" s="661"/>
      <c r="S5700" s="566"/>
      <c r="T5700" s="566"/>
      <c r="U5700" s="566"/>
      <c r="V5700" s="566"/>
      <c r="W5700" s="566"/>
      <c r="X5700" s="566"/>
      <c r="Y5700" s="566"/>
      <c r="Z5700" s="566"/>
      <c r="AA5700" s="566"/>
      <c r="AB5700" s="566"/>
      <c r="AC5700" s="566"/>
      <c r="AD5700" s="566"/>
      <c r="AE5700" s="566"/>
      <c r="AF5700" s="566"/>
      <c r="AG5700" s="566"/>
    </row>
    <row r="5701" spans="2:33" hidden="1" outlineLevel="1" x14ac:dyDescent="0.45">
      <c r="B5701" s="648"/>
      <c r="C5701" s="649"/>
      <c r="D5701" s="650"/>
      <c r="E5701" s="651"/>
      <c r="F5701" s="652"/>
      <c r="G5701" s="653"/>
      <c r="H5701" s="654"/>
      <c r="I5701" s="654"/>
      <c r="J5701" s="654"/>
      <c r="K5701" s="655"/>
      <c r="L5701" s="653"/>
      <c r="M5701" s="654"/>
      <c r="N5701" s="654"/>
      <c r="O5701" s="654"/>
      <c r="P5701" s="655"/>
      <c r="Q5701" s="656"/>
      <c r="R5701" s="652"/>
      <c r="S5701" s="566"/>
      <c r="T5701" s="566"/>
      <c r="U5701" s="566"/>
      <c r="V5701" s="566"/>
      <c r="W5701" s="566"/>
      <c r="X5701" s="566"/>
      <c r="Y5701" s="566"/>
      <c r="Z5701" s="566"/>
      <c r="AA5701" s="566"/>
      <c r="AB5701" s="566"/>
      <c r="AC5701" s="566"/>
      <c r="AD5701" s="566"/>
      <c r="AE5701" s="566"/>
      <c r="AF5701" s="566"/>
      <c r="AG5701" s="566"/>
    </row>
    <row r="5702" spans="2:33" hidden="1" outlineLevel="1" x14ac:dyDescent="0.45">
      <c r="B5702" s="657"/>
      <c r="C5702" s="658"/>
      <c r="D5702" s="659"/>
      <c r="E5702" s="660"/>
      <c r="F5702" s="661"/>
      <c r="G5702" s="662"/>
      <c r="H5702" s="663"/>
      <c r="I5702" s="663"/>
      <c r="J5702" s="663"/>
      <c r="K5702" s="664"/>
      <c r="L5702" s="662"/>
      <c r="M5702" s="663"/>
      <c r="N5702" s="663"/>
      <c r="O5702" s="663"/>
      <c r="P5702" s="664"/>
      <c r="Q5702" s="665"/>
      <c r="R5702" s="661"/>
      <c r="S5702" s="566"/>
      <c r="T5702" s="566"/>
      <c r="U5702" s="566"/>
      <c r="V5702" s="566"/>
      <c r="W5702" s="566"/>
      <c r="X5702" s="566"/>
      <c r="Y5702" s="566"/>
      <c r="Z5702" s="566"/>
      <c r="AA5702" s="566"/>
      <c r="AB5702" s="566"/>
      <c r="AC5702" s="566"/>
      <c r="AD5702" s="566"/>
      <c r="AE5702" s="566"/>
      <c r="AF5702" s="566"/>
      <c r="AG5702" s="566"/>
    </row>
    <row r="5703" spans="2:33" hidden="1" outlineLevel="1" x14ac:dyDescent="0.45">
      <c r="B5703" s="648"/>
      <c r="C5703" s="649"/>
      <c r="D5703" s="650"/>
      <c r="E5703" s="651"/>
      <c r="F5703" s="652"/>
      <c r="G5703" s="653"/>
      <c r="H5703" s="654"/>
      <c r="I5703" s="654"/>
      <c r="J5703" s="654"/>
      <c r="K5703" s="655"/>
      <c r="L5703" s="653"/>
      <c r="M5703" s="654"/>
      <c r="N5703" s="654"/>
      <c r="O5703" s="654"/>
      <c r="P5703" s="655"/>
      <c r="Q5703" s="656"/>
      <c r="R5703" s="652"/>
      <c r="S5703" s="566"/>
      <c r="T5703" s="566"/>
      <c r="U5703" s="566"/>
      <c r="V5703" s="566"/>
      <c r="W5703" s="566"/>
      <c r="X5703" s="566"/>
      <c r="Y5703" s="566"/>
      <c r="Z5703" s="566"/>
      <c r="AA5703" s="566"/>
      <c r="AB5703" s="566"/>
      <c r="AC5703" s="566"/>
      <c r="AD5703" s="566"/>
      <c r="AE5703" s="566"/>
      <c r="AF5703" s="566"/>
      <c r="AG5703" s="566"/>
    </row>
    <row r="5704" spans="2:33" hidden="1" outlineLevel="1" x14ac:dyDescent="0.45">
      <c r="B5704" s="657"/>
      <c r="C5704" s="658"/>
      <c r="D5704" s="659"/>
      <c r="E5704" s="660"/>
      <c r="F5704" s="661"/>
      <c r="G5704" s="662"/>
      <c r="H5704" s="663"/>
      <c r="I5704" s="663"/>
      <c r="J5704" s="663"/>
      <c r="K5704" s="664"/>
      <c r="L5704" s="662"/>
      <c r="M5704" s="663"/>
      <c r="N5704" s="663"/>
      <c r="O5704" s="663"/>
      <c r="P5704" s="664"/>
      <c r="Q5704" s="665"/>
      <c r="R5704" s="661"/>
      <c r="S5704" s="566"/>
      <c r="T5704" s="566"/>
      <c r="U5704" s="566"/>
      <c r="V5704" s="566"/>
      <c r="W5704" s="566"/>
      <c r="X5704" s="566"/>
      <c r="Y5704" s="566"/>
      <c r="Z5704" s="566"/>
      <c r="AA5704" s="566"/>
      <c r="AB5704" s="566"/>
      <c r="AC5704" s="566"/>
      <c r="AD5704" s="566"/>
      <c r="AE5704" s="566"/>
      <c r="AF5704" s="566"/>
      <c r="AG5704" s="566"/>
    </row>
    <row r="5705" spans="2:33" hidden="1" outlineLevel="1" x14ac:dyDescent="0.45">
      <c r="B5705" s="648"/>
      <c r="C5705" s="649"/>
      <c r="D5705" s="650"/>
      <c r="E5705" s="651"/>
      <c r="F5705" s="652"/>
      <c r="G5705" s="653"/>
      <c r="H5705" s="654"/>
      <c r="I5705" s="654"/>
      <c r="J5705" s="654"/>
      <c r="K5705" s="655"/>
      <c r="L5705" s="653"/>
      <c r="M5705" s="654"/>
      <c r="N5705" s="654"/>
      <c r="O5705" s="654"/>
      <c r="P5705" s="655"/>
      <c r="Q5705" s="656"/>
      <c r="R5705" s="652"/>
      <c r="S5705" s="566"/>
      <c r="T5705" s="566"/>
      <c r="U5705" s="566"/>
      <c r="V5705" s="566"/>
      <c r="W5705" s="566"/>
      <c r="X5705" s="566"/>
      <c r="Y5705" s="566"/>
      <c r="Z5705" s="566"/>
      <c r="AA5705" s="566"/>
      <c r="AB5705" s="566"/>
      <c r="AC5705" s="566"/>
      <c r="AD5705" s="566"/>
      <c r="AE5705" s="566"/>
      <c r="AF5705" s="566"/>
      <c r="AG5705" s="566"/>
    </row>
    <row r="5706" spans="2:33" hidden="1" outlineLevel="1" x14ac:dyDescent="0.45">
      <c r="B5706" s="657"/>
      <c r="C5706" s="658"/>
      <c r="D5706" s="659"/>
      <c r="E5706" s="660"/>
      <c r="F5706" s="661"/>
      <c r="G5706" s="662"/>
      <c r="H5706" s="663"/>
      <c r="I5706" s="663"/>
      <c r="J5706" s="663"/>
      <c r="K5706" s="664"/>
      <c r="L5706" s="662"/>
      <c r="M5706" s="663"/>
      <c r="N5706" s="663"/>
      <c r="O5706" s="663"/>
      <c r="P5706" s="664"/>
      <c r="Q5706" s="665"/>
      <c r="R5706" s="661"/>
      <c r="S5706" s="566"/>
      <c r="T5706" s="566"/>
      <c r="U5706" s="566"/>
      <c r="V5706" s="566"/>
      <c r="W5706" s="566"/>
      <c r="X5706" s="566"/>
      <c r="Y5706" s="566"/>
      <c r="Z5706" s="566"/>
      <c r="AA5706" s="566"/>
      <c r="AB5706" s="566"/>
      <c r="AC5706" s="566"/>
      <c r="AD5706" s="566"/>
      <c r="AE5706" s="566"/>
      <c r="AF5706" s="566"/>
      <c r="AG5706" s="566"/>
    </row>
    <row r="5707" spans="2:33" hidden="1" outlineLevel="1" x14ac:dyDescent="0.45">
      <c r="B5707" s="648"/>
      <c r="C5707" s="649"/>
      <c r="D5707" s="650"/>
      <c r="E5707" s="651"/>
      <c r="F5707" s="652"/>
      <c r="G5707" s="653"/>
      <c r="H5707" s="654"/>
      <c r="I5707" s="654"/>
      <c r="J5707" s="654"/>
      <c r="K5707" s="655"/>
      <c r="L5707" s="653"/>
      <c r="M5707" s="654"/>
      <c r="N5707" s="654"/>
      <c r="O5707" s="654"/>
      <c r="P5707" s="655"/>
      <c r="Q5707" s="656"/>
      <c r="R5707" s="652"/>
      <c r="S5707" s="566"/>
      <c r="T5707" s="566"/>
      <c r="U5707" s="566"/>
      <c r="V5707" s="566"/>
      <c r="W5707" s="566"/>
      <c r="X5707" s="566"/>
      <c r="Y5707" s="566"/>
      <c r="Z5707" s="566"/>
      <c r="AA5707" s="566"/>
      <c r="AB5707" s="566"/>
      <c r="AC5707" s="566"/>
      <c r="AD5707" s="566"/>
      <c r="AE5707" s="566"/>
      <c r="AF5707" s="566"/>
      <c r="AG5707" s="566"/>
    </row>
    <row r="5708" spans="2:33" hidden="1" outlineLevel="1" x14ac:dyDescent="0.45">
      <c r="B5708" s="657"/>
      <c r="C5708" s="658"/>
      <c r="D5708" s="659"/>
      <c r="E5708" s="660"/>
      <c r="F5708" s="661"/>
      <c r="G5708" s="662"/>
      <c r="H5708" s="663"/>
      <c r="I5708" s="663"/>
      <c r="J5708" s="663"/>
      <c r="K5708" s="664"/>
      <c r="L5708" s="662"/>
      <c r="M5708" s="663"/>
      <c r="N5708" s="663"/>
      <c r="O5708" s="663"/>
      <c r="P5708" s="664"/>
      <c r="Q5708" s="665"/>
      <c r="R5708" s="661"/>
      <c r="S5708" s="566"/>
      <c r="T5708" s="566"/>
      <c r="U5708" s="566"/>
      <c r="V5708" s="566"/>
      <c r="W5708" s="566"/>
      <c r="X5708" s="566"/>
      <c r="Y5708" s="566"/>
      <c r="Z5708" s="566"/>
      <c r="AA5708" s="566"/>
      <c r="AB5708" s="566"/>
      <c r="AC5708" s="566"/>
      <c r="AD5708" s="566"/>
      <c r="AE5708" s="566"/>
      <c r="AF5708" s="566"/>
      <c r="AG5708" s="566"/>
    </row>
    <row r="5709" spans="2:33" hidden="1" outlineLevel="1" x14ac:dyDescent="0.45">
      <c r="B5709" s="648"/>
      <c r="C5709" s="649"/>
      <c r="D5709" s="650"/>
      <c r="E5709" s="651"/>
      <c r="F5709" s="652"/>
      <c r="G5709" s="653"/>
      <c r="H5709" s="654"/>
      <c r="I5709" s="654"/>
      <c r="J5709" s="654"/>
      <c r="K5709" s="655"/>
      <c r="L5709" s="653"/>
      <c r="M5709" s="654"/>
      <c r="N5709" s="654"/>
      <c r="O5709" s="654"/>
      <c r="P5709" s="655"/>
      <c r="Q5709" s="656"/>
      <c r="R5709" s="652"/>
      <c r="S5709" s="566"/>
      <c r="T5709" s="566"/>
      <c r="U5709" s="566"/>
      <c r="V5709" s="566"/>
      <c r="W5709" s="566"/>
      <c r="X5709" s="566"/>
      <c r="Y5709" s="566"/>
      <c r="Z5709" s="566"/>
      <c r="AA5709" s="566"/>
      <c r="AB5709" s="566"/>
      <c r="AC5709" s="566"/>
      <c r="AD5709" s="566"/>
      <c r="AE5709" s="566"/>
      <c r="AF5709" s="566"/>
      <c r="AG5709" s="566"/>
    </row>
    <row r="5710" spans="2:33" hidden="1" outlineLevel="1" x14ac:dyDescent="0.45">
      <c r="B5710" s="657"/>
      <c r="C5710" s="658"/>
      <c r="D5710" s="659"/>
      <c r="E5710" s="660"/>
      <c r="F5710" s="661"/>
      <c r="G5710" s="662"/>
      <c r="H5710" s="663"/>
      <c r="I5710" s="663"/>
      <c r="J5710" s="663"/>
      <c r="K5710" s="664"/>
      <c r="L5710" s="662"/>
      <c r="M5710" s="663"/>
      <c r="N5710" s="663"/>
      <c r="O5710" s="663"/>
      <c r="P5710" s="664"/>
      <c r="Q5710" s="665"/>
      <c r="R5710" s="661"/>
      <c r="S5710" s="566"/>
      <c r="T5710" s="566"/>
      <c r="U5710" s="566"/>
      <c r="V5710" s="566"/>
      <c r="W5710" s="566"/>
      <c r="X5710" s="566"/>
      <c r="Y5710" s="566"/>
      <c r="Z5710" s="566"/>
      <c r="AA5710" s="566"/>
      <c r="AB5710" s="566"/>
      <c r="AC5710" s="566"/>
      <c r="AD5710" s="566"/>
      <c r="AE5710" s="566"/>
      <c r="AF5710" s="566"/>
      <c r="AG5710" s="566"/>
    </row>
    <row r="5711" spans="2:33" hidden="1" outlineLevel="1" x14ac:dyDescent="0.45">
      <c r="B5711" s="648"/>
      <c r="C5711" s="649"/>
      <c r="D5711" s="650"/>
      <c r="E5711" s="651"/>
      <c r="F5711" s="652"/>
      <c r="G5711" s="653"/>
      <c r="H5711" s="654"/>
      <c r="I5711" s="654"/>
      <c r="J5711" s="654"/>
      <c r="K5711" s="655"/>
      <c r="L5711" s="653"/>
      <c r="M5711" s="654"/>
      <c r="N5711" s="654"/>
      <c r="O5711" s="654"/>
      <c r="P5711" s="655"/>
      <c r="Q5711" s="656"/>
      <c r="R5711" s="652"/>
      <c r="S5711" s="566"/>
      <c r="T5711" s="566"/>
      <c r="U5711" s="566"/>
      <c r="V5711" s="566"/>
      <c r="W5711" s="566"/>
      <c r="X5711" s="566"/>
      <c r="Y5711" s="566"/>
      <c r="Z5711" s="566"/>
      <c r="AA5711" s="566"/>
      <c r="AB5711" s="566"/>
      <c r="AC5711" s="566"/>
      <c r="AD5711" s="566"/>
      <c r="AE5711" s="566"/>
      <c r="AF5711" s="566"/>
      <c r="AG5711" s="566"/>
    </row>
    <row r="5712" spans="2:33" hidden="1" outlineLevel="1" x14ac:dyDescent="0.45">
      <c r="B5712" s="657"/>
      <c r="C5712" s="658"/>
      <c r="D5712" s="659"/>
      <c r="E5712" s="660"/>
      <c r="F5712" s="661"/>
      <c r="G5712" s="662"/>
      <c r="H5712" s="663"/>
      <c r="I5712" s="663"/>
      <c r="J5712" s="663"/>
      <c r="K5712" s="664"/>
      <c r="L5712" s="662"/>
      <c r="M5712" s="663"/>
      <c r="N5712" s="663"/>
      <c r="O5712" s="663"/>
      <c r="P5712" s="664"/>
      <c r="Q5712" s="665"/>
      <c r="R5712" s="661"/>
      <c r="S5712" s="566"/>
      <c r="T5712" s="566"/>
      <c r="U5712" s="566"/>
      <c r="V5712" s="566"/>
      <c r="W5712" s="566"/>
      <c r="X5712" s="566"/>
      <c r="Y5712" s="566"/>
      <c r="Z5712" s="566"/>
      <c r="AA5712" s="566"/>
      <c r="AB5712" s="566"/>
      <c r="AC5712" s="566"/>
      <c r="AD5712" s="566"/>
      <c r="AE5712" s="566"/>
      <c r="AF5712" s="566"/>
      <c r="AG5712" s="566"/>
    </row>
    <row r="5713" spans="2:33" hidden="1" outlineLevel="1" x14ac:dyDescent="0.45">
      <c r="B5713" s="648"/>
      <c r="C5713" s="649"/>
      <c r="D5713" s="650"/>
      <c r="E5713" s="651"/>
      <c r="F5713" s="652"/>
      <c r="G5713" s="653"/>
      <c r="H5713" s="654"/>
      <c r="I5713" s="654"/>
      <c r="J5713" s="654"/>
      <c r="K5713" s="655"/>
      <c r="L5713" s="653"/>
      <c r="M5713" s="654"/>
      <c r="N5713" s="654"/>
      <c r="O5713" s="654"/>
      <c r="P5713" s="655"/>
      <c r="Q5713" s="656"/>
      <c r="R5713" s="652"/>
      <c r="S5713" s="566"/>
      <c r="T5713" s="566"/>
      <c r="U5713" s="566"/>
      <c r="V5713" s="566"/>
      <c r="W5713" s="566"/>
      <c r="X5713" s="566"/>
      <c r="Y5713" s="566"/>
      <c r="Z5713" s="566"/>
      <c r="AA5713" s="566"/>
      <c r="AB5713" s="566"/>
      <c r="AC5713" s="566"/>
      <c r="AD5713" s="566"/>
      <c r="AE5713" s="566"/>
      <c r="AF5713" s="566"/>
      <c r="AG5713" s="566"/>
    </row>
    <row r="5714" spans="2:33" hidden="1" outlineLevel="1" x14ac:dyDescent="0.45">
      <c r="B5714" s="657"/>
      <c r="C5714" s="658"/>
      <c r="D5714" s="659"/>
      <c r="E5714" s="660"/>
      <c r="F5714" s="661"/>
      <c r="G5714" s="662"/>
      <c r="H5714" s="663"/>
      <c r="I5714" s="663"/>
      <c r="J5714" s="663"/>
      <c r="K5714" s="664"/>
      <c r="L5714" s="662"/>
      <c r="M5714" s="663"/>
      <c r="N5714" s="663"/>
      <c r="O5714" s="663"/>
      <c r="P5714" s="664"/>
      <c r="Q5714" s="665"/>
      <c r="R5714" s="661"/>
      <c r="S5714" s="566"/>
      <c r="T5714" s="566"/>
      <c r="U5714" s="566"/>
      <c r="V5714" s="566"/>
      <c r="W5714" s="566"/>
      <c r="X5714" s="566"/>
      <c r="Y5714" s="566"/>
      <c r="Z5714" s="566"/>
      <c r="AA5714" s="566"/>
      <c r="AB5714" s="566"/>
      <c r="AC5714" s="566"/>
      <c r="AD5714" s="566"/>
      <c r="AE5714" s="566"/>
      <c r="AF5714" s="566"/>
      <c r="AG5714" s="566"/>
    </row>
    <row r="5715" spans="2:33" hidden="1" outlineLevel="1" x14ac:dyDescent="0.45">
      <c r="B5715" s="648"/>
      <c r="C5715" s="649"/>
      <c r="D5715" s="650"/>
      <c r="E5715" s="651"/>
      <c r="F5715" s="652"/>
      <c r="G5715" s="653"/>
      <c r="H5715" s="654"/>
      <c r="I5715" s="654"/>
      <c r="J5715" s="654"/>
      <c r="K5715" s="655"/>
      <c r="L5715" s="653"/>
      <c r="M5715" s="654"/>
      <c r="N5715" s="654"/>
      <c r="O5715" s="654"/>
      <c r="P5715" s="655"/>
      <c r="Q5715" s="656"/>
      <c r="R5715" s="652"/>
      <c r="S5715" s="566"/>
      <c r="T5715" s="566"/>
      <c r="U5715" s="566"/>
      <c r="V5715" s="566"/>
      <c r="W5715" s="566"/>
      <c r="X5715" s="566"/>
      <c r="Y5715" s="566"/>
      <c r="Z5715" s="566"/>
      <c r="AA5715" s="566"/>
      <c r="AB5715" s="566"/>
      <c r="AC5715" s="566"/>
      <c r="AD5715" s="566"/>
      <c r="AE5715" s="566"/>
      <c r="AF5715" s="566"/>
      <c r="AG5715" s="566"/>
    </row>
    <row r="5716" spans="2:33" hidden="1" outlineLevel="1" x14ac:dyDescent="0.45">
      <c r="B5716" s="657"/>
      <c r="C5716" s="658"/>
      <c r="D5716" s="659"/>
      <c r="E5716" s="660"/>
      <c r="F5716" s="661"/>
      <c r="G5716" s="662"/>
      <c r="H5716" s="663"/>
      <c r="I5716" s="663"/>
      <c r="J5716" s="663"/>
      <c r="K5716" s="664"/>
      <c r="L5716" s="662"/>
      <c r="M5716" s="663"/>
      <c r="N5716" s="663"/>
      <c r="O5716" s="663"/>
      <c r="P5716" s="664"/>
      <c r="Q5716" s="665"/>
      <c r="R5716" s="661"/>
      <c r="S5716" s="566"/>
      <c r="T5716" s="566"/>
      <c r="U5716" s="566"/>
      <c r="V5716" s="566"/>
      <c r="W5716" s="566"/>
      <c r="X5716" s="566"/>
      <c r="Y5716" s="566"/>
      <c r="Z5716" s="566"/>
      <c r="AA5716" s="566"/>
      <c r="AB5716" s="566"/>
      <c r="AC5716" s="566"/>
      <c r="AD5716" s="566"/>
      <c r="AE5716" s="566"/>
      <c r="AF5716" s="566"/>
      <c r="AG5716" s="566"/>
    </row>
    <row r="5717" spans="2:33" hidden="1" outlineLevel="1" x14ac:dyDescent="0.45">
      <c r="B5717" s="648"/>
      <c r="C5717" s="649"/>
      <c r="D5717" s="650"/>
      <c r="E5717" s="651"/>
      <c r="F5717" s="652"/>
      <c r="G5717" s="653"/>
      <c r="H5717" s="654"/>
      <c r="I5717" s="654"/>
      <c r="J5717" s="654"/>
      <c r="K5717" s="655"/>
      <c r="L5717" s="653"/>
      <c r="M5717" s="654"/>
      <c r="N5717" s="654"/>
      <c r="O5717" s="654"/>
      <c r="P5717" s="655"/>
      <c r="Q5717" s="656"/>
      <c r="R5717" s="652"/>
      <c r="S5717" s="566"/>
      <c r="T5717" s="566"/>
      <c r="U5717" s="566"/>
      <c r="V5717" s="566"/>
      <c r="W5717" s="566"/>
      <c r="X5717" s="566"/>
      <c r="Y5717" s="566"/>
      <c r="Z5717" s="566"/>
      <c r="AA5717" s="566"/>
      <c r="AB5717" s="566"/>
      <c r="AC5717" s="566"/>
      <c r="AD5717" s="566"/>
      <c r="AE5717" s="566"/>
      <c r="AF5717" s="566"/>
      <c r="AG5717" s="566"/>
    </row>
    <row r="5718" spans="2:33" hidden="1" outlineLevel="1" x14ac:dyDescent="0.45">
      <c r="B5718" s="657"/>
      <c r="C5718" s="658"/>
      <c r="D5718" s="659"/>
      <c r="E5718" s="660"/>
      <c r="F5718" s="661"/>
      <c r="G5718" s="662"/>
      <c r="H5718" s="663"/>
      <c r="I5718" s="663"/>
      <c r="J5718" s="663"/>
      <c r="K5718" s="664"/>
      <c r="L5718" s="662"/>
      <c r="M5718" s="663"/>
      <c r="N5718" s="663"/>
      <c r="O5718" s="663"/>
      <c r="P5718" s="664"/>
      <c r="Q5718" s="665"/>
      <c r="R5718" s="661"/>
      <c r="S5718" s="566"/>
      <c r="T5718" s="566"/>
      <c r="U5718" s="566"/>
      <c r="V5718" s="566"/>
      <c r="W5718" s="566"/>
      <c r="X5718" s="566"/>
      <c r="Y5718" s="566"/>
      <c r="Z5718" s="566"/>
      <c r="AA5718" s="566"/>
      <c r="AB5718" s="566"/>
      <c r="AC5718" s="566"/>
      <c r="AD5718" s="566"/>
      <c r="AE5718" s="566"/>
      <c r="AF5718" s="566"/>
      <c r="AG5718" s="566"/>
    </row>
    <row r="5719" spans="2:33" hidden="1" outlineLevel="1" x14ac:dyDescent="0.45">
      <c r="B5719" s="648"/>
      <c r="C5719" s="649"/>
      <c r="D5719" s="650"/>
      <c r="E5719" s="651"/>
      <c r="F5719" s="652"/>
      <c r="G5719" s="653"/>
      <c r="H5719" s="654"/>
      <c r="I5719" s="654"/>
      <c r="J5719" s="654"/>
      <c r="K5719" s="655"/>
      <c r="L5719" s="653"/>
      <c r="M5719" s="654"/>
      <c r="N5719" s="654"/>
      <c r="O5719" s="654"/>
      <c r="P5719" s="655"/>
      <c r="Q5719" s="656"/>
      <c r="R5719" s="652"/>
      <c r="S5719" s="566"/>
      <c r="T5719" s="566"/>
      <c r="U5719" s="566"/>
      <c r="V5719" s="566"/>
      <c r="W5719" s="566"/>
      <c r="X5719" s="566"/>
      <c r="Y5719" s="566"/>
      <c r="Z5719" s="566"/>
      <c r="AA5719" s="566"/>
      <c r="AB5719" s="566"/>
      <c r="AC5719" s="566"/>
      <c r="AD5719" s="566"/>
      <c r="AE5719" s="566"/>
      <c r="AF5719" s="566"/>
      <c r="AG5719" s="566"/>
    </row>
    <row r="5720" spans="2:33" hidden="1" outlineLevel="1" x14ac:dyDescent="0.45">
      <c r="B5720" s="657"/>
      <c r="C5720" s="658"/>
      <c r="D5720" s="659"/>
      <c r="E5720" s="660"/>
      <c r="F5720" s="661"/>
      <c r="G5720" s="662"/>
      <c r="H5720" s="663"/>
      <c r="I5720" s="663"/>
      <c r="J5720" s="663"/>
      <c r="K5720" s="664"/>
      <c r="L5720" s="662"/>
      <c r="M5720" s="663"/>
      <c r="N5720" s="663"/>
      <c r="O5720" s="663"/>
      <c r="P5720" s="664"/>
      <c r="Q5720" s="665"/>
      <c r="R5720" s="661"/>
      <c r="S5720" s="566"/>
      <c r="T5720" s="566"/>
      <c r="U5720" s="566"/>
      <c r="V5720" s="566"/>
      <c r="W5720" s="566"/>
      <c r="X5720" s="566"/>
      <c r="Y5720" s="566"/>
      <c r="Z5720" s="566"/>
      <c r="AA5720" s="566"/>
      <c r="AB5720" s="566"/>
      <c r="AC5720" s="566"/>
      <c r="AD5720" s="566"/>
      <c r="AE5720" s="566"/>
      <c r="AF5720" s="566"/>
      <c r="AG5720" s="566"/>
    </row>
    <row r="5721" spans="2:33" hidden="1" outlineLevel="1" x14ac:dyDescent="0.45">
      <c r="B5721" s="648"/>
      <c r="C5721" s="649"/>
      <c r="D5721" s="650"/>
      <c r="E5721" s="651"/>
      <c r="F5721" s="652"/>
      <c r="G5721" s="653"/>
      <c r="H5721" s="654"/>
      <c r="I5721" s="654"/>
      <c r="J5721" s="654"/>
      <c r="K5721" s="655"/>
      <c r="L5721" s="653"/>
      <c r="M5721" s="654"/>
      <c r="N5721" s="654"/>
      <c r="O5721" s="654"/>
      <c r="P5721" s="655"/>
      <c r="Q5721" s="656"/>
      <c r="R5721" s="652"/>
      <c r="S5721" s="566"/>
      <c r="T5721" s="566"/>
      <c r="U5721" s="566"/>
      <c r="V5721" s="566"/>
      <c r="W5721" s="566"/>
      <c r="X5721" s="566"/>
      <c r="Y5721" s="566"/>
      <c r="Z5721" s="566"/>
      <c r="AA5721" s="566"/>
      <c r="AB5721" s="566"/>
      <c r="AC5721" s="566"/>
      <c r="AD5721" s="566"/>
      <c r="AE5721" s="566"/>
      <c r="AF5721" s="566"/>
      <c r="AG5721" s="566"/>
    </row>
    <row r="5722" spans="2:33" hidden="1" outlineLevel="1" x14ac:dyDescent="0.45">
      <c r="B5722" s="657"/>
      <c r="C5722" s="658"/>
      <c r="D5722" s="659"/>
      <c r="E5722" s="660"/>
      <c r="F5722" s="661"/>
      <c r="G5722" s="662"/>
      <c r="H5722" s="663"/>
      <c r="I5722" s="663"/>
      <c r="J5722" s="663"/>
      <c r="K5722" s="664"/>
      <c r="L5722" s="662"/>
      <c r="M5722" s="663"/>
      <c r="N5722" s="663"/>
      <c r="O5722" s="663"/>
      <c r="P5722" s="664"/>
      <c r="Q5722" s="665"/>
      <c r="R5722" s="661"/>
      <c r="S5722" s="566"/>
      <c r="T5722" s="566"/>
      <c r="U5722" s="566"/>
      <c r="V5722" s="566"/>
      <c r="W5722" s="566"/>
      <c r="X5722" s="566"/>
      <c r="Y5722" s="566"/>
      <c r="Z5722" s="566"/>
      <c r="AA5722" s="566"/>
      <c r="AB5722" s="566"/>
      <c r="AC5722" s="566"/>
      <c r="AD5722" s="566"/>
      <c r="AE5722" s="566"/>
      <c r="AF5722" s="566"/>
      <c r="AG5722" s="566"/>
    </row>
    <row r="5723" spans="2:33" hidden="1" outlineLevel="1" x14ac:dyDescent="0.45">
      <c r="B5723" s="648"/>
      <c r="C5723" s="649"/>
      <c r="D5723" s="650"/>
      <c r="E5723" s="651"/>
      <c r="F5723" s="652"/>
      <c r="G5723" s="653"/>
      <c r="H5723" s="654"/>
      <c r="I5723" s="654"/>
      <c r="J5723" s="654"/>
      <c r="K5723" s="655"/>
      <c r="L5723" s="653"/>
      <c r="M5723" s="654"/>
      <c r="N5723" s="654"/>
      <c r="O5723" s="654"/>
      <c r="P5723" s="655"/>
      <c r="Q5723" s="656"/>
      <c r="R5723" s="652"/>
      <c r="S5723" s="566"/>
      <c r="T5723" s="566"/>
      <c r="U5723" s="566"/>
      <c r="V5723" s="566"/>
      <c r="W5723" s="566"/>
      <c r="X5723" s="566"/>
      <c r="Y5723" s="566"/>
      <c r="Z5723" s="566"/>
      <c r="AA5723" s="566"/>
      <c r="AB5723" s="566"/>
      <c r="AC5723" s="566"/>
      <c r="AD5723" s="566"/>
      <c r="AE5723" s="566"/>
      <c r="AF5723" s="566"/>
      <c r="AG5723" s="566"/>
    </row>
    <row r="5724" spans="2:33" hidden="1" outlineLevel="1" x14ac:dyDescent="0.45">
      <c r="B5724" s="657"/>
      <c r="C5724" s="658"/>
      <c r="D5724" s="659"/>
      <c r="E5724" s="660"/>
      <c r="F5724" s="661"/>
      <c r="G5724" s="662"/>
      <c r="H5724" s="663"/>
      <c r="I5724" s="663"/>
      <c r="J5724" s="663"/>
      <c r="K5724" s="664"/>
      <c r="L5724" s="662"/>
      <c r="M5724" s="663"/>
      <c r="N5724" s="663"/>
      <c r="O5724" s="663"/>
      <c r="P5724" s="664"/>
      <c r="Q5724" s="665"/>
      <c r="R5724" s="661"/>
      <c r="S5724" s="566"/>
      <c r="T5724" s="566"/>
      <c r="U5724" s="566"/>
      <c r="V5724" s="566"/>
      <c r="W5724" s="566"/>
      <c r="X5724" s="566"/>
      <c r="Y5724" s="566"/>
      <c r="Z5724" s="566"/>
      <c r="AA5724" s="566"/>
      <c r="AB5724" s="566"/>
      <c r="AC5724" s="566"/>
      <c r="AD5724" s="566"/>
      <c r="AE5724" s="566"/>
      <c r="AF5724" s="566"/>
      <c r="AG5724" s="566"/>
    </row>
    <row r="5725" spans="2:33" hidden="1" outlineLevel="1" x14ac:dyDescent="0.45">
      <c r="B5725" s="648"/>
      <c r="C5725" s="649"/>
      <c r="D5725" s="650"/>
      <c r="E5725" s="651"/>
      <c r="F5725" s="652"/>
      <c r="G5725" s="653"/>
      <c r="H5725" s="654"/>
      <c r="I5725" s="654"/>
      <c r="J5725" s="654"/>
      <c r="K5725" s="655"/>
      <c r="L5725" s="653"/>
      <c r="M5725" s="654"/>
      <c r="N5725" s="654"/>
      <c r="O5725" s="654"/>
      <c r="P5725" s="655"/>
      <c r="Q5725" s="656"/>
      <c r="R5725" s="652"/>
      <c r="S5725" s="566"/>
      <c r="T5725" s="566"/>
      <c r="U5725" s="566"/>
      <c r="V5725" s="566"/>
      <c r="W5725" s="566"/>
      <c r="X5725" s="566"/>
      <c r="Y5725" s="566"/>
      <c r="Z5725" s="566"/>
      <c r="AA5725" s="566"/>
      <c r="AB5725" s="566"/>
      <c r="AC5725" s="566"/>
      <c r="AD5725" s="566"/>
      <c r="AE5725" s="566"/>
      <c r="AF5725" s="566"/>
      <c r="AG5725" s="566"/>
    </row>
    <row r="5726" spans="2:33" hidden="1" outlineLevel="1" x14ac:dyDescent="0.45">
      <c r="B5726" s="657"/>
      <c r="C5726" s="658"/>
      <c r="D5726" s="659"/>
      <c r="E5726" s="660"/>
      <c r="F5726" s="661"/>
      <c r="G5726" s="662"/>
      <c r="H5726" s="663"/>
      <c r="I5726" s="663"/>
      <c r="J5726" s="663"/>
      <c r="K5726" s="664"/>
      <c r="L5726" s="662"/>
      <c r="M5726" s="663"/>
      <c r="N5726" s="663"/>
      <c r="O5726" s="663"/>
      <c r="P5726" s="664"/>
      <c r="Q5726" s="665"/>
      <c r="R5726" s="661"/>
      <c r="S5726" s="566"/>
      <c r="T5726" s="566"/>
      <c r="U5726" s="566"/>
      <c r="V5726" s="566"/>
      <c r="W5726" s="566"/>
      <c r="X5726" s="566"/>
      <c r="Y5726" s="566"/>
      <c r="Z5726" s="566"/>
      <c r="AA5726" s="566"/>
      <c r="AB5726" s="566"/>
      <c r="AC5726" s="566"/>
      <c r="AD5726" s="566"/>
      <c r="AE5726" s="566"/>
      <c r="AF5726" s="566"/>
      <c r="AG5726" s="566"/>
    </row>
    <row r="5727" spans="2:33" hidden="1" outlineLevel="1" x14ac:dyDescent="0.45">
      <c r="B5727" s="648"/>
      <c r="C5727" s="649"/>
      <c r="D5727" s="650"/>
      <c r="E5727" s="651"/>
      <c r="F5727" s="652"/>
      <c r="G5727" s="653"/>
      <c r="H5727" s="654"/>
      <c r="I5727" s="654"/>
      <c r="J5727" s="654"/>
      <c r="K5727" s="655"/>
      <c r="L5727" s="653"/>
      <c r="M5727" s="654"/>
      <c r="N5727" s="654"/>
      <c r="O5727" s="654"/>
      <c r="P5727" s="655"/>
      <c r="Q5727" s="656"/>
      <c r="R5727" s="652"/>
      <c r="S5727" s="566"/>
      <c r="T5727" s="566"/>
      <c r="U5727" s="566"/>
      <c r="V5727" s="566"/>
      <c r="W5727" s="566"/>
      <c r="X5727" s="566"/>
      <c r="Y5727" s="566"/>
      <c r="Z5727" s="566"/>
      <c r="AA5727" s="566"/>
      <c r="AB5727" s="566"/>
      <c r="AC5727" s="566"/>
      <c r="AD5727" s="566"/>
      <c r="AE5727" s="566"/>
      <c r="AF5727" s="566"/>
      <c r="AG5727" s="566"/>
    </row>
    <row r="5728" spans="2:33" hidden="1" outlineLevel="1" x14ac:dyDescent="0.45">
      <c r="B5728" s="657"/>
      <c r="C5728" s="658"/>
      <c r="D5728" s="659"/>
      <c r="E5728" s="660"/>
      <c r="F5728" s="661"/>
      <c r="G5728" s="662"/>
      <c r="H5728" s="663"/>
      <c r="I5728" s="663"/>
      <c r="J5728" s="663"/>
      <c r="K5728" s="664"/>
      <c r="L5728" s="662"/>
      <c r="M5728" s="663"/>
      <c r="N5728" s="663"/>
      <c r="O5728" s="663"/>
      <c r="P5728" s="664"/>
      <c r="Q5728" s="665"/>
      <c r="R5728" s="661"/>
      <c r="S5728" s="566"/>
      <c r="T5728" s="566"/>
      <c r="U5728" s="566"/>
      <c r="V5728" s="566"/>
      <c r="W5728" s="566"/>
      <c r="X5728" s="566"/>
      <c r="Y5728" s="566"/>
      <c r="Z5728" s="566"/>
      <c r="AA5728" s="566"/>
      <c r="AB5728" s="566"/>
      <c r="AC5728" s="566"/>
      <c r="AD5728" s="566"/>
      <c r="AE5728" s="566"/>
      <c r="AF5728" s="566"/>
      <c r="AG5728" s="566"/>
    </row>
    <row r="5729" spans="2:33" hidden="1" outlineLevel="1" x14ac:dyDescent="0.45">
      <c r="B5729" s="648"/>
      <c r="C5729" s="649"/>
      <c r="D5729" s="650"/>
      <c r="E5729" s="651"/>
      <c r="F5729" s="652"/>
      <c r="G5729" s="653"/>
      <c r="H5729" s="654"/>
      <c r="I5729" s="654"/>
      <c r="J5729" s="654"/>
      <c r="K5729" s="655"/>
      <c r="L5729" s="653"/>
      <c r="M5729" s="654"/>
      <c r="N5729" s="654"/>
      <c r="O5729" s="654"/>
      <c r="P5729" s="655"/>
      <c r="Q5729" s="656"/>
      <c r="R5729" s="652"/>
      <c r="S5729" s="566"/>
      <c r="T5729" s="566"/>
      <c r="U5729" s="566"/>
      <c r="V5729" s="566"/>
      <c r="W5729" s="566"/>
      <c r="X5729" s="566"/>
      <c r="Y5729" s="566"/>
      <c r="Z5729" s="566"/>
      <c r="AA5729" s="566"/>
      <c r="AB5729" s="566"/>
      <c r="AC5729" s="566"/>
      <c r="AD5729" s="566"/>
      <c r="AE5729" s="566"/>
      <c r="AF5729" s="566"/>
      <c r="AG5729" s="566"/>
    </row>
    <row r="5730" spans="2:33" hidden="1" outlineLevel="1" x14ac:dyDescent="0.45">
      <c r="B5730" s="657"/>
      <c r="C5730" s="658"/>
      <c r="D5730" s="659"/>
      <c r="E5730" s="660"/>
      <c r="F5730" s="661"/>
      <c r="G5730" s="662"/>
      <c r="H5730" s="663"/>
      <c r="I5730" s="663"/>
      <c r="J5730" s="663"/>
      <c r="K5730" s="664"/>
      <c r="L5730" s="662"/>
      <c r="M5730" s="663"/>
      <c r="N5730" s="663"/>
      <c r="O5730" s="663"/>
      <c r="P5730" s="664"/>
      <c r="Q5730" s="665"/>
      <c r="R5730" s="661"/>
      <c r="S5730" s="566"/>
      <c r="T5730" s="566"/>
      <c r="U5730" s="566"/>
      <c r="V5730" s="566"/>
      <c r="W5730" s="566"/>
      <c r="X5730" s="566"/>
      <c r="Y5730" s="566"/>
      <c r="Z5730" s="566"/>
      <c r="AA5730" s="566"/>
      <c r="AB5730" s="566"/>
      <c r="AC5730" s="566"/>
      <c r="AD5730" s="566"/>
      <c r="AE5730" s="566"/>
      <c r="AF5730" s="566"/>
      <c r="AG5730" s="566"/>
    </row>
    <row r="5731" spans="2:33" hidden="1" outlineLevel="1" x14ac:dyDescent="0.45">
      <c r="B5731" s="648"/>
      <c r="C5731" s="649"/>
      <c r="D5731" s="650"/>
      <c r="E5731" s="651"/>
      <c r="F5731" s="652"/>
      <c r="G5731" s="653"/>
      <c r="H5731" s="654"/>
      <c r="I5731" s="654"/>
      <c r="J5731" s="654"/>
      <c r="K5731" s="655"/>
      <c r="L5731" s="653"/>
      <c r="M5731" s="654"/>
      <c r="N5731" s="654"/>
      <c r="O5731" s="654"/>
      <c r="P5731" s="655"/>
      <c r="Q5731" s="656"/>
      <c r="R5731" s="652"/>
      <c r="S5731" s="566"/>
      <c r="T5731" s="566"/>
      <c r="U5731" s="566"/>
      <c r="V5731" s="566"/>
      <c r="W5731" s="566"/>
      <c r="X5731" s="566"/>
      <c r="Y5731" s="566"/>
      <c r="Z5731" s="566"/>
      <c r="AA5731" s="566"/>
      <c r="AB5731" s="566"/>
      <c r="AC5731" s="566"/>
      <c r="AD5731" s="566"/>
      <c r="AE5731" s="566"/>
      <c r="AF5731" s="566"/>
      <c r="AG5731" s="566"/>
    </row>
    <row r="5732" spans="2:33" hidden="1" outlineLevel="1" x14ac:dyDescent="0.45">
      <c r="B5732" s="657"/>
      <c r="C5732" s="658"/>
      <c r="D5732" s="659"/>
      <c r="E5732" s="660"/>
      <c r="F5732" s="661"/>
      <c r="G5732" s="662"/>
      <c r="H5732" s="663"/>
      <c r="I5732" s="663"/>
      <c r="J5732" s="663"/>
      <c r="K5732" s="664"/>
      <c r="L5732" s="662"/>
      <c r="M5732" s="663"/>
      <c r="N5732" s="663"/>
      <c r="O5732" s="663"/>
      <c r="P5732" s="664"/>
      <c r="Q5732" s="665"/>
      <c r="R5732" s="661"/>
      <c r="S5732" s="566"/>
      <c r="T5732" s="566"/>
      <c r="U5732" s="566"/>
      <c r="V5732" s="566"/>
      <c r="W5732" s="566"/>
      <c r="X5732" s="566"/>
      <c r="Y5732" s="566"/>
      <c r="Z5732" s="566"/>
      <c r="AA5732" s="566"/>
      <c r="AB5732" s="566"/>
      <c r="AC5732" s="566"/>
      <c r="AD5732" s="566"/>
      <c r="AE5732" s="566"/>
      <c r="AF5732" s="566"/>
      <c r="AG5732" s="566"/>
    </row>
    <row r="5733" spans="2:33" hidden="1" outlineLevel="1" x14ac:dyDescent="0.45">
      <c r="B5733" s="648"/>
      <c r="C5733" s="649"/>
      <c r="D5733" s="650"/>
      <c r="E5733" s="651"/>
      <c r="F5733" s="652"/>
      <c r="G5733" s="653"/>
      <c r="H5733" s="654"/>
      <c r="I5733" s="654"/>
      <c r="J5733" s="654"/>
      <c r="K5733" s="655"/>
      <c r="L5733" s="653"/>
      <c r="M5733" s="654"/>
      <c r="N5733" s="654"/>
      <c r="O5733" s="654"/>
      <c r="P5733" s="655"/>
      <c r="Q5733" s="656"/>
      <c r="R5733" s="652"/>
      <c r="S5733" s="566"/>
      <c r="T5733" s="566"/>
      <c r="U5733" s="566"/>
      <c r="V5733" s="566"/>
      <c r="W5733" s="566"/>
      <c r="X5733" s="566"/>
      <c r="Y5733" s="566"/>
      <c r="Z5733" s="566"/>
      <c r="AA5733" s="566"/>
      <c r="AB5733" s="566"/>
      <c r="AC5733" s="566"/>
      <c r="AD5733" s="566"/>
      <c r="AE5733" s="566"/>
      <c r="AF5733" s="566"/>
      <c r="AG5733" s="566"/>
    </row>
    <row r="5734" spans="2:33" hidden="1" outlineLevel="1" x14ac:dyDescent="0.45">
      <c r="B5734" s="657"/>
      <c r="C5734" s="658"/>
      <c r="D5734" s="659"/>
      <c r="E5734" s="660"/>
      <c r="F5734" s="661"/>
      <c r="G5734" s="662"/>
      <c r="H5734" s="663"/>
      <c r="I5734" s="663"/>
      <c r="J5734" s="663"/>
      <c r="K5734" s="664"/>
      <c r="L5734" s="662"/>
      <c r="M5734" s="663"/>
      <c r="N5734" s="663"/>
      <c r="O5734" s="663"/>
      <c r="P5734" s="664"/>
      <c r="Q5734" s="665"/>
      <c r="R5734" s="661"/>
      <c r="S5734" s="566"/>
      <c r="T5734" s="566"/>
      <c r="U5734" s="566"/>
      <c r="V5734" s="566"/>
      <c r="W5734" s="566"/>
      <c r="X5734" s="566"/>
      <c r="Y5734" s="566"/>
      <c r="Z5734" s="566"/>
      <c r="AA5734" s="566"/>
      <c r="AB5734" s="566"/>
      <c r="AC5734" s="566"/>
      <c r="AD5734" s="566"/>
      <c r="AE5734" s="566"/>
      <c r="AF5734" s="566"/>
      <c r="AG5734" s="566"/>
    </row>
    <row r="5735" spans="2:33" hidden="1" outlineLevel="1" x14ac:dyDescent="0.45">
      <c r="B5735" s="648"/>
      <c r="C5735" s="649"/>
      <c r="D5735" s="650"/>
      <c r="E5735" s="651"/>
      <c r="F5735" s="652"/>
      <c r="G5735" s="653"/>
      <c r="H5735" s="654"/>
      <c r="I5735" s="654"/>
      <c r="J5735" s="654"/>
      <c r="K5735" s="655"/>
      <c r="L5735" s="653"/>
      <c r="M5735" s="654"/>
      <c r="N5735" s="654"/>
      <c r="O5735" s="654"/>
      <c r="P5735" s="655"/>
      <c r="Q5735" s="656"/>
      <c r="R5735" s="652"/>
      <c r="S5735" s="566"/>
      <c r="T5735" s="566"/>
      <c r="U5735" s="566"/>
      <c r="V5735" s="566"/>
      <c r="W5735" s="566"/>
      <c r="X5735" s="566"/>
      <c r="Y5735" s="566"/>
      <c r="Z5735" s="566"/>
      <c r="AA5735" s="566"/>
      <c r="AB5735" s="566"/>
      <c r="AC5735" s="566"/>
      <c r="AD5735" s="566"/>
      <c r="AE5735" s="566"/>
      <c r="AF5735" s="566"/>
      <c r="AG5735" s="566"/>
    </row>
    <row r="5736" spans="2:33" hidden="1" outlineLevel="1" x14ac:dyDescent="0.45">
      <c r="B5736" s="657"/>
      <c r="C5736" s="658"/>
      <c r="D5736" s="659"/>
      <c r="E5736" s="660"/>
      <c r="F5736" s="661"/>
      <c r="G5736" s="662"/>
      <c r="H5736" s="663"/>
      <c r="I5736" s="663"/>
      <c r="J5736" s="663"/>
      <c r="K5736" s="664"/>
      <c r="L5736" s="662"/>
      <c r="M5736" s="663"/>
      <c r="N5736" s="663"/>
      <c r="O5736" s="663"/>
      <c r="P5736" s="664"/>
      <c r="Q5736" s="665"/>
      <c r="R5736" s="661"/>
      <c r="S5736" s="566"/>
      <c r="T5736" s="566"/>
      <c r="U5736" s="566"/>
      <c r="V5736" s="566"/>
      <c r="W5736" s="566"/>
      <c r="X5736" s="566"/>
      <c r="Y5736" s="566"/>
      <c r="Z5736" s="566"/>
      <c r="AA5736" s="566"/>
      <c r="AB5736" s="566"/>
      <c r="AC5736" s="566"/>
      <c r="AD5736" s="566"/>
      <c r="AE5736" s="566"/>
      <c r="AF5736" s="566"/>
      <c r="AG5736" s="566"/>
    </row>
    <row r="5737" spans="2:33" hidden="1" outlineLevel="1" x14ac:dyDescent="0.45">
      <c r="B5737" s="648"/>
      <c r="C5737" s="649"/>
      <c r="D5737" s="650"/>
      <c r="E5737" s="651"/>
      <c r="F5737" s="652"/>
      <c r="G5737" s="653"/>
      <c r="H5737" s="654"/>
      <c r="I5737" s="654"/>
      <c r="J5737" s="654"/>
      <c r="K5737" s="655"/>
      <c r="L5737" s="653"/>
      <c r="M5737" s="654"/>
      <c r="N5737" s="654"/>
      <c r="O5737" s="654"/>
      <c r="P5737" s="655"/>
      <c r="Q5737" s="656"/>
      <c r="R5737" s="652"/>
      <c r="S5737" s="566"/>
      <c r="T5737" s="566"/>
      <c r="U5737" s="566"/>
      <c r="V5737" s="566"/>
      <c r="W5737" s="566"/>
      <c r="X5737" s="566"/>
      <c r="Y5737" s="566"/>
      <c r="Z5737" s="566"/>
      <c r="AA5737" s="566"/>
      <c r="AB5737" s="566"/>
      <c r="AC5737" s="566"/>
      <c r="AD5737" s="566"/>
      <c r="AE5737" s="566"/>
      <c r="AF5737" s="566"/>
      <c r="AG5737" s="566"/>
    </row>
    <row r="5738" spans="2:33" hidden="1" outlineLevel="1" x14ac:dyDescent="0.45">
      <c r="B5738" s="657"/>
      <c r="C5738" s="658"/>
      <c r="D5738" s="659"/>
      <c r="E5738" s="660"/>
      <c r="F5738" s="661"/>
      <c r="G5738" s="662"/>
      <c r="H5738" s="663"/>
      <c r="I5738" s="663"/>
      <c r="J5738" s="663"/>
      <c r="K5738" s="664"/>
      <c r="L5738" s="662"/>
      <c r="M5738" s="663"/>
      <c r="N5738" s="663"/>
      <c r="O5738" s="663"/>
      <c r="P5738" s="664"/>
      <c r="Q5738" s="665"/>
      <c r="R5738" s="661"/>
      <c r="S5738" s="566"/>
      <c r="T5738" s="566"/>
      <c r="U5738" s="566"/>
      <c r="V5738" s="566"/>
      <c r="W5738" s="566"/>
      <c r="X5738" s="566"/>
      <c r="Y5738" s="566"/>
      <c r="Z5738" s="566"/>
      <c r="AA5738" s="566"/>
      <c r="AB5738" s="566"/>
      <c r="AC5738" s="566"/>
      <c r="AD5738" s="566"/>
      <c r="AE5738" s="566"/>
      <c r="AF5738" s="566"/>
      <c r="AG5738" s="566"/>
    </row>
    <row r="5739" spans="2:33" hidden="1" outlineLevel="1" x14ac:dyDescent="0.45">
      <c r="B5739" s="648"/>
      <c r="C5739" s="649"/>
      <c r="D5739" s="650"/>
      <c r="E5739" s="651"/>
      <c r="F5739" s="652"/>
      <c r="G5739" s="653"/>
      <c r="H5739" s="654"/>
      <c r="I5739" s="654"/>
      <c r="J5739" s="654"/>
      <c r="K5739" s="655"/>
      <c r="L5739" s="653"/>
      <c r="M5739" s="654"/>
      <c r="N5739" s="654"/>
      <c r="O5739" s="654"/>
      <c r="P5739" s="655"/>
      <c r="Q5739" s="656"/>
      <c r="R5739" s="652"/>
      <c r="S5739" s="566"/>
      <c r="T5739" s="566"/>
      <c r="U5739" s="566"/>
      <c r="V5739" s="566"/>
      <c r="W5739" s="566"/>
      <c r="X5739" s="566"/>
      <c r="Y5739" s="566"/>
      <c r="Z5739" s="566"/>
      <c r="AA5739" s="566"/>
      <c r="AB5739" s="566"/>
      <c r="AC5739" s="566"/>
      <c r="AD5739" s="566"/>
      <c r="AE5739" s="566"/>
      <c r="AF5739" s="566"/>
      <c r="AG5739" s="566"/>
    </row>
    <row r="5740" spans="2:33" hidden="1" outlineLevel="1" x14ac:dyDescent="0.45">
      <c r="B5740" s="657"/>
      <c r="C5740" s="658"/>
      <c r="D5740" s="659"/>
      <c r="E5740" s="660"/>
      <c r="F5740" s="661"/>
      <c r="G5740" s="662"/>
      <c r="H5740" s="663"/>
      <c r="I5740" s="663"/>
      <c r="J5740" s="663"/>
      <c r="K5740" s="664"/>
      <c r="L5740" s="662"/>
      <c r="M5740" s="663"/>
      <c r="N5740" s="663"/>
      <c r="O5740" s="663"/>
      <c r="P5740" s="664"/>
      <c r="Q5740" s="665"/>
      <c r="R5740" s="661"/>
      <c r="S5740" s="566"/>
      <c r="T5740" s="566"/>
      <c r="U5740" s="566"/>
      <c r="V5740" s="566"/>
      <c r="W5740" s="566"/>
      <c r="X5740" s="566"/>
      <c r="Y5740" s="566"/>
      <c r="Z5740" s="566"/>
      <c r="AA5740" s="566"/>
      <c r="AB5740" s="566"/>
      <c r="AC5740" s="566"/>
      <c r="AD5740" s="566"/>
      <c r="AE5740" s="566"/>
      <c r="AF5740" s="566"/>
      <c r="AG5740" s="566"/>
    </row>
    <row r="5741" spans="2:33" hidden="1" outlineLevel="1" x14ac:dyDescent="0.45">
      <c r="B5741" s="648"/>
      <c r="C5741" s="649"/>
      <c r="D5741" s="650"/>
      <c r="E5741" s="651"/>
      <c r="F5741" s="652"/>
      <c r="G5741" s="653"/>
      <c r="H5741" s="654"/>
      <c r="I5741" s="654"/>
      <c r="J5741" s="654"/>
      <c r="K5741" s="655"/>
      <c r="L5741" s="653"/>
      <c r="M5741" s="654"/>
      <c r="N5741" s="654"/>
      <c r="O5741" s="654"/>
      <c r="P5741" s="655"/>
      <c r="Q5741" s="656"/>
      <c r="R5741" s="652"/>
      <c r="S5741" s="566"/>
      <c r="T5741" s="566"/>
      <c r="U5741" s="566"/>
      <c r="V5741" s="566"/>
      <c r="W5741" s="566"/>
      <c r="X5741" s="566"/>
      <c r="Y5741" s="566"/>
      <c r="Z5741" s="566"/>
      <c r="AA5741" s="566"/>
      <c r="AB5741" s="566"/>
      <c r="AC5741" s="566"/>
      <c r="AD5741" s="566"/>
      <c r="AE5741" s="566"/>
      <c r="AF5741" s="566"/>
      <c r="AG5741" s="566"/>
    </row>
    <row r="5742" spans="2:33" hidden="1" outlineLevel="1" x14ac:dyDescent="0.45">
      <c r="B5742" s="657"/>
      <c r="C5742" s="658"/>
      <c r="D5742" s="659"/>
      <c r="E5742" s="660"/>
      <c r="F5742" s="661"/>
      <c r="G5742" s="662"/>
      <c r="H5742" s="663"/>
      <c r="I5742" s="663"/>
      <c r="J5742" s="663"/>
      <c r="K5742" s="664"/>
      <c r="L5742" s="662"/>
      <c r="M5742" s="663"/>
      <c r="N5742" s="663"/>
      <c r="O5742" s="663"/>
      <c r="P5742" s="664"/>
      <c r="Q5742" s="665"/>
      <c r="R5742" s="661"/>
      <c r="S5742" s="566"/>
      <c r="T5742" s="566"/>
      <c r="U5742" s="566"/>
      <c r="V5742" s="566"/>
      <c r="W5742" s="566"/>
      <c r="X5742" s="566"/>
      <c r="Y5742" s="566"/>
      <c r="Z5742" s="566"/>
      <c r="AA5742" s="566"/>
      <c r="AB5742" s="566"/>
      <c r="AC5742" s="566"/>
      <c r="AD5742" s="566"/>
      <c r="AE5742" s="566"/>
      <c r="AF5742" s="566"/>
      <c r="AG5742" s="566"/>
    </row>
    <row r="5743" spans="2:33" hidden="1" outlineLevel="1" x14ac:dyDescent="0.45">
      <c r="B5743" s="648"/>
      <c r="C5743" s="649"/>
      <c r="D5743" s="650"/>
      <c r="E5743" s="651"/>
      <c r="F5743" s="652"/>
      <c r="G5743" s="653"/>
      <c r="H5743" s="654"/>
      <c r="I5743" s="654"/>
      <c r="J5743" s="654"/>
      <c r="K5743" s="655"/>
      <c r="L5743" s="653"/>
      <c r="M5743" s="654"/>
      <c r="N5743" s="654"/>
      <c r="O5743" s="654"/>
      <c r="P5743" s="655"/>
      <c r="Q5743" s="656"/>
      <c r="R5743" s="652"/>
      <c r="S5743" s="566"/>
      <c r="T5743" s="566"/>
      <c r="U5743" s="566"/>
      <c r="V5743" s="566"/>
      <c r="W5743" s="566"/>
      <c r="X5743" s="566"/>
      <c r="Y5743" s="566"/>
      <c r="Z5743" s="566"/>
      <c r="AA5743" s="566"/>
      <c r="AB5743" s="566"/>
      <c r="AC5743" s="566"/>
      <c r="AD5743" s="566"/>
      <c r="AE5743" s="566"/>
      <c r="AF5743" s="566"/>
      <c r="AG5743" s="566"/>
    </row>
    <row r="5744" spans="2:33" hidden="1" outlineLevel="1" x14ac:dyDescent="0.45">
      <c r="B5744" s="657"/>
      <c r="C5744" s="658"/>
      <c r="D5744" s="659"/>
      <c r="E5744" s="660"/>
      <c r="F5744" s="661"/>
      <c r="G5744" s="662"/>
      <c r="H5744" s="663"/>
      <c r="I5744" s="663"/>
      <c r="J5744" s="663"/>
      <c r="K5744" s="664"/>
      <c r="L5744" s="662"/>
      <c r="M5744" s="663"/>
      <c r="N5744" s="663"/>
      <c r="O5744" s="663"/>
      <c r="P5744" s="664"/>
      <c r="Q5744" s="665"/>
      <c r="R5744" s="661"/>
      <c r="S5744" s="566"/>
      <c r="T5744" s="566"/>
      <c r="U5744" s="566"/>
      <c r="V5744" s="566"/>
      <c r="W5744" s="566"/>
      <c r="X5744" s="566"/>
      <c r="Y5744" s="566"/>
      <c r="Z5744" s="566"/>
      <c r="AA5744" s="566"/>
      <c r="AB5744" s="566"/>
      <c r="AC5744" s="566"/>
      <c r="AD5744" s="566"/>
      <c r="AE5744" s="566"/>
      <c r="AF5744" s="566"/>
      <c r="AG5744" s="566"/>
    </row>
    <row r="5745" spans="2:33" hidden="1" outlineLevel="1" x14ac:dyDescent="0.45">
      <c r="B5745" s="648"/>
      <c r="C5745" s="649"/>
      <c r="D5745" s="650"/>
      <c r="E5745" s="651"/>
      <c r="F5745" s="652"/>
      <c r="G5745" s="653"/>
      <c r="H5745" s="654"/>
      <c r="I5745" s="654"/>
      <c r="J5745" s="654"/>
      <c r="K5745" s="655"/>
      <c r="L5745" s="653"/>
      <c r="M5745" s="654"/>
      <c r="N5745" s="654"/>
      <c r="O5745" s="654"/>
      <c r="P5745" s="655"/>
      <c r="Q5745" s="656"/>
      <c r="R5745" s="652"/>
      <c r="S5745" s="566"/>
      <c r="T5745" s="566"/>
      <c r="U5745" s="566"/>
      <c r="V5745" s="566"/>
      <c r="W5745" s="566"/>
      <c r="X5745" s="566"/>
      <c r="Y5745" s="566"/>
      <c r="Z5745" s="566"/>
      <c r="AA5745" s="566"/>
      <c r="AB5745" s="566"/>
      <c r="AC5745" s="566"/>
      <c r="AD5745" s="566"/>
      <c r="AE5745" s="566"/>
      <c r="AF5745" s="566"/>
      <c r="AG5745" s="566"/>
    </row>
    <row r="5746" spans="2:33" hidden="1" outlineLevel="1" x14ac:dyDescent="0.45">
      <c r="B5746" s="657"/>
      <c r="C5746" s="658"/>
      <c r="D5746" s="659"/>
      <c r="E5746" s="660"/>
      <c r="F5746" s="661"/>
      <c r="G5746" s="662"/>
      <c r="H5746" s="663"/>
      <c r="I5746" s="663"/>
      <c r="J5746" s="663"/>
      <c r="K5746" s="664"/>
      <c r="L5746" s="662"/>
      <c r="M5746" s="663"/>
      <c r="N5746" s="663"/>
      <c r="O5746" s="663"/>
      <c r="P5746" s="664"/>
      <c r="Q5746" s="665"/>
      <c r="R5746" s="661"/>
      <c r="S5746" s="566"/>
      <c r="T5746" s="566"/>
      <c r="U5746" s="566"/>
      <c r="V5746" s="566"/>
      <c r="W5746" s="566"/>
      <c r="X5746" s="566"/>
      <c r="Y5746" s="566"/>
      <c r="Z5746" s="566"/>
      <c r="AA5746" s="566"/>
      <c r="AB5746" s="566"/>
      <c r="AC5746" s="566"/>
      <c r="AD5746" s="566"/>
      <c r="AE5746" s="566"/>
      <c r="AF5746" s="566"/>
      <c r="AG5746" s="566"/>
    </row>
    <row r="5747" spans="2:33" hidden="1" outlineLevel="1" x14ac:dyDescent="0.45">
      <c r="B5747" s="648"/>
      <c r="C5747" s="649"/>
      <c r="D5747" s="650"/>
      <c r="E5747" s="651"/>
      <c r="F5747" s="652"/>
      <c r="G5747" s="653"/>
      <c r="H5747" s="654"/>
      <c r="I5747" s="654"/>
      <c r="J5747" s="654"/>
      <c r="K5747" s="655"/>
      <c r="L5747" s="653"/>
      <c r="M5747" s="654"/>
      <c r="N5747" s="654"/>
      <c r="O5747" s="654"/>
      <c r="P5747" s="655"/>
      <c r="Q5747" s="656"/>
      <c r="R5747" s="652"/>
      <c r="S5747" s="566"/>
      <c r="T5747" s="566"/>
      <c r="U5747" s="566"/>
      <c r="V5747" s="566"/>
      <c r="W5747" s="566"/>
      <c r="X5747" s="566"/>
      <c r="Y5747" s="566"/>
      <c r="Z5747" s="566"/>
      <c r="AA5747" s="566"/>
      <c r="AB5747" s="566"/>
      <c r="AC5747" s="566"/>
      <c r="AD5747" s="566"/>
      <c r="AE5747" s="566"/>
      <c r="AF5747" s="566"/>
      <c r="AG5747" s="566"/>
    </row>
    <row r="5748" spans="2:33" hidden="1" outlineLevel="1" x14ac:dyDescent="0.45">
      <c r="B5748" s="657"/>
      <c r="C5748" s="658"/>
      <c r="D5748" s="659"/>
      <c r="E5748" s="660"/>
      <c r="F5748" s="661"/>
      <c r="G5748" s="662"/>
      <c r="H5748" s="663"/>
      <c r="I5748" s="663"/>
      <c r="J5748" s="663"/>
      <c r="K5748" s="664"/>
      <c r="L5748" s="662"/>
      <c r="M5748" s="663"/>
      <c r="N5748" s="663"/>
      <c r="O5748" s="663"/>
      <c r="P5748" s="664"/>
      <c r="Q5748" s="665"/>
      <c r="R5748" s="661"/>
      <c r="S5748" s="566"/>
      <c r="T5748" s="566"/>
      <c r="U5748" s="566"/>
      <c r="V5748" s="566"/>
      <c r="W5748" s="566"/>
      <c r="X5748" s="566"/>
      <c r="Y5748" s="566"/>
      <c r="Z5748" s="566"/>
      <c r="AA5748" s="566"/>
      <c r="AB5748" s="566"/>
      <c r="AC5748" s="566"/>
      <c r="AD5748" s="566"/>
      <c r="AE5748" s="566"/>
      <c r="AF5748" s="566"/>
      <c r="AG5748" s="566"/>
    </row>
    <row r="5749" spans="2:33" hidden="1" outlineLevel="1" x14ac:dyDescent="0.45">
      <c r="B5749" s="648"/>
      <c r="C5749" s="649"/>
      <c r="D5749" s="650"/>
      <c r="E5749" s="651"/>
      <c r="F5749" s="652"/>
      <c r="G5749" s="653"/>
      <c r="H5749" s="654"/>
      <c r="I5749" s="654"/>
      <c r="J5749" s="654"/>
      <c r="K5749" s="655"/>
      <c r="L5749" s="653"/>
      <c r="M5749" s="654"/>
      <c r="N5749" s="654"/>
      <c r="O5749" s="654"/>
      <c r="P5749" s="655"/>
      <c r="Q5749" s="656"/>
      <c r="R5749" s="652"/>
      <c r="S5749" s="566"/>
      <c r="T5749" s="566"/>
      <c r="U5749" s="566"/>
      <c r="V5749" s="566"/>
      <c r="W5749" s="566"/>
      <c r="X5749" s="566"/>
      <c r="Y5749" s="566"/>
      <c r="Z5749" s="566"/>
      <c r="AA5749" s="566"/>
      <c r="AB5749" s="566"/>
      <c r="AC5749" s="566"/>
      <c r="AD5749" s="566"/>
      <c r="AE5749" s="566"/>
      <c r="AF5749" s="566"/>
      <c r="AG5749" s="566"/>
    </row>
    <row r="5750" spans="2:33" hidden="1" outlineLevel="1" x14ac:dyDescent="0.45">
      <c r="B5750" s="657"/>
      <c r="C5750" s="658"/>
      <c r="D5750" s="659"/>
      <c r="E5750" s="660"/>
      <c r="F5750" s="661"/>
      <c r="G5750" s="662"/>
      <c r="H5750" s="663"/>
      <c r="I5750" s="663"/>
      <c r="J5750" s="663"/>
      <c r="K5750" s="664"/>
      <c r="L5750" s="662"/>
      <c r="M5750" s="663"/>
      <c r="N5750" s="663"/>
      <c r="O5750" s="663"/>
      <c r="P5750" s="664"/>
      <c r="Q5750" s="665"/>
      <c r="R5750" s="661"/>
      <c r="S5750" s="566"/>
      <c r="T5750" s="566"/>
      <c r="U5750" s="566"/>
      <c r="V5750" s="566"/>
      <c r="W5750" s="566"/>
      <c r="X5750" s="566"/>
      <c r="Y5750" s="566"/>
      <c r="Z5750" s="566"/>
      <c r="AA5750" s="566"/>
      <c r="AB5750" s="566"/>
      <c r="AC5750" s="566"/>
      <c r="AD5750" s="566"/>
      <c r="AE5750" s="566"/>
      <c r="AF5750" s="566"/>
      <c r="AG5750" s="566"/>
    </row>
    <row r="5751" spans="2:33" hidden="1" outlineLevel="1" x14ac:dyDescent="0.45">
      <c r="B5751" s="648"/>
      <c r="C5751" s="649"/>
      <c r="D5751" s="650"/>
      <c r="E5751" s="651"/>
      <c r="F5751" s="652"/>
      <c r="G5751" s="653"/>
      <c r="H5751" s="654"/>
      <c r="I5751" s="654"/>
      <c r="J5751" s="654"/>
      <c r="K5751" s="655"/>
      <c r="L5751" s="653"/>
      <c r="M5751" s="654"/>
      <c r="N5751" s="654"/>
      <c r="O5751" s="654"/>
      <c r="P5751" s="655"/>
      <c r="Q5751" s="656"/>
      <c r="R5751" s="652"/>
      <c r="S5751" s="566"/>
      <c r="T5751" s="566"/>
      <c r="U5751" s="566"/>
      <c r="V5751" s="566"/>
      <c r="W5751" s="566"/>
      <c r="X5751" s="566"/>
      <c r="Y5751" s="566"/>
      <c r="Z5751" s="566"/>
      <c r="AA5751" s="566"/>
      <c r="AB5751" s="566"/>
      <c r="AC5751" s="566"/>
      <c r="AD5751" s="566"/>
      <c r="AE5751" s="566"/>
      <c r="AF5751" s="566"/>
      <c r="AG5751" s="566"/>
    </row>
    <row r="5752" spans="2:33" hidden="1" outlineLevel="1" x14ac:dyDescent="0.45">
      <c r="B5752" s="657"/>
      <c r="C5752" s="658"/>
      <c r="D5752" s="659"/>
      <c r="E5752" s="660"/>
      <c r="F5752" s="661"/>
      <c r="G5752" s="662"/>
      <c r="H5752" s="663"/>
      <c r="I5752" s="663"/>
      <c r="J5752" s="663"/>
      <c r="K5752" s="664"/>
      <c r="L5752" s="662"/>
      <c r="M5752" s="663"/>
      <c r="N5752" s="663"/>
      <c r="O5752" s="663"/>
      <c r="P5752" s="664"/>
      <c r="Q5752" s="665"/>
      <c r="R5752" s="661"/>
      <c r="S5752" s="566"/>
      <c r="T5752" s="566"/>
      <c r="U5752" s="566"/>
      <c r="V5752" s="566"/>
      <c r="W5752" s="566"/>
      <c r="X5752" s="566"/>
      <c r="Y5752" s="566"/>
      <c r="Z5752" s="566"/>
      <c r="AA5752" s="566"/>
      <c r="AB5752" s="566"/>
      <c r="AC5752" s="566"/>
      <c r="AD5752" s="566"/>
      <c r="AE5752" s="566"/>
      <c r="AF5752" s="566"/>
      <c r="AG5752" s="566"/>
    </row>
    <row r="5753" spans="2:33" hidden="1" outlineLevel="1" x14ac:dyDescent="0.45">
      <c r="B5753" s="648"/>
      <c r="C5753" s="649"/>
      <c r="D5753" s="650"/>
      <c r="E5753" s="651"/>
      <c r="F5753" s="652"/>
      <c r="G5753" s="653"/>
      <c r="H5753" s="654"/>
      <c r="I5753" s="654"/>
      <c r="J5753" s="654"/>
      <c r="K5753" s="655"/>
      <c r="L5753" s="653"/>
      <c r="M5753" s="654"/>
      <c r="N5753" s="654"/>
      <c r="O5753" s="654"/>
      <c r="P5753" s="655"/>
      <c r="Q5753" s="656"/>
      <c r="R5753" s="652"/>
      <c r="S5753" s="566"/>
      <c r="T5753" s="566"/>
      <c r="U5753" s="566"/>
      <c r="V5753" s="566"/>
      <c r="W5753" s="566"/>
      <c r="X5753" s="566"/>
      <c r="Y5753" s="566"/>
      <c r="Z5753" s="566"/>
      <c r="AA5753" s="566"/>
      <c r="AB5753" s="566"/>
      <c r="AC5753" s="566"/>
      <c r="AD5753" s="566"/>
      <c r="AE5753" s="566"/>
      <c r="AF5753" s="566"/>
      <c r="AG5753" s="566"/>
    </row>
    <row r="5754" spans="2:33" hidden="1" outlineLevel="1" x14ac:dyDescent="0.45">
      <c r="B5754" s="657"/>
      <c r="C5754" s="658"/>
      <c r="D5754" s="659"/>
      <c r="E5754" s="660"/>
      <c r="F5754" s="661"/>
      <c r="G5754" s="662"/>
      <c r="H5754" s="663"/>
      <c r="I5754" s="663"/>
      <c r="J5754" s="663"/>
      <c r="K5754" s="664"/>
      <c r="L5754" s="662"/>
      <c r="M5754" s="663"/>
      <c r="N5754" s="663"/>
      <c r="O5754" s="663"/>
      <c r="P5754" s="664"/>
      <c r="Q5754" s="665"/>
      <c r="R5754" s="661"/>
      <c r="S5754" s="566"/>
      <c r="T5754" s="566"/>
      <c r="U5754" s="566"/>
      <c r="V5754" s="566"/>
      <c r="W5754" s="566"/>
      <c r="X5754" s="566"/>
      <c r="Y5754" s="566"/>
      <c r="Z5754" s="566"/>
      <c r="AA5754" s="566"/>
      <c r="AB5754" s="566"/>
      <c r="AC5754" s="566"/>
      <c r="AD5754" s="566"/>
      <c r="AE5754" s="566"/>
      <c r="AF5754" s="566"/>
      <c r="AG5754" s="566"/>
    </row>
    <row r="5755" spans="2:33" hidden="1" outlineLevel="1" x14ac:dyDescent="0.45">
      <c r="B5755" s="648"/>
      <c r="C5755" s="649"/>
      <c r="D5755" s="650"/>
      <c r="E5755" s="651"/>
      <c r="F5755" s="652"/>
      <c r="G5755" s="653"/>
      <c r="H5755" s="654"/>
      <c r="I5755" s="654"/>
      <c r="J5755" s="654"/>
      <c r="K5755" s="655"/>
      <c r="L5755" s="653"/>
      <c r="M5755" s="654"/>
      <c r="N5755" s="654"/>
      <c r="O5755" s="654"/>
      <c r="P5755" s="655"/>
      <c r="Q5755" s="656"/>
      <c r="R5755" s="652"/>
      <c r="S5755" s="566"/>
      <c r="T5755" s="566"/>
      <c r="U5755" s="566"/>
      <c r="V5755" s="566"/>
      <c r="W5755" s="566"/>
      <c r="X5755" s="566"/>
      <c r="Y5755" s="566"/>
      <c r="Z5755" s="566"/>
      <c r="AA5755" s="566"/>
      <c r="AB5755" s="566"/>
      <c r="AC5755" s="566"/>
      <c r="AD5755" s="566"/>
      <c r="AE5755" s="566"/>
      <c r="AF5755" s="566"/>
      <c r="AG5755" s="566"/>
    </row>
    <row r="5756" spans="2:33" hidden="1" outlineLevel="1" x14ac:dyDescent="0.45">
      <c r="B5756" s="657"/>
      <c r="C5756" s="658"/>
      <c r="D5756" s="659"/>
      <c r="E5756" s="660"/>
      <c r="F5756" s="661"/>
      <c r="G5756" s="662"/>
      <c r="H5756" s="663"/>
      <c r="I5756" s="663"/>
      <c r="J5756" s="663"/>
      <c r="K5756" s="664"/>
      <c r="L5756" s="662"/>
      <c r="M5756" s="663"/>
      <c r="N5756" s="663"/>
      <c r="O5756" s="663"/>
      <c r="P5756" s="664"/>
      <c r="Q5756" s="665"/>
      <c r="R5756" s="661"/>
      <c r="S5756" s="566"/>
      <c r="T5756" s="566"/>
      <c r="U5756" s="566"/>
      <c r="V5756" s="566"/>
      <c r="W5756" s="566"/>
      <c r="X5756" s="566"/>
      <c r="Y5756" s="566"/>
      <c r="Z5756" s="566"/>
      <c r="AA5756" s="566"/>
      <c r="AB5756" s="566"/>
      <c r="AC5756" s="566"/>
      <c r="AD5756" s="566"/>
      <c r="AE5756" s="566"/>
      <c r="AF5756" s="566"/>
      <c r="AG5756" s="566"/>
    </row>
    <row r="5757" spans="2:33" hidden="1" outlineLevel="1" x14ac:dyDescent="0.45">
      <c r="B5757" s="648"/>
      <c r="C5757" s="649"/>
      <c r="D5757" s="650"/>
      <c r="E5757" s="651"/>
      <c r="F5757" s="652"/>
      <c r="G5757" s="653"/>
      <c r="H5757" s="654"/>
      <c r="I5757" s="654"/>
      <c r="J5757" s="654"/>
      <c r="K5757" s="655"/>
      <c r="L5757" s="653"/>
      <c r="M5757" s="654"/>
      <c r="N5757" s="654"/>
      <c r="O5757" s="654"/>
      <c r="P5757" s="655"/>
      <c r="Q5757" s="656"/>
      <c r="R5757" s="652"/>
      <c r="S5757" s="566"/>
      <c r="T5757" s="566"/>
      <c r="U5757" s="566"/>
      <c r="V5757" s="566"/>
      <c r="W5757" s="566"/>
      <c r="X5757" s="566"/>
      <c r="Y5757" s="566"/>
      <c r="Z5757" s="566"/>
      <c r="AA5757" s="566"/>
      <c r="AB5757" s="566"/>
      <c r="AC5757" s="566"/>
      <c r="AD5757" s="566"/>
      <c r="AE5757" s="566"/>
      <c r="AF5757" s="566"/>
      <c r="AG5757" s="566"/>
    </row>
    <row r="5758" spans="2:33" hidden="1" outlineLevel="1" x14ac:dyDescent="0.45">
      <c r="B5758" s="657"/>
      <c r="C5758" s="658"/>
      <c r="D5758" s="659"/>
      <c r="E5758" s="660"/>
      <c r="F5758" s="661"/>
      <c r="G5758" s="662"/>
      <c r="H5758" s="663"/>
      <c r="I5758" s="663"/>
      <c r="J5758" s="663"/>
      <c r="K5758" s="664"/>
      <c r="L5758" s="662"/>
      <c r="M5758" s="663"/>
      <c r="N5758" s="663"/>
      <c r="O5758" s="663"/>
      <c r="P5758" s="664"/>
      <c r="Q5758" s="665"/>
      <c r="R5758" s="661"/>
      <c r="S5758" s="566"/>
      <c r="T5758" s="566"/>
      <c r="U5758" s="566"/>
      <c r="V5758" s="566"/>
      <c r="W5758" s="566"/>
      <c r="X5758" s="566"/>
      <c r="Y5758" s="566"/>
      <c r="Z5758" s="566"/>
      <c r="AA5758" s="566"/>
      <c r="AB5758" s="566"/>
      <c r="AC5758" s="566"/>
      <c r="AD5758" s="566"/>
      <c r="AE5758" s="566"/>
      <c r="AF5758" s="566"/>
      <c r="AG5758" s="566"/>
    </row>
    <row r="5759" spans="2:33" hidden="1" outlineLevel="1" x14ac:dyDescent="0.45">
      <c r="B5759" s="648"/>
      <c r="C5759" s="649"/>
      <c r="D5759" s="650"/>
      <c r="E5759" s="651"/>
      <c r="F5759" s="652"/>
      <c r="G5759" s="653"/>
      <c r="H5759" s="654"/>
      <c r="I5759" s="654"/>
      <c r="J5759" s="654"/>
      <c r="K5759" s="655"/>
      <c r="L5759" s="653"/>
      <c r="M5759" s="654"/>
      <c r="N5759" s="654"/>
      <c r="O5759" s="654"/>
      <c r="P5759" s="655"/>
      <c r="Q5759" s="656"/>
      <c r="R5759" s="652"/>
      <c r="S5759" s="566"/>
      <c r="T5759" s="566"/>
      <c r="U5759" s="566"/>
      <c r="V5759" s="566"/>
      <c r="W5759" s="566"/>
      <c r="X5759" s="566"/>
      <c r="Y5759" s="566"/>
      <c r="Z5759" s="566"/>
      <c r="AA5759" s="566"/>
      <c r="AB5759" s="566"/>
      <c r="AC5759" s="566"/>
      <c r="AD5759" s="566"/>
      <c r="AE5759" s="566"/>
      <c r="AF5759" s="566"/>
      <c r="AG5759" s="566"/>
    </row>
    <row r="5760" spans="2:33" hidden="1" outlineLevel="1" x14ac:dyDescent="0.45">
      <c r="B5760" s="657"/>
      <c r="C5760" s="658"/>
      <c r="D5760" s="659"/>
      <c r="E5760" s="660"/>
      <c r="F5760" s="661"/>
      <c r="G5760" s="662"/>
      <c r="H5760" s="663"/>
      <c r="I5760" s="663"/>
      <c r="J5760" s="663"/>
      <c r="K5760" s="664"/>
      <c r="L5760" s="662"/>
      <c r="M5760" s="663"/>
      <c r="N5760" s="663"/>
      <c r="O5760" s="663"/>
      <c r="P5760" s="664"/>
      <c r="Q5760" s="665"/>
      <c r="R5760" s="661"/>
      <c r="S5760" s="566"/>
      <c r="T5760" s="566"/>
      <c r="U5760" s="566"/>
      <c r="V5760" s="566"/>
      <c r="W5760" s="566"/>
      <c r="X5760" s="566"/>
      <c r="Y5760" s="566"/>
      <c r="Z5760" s="566"/>
      <c r="AA5760" s="566"/>
      <c r="AB5760" s="566"/>
      <c r="AC5760" s="566"/>
      <c r="AD5760" s="566"/>
      <c r="AE5760" s="566"/>
      <c r="AF5760" s="566"/>
      <c r="AG5760" s="566"/>
    </row>
    <row r="5761" spans="2:33" hidden="1" outlineLevel="1" x14ac:dyDescent="0.45">
      <c r="B5761" s="648"/>
      <c r="C5761" s="649"/>
      <c r="D5761" s="650"/>
      <c r="E5761" s="651"/>
      <c r="F5761" s="652"/>
      <c r="G5761" s="653"/>
      <c r="H5761" s="654"/>
      <c r="I5761" s="654"/>
      <c r="J5761" s="654"/>
      <c r="K5761" s="655"/>
      <c r="L5761" s="653"/>
      <c r="M5761" s="654"/>
      <c r="N5761" s="654"/>
      <c r="O5761" s="654"/>
      <c r="P5761" s="655"/>
      <c r="Q5761" s="656"/>
      <c r="R5761" s="652"/>
      <c r="S5761" s="566"/>
      <c r="T5761" s="566"/>
      <c r="U5761" s="566"/>
      <c r="V5761" s="566"/>
      <c r="W5761" s="566"/>
      <c r="X5761" s="566"/>
      <c r="Y5761" s="566"/>
      <c r="Z5761" s="566"/>
      <c r="AA5761" s="566"/>
      <c r="AB5761" s="566"/>
      <c r="AC5761" s="566"/>
      <c r="AD5761" s="566"/>
      <c r="AE5761" s="566"/>
      <c r="AF5761" s="566"/>
      <c r="AG5761" s="566"/>
    </row>
    <row r="5762" spans="2:33" hidden="1" outlineLevel="1" x14ac:dyDescent="0.45">
      <c r="B5762" s="657"/>
      <c r="C5762" s="658"/>
      <c r="D5762" s="659"/>
      <c r="E5762" s="660"/>
      <c r="F5762" s="661"/>
      <c r="G5762" s="662"/>
      <c r="H5762" s="663"/>
      <c r="I5762" s="663"/>
      <c r="J5762" s="663"/>
      <c r="K5762" s="664"/>
      <c r="L5762" s="662"/>
      <c r="M5762" s="663"/>
      <c r="N5762" s="663"/>
      <c r="O5762" s="663"/>
      <c r="P5762" s="664"/>
      <c r="Q5762" s="665"/>
      <c r="R5762" s="661"/>
      <c r="S5762" s="566"/>
      <c r="T5762" s="566"/>
      <c r="U5762" s="566"/>
      <c r="V5762" s="566"/>
      <c r="W5762" s="566"/>
      <c r="X5762" s="566"/>
      <c r="Y5762" s="566"/>
      <c r="Z5762" s="566"/>
      <c r="AA5762" s="566"/>
      <c r="AB5762" s="566"/>
      <c r="AC5762" s="566"/>
      <c r="AD5762" s="566"/>
      <c r="AE5762" s="566"/>
      <c r="AF5762" s="566"/>
      <c r="AG5762" s="566"/>
    </row>
    <row r="5763" spans="2:33" hidden="1" outlineLevel="1" x14ac:dyDescent="0.45">
      <c r="B5763" s="648"/>
      <c r="C5763" s="649"/>
      <c r="D5763" s="650"/>
      <c r="E5763" s="651"/>
      <c r="F5763" s="652"/>
      <c r="G5763" s="653"/>
      <c r="H5763" s="654"/>
      <c r="I5763" s="654"/>
      <c r="J5763" s="654"/>
      <c r="K5763" s="655"/>
      <c r="L5763" s="653"/>
      <c r="M5763" s="654"/>
      <c r="N5763" s="654"/>
      <c r="O5763" s="654"/>
      <c r="P5763" s="655"/>
      <c r="Q5763" s="656"/>
      <c r="R5763" s="652"/>
      <c r="S5763" s="566"/>
      <c r="T5763" s="566"/>
      <c r="U5763" s="566"/>
      <c r="V5763" s="566"/>
      <c r="W5763" s="566"/>
      <c r="X5763" s="566"/>
      <c r="Y5763" s="566"/>
      <c r="Z5763" s="566"/>
      <c r="AA5763" s="566"/>
      <c r="AB5763" s="566"/>
      <c r="AC5763" s="566"/>
      <c r="AD5763" s="566"/>
      <c r="AE5763" s="566"/>
      <c r="AF5763" s="566"/>
      <c r="AG5763" s="566"/>
    </row>
    <row r="5764" spans="2:33" hidden="1" outlineLevel="1" x14ac:dyDescent="0.45">
      <c r="B5764" s="657"/>
      <c r="C5764" s="658"/>
      <c r="D5764" s="659"/>
      <c r="E5764" s="660"/>
      <c r="F5764" s="661"/>
      <c r="G5764" s="662"/>
      <c r="H5764" s="663"/>
      <c r="I5764" s="663"/>
      <c r="J5764" s="663"/>
      <c r="K5764" s="664"/>
      <c r="L5764" s="662"/>
      <c r="M5764" s="663"/>
      <c r="N5764" s="663"/>
      <c r="O5764" s="663"/>
      <c r="P5764" s="664"/>
      <c r="Q5764" s="665"/>
      <c r="R5764" s="661"/>
      <c r="S5764" s="566"/>
      <c r="T5764" s="566"/>
      <c r="U5764" s="566"/>
      <c r="V5764" s="566"/>
      <c r="W5764" s="566"/>
      <c r="X5764" s="566"/>
      <c r="Y5764" s="566"/>
      <c r="Z5764" s="566"/>
      <c r="AA5764" s="566"/>
      <c r="AB5764" s="566"/>
      <c r="AC5764" s="566"/>
      <c r="AD5764" s="566"/>
      <c r="AE5764" s="566"/>
      <c r="AF5764" s="566"/>
      <c r="AG5764" s="566"/>
    </row>
    <row r="5765" spans="2:33" hidden="1" outlineLevel="1" x14ac:dyDescent="0.45">
      <c r="B5765" s="648"/>
      <c r="C5765" s="649"/>
      <c r="D5765" s="650"/>
      <c r="E5765" s="651"/>
      <c r="F5765" s="652"/>
      <c r="G5765" s="653"/>
      <c r="H5765" s="654"/>
      <c r="I5765" s="654"/>
      <c r="J5765" s="654"/>
      <c r="K5765" s="655"/>
      <c r="L5765" s="653"/>
      <c r="M5765" s="654"/>
      <c r="N5765" s="654"/>
      <c r="O5765" s="654"/>
      <c r="P5765" s="655"/>
      <c r="Q5765" s="656"/>
      <c r="R5765" s="652"/>
      <c r="S5765" s="566"/>
      <c r="T5765" s="566"/>
      <c r="U5765" s="566"/>
      <c r="V5765" s="566"/>
      <c r="W5765" s="566"/>
      <c r="X5765" s="566"/>
      <c r="Y5765" s="566"/>
      <c r="Z5765" s="566"/>
      <c r="AA5765" s="566"/>
      <c r="AB5765" s="566"/>
      <c r="AC5765" s="566"/>
      <c r="AD5765" s="566"/>
      <c r="AE5765" s="566"/>
      <c r="AF5765" s="566"/>
      <c r="AG5765" s="566"/>
    </row>
    <row r="5766" spans="2:33" hidden="1" outlineLevel="1" x14ac:dyDescent="0.45">
      <c r="B5766" s="657"/>
      <c r="C5766" s="658"/>
      <c r="D5766" s="659"/>
      <c r="E5766" s="660"/>
      <c r="F5766" s="661"/>
      <c r="G5766" s="662"/>
      <c r="H5766" s="663"/>
      <c r="I5766" s="663"/>
      <c r="J5766" s="663"/>
      <c r="K5766" s="664"/>
      <c r="L5766" s="662"/>
      <c r="M5766" s="663"/>
      <c r="N5766" s="663"/>
      <c r="O5766" s="663"/>
      <c r="P5766" s="664"/>
      <c r="Q5766" s="665"/>
      <c r="R5766" s="661"/>
      <c r="S5766" s="566"/>
      <c r="T5766" s="566"/>
      <c r="U5766" s="566"/>
      <c r="V5766" s="566"/>
      <c r="W5766" s="566"/>
      <c r="X5766" s="566"/>
      <c r="Y5766" s="566"/>
      <c r="Z5766" s="566"/>
      <c r="AA5766" s="566"/>
      <c r="AB5766" s="566"/>
      <c r="AC5766" s="566"/>
      <c r="AD5766" s="566"/>
      <c r="AE5766" s="566"/>
      <c r="AF5766" s="566"/>
      <c r="AG5766" s="566"/>
    </row>
    <row r="5767" spans="2:33" hidden="1" outlineLevel="1" x14ac:dyDescent="0.45">
      <c r="B5767" s="648"/>
      <c r="C5767" s="649"/>
      <c r="D5767" s="650"/>
      <c r="E5767" s="651"/>
      <c r="F5767" s="652"/>
      <c r="G5767" s="653"/>
      <c r="H5767" s="654"/>
      <c r="I5767" s="654"/>
      <c r="J5767" s="654"/>
      <c r="K5767" s="655"/>
      <c r="L5767" s="653"/>
      <c r="M5767" s="654"/>
      <c r="N5767" s="654"/>
      <c r="O5767" s="654"/>
      <c r="P5767" s="655"/>
      <c r="Q5767" s="656"/>
      <c r="R5767" s="652"/>
      <c r="S5767" s="566"/>
      <c r="T5767" s="566"/>
      <c r="U5767" s="566"/>
      <c r="V5767" s="566"/>
      <c r="W5767" s="566"/>
      <c r="X5767" s="566"/>
      <c r="Y5767" s="566"/>
      <c r="Z5767" s="566"/>
      <c r="AA5767" s="566"/>
      <c r="AB5767" s="566"/>
      <c r="AC5767" s="566"/>
      <c r="AD5767" s="566"/>
      <c r="AE5767" s="566"/>
      <c r="AF5767" s="566"/>
      <c r="AG5767" s="566"/>
    </row>
    <row r="5768" spans="2:33" hidden="1" outlineLevel="1" x14ac:dyDescent="0.45">
      <c r="B5768" s="657"/>
      <c r="C5768" s="658"/>
      <c r="D5768" s="659"/>
      <c r="E5768" s="660"/>
      <c r="F5768" s="661"/>
      <c r="G5768" s="662"/>
      <c r="H5768" s="663"/>
      <c r="I5768" s="663"/>
      <c r="J5768" s="663"/>
      <c r="K5768" s="664"/>
      <c r="L5768" s="662"/>
      <c r="M5768" s="663"/>
      <c r="N5768" s="663"/>
      <c r="O5768" s="663"/>
      <c r="P5768" s="664"/>
      <c r="Q5768" s="665"/>
      <c r="R5768" s="661"/>
      <c r="S5768" s="566"/>
      <c r="T5768" s="566"/>
      <c r="U5768" s="566"/>
      <c r="V5768" s="566"/>
      <c r="W5768" s="566"/>
      <c r="X5768" s="566"/>
      <c r="Y5768" s="566"/>
      <c r="Z5768" s="566"/>
      <c r="AA5768" s="566"/>
      <c r="AB5768" s="566"/>
      <c r="AC5768" s="566"/>
      <c r="AD5768" s="566"/>
      <c r="AE5768" s="566"/>
      <c r="AF5768" s="566"/>
      <c r="AG5768" s="566"/>
    </row>
    <row r="5769" spans="2:33" hidden="1" outlineLevel="1" x14ac:dyDescent="0.45">
      <c r="B5769" s="648"/>
      <c r="C5769" s="649"/>
      <c r="D5769" s="650"/>
      <c r="E5769" s="651"/>
      <c r="F5769" s="652"/>
      <c r="G5769" s="653"/>
      <c r="H5769" s="654"/>
      <c r="I5769" s="654"/>
      <c r="J5769" s="654"/>
      <c r="K5769" s="655"/>
      <c r="L5769" s="653"/>
      <c r="M5769" s="654"/>
      <c r="N5769" s="654"/>
      <c r="O5769" s="654"/>
      <c r="P5769" s="655"/>
      <c r="Q5769" s="656"/>
      <c r="R5769" s="652"/>
      <c r="S5769" s="566"/>
      <c r="T5769" s="566"/>
      <c r="U5769" s="566"/>
      <c r="V5769" s="566"/>
      <c r="W5769" s="566"/>
      <c r="X5769" s="566"/>
      <c r="Y5769" s="566"/>
      <c r="Z5769" s="566"/>
      <c r="AA5769" s="566"/>
      <c r="AB5769" s="566"/>
      <c r="AC5769" s="566"/>
      <c r="AD5769" s="566"/>
      <c r="AE5769" s="566"/>
      <c r="AF5769" s="566"/>
      <c r="AG5769" s="566"/>
    </row>
    <row r="5770" spans="2:33" hidden="1" outlineLevel="1" x14ac:dyDescent="0.45">
      <c r="B5770" s="657"/>
      <c r="C5770" s="658"/>
      <c r="D5770" s="659"/>
      <c r="E5770" s="660"/>
      <c r="F5770" s="661"/>
      <c r="G5770" s="662"/>
      <c r="H5770" s="663"/>
      <c r="I5770" s="663"/>
      <c r="J5770" s="663"/>
      <c r="K5770" s="664"/>
      <c r="L5770" s="662"/>
      <c r="M5770" s="663"/>
      <c r="N5770" s="663"/>
      <c r="O5770" s="663"/>
      <c r="P5770" s="664"/>
      <c r="Q5770" s="665"/>
      <c r="R5770" s="661"/>
      <c r="S5770" s="566"/>
      <c r="T5770" s="566"/>
      <c r="U5770" s="566"/>
      <c r="V5770" s="566"/>
      <c r="W5770" s="566"/>
      <c r="X5770" s="566"/>
      <c r="Y5770" s="566"/>
      <c r="Z5770" s="566"/>
      <c r="AA5770" s="566"/>
      <c r="AB5770" s="566"/>
      <c r="AC5770" s="566"/>
      <c r="AD5770" s="566"/>
      <c r="AE5770" s="566"/>
      <c r="AF5770" s="566"/>
      <c r="AG5770" s="566"/>
    </row>
    <row r="5771" spans="2:33" hidden="1" outlineLevel="1" x14ac:dyDescent="0.45">
      <c r="B5771" s="648"/>
      <c r="C5771" s="649"/>
      <c r="D5771" s="650"/>
      <c r="E5771" s="651"/>
      <c r="F5771" s="652"/>
      <c r="G5771" s="653"/>
      <c r="H5771" s="654"/>
      <c r="I5771" s="654"/>
      <c r="J5771" s="654"/>
      <c r="K5771" s="655"/>
      <c r="L5771" s="653"/>
      <c r="M5771" s="654"/>
      <c r="N5771" s="654"/>
      <c r="O5771" s="654"/>
      <c r="P5771" s="655"/>
      <c r="Q5771" s="656"/>
      <c r="R5771" s="652"/>
      <c r="S5771" s="566"/>
      <c r="T5771" s="566"/>
      <c r="U5771" s="566"/>
      <c r="V5771" s="566"/>
      <c r="W5771" s="566"/>
      <c r="X5771" s="566"/>
      <c r="Y5771" s="566"/>
      <c r="Z5771" s="566"/>
      <c r="AA5771" s="566"/>
      <c r="AB5771" s="566"/>
      <c r="AC5771" s="566"/>
      <c r="AD5771" s="566"/>
      <c r="AE5771" s="566"/>
      <c r="AF5771" s="566"/>
      <c r="AG5771" s="566"/>
    </row>
    <row r="5772" spans="2:33" hidden="1" outlineLevel="1" x14ac:dyDescent="0.45">
      <c r="B5772" s="657"/>
      <c r="C5772" s="658"/>
      <c r="D5772" s="659"/>
      <c r="E5772" s="660"/>
      <c r="F5772" s="661"/>
      <c r="G5772" s="662"/>
      <c r="H5772" s="663"/>
      <c r="I5772" s="663"/>
      <c r="J5772" s="663"/>
      <c r="K5772" s="664"/>
      <c r="L5772" s="662"/>
      <c r="M5772" s="663"/>
      <c r="N5772" s="663"/>
      <c r="O5772" s="663"/>
      <c r="P5772" s="664"/>
      <c r="Q5772" s="665"/>
      <c r="R5772" s="661"/>
      <c r="S5772" s="566"/>
      <c r="T5772" s="566"/>
      <c r="U5772" s="566"/>
      <c r="V5772" s="566"/>
      <c r="W5772" s="566"/>
      <c r="X5772" s="566"/>
      <c r="Y5772" s="566"/>
      <c r="Z5772" s="566"/>
      <c r="AA5772" s="566"/>
      <c r="AB5772" s="566"/>
      <c r="AC5772" s="566"/>
      <c r="AD5772" s="566"/>
      <c r="AE5772" s="566"/>
      <c r="AF5772" s="566"/>
      <c r="AG5772" s="566"/>
    </row>
    <row r="5773" spans="2:33" hidden="1" outlineLevel="1" x14ac:dyDescent="0.45">
      <c r="B5773" s="648"/>
      <c r="C5773" s="649"/>
      <c r="D5773" s="650"/>
      <c r="E5773" s="651"/>
      <c r="F5773" s="652"/>
      <c r="G5773" s="653"/>
      <c r="H5773" s="654"/>
      <c r="I5773" s="654"/>
      <c r="J5773" s="654"/>
      <c r="K5773" s="655"/>
      <c r="L5773" s="653"/>
      <c r="M5773" s="654"/>
      <c r="N5773" s="654"/>
      <c r="O5773" s="654"/>
      <c r="P5773" s="655"/>
      <c r="Q5773" s="656"/>
      <c r="R5773" s="652"/>
      <c r="S5773" s="566"/>
      <c r="T5773" s="566"/>
      <c r="U5773" s="566"/>
      <c r="V5773" s="566"/>
      <c r="W5773" s="566"/>
      <c r="X5773" s="566"/>
      <c r="Y5773" s="566"/>
      <c r="Z5773" s="566"/>
      <c r="AA5773" s="566"/>
      <c r="AB5773" s="566"/>
      <c r="AC5773" s="566"/>
      <c r="AD5773" s="566"/>
      <c r="AE5773" s="566"/>
      <c r="AF5773" s="566"/>
      <c r="AG5773" s="566"/>
    </row>
    <row r="5774" spans="2:33" hidden="1" outlineLevel="1" x14ac:dyDescent="0.45">
      <c r="B5774" s="657"/>
      <c r="C5774" s="658"/>
      <c r="D5774" s="659"/>
      <c r="E5774" s="660"/>
      <c r="F5774" s="661"/>
      <c r="G5774" s="662"/>
      <c r="H5774" s="663"/>
      <c r="I5774" s="663"/>
      <c r="J5774" s="663"/>
      <c r="K5774" s="664"/>
      <c r="L5774" s="662"/>
      <c r="M5774" s="663"/>
      <c r="N5774" s="663"/>
      <c r="O5774" s="663"/>
      <c r="P5774" s="664"/>
      <c r="Q5774" s="665"/>
      <c r="R5774" s="661"/>
      <c r="S5774" s="566"/>
      <c r="T5774" s="566"/>
      <c r="U5774" s="566"/>
      <c r="V5774" s="566"/>
      <c r="W5774" s="566"/>
      <c r="X5774" s="566"/>
      <c r="Y5774" s="566"/>
      <c r="Z5774" s="566"/>
      <c r="AA5774" s="566"/>
      <c r="AB5774" s="566"/>
      <c r="AC5774" s="566"/>
      <c r="AD5774" s="566"/>
      <c r="AE5774" s="566"/>
      <c r="AF5774" s="566"/>
      <c r="AG5774" s="566"/>
    </row>
    <row r="5775" spans="2:33" hidden="1" outlineLevel="1" x14ac:dyDescent="0.45">
      <c r="B5775" s="648"/>
      <c r="C5775" s="649"/>
      <c r="D5775" s="650"/>
      <c r="E5775" s="651"/>
      <c r="F5775" s="652"/>
      <c r="G5775" s="653"/>
      <c r="H5775" s="654"/>
      <c r="I5775" s="654"/>
      <c r="J5775" s="654"/>
      <c r="K5775" s="655"/>
      <c r="L5775" s="653"/>
      <c r="M5775" s="654"/>
      <c r="N5775" s="654"/>
      <c r="O5775" s="654"/>
      <c r="P5775" s="655"/>
      <c r="Q5775" s="656"/>
      <c r="R5775" s="652"/>
      <c r="S5775" s="566"/>
      <c r="T5775" s="566"/>
      <c r="U5775" s="566"/>
      <c r="V5775" s="566"/>
      <c r="W5775" s="566"/>
      <c r="X5775" s="566"/>
      <c r="Y5775" s="566"/>
      <c r="Z5775" s="566"/>
      <c r="AA5775" s="566"/>
      <c r="AB5775" s="566"/>
      <c r="AC5775" s="566"/>
      <c r="AD5775" s="566"/>
      <c r="AE5775" s="566"/>
      <c r="AF5775" s="566"/>
      <c r="AG5775" s="566"/>
    </row>
    <row r="5776" spans="2:33" hidden="1" outlineLevel="1" x14ac:dyDescent="0.45">
      <c r="B5776" s="657"/>
      <c r="C5776" s="658"/>
      <c r="D5776" s="659"/>
      <c r="E5776" s="660"/>
      <c r="F5776" s="661"/>
      <c r="G5776" s="662"/>
      <c r="H5776" s="663"/>
      <c r="I5776" s="663"/>
      <c r="J5776" s="663"/>
      <c r="K5776" s="664"/>
      <c r="L5776" s="662"/>
      <c r="M5776" s="663"/>
      <c r="N5776" s="663"/>
      <c r="O5776" s="663"/>
      <c r="P5776" s="664"/>
      <c r="Q5776" s="665"/>
      <c r="R5776" s="661"/>
      <c r="S5776" s="566"/>
      <c r="T5776" s="566"/>
      <c r="U5776" s="566"/>
      <c r="V5776" s="566"/>
      <c r="W5776" s="566"/>
      <c r="X5776" s="566"/>
      <c r="Y5776" s="566"/>
      <c r="Z5776" s="566"/>
      <c r="AA5776" s="566"/>
      <c r="AB5776" s="566"/>
      <c r="AC5776" s="566"/>
      <c r="AD5776" s="566"/>
      <c r="AE5776" s="566"/>
      <c r="AF5776" s="566"/>
      <c r="AG5776" s="566"/>
    </row>
    <row r="5777" spans="2:33" hidden="1" outlineLevel="1" x14ac:dyDescent="0.45">
      <c r="B5777" s="648"/>
      <c r="C5777" s="649"/>
      <c r="D5777" s="650"/>
      <c r="E5777" s="651"/>
      <c r="F5777" s="652"/>
      <c r="G5777" s="653"/>
      <c r="H5777" s="654"/>
      <c r="I5777" s="654"/>
      <c r="J5777" s="654"/>
      <c r="K5777" s="655"/>
      <c r="L5777" s="653"/>
      <c r="M5777" s="654"/>
      <c r="N5777" s="654"/>
      <c r="O5777" s="654"/>
      <c r="P5777" s="655"/>
      <c r="Q5777" s="656"/>
      <c r="R5777" s="652"/>
      <c r="S5777" s="566"/>
      <c r="T5777" s="566"/>
      <c r="U5777" s="566"/>
      <c r="V5777" s="566"/>
      <c r="W5777" s="566"/>
      <c r="X5777" s="566"/>
      <c r="Y5777" s="566"/>
      <c r="Z5777" s="566"/>
      <c r="AA5777" s="566"/>
      <c r="AB5777" s="566"/>
      <c r="AC5777" s="566"/>
      <c r="AD5777" s="566"/>
      <c r="AE5777" s="566"/>
      <c r="AF5777" s="566"/>
      <c r="AG5777" s="566"/>
    </row>
    <row r="5778" spans="2:33" hidden="1" outlineLevel="1" x14ac:dyDescent="0.45">
      <c r="B5778" s="657"/>
      <c r="C5778" s="658"/>
      <c r="D5778" s="659"/>
      <c r="E5778" s="660"/>
      <c r="F5778" s="661"/>
      <c r="G5778" s="662"/>
      <c r="H5778" s="663"/>
      <c r="I5778" s="663"/>
      <c r="J5778" s="663"/>
      <c r="K5778" s="664"/>
      <c r="L5778" s="662"/>
      <c r="M5778" s="663"/>
      <c r="N5778" s="663"/>
      <c r="O5778" s="663"/>
      <c r="P5778" s="664"/>
      <c r="Q5778" s="665"/>
      <c r="R5778" s="661"/>
      <c r="S5778" s="566"/>
      <c r="T5778" s="566"/>
      <c r="U5778" s="566"/>
      <c r="V5778" s="566"/>
      <c r="W5778" s="566"/>
      <c r="X5778" s="566"/>
      <c r="Y5778" s="566"/>
      <c r="Z5778" s="566"/>
      <c r="AA5778" s="566"/>
      <c r="AB5778" s="566"/>
      <c r="AC5778" s="566"/>
      <c r="AD5778" s="566"/>
      <c r="AE5778" s="566"/>
      <c r="AF5778" s="566"/>
      <c r="AG5778" s="566"/>
    </row>
    <row r="5779" spans="2:33" hidden="1" outlineLevel="1" x14ac:dyDescent="0.45">
      <c r="B5779" s="648"/>
      <c r="C5779" s="649"/>
      <c r="D5779" s="650"/>
      <c r="E5779" s="651"/>
      <c r="F5779" s="652"/>
      <c r="G5779" s="653"/>
      <c r="H5779" s="654"/>
      <c r="I5779" s="654"/>
      <c r="J5779" s="654"/>
      <c r="K5779" s="655"/>
      <c r="L5779" s="653"/>
      <c r="M5779" s="654"/>
      <c r="N5779" s="654"/>
      <c r="O5779" s="654"/>
      <c r="P5779" s="655"/>
      <c r="Q5779" s="656"/>
      <c r="R5779" s="652"/>
      <c r="S5779" s="566"/>
      <c r="T5779" s="566"/>
      <c r="U5779" s="566"/>
      <c r="V5779" s="566"/>
      <c r="W5779" s="566"/>
      <c r="X5779" s="566"/>
      <c r="Y5779" s="566"/>
      <c r="Z5779" s="566"/>
      <c r="AA5779" s="566"/>
      <c r="AB5779" s="566"/>
      <c r="AC5779" s="566"/>
      <c r="AD5779" s="566"/>
      <c r="AE5779" s="566"/>
      <c r="AF5779" s="566"/>
      <c r="AG5779" s="566"/>
    </row>
    <row r="5780" spans="2:33" hidden="1" outlineLevel="1" x14ac:dyDescent="0.45">
      <c r="B5780" s="657"/>
      <c r="C5780" s="658"/>
      <c r="D5780" s="659"/>
      <c r="E5780" s="660"/>
      <c r="F5780" s="661"/>
      <c r="G5780" s="662"/>
      <c r="H5780" s="663"/>
      <c r="I5780" s="663"/>
      <c r="J5780" s="663"/>
      <c r="K5780" s="664"/>
      <c r="L5780" s="662"/>
      <c r="M5780" s="663"/>
      <c r="N5780" s="663"/>
      <c r="O5780" s="663"/>
      <c r="P5780" s="664"/>
      <c r="Q5780" s="665"/>
      <c r="R5780" s="661"/>
      <c r="S5780" s="566"/>
      <c r="T5780" s="566"/>
      <c r="U5780" s="566"/>
      <c r="V5780" s="566"/>
      <c r="W5780" s="566"/>
      <c r="X5780" s="566"/>
      <c r="Y5780" s="566"/>
      <c r="Z5780" s="566"/>
      <c r="AA5780" s="566"/>
      <c r="AB5780" s="566"/>
      <c r="AC5780" s="566"/>
      <c r="AD5780" s="566"/>
      <c r="AE5780" s="566"/>
      <c r="AF5780" s="566"/>
      <c r="AG5780" s="566"/>
    </row>
    <row r="5781" spans="2:33" hidden="1" outlineLevel="1" x14ac:dyDescent="0.45">
      <c r="B5781" s="648"/>
      <c r="C5781" s="649"/>
      <c r="D5781" s="650"/>
      <c r="E5781" s="651"/>
      <c r="F5781" s="652"/>
      <c r="G5781" s="653"/>
      <c r="H5781" s="654"/>
      <c r="I5781" s="654"/>
      <c r="J5781" s="654"/>
      <c r="K5781" s="655"/>
      <c r="L5781" s="653"/>
      <c r="M5781" s="654"/>
      <c r="N5781" s="654"/>
      <c r="O5781" s="654"/>
      <c r="P5781" s="655"/>
      <c r="Q5781" s="656"/>
      <c r="R5781" s="652"/>
      <c r="S5781" s="566"/>
      <c r="T5781" s="566"/>
      <c r="U5781" s="566"/>
      <c r="V5781" s="566"/>
      <c r="W5781" s="566"/>
      <c r="X5781" s="566"/>
      <c r="Y5781" s="566"/>
      <c r="Z5781" s="566"/>
      <c r="AA5781" s="566"/>
      <c r="AB5781" s="566"/>
      <c r="AC5781" s="566"/>
      <c r="AD5781" s="566"/>
      <c r="AE5781" s="566"/>
      <c r="AF5781" s="566"/>
      <c r="AG5781" s="566"/>
    </row>
    <row r="5782" spans="2:33" hidden="1" outlineLevel="1" x14ac:dyDescent="0.45">
      <c r="B5782" s="657"/>
      <c r="C5782" s="658"/>
      <c r="D5782" s="659"/>
      <c r="E5782" s="660"/>
      <c r="F5782" s="661"/>
      <c r="G5782" s="662"/>
      <c r="H5782" s="663"/>
      <c r="I5782" s="663"/>
      <c r="J5782" s="663"/>
      <c r="K5782" s="664"/>
      <c r="L5782" s="662"/>
      <c r="M5782" s="663"/>
      <c r="N5782" s="663"/>
      <c r="O5782" s="663"/>
      <c r="P5782" s="664"/>
      <c r="Q5782" s="665"/>
      <c r="R5782" s="661"/>
      <c r="S5782" s="566"/>
      <c r="T5782" s="566"/>
      <c r="U5782" s="566"/>
      <c r="V5782" s="566"/>
      <c r="W5782" s="566"/>
      <c r="X5782" s="566"/>
      <c r="Y5782" s="566"/>
      <c r="Z5782" s="566"/>
      <c r="AA5782" s="566"/>
      <c r="AB5782" s="566"/>
      <c r="AC5782" s="566"/>
      <c r="AD5782" s="566"/>
      <c r="AE5782" s="566"/>
      <c r="AF5782" s="566"/>
      <c r="AG5782" s="566"/>
    </row>
    <row r="5783" spans="2:33" hidden="1" outlineLevel="1" x14ac:dyDescent="0.45">
      <c r="B5783" s="648"/>
      <c r="C5783" s="649"/>
      <c r="D5783" s="650"/>
      <c r="E5783" s="651"/>
      <c r="F5783" s="652"/>
      <c r="G5783" s="653"/>
      <c r="H5783" s="654"/>
      <c r="I5783" s="654"/>
      <c r="J5783" s="654"/>
      <c r="K5783" s="655"/>
      <c r="L5783" s="653"/>
      <c r="M5783" s="654"/>
      <c r="N5783" s="654"/>
      <c r="O5783" s="654"/>
      <c r="P5783" s="655"/>
      <c r="Q5783" s="656"/>
      <c r="R5783" s="652"/>
      <c r="S5783" s="566"/>
      <c r="T5783" s="566"/>
      <c r="U5783" s="566"/>
      <c r="V5783" s="566"/>
      <c r="W5783" s="566"/>
      <c r="X5783" s="566"/>
      <c r="Y5783" s="566"/>
      <c r="Z5783" s="566"/>
      <c r="AA5783" s="566"/>
      <c r="AB5783" s="566"/>
      <c r="AC5783" s="566"/>
      <c r="AD5783" s="566"/>
      <c r="AE5783" s="566"/>
      <c r="AF5783" s="566"/>
      <c r="AG5783" s="566"/>
    </row>
    <row r="5784" spans="2:33" hidden="1" outlineLevel="1" x14ac:dyDescent="0.45">
      <c r="B5784" s="657"/>
      <c r="C5784" s="658"/>
      <c r="D5784" s="659"/>
      <c r="E5784" s="660"/>
      <c r="F5784" s="661"/>
      <c r="G5784" s="662"/>
      <c r="H5784" s="663"/>
      <c r="I5784" s="663"/>
      <c r="J5784" s="663"/>
      <c r="K5784" s="664"/>
      <c r="L5784" s="662"/>
      <c r="M5784" s="663"/>
      <c r="N5784" s="663"/>
      <c r="O5784" s="663"/>
      <c r="P5784" s="664"/>
      <c r="Q5784" s="665"/>
      <c r="R5784" s="661"/>
      <c r="S5784" s="566"/>
      <c r="T5784" s="566"/>
      <c r="U5784" s="566"/>
      <c r="V5784" s="566"/>
      <c r="W5784" s="566"/>
      <c r="X5784" s="566"/>
      <c r="Y5784" s="566"/>
      <c r="Z5784" s="566"/>
      <c r="AA5784" s="566"/>
      <c r="AB5784" s="566"/>
      <c r="AC5784" s="566"/>
      <c r="AD5784" s="566"/>
      <c r="AE5784" s="566"/>
      <c r="AF5784" s="566"/>
      <c r="AG5784" s="566"/>
    </row>
    <row r="5785" spans="2:33" hidden="1" outlineLevel="1" x14ac:dyDescent="0.45">
      <c r="B5785" s="648"/>
      <c r="C5785" s="649"/>
      <c r="D5785" s="650"/>
      <c r="E5785" s="651"/>
      <c r="F5785" s="652"/>
      <c r="G5785" s="653"/>
      <c r="H5785" s="654"/>
      <c r="I5785" s="654"/>
      <c r="J5785" s="654"/>
      <c r="K5785" s="655"/>
      <c r="L5785" s="653"/>
      <c r="M5785" s="654"/>
      <c r="N5785" s="654"/>
      <c r="O5785" s="654"/>
      <c r="P5785" s="655"/>
      <c r="Q5785" s="656"/>
      <c r="R5785" s="652"/>
      <c r="S5785" s="566"/>
      <c r="T5785" s="566"/>
      <c r="U5785" s="566"/>
      <c r="V5785" s="566"/>
      <c r="W5785" s="566"/>
      <c r="X5785" s="566"/>
      <c r="Y5785" s="566"/>
      <c r="Z5785" s="566"/>
      <c r="AA5785" s="566"/>
      <c r="AB5785" s="566"/>
      <c r="AC5785" s="566"/>
      <c r="AD5785" s="566"/>
      <c r="AE5785" s="566"/>
      <c r="AF5785" s="566"/>
      <c r="AG5785" s="566"/>
    </row>
    <row r="5786" spans="2:33" hidden="1" outlineLevel="1" x14ac:dyDescent="0.45">
      <c r="B5786" s="657"/>
      <c r="C5786" s="658"/>
      <c r="D5786" s="659"/>
      <c r="E5786" s="660"/>
      <c r="F5786" s="661"/>
      <c r="G5786" s="662"/>
      <c r="H5786" s="663"/>
      <c r="I5786" s="663"/>
      <c r="J5786" s="663"/>
      <c r="K5786" s="664"/>
      <c r="L5786" s="662"/>
      <c r="M5786" s="663"/>
      <c r="N5786" s="663"/>
      <c r="O5786" s="663"/>
      <c r="P5786" s="664"/>
      <c r="Q5786" s="665"/>
      <c r="R5786" s="661"/>
      <c r="S5786" s="566"/>
      <c r="T5786" s="566"/>
      <c r="U5786" s="566"/>
      <c r="V5786" s="566"/>
      <c r="W5786" s="566"/>
      <c r="X5786" s="566"/>
      <c r="Y5786" s="566"/>
      <c r="Z5786" s="566"/>
      <c r="AA5786" s="566"/>
      <c r="AB5786" s="566"/>
      <c r="AC5786" s="566"/>
      <c r="AD5786" s="566"/>
      <c r="AE5786" s="566"/>
      <c r="AF5786" s="566"/>
      <c r="AG5786" s="566"/>
    </row>
    <row r="5787" spans="2:33" hidden="1" outlineLevel="1" x14ac:dyDescent="0.45">
      <c r="B5787" s="648"/>
      <c r="C5787" s="649"/>
      <c r="D5787" s="650"/>
      <c r="E5787" s="651"/>
      <c r="F5787" s="652"/>
      <c r="G5787" s="653"/>
      <c r="H5787" s="654"/>
      <c r="I5787" s="654"/>
      <c r="J5787" s="654"/>
      <c r="K5787" s="655"/>
      <c r="L5787" s="653"/>
      <c r="M5787" s="654"/>
      <c r="N5787" s="654"/>
      <c r="O5787" s="654"/>
      <c r="P5787" s="655"/>
      <c r="Q5787" s="656"/>
      <c r="R5787" s="652"/>
      <c r="S5787" s="566"/>
      <c r="T5787" s="566"/>
      <c r="U5787" s="566"/>
      <c r="V5787" s="566"/>
      <c r="W5787" s="566"/>
      <c r="X5787" s="566"/>
      <c r="Y5787" s="566"/>
      <c r="Z5787" s="566"/>
      <c r="AA5787" s="566"/>
      <c r="AB5787" s="566"/>
      <c r="AC5787" s="566"/>
      <c r="AD5787" s="566"/>
      <c r="AE5787" s="566"/>
      <c r="AF5787" s="566"/>
      <c r="AG5787" s="566"/>
    </row>
    <row r="5788" spans="2:33" hidden="1" outlineLevel="1" x14ac:dyDescent="0.45">
      <c r="B5788" s="657"/>
      <c r="C5788" s="658"/>
      <c r="D5788" s="659"/>
      <c r="E5788" s="660"/>
      <c r="F5788" s="661"/>
      <c r="G5788" s="662"/>
      <c r="H5788" s="663"/>
      <c r="I5788" s="663"/>
      <c r="J5788" s="663"/>
      <c r="K5788" s="664"/>
      <c r="L5788" s="662"/>
      <c r="M5788" s="663"/>
      <c r="N5788" s="663"/>
      <c r="O5788" s="663"/>
      <c r="P5788" s="664"/>
      <c r="Q5788" s="665"/>
      <c r="R5788" s="661"/>
      <c r="S5788" s="566"/>
      <c r="T5788" s="566"/>
      <c r="U5788" s="566"/>
      <c r="V5788" s="566"/>
      <c r="W5788" s="566"/>
      <c r="X5788" s="566"/>
      <c r="Y5788" s="566"/>
      <c r="Z5788" s="566"/>
      <c r="AA5788" s="566"/>
      <c r="AB5788" s="566"/>
      <c r="AC5788" s="566"/>
      <c r="AD5788" s="566"/>
      <c r="AE5788" s="566"/>
      <c r="AF5788" s="566"/>
      <c r="AG5788" s="566"/>
    </row>
    <row r="5789" spans="2:33" hidden="1" outlineLevel="1" x14ac:dyDescent="0.45">
      <c r="B5789" s="648"/>
      <c r="C5789" s="649"/>
      <c r="D5789" s="650"/>
      <c r="E5789" s="651"/>
      <c r="F5789" s="652"/>
      <c r="G5789" s="653"/>
      <c r="H5789" s="654"/>
      <c r="I5789" s="654"/>
      <c r="J5789" s="654"/>
      <c r="K5789" s="655"/>
      <c r="L5789" s="653"/>
      <c r="M5789" s="654"/>
      <c r="N5789" s="654"/>
      <c r="O5789" s="654"/>
      <c r="P5789" s="655"/>
      <c r="Q5789" s="656"/>
      <c r="R5789" s="652"/>
      <c r="S5789" s="566"/>
      <c r="T5789" s="566"/>
      <c r="U5789" s="566"/>
      <c r="V5789" s="566"/>
      <c r="W5789" s="566"/>
      <c r="X5789" s="566"/>
      <c r="Y5789" s="566"/>
      <c r="Z5789" s="566"/>
      <c r="AA5789" s="566"/>
      <c r="AB5789" s="566"/>
      <c r="AC5789" s="566"/>
      <c r="AD5789" s="566"/>
      <c r="AE5789" s="566"/>
      <c r="AF5789" s="566"/>
      <c r="AG5789" s="566"/>
    </row>
    <row r="5790" spans="2:33" hidden="1" outlineLevel="1" x14ac:dyDescent="0.45">
      <c r="B5790" s="657"/>
      <c r="C5790" s="658"/>
      <c r="D5790" s="659"/>
      <c r="E5790" s="660"/>
      <c r="F5790" s="661"/>
      <c r="G5790" s="662"/>
      <c r="H5790" s="663"/>
      <c r="I5790" s="663"/>
      <c r="J5790" s="663"/>
      <c r="K5790" s="664"/>
      <c r="L5790" s="662"/>
      <c r="M5790" s="663"/>
      <c r="N5790" s="663"/>
      <c r="O5790" s="663"/>
      <c r="P5790" s="664"/>
      <c r="Q5790" s="665"/>
      <c r="R5790" s="661"/>
      <c r="S5790" s="566"/>
      <c r="T5790" s="566"/>
      <c r="U5790" s="566"/>
      <c r="V5790" s="566"/>
      <c r="W5790" s="566"/>
      <c r="X5790" s="566"/>
      <c r="Y5790" s="566"/>
      <c r="Z5790" s="566"/>
      <c r="AA5790" s="566"/>
      <c r="AB5790" s="566"/>
      <c r="AC5790" s="566"/>
      <c r="AD5790" s="566"/>
      <c r="AE5790" s="566"/>
      <c r="AF5790" s="566"/>
      <c r="AG5790" s="566"/>
    </row>
    <row r="5791" spans="2:33" hidden="1" outlineLevel="1" x14ac:dyDescent="0.45">
      <c r="B5791" s="648"/>
      <c r="C5791" s="649"/>
      <c r="D5791" s="650"/>
      <c r="E5791" s="651"/>
      <c r="F5791" s="652"/>
      <c r="G5791" s="653"/>
      <c r="H5791" s="654"/>
      <c r="I5791" s="654"/>
      <c r="J5791" s="654"/>
      <c r="K5791" s="655"/>
      <c r="L5791" s="653"/>
      <c r="M5791" s="654"/>
      <c r="N5791" s="654"/>
      <c r="O5791" s="654"/>
      <c r="P5791" s="655"/>
      <c r="Q5791" s="656"/>
      <c r="R5791" s="652"/>
      <c r="S5791" s="566"/>
      <c r="T5791" s="566"/>
      <c r="U5791" s="566"/>
      <c r="V5791" s="566"/>
      <c r="W5791" s="566"/>
      <c r="X5791" s="566"/>
      <c r="Y5791" s="566"/>
      <c r="Z5791" s="566"/>
      <c r="AA5791" s="566"/>
      <c r="AB5791" s="566"/>
      <c r="AC5791" s="566"/>
      <c r="AD5791" s="566"/>
      <c r="AE5791" s="566"/>
      <c r="AF5791" s="566"/>
      <c r="AG5791" s="566"/>
    </row>
    <row r="5792" spans="2:33" hidden="1" outlineLevel="1" x14ac:dyDescent="0.45">
      <c r="B5792" s="657"/>
      <c r="C5792" s="658"/>
      <c r="D5792" s="659"/>
      <c r="E5792" s="660"/>
      <c r="F5792" s="661"/>
      <c r="G5792" s="662"/>
      <c r="H5792" s="663"/>
      <c r="I5792" s="663"/>
      <c r="J5792" s="663"/>
      <c r="K5792" s="664"/>
      <c r="L5792" s="662"/>
      <c r="M5792" s="663"/>
      <c r="N5792" s="663"/>
      <c r="O5792" s="663"/>
      <c r="P5792" s="664"/>
      <c r="Q5792" s="665"/>
      <c r="R5792" s="661"/>
      <c r="S5792" s="566"/>
      <c r="T5792" s="566"/>
      <c r="U5792" s="566"/>
      <c r="V5792" s="566"/>
      <c r="W5792" s="566"/>
      <c r="X5792" s="566"/>
      <c r="Y5792" s="566"/>
      <c r="Z5792" s="566"/>
      <c r="AA5792" s="566"/>
      <c r="AB5792" s="566"/>
      <c r="AC5792" s="566"/>
      <c r="AD5792" s="566"/>
      <c r="AE5792" s="566"/>
      <c r="AF5792" s="566"/>
      <c r="AG5792" s="566"/>
    </row>
    <row r="5793" spans="2:33" hidden="1" outlineLevel="1" x14ac:dyDescent="0.45">
      <c r="B5793" s="648"/>
      <c r="C5793" s="649"/>
      <c r="D5793" s="650"/>
      <c r="E5793" s="651"/>
      <c r="F5793" s="652"/>
      <c r="G5793" s="653"/>
      <c r="H5793" s="654"/>
      <c r="I5793" s="654"/>
      <c r="J5793" s="654"/>
      <c r="K5793" s="655"/>
      <c r="L5793" s="653"/>
      <c r="M5793" s="654"/>
      <c r="N5793" s="654"/>
      <c r="O5793" s="654"/>
      <c r="P5793" s="655"/>
      <c r="Q5793" s="656"/>
      <c r="R5793" s="652"/>
      <c r="S5793" s="566"/>
      <c r="T5793" s="566"/>
      <c r="U5793" s="566"/>
      <c r="V5793" s="566"/>
      <c r="W5793" s="566"/>
      <c r="X5793" s="566"/>
      <c r="Y5793" s="566"/>
      <c r="Z5793" s="566"/>
      <c r="AA5793" s="566"/>
      <c r="AB5793" s="566"/>
      <c r="AC5793" s="566"/>
      <c r="AD5793" s="566"/>
      <c r="AE5793" s="566"/>
      <c r="AF5793" s="566"/>
      <c r="AG5793" s="566"/>
    </row>
    <row r="5794" spans="2:33" hidden="1" outlineLevel="1" x14ac:dyDescent="0.45">
      <c r="B5794" s="657"/>
      <c r="C5794" s="658"/>
      <c r="D5794" s="659"/>
      <c r="E5794" s="660"/>
      <c r="F5794" s="661"/>
      <c r="G5794" s="662"/>
      <c r="H5794" s="663"/>
      <c r="I5794" s="663"/>
      <c r="J5794" s="663"/>
      <c r="K5794" s="664"/>
      <c r="L5794" s="662"/>
      <c r="M5794" s="663"/>
      <c r="N5794" s="663"/>
      <c r="O5794" s="663"/>
      <c r="P5794" s="664"/>
      <c r="Q5794" s="665"/>
      <c r="R5794" s="661"/>
      <c r="S5794" s="566"/>
      <c r="T5794" s="566"/>
      <c r="U5794" s="566"/>
      <c r="V5794" s="566"/>
      <c r="W5794" s="566"/>
      <c r="X5794" s="566"/>
      <c r="Y5794" s="566"/>
      <c r="Z5794" s="566"/>
      <c r="AA5794" s="566"/>
      <c r="AB5794" s="566"/>
      <c r="AC5794" s="566"/>
      <c r="AD5794" s="566"/>
      <c r="AE5794" s="566"/>
      <c r="AF5794" s="566"/>
      <c r="AG5794" s="566"/>
    </row>
    <row r="5795" spans="2:33" hidden="1" outlineLevel="1" x14ac:dyDescent="0.45">
      <c r="B5795" s="648"/>
      <c r="C5795" s="649"/>
      <c r="D5795" s="650"/>
      <c r="E5795" s="651"/>
      <c r="F5795" s="652"/>
      <c r="G5795" s="653"/>
      <c r="H5795" s="654"/>
      <c r="I5795" s="654"/>
      <c r="J5795" s="654"/>
      <c r="K5795" s="655"/>
      <c r="L5795" s="653"/>
      <c r="M5795" s="654"/>
      <c r="N5795" s="654"/>
      <c r="O5795" s="654"/>
      <c r="P5795" s="655"/>
      <c r="Q5795" s="656"/>
      <c r="R5795" s="652"/>
      <c r="S5795" s="566"/>
      <c r="T5795" s="566"/>
      <c r="U5795" s="566"/>
      <c r="V5795" s="566"/>
      <c r="W5795" s="566"/>
      <c r="X5795" s="566"/>
      <c r="Y5795" s="566"/>
      <c r="Z5795" s="566"/>
      <c r="AA5795" s="566"/>
      <c r="AB5795" s="566"/>
      <c r="AC5795" s="566"/>
      <c r="AD5795" s="566"/>
      <c r="AE5795" s="566"/>
      <c r="AF5795" s="566"/>
      <c r="AG5795" s="566"/>
    </row>
    <row r="5796" spans="2:33" hidden="1" outlineLevel="1" x14ac:dyDescent="0.45">
      <c r="B5796" s="657"/>
      <c r="C5796" s="658"/>
      <c r="D5796" s="659"/>
      <c r="E5796" s="660"/>
      <c r="F5796" s="661"/>
      <c r="G5796" s="662"/>
      <c r="H5796" s="663"/>
      <c r="I5796" s="663"/>
      <c r="J5796" s="663"/>
      <c r="K5796" s="664"/>
      <c r="L5796" s="662"/>
      <c r="M5796" s="663"/>
      <c r="N5796" s="663"/>
      <c r="O5796" s="663"/>
      <c r="P5796" s="664"/>
      <c r="Q5796" s="665"/>
      <c r="R5796" s="661"/>
      <c r="S5796" s="566"/>
      <c r="T5796" s="566"/>
      <c r="U5796" s="566"/>
      <c r="V5796" s="566"/>
      <c r="W5796" s="566"/>
      <c r="X5796" s="566"/>
      <c r="Y5796" s="566"/>
      <c r="Z5796" s="566"/>
      <c r="AA5796" s="566"/>
      <c r="AB5796" s="566"/>
      <c r="AC5796" s="566"/>
      <c r="AD5796" s="566"/>
      <c r="AE5796" s="566"/>
      <c r="AF5796" s="566"/>
      <c r="AG5796" s="566"/>
    </row>
    <row r="5797" spans="2:33" hidden="1" outlineLevel="1" x14ac:dyDescent="0.45">
      <c r="B5797" s="648"/>
      <c r="C5797" s="649"/>
      <c r="D5797" s="650"/>
      <c r="E5797" s="651"/>
      <c r="F5797" s="652"/>
      <c r="G5797" s="653"/>
      <c r="H5797" s="654"/>
      <c r="I5797" s="654"/>
      <c r="J5797" s="654"/>
      <c r="K5797" s="655"/>
      <c r="L5797" s="653"/>
      <c r="M5797" s="654"/>
      <c r="N5797" s="654"/>
      <c r="O5797" s="654"/>
      <c r="P5797" s="655"/>
      <c r="Q5797" s="656"/>
      <c r="R5797" s="652"/>
      <c r="S5797" s="566"/>
      <c r="T5797" s="566"/>
      <c r="U5797" s="566"/>
      <c r="V5797" s="566"/>
      <c r="W5797" s="566"/>
      <c r="X5797" s="566"/>
      <c r="Y5797" s="566"/>
      <c r="Z5797" s="566"/>
      <c r="AA5797" s="566"/>
      <c r="AB5797" s="566"/>
      <c r="AC5797" s="566"/>
      <c r="AD5797" s="566"/>
      <c r="AE5797" s="566"/>
      <c r="AF5797" s="566"/>
      <c r="AG5797" s="566"/>
    </row>
    <row r="5798" spans="2:33" hidden="1" outlineLevel="1" x14ac:dyDescent="0.45">
      <c r="B5798" s="657"/>
      <c r="C5798" s="658"/>
      <c r="D5798" s="659"/>
      <c r="E5798" s="660"/>
      <c r="F5798" s="661"/>
      <c r="G5798" s="662"/>
      <c r="H5798" s="663"/>
      <c r="I5798" s="663"/>
      <c r="J5798" s="663"/>
      <c r="K5798" s="664"/>
      <c r="L5798" s="662"/>
      <c r="M5798" s="663"/>
      <c r="N5798" s="663"/>
      <c r="O5798" s="663"/>
      <c r="P5798" s="664"/>
      <c r="Q5798" s="665"/>
      <c r="R5798" s="661"/>
      <c r="S5798" s="566"/>
      <c r="T5798" s="566"/>
      <c r="U5798" s="566"/>
      <c r="V5798" s="566"/>
      <c r="W5798" s="566"/>
      <c r="X5798" s="566"/>
      <c r="Y5798" s="566"/>
      <c r="Z5798" s="566"/>
      <c r="AA5798" s="566"/>
      <c r="AB5798" s="566"/>
      <c r="AC5798" s="566"/>
      <c r="AD5798" s="566"/>
      <c r="AE5798" s="566"/>
      <c r="AF5798" s="566"/>
      <c r="AG5798" s="566"/>
    </row>
    <row r="5799" spans="2:33" hidden="1" outlineLevel="1" x14ac:dyDescent="0.45">
      <c r="B5799" s="648"/>
      <c r="C5799" s="649"/>
      <c r="D5799" s="650"/>
      <c r="E5799" s="651"/>
      <c r="F5799" s="652"/>
      <c r="G5799" s="653"/>
      <c r="H5799" s="654"/>
      <c r="I5799" s="654"/>
      <c r="J5799" s="654"/>
      <c r="K5799" s="655"/>
      <c r="L5799" s="653"/>
      <c r="M5799" s="654"/>
      <c r="N5799" s="654"/>
      <c r="O5799" s="654"/>
      <c r="P5799" s="655"/>
      <c r="Q5799" s="656"/>
      <c r="R5799" s="652"/>
      <c r="S5799" s="566"/>
      <c r="T5799" s="566"/>
      <c r="U5799" s="566"/>
      <c r="V5799" s="566"/>
      <c r="W5799" s="566"/>
      <c r="X5799" s="566"/>
      <c r="Y5799" s="566"/>
      <c r="Z5799" s="566"/>
      <c r="AA5799" s="566"/>
      <c r="AB5799" s="566"/>
      <c r="AC5799" s="566"/>
      <c r="AD5799" s="566"/>
      <c r="AE5799" s="566"/>
      <c r="AF5799" s="566"/>
      <c r="AG5799" s="566"/>
    </row>
    <row r="5800" spans="2:33" hidden="1" outlineLevel="1" x14ac:dyDescent="0.45">
      <c r="B5800" s="657"/>
      <c r="C5800" s="658"/>
      <c r="D5800" s="659"/>
      <c r="E5800" s="660"/>
      <c r="F5800" s="661"/>
      <c r="G5800" s="662"/>
      <c r="H5800" s="663"/>
      <c r="I5800" s="663"/>
      <c r="J5800" s="663"/>
      <c r="K5800" s="664"/>
      <c r="L5800" s="662"/>
      <c r="M5800" s="663"/>
      <c r="N5800" s="663"/>
      <c r="O5800" s="663"/>
      <c r="P5800" s="664"/>
      <c r="Q5800" s="665"/>
      <c r="R5800" s="661"/>
      <c r="S5800" s="566"/>
      <c r="T5800" s="566"/>
      <c r="U5800" s="566"/>
      <c r="V5800" s="566"/>
      <c r="W5800" s="566"/>
      <c r="X5800" s="566"/>
      <c r="Y5800" s="566"/>
      <c r="Z5800" s="566"/>
      <c r="AA5800" s="566"/>
      <c r="AB5800" s="566"/>
      <c r="AC5800" s="566"/>
      <c r="AD5800" s="566"/>
      <c r="AE5800" s="566"/>
      <c r="AF5800" s="566"/>
      <c r="AG5800" s="566"/>
    </row>
    <row r="5801" spans="2:33" hidden="1" outlineLevel="1" x14ac:dyDescent="0.45">
      <c r="B5801" s="648"/>
      <c r="C5801" s="649"/>
      <c r="D5801" s="650"/>
      <c r="E5801" s="651"/>
      <c r="F5801" s="652"/>
      <c r="G5801" s="653"/>
      <c r="H5801" s="654"/>
      <c r="I5801" s="654"/>
      <c r="J5801" s="654"/>
      <c r="K5801" s="655"/>
      <c r="L5801" s="653"/>
      <c r="M5801" s="654"/>
      <c r="N5801" s="654"/>
      <c r="O5801" s="654"/>
      <c r="P5801" s="655"/>
      <c r="Q5801" s="656"/>
      <c r="R5801" s="652"/>
      <c r="S5801" s="566"/>
      <c r="T5801" s="566"/>
      <c r="U5801" s="566"/>
      <c r="V5801" s="566"/>
      <c r="W5801" s="566"/>
      <c r="X5801" s="566"/>
      <c r="Y5801" s="566"/>
      <c r="Z5801" s="566"/>
      <c r="AA5801" s="566"/>
      <c r="AB5801" s="566"/>
      <c r="AC5801" s="566"/>
      <c r="AD5801" s="566"/>
      <c r="AE5801" s="566"/>
      <c r="AF5801" s="566"/>
      <c r="AG5801" s="566"/>
    </row>
    <row r="5802" spans="2:33" hidden="1" outlineLevel="1" x14ac:dyDescent="0.45">
      <c r="B5802" s="657"/>
      <c r="C5802" s="658"/>
      <c r="D5802" s="659"/>
      <c r="E5802" s="660"/>
      <c r="F5802" s="661"/>
      <c r="G5802" s="662"/>
      <c r="H5802" s="663"/>
      <c r="I5802" s="663"/>
      <c r="J5802" s="663"/>
      <c r="K5802" s="664"/>
      <c r="L5802" s="662"/>
      <c r="M5802" s="663"/>
      <c r="N5802" s="663"/>
      <c r="O5802" s="663"/>
      <c r="P5802" s="664"/>
      <c r="Q5802" s="665"/>
      <c r="R5802" s="661"/>
      <c r="S5802" s="566"/>
      <c r="T5802" s="566"/>
      <c r="U5802" s="566"/>
      <c r="V5802" s="566"/>
      <c r="W5802" s="566"/>
      <c r="X5802" s="566"/>
      <c r="Y5802" s="566"/>
      <c r="Z5802" s="566"/>
      <c r="AA5802" s="566"/>
      <c r="AB5802" s="566"/>
      <c r="AC5802" s="566"/>
      <c r="AD5802" s="566"/>
      <c r="AE5802" s="566"/>
      <c r="AF5802" s="566"/>
      <c r="AG5802" s="566"/>
    </row>
    <row r="5803" spans="2:33" hidden="1" outlineLevel="1" x14ac:dyDescent="0.45">
      <c r="B5803" s="648"/>
      <c r="C5803" s="649"/>
      <c r="D5803" s="650"/>
      <c r="E5803" s="651"/>
      <c r="F5803" s="652"/>
      <c r="G5803" s="653"/>
      <c r="H5803" s="654"/>
      <c r="I5803" s="654"/>
      <c r="J5803" s="654"/>
      <c r="K5803" s="655"/>
      <c r="L5803" s="653"/>
      <c r="M5803" s="654"/>
      <c r="N5803" s="654"/>
      <c r="O5803" s="654"/>
      <c r="P5803" s="655"/>
      <c r="Q5803" s="656"/>
      <c r="R5803" s="652"/>
      <c r="S5803" s="566"/>
      <c r="T5803" s="566"/>
      <c r="U5803" s="566"/>
      <c r="V5803" s="566"/>
      <c r="W5803" s="566"/>
      <c r="X5803" s="566"/>
      <c r="Y5803" s="566"/>
      <c r="Z5803" s="566"/>
      <c r="AA5803" s="566"/>
      <c r="AB5803" s="566"/>
      <c r="AC5803" s="566"/>
      <c r="AD5803" s="566"/>
      <c r="AE5803" s="566"/>
      <c r="AF5803" s="566"/>
      <c r="AG5803" s="566"/>
    </row>
    <row r="5804" spans="2:33" hidden="1" outlineLevel="1" x14ac:dyDescent="0.45">
      <c r="B5804" s="657"/>
      <c r="C5804" s="658"/>
      <c r="D5804" s="659"/>
      <c r="E5804" s="660"/>
      <c r="F5804" s="661"/>
      <c r="G5804" s="662"/>
      <c r="H5804" s="663"/>
      <c r="I5804" s="663"/>
      <c r="J5804" s="663"/>
      <c r="K5804" s="664"/>
      <c r="L5804" s="662"/>
      <c r="M5804" s="663"/>
      <c r="N5804" s="663"/>
      <c r="O5804" s="663"/>
      <c r="P5804" s="664"/>
      <c r="Q5804" s="665"/>
      <c r="R5804" s="661"/>
      <c r="S5804" s="566"/>
      <c r="T5804" s="566"/>
      <c r="U5804" s="566"/>
      <c r="V5804" s="566"/>
      <c r="W5804" s="566"/>
      <c r="X5804" s="566"/>
      <c r="Y5804" s="566"/>
      <c r="Z5804" s="566"/>
      <c r="AA5804" s="566"/>
      <c r="AB5804" s="566"/>
      <c r="AC5804" s="566"/>
      <c r="AD5804" s="566"/>
      <c r="AE5804" s="566"/>
      <c r="AF5804" s="566"/>
      <c r="AG5804" s="566"/>
    </row>
    <row r="5805" spans="2:33" hidden="1" outlineLevel="1" x14ac:dyDescent="0.45">
      <c r="B5805" s="648"/>
      <c r="C5805" s="649"/>
      <c r="D5805" s="650"/>
      <c r="E5805" s="651"/>
      <c r="F5805" s="652"/>
      <c r="G5805" s="653"/>
      <c r="H5805" s="654"/>
      <c r="I5805" s="654"/>
      <c r="J5805" s="654"/>
      <c r="K5805" s="655"/>
      <c r="L5805" s="653"/>
      <c r="M5805" s="654"/>
      <c r="N5805" s="654"/>
      <c r="O5805" s="654"/>
      <c r="P5805" s="655"/>
      <c r="Q5805" s="656"/>
      <c r="R5805" s="652"/>
      <c r="S5805" s="566"/>
      <c r="T5805" s="566"/>
      <c r="U5805" s="566"/>
      <c r="V5805" s="566"/>
      <c r="W5805" s="566"/>
      <c r="X5805" s="566"/>
      <c r="Y5805" s="566"/>
      <c r="Z5805" s="566"/>
      <c r="AA5805" s="566"/>
      <c r="AB5805" s="566"/>
      <c r="AC5805" s="566"/>
      <c r="AD5805" s="566"/>
      <c r="AE5805" s="566"/>
      <c r="AF5805" s="566"/>
      <c r="AG5805" s="566"/>
    </row>
    <row r="5806" spans="2:33" hidden="1" outlineLevel="1" x14ac:dyDescent="0.45">
      <c r="B5806" s="657"/>
      <c r="C5806" s="658"/>
      <c r="D5806" s="659"/>
      <c r="E5806" s="660"/>
      <c r="F5806" s="661"/>
      <c r="G5806" s="662"/>
      <c r="H5806" s="663"/>
      <c r="I5806" s="663"/>
      <c r="J5806" s="663"/>
      <c r="K5806" s="664"/>
      <c r="L5806" s="662"/>
      <c r="M5806" s="663"/>
      <c r="N5806" s="663"/>
      <c r="O5806" s="663"/>
      <c r="P5806" s="664"/>
      <c r="Q5806" s="665"/>
      <c r="R5806" s="661"/>
      <c r="S5806" s="566"/>
      <c r="T5806" s="566"/>
      <c r="U5806" s="566"/>
      <c r="V5806" s="566"/>
      <c r="W5806" s="566"/>
      <c r="X5806" s="566"/>
      <c r="Y5806" s="566"/>
      <c r="Z5806" s="566"/>
      <c r="AA5806" s="566"/>
      <c r="AB5806" s="566"/>
      <c r="AC5806" s="566"/>
      <c r="AD5806" s="566"/>
      <c r="AE5806" s="566"/>
      <c r="AF5806" s="566"/>
      <c r="AG5806" s="566"/>
    </row>
    <row r="5807" spans="2:33" hidden="1" outlineLevel="1" x14ac:dyDescent="0.45">
      <c r="B5807" s="648"/>
      <c r="C5807" s="649"/>
      <c r="D5807" s="650"/>
      <c r="E5807" s="651"/>
      <c r="F5807" s="652"/>
      <c r="G5807" s="653"/>
      <c r="H5807" s="654"/>
      <c r="I5807" s="654"/>
      <c r="J5807" s="654"/>
      <c r="K5807" s="655"/>
      <c r="L5807" s="653"/>
      <c r="M5807" s="654"/>
      <c r="N5807" s="654"/>
      <c r="O5807" s="654"/>
      <c r="P5807" s="655"/>
      <c r="Q5807" s="656"/>
      <c r="R5807" s="652"/>
      <c r="S5807" s="566"/>
      <c r="T5807" s="566"/>
      <c r="U5807" s="566"/>
      <c r="V5807" s="566"/>
      <c r="W5807" s="566"/>
      <c r="X5807" s="566"/>
      <c r="Y5807" s="566"/>
      <c r="Z5807" s="566"/>
      <c r="AA5807" s="566"/>
      <c r="AB5807" s="566"/>
      <c r="AC5807" s="566"/>
      <c r="AD5807" s="566"/>
      <c r="AE5807" s="566"/>
      <c r="AF5807" s="566"/>
      <c r="AG5807" s="566"/>
    </row>
    <row r="5808" spans="2:33" hidden="1" outlineLevel="1" x14ac:dyDescent="0.45">
      <c r="B5808" s="657"/>
      <c r="C5808" s="658"/>
      <c r="D5808" s="659"/>
      <c r="E5808" s="660"/>
      <c r="F5808" s="661"/>
      <c r="G5808" s="662"/>
      <c r="H5808" s="663"/>
      <c r="I5808" s="663"/>
      <c r="J5808" s="663"/>
      <c r="K5808" s="664"/>
      <c r="L5808" s="662"/>
      <c r="M5808" s="663"/>
      <c r="N5808" s="663"/>
      <c r="O5808" s="663"/>
      <c r="P5808" s="664"/>
      <c r="Q5808" s="665"/>
      <c r="R5808" s="661"/>
      <c r="S5808" s="566"/>
      <c r="T5808" s="566"/>
      <c r="U5808" s="566"/>
      <c r="V5808" s="566"/>
      <c r="W5808" s="566"/>
      <c r="X5808" s="566"/>
      <c r="Y5808" s="566"/>
      <c r="Z5808" s="566"/>
      <c r="AA5808" s="566"/>
      <c r="AB5808" s="566"/>
      <c r="AC5808" s="566"/>
      <c r="AD5808" s="566"/>
      <c r="AE5808" s="566"/>
      <c r="AF5808" s="566"/>
      <c r="AG5808" s="566"/>
    </row>
    <row r="5809" spans="2:33" hidden="1" outlineLevel="1" x14ac:dyDescent="0.45">
      <c r="B5809" s="648"/>
      <c r="C5809" s="649"/>
      <c r="D5809" s="650"/>
      <c r="E5809" s="651"/>
      <c r="F5809" s="652"/>
      <c r="G5809" s="653"/>
      <c r="H5809" s="654"/>
      <c r="I5809" s="654"/>
      <c r="J5809" s="654"/>
      <c r="K5809" s="655"/>
      <c r="L5809" s="653"/>
      <c r="M5809" s="654"/>
      <c r="N5809" s="654"/>
      <c r="O5809" s="654"/>
      <c r="P5809" s="655"/>
      <c r="Q5809" s="656"/>
      <c r="R5809" s="652"/>
      <c r="S5809" s="566"/>
      <c r="T5809" s="566"/>
      <c r="U5809" s="566"/>
      <c r="V5809" s="566"/>
      <c r="W5809" s="566"/>
      <c r="X5809" s="566"/>
      <c r="Y5809" s="566"/>
      <c r="Z5809" s="566"/>
      <c r="AA5809" s="566"/>
      <c r="AB5809" s="566"/>
      <c r="AC5809" s="566"/>
      <c r="AD5809" s="566"/>
      <c r="AE5809" s="566"/>
      <c r="AF5809" s="566"/>
      <c r="AG5809" s="566"/>
    </row>
    <row r="5810" spans="2:33" hidden="1" outlineLevel="1" x14ac:dyDescent="0.45">
      <c r="B5810" s="657"/>
      <c r="C5810" s="658"/>
      <c r="D5810" s="659"/>
      <c r="E5810" s="660"/>
      <c r="F5810" s="661"/>
      <c r="G5810" s="662"/>
      <c r="H5810" s="663"/>
      <c r="I5810" s="663"/>
      <c r="J5810" s="663"/>
      <c r="K5810" s="664"/>
      <c r="L5810" s="662"/>
      <c r="M5810" s="663"/>
      <c r="N5810" s="663"/>
      <c r="O5810" s="663"/>
      <c r="P5810" s="664"/>
      <c r="Q5810" s="665"/>
      <c r="R5810" s="661"/>
      <c r="S5810" s="566"/>
      <c r="T5810" s="566"/>
      <c r="U5810" s="566"/>
      <c r="V5810" s="566"/>
      <c r="W5810" s="566"/>
      <c r="X5810" s="566"/>
      <c r="Y5810" s="566"/>
      <c r="Z5810" s="566"/>
      <c r="AA5810" s="566"/>
      <c r="AB5810" s="566"/>
      <c r="AC5810" s="566"/>
      <c r="AD5810" s="566"/>
      <c r="AE5810" s="566"/>
      <c r="AF5810" s="566"/>
      <c r="AG5810" s="566"/>
    </row>
    <row r="5811" spans="2:33" hidden="1" outlineLevel="1" x14ac:dyDescent="0.45">
      <c r="B5811" s="648"/>
      <c r="C5811" s="649"/>
      <c r="D5811" s="650"/>
      <c r="E5811" s="651"/>
      <c r="F5811" s="652"/>
      <c r="G5811" s="653"/>
      <c r="H5811" s="654"/>
      <c r="I5811" s="654"/>
      <c r="J5811" s="654"/>
      <c r="K5811" s="655"/>
      <c r="L5811" s="653"/>
      <c r="M5811" s="654"/>
      <c r="N5811" s="654"/>
      <c r="O5811" s="654"/>
      <c r="P5811" s="655"/>
      <c r="Q5811" s="656"/>
      <c r="R5811" s="652"/>
      <c r="S5811" s="566"/>
      <c r="T5811" s="566"/>
      <c r="U5811" s="566"/>
      <c r="V5811" s="566"/>
      <c r="W5811" s="566"/>
      <c r="X5811" s="566"/>
      <c r="Y5811" s="566"/>
      <c r="Z5811" s="566"/>
      <c r="AA5811" s="566"/>
      <c r="AB5811" s="566"/>
      <c r="AC5811" s="566"/>
      <c r="AD5811" s="566"/>
      <c r="AE5811" s="566"/>
      <c r="AF5811" s="566"/>
      <c r="AG5811" s="566"/>
    </row>
    <row r="5812" spans="2:33" hidden="1" outlineLevel="1" x14ac:dyDescent="0.45">
      <c r="B5812" s="657"/>
      <c r="C5812" s="658"/>
      <c r="D5812" s="659"/>
      <c r="E5812" s="660"/>
      <c r="F5812" s="661"/>
      <c r="G5812" s="662"/>
      <c r="H5812" s="663"/>
      <c r="I5812" s="663"/>
      <c r="J5812" s="663"/>
      <c r="K5812" s="664"/>
      <c r="L5812" s="662"/>
      <c r="M5812" s="663"/>
      <c r="N5812" s="663"/>
      <c r="O5812" s="663"/>
      <c r="P5812" s="664"/>
      <c r="Q5812" s="665"/>
      <c r="R5812" s="661"/>
      <c r="S5812" s="566"/>
      <c r="T5812" s="566"/>
      <c r="U5812" s="566"/>
      <c r="V5812" s="566"/>
      <c r="W5812" s="566"/>
      <c r="X5812" s="566"/>
      <c r="Y5812" s="566"/>
      <c r="Z5812" s="566"/>
      <c r="AA5812" s="566"/>
      <c r="AB5812" s="566"/>
      <c r="AC5812" s="566"/>
      <c r="AD5812" s="566"/>
      <c r="AE5812" s="566"/>
      <c r="AF5812" s="566"/>
      <c r="AG5812" s="566"/>
    </row>
    <row r="5813" spans="2:33" hidden="1" outlineLevel="1" x14ac:dyDescent="0.45">
      <c r="B5813" s="648"/>
      <c r="C5813" s="649"/>
      <c r="D5813" s="650"/>
      <c r="E5813" s="651"/>
      <c r="F5813" s="652"/>
      <c r="G5813" s="653"/>
      <c r="H5813" s="654"/>
      <c r="I5813" s="654"/>
      <c r="J5813" s="654"/>
      <c r="K5813" s="655"/>
      <c r="L5813" s="653"/>
      <c r="M5813" s="654"/>
      <c r="N5813" s="654"/>
      <c r="O5813" s="654"/>
      <c r="P5813" s="655"/>
      <c r="Q5813" s="656"/>
      <c r="R5813" s="652"/>
      <c r="S5813" s="566"/>
      <c r="T5813" s="566"/>
      <c r="U5813" s="566"/>
      <c r="V5813" s="566"/>
      <c r="W5813" s="566"/>
      <c r="X5813" s="566"/>
      <c r="Y5813" s="566"/>
      <c r="Z5813" s="566"/>
      <c r="AA5813" s="566"/>
      <c r="AB5813" s="566"/>
      <c r="AC5813" s="566"/>
      <c r="AD5813" s="566"/>
      <c r="AE5813" s="566"/>
      <c r="AF5813" s="566"/>
      <c r="AG5813" s="566"/>
    </row>
    <row r="5814" spans="2:33" hidden="1" outlineLevel="1" x14ac:dyDescent="0.45">
      <c r="B5814" s="657"/>
      <c r="C5814" s="658"/>
      <c r="D5814" s="659"/>
      <c r="E5814" s="660"/>
      <c r="F5814" s="661"/>
      <c r="G5814" s="662"/>
      <c r="H5814" s="663"/>
      <c r="I5814" s="663"/>
      <c r="J5814" s="663"/>
      <c r="K5814" s="664"/>
      <c r="L5814" s="662"/>
      <c r="M5814" s="663"/>
      <c r="N5814" s="663"/>
      <c r="O5814" s="663"/>
      <c r="P5814" s="664"/>
      <c r="Q5814" s="665"/>
      <c r="R5814" s="661"/>
      <c r="S5814" s="566"/>
      <c r="T5814" s="566"/>
      <c r="U5814" s="566"/>
      <c r="V5814" s="566"/>
      <c r="W5814" s="566"/>
      <c r="X5814" s="566"/>
      <c r="Y5814" s="566"/>
      <c r="Z5814" s="566"/>
      <c r="AA5814" s="566"/>
      <c r="AB5814" s="566"/>
      <c r="AC5814" s="566"/>
      <c r="AD5814" s="566"/>
      <c r="AE5814" s="566"/>
      <c r="AF5814" s="566"/>
      <c r="AG5814" s="566"/>
    </row>
    <row r="5815" spans="2:33" hidden="1" outlineLevel="1" x14ac:dyDescent="0.45">
      <c r="B5815" s="648"/>
      <c r="C5815" s="649"/>
      <c r="D5815" s="650"/>
      <c r="E5815" s="651"/>
      <c r="F5815" s="652"/>
      <c r="G5815" s="653"/>
      <c r="H5815" s="654"/>
      <c r="I5815" s="654"/>
      <c r="J5815" s="654"/>
      <c r="K5815" s="655"/>
      <c r="L5815" s="653"/>
      <c r="M5815" s="654"/>
      <c r="N5815" s="654"/>
      <c r="O5815" s="654"/>
      <c r="P5815" s="655"/>
      <c r="Q5815" s="656"/>
      <c r="R5815" s="652"/>
      <c r="S5815" s="566"/>
      <c r="T5815" s="566"/>
      <c r="U5815" s="566"/>
      <c r="V5815" s="566"/>
      <c r="W5815" s="566"/>
      <c r="X5815" s="566"/>
      <c r="Y5815" s="566"/>
      <c r="Z5815" s="566"/>
      <c r="AA5815" s="566"/>
      <c r="AB5815" s="566"/>
      <c r="AC5815" s="566"/>
      <c r="AD5815" s="566"/>
      <c r="AE5815" s="566"/>
      <c r="AF5815" s="566"/>
      <c r="AG5815" s="566"/>
    </row>
    <row r="5816" spans="2:33" hidden="1" outlineLevel="1" x14ac:dyDescent="0.45">
      <c r="B5816" s="657"/>
      <c r="C5816" s="658"/>
      <c r="D5816" s="659"/>
      <c r="E5816" s="660"/>
      <c r="F5816" s="661"/>
      <c r="G5816" s="662"/>
      <c r="H5816" s="663"/>
      <c r="I5816" s="663"/>
      <c r="J5816" s="663"/>
      <c r="K5816" s="664"/>
      <c r="L5816" s="662"/>
      <c r="M5816" s="663"/>
      <c r="N5816" s="663"/>
      <c r="O5816" s="663"/>
      <c r="P5816" s="664"/>
      <c r="Q5816" s="665"/>
      <c r="R5816" s="661"/>
      <c r="S5816" s="566"/>
      <c r="T5816" s="566"/>
      <c r="U5816" s="566"/>
      <c r="V5816" s="566"/>
      <c r="W5816" s="566"/>
      <c r="X5816" s="566"/>
      <c r="Y5816" s="566"/>
      <c r="Z5816" s="566"/>
      <c r="AA5816" s="566"/>
      <c r="AB5816" s="566"/>
      <c r="AC5816" s="566"/>
      <c r="AD5816" s="566"/>
      <c r="AE5816" s="566"/>
      <c r="AF5816" s="566"/>
      <c r="AG5816" s="566"/>
    </row>
    <row r="5817" spans="2:33" hidden="1" outlineLevel="1" x14ac:dyDescent="0.45">
      <c r="B5817" s="648"/>
      <c r="C5817" s="649"/>
      <c r="D5817" s="650"/>
      <c r="E5817" s="651"/>
      <c r="F5817" s="652"/>
      <c r="G5817" s="653"/>
      <c r="H5817" s="654"/>
      <c r="I5817" s="654"/>
      <c r="J5817" s="654"/>
      <c r="K5817" s="655"/>
      <c r="L5817" s="653"/>
      <c r="M5817" s="654"/>
      <c r="N5817" s="654"/>
      <c r="O5817" s="654"/>
      <c r="P5817" s="655"/>
      <c r="Q5817" s="656"/>
      <c r="R5817" s="652"/>
      <c r="S5817" s="566"/>
      <c r="T5817" s="566"/>
      <c r="U5817" s="566"/>
      <c r="V5817" s="566"/>
      <c r="W5817" s="566"/>
      <c r="X5817" s="566"/>
      <c r="Y5817" s="566"/>
      <c r="Z5817" s="566"/>
      <c r="AA5817" s="566"/>
      <c r="AB5817" s="566"/>
      <c r="AC5817" s="566"/>
      <c r="AD5817" s="566"/>
      <c r="AE5817" s="566"/>
      <c r="AF5817" s="566"/>
      <c r="AG5817" s="566"/>
    </row>
    <row r="5818" spans="2:33" hidden="1" outlineLevel="1" x14ac:dyDescent="0.45">
      <c r="B5818" s="657"/>
      <c r="C5818" s="658"/>
      <c r="D5818" s="659"/>
      <c r="E5818" s="660"/>
      <c r="F5818" s="661"/>
      <c r="G5818" s="662"/>
      <c r="H5818" s="663"/>
      <c r="I5818" s="663"/>
      <c r="J5818" s="663"/>
      <c r="K5818" s="664"/>
      <c r="L5818" s="662"/>
      <c r="M5818" s="663"/>
      <c r="N5818" s="663"/>
      <c r="O5818" s="663"/>
      <c r="P5818" s="664"/>
      <c r="Q5818" s="665"/>
      <c r="R5818" s="661"/>
      <c r="S5818" s="566"/>
      <c r="T5818" s="566"/>
      <c r="U5818" s="566"/>
      <c r="V5818" s="566"/>
      <c r="W5818" s="566"/>
      <c r="X5818" s="566"/>
      <c r="Y5818" s="566"/>
      <c r="Z5818" s="566"/>
      <c r="AA5818" s="566"/>
      <c r="AB5818" s="566"/>
      <c r="AC5818" s="566"/>
      <c r="AD5818" s="566"/>
      <c r="AE5818" s="566"/>
      <c r="AF5818" s="566"/>
      <c r="AG5818" s="566"/>
    </row>
    <row r="5819" spans="2:33" hidden="1" outlineLevel="1" x14ac:dyDescent="0.45">
      <c r="B5819" s="648"/>
      <c r="C5819" s="649"/>
      <c r="D5819" s="650"/>
      <c r="E5819" s="651"/>
      <c r="F5819" s="652"/>
      <c r="G5819" s="653"/>
      <c r="H5819" s="654"/>
      <c r="I5819" s="654"/>
      <c r="J5819" s="654"/>
      <c r="K5819" s="655"/>
      <c r="L5819" s="653"/>
      <c r="M5819" s="654"/>
      <c r="N5819" s="654"/>
      <c r="O5819" s="654"/>
      <c r="P5819" s="655"/>
      <c r="Q5819" s="656"/>
      <c r="R5819" s="652"/>
      <c r="S5819" s="566"/>
      <c r="T5819" s="566"/>
      <c r="U5819" s="566"/>
      <c r="V5819" s="566"/>
      <c r="W5819" s="566"/>
      <c r="X5819" s="566"/>
      <c r="Y5819" s="566"/>
      <c r="Z5819" s="566"/>
      <c r="AA5819" s="566"/>
      <c r="AB5819" s="566"/>
      <c r="AC5819" s="566"/>
      <c r="AD5819" s="566"/>
      <c r="AE5819" s="566"/>
      <c r="AF5819" s="566"/>
      <c r="AG5819" s="566"/>
    </row>
    <row r="5820" spans="2:33" hidden="1" outlineLevel="1" x14ac:dyDescent="0.45">
      <c r="B5820" s="657"/>
      <c r="C5820" s="658"/>
      <c r="D5820" s="659"/>
      <c r="E5820" s="660"/>
      <c r="F5820" s="661"/>
      <c r="G5820" s="662"/>
      <c r="H5820" s="663"/>
      <c r="I5820" s="663"/>
      <c r="J5820" s="663"/>
      <c r="K5820" s="664"/>
      <c r="L5820" s="662"/>
      <c r="M5820" s="663"/>
      <c r="N5820" s="663"/>
      <c r="O5820" s="663"/>
      <c r="P5820" s="664"/>
      <c r="Q5820" s="665"/>
      <c r="R5820" s="661"/>
      <c r="S5820" s="566"/>
      <c r="T5820" s="566"/>
      <c r="U5820" s="566"/>
      <c r="V5820" s="566"/>
      <c r="W5820" s="566"/>
      <c r="X5820" s="566"/>
      <c r="Y5820" s="566"/>
      <c r="Z5820" s="566"/>
      <c r="AA5820" s="566"/>
      <c r="AB5820" s="566"/>
      <c r="AC5820" s="566"/>
      <c r="AD5820" s="566"/>
      <c r="AE5820" s="566"/>
      <c r="AF5820" s="566"/>
      <c r="AG5820" s="566"/>
    </row>
    <row r="5821" spans="2:33" hidden="1" outlineLevel="1" x14ac:dyDescent="0.45">
      <c r="B5821" s="648"/>
      <c r="C5821" s="649"/>
      <c r="D5821" s="650"/>
      <c r="E5821" s="651"/>
      <c r="F5821" s="652"/>
      <c r="G5821" s="653"/>
      <c r="H5821" s="654"/>
      <c r="I5821" s="654"/>
      <c r="J5821" s="654"/>
      <c r="K5821" s="655"/>
      <c r="L5821" s="653"/>
      <c r="M5821" s="654"/>
      <c r="N5821" s="654"/>
      <c r="O5821" s="654"/>
      <c r="P5821" s="655"/>
      <c r="Q5821" s="656"/>
      <c r="R5821" s="652"/>
      <c r="S5821" s="566"/>
      <c r="T5821" s="566"/>
      <c r="U5821" s="566"/>
      <c r="V5821" s="566"/>
      <c r="W5821" s="566"/>
      <c r="X5821" s="566"/>
      <c r="Y5821" s="566"/>
      <c r="Z5821" s="566"/>
      <c r="AA5821" s="566"/>
      <c r="AB5821" s="566"/>
      <c r="AC5821" s="566"/>
      <c r="AD5821" s="566"/>
      <c r="AE5821" s="566"/>
      <c r="AF5821" s="566"/>
      <c r="AG5821" s="566"/>
    </row>
    <row r="5822" spans="2:33" hidden="1" outlineLevel="1" x14ac:dyDescent="0.45">
      <c r="B5822" s="657"/>
      <c r="C5822" s="658"/>
      <c r="D5822" s="659"/>
      <c r="E5822" s="660"/>
      <c r="F5822" s="661"/>
      <c r="G5822" s="662"/>
      <c r="H5822" s="663"/>
      <c r="I5822" s="663"/>
      <c r="J5822" s="663"/>
      <c r="K5822" s="664"/>
      <c r="L5822" s="662"/>
      <c r="M5822" s="663"/>
      <c r="N5822" s="663"/>
      <c r="O5822" s="663"/>
      <c r="P5822" s="664"/>
      <c r="Q5822" s="665"/>
      <c r="R5822" s="661"/>
      <c r="S5822" s="566"/>
      <c r="T5822" s="566"/>
      <c r="U5822" s="566"/>
      <c r="V5822" s="566"/>
      <c r="W5822" s="566"/>
      <c r="X5822" s="566"/>
      <c r="Y5822" s="566"/>
      <c r="Z5822" s="566"/>
      <c r="AA5822" s="566"/>
      <c r="AB5822" s="566"/>
      <c r="AC5822" s="566"/>
      <c r="AD5822" s="566"/>
      <c r="AE5822" s="566"/>
      <c r="AF5822" s="566"/>
      <c r="AG5822" s="566"/>
    </row>
    <row r="5823" spans="2:33" hidden="1" outlineLevel="1" x14ac:dyDescent="0.45">
      <c r="B5823" s="648"/>
      <c r="C5823" s="649"/>
      <c r="D5823" s="650"/>
      <c r="E5823" s="651"/>
      <c r="F5823" s="652"/>
      <c r="G5823" s="653"/>
      <c r="H5823" s="654"/>
      <c r="I5823" s="654"/>
      <c r="J5823" s="654"/>
      <c r="K5823" s="655"/>
      <c r="L5823" s="653"/>
      <c r="M5823" s="654"/>
      <c r="N5823" s="654"/>
      <c r="O5823" s="654"/>
      <c r="P5823" s="655"/>
      <c r="Q5823" s="656"/>
      <c r="R5823" s="652"/>
      <c r="S5823" s="566"/>
      <c r="T5823" s="566"/>
      <c r="U5823" s="566"/>
      <c r="V5823" s="566"/>
      <c r="W5823" s="566"/>
      <c r="X5823" s="566"/>
      <c r="Y5823" s="566"/>
      <c r="Z5823" s="566"/>
      <c r="AA5823" s="566"/>
      <c r="AB5823" s="566"/>
      <c r="AC5823" s="566"/>
      <c r="AD5823" s="566"/>
      <c r="AE5823" s="566"/>
      <c r="AF5823" s="566"/>
      <c r="AG5823" s="566"/>
    </row>
    <row r="5824" spans="2:33" hidden="1" outlineLevel="1" x14ac:dyDescent="0.45">
      <c r="B5824" s="657"/>
      <c r="C5824" s="658"/>
      <c r="D5824" s="659"/>
      <c r="E5824" s="660"/>
      <c r="F5824" s="661"/>
      <c r="G5824" s="662"/>
      <c r="H5824" s="663"/>
      <c r="I5824" s="663"/>
      <c r="J5824" s="663"/>
      <c r="K5824" s="664"/>
      <c r="L5824" s="662"/>
      <c r="M5824" s="663"/>
      <c r="N5824" s="663"/>
      <c r="O5824" s="663"/>
      <c r="P5824" s="664"/>
      <c r="Q5824" s="665"/>
      <c r="R5824" s="661"/>
      <c r="S5824" s="566"/>
      <c r="T5824" s="566"/>
      <c r="U5824" s="566"/>
      <c r="V5824" s="566"/>
      <c r="W5824" s="566"/>
      <c r="X5824" s="566"/>
      <c r="Y5824" s="566"/>
      <c r="Z5824" s="566"/>
      <c r="AA5824" s="566"/>
      <c r="AB5824" s="566"/>
      <c r="AC5824" s="566"/>
      <c r="AD5824" s="566"/>
      <c r="AE5824" s="566"/>
      <c r="AF5824" s="566"/>
      <c r="AG5824" s="566"/>
    </row>
    <row r="5825" spans="2:33" hidden="1" outlineLevel="1" x14ac:dyDescent="0.45">
      <c r="B5825" s="648"/>
      <c r="C5825" s="649"/>
      <c r="D5825" s="650"/>
      <c r="E5825" s="651"/>
      <c r="F5825" s="652"/>
      <c r="G5825" s="653"/>
      <c r="H5825" s="654"/>
      <c r="I5825" s="654"/>
      <c r="J5825" s="654"/>
      <c r="K5825" s="655"/>
      <c r="L5825" s="653"/>
      <c r="M5825" s="654"/>
      <c r="N5825" s="654"/>
      <c r="O5825" s="654"/>
      <c r="P5825" s="655"/>
      <c r="Q5825" s="656"/>
      <c r="R5825" s="652"/>
      <c r="S5825" s="566"/>
      <c r="T5825" s="566"/>
      <c r="U5825" s="566"/>
      <c r="V5825" s="566"/>
      <c r="W5825" s="566"/>
      <c r="X5825" s="566"/>
      <c r="Y5825" s="566"/>
      <c r="Z5825" s="566"/>
      <c r="AA5825" s="566"/>
      <c r="AB5825" s="566"/>
      <c r="AC5825" s="566"/>
      <c r="AD5825" s="566"/>
      <c r="AE5825" s="566"/>
      <c r="AF5825" s="566"/>
      <c r="AG5825" s="566"/>
    </row>
    <row r="5826" spans="2:33" hidden="1" outlineLevel="1" x14ac:dyDescent="0.45">
      <c r="B5826" s="657"/>
      <c r="C5826" s="658"/>
      <c r="D5826" s="659"/>
      <c r="E5826" s="660"/>
      <c r="F5826" s="661"/>
      <c r="G5826" s="662"/>
      <c r="H5826" s="663"/>
      <c r="I5826" s="663"/>
      <c r="J5826" s="663"/>
      <c r="K5826" s="664"/>
      <c r="L5826" s="662"/>
      <c r="M5826" s="663"/>
      <c r="N5826" s="663"/>
      <c r="O5826" s="663"/>
      <c r="P5826" s="664"/>
      <c r="Q5826" s="665"/>
      <c r="R5826" s="661"/>
      <c r="S5826" s="566"/>
      <c r="T5826" s="566"/>
      <c r="U5826" s="566"/>
      <c r="V5826" s="566"/>
      <c r="W5826" s="566"/>
      <c r="X5826" s="566"/>
      <c r="Y5826" s="566"/>
      <c r="Z5826" s="566"/>
      <c r="AA5826" s="566"/>
      <c r="AB5826" s="566"/>
      <c r="AC5826" s="566"/>
      <c r="AD5826" s="566"/>
      <c r="AE5826" s="566"/>
      <c r="AF5826" s="566"/>
      <c r="AG5826" s="566"/>
    </row>
    <row r="5827" spans="2:33" hidden="1" outlineLevel="1" x14ac:dyDescent="0.45">
      <c r="B5827" s="648"/>
      <c r="C5827" s="649"/>
      <c r="D5827" s="650"/>
      <c r="E5827" s="651"/>
      <c r="F5827" s="652"/>
      <c r="G5827" s="653"/>
      <c r="H5827" s="654"/>
      <c r="I5827" s="654"/>
      <c r="J5827" s="654"/>
      <c r="K5827" s="655"/>
      <c r="L5827" s="653"/>
      <c r="M5827" s="654"/>
      <c r="N5827" s="654"/>
      <c r="O5827" s="654"/>
      <c r="P5827" s="655"/>
      <c r="Q5827" s="656"/>
      <c r="R5827" s="652"/>
      <c r="S5827" s="566"/>
      <c r="T5827" s="566"/>
      <c r="U5827" s="566"/>
      <c r="V5827" s="566"/>
      <c r="W5827" s="566"/>
      <c r="X5827" s="566"/>
      <c r="Y5827" s="566"/>
      <c r="Z5827" s="566"/>
      <c r="AA5827" s="566"/>
      <c r="AB5827" s="566"/>
      <c r="AC5827" s="566"/>
      <c r="AD5827" s="566"/>
      <c r="AE5827" s="566"/>
      <c r="AF5827" s="566"/>
      <c r="AG5827" s="566"/>
    </row>
    <row r="5828" spans="2:33" hidden="1" outlineLevel="1" x14ac:dyDescent="0.45">
      <c r="B5828" s="657"/>
      <c r="C5828" s="658"/>
      <c r="D5828" s="659"/>
      <c r="E5828" s="660"/>
      <c r="F5828" s="661"/>
      <c r="G5828" s="662"/>
      <c r="H5828" s="663"/>
      <c r="I5828" s="663"/>
      <c r="J5828" s="663"/>
      <c r="K5828" s="664"/>
      <c r="L5828" s="662"/>
      <c r="M5828" s="663"/>
      <c r="N5828" s="663"/>
      <c r="O5828" s="663"/>
      <c r="P5828" s="664"/>
      <c r="Q5828" s="665"/>
      <c r="R5828" s="661"/>
      <c r="S5828" s="566"/>
      <c r="T5828" s="566"/>
      <c r="U5828" s="566"/>
      <c r="V5828" s="566"/>
      <c r="W5828" s="566"/>
      <c r="X5828" s="566"/>
      <c r="Y5828" s="566"/>
      <c r="Z5828" s="566"/>
      <c r="AA5828" s="566"/>
      <c r="AB5828" s="566"/>
      <c r="AC5828" s="566"/>
      <c r="AD5828" s="566"/>
      <c r="AE5828" s="566"/>
      <c r="AF5828" s="566"/>
      <c r="AG5828" s="566"/>
    </row>
    <row r="5829" spans="2:33" hidden="1" outlineLevel="1" x14ac:dyDescent="0.45">
      <c r="B5829" s="648"/>
      <c r="C5829" s="649"/>
      <c r="D5829" s="650"/>
      <c r="E5829" s="651"/>
      <c r="F5829" s="652"/>
      <c r="G5829" s="653"/>
      <c r="H5829" s="654"/>
      <c r="I5829" s="654"/>
      <c r="J5829" s="654"/>
      <c r="K5829" s="655"/>
      <c r="L5829" s="653"/>
      <c r="M5829" s="654"/>
      <c r="N5829" s="654"/>
      <c r="O5829" s="654"/>
      <c r="P5829" s="655"/>
      <c r="Q5829" s="656"/>
      <c r="R5829" s="652"/>
      <c r="S5829" s="566"/>
      <c r="T5829" s="566"/>
      <c r="U5829" s="566"/>
      <c r="V5829" s="566"/>
      <c r="W5829" s="566"/>
      <c r="X5829" s="566"/>
      <c r="Y5829" s="566"/>
      <c r="Z5829" s="566"/>
      <c r="AA5829" s="566"/>
      <c r="AB5829" s="566"/>
      <c r="AC5829" s="566"/>
      <c r="AD5829" s="566"/>
      <c r="AE5829" s="566"/>
      <c r="AF5829" s="566"/>
      <c r="AG5829" s="566"/>
    </row>
    <row r="5830" spans="2:33" hidden="1" outlineLevel="1" x14ac:dyDescent="0.45">
      <c r="B5830" s="657"/>
      <c r="C5830" s="658"/>
      <c r="D5830" s="659"/>
      <c r="E5830" s="660"/>
      <c r="F5830" s="661"/>
      <c r="G5830" s="662"/>
      <c r="H5830" s="663"/>
      <c r="I5830" s="663"/>
      <c r="J5830" s="663"/>
      <c r="K5830" s="664"/>
      <c r="L5830" s="662"/>
      <c r="M5830" s="663"/>
      <c r="N5830" s="663"/>
      <c r="O5830" s="663"/>
      <c r="P5830" s="664"/>
      <c r="Q5830" s="665"/>
      <c r="R5830" s="661"/>
      <c r="S5830" s="566"/>
      <c r="T5830" s="566"/>
      <c r="U5830" s="566"/>
      <c r="V5830" s="566"/>
      <c r="W5830" s="566"/>
      <c r="X5830" s="566"/>
      <c r="Y5830" s="566"/>
      <c r="Z5830" s="566"/>
      <c r="AA5830" s="566"/>
      <c r="AB5830" s="566"/>
      <c r="AC5830" s="566"/>
      <c r="AD5830" s="566"/>
      <c r="AE5830" s="566"/>
      <c r="AF5830" s="566"/>
      <c r="AG5830" s="566"/>
    </row>
    <row r="5831" spans="2:33" hidden="1" outlineLevel="1" x14ac:dyDescent="0.45">
      <c r="B5831" s="648"/>
      <c r="C5831" s="649"/>
      <c r="D5831" s="650"/>
      <c r="E5831" s="651"/>
      <c r="F5831" s="652"/>
      <c r="G5831" s="653"/>
      <c r="H5831" s="654"/>
      <c r="I5831" s="654"/>
      <c r="J5831" s="654"/>
      <c r="K5831" s="655"/>
      <c r="L5831" s="653"/>
      <c r="M5831" s="654"/>
      <c r="N5831" s="654"/>
      <c r="O5831" s="654"/>
      <c r="P5831" s="655"/>
      <c r="Q5831" s="656"/>
      <c r="R5831" s="652"/>
      <c r="S5831" s="566"/>
      <c r="T5831" s="566"/>
      <c r="U5831" s="566"/>
      <c r="V5831" s="566"/>
      <c r="W5831" s="566"/>
      <c r="X5831" s="566"/>
      <c r="Y5831" s="566"/>
      <c r="Z5831" s="566"/>
      <c r="AA5831" s="566"/>
      <c r="AB5831" s="566"/>
      <c r="AC5831" s="566"/>
      <c r="AD5831" s="566"/>
      <c r="AE5831" s="566"/>
      <c r="AF5831" s="566"/>
      <c r="AG5831" s="566"/>
    </row>
    <row r="5832" spans="2:33" hidden="1" outlineLevel="1" x14ac:dyDescent="0.45">
      <c r="B5832" s="657"/>
      <c r="C5832" s="658"/>
      <c r="D5832" s="659"/>
      <c r="E5832" s="660"/>
      <c r="F5832" s="661"/>
      <c r="G5832" s="662"/>
      <c r="H5832" s="663"/>
      <c r="I5832" s="663"/>
      <c r="J5832" s="663"/>
      <c r="K5832" s="664"/>
      <c r="L5832" s="662"/>
      <c r="M5832" s="663"/>
      <c r="N5832" s="663"/>
      <c r="O5832" s="663"/>
      <c r="P5832" s="664"/>
      <c r="Q5832" s="665"/>
      <c r="R5832" s="661"/>
      <c r="S5832" s="566"/>
      <c r="T5832" s="566"/>
      <c r="U5832" s="566"/>
      <c r="V5832" s="566"/>
      <c r="W5832" s="566"/>
      <c r="X5832" s="566"/>
      <c r="Y5832" s="566"/>
      <c r="Z5832" s="566"/>
      <c r="AA5832" s="566"/>
      <c r="AB5832" s="566"/>
      <c r="AC5832" s="566"/>
      <c r="AD5832" s="566"/>
      <c r="AE5832" s="566"/>
      <c r="AF5832" s="566"/>
      <c r="AG5832" s="566"/>
    </row>
    <row r="5833" spans="2:33" hidden="1" outlineLevel="1" x14ac:dyDescent="0.45">
      <c r="B5833" s="648"/>
      <c r="C5833" s="649"/>
      <c r="D5833" s="650"/>
      <c r="E5833" s="651"/>
      <c r="F5833" s="652"/>
      <c r="G5833" s="653"/>
      <c r="H5833" s="654"/>
      <c r="I5833" s="654"/>
      <c r="J5833" s="654"/>
      <c r="K5833" s="655"/>
      <c r="L5833" s="653"/>
      <c r="M5833" s="654"/>
      <c r="N5833" s="654"/>
      <c r="O5833" s="654"/>
      <c r="P5833" s="655"/>
      <c r="Q5833" s="656"/>
      <c r="R5833" s="652"/>
      <c r="S5833" s="566"/>
      <c r="T5833" s="566"/>
      <c r="U5833" s="566"/>
      <c r="V5833" s="566"/>
      <c r="W5833" s="566"/>
      <c r="X5833" s="566"/>
      <c r="Y5833" s="566"/>
      <c r="Z5833" s="566"/>
      <c r="AA5833" s="566"/>
      <c r="AB5833" s="566"/>
      <c r="AC5833" s="566"/>
      <c r="AD5833" s="566"/>
      <c r="AE5833" s="566"/>
      <c r="AF5833" s="566"/>
      <c r="AG5833" s="566"/>
    </row>
    <row r="5834" spans="2:33" hidden="1" outlineLevel="1" x14ac:dyDescent="0.45">
      <c r="B5834" s="657"/>
      <c r="C5834" s="658"/>
      <c r="D5834" s="659"/>
      <c r="E5834" s="660"/>
      <c r="F5834" s="661"/>
      <c r="G5834" s="662"/>
      <c r="H5834" s="663"/>
      <c r="I5834" s="663"/>
      <c r="J5834" s="663"/>
      <c r="K5834" s="664"/>
      <c r="L5834" s="662"/>
      <c r="M5834" s="663"/>
      <c r="N5834" s="663"/>
      <c r="O5834" s="663"/>
      <c r="P5834" s="664"/>
      <c r="Q5834" s="665"/>
      <c r="R5834" s="661"/>
      <c r="S5834" s="566"/>
      <c r="T5834" s="566"/>
      <c r="U5834" s="566"/>
      <c r="V5834" s="566"/>
      <c r="W5834" s="566"/>
      <c r="X5834" s="566"/>
      <c r="Y5834" s="566"/>
      <c r="Z5834" s="566"/>
      <c r="AA5834" s="566"/>
      <c r="AB5834" s="566"/>
      <c r="AC5834" s="566"/>
      <c r="AD5834" s="566"/>
      <c r="AE5834" s="566"/>
      <c r="AF5834" s="566"/>
      <c r="AG5834" s="566"/>
    </row>
    <row r="5835" spans="2:33" hidden="1" outlineLevel="1" x14ac:dyDescent="0.45">
      <c r="B5835" s="648"/>
      <c r="C5835" s="649"/>
      <c r="D5835" s="650"/>
      <c r="E5835" s="651"/>
      <c r="F5835" s="652"/>
      <c r="G5835" s="653"/>
      <c r="H5835" s="654"/>
      <c r="I5835" s="654"/>
      <c r="J5835" s="654"/>
      <c r="K5835" s="655"/>
      <c r="L5835" s="653"/>
      <c r="M5835" s="654"/>
      <c r="N5835" s="654"/>
      <c r="O5835" s="654"/>
      <c r="P5835" s="655"/>
      <c r="Q5835" s="656"/>
      <c r="R5835" s="652"/>
      <c r="S5835" s="566"/>
      <c r="T5835" s="566"/>
      <c r="U5835" s="566"/>
      <c r="V5835" s="566"/>
      <c r="W5835" s="566"/>
      <c r="X5835" s="566"/>
      <c r="Y5835" s="566"/>
      <c r="Z5835" s="566"/>
      <c r="AA5835" s="566"/>
      <c r="AB5835" s="566"/>
      <c r="AC5835" s="566"/>
      <c r="AD5835" s="566"/>
      <c r="AE5835" s="566"/>
      <c r="AF5835" s="566"/>
      <c r="AG5835" s="566"/>
    </row>
    <row r="5836" spans="2:33" hidden="1" outlineLevel="1" x14ac:dyDescent="0.45">
      <c r="B5836" s="657"/>
      <c r="C5836" s="658"/>
      <c r="D5836" s="659"/>
      <c r="E5836" s="660"/>
      <c r="F5836" s="661"/>
      <c r="G5836" s="662"/>
      <c r="H5836" s="663"/>
      <c r="I5836" s="663"/>
      <c r="J5836" s="663"/>
      <c r="K5836" s="664"/>
      <c r="L5836" s="662"/>
      <c r="M5836" s="663"/>
      <c r="N5836" s="663"/>
      <c r="O5836" s="663"/>
      <c r="P5836" s="664"/>
      <c r="Q5836" s="665"/>
      <c r="R5836" s="661"/>
      <c r="S5836" s="566"/>
      <c r="T5836" s="566"/>
      <c r="U5836" s="566"/>
      <c r="V5836" s="566"/>
      <c r="W5836" s="566"/>
      <c r="X5836" s="566"/>
      <c r="Y5836" s="566"/>
      <c r="Z5836" s="566"/>
      <c r="AA5836" s="566"/>
      <c r="AB5836" s="566"/>
      <c r="AC5836" s="566"/>
      <c r="AD5836" s="566"/>
      <c r="AE5836" s="566"/>
      <c r="AF5836" s="566"/>
      <c r="AG5836" s="566"/>
    </row>
    <row r="5837" spans="2:33" hidden="1" outlineLevel="1" x14ac:dyDescent="0.45">
      <c r="B5837" s="648"/>
      <c r="C5837" s="649"/>
      <c r="D5837" s="650"/>
      <c r="E5837" s="651"/>
      <c r="F5837" s="652"/>
      <c r="G5837" s="653"/>
      <c r="H5837" s="654"/>
      <c r="I5837" s="654"/>
      <c r="J5837" s="654"/>
      <c r="K5837" s="655"/>
      <c r="L5837" s="653"/>
      <c r="M5837" s="654"/>
      <c r="N5837" s="654"/>
      <c r="O5837" s="654"/>
      <c r="P5837" s="655"/>
      <c r="Q5837" s="656"/>
      <c r="R5837" s="652"/>
      <c r="S5837" s="566"/>
      <c r="T5837" s="566"/>
      <c r="U5837" s="566"/>
      <c r="V5837" s="566"/>
      <c r="W5837" s="566"/>
      <c r="X5837" s="566"/>
      <c r="Y5837" s="566"/>
      <c r="Z5837" s="566"/>
      <c r="AA5837" s="566"/>
      <c r="AB5837" s="566"/>
      <c r="AC5837" s="566"/>
      <c r="AD5837" s="566"/>
      <c r="AE5837" s="566"/>
      <c r="AF5837" s="566"/>
      <c r="AG5837" s="566"/>
    </row>
    <row r="5838" spans="2:33" hidden="1" outlineLevel="1" x14ac:dyDescent="0.45">
      <c r="B5838" s="657"/>
      <c r="C5838" s="658"/>
      <c r="D5838" s="659"/>
      <c r="E5838" s="660"/>
      <c r="F5838" s="661"/>
      <c r="G5838" s="662"/>
      <c r="H5838" s="663"/>
      <c r="I5838" s="663"/>
      <c r="J5838" s="663"/>
      <c r="K5838" s="664"/>
      <c r="L5838" s="662"/>
      <c r="M5838" s="663"/>
      <c r="N5838" s="663"/>
      <c r="O5838" s="663"/>
      <c r="P5838" s="664"/>
      <c r="Q5838" s="665"/>
      <c r="R5838" s="661"/>
      <c r="S5838" s="566"/>
      <c r="T5838" s="566"/>
      <c r="U5838" s="566"/>
      <c r="V5838" s="566"/>
      <c r="W5838" s="566"/>
      <c r="X5838" s="566"/>
      <c r="Y5838" s="566"/>
      <c r="Z5838" s="566"/>
      <c r="AA5838" s="566"/>
      <c r="AB5838" s="566"/>
      <c r="AC5838" s="566"/>
      <c r="AD5838" s="566"/>
      <c r="AE5838" s="566"/>
      <c r="AF5838" s="566"/>
      <c r="AG5838" s="566"/>
    </row>
    <row r="5839" spans="2:33" hidden="1" outlineLevel="1" x14ac:dyDescent="0.45">
      <c r="B5839" s="648"/>
      <c r="C5839" s="649"/>
      <c r="D5839" s="650"/>
      <c r="E5839" s="651"/>
      <c r="F5839" s="652"/>
      <c r="G5839" s="653"/>
      <c r="H5839" s="654"/>
      <c r="I5839" s="654"/>
      <c r="J5839" s="654"/>
      <c r="K5839" s="655"/>
      <c r="L5839" s="653"/>
      <c r="M5839" s="654"/>
      <c r="N5839" s="654"/>
      <c r="O5839" s="654"/>
      <c r="P5839" s="655"/>
      <c r="Q5839" s="656"/>
      <c r="R5839" s="652"/>
      <c r="S5839" s="566"/>
      <c r="T5839" s="566"/>
      <c r="U5839" s="566"/>
      <c r="V5839" s="566"/>
      <c r="W5839" s="566"/>
      <c r="X5839" s="566"/>
      <c r="Y5839" s="566"/>
      <c r="Z5839" s="566"/>
      <c r="AA5839" s="566"/>
      <c r="AB5839" s="566"/>
      <c r="AC5839" s="566"/>
      <c r="AD5839" s="566"/>
      <c r="AE5839" s="566"/>
      <c r="AF5839" s="566"/>
      <c r="AG5839" s="566"/>
    </row>
    <row r="5840" spans="2:33" hidden="1" outlineLevel="1" x14ac:dyDescent="0.45">
      <c r="B5840" s="657"/>
      <c r="C5840" s="658"/>
      <c r="D5840" s="659"/>
      <c r="E5840" s="660"/>
      <c r="F5840" s="661"/>
      <c r="G5840" s="662"/>
      <c r="H5840" s="663"/>
      <c r="I5840" s="663"/>
      <c r="J5840" s="663"/>
      <c r="K5840" s="664"/>
      <c r="L5840" s="662"/>
      <c r="M5840" s="663"/>
      <c r="N5840" s="663"/>
      <c r="O5840" s="663"/>
      <c r="P5840" s="664"/>
      <c r="Q5840" s="665"/>
      <c r="R5840" s="661"/>
      <c r="S5840" s="566"/>
      <c r="T5840" s="566"/>
      <c r="U5840" s="566"/>
      <c r="V5840" s="566"/>
      <c r="W5840" s="566"/>
      <c r="X5840" s="566"/>
      <c r="Y5840" s="566"/>
      <c r="Z5840" s="566"/>
      <c r="AA5840" s="566"/>
      <c r="AB5840" s="566"/>
      <c r="AC5840" s="566"/>
      <c r="AD5840" s="566"/>
      <c r="AE5840" s="566"/>
      <c r="AF5840" s="566"/>
      <c r="AG5840" s="566"/>
    </row>
    <row r="5841" spans="2:33" hidden="1" outlineLevel="1" x14ac:dyDescent="0.45">
      <c r="B5841" s="648"/>
      <c r="C5841" s="649"/>
      <c r="D5841" s="650"/>
      <c r="E5841" s="651"/>
      <c r="F5841" s="652"/>
      <c r="G5841" s="653"/>
      <c r="H5841" s="654"/>
      <c r="I5841" s="654"/>
      <c r="J5841" s="654"/>
      <c r="K5841" s="655"/>
      <c r="L5841" s="653"/>
      <c r="M5841" s="654"/>
      <c r="N5841" s="654"/>
      <c r="O5841" s="654"/>
      <c r="P5841" s="655"/>
      <c r="Q5841" s="656"/>
      <c r="R5841" s="652"/>
      <c r="S5841" s="566"/>
      <c r="T5841" s="566"/>
      <c r="U5841" s="566"/>
      <c r="V5841" s="566"/>
      <c r="W5841" s="566"/>
      <c r="X5841" s="566"/>
      <c r="Y5841" s="566"/>
      <c r="Z5841" s="566"/>
      <c r="AA5841" s="566"/>
      <c r="AB5841" s="566"/>
      <c r="AC5841" s="566"/>
      <c r="AD5841" s="566"/>
      <c r="AE5841" s="566"/>
      <c r="AF5841" s="566"/>
      <c r="AG5841" s="566"/>
    </row>
    <row r="5842" spans="2:33" hidden="1" outlineLevel="1" x14ac:dyDescent="0.45">
      <c r="B5842" s="657"/>
      <c r="C5842" s="658"/>
      <c r="D5842" s="659"/>
      <c r="E5842" s="660"/>
      <c r="F5842" s="661"/>
      <c r="G5842" s="662"/>
      <c r="H5842" s="663"/>
      <c r="I5842" s="663"/>
      <c r="J5842" s="663"/>
      <c r="K5842" s="664"/>
      <c r="L5842" s="662"/>
      <c r="M5842" s="663"/>
      <c r="N5842" s="663"/>
      <c r="O5842" s="663"/>
      <c r="P5842" s="664"/>
      <c r="Q5842" s="665"/>
      <c r="R5842" s="661"/>
      <c r="S5842" s="566"/>
      <c r="T5842" s="566"/>
      <c r="U5842" s="566"/>
      <c r="V5842" s="566"/>
      <c r="W5842" s="566"/>
      <c r="X5842" s="566"/>
      <c r="Y5842" s="566"/>
      <c r="Z5842" s="566"/>
      <c r="AA5842" s="566"/>
      <c r="AB5842" s="566"/>
      <c r="AC5842" s="566"/>
      <c r="AD5842" s="566"/>
      <c r="AE5842" s="566"/>
      <c r="AF5842" s="566"/>
      <c r="AG5842" s="566"/>
    </row>
    <row r="5843" spans="2:33" hidden="1" outlineLevel="1" x14ac:dyDescent="0.45">
      <c r="B5843" s="648"/>
      <c r="C5843" s="649"/>
      <c r="D5843" s="650"/>
      <c r="E5843" s="651"/>
      <c r="F5843" s="652"/>
      <c r="G5843" s="653"/>
      <c r="H5843" s="654"/>
      <c r="I5843" s="654"/>
      <c r="J5843" s="654"/>
      <c r="K5843" s="655"/>
      <c r="L5843" s="653"/>
      <c r="M5843" s="654"/>
      <c r="N5843" s="654"/>
      <c r="O5843" s="654"/>
      <c r="P5843" s="655"/>
      <c r="Q5843" s="656"/>
      <c r="R5843" s="652"/>
      <c r="S5843" s="566"/>
      <c r="T5843" s="566"/>
      <c r="U5843" s="566"/>
      <c r="V5843" s="566"/>
      <c r="W5843" s="566"/>
      <c r="X5843" s="566"/>
      <c r="Y5843" s="566"/>
      <c r="Z5843" s="566"/>
      <c r="AA5843" s="566"/>
      <c r="AB5843" s="566"/>
      <c r="AC5843" s="566"/>
      <c r="AD5843" s="566"/>
      <c r="AE5843" s="566"/>
      <c r="AF5843" s="566"/>
      <c r="AG5843" s="566"/>
    </row>
    <row r="5844" spans="2:33" hidden="1" outlineLevel="1" x14ac:dyDescent="0.45">
      <c r="B5844" s="657"/>
      <c r="C5844" s="658"/>
      <c r="D5844" s="659"/>
      <c r="E5844" s="660"/>
      <c r="F5844" s="661"/>
      <c r="G5844" s="662"/>
      <c r="H5844" s="663"/>
      <c r="I5844" s="663"/>
      <c r="J5844" s="663"/>
      <c r="K5844" s="664"/>
      <c r="L5844" s="662"/>
      <c r="M5844" s="663"/>
      <c r="N5844" s="663"/>
      <c r="O5844" s="663"/>
      <c r="P5844" s="664"/>
      <c r="Q5844" s="665"/>
      <c r="R5844" s="661"/>
      <c r="S5844" s="566"/>
      <c r="T5844" s="566"/>
      <c r="U5844" s="566"/>
      <c r="V5844" s="566"/>
      <c r="W5844" s="566"/>
      <c r="X5844" s="566"/>
      <c r="Y5844" s="566"/>
      <c r="Z5844" s="566"/>
      <c r="AA5844" s="566"/>
      <c r="AB5844" s="566"/>
      <c r="AC5844" s="566"/>
      <c r="AD5844" s="566"/>
      <c r="AE5844" s="566"/>
      <c r="AF5844" s="566"/>
      <c r="AG5844" s="566"/>
    </row>
    <row r="5845" spans="2:33" hidden="1" outlineLevel="1" x14ac:dyDescent="0.45">
      <c r="B5845" s="648"/>
      <c r="C5845" s="649"/>
      <c r="D5845" s="650"/>
      <c r="E5845" s="651"/>
      <c r="F5845" s="652"/>
      <c r="G5845" s="653"/>
      <c r="H5845" s="654"/>
      <c r="I5845" s="654"/>
      <c r="J5845" s="654"/>
      <c r="K5845" s="655"/>
      <c r="L5845" s="653"/>
      <c r="M5845" s="654"/>
      <c r="N5845" s="654"/>
      <c r="O5845" s="654"/>
      <c r="P5845" s="655"/>
      <c r="Q5845" s="656"/>
      <c r="R5845" s="652"/>
      <c r="S5845" s="566"/>
      <c r="T5845" s="566"/>
      <c r="U5845" s="566"/>
      <c r="V5845" s="566"/>
      <c r="W5845" s="566"/>
      <c r="X5845" s="566"/>
      <c r="Y5845" s="566"/>
      <c r="Z5845" s="566"/>
      <c r="AA5845" s="566"/>
      <c r="AB5845" s="566"/>
      <c r="AC5845" s="566"/>
      <c r="AD5845" s="566"/>
      <c r="AE5845" s="566"/>
      <c r="AF5845" s="566"/>
      <c r="AG5845" s="566"/>
    </row>
    <row r="5846" spans="2:33" hidden="1" outlineLevel="1" x14ac:dyDescent="0.45">
      <c r="B5846" s="657"/>
      <c r="C5846" s="658"/>
      <c r="D5846" s="659"/>
      <c r="E5846" s="660"/>
      <c r="F5846" s="661"/>
      <c r="G5846" s="662"/>
      <c r="H5846" s="663"/>
      <c r="I5846" s="663"/>
      <c r="J5846" s="663"/>
      <c r="K5846" s="664"/>
      <c r="L5846" s="662"/>
      <c r="M5846" s="663"/>
      <c r="N5846" s="663"/>
      <c r="O5846" s="663"/>
      <c r="P5846" s="664"/>
      <c r="Q5846" s="665"/>
      <c r="R5846" s="661"/>
      <c r="S5846" s="566"/>
      <c r="T5846" s="566"/>
      <c r="U5846" s="566"/>
      <c r="V5846" s="566"/>
      <c r="W5846" s="566"/>
      <c r="X5846" s="566"/>
      <c r="Y5846" s="566"/>
      <c r="Z5846" s="566"/>
      <c r="AA5846" s="566"/>
      <c r="AB5846" s="566"/>
      <c r="AC5846" s="566"/>
      <c r="AD5846" s="566"/>
      <c r="AE5846" s="566"/>
      <c r="AF5846" s="566"/>
      <c r="AG5846" s="566"/>
    </row>
    <row r="5847" spans="2:33" hidden="1" outlineLevel="1" x14ac:dyDescent="0.45">
      <c r="B5847" s="648"/>
      <c r="C5847" s="649"/>
      <c r="D5847" s="650"/>
      <c r="E5847" s="651"/>
      <c r="F5847" s="652"/>
      <c r="G5847" s="653"/>
      <c r="H5847" s="654"/>
      <c r="I5847" s="654"/>
      <c r="J5847" s="654"/>
      <c r="K5847" s="655"/>
      <c r="L5847" s="653"/>
      <c r="M5847" s="654"/>
      <c r="N5847" s="654"/>
      <c r="O5847" s="654"/>
      <c r="P5847" s="655"/>
      <c r="Q5847" s="656"/>
      <c r="R5847" s="652"/>
      <c r="S5847" s="566"/>
      <c r="T5847" s="566"/>
      <c r="U5847" s="566"/>
      <c r="V5847" s="566"/>
      <c r="W5847" s="566"/>
      <c r="X5847" s="566"/>
      <c r="Y5847" s="566"/>
      <c r="Z5847" s="566"/>
      <c r="AA5847" s="566"/>
      <c r="AB5847" s="566"/>
      <c r="AC5847" s="566"/>
      <c r="AD5847" s="566"/>
      <c r="AE5847" s="566"/>
      <c r="AF5847" s="566"/>
      <c r="AG5847" s="566"/>
    </row>
    <row r="5848" spans="2:33" hidden="1" outlineLevel="1" x14ac:dyDescent="0.45">
      <c r="B5848" s="657"/>
      <c r="C5848" s="658"/>
      <c r="D5848" s="659"/>
      <c r="E5848" s="660"/>
      <c r="F5848" s="661"/>
      <c r="G5848" s="662"/>
      <c r="H5848" s="663"/>
      <c r="I5848" s="663"/>
      <c r="J5848" s="663"/>
      <c r="K5848" s="664"/>
      <c r="L5848" s="662"/>
      <c r="M5848" s="663"/>
      <c r="N5848" s="663"/>
      <c r="O5848" s="663"/>
      <c r="P5848" s="664"/>
      <c r="Q5848" s="665"/>
      <c r="R5848" s="661"/>
      <c r="S5848" s="566"/>
      <c r="T5848" s="566"/>
      <c r="U5848" s="566"/>
      <c r="V5848" s="566"/>
      <c r="W5848" s="566"/>
      <c r="X5848" s="566"/>
      <c r="Y5848" s="566"/>
      <c r="Z5848" s="566"/>
      <c r="AA5848" s="566"/>
      <c r="AB5848" s="566"/>
      <c r="AC5848" s="566"/>
      <c r="AD5848" s="566"/>
      <c r="AE5848" s="566"/>
      <c r="AF5848" s="566"/>
      <c r="AG5848" s="566"/>
    </row>
    <row r="5849" spans="2:33" hidden="1" outlineLevel="1" x14ac:dyDescent="0.45">
      <c r="B5849" s="648"/>
      <c r="C5849" s="649"/>
      <c r="D5849" s="650"/>
      <c r="E5849" s="651"/>
      <c r="F5849" s="652"/>
      <c r="G5849" s="653"/>
      <c r="H5849" s="654"/>
      <c r="I5849" s="654"/>
      <c r="J5849" s="654"/>
      <c r="K5849" s="655"/>
      <c r="L5849" s="653"/>
      <c r="M5849" s="654"/>
      <c r="N5849" s="654"/>
      <c r="O5849" s="654"/>
      <c r="P5849" s="655"/>
      <c r="Q5849" s="656"/>
      <c r="R5849" s="652"/>
      <c r="S5849" s="566"/>
      <c r="T5849" s="566"/>
      <c r="U5849" s="566"/>
      <c r="V5849" s="566"/>
      <c r="W5849" s="566"/>
      <c r="X5849" s="566"/>
      <c r="Y5849" s="566"/>
      <c r="Z5849" s="566"/>
      <c r="AA5849" s="566"/>
      <c r="AB5849" s="566"/>
      <c r="AC5849" s="566"/>
      <c r="AD5849" s="566"/>
      <c r="AE5849" s="566"/>
      <c r="AF5849" s="566"/>
      <c r="AG5849" s="566"/>
    </row>
    <row r="5850" spans="2:33" hidden="1" outlineLevel="1" x14ac:dyDescent="0.45">
      <c r="B5850" s="657"/>
      <c r="C5850" s="658"/>
      <c r="D5850" s="659"/>
      <c r="E5850" s="660"/>
      <c r="F5850" s="661"/>
      <c r="G5850" s="662"/>
      <c r="H5850" s="663"/>
      <c r="I5850" s="663"/>
      <c r="J5850" s="663"/>
      <c r="K5850" s="664"/>
      <c r="L5850" s="662"/>
      <c r="M5850" s="663"/>
      <c r="N5850" s="663"/>
      <c r="O5850" s="663"/>
      <c r="P5850" s="664"/>
      <c r="Q5850" s="665"/>
      <c r="R5850" s="661"/>
      <c r="S5850" s="566"/>
      <c r="T5850" s="566"/>
      <c r="U5850" s="566"/>
      <c r="V5850" s="566"/>
      <c r="W5850" s="566"/>
      <c r="X5850" s="566"/>
      <c r="Y5850" s="566"/>
      <c r="Z5850" s="566"/>
      <c r="AA5850" s="566"/>
      <c r="AB5850" s="566"/>
      <c r="AC5850" s="566"/>
      <c r="AD5850" s="566"/>
      <c r="AE5850" s="566"/>
      <c r="AF5850" s="566"/>
      <c r="AG5850" s="566"/>
    </row>
    <row r="5851" spans="2:33" hidden="1" outlineLevel="1" x14ac:dyDescent="0.45">
      <c r="B5851" s="648"/>
      <c r="C5851" s="649"/>
      <c r="D5851" s="650"/>
      <c r="E5851" s="651"/>
      <c r="F5851" s="652"/>
      <c r="G5851" s="653"/>
      <c r="H5851" s="654"/>
      <c r="I5851" s="654"/>
      <c r="J5851" s="654"/>
      <c r="K5851" s="655"/>
      <c r="L5851" s="653"/>
      <c r="M5851" s="654"/>
      <c r="N5851" s="654"/>
      <c r="O5851" s="654"/>
      <c r="P5851" s="655"/>
      <c r="Q5851" s="656"/>
      <c r="R5851" s="652"/>
      <c r="S5851" s="566"/>
      <c r="T5851" s="566"/>
      <c r="U5851" s="566"/>
      <c r="V5851" s="566"/>
      <c r="W5851" s="566"/>
      <c r="X5851" s="566"/>
      <c r="Y5851" s="566"/>
      <c r="Z5851" s="566"/>
      <c r="AA5851" s="566"/>
      <c r="AB5851" s="566"/>
      <c r="AC5851" s="566"/>
      <c r="AD5851" s="566"/>
      <c r="AE5851" s="566"/>
      <c r="AF5851" s="566"/>
      <c r="AG5851" s="566"/>
    </row>
    <row r="5852" spans="2:33" hidden="1" outlineLevel="1" x14ac:dyDescent="0.45">
      <c r="B5852" s="657"/>
      <c r="C5852" s="658"/>
      <c r="D5852" s="659"/>
      <c r="E5852" s="660"/>
      <c r="F5852" s="661"/>
      <c r="G5852" s="662"/>
      <c r="H5852" s="663"/>
      <c r="I5852" s="663"/>
      <c r="J5852" s="663"/>
      <c r="K5852" s="664"/>
      <c r="L5852" s="662"/>
      <c r="M5852" s="663"/>
      <c r="N5852" s="663"/>
      <c r="O5852" s="663"/>
      <c r="P5852" s="664"/>
      <c r="Q5852" s="665"/>
      <c r="R5852" s="661"/>
      <c r="S5852" s="566"/>
      <c r="T5852" s="566"/>
      <c r="U5852" s="566"/>
      <c r="V5852" s="566"/>
      <c r="W5852" s="566"/>
      <c r="X5852" s="566"/>
      <c r="Y5852" s="566"/>
      <c r="Z5852" s="566"/>
      <c r="AA5852" s="566"/>
      <c r="AB5852" s="566"/>
      <c r="AC5852" s="566"/>
      <c r="AD5852" s="566"/>
      <c r="AE5852" s="566"/>
      <c r="AF5852" s="566"/>
      <c r="AG5852" s="566"/>
    </row>
    <row r="5853" spans="2:33" hidden="1" outlineLevel="1" x14ac:dyDescent="0.45">
      <c r="B5853" s="648"/>
      <c r="C5853" s="649"/>
      <c r="D5853" s="650"/>
      <c r="E5853" s="651"/>
      <c r="F5853" s="652"/>
      <c r="G5853" s="653"/>
      <c r="H5853" s="654"/>
      <c r="I5853" s="654"/>
      <c r="J5853" s="654"/>
      <c r="K5853" s="655"/>
      <c r="L5853" s="653"/>
      <c r="M5853" s="654"/>
      <c r="N5853" s="654"/>
      <c r="O5853" s="654"/>
      <c r="P5853" s="655"/>
      <c r="Q5853" s="656"/>
      <c r="R5853" s="652"/>
      <c r="S5853" s="566"/>
      <c r="T5853" s="566"/>
      <c r="U5853" s="566"/>
      <c r="V5853" s="566"/>
      <c r="W5853" s="566"/>
      <c r="X5853" s="566"/>
      <c r="Y5853" s="566"/>
      <c r="Z5853" s="566"/>
      <c r="AA5853" s="566"/>
      <c r="AB5853" s="566"/>
      <c r="AC5853" s="566"/>
      <c r="AD5853" s="566"/>
      <c r="AE5853" s="566"/>
      <c r="AF5853" s="566"/>
      <c r="AG5853" s="566"/>
    </row>
    <row r="5854" spans="2:33" hidden="1" outlineLevel="1" x14ac:dyDescent="0.45">
      <c r="B5854" s="657"/>
      <c r="C5854" s="658"/>
      <c r="D5854" s="659"/>
      <c r="E5854" s="660"/>
      <c r="F5854" s="661"/>
      <c r="G5854" s="662"/>
      <c r="H5854" s="663"/>
      <c r="I5854" s="663"/>
      <c r="J5854" s="663"/>
      <c r="K5854" s="664"/>
      <c r="L5854" s="662"/>
      <c r="M5854" s="663"/>
      <c r="N5854" s="663"/>
      <c r="O5854" s="663"/>
      <c r="P5854" s="664"/>
      <c r="Q5854" s="665"/>
      <c r="R5854" s="661"/>
      <c r="S5854" s="566"/>
      <c r="T5854" s="566"/>
      <c r="U5854" s="566"/>
      <c r="V5854" s="566"/>
      <c r="W5854" s="566"/>
      <c r="X5854" s="566"/>
      <c r="Y5854" s="566"/>
      <c r="Z5854" s="566"/>
      <c r="AA5854" s="566"/>
      <c r="AB5854" s="566"/>
      <c r="AC5854" s="566"/>
      <c r="AD5854" s="566"/>
      <c r="AE5854" s="566"/>
      <c r="AF5854" s="566"/>
      <c r="AG5854" s="566"/>
    </row>
    <row r="5855" spans="2:33" hidden="1" outlineLevel="1" x14ac:dyDescent="0.45">
      <c r="B5855" s="648"/>
      <c r="C5855" s="649"/>
      <c r="D5855" s="650"/>
      <c r="E5855" s="651"/>
      <c r="F5855" s="652"/>
      <c r="G5855" s="653"/>
      <c r="H5855" s="654"/>
      <c r="I5855" s="654"/>
      <c r="J5855" s="654"/>
      <c r="K5855" s="655"/>
      <c r="L5855" s="653"/>
      <c r="M5855" s="654"/>
      <c r="N5855" s="654"/>
      <c r="O5855" s="654"/>
      <c r="P5855" s="655"/>
      <c r="Q5855" s="656"/>
      <c r="R5855" s="652"/>
      <c r="S5855" s="566"/>
      <c r="T5855" s="566"/>
      <c r="U5855" s="566"/>
      <c r="V5855" s="566"/>
      <c r="W5855" s="566"/>
      <c r="X5855" s="566"/>
      <c r="Y5855" s="566"/>
      <c r="Z5855" s="566"/>
      <c r="AA5855" s="566"/>
      <c r="AB5855" s="566"/>
      <c r="AC5855" s="566"/>
      <c r="AD5855" s="566"/>
      <c r="AE5855" s="566"/>
      <c r="AF5855" s="566"/>
      <c r="AG5855" s="566"/>
    </row>
    <row r="5856" spans="2:33" hidden="1" outlineLevel="1" x14ac:dyDescent="0.45">
      <c r="B5856" s="657"/>
      <c r="C5856" s="658"/>
      <c r="D5856" s="659"/>
      <c r="E5856" s="660"/>
      <c r="F5856" s="661"/>
      <c r="G5856" s="662"/>
      <c r="H5856" s="663"/>
      <c r="I5856" s="663"/>
      <c r="J5856" s="663"/>
      <c r="K5856" s="664"/>
      <c r="L5856" s="662"/>
      <c r="M5856" s="663"/>
      <c r="N5856" s="663"/>
      <c r="O5856" s="663"/>
      <c r="P5856" s="664"/>
      <c r="Q5856" s="665"/>
      <c r="R5856" s="661"/>
      <c r="S5856" s="566"/>
      <c r="T5856" s="566"/>
      <c r="U5856" s="566"/>
      <c r="V5856" s="566"/>
      <c r="W5856" s="566"/>
      <c r="X5856" s="566"/>
      <c r="Y5856" s="566"/>
      <c r="Z5856" s="566"/>
      <c r="AA5856" s="566"/>
      <c r="AB5856" s="566"/>
      <c r="AC5856" s="566"/>
      <c r="AD5856" s="566"/>
      <c r="AE5856" s="566"/>
      <c r="AF5856" s="566"/>
      <c r="AG5856" s="566"/>
    </row>
    <row r="5857" spans="2:33" hidden="1" outlineLevel="1" x14ac:dyDescent="0.45">
      <c r="B5857" s="648"/>
      <c r="C5857" s="649"/>
      <c r="D5857" s="650"/>
      <c r="E5857" s="651"/>
      <c r="F5857" s="652"/>
      <c r="G5857" s="653"/>
      <c r="H5857" s="654"/>
      <c r="I5857" s="654"/>
      <c r="J5857" s="654"/>
      <c r="K5857" s="655"/>
      <c r="L5857" s="653"/>
      <c r="M5857" s="654"/>
      <c r="N5857" s="654"/>
      <c r="O5857" s="654"/>
      <c r="P5857" s="655"/>
      <c r="Q5857" s="656"/>
      <c r="R5857" s="652"/>
      <c r="S5857" s="566"/>
      <c r="T5857" s="566"/>
      <c r="U5857" s="566"/>
      <c r="V5857" s="566"/>
      <c r="W5857" s="566"/>
      <c r="X5857" s="566"/>
      <c r="Y5857" s="566"/>
      <c r="Z5857" s="566"/>
      <c r="AA5857" s="566"/>
      <c r="AB5857" s="566"/>
      <c r="AC5857" s="566"/>
      <c r="AD5857" s="566"/>
      <c r="AE5857" s="566"/>
      <c r="AF5857" s="566"/>
      <c r="AG5857" s="566"/>
    </row>
    <row r="5858" spans="2:33" hidden="1" outlineLevel="1" x14ac:dyDescent="0.45">
      <c r="B5858" s="657"/>
      <c r="C5858" s="658"/>
      <c r="D5858" s="659"/>
      <c r="E5858" s="660"/>
      <c r="F5858" s="661"/>
      <c r="G5858" s="662"/>
      <c r="H5858" s="663"/>
      <c r="I5858" s="663"/>
      <c r="J5858" s="663"/>
      <c r="K5858" s="664"/>
      <c r="L5858" s="662"/>
      <c r="M5858" s="663"/>
      <c r="N5858" s="663"/>
      <c r="O5858" s="663"/>
      <c r="P5858" s="664"/>
      <c r="Q5858" s="665"/>
      <c r="R5858" s="661"/>
      <c r="S5858" s="566"/>
      <c r="T5858" s="566"/>
      <c r="U5858" s="566"/>
      <c r="V5858" s="566"/>
      <c r="W5858" s="566"/>
      <c r="X5858" s="566"/>
      <c r="Y5858" s="566"/>
      <c r="Z5858" s="566"/>
      <c r="AA5858" s="566"/>
      <c r="AB5858" s="566"/>
      <c r="AC5858" s="566"/>
      <c r="AD5858" s="566"/>
      <c r="AE5858" s="566"/>
      <c r="AF5858" s="566"/>
      <c r="AG5858" s="566"/>
    </row>
    <row r="5859" spans="2:33" hidden="1" outlineLevel="1" x14ac:dyDescent="0.45">
      <c r="B5859" s="648"/>
      <c r="C5859" s="649"/>
      <c r="D5859" s="650"/>
      <c r="E5859" s="651"/>
      <c r="F5859" s="652"/>
      <c r="G5859" s="653"/>
      <c r="H5859" s="654"/>
      <c r="I5859" s="654"/>
      <c r="J5859" s="654"/>
      <c r="K5859" s="655"/>
      <c r="L5859" s="653"/>
      <c r="M5859" s="654"/>
      <c r="N5859" s="654"/>
      <c r="O5859" s="654"/>
      <c r="P5859" s="655"/>
      <c r="Q5859" s="656"/>
      <c r="R5859" s="652"/>
      <c r="S5859" s="566"/>
      <c r="T5859" s="566"/>
      <c r="U5859" s="566"/>
      <c r="V5859" s="566"/>
      <c r="W5859" s="566"/>
      <c r="X5859" s="566"/>
      <c r="Y5859" s="566"/>
      <c r="Z5859" s="566"/>
      <c r="AA5859" s="566"/>
      <c r="AB5859" s="566"/>
      <c r="AC5859" s="566"/>
      <c r="AD5859" s="566"/>
      <c r="AE5859" s="566"/>
      <c r="AF5859" s="566"/>
      <c r="AG5859" s="566"/>
    </row>
    <row r="5860" spans="2:33" hidden="1" outlineLevel="1" x14ac:dyDescent="0.45">
      <c r="B5860" s="657"/>
      <c r="C5860" s="658"/>
      <c r="D5860" s="659"/>
      <c r="E5860" s="660"/>
      <c r="F5860" s="661"/>
      <c r="G5860" s="662"/>
      <c r="H5860" s="663"/>
      <c r="I5860" s="663"/>
      <c r="J5860" s="663"/>
      <c r="K5860" s="664"/>
      <c r="L5860" s="662"/>
      <c r="M5860" s="663"/>
      <c r="N5860" s="663"/>
      <c r="O5860" s="663"/>
      <c r="P5860" s="664"/>
      <c r="Q5860" s="665"/>
      <c r="R5860" s="661"/>
      <c r="S5860" s="566"/>
      <c r="T5860" s="566"/>
      <c r="U5860" s="566"/>
      <c r="V5860" s="566"/>
      <c r="W5860" s="566"/>
      <c r="X5860" s="566"/>
      <c r="Y5860" s="566"/>
      <c r="Z5860" s="566"/>
      <c r="AA5860" s="566"/>
      <c r="AB5860" s="566"/>
      <c r="AC5860" s="566"/>
      <c r="AD5860" s="566"/>
      <c r="AE5860" s="566"/>
      <c r="AF5860" s="566"/>
      <c r="AG5860" s="566"/>
    </row>
    <row r="5861" spans="2:33" hidden="1" outlineLevel="1" x14ac:dyDescent="0.45">
      <c r="B5861" s="648"/>
      <c r="C5861" s="649"/>
      <c r="D5861" s="650"/>
      <c r="E5861" s="651"/>
      <c r="F5861" s="652"/>
      <c r="G5861" s="653"/>
      <c r="H5861" s="654"/>
      <c r="I5861" s="654"/>
      <c r="J5861" s="654"/>
      <c r="K5861" s="655"/>
      <c r="L5861" s="653"/>
      <c r="M5861" s="654"/>
      <c r="N5861" s="654"/>
      <c r="O5861" s="654"/>
      <c r="P5861" s="655"/>
      <c r="Q5861" s="656"/>
      <c r="R5861" s="652"/>
      <c r="S5861" s="566"/>
      <c r="T5861" s="566"/>
      <c r="U5861" s="566"/>
      <c r="V5861" s="566"/>
      <c r="W5861" s="566"/>
      <c r="X5861" s="566"/>
      <c r="Y5861" s="566"/>
      <c r="Z5861" s="566"/>
      <c r="AA5861" s="566"/>
      <c r="AB5861" s="566"/>
      <c r="AC5861" s="566"/>
      <c r="AD5861" s="566"/>
      <c r="AE5861" s="566"/>
      <c r="AF5861" s="566"/>
      <c r="AG5861" s="566"/>
    </row>
    <row r="5862" spans="2:33" hidden="1" outlineLevel="1" x14ac:dyDescent="0.45">
      <c r="B5862" s="657"/>
      <c r="C5862" s="658"/>
      <c r="D5862" s="659"/>
      <c r="E5862" s="660"/>
      <c r="F5862" s="661"/>
      <c r="G5862" s="662"/>
      <c r="H5862" s="663"/>
      <c r="I5862" s="663"/>
      <c r="J5862" s="663"/>
      <c r="K5862" s="664"/>
      <c r="L5862" s="662"/>
      <c r="M5862" s="663"/>
      <c r="N5862" s="663"/>
      <c r="O5862" s="663"/>
      <c r="P5862" s="664"/>
      <c r="Q5862" s="665"/>
      <c r="R5862" s="661"/>
      <c r="S5862" s="566"/>
      <c r="T5862" s="566"/>
      <c r="U5862" s="566"/>
      <c r="V5862" s="566"/>
      <c r="W5862" s="566"/>
      <c r="X5862" s="566"/>
      <c r="Y5862" s="566"/>
      <c r="Z5862" s="566"/>
      <c r="AA5862" s="566"/>
      <c r="AB5862" s="566"/>
      <c r="AC5862" s="566"/>
      <c r="AD5862" s="566"/>
      <c r="AE5862" s="566"/>
      <c r="AF5862" s="566"/>
      <c r="AG5862" s="566"/>
    </row>
    <row r="5863" spans="2:33" hidden="1" outlineLevel="1" x14ac:dyDescent="0.45">
      <c r="B5863" s="648"/>
      <c r="C5863" s="649"/>
      <c r="D5863" s="650"/>
      <c r="E5863" s="651"/>
      <c r="F5863" s="652"/>
      <c r="G5863" s="653"/>
      <c r="H5863" s="654"/>
      <c r="I5863" s="654"/>
      <c r="J5863" s="654"/>
      <c r="K5863" s="655"/>
      <c r="L5863" s="653"/>
      <c r="M5863" s="654"/>
      <c r="N5863" s="654"/>
      <c r="O5863" s="654"/>
      <c r="P5863" s="655"/>
      <c r="Q5863" s="656"/>
      <c r="R5863" s="652"/>
      <c r="S5863" s="566"/>
      <c r="T5863" s="566"/>
      <c r="U5863" s="566"/>
      <c r="V5863" s="566"/>
      <c r="W5863" s="566"/>
      <c r="X5863" s="566"/>
      <c r="Y5863" s="566"/>
      <c r="Z5863" s="566"/>
      <c r="AA5863" s="566"/>
      <c r="AB5863" s="566"/>
      <c r="AC5863" s="566"/>
      <c r="AD5863" s="566"/>
      <c r="AE5863" s="566"/>
      <c r="AF5863" s="566"/>
      <c r="AG5863" s="566"/>
    </row>
    <row r="5864" spans="2:33" hidden="1" outlineLevel="1" x14ac:dyDescent="0.45">
      <c r="B5864" s="657"/>
      <c r="C5864" s="658"/>
      <c r="D5864" s="659"/>
      <c r="E5864" s="660"/>
      <c r="F5864" s="661"/>
      <c r="G5864" s="662"/>
      <c r="H5864" s="663"/>
      <c r="I5864" s="663"/>
      <c r="J5864" s="663"/>
      <c r="K5864" s="664"/>
      <c r="L5864" s="662"/>
      <c r="M5864" s="663"/>
      <c r="N5864" s="663"/>
      <c r="O5864" s="663"/>
      <c r="P5864" s="664"/>
      <c r="Q5864" s="665"/>
      <c r="R5864" s="661"/>
      <c r="S5864" s="566"/>
      <c r="T5864" s="566"/>
      <c r="U5864" s="566"/>
      <c r="V5864" s="566"/>
      <c r="W5864" s="566"/>
      <c r="X5864" s="566"/>
      <c r="Y5864" s="566"/>
      <c r="Z5864" s="566"/>
      <c r="AA5864" s="566"/>
      <c r="AB5864" s="566"/>
      <c r="AC5864" s="566"/>
      <c r="AD5864" s="566"/>
      <c r="AE5864" s="566"/>
      <c r="AF5864" s="566"/>
      <c r="AG5864" s="566"/>
    </row>
    <row r="5865" spans="2:33" hidden="1" outlineLevel="1" x14ac:dyDescent="0.45">
      <c r="B5865" s="648"/>
      <c r="C5865" s="649"/>
      <c r="D5865" s="650"/>
      <c r="E5865" s="651"/>
      <c r="F5865" s="652"/>
      <c r="G5865" s="653"/>
      <c r="H5865" s="654"/>
      <c r="I5865" s="654"/>
      <c r="J5865" s="654"/>
      <c r="K5865" s="655"/>
      <c r="L5865" s="653"/>
      <c r="M5865" s="654"/>
      <c r="N5865" s="654"/>
      <c r="O5865" s="654"/>
      <c r="P5865" s="655"/>
      <c r="Q5865" s="656"/>
      <c r="R5865" s="652"/>
      <c r="S5865" s="566"/>
      <c r="T5865" s="566"/>
      <c r="U5865" s="566"/>
      <c r="V5865" s="566"/>
      <c r="W5865" s="566"/>
      <c r="X5865" s="566"/>
      <c r="Y5865" s="566"/>
      <c r="Z5865" s="566"/>
      <c r="AA5865" s="566"/>
      <c r="AB5865" s="566"/>
      <c r="AC5865" s="566"/>
      <c r="AD5865" s="566"/>
      <c r="AE5865" s="566"/>
      <c r="AF5865" s="566"/>
      <c r="AG5865" s="566"/>
    </row>
    <row r="5866" spans="2:33" hidden="1" outlineLevel="1" x14ac:dyDescent="0.45">
      <c r="B5866" s="657"/>
      <c r="C5866" s="658"/>
      <c r="D5866" s="659"/>
      <c r="E5866" s="660"/>
      <c r="F5866" s="661"/>
      <c r="G5866" s="662"/>
      <c r="H5866" s="663"/>
      <c r="I5866" s="663"/>
      <c r="J5866" s="663"/>
      <c r="K5866" s="664"/>
      <c r="L5866" s="662"/>
      <c r="M5866" s="663"/>
      <c r="N5866" s="663"/>
      <c r="O5866" s="663"/>
      <c r="P5866" s="664"/>
      <c r="Q5866" s="665"/>
      <c r="R5866" s="661"/>
      <c r="S5866" s="566"/>
      <c r="T5866" s="566"/>
      <c r="U5866" s="566"/>
      <c r="V5866" s="566"/>
      <c r="W5866" s="566"/>
      <c r="X5866" s="566"/>
      <c r="Y5866" s="566"/>
      <c r="Z5866" s="566"/>
      <c r="AA5866" s="566"/>
      <c r="AB5866" s="566"/>
      <c r="AC5866" s="566"/>
      <c r="AD5866" s="566"/>
      <c r="AE5866" s="566"/>
      <c r="AF5866" s="566"/>
      <c r="AG5866" s="566"/>
    </row>
    <row r="5867" spans="2:33" hidden="1" outlineLevel="1" x14ac:dyDescent="0.45">
      <c r="B5867" s="648"/>
      <c r="C5867" s="649"/>
      <c r="D5867" s="650"/>
      <c r="E5867" s="651"/>
      <c r="F5867" s="652"/>
      <c r="G5867" s="653"/>
      <c r="H5867" s="654"/>
      <c r="I5867" s="654"/>
      <c r="J5867" s="654"/>
      <c r="K5867" s="655"/>
      <c r="L5867" s="653"/>
      <c r="M5867" s="654"/>
      <c r="N5867" s="654"/>
      <c r="O5867" s="654"/>
      <c r="P5867" s="655"/>
      <c r="Q5867" s="656"/>
      <c r="R5867" s="652"/>
      <c r="S5867" s="566"/>
      <c r="T5867" s="566"/>
      <c r="U5867" s="566"/>
      <c r="V5867" s="566"/>
      <c r="W5867" s="566"/>
      <c r="X5867" s="566"/>
      <c r="Y5867" s="566"/>
      <c r="Z5867" s="566"/>
      <c r="AA5867" s="566"/>
      <c r="AB5867" s="566"/>
      <c r="AC5867" s="566"/>
      <c r="AD5867" s="566"/>
      <c r="AE5867" s="566"/>
      <c r="AF5867" s="566"/>
      <c r="AG5867" s="566"/>
    </row>
    <row r="5868" spans="2:33" hidden="1" outlineLevel="1" x14ac:dyDescent="0.45">
      <c r="B5868" s="657"/>
      <c r="C5868" s="658"/>
      <c r="D5868" s="659"/>
      <c r="E5868" s="660"/>
      <c r="F5868" s="661"/>
      <c r="G5868" s="662"/>
      <c r="H5868" s="663"/>
      <c r="I5868" s="663"/>
      <c r="J5868" s="663"/>
      <c r="K5868" s="664"/>
      <c r="L5868" s="662"/>
      <c r="M5868" s="663"/>
      <c r="N5868" s="663"/>
      <c r="O5868" s="663"/>
      <c r="P5868" s="664"/>
      <c r="Q5868" s="665"/>
      <c r="R5868" s="661"/>
      <c r="S5868" s="566"/>
      <c r="T5868" s="566"/>
      <c r="U5868" s="566"/>
      <c r="V5868" s="566"/>
      <c r="W5868" s="566"/>
      <c r="X5868" s="566"/>
      <c r="Y5868" s="566"/>
      <c r="Z5868" s="566"/>
      <c r="AA5868" s="566"/>
      <c r="AB5868" s="566"/>
      <c r="AC5868" s="566"/>
      <c r="AD5868" s="566"/>
      <c r="AE5868" s="566"/>
      <c r="AF5868" s="566"/>
      <c r="AG5868" s="566"/>
    </row>
    <row r="5869" spans="2:33" hidden="1" outlineLevel="1" x14ac:dyDescent="0.45">
      <c r="B5869" s="648"/>
      <c r="C5869" s="649"/>
      <c r="D5869" s="650"/>
      <c r="E5869" s="651"/>
      <c r="F5869" s="652"/>
      <c r="G5869" s="653"/>
      <c r="H5869" s="654"/>
      <c r="I5869" s="654"/>
      <c r="J5869" s="654"/>
      <c r="K5869" s="655"/>
      <c r="L5869" s="653"/>
      <c r="M5869" s="654"/>
      <c r="N5869" s="654"/>
      <c r="O5869" s="654"/>
      <c r="P5869" s="655"/>
      <c r="Q5869" s="656"/>
      <c r="R5869" s="652"/>
      <c r="S5869" s="566"/>
      <c r="T5869" s="566"/>
      <c r="U5869" s="566"/>
      <c r="V5869" s="566"/>
      <c r="W5869" s="566"/>
      <c r="X5869" s="566"/>
      <c r="Y5869" s="566"/>
      <c r="Z5869" s="566"/>
      <c r="AA5869" s="566"/>
      <c r="AB5869" s="566"/>
      <c r="AC5869" s="566"/>
      <c r="AD5869" s="566"/>
      <c r="AE5869" s="566"/>
      <c r="AF5869" s="566"/>
      <c r="AG5869" s="566"/>
    </row>
    <row r="5870" spans="2:33" hidden="1" outlineLevel="1" x14ac:dyDescent="0.45">
      <c r="B5870" s="657"/>
      <c r="C5870" s="658"/>
      <c r="D5870" s="659"/>
      <c r="E5870" s="660"/>
      <c r="F5870" s="661"/>
      <c r="G5870" s="662"/>
      <c r="H5870" s="663"/>
      <c r="I5870" s="663"/>
      <c r="J5870" s="663"/>
      <c r="K5870" s="664"/>
      <c r="L5870" s="662"/>
      <c r="M5870" s="663"/>
      <c r="N5870" s="663"/>
      <c r="O5870" s="663"/>
      <c r="P5870" s="664"/>
      <c r="Q5870" s="665"/>
      <c r="R5870" s="661"/>
      <c r="S5870" s="566"/>
      <c r="T5870" s="566"/>
      <c r="U5870" s="566"/>
      <c r="V5870" s="566"/>
      <c r="W5870" s="566"/>
      <c r="X5870" s="566"/>
      <c r="Y5870" s="566"/>
      <c r="Z5870" s="566"/>
      <c r="AA5870" s="566"/>
      <c r="AB5870" s="566"/>
      <c r="AC5870" s="566"/>
      <c r="AD5870" s="566"/>
      <c r="AE5870" s="566"/>
      <c r="AF5870" s="566"/>
      <c r="AG5870" s="566"/>
    </row>
    <row r="5871" spans="2:33" hidden="1" outlineLevel="1" x14ac:dyDescent="0.45">
      <c r="B5871" s="648"/>
      <c r="C5871" s="649"/>
      <c r="D5871" s="650"/>
      <c r="E5871" s="651"/>
      <c r="F5871" s="652"/>
      <c r="G5871" s="653"/>
      <c r="H5871" s="654"/>
      <c r="I5871" s="654"/>
      <c r="J5871" s="654"/>
      <c r="K5871" s="655"/>
      <c r="L5871" s="653"/>
      <c r="M5871" s="654"/>
      <c r="N5871" s="654"/>
      <c r="O5871" s="654"/>
      <c r="P5871" s="655"/>
      <c r="Q5871" s="656"/>
      <c r="R5871" s="652"/>
      <c r="S5871" s="566"/>
      <c r="T5871" s="566"/>
      <c r="U5871" s="566"/>
      <c r="V5871" s="566"/>
      <c r="W5871" s="566"/>
      <c r="X5871" s="566"/>
      <c r="Y5871" s="566"/>
      <c r="Z5871" s="566"/>
      <c r="AA5871" s="566"/>
      <c r="AB5871" s="566"/>
      <c r="AC5871" s="566"/>
      <c r="AD5871" s="566"/>
      <c r="AE5871" s="566"/>
      <c r="AF5871" s="566"/>
      <c r="AG5871" s="566"/>
    </row>
    <row r="5872" spans="2:33" hidden="1" outlineLevel="1" x14ac:dyDescent="0.45">
      <c r="B5872" s="657"/>
      <c r="C5872" s="658"/>
      <c r="D5872" s="659"/>
      <c r="E5872" s="660"/>
      <c r="F5872" s="661"/>
      <c r="G5872" s="662"/>
      <c r="H5872" s="663"/>
      <c r="I5872" s="663"/>
      <c r="J5872" s="663"/>
      <c r="K5872" s="664"/>
      <c r="L5872" s="662"/>
      <c r="M5872" s="663"/>
      <c r="N5872" s="663"/>
      <c r="O5872" s="663"/>
      <c r="P5872" s="664"/>
      <c r="Q5872" s="665"/>
      <c r="R5872" s="661"/>
      <c r="S5872" s="566"/>
      <c r="T5872" s="566"/>
      <c r="U5872" s="566"/>
      <c r="V5872" s="566"/>
      <c r="W5872" s="566"/>
      <c r="X5872" s="566"/>
      <c r="Y5872" s="566"/>
      <c r="Z5872" s="566"/>
      <c r="AA5872" s="566"/>
      <c r="AB5872" s="566"/>
      <c r="AC5872" s="566"/>
      <c r="AD5872" s="566"/>
      <c r="AE5872" s="566"/>
      <c r="AF5872" s="566"/>
      <c r="AG5872" s="566"/>
    </row>
    <row r="5873" spans="2:33" hidden="1" outlineLevel="1" x14ac:dyDescent="0.45">
      <c r="B5873" s="648"/>
      <c r="C5873" s="649"/>
      <c r="D5873" s="650"/>
      <c r="E5873" s="651"/>
      <c r="F5873" s="652"/>
      <c r="G5873" s="653"/>
      <c r="H5873" s="654"/>
      <c r="I5873" s="654"/>
      <c r="J5873" s="654"/>
      <c r="K5873" s="655"/>
      <c r="L5873" s="653"/>
      <c r="M5873" s="654"/>
      <c r="N5873" s="654"/>
      <c r="O5873" s="654"/>
      <c r="P5873" s="655"/>
      <c r="Q5873" s="656"/>
      <c r="R5873" s="652"/>
      <c r="S5873" s="566"/>
      <c r="T5873" s="566"/>
      <c r="U5873" s="566"/>
      <c r="V5873" s="566"/>
      <c r="W5873" s="566"/>
      <c r="X5873" s="566"/>
      <c r="Y5873" s="566"/>
      <c r="Z5873" s="566"/>
      <c r="AA5873" s="566"/>
      <c r="AB5873" s="566"/>
      <c r="AC5873" s="566"/>
      <c r="AD5873" s="566"/>
      <c r="AE5873" s="566"/>
      <c r="AF5873" s="566"/>
      <c r="AG5873" s="566"/>
    </row>
    <row r="5874" spans="2:33" hidden="1" outlineLevel="1" x14ac:dyDescent="0.45">
      <c r="B5874" s="657"/>
      <c r="C5874" s="658"/>
      <c r="D5874" s="659"/>
      <c r="E5874" s="660"/>
      <c r="F5874" s="661"/>
      <c r="G5874" s="662"/>
      <c r="H5874" s="663"/>
      <c r="I5874" s="663"/>
      <c r="J5874" s="663"/>
      <c r="K5874" s="664"/>
      <c r="L5874" s="662"/>
      <c r="M5874" s="663"/>
      <c r="N5874" s="663"/>
      <c r="O5874" s="663"/>
      <c r="P5874" s="664"/>
      <c r="Q5874" s="665"/>
      <c r="R5874" s="661"/>
      <c r="S5874" s="566"/>
      <c r="T5874" s="566"/>
      <c r="U5874" s="566"/>
      <c r="V5874" s="566"/>
      <c r="W5874" s="566"/>
      <c r="X5874" s="566"/>
      <c r="Y5874" s="566"/>
      <c r="Z5874" s="566"/>
      <c r="AA5874" s="566"/>
      <c r="AB5874" s="566"/>
      <c r="AC5874" s="566"/>
      <c r="AD5874" s="566"/>
      <c r="AE5874" s="566"/>
      <c r="AF5874" s="566"/>
      <c r="AG5874" s="566"/>
    </row>
    <row r="5875" spans="2:33" hidden="1" outlineLevel="1" x14ac:dyDescent="0.45">
      <c r="B5875" s="648"/>
      <c r="C5875" s="649"/>
      <c r="D5875" s="650"/>
      <c r="E5875" s="651"/>
      <c r="F5875" s="652"/>
      <c r="G5875" s="653"/>
      <c r="H5875" s="654"/>
      <c r="I5875" s="654"/>
      <c r="J5875" s="654"/>
      <c r="K5875" s="655"/>
      <c r="L5875" s="653"/>
      <c r="M5875" s="654"/>
      <c r="N5875" s="654"/>
      <c r="O5875" s="654"/>
      <c r="P5875" s="655"/>
      <c r="Q5875" s="656"/>
      <c r="R5875" s="652"/>
      <c r="S5875" s="566"/>
      <c r="T5875" s="566"/>
      <c r="U5875" s="566"/>
      <c r="V5875" s="566"/>
      <c r="W5875" s="566"/>
      <c r="X5875" s="566"/>
      <c r="Y5875" s="566"/>
      <c r="Z5875" s="566"/>
      <c r="AA5875" s="566"/>
      <c r="AB5875" s="566"/>
      <c r="AC5875" s="566"/>
      <c r="AD5875" s="566"/>
      <c r="AE5875" s="566"/>
      <c r="AF5875" s="566"/>
      <c r="AG5875" s="566"/>
    </row>
    <row r="5876" spans="2:33" hidden="1" outlineLevel="1" x14ac:dyDescent="0.45">
      <c r="B5876" s="657"/>
      <c r="C5876" s="658"/>
      <c r="D5876" s="659"/>
      <c r="E5876" s="660"/>
      <c r="F5876" s="661"/>
      <c r="G5876" s="662"/>
      <c r="H5876" s="663"/>
      <c r="I5876" s="663"/>
      <c r="J5876" s="663"/>
      <c r="K5876" s="664"/>
      <c r="L5876" s="662"/>
      <c r="M5876" s="663"/>
      <c r="N5876" s="663"/>
      <c r="O5876" s="663"/>
      <c r="P5876" s="664"/>
      <c r="Q5876" s="665"/>
      <c r="R5876" s="661"/>
      <c r="S5876" s="566"/>
      <c r="T5876" s="566"/>
      <c r="U5876" s="566"/>
      <c r="V5876" s="566"/>
      <c r="W5876" s="566"/>
      <c r="X5876" s="566"/>
      <c r="Y5876" s="566"/>
      <c r="Z5876" s="566"/>
      <c r="AA5876" s="566"/>
      <c r="AB5876" s="566"/>
      <c r="AC5876" s="566"/>
      <c r="AD5876" s="566"/>
      <c r="AE5876" s="566"/>
      <c r="AF5876" s="566"/>
      <c r="AG5876" s="566"/>
    </row>
    <row r="5877" spans="2:33" hidden="1" outlineLevel="1" x14ac:dyDescent="0.45">
      <c r="B5877" s="648"/>
      <c r="C5877" s="649"/>
      <c r="D5877" s="650"/>
      <c r="E5877" s="651"/>
      <c r="F5877" s="652"/>
      <c r="G5877" s="653"/>
      <c r="H5877" s="654"/>
      <c r="I5877" s="654"/>
      <c r="J5877" s="654"/>
      <c r="K5877" s="655"/>
      <c r="L5877" s="653"/>
      <c r="M5877" s="654"/>
      <c r="N5877" s="654"/>
      <c r="O5877" s="654"/>
      <c r="P5877" s="655"/>
      <c r="Q5877" s="656"/>
      <c r="R5877" s="652"/>
      <c r="S5877" s="566"/>
      <c r="T5877" s="566"/>
      <c r="U5877" s="566"/>
      <c r="V5877" s="566"/>
      <c r="W5877" s="566"/>
      <c r="X5877" s="566"/>
      <c r="Y5877" s="566"/>
      <c r="Z5877" s="566"/>
      <c r="AA5877" s="566"/>
      <c r="AB5877" s="566"/>
      <c r="AC5877" s="566"/>
      <c r="AD5877" s="566"/>
      <c r="AE5877" s="566"/>
      <c r="AF5877" s="566"/>
      <c r="AG5877" s="566"/>
    </row>
    <row r="5878" spans="2:33" hidden="1" outlineLevel="1" x14ac:dyDescent="0.45">
      <c r="B5878" s="657"/>
      <c r="C5878" s="658"/>
      <c r="D5878" s="659"/>
      <c r="E5878" s="660"/>
      <c r="F5878" s="661"/>
      <c r="G5878" s="662"/>
      <c r="H5878" s="663"/>
      <c r="I5878" s="663"/>
      <c r="J5878" s="663"/>
      <c r="K5878" s="664"/>
      <c r="L5878" s="662"/>
      <c r="M5878" s="663"/>
      <c r="N5878" s="663"/>
      <c r="O5878" s="663"/>
      <c r="P5878" s="664"/>
      <c r="Q5878" s="665"/>
      <c r="R5878" s="661"/>
      <c r="S5878" s="566"/>
      <c r="T5878" s="566"/>
      <c r="U5878" s="566"/>
      <c r="V5878" s="566"/>
      <c r="W5878" s="566"/>
      <c r="X5878" s="566"/>
      <c r="Y5878" s="566"/>
      <c r="Z5878" s="566"/>
      <c r="AA5878" s="566"/>
      <c r="AB5878" s="566"/>
      <c r="AC5878" s="566"/>
      <c r="AD5878" s="566"/>
      <c r="AE5878" s="566"/>
      <c r="AF5878" s="566"/>
      <c r="AG5878" s="566"/>
    </row>
    <row r="5879" spans="2:33" hidden="1" outlineLevel="1" x14ac:dyDescent="0.45">
      <c r="B5879" s="648"/>
      <c r="C5879" s="649"/>
      <c r="D5879" s="650"/>
      <c r="E5879" s="651"/>
      <c r="F5879" s="652"/>
      <c r="G5879" s="653"/>
      <c r="H5879" s="654"/>
      <c r="I5879" s="654"/>
      <c r="J5879" s="654"/>
      <c r="K5879" s="655"/>
      <c r="L5879" s="653"/>
      <c r="M5879" s="654"/>
      <c r="N5879" s="654"/>
      <c r="O5879" s="654"/>
      <c r="P5879" s="655"/>
      <c r="Q5879" s="656"/>
      <c r="R5879" s="652"/>
      <c r="S5879" s="566"/>
      <c r="T5879" s="566"/>
      <c r="U5879" s="566"/>
      <c r="V5879" s="566"/>
      <c r="W5879" s="566"/>
      <c r="X5879" s="566"/>
      <c r="Y5879" s="566"/>
      <c r="Z5879" s="566"/>
      <c r="AA5879" s="566"/>
      <c r="AB5879" s="566"/>
      <c r="AC5879" s="566"/>
      <c r="AD5879" s="566"/>
      <c r="AE5879" s="566"/>
      <c r="AF5879" s="566"/>
      <c r="AG5879" s="566"/>
    </row>
    <row r="5880" spans="2:33" hidden="1" outlineLevel="1" x14ac:dyDescent="0.45">
      <c r="B5880" s="657"/>
      <c r="C5880" s="658"/>
      <c r="D5880" s="659"/>
      <c r="E5880" s="660"/>
      <c r="F5880" s="661"/>
      <c r="G5880" s="662"/>
      <c r="H5880" s="663"/>
      <c r="I5880" s="663"/>
      <c r="J5880" s="663"/>
      <c r="K5880" s="664"/>
      <c r="L5880" s="662"/>
      <c r="M5880" s="663"/>
      <c r="N5880" s="663"/>
      <c r="O5880" s="663"/>
      <c r="P5880" s="664"/>
      <c r="Q5880" s="665"/>
      <c r="R5880" s="661"/>
      <c r="S5880" s="566"/>
      <c r="T5880" s="566"/>
      <c r="U5880" s="566"/>
      <c r="V5880" s="566"/>
      <c r="W5880" s="566"/>
      <c r="X5880" s="566"/>
      <c r="Y5880" s="566"/>
      <c r="Z5880" s="566"/>
      <c r="AA5880" s="566"/>
      <c r="AB5880" s="566"/>
      <c r="AC5880" s="566"/>
      <c r="AD5880" s="566"/>
      <c r="AE5880" s="566"/>
      <c r="AF5880" s="566"/>
      <c r="AG5880" s="566"/>
    </row>
    <row r="5881" spans="2:33" hidden="1" outlineLevel="1" x14ac:dyDescent="0.45">
      <c r="B5881" s="648"/>
      <c r="C5881" s="649"/>
      <c r="D5881" s="650"/>
      <c r="E5881" s="651"/>
      <c r="F5881" s="652"/>
      <c r="G5881" s="653"/>
      <c r="H5881" s="654"/>
      <c r="I5881" s="654"/>
      <c r="J5881" s="654"/>
      <c r="K5881" s="655"/>
      <c r="L5881" s="653"/>
      <c r="M5881" s="654"/>
      <c r="N5881" s="654"/>
      <c r="O5881" s="654"/>
      <c r="P5881" s="655"/>
      <c r="Q5881" s="656"/>
      <c r="R5881" s="652"/>
      <c r="S5881" s="566"/>
      <c r="T5881" s="566"/>
      <c r="U5881" s="566"/>
      <c r="V5881" s="566"/>
      <c r="W5881" s="566"/>
      <c r="X5881" s="566"/>
      <c r="Y5881" s="566"/>
      <c r="Z5881" s="566"/>
      <c r="AA5881" s="566"/>
      <c r="AB5881" s="566"/>
      <c r="AC5881" s="566"/>
      <c r="AD5881" s="566"/>
      <c r="AE5881" s="566"/>
      <c r="AF5881" s="566"/>
      <c r="AG5881" s="566"/>
    </row>
    <row r="5882" spans="2:33" hidden="1" outlineLevel="1" x14ac:dyDescent="0.45">
      <c r="B5882" s="657"/>
      <c r="C5882" s="658"/>
      <c r="D5882" s="659"/>
      <c r="E5882" s="660"/>
      <c r="F5882" s="661"/>
      <c r="G5882" s="662"/>
      <c r="H5882" s="663"/>
      <c r="I5882" s="663"/>
      <c r="J5882" s="663"/>
      <c r="K5882" s="664"/>
      <c r="L5882" s="662"/>
      <c r="M5882" s="663"/>
      <c r="N5882" s="663"/>
      <c r="O5882" s="663"/>
      <c r="P5882" s="664"/>
      <c r="Q5882" s="665"/>
      <c r="R5882" s="661"/>
      <c r="S5882" s="566"/>
      <c r="T5882" s="566"/>
      <c r="U5882" s="566"/>
      <c r="V5882" s="566"/>
      <c r="W5882" s="566"/>
      <c r="X5882" s="566"/>
      <c r="Y5882" s="566"/>
      <c r="Z5882" s="566"/>
      <c r="AA5882" s="566"/>
      <c r="AB5882" s="566"/>
      <c r="AC5882" s="566"/>
      <c r="AD5882" s="566"/>
      <c r="AE5882" s="566"/>
      <c r="AF5882" s="566"/>
      <c r="AG5882" s="566"/>
    </row>
    <row r="5883" spans="2:33" hidden="1" outlineLevel="1" x14ac:dyDescent="0.45">
      <c r="B5883" s="648"/>
      <c r="C5883" s="649"/>
      <c r="D5883" s="650"/>
      <c r="E5883" s="651"/>
      <c r="F5883" s="652"/>
      <c r="G5883" s="653"/>
      <c r="H5883" s="654"/>
      <c r="I5883" s="654"/>
      <c r="J5883" s="654"/>
      <c r="K5883" s="655"/>
      <c r="L5883" s="653"/>
      <c r="M5883" s="654"/>
      <c r="N5883" s="654"/>
      <c r="O5883" s="654"/>
      <c r="P5883" s="655"/>
      <c r="Q5883" s="656"/>
      <c r="R5883" s="652"/>
      <c r="S5883" s="566"/>
      <c r="T5883" s="566"/>
      <c r="U5883" s="566"/>
      <c r="V5883" s="566"/>
      <c r="W5883" s="566"/>
      <c r="X5883" s="566"/>
      <c r="Y5883" s="566"/>
      <c r="Z5883" s="566"/>
      <c r="AA5883" s="566"/>
      <c r="AB5883" s="566"/>
      <c r="AC5883" s="566"/>
      <c r="AD5883" s="566"/>
      <c r="AE5883" s="566"/>
      <c r="AF5883" s="566"/>
      <c r="AG5883" s="566"/>
    </row>
    <row r="5884" spans="2:33" hidden="1" outlineLevel="1" x14ac:dyDescent="0.45">
      <c r="B5884" s="657"/>
      <c r="C5884" s="658"/>
      <c r="D5884" s="659"/>
      <c r="E5884" s="660"/>
      <c r="F5884" s="661"/>
      <c r="G5884" s="662"/>
      <c r="H5884" s="663"/>
      <c r="I5884" s="663"/>
      <c r="J5884" s="663"/>
      <c r="K5884" s="664"/>
      <c r="L5884" s="662"/>
      <c r="M5884" s="663"/>
      <c r="N5884" s="663"/>
      <c r="O5884" s="663"/>
      <c r="P5884" s="664"/>
      <c r="Q5884" s="665"/>
      <c r="R5884" s="661"/>
      <c r="S5884" s="566"/>
      <c r="T5884" s="566"/>
      <c r="U5884" s="566"/>
      <c r="V5884" s="566"/>
      <c r="W5884" s="566"/>
      <c r="X5884" s="566"/>
      <c r="Y5884" s="566"/>
      <c r="Z5884" s="566"/>
      <c r="AA5884" s="566"/>
      <c r="AB5884" s="566"/>
      <c r="AC5884" s="566"/>
      <c r="AD5884" s="566"/>
      <c r="AE5884" s="566"/>
      <c r="AF5884" s="566"/>
      <c r="AG5884" s="566"/>
    </row>
    <row r="5885" spans="2:33" hidden="1" outlineLevel="1" x14ac:dyDescent="0.45">
      <c r="B5885" s="648"/>
      <c r="C5885" s="649"/>
      <c r="D5885" s="650"/>
      <c r="E5885" s="651"/>
      <c r="F5885" s="652"/>
      <c r="G5885" s="653"/>
      <c r="H5885" s="654"/>
      <c r="I5885" s="654"/>
      <c r="J5885" s="654"/>
      <c r="K5885" s="655"/>
      <c r="L5885" s="653"/>
      <c r="M5885" s="654"/>
      <c r="N5885" s="654"/>
      <c r="O5885" s="654"/>
      <c r="P5885" s="655"/>
      <c r="Q5885" s="656"/>
      <c r="R5885" s="652"/>
      <c r="S5885" s="566"/>
      <c r="T5885" s="566"/>
      <c r="U5885" s="566"/>
      <c r="V5885" s="566"/>
      <c r="W5885" s="566"/>
      <c r="X5885" s="566"/>
      <c r="Y5885" s="566"/>
      <c r="Z5885" s="566"/>
      <c r="AA5885" s="566"/>
      <c r="AB5885" s="566"/>
      <c r="AC5885" s="566"/>
      <c r="AD5885" s="566"/>
      <c r="AE5885" s="566"/>
      <c r="AF5885" s="566"/>
      <c r="AG5885" s="566"/>
    </row>
    <row r="5886" spans="2:33" hidden="1" outlineLevel="1" x14ac:dyDescent="0.45">
      <c r="B5886" s="657"/>
      <c r="C5886" s="658"/>
      <c r="D5886" s="659"/>
      <c r="E5886" s="660"/>
      <c r="F5886" s="661"/>
      <c r="G5886" s="662"/>
      <c r="H5886" s="663"/>
      <c r="I5886" s="663"/>
      <c r="J5886" s="663"/>
      <c r="K5886" s="664"/>
      <c r="L5886" s="662"/>
      <c r="M5886" s="663"/>
      <c r="N5886" s="663"/>
      <c r="O5886" s="663"/>
      <c r="P5886" s="664"/>
      <c r="Q5886" s="665"/>
      <c r="R5886" s="661"/>
      <c r="S5886" s="566"/>
      <c r="T5886" s="566"/>
      <c r="U5886" s="566"/>
      <c r="V5886" s="566"/>
      <c r="W5886" s="566"/>
      <c r="X5886" s="566"/>
      <c r="Y5886" s="566"/>
      <c r="Z5886" s="566"/>
      <c r="AA5886" s="566"/>
      <c r="AB5886" s="566"/>
      <c r="AC5886" s="566"/>
      <c r="AD5886" s="566"/>
      <c r="AE5886" s="566"/>
      <c r="AF5886" s="566"/>
      <c r="AG5886" s="566"/>
    </row>
    <row r="5887" spans="2:33" hidden="1" outlineLevel="1" x14ac:dyDescent="0.45">
      <c r="B5887" s="648"/>
      <c r="C5887" s="649"/>
      <c r="D5887" s="650"/>
      <c r="E5887" s="651"/>
      <c r="F5887" s="652"/>
      <c r="G5887" s="653"/>
      <c r="H5887" s="654"/>
      <c r="I5887" s="654"/>
      <c r="J5887" s="654"/>
      <c r="K5887" s="655"/>
      <c r="L5887" s="653"/>
      <c r="M5887" s="654"/>
      <c r="N5887" s="654"/>
      <c r="O5887" s="654"/>
      <c r="P5887" s="655"/>
      <c r="Q5887" s="656"/>
      <c r="R5887" s="652"/>
      <c r="S5887" s="566"/>
      <c r="T5887" s="566"/>
      <c r="U5887" s="566"/>
      <c r="V5887" s="566"/>
      <c r="W5887" s="566"/>
      <c r="X5887" s="566"/>
      <c r="Y5887" s="566"/>
      <c r="Z5887" s="566"/>
      <c r="AA5887" s="566"/>
      <c r="AB5887" s="566"/>
      <c r="AC5887" s="566"/>
      <c r="AD5887" s="566"/>
      <c r="AE5887" s="566"/>
      <c r="AF5887" s="566"/>
      <c r="AG5887" s="566"/>
    </row>
    <row r="5888" spans="2:33" hidden="1" outlineLevel="1" x14ac:dyDescent="0.45">
      <c r="B5888" s="657"/>
      <c r="C5888" s="658"/>
      <c r="D5888" s="659"/>
      <c r="E5888" s="660"/>
      <c r="F5888" s="661"/>
      <c r="G5888" s="662"/>
      <c r="H5888" s="663"/>
      <c r="I5888" s="663"/>
      <c r="J5888" s="663"/>
      <c r="K5888" s="664"/>
      <c r="L5888" s="662"/>
      <c r="M5888" s="663"/>
      <c r="N5888" s="663"/>
      <c r="O5888" s="663"/>
      <c r="P5888" s="664"/>
      <c r="Q5888" s="665"/>
      <c r="R5888" s="661"/>
      <c r="S5888" s="566"/>
      <c r="T5888" s="566"/>
      <c r="U5888" s="566"/>
      <c r="V5888" s="566"/>
      <c r="W5888" s="566"/>
      <c r="X5888" s="566"/>
      <c r="Y5888" s="566"/>
      <c r="Z5888" s="566"/>
      <c r="AA5888" s="566"/>
      <c r="AB5888" s="566"/>
      <c r="AC5888" s="566"/>
      <c r="AD5888" s="566"/>
      <c r="AE5888" s="566"/>
      <c r="AF5888" s="566"/>
      <c r="AG5888" s="566"/>
    </row>
    <row r="5889" spans="2:33" hidden="1" outlineLevel="1" x14ac:dyDescent="0.45">
      <c r="B5889" s="648"/>
      <c r="C5889" s="649"/>
      <c r="D5889" s="650"/>
      <c r="E5889" s="651"/>
      <c r="F5889" s="652"/>
      <c r="G5889" s="653"/>
      <c r="H5889" s="654"/>
      <c r="I5889" s="654"/>
      <c r="J5889" s="654"/>
      <c r="K5889" s="655"/>
      <c r="L5889" s="653"/>
      <c r="M5889" s="654"/>
      <c r="N5889" s="654"/>
      <c r="O5889" s="654"/>
      <c r="P5889" s="655"/>
      <c r="Q5889" s="656"/>
      <c r="R5889" s="652"/>
      <c r="S5889" s="566"/>
      <c r="T5889" s="566"/>
      <c r="U5889" s="566"/>
      <c r="V5889" s="566"/>
      <c r="W5889" s="566"/>
      <c r="X5889" s="566"/>
      <c r="Y5889" s="566"/>
      <c r="Z5889" s="566"/>
      <c r="AA5889" s="566"/>
      <c r="AB5889" s="566"/>
      <c r="AC5889" s="566"/>
      <c r="AD5889" s="566"/>
      <c r="AE5889" s="566"/>
      <c r="AF5889" s="566"/>
      <c r="AG5889" s="566"/>
    </row>
    <row r="5890" spans="2:33" hidden="1" outlineLevel="1" x14ac:dyDescent="0.45">
      <c r="B5890" s="657"/>
      <c r="C5890" s="658"/>
      <c r="D5890" s="659"/>
      <c r="E5890" s="660"/>
      <c r="F5890" s="661"/>
      <c r="G5890" s="662"/>
      <c r="H5890" s="663"/>
      <c r="I5890" s="663"/>
      <c r="J5890" s="663"/>
      <c r="K5890" s="664"/>
      <c r="L5890" s="662"/>
      <c r="M5890" s="663"/>
      <c r="N5890" s="663"/>
      <c r="O5890" s="663"/>
      <c r="P5890" s="664"/>
      <c r="Q5890" s="665"/>
      <c r="R5890" s="661"/>
      <c r="S5890" s="566"/>
      <c r="T5890" s="566"/>
      <c r="U5890" s="566"/>
      <c r="V5890" s="566"/>
      <c r="W5890" s="566"/>
      <c r="X5890" s="566"/>
      <c r="Y5890" s="566"/>
      <c r="Z5890" s="566"/>
      <c r="AA5890" s="566"/>
      <c r="AB5890" s="566"/>
      <c r="AC5890" s="566"/>
      <c r="AD5890" s="566"/>
      <c r="AE5890" s="566"/>
      <c r="AF5890" s="566"/>
      <c r="AG5890" s="566"/>
    </row>
    <row r="5891" spans="2:33" hidden="1" outlineLevel="1" x14ac:dyDescent="0.45">
      <c r="B5891" s="648"/>
      <c r="C5891" s="649"/>
      <c r="D5891" s="650"/>
      <c r="E5891" s="651"/>
      <c r="F5891" s="652"/>
      <c r="G5891" s="653"/>
      <c r="H5891" s="654"/>
      <c r="I5891" s="654"/>
      <c r="J5891" s="654"/>
      <c r="K5891" s="655"/>
      <c r="L5891" s="653"/>
      <c r="M5891" s="654"/>
      <c r="N5891" s="654"/>
      <c r="O5891" s="654"/>
      <c r="P5891" s="655"/>
      <c r="Q5891" s="656"/>
      <c r="R5891" s="652"/>
      <c r="S5891" s="566"/>
      <c r="T5891" s="566"/>
      <c r="U5891" s="566"/>
      <c r="V5891" s="566"/>
      <c r="W5891" s="566"/>
      <c r="X5891" s="566"/>
      <c r="Y5891" s="566"/>
      <c r="Z5891" s="566"/>
      <c r="AA5891" s="566"/>
      <c r="AB5891" s="566"/>
      <c r="AC5891" s="566"/>
      <c r="AD5891" s="566"/>
      <c r="AE5891" s="566"/>
      <c r="AF5891" s="566"/>
      <c r="AG5891" s="566"/>
    </row>
    <row r="5892" spans="2:33" hidden="1" outlineLevel="1" x14ac:dyDescent="0.45">
      <c r="B5892" s="657"/>
      <c r="C5892" s="658"/>
      <c r="D5892" s="659"/>
      <c r="E5892" s="660"/>
      <c r="F5892" s="661"/>
      <c r="G5892" s="662"/>
      <c r="H5892" s="663"/>
      <c r="I5892" s="663"/>
      <c r="J5892" s="663"/>
      <c r="K5892" s="664"/>
      <c r="L5892" s="662"/>
      <c r="M5892" s="663"/>
      <c r="N5892" s="663"/>
      <c r="O5892" s="663"/>
      <c r="P5892" s="664"/>
      <c r="Q5892" s="665"/>
      <c r="R5892" s="661"/>
      <c r="S5892" s="566"/>
      <c r="T5892" s="566"/>
      <c r="U5892" s="566"/>
      <c r="V5892" s="566"/>
      <c r="W5892" s="566"/>
      <c r="X5892" s="566"/>
      <c r="Y5892" s="566"/>
      <c r="Z5892" s="566"/>
      <c r="AA5892" s="566"/>
      <c r="AB5892" s="566"/>
      <c r="AC5892" s="566"/>
      <c r="AD5892" s="566"/>
      <c r="AE5892" s="566"/>
      <c r="AF5892" s="566"/>
      <c r="AG5892" s="566"/>
    </row>
    <row r="5893" spans="2:33" hidden="1" outlineLevel="1" x14ac:dyDescent="0.45">
      <c r="B5893" s="648"/>
      <c r="C5893" s="649"/>
      <c r="D5893" s="650"/>
      <c r="E5893" s="651"/>
      <c r="F5893" s="652"/>
      <c r="G5893" s="653"/>
      <c r="H5893" s="654"/>
      <c r="I5893" s="654"/>
      <c r="J5893" s="654"/>
      <c r="K5893" s="655"/>
      <c r="L5893" s="653"/>
      <c r="M5893" s="654"/>
      <c r="N5893" s="654"/>
      <c r="O5893" s="654"/>
      <c r="P5893" s="655"/>
      <c r="Q5893" s="656"/>
      <c r="R5893" s="652"/>
      <c r="S5893" s="566"/>
      <c r="T5893" s="566"/>
      <c r="U5893" s="566"/>
      <c r="V5893" s="566"/>
      <c r="W5893" s="566"/>
      <c r="X5893" s="566"/>
      <c r="Y5893" s="566"/>
      <c r="Z5893" s="566"/>
      <c r="AA5893" s="566"/>
      <c r="AB5893" s="566"/>
      <c r="AC5893" s="566"/>
      <c r="AD5893" s="566"/>
      <c r="AE5893" s="566"/>
      <c r="AF5893" s="566"/>
      <c r="AG5893" s="566"/>
    </row>
    <row r="5894" spans="2:33" hidden="1" outlineLevel="1" x14ac:dyDescent="0.45">
      <c r="B5894" s="657"/>
      <c r="C5894" s="658"/>
      <c r="D5894" s="659"/>
      <c r="E5894" s="660"/>
      <c r="F5894" s="661"/>
      <c r="G5894" s="662"/>
      <c r="H5894" s="663"/>
      <c r="I5894" s="663"/>
      <c r="J5894" s="663"/>
      <c r="K5894" s="664"/>
      <c r="L5894" s="662"/>
      <c r="M5894" s="663"/>
      <c r="N5894" s="663"/>
      <c r="O5894" s="663"/>
      <c r="P5894" s="664"/>
      <c r="Q5894" s="665"/>
      <c r="R5894" s="661"/>
      <c r="S5894" s="566"/>
      <c r="T5894" s="566"/>
      <c r="U5894" s="566"/>
      <c r="V5894" s="566"/>
      <c r="W5894" s="566"/>
      <c r="X5894" s="566"/>
      <c r="Y5894" s="566"/>
      <c r="Z5894" s="566"/>
      <c r="AA5894" s="566"/>
      <c r="AB5894" s="566"/>
      <c r="AC5894" s="566"/>
      <c r="AD5894" s="566"/>
      <c r="AE5894" s="566"/>
      <c r="AF5894" s="566"/>
      <c r="AG5894" s="566"/>
    </row>
    <row r="5895" spans="2:33" hidden="1" outlineLevel="1" x14ac:dyDescent="0.45">
      <c r="B5895" s="648"/>
      <c r="C5895" s="649"/>
      <c r="D5895" s="650"/>
      <c r="E5895" s="651"/>
      <c r="F5895" s="652"/>
      <c r="G5895" s="653"/>
      <c r="H5895" s="654"/>
      <c r="I5895" s="654"/>
      <c r="J5895" s="654"/>
      <c r="K5895" s="655"/>
      <c r="L5895" s="653"/>
      <c r="M5895" s="654"/>
      <c r="N5895" s="654"/>
      <c r="O5895" s="654"/>
      <c r="P5895" s="655"/>
      <c r="Q5895" s="656"/>
      <c r="R5895" s="652"/>
      <c r="S5895" s="566"/>
      <c r="T5895" s="566"/>
      <c r="U5895" s="566"/>
      <c r="V5895" s="566"/>
      <c r="W5895" s="566"/>
      <c r="X5895" s="566"/>
      <c r="Y5895" s="566"/>
      <c r="Z5895" s="566"/>
      <c r="AA5895" s="566"/>
      <c r="AB5895" s="566"/>
      <c r="AC5895" s="566"/>
      <c r="AD5895" s="566"/>
      <c r="AE5895" s="566"/>
      <c r="AF5895" s="566"/>
      <c r="AG5895" s="566"/>
    </row>
    <row r="5896" spans="2:33" hidden="1" outlineLevel="1" x14ac:dyDescent="0.45">
      <c r="B5896" s="657"/>
      <c r="C5896" s="658"/>
      <c r="D5896" s="659"/>
      <c r="E5896" s="660"/>
      <c r="F5896" s="661"/>
      <c r="G5896" s="662"/>
      <c r="H5896" s="663"/>
      <c r="I5896" s="663"/>
      <c r="J5896" s="663"/>
      <c r="K5896" s="664"/>
      <c r="L5896" s="662"/>
      <c r="M5896" s="663"/>
      <c r="N5896" s="663"/>
      <c r="O5896" s="663"/>
      <c r="P5896" s="664"/>
      <c r="Q5896" s="665"/>
      <c r="R5896" s="661"/>
      <c r="S5896" s="566"/>
      <c r="T5896" s="566"/>
      <c r="U5896" s="566"/>
      <c r="V5896" s="566"/>
      <c r="W5896" s="566"/>
      <c r="X5896" s="566"/>
      <c r="Y5896" s="566"/>
      <c r="Z5896" s="566"/>
      <c r="AA5896" s="566"/>
      <c r="AB5896" s="566"/>
      <c r="AC5896" s="566"/>
      <c r="AD5896" s="566"/>
      <c r="AE5896" s="566"/>
      <c r="AF5896" s="566"/>
      <c r="AG5896" s="566"/>
    </row>
    <row r="5897" spans="2:33" hidden="1" outlineLevel="1" x14ac:dyDescent="0.45">
      <c r="B5897" s="648"/>
      <c r="C5897" s="649"/>
      <c r="D5897" s="650"/>
      <c r="E5897" s="651"/>
      <c r="F5897" s="652"/>
      <c r="G5897" s="653"/>
      <c r="H5897" s="654"/>
      <c r="I5897" s="654"/>
      <c r="J5897" s="654"/>
      <c r="K5897" s="655"/>
      <c r="L5897" s="653"/>
      <c r="M5897" s="654"/>
      <c r="N5897" s="654"/>
      <c r="O5897" s="654"/>
      <c r="P5897" s="655"/>
      <c r="Q5897" s="656"/>
      <c r="R5897" s="652"/>
      <c r="S5897" s="566"/>
      <c r="T5897" s="566"/>
      <c r="U5897" s="566"/>
      <c r="V5897" s="566"/>
      <c r="W5897" s="566"/>
      <c r="X5897" s="566"/>
      <c r="Y5897" s="566"/>
      <c r="Z5897" s="566"/>
      <c r="AA5897" s="566"/>
      <c r="AB5897" s="566"/>
      <c r="AC5897" s="566"/>
      <c r="AD5897" s="566"/>
      <c r="AE5897" s="566"/>
      <c r="AF5897" s="566"/>
      <c r="AG5897" s="566"/>
    </row>
    <row r="5898" spans="2:33" hidden="1" outlineLevel="1" x14ac:dyDescent="0.45">
      <c r="B5898" s="657"/>
      <c r="C5898" s="658"/>
      <c r="D5898" s="659"/>
      <c r="E5898" s="660"/>
      <c r="F5898" s="661"/>
      <c r="G5898" s="662"/>
      <c r="H5898" s="663"/>
      <c r="I5898" s="663"/>
      <c r="J5898" s="663"/>
      <c r="K5898" s="664"/>
      <c r="L5898" s="662"/>
      <c r="M5898" s="663"/>
      <c r="N5898" s="663"/>
      <c r="O5898" s="663"/>
      <c r="P5898" s="664"/>
      <c r="Q5898" s="665"/>
      <c r="R5898" s="661"/>
      <c r="S5898" s="566"/>
      <c r="T5898" s="566"/>
      <c r="U5898" s="566"/>
      <c r="V5898" s="566"/>
      <c r="W5898" s="566"/>
      <c r="X5898" s="566"/>
      <c r="Y5898" s="566"/>
      <c r="Z5898" s="566"/>
      <c r="AA5898" s="566"/>
      <c r="AB5898" s="566"/>
      <c r="AC5898" s="566"/>
      <c r="AD5898" s="566"/>
      <c r="AE5898" s="566"/>
      <c r="AF5898" s="566"/>
      <c r="AG5898" s="566"/>
    </row>
    <row r="5899" spans="2:33" hidden="1" outlineLevel="1" x14ac:dyDescent="0.45">
      <c r="B5899" s="648"/>
      <c r="C5899" s="649"/>
      <c r="D5899" s="650"/>
      <c r="E5899" s="651"/>
      <c r="F5899" s="652"/>
      <c r="G5899" s="653"/>
      <c r="H5899" s="654"/>
      <c r="I5899" s="654"/>
      <c r="J5899" s="654"/>
      <c r="K5899" s="655"/>
      <c r="L5899" s="653"/>
      <c r="M5899" s="654"/>
      <c r="N5899" s="654"/>
      <c r="O5899" s="654"/>
      <c r="P5899" s="655"/>
      <c r="Q5899" s="656"/>
      <c r="R5899" s="652"/>
      <c r="S5899" s="566"/>
      <c r="T5899" s="566"/>
      <c r="U5899" s="566"/>
      <c r="V5899" s="566"/>
      <c r="W5899" s="566"/>
      <c r="X5899" s="566"/>
      <c r="Y5899" s="566"/>
      <c r="Z5899" s="566"/>
      <c r="AA5899" s="566"/>
      <c r="AB5899" s="566"/>
      <c r="AC5899" s="566"/>
      <c r="AD5899" s="566"/>
      <c r="AE5899" s="566"/>
      <c r="AF5899" s="566"/>
      <c r="AG5899" s="566"/>
    </row>
    <row r="5900" spans="2:33" hidden="1" outlineLevel="1" x14ac:dyDescent="0.45">
      <c r="B5900" s="657"/>
      <c r="C5900" s="658"/>
      <c r="D5900" s="659"/>
      <c r="E5900" s="660"/>
      <c r="F5900" s="661"/>
      <c r="G5900" s="662"/>
      <c r="H5900" s="663"/>
      <c r="I5900" s="663"/>
      <c r="J5900" s="663"/>
      <c r="K5900" s="664"/>
      <c r="L5900" s="662"/>
      <c r="M5900" s="663"/>
      <c r="N5900" s="663"/>
      <c r="O5900" s="663"/>
      <c r="P5900" s="664"/>
      <c r="Q5900" s="665"/>
      <c r="R5900" s="661"/>
      <c r="S5900" s="566"/>
      <c r="T5900" s="566"/>
      <c r="U5900" s="566"/>
      <c r="V5900" s="566"/>
      <c r="W5900" s="566"/>
      <c r="X5900" s="566"/>
      <c r="Y5900" s="566"/>
      <c r="Z5900" s="566"/>
      <c r="AA5900" s="566"/>
      <c r="AB5900" s="566"/>
      <c r="AC5900" s="566"/>
      <c r="AD5900" s="566"/>
      <c r="AE5900" s="566"/>
      <c r="AF5900" s="566"/>
      <c r="AG5900" s="566"/>
    </row>
    <row r="5901" spans="2:33" hidden="1" outlineLevel="1" x14ac:dyDescent="0.45">
      <c r="B5901" s="648"/>
      <c r="C5901" s="649"/>
      <c r="D5901" s="650"/>
      <c r="E5901" s="651"/>
      <c r="F5901" s="652"/>
      <c r="G5901" s="653"/>
      <c r="H5901" s="654"/>
      <c r="I5901" s="654"/>
      <c r="J5901" s="654"/>
      <c r="K5901" s="655"/>
      <c r="L5901" s="653"/>
      <c r="M5901" s="654"/>
      <c r="N5901" s="654"/>
      <c r="O5901" s="654"/>
      <c r="P5901" s="655"/>
      <c r="Q5901" s="656"/>
      <c r="R5901" s="652"/>
      <c r="S5901" s="566"/>
      <c r="T5901" s="566"/>
      <c r="U5901" s="566"/>
      <c r="V5901" s="566"/>
      <c r="W5901" s="566"/>
      <c r="X5901" s="566"/>
      <c r="Y5901" s="566"/>
      <c r="Z5901" s="566"/>
      <c r="AA5901" s="566"/>
      <c r="AB5901" s="566"/>
      <c r="AC5901" s="566"/>
      <c r="AD5901" s="566"/>
      <c r="AE5901" s="566"/>
      <c r="AF5901" s="566"/>
      <c r="AG5901" s="566"/>
    </row>
    <row r="5902" spans="2:33" hidden="1" outlineLevel="1" x14ac:dyDescent="0.45">
      <c r="B5902" s="657"/>
      <c r="C5902" s="658"/>
      <c r="D5902" s="659"/>
      <c r="E5902" s="660"/>
      <c r="F5902" s="661"/>
      <c r="G5902" s="662"/>
      <c r="H5902" s="663"/>
      <c r="I5902" s="663"/>
      <c r="J5902" s="663"/>
      <c r="K5902" s="664"/>
      <c r="L5902" s="662"/>
      <c r="M5902" s="663"/>
      <c r="N5902" s="663"/>
      <c r="O5902" s="663"/>
      <c r="P5902" s="664"/>
      <c r="Q5902" s="665"/>
      <c r="R5902" s="661"/>
      <c r="S5902" s="566"/>
      <c r="T5902" s="566"/>
      <c r="U5902" s="566"/>
      <c r="V5902" s="566"/>
      <c r="W5902" s="566"/>
      <c r="X5902" s="566"/>
      <c r="Y5902" s="566"/>
      <c r="Z5902" s="566"/>
      <c r="AA5902" s="566"/>
      <c r="AB5902" s="566"/>
      <c r="AC5902" s="566"/>
      <c r="AD5902" s="566"/>
      <c r="AE5902" s="566"/>
      <c r="AF5902" s="566"/>
      <c r="AG5902" s="566"/>
    </row>
    <row r="5903" spans="2:33" hidden="1" outlineLevel="1" x14ac:dyDescent="0.45">
      <c r="B5903" s="648"/>
      <c r="C5903" s="649"/>
      <c r="D5903" s="650"/>
      <c r="E5903" s="651"/>
      <c r="F5903" s="652"/>
      <c r="G5903" s="653"/>
      <c r="H5903" s="654"/>
      <c r="I5903" s="654"/>
      <c r="J5903" s="654"/>
      <c r="K5903" s="655"/>
      <c r="L5903" s="653"/>
      <c r="M5903" s="654"/>
      <c r="N5903" s="654"/>
      <c r="O5903" s="654"/>
      <c r="P5903" s="655"/>
      <c r="Q5903" s="656"/>
      <c r="R5903" s="652"/>
      <c r="S5903" s="566"/>
      <c r="T5903" s="566"/>
      <c r="U5903" s="566"/>
      <c r="V5903" s="566"/>
      <c r="W5903" s="566"/>
      <c r="X5903" s="566"/>
      <c r="Y5903" s="566"/>
      <c r="Z5903" s="566"/>
      <c r="AA5903" s="566"/>
      <c r="AB5903" s="566"/>
      <c r="AC5903" s="566"/>
      <c r="AD5903" s="566"/>
      <c r="AE5903" s="566"/>
      <c r="AF5903" s="566"/>
      <c r="AG5903" s="566"/>
    </row>
    <row r="5904" spans="2:33" hidden="1" outlineLevel="1" x14ac:dyDescent="0.45">
      <c r="B5904" s="657"/>
      <c r="C5904" s="658"/>
      <c r="D5904" s="659"/>
      <c r="E5904" s="660"/>
      <c r="F5904" s="661"/>
      <c r="G5904" s="662"/>
      <c r="H5904" s="663"/>
      <c r="I5904" s="663"/>
      <c r="J5904" s="663"/>
      <c r="K5904" s="664"/>
      <c r="L5904" s="662"/>
      <c r="M5904" s="663"/>
      <c r="N5904" s="663"/>
      <c r="O5904" s="663"/>
      <c r="P5904" s="664"/>
      <c r="Q5904" s="665"/>
      <c r="R5904" s="661"/>
      <c r="S5904" s="566"/>
      <c r="T5904" s="566"/>
      <c r="U5904" s="566"/>
      <c r="V5904" s="566"/>
      <c r="W5904" s="566"/>
      <c r="X5904" s="566"/>
      <c r="Y5904" s="566"/>
      <c r="Z5904" s="566"/>
      <c r="AA5904" s="566"/>
      <c r="AB5904" s="566"/>
      <c r="AC5904" s="566"/>
      <c r="AD5904" s="566"/>
      <c r="AE5904" s="566"/>
      <c r="AF5904" s="566"/>
      <c r="AG5904" s="566"/>
    </row>
    <row r="5905" spans="2:33" hidden="1" outlineLevel="1" x14ac:dyDescent="0.45">
      <c r="B5905" s="648"/>
      <c r="C5905" s="649"/>
      <c r="D5905" s="650"/>
      <c r="E5905" s="651"/>
      <c r="F5905" s="652"/>
      <c r="G5905" s="653"/>
      <c r="H5905" s="654"/>
      <c r="I5905" s="654"/>
      <c r="J5905" s="654"/>
      <c r="K5905" s="655"/>
      <c r="L5905" s="653"/>
      <c r="M5905" s="654"/>
      <c r="N5905" s="654"/>
      <c r="O5905" s="654"/>
      <c r="P5905" s="655"/>
      <c r="Q5905" s="656"/>
      <c r="R5905" s="652"/>
      <c r="S5905" s="566"/>
      <c r="T5905" s="566"/>
      <c r="U5905" s="566"/>
      <c r="V5905" s="566"/>
      <c r="W5905" s="566"/>
      <c r="X5905" s="566"/>
      <c r="Y5905" s="566"/>
      <c r="Z5905" s="566"/>
      <c r="AA5905" s="566"/>
      <c r="AB5905" s="566"/>
      <c r="AC5905" s="566"/>
      <c r="AD5905" s="566"/>
      <c r="AE5905" s="566"/>
      <c r="AF5905" s="566"/>
      <c r="AG5905" s="566"/>
    </row>
    <row r="5906" spans="2:33" hidden="1" outlineLevel="1" x14ac:dyDescent="0.45">
      <c r="B5906" s="657"/>
      <c r="C5906" s="658"/>
      <c r="D5906" s="659"/>
      <c r="E5906" s="660"/>
      <c r="F5906" s="661"/>
      <c r="G5906" s="662"/>
      <c r="H5906" s="663"/>
      <c r="I5906" s="663"/>
      <c r="J5906" s="663"/>
      <c r="K5906" s="664"/>
      <c r="L5906" s="662"/>
      <c r="M5906" s="663"/>
      <c r="N5906" s="663"/>
      <c r="O5906" s="663"/>
      <c r="P5906" s="664"/>
      <c r="Q5906" s="665"/>
      <c r="R5906" s="661"/>
      <c r="S5906" s="566"/>
      <c r="T5906" s="566"/>
      <c r="U5906" s="566"/>
      <c r="V5906" s="566"/>
      <c r="W5906" s="566"/>
      <c r="X5906" s="566"/>
      <c r="Y5906" s="566"/>
      <c r="Z5906" s="566"/>
      <c r="AA5906" s="566"/>
      <c r="AB5906" s="566"/>
      <c r="AC5906" s="566"/>
      <c r="AD5906" s="566"/>
      <c r="AE5906" s="566"/>
      <c r="AF5906" s="566"/>
      <c r="AG5906" s="566"/>
    </row>
    <row r="5907" spans="2:33" hidden="1" outlineLevel="1" x14ac:dyDescent="0.45">
      <c r="B5907" s="648"/>
      <c r="C5907" s="649"/>
      <c r="D5907" s="650"/>
      <c r="E5907" s="651"/>
      <c r="F5907" s="652"/>
      <c r="G5907" s="653"/>
      <c r="H5907" s="654"/>
      <c r="I5907" s="654"/>
      <c r="J5907" s="654"/>
      <c r="K5907" s="655"/>
      <c r="L5907" s="653"/>
      <c r="M5907" s="654"/>
      <c r="N5907" s="654"/>
      <c r="O5907" s="654"/>
      <c r="P5907" s="655"/>
      <c r="Q5907" s="656"/>
      <c r="R5907" s="652"/>
      <c r="S5907" s="566"/>
      <c r="T5907" s="566"/>
      <c r="U5907" s="566"/>
      <c r="V5907" s="566"/>
      <c r="W5907" s="566"/>
      <c r="X5907" s="566"/>
      <c r="Y5907" s="566"/>
      <c r="Z5907" s="566"/>
      <c r="AA5907" s="566"/>
      <c r="AB5907" s="566"/>
      <c r="AC5907" s="566"/>
      <c r="AD5907" s="566"/>
      <c r="AE5907" s="566"/>
      <c r="AF5907" s="566"/>
      <c r="AG5907" s="566"/>
    </row>
    <row r="5908" spans="2:33" hidden="1" outlineLevel="1" x14ac:dyDescent="0.45">
      <c r="B5908" s="657"/>
      <c r="C5908" s="658"/>
      <c r="D5908" s="659"/>
      <c r="E5908" s="660"/>
      <c r="F5908" s="661"/>
      <c r="G5908" s="662"/>
      <c r="H5908" s="663"/>
      <c r="I5908" s="663"/>
      <c r="J5908" s="663"/>
      <c r="K5908" s="664"/>
      <c r="L5908" s="662"/>
      <c r="M5908" s="663"/>
      <c r="N5908" s="663"/>
      <c r="O5908" s="663"/>
      <c r="P5908" s="664"/>
      <c r="Q5908" s="665"/>
      <c r="R5908" s="661"/>
      <c r="S5908" s="566"/>
      <c r="T5908" s="566"/>
      <c r="U5908" s="566"/>
      <c r="V5908" s="566"/>
      <c r="W5908" s="566"/>
      <c r="X5908" s="566"/>
      <c r="Y5908" s="566"/>
      <c r="Z5908" s="566"/>
      <c r="AA5908" s="566"/>
      <c r="AB5908" s="566"/>
      <c r="AC5908" s="566"/>
      <c r="AD5908" s="566"/>
      <c r="AE5908" s="566"/>
      <c r="AF5908" s="566"/>
      <c r="AG5908" s="566"/>
    </row>
    <row r="5909" spans="2:33" hidden="1" outlineLevel="1" x14ac:dyDescent="0.45">
      <c r="B5909" s="648"/>
      <c r="C5909" s="649"/>
      <c r="D5909" s="650"/>
      <c r="E5909" s="651"/>
      <c r="F5909" s="652"/>
      <c r="G5909" s="653"/>
      <c r="H5909" s="654"/>
      <c r="I5909" s="654"/>
      <c r="J5909" s="654"/>
      <c r="K5909" s="655"/>
      <c r="L5909" s="653"/>
      <c r="M5909" s="654"/>
      <c r="N5909" s="654"/>
      <c r="O5909" s="654"/>
      <c r="P5909" s="655"/>
      <c r="Q5909" s="656"/>
      <c r="R5909" s="652"/>
      <c r="S5909" s="566"/>
      <c r="T5909" s="566"/>
      <c r="U5909" s="566"/>
      <c r="V5909" s="566"/>
      <c r="W5909" s="566"/>
      <c r="X5909" s="566"/>
      <c r="Y5909" s="566"/>
      <c r="Z5909" s="566"/>
      <c r="AA5909" s="566"/>
      <c r="AB5909" s="566"/>
      <c r="AC5909" s="566"/>
      <c r="AD5909" s="566"/>
      <c r="AE5909" s="566"/>
      <c r="AF5909" s="566"/>
      <c r="AG5909" s="566"/>
    </row>
    <row r="5910" spans="2:33" hidden="1" outlineLevel="1" x14ac:dyDescent="0.45">
      <c r="B5910" s="657"/>
      <c r="C5910" s="658"/>
      <c r="D5910" s="659"/>
      <c r="E5910" s="660"/>
      <c r="F5910" s="661"/>
      <c r="G5910" s="662"/>
      <c r="H5910" s="663"/>
      <c r="I5910" s="663"/>
      <c r="J5910" s="663"/>
      <c r="K5910" s="664"/>
      <c r="L5910" s="662"/>
      <c r="M5910" s="663"/>
      <c r="N5910" s="663"/>
      <c r="O5910" s="663"/>
      <c r="P5910" s="664"/>
      <c r="Q5910" s="665"/>
      <c r="R5910" s="661"/>
      <c r="S5910" s="566"/>
      <c r="T5910" s="566"/>
      <c r="U5910" s="566"/>
      <c r="V5910" s="566"/>
      <c r="W5910" s="566"/>
      <c r="X5910" s="566"/>
      <c r="Y5910" s="566"/>
      <c r="Z5910" s="566"/>
      <c r="AA5910" s="566"/>
      <c r="AB5910" s="566"/>
      <c r="AC5910" s="566"/>
      <c r="AD5910" s="566"/>
      <c r="AE5910" s="566"/>
      <c r="AF5910" s="566"/>
      <c r="AG5910" s="566"/>
    </row>
    <row r="5911" spans="2:33" hidden="1" outlineLevel="1" x14ac:dyDescent="0.45">
      <c r="B5911" s="648"/>
      <c r="C5911" s="649"/>
      <c r="D5911" s="650"/>
      <c r="E5911" s="651"/>
      <c r="F5911" s="652"/>
      <c r="G5911" s="653"/>
      <c r="H5911" s="654"/>
      <c r="I5911" s="654"/>
      <c r="J5911" s="654"/>
      <c r="K5911" s="655"/>
      <c r="L5911" s="653"/>
      <c r="M5911" s="654"/>
      <c r="N5911" s="654"/>
      <c r="O5911" s="654"/>
      <c r="P5911" s="655"/>
      <c r="Q5911" s="656"/>
      <c r="R5911" s="652"/>
      <c r="S5911" s="566"/>
      <c r="T5911" s="566"/>
      <c r="U5911" s="566"/>
      <c r="V5911" s="566"/>
      <c r="W5911" s="566"/>
      <c r="X5911" s="566"/>
      <c r="Y5911" s="566"/>
      <c r="Z5911" s="566"/>
      <c r="AA5911" s="566"/>
      <c r="AB5911" s="566"/>
      <c r="AC5911" s="566"/>
      <c r="AD5911" s="566"/>
      <c r="AE5911" s="566"/>
      <c r="AF5911" s="566"/>
      <c r="AG5911" s="566"/>
    </row>
    <row r="5912" spans="2:33" hidden="1" outlineLevel="1" x14ac:dyDescent="0.45">
      <c r="B5912" s="657"/>
      <c r="C5912" s="658"/>
      <c r="D5912" s="659"/>
      <c r="E5912" s="660"/>
      <c r="F5912" s="661"/>
      <c r="G5912" s="662"/>
      <c r="H5912" s="663"/>
      <c r="I5912" s="663"/>
      <c r="J5912" s="663"/>
      <c r="K5912" s="664"/>
      <c r="L5912" s="662"/>
      <c r="M5912" s="663"/>
      <c r="N5912" s="663"/>
      <c r="O5912" s="663"/>
      <c r="P5912" s="664"/>
      <c r="Q5912" s="665"/>
      <c r="R5912" s="661"/>
      <c r="S5912" s="566"/>
      <c r="T5912" s="566"/>
      <c r="U5912" s="566"/>
      <c r="V5912" s="566"/>
      <c r="W5912" s="566"/>
      <c r="X5912" s="566"/>
      <c r="Y5912" s="566"/>
      <c r="Z5912" s="566"/>
      <c r="AA5912" s="566"/>
      <c r="AB5912" s="566"/>
      <c r="AC5912" s="566"/>
      <c r="AD5912" s="566"/>
      <c r="AE5912" s="566"/>
      <c r="AF5912" s="566"/>
      <c r="AG5912" s="566"/>
    </row>
    <row r="5913" spans="2:33" hidden="1" outlineLevel="1" x14ac:dyDescent="0.45">
      <c r="B5913" s="648"/>
      <c r="C5913" s="649"/>
      <c r="D5913" s="650"/>
      <c r="E5913" s="651"/>
      <c r="F5913" s="652"/>
      <c r="G5913" s="653"/>
      <c r="H5913" s="654"/>
      <c r="I5913" s="654"/>
      <c r="J5913" s="654"/>
      <c r="K5913" s="655"/>
      <c r="L5913" s="653"/>
      <c r="M5913" s="654"/>
      <c r="N5913" s="654"/>
      <c r="O5913" s="654"/>
      <c r="P5913" s="655"/>
      <c r="Q5913" s="656"/>
      <c r="R5913" s="652"/>
      <c r="S5913" s="566"/>
      <c r="T5913" s="566"/>
      <c r="U5913" s="566"/>
      <c r="V5913" s="566"/>
      <c r="W5913" s="566"/>
      <c r="X5913" s="566"/>
      <c r="Y5913" s="566"/>
      <c r="Z5913" s="566"/>
      <c r="AA5913" s="566"/>
      <c r="AB5913" s="566"/>
      <c r="AC5913" s="566"/>
      <c r="AD5913" s="566"/>
      <c r="AE5913" s="566"/>
      <c r="AF5913" s="566"/>
      <c r="AG5913" s="566"/>
    </row>
    <row r="5914" spans="2:33" hidden="1" outlineLevel="1" x14ac:dyDescent="0.45">
      <c r="B5914" s="657"/>
      <c r="C5914" s="658"/>
      <c r="D5914" s="659"/>
      <c r="E5914" s="660"/>
      <c r="F5914" s="661"/>
      <c r="G5914" s="662"/>
      <c r="H5914" s="663"/>
      <c r="I5914" s="663"/>
      <c r="J5914" s="663"/>
      <c r="K5914" s="664"/>
      <c r="L5914" s="662"/>
      <c r="M5914" s="663"/>
      <c r="N5914" s="663"/>
      <c r="O5914" s="663"/>
      <c r="P5914" s="664"/>
      <c r="Q5914" s="665"/>
      <c r="R5914" s="661"/>
      <c r="S5914" s="566"/>
      <c r="T5914" s="566"/>
      <c r="U5914" s="566"/>
      <c r="V5914" s="566"/>
      <c r="W5914" s="566"/>
      <c r="X5914" s="566"/>
      <c r="Y5914" s="566"/>
      <c r="Z5914" s="566"/>
      <c r="AA5914" s="566"/>
      <c r="AB5914" s="566"/>
      <c r="AC5914" s="566"/>
      <c r="AD5914" s="566"/>
      <c r="AE5914" s="566"/>
      <c r="AF5914" s="566"/>
      <c r="AG5914" s="566"/>
    </row>
    <row r="5915" spans="2:33" hidden="1" outlineLevel="1" x14ac:dyDescent="0.45">
      <c r="B5915" s="648"/>
      <c r="C5915" s="649"/>
      <c r="D5915" s="650"/>
      <c r="E5915" s="651"/>
      <c r="F5915" s="652"/>
      <c r="G5915" s="653"/>
      <c r="H5915" s="654"/>
      <c r="I5915" s="654"/>
      <c r="J5915" s="654"/>
      <c r="K5915" s="655"/>
      <c r="L5915" s="653"/>
      <c r="M5915" s="654"/>
      <c r="N5915" s="654"/>
      <c r="O5915" s="654"/>
      <c r="P5915" s="655"/>
      <c r="Q5915" s="656"/>
      <c r="R5915" s="652"/>
      <c r="S5915" s="566"/>
      <c r="T5915" s="566"/>
      <c r="U5915" s="566"/>
      <c r="V5915" s="566"/>
      <c r="W5915" s="566"/>
      <c r="X5915" s="566"/>
      <c r="Y5915" s="566"/>
      <c r="Z5915" s="566"/>
      <c r="AA5915" s="566"/>
      <c r="AB5915" s="566"/>
      <c r="AC5915" s="566"/>
      <c r="AD5915" s="566"/>
      <c r="AE5915" s="566"/>
      <c r="AF5915" s="566"/>
      <c r="AG5915" s="566"/>
    </row>
    <row r="5916" spans="2:33" hidden="1" outlineLevel="1" x14ac:dyDescent="0.45">
      <c r="B5916" s="657"/>
      <c r="C5916" s="658"/>
      <c r="D5916" s="659"/>
      <c r="E5916" s="660"/>
      <c r="F5916" s="661"/>
      <c r="G5916" s="662"/>
      <c r="H5916" s="663"/>
      <c r="I5916" s="663"/>
      <c r="J5916" s="663"/>
      <c r="K5916" s="664"/>
      <c r="L5916" s="662"/>
      <c r="M5916" s="663"/>
      <c r="N5916" s="663"/>
      <c r="O5916" s="663"/>
      <c r="P5916" s="664"/>
      <c r="Q5916" s="665"/>
      <c r="R5916" s="661"/>
      <c r="S5916" s="566"/>
      <c r="T5916" s="566"/>
      <c r="U5916" s="566"/>
      <c r="V5916" s="566"/>
      <c r="W5916" s="566"/>
      <c r="X5916" s="566"/>
      <c r="Y5916" s="566"/>
      <c r="Z5916" s="566"/>
      <c r="AA5916" s="566"/>
      <c r="AB5916" s="566"/>
      <c r="AC5916" s="566"/>
      <c r="AD5916" s="566"/>
      <c r="AE5916" s="566"/>
      <c r="AF5916" s="566"/>
      <c r="AG5916" s="566"/>
    </row>
    <row r="5917" spans="2:33" hidden="1" outlineLevel="1" x14ac:dyDescent="0.45">
      <c r="B5917" s="648"/>
      <c r="C5917" s="649"/>
      <c r="D5917" s="650"/>
      <c r="E5917" s="651"/>
      <c r="F5917" s="652"/>
      <c r="G5917" s="653"/>
      <c r="H5917" s="654"/>
      <c r="I5917" s="654"/>
      <c r="J5917" s="654"/>
      <c r="K5917" s="655"/>
      <c r="L5917" s="653"/>
      <c r="M5917" s="654"/>
      <c r="N5917" s="654"/>
      <c r="O5917" s="654"/>
      <c r="P5917" s="655"/>
      <c r="Q5917" s="656"/>
      <c r="R5917" s="652"/>
      <c r="S5917" s="566"/>
      <c r="T5917" s="566"/>
      <c r="U5917" s="566"/>
      <c r="V5917" s="566"/>
      <c r="W5917" s="566"/>
      <c r="X5917" s="566"/>
      <c r="Y5917" s="566"/>
      <c r="Z5917" s="566"/>
      <c r="AA5917" s="566"/>
      <c r="AB5917" s="566"/>
      <c r="AC5917" s="566"/>
      <c r="AD5917" s="566"/>
      <c r="AE5917" s="566"/>
      <c r="AF5917" s="566"/>
      <c r="AG5917" s="566"/>
    </row>
    <row r="5918" spans="2:33" hidden="1" outlineLevel="1" x14ac:dyDescent="0.45">
      <c r="B5918" s="657"/>
      <c r="C5918" s="658"/>
      <c r="D5918" s="659"/>
      <c r="E5918" s="660"/>
      <c r="F5918" s="661"/>
      <c r="G5918" s="662"/>
      <c r="H5918" s="663"/>
      <c r="I5918" s="663"/>
      <c r="J5918" s="663"/>
      <c r="K5918" s="664"/>
      <c r="L5918" s="662"/>
      <c r="M5918" s="663"/>
      <c r="N5918" s="663"/>
      <c r="O5918" s="663"/>
      <c r="P5918" s="664"/>
      <c r="Q5918" s="665"/>
      <c r="R5918" s="661"/>
      <c r="S5918" s="566"/>
      <c r="T5918" s="566"/>
      <c r="U5918" s="566"/>
      <c r="V5918" s="566"/>
      <c r="W5918" s="566"/>
      <c r="X5918" s="566"/>
      <c r="Y5918" s="566"/>
      <c r="Z5918" s="566"/>
      <c r="AA5918" s="566"/>
      <c r="AB5918" s="566"/>
      <c r="AC5918" s="566"/>
      <c r="AD5918" s="566"/>
      <c r="AE5918" s="566"/>
      <c r="AF5918" s="566"/>
      <c r="AG5918" s="566"/>
    </row>
    <row r="5919" spans="2:33" hidden="1" outlineLevel="1" x14ac:dyDescent="0.45">
      <c r="B5919" s="648"/>
      <c r="C5919" s="649"/>
      <c r="D5919" s="650"/>
      <c r="E5919" s="651"/>
      <c r="F5919" s="652"/>
      <c r="G5919" s="653"/>
      <c r="H5919" s="654"/>
      <c r="I5919" s="654"/>
      <c r="J5919" s="654"/>
      <c r="K5919" s="655"/>
      <c r="L5919" s="653"/>
      <c r="M5919" s="654"/>
      <c r="N5919" s="654"/>
      <c r="O5919" s="654"/>
      <c r="P5919" s="655"/>
      <c r="Q5919" s="656"/>
      <c r="R5919" s="652"/>
      <c r="S5919" s="566"/>
      <c r="T5919" s="566"/>
      <c r="U5919" s="566"/>
      <c r="V5919" s="566"/>
      <c r="W5919" s="566"/>
      <c r="X5919" s="566"/>
      <c r="Y5919" s="566"/>
      <c r="Z5919" s="566"/>
      <c r="AA5919" s="566"/>
      <c r="AB5919" s="566"/>
      <c r="AC5919" s="566"/>
      <c r="AD5919" s="566"/>
      <c r="AE5919" s="566"/>
      <c r="AF5919" s="566"/>
      <c r="AG5919" s="566"/>
    </row>
    <row r="5920" spans="2:33" hidden="1" outlineLevel="1" x14ac:dyDescent="0.45">
      <c r="B5920" s="657"/>
      <c r="C5920" s="658"/>
      <c r="D5920" s="659"/>
      <c r="E5920" s="660"/>
      <c r="F5920" s="661"/>
      <c r="G5920" s="662"/>
      <c r="H5920" s="663"/>
      <c r="I5920" s="663"/>
      <c r="J5920" s="663"/>
      <c r="K5920" s="664"/>
      <c r="L5920" s="662"/>
      <c r="M5920" s="663"/>
      <c r="N5920" s="663"/>
      <c r="O5920" s="663"/>
      <c r="P5920" s="664"/>
      <c r="Q5920" s="665"/>
      <c r="R5920" s="661"/>
      <c r="S5920" s="566"/>
      <c r="T5920" s="566"/>
      <c r="U5920" s="566"/>
      <c r="V5920" s="566"/>
      <c r="W5920" s="566"/>
      <c r="X5920" s="566"/>
      <c r="Y5920" s="566"/>
      <c r="Z5920" s="566"/>
      <c r="AA5920" s="566"/>
      <c r="AB5920" s="566"/>
      <c r="AC5920" s="566"/>
      <c r="AD5920" s="566"/>
      <c r="AE5920" s="566"/>
      <c r="AF5920" s="566"/>
      <c r="AG5920" s="566"/>
    </row>
    <row r="5921" spans="2:33" hidden="1" outlineLevel="1" x14ac:dyDescent="0.45">
      <c r="B5921" s="648"/>
      <c r="C5921" s="649"/>
      <c r="D5921" s="650"/>
      <c r="E5921" s="651"/>
      <c r="F5921" s="652"/>
      <c r="G5921" s="653"/>
      <c r="H5921" s="654"/>
      <c r="I5921" s="654"/>
      <c r="J5921" s="654"/>
      <c r="K5921" s="655"/>
      <c r="L5921" s="653"/>
      <c r="M5921" s="654"/>
      <c r="N5921" s="654"/>
      <c r="O5921" s="654"/>
      <c r="P5921" s="655"/>
      <c r="Q5921" s="656"/>
      <c r="R5921" s="652"/>
      <c r="S5921" s="566"/>
      <c r="T5921" s="566"/>
      <c r="U5921" s="566"/>
      <c r="V5921" s="566"/>
      <c r="W5921" s="566"/>
      <c r="X5921" s="566"/>
      <c r="Y5921" s="566"/>
      <c r="Z5921" s="566"/>
      <c r="AA5921" s="566"/>
      <c r="AB5921" s="566"/>
      <c r="AC5921" s="566"/>
      <c r="AD5921" s="566"/>
      <c r="AE5921" s="566"/>
      <c r="AF5921" s="566"/>
      <c r="AG5921" s="566"/>
    </row>
    <row r="5922" spans="2:33" hidden="1" outlineLevel="1" x14ac:dyDescent="0.45">
      <c r="B5922" s="657"/>
      <c r="C5922" s="658"/>
      <c r="D5922" s="659"/>
      <c r="E5922" s="660"/>
      <c r="F5922" s="661"/>
      <c r="G5922" s="662"/>
      <c r="H5922" s="663"/>
      <c r="I5922" s="663"/>
      <c r="J5922" s="663"/>
      <c r="K5922" s="664"/>
      <c r="L5922" s="662"/>
      <c r="M5922" s="663"/>
      <c r="N5922" s="663"/>
      <c r="O5922" s="663"/>
      <c r="P5922" s="664"/>
      <c r="Q5922" s="665"/>
      <c r="R5922" s="661"/>
      <c r="S5922" s="566"/>
      <c r="T5922" s="566"/>
      <c r="U5922" s="566"/>
      <c r="V5922" s="566"/>
      <c r="W5922" s="566"/>
      <c r="X5922" s="566"/>
      <c r="Y5922" s="566"/>
      <c r="Z5922" s="566"/>
      <c r="AA5922" s="566"/>
      <c r="AB5922" s="566"/>
      <c r="AC5922" s="566"/>
      <c r="AD5922" s="566"/>
      <c r="AE5922" s="566"/>
      <c r="AF5922" s="566"/>
      <c r="AG5922" s="566"/>
    </row>
    <row r="5923" spans="2:33" hidden="1" outlineLevel="1" x14ac:dyDescent="0.45">
      <c r="B5923" s="648"/>
      <c r="C5923" s="649"/>
      <c r="D5923" s="650"/>
      <c r="E5923" s="651"/>
      <c r="F5923" s="652"/>
      <c r="G5923" s="653"/>
      <c r="H5923" s="654"/>
      <c r="I5923" s="654"/>
      <c r="J5923" s="654"/>
      <c r="K5923" s="655"/>
      <c r="L5923" s="653"/>
      <c r="M5923" s="654"/>
      <c r="N5923" s="654"/>
      <c r="O5923" s="654"/>
      <c r="P5923" s="655"/>
      <c r="Q5923" s="656"/>
      <c r="R5923" s="652"/>
      <c r="S5923" s="566"/>
      <c r="T5923" s="566"/>
      <c r="U5923" s="566"/>
      <c r="V5923" s="566"/>
      <c r="W5923" s="566"/>
      <c r="X5923" s="566"/>
      <c r="Y5923" s="566"/>
      <c r="Z5923" s="566"/>
      <c r="AA5923" s="566"/>
      <c r="AB5923" s="566"/>
      <c r="AC5923" s="566"/>
      <c r="AD5923" s="566"/>
      <c r="AE5923" s="566"/>
      <c r="AF5923" s="566"/>
      <c r="AG5923" s="566"/>
    </row>
    <row r="5924" spans="2:33" hidden="1" outlineLevel="1" x14ac:dyDescent="0.45">
      <c r="B5924" s="657"/>
      <c r="C5924" s="658"/>
      <c r="D5924" s="659"/>
      <c r="E5924" s="660"/>
      <c r="F5924" s="661"/>
      <c r="G5924" s="662"/>
      <c r="H5924" s="663"/>
      <c r="I5924" s="663"/>
      <c r="J5924" s="663"/>
      <c r="K5924" s="664"/>
      <c r="L5924" s="662"/>
      <c r="M5924" s="663"/>
      <c r="N5924" s="663"/>
      <c r="O5924" s="663"/>
      <c r="P5924" s="664"/>
      <c r="Q5924" s="665"/>
      <c r="R5924" s="661"/>
      <c r="S5924" s="566"/>
      <c r="T5924" s="566"/>
      <c r="U5924" s="566"/>
      <c r="V5924" s="566"/>
      <c r="W5924" s="566"/>
      <c r="X5924" s="566"/>
      <c r="Y5924" s="566"/>
      <c r="Z5924" s="566"/>
      <c r="AA5924" s="566"/>
      <c r="AB5924" s="566"/>
      <c r="AC5924" s="566"/>
      <c r="AD5924" s="566"/>
      <c r="AE5924" s="566"/>
      <c r="AF5924" s="566"/>
      <c r="AG5924" s="566"/>
    </row>
    <row r="5925" spans="2:33" hidden="1" outlineLevel="1" x14ac:dyDescent="0.45">
      <c r="B5925" s="648"/>
      <c r="C5925" s="649"/>
      <c r="D5925" s="650"/>
      <c r="E5925" s="651"/>
      <c r="F5925" s="652"/>
      <c r="G5925" s="653"/>
      <c r="H5925" s="654"/>
      <c r="I5925" s="654"/>
      <c r="J5925" s="654"/>
      <c r="K5925" s="655"/>
      <c r="L5925" s="653"/>
      <c r="M5925" s="654"/>
      <c r="N5925" s="654"/>
      <c r="O5925" s="654"/>
      <c r="P5925" s="655"/>
      <c r="Q5925" s="656"/>
      <c r="R5925" s="652"/>
      <c r="S5925" s="566"/>
      <c r="T5925" s="566"/>
      <c r="U5925" s="566"/>
      <c r="V5925" s="566"/>
      <c r="W5925" s="566"/>
      <c r="X5925" s="566"/>
      <c r="Y5925" s="566"/>
      <c r="Z5925" s="566"/>
      <c r="AA5925" s="566"/>
      <c r="AB5925" s="566"/>
      <c r="AC5925" s="566"/>
      <c r="AD5925" s="566"/>
      <c r="AE5925" s="566"/>
      <c r="AF5925" s="566"/>
      <c r="AG5925" s="566"/>
    </row>
    <row r="5926" spans="2:33" hidden="1" outlineLevel="1" x14ac:dyDescent="0.45">
      <c r="B5926" s="657"/>
      <c r="C5926" s="658"/>
      <c r="D5926" s="659"/>
      <c r="E5926" s="660"/>
      <c r="F5926" s="661"/>
      <c r="G5926" s="662"/>
      <c r="H5926" s="663"/>
      <c r="I5926" s="663"/>
      <c r="J5926" s="663"/>
      <c r="K5926" s="664"/>
      <c r="L5926" s="662"/>
      <c r="M5926" s="663"/>
      <c r="N5926" s="663"/>
      <c r="O5926" s="663"/>
      <c r="P5926" s="664"/>
      <c r="Q5926" s="665"/>
      <c r="R5926" s="661"/>
      <c r="S5926" s="566"/>
      <c r="T5926" s="566"/>
      <c r="U5926" s="566"/>
      <c r="V5926" s="566"/>
      <c r="W5926" s="566"/>
      <c r="X5926" s="566"/>
      <c r="Y5926" s="566"/>
      <c r="Z5926" s="566"/>
      <c r="AA5926" s="566"/>
      <c r="AB5926" s="566"/>
      <c r="AC5926" s="566"/>
      <c r="AD5926" s="566"/>
      <c r="AE5926" s="566"/>
      <c r="AF5926" s="566"/>
      <c r="AG5926" s="566"/>
    </row>
    <row r="5927" spans="2:33" hidden="1" outlineLevel="1" x14ac:dyDescent="0.45">
      <c r="B5927" s="648"/>
      <c r="C5927" s="649"/>
      <c r="D5927" s="650"/>
      <c r="E5927" s="651"/>
      <c r="F5927" s="652"/>
      <c r="G5927" s="653"/>
      <c r="H5927" s="654"/>
      <c r="I5927" s="654"/>
      <c r="J5927" s="654"/>
      <c r="K5927" s="655"/>
      <c r="L5927" s="653"/>
      <c r="M5927" s="654"/>
      <c r="N5927" s="654"/>
      <c r="O5927" s="654"/>
      <c r="P5927" s="655"/>
      <c r="Q5927" s="656"/>
      <c r="R5927" s="652"/>
      <c r="S5927" s="566"/>
      <c r="T5927" s="566"/>
      <c r="U5927" s="566"/>
      <c r="V5927" s="566"/>
      <c r="W5927" s="566"/>
      <c r="X5927" s="566"/>
      <c r="Y5927" s="566"/>
      <c r="Z5927" s="566"/>
      <c r="AA5927" s="566"/>
      <c r="AB5927" s="566"/>
      <c r="AC5927" s="566"/>
      <c r="AD5927" s="566"/>
      <c r="AE5927" s="566"/>
      <c r="AF5927" s="566"/>
      <c r="AG5927" s="566"/>
    </row>
    <row r="5928" spans="2:33" hidden="1" outlineLevel="1" x14ac:dyDescent="0.45">
      <c r="B5928" s="657"/>
      <c r="C5928" s="658"/>
      <c r="D5928" s="659"/>
      <c r="E5928" s="660"/>
      <c r="F5928" s="661"/>
      <c r="G5928" s="662"/>
      <c r="H5928" s="663"/>
      <c r="I5928" s="663"/>
      <c r="J5928" s="663"/>
      <c r="K5928" s="664"/>
      <c r="L5928" s="662"/>
      <c r="M5928" s="663"/>
      <c r="N5928" s="663"/>
      <c r="O5928" s="663"/>
      <c r="P5928" s="664"/>
      <c r="Q5928" s="665"/>
      <c r="R5928" s="661"/>
      <c r="S5928" s="566"/>
      <c r="T5928" s="566"/>
      <c r="U5928" s="566"/>
      <c r="V5928" s="566"/>
      <c r="W5928" s="566"/>
      <c r="X5928" s="566"/>
      <c r="Y5928" s="566"/>
      <c r="Z5928" s="566"/>
      <c r="AA5928" s="566"/>
      <c r="AB5928" s="566"/>
      <c r="AC5928" s="566"/>
      <c r="AD5928" s="566"/>
      <c r="AE5928" s="566"/>
      <c r="AF5928" s="566"/>
      <c r="AG5928" s="566"/>
    </row>
    <row r="5929" spans="2:33" hidden="1" outlineLevel="1" x14ac:dyDescent="0.45">
      <c r="B5929" s="648"/>
      <c r="C5929" s="649"/>
      <c r="D5929" s="650"/>
      <c r="E5929" s="651"/>
      <c r="F5929" s="652"/>
      <c r="G5929" s="653"/>
      <c r="H5929" s="654"/>
      <c r="I5929" s="654"/>
      <c r="J5929" s="654"/>
      <c r="K5929" s="655"/>
      <c r="L5929" s="653"/>
      <c r="M5929" s="654"/>
      <c r="N5929" s="654"/>
      <c r="O5929" s="654"/>
      <c r="P5929" s="655"/>
      <c r="Q5929" s="656"/>
      <c r="R5929" s="652"/>
      <c r="S5929" s="566"/>
      <c r="T5929" s="566"/>
      <c r="U5929" s="566"/>
      <c r="V5929" s="566"/>
      <c r="W5929" s="566"/>
      <c r="X5929" s="566"/>
      <c r="Y5929" s="566"/>
      <c r="Z5929" s="566"/>
      <c r="AA5929" s="566"/>
      <c r="AB5929" s="566"/>
      <c r="AC5929" s="566"/>
      <c r="AD5929" s="566"/>
      <c r="AE5929" s="566"/>
      <c r="AF5929" s="566"/>
      <c r="AG5929" s="566"/>
    </row>
    <row r="5930" spans="2:33" hidden="1" outlineLevel="1" x14ac:dyDescent="0.45">
      <c r="B5930" s="657"/>
      <c r="C5930" s="658"/>
      <c r="D5930" s="659"/>
      <c r="E5930" s="660"/>
      <c r="F5930" s="661"/>
      <c r="G5930" s="662"/>
      <c r="H5930" s="663"/>
      <c r="I5930" s="663"/>
      <c r="J5930" s="663"/>
      <c r="K5930" s="664"/>
      <c r="L5930" s="662"/>
      <c r="M5930" s="663"/>
      <c r="N5930" s="663"/>
      <c r="O5930" s="663"/>
      <c r="P5930" s="664"/>
      <c r="Q5930" s="665"/>
      <c r="R5930" s="661"/>
      <c r="S5930" s="566"/>
      <c r="T5930" s="566"/>
      <c r="U5930" s="566"/>
      <c r="V5930" s="566"/>
      <c r="W5930" s="566"/>
      <c r="X5930" s="566"/>
      <c r="Y5930" s="566"/>
      <c r="Z5930" s="566"/>
      <c r="AA5930" s="566"/>
      <c r="AB5930" s="566"/>
      <c r="AC5930" s="566"/>
      <c r="AD5930" s="566"/>
      <c r="AE5930" s="566"/>
      <c r="AF5930" s="566"/>
      <c r="AG5930" s="566"/>
    </row>
    <row r="5931" spans="2:33" hidden="1" outlineLevel="1" x14ac:dyDescent="0.45">
      <c r="B5931" s="648"/>
      <c r="C5931" s="649"/>
      <c r="D5931" s="650"/>
      <c r="E5931" s="651"/>
      <c r="F5931" s="652"/>
      <c r="G5931" s="653"/>
      <c r="H5931" s="654"/>
      <c r="I5931" s="654"/>
      <c r="J5931" s="654"/>
      <c r="K5931" s="655"/>
      <c r="L5931" s="653"/>
      <c r="M5931" s="654"/>
      <c r="N5931" s="654"/>
      <c r="O5931" s="654"/>
      <c r="P5931" s="655"/>
      <c r="Q5931" s="656"/>
      <c r="R5931" s="652"/>
      <c r="S5931" s="566"/>
      <c r="T5931" s="566"/>
      <c r="U5931" s="566"/>
      <c r="V5931" s="566"/>
      <c r="W5931" s="566"/>
      <c r="X5931" s="566"/>
      <c r="Y5931" s="566"/>
      <c r="Z5931" s="566"/>
      <c r="AA5931" s="566"/>
      <c r="AB5931" s="566"/>
      <c r="AC5931" s="566"/>
      <c r="AD5931" s="566"/>
      <c r="AE5931" s="566"/>
      <c r="AF5931" s="566"/>
      <c r="AG5931" s="566"/>
    </row>
    <row r="5932" spans="2:33" hidden="1" outlineLevel="1" x14ac:dyDescent="0.45">
      <c r="B5932" s="657"/>
      <c r="C5932" s="658"/>
      <c r="D5932" s="659"/>
      <c r="E5932" s="660"/>
      <c r="F5932" s="661"/>
      <c r="G5932" s="662"/>
      <c r="H5932" s="663"/>
      <c r="I5932" s="663"/>
      <c r="J5932" s="663"/>
      <c r="K5932" s="664"/>
      <c r="L5932" s="662"/>
      <c r="M5932" s="663"/>
      <c r="N5932" s="663"/>
      <c r="O5932" s="663"/>
      <c r="P5932" s="664"/>
      <c r="Q5932" s="665"/>
      <c r="R5932" s="661"/>
      <c r="S5932" s="566"/>
      <c r="T5932" s="566"/>
      <c r="U5932" s="566"/>
      <c r="V5932" s="566"/>
      <c r="W5932" s="566"/>
      <c r="X5932" s="566"/>
      <c r="Y5932" s="566"/>
      <c r="Z5932" s="566"/>
      <c r="AA5932" s="566"/>
      <c r="AB5932" s="566"/>
      <c r="AC5932" s="566"/>
      <c r="AD5932" s="566"/>
      <c r="AE5932" s="566"/>
      <c r="AF5932" s="566"/>
      <c r="AG5932" s="566"/>
    </row>
    <row r="5933" spans="2:33" hidden="1" outlineLevel="1" x14ac:dyDescent="0.45">
      <c r="B5933" s="648"/>
      <c r="C5933" s="649"/>
      <c r="D5933" s="650"/>
      <c r="E5933" s="651"/>
      <c r="F5933" s="652"/>
      <c r="G5933" s="653"/>
      <c r="H5933" s="654"/>
      <c r="I5933" s="654"/>
      <c r="J5933" s="654"/>
      <c r="K5933" s="655"/>
      <c r="L5933" s="653"/>
      <c r="M5933" s="654"/>
      <c r="N5933" s="654"/>
      <c r="O5933" s="654"/>
      <c r="P5933" s="655"/>
      <c r="Q5933" s="656"/>
      <c r="R5933" s="652"/>
      <c r="S5933" s="566"/>
      <c r="T5933" s="566"/>
      <c r="U5933" s="566"/>
      <c r="V5933" s="566"/>
      <c r="W5933" s="566"/>
      <c r="X5933" s="566"/>
      <c r="Y5933" s="566"/>
      <c r="Z5933" s="566"/>
      <c r="AA5933" s="566"/>
      <c r="AB5933" s="566"/>
      <c r="AC5933" s="566"/>
      <c r="AD5933" s="566"/>
      <c r="AE5933" s="566"/>
      <c r="AF5933" s="566"/>
      <c r="AG5933" s="566"/>
    </row>
    <row r="5934" spans="2:33" hidden="1" outlineLevel="1" x14ac:dyDescent="0.45">
      <c r="B5934" s="657"/>
      <c r="C5934" s="658"/>
      <c r="D5934" s="659"/>
      <c r="E5934" s="660"/>
      <c r="F5934" s="661"/>
      <c r="G5934" s="662"/>
      <c r="H5934" s="663"/>
      <c r="I5934" s="663"/>
      <c r="J5934" s="663"/>
      <c r="K5934" s="664"/>
      <c r="L5934" s="662"/>
      <c r="M5934" s="663"/>
      <c r="N5934" s="663"/>
      <c r="O5934" s="663"/>
      <c r="P5934" s="664"/>
      <c r="Q5934" s="665"/>
      <c r="R5934" s="661"/>
      <c r="S5934" s="566"/>
      <c r="T5934" s="566"/>
      <c r="U5934" s="566"/>
      <c r="V5934" s="566"/>
      <c r="W5934" s="566"/>
      <c r="X5934" s="566"/>
      <c r="Y5934" s="566"/>
      <c r="Z5934" s="566"/>
      <c r="AA5934" s="566"/>
      <c r="AB5934" s="566"/>
      <c r="AC5934" s="566"/>
      <c r="AD5934" s="566"/>
      <c r="AE5934" s="566"/>
      <c r="AF5934" s="566"/>
      <c r="AG5934" s="566"/>
    </row>
    <row r="5935" spans="2:33" hidden="1" outlineLevel="1" x14ac:dyDescent="0.45">
      <c r="B5935" s="648"/>
      <c r="C5935" s="649"/>
      <c r="D5935" s="650"/>
      <c r="E5935" s="651"/>
      <c r="F5935" s="652"/>
      <c r="G5935" s="653"/>
      <c r="H5935" s="654"/>
      <c r="I5935" s="654"/>
      <c r="J5935" s="654"/>
      <c r="K5935" s="655"/>
      <c r="L5935" s="653"/>
      <c r="M5935" s="654"/>
      <c r="N5935" s="654"/>
      <c r="O5935" s="654"/>
      <c r="P5935" s="655"/>
      <c r="Q5935" s="656"/>
      <c r="R5935" s="652"/>
      <c r="S5935" s="566"/>
      <c r="T5935" s="566"/>
      <c r="U5935" s="566"/>
      <c r="V5935" s="566"/>
      <c r="W5935" s="566"/>
      <c r="X5935" s="566"/>
      <c r="Y5935" s="566"/>
      <c r="Z5935" s="566"/>
      <c r="AA5935" s="566"/>
      <c r="AB5935" s="566"/>
      <c r="AC5935" s="566"/>
      <c r="AD5935" s="566"/>
      <c r="AE5935" s="566"/>
      <c r="AF5935" s="566"/>
      <c r="AG5935" s="566"/>
    </row>
    <row r="5936" spans="2:33" hidden="1" outlineLevel="1" x14ac:dyDescent="0.45">
      <c r="B5936" s="657"/>
      <c r="C5936" s="658"/>
      <c r="D5936" s="659"/>
      <c r="E5936" s="660"/>
      <c r="F5936" s="661"/>
      <c r="G5936" s="662"/>
      <c r="H5936" s="663"/>
      <c r="I5936" s="663"/>
      <c r="J5936" s="663"/>
      <c r="K5936" s="664"/>
      <c r="L5936" s="662"/>
      <c r="M5936" s="663"/>
      <c r="N5936" s="663"/>
      <c r="O5936" s="663"/>
      <c r="P5936" s="664"/>
      <c r="Q5936" s="665"/>
      <c r="R5936" s="661"/>
      <c r="S5936" s="566"/>
      <c r="T5936" s="566"/>
      <c r="U5936" s="566"/>
      <c r="V5936" s="566"/>
      <c r="W5936" s="566"/>
      <c r="X5936" s="566"/>
      <c r="Y5936" s="566"/>
      <c r="Z5936" s="566"/>
      <c r="AA5936" s="566"/>
      <c r="AB5936" s="566"/>
      <c r="AC5936" s="566"/>
      <c r="AD5936" s="566"/>
      <c r="AE5936" s="566"/>
      <c r="AF5936" s="566"/>
      <c r="AG5936" s="566"/>
    </row>
    <row r="5937" spans="2:33" hidden="1" outlineLevel="1" x14ac:dyDescent="0.45">
      <c r="B5937" s="648"/>
      <c r="C5937" s="649"/>
      <c r="D5937" s="650"/>
      <c r="E5937" s="651"/>
      <c r="F5937" s="652"/>
      <c r="G5937" s="653"/>
      <c r="H5937" s="654"/>
      <c r="I5937" s="654"/>
      <c r="J5937" s="654"/>
      <c r="K5937" s="655"/>
      <c r="L5937" s="653"/>
      <c r="M5937" s="654"/>
      <c r="N5937" s="654"/>
      <c r="O5937" s="654"/>
      <c r="P5937" s="655"/>
      <c r="Q5937" s="656"/>
      <c r="R5937" s="652"/>
      <c r="S5937" s="566"/>
      <c r="T5937" s="566"/>
      <c r="U5937" s="566"/>
      <c r="V5937" s="566"/>
      <c r="W5937" s="566"/>
      <c r="X5937" s="566"/>
      <c r="Y5937" s="566"/>
      <c r="Z5937" s="566"/>
      <c r="AA5937" s="566"/>
      <c r="AB5937" s="566"/>
      <c r="AC5937" s="566"/>
      <c r="AD5937" s="566"/>
      <c r="AE5937" s="566"/>
      <c r="AF5937" s="566"/>
      <c r="AG5937" s="566"/>
    </row>
    <row r="5938" spans="2:33" hidden="1" outlineLevel="1" x14ac:dyDescent="0.45">
      <c r="B5938" s="657"/>
      <c r="C5938" s="658"/>
      <c r="D5938" s="659"/>
      <c r="E5938" s="660"/>
      <c r="F5938" s="661"/>
      <c r="G5938" s="662"/>
      <c r="H5938" s="663"/>
      <c r="I5938" s="663"/>
      <c r="J5938" s="663"/>
      <c r="K5938" s="664"/>
      <c r="L5938" s="662"/>
      <c r="M5938" s="663"/>
      <c r="N5938" s="663"/>
      <c r="O5938" s="663"/>
      <c r="P5938" s="664"/>
      <c r="Q5938" s="665"/>
      <c r="R5938" s="661"/>
      <c r="S5938" s="566"/>
      <c r="T5938" s="566"/>
      <c r="U5938" s="566"/>
      <c r="V5938" s="566"/>
      <c r="W5938" s="566"/>
      <c r="X5938" s="566"/>
      <c r="Y5938" s="566"/>
      <c r="Z5938" s="566"/>
      <c r="AA5938" s="566"/>
      <c r="AB5938" s="566"/>
      <c r="AC5938" s="566"/>
      <c r="AD5938" s="566"/>
      <c r="AE5938" s="566"/>
      <c r="AF5938" s="566"/>
      <c r="AG5938" s="566"/>
    </row>
    <row r="5939" spans="2:33" hidden="1" outlineLevel="1" x14ac:dyDescent="0.45">
      <c r="B5939" s="648"/>
      <c r="C5939" s="649"/>
      <c r="D5939" s="650"/>
      <c r="E5939" s="651"/>
      <c r="F5939" s="652"/>
      <c r="G5939" s="653"/>
      <c r="H5939" s="654"/>
      <c r="I5939" s="654"/>
      <c r="J5939" s="654"/>
      <c r="K5939" s="655"/>
      <c r="L5939" s="653"/>
      <c r="M5939" s="654"/>
      <c r="N5939" s="654"/>
      <c r="O5939" s="654"/>
      <c r="P5939" s="655"/>
      <c r="Q5939" s="656"/>
      <c r="R5939" s="652"/>
      <c r="S5939" s="566"/>
      <c r="T5939" s="566"/>
      <c r="U5939" s="566"/>
      <c r="V5939" s="566"/>
      <c r="W5939" s="566"/>
      <c r="X5939" s="566"/>
      <c r="Y5939" s="566"/>
      <c r="Z5939" s="566"/>
      <c r="AA5939" s="566"/>
      <c r="AB5939" s="566"/>
      <c r="AC5939" s="566"/>
      <c r="AD5939" s="566"/>
      <c r="AE5939" s="566"/>
      <c r="AF5939" s="566"/>
      <c r="AG5939" s="566"/>
    </row>
    <row r="5940" spans="2:33" hidden="1" outlineLevel="1" x14ac:dyDescent="0.45">
      <c r="B5940" s="657"/>
      <c r="C5940" s="658"/>
      <c r="D5940" s="659"/>
      <c r="E5940" s="660"/>
      <c r="F5940" s="661"/>
      <c r="G5940" s="662"/>
      <c r="H5940" s="663"/>
      <c r="I5940" s="663"/>
      <c r="J5940" s="663"/>
      <c r="K5940" s="664"/>
      <c r="L5940" s="662"/>
      <c r="M5940" s="663"/>
      <c r="N5940" s="663"/>
      <c r="O5940" s="663"/>
      <c r="P5940" s="664"/>
      <c r="Q5940" s="665"/>
      <c r="R5940" s="661"/>
      <c r="S5940" s="566"/>
      <c r="T5940" s="566"/>
      <c r="U5940" s="566"/>
      <c r="V5940" s="566"/>
      <c r="W5940" s="566"/>
      <c r="X5940" s="566"/>
      <c r="Y5940" s="566"/>
      <c r="Z5940" s="566"/>
      <c r="AA5940" s="566"/>
      <c r="AB5940" s="566"/>
      <c r="AC5940" s="566"/>
      <c r="AD5940" s="566"/>
      <c r="AE5940" s="566"/>
      <c r="AF5940" s="566"/>
      <c r="AG5940" s="566"/>
    </row>
    <row r="5941" spans="2:33" hidden="1" outlineLevel="1" x14ac:dyDescent="0.45">
      <c r="B5941" s="648"/>
      <c r="C5941" s="649"/>
      <c r="D5941" s="650"/>
      <c r="E5941" s="651"/>
      <c r="F5941" s="652"/>
      <c r="G5941" s="653"/>
      <c r="H5941" s="654"/>
      <c r="I5941" s="654"/>
      <c r="J5941" s="654"/>
      <c r="K5941" s="655"/>
      <c r="L5941" s="653"/>
      <c r="M5941" s="654"/>
      <c r="N5941" s="654"/>
      <c r="O5941" s="654"/>
      <c r="P5941" s="655"/>
      <c r="Q5941" s="656"/>
      <c r="R5941" s="652"/>
      <c r="S5941" s="566"/>
      <c r="T5941" s="566"/>
      <c r="U5941" s="566"/>
      <c r="V5941" s="566"/>
      <c r="W5941" s="566"/>
      <c r="X5941" s="566"/>
      <c r="Y5941" s="566"/>
      <c r="Z5941" s="566"/>
      <c r="AA5941" s="566"/>
      <c r="AB5941" s="566"/>
      <c r="AC5941" s="566"/>
      <c r="AD5941" s="566"/>
      <c r="AE5941" s="566"/>
      <c r="AF5941" s="566"/>
      <c r="AG5941" s="566"/>
    </row>
    <row r="5942" spans="2:33" hidden="1" outlineLevel="1" x14ac:dyDescent="0.45">
      <c r="B5942" s="657"/>
      <c r="C5942" s="658"/>
      <c r="D5942" s="659"/>
      <c r="E5942" s="660"/>
      <c r="F5942" s="661"/>
      <c r="G5942" s="662"/>
      <c r="H5942" s="663"/>
      <c r="I5942" s="663"/>
      <c r="J5942" s="663"/>
      <c r="K5942" s="664"/>
      <c r="L5942" s="662"/>
      <c r="M5942" s="663"/>
      <c r="N5942" s="663"/>
      <c r="O5942" s="663"/>
      <c r="P5942" s="664"/>
      <c r="Q5942" s="665"/>
      <c r="R5942" s="661"/>
      <c r="S5942" s="566"/>
      <c r="T5942" s="566"/>
      <c r="U5942" s="566"/>
      <c r="V5942" s="566"/>
      <c r="W5942" s="566"/>
      <c r="X5942" s="566"/>
      <c r="Y5942" s="566"/>
      <c r="Z5942" s="566"/>
      <c r="AA5942" s="566"/>
      <c r="AB5942" s="566"/>
      <c r="AC5942" s="566"/>
      <c r="AD5942" s="566"/>
      <c r="AE5942" s="566"/>
      <c r="AF5942" s="566"/>
      <c r="AG5942" s="566"/>
    </row>
    <row r="5943" spans="2:33" hidden="1" outlineLevel="1" x14ac:dyDescent="0.45">
      <c r="B5943" s="648"/>
      <c r="C5943" s="649"/>
      <c r="D5943" s="650"/>
      <c r="E5943" s="651"/>
      <c r="F5943" s="652"/>
      <c r="G5943" s="653"/>
      <c r="H5943" s="654"/>
      <c r="I5943" s="654"/>
      <c r="J5943" s="654"/>
      <c r="K5943" s="655"/>
      <c r="L5943" s="653"/>
      <c r="M5943" s="654"/>
      <c r="N5943" s="654"/>
      <c r="O5943" s="654"/>
      <c r="P5943" s="655"/>
      <c r="Q5943" s="656"/>
      <c r="R5943" s="652"/>
      <c r="S5943" s="566"/>
      <c r="T5943" s="566"/>
      <c r="U5943" s="566"/>
      <c r="V5943" s="566"/>
      <c r="W5943" s="566"/>
      <c r="X5943" s="566"/>
      <c r="Y5943" s="566"/>
      <c r="Z5943" s="566"/>
      <c r="AA5943" s="566"/>
      <c r="AB5943" s="566"/>
      <c r="AC5943" s="566"/>
      <c r="AD5943" s="566"/>
      <c r="AE5943" s="566"/>
      <c r="AF5943" s="566"/>
      <c r="AG5943" s="566"/>
    </row>
    <row r="5944" spans="2:33" hidden="1" outlineLevel="1" x14ac:dyDescent="0.45">
      <c r="B5944" s="657"/>
      <c r="C5944" s="658"/>
      <c r="D5944" s="659"/>
      <c r="E5944" s="660"/>
      <c r="F5944" s="661"/>
      <c r="G5944" s="662"/>
      <c r="H5944" s="663"/>
      <c r="I5944" s="663"/>
      <c r="J5944" s="663"/>
      <c r="K5944" s="664"/>
      <c r="L5944" s="662"/>
      <c r="M5944" s="663"/>
      <c r="N5944" s="663"/>
      <c r="O5944" s="663"/>
      <c r="P5944" s="664"/>
      <c r="Q5944" s="665"/>
      <c r="R5944" s="661"/>
      <c r="S5944" s="566"/>
      <c r="T5944" s="566"/>
      <c r="U5944" s="566"/>
      <c r="V5944" s="566"/>
      <c r="W5944" s="566"/>
      <c r="X5944" s="566"/>
      <c r="Y5944" s="566"/>
      <c r="Z5944" s="566"/>
      <c r="AA5944" s="566"/>
      <c r="AB5944" s="566"/>
      <c r="AC5944" s="566"/>
      <c r="AD5944" s="566"/>
      <c r="AE5944" s="566"/>
      <c r="AF5944" s="566"/>
      <c r="AG5944" s="566"/>
    </row>
    <row r="5945" spans="2:33" hidden="1" outlineLevel="1" x14ac:dyDescent="0.45">
      <c r="B5945" s="648"/>
      <c r="C5945" s="649"/>
      <c r="D5945" s="650"/>
      <c r="E5945" s="651"/>
      <c r="F5945" s="652"/>
      <c r="G5945" s="653"/>
      <c r="H5945" s="654"/>
      <c r="I5945" s="654"/>
      <c r="J5945" s="654"/>
      <c r="K5945" s="655"/>
      <c r="L5945" s="653"/>
      <c r="M5945" s="654"/>
      <c r="N5945" s="654"/>
      <c r="O5945" s="654"/>
      <c r="P5945" s="655"/>
      <c r="Q5945" s="656"/>
      <c r="R5945" s="652"/>
      <c r="S5945" s="566"/>
      <c r="T5945" s="566"/>
      <c r="U5945" s="566"/>
      <c r="V5945" s="566"/>
      <c r="W5945" s="566"/>
      <c r="X5945" s="566"/>
      <c r="Y5945" s="566"/>
      <c r="Z5945" s="566"/>
      <c r="AA5945" s="566"/>
      <c r="AB5945" s="566"/>
      <c r="AC5945" s="566"/>
      <c r="AD5945" s="566"/>
      <c r="AE5945" s="566"/>
      <c r="AF5945" s="566"/>
      <c r="AG5945" s="566"/>
    </row>
    <row r="5946" spans="2:33" hidden="1" outlineLevel="1" x14ac:dyDescent="0.45">
      <c r="B5946" s="657"/>
      <c r="C5946" s="658"/>
      <c r="D5946" s="659"/>
      <c r="E5946" s="660"/>
      <c r="F5946" s="661"/>
      <c r="G5946" s="662"/>
      <c r="H5946" s="663"/>
      <c r="I5946" s="663"/>
      <c r="J5946" s="663"/>
      <c r="K5946" s="664"/>
      <c r="L5946" s="662"/>
      <c r="M5946" s="663"/>
      <c r="N5946" s="663"/>
      <c r="O5946" s="663"/>
      <c r="P5946" s="664"/>
      <c r="Q5946" s="665"/>
      <c r="R5946" s="661"/>
      <c r="S5946" s="566"/>
      <c r="T5946" s="566"/>
      <c r="U5946" s="566"/>
      <c r="V5946" s="566"/>
      <c r="W5946" s="566"/>
      <c r="X5946" s="566"/>
      <c r="Y5946" s="566"/>
      <c r="Z5946" s="566"/>
      <c r="AA5946" s="566"/>
      <c r="AB5946" s="566"/>
      <c r="AC5946" s="566"/>
      <c r="AD5946" s="566"/>
      <c r="AE5946" s="566"/>
      <c r="AF5946" s="566"/>
      <c r="AG5946" s="566"/>
    </row>
    <row r="5947" spans="2:33" hidden="1" outlineLevel="1" x14ac:dyDescent="0.45">
      <c r="B5947" s="648"/>
      <c r="C5947" s="649"/>
      <c r="D5947" s="650"/>
      <c r="E5947" s="651"/>
      <c r="F5947" s="652"/>
      <c r="G5947" s="653"/>
      <c r="H5947" s="654"/>
      <c r="I5947" s="654"/>
      <c r="J5947" s="654"/>
      <c r="K5947" s="655"/>
      <c r="L5947" s="653"/>
      <c r="M5947" s="654"/>
      <c r="N5947" s="654"/>
      <c r="O5947" s="654"/>
      <c r="P5947" s="655"/>
      <c r="Q5947" s="656"/>
      <c r="R5947" s="652"/>
      <c r="S5947" s="566"/>
      <c r="T5947" s="566"/>
      <c r="U5947" s="566"/>
      <c r="V5947" s="566"/>
      <c r="W5947" s="566"/>
      <c r="X5947" s="566"/>
      <c r="Y5947" s="566"/>
      <c r="Z5947" s="566"/>
      <c r="AA5947" s="566"/>
      <c r="AB5947" s="566"/>
      <c r="AC5947" s="566"/>
      <c r="AD5947" s="566"/>
      <c r="AE5947" s="566"/>
      <c r="AF5947" s="566"/>
      <c r="AG5947" s="566"/>
    </row>
    <row r="5948" spans="2:33" hidden="1" outlineLevel="1" x14ac:dyDescent="0.45">
      <c r="B5948" s="657"/>
      <c r="C5948" s="658"/>
      <c r="D5948" s="659"/>
      <c r="E5948" s="660"/>
      <c r="F5948" s="661"/>
      <c r="G5948" s="662"/>
      <c r="H5948" s="663"/>
      <c r="I5948" s="663"/>
      <c r="J5948" s="663"/>
      <c r="K5948" s="664"/>
      <c r="L5948" s="662"/>
      <c r="M5948" s="663"/>
      <c r="N5948" s="663"/>
      <c r="O5948" s="663"/>
      <c r="P5948" s="664"/>
      <c r="Q5948" s="665"/>
      <c r="R5948" s="661"/>
      <c r="S5948" s="566"/>
      <c r="T5948" s="566"/>
      <c r="U5948" s="566"/>
      <c r="V5948" s="566"/>
      <c r="W5948" s="566"/>
      <c r="X5948" s="566"/>
      <c r="Y5948" s="566"/>
      <c r="Z5948" s="566"/>
      <c r="AA5948" s="566"/>
      <c r="AB5948" s="566"/>
      <c r="AC5948" s="566"/>
      <c r="AD5948" s="566"/>
      <c r="AE5948" s="566"/>
      <c r="AF5948" s="566"/>
      <c r="AG5948" s="566"/>
    </row>
    <row r="5949" spans="2:33" hidden="1" outlineLevel="1" x14ac:dyDescent="0.45">
      <c r="B5949" s="648"/>
      <c r="C5949" s="649"/>
      <c r="D5949" s="650"/>
      <c r="E5949" s="651"/>
      <c r="F5949" s="652"/>
      <c r="G5949" s="653"/>
      <c r="H5949" s="654"/>
      <c r="I5949" s="654"/>
      <c r="J5949" s="654"/>
      <c r="K5949" s="655"/>
      <c r="L5949" s="653"/>
      <c r="M5949" s="654"/>
      <c r="N5949" s="654"/>
      <c r="O5949" s="654"/>
      <c r="P5949" s="655"/>
      <c r="Q5949" s="656"/>
      <c r="R5949" s="652"/>
      <c r="S5949" s="566"/>
      <c r="T5949" s="566"/>
      <c r="U5949" s="566"/>
      <c r="V5949" s="566"/>
      <c r="W5949" s="566"/>
      <c r="X5949" s="566"/>
      <c r="Y5949" s="566"/>
      <c r="Z5949" s="566"/>
      <c r="AA5949" s="566"/>
      <c r="AB5949" s="566"/>
      <c r="AC5949" s="566"/>
      <c r="AD5949" s="566"/>
      <c r="AE5949" s="566"/>
      <c r="AF5949" s="566"/>
      <c r="AG5949" s="566"/>
    </row>
    <row r="5950" spans="2:33" hidden="1" outlineLevel="1" x14ac:dyDescent="0.45">
      <c r="B5950" s="657"/>
      <c r="C5950" s="658"/>
      <c r="D5950" s="659"/>
      <c r="E5950" s="660"/>
      <c r="F5950" s="661"/>
      <c r="G5950" s="662"/>
      <c r="H5950" s="663"/>
      <c r="I5950" s="663"/>
      <c r="J5950" s="663"/>
      <c r="K5950" s="664"/>
      <c r="L5950" s="662"/>
      <c r="M5950" s="663"/>
      <c r="N5950" s="663"/>
      <c r="O5950" s="663"/>
      <c r="P5950" s="664"/>
      <c r="Q5950" s="665"/>
      <c r="R5950" s="661"/>
      <c r="S5950" s="566"/>
      <c r="T5950" s="566"/>
      <c r="U5950" s="566"/>
      <c r="V5950" s="566"/>
      <c r="W5950" s="566"/>
      <c r="X5950" s="566"/>
      <c r="Y5950" s="566"/>
      <c r="Z5950" s="566"/>
      <c r="AA5950" s="566"/>
      <c r="AB5950" s="566"/>
      <c r="AC5950" s="566"/>
      <c r="AD5950" s="566"/>
      <c r="AE5950" s="566"/>
      <c r="AF5950" s="566"/>
      <c r="AG5950" s="566"/>
    </row>
    <row r="5951" spans="2:33" hidden="1" outlineLevel="1" x14ac:dyDescent="0.45">
      <c r="B5951" s="648"/>
      <c r="C5951" s="649"/>
      <c r="D5951" s="650"/>
      <c r="E5951" s="651"/>
      <c r="F5951" s="652"/>
      <c r="G5951" s="653"/>
      <c r="H5951" s="654"/>
      <c r="I5951" s="654"/>
      <c r="J5951" s="654"/>
      <c r="K5951" s="655"/>
      <c r="L5951" s="653"/>
      <c r="M5951" s="654"/>
      <c r="N5951" s="654"/>
      <c r="O5951" s="654"/>
      <c r="P5951" s="655"/>
      <c r="Q5951" s="656"/>
      <c r="R5951" s="652"/>
      <c r="S5951" s="566"/>
      <c r="T5951" s="566"/>
      <c r="U5951" s="566"/>
      <c r="V5951" s="566"/>
      <c r="W5951" s="566"/>
      <c r="X5951" s="566"/>
      <c r="Y5951" s="566"/>
      <c r="Z5951" s="566"/>
      <c r="AA5951" s="566"/>
      <c r="AB5951" s="566"/>
      <c r="AC5951" s="566"/>
      <c r="AD5951" s="566"/>
      <c r="AE5951" s="566"/>
      <c r="AF5951" s="566"/>
      <c r="AG5951" s="566"/>
    </row>
    <row r="5952" spans="2:33" hidden="1" outlineLevel="1" x14ac:dyDescent="0.45">
      <c r="B5952" s="657"/>
      <c r="C5952" s="658"/>
      <c r="D5952" s="659"/>
      <c r="E5952" s="660"/>
      <c r="F5952" s="661"/>
      <c r="G5952" s="662"/>
      <c r="H5952" s="663"/>
      <c r="I5952" s="663"/>
      <c r="J5952" s="663"/>
      <c r="K5952" s="664"/>
      <c r="L5952" s="662"/>
      <c r="M5952" s="663"/>
      <c r="N5952" s="663"/>
      <c r="O5952" s="663"/>
      <c r="P5952" s="664"/>
      <c r="Q5952" s="665"/>
      <c r="R5952" s="661"/>
      <c r="S5952" s="566"/>
      <c r="T5952" s="566"/>
      <c r="U5952" s="566"/>
      <c r="V5952" s="566"/>
      <c r="W5952" s="566"/>
      <c r="X5952" s="566"/>
      <c r="Y5952" s="566"/>
      <c r="Z5952" s="566"/>
      <c r="AA5952" s="566"/>
      <c r="AB5952" s="566"/>
      <c r="AC5952" s="566"/>
      <c r="AD5952" s="566"/>
      <c r="AE5952" s="566"/>
      <c r="AF5952" s="566"/>
      <c r="AG5952" s="566"/>
    </row>
    <row r="5953" spans="2:33" hidden="1" outlineLevel="1" x14ac:dyDescent="0.45">
      <c r="B5953" s="648"/>
      <c r="C5953" s="649"/>
      <c r="D5953" s="650"/>
      <c r="E5953" s="651"/>
      <c r="F5953" s="652"/>
      <c r="G5953" s="653"/>
      <c r="H5953" s="654"/>
      <c r="I5953" s="654"/>
      <c r="J5953" s="654"/>
      <c r="K5953" s="655"/>
      <c r="L5953" s="653"/>
      <c r="M5953" s="654"/>
      <c r="N5953" s="654"/>
      <c r="O5953" s="654"/>
      <c r="P5953" s="655"/>
      <c r="Q5953" s="656"/>
      <c r="R5953" s="652"/>
      <c r="S5953" s="566"/>
      <c r="T5953" s="566"/>
      <c r="U5953" s="566"/>
      <c r="V5953" s="566"/>
      <c r="W5953" s="566"/>
      <c r="X5953" s="566"/>
      <c r="Y5953" s="566"/>
      <c r="Z5953" s="566"/>
      <c r="AA5953" s="566"/>
      <c r="AB5953" s="566"/>
      <c r="AC5953" s="566"/>
      <c r="AD5953" s="566"/>
      <c r="AE5953" s="566"/>
      <c r="AF5953" s="566"/>
      <c r="AG5953" s="566"/>
    </row>
    <row r="5954" spans="2:33" hidden="1" outlineLevel="1" x14ac:dyDescent="0.45">
      <c r="B5954" s="657"/>
      <c r="C5954" s="658"/>
      <c r="D5954" s="659"/>
      <c r="E5954" s="660"/>
      <c r="F5954" s="661"/>
      <c r="G5954" s="662"/>
      <c r="H5954" s="663"/>
      <c r="I5954" s="663"/>
      <c r="J5954" s="663"/>
      <c r="K5954" s="664"/>
      <c r="L5954" s="662"/>
      <c r="M5954" s="663"/>
      <c r="N5954" s="663"/>
      <c r="O5954" s="663"/>
      <c r="P5954" s="664"/>
      <c r="Q5954" s="665"/>
      <c r="R5954" s="661"/>
      <c r="S5954" s="566"/>
      <c r="T5954" s="566"/>
      <c r="U5954" s="566"/>
      <c r="V5954" s="566"/>
      <c r="W5954" s="566"/>
      <c r="X5954" s="566"/>
      <c r="Y5954" s="566"/>
      <c r="Z5954" s="566"/>
      <c r="AA5954" s="566"/>
      <c r="AB5954" s="566"/>
      <c r="AC5954" s="566"/>
      <c r="AD5954" s="566"/>
      <c r="AE5954" s="566"/>
      <c r="AF5954" s="566"/>
      <c r="AG5954" s="566"/>
    </row>
    <row r="5955" spans="2:33" hidden="1" outlineLevel="1" x14ac:dyDescent="0.45">
      <c r="B5955" s="648"/>
      <c r="C5955" s="649"/>
      <c r="D5955" s="650"/>
      <c r="E5955" s="651"/>
      <c r="F5955" s="652"/>
      <c r="G5955" s="653"/>
      <c r="H5955" s="654"/>
      <c r="I5955" s="654"/>
      <c r="J5955" s="654"/>
      <c r="K5955" s="655"/>
      <c r="L5955" s="653"/>
      <c r="M5955" s="654"/>
      <c r="N5955" s="654"/>
      <c r="O5955" s="654"/>
      <c r="P5955" s="655"/>
      <c r="Q5955" s="656"/>
      <c r="R5955" s="652"/>
      <c r="S5955" s="566"/>
      <c r="T5955" s="566"/>
      <c r="U5955" s="566"/>
      <c r="V5955" s="566"/>
      <c r="W5955" s="566"/>
      <c r="X5955" s="566"/>
      <c r="Y5955" s="566"/>
      <c r="Z5955" s="566"/>
      <c r="AA5955" s="566"/>
      <c r="AB5955" s="566"/>
      <c r="AC5955" s="566"/>
      <c r="AD5955" s="566"/>
      <c r="AE5955" s="566"/>
      <c r="AF5955" s="566"/>
      <c r="AG5955" s="566"/>
    </row>
    <row r="5956" spans="2:33" hidden="1" outlineLevel="1" x14ac:dyDescent="0.45">
      <c r="B5956" s="657"/>
      <c r="C5956" s="658"/>
      <c r="D5956" s="659"/>
      <c r="E5956" s="660"/>
      <c r="F5956" s="661"/>
      <c r="G5956" s="662"/>
      <c r="H5956" s="663"/>
      <c r="I5956" s="663"/>
      <c r="J5956" s="663"/>
      <c r="K5956" s="664"/>
      <c r="L5956" s="662"/>
      <c r="M5956" s="663"/>
      <c r="N5956" s="663"/>
      <c r="O5956" s="663"/>
      <c r="P5956" s="664"/>
      <c r="Q5956" s="665"/>
      <c r="R5956" s="661"/>
      <c r="S5956" s="566"/>
      <c r="T5956" s="566"/>
      <c r="U5956" s="566"/>
      <c r="V5956" s="566"/>
      <c r="W5956" s="566"/>
      <c r="X5956" s="566"/>
      <c r="Y5956" s="566"/>
      <c r="Z5956" s="566"/>
      <c r="AA5956" s="566"/>
      <c r="AB5956" s="566"/>
      <c r="AC5956" s="566"/>
      <c r="AD5956" s="566"/>
      <c r="AE5956" s="566"/>
      <c r="AF5956" s="566"/>
      <c r="AG5956" s="566"/>
    </row>
    <row r="5957" spans="2:33" hidden="1" outlineLevel="1" x14ac:dyDescent="0.45">
      <c r="B5957" s="648"/>
      <c r="C5957" s="649"/>
      <c r="D5957" s="650"/>
      <c r="E5957" s="651"/>
      <c r="F5957" s="652"/>
      <c r="G5957" s="653"/>
      <c r="H5957" s="654"/>
      <c r="I5957" s="654"/>
      <c r="J5957" s="654"/>
      <c r="K5957" s="655"/>
      <c r="L5957" s="653"/>
      <c r="M5957" s="654"/>
      <c r="N5957" s="654"/>
      <c r="O5957" s="654"/>
      <c r="P5957" s="655"/>
      <c r="Q5957" s="656"/>
      <c r="R5957" s="652"/>
      <c r="S5957" s="566"/>
      <c r="T5957" s="566"/>
      <c r="U5957" s="566"/>
      <c r="V5957" s="566"/>
      <c r="W5957" s="566"/>
      <c r="X5957" s="566"/>
      <c r="Y5957" s="566"/>
      <c r="Z5957" s="566"/>
      <c r="AA5957" s="566"/>
      <c r="AB5957" s="566"/>
      <c r="AC5957" s="566"/>
      <c r="AD5957" s="566"/>
      <c r="AE5957" s="566"/>
      <c r="AF5957" s="566"/>
      <c r="AG5957" s="566"/>
    </row>
    <row r="5958" spans="2:33" hidden="1" outlineLevel="1" x14ac:dyDescent="0.45">
      <c r="B5958" s="657"/>
      <c r="C5958" s="658"/>
      <c r="D5958" s="659"/>
      <c r="E5958" s="660"/>
      <c r="F5958" s="661"/>
      <c r="G5958" s="662"/>
      <c r="H5958" s="663"/>
      <c r="I5958" s="663"/>
      <c r="J5958" s="663"/>
      <c r="K5958" s="664"/>
      <c r="L5958" s="662"/>
      <c r="M5958" s="663"/>
      <c r="N5958" s="663"/>
      <c r="O5958" s="663"/>
      <c r="P5958" s="664"/>
      <c r="Q5958" s="665"/>
      <c r="R5958" s="661"/>
      <c r="S5958" s="566"/>
      <c r="T5958" s="566"/>
      <c r="U5958" s="566"/>
      <c r="V5958" s="566"/>
      <c r="W5958" s="566"/>
      <c r="X5958" s="566"/>
      <c r="Y5958" s="566"/>
      <c r="Z5958" s="566"/>
      <c r="AA5958" s="566"/>
      <c r="AB5958" s="566"/>
      <c r="AC5958" s="566"/>
      <c r="AD5958" s="566"/>
      <c r="AE5958" s="566"/>
      <c r="AF5958" s="566"/>
      <c r="AG5958" s="566"/>
    </row>
    <row r="5959" spans="2:33" hidden="1" outlineLevel="1" x14ac:dyDescent="0.45">
      <c r="B5959" s="648"/>
      <c r="C5959" s="649"/>
      <c r="D5959" s="650"/>
      <c r="E5959" s="651"/>
      <c r="F5959" s="652"/>
      <c r="G5959" s="653"/>
      <c r="H5959" s="654"/>
      <c r="I5959" s="654"/>
      <c r="J5959" s="654"/>
      <c r="K5959" s="655"/>
      <c r="L5959" s="653"/>
      <c r="M5959" s="654"/>
      <c r="N5959" s="654"/>
      <c r="O5959" s="654"/>
      <c r="P5959" s="655"/>
      <c r="Q5959" s="656"/>
      <c r="R5959" s="652"/>
      <c r="S5959" s="566"/>
      <c r="T5959" s="566"/>
      <c r="U5959" s="566"/>
      <c r="V5959" s="566"/>
      <c r="W5959" s="566"/>
      <c r="X5959" s="566"/>
      <c r="Y5959" s="566"/>
      <c r="Z5959" s="566"/>
      <c r="AA5959" s="566"/>
      <c r="AB5959" s="566"/>
      <c r="AC5959" s="566"/>
      <c r="AD5959" s="566"/>
      <c r="AE5959" s="566"/>
      <c r="AF5959" s="566"/>
      <c r="AG5959" s="566"/>
    </row>
    <row r="5960" spans="2:33" hidden="1" outlineLevel="1" x14ac:dyDescent="0.45">
      <c r="B5960" s="657"/>
      <c r="C5960" s="658"/>
      <c r="D5960" s="659"/>
      <c r="E5960" s="660"/>
      <c r="F5960" s="661"/>
      <c r="G5960" s="662"/>
      <c r="H5960" s="663"/>
      <c r="I5960" s="663"/>
      <c r="J5960" s="663"/>
      <c r="K5960" s="664"/>
      <c r="L5960" s="662"/>
      <c r="M5960" s="663"/>
      <c r="N5960" s="663"/>
      <c r="O5960" s="663"/>
      <c r="P5960" s="664"/>
      <c r="Q5960" s="665"/>
      <c r="R5960" s="661"/>
      <c r="S5960" s="566"/>
      <c r="T5960" s="566"/>
      <c r="U5960" s="566"/>
      <c r="V5960" s="566"/>
      <c r="W5960" s="566"/>
      <c r="X5960" s="566"/>
      <c r="Y5960" s="566"/>
      <c r="Z5960" s="566"/>
      <c r="AA5960" s="566"/>
      <c r="AB5960" s="566"/>
      <c r="AC5960" s="566"/>
      <c r="AD5960" s="566"/>
      <c r="AE5960" s="566"/>
      <c r="AF5960" s="566"/>
      <c r="AG5960" s="566"/>
    </row>
    <row r="5961" spans="2:33" hidden="1" outlineLevel="1" x14ac:dyDescent="0.45">
      <c r="B5961" s="648"/>
      <c r="C5961" s="649"/>
      <c r="D5961" s="650"/>
      <c r="E5961" s="651"/>
      <c r="F5961" s="652"/>
      <c r="G5961" s="653"/>
      <c r="H5961" s="654"/>
      <c r="I5961" s="654"/>
      <c r="J5961" s="654"/>
      <c r="K5961" s="655"/>
      <c r="L5961" s="653"/>
      <c r="M5961" s="654"/>
      <c r="N5961" s="654"/>
      <c r="O5961" s="654"/>
      <c r="P5961" s="655"/>
      <c r="Q5961" s="656"/>
      <c r="R5961" s="652"/>
      <c r="S5961" s="566"/>
      <c r="T5961" s="566"/>
      <c r="U5961" s="566"/>
      <c r="V5961" s="566"/>
      <c r="W5961" s="566"/>
      <c r="X5961" s="566"/>
      <c r="Y5961" s="566"/>
      <c r="Z5961" s="566"/>
      <c r="AA5961" s="566"/>
      <c r="AB5961" s="566"/>
      <c r="AC5961" s="566"/>
      <c r="AD5961" s="566"/>
      <c r="AE5961" s="566"/>
      <c r="AF5961" s="566"/>
      <c r="AG5961" s="566"/>
    </row>
    <row r="5962" spans="2:33" hidden="1" outlineLevel="1" x14ac:dyDescent="0.45">
      <c r="B5962" s="657"/>
      <c r="C5962" s="658"/>
      <c r="D5962" s="659"/>
      <c r="E5962" s="660"/>
      <c r="F5962" s="661"/>
      <c r="G5962" s="662"/>
      <c r="H5962" s="663"/>
      <c r="I5962" s="663"/>
      <c r="J5962" s="663"/>
      <c r="K5962" s="664"/>
      <c r="L5962" s="662"/>
      <c r="M5962" s="663"/>
      <c r="N5962" s="663"/>
      <c r="O5962" s="663"/>
      <c r="P5962" s="664"/>
      <c r="Q5962" s="665"/>
      <c r="R5962" s="661"/>
      <c r="S5962" s="566"/>
      <c r="T5962" s="566"/>
      <c r="U5962" s="566"/>
      <c r="V5962" s="566"/>
      <c r="W5962" s="566"/>
      <c r="X5962" s="566"/>
      <c r="Y5962" s="566"/>
      <c r="Z5962" s="566"/>
      <c r="AA5962" s="566"/>
      <c r="AB5962" s="566"/>
      <c r="AC5962" s="566"/>
      <c r="AD5962" s="566"/>
      <c r="AE5962" s="566"/>
      <c r="AF5962" s="566"/>
      <c r="AG5962" s="566"/>
    </row>
    <row r="5963" spans="2:33" hidden="1" outlineLevel="1" x14ac:dyDescent="0.45">
      <c r="B5963" s="648"/>
      <c r="C5963" s="649"/>
      <c r="D5963" s="650"/>
      <c r="E5963" s="651"/>
      <c r="F5963" s="652"/>
      <c r="G5963" s="653"/>
      <c r="H5963" s="654"/>
      <c r="I5963" s="654"/>
      <c r="J5963" s="654"/>
      <c r="K5963" s="655"/>
      <c r="L5963" s="653"/>
      <c r="M5963" s="654"/>
      <c r="N5963" s="654"/>
      <c r="O5963" s="654"/>
      <c r="P5963" s="655"/>
      <c r="Q5963" s="656"/>
      <c r="R5963" s="652"/>
      <c r="S5963" s="566"/>
      <c r="T5963" s="566"/>
      <c r="U5963" s="566"/>
      <c r="V5963" s="566"/>
      <c r="W5963" s="566"/>
      <c r="X5963" s="566"/>
      <c r="Y5963" s="566"/>
      <c r="Z5963" s="566"/>
      <c r="AA5963" s="566"/>
      <c r="AB5963" s="566"/>
      <c r="AC5963" s="566"/>
      <c r="AD5963" s="566"/>
      <c r="AE5963" s="566"/>
      <c r="AF5963" s="566"/>
      <c r="AG5963" s="566"/>
    </row>
    <row r="5964" spans="2:33" hidden="1" outlineLevel="1" x14ac:dyDescent="0.45">
      <c r="B5964" s="657"/>
      <c r="C5964" s="658"/>
      <c r="D5964" s="659"/>
      <c r="E5964" s="660"/>
      <c r="F5964" s="661"/>
      <c r="G5964" s="662"/>
      <c r="H5964" s="663"/>
      <c r="I5964" s="663"/>
      <c r="J5964" s="663"/>
      <c r="K5964" s="664"/>
      <c r="L5964" s="662"/>
      <c r="M5964" s="663"/>
      <c r="N5964" s="663"/>
      <c r="O5964" s="663"/>
      <c r="P5964" s="664"/>
      <c r="Q5964" s="665"/>
      <c r="R5964" s="661"/>
      <c r="S5964" s="566"/>
      <c r="T5964" s="566"/>
      <c r="U5964" s="566"/>
      <c r="V5964" s="566"/>
      <c r="W5964" s="566"/>
      <c r="X5964" s="566"/>
      <c r="Y5964" s="566"/>
      <c r="Z5964" s="566"/>
      <c r="AA5964" s="566"/>
      <c r="AB5964" s="566"/>
      <c r="AC5964" s="566"/>
      <c r="AD5964" s="566"/>
      <c r="AE5964" s="566"/>
      <c r="AF5964" s="566"/>
      <c r="AG5964" s="566"/>
    </row>
    <row r="5965" spans="2:33" hidden="1" outlineLevel="1" x14ac:dyDescent="0.45">
      <c r="B5965" s="648"/>
      <c r="C5965" s="649"/>
      <c r="D5965" s="650"/>
      <c r="E5965" s="651"/>
      <c r="F5965" s="652"/>
      <c r="G5965" s="653"/>
      <c r="H5965" s="654"/>
      <c r="I5965" s="654"/>
      <c r="J5965" s="654"/>
      <c r="K5965" s="655"/>
      <c r="L5965" s="653"/>
      <c r="M5965" s="654"/>
      <c r="N5965" s="654"/>
      <c r="O5965" s="654"/>
      <c r="P5965" s="655"/>
      <c r="Q5965" s="656"/>
      <c r="R5965" s="652"/>
      <c r="S5965" s="566"/>
      <c r="T5965" s="566"/>
      <c r="U5965" s="566"/>
      <c r="V5965" s="566"/>
      <c r="W5965" s="566"/>
      <c r="X5965" s="566"/>
      <c r="Y5965" s="566"/>
      <c r="Z5965" s="566"/>
      <c r="AA5965" s="566"/>
      <c r="AB5965" s="566"/>
      <c r="AC5965" s="566"/>
      <c r="AD5965" s="566"/>
      <c r="AE5965" s="566"/>
      <c r="AF5965" s="566"/>
      <c r="AG5965" s="566"/>
    </row>
    <row r="5966" spans="2:33" hidden="1" outlineLevel="1" x14ac:dyDescent="0.45">
      <c r="B5966" s="657"/>
      <c r="C5966" s="658"/>
      <c r="D5966" s="659"/>
      <c r="E5966" s="660"/>
      <c r="F5966" s="661"/>
      <c r="G5966" s="662"/>
      <c r="H5966" s="663"/>
      <c r="I5966" s="663"/>
      <c r="J5966" s="663"/>
      <c r="K5966" s="664"/>
      <c r="L5966" s="662"/>
      <c r="M5966" s="663"/>
      <c r="N5966" s="663"/>
      <c r="O5966" s="663"/>
      <c r="P5966" s="664"/>
      <c r="Q5966" s="665"/>
      <c r="R5966" s="661"/>
      <c r="S5966" s="566"/>
      <c r="T5966" s="566"/>
      <c r="U5966" s="566"/>
      <c r="V5966" s="566"/>
      <c r="W5966" s="566"/>
      <c r="X5966" s="566"/>
      <c r="Y5966" s="566"/>
      <c r="Z5966" s="566"/>
      <c r="AA5966" s="566"/>
      <c r="AB5966" s="566"/>
      <c r="AC5966" s="566"/>
      <c r="AD5966" s="566"/>
      <c r="AE5966" s="566"/>
      <c r="AF5966" s="566"/>
      <c r="AG5966" s="566"/>
    </row>
    <row r="5967" spans="2:33" hidden="1" outlineLevel="1" x14ac:dyDescent="0.45">
      <c r="B5967" s="648"/>
      <c r="C5967" s="649"/>
      <c r="D5967" s="650"/>
      <c r="E5967" s="651"/>
      <c r="F5967" s="652"/>
      <c r="G5967" s="653"/>
      <c r="H5967" s="654"/>
      <c r="I5967" s="654"/>
      <c r="J5967" s="654"/>
      <c r="K5967" s="655"/>
      <c r="L5967" s="653"/>
      <c r="M5967" s="654"/>
      <c r="N5967" s="654"/>
      <c r="O5967" s="654"/>
      <c r="P5967" s="655"/>
      <c r="Q5967" s="656"/>
      <c r="R5967" s="652"/>
      <c r="S5967" s="566"/>
      <c r="T5967" s="566"/>
      <c r="U5967" s="566"/>
      <c r="V5967" s="566"/>
      <c r="W5967" s="566"/>
      <c r="X5967" s="566"/>
      <c r="Y5967" s="566"/>
      <c r="Z5967" s="566"/>
      <c r="AA5967" s="566"/>
      <c r="AB5967" s="566"/>
      <c r="AC5967" s="566"/>
      <c r="AD5967" s="566"/>
      <c r="AE5967" s="566"/>
      <c r="AF5967" s="566"/>
      <c r="AG5967" s="566"/>
    </row>
    <row r="5968" spans="2:33" hidden="1" outlineLevel="1" x14ac:dyDescent="0.45">
      <c r="B5968" s="657"/>
      <c r="C5968" s="658"/>
      <c r="D5968" s="659"/>
      <c r="E5968" s="660"/>
      <c r="F5968" s="661"/>
      <c r="G5968" s="662"/>
      <c r="H5968" s="663"/>
      <c r="I5968" s="663"/>
      <c r="J5968" s="663"/>
      <c r="K5968" s="664"/>
      <c r="L5968" s="662"/>
      <c r="M5968" s="663"/>
      <c r="N5968" s="663"/>
      <c r="O5968" s="663"/>
      <c r="P5968" s="664"/>
      <c r="Q5968" s="665"/>
      <c r="R5968" s="661"/>
      <c r="S5968" s="566"/>
      <c r="T5968" s="566"/>
      <c r="U5968" s="566"/>
      <c r="V5968" s="566"/>
      <c r="W5968" s="566"/>
      <c r="X5968" s="566"/>
      <c r="Y5968" s="566"/>
      <c r="Z5968" s="566"/>
      <c r="AA5968" s="566"/>
      <c r="AB5968" s="566"/>
      <c r="AC5968" s="566"/>
      <c r="AD5968" s="566"/>
      <c r="AE5968" s="566"/>
      <c r="AF5968" s="566"/>
      <c r="AG5968" s="566"/>
    </row>
    <row r="5969" spans="2:33" hidden="1" outlineLevel="1" x14ac:dyDescent="0.45">
      <c r="B5969" s="648"/>
      <c r="C5969" s="649"/>
      <c r="D5969" s="650"/>
      <c r="E5969" s="651"/>
      <c r="F5969" s="652"/>
      <c r="G5969" s="653"/>
      <c r="H5969" s="654"/>
      <c r="I5969" s="654"/>
      <c r="J5969" s="654"/>
      <c r="K5969" s="655"/>
      <c r="L5969" s="653"/>
      <c r="M5969" s="654"/>
      <c r="N5969" s="654"/>
      <c r="O5969" s="654"/>
      <c r="P5969" s="655"/>
      <c r="Q5969" s="656"/>
      <c r="R5969" s="652"/>
      <c r="S5969" s="566"/>
      <c r="T5969" s="566"/>
      <c r="U5969" s="566"/>
      <c r="V5969" s="566"/>
      <c r="W5969" s="566"/>
      <c r="X5969" s="566"/>
      <c r="Y5969" s="566"/>
      <c r="Z5969" s="566"/>
      <c r="AA5969" s="566"/>
      <c r="AB5969" s="566"/>
      <c r="AC5969" s="566"/>
      <c r="AD5969" s="566"/>
      <c r="AE5969" s="566"/>
      <c r="AF5969" s="566"/>
      <c r="AG5969" s="566"/>
    </row>
    <row r="5970" spans="2:33" hidden="1" outlineLevel="1" x14ac:dyDescent="0.45">
      <c r="B5970" s="657"/>
      <c r="C5970" s="658"/>
      <c r="D5970" s="659"/>
      <c r="E5970" s="660"/>
      <c r="F5970" s="661"/>
      <c r="G5970" s="662"/>
      <c r="H5970" s="663"/>
      <c r="I5970" s="663"/>
      <c r="J5970" s="663"/>
      <c r="K5970" s="664"/>
      <c r="L5970" s="662"/>
      <c r="M5970" s="663"/>
      <c r="N5970" s="663"/>
      <c r="O5970" s="663"/>
      <c r="P5970" s="664"/>
      <c r="Q5970" s="665"/>
      <c r="R5970" s="661"/>
      <c r="S5970" s="566"/>
      <c r="T5970" s="566"/>
      <c r="U5970" s="566"/>
      <c r="V5970" s="566"/>
      <c r="W5970" s="566"/>
      <c r="X5970" s="566"/>
      <c r="Y5970" s="566"/>
      <c r="Z5970" s="566"/>
      <c r="AA5970" s="566"/>
      <c r="AB5970" s="566"/>
      <c r="AC5970" s="566"/>
      <c r="AD5970" s="566"/>
      <c r="AE5970" s="566"/>
      <c r="AF5970" s="566"/>
      <c r="AG5970" s="566"/>
    </row>
    <row r="5971" spans="2:33" hidden="1" outlineLevel="1" x14ac:dyDescent="0.45">
      <c r="B5971" s="648"/>
      <c r="C5971" s="649"/>
      <c r="D5971" s="650"/>
      <c r="E5971" s="651"/>
      <c r="F5971" s="652"/>
      <c r="G5971" s="653"/>
      <c r="H5971" s="654"/>
      <c r="I5971" s="654"/>
      <c r="J5971" s="654"/>
      <c r="K5971" s="655"/>
      <c r="L5971" s="653"/>
      <c r="M5971" s="654"/>
      <c r="N5971" s="654"/>
      <c r="O5971" s="654"/>
      <c r="P5971" s="655"/>
      <c r="Q5971" s="656"/>
      <c r="R5971" s="652"/>
      <c r="S5971" s="566"/>
      <c r="T5971" s="566"/>
      <c r="U5971" s="566"/>
      <c r="V5971" s="566"/>
      <c r="W5971" s="566"/>
      <c r="X5971" s="566"/>
      <c r="Y5971" s="566"/>
      <c r="Z5971" s="566"/>
      <c r="AA5971" s="566"/>
      <c r="AB5971" s="566"/>
      <c r="AC5971" s="566"/>
      <c r="AD5971" s="566"/>
      <c r="AE5971" s="566"/>
      <c r="AF5971" s="566"/>
      <c r="AG5971" s="566"/>
    </row>
    <row r="5972" spans="2:33" hidden="1" outlineLevel="1" x14ac:dyDescent="0.45">
      <c r="B5972" s="657"/>
      <c r="C5972" s="658"/>
      <c r="D5972" s="659"/>
      <c r="E5972" s="660"/>
      <c r="F5972" s="661"/>
      <c r="G5972" s="662"/>
      <c r="H5972" s="663"/>
      <c r="I5972" s="663"/>
      <c r="J5972" s="663"/>
      <c r="K5972" s="664"/>
      <c r="L5972" s="662"/>
      <c r="M5972" s="663"/>
      <c r="N5972" s="663"/>
      <c r="O5972" s="663"/>
      <c r="P5972" s="664"/>
      <c r="Q5972" s="665"/>
      <c r="R5972" s="661"/>
      <c r="S5972" s="566"/>
      <c r="T5972" s="566"/>
      <c r="U5972" s="566"/>
      <c r="V5972" s="566"/>
      <c r="W5972" s="566"/>
      <c r="X5972" s="566"/>
      <c r="Y5972" s="566"/>
      <c r="Z5972" s="566"/>
      <c r="AA5972" s="566"/>
      <c r="AB5972" s="566"/>
      <c r="AC5972" s="566"/>
      <c r="AD5972" s="566"/>
      <c r="AE5972" s="566"/>
      <c r="AF5972" s="566"/>
      <c r="AG5972" s="566"/>
    </row>
    <row r="5973" spans="2:33" hidden="1" outlineLevel="1" x14ac:dyDescent="0.45">
      <c r="B5973" s="648"/>
      <c r="C5973" s="649"/>
      <c r="D5973" s="650"/>
      <c r="E5973" s="651"/>
      <c r="F5973" s="652"/>
      <c r="G5973" s="653"/>
      <c r="H5973" s="654"/>
      <c r="I5973" s="654"/>
      <c r="J5973" s="654"/>
      <c r="K5973" s="655"/>
      <c r="L5973" s="653"/>
      <c r="M5973" s="654"/>
      <c r="N5973" s="654"/>
      <c r="O5973" s="654"/>
      <c r="P5973" s="655"/>
      <c r="Q5973" s="656"/>
      <c r="R5973" s="652"/>
      <c r="S5973" s="566"/>
      <c r="T5973" s="566"/>
      <c r="U5973" s="566"/>
      <c r="V5973" s="566"/>
      <c r="W5973" s="566"/>
      <c r="X5973" s="566"/>
      <c r="Y5973" s="566"/>
      <c r="Z5973" s="566"/>
      <c r="AA5973" s="566"/>
      <c r="AB5973" s="566"/>
      <c r="AC5973" s="566"/>
      <c r="AD5973" s="566"/>
      <c r="AE5973" s="566"/>
      <c r="AF5973" s="566"/>
      <c r="AG5973" s="566"/>
    </row>
    <row r="5974" spans="2:33" hidden="1" outlineLevel="1" x14ac:dyDescent="0.45">
      <c r="B5974" s="657"/>
      <c r="C5974" s="658"/>
      <c r="D5974" s="659"/>
      <c r="E5974" s="660"/>
      <c r="F5974" s="661"/>
      <c r="G5974" s="662"/>
      <c r="H5974" s="663"/>
      <c r="I5974" s="663"/>
      <c r="J5974" s="663"/>
      <c r="K5974" s="664"/>
      <c r="L5974" s="662"/>
      <c r="M5974" s="663"/>
      <c r="N5974" s="663"/>
      <c r="O5974" s="663"/>
      <c r="P5974" s="664"/>
      <c r="Q5974" s="665"/>
      <c r="R5974" s="661"/>
      <c r="S5974" s="566"/>
      <c r="T5974" s="566"/>
      <c r="U5974" s="566"/>
      <c r="V5974" s="566"/>
      <c r="W5974" s="566"/>
      <c r="X5974" s="566"/>
      <c r="Y5974" s="566"/>
      <c r="Z5974" s="566"/>
      <c r="AA5974" s="566"/>
      <c r="AB5974" s="566"/>
      <c r="AC5974" s="566"/>
      <c r="AD5974" s="566"/>
      <c r="AE5974" s="566"/>
      <c r="AF5974" s="566"/>
      <c r="AG5974" s="566"/>
    </row>
    <row r="5975" spans="2:33" hidden="1" outlineLevel="1" x14ac:dyDescent="0.45">
      <c r="B5975" s="648"/>
      <c r="C5975" s="649"/>
      <c r="D5975" s="650"/>
      <c r="E5975" s="651"/>
      <c r="F5975" s="652"/>
      <c r="G5975" s="653"/>
      <c r="H5975" s="654"/>
      <c r="I5975" s="654"/>
      <c r="J5975" s="654"/>
      <c r="K5975" s="655"/>
      <c r="L5975" s="653"/>
      <c r="M5975" s="654"/>
      <c r="N5975" s="654"/>
      <c r="O5975" s="654"/>
      <c r="P5975" s="655"/>
      <c r="Q5975" s="656"/>
      <c r="R5975" s="652"/>
      <c r="S5975" s="566"/>
      <c r="T5975" s="566"/>
      <c r="U5975" s="566"/>
      <c r="V5975" s="566"/>
      <c r="W5975" s="566"/>
      <c r="X5975" s="566"/>
      <c r="Y5975" s="566"/>
      <c r="Z5975" s="566"/>
      <c r="AA5975" s="566"/>
      <c r="AB5975" s="566"/>
      <c r="AC5975" s="566"/>
      <c r="AD5975" s="566"/>
      <c r="AE5975" s="566"/>
      <c r="AF5975" s="566"/>
      <c r="AG5975" s="566"/>
    </row>
    <row r="5976" spans="2:33" hidden="1" outlineLevel="1" x14ac:dyDescent="0.45">
      <c r="B5976" s="657"/>
      <c r="C5976" s="658"/>
      <c r="D5976" s="659"/>
      <c r="E5976" s="660"/>
      <c r="F5976" s="661"/>
      <c r="G5976" s="662"/>
      <c r="H5976" s="663"/>
      <c r="I5976" s="663"/>
      <c r="J5976" s="663"/>
      <c r="K5976" s="664"/>
      <c r="L5976" s="662"/>
      <c r="M5976" s="663"/>
      <c r="N5976" s="663"/>
      <c r="O5976" s="663"/>
      <c r="P5976" s="664"/>
      <c r="Q5976" s="665"/>
      <c r="R5976" s="661"/>
      <c r="S5976" s="566"/>
      <c r="T5976" s="566"/>
      <c r="U5976" s="566"/>
      <c r="V5976" s="566"/>
      <c r="W5976" s="566"/>
      <c r="X5976" s="566"/>
      <c r="Y5976" s="566"/>
      <c r="Z5976" s="566"/>
      <c r="AA5976" s="566"/>
      <c r="AB5976" s="566"/>
      <c r="AC5976" s="566"/>
      <c r="AD5976" s="566"/>
      <c r="AE5976" s="566"/>
      <c r="AF5976" s="566"/>
      <c r="AG5976" s="566"/>
    </row>
    <row r="5977" spans="2:33" hidden="1" outlineLevel="1" x14ac:dyDescent="0.45">
      <c r="B5977" s="648"/>
      <c r="C5977" s="649"/>
      <c r="D5977" s="650"/>
      <c r="E5977" s="651"/>
      <c r="F5977" s="652"/>
      <c r="G5977" s="653"/>
      <c r="H5977" s="654"/>
      <c r="I5977" s="654"/>
      <c r="J5977" s="654"/>
      <c r="K5977" s="655"/>
      <c r="L5977" s="653"/>
      <c r="M5977" s="654"/>
      <c r="N5977" s="654"/>
      <c r="O5977" s="654"/>
      <c r="P5977" s="655"/>
      <c r="Q5977" s="656"/>
      <c r="R5977" s="652"/>
      <c r="S5977" s="566"/>
      <c r="T5977" s="566"/>
      <c r="U5977" s="566"/>
      <c r="V5977" s="566"/>
      <c r="W5977" s="566"/>
      <c r="X5977" s="566"/>
      <c r="Y5977" s="566"/>
      <c r="Z5977" s="566"/>
      <c r="AA5977" s="566"/>
      <c r="AB5977" s="566"/>
      <c r="AC5977" s="566"/>
      <c r="AD5977" s="566"/>
      <c r="AE5977" s="566"/>
      <c r="AF5977" s="566"/>
      <c r="AG5977" s="566"/>
    </row>
    <row r="5978" spans="2:33" hidden="1" outlineLevel="1" x14ac:dyDescent="0.45">
      <c r="B5978" s="657"/>
      <c r="C5978" s="658"/>
      <c r="D5978" s="659"/>
      <c r="E5978" s="660"/>
      <c r="F5978" s="661"/>
      <c r="G5978" s="662"/>
      <c r="H5978" s="663"/>
      <c r="I5978" s="663"/>
      <c r="J5978" s="663"/>
      <c r="K5978" s="664"/>
      <c r="L5978" s="662"/>
      <c r="M5978" s="663"/>
      <c r="N5978" s="663"/>
      <c r="O5978" s="663"/>
      <c r="P5978" s="664"/>
      <c r="Q5978" s="665"/>
      <c r="R5978" s="661"/>
      <c r="S5978" s="566"/>
      <c r="T5978" s="566"/>
      <c r="U5978" s="566"/>
      <c r="V5978" s="566"/>
      <c r="W5978" s="566"/>
      <c r="X5978" s="566"/>
      <c r="Y5978" s="566"/>
      <c r="Z5978" s="566"/>
      <c r="AA5978" s="566"/>
      <c r="AB5978" s="566"/>
      <c r="AC5978" s="566"/>
      <c r="AD5978" s="566"/>
      <c r="AE5978" s="566"/>
      <c r="AF5978" s="566"/>
      <c r="AG5978" s="566"/>
    </row>
    <row r="5979" spans="2:33" hidden="1" outlineLevel="1" x14ac:dyDescent="0.45">
      <c r="B5979" s="648"/>
      <c r="C5979" s="649"/>
      <c r="D5979" s="650"/>
      <c r="E5979" s="651"/>
      <c r="F5979" s="652"/>
      <c r="G5979" s="653"/>
      <c r="H5979" s="654"/>
      <c r="I5979" s="654"/>
      <c r="J5979" s="654"/>
      <c r="K5979" s="655"/>
      <c r="L5979" s="653"/>
      <c r="M5979" s="654"/>
      <c r="N5979" s="654"/>
      <c r="O5979" s="654"/>
      <c r="P5979" s="655"/>
      <c r="Q5979" s="656"/>
      <c r="R5979" s="652"/>
      <c r="S5979" s="566"/>
      <c r="T5979" s="566"/>
      <c r="U5979" s="566"/>
      <c r="V5979" s="566"/>
      <c r="W5979" s="566"/>
      <c r="X5979" s="566"/>
      <c r="Y5979" s="566"/>
      <c r="Z5979" s="566"/>
      <c r="AA5979" s="566"/>
      <c r="AB5979" s="566"/>
      <c r="AC5979" s="566"/>
      <c r="AD5979" s="566"/>
      <c r="AE5979" s="566"/>
      <c r="AF5979" s="566"/>
      <c r="AG5979" s="566"/>
    </row>
    <row r="5980" spans="2:33" hidden="1" outlineLevel="1" x14ac:dyDescent="0.45">
      <c r="B5980" s="657"/>
      <c r="C5980" s="658"/>
      <c r="D5980" s="659"/>
      <c r="E5980" s="660"/>
      <c r="F5980" s="661"/>
      <c r="G5980" s="662"/>
      <c r="H5980" s="663"/>
      <c r="I5980" s="663"/>
      <c r="J5980" s="663"/>
      <c r="K5980" s="664"/>
      <c r="L5980" s="662"/>
      <c r="M5980" s="663"/>
      <c r="N5980" s="663"/>
      <c r="O5980" s="663"/>
      <c r="P5980" s="664"/>
      <c r="Q5980" s="665"/>
      <c r="R5980" s="661"/>
      <c r="S5980" s="566"/>
      <c r="T5980" s="566"/>
      <c r="U5980" s="566"/>
      <c r="V5980" s="566"/>
      <c r="W5980" s="566"/>
      <c r="X5980" s="566"/>
      <c r="Y5980" s="566"/>
      <c r="Z5980" s="566"/>
      <c r="AA5980" s="566"/>
      <c r="AB5980" s="566"/>
      <c r="AC5980" s="566"/>
      <c r="AD5980" s="566"/>
      <c r="AE5980" s="566"/>
      <c r="AF5980" s="566"/>
      <c r="AG5980" s="566"/>
    </row>
    <row r="5981" spans="2:33" hidden="1" outlineLevel="1" x14ac:dyDescent="0.45">
      <c r="B5981" s="648"/>
      <c r="C5981" s="649"/>
      <c r="D5981" s="650"/>
      <c r="E5981" s="651"/>
      <c r="F5981" s="652"/>
      <c r="G5981" s="653"/>
      <c r="H5981" s="654"/>
      <c r="I5981" s="654"/>
      <c r="J5981" s="654"/>
      <c r="K5981" s="655"/>
      <c r="L5981" s="653"/>
      <c r="M5981" s="654"/>
      <c r="N5981" s="654"/>
      <c r="O5981" s="654"/>
      <c r="P5981" s="655"/>
      <c r="Q5981" s="656"/>
      <c r="R5981" s="652"/>
      <c r="S5981" s="566"/>
      <c r="T5981" s="566"/>
      <c r="U5981" s="566"/>
      <c r="V5981" s="566"/>
      <c r="W5981" s="566"/>
      <c r="X5981" s="566"/>
      <c r="Y5981" s="566"/>
      <c r="Z5981" s="566"/>
      <c r="AA5981" s="566"/>
      <c r="AB5981" s="566"/>
      <c r="AC5981" s="566"/>
      <c r="AD5981" s="566"/>
      <c r="AE5981" s="566"/>
      <c r="AF5981" s="566"/>
      <c r="AG5981" s="566"/>
    </row>
    <row r="5982" spans="2:33" hidden="1" outlineLevel="1" x14ac:dyDescent="0.45">
      <c r="B5982" s="657"/>
      <c r="C5982" s="658"/>
      <c r="D5982" s="659"/>
      <c r="E5982" s="660"/>
      <c r="F5982" s="661"/>
      <c r="G5982" s="662"/>
      <c r="H5982" s="663"/>
      <c r="I5982" s="663"/>
      <c r="J5982" s="663"/>
      <c r="K5982" s="664"/>
      <c r="L5982" s="662"/>
      <c r="M5982" s="663"/>
      <c r="N5982" s="663"/>
      <c r="O5982" s="663"/>
      <c r="P5982" s="664"/>
      <c r="Q5982" s="665"/>
      <c r="R5982" s="661"/>
      <c r="S5982" s="566"/>
      <c r="T5982" s="566"/>
      <c r="U5982" s="566"/>
      <c r="V5982" s="566"/>
      <c r="W5982" s="566"/>
      <c r="X5982" s="566"/>
      <c r="Y5982" s="566"/>
      <c r="Z5982" s="566"/>
      <c r="AA5982" s="566"/>
      <c r="AB5982" s="566"/>
      <c r="AC5982" s="566"/>
      <c r="AD5982" s="566"/>
      <c r="AE5982" s="566"/>
      <c r="AF5982" s="566"/>
      <c r="AG5982" s="566"/>
    </row>
    <row r="5983" spans="2:33" hidden="1" outlineLevel="1" x14ac:dyDescent="0.45">
      <c r="B5983" s="648"/>
      <c r="C5983" s="649"/>
      <c r="D5983" s="650"/>
      <c r="E5983" s="651"/>
      <c r="F5983" s="652"/>
      <c r="G5983" s="653"/>
      <c r="H5983" s="654"/>
      <c r="I5983" s="654"/>
      <c r="J5983" s="654"/>
      <c r="K5983" s="655"/>
      <c r="L5983" s="653"/>
      <c r="M5983" s="654"/>
      <c r="N5983" s="654"/>
      <c r="O5983" s="654"/>
      <c r="P5983" s="655"/>
      <c r="Q5983" s="656"/>
      <c r="R5983" s="652"/>
      <c r="S5983" s="566"/>
      <c r="T5983" s="566"/>
      <c r="U5983" s="566"/>
      <c r="V5983" s="566"/>
      <c r="W5983" s="566"/>
      <c r="X5983" s="566"/>
      <c r="Y5983" s="566"/>
      <c r="Z5983" s="566"/>
      <c r="AA5983" s="566"/>
      <c r="AB5983" s="566"/>
      <c r="AC5983" s="566"/>
      <c r="AD5983" s="566"/>
      <c r="AE5983" s="566"/>
      <c r="AF5983" s="566"/>
      <c r="AG5983" s="566"/>
    </row>
    <row r="5984" spans="2:33" hidden="1" outlineLevel="1" x14ac:dyDescent="0.45">
      <c r="B5984" s="657"/>
      <c r="C5984" s="658"/>
      <c r="D5984" s="659"/>
      <c r="E5984" s="660"/>
      <c r="F5984" s="661"/>
      <c r="G5984" s="662"/>
      <c r="H5984" s="663"/>
      <c r="I5984" s="663"/>
      <c r="J5984" s="663"/>
      <c r="K5984" s="664"/>
      <c r="L5984" s="662"/>
      <c r="M5984" s="663"/>
      <c r="N5984" s="663"/>
      <c r="O5984" s="663"/>
      <c r="P5984" s="664"/>
      <c r="Q5984" s="665"/>
      <c r="R5984" s="661"/>
      <c r="S5984" s="566"/>
      <c r="T5984" s="566"/>
      <c r="U5984" s="566"/>
      <c r="V5984" s="566"/>
      <c r="W5984" s="566"/>
      <c r="X5984" s="566"/>
      <c r="Y5984" s="566"/>
      <c r="Z5984" s="566"/>
      <c r="AA5984" s="566"/>
      <c r="AB5984" s="566"/>
      <c r="AC5984" s="566"/>
      <c r="AD5984" s="566"/>
      <c r="AE5984" s="566"/>
      <c r="AF5984" s="566"/>
      <c r="AG5984" s="566"/>
    </row>
    <row r="5985" spans="2:33" hidden="1" outlineLevel="1" x14ac:dyDescent="0.45">
      <c r="B5985" s="648"/>
      <c r="C5985" s="649"/>
      <c r="D5985" s="650"/>
      <c r="E5985" s="651"/>
      <c r="F5985" s="652"/>
      <c r="G5985" s="653"/>
      <c r="H5985" s="654"/>
      <c r="I5985" s="654"/>
      <c r="J5985" s="654"/>
      <c r="K5985" s="655"/>
      <c r="L5985" s="653"/>
      <c r="M5985" s="654"/>
      <c r="N5985" s="654"/>
      <c r="O5985" s="654"/>
      <c r="P5985" s="655"/>
      <c r="Q5985" s="656"/>
      <c r="R5985" s="652"/>
      <c r="S5985" s="566"/>
      <c r="T5985" s="566"/>
      <c r="U5985" s="566"/>
      <c r="V5985" s="566"/>
      <c r="W5985" s="566"/>
      <c r="X5985" s="566"/>
      <c r="Y5985" s="566"/>
      <c r="Z5985" s="566"/>
      <c r="AA5985" s="566"/>
      <c r="AB5985" s="566"/>
      <c r="AC5985" s="566"/>
      <c r="AD5985" s="566"/>
      <c r="AE5985" s="566"/>
      <c r="AF5985" s="566"/>
      <c r="AG5985" s="566"/>
    </row>
    <row r="5986" spans="2:33" hidden="1" outlineLevel="1" x14ac:dyDescent="0.45">
      <c r="B5986" s="657"/>
      <c r="C5986" s="658"/>
      <c r="D5986" s="659"/>
      <c r="E5986" s="660"/>
      <c r="F5986" s="661"/>
      <c r="G5986" s="662"/>
      <c r="H5986" s="663"/>
      <c r="I5986" s="663"/>
      <c r="J5986" s="663"/>
      <c r="K5986" s="664"/>
      <c r="L5986" s="662"/>
      <c r="M5986" s="663"/>
      <c r="N5986" s="663"/>
      <c r="O5986" s="663"/>
      <c r="P5986" s="664"/>
      <c r="Q5986" s="665"/>
      <c r="R5986" s="661"/>
      <c r="S5986" s="566"/>
      <c r="T5986" s="566"/>
      <c r="U5986" s="566"/>
      <c r="V5986" s="566"/>
      <c r="W5986" s="566"/>
      <c r="X5986" s="566"/>
      <c r="Y5986" s="566"/>
      <c r="Z5986" s="566"/>
      <c r="AA5986" s="566"/>
      <c r="AB5986" s="566"/>
      <c r="AC5986" s="566"/>
      <c r="AD5986" s="566"/>
      <c r="AE5986" s="566"/>
      <c r="AF5986" s="566"/>
      <c r="AG5986" s="566"/>
    </row>
    <row r="5987" spans="2:33" hidden="1" outlineLevel="1" x14ac:dyDescent="0.45">
      <c r="B5987" s="648"/>
      <c r="C5987" s="649"/>
      <c r="D5987" s="650"/>
      <c r="E5987" s="651"/>
      <c r="F5987" s="652"/>
      <c r="G5987" s="653"/>
      <c r="H5987" s="654"/>
      <c r="I5987" s="654"/>
      <c r="J5987" s="654"/>
      <c r="K5987" s="655"/>
      <c r="L5987" s="653"/>
      <c r="M5987" s="654"/>
      <c r="N5987" s="654"/>
      <c r="O5987" s="654"/>
      <c r="P5987" s="655"/>
      <c r="Q5987" s="656"/>
      <c r="R5987" s="652"/>
      <c r="S5987" s="566"/>
      <c r="T5987" s="566"/>
      <c r="U5987" s="566"/>
      <c r="V5987" s="566"/>
      <c r="W5987" s="566"/>
      <c r="X5987" s="566"/>
      <c r="Y5987" s="566"/>
      <c r="Z5987" s="566"/>
      <c r="AA5987" s="566"/>
      <c r="AB5987" s="566"/>
      <c r="AC5987" s="566"/>
      <c r="AD5987" s="566"/>
      <c r="AE5987" s="566"/>
      <c r="AF5987" s="566"/>
      <c r="AG5987" s="566"/>
    </row>
    <row r="5988" spans="2:33" hidden="1" outlineLevel="1" x14ac:dyDescent="0.45">
      <c r="B5988" s="657"/>
      <c r="C5988" s="658"/>
      <c r="D5988" s="659"/>
      <c r="E5988" s="660"/>
      <c r="F5988" s="661"/>
      <c r="G5988" s="662"/>
      <c r="H5988" s="663"/>
      <c r="I5988" s="663"/>
      <c r="J5988" s="663"/>
      <c r="K5988" s="664"/>
      <c r="L5988" s="662"/>
      <c r="M5988" s="663"/>
      <c r="N5988" s="663"/>
      <c r="O5988" s="663"/>
      <c r="P5988" s="664"/>
      <c r="Q5988" s="665"/>
      <c r="R5988" s="661"/>
      <c r="S5988" s="566"/>
      <c r="T5988" s="566"/>
      <c r="U5988" s="566"/>
      <c r="V5988" s="566"/>
      <c r="W5988" s="566"/>
      <c r="X5988" s="566"/>
      <c r="Y5988" s="566"/>
      <c r="Z5988" s="566"/>
      <c r="AA5988" s="566"/>
      <c r="AB5988" s="566"/>
      <c r="AC5988" s="566"/>
      <c r="AD5988" s="566"/>
      <c r="AE5988" s="566"/>
      <c r="AF5988" s="566"/>
      <c r="AG5988" s="566"/>
    </row>
    <row r="5989" spans="2:33" hidden="1" outlineLevel="1" x14ac:dyDescent="0.45">
      <c r="B5989" s="648"/>
      <c r="C5989" s="649"/>
      <c r="D5989" s="650"/>
      <c r="E5989" s="651"/>
      <c r="F5989" s="652"/>
      <c r="G5989" s="653"/>
      <c r="H5989" s="654"/>
      <c r="I5989" s="654"/>
      <c r="J5989" s="654"/>
      <c r="K5989" s="655"/>
      <c r="L5989" s="653"/>
      <c r="M5989" s="654"/>
      <c r="N5989" s="654"/>
      <c r="O5989" s="654"/>
      <c r="P5989" s="655"/>
      <c r="Q5989" s="656"/>
      <c r="R5989" s="652"/>
      <c r="S5989" s="566"/>
      <c r="T5989" s="566"/>
      <c r="U5989" s="566"/>
      <c r="V5989" s="566"/>
      <c r="W5989" s="566"/>
      <c r="X5989" s="566"/>
      <c r="Y5989" s="566"/>
      <c r="Z5989" s="566"/>
      <c r="AA5989" s="566"/>
      <c r="AB5989" s="566"/>
      <c r="AC5989" s="566"/>
      <c r="AD5989" s="566"/>
      <c r="AE5989" s="566"/>
      <c r="AF5989" s="566"/>
      <c r="AG5989" s="566"/>
    </row>
    <row r="5990" spans="2:33" hidden="1" outlineLevel="1" x14ac:dyDescent="0.45">
      <c r="B5990" s="657"/>
      <c r="C5990" s="658"/>
      <c r="D5990" s="659"/>
      <c r="E5990" s="660"/>
      <c r="F5990" s="661"/>
      <c r="G5990" s="662"/>
      <c r="H5990" s="663"/>
      <c r="I5990" s="663"/>
      <c r="J5990" s="663"/>
      <c r="K5990" s="664"/>
      <c r="L5990" s="662"/>
      <c r="M5990" s="663"/>
      <c r="N5990" s="663"/>
      <c r="O5990" s="663"/>
      <c r="P5990" s="664"/>
      <c r="Q5990" s="665"/>
      <c r="R5990" s="661"/>
      <c r="S5990" s="566"/>
      <c r="T5990" s="566"/>
      <c r="U5990" s="566"/>
      <c r="V5990" s="566"/>
      <c r="W5990" s="566"/>
      <c r="X5990" s="566"/>
      <c r="Y5990" s="566"/>
      <c r="Z5990" s="566"/>
      <c r="AA5990" s="566"/>
      <c r="AB5990" s="566"/>
      <c r="AC5990" s="566"/>
      <c r="AD5990" s="566"/>
      <c r="AE5990" s="566"/>
      <c r="AF5990" s="566"/>
      <c r="AG5990" s="566"/>
    </row>
    <row r="5991" spans="2:33" hidden="1" outlineLevel="1" x14ac:dyDescent="0.45">
      <c r="B5991" s="648"/>
      <c r="C5991" s="649"/>
      <c r="D5991" s="650"/>
      <c r="E5991" s="651"/>
      <c r="F5991" s="652"/>
      <c r="G5991" s="653"/>
      <c r="H5991" s="654"/>
      <c r="I5991" s="654"/>
      <c r="J5991" s="654"/>
      <c r="K5991" s="655"/>
      <c r="L5991" s="653"/>
      <c r="M5991" s="654"/>
      <c r="N5991" s="654"/>
      <c r="O5991" s="654"/>
      <c r="P5991" s="655"/>
      <c r="Q5991" s="656"/>
      <c r="R5991" s="652"/>
      <c r="S5991" s="566"/>
      <c r="T5991" s="566"/>
      <c r="U5991" s="566"/>
      <c r="V5991" s="566"/>
      <c r="W5991" s="566"/>
      <c r="X5991" s="566"/>
      <c r="Y5991" s="566"/>
      <c r="Z5991" s="566"/>
      <c r="AA5991" s="566"/>
      <c r="AB5991" s="566"/>
      <c r="AC5991" s="566"/>
      <c r="AD5991" s="566"/>
      <c r="AE5991" s="566"/>
      <c r="AF5991" s="566"/>
      <c r="AG5991" s="566"/>
    </row>
    <row r="5992" spans="2:33" hidden="1" outlineLevel="1" x14ac:dyDescent="0.45">
      <c r="B5992" s="657"/>
      <c r="C5992" s="658"/>
      <c r="D5992" s="659"/>
      <c r="E5992" s="660"/>
      <c r="F5992" s="661"/>
      <c r="G5992" s="662"/>
      <c r="H5992" s="663"/>
      <c r="I5992" s="663"/>
      <c r="J5992" s="663"/>
      <c r="K5992" s="664"/>
      <c r="L5992" s="662"/>
      <c r="M5992" s="663"/>
      <c r="N5992" s="663"/>
      <c r="O5992" s="663"/>
      <c r="P5992" s="664"/>
      <c r="Q5992" s="665"/>
      <c r="R5992" s="661"/>
      <c r="S5992" s="566"/>
      <c r="T5992" s="566"/>
      <c r="U5992" s="566"/>
      <c r="V5992" s="566"/>
      <c r="W5992" s="566"/>
      <c r="X5992" s="566"/>
      <c r="Y5992" s="566"/>
      <c r="Z5992" s="566"/>
      <c r="AA5992" s="566"/>
      <c r="AB5992" s="566"/>
      <c r="AC5992" s="566"/>
      <c r="AD5992" s="566"/>
      <c r="AE5992" s="566"/>
      <c r="AF5992" s="566"/>
      <c r="AG5992" s="566"/>
    </row>
    <row r="5993" spans="2:33" hidden="1" outlineLevel="1" x14ac:dyDescent="0.45">
      <c r="B5993" s="648"/>
      <c r="C5993" s="649"/>
      <c r="D5993" s="650"/>
      <c r="E5993" s="651"/>
      <c r="F5993" s="652"/>
      <c r="G5993" s="653"/>
      <c r="H5993" s="654"/>
      <c r="I5993" s="654"/>
      <c r="J5993" s="654"/>
      <c r="K5993" s="655"/>
      <c r="L5993" s="653"/>
      <c r="M5993" s="654"/>
      <c r="N5993" s="654"/>
      <c r="O5993" s="654"/>
      <c r="P5993" s="655"/>
      <c r="Q5993" s="656"/>
      <c r="R5993" s="652"/>
      <c r="S5993" s="566"/>
      <c r="T5993" s="566"/>
      <c r="U5993" s="566"/>
      <c r="V5993" s="566"/>
      <c r="W5993" s="566"/>
      <c r="X5993" s="566"/>
      <c r="Y5993" s="566"/>
      <c r="Z5993" s="566"/>
      <c r="AA5993" s="566"/>
      <c r="AB5993" s="566"/>
      <c r="AC5993" s="566"/>
      <c r="AD5993" s="566"/>
      <c r="AE5993" s="566"/>
      <c r="AF5993" s="566"/>
      <c r="AG5993" s="566"/>
    </row>
    <row r="5994" spans="2:33" hidden="1" outlineLevel="1" x14ac:dyDescent="0.45">
      <c r="B5994" s="657"/>
      <c r="C5994" s="658"/>
      <c r="D5994" s="659"/>
      <c r="E5994" s="660"/>
      <c r="F5994" s="661"/>
      <c r="G5994" s="662"/>
      <c r="H5994" s="663"/>
      <c r="I5994" s="663"/>
      <c r="J5994" s="663"/>
      <c r="K5994" s="664"/>
      <c r="L5994" s="662"/>
      <c r="M5994" s="663"/>
      <c r="N5994" s="663"/>
      <c r="O5994" s="663"/>
      <c r="P5994" s="664"/>
      <c r="Q5994" s="665"/>
      <c r="R5994" s="661"/>
      <c r="S5994" s="566"/>
      <c r="T5994" s="566"/>
      <c r="U5994" s="566"/>
      <c r="V5994" s="566"/>
      <c r="W5994" s="566"/>
      <c r="X5994" s="566"/>
      <c r="Y5994" s="566"/>
      <c r="Z5994" s="566"/>
      <c r="AA5994" s="566"/>
      <c r="AB5994" s="566"/>
      <c r="AC5994" s="566"/>
      <c r="AD5994" s="566"/>
      <c r="AE5994" s="566"/>
      <c r="AF5994" s="566"/>
      <c r="AG5994" s="566"/>
    </row>
    <row r="5995" spans="2:33" hidden="1" outlineLevel="1" x14ac:dyDescent="0.45">
      <c r="B5995" s="648"/>
      <c r="C5995" s="649"/>
      <c r="D5995" s="650"/>
      <c r="E5995" s="651"/>
      <c r="F5995" s="652"/>
      <c r="G5995" s="653"/>
      <c r="H5995" s="654"/>
      <c r="I5995" s="654"/>
      <c r="J5995" s="654"/>
      <c r="K5995" s="655"/>
      <c r="L5995" s="653"/>
      <c r="M5995" s="654"/>
      <c r="N5995" s="654"/>
      <c r="O5995" s="654"/>
      <c r="P5995" s="655"/>
      <c r="Q5995" s="656"/>
      <c r="R5995" s="652"/>
      <c r="S5995" s="566"/>
      <c r="T5995" s="566"/>
      <c r="U5995" s="566"/>
      <c r="V5995" s="566"/>
      <c r="W5995" s="566"/>
      <c r="X5995" s="566"/>
      <c r="Y5995" s="566"/>
      <c r="Z5995" s="566"/>
      <c r="AA5995" s="566"/>
      <c r="AB5995" s="566"/>
      <c r="AC5995" s="566"/>
      <c r="AD5995" s="566"/>
      <c r="AE5995" s="566"/>
      <c r="AF5995" s="566"/>
      <c r="AG5995" s="566"/>
    </row>
    <row r="5996" spans="2:33" hidden="1" outlineLevel="1" x14ac:dyDescent="0.45">
      <c r="B5996" s="657"/>
      <c r="C5996" s="658"/>
      <c r="D5996" s="659"/>
      <c r="E5996" s="660"/>
      <c r="F5996" s="661"/>
      <c r="G5996" s="662"/>
      <c r="H5996" s="663"/>
      <c r="I5996" s="663"/>
      <c r="J5996" s="663"/>
      <c r="K5996" s="664"/>
      <c r="L5996" s="662"/>
      <c r="M5996" s="663"/>
      <c r="N5996" s="663"/>
      <c r="O5996" s="663"/>
      <c r="P5996" s="664"/>
      <c r="Q5996" s="665"/>
      <c r="R5996" s="661"/>
      <c r="S5996" s="566"/>
      <c r="T5996" s="566"/>
      <c r="U5996" s="566"/>
      <c r="V5996" s="566"/>
      <c r="W5996" s="566"/>
      <c r="X5996" s="566"/>
      <c r="Y5996" s="566"/>
      <c r="Z5996" s="566"/>
      <c r="AA5996" s="566"/>
      <c r="AB5996" s="566"/>
      <c r="AC5996" s="566"/>
      <c r="AD5996" s="566"/>
      <c r="AE5996" s="566"/>
      <c r="AF5996" s="566"/>
      <c r="AG5996" s="566"/>
    </row>
    <row r="5997" spans="2:33" hidden="1" outlineLevel="1" x14ac:dyDescent="0.45">
      <c r="B5997" s="648"/>
      <c r="C5997" s="649"/>
      <c r="D5997" s="650"/>
      <c r="E5997" s="651"/>
      <c r="F5997" s="652"/>
      <c r="G5997" s="653"/>
      <c r="H5997" s="654"/>
      <c r="I5997" s="654"/>
      <c r="J5997" s="654"/>
      <c r="K5997" s="655"/>
      <c r="L5997" s="653"/>
      <c r="M5997" s="654"/>
      <c r="N5997" s="654"/>
      <c r="O5997" s="654"/>
      <c r="P5997" s="655"/>
      <c r="Q5997" s="656"/>
      <c r="R5997" s="652"/>
      <c r="S5997" s="566"/>
      <c r="T5997" s="566"/>
      <c r="U5997" s="566"/>
      <c r="V5997" s="566"/>
      <c r="W5997" s="566"/>
      <c r="X5997" s="566"/>
      <c r="Y5997" s="566"/>
      <c r="Z5997" s="566"/>
      <c r="AA5997" s="566"/>
      <c r="AB5997" s="566"/>
      <c r="AC5997" s="566"/>
      <c r="AD5997" s="566"/>
      <c r="AE5997" s="566"/>
      <c r="AF5997" s="566"/>
      <c r="AG5997" s="566"/>
    </row>
    <row r="5998" spans="2:33" hidden="1" outlineLevel="1" x14ac:dyDescent="0.45">
      <c r="B5998" s="657"/>
      <c r="C5998" s="658"/>
      <c r="D5998" s="659"/>
      <c r="E5998" s="660"/>
      <c r="F5998" s="661"/>
      <c r="G5998" s="662"/>
      <c r="H5998" s="663"/>
      <c r="I5998" s="663"/>
      <c r="J5998" s="663"/>
      <c r="K5998" s="664"/>
      <c r="L5998" s="662"/>
      <c r="M5998" s="663"/>
      <c r="N5998" s="663"/>
      <c r="O5998" s="663"/>
      <c r="P5998" s="664"/>
      <c r="Q5998" s="665"/>
      <c r="R5998" s="661"/>
      <c r="S5998" s="566"/>
      <c r="T5998" s="566"/>
      <c r="U5998" s="566"/>
      <c r="V5998" s="566"/>
      <c r="W5998" s="566"/>
      <c r="X5998" s="566"/>
      <c r="Y5998" s="566"/>
      <c r="Z5998" s="566"/>
      <c r="AA5998" s="566"/>
      <c r="AB5998" s="566"/>
      <c r="AC5998" s="566"/>
      <c r="AD5998" s="566"/>
      <c r="AE5998" s="566"/>
      <c r="AF5998" s="566"/>
      <c r="AG5998" s="566"/>
    </row>
    <row r="5999" spans="2:33" hidden="1" outlineLevel="1" x14ac:dyDescent="0.45">
      <c r="B5999" s="648"/>
      <c r="C5999" s="649"/>
      <c r="D5999" s="650"/>
      <c r="E5999" s="651"/>
      <c r="F5999" s="652"/>
      <c r="G5999" s="653"/>
      <c r="H5999" s="654"/>
      <c r="I5999" s="654"/>
      <c r="J5999" s="654"/>
      <c r="K5999" s="655"/>
      <c r="L5999" s="653"/>
      <c r="M5999" s="654"/>
      <c r="N5999" s="654"/>
      <c r="O5999" s="654"/>
      <c r="P5999" s="655"/>
      <c r="Q5999" s="656"/>
      <c r="R5999" s="652"/>
      <c r="S5999" s="566"/>
      <c r="T5999" s="566"/>
      <c r="U5999" s="566"/>
      <c r="V5999" s="566"/>
      <c r="W5999" s="566"/>
      <c r="X5999" s="566"/>
      <c r="Y5999" s="566"/>
      <c r="Z5999" s="566"/>
      <c r="AA5999" s="566"/>
      <c r="AB5999" s="566"/>
      <c r="AC5999" s="566"/>
      <c r="AD5999" s="566"/>
      <c r="AE5999" s="566"/>
      <c r="AF5999" s="566"/>
      <c r="AG5999" s="566"/>
    </row>
    <row r="6000" spans="2:33" hidden="1" outlineLevel="1" x14ac:dyDescent="0.45">
      <c r="B6000" s="657"/>
      <c r="C6000" s="658"/>
      <c r="D6000" s="659"/>
      <c r="E6000" s="660"/>
      <c r="F6000" s="661"/>
      <c r="G6000" s="662"/>
      <c r="H6000" s="663"/>
      <c r="I6000" s="663"/>
      <c r="J6000" s="663"/>
      <c r="K6000" s="664"/>
      <c r="L6000" s="662"/>
      <c r="M6000" s="663"/>
      <c r="N6000" s="663"/>
      <c r="O6000" s="663"/>
      <c r="P6000" s="664"/>
      <c r="Q6000" s="665"/>
      <c r="R6000" s="661"/>
      <c r="S6000" s="566"/>
      <c r="T6000" s="566"/>
      <c r="U6000" s="566"/>
      <c r="V6000" s="566"/>
      <c r="W6000" s="566"/>
      <c r="X6000" s="566"/>
      <c r="Y6000" s="566"/>
      <c r="Z6000" s="566"/>
      <c r="AA6000" s="566"/>
      <c r="AB6000" s="566"/>
      <c r="AC6000" s="566"/>
      <c r="AD6000" s="566"/>
      <c r="AE6000" s="566"/>
      <c r="AF6000" s="566"/>
      <c r="AG6000" s="566"/>
    </row>
    <row r="6001" spans="2:33" hidden="1" outlineLevel="1" x14ac:dyDescent="0.45">
      <c r="B6001" s="648"/>
      <c r="C6001" s="649"/>
      <c r="D6001" s="650"/>
      <c r="E6001" s="651"/>
      <c r="F6001" s="652"/>
      <c r="G6001" s="653"/>
      <c r="H6001" s="654"/>
      <c r="I6001" s="654"/>
      <c r="J6001" s="654"/>
      <c r="K6001" s="655"/>
      <c r="L6001" s="653"/>
      <c r="M6001" s="654"/>
      <c r="N6001" s="654"/>
      <c r="O6001" s="654"/>
      <c r="P6001" s="655"/>
      <c r="Q6001" s="656"/>
      <c r="R6001" s="652"/>
      <c r="S6001" s="566"/>
      <c r="T6001" s="566"/>
      <c r="U6001" s="566"/>
      <c r="V6001" s="566"/>
      <c r="W6001" s="566"/>
      <c r="X6001" s="566"/>
      <c r="Y6001" s="566"/>
      <c r="Z6001" s="566"/>
      <c r="AA6001" s="566"/>
      <c r="AB6001" s="566"/>
      <c r="AC6001" s="566"/>
      <c r="AD6001" s="566"/>
      <c r="AE6001" s="566"/>
      <c r="AF6001" s="566"/>
      <c r="AG6001" s="566"/>
    </row>
    <row r="6002" spans="2:33" hidden="1" outlineLevel="1" x14ac:dyDescent="0.45">
      <c r="B6002" s="657"/>
      <c r="C6002" s="658"/>
      <c r="D6002" s="659"/>
      <c r="E6002" s="660"/>
      <c r="F6002" s="661"/>
      <c r="G6002" s="662"/>
      <c r="H6002" s="663"/>
      <c r="I6002" s="663"/>
      <c r="J6002" s="663"/>
      <c r="K6002" s="664"/>
      <c r="L6002" s="662"/>
      <c r="M6002" s="663"/>
      <c r="N6002" s="663"/>
      <c r="O6002" s="663"/>
      <c r="P6002" s="664"/>
      <c r="Q6002" s="665"/>
      <c r="R6002" s="661"/>
      <c r="S6002" s="566"/>
      <c r="T6002" s="566"/>
      <c r="U6002" s="566"/>
      <c r="V6002" s="566"/>
      <c r="W6002" s="566"/>
      <c r="X6002" s="566"/>
      <c r="Y6002" s="566"/>
      <c r="Z6002" s="566"/>
      <c r="AA6002" s="566"/>
      <c r="AB6002" s="566"/>
      <c r="AC6002" s="566"/>
      <c r="AD6002" s="566"/>
      <c r="AE6002" s="566"/>
      <c r="AF6002" s="566"/>
      <c r="AG6002" s="566"/>
    </row>
    <row r="6003" spans="2:33" hidden="1" outlineLevel="1" x14ac:dyDescent="0.45">
      <c r="B6003" s="648"/>
      <c r="C6003" s="649"/>
      <c r="D6003" s="650"/>
      <c r="E6003" s="651"/>
      <c r="F6003" s="652"/>
      <c r="G6003" s="653"/>
      <c r="H6003" s="654"/>
      <c r="I6003" s="654"/>
      <c r="J6003" s="654"/>
      <c r="K6003" s="655"/>
      <c r="L6003" s="653"/>
      <c r="M6003" s="654"/>
      <c r="N6003" s="654"/>
      <c r="O6003" s="654"/>
      <c r="P6003" s="655"/>
      <c r="Q6003" s="656"/>
      <c r="R6003" s="652"/>
      <c r="S6003" s="566"/>
      <c r="T6003" s="566"/>
      <c r="U6003" s="566"/>
      <c r="V6003" s="566"/>
      <c r="W6003" s="566"/>
      <c r="X6003" s="566"/>
      <c r="Y6003" s="566"/>
      <c r="Z6003" s="566"/>
      <c r="AA6003" s="566"/>
      <c r="AB6003" s="566"/>
      <c r="AC6003" s="566"/>
      <c r="AD6003" s="566"/>
      <c r="AE6003" s="566"/>
      <c r="AF6003" s="566"/>
      <c r="AG6003" s="566"/>
    </row>
    <row r="6004" spans="2:33" hidden="1" outlineLevel="1" x14ac:dyDescent="0.45">
      <c r="B6004" s="657"/>
      <c r="C6004" s="658"/>
      <c r="D6004" s="659"/>
      <c r="E6004" s="660"/>
      <c r="F6004" s="661"/>
      <c r="G6004" s="662"/>
      <c r="H6004" s="663"/>
      <c r="I6004" s="663"/>
      <c r="J6004" s="663"/>
      <c r="K6004" s="664"/>
      <c r="L6004" s="662"/>
      <c r="M6004" s="663"/>
      <c r="N6004" s="663"/>
      <c r="O6004" s="663"/>
      <c r="P6004" s="664"/>
      <c r="Q6004" s="665"/>
      <c r="R6004" s="661"/>
      <c r="S6004" s="566"/>
      <c r="T6004" s="566"/>
      <c r="U6004" s="566"/>
      <c r="V6004" s="566"/>
      <c r="W6004" s="566"/>
      <c r="X6004" s="566"/>
      <c r="Y6004" s="566"/>
      <c r="Z6004" s="566"/>
      <c r="AA6004" s="566"/>
      <c r="AB6004" s="566"/>
      <c r="AC6004" s="566"/>
      <c r="AD6004" s="566"/>
      <c r="AE6004" s="566"/>
      <c r="AF6004" s="566"/>
      <c r="AG6004" s="566"/>
    </row>
    <row r="6005" spans="2:33" hidden="1" outlineLevel="1" x14ac:dyDescent="0.45">
      <c r="B6005" s="648"/>
      <c r="C6005" s="649"/>
      <c r="D6005" s="650"/>
      <c r="E6005" s="651"/>
      <c r="F6005" s="652"/>
      <c r="G6005" s="653"/>
      <c r="H6005" s="654"/>
      <c r="I6005" s="654"/>
      <c r="J6005" s="654"/>
      <c r="K6005" s="655"/>
      <c r="L6005" s="653"/>
      <c r="M6005" s="654"/>
      <c r="N6005" s="654"/>
      <c r="O6005" s="654"/>
      <c r="P6005" s="655"/>
      <c r="Q6005" s="656"/>
      <c r="R6005" s="652"/>
      <c r="S6005" s="566"/>
      <c r="T6005" s="566"/>
      <c r="U6005" s="566"/>
      <c r="V6005" s="566"/>
      <c r="W6005" s="566"/>
      <c r="X6005" s="566"/>
      <c r="Y6005" s="566"/>
      <c r="Z6005" s="566"/>
      <c r="AA6005" s="566"/>
      <c r="AB6005" s="566"/>
      <c r="AC6005" s="566"/>
      <c r="AD6005" s="566"/>
      <c r="AE6005" s="566"/>
      <c r="AF6005" s="566"/>
      <c r="AG6005" s="566"/>
    </row>
    <row r="6006" spans="2:33" hidden="1" outlineLevel="1" x14ac:dyDescent="0.45">
      <c r="B6006" s="657"/>
      <c r="C6006" s="658"/>
      <c r="D6006" s="659"/>
      <c r="E6006" s="660"/>
      <c r="F6006" s="661"/>
      <c r="G6006" s="662"/>
      <c r="H6006" s="663"/>
      <c r="I6006" s="663"/>
      <c r="J6006" s="663"/>
      <c r="K6006" s="664"/>
      <c r="L6006" s="662"/>
      <c r="M6006" s="663"/>
      <c r="N6006" s="663"/>
      <c r="O6006" s="663"/>
      <c r="P6006" s="664"/>
      <c r="Q6006" s="665"/>
      <c r="R6006" s="661"/>
      <c r="S6006" s="566"/>
      <c r="T6006" s="566"/>
      <c r="U6006" s="566"/>
      <c r="V6006" s="566"/>
      <c r="W6006" s="566"/>
      <c r="X6006" s="566"/>
      <c r="Y6006" s="566"/>
      <c r="Z6006" s="566"/>
      <c r="AA6006" s="566"/>
      <c r="AB6006" s="566"/>
      <c r="AC6006" s="566"/>
      <c r="AD6006" s="566"/>
      <c r="AE6006" s="566"/>
      <c r="AF6006" s="566"/>
      <c r="AG6006" s="566"/>
    </row>
    <row r="6007" spans="2:33" hidden="1" outlineLevel="1" x14ac:dyDescent="0.45">
      <c r="B6007" s="648"/>
      <c r="C6007" s="649"/>
      <c r="D6007" s="650"/>
      <c r="E6007" s="651"/>
      <c r="F6007" s="652"/>
      <c r="G6007" s="653"/>
      <c r="H6007" s="654"/>
      <c r="I6007" s="654"/>
      <c r="J6007" s="654"/>
      <c r="K6007" s="655"/>
      <c r="L6007" s="653"/>
      <c r="M6007" s="654"/>
      <c r="N6007" s="654"/>
      <c r="O6007" s="654"/>
      <c r="P6007" s="655"/>
      <c r="Q6007" s="656"/>
      <c r="R6007" s="652"/>
      <c r="S6007" s="566"/>
      <c r="T6007" s="566"/>
      <c r="U6007" s="566"/>
      <c r="V6007" s="566"/>
      <c r="W6007" s="566"/>
      <c r="X6007" s="566"/>
      <c r="Y6007" s="566"/>
      <c r="Z6007" s="566"/>
      <c r="AA6007" s="566"/>
      <c r="AB6007" s="566"/>
      <c r="AC6007" s="566"/>
      <c r="AD6007" s="566"/>
      <c r="AE6007" s="566"/>
      <c r="AF6007" s="566"/>
      <c r="AG6007" s="566"/>
    </row>
    <row r="6008" spans="2:33" hidden="1" outlineLevel="1" x14ac:dyDescent="0.45">
      <c r="B6008" s="657"/>
      <c r="C6008" s="658"/>
      <c r="D6008" s="659"/>
      <c r="E6008" s="660"/>
      <c r="F6008" s="661"/>
      <c r="G6008" s="662"/>
      <c r="H6008" s="663"/>
      <c r="I6008" s="663"/>
      <c r="J6008" s="663"/>
      <c r="K6008" s="664"/>
      <c r="L6008" s="662"/>
      <c r="M6008" s="663"/>
      <c r="N6008" s="663"/>
      <c r="O6008" s="663"/>
      <c r="P6008" s="664"/>
      <c r="Q6008" s="665"/>
      <c r="R6008" s="661"/>
      <c r="S6008" s="566"/>
      <c r="T6008" s="566"/>
      <c r="U6008" s="566"/>
      <c r="V6008" s="566"/>
      <c r="W6008" s="566"/>
      <c r="X6008" s="566"/>
      <c r="Y6008" s="566"/>
      <c r="Z6008" s="566"/>
      <c r="AA6008" s="566"/>
      <c r="AB6008" s="566"/>
      <c r="AC6008" s="566"/>
      <c r="AD6008" s="566"/>
      <c r="AE6008" s="566"/>
      <c r="AF6008" s="566"/>
      <c r="AG6008" s="566"/>
    </row>
    <row r="6009" spans="2:33" hidden="1" outlineLevel="1" x14ac:dyDescent="0.45">
      <c r="B6009" s="648"/>
      <c r="C6009" s="649"/>
      <c r="D6009" s="650"/>
      <c r="E6009" s="651"/>
      <c r="F6009" s="652"/>
      <c r="G6009" s="653"/>
      <c r="H6009" s="654"/>
      <c r="I6009" s="654"/>
      <c r="J6009" s="654"/>
      <c r="K6009" s="655"/>
      <c r="L6009" s="653"/>
      <c r="M6009" s="654"/>
      <c r="N6009" s="654"/>
      <c r="O6009" s="654"/>
      <c r="P6009" s="655"/>
      <c r="Q6009" s="656"/>
      <c r="R6009" s="652"/>
      <c r="S6009" s="566"/>
      <c r="T6009" s="566"/>
      <c r="U6009" s="566"/>
      <c r="V6009" s="566"/>
      <c r="W6009" s="566"/>
      <c r="X6009" s="566"/>
      <c r="Y6009" s="566"/>
      <c r="Z6009" s="566"/>
      <c r="AA6009" s="566"/>
      <c r="AB6009" s="566"/>
      <c r="AC6009" s="566"/>
      <c r="AD6009" s="566"/>
      <c r="AE6009" s="566"/>
      <c r="AF6009" s="566"/>
      <c r="AG6009" s="566"/>
    </row>
    <row r="6010" spans="2:33" hidden="1" outlineLevel="1" x14ac:dyDescent="0.45">
      <c r="B6010" s="657"/>
      <c r="C6010" s="658"/>
      <c r="D6010" s="659"/>
      <c r="E6010" s="660"/>
      <c r="F6010" s="661"/>
      <c r="G6010" s="662"/>
      <c r="H6010" s="663"/>
      <c r="I6010" s="663"/>
      <c r="J6010" s="663"/>
      <c r="K6010" s="664"/>
      <c r="L6010" s="662"/>
      <c r="M6010" s="663"/>
      <c r="N6010" s="663"/>
      <c r="O6010" s="663"/>
      <c r="P6010" s="664"/>
      <c r="Q6010" s="665"/>
      <c r="R6010" s="661"/>
      <c r="S6010" s="566"/>
      <c r="T6010" s="566"/>
      <c r="U6010" s="566"/>
      <c r="V6010" s="566"/>
      <c r="W6010" s="566"/>
      <c r="X6010" s="566"/>
      <c r="Y6010" s="566"/>
      <c r="Z6010" s="566"/>
      <c r="AA6010" s="566"/>
      <c r="AB6010" s="566"/>
      <c r="AC6010" s="566"/>
      <c r="AD6010" s="566"/>
      <c r="AE6010" s="566"/>
      <c r="AF6010" s="566"/>
      <c r="AG6010" s="566"/>
    </row>
    <row r="6011" spans="2:33" hidden="1" outlineLevel="1" x14ac:dyDescent="0.45">
      <c r="B6011" s="648"/>
      <c r="C6011" s="649"/>
      <c r="D6011" s="650"/>
      <c r="E6011" s="651"/>
      <c r="F6011" s="652"/>
      <c r="G6011" s="653"/>
      <c r="H6011" s="654"/>
      <c r="I6011" s="654"/>
      <c r="J6011" s="654"/>
      <c r="K6011" s="655"/>
      <c r="L6011" s="653"/>
      <c r="M6011" s="654"/>
      <c r="N6011" s="654"/>
      <c r="O6011" s="654"/>
      <c r="P6011" s="655"/>
      <c r="Q6011" s="656"/>
      <c r="R6011" s="652"/>
      <c r="S6011" s="566"/>
      <c r="T6011" s="566"/>
      <c r="U6011" s="566"/>
      <c r="V6011" s="566"/>
      <c r="W6011" s="566"/>
      <c r="X6011" s="566"/>
      <c r="Y6011" s="566"/>
      <c r="Z6011" s="566"/>
      <c r="AA6011" s="566"/>
      <c r="AB6011" s="566"/>
      <c r="AC6011" s="566"/>
      <c r="AD6011" s="566"/>
      <c r="AE6011" s="566"/>
      <c r="AF6011" s="566"/>
      <c r="AG6011" s="566"/>
    </row>
    <row r="6012" spans="2:33" hidden="1" outlineLevel="1" x14ac:dyDescent="0.45">
      <c r="B6012" s="657"/>
      <c r="C6012" s="658"/>
      <c r="D6012" s="659"/>
      <c r="E6012" s="660"/>
      <c r="F6012" s="661"/>
      <c r="G6012" s="662"/>
      <c r="H6012" s="663"/>
      <c r="I6012" s="663"/>
      <c r="J6012" s="663"/>
      <c r="K6012" s="664"/>
      <c r="L6012" s="662"/>
      <c r="M6012" s="663"/>
      <c r="N6012" s="663"/>
      <c r="O6012" s="663"/>
      <c r="P6012" s="664"/>
      <c r="Q6012" s="665"/>
      <c r="R6012" s="661"/>
      <c r="S6012" s="566"/>
      <c r="T6012" s="566"/>
      <c r="U6012" s="566"/>
      <c r="V6012" s="566"/>
      <c r="W6012" s="566"/>
      <c r="X6012" s="566"/>
      <c r="Y6012" s="566"/>
      <c r="Z6012" s="566"/>
      <c r="AA6012" s="566"/>
      <c r="AB6012" s="566"/>
      <c r="AC6012" s="566"/>
      <c r="AD6012" s="566"/>
      <c r="AE6012" s="566"/>
      <c r="AF6012" s="566"/>
      <c r="AG6012" s="566"/>
    </row>
    <row r="6013" spans="2:33" hidden="1" outlineLevel="1" x14ac:dyDescent="0.45">
      <c r="B6013" s="648"/>
      <c r="C6013" s="649"/>
      <c r="D6013" s="650"/>
      <c r="E6013" s="651"/>
      <c r="F6013" s="652"/>
      <c r="G6013" s="653"/>
      <c r="H6013" s="654"/>
      <c r="I6013" s="654"/>
      <c r="J6013" s="654"/>
      <c r="K6013" s="655"/>
      <c r="L6013" s="653"/>
      <c r="M6013" s="654"/>
      <c r="N6013" s="654"/>
      <c r="O6013" s="654"/>
      <c r="P6013" s="655"/>
      <c r="Q6013" s="656"/>
      <c r="R6013" s="652"/>
      <c r="S6013" s="566"/>
      <c r="T6013" s="566"/>
      <c r="U6013" s="566"/>
      <c r="V6013" s="566"/>
      <c r="W6013" s="566"/>
      <c r="X6013" s="566"/>
      <c r="Y6013" s="566"/>
      <c r="Z6013" s="566"/>
      <c r="AA6013" s="566"/>
      <c r="AB6013" s="566"/>
      <c r="AC6013" s="566"/>
      <c r="AD6013" s="566"/>
      <c r="AE6013" s="566"/>
      <c r="AF6013" s="566"/>
      <c r="AG6013" s="566"/>
    </row>
    <row r="6014" spans="2:33" hidden="1" outlineLevel="1" x14ac:dyDescent="0.45">
      <c r="B6014" s="657"/>
      <c r="C6014" s="658"/>
      <c r="D6014" s="659"/>
      <c r="E6014" s="660"/>
      <c r="F6014" s="661"/>
      <c r="G6014" s="662"/>
      <c r="H6014" s="663"/>
      <c r="I6014" s="663"/>
      <c r="J6014" s="663"/>
      <c r="K6014" s="664"/>
      <c r="L6014" s="662"/>
      <c r="M6014" s="663"/>
      <c r="N6014" s="663"/>
      <c r="O6014" s="663"/>
      <c r="P6014" s="664"/>
      <c r="Q6014" s="665"/>
      <c r="R6014" s="661"/>
      <c r="S6014" s="566"/>
      <c r="T6014" s="566"/>
      <c r="U6014" s="566"/>
      <c r="V6014" s="566"/>
      <c r="W6014" s="566"/>
      <c r="X6014" s="566"/>
      <c r="Y6014" s="566"/>
      <c r="Z6014" s="566"/>
      <c r="AA6014" s="566"/>
      <c r="AB6014" s="566"/>
      <c r="AC6014" s="566"/>
      <c r="AD6014" s="566"/>
      <c r="AE6014" s="566"/>
      <c r="AF6014" s="566"/>
      <c r="AG6014" s="566"/>
    </row>
    <row r="6015" spans="2:33" hidden="1" outlineLevel="1" x14ac:dyDescent="0.45">
      <c r="B6015" s="648"/>
      <c r="C6015" s="649"/>
      <c r="D6015" s="650"/>
      <c r="E6015" s="651"/>
      <c r="F6015" s="652"/>
      <c r="G6015" s="653"/>
      <c r="H6015" s="654"/>
      <c r="I6015" s="654"/>
      <c r="J6015" s="654"/>
      <c r="K6015" s="655"/>
      <c r="L6015" s="653"/>
      <c r="M6015" s="654"/>
      <c r="N6015" s="654"/>
      <c r="O6015" s="654"/>
      <c r="P6015" s="655"/>
      <c r="Q6015" s="656"/>
      <c r="R6015" s="652"/>
      <c r="S6015" s="566"/>
      <c r="T6015" s="566"/>
      <c r="U6015" s="566"/>
      <c r="V6015" s="566"/>
      <c r="W6015" s="566"/>
      <c r="X6015" s="566"/>
      <c r="Y6015" s="566"/>
      <c r="Z6015" s="566"/>
      <c r="AA6015" s="566"/>
      <c r="AB6015" s="566"/>
      <c r="AC6015" s="566"/>
      <c r="AD6015" s="566"/>
      <c r="AE6015" s="566"/>
      <c r="AF6015" s="566"/>
      <c r="AG6015" s="566"/>
    </row>
    <row r="6016" spans="2:33" hidden="1" outlineLevel="1" x14ac:dyDescent="0.45">
      <c r="B6016" s="657"/>
      <c r="C6016" s="658"/>
      <c r="D6016" s="659"/>
      <c r="E6016" s="660"/>
      <c r="F6016" s="661"/>
      <c r="G6016" s="662"/>
      <c r="H6016" s="663"/>
      <c r="I6016" s="663"/>
      <c r="J6016" s="663"/>
      <c r="K6016" s="664"/>
      <c r="L6016" s="662"/>
      <c r="M6016" s="663"/>
      <c r="N6016" s="663"/>
      <c r="O6016" s="663"/>
      <c r="P6016" s="664"/>
      <c r="Q6016" s="665"/>
      <c r="R6016" s="661"/>
      <c r="S6016" s="566"/>
      <c r="T6016" s="566"/>
      <c r="U6016" s="566"/>
      <c r="V6016" s="566"/>
      <c r="W6016" s="566"/>
      <c r="X6016" s="566"/>
      <c r="Y6016" s="566"/>
      <c r="Z6016" s="566"/>
      <c r="AA6016" s="566"/>
      <c r="AB6016" s="566"/>
      <c r="AC6016" s="566"/>
      <c r="AD6016" s="566"/>
      <c r="AE6016" s="566"/>
      <c r="AF6016" s="566"/>
      <c r="AG6016" s="566"/>
    </row>
    <row r="6017" spans="2:33" hidden="1" outlineLevel="1" x14ac:dyDescent="0.45">
      <c r="B6017" s="648"/>
      <c r="C6017" s="649"/>
      <c r="D6017" s="650"/>
      <c r="E6017" s="651"/>
      <c r="F6017" s="652"/>
      <c r="G6017" s="653"/>
      <c r="H6017" s="654"/>
      <c r="I6017" s="654"/>
      <c r="J6017" s="654"/>
      <c r="K6017" s="655"/>
      <c r="L6017" s="653"/>
      <c r="M6017" s="654"/>
      <c r="N6017" s="654"/>
      <c r="O6017" s="654"/>
      <c r="P6017" s="655"/>
      <c r="Q6017" s="656"/>
      <c r="R6017" s="652"/>
      <c r="S6017" s="566"/>
      <c r="T6017" s="566"/>
      <c r="U6017" s="566"/>
      <c r="V6017" s="566"/>
      <c r="W6017" s="566"/>
      <c r="X6017" s="566"/>
      <c r="Y6017" s="566"/>
      <c r="Z6017" s="566"/>
      <c r="AA6017" s="566"/>
      <c r="AB6017" s="566"/>
      <c r="AC6017" s="566"/>
      <c r="AD6017" s="566"/>
      <c r="AE6017" s="566"/>
      <c r="AF6017" s="566"/>
      <c r="AG6017" s="566"/>
    </row>
    <row r="6018" spans="2:33" hidden="1" outlineLevel="1" x14ac:dyDescent="0.45">
      <c r="B6018" s="657"/>
      <c r="C6018" s="658"/>
      <c r="D6018" s="659"/>
      <c r="E6018" s="660"/>
      <c r="F6018" s="661"/>
      <c r="G6018" s="662"/>
      <c r="H6018" s="663"/>
      <c r="I6018" s="663"/>
      <c r="J6018" s="663"/>
      <c r="K6018" s="664"/>
      <c r="L6018" s="662"/>
      <c r="M6018" s="663"/>
      <c r="N6018" s="663"/>
      <c r="O6018" s="663"/>
      <c r="P6018" s="664"/>
      <c r="Q6018" s="665"/>
      <c r="R6018" s="661"/>
      <c r="S6018" s="566"/>
      <c r="T6018" s="566"/>
      <c r="U6018" s="566"/>
      <c r="V6018" s="566"/>
      <c r="W6018" s="566"/>
      <c r="X6018" s="566"/>
      <c r="Y6018" s="566"/>
      <c r="Z6018" s="566"/>
      <c r="AA6018" s="566"/>
      <c r="AB6018" s="566"/>
      <c r="AC6018" s="566"/>
      <c r="AD6018" s="566"/>
      <c r="AE6018" s="566"/>
      <c r="AF6018" s="566"/>
      <c r="AG6018" s="566"/>
    </row>
    <row r="6019" spans="2:33" hidden="1" outlineLevel="1" x14ac:dyDescent="0.45">
      <c r="B6019" s="648"/>
      <c r="C6019" s="649"/>
      <c r="D6019" s="650"/>
      <c r="E6019" s="651"/>
      <c r="F6019" s="652"/>
      <c r="G6019" s="653"/>
      <c r="H6019" s="654"/>
      <c r="I6019" s="654"/>
      <c r="J6019" s="654"/>
      <c r="K6019" s="655"/>
      <c r="L6019" s="653"/>
      <c r="M6019" s="654"/>
      <c r="N6019" s="654"/>
      <c r="O6019" s="654"/>
      <c r="P6019" s="655"/>
      <c r="Q6019" s="656"/>
      <c r="R6019" s="652"/>
      <c r="S6019" s="566"/>
      <c r="T6019" s="566"/>
      <c r="U6019" s="566"/>
      <c r="V6019" s="566"/>
      <c r="W6019" s="566"/>
      <c r="X6019" s="566"/>
      <c r="Y6019" s="566"/>
      <c r="Z6019" s="566"/>
      <c r="AA6019" s="566"/>
      <c r="AB6019" s="566"/>
      <c r="AC6019" s="566"/>
      <c r="AD6019" s="566"/>
      <c r="AE6019" s="566"/>
      <c r="AF6019" s="566"/>
      <c r="AG6019" s="566"/>
    </row>
    <row r="6020" spans="2:33" hidden="1" outlineLevel="1" x14ac:dyDescent="0.45">
      <c r="B6020" s="657"/>
      <c r="C6020" s="658"/>
      <c r="D6020" s="659"/>
      <c r="E6020" s="660"/>
      <c r="F6020" s="661"/>
      <c r="G6020" s="662"/>
      <c r="H6020" s="663"/>
      <c r="I6020" s="663"/>
      <c r="J6020" s="663"/>
      <c r="K6020" s="664"/>
      <c r="L6020" s="662"/>
      <c r="M6020" s="663"/>
      <c r="N6020" s="663"/>
      <c r="O6020" s="663"/>
      <c r="P6020" s="664"/>
      <c r="Q6020" s="665"/>
      <c r="R6020" s="661"/>
      <c r="S6020" s="566"/>
      <c r="T6020" s="566"/>
      <c r="U6020" s="566"/>
      <c r="V6020" s="566"/>
      <c r="W6020" s="566"/>
      <c r="X6020" s="566"/>
      <c r="Y6020" s="566"/>
      <c r="Z6020" s="566"/>
      <c r="AA6020" s="566"/>
      <c r="AB6020" s="566"/>
      <c r="AC6020" s="566"/>
      <c r="AD6020" s="566"/>
      <c r="AE6020" s="566"/>
      <c r="AF6020" s="566"/>
      <c r="AG6020" s="566"/>
    </row>
    <row r="6021" spans="2:33" hidden="1" outlineLevel="1" x14ac:dyDescent="0.45">
      <c r="B6021" s="648"/>
      <c r="C6021" s="649"/>
      <c r="D6021" s="650"/>
      <c r="E6021" s="651"/>
      <c r="F6021" s="652"/>
      <c r="G6021" s="653"/>
      <c r="H6021" s="654"/>
      <c r="I6021" s="654"/>
      <c r="J6021" s="654"/>
      <c r="K6021" s="655"/>
      <c r="L6021" s="653"/>
      <c r="M6021" s="654"/>
      <c r="N6021" s="654"/>
      <c r="O6021" s="654"/>
      <c r="P6021" s="655"/>
      <c r="Q6021" s="656"/>
      <c r="R6021" s="652"/>
      <c r="S6021" s="566"/>
      <c r="T6021" s="566"/>
      <c r="U6021" s="566"/>
      <c r="V6021" s="566"/>
      <c r="W6021" s="566"/>
      <c r="X6021" s="566"/>
      <c r="Y6021" s="566"/>
      <c r="Z6021" s="566"/>
      <c r="AA6021" s="566"/>
      <c r="AB6021" s="566"/>
      <c r="AC6021" s="566"/>
      <c r="AD6021" s="566"/>
      <c r="AE6021" s="566"/>
      <c r="AF6021" s="566"/>
      <c r="AG6021" s="566"/>
    </row>
    <row r="6022" spans="2:33" hidden="1" outlineLevel="1" x14ac:dyDescent="0.45">
      <c r="B6022" s="657"/>
      <c r="C6022" s="658"/>
      <c r="D6022" s="659"/>
      <c r="E6022" s="660"/>
      <c r="F6022" s="661"/>
      <c r="G6022" s="662"/>
      <c r="H6022" s="663"/>
      <c r="I6022" s="663"/>
      <c r="J6022" s="663"/>
      <c r="K6022" s="664"/>
      <c r="L6022" s="662"/>
      <c r="M6022" s="663"/>
      <c r="N6022" s="663"/>
      <c r="O6022" s="663"/>
      <c r="P6022" s="664"/>
      <c r="Q6022" s="665"/>
      <c r="R6022" s="661"/>
      <c r="S6022" s="566"/>
      <c r="T6022" s="566"/>
      <c r="U6022" s="566"/>
      <c r="V6022" s="566"/>
      <c r="W6022" s="566"/>
      <c r="X6022" s="566"/>
      <c r="Y6022" s="566"/>
      <c r="Z6022" s="566"/>
      <c r="AA6022" s="566"/>
      <c r="AB6022" s="566"/>
      <c r="AC6022" s="566"/>
      <c r="AD6022" s="566"/>
      <c r="AE6022" s="566"/>
      <c r="AF6022" s="566"/>
      <c r="AG6022" s="566"/>
    </row>
    <row r="6023" spans="2:33" hidden="1" outlineLevel="1" x14ac:dyDescent="0.45">
      <c r="B6023" s="648"/>
      <c r="C6023" s="649"/>
      <c r="D6023" s="650"/>
      <c r="E6023" s="651"/>
      <c r="F6023" s="652"/>
      <c r="G6023" s="653"/>
      <c r="H6023" s="654"/>
      <c r="I6023" s="654"/>
      <c r="J6023" s="654"/>
      <c r="K6023" s="655"/>
      <c r="L6023" s="653"/>
      <c r="M6023" s="654"/>
      <c r="N6023" s="654"/>
      <c r="O6023" s="654"/>
      <c r="P6023" s="655"/>
      <c r="Q6023" s="656"/>
      <c r="R6023" s="652"/>
      <c r="S6023" s="566"/>
      <c r="T6023" s="566"/>
      <c r="U6023" s="566"/>
      <c r="V6023" s="566"/>
      <c r="W6023" s="566"/>
      <c r="X6023" s="566"/>
      <c r="Y6023" s="566"/>
      <c r="Z6023" s="566"/>
      <c r="AA6023" s="566"/>
      <c r="AB6023" s="566"/>
      <c r="AC6023" s="566"/>
      <c r="AD6023" s="566"/>
      <c r="AE6023" s="566"/>
      <c r="AF6023" s="566"/>
      <c r="AG6023" s="566"/>
    </row>
    <row r="6024" spans="2:33" hidden="1" outlineLevel="1" x14ac:dyDescent="0.45">
      <c r="B6024" s="657"/>
      <c r="C6024" s="658"/>
      <c r="D6024" s="659"/>
      <c r="E6024" s="660"/>
      <c r="F6024" s="661"/>
      <c r="G6024" s="662"/>
      <c r="H6024" s="663"/>
      <c r="I6024" s="663"/>
      <c r="J6024" s="663"/>
      <c r="K6024" s="664"/>
      <c r="L6024" s="662"/>
      <c r="M6024" s="663"/>
      <c r="N6024" s="663"/>
      <c r="O6024" s="663"/>
      <c r="P6024" s="664"/>
      <c r="Q6024" s="665"/>
      <c r="R6024" s="661"/>
      <c r="S6024" s="566"/>
      <c r="T6024" s="566"/>
      <c r="U6024" s="566"/>
      <c r="V6024" s="566"/>
      <c r="W6024" s="566"/>
      <c r="X6024" s="566"/>
      <c r="Y6024" s="566"/>
      <c r="Z6024" s="566"/>
      <c r="AA6024" s="566"/>
      <c r="AB6024" s="566"/>
      <c r="AC6024" s="566"/>
      <c r="AD6024" s="566"/>
      <c r="AE6024" s="566"/>
      <c r="AF6024" s="566"/>
      <c r="AG6024" s="566"/>
    </row>
    <row r="6025" spans="2:33" hidden="1" outlineLevel="1" x14ac:dyDescent="0.45">
      <c r="B6025" s="648"/>
      <c r="C6025" s="649"/>
      <c r="D6025" s="650"/>
      <c r="E6025" s="651"/>
      <c r="F6025" s="652"/>
      <c r="G6025" s="653"/>
      <c r="H6025" s="654"/>
      <c r="I6025" s="654"/>
      <c r="J6025" s="654"/>
      <c r="K6025" s="655"/>
      <c r="L6025" s="653"/>
      <c r="M6025" s="654"/>
      <c r="N6025" s="654"/>
      <c r="O6025" s="654"/>
      <c r="P6025" s="655"/>
      <c r="Q6025" s="656"/>
      <c r="R6025" s="652"/>
      <c r="S6025" s="566"/>
      <c r="T6025" s="566"/>
      <c r="U6025" s="566"/>
      <c r="V6025" s="566"/>
      <c r="W6025" s="566"/>
      <c r="X6025" s="566"/>
      <c r="Y6025" s="566"/>
      <c r="Z6025" s="566"/>
      <c r="AA6025" s="566"/>
      <c r="AB6025" s="566"/>
      <c r="AC6025" s="566"/>
      <c r="AD6025" s="566"/>
      <c r="AE6025" s="566"/>
      <c r="AF6025" s="566"/>
      <c r="AG6025" s="566"/>
    </row>
    <row r="6026" spans="2:33" hidden="1" outlineLevel="1" x14ac:dyDescent="0.45">
      <c r="B6026" s="657"/>
      <c r="C6026" s="658"/>
      <c r="D6026" s="659"/>
      <c r="E6026" s="660"/>
      <c r="F6026" s="661"/>
      <c r="G6026" s="662"/>
      <c r="H6026" s="663"/>
      <c r="I6026" s="663"/>
      <c r="J6026" s="663"/>
      <c r="K6026" s="664"/>
      <c r="L6026" s="662"/>
      <c r="M6026" s="663"/>
      <c r="N6026" s="663"/>
      <c r="O6026" s="663"/>
      <c r="P6026" s="664"/>
      <c r="Q6026" s="665"/>
      <c r="R6026" s="661"/>
      <c r="S6026" s="566"/>
      <c r="T6026" s="566"/>
      <c r="U6026" s="566"/>
      <c r="V6026" s="566"/>
      <c r="W6026" s="566"/>
      <c r="X6026" s="566"/>
      <c r="Y6026" s="566"/>
      <c r="Z6026" s="566"/>
      <c r="AA6026" s="566"/>
      <c r="AB6026" s="566"/>
      <c r="AC6026" s="566"/>
      <c r="AD6026" s="566"/>
      <c r="AE6026" s="566"/>
      <c r="AF6026" s="566"/>
      <c r="AG6026" s="566"/>
    </row>
    <row r="6027" spans="2:33" hidden="1" outlineLevel="1" x14ac:dyDescent="0.45">
      <c r="B6027" s="648"/>
      <c r="C6027" s="649"/>
      <c r="D6027" s="650"/>
      <c r="E6027" s="651"/>
      <c r="F6027" s="652"/>
      <c r="G6027" s="653"/>
      <c r="H6027" s="654"/>
      <c r="I6027" s="654"/>
      <c r="J6027" s="654"/>
      <c r="K6027" s="655"/>
      <c r="L6027" s="653"/>
      <c r="M6027" s="654"/>
      <c r="N6027" s="654"/>
      <c r="O6027" s="654"/>
      <c r="P6027" s="655"/>
      <c r="Q6027" s="656"/>
      <c r="R6027" s="652"/>
      <c r="S6027" s="566"/>
      <c r="T6027" s="566"/>
      <c r="U6027" s="566"/>
      <c r="V6027" s="566"/>
      <c r="W6027" s="566"/>
      <c r="X6027" s="566"/>
      <c r="Y6027" s="566"/>
      <c r="Z6027" s="566"/>
      <c r="AA6027" s="566"/>
      <c r="AB6027" s="566"/>
      <c r="AC6027" s="566"/>
      <c r="AD6027" s="566"/>
      <c r="AE6027" s="566"/>
      <c r="AF6027" s="566"/>
      <c r="AG6027" s="566"/>
    </row>
    <row r="6028" spans="2:33" hidden="1" outlineLevel="1" x14ac:dyDescent="0.45">
      <c r="B6028" s="657"/>
      <c r="C6028" s="658"/>
      <c r="D6028" s="659"/>
      <c r="E6028" s="660"/>
      <c r="F6028" s="661"/>
      <c r="G6028" s="662"/>
      <c r="H6028" s="663"/>
      <c r="I6028" s="663"/>
      <c r="J6028" s="663"/>
      <c r="K6028" s="664"/>
      <c r="L6028" s="662"/>
      <c r="M6028" s="663"/>
      <c r="N6028" s="663"/>
      <c r="O6028" s="663"/>
      <c r="P6028" s="664"/>
      <c r="Q6028" s="665"/>
      <c r="R6028" s="661"/>
      <c r="S6028" s="566"/>
      <c r="T6028" s="566"/>
      <c r="U6028" s="566"/>
      <c r="V6028" s="566"/>
      <c r="W6028" s="566"/>
      <c r="X6028" s="566"/>
      <c r="Y6028" s="566"/>
      <c r="Z6028" s="566"/>
      <c r="AA6028" s="566"/>
      <c r="AB6028" s="566"/>
      <c r="AC6028" s="566"/>
      <c r="AD6028" s="566"/>
      <c r="AE6028" s="566"/>
      <c r="AF6028" s="566"/>
      <c r="AG6028" s="566"/>
    </row>
    <row r="6029" spans="2:33" hidden="1" outlineLevel="1" x14ac:dyDescent="0.45">
      <c r="B6029" s="648"/>
      <c r="C6029" s="649"/>
      <c r="D6029" s="650"/>
      <c r="E6029" s="651"/>
      <c r="F6029" s="652"/>
      <c r="G6029" s="653"/>
      <c r="H6029" s="654"/>
      <c r="I6029" s="654"/>
      <c r="J6029" s="654"/>
      <c r="K6029" s="655"/>
      <c r="L6029" s="653"/>
      <c r="M6029" s="654"/>
      <c r="N6029" s="654"/>
      <c r="O6029" s="654"/>
      <c r="P6029" s="655"/>
      <c r="Q6029" s="656"/>
      <c r="R6029" s="652"/>
      <c r="S6029" s="566"/>
      <c r="T6029" s="566"/>
      <c r="U6029" s="566"/>
      <c r="V6029" s="566"/>
      <c r="W6029" s="566"/>
      <c r="X6029" s="566"/>
      <c r="Y6029" s="566"/>
      <c r="Z6029" s="566"/>
      <c r="AA6029" s="566"/>
      <c r="AB6029" s="566"/>
      <c r="AC6029" s="566"/>
      <c r="AD6029" s="566"/>
      <c r="AE6029" s="566"/>
      <c r="AF6029" s="566"/>
      <c r="AG6029" s="566"/>
    </row>
    <row r="6030" spans="2:33" hidden="1" outlineLevel="1" x14ac:dyDescent="0.45">
      <c r="B6030" s="657"/>
      <c r="C6030" s="658"/>
      <c r="D6030" s="659"/>
      <c r="E6030" s="660"/>
      <c r="F6030" s="661"/>
      <c r="G6030" s="662"/>
      <c r="H6030" s="663"/>
      <c r="I6030" s="663"/>
      <c r="J6030" s="663"/>
      <c r="K6030" s="664"/>
      <c r="L6030" s="662"/>
      <c r="M6030" s="663"/>
      <c r="N6030" s="663"/>
      <c r="O6030" s="663"/>
      <c r="P6030" s="664"/>
      <c r="Q6030" s="665"/>
      <c r="R6030" s="661"/>
      <c r="S6030" s="566"/>
      <c r="T6030" s="566"/>
      <c r="U6030" s="566"/>
      <c r="V6030" s="566"/>
      <c r="W6030" s="566"/>
      <c r="X6030" s="566"/>
      <c r="Y6030" s="566"/>
      <c r="Z6030" s="566"/>
      <c r="AA6030" s="566"/>
      <c r="AB6030" s="566"/>
      <c r="AC6030" s="566"/>
      <c r="AD6030" s="566"/>
      <c r="AE6030" s="566"/>
      <c r="AF6030" s="566"/>
      <c r="AG6030" s="566"/>
    </row>
    <row r="6031" spans="2:33" hidden="1" outlineLevel="1" x14ac:dyDescent="0.45">
      <c r="B6031" s="648"/>
      <c r="C6031" s="649"/>
      <c r="D6031" s="650"/>
      <c r="E6031" s="651"/>
      <c r="F6031" s="652"/>
      <c r="G6031" s="653"/>
      <c r="H6031" s="654"/>
      <c r="I6031" s="654"/>
      <c r="J6031" s="654"/>
      <c r="K6031" s="655"/>
      <c r="L6031" s="653"/>
      <c r="M6031" s="654"/>
      <c r="N6031" s="654"/>
      <c r="O6031" s="654"/>
      <c r="P6031" s="655"/>
      <c r="Q6031" s="656"/>
      <c r="R6031" s="652"/>
      <c r="S6031" s="566"/>
      <c r="T6031" s="566"/>
      <c r="U6031" s="566"/>
      <c r="V6031" s="566"/>
      <c r="W6031" s="566"/>
      <c r="X6031" s="566"/>
      <c r="Y6031" s="566"/>
      <c r="Z6031" s="566"/>
      <c r="AA6031" s="566"/>
      <c r="AB6031" s="566"/>
      <c r="AC6031" s="566"/>
      <c r="AD6031" s="566"/>
      <c r="AE6031" s="566"/>
      <c r="AF6031" s="566"/>
      <c r="AG6031" s="566"/>
    </row>
    <row r="6032" spans="2:33" hidden="1" outlineLevel="1" x14ac:dyDescent="0.45">
      <c r="B6032" s="657"/>
      <c r="C6032" s="658"/>
      <c r="D6032" s="659"/>
      <c r="E6032" s="660"/>
      <c r="F6032" s="661"/>
      <c r="G6032" s="662"/>
      <c r="H6032" s="663"/>
      <c r="I6032" s="663"/>
      <c r="J6032" s="663"/>
      <c r="K6032" s="664"/>
      <c r="L6032" s="662"/>
      <c r="M6032" s="663"/>
      <c r="N6032" s="663"/>
      <c r="O6032" s="663"/>
      <c r="P6032" s="664"/>
      <c r="Q6032" s="665"/>
      <c r="R6032" s="661"/>
      <c r="S6032" s="566"/>
      <c r="T6032" s="566"/>
      <c r="U6032" s="566"/>
      <c r="V6032" s="566"/>
      <c r="W6032" s="566"/>
      <c r="X6032" s="566"/>
      <c r="Y6032" s="566"/>
      <c r="Z6032" s="566"/>
      <c r="AA6032" s="566"/>
      <c r="AB6032" s="566"/>
      <c r="AC6032" s="566"/>
      <c r="AD6032" s="566"/>
      <c r="AE6032" s="566"/>
      <c r="AF6032" s="566"/>
      <c r="AG6032" s="566"/>
    </row>
    <row r="6033" spans="2:33" hidden="1" outlineLevel="1" x14ac:dyDescent="0.45">
      <c r="B6033" s="648"/>
      <c r="C6033" s="649"/>
      <c r="D6033" s="650"/>
      <c r="E6033" s="651"/>
      <c r="F6033" s="652"/>
      <c r="G6033" s="653"/>
      <c r="H6033" s="654"/>
      <c r="I6033" s="654"/>
      <c r="J6033" s="654"/>
      <c r="K6033" s="655"/>
      <c r="L6033" s="653"/>
      <c r="M6033" s="654"/>
      <c r="N6033" s="654"/>
      <c r="O6033" s="654"/>
      <c r="P6033" s="655"/>
      <c r="Q6033" s="656"/>
      <c r="R6033" s="652"/>
      <c r="S6033" s="566"/>
      <c r="T6033" s="566"/>
      <c r="U6033" s="566"/>
      <c r="V6033" s="566"/>
      <c r="W6033" s="566"/>
      <c r="X6033" s="566"/>
      <c r="Y6033" s="566"/>
      <c r="Z6033" s="566"/>
      <c r="AA6033" s="566"/>
      <c r="AB6033" s="566"/>
      <c r="AC6033" s="566"/>
      <c r="AD6033" s="566"/>
      <c r="AE6033" s="566"/>
      <c r="AF6033" s="566"/>
      <c r="AG6033" s="566"/>
    </row>
    <row r="6034" spans="2:33" hidden="1" outlineLevel="1" x14ac:dyDescent="0.45">
      <c r="B6034" s="657"/>
      <c r="C6034" s="658"/>
      <c r="D6034" s="659"/>
      <c r="E6034" s="660"/>
      <c r="F6034" s="661"/>
      <c r="G6034" s="662"/>
      <c r="H6034" s="663"/>
      <c r="I6034" s="663"/>
      <c r="J6034" s="663"/>
      <c r="K6034" s="664"/>
      <c r="L6034" s="662"/>
      <c r="M6034" s="663"/>
      <c r="N6034" s="663"/>
      <c r="O6034" s="663"/>
      <c r="P6034" s="664"/>
      <c r="Q6034" s="665"/>
      <c r="R6034" s="661"/>
      <c r="S6034" s="566"/>
      <c r="T6034" s="566"/>
      <c r="U6034" s="566"/>
      <c r="V6034" s="566"/>
      <c r="W6034" s="566"/>
      <c r="X6034" s="566"/>
      <c r="Y6034" s="566"/>
      <c r="Z6034" s="566"/>
      <c r="AA6034" s="566"/>
      <c r="AB6034" s="566"/>
      <c r="AC6034" s="566"/>
      <c r="AD6034" s="566"/>
      <c r="AE6034" s="566"/>
      <c r="AF6034" s="566"/>
      <c r="AG6034" s="566"/>
    </row>
    <row r="6035" spans="2:33" hidden="1" outlineLevel="1" x14ac:dyDescent="0.45">
      <c r="B6035" s="648"/>
      <c r="C6035" s="649"/>
      <c r="D6035" s="650"/>
      <c r="E6035" s="651"/>
      <c r="F6035" s="652"/>
      <c r="G6035" s="653"/>
      <c r="H6035" s="654"/>
      <c r="I6035" s="654"/>
      <c r="J6035" s="654"/>
      <c r="K6035" s="655"/>
      <c r="L6035" s="653"/>
      <c r="M6035" s="654"/>
      <c r="N6035" s="654"/>
      <c r="O6035" s="654"/>
      <c r="P6035" s="655"/>
      <c r="Q6035" s="656"/>
      <c r="R6035" s="652"/>
      <c r="S6035" s="566"/>
      <c r="T6035" s="566"/>
      <c r="U6035" s="566"/>
      <c r="V6035" s="566"/>
      <c r="W6035" s="566"/>
      <c r="X6035" s="566"/>
      <c r="Y6035" s="566"/>
      <c r="Z6035" s="566"/>
      <c r="AA6035" s="566"/>
      <c r="AB6035" s="566"/>
      <c r="AC6035" s="566"/>
      <c r="AD6035" s="566"/>
      <c r="AE6035" s="566"/>
      <c r="AF6035" s="566"/>
      <c r="AG6035" s="566"/>
    </row>
    <row r="6036" spans="2:33" hidden="1" outlineLevel="1" x14ac:dyDescent="0.45">
      <c r="B6036" s="657"/>
      <c r="C6036" s="658"/>
      <c r="D6036" s="659"/>
      <c r="E6036" s="660"/>
      <c r="F6036" s="661"/>
      <c r="G6036" s="662"/>
      <c r="H6036" s="663"/>
      <c r="I6036" s="663"/>
      <c r="J6036" s="663"/>
      <c r="K6036" s="664"/>
      <c r="L6036" s="662"/>
      <c r="M6036" s="663"/>
      <c r="N6036" s="663"/>
      <c r="O6036" s="663"/>
      <c r="P6036" s="664"/>
      <c r="Q6036" s="665"/>
      <c r="R6036" s="661"/>
      <c r="S6036" s="566"/>
      <c r="T6036" s="566"/>
      <c r="U6036" s="566"/>
      <c r="V6036" s="566"/>
      <c r="W6036" s="566"/>
      <c r="X6036" s="566"/>
      <c r="Y6036" s="566"/>
      <c r="Z6036" s="566"/>
      <c r="AA6036" s="566"/>
      <c r="AB6036" s="566"/>
      <c r="AC6036" s="566"/>
      <c r="AD6036" s="566"/>
      <c r="AE6036" s="566"/>
      <c r="AF6036" s="566"/>
      <c r="AG6036" s="566"/>
    </row>
    <row r="6037" spans="2:33" hidden="1" outlineLevel="1" x14ac:dyDescent="0.45">
      <c r="B6037" s="648"/>
      <c r="C6037" s="649"/>
      <c r="D6037" s="650"/>
      <c r="E6037" s="651"/>
      <c r="F6037" s="652"/>
      <c r="G6037" s="653"/>
      <c r="H6037" s="654"/>
      <c r="I6037" s="654"/>
      <c r="J6037" s="654"/>
      <c r="K6037" s="655"/>
      <c r="L6037" s="653"/>
      <c r="M6037" s="654"/>
      <c r="N6037" s="654"/>
      <c r="O6037" s="654"/>
      <c r="P6037" s="655"/>
      <c r="Q6037" s="656"/>
      <c r="R6037" s="652"/>
      <c r="S6037" s="566"/>
      <c r="T6037" s="566"/>
      <c r="U6037" s="566"/>
      <c r="V6037" s="566"/>
      <c r="W6037" s="566"/>
      <c r="X6037" s="566"/>
      <c r="Y6037" s="566"/>
      <c r="Z6037" s="566"/>
      <c r="AA6037" s="566"/>
      <c r="AB6037" s="566"/>
      <c r="AC6037" s="566"/>
      <c r="AD6037" s="566"/>
      <c r="AE6037" s="566"/>
      <c r="AF6037" s="566"/>
      <c r="AG6037" s="566"/>
    </row>
    <row r="6038" spans="2:33" hidden="1" outlineLevel="1" x14ac:dyDescent="0.45">
      <c r="B6038" s="657"/>
      <c r="C6038" s="658"/>
      <c r="D6038" s="659"/>
      <c r="E6038" s="660"/>
      <c r="F6038" s="661"/>
      <c r="G6038" s="662"/>
      <c r="H6038" s="663"/>
      <c r="I6038" s="663"/>
      <c r="J6038" s="663"/>
      <c r="K6038" s="664"/>
      <c r="L6038" s="662"/>
      <c r="M6038" s="663"/>
      <c r="N6038" s="663"/>
      <c r="O6038" s="663"/>
      <c r="P6038" s="664"/>
      <c r="Q6038" s="665"/>
      <c r="R6038" s="661"/>
      <c r="S6038" s="566"/>
      <c r="T6038" s="566"/>
      <c r="U6038" s="566"/>
      <c r="V6038" s="566"/>
      <c r="W6038" s="566"/>
      <c r="X6038" s="566"/>
      <c r="Y6038" s="566"/>
      <c r="Z6038" s="566"/>
      <c r="AA6038" s="566"/>
      <c r="AB6038" s="566"/>
      <c r="AC6038" s="566"/>
      <c r="AD6038" s="566"/>
      <c r="AE6038" s="566"/>
      <c r="AF6038" s="566"/>
      <c r="AG6038" s="566"/>
    </row>
    <row r="6039" spans="2:33" hidden="1" outlineLevel="1" x14ac:dyDescent="0.45">
      <c r="B6039" s="648"/>
      <c r="C6039" s="649"/>
      <c r="D6039" s="650"/>
      <c r="E6039" s="651"/>
      <c r="F6039" s="652"/>
      <c r="G6039" s="653"/>
      <c r="H6039" s="654"/>
      <c r="I6039" s="654"/>
      <c r="J6039" s="654"/>
      <c r="K6039" s="655"/>
      <c r="L6039" s="653"/>
      <c r="M6039" s="654"/>
      <c r="N6039" s="654"/>
      <c r="O6039" s="654"/>
      <c r="P6039" s="655"/>
      <c r="Q6039" s="656"/>
      <c r="R6039" s="652"/>
      <c r="S6039" s="566"/>
      <c r="T6039" s="566"/>
      <c r="U6039" s="566"/>
      <c r="V6039" s="566"/>
      <c r="W6039" s="566"/>
      <c r="X6039" s="566"/>
      <c r="Y6039" s="566"/>
      <c r="Z6039" s="566"/>
      <c r="AA6039" s="566"/>
      <c r="AB6039" s="566"/>
      <c r="AC6039" s="566"/>
      <c r="AD6039" s="566"/>
      <c r="AE6039" s="566"/>
      <c r="AF6039" s="566"/>
      <c r="AG6039" s="566"/>
    </row>
    <row r="6040" spans="2:33" hidden="1" outlineLevel="1" x14ac:dyDescent="0.45">
      <c r="B6040" s="657"/>
      <c r="C6040" s="658"/>
      <c r="D6040" s="659"/>
      <c r="E6040" s="660"/>
      <c r="F6040" s="661"/>
      <c r="G6040" s="662"/>
      <c r="H6040" s="663"/>
      <c r="I6040" s="663"/>
      <c r="J6040" s="663"/>
      <c r="K6040" s="664"/>
      <c r="L6040" s="662"/>
      <c r="M6040" s="663"/>
      <c r="N6040" s="663"/>
      <c r="O6040" s="663"/>
      <c r="P6040" s="664"/>
      <c r="Q6040" s="665"/>
      <c r="R6040" s="661"/>
      <c r="S6040" s="566"/>
      <c r="T6040" s="566"/>
      <c r="U6040" s="566"/>
      <c r="V6040" s="566"/>
      <c r="W6040" s="566"/>
      <c r="X6040" s="566"/>
      <c r="Y6040" s="566"/>
      <c r="Z6040" s="566"/>
      <c r="AA6040" s="566"/>
      <c r="AB6040" s="566"/>
      <c r="AC6040" s="566"/>
      <c r="AD6040" s="566"/>
      <c r="AE6040" s="566"/>
      <c r="AF6040" s="566"/>
      <c r="AG6040" s="566"/>
    </row>
    <row r="6041" spans="2:33" hidden="1" outlineLevel="1" x14ac:dyDescent="0.45">
      <c r="B6041" s="648"/>
      <c r="C6041" s="649"/>
      <c r="D6041" s="650"/>
      <c r="E6041" s="651"/>
      <c r="F6041" s="652"/>
      <c r="G6041" s="653"/>
      <c r="H6041" s="654"/>
      <c r="I6041" s="654"/>
      <c r="J6041" s="654"/>
      <c r="K6041" s="655"/>
      <c r="L6041" s="653"/>
      <c r="M6041" s="654"/>
      <c r="N6041" s="654"/>
      <c r="O6041" s="654"/>
      <c r="P6041" s="655"/>
      <c r="Q6041" s="656"/>
      <c r="R6041" s="652"/>
      <c r="S6041" s="566"/>
      <c r="T6041" s="566"/>
      <c r="U6041" s="566"/>
      <c r="V6041" s="566"/>
      <c r="W6041" s="566"/>
      <c r="X6041" s="566"/>
      <c r="Y6041" s="566"/>
      <c r="Z6041" s="566"/>
      <c r="AA6041" s="566"/>
      <c r="AB6041" s="566"/>
      <c r="AC6041" s="566"/>
      <c r="AD6041" s="566"/>
      <c r="AE6041" s="566"/>
      <c r="AF6041" s="566"/>
      <c r="AG6041" s="566"/>
    </row>
    <row r="6042" spans="2:33" hidden="1" outlineLevel="1" x14ac:dyDescent="0.45">
      <c r="B6042" s="657"/>
      <c r="C6042" s="658"/>
      <c r="D6042" s="659"/>
      <c r="E6042" s="660"/>
      <c r="F6042" s="661"/>
      <c r="G6042" s="662"/>
      <c r="H6042" s="663"/>
      <c r="I6042" s="663"/>
      <c r="J6042" s="663"/>
      <c r="K6042" s="664"/>
      <c r="L6042" s="662"/>
      <c r="M6042" s="663"/>
      <c r="N6042" s="663"/>
      <c r="O6042" s="663"/>
      <c r="P6042" s="664"/>
      <c r="Q6042" s="665"/>
      <c r="R6042" s="661"/>
      <c r="S6042" s="566"/>
      <c r="T6042" s="566"/>
      <c r="U6042" s="566"/>
      <c r="V6042" s="566"/>
      <c r="W6042" s="566"/>
      <c r="X6042" s="566"/>
      <c r="Y6042" s="566"/>
      <c r="Z6042" s="566"/>
      <c r="AA6042" s="566"/>
      <c r="AB6042" s="566"/>
      <c r="AC6042" s="566"/>
      <c r="AD6042" s="566"/>
      <c r="AE6042" s="566"/>
      <c r="AF6042" s="566"/>
      <c r="AG6042" s="566"/>
    </row>
    <row r="6043" spans="2:33" hidden="1" outlineLevel="1" x14ac:dyDescent="0.45">
      <c r="B6043" s="648"/>
      <c r="C6043" s="649"/>
      <c r="D6043" s="650"/>
      <c r="E6043" s="651"/>
      <c r="F6043" s="652"/>
      <c r="G6043" s="653"/>
      <c r="H6043" s="654"/>
      <c r="I6043" s="654"/>
      <c r="J6043" s="654"/>
      <c r="K6043" s="655"/>
      <c r="L6043" s="653"/>
      <c r="M6043" s="654"/>
      <c r="N6043" s="654"/>
      <c r="O6043" s="654"/>
      <c r="P6043" s="655"/>
      <c r="Q6043" s="656"/>
      <c r="R6043" s="652"/>
      <c r="S6043" s="566"/>
      <c r="T6043" s="566"/>
      <c r="U6043" s="566"/>
      <c r="V6043" s="566"/>
      <c r="W6043" s="566"/>
      <c r="X6043" s="566"/>
      <c r="Y6043" s="566"/>
      <c r="Z6043" s="566"/>
      <c r="AA6043" s="566"/>
      <c r="AB6043" s="566"/>
      <c r="AC6043" s="566"/>
      <c r="AD6043" s="566"/>
      <c r="AE6043" s="566"/>
      <c r="AF6043" s="566"/>
      <c r="AG6043" s="566"/>
    </row>
    <row r="6044" spans="2:33" hidden="1" outlineLevel="1" x14ac:dyDescent="0.45">
      <c r="B6044" s="657"/>
      <c r="C6044" s="658"/>
      <c r="D6044" s="659"/>
      <c r="E6044" s="660"/>
      <c r="F6044" s="661"/>
      <c r="G6044" s="662"/>
      <c r="H6044" s="663"/>
      <c r="I6044" s="663"/>
      <c r="J6044" s="663"/>
      <c r="K6044" s="664"/>
      <c r="L6044" s="662"/>
      <c r="M6044" s="663"/>
      <c r="N6044" s="663"/>
      <c r="O6044" s="663"/>
      <c r="P6044" s="664"/>
      <c r="Q6044" s="665"/>
      <c r="R6044" s="661"/>
      <c r="S6044" s="566"/>
      <c r="T6044" s="566"/>
      <c r="U6044" s="566"/>
      <c r="V6044" s="566"/>
      <c r="W6044" s="566"/>
      <c r="X6044" s="566"/>
      <c r="Y6044" s="566"/>
      <c r="Z6044" s="566"/>
      <c r="AA6044" s="566"/>
      <c r="AB6044" s="566"/>
      <c r="AC6044" s="566"/>
      <c r="AD6044" s="566"/>
      <c r="AE6044" s="566"/>
      <c r="AF6044" s="566"/>
      <c r="AG6044" s="566"/>
    </row>
    <row r="6045" spans="2:33" hidden="1" outlineLevel="1" x14ac:dyDescent="0.45">
      <c r="B6045" s="648"/>
      <c r="C6045" s="649"/>
      <c r="D6045" s="650"/>
      <c r="E6045" s="651"/>
      <c r="F6045" s="652"/>
      <c r="G6045" s="653"/>
      <c r="H6045" s="654"/>
      <c r="I6045" s="654"/>
      <c r="J6045" s="654"/>
      <c r="K6045" s="655"/>
      <c r="L6045" s="653"/>
      <c r="M6045" s="654"/>
      <c r="N6045" s="654"/>
      <c r="O6045" s="654"/>
      <c r="P6045" s="655"/>
      <c r="Q6045" s="656"/>
      <c r="R6045" s="652"/>
      <c r="S6045" s="566"/>
      <c r="T6045" s="566"/>
      <c r="U6045" s="566"/>
      <c r="V6045" s="566"/>
      <c r="W6045" s="566"/>
      <c r="X6045" s="566"/>
      <c r="Y6045" s="566"/>
      <c r="Z6045" s="566"/>
      <c r="AA6045" s="566"/>
      <c r="AB6045" s="566"/>
      <c r="AC6045" s="566"/>
      <c r="AD6045" s="566"/>
      <c r="AE6045" s="566"/>
      <c r="AF6045" s="566"/>
      <c r="AG6045" s="566"/>
    </row>
    <row r="6046" spans="2:33" hidden="1" outlineLevel="1" x14ac:dyDescent="0.45">
      <c r="B6046" s="657"/>
      <c r="C6046" s="658"/>
      <c r="D6046" s="659"/>
      <c r="E6046" s="660"/>
      <c r="F6046" s="661"/>
      <c r="G6046" s="662"/>
      <c r="H6046" s="663"/>
      <c r="I6046" s="663"/>
      <c r="J6046" s="663"/>
      <c r="K6046" s="664"/>
      <c r="L6046" s="662"/>
      <c r="M6046" s="663"/>
      <c r="N6046" s="663"/>
      <c r="O6046" s="663"/>
      <c r="P6046" s="664"/>
      <c r="Q6046" s="665"/>
      <c r="R6046" s="661"/>
      <c r="S6046" s="566"/>
      <c r="T6046" s="566"/>
      <c r="U6046" s="566"/>
      <c r="V6046" s="566"/>
      <c r="W6046" s="566"/>
      <c r="X6046" s="566"/>
      <c r="Y6046" s="566"/>
      <c r="Z6046" s="566"/>
      <c r="AA6046" s="566"/>
      <c r="AB6046" s="566"/>
      <c r="AC6046" s="566"/>
      <c r="AD6046" s="566"/>
      <c r="AE6046" s="566"/>
      <c r="AF6046" s="566"/>
      <c r="AG6046" s="566"/>
    </row>
    <row r="6047" spans="2:33" hidden="1" outlineLevel="1" x14ac:dyDescent="0.45">
      <c r="B6047" s="648"/>
      <c r="C6047" s="649"/>
      <c r="D6047" s="650"/>
      <c r="E6047" s="651"/>
      <c r="F6047" s="652"/>
      <c r="G6047" s="653"/>
      <c r="H6047" s="654"/>
      <c r="I6047" s="654"/>
      <c r="J6047" s="654"/>
      <c r="K6047" s="655"/>
      <c r="L6047" s="653"/>
      <c r="M6047" s="654"/>
      <c r="N6047" s="654"/>
      <c r="O6047" s="654"/>
      <c r="P6047" s="655"/>
      <c r="Q6047" s="656"/>
      <c r="R6047" s="652"/>
      <c r="S6047" s="566"/>
      <c r="T6047" s="566"/>
      <c r="U6047" s="566"/>
      <c r="V6047" s="566"/>
      <c r="W6047" s="566"/>
      <c r="X6047" s="566"/>
      <c r="Y6047" s="566"/>
      <c r="Z6047" s="566"/>
      <c r="AA6047" s="566"/>
      <c r="AB6047" s="566"/>
      <c r="AC6047" s="566"/>
      <c r="AD6047" s="566"/>
      <c r="AE6047" s="566"/>
      <c r="AF6047" s="566"/>
      <c r="AG6047" s="566"/>
    </row>
    <row r="6048" spans="2:33" hidden="1" outlineLevel="1" x14ac:dyDescent="0.45">
      <c r="B6048" s="657"/>
      <c r="C6048" s="658"/>
      <c r="D6048" s="659"/>
      <c r="E6048" s="660"/>
      <c r="F6048" s="661"/>
      <c r="G6048" s="662"/>
      <c r="H6048" s="663"/>
      <c r="I6048" s="663"/>
      <c r="J6048" s="663"/>
      <c r="K6048" s="664"/>
      <c r="L6048" s="662"/>
      <c r="M6048" s="663"/>
      <c r="N6048" s="663"/>
      <c r="O6048" s="663"/>
      <c r="P6048" s="664"/>
      <c r="Q6048" s="665"/>
      <c r="R6048" s="661"/>
      <c r="S6048" s="566"/>
      <c r="T6048" s="566"/>
      <c r="U6048" s="566"/>
      <c r="V6048" s="566"/>
      <c r="W6048" s="566"/>
      <c r="X6048" s="566"/>
      <c r="Y6048" s="566"/>
      <c r="Z6048" s="566"/>
      <c r="AA6048" s="566"/>
      <c r="AB6048" s="566"/>
      <c r="AC6048" s="566"/>
      <c r="AD6048" s="566"/>
      <c r="AE6048" s="566"/>
      <c r="AF6048" s="566"/>
      <c r="AG6048" s="566"/>
    </row>
    <row r="6049" spans="2:33" hidden="1" outlineLevel="1" x14ac:dyDescent="0.45">
      <c r="B6049" s="648"/>
      <c r="C6049" s="649"/>
      <c r="D6049" s="650"/>
      <c r="E6049" s="651"/>
      <c r="F6049" s="652"/>
      <c r="G6049" s="653"/>
      <c r="H6049" s="654"/>
      <c r="I6049" s="654"/>
      <c r="J6049" s="654"/>
      <c r="K6049" s="655"/>
      <c r="L6049" s="653"/>
      <c r="M6049" s="654"/>
      <c r="N6049" s="654"/>
      <c r="O6049" s="654"/>
      <c r="P6049" s="655"/>
      <c r="Q6049" s="656"/>
      <c r="R6049" s="652"/>
      <c r="S6049" s="566"/>
      <c r="T6049" s="566"/>
      <c r="U6049" s="566"/>
      <c r="V6049" s="566"/>
      <c r="W6049" s="566"/>
      <c r="X6049" s="566"/>
      <c r="Y6049" s="566"/>
      <c r="Z6049" s="566"/>
      <c r="AA6049" s="566"/>
      <c r="AB6049" s="566"/>
      <c r="AC6049" s="566"/>
      <c r="AD6049" s="566"/>
      <c r="AE6049" s="566"/>
      <c r="AF6049" s="566"/>
      <c r="AG6049" s="566"/>
    </row>
    <row r="6050" spans="2:33" hidden="1" outlineLevel="1" x14ac:dyDescent="0.45">
      <c r="B6050" s="657"/>
      <c r="C6050" s="658"/>
      <c r="D6050" s="659"/>
      <c r="E6050" s="660"/>
      <c r="F6050" s="661"/>
      <c r="G6050" s="662"/>
      <c r="H6050" s="663"/>
      <c r="I6050" s="663"/>
      <c r="J6050" s="663"/>
      <c r="K6050" s="664"/>
      <c r="L6050" s="662"/>
      <c r="M6050" s="663"/>
      <c r="N6050" s="663"/>
      <c r="O6050" s="663"/>
      <c r="P6050" s="664"/>
      <c r="Q6050" s="665"/>
      <c r="R6050" s="661"/>
      <c r="S6050" s="566"/>
      <c r="T6050" s="566"/>
      <c r="U6050" s="566"/>
      <c r="V6050" s="566"/>
      <c r="W6050" s="566"/>
      <c r="X6050" s="566"/>
      <c r="Y6050" s="566"/>
      <c r="Z6050" s="566"/>
      <c r="AA6050" s="566"/>
      <c r="AB6050" s="566"/>
      <c r="AC6050" s="566"/>
      <c r="AD6050" s="566"/>
      <c r="AE6050" s="566"/>
      <c r="AF6050" s="566"/>
      <c r="AG6050" s="566"/>
    </row>
    <row r="6051" spans="2:33" hidden="1" outlineLevel="1" x14ac:dyDescent="0.45">
      <c r="B6051" s="648"/>
      <c r="C6051" s="649"/>
      <c r="D6051" s="650"/>
      <c r="E6051" s="651"/>
      <c r="F6051" s="652"/>
      <c r="G6051" s="653"/>
      <c r="H6051" s="654"/>
      <c r="I6051" s="654"/>
      <c r="J6051" s="654"/>
      <c r="K6051" s="655"/>
      <c r="L6051" s="653"/>
      <c r="M6051" s="654"/>
      <c r="N6051" s="654"/>
      <c r="O6051" s="654"/>
      <c r="P6051" s="655"/>
      <c r="Q6051" s="656"/>
      <c r="R6051" s="652"/>
      <c r="S6051" s="566"/>
      <c r="T6051" s="566"/>
      <c r="U6051" s="566"/>
      <c r="V6051" s="566"/>
      <c r="W6051" s="566"/>
      <c r="X6051" s="566"/>
      <c r="Y6051" s="566"/>
      <c r="Z6051" s="566"/>
      <c r="AA6051" s="566"/>
      <c r="AB6051" s="566"/>
      <c r="AC6051" s="566"/>
      <c r="AD6051" s="566"/>
      <c r="AE6051" s="566"/>
      <c r="AF6051" s="566"/>
      <c r="AG6051" s="566"/>
    </row>
    <row r="6052" spans="2:33" hidden="1" outlineLevel="1" x14ac:dyDescent="0.45">
      <c r="B6052" s="657"/>
      <c r="C6052" s="658"/>
      <c r="D6052" s="659"/>
      <c r="E6052" s="660"/>
      <c r="F6052" s="661"/>
      <c r="G6052" s="662"/>
      <c r="H6052" s="663"/>
      <c r="I6052" s="663"/>
      <c r="J6052" s="663"/>
      <c r="K6052" s="664"/>
      <c r="L6052" s="662"/>
      <c r="M6052" s="663"/>
      <c r="N6052" s="663"/>
      <c r="O6052" s="663"/>
      <c r="P6052" s="664"/>
      <c r="Q6052" s="665"/>
      <c r="R6052" s="661"/>
      <c r="S6052" s="566"/>
      <c r="T6052" s="566"/>
      <c r="U6052" s="566"/>
      <c r="V6052" s="566"/>
      <c r="W6052" s="566"/>
      <c r="X6052" s="566"/>
      <c r="Y6052" s="566"/>
      <c r="Z6052" s="566"/>
      <c r="AA6052" s="566"/>
      <c r="AB6052" s="566"/>
      <c r="AC6052" s="566"/>
      <c r="AD6052" s="566"/>
      <c r="AE6052" s="566"/>
      <c r="AF6052" s="566"/>
      <c r="AG6052" s="566"/>
    </row>
    <row r="6053" spans="2:33" hidden="1" outlineLevel="1" x14ac:dyDescent="0.45">
      <c r="B6053" s="648"/>
      <c r="C6053" s="649"/>
      <c r="D6053" s="650"/>
      <c r="E6053" s="651"/>
      <c r="F6053" s="652"/>
      <c r="G6053" s="653"/>
      <c r="H6053" s="654"/>
      <c r="I6053" s="654"/>
      <c r="J6053" s="654"/>
      <c r="K6053" s="655"/>
      <c r="L6053" s="653"/>
      <c r="M6053" s="654"/>
      <c r="N6053" s="654"/>
      <c r="O6053" s="654"/>
      <c r="P6053" s="655"/>
      <c r="Q6053" s="656"/>
      <c r="R6053" s="652"/>
      <c r="S6053" s="566"/>
      <c r="T6053" s="566"/>
      <c r="U6053" s="566"/>
      <c r="V6053" s="566"/>
      <c r="W6053" s="566"/>
      <c r="X6053" s="566"/>
      <c r="Y6053" s="566"/>
      <c r="Z6053" s="566"/>
      <c r="AA6053" s="566"/>
      <c r="AB6053" s="566"/>
      <c r="AC6053" s="566"/>
      <c r="AD6053" s="566"/>
      <c r="AE6053" s="566"/>
      <c r="AF6053" s="566"/>
      <c r="AG6053" s="566"/>
    </row>
    <row r="6054" spans="2:33" hidden="1" outlineLevel="1" x14ac:dyDescent="0.45">
      <c r="B6054" s="657"/>
      <c r="C6054" s="658"/>
      <c r="D6054" s="659"/>
      <c r="E6054" s="660"/>
      <c r="F6054" s="661"/>
      <c r="G6054" s="662"/>
      <c r="H6054" s="663"/>
      <c r="I6054" s="663"/>
      <c r="J6054" s="663"/>
      <c r="K6054" s="664"/>
      <c r="L6054" s="662"/>
      <c r="M6054" s="663"/>
      <c r="N6054" s="663"/>
      <c r="O6054" s="663"/>
      <c r="P6054" s="664"/>
      <c r="Q6054" s="665"/>
      <c r="R6054" s="661"/>
      <c r="S6054" s="566"/>
      <c r="T6054" s="566"/>
      <c r="U6054" s="566"/>
      <c r="V6054" s="566"/>
      <c r="W6054" s="566"/>
      <c r="X6054" s="566"/>
      <c r="Y6054" s="566"/>
      <c r="Z6054" s="566"/>
      <c r="AA6054" s="566"/>
      <c r="AB6054" s="566"/>
      <c r="AC6054" s="566"/>
      <c r="AD6054" s="566"/>
      <c r="AE6054" s="566"/>
      <c r="AF6054" s="566"/>
      <c r="AG6054" s="566"/>
    </row>
    <row r="6055" spans="2:33" hidden="1" outlineLevel="1" x14ac:dyDescent="0.45">
      <c r="B6055" s="648"/>
      <c r="C6055" s="649"/>
      <c r="D6055" s="650"/>
      <c r="E6055" s="651"/>
      <c r="F6055" s="652"/>
      <c r="G6055" s="653"/>
      <c r="H6055" s="654"/>
      <c r="I6055" s="654"/>
      <c r="J6055" s="654"/>
      <c r="K6055" s="655"/>
      <c r="L6055" s="653"/>
      <c r="M6055" s="654"/>
      <c r="N6055" s="654"/>
      <c r="O6055" s="654"/>
      <c r="P6055" s="655"/>
      <c r="Q6055" s="656"/>
      <c r="R6055" s="652"/>
      <c r="S6055" s="566"/>
      <c r="T6055" s="566"/>
      <c r="U6055" s="566"/>
      <c r="V6055" s="566"/>
      <c r="W6055" s="566"/>
      <c r="X6055" s="566"/>
      <c r="Y6055" s="566"/>
      <c r="Z6055" s="566"/>
      <c r="AA6055" s="566"/>
      <c r="AB6055" s="566"/>
      <c r="AC6055" s="566"/>
      <c r="AD6055" s="566"/>
      <c r="AE6055" s="566"/>
      <c r="AF6055" s="566"/>
      <c r="AG6055" s="566"/>
    </row>
    <row r="6056" spans="2:33" hidden="1" outlineLevel="1" x14ac:dyDescent="0.45">
      <c r="B6056" s="657"/>
      <c r="C6056" s="658"/>
      <c r="D6056" s="659"/>
      <c r="E6056" s="660"/>
      <c r="F6056" s="661"/>
      <c r="G6056" s="662"/>
      <c r="H6056" s="663"/>
      <c r="I6056" s="663"/>
      <c r="J6056" s="663"/>
      <c r="K6056" s="664"/>
      <c r="L6056" s="662"/>
      <c r="M6056" s="663"/>
      <c r="N6056" s="663"/>
      <c r="O6056" s="663"/>
      <c r="P6056" s="664"/>
      <c r="Q6056" s="665"/>
      <c r="R6056" s="661"/>
      <c r="S6056" s="566"/>
      <c r="T6056" s="566"/>
      <c r="U6056" s="566"/>
      <c r="V6056" s="566"/>
      <c r="W6056" s="566"/>
      <c r="X6056" s="566"/>
      <c r="Y6056" s="566"/>
      <c r="Z6056" s="566"/>
      <c r="AA6056" s="566"/>
      <c r="AB6056" s="566"/>
      <c r="AC6056" s="566"/>
      <c r="AD6056" s="566"/>
      <c r="AE6056" s="566"/>
      <c r="AF6056" s="566"/>
      <c r="AG6056" s="566"/>
    </row>
    <row r="6057" spans="2:33" hidden="1" outlineLevel="1" x14ac:dyDescent="0.45">
      <c r="B6057" s="648"/>
      <c r="C6057" s="649"/>
      <c r="D6057" s="650"/>
      <c r="E6057" s="651"/>
      <c r="F6057" s="652"/>
      <c r="G6057" s="653"/>
      <c r="H6057" s="654"/>
      <c r="I6057" s="654"/>
      <c r="J6057" s="654"/>
      <c r="K6057" s="655"/>
      <c r="L6057" s="653"/>
      <c r="M6057" s="654"/>
      <c r="N6057" s="654"/>
      <c r="O6057" s="654"/>
      <c r="P6057" s="655"/>
      <c r="Q6057" s="656"/>
      <c r="R6057" s="652"/>
      <c r="S6057" s="566"/>
      <c r="T6057" s="566"/>
      <c r="U6057" s="566"/>
      <c r="V6057" s="566"/>
      <c r="W6057" s="566"/>
      <c r="X6057" s="566"/>
      <c r="Y6057" s="566"/>
      <c r="Z6057" s="566"/>
      <c r="AA6057" s="566"/>
      <c r="AB6057" s="566"/>
      <c r="AC6057" s="566"/>
      <c r="AD6057" s="566"/>
      <c r="AE6057" s="566"/>
      <c r="AF6057" s="566"/>
      <c r="AG6057" s="566"/>
    </row>
    <row r="6058" spans="2:33" hidden="1" outlineLevel="1" x14ac:dyDescent="0.45">
      <c r="B6058" s="657"/>
      <c r="C6058" s="658"/>
      <c r="D6058" s="659"/>
      <c r="E6058" s="660"/>
      <c r="F6058" s="661"/>
      <c r="G6058" s="662"/>
      <c r="H6058" s="663"/>
      <c r="I6058" s="663"/>
      <c r="J6058" s="663"/>
      <c r="K6058" s="664"/>
      <c r="L6058" s="662"/>
      <c r="M6058" s="663"/>
      <c r="N6058" s="663"/>
      <c r="O6058" s="663"/>
      <c r="P6058" s="664"/>
      <c r="Q6058" s="665"/>
      <c r="R6058" s="661"/>
      <c r="S6058" s="566"/>
      <c r="T6058" s="566"/>
      <c r="U6058" s="566"/>
      <c r="V6058" s="566"/>
      <c r="W6058" s="566"/>
      <c r="X6058" s="566"/>
      <c r="Y6058" s="566"/>
      <c r="Z6058" s="566"/>
      <c r="AA6058" s="566"/>
      <c r="AB6058" s="566"/>
      <c r="AC6058" s="566"/>
      <c r="AD6058" s="566"/>
      <c r="AE6058" s="566"/>
      <c r="AF6058" s="566"/>
      <c r="AG6058" s="566"/>
    </row>
    <row r="6059" spans="2:33" hidden="1" outlineLevel="1" x14ac:dyDescent="0.45">
      <c r="B6059" s="648"/>
      <c r="C6059" s="649"/>
      <c r="D6059" s="650"/>
      <c r="E6059" s="651"/>
      <c r="F6059" s="652"/>
      <c r="G6059" s="653"/>
      <c r="H6059" s="654"/>
      <c r="I6059" s="654"/>
      <c r="J6059" s="654"/>
      <c r="K6059" s="655"/>
      <c r="L6059" s="653"/>
      <c r="M6059" s="654"/>
      <c r="N6059" s="654"/>
      <c r="O6059" s="654"/>
      <c r="P6059" s="655"/>
      <c r="Q6059" s="656"/>
      <c r="R6059" s="652"/>
      <c r="S6059" s="566"/>
      <c r="T6059" s="566"/>
      <c r="U6059" s="566"/>
      <c r="V6059" s="566"/>
      <c r="W6059" s="566"/>
      <c r="X6059" s="566"/>
      <c r="Y6059" s="566"/>
      <c r="Z6059" s="566"/>
      <c r="AA6059" s="566"/>
      <c r="AB6059" s="566"/>
      <c r="AC6059" s="566"/>
      <c r="AD6059" s="566"/>
      <c r="AE6059" s="566"/>
      <c r="AF6059" s="566"/>
      <c r="AG6059" s="566"/>
    </row>
    <row r="6060" spans="2:33" hidden="1" outlineLevel="1" x14ac:dyDescent="0.45">
      <c r="B6060" s="657"/>
      <c r="C6060" s="658"/>
      <c r="D6060" s="659"/>
      <c r="E6060" s="660"/>
      <c r="F6060" s="661"/>
      <c r="G6060" s="662"/>
      <c r="H6060" s="663"/>
      <c r="I6060" s="663"/>
      <c r="J6060" s="663"/>
      <c r="K6060" s="664"/>
      <c r="L6060" s="662"/>
      <c r="M6060" s="663"/>
      <c r="N6060" s="663"/>
      <c r="O6060" s="663"/>
      <c r="P6060" s="664"/>
      <c r="Q6060" s="665"/>
      <c r="R6060" s="661"/>
      <c r="S6060" s="566"/>
      <c r="T6060" s="566"/>
      <c r="U6060" s="566"/>
      <c r="V6060" s="566"/>
      <c r="W6060" s="566"/>
      <c r="X6060" s="566"/>
      <c r="Y6060" s="566"/>
      <c r="Z6060" s="566"/>
      <c r="AA6060" s="566"/>
      <c r="AB6060" s="566"/>
      <c r="AC6060" s="566"/>
      <c r="AD6060" s="566"/>
      <c r="AE6060" s="566"/>
      <c r="AF6060" s="566"/>
      <c r="AG6060" s="566"/>
    </row>
    <row r="6061" spans="2:33" hidden="1" outlineLevel="1" x14ac:dyDescent="0.45">
      <c r="B6061" s="648"/>
      <c r="C6061" s="649"/>
      <c r="D6061" s="650"/>
      <c r="E6061" s="651"/>
      <c r="F6061" s="652"/>
      <c r="G6061" s="653"/>
      <c r="H6061" s="654"/>
      <c r="I6061" s="654"/>
      <c r="J6061" s="654"/>
      <c r="K6061" s="655"/>
      <c r="L6061" s="653"/>
      <c r="M6061" s="654"/>
      <c r="N6061" s="654"/>
      <c r="O6061" s="654"/>
      <c r="P6061" s="655"/>
      <c r="Q6061" s="656"/>
      <c r="R6061" s="652"/>
      <c r="S6061" s="566"/>
      <c r="T6061" s="566"/>
      <c r="U6061" s="566"/>
      <c r="V6061" s="566"/>
      <c r="W6061" s="566"/>
      <c r="X6061" s="566"/>
      <c r="Y6061" s="566"/>
      <c r="Z6061" s="566"/>
      <c r="AA6061" s="566"/>
      <c r="AB6061" s="566"/>
      <c r="AC6061" s="566"/>
      <c r="AD6061" s="566"/>
      <c r="AE6061" s="566"/>
      <c r="AF6061" s="566"/>
      <c r="AG6061" s="566"/>
    </row>
    <row r="6062" spans="2:33" hidden="1" outlineLevel="1" x14ac:dyDescent="0.45">
      <c r="B6062" s="657"/>
      <c r="C6062" s="658"/>
      <c r="D6062" s="659"/>
      <c r="E6062" s="660"/>
      <c r="F6062" s="661"/>
      <c r="G6062" s="662"/>
      <c r="H6062" s="663"/>
      <c r="I6062" s="663"/>
      <c r="J6062" s="663"/>
      <c r="K6062" s="664"/>
      <c r="L6062" s="662"/>
      <c r="M6062" s="663"/>
      <c r="N6062" s="663"/>
      <c r="O6062" s="663"/>
      <c r="P6062" s="664"/>
      <c r="Q6062" s="665"/>
      <c r="R6062" s="661"/>
      <c r="S6062" s="566"/>
      <c r="T6062" s="566"/>
      <c r="U6062" s="566"/>
      <c r="V6062" s="566"/>
      <c r="W6062" s="566"/>
      <c r="X6062" s="566"/>
      <c r="Y6062" s="566"/>
      <c r="Z6062" s="566"/>
      <c r="AA6062" s="566"/>
      <c r="AB6062" s="566"/>
      <c r="AC6062" s="566"/>
      <c r="AD6062" s="566"/>
      <c r="AE6062" s="566"/>
      <c r="AF6062" s="566"/>
      <c r="AG6062" s="566"/>
    </row>
    <row r="6063" spans="2:33" hidden="1" outlineLevel="1" x14ac:dyDescent="0.45">
      <c r="B6063" s="648"/>
      <c r="C6063" s="649"/>
      <c r="D6063" s="650"/>
      <c r="E6063" s="651"/>
      <c r="F6063" s="652"/>
      <c r="G6063" s="653"/>
      <c r="H6063" s="654"/>
      <c r="I6063" s="654"/>
      <c r="J6063" s="654"/>
      <c r="K6063" s="655"/>
      <c r="L6063" s="653"/>
      <c r="M6063" s="654"/>
      <c r="N6063" s="654"/>
      <c r="O6063" s="654"/>
      <c r="P6063" s="655"/>
      <c r="Q6063" s="656"/>
      <c r="R6063" s="652"/>
      <c r="S6063" s="566"/>
      <c r="T6063" s="566"/>
      <c r="U6063" s="566"/>
      <c r="V6063" s="566"/>
      <c r="W6063" s="566"/>
      <c r="X6063" s="566"/>
      <c r="Y6063" s="566"/>
      <c r="Z6063" s="566"/>
      <c r="AA6063" s="566"/>
      <c r="AB6063" s="566"/>
      <c r="AC6063" s="566"/>
      <c r="AD6063" s="566"/>
      <c r="AE6063" s="566"/>
      <c r="AF6063" s="566"/>
      <c r="AG6063" s="566"/>
    </row>
    <row r="6064" spans="2:33" hidden="1" outlineLevel="1" x14ac:dyDescent="0.45">
      <c r="B6064" s="657"/>
      <c r="C6064" s="658"/>
      <c r="D6064" s="659"/>
      <c r="E6064" s="660"/>
      <c r="F6064" s="661"/>
      <c r="G6064" s="662"/>
      <c r="H6064" s="663"/>
      <c r="I6064" s="663"/>
      <c r="J6064" s="663"/>
      <c r="K6064" s="664"/>
      <c r="L6064" s="662"/>
      <c r="M6064" s="663"/>
      <c r="N6064" s="663"/>
      <c r="O6064" s="663"/>
      <c r="P6064" s="664"/>
      <c r="Q6064" s="665"/>
      <c r="R6064" s="661"/>
      <c r="S6064" s="566"/>
      <c r="T6064" s="566"/>
      <c r="U6064" s="566"/>
      <c r="V6064" s="566"/>
      <c r="W6064" s="566"/>
      <c r="X6064" s="566"/>
      <c r="Y6064" s="566"/>
      <c r="Z6064" s="566"/>
      <c r="AA6064" s="566"/>
      <c r="AB6064" s="566"/>
      <c r="AC6064" s="566"/>
      <c r="AD6064" s="566"/>
      <c r="AE6064" s="566"/>
      <c r="AF6064" s="566"/>
      <c r="AG6064" s="566"/>
    </row>
    <row r="6065" spans="2:33" hidden="1" outlineLevel="1" x14ac:dyDescent="0.45">
      <c r="B6065" s="648"/>
      <c r="C6065" s="649"/>
      <c r="D6065" s="650"/>
      <c r="E6065" s="651"/>
      <c r="F6065" s="652"/>
      <c r="G6065" s="653"/>
      <c r="H6065" s="654"/>
      <c r="I6065" s="654"/>
      <c r="J6065" s="654"/>
      <c r="K6065" s="655"/>
      <c r="L6065" s="653"/>
      <c r="M6065" s="654"/>
      <c r="N6065" s="654"/>
      <c r="O6065" s="654"/>
      <c r="P6065" s="655"/>
      <c r="Q6065" s="656"/>
      <c r="R6065" s="652"/>
      <c r="S6065" s="566"/>
      <c r="T6065" s="566"/>
      <c r="U6065" s="566"/>
      <c r="V6065" s="566"/>
      <c r="W6065" s="566"/>
      <c r="X6065" s="566"/>
      <c r="Y6065" s="566"/>
      <c r="Z6065" s="566"/>
      <c r="AA6065" s="566"/>
      <c r="AB6065" s="566"/>
      <c r="AC6065" s="566"/>
      <c r="AD6065" s="566"/>
      <c r="AE6065" s="566"/>
      <c r="AF6065" s="566"/>
      <c r="AG6065" s="566"/>
    </row>
    <row r="6066" spans="2:33" hidden="1" outlineLevel="1" x14ac:dyDescent="0.45">
      <c r="B6066" s="657"/>
      <c r="C6066" s="658"/>
      <c r="D6066" s="659"/>
      <c r="E6066" s="660"/>
      <c r="F6066" s="661"/>
      <c r="G6066" s="662"/>
      <c r="H6066" s="663"/>
      <c r="I6066" s="663"/>
      <c r="J6066" s="663"/>
      <c r="K6066" s="664"/>
      <c r="L6066" s="662"/>
      <c r="M6066" s="663"/>
      <c r="N6066" s="663"/>
      <c r="O6066" s="663"/>
      <c r="P6066" s="664"/>
      <c r="Q6066" s="665"/>
      <c r="R6066" s="661"/>
      <c r="S6066" s="566"/>
      <c r="T6066" s="566"/>
      <c r="U6066" s="566"/>
      <c r="V6066" s="566"/>
      <c r="W6066" s="566"/>
      <c r="X6066" s="566"/>
      <c r="Y6066" s="566"/>
      <c r="Z6066" s="566"/>
      <c r="AA6066" s="566"/>
      <c r="AB6066" s="566"/>
      <c r="AC6066" s="566"/>
      <c r="AD6066" s="566"/>
      <c r="AE6066" s="566"/>
      <c r="AF6066" s="566"/>
      <c r="AG6066" s="566"/>
    </row>
    <row r="6067" spans="2:33" hidden="1" outlineLevel="1" x14ac:dyDescent="0.45">
      <c r="B6067" s="648"/>
      <c r="C6067" s="649"/>
      <c r="D6067" s="650"/>
      <c r="E6067" s="651"/>
      <c r="F6067" s="652"/>
      <c r="G6067" s="653"/>
      <c r="H6067" s="654"/>
      <c r="I6067" s="654"/>
      <c r="J6067" s="654"/>
      <c r="K6067" s="655"/>
      <c r="L6067" s="653"/>
      <c r="M6067" s="654"/>
      <c r="N6067" s="654"/>
      <c r="O6067" s="654"/>
      <c r="P6067" s="655"/>
      <c r="Q6067" s="656"/>
      <c r="R6067" s="652"/>
      <c r="S6067" s="566"/>
      <c r="T6067" s="566"/>
      <c r="U6067" s="566"/>
      <c r="V6067" s="566"/>
      <c r="W6067" s="566"/>
      <c r="X6067" s="566"/>
      <c r="Y6067" s="566"/>
      <c r="Z6067" s="566"/>
      <c r="AA6067" s="566"/>
      <c r="AB6067" s="566"/>
      <c r="AC6067" s="566"/>
      <c r="AD6067" s="566"/>
      <c r="AE6067" s="566"/>
      <c r="AF6067" s="566"/>
      <c r="AG6067" s="566"/>
    </row>
    <row r="6068" spans="2:33" hidden="1" outlineLevel="1" x14ac:dyDescent="0.45">
      <c r="B6068" s="657"/>
      <c r="C6068" s="658"/>
      <c r="D6068" s="659"/>
      <c r="E6068" s="660"/>
      <c r="F6068" s="661"/>
      <c r="G6068" s="662"/>
      <c r="H6068" s="663"/>
      <c r="I6068" s="663"/>
      <c r="J6068" s="663"/>
      <c r="K6068" s="664"/>
      <c r="L6068" s="662"/>
      <c r="M6068" s="663"/>
      <c r="N6068" s="663"/>
      <c r="O6068" s="663"/>
      <c r="P6068" s="664"/>
      <c r="Q6068" s="665"/>
      <c r="R6068" s="661"/>
      <c r="S6068" s="566"/>
      <c r="T6068" s="566"/>
      <c r="U6068" s="566"/>
      <c r="V6068" s="566"/>
      <c r="W6068" s="566"/>
      <c r="X6068" s="566"/>
      <c r="Y6068" s="566"/>
      <c r="Z6068" s="566"/>
      <c r="AA6068" s="566"/>
      <c r="AB6068" s="566"/>
      <c r="AC6068" s="566"/>
      <c r="AD6068" s="566"/>
      <c r="AE6068" s="566"/>
      <c r="AF6068" s="566"/>
      <c r="AG6068" s="566"/>
    </row>
    <row r="6069" spans="2:33" hidden="1" outlineLevel="1" x14ac:dyDescent="0.45">
      <c r="B6069" s="648"/>
      <c r="C6069" s="649"/>
      <c r="D6069" s="650"/>
      <c r="E6069" s="651"/>
      <c r="F6069" s="652"/>
      <c r="G6069" s="653"/>
      <c r="H6069" s="654"/>
      <c r="I6069" s="654"/>
      <c r="J6069" s="654"/>
      <c r="K6069" s="655"/>
      <c r="L6069" s="653"/>
      <c r="M6069" s="654"/>
      <c r="N6069" s="654"/>
      <c r="O6069" s="654"/>
      <c r="P6069" s="655"/>
      <c r="Q6069" s="656"/>
      <c r="R6069" s="652"/>
      <c r="S6069" s="566"/>
      <c r="T6069" s="566"/>
      <c r="U6069" s="566"/>
      <c r="V6069" s="566"/>
      <c r="W6069" s="566"/>
      <c r="X6069" s="566"/>
      <c r="Y6069" s="566"/>
      <c r="Z6069" s="566"/>
      <c r="AA6069" s="566"/>
      <c r="AB6069" s="566"/>
      <c r="AC6069" s="566"/>
      <c r="AD6069" s="566"/>
      <c r="AE6069" s="566"/>
      <c r="AF6069" s="566"/>
      <c r="AG6069" s="566"/>
    </row>
    <row r="6070" spans="2:33" hidden="1" outlineLevel="1" x14ac:dyDescent="0.45">
      <c r="B6070" s="657"/>
      <c r="C6070" s="658"/>
      <c r="D6070" s="659"/>
      <c r="E6070" s="660"/>
      <c r="F6070" s="661"/>
      <c r="G6070" s="662"/>
      <c r="H6070" s="663"/>
      <c r="I6070" s="663"/>
      <c r="J6070" s="663"/>
      <c r="K6070" s="664"/>
      <c r="L6070" s="662"/>
      <c r="M6070" s="663"/>
      <c r="N6070" s="663"/>
      <c r="O6070" s="663"/>
      <c r="P6070" s="664"/>
      <c r="Q6070" s="665"/>
      <c r="R6070" s="661"/>
      <c r="S6070" s="566"/>
      <c r="T6070" s="566"/>
      <c r="U6070" s="566"/>
      <c r="V6070" s="566"/>
      <c r="W6070" s="566"/>
      <c r="X6070" s="566"/>
      <c r="Y6070" s="566"/>
      <c r="Z6070" s="566"/>
      <c r="AA6070" s="566"/>
      <c r="AB6070" s="566"/>
      <c r="AC6070" s="566"/>
      <c r="AD6070" s="566"/>
      <c r="AE6070" s="566"/>
      <c r="AF6070" s="566"/>
      <c r="AG6070" s="566"/>
    </row>
    <row r="6071" spans="2:33" hidden="1" outlineLevel="1" x14ac:dyDescent="0.45">
      <c r="B6071" s="648"/>
      <c r="C6071" s="649"/>
      <c r="D6071" s="650"/>
      <c r="E6071" s="651"/>
      <c r="F6071" s="652"/>
      <c r="G6071" s="653"/>
      <c r="H6071" s="654"/>
      <c r="I6071" s="654"/>
      <c r="J6071" s="654"/>
      <c r="K6071" s="655"/>
      <c r="L6071" s="653"/>
      <c r="M6071" s="654"/>
      <c r="N6071" s="654"/>
      <c r="O6071" s="654"/>
      <c r="P6071" s="655"/>
      <c r="Q6071" s="656"/>
      <c r="R6071" s="652"/>
      <c r="S6071" s="566"/>
      <c r="T6071" s="566"/>
      <c r="U6071" s="566"/>
      <c r="V6071" s="566"/>
      <c r="W6071" s="566"/>
      <c r="X6071" s="566"/>
      <c r="Y6071" s="566"/>
      <c r="Z6071" s="566"/>
      <c r="AA6071" s="566"/>
      <c r="AB6071" s="566"/>
      <c r="AC6071" s="566"/>
      <c r="AD6071" s="566"/>
      <c r="AE6071" s="566"/>
      <c r="AF6071" s="566"/>
      <c r="AG6071" s="566"/>
    </row>
    <row r="6072" spans="2:33" hidden="1" outlineLevel="1" x14ac:dyDescent="0.45">
      <c r="B6072" s="657"/>
      <c r="C6072" s="658"/>
      <c r="D6072" s="659"/>
      <c r="E6072" s="660"/>
      <c r="F6072" s="661"/>
      <c r="G6072" s="662"/>
      <c r="H6072" s="663"/>
      <c r="I6072" s="663"/>
      <c r="J6072" s="663"/>
      <c r="K6072" s="664"/>
      <c r="L6072" s="662"/>
      <c r="M6072" s="663"/>
      <c r="N6072" s="663"/>
      <c r="O6072" s="663"/>
      <c r="P6072" s="664"/>
      <c r="Q6072" s="665"/>
      <c r="R6072" s="661"/>
      <c r="S6072" s="566"/>
      <c r="T6072" s="566"/>
      <c r="U6072" s="566"/>
      <c r="V6072" s="566"/>
      <c r="W6072" s="566"/>
      <c r="X6072" s="566"/>
      <c r="Y6072" s="566"/>
      <c r="Z6072" s="566"/>
      <c r="AA6072" s="566"/>
      <c r="AB6072" s="566"/>
      <c r="AC6072" s="566"/>
      <c r="AD6072" s="566"/>
      <c r="AE6072" s="566"/>
      <c r="AF6072" s="566"/>
      <c r="AG6072" s="566"/>
    </row>
    <row r="6073" spans="2:33" hidden="1" outlineLevel="1" x14ac:dyDescent="0.45">
      <c r="B6073" s="648"/>
      <c r="C6073" s="649"/>
      <c r="D6073" s="650"/>
      <c r="E6073" s="651"/>
      <c r="F6073" s="652"/>
      <c r="G6073" s="653"/>
      <c r="H6073" s="654"/>
      <c r="I6073" s="654"/>
      <c r="J6073" s="654"/>
      <c r="K6073" s="655"/>
      <c r="L6073" s="653"/>
      <c r="M6073" s="654"/>
      <c r="N6073" s="654"/>
      <c r="O6073" s="654"/>
      <c r="P6073" s="655"/>
      <c r="Q6073" s="656"/>
      <c r="R6073" s="652"/>
      <c r="S6073" s="566"/>
      <c r="T6073" s="566"/>
      <c r="U6073" s="566"/>
      <c r="V6073" s="566"/>
      <c r="W6073" s="566"/>
      <c r="X6073" s="566"/>
      <c r="Y6073" s="566"/>
      <c r="Z6073" s="566"/>
      <c r="AA6073" s="566"/>
      <c r="AB6073" s="566"/>
      <c r="AC6073" s="566"/>
      <c r="AD6073" s="566"/>
      <c r="AE6073" s="566"/>
      <c r="AF6073" s="566"/>
      <c r="AG6073" s="566"/>
    </row>
    <row r="6074" spans="2:33" hidden="1" outlineLevel="1" x14ac:dyDescent="0.45">
      <c r="B6074" s="657"/>
      <c r="C6074" s="658"/>
      <c r="D6074" s="659"/>
      <c r="E6074" s="660"/>
      <c r="F6074" s="661"/>
      <c r="G6074" s="662"/>
      <c r="H6074" s="663"/>
      <c r="I6074" s="663"/>
      <c r="J6074" s="663"/>
      <c r="K6074" s="664"/>
      <c r="L6074" s="662"/>
      <c r="M6074" s="663"/>
      <c r="N6074" s="663"/>
      <c r="O6074" s="663"/>
      <c r="P6074" s="664"/>
      <c r="Q6074" s="665"/>
      <c r="R6074" s="661"/>
      <c r="S6074" s="566"/>
      <c r="T6074" s="566"/>
      <c r="U6074" s="566"/>
      <c r="V6074" s="566"/>
      <c r="W6074" s="566"/>
      <c r="X6074" s="566"/>
      <c r="Y6074" s="566"/>
      <c r="Z6074" s="566"/>
      <c r="AA6074" s="566"/>
      <c r="AB6074" s="566"/>
      <c r="AC6074" s="566"/>
      <c r="AD6074" s="566"/>
      <c r="AE6074" s="566"/>
      <c r="AF6074" s="566"/>
      <c r="AG6074" s="566"/>
    </row>
    <row r="6075" spans="2:33" hidden="1" outlineLevel="1" x14ac:dyDescent="0.45">
      <c r="B6075" s="648"/>
      <c r="C6075" s="649"/>
      <c r="D6075" s="650"/>
      <c r="E6075" s="651"/>
      <c r="F6075" s="652"/>
      <c r="G6075" s="653"/>
      <c r="H6075" s="654"/>
      <c r="I6075" s="654"/>
      <c r="J6075" s="654"/>
      <c r="K6075" s="655"/>
      <c r="L6075" s="653"/>
      <c r="M6075" s="654"/>
      <c r="N6075" s="654"/>
      <c r="O6075" s="654"/>
      <c r="P6075" s="655"/>
      <c r="Q6075" s="656"/>
      <c r="R6075" s="652"/>
      <c r="S6075" s="566"/>
      <c r="T6075" s="566"/>
      <c r="U6075" s="566"/>
      <c r="V6075" s="566"/>
      <c r="W6075" s="566"/>
      <c r="X6075" s="566"/>
      <c r="Y6075" s="566"/>
      <c r="Z6075" s="566"/>
      <c r="AA6075" s="566"/>
      <c r="AB6075" s="566"/>
      <c r="AC6075" s="566"/>
      <c r="AD6075" s="566"/>
      <c r="AE6075" s="566"/>
      <c r="AF6075" s="566"/>
      <c r="AG6075" s="566"/>
    </row>
    <row r="6076" spans="2:33" hidden="1" outlineLevel="1" x14ac:dyDescent="0.45">
      <c r="B6076" s="657"/>
      <c r="C6076" s="658"/>
      <c r="D6076" s="659"/>
      <c r="E6076" s="660"/>
      <c r="F6076" s="661"/>
      <c r="G6076" s="662"/>
      <c r="H6076" s="663"/>
      <c r="I6076" s="663"/>
      <c r="J6076" s="663"/>
      <c r="K6076" s="664"/>
      <c r="L6076" s="662"/>
      <c r="M6076" s="663"/>
      <c r="N6076" s="663"/>
      <c r="O6076" s="663"/>
      <c r="P6076" s="664"/>
      <c r="Q6076" s="665"/>
      <c r="R6076" s="661"/>
      <c r="S6076" s="566"/>
      <c r="T6076" s="566"/>
      <c r="U6076" s="566"/>
      <c r="V6076" s="566"/>
      <c r="W6076" s="566"/>
      <c r="X6076" s="566"/>
      <c r="Y6076" s="566"/>
      <c r="Z6076" s="566"/>
      <c r="AA6076" s="566"/>
      <c r="AB6076" s="566"/>
      <c r="AC6076" s="566"/>
      <c r="AD6076" s="566"/>
      <c r="AE6076" s="566"/>
      <c r="AF6076" s="566"/>
      <c r="AG6076" s="566"/>
    </row>
    <row r="6077" spans="2:33" hidden="1" outlineLevel="1" x14ac:dyDescent="0.45">
      <c r="B6077" s="648"/>
      <c r="C6077" s="649"/>
      <c r="D6077" s="650"/>
      <c r="E6077" s="651"/>
      <c r="F6077" s="652"/>
      <c r="G6077" s="653"/>
      <c r="H6077" s="654"/>
      <c r="I6077" s="654"/>
      <c r="J6077" s="654"/>
      <c r="K6077" s="655"/>
      <c r="L6077" s="653"/>
      <c r="M6077" s="654"/>
      <c r="N6077" s="654"/>
      <c r="O6077" s="654"/>
      <c r="P6077" s="655"/>
      <c r="Q6077" s="656"/>
      <c r="R6077" s="652"/>
      <c r="S6077" s="566"/>
      <c r="T6077" s="566"/>
      <c r="U6077" s="566"/>
      <c r="V6077" s="566"/>
      <c r="W6077" s="566"/>
      <c r="X6077" s="566"/>
      <c r="Y6077" s="566"/>
      <c r="Z6077" s="566"/>
      <c r="AA6077" s="566"/>
      <c r="AB6077" s="566"/>
      <c r="AC6077" s="566"/>
      <c r="AD6077" s="566"/>
      <c r="AE6077" s="566"/>
      <c r="AF6077" s="566"/>
      <c r="AG6077" s="566"/>
    </row>
    <row r="6078" spans="2:33" hidden="1" outlineLevel="1" x14ac:dyDescent="0.45">
      <c r="B6078" s="657"/>
      <c r="C6078" s="658"/>
      <c r="D6078" s="659"/>
      <c r="E6078" s="660"/>
      <c r="F6078" s="661"/>
      <c r="G6078" s="662"/>
      <c r="H6078" s="663"/>
      <c r="I6078" s="663"/>
      <c r="J6078" s="663"/>
      <c r="K6078" s="664"/>
      <c r="L6078" s="662"/>
      <c r="M6078" s="663"/>
      <c r="N6078" s="663"/>
      <c r="O6078" s="663"/>
      <c r="P6078" s="664"/>
      <c r="Q6078" s="665"/>
      <c r="R6078" s="661"/>
      <c r="S6078" s="566"/>
      <c r="T6078" s="566"/>
      <c r="U6078" s="566"/>
      <c r="V6078" s="566"/>
      <c r="W6078" s="566"/>
      <c r="X6078" s="566"/>
      <c r="Y6078" s="566"/>
      <c r="Z6078" s="566"/>
      <c r="AA6078" s="566"/>
      <c r="AB6078" s="566"/>
      <c r="AC6078" s="566"/>
      <c r="AD6078" s="566"/>
      <c r="AE6078" s="566"/>
      <c r="AF6078" s="566"/>
      <c r="AG6078" s="566"/>
    </row>
    <row r="6079" spans="2:33" hidden="1" outlineLevel="1" x14ac:dyDescent="0.45">
      <c r="B6079" s="648"/>
      <c r="C6079" s="649"/>
      <c r="D6079" s="650"/>
      <c r="E6079" s="651"/>
      <c r="F6079" s="652"/>
      <c r="G6079" s="653"/>
      <c r="H6079" s="654"/>
      <c r="I6079" s="654"/>
      <c r="J6079" s="654"/>
      <c r="K6079" s="655"/>
      <c r="L6079" s="653"/>
      <c r="M6079" s="654"/>
      <c r="N6079" s="654"/>
      <c r="O6079" s="654"/>
      <c r="P6079" s="655"/>
      <c r="Q6079" s="656"/>
      <c r="R6079" s="652"/>
      <c r="S6079" s="566"/>
      <c r="T6079" s="566"/>
      <c r="U6079" s="566"/>
      <c r="V6079" s="566"/>
      <c r="W6079" s="566"/>
      <c r="X6079" s="566"/>
      <c r="Y6079" s="566"/>
      <c r="Z6079" s="566"/>
      <c r="AA6079" s="566"/>
      <c r="AB6079" s="566"/>
      <c r="AC6079" s="566"/>
      <c r="AD6079" s="566"/>
      <c r="AE6079" s="566"/>
      <c r="AF6079" s="566"/>
      <c r="AG6079" s="566"/>
    </row>
    <row r="6080" spans="2:33" hidden="1" outlineLevel="1" x14ac:dyDescent="0.45">
      <c r="B6080" s="657"/>
      <c r="C6080" s="658"/>
      <c r="D6080" s="659"/>
      <c r="E6080" s="660"/>
      <c r="F6080" s="661"/>
      <c r="G6080" s="662"/>
      <c r="H6080" s="663"/>
      <c r="I6080" s="663"/>
      <c r="J6080" s="663"/>
      <c r="K6080" s="664"/>
      <c r="L6080" s="662"/>
      <c r="M6080" s="663"/>
      <c r="N6080" s="663"/>
      <c r="O6080" s="663"/>
      <c r="P6080" s="664"/>
      <c r="Q6080" s="665"/>
      <c r="R6080" s="661"/>
      <c r="S6080" s="566"/>
      <c r="T6080" s="566"/>
      <c r="U6080" s="566"/>
      <c r="V6080" s="566"/>
      <c r="W6080" s="566"/>
      <c r="X6080" s="566"/>
      <c r="Y6080" s="566"/>
      <c r="Z6080" s="566"/>
      <c r="AA6080" s="566"/>
      <c r="AB6080" s="566"/>
      <c r="AC6080" s="566"/>
      <c r="AD6080" s="566"/>
      <c r="AE6080" s="566"/>
      <c r="AF6080" s="566"/>
      <c r="AG6080" s="566"/>
    </row>
    <row r="6081" spans="2:33" hidden="1" outlineLevel="1" x14ac:dyDescent="0.45">
      <c r="B6081" s="648"/>
      <c r="C6081" s="649"/>
      <c r="D6081" s="650"/>
      <c r="E6081" s="651"/>
      <c r="F6081" s="652"/>
      <c r="G6081" s="653"/>
      <c r="H6081" s="654"/>
      <c r="I6081" s="654"/>
      <c r="J6081" s="654"/>
      <c r="K6081" s="655"/>
      <c r="L6081" s="653"/>
      <c r="M6081" s="654"/>
      <c r="N6081" s="654"/>
      <c r="O6081" s="654"/>
      <c r="P6081" s="655"/>
      <c r="Q6081" s="656"/>
      <c r="R6081" s="652"/>
      <c r="S6081" s="566"/>
      <c r="T6081" s="566"/>
      <c r="U6081" s="566"/>
      <c r="V6081" s="566"/>
      <c r="W6081" s="566"/>
      <c r="X6081" s="566"/>
      <c r="Y6081" s="566"/>
      <c r="Z6081" s="566"/>
      <c r="AA6081" s="566"/>
      <c r="AB6081" s="566"/>
      <c r="AC6081" s="566"/>
      <c r="AD6081" s="566"/>
      <c r="AE6081" s="566"/>
      <c r="AF6081" s="566"/>
      <c r="AG6081" s="566"/>
    </row>
    <row r="6082" spans="2:33" hidden="1" outlineLevel="1" x14ac:dyDescent="0.45">
      <c r="B6082" s="657"/>
      <c r="C6082" s="658"/>
      <c r="D6082" s="659"/>
      <c r="E6082" s="660"/>
      <c r="F6082" s="661"/>
      <c r="G6082" s="662"/>
      <c r="H6082" s="663"/>
      <c r="I6082" s="663"/>
      <c r="J6082" s="663"/>
      <c r="K6082" s="664"/>
      <c r="L6082" s="662"/>
      <c r="M6082" s="663"/>
      <c r="N6082" s="663"/>
      <c r="O6082" s="663"/>
      <c r="P6082" s="664"/>
      <c r="Q6082" s="665"/>
      <c r="R6082" s="661"/>
      <c r="S6082" s="566"/>
      <c r="T6082" s="566"/>
      <c r="U6082" s="566"/>
      <c r="V6082" s="566"/>
      <c r="W6082" s="566"/>
      <c r="X6082" s="566"/>
      <c r="Y6082" s="566"/>
      <c r="Z6082" s="566"/>
      <c r="AA6082" s="566"/>
      <c r="AB6082" s="566"/>
      <c r="AC6082" s="566"/>
      <c r="AD6082" s="566"/>
      <c r="AE6082" s="566"/>
      <c r="AF6082" s="566"/>
      <c r="AG6082" s="566"/>
    </row>
    <row r="6083" spans="2:33" hidden="1" outlineLevel="1" x14ac:dyDescent="0.45">
      <c r="B6083" s="648"/>
      <c r="C6083" s="649"/>
      <c r="D6083" s="650"/>
      <c r="E6083" s="651"/>
      <c r="F6083" s="652"/>
      <c r="G6083" s="653"/>
      <c r="H6083" s="654"/>
      <c r="I6083" s="654"/>
      <c r="J6083" s="654"/>
      <c r="K6083" s="655"/>
      <c r="L6083" s="653"/>
      <c r="M6083" s="654"/>
      <c r="N6083" s="654"/>
      <c r="O6083" s="654"/>
      <c r="P6083" s="655"/>
      <c r="Q6083" s="656"/>
      <c r="R6083" s="652"/>
      <c r="S6083" s="566"/>
      <c r="T6083" s="566"/>
      <c r="U6083" s="566"/>
      <c r="V6083" s="566"/>
      <c r="W6083" s="566"/>
      <c r="X6083" s="566"/>
      <c r="Y6083" s="566"/>
      <c r="Z6083" s="566"/>
      <c r="AA6083" s="566"/>
      <c r="AB6083" s="566"/>
      <c r="AC6083" s="566"/>
      <c r="AD6083" s="566"/>
      <c r="AE6083" s="566"/>
      <c r="AF6083" s="566"/>
      <c r="AG6083" s="566"/>
    </row>
    <row r="6084" spans="2:33" hidden="1" outlineLevel="1" x14ac:dyDescent="0.45">
      <c r="B6084" s="657"/>
      <c r="C6084" s="658"/>
      <c r="D6084" s="659"/>
      <c r="E6084" s="660"/>
      <c r="F6084" s="661"/>
      <c r="G6084" s="662"/>
      <c r="H6084" s="663"/>
      <c r="I6084" s="663"/>
      <c r="J6084" s="663"/>
      <c r="K6084" s="664"/>
      <c r="L6084" s="662"/>
      <c r="M6084" s="663"/>
      <c r="N6084" s="663"/>
      <c r="O6084" s="663"/>
      <c r="P6084" s="664"/>
      <c r="Q6084" s="665"/>
      <c r="R6084" s="661"/>
      <c r="S6084" s="566"/>
      <c r="T6084" s="566"/>
      <c r="U6084" s="566"/>
      <c r="V6084" s="566"/>
      <c r="W6084" s="566"/>
      <c r="X6084" s="566"/>
      <c r="Y6084" s="566"/>
      <c r="Z6084" s="566"/>
      <c r="AA6084" s="566"/>
      <c r="AB6084" s="566"/>
      <c r="AC6084" s="566"/>
      <c r="AD6084" s="566"/>
      <c r="AE6084" s="566"/>
      <c r="AF6084" s="566"/>
      <c r="AG6084" s="566"/>
    </row>
    <row r="6085" spans="2:33" hidden="1" outlineLevel="1" x14ac:dyDescent="0.45">
      <c r="B6085" s="648"/>
      <c r="C6085" s="649"/>
      <c r="D6085" s="650"/>
      <c r="E6085" s="651"/>
      <c r="F6085" s="652"/>
      <c r="G6085" s="653"/>
      <c r="H6085" s="654"/>
      <c r="I6085" s="654"/>
      <c r="J6085" s="654"/>
      <c r="K6085" s="655"/>
      <c r="L6085" s="653"/>
      <c r="M6085" s="654"/>
      <c r="N6085" s="654"/>
      <c r="O6085" s="654"/>
      <c r="P6085" s="655"/>
      <c r="Q6085" s="656"/>
      <c r="R6085" s="652"/>
      <c r="S6085" s="566"/>
      <c r="T6085" s="566"/>
      <c r="U6085" s="566"/>
      <c r="V6085" s="566"/>
      <c r="W6085" s="566"/>
      <c r="X6085" s="566"/>
      <c r="Y6085" s="566"/>
      <c r="Z6085" s="566"/>
      <c r="AA6085" s="566"/>
      <c r="AB6085" s="566"/>
      <c r="AC6085" s="566"/>
      <c r="AD6085" s="566"/>
      <c r="AE6085" s="566"/>
      <c r="AF6085" s="566"/>
      <c r="AG6085" s="566"/>
    </row>
    <row r="6086" spans="2:33" hidden="1" outlineLevel="1" x14ac:dyDescent="0.45">
      <c r="B6086" s="657"/>
      <c r="C6086" s="658"/>
      <c r="D6086" s="659"/>
      <c r="E6086" s="660"/>
      <c r="F6086" s="661"/>
      <c r="G6086" s="662"/>
      <c r="H6086" s="663"/>
      <c r="I6086" s="663"/>
      <c r="J6086" s="663"/>
      <c r="K6086" s="664"/>
      <c r="L6086" s="662"/>
      <c r="M6086" s="663"/>
      <c r="N6086" s="663"/>
      <c r="O6086" s="663"/>
      <c r="P6086" s="664"/>
      <c r="Q6086" s="665"/>
      <c r="R6086" s="661"/>
      <c r="S6086" s="566"/>
      <c r="T6086" s="566"/>
      <c r="U6086" s="566"/>
      <c r="V6086" s="566"/>
      <c r="W6086" s="566"/>
      <c r="X6086" s="566"/>
      <c r="Y6086" s="566"/>
      <c r="Z6086" s="566"/>
      <c r="AA6086" s="566"/>
      <c r="AB6086" s="566"/>
      <c r="AC6086" s="566"/>
      <c r="AD6086" s="566"/>
      <c r="AE6086" s="566"/>
      <c r="AF6086" s="566"/>
      <c r="AG6086" s="566"/>
    </row>
    <row r="6087" spans="2:33" hidden="1" outlineLevel="1" x14ac:dyDescent="0.45">
      <c r="B6087" s="648"/>
      <c r="C6087" s="649"/>
      <c r="D6087" s="650"/>
      <c r="E6087" s="651"/>
      <c r="F6087" s="652"/>
      <c r="G6087" s="653"/>
      <c r="H6087" s="654"/>
      <c r="I6087" s="654"/>
      <c r="J6087" s="654"/>
      <c r="K6087" s="655"/>
      <c r="L6087" s="653"/>
      <c r="M6087" s="654"/>
      <c r="N6087" s="654"/>
      <c r="O6087" s="654"/>
      <c r="P6087" s="655"/>
      <c r="Q6087" s="656"/>
      <c r="R6087" s="652"/>
      <c r="S6087" s="566"/>
      <c r="T6087" s="566"/>
      <c r="U6087" s="566"/>
      <c r="V6087" s="566"/>
      <c r="W6087" s="566"/>
      <c r="X6087" s="566"/>
      <c r="Y6087" s="566"/>
      <c r="Z6087" s="566"/>
      <c r="AA6087" s="566"/>
      <c r="AB6087" s="566"/>
      <c r="AC6087" s="566"/>
      <c r="AD6087" s="566"/>
      <c r="AE6087" s="566"/>
      <c r="AF6087" s="566"/>
      <c r="AG6087" s="566"/>
    </row>
    <row r="6088" spans="2:33" hidden="1" outlineLevel="1" x14ac:dyDescent="0.45">
      <c r="B6088" s="657"/>
      <c r="C6088" s="658"/>
      <c r="D6088" s="659"/>
      <c r="E6088" s="660"/>
      <c r="F6088" s="661"/>
      <c r="G6088" s="662"/>
      <c r="H6088" s="663"/>
      <c r="I6088" s="663"/>
      <c r="J6088" s="663"/>
      <c r="K6088" s="664"/>
      <c r="L6088" s="662"/>
      <c r="M6088" s="663"/>
      <c r="N6088" s="663"/>
      <c r="O6088" s="663"/>
      <c r="P6088" s="664"/>
      <c r="Q6088" s="665"/>
      <c r="R6088" s="661"/>
      <c r="S6088" s="566"/>
      <c r="T6088" s="566"/>
      <c r="U6088" s="566"/>
      <c r="V6088" s="566"/>
      <c r="W6088" s="566"/>
      <c r="X6088" s="566"/>
      <c r="Y6088" s="566"/>
      <c r="Z6088" s="566"/>
      <c r="AA6088" s="566"/>
      <c r="AB6088" s="566"/>
      <c r="AC6088" s="566"/>
      <c r="AD6088" s="566"/>
      <c r="AE6088" s="566"/>
      <c r="AF6088" s="566"/>
      <c r="AG6088" s="566"/>
    </row>
    <row r="6089" spans="2:33" hidden="1" outlineLevel="1" x14ac:dyDescent="0.45">
      <c r="B6089" s="648"/>
      <c r="C6089" s="649"/>
      <c r="D6089" s="650"/>
      <c r="E6089" s="651"/>
      <c r="F6089" s="652"/>
      <c r="G6089" s="653"/>
      <c r="H6089" s="654"/>
      <c r="I6089" s="654"/>
      <c r="J6089" s="654"/>
      <c r="K6089" s="655"/>
      <c r="L6089" s="653"/>
      <c r="M6089" s="654"/>
      <c r="N6089" s="654"/>
      <c r="O6089" s="654"/>
      <c r="P6089" s="655"/>
      <c r="Q6089" s="656"/>
      <c r="R6089" s="652"/>
      <c r="S6089" s="566"/>
      <c r="T6089" s="566"/>
      <c r="U6089" s="566"/>
      <c r="V6089" s="566"/>
      <c r="W6089" s="566"/>
      <c r="X6089" s="566"/>
      <c r="Y6089" s="566"/>
      <c r="Z6089" s="566"/>
      <c r="AA6089" s="566"/>
      <c r="AB6089" s="566"/>
      <c r="AC6089" s="566"/>
      <c r="AD6089" s="566"/>
      <c r="AE6089" s="566"/>
      <c r="AF6089" s="566"/>
      <c r="AG6089" s="566"/>
    </row>
    <row r="6090" spans="2:33" hidden="1" outlineLevel="1" x14ac:dyDescent="0.45">
      <c r="B6090" s="657"/>
      <c r="C6090" s="658"/>
      <c r="D6090" s="659"/>
      <c r="E6090" s="660"/>
      <c r="F6090" s="661"/>
      <c r="G6090" s="662"/>
      <c r="H6090" s="663"/>
      <c r="I6090" s="663"/>
      <c r="J6090" s="663"/>
      <c r="K6090" s="664"/>
      <c r="L6090" s="662"/>
      <c r="M6090" s="663"/>
      <c r="N6090" s="663"/>
      <c r="O6090" s="663"/>
      <c r="P6090" s="664"/>
      <c r="Q6090" s="665"/>
      <c r="R6090" s="661"/>
      <c r="S6090" s="566"/>
      <c r="T6090" s="566"/>
      <c r="U6090" s="566"/>
      <c r="V6090" s="566"/>
      <c r="W6090" s="566"/>
      <c r="X6090" s="566"/>
      <c r="Y6090" s="566"/>
      <c r="Z6090" s="566"/>
      <c r="AA6090" s="566"/>
      <c r="AB6090" s="566"/>
      <c r="AC6090" s="566"/>
      <c r="AD6090" s="566"/>
      <c r="AE6090" s="566"/>
      <c r="AF6090" s="566"/>
      <c r="AG6090" s="566"/>
    </row>
    <row r="6091" spans="2:33" hidden="1" outlineLevel="1" x14ac:dyDescent="0.45">
      <c r="B6091" s="648"/>
      <c r="C6091" s="649"/>
      <c r="D6091" s="650"/>
      <c r="E6091" s="651"/>
      <c r="F6091" s="652"/>
      <c r="G6091" s="653"/>
      <c r="H6091" s="654"/>
      <c r="I6091" s="654"/>
      <c r="J6091" s="654"/>
      <c r="K6091" s="655"/>
      <c r="L6091" s="653"/>
      <c r="M6091" s="654"/>
      <c r="N6091" s="654"/>
      <c r="O6091" s="654"/>
      <c r="P6091" s="655"/>
      <c r="Q6091" s="656"/>
      <c r="R6091" s="652"/>
      <c r="S6091" s="566"/>
      <c r="T6091" s="566"/>
      <c r="U6091" s="566"/>
      <c r="V6091" s="566"/>
      <c r="W6091" s="566"/>
      <c r="X6091" s="566"/>
      <c r="Y6091" s="566"/>
      <c r="Z6091" s="566"/>
      <c r="AA6091" s="566"/>
      <c r="AB6091" s="566"/>
      <c r="AC6091" s="566"/>
      <c r="AD6091" s="566"/>
      <c r="AE6091" s="566"/>
      <c r="AF6091" s="566"/>
      <c r="AG6091" s="566"/>
    </row>
    <row r="6092" spans="2:33" hidden="1" outlineLevel="1" x14ac:dyDescent="0.45">
      <c r="B6092" s="657"/>
      <c r="C6092" s="658"/>
      <c r="D6092" s="659"/>
      <c r="E6092" s="660"/>
      <c r="F6092" s="661"/>
      <c r="G6092" s="662"/>
      <c r="H6092" s="663"/>
      <c r="I6092" s="663"/>
      <c r="J6092" s="663"/>
      <c r="K6092" s="664"/>
      <c r="L6092" s="662"/>
      <c r="M6092" s="663"/>
      <c r="N6092" s="663"/>
      <c r="O6092" s="663"/>
      <c r="P6092" s="664"/>
      <c r="Q6092" s="665"/>
      <c r="R6092" s="661"/>
      <c r="S6092" s="566"/>
      <c r="T6092" s="566"/>
      <c r="U6092" s="566"/>
      <c r="V6092" s="566"/>
      <c r="W6092" s="566"/>
      <c r="X6092" s="566"/>
      <c r="Y6092" s="566"/>
      <c r="Z6092" s="566"/>
      <c r="AA6092" s="566"/>
      <c r="AB6092" s="566"/>
      <c r="AC6092" s="566"/>
      <c r="AD6092" s="566"/>
      <c r="AE6092" s="566"/>
      <c r="AF6092" s="566"/>
      <c r="AG6092" s="566"/>
    </row>
    <row r="6093" spans="2:33" hidden="1" outlineLevel="1" x14ac:dyDescent="0.45">
      <c r="B6093" s="648"/>
      <c r="C6093" s="649"/>
      <c r="D6093" s="650"/>
      <c r="E6093" s="651"/>
      <c r="F6093" s="652"/>
      <c r="G6093" s="653"/>
      <c r="H6093" s="654"/>
      <c r="I6093" s="654"/>
      <c r="J6093" s="654"/>
      <c r="K6093" s="655"/>
      <c r="L6093" s="653"/>
      <c r="M6093" s="654"/>
      <c r="N6093" s="654"/>
      <c r="O6093" s="654"/>
      <c r="P6093" s="655"/>
      <c r="Q6093" s="656"/>
      <c r="R6093" s="652"/>
      <c r="S6093" s="566"/>
      <c r="T6093" s="566"/>
      <c r="U6093" s="566"/>
      <c r="V6093" s="566"/>
      <c r="W6093" s="566"/>
      <c r="X6093" s="566"/>
      <c r="Y6093" s="566"/>
      <c r="Z6093" s="566"/>
      <c r="AA6093" s="566"/>
      <c r="AB6093" s="566"/>
      <c r="AC6093" s="566"/>
      <c r="AD6093" s="566"/>
      <c r="AE6093" s="566"/>
      <c r="AF6093" s="566"/>
      <c r="AG6093" s="566"/>
    </row>
    <row r="6094" spans="2:33" hidden="1" outlineLevel="1" x14ac:dyDescent="0.45">
      <c r="B6094" s="657"/>
      <c r="C6094" s="658"/>
      <c r="D6094" s="659"/>
      <c r="E6094" s="660"/>
      <c r="F6094" s="661"/>
      <c r="G6094" s="662"/>
      <c r="H6094" s="663"/>
      <c r="I6094" s="663"/>
      <c r="J6094" s="663"/>
      <c r="K6094" s="664"/>
      <c r="L6094" s="662"/>
      <c r="M6094" s="663"/>
      <c r="N6094" s="663"/>
      <c r="O6094" s="663"/>
      <c r="P6094" s="664"/>
      <c r="Q6094" s="665"/>
      <c r="R6094" s="661"/>
      <c r="S6094" s="566"/>
      <c r="T6094" s="566"/>
      <c r="U6094" s="566"/>
      <c r="V6094" s="566"/>
      <c r="W6094" s="566"/>
      <c r="X6094" s="566"/>
      <c r="Y6094" s="566"/>
      <c r="Z6094" s="566"/>
      <c r="AA6094" s="566"/>
      <c r="AB6094" s="566"/>
      <c r="AC6094" s="566"/>
      <c r="AD6094" s="566"/>
      <c r="AE6094" s="566"/>
      <c r="AF6094" s="566"/>
      <c r="AG6094" s="566"/>
    </row>
    <row r="6095" spans="2:33" hidden="1" outlineLevel="1" x14ac:dyDescent="0.45">
      <c r="B6095" s="648"/>
      <c r="C6095" s="649"/>
      <c r="D6095" s="650"/>
      <c r="E6095" s="651"/>
      <c r="F6095" s="652"/>
      <c r="G6095" s="653"/>
      <c r="H6095" s="654"/>
      <c r="I6095" s="654"/>
      <c r="J6095" s="654"/>
      <c r="K6095" s="655"/>
      <c r="L6095" s="653"/>
      <c r="M6095" s="654"/>
      <c r="N6095" s="654"/>
      <c r="O6095" s="654"/>
      <c r="P6095" s="655"/>
      <c r="Q6095" s="656"/>
      <c r="R6095" s="652"/>
      <c r="S6095" s="566"/>
      <c r="T6095" s="566"/>
      <c r="U6095" s="566"/>
      <c r="V6095" s="566"/>
      <c r="W6095" s="566"/>
      <c r="X6095" s="566"/>
      <c r="Y6095" s="566"/>
      <c r="Z6095" s="566"/>
      <c r="AA6095" s="566"/>
      <c r="AB6095" s="566"/>
      <c r="AC6095" s="566"/>
      <c r="AD6095" s="566"/>
      <c r="AE6095" s="566"/>
      <c r="AF6095" s="566"/>
      <c r="AG6095" s="566"/>
    </row>
    <row r="6096" spans="2:33" hidden="1" outlineLevel="1" x14ac:dyDescent="0.45">
      <c r="B6096" s="657"/>
      <c r="C6096" s="658"/>
      <c r="D6096" s="659"/>
      <c r="E6096" s="660"/>
      <c r="F6096" s="661"/>
      <c r="G6096" s="662"/>
      <c r="H6096" s="663"/>
      <c r="I6096" s="663"/>
      <c r="J6096" s="663"/>
      <c r="K6096" s="664"/>
      <c r="L6096" s="662"/>
      <c r="M6096" s="663"/>
      <c r="N6096" s="663"/>
      <c r="O6096" s="663"/>
      <c r="P6096" s="664"/>
      <c r="Q6096" s="665"/>
      <c r="R6096" s="661"/>
      <c r="S6096" s="566"/>
      <c r="T6096" s="566"/>
      <c r="U6096" s="566"/>
      <c r="V6096" s="566"/>
      <c r="W6096" s="566"/>
      <c r="X6096" s="566"/>
      <c r="Y6096" s="566"/>
      <c r="Z6096" s="566"/>
      <c r="AA6096" s="566"/>
      <c r="AB6096" s="566"/>
      <c r="AC6096" s="566"/>
      <c r="AD6096" s="566"/>
      <c r="AE6096" s="566"/>
      <c r="AF6096" s="566"/>
      <c r="AG6096" s="566"/>
    </row>
    <row r="6097" spans="2:33" hidden="1" outlineLevel="1" x14ac:dyDescent="0.45">
      <c r="B6097" s="648"/>
      <c r="C6097" s="649"/>
      <c r="D6097" s="650"/>
      <c r="E6097" s="651"/>
      <c r="F6097" s="652"/>
      <c r="G6097" s="653"/>
      <c r="H6097" s="654"/>
      <c r="I6097" s="654"/>
      <c r="J6097" s="654"/>
      <c r="K6097" s="655"/>
      <c r="L6097" s="653"/>
      <c r="M6097" s="654"/>
      <c r="N6097" s="654"/>
      <c r="O6097" s="654"/>
      <c r="P6097" s="655"/>
      <c r="Q6097" s="656"/>
      <c r="R6097" s="652"/>
      <c r="S6097" s="566"/>
      <c r="T6097" s="566"/>
      <c r="U6097" s="566"/>
      <c r="V6097" s="566"/>
      <c r="W6097" s="566"/>
      <c r="X6097" s="566"/>
      <c r="Y6097" s="566"/>
      <c r="Z6097" s="566"/>
      <c r="AA6097" s="566"/>
      <c r="AB6097" s="566"/>
      <c r="AC6097" s="566"/>
      <c r="AD6097" s="566"/>
      <c r="AE6097" s="566"/>
      <c r="AF6097" s="566"/>
      <c r="AG6097" s="566"/>
    </row>
    <row r="6098" spans="2:33" hidden="1" outlineLevel="1" x14ac:dyDescent="0.45">
      <c r="B6098" s="657"/>
      <c r="C6098" s="658"/>
      <c r="D6098" s="659"/>
      <c r="E6098" s="660"/>
      <c r="F6098" s="661"/>
      <c r="G6098" s="662"/>
      <c r="H6098" s="663"/>
      <c r="I6098" s="663"/>
      <c r="J6098" s="663"/>
      <c r="K6098" s="664"/>
      <c r="L6098" s="662"/>
      <c r="M6098" s="663"/>
      <c r="N6098" s="663"/>
      <c r="O6098" s="663"/>
      <c r="P6098" s="664"/>
      <c r="Q6098" s="665"/>
      <c r="R6098" s="661"/>
      <c r="S6098" s="566"/>
      <c r="T6098" s="566"/>
      <c r="U6098" s="566"/>
      <c r="V6098" s="566"/>
      <c r="W6098" s="566"/>
      <c r="X6098" s="566"/>
      <c r="Y6098" s="566"/>
      <c r="Z6098" s="566"/>
      <c r="AA6098" s="566"/>
      <c r="AB6098" s="566"/>
      <c r="AC6098" s="566"/>
      <c r="AD6098" s="566"/>
      <c r="AE6098" s="566"/>
      <c r="AF6098" s="566"/>
      <c r="AG6098" s="566"/>
    </row>
    <row r="6099" spans="2:33" hidden="1" outlineLevel="1" x14ac:dyDescent="0.45">
      <c r="B6099" s="648"/>
      <c r="C6099" s="649"/>
      <c r="D6099" s="650"/>
      <c r="E6099" s="651"/>
      <c r="F6099" s="652"/>
      <c r="G6099" s="653"/>
      <c r="H6099" s="654"/>
      <c r="I6099" s="654"/>
      <c r="J6099" s="654"/>
      <c r="K6099" s="655"/>
      <c r="L6099" s="653"/>
      <c r="M6099" s="654"/>
      <c r="N6099" s="654"/>
      <c r="O6099" s="654"/>
      <c r="P6099" s="655"/>
      <c r="Q6099" s="656"/>
      <c r="R6099" s="652"/>
      <c r="S6099" s="566"/>
      <c r="T6099" s="566"/>
      <c r="U6099" s="566"/>
      <c r="V6099" s="566"/>
      <c r="W6099" s="566"/>
      <c r="X6099" s="566"/>
      <c r="Y6099" s="566"/>
      <c r="Z6099" s="566"/>
      <c r="AA6099" s="566"/>
      <c r="AB6099" s="566"/>
      <c r="AC6099" s="566"/>
      <c r="AD6099" s="566"/>
      <c r="AE6099" s="566"/>
      <c r="AF6099" s="566"/>
      <c r="AG6099" s="566"/>
    </row>
    <row r="6100" spans="2:33" hidden="1" outlineLevel="1" x14ac:dyDescent="0.45">
      <c r="B6100" s="657"/>
      <c r="C6100" s="658"/>
      <c r="D6100" s="659"/>
      <c r="E6100" s="660"/>
      <c r="F6100" s="661"/>
      <c r="G6100" s="662"/>
      <c r="H6100" s="663"/>
      <c r="I6100" s="663"/>
      <c r="J6100" s="663"/>
      <c r="K6100" s="664"/>
      <c r="L6100" s="662"/>
      <c r="M6100" s="663"/>
      <c r="N6100" s="663"/>
      <c r="O6100" s="663"/>
      <c r="P6100" s="664"/>
      <c r="Q6100" s="665"/>
      <c r="R6100" s="661"/>
      <c r="S6100" s="566"/>
      <c r="T6100" s="566"/>
      <c r="U6100" s="566"/>
      <c r="V6100" s="566"/>
      <c r="W6100" s="566"/>
      <c r="X6100" s="566"/>
      <c r="Y6100" s="566"/>
      <c r="Z6100" s="566"/>
      <c r="AA6100" s="566"/>
      <c r="AB6100" s="566"/>
      <c r="AC6100" s="566"/>
      <c r="AD6100" s="566"/>
      <c r="AE6100" s="566"/>
      <c r="AF6100" s="566"/>
      <c r="AG6100" s="566"/>
    </row>
    <row r="6101" spans="2:33" hidden="1" outlineLevel="1" x14ac:dyDescent="0.45">
      <c r="B6101" s="648"/>
      <c r="C6101" s="649"/>
      <c r="D6101" s="650"/>
      <c r="E6101" s="651"/>
      <c r="F6101" s="652"/>
      <c r="G6101" s="653"/>
      <c r="H6101" s="654"/>
      <c r="I6101" s="654"/>
      <c r="J6101" s="654"/>
      <c r="K6101" s="655"/>
      <c r="L6101" s="653"/>
      <c r="M6101" s="654"/>
      <c r="N6101" s="654"/>
      <c r="O6101" s="654"/>
      <c r="P6101" s="655"/>
      <c r="Q6101" s="656"/>
      <c r="R6101" s="652"/>
      <c r="S6101" s="566"/>
      <c r="T6101" s="566"/>
      <c r="U6101" s="566"/>
      <c r="V6101" s="566"/>
      <c r="W6101" s="566"/>
      <c r="X6101" s="566"/>
      <c r="Y6101" s="566"/>
      <c r="Z6101" s="566"/>
      <c r="AA6101" s="566"/>
      <c r="AB6101" s="566"/>
      <c r="AC6101" s="566"/>
      <c r="AD6101" s="566"/>
      <c r="AE6101" s="566"/>
      <c r="AF6101" s="566"/>
      <c r="AG6101" s="566"/>
    </row>
    <row r="6102" spans="2:33" hidden="1" outlineLevel="1" x14ac:dyDescent="0.45">
      <c r="B6102" s="657"/>
      <c r="C6102" s="658"/>
      <c r="D6102" s="659"/>
      <c r="E6102" s="660"/>
      <c r="F6102" s="661"/>
      <c r="G6102" s="662"/>
      <c r="H6102" s="663"/>
      <c r="I6102" s="663"/>
      <c r="J6102" s="663"/>
      <c r="K6102" s="664"/>
      <c r="L6102" s="662"/>
      <c r="M6102" s="663"/>
      <c r="N6102" s="663"/>
      <c r="O6102" s="663"/>
      <c r="P6102" s="664"/>
      <c r="Q6102" s="665"/>
      <c r="R6102" s="661"/>
      <c r="S6102" s="566"/>
      <c r="T6102" s="566"/>
      <c r="U6102" s="566"/>
      <c r="V6102" s="566"/>
      <c r="W6102" s="566"/>
      <c r="X6102" s="566"/>
      <c r="Y6102" s="566"/>
      <c r="Z6102" s="566"/>
      <c r="AA6102" s="566"/>
      <c r="AB6102" s="566"/>
      <c r="AC6102" s="566"/>
      <c r="AD6102" s="566"/>
      <c r="AE6102" s="566"/>
      <c r="AF6102" s="566"/>
      <c r="AG6102" s="566"/>
    </row>
    <row r="6103" spans="2:33" hidden="1" outlineLevel="1" x14ac:dyDescent="0.45">
      <c r="B6103" s="648"/>
      <c r="C6103" s="649"/>
      <c r="D6103" s="650"/>
      <c r="E6103" s="651"/>
      <c r="F6103" s="652"/>
      <c r="G6103" s="653"/>
      <c r="H6103" s="654"/>
      <c r="I6103" s="654"/>
      <c r="J6103" s="654"/>
      <c r="K6103" s="655"/>
      <c r="L6103" s="653"/>
      <c r="M6103" s="654"/>
      <c r="N6103" s="654"/>
      <c r="O6103" s="654"/>
      <c r="P6103" s="655"/>
      <c r="Q6103" s="656"/>
      <c r="R6103" s="652"/>
      <c r="S6103" s="566"/>
      <c r="T6103" s="566"/>
      <c r="U6103" s="566"/>
      <c r="V6103" s="566"/>
      <c r="W6103" s="566"/>
      <c r="X6103" s="566"/>
      <c r="Y6103" s="566"/>
      <c r="Z6103" s="566"/>
      <c r="AA6103" s="566"/>
      <c r="AB6103" s="566"/>
      <c r="AC6103" s="566"/>
      <c r="AD6103" s="566"/>
      <c r="AE6103" s="566"/>
      <c r="AF6103" s="566"/>
      <c r="AG6103" s="566"/>
    </row>
    <row r="6104" spans="2:33" hidden="1" outlineLevel="1" x14ac:dyDescent="0.45">
      <c r="B6104" s="657"/>
      <c r="C6104" s="658"/>
      <c r="D6104" s="659"/>
      <c r="E6104" s="660"/>
      <c r="F6104" s="661"/>
      <c r="G6104" s="662"/>
      <c r="H6104" s="663"/>
      <c r="I6104" s="663"/>
      <c r="J6104" s="663"/>
      <c r="K6104" s="664"/>
      <c r="L6104" s="662"/>
      <c r="M6104" s="663"/>
      <c r="N6104" s="663"/>
      <c r="O6104" s="663"/>
      <c r="P6104" s="664"/>
      <c r="Q6104" s="665"/>
      <c r="R6104" s="661"/>
      <c r="S6104" s="566"/>
      <c r="T6104" s="566"/>
      <c r="U6104" s="566"/>
      <c r="V6104" s="566"/>
      <c r="W6104" s="566"/>
      <c r="X6104" s="566"/>
      <c r="Y6104" s="566"/>
      <c r="Z6104" s="566"/>
      <c r="AA6104" s="566"/>
      <c r="AB6104" s="566"/>
      <c r="AC6104" s="566"/>
      <c r="AD6104" s="566"/>
      <c r="AE6104" s="566"/>
      <c r="AF6104" s="566"/>
      <c r="AG6104" s="566"/>
    </row>
    <row r="6105" spans="2:33" hidden="1" outlineLevel="1" x14ac:dyDescent="0.45">
      <c r="B6105" s="648"/>
      <c r="C6105" s="649"/>
      <c r="D6105" s="650"/>
      <c r="E6105" s="651"/>
      <c r="F6105" s="652"/>
      <c r="G6105" s="653"/>
      <c r="H6105" s="654"/>
      <c r="I6105" s="654"/>
      <c r="J6105" s="654"/>
      <c r="K6105" s="655"/>
      <c r="L6105" s="653"/>
      <c r="M6105" s="654"/>
      <c r="N6105" s="654"/>
      <c r="O6105" s="654"/>
      <c r="P6105" s="655"/>
      <c r="Q6105" s="656"/>
      <c r="R6105" s="652"/>
      <c r="S6105" s="566"/>
      <c r="T6105" s="566"/>
      <c r="U6105" s="566"/>
      <c r="V6105" s="566"/>
      <c r="W6105" s="566"/>
      <c r="X6105" s="566"/>
      <c r="Y6105" s="566"/>
      <c r="Z6105" s="566"/>
      <c r="AA6105" s="566"/>
      <c r="AB6105" s="566"/>
      <c r="AC6105" s="566"/>
      <c r="AD6105" s="566"/>
      <c r="AE6105" s="566"/>
      <c r="AF6105" s="566"/>
      <c r="AG6105" s="566"/>
    </row>
    <row r="6106" spans="2:33" hidden="1" outlineLevel="1" x14ac:dyDescent="0.45">
      <c r="B6106" s="657"/>
      <c r="C6106" s="658"/>
      <c r="D6106" s="659"/>
      <c r="E6106" s="660"/>
      <c r="F6106" s="661"/>
      <c r="G6106" s="662"/>
      <c r="H6106" s="663"/>
      <c r="I6106" s="663"/>
      <c r="J6106" s="663"/>
      <c r="K6106" s="664"/>
      <c r="L6106" s="662"/>
      <c r="M6106" s="663"/>
      <c r="N6106" s="663"/>
      <c r="O6106" s="663"/>
      <c r="P6106" s="664"/>
      <c r="Q6106" s="665"/>
      <c r="R6106" s="661"/>
      <c r="S6106" s="566"/>
      <c r="T6106" s="566"/>
      <c r="U6106" s="566"/>
      <c r="V6106" s="566"/>
      <c r="W6106" s="566"/>
      <c r="X6106" s="566"/>
      <c r="Y6106" s="566"/>
      <c r="Z6106" s="566"/>
      <c r="AA6106" s="566"/>
      <c r="AB6106" s="566"/>
      <c r="AC6106" s="566"/>
      <c r="AD6106" s="566"/>
      <c r="AE6106" s="566"/>
      <c r="AF6106" s="566"/>
      <c r="AG6106" s="566"/>
    </row>
    <row r="6107" spans="2:33" hidden="1" outlineLevel="1" x14ac:dyDescent="0.45">
      <c r="B6107" s="648"/>
      <c r="C6107" s="649"/>
      <c r="D6107" s="650"/>
      <c r="E6107" s="651"/>
      <c r="F6107" s="652"/>
      <c r="G6107" s="653"/>
      <c r="H6107" s="654"/>
      <c r="I6107" s="654"/>
      <c r="J6107" s="654"/>
      <c r="K6107" s="655"/>
      <c r="L6107" s="653"/>
      <c r="M6107" s="654"/>
      <c r="N6107" s="654"/>
      <c r="O6107" s="654"/>
      <c r="P6107" s="655"/>
      <c r="Q6107" s="656"/>
      <c r="R6107" s="652"/>
      <c r="S6107" s="566"/>
      <c r="T6107" s="566"/>
      <c r="U6107" s="566"/>
      <c r="V6107" s="566"/>
      <c r="W6107" s="566"/>
      <c r="X6107" s="566"/>
      <c r="Y6107" s="566"/>
      <c r="Z6107" s="566"/>
      <c r="AA6107" s="566"/>
      <c r="AB6107" s="566"/>
      <c r="AC6107" s="566"/>
      <c r="AD6107" s="566"/>
      <c r="AE6107" s="566"/>
      <c r="AF6107" s="566"/>
      <c r="AG6107" s="566"/>
    </row>
    <row r="6108" spans="2:33" hidden="1" outlineLevel="1" x14ac:dyDescent="0.45">
      <c r="B6108" s="657"/>
      <c r="C6108" s="658"/>
      <c r="D6108" s="659"/>
      <c r="E6108" s="660"/>
      <c r="F6108" s="661"/>
      <c r="G6108" s="662"/>
      <c r="H6108" s="663"/>
      <c r="I6108" s="663"/>
      <c r="J6108" s="663"/>
      <c r="K6108" s="664"/>
      <c r="L6108" s="662"/>
      <c r="M6108" s="663"/>
      <c r="N6108" s="663"/>
      <c r="O6108" s="663"/>
      <c r="P6108" s="664"/>
      <c r="Q6108" s="665"/>
      <c r="R6108" s="661"/>
      <c r="S6108" s="566"/>
      <c r="T6108" s="566"/>
      <c r="U6108" s="566"/>
      <c r="V6108" s="566"/>
      <c r="W6108" s="566"/>
      <c r="X6108" s="566"/>
      <c r="Y6108" s="566"/>
      <c r="Z6108" s="566"/>
      <c r="AA6108" s="566"/>
      <c r="AB6108" s="566"/>
      <c r="AC6108" s="566"/>
      <c r="AD6108" s="566"/>
      <c r="AE6108" s="566"/>
      <c r="AF6108" s="566"/>
      <c r="AG6108" s="566"/>
    </row>
    <row r="6109" spans="2:33" hidden="1" outlineLevel="1" x14ac:dyDescent="0.45">
      <c r="B6109" s="648"/>
      <c r="C6109" s="649"/>
      <c r="D6109" s="650"/>
      <c r="E6109" s="651"/>
      <c r="F6109" s="652"/>
      <c r="G6109" s="653"/>
      <c r="H6109" s="654"/>
      <c r="I6109" s="654"/>
      <c r="J6109" s="654"/>
      <c r="K6109" s="655"/>
      <c r="L6109" s="653"/>
      <c r="M6109" s="654"/>
      <c r="N6109" s="654"/>
      <c r="O6109" s="654"/>
      <c r="P6109" s="655"/>
      <c r="Q6109" s="656"/>
      <c r="R6109" s="652"/>
      <c r="S6109" s="566"/>
      <c r="T6109" s="566"/>
      <c r="U6109" s="566"/>
      <c r="V6109" s="566"/>
      <c r="W6109" s="566"/>
      <c r="X6109" s="566"/>
      <c r="Y6109" s="566"/>
      <c r="Z6109" s="566"/>
      <c r="AA6109" s="566"/>
      <c r="AB6109" s="566"/>
      <c r="AC6109" s="566"/>
      <c r="AD6109" s="566"/>
      <c r="AE6109" s="566"/>
      <c r="AF6109" s="566"/>
      <c r="AG6109" s="566"/>
    </row>
    <row r="6110" spans="2:33" hidden="1" outlineLevel="1" x14ac:dyDescent="0.45">
      <c r="B6110" s="657"/>
      <c r="C6110" s="658"/>
      <c r="D6110" s="659"/>
      <c r="E6110" s="660"/>
      <c r="F6110" s="661"/>
      <c r="G6110" s="662"/>
      <c r="H6110" s="663"/>
      <c r="I6110" s="663"/>
      <c r="J6110" s="663"/>
      <c r="K6110" s="664"/>
      <c r="L6110" s="662"/>
      <c r="M6110" s="663"/>
      <c r="N6110" s="663"/>
      <c r="O6110" s="663"/>
      <c r="P6110" s="664"/>
      <c r="Q6110" s="665"/>
      <c r="R6110" s="661"/>
      <c r="S6110" s="566"/>
      <c r="T6110" s="566"/>
      <c r="U6110" s="566"/>
      <c r="V6110" s="566"/>
      <c r="W6110" s="566"/>
      <c r="X6110" s="566"/>
      <c r="Y6110" s="566"/>
      <c r="Z6110" s="566"/>
      <c r="AA6110" s="566"/>
      <c r="AB6110" s="566"/>
      <c r="AC6110" s="566"/>
      <c r="AD6110" s="566"/>
      <c r="AE6110" s="566"/>
      <c r="AF6110" s="566"/>
      <c r="AG6110" s="566"/>
    </row>
    <row r="6111" spans="2:33" hidden="1" outlineLevel="1" x14ac:dyDescent="0.45">
      <c r="B6111" s="648"/>
      <c r="C6111" s="649"/>
      <c r="D6111" s="650"/>
      <c r="E6111" s="651"/>
      <c r="F6111" s="652"/>
      <c r="G6111" s="653"/>
      <c r="H6111" s="654"/>
      <c r="I6111" s="654"/>
      <c r="J6111" s="654"/>
      <c r="K6111" s="655"/>
      <c r="L6111" s="653"/>
      <c r="M6111" s="654"/>
      <c r="N6111" s="654"/>
      <c r="O6111" s="654"/>
      <c r="P6111" s="655"/>
      <c r="Q6111" s="656"/>
      <c r="R6111" s="652"/>
      <c r="S6111" s="566"/>
      <c r="T6111" s="566"/>
      <c r="U6111" s="566"/>
      <c r="V6111" s="566"/>
      <c r="W6111" s="566"/>
      <c r="X6111" s="566"/>
      <c r="Y6111" s="566"/>
      <c r="Z6111" s="566"/>
      <c r="AA6111" s="566"/>
      <c r="AB6111" s="566"/>
      <c r="AC6111" s="566"/>
      <c r="AD6111" s="566"/>
      <c r="AE6111" s="566"/>
      <c r="AF6111" s="566"/>
      <c r="AG6111" s="566"/>
    </row>
    <row r="6112" spans="2:33" hidden="1" outlineLevel="1" x14ac:dyDescent="0.45">
      <c r="B6112" s="657"/>
      <c r="C6112" s="658"/>
      <c r="D6112" s="659"/>
      <c r="E6112" s="660"/>
      <c r="F6112" s="661"/>
      <c r="G6112" s="662"/>
      <c r="H6112" s="663"/>
      <c r="I6112" s="663"/>
      <c r="J6112" s="663"/>
      <c r="K6112" s="664"/>
      <c r="L6112" s="662"/>
      <c r="M6112" s="663"/>
      <c r="N6112" s="663"/>
      <c r="O6112" s="663"/>
      <c r="P6112" s="664"/>
      <c r="Q6112" s="665"/>
      <c r="R6112" s="661"/>
      <c r="S6112" s="566"/>
      <c r="T6112" s="566"/>
      <c r="U6112" s="566"/>
      <c r="V6112" s="566"/>
      <c r="W6112" s="566"/>
      <c r="X6112" s="566"/>
      <c r="Y6112" s="566"/>
      <c r="Z6112" s="566"/>
      <c r="AA6112" s="566"/>
      <c r="AB6112" s="566"/>
      <c r="AC6112" s="566"/>
      <c r="AD6112" s="566"/>
      <c r="AE6112" s="566"/>
      <c r="AF6112" s="566"/>
      <c r="AG6112" s="566"/>
    </row>
    <row r="6113" spans="2:33" hidden="1" outlineLevel="1" x14ac:dyDescent="0.45">
      <c r="B6113" s="648"/>
      <c r="C6113" s="649"/>
      <c r="D6113" s="650"/>
      <c r="E6113" s="651"/>
      <c r="F6113" s="652"/>
      <c r="G6113" s="653"/>
      <c r="H6113" s="654"/>
      <c r="I6113" s="654"/>
      <c r="J6113" s="654"/>
      <c r="K6113" s="655"/>
      <c r="L6113" s="653"/>
      <c r="M6113" s="654"/>
      <c r="N6113" s="654"/>
      <c r="O6113" s="654"/>
      <c r="P6113" s="655"/>
      <c r="Q6113" s="656"/>
      <c r="R6113" s="652"/>
      <c r="S6113" s="566"/>
      <c r="T6113" s="566"/>
      <c r="U6113" s="566"/>
      <c r="V6113" s="566"/>
      <c r="W6113" s="566"/>
      <c r="X6113" s="566"/>
      <c r="Y6113" s="566"/>
      <c r="Z6113" s="566"/>
      <c r="AA6113" s="566"/>
      <c r="AB6113" s="566"/>
      <c r="AC6113" s="566"/>
      <c r="AD6113" s="566"/>
      <c r="AE6113" s="566"/>
      <c r="AF6113" s="566"/>
      <c r="AG6113" s="566"/>
    </row>
    <row r="6114" spans="2:33" hidden="1" outlineLevel="1" x14ac:dyDescent="0.45">
      <c r="B6114" s="657"/>
      <c r="C6114" s="658"/>
      <c r="D6114" s="659"/>
      <c r="E6114" s="660"/>
      <c r="F6114" s="661"/>
      <c r="G6114" s="662"/>
      <c r="H6114" s="663"/>
      <c r="I6114" s="663"/>
      <c r="J6114" s="663"/>
      <c r="K6114" s="664"/>
      <c r="L6114" s="662"/>
      <c r="M6114" s="663"/>
      <c r="N6114" s="663"/>
      <c r="O6114" s="663"/>
      <c r="P6114" s="664"/>
      <c r="Q6114" s="665"/>
      <c r="R6114" s="661"/>
      <c r="S6114" s="566"/>
      <c r="T6114" s="566"/>
      <c r="U6114" s="566"/>
      <c r="V6114" s="566"/>
      <c r="W6114" s="566"/>
      <c r="X6114" s="566"/>
      <c r="Y6114" s="566"/>
      <c r="Z6114" s="566"/>
      <c r="AA6114" s="566"/>
      <c r="AB6114" s="566"/>
      <c r="AC6114" s="566"/>
      <c r="AD6114" s="566"/>
      <c r="AE6114" s="566"/>
      <c r="AF6114" s="566"/>
      <c r="AG6114" s="566"/>
    </row>
    <row r="6115" spans="2:33" hidden="1" outlineLevel="1" x14ac:dyDescent="0.45">
      <c r="B6115" s="648"/>
      <c r="C6115" s="649"/>
      <c r="D6115" s="650"/>
      <c r="E6115" s="651"/>
      <c r="F6115" s="652"/>
      <c r="G6115" s="653"/>
      <c r="H6115" s="654"/>
      <c r="I6115" s="654"/>
      <c r="J6115" s="654"/>
      <c r="K6115" s="655"/>
      <c r="L6115" s="653"/>
      <c r="M6115" s="654"/>
      <c r="N6115" s="654"/>
      <c r="O6115" s="654"/>
      <c r="P6115" s="655"/>
      <c r="Q6115" s="656"/>
      <c r="R6115" s="652"/>
      <c r="S6115" s="566"/>
      <c r="T6115" s="566"/>
      <c r="U6115" s="566"/>
      <c r="V6115" s="566"/>
      <c r="W6115" s="566"/>
      <c r="X6115" s="566"/>
      <c r="Y6115" s="566"/>
      <c r="Z6115" s="566"/>
      <c r="AA6115" s="566"/>
      <c r="AB6115" s="566"/>
      <c r="AC6115" s="566"/>
      <c r="AD6115" s="566"/>
      <c r="AE6115" s="566"/>
      <c r="AF6115" s="566"/>
      <c r="AG6115" s="566"/>
    </row>
    <row r="6116" spans="2:33" hidden="1" outlineLevel="1" x14ac:dyDescent="0.45">
      <c r="B6116" s="657"/>
      <c r="C6116" s="658"/>
      <c r="D6116" s="659"/>
      <c r="E6116" s="660"/>
      <c r="F6116" s="661"/>
      <c r="G6116" s="662"/>
      <c r="H6116" s="663"/>
      <c r="I6116" s="663"/>
      <c r="J6116" s="663"/>
      <c r="K6116" s="664"/>
      <c r="L6116" s="662"/>
      <c r="M6116" s="663"/>
      <c r="N6116" s="663"/>
      <c r="O6116" s="663"/>
      <c r="P6116" s="664"/>
      <c r="Q6116" s="665"/>
      <c r="R6116" s="661"/>
      <c r="S6116" s="566"/>
      <c r="T6116" s="566"/>
      <c r="U6116" s="566"/>
      <c r="V6116" s="566"/>
      <c r="W6116" s="566"/>
      <c r="X6116" s="566"/>
      <c r="Y6116" s="566"/>
      <c r="Z6116" s="566"/>
      <c r="AA6116" s="566"/>
      <c r="AB6116" s="566"/>
      <c r="AC6116" s="566"/>
      <c r="AD6116" s="566"/>
      <c r="AE6116" s="566"/>
      <c r="AF6116" s="566"/>
      <c r="AG6116" s="566"/>
    </row>
    <row r="6117" spans="2:33" hidden="1" outlineLevel="1" x14ac:dyDescent="0.45">
      <c r="B6117" s="648"/>
      <c r="C6117" s="649"/>
      <c r="D6117" s="650"/>
      <c r="E6117" s="651"/>
      <c r="F6117" s="652"/>
      <c r="G6117" s="653"/>
      <c r="H6117" s="654"/>
      <c r="I6117" s="654"/>
      <c r="J6117" s="654"/>
      <c r="K6117" s="655"/>
      <c r="L6117" s="653"/>
      <c r="M6117" s="654"/>
      <c r="N6117" s="654"/>
      <c r="O6117" s="654"/>
      <c r="P6117" s="655"/>
      <c r="Q6117" s="656"/>
      <c r="R6117" s="652"/>
      <c r="S6117" s="566"/>
      <c r="T6117" s="566"/>
      <c r="U6117" s="566"/>
      <c r="V6117" s="566"/>
      <c r="W6117" s="566"/>
      <c r="X6117" s="566"/>
      <c r="Y6117" s="566"/>
      <c r="Z6117" s="566"/>
      <c r="AA6117" s="566"/>
      <c r="AB6117" s="566"/>
      <c r="AC6117" s="566"/>
      <c r="AD6117" s="566"/>
      <c r="AE6117" s="566"/>
      <c r="AF6117" s="566"/>
      <c r="AG6117" s="566"/>
    </row>
    <row r="6118" spans="2:33" hidden="1" outlineLevel="1" x14ac:dyDescent="0.45">
      <c r="B6118" s="657"/>
      <c r="C6118" s="658"/>
      <c r="D6118" s="659"/>
      <c r="E6118" s="660"/>
      <c r="F6118" s="661"/>
      <c r="G6118" s="662"/>
      <c r="H6118" s="663"/>
      <c r="I6118" s="663"/>
      <c r="J6118" s="663"/>
      <c r="K6118" s="664"/>
      <c r="L6118" s="662"/>
      <c r="M6118" s="663"/>
      <c r="N6118" s="663"/>
      <c r="O6118" s="663"/>
      <c r="P6118" s="664"/>
      <c r="Q6118" s="665"/>
      <c r="R6118" s="661"/>
      <c r="S6118" s="566"/>
      <c r="T6118" s="566"/>
      <c r="U6118" s="566"/>
      <c r="V6118" s="566"/>
      <c r="W6118" s="566"/>
      <c r="X6118" s="566"/>
      <c r="Y6118" s="566"/>
      <c r="Z6118" s="566"/>
      <c r="AA6118" s="566"/>
      <c r="AB6118" s="566"/>
      <c r="AC6118" s="566"/>
      <c r="AD6118" s="566"/>
      <c r="AE6118" s="566"/>
      <c r="AF6118" s="566"/>
      <c r="AG6118" s="566"/>
    </row>
    <row r="6119" spans="2:33" hidden="1" outlineLevel="1" x14ac:dyDescent="0.45">
      <c r="B6119" s="648"/>
      <c r="C6119" s="649"/>
      <c r="D6119" s="650"/>
      <c r="E6119" s="651"/>
      <c r="F6119" s="652"/>
      <c r="G6119" s="653"/>
      <c r="H6119" s="654"/>
      <c r="I6119" s="654"/>
      <c r="J6119" s="654"/>
      <c r="K6119" s="655"/>
      <c r="L6119" s="653"/>
      <c r="M6119" s="654"/>
      <c r="N6119" s="654"/>
      <c r="O6119" s="654"/>
      <c r="P6119" s="655"/>
      <c r="Q6119" s="656"/>
      <c r="R6119" s="652"/>
      <c r="S6119" s="566"/>
      <c r="T6119" s="566"/>
      <c r="U6119" s="566"/>
      <c r="V6119" s="566"/>
      <c r="W6119" s="566"/>
      <c r="X6119" s="566"/>
      <c r="Y6119" s="566"/>
      <c r="Z6119" s="566"/>
      <c r="AA6119" s="566"/>
      <c r="AB6119" s="566"/>
      <c r="AC6119" s="566"/>
      <c r="AD6119" s="566"/>
      <c r="AE6119" s="566"/>
      <c r="AF6119" s="566"/>
      <c r="AG6119" s="566"/>
    </row>
    <row r="6120" spans="2:33" hidden="1" outlineLevel="1" x14ac:dyDescent="0.45">
      <c r="B6120" s="657"/>
      <c r="C6120" s="658"/>
      <c r="D6120" s="659"/>
      <c r="E6120" s="660"/>
      <c r="F6120" s="661"/>
      <c r="G6120" s="662"/>
      <c r="H6120" s="663"/>
      <c r="I6120" s="663"/>
      <c r="J6120" s="663"/>
      <c r="K6120" s="664"/>
      <c r="L6120" s="662"/>
      <c r="M6120" s="663"/>
      <c r="N6120" s="663"/>
      <c r="O6120" s="663"/>
      <c r="P6120" s="664"/>
      <c r="Q6120" s="665"/>
      <c r="R6120" s="661"/>
      <c r="S6120" s="566"/>
      <c r="T6120" s="566"/>
      <c r="U6120" s="566"/>
      <c r="V6120" s="566"/>
      <c r="W6120" s="566"/>
      <c r="X6120" s="566"/>
      <c r="Y6120" s="566"/>
      <c r="Z6120" s="566"/>
      <c r="AA6120" s="566"/>
      <c r="AB6120" s="566"/>
      <c r="AC6120" s="566"/>
      <c r="AD6120" s="566"/>
      <c r="AE6120" s="566"/>
      <c r="AF6120" s="566"/>
      <c r="AG6120" s="566"/>
    </row>
    <row r="6121" spans="2:33" hidden="1" outlineLevel="1" x14ac:dyDescent="0.45">
      <c r="B6121" s="648"/>
      <c r="C6121" s="649"/>
      <c r="D6121" s="650"/>
      <c r="E6121" s="651"/>
      <c r="F6121" s="652"/>
      <c r="G6121" s="653"/>
      <c r="H6121" s="654"/>
      <c r="I6121" s="654"/>
      <c r="J6121" s="654"/>
      <c r="K6121" s="655"/>
      <c r="L6121" s="653"/>
      <c r="M6121" s="654"/>
      <c r="N6121" s="654"/>
      <c r="O6121" s="654"/>
      <c r="P6121" s="655"/>
      <c r="Q6121" s="656"/>
      <c r="R6121" s="652"/>
      <c r="S6121" s="566"/>
      <c r="T6121" s="566"/>
      <c r="U6121" s="566"/>
      <c r="V6121" s="566"/>
      <c r="W6121" s="566"/>
      <c r="X6121" s="566"/>
      <c r="Y6121" s="566"/>
      <c r="Z6121" s="566"/>
      <c r="AA6121" s="566"/>
      <c r="AB6121" s="566"/>
      <c r="AC6121" s="566"/>
      <c r="AD6121" s="566"/>
      <c r="AE6121" s="566"/>
      <c r="AF6121" s="566"/>
      <c r="AG6121" s="566"/>
    </row>
    <row r="6122" spans="2:33" hidden="1" outlineLevel="1" x14ac:dyDescent="0.45">
      <c r="B6122" s="657"/>
      <c r="C6122" s="658"/>
      <c r="D6122" s="659"/>
      <c r="E6122" s="660"/>
      <c r="F6122" s="661"/>
      <c r="G6122" s="662"/>
      <c r="H6122" s="663"/>
      <c r="I6122" s="663"/>
      <c r="J6122" s="663"/>
      <c r="K6122" s="664"/>
      <c r="L6122" s="662"/>
      <c r="M6122" s="663"/>
      <c r="N6122" s="663"/>
      <c r="O6122" s="663"/>
      <c r="P6122" s="664"/>
      <c r="Q6122" s="665"/>
      <c r="R6122" s="661"/>
      <c r="S6122" s="566"/>
      <c r="T6122" s="566"/>
      <c r="U6122" s="566"/>
      <c r="V6122" s="566"/>
      <c r="W6122" s="566"/>
      <c r="X6122" s="566"/>
      <c r="Y6122" s="566"/>
      <c r="Z6122" s="566"/>
      <c r="AA6122" s="566"/>
      <c r="AB6122" s="566"/>
      <c r="AC6122" s="566"/>
      <c r="AD6122" s="566"/>
      <c r="AE6122" s="566"/>
      <c r="AF6122" s="566"/>
      <c r="AG6122" s="566"/>
    </row>
    <row r="6123" spans="2:33" hidden="1" outlineLevel="1" x14ac:dyDescent="0.45">
      <c r="B6123" s="648"/>
      <c r="C6123" s="649"/>
      <c r="D6123" s="650"/>
      <c r="E6123" s="651"/>
      <c r="F6123" s="652"/>
      <c r="G6123" s="653"/>
      <c r="H6123" s="654"/>
      <c r="I6123" s="654"/>
      <c r="J6123" s="654"/>
      <c r="K6123" s="655"/>
      <c r="L6123" s="653"/>
      <c r="M6123" s="654"/>
      <c r="N6123" s="654"/>
      <c r="O6123" s="654"/>
      <c r="P6123" s="655"/>
      <c r="Q6123" s="656"/>
      <c r="R6123" s="652"/>
      <c r="S6123" s="566"/>
      <c r="T6123" s="566"/>
      <c r="U6123" s="566"/>
      <c r="V6123" s="566"/>
      <c r="W6123" s="566"/>
      <c r="X6123" s="566"/>
      <c r="Y6123" s="566"/>
      <c r="Z6123" s="566"/>
      <c r="AA6123" s="566"/>
      <c r="AB6123" s="566"/>
      <c r="AC6123" s="566"/>
      <c r="AD6123" s="566"/>
      <c r="AE6123" s="566"/>
      <c r="AF6123" s="566"/>
      <c r="AG6123" s="566"/>
    </row>
    <row r="6124" spans="2:33" hidden="1" outlineLevel="1" x14ac:dyDescent="0.45">
      <c r="B6124" s="657"/>
      <c r="C6124" s="658"/>
      <c r="D6124" s="659"/>
      <c r="E6124" s="660"/>
      <c r="F6124" s="661"/>
      <c r="G6124" s="662"/>
      <c r="H6124" s="663"/>
      <c r="I6124" s="663"/>
      <c r="J6124" s="663"/>
      <c r="K6124" s="664"/>
      <c r="L6124" s="662"/>
      <c r="M6124" s="663"/>
      <c r="N6124" s="663"/>
      <c r="O6124" s="663"/>
      <c r="P6124" s="664"/>
      <c r="Q6124" s="665"/>
      <c r="R6124" s="661"/>
      <c r="S6124" s="566"/>
      <c r="T6124" s="566"/>
      <c r="U6124" s="566"/>
      <c r="V6124" s="566"/>
      <c r="W6124" s="566"/>
      <c r="X6124" s="566"/>
      <c r="Y6124" s="566"/>
      <c r="Z6124" s="566"/>
      <c r="AA6124" s="566"/>
      <c r="AB6124" s="566"/>
      <c r="AC6124" s="566"/>
      <c r="AD6124" s="566"/>
      <c r="AE6124" s="566"/>
      <c r="AF6124" s="566"/>
      <c r="AG6124" s="566"/>
    </row>
    <row r="6125" spans="2:33" hidden="1" outlineLevel="1" x14ac:dyDescent="0.45">
      <c r="B6125" s="648"/>
      <c r="C6125" s="649"/>
      <c r="D6125" s="650"/>
      <c r="E6125" s="651"/>
      <c r="F6125" s="652"/>
      <c r="G6125" s="653"/>
      <c r="H6125" s="654"/>
      <c r="I6125" s="654"/>
      <c r="J6125" s="654"/>
      <c r="K6125" s="655"/>
      <c r="L6125" s="653"/>
      <c r="M6125" s="654"/>
      <c r="N6125" s="654"/>
      <c r="O6125" s="654"/>
      <c r="P6125" s="655"/>
      <c r="Q6125" s="656"/>
      <c r="R6125" s="652"/>
      <c r="S6125" s="566"/>
      <c r="T6125" s="566"/>
      <c r="U6125" s="566"/>
      <c r="V6125" s="566"/>
      <c r="W6125" s="566"/>
      <c r="X6125" s="566"/>
      <c r="Y6125" s="566"/>
      <c r="Z6125" s="566"/>
      <c r="AA6125" s="566"/>
      <c r="AB6125" s="566"/>
      <c r="AC6125" s="566"/>
      <c r="AD6125" s="566"/>
      <c r="AE6125" s="566"/>
      <c r="AF6125" s="566"/>
      <c r="AG6125" s="566"/>
    </row>
    <row r="6126" spans="2:33" hidden="1" outlineLevel="1" x14ac:dyDescent="0.45">
      <c r="B6126" s="657"/>
      <c r="C6126" s="658"/>
      <c r="D6126" s="659"/>
      <c r="E6126" s="660"/>
      <c r="F6126" s="661"/>
      <c r="G6126" s="662"/>
      <c r="H6126" s="663"/>
      <c r="I6126" s="663"/>
      <c r="J6126" s="663"/>
      <c r="K6126" s="664"/>
      <c r="L6126" s="662"/>
      <c r="M6126" s="663"/>
      <c r="N6126" s="663"/>
      <c r="O6126" s="663"/>
      <c r="P6126" s="664"/>
      <c r="Q6126" s="665"/>
      <c r="R6126" s="661"/>
      <c r="S6126" s="566"/>
      <c r="T6126" s="566"/>
      <c r="U6126" s="566"/>
      <c r="V6126" s="566"/>
      <c r="W6126" s="566"/>
      <c r="X6126" s="566"/>
      <c r="Y6126" s="566"/>
      <c r="Z6126" s="566"/>
      <c r="AA6126" s="566"/>
      <c r="AB6126" s="566"/>
      <c r="AC6126" s="566"/>
      <c r="AD6126" s="566"/>
      <c r="AE6126" s="566"/>
      <c r="AF6126" s="566"/>
      <c r="AG6126" s="566"/>
    </row>
    <row r="6127" spans="2:33" hidden="1" outlineLevel="1" x14ac:dyDescent="0.45">
      <c r="B6127" s="648"/>
      <c r="C6127" s="649"/>
      <c r="D6127" s="650"/>
      <c r="E6127" s="651"/>
      <c r="F6127" s="652"/>
      <c r="G6127" s="653"/>
      <c r="H6127" s="654"/>
      <c r="I6127" s="654"/>
      <c r="J6127" s="654"/>
      <c r="K6127" s="655"/>
      <c r="L6127" s="653"/>
      <c r="M6127" s="654"/>
      <c r="N6127" s="654"/>
      <c r="O6127" s="654"/>
      <c r="P6127" s="655"/>
      <c r="Q6127" s="656"/>
      <c r="R6127" s="652"/>
      <c r="S6127" s="566"/>
      <c r="T6127" s="566"/>
      <c r="U6127" s="566"/>
      <c r="V6127" s="566"/>
      <c r="W6127" s="566"/>
      <c r="X6127" s="566"/>
      <c r="Y6127" s="566"/>
      <c r="Z6127" s="566"/>
      <c r="AA6127" s="566"/>
      <c r="AB6127" s="566"/>
      <c r="AC6127" s="566"/>
      <c r="AD6127" s="566"/>
      <c r="AE6127" s="566"/>
      <c r="AF6127" s="566"/>
      <c r="AG6127" s="566"/>
    </row>
    <row r="6128" spans="2:33" hidden="1" outlineLevel="1" x14ac:dyDescent="0.45">
      <c r="B6128" s="657"/>
      <c r="C6128" s="658"/>
      <c r="D6128" s="659"/>
      <c r="E6128" s="660"/>
      <c r="F6128" s="661"/>
      <c r="G6128" s="662"/>
      <c r="H6128" s="663"/>
      <c r="I6128" s="663"/>
      <c r="J6128" s="663"/>
      <c r="K6128" s="664"/>
      <c r="L6128" s="662"/>
      <c r="M6128" s="663"/>
      <c r="N6128" s="663"/>
      <c r="O6128" s="663"/>
      <c r="P6128" s="664"/>
      <c r="Q6128" s="665"/>
      <c r="R6128" s="661"/>
      <c r="S6128" s="566"/>
      <c r="T6128" s="566"/>
      <c r="U6128" s="566"/>
      <c r="V6128" s="566"/>
      <c r="W6128" s="566"/>
      <c r="X6128" s="566"/>
      <c r="Y6128" s="566"/>
      <c r="Z6128" s="566"/>
      <c r="AA6128" s="566"/>
      <c r="AB6128" s="566"/>
      <c r="AC6128" s="566"/>
      <c r="AD6128" s="566"/>
      <c r="AE6128" s="566"/>
      <c r="AF6128" s="566"/>
      <c r="AG6128" s="566"/>
    </row>
    <row r="6129" spans="2:33" hidden="1" outlineLevel="1" x14ac:dyDescent="0.45">
      <c r="B6129" s="648"/>
      <c r="C6129" s="649"/>
      <c r="D6129" s="650"/>
      <c r="E6129" s="651"/>
      <c r="F6129" s="652"/>
      <c r="G6129" s="653"/>
      <c r="H6129" s="654"/>
      <c r="I6129" s="654"/>
      <c r="J6129" s="654"/>
      <c r="K6129" s="655"/>
      <c r="L6129" s="653"/>
      <c r="M6129" s="654"/>
      <c r="N6129" s="654"/>
      <c r="O6129" s="654"/>
      <c r="P6129" s="655"/>
      <c r="Q6129" s="656"/>
      <c r="R6129" s="652"/>
      <c r="S6129" s="566"/>
      <c r="T6129" s="566"/>
      <c r="U6129" s="566"/>
      <c r="V6129" s="566"/>
      <c r="W6129" s="566"/>
      <c r="X6129" s="566"/>
      <c r="Y6129" s="566"/>
      <c r="Z6129" s="566"/>
      <c r="AA6129" s="566"/>
      <c r="AB6129" s="566"/>
      <c r="AC6129" s="566"/>
      <c r="AD6129" s="566"/>
      <c r="AE6129" s="566"/>
      <c r="AF6129" s="566"/>
      <c r="AG6129" s="566"/>
    </row>
    <row r="6130" spans="2:33" hidden="1" outlineLevel="1" x14ac:dyDescent="0.45">
      <c r="B6130" s="657"/>
      <c r="C6130" s="658"/>
      <c r="D6130" s="659"/>
      <c r="E6130" s="660"/>
      <c r="F6130" s="661"/>
      <c r="G6130" s="662"/>
      <c r="H6130" s="663"/>
      <c r="I6130" s="663"/>
      <c r="J6130" s="663"/>
      <c r="K6130" s="664"/>
      <c r="L6130" s="662"/>
      <c r="M6130" s="663"/>
      <c r="N6130" s="663"/>
      <c r="O6130" s="663"/>
      <c r="P6130" s="664"/>
      <c r="Q6130" s="665"/>
      <c r="R6130" s="661"/>
      <c r="S6130" s="566"/>
      <c r="T6130" s="566"/>
      <c r="U6130" s="566"/>
      <c r="V6130" s="566"/>
      <c r="W6130" s="566"/>
      <c r="X6130" s="566"/>
      <c r="Y6130" s="566"/>
      <c r="Z6130" s="566"/>
      <c r="AA6130" s="566"/>
      <c r="AB6130" s="566"/>
      <c r="AC6130" s="566"/>
      <c r="AD6130" s="566"/>
      <c r="AE6130" s="566"/>
      <c r="AF6130" s="566"/>
      <c r="AG6130" s="566"/>
    </row>
    <row r="6131" spans="2:33" hidden="1" outlineLevel="1" x14ac:dyDescent="0.45">
      <c r="B6131" s="648"/>
      <c r="C6131" s="649"/>
      <c r="D6131" s="650"/>
      <c r="E6131" s="651"/>
      <c r="F6131" s="652"/>
      <c r="G6131" s="653"/>
      <c r="H6131" s="654"/>
      <c r="I6131" s="654"/>
      <c r="J6131" s="654"/>
      <c r="K6131" s="655"/>
      <c r="L6131" s="653"/>
      <c r="M6131" s="654"/>
      <c r="N6131" s="654"/>
      <c r="O6131" s="654"/>
      <c r="P6131" s="655"/>
      <c r="Q6131" s="656"/>
      <c r="R6131" s="652"/>
      <c r="S6131" s="566"/>
      <c r="T6131" s="566"/>
      <c r="U6131" s="566"/>
      <c r="V6131" s="566"/>
      <c r="W6131" s="566"/>
      <c r="X6131" s="566"/>
      <c r="Y6131" s="566"/>
      <c r="Z6131" s="566"/>
      <c r="AA6131" s="566"/>
      <c r="AB6131" s="566"/>
      <c r="AC6131" s="566"/>
      <c r="AD6131" s="566"/>
      <c r="AE6131" s="566"/>
      <c r="AF6131" s="566"/>
      <c r="AG6131" s="566"/>
    </row>
    <row r="6132" spans="2:33" hidden="1" outlineLevel="1" x14ac:dyDescent="0.45">
      <c r="B6132" s="657"/>
      <c r="C6132" s="658"/>
      <c r="D6132" s="659"/>
      <c r="E6132" s="660"/>
      <c r="F6132" s="661"/>
      <c r="G6132" s="662"/>
      <c r="H6132" s="663"/>
      <c r="I6132" s="663"/>
      <c r="J6132" s="663"/>
      <c r="K6132" s="664"/>
      <c r="L6132" s="662"/>
      <c r="M6132" s="663"/>
      <c r="N6132" s="663"/>
      <c r="O6132" s="663"/>
      <c r="P6132" s="664"/>
      <c r="Q6132" s="665"/>
      <c r="R6132" s="661"/>
      <c r="S6132" s="566"/>
      <c r="T6132" s="566"/>
      <c r="U6132" s="566"/>
      <c r="V6132" s="566"/>
      <c r="W6132" s="566"/>
      <c r="X6132" s="566"/>
      <c r="Y6132" s="566"/>
      <c r="Z6132" s="566"/>
      <c r="AA6132" s="566"/>
      <c r="AB6132" s="566"/>
      <c r="AC6132" s="566"/>
      <c r="AD6132" s="566"/>
      <c r="AE6132" s="566"/>
      <c r="AF6132" s="566"/>
      <c r="AG6132" s="566"/>
    </row>
    <row r="6133" spans="2:33" hidden="1" outlineLevel="1" x14ac:dyDescent="0.45">
      <c r="B6133" s="648"/>
      <c r="C6133" s="649"/>
      <c r="D6133" s="650"/>
      <c r="E6133" s="651"/>
      <c r="F6133" s="652"/>
      <c r="G6133" s="653"/>
      <c r="H6133" s="654"/>
      <c r="I6133" s="654"/>
      <c r="J6133" s="654"/>
      <c r="K6133" s="655"/>
      <c r="L6133" s="653"/>
      <c r="M6133" s="654"/>
      <c r="N6133" s="654"/>
      <c r="O6133" s="654"/>
      <c r="P6133" s="655"/>
      <c r="Q6133" s="656"/>
      <c r="R6133" s="652"/>
      <c r="S6133" s="566"/>
      <c r="T6133" s="566"/>
      <c r="U6133" s="566"/>
      <c r="V6133" s="566"/>
      <c r="W6133" s="566"/>
      <c r="X6133" s="566"/>
      <c r="Y6133" s="566"/>
      <c r="Z6133" s="566"/>
      <c r="AA6133" s="566"/>
      <c r="AB6133" s="566"/>
      <c r="AC6133" s="566"/>
      <c r="AD6133" s="566"/>
      <c r="AE6133" s="566"/>
      <c r="AF6133" s="566"/>
      <c r="AG6133" s="566"/>
    </row>
    <row r="6134" spans="2:33" hidden="1" outlineLevel="1" x14ac:dyDescent="0.45">
      <c r="B6134" s="657"/>
      <c r="C6134" s="658"/>
      <c r="D6134" s="659"/>
      <c r="E6134" s="660"/>
      <c r="F6134" s="661"/>
      <c r="G6134" s="662"/>
      <c r="H6134" s="663"/>
      <c r="I6134" s="663"/>
      <c r="J6134" s="663"/>
      <c r="K6134" s="664"/>
      <c r="L6134" s="662"/>
      <c r="M6134" s="663"/>
      <c r="N6134" s="663"/>
      <c r="O6134" s="663"/>
      <c r="P6134" s="664"/>
      <c r="Q6134" s="665"/>
      <c r="R6134" s="661"/>
      <c r="S6134" s="566"/>
      <c r="T6134" s="566"/>
      <c r="U6134" s="566"/>
      <c r="V6134" s="566"/>
      <c r="W6134" s="566"/>
      <c r="X6134" s="566"/>
      <c r="Y6134" s="566"/>
      <c r="Z6134" s="566"/>
      <c r="AA6134" s="566"/>
      <c r="AB6134" s="566"/>
      <c r="AC6134" s="566"/>
      <c r="AD6134" s="566"/>
      <c r="AE6134" s="566"/>
      <c r="AF6134" s="566"/>
      <c r="AG6134" s="566"/>
    </row>
    <row r="6135" spans="2:33" hidden="1" outlineLevel="1" x14ac:dyDescent="0.45">
      <c r="B6135" s="648"/>
      <c r="C6135" s="649"/>
      <c r="D6135" s="650"/>
      <c r="E6135" s="651"/>
      <c r="F6135" s="652"/>
      <c r="G6135" s="653"/>
      <c r="H6135" s="654"/>
      <c r="I6135" s="654"/>
      <c r="J6135" s="654"/>
      <c r="K6135" s="655"/>
      <c r="L6135" s="653"/>
      <c r="M6135" s="654"/>
      <c r="N6135" s="654"/>
      <c r="O6135" s="654"/>
      <c r="P6135" s="655"/>
      <c r="Q6135" s="656"/>
      <c r="R6135" s="652"/>
      <c r="S6135" s="566"/>
      <c r="T6135" s="566"/>
      <c r="U6135" s="566"/>
      <c r="V6135" s="566"/>
      <c r="W6135" s="566"/>
      <c r="X6135" s="566"/>
      <c r="Y6135" s="566"/>
      <c r="Z6135" s="566"/>
      <c r="AA6135" s="566"/>
      <c r="AB6135" s="566"/>
      <c r="AC6135" s="566"/>
      <c r="AD6135" s="566"/>
      <c r="AE6135" s="566"/>
      <c r="AF6135" s="566"/>
      <c r="AG6135" s="566"/>
    </row>
    <row r="6136" spans="2:33" hidden="1" outlineLevel="1" x14ac:dyDescent="0.45">
      <c r="B6136" s="657"/>
      <c r="C6136" s="658"/>
      <c r="D6136" s="659"/>
      <c r="E6136" s="660"/>
      <c r="F6136" s="661"/>
      <c r="G6136" s="662"/>
      <c r="H6136" s="663"/>
      <c r="I6136" s="663"/>
      <c r="J6136" s="663"/>
      <c r="K6136" s="664"/>
      <c r="L6136" s="662"/>
      <c r="M6136" s="663"/>
      <c r="N6136" s="663"/>
      <c r="O6136" s="663"/>
      <c r="P6136" s="664"/>
      <c r="Q6136" s="665"/>
      <c r="R6136" s="661"/>
      <c r="S6136" s="566"/>
      <c r="T6136" s="566"/>
      <c r="U6136" s="566"/>
      <c r="V6136" s="566"/>
      <c r="W6136" s="566"/>
      <c r="X6136" s="566"/>
      <c r="Y6136" s="566"/>
      <c r="Z6136" s="566"/>
      <c r="AA6136" s="566"/>
      <c r="AB6136" s="566"/>
      <c r="AC6136" s="566"/>
      <c r="AD6136" s="566"/>
      <c r="AE6136" s="566"/>
      <c r="AF6136" s="566"/>
      <c r="AG6136" s="566"/>
    </row>
    <row r="6137" spans="2:33" hidden="1" outlineLevel="1" x14ac:dyDescent="0.45">
      <c r="B6137" s="648"/>
      <c r="C6137" s="649"/>
      <c r="D6137" s="650"/>
      <c r="E6137" s="651"/>
      <c r="F6137" s="652"/>
      <c r="G6137" s="653"/>
      <c r="H6137" s="654"/>
      <c r="I6137" s="654"/>
      <c r="J6137" s="654"/>
      <c r="K6137" s="655"/>
      <c r="L6137" s="653"/>
      <c r="M6137" s="654"/>
      <c r="N6137" s="654"/>
      <c r="O6137" s="654"/>
      <c r="P6137" s="655"/>
      <c r="Q6137" s="656"/>
      <c r="R6137" s="652"/>
      <c r="S6137" s="566"/>
      <c r="T6137" s="566"/>
      <c r="U6137" s="566"/>
      <c r="V6137" s="566"/>
      <c r="W6137" s="566"/>
      <c r="X6137" s="566"/>
      <c r="Y6137" s="566"/>
      <c r="Z6137" s="566"/>
      <c r="AA6137" s="566"/>
      <c r="AB6137" s="566"/>
      <c r="AC6137" s="566"/>
      <c r="AD6137" s="566"/>
      <c r="AE6137" s="566"/>
      <c r="AF6137" s="566"/>
      <c r="AG6137" s="566"/>
    </row>
    <row r="6138" spans="2:33" hidden="1" outlineLevel="1" x14ac:dyDescent="0.45">
      <c r="B6138" s="657"/>
      <c r="C6138" s="658"/>
      <c r="D6138" s="659"/>
      <c r="E6138" s="660"/>
      <c r="F6138" s="661"/>
      <c r="G6138" s="662"/>
      <c r="H6138" s="663"/>
      <c r="I6138" s="663"/>
      <c r="J6138" s="663"/>
      <c r="K6138" s="664"/>
      <c r="L6138" s="662"/>
      <c r="M6138" s="663"/>
      <c r="N6138" s="663"/>
      <c r="O6138" s="663"/>
      <c r="P6138" s="664"/>
      <c r="Q6138" s="665"/>
      <c r="R6138" s="661"/>
      <c r="S6138" s="566"/>
      <c r="T6138" s="566"/>
      <c r="U6138" s="566"/>
      <c r="V6138" s="566"/>
      <c r="W6138" s="566"/>
      <c r="X6138" s="566"/>
      <c r="Y6138" s="566"/>
      <c r="Z6138" s="566"/>
      <c r="AA6138" s="566"/>
      <c r="AB6138" s="566"/>
      <c r="AC6138" s="566"/>
      <c r="AD6138" s="566"/>
      <c r="AE6138" s="566"/>
      <c r="AF6138" s="566"/>
      <c r="AG6138" s="566"/>
    </row>
    <row r="6139" spans="2:33" hidden="1" outlineLevel="1" x14ac:dyDescent="0.45">
      <c r="B6139" s="648"/>
      <c r="C6139" s="649"/>
      <c r="D6139" s="650"/>
      <c r="E6139" s="651"/>
      <c r="F6139" s="652"/>
      <c r="G6139" s="653"/>
      <c r="H6139" s="654"/>
      <c r="I6139" s="654"/>
      <c r="J6139" s="654"/>
      <c r="K6139" s="655"/>
      <c r="L6139" s="653"/>
      <c r="M6139" s="654"/>
      <c r="N6139" s="654"/>
      <c r="O6139" s="654"/>
      <c r="P6139" s="655"/>
      <c r="Q6139" s="656"/>
      <c r="R6139" s="652"/>
      <c r="S6139" s="566"/>
      <c r="T6139" s="566"/>
      <c r="U6139" s="566"/>
      <c r="V6139" s="566"/>
      <c r="W6139" s="566"/>
      <c r="X6139" s="566"/>
      <c r="Y6139" s="566"/>
      <c r="Z6139" s="566"/>
      <c r="AA6139" s="566"/>
      <c r="AB6139" s="566"/>
      <c r="AC6139" s="566"/>
      <c r="AD6139" s="566"/>
      <c r="AE6139" s="566"/>
      <c r="AF6139" s="566"/>
      <c r="AG6139" s="566"/>
    </row>
    <row r="6140" spans="2:33" hidden="1" outlineLevel="1" x14ac:dyDescent="0.45">
      <c r="B6140" s="657"/>
      <c r="C6140" s="658"/>
      <c r="D6140" s="659"/>
      <c r="E6140" s="660"/>
      <c r="F6140" s="661"/>
      <c r="G6140" s="662"/>
      <c r="H6140" s="663"/>
      <c r="I6140" s="663"/>
      <c r="J6140" s="663"/>
      <c r="K6140" s="664"/>
      <c r="L6140" s="662"/>
      <c r="M6140" s="663"/>
      <c r="N6140" s="663"/>
      <c r="O6140" s="663"/>
      <c r="P6140" s="664"/>
      <c r="Q6140" s="665"/>
      <c r="R6140" s="661"/>
      <c r="S6140" s="566"/>
      <c r="T6140" s="566"/>
      <c r="U6140" s="566"/>
      <c r="V6140" s="566"/>
      <c r="W6140" s="566"/>
      <c r="X6140" s="566"/>
      <c r="Y6140" s="566"/>
      <c r="Z6140" s="566"/>
      <c r="AA6140" s="566"/>
      <c r="AB6140" s="566"/>
      <c r="AC6140" s="566"/>
      <c r="AD6140" s="566"/>
      <c r="AE6140" s="566"/>
      <c r="AF6140" s="566"/>
      <c r="AG6140" s="566"/>
    </row>
    <row r="6141" spans="2:33" hidden="1" outlineLevel="1" x14ac:dyDescent="0.45">
      <c r="B6141" s="648"/>
      <c r="C6141" s="649"/>
      <c r="D6141" s="650"/>
      <c r="E6141" s="651"/>
      <c r="F6141" s="652"/>
      <c r="G6141" s="653"/>
      <c r="H6141" s="654"/>
      <c r="I6141" s="654"/>
      <c r="J6141" s="654"/>
      <c r="K6141" s="655"/>
      <c r="L6141" s="653"/>
      <c r="M6141" s="654"/>
      <c r="N6141" s="654"/>
      <c r="O6141" s="654"/>
      <c r="P6141" s="655"/>
      <c r="Q6141" s="656"/>
      <c r="R6141" s="652"/>
      <c r="S6141" s="566"/>
      <c r="T6141" s="566"/>
      <c r="U6141" s="566"/>
      <c r="V6141" s="566"/>
      <c r="W6141" s="566"/>
      <c r="X6141" s="566"/>
      <c r="Y6141" s="566"/>
      <c r="Z6141" s="566"/>
      <c r="AA6141" s="566"/>
      <c r="AB6141" s="566"/>
      <c r="AC6141" s="566"/>
      <c r="AD6141" s="566"/>
      <c r="AE6141" s="566"/>
      <c r="AF6141" s="566"/>
      <c r="AG6141" s="566"/>
    </row>
    <row r="6142" spans="2:33" hidden="1" outlineLevel="1" x14ac:dyDescent="0.45">
      <c r="B6142" s="657"/>
      <c r="C6142" s="658"/>
      <c r="D6142" s="659"/>
      <c r="E6142" s="660"/>
      <c r="F6142" s="661"/>
      <c r="G6142" s="662"/>
      <c r="H6142" s="663"/>
      <c r="I6142" s="663"/>
      <c r="J6142" s="663"/>
      <c r="K6142" s="664"/>
      <c r="L6142" s="662"/>
      <c r="M6142" s="663"/>
      <c r="N6142" s="663"/>
      <c r="O6142" s="663"/>
      <c r="P6142" s="664"/>
      <c r="Q6142" s="665"/>
      <c r="R6142" s="661"/>
      <c r="S6142" s="566"/>
      <c r="T6142" s="566"/>
      <c r="U6142" s="566"/>
      <c r="V6142" s="566"/>
      <c r="W6142" s="566"/>
      <c r="X6142" s="566"/>
      <c r="Y6142" s="566"/>
      <c r="Z6142" s="566"/>
      <c r="AA6142" s="566"/>
      <c r="AB6142" s="566"/>
      <c r="AC6142" s="566"/>
      <c r="AD6142" s="566"/>
      <c r="AE6142" s="566"/>
      <c r="AF6142" s="566"/>
      <c r="AG6142" s="566"/>
    </row>
    <row r="6143" spans="2:33" hidden="1" outlineLevel="1" x14ac:dyDescent="0.45">
      <c r="B6143" s="648"/>
      <c r="C6143" s="649"/>
      <c r="D6143" s="650"/>
      <c r="E6143" s="651"/>
      <c r="F6143" s="652"/>
      <c r="G6143" s="653"/>
      <c r="H6143" s="654"/>
      <c r="I6143" s="654"/>
      <c r="J6143" s="654"/>
      <c r="K6143" s="655"/>
      <c r="L6143" s="653"/>
      <c r="M6143" s="654"/>
      <c r="N6143" s="654"/>
      <c r="O6143" s="654"/>
      <c r="P6143" s="655"/>
      <c r="Q6143" s="656"/>
      <c r="R6143" s="652"/>
      <c r="S6143" s="566"/>
      <c r="T6143" s="566"/>
      <c r="U6143" s="566"/>
      <c r="V6143" s="566"/>
      <c r="W6143" s="566"/>
      <c r="X6143" s="566"/>
      <c r="Y6143" s="566"/>
      <c r="Z6143" s="566"/>
      <c r="AA6143" s="566"/>
      <c r="AB6143" s="566"/>
      <c r="AC6143" s="566"/>
      <c r="AD6143" s="566"/>
      <c r="AE6143" s="566"/>
      <c r="AF6143" s="566"/>
      <c r="AG6143" s="566"/>
    </row>
    <row r="6144" spans="2:33" hidden="1" outlineLevel="1" x14ac:dyDescent="0.45">
      <c r="B6144" s="657"/>
      <c r="C6144" s="658"/>
      <c r="D6144" s="659"/>
      <c r="E6144" s="660"/>
      <c r="F6144" s="661"/>
      <c r="G6144" s="662"/>
      <c r="H6144" s="663"/>
      <c r="I6144" s="663"/>
      <c r="J6144" s="663"/>
      <c r="K6144" s="664"/>
      <c r="L6144" s="662"/>
      <c r="M6144" s="663"/>
      <c r="N6144" s="663"/>
      <c r="O6144" s="663"/>
      <c r="P6144" s="664"/>
      <c r="Q6144" s="665"/>
      <c r="R6144" s="661"/>
      <c r="S6144" s="566"/>
      <c r="T6144" s="566"/>
      <c r="U6144" s="566"/>
      <c r="V6144" s="566"/>
      <c r="W6144" s="566"/>
      <c r="X6144" s="566"/>
      <c r="Y6144" s="566"/>
      <c r="Z6144" s="566"/>
      <c r="AA6144" s="566"/>
      <c r="AB6144" s="566"/>
      <c r="AC6144" s="566"/>
      <c r="AD6144" s="566"/>
      <c r="AE6144" s="566"/>
      <c r="AF6144" s="566"/>
      <c r="AG6144" s="566"/>
    </row>
    <row r="6145" spans="2:33" hidden="1" outlineLevel="1" x14ac:dyDescent="0.45">
      <c r="B6145" s="648"/>
      <c r="C6145" s="649"/>
      <c r="D6145" s="650"/>
      <c r="E6145" s="651"/>
      <c r="F6145" s="652"/>
      <c r="G6145" s="653"/>
      <c r="H6145" s="654"/>
      <c r="I6145" s="654"/>
      <c r="J6145" s="654"/>
      <c r="K6145" s="655"/>
      <c r="L6145" s="653"/>
      <c r="M6145" s="654"/>
      <c r="N6145" s="654"/>
      <c r="O6145" s="654"/>
      <c r="P6145" s="655"/>
      <c r="Q6145" s="656"/>
      <c r="R6145" s="652"/>
      <c r="S6145" s="566"/>
      <c r="T6145" s="566"/>
      <c r="U6145" s="566"/>
      <c r="V6145" s="566"/>
      <c r="W6145" s="566"/>
      <c r="X6145" s="566"/>
      <c r="Y6145" s="566"/>
      <c r="Z6145" s="566"/>
      <c r="AA6145" s="566"/>
      <c r="AB6145" s="566"/>
      <c r="AC6145" s="566"/>
      <c r="AD6145" s="566"/>
      <c r="AE6145" s="566"/>
      <c r="AF6145" s="566"/>
      <c r="AG6145" s="566"/>
    </row>
    <row r="6146" spans="2:33" hidden="1" outlineLevel="1" x14ac:dyDescent="0.45">
      <c r="B6146" s="657"/>
      <c r="C6146" s="658"/>
      <c r="D6146" s="659"/>
      <c r="E6146" s="660"/>
      <c r="F6146" s="661"/>
      <c r="G6146" s="662"/>
      <c r="H6146" s="663"/>
      <c r="I6146" s="663"/>
      <c r="J6146" s="663"/>
      <c r="K6146" s="664"/>
      <c r="L6146" s="662"/>
      <c r="M6146" s="663"/>
      <c r="N6146" s="663"/>
      <c r="O6146" s="663"/>
      <c r="P6146" s="664"/>
      <c r="Q6146" s="665"/>
      <c r="R6146" s="661"/>
      <c r="S6146" s="566"/>
      <c r="T6146" s="566"/>
      <c r="U6146" s="566"/>
      <c r="V6146" s="566"/>
      <c r="W6146" s="566"/>
      <c r="X6146" s="566"/>
      <c r="Y6146" s="566"/>
      <c r="Z6146" s="566"/>
      <c r="AA6146" s="566"/>
      <c r="AB6146" s="566"/>
      <c r="AC6146" s="566"/>
      <c r="AD6146" s="566"/>
      <c r="AE6146" s="566"/>
      <c r="AF6146" s="566"/>
      <c r="AG6146" s="566"/>
    </row>
    <row r="6147" spans="2:33" hidden="1" outlineLevel="1" x14ac:dyDescent="0.45">
      <c r="B6147" s="648"/>
      <c r="C6147" s="649"/>
      <c r="D6147" s="650"/>
      <c r="E6147" s="651"/>
      <c r="F6147" s="652"/>
      <c r="G6147" s="653"/>
      <c r="H6147" s="654"/>
      <c r="I6147" s="654"/>
      <c r="J6147" s="654"/>
      <c r="K6147" s="655"/>
      <c r="L6147" s="653"/>
      <c r="M6147" s="654"/>
      <c r="N6147" s="654"/>
      <c r="O6147" s="654"/>
      <c r="P6147" s="655"/>
      <c r="Q6147" s="656"/>
      <c r="R6147" s="652"/>
      <c r="S6147" s="566"/>
      <c r="T6147" s="566"/>
      <c r="U6147" s="566"/>
      <c r="V6147" s="566"/>
      <c r="W6147" s="566"/>
      <c r="X6147" s="566"/>
      <c r="Y6147" s="566"/>
      <c r="Z6147" s="566"/>
      <c r="AA6147" s="566"/>
      <c r="AB6147" s="566"/>
      <c r="AC6147" s="566"/>
      <c r="AD6147" s="566"/>
      <c r="AE6147" s="566"/>
      <c r="AF6147" s="566"/>
      <c r="AG6147" s="566"/>
    </row>
    <row r="6148" spans="2:33" hidden="1" outlineLevel="1" x14ac:dyDescent="0.45">
      <c r="B6148" s="657"/>
      <c r="C6148" s="658"/>
      <c r="D6148" s="659"/>
      <c r="E6148" s="660"/>
      <c r="F6148" s="661"/>
      <c r="G6148" s="662"/>
      <c r="H6148" s="663"/>
      <c r="I6148" s="663"/>
      <c r="J6148" s="663"/>
      <c r="K6148" s="664"/>
      <c r="L6148" s="662"/>
      <c r="M6148" s="663"/>
      <c r="N6148" s="663"/>
      <c r="O6148" s="663"/>
      <c r="P6148" s="664"/>
      <c r="Q6148" s="665"/>
      <c r="R6148" s="661"/>
      <c r="S6148" s="566"/>
      <c r="T6148" s="566"/>
      <c r="U6148" s="566"/>
      <c r="V6148" s="566"/>
      <c r="W6148" s="566"/>
      <c r="X6148" s="566"/>
      <c r="Y6148" s="566"/>
      <c r="Z6148" s="566"/>
      <c r="AA6148" s="566"/>
      <c r="AB6148" s="566"/>
      <c r="AC6148" s="566"/>
      <c r="AD6148" s="566"/>
      <c r="AE6148" s="566"/>
      <c r="AF6148" s="566"/>
      <c r="AG6148" s="566"/>
    </row>
    <row r="6149" spans="2:33" hidden="1" outlineLevel="1" x14ac:dyDescent="0.45">
      <c r="B6149" s="648"/>
      <c r="C6149" s="649"/>
      <c r="D6149" s="650"/>
      <c r="E6149" s="651"/>
      <c r="F6149" s="652"/>
      <c r="G6149" s="653"/>
      <c r="H6149" s="654"/>
      <c r="I6149" s="654"/>
      <c r="J6149" s="654"/>
      <c r="K6149" s="655"/>
      <c r="L6149" s="653"/>
      <c r="M6149" s="654"/>
      <c r="N6149" s="654"/>
      <c r="O6149" s="654"/>
      <c r="P6149" s="655"/>
      <c r="Q6149" s="656"/>
      <c r="R6149" s="652"/>
      <c r="S6149" s="566"/>
      <c r="T6149" s="566"/>
      <c r="U6149" s="566"/>
      <c r="V6149" s="566"/>
      <c r="W6149" s="566"/>
      <c r="X6149" s="566"/>
      <c r="Y6149" s="566"/>
      <c r="Z6149" s="566"/>
      <c r="AA6149" s="566"/>
      <c r="AB6149" s="566"/>
      <c r="AC6149" s="566"/>
      <c r="AD6149" s="566"/>
      <c r="AE6149" s="566"/>
      <c r="AF6149" s="566"/>
      <c r="AG6149" s="566"/>
    </row>
    <row r="6150" spans="2:33" hidden="1" outlineLevel="1" x14ac:dyDescent="0.45">
      <c r="B6150" s="657"/>
      <c r="C6150" s="658"/>
      <c r="D6150" s="659"/>
      <c r="E6150" s="660"/>
      <c r="F6150" s="661"/>
      <c r="G6150" s="662"/>
      <c r="H6150" s="663"/>
      <c r="I6150" s="663"/>
      <c r="J6150" s="663"/>
      <c r="K6150" s="664"/>
      <c r="L6150" s="662"/>
      <c r="M6150" s="663"/>
      <c r="N6150" s="663"/>
      <c r="O6150" s="663"/>
      <c r="P6150" s="664"/>
      <c r="Q6150" s="665"/>
      <c r="R6150" s="661"/>
      <c r="S6150" s="566"/>
      <c r="T6150" s="566"/>
      <c r="U6150" s="566"/>
      <c r="V6150" s="566"/>
      <c r="W6150" s="566"/>
      <c r="X6150" s="566"/>
      <c r="Y6150" s="566"/>
      <c r="Z6150" s="566"/>
      <c r="AA6150" s="566"/>
      <c r="AB6150" s="566"/>
      <c r="AC6150" s="566"/>
      <c r="AD6150" s="566"/>
      <c r="AE6150" s="566"/>
      <c r="AF6150" s="566"/>
      <c r="AG6150" s="566"/>
    </row>
    <row r="6151" spans="2:33" hidden="1" outlineLevel="1" x14ac:dyDescent="0.45">
      <c r="B6151" s="648"/>
      <c r="C6151" s="649"/>
      <c r="D6151" s="650"/>
      <c r="E6151" s="651"/>
      <c r="F6151" s="652"/>
      <c r="G6151" s="653"/>
      <c r="H6151" s="654"/>
      <c r="I6151" s="654"/>
      <c r="J6151" s="654"/>
      <c r="K6151" s="655"/>
      <c r="L6151" s="653"/>
      <c r="M6151" s="654"/>
      <c r="N6151" s="654"/>
      <c r="O6151" s="654"/>
      <c r="P6151" s="655"/>
      <c r="Q6151" s="656"/>
      <c r="R6151" s="652"/>
      <c r="S6151" s="566"/>
      <c r="T6151" s="566"/>
      <c r="U6151" s="566"/>
      <c r="V6151" s="566"/>
      <c r="W6151" s="566"/>
      <c r="X6151" s="566"/>
      <c r="Y6151" s="566"/>
      <c r="Z6151" s="566"/>
      <c r="AA6151" s="566"/>
      <c r="AB6151" s="566"/>
      <c r="AC6151" s="566"/>
      <c r="AD6151" s="566"/>
      <c r="AE6151" s="566"/>
      <c r="AF6151" s="566"/>
      <c r="AG6151" s="566"/>
    </row>
    <row r="6152" spans="2:33" hidden="1" outlineLevel="1" x14ac:dyDescent="0.45">
      <c r="B6152" s="657"/>
      <c r="C6152" s="658"/>
      <c r="D6152" s="659"/>
      <c r="E6152" s="660"/>
      <c r="F6152" s="661"/>
      <c r="G6152" s="662"/>
      <c r="H6152" s="663"/>
      <c r="I6152" s="663"/>
      <c r="J6152" s="663"/>
      <c r="K6152" s="664"/>
      <c r="L6152" s="662"/>
      <c r="M6152" s="663"/>
      <c r="N6152" s="663"/>
      <c r="O6152" s="663"/>
      <c r="P6152" s="664"/>
      <c r="Q6152" s="665"/>
      <c r="R6152" s="661"/>
      <c r="S6152" s="566"/>
      <c r="T6152" s="566"/>
      <c r="U6152" s="566"/>
      <c r="V6152" s="566"/>
      <c r="W6152" s="566"/>
      <c r="X6152" s="566"/>
      <c r="Y6152" s="566"/>
      <c r="Z6152" s="566"/>
      <c r="AA6152" s="566"/>
      <c r="AB6152" s="566"/>
      <c r="AC6152" s="566"/>
      <c r="AD6152" s="566"/>
      <c r="AE6152" s="566"/>
      <c r="AF6152" s="566"/>
      <c r="AG6152" s="566"/>
    </row>
    <row r="6153" spans="2:33" hidden="1" outlineLevel="1" x14ac:dyDescent="0.45">
      <c r="B6153" s="648"/>
      <c r="C6153" s="649"/>
      <c r="D6153" s="650"/>
      <c r="E6153" s="651"/>
      <c r="F6153" s="652"/>
      <c r="G6153" s="653"/>
      <c r="H6153" s="654"/>
      <c r="I6153" s="654"/>
      <c r="J6153" s="654"/>
      <c r="K6153" s="655"/>
      <c r="L6153" s="653"/>
      <c r="M6153" s="654"/>
      <c r="N6153" s="654"/>
      <c r="O6153" s="654"/>
      <c r="P6153" s="655"/>
      <c r="Q6153" s="656"/>
      <c r="R6153" s="652"/>
      <c r="S6153" s="566"/>
      <c r="T6153" s="566"/>
      <c r="U6153" s="566"/>
      <c r="V6153" s="566"/>
      <c r="W6153" s="566"/>
      <c r="X6153" s="566"/>
      <c r="Y6153" s="566"/>
      <c r="Z6153" s="566"/>
      <c r="AA6153" s="566"/>
      <c r="AB6153" s="566"/>
      <c r="AC6153" s="566"/>
      <c r="AD6153" s="566"/>
      <c r="AE6153" s="566"/>
      <c r="AF6153" s="566"/>
      <c r="AG6153" s="566"/>
    </row>
    <row r="6154" spans="2:33" hidden="1" outlineLevel="1" x14ac:dyDescent="0.45">
      <c r="B6154" s="657"/>
      <c r="C6154" s="658"/>
      <c r="D6154" s="659"/>
      <c r="E6154" s="660"/>
      <c r="F6154" s="661"/>
      <c r="G6154" s="662"/>
      <c r="H6154" s="663"/>
      <c r="I6154" s="663"/>
      <c r="J6154" s="663"/>
      <c r="K6154" s="664"/>
      <c r="L6154" s="662"/>
      <c r="M6154" s="663"/>
      <c r="N6154" s="663"/>
      <c r="O6154" s="663"/>
      <c r="P6154" s="664"/>
      <c r="Q6154" s="665"/>
      <c r="R6154" s="661"/>
      <c r="S6154" s="566"/>
      <c r="T6154" s="566"/>
      <c r="U6154" s="566"/>
      <c r="V6154" s="566"/>
      <c r="W6154" s="566"/>
      <c r="X6154" s="566"/>
      <c r="Y6154" s="566"/>
      <c r="Z6154" s="566"/>
      <c r="AA6154" s="566"/>
      <c r="AB6154" s="566"/>
      <c r="AC6154" s="566"/>
      <c r="AD6154" s="566"/>
      <c r="AE6154" s="566"/>
      <c r="AF6154" s="566"/>
      <c r="AG6154" s="566"/>
    </row>
    <row r="6155" spans="2:33" hidden="1" outlineLevel="1" x14ac:dyDescent="0.45">
      <c r="B6155" s="648"/>
      <c r="C6155" s="649"/>
      <c r="D6155" s="650"/>
      <c r="E6155" s="651"/>
      <c r="F6155" s="652"/>
      <c r="G6155" s="653"/>
      <c r="H6155" s="654"/>
      <c r="I6155" s="654"/>
      <c r="J6155" s="654"/>
      <c r="K6155" s="655"/>
      <c r="L6155" s="653"/>
      <c r="M6155" s="654"/>
      <c r="N6155" s="654"/>
      <c r="O6155" s="654"/>
      <c r="P6155" s="655"/>
      <c r="Q6155" s="656"/>
      <c r="R6155" s="652"/>
      <c r="S6155" s="566"/>
      <c r="T6155" s="566"/>
      <c r="U6155" s="566"/>
      <c r="V6155" s="566"/>
      <c r="W6155" s="566"/>
      <c r="X6155" s="566"/>
      <c r="Y6155" s="566"/>
      <c r="Z6155" s="566"/>
      <c r="AA6155" s="566"/>
      <c r="AB6155" s="566"/>
      <c r="AC6155" s="566"/>
      <c r="AD6155" s="566"/>
      <c r="AE6155" s="566"/>
      <c r="AF6155" s="566"/>
      <c r="AG6155" s="566"/>
    </row>
    <row r="6156" spans="2:33" hidden="1" outlineLevel="1" x14ac:dyDescent="0.45">
      <c r="B6156" s="657"/>
      <c r="C6156" s="658"/>
      <c r="D6156" s="659"/>
      <c r="E6156" s="660"/>
      <c r="F6156" s="661"/>
      <c r="G6156" s="662"/>
      <c r="H6156" s="663"/>
      <c r="I6156" s="663"/>
      <c r="J6156" s="663"/>
      <c r="K6156" s="664"/>
      <c r="L6156" s="662"/>
      <c r="M6156" s="663"/>
      <c r="N6156" s="663"/>
      <c r="O6156" s="663"/>
      <c r="P6156" s="664"/>
      <c r="Q6156" s="665"/>
      <c r="R6156" s="661"/>
      <c r="S6156" s="566"/>
      <c r="T6156" s="566"/>
      <c r="U6156" s="566"/>
      <c r="V6156" s="566"/>
      <c r="W6156" s="566"/>
      <c r="X6156" s="566"/>
      <c r="Y6156" s="566"/>
      <c r="Z6156" s="566"/>
      <c r="AA6156" s="566"/>
      <c r="AB6156" s="566"/>
      <c r="AC6156" s="566"/>
      <c r="AD6156" s="566"/>
      <c r="AE6156" s="566"/>
      <c r="AF6156" s="566"/>
      <c r="AG6156" s="566"/>
    </row>
    <row r="6157" spans="2:33" hidden="1" outlineLevel="1" x14ac:dyDescent="0.45">
      <c r="B6157" s="648"/>
      <c r="C6157" s="649"/>
      <c r="D6157" s="650"/>
      <c r="E6157" s="651"/>
      <c r="F6157" s="652"/>
      <c r="G6157" s="653"/>
      <c r="H6157" s="654"/>
      <c r="I6157" s="654"/>
      <c r="J6157" s="654"/>
      <c r="K6157" s="655"/>
      <c r="L6157" s="653"/>
      <c r="M6157" s="654"/>
      <c r="N6157" s="654"/>
      <c r="O6157" s="654"/>
      <c r="P6157" s="655"/>
      <c r="Q6157" s="656"/>
      <c r="R6157" s="652"/>
      <c r="S6157" s="566"/>
      <c r="T6157" s="566"/>
      <c r="U6157" s="566"/>
      <c r="V6157" s="566"/>
      <c r="W6157" s="566"/>
      <c r="X6157" s="566"/>
      <c r="Y6157" s="566"/>
      <c r="Z6157" s="566"/>
      <c r="AA6157" s="566"/>
      <c r="AB6157" s="566"/>
      <c r="AC6157" s="566"/>
      <c r="AD6157" s="566"/>
      <c r="AE6157" s="566"/>
      <c r="AF6157" s="566"/>
      <c r="AG6157" s="566"/>
    </row>
    <row r="6158" spans="2:33" hidden="1" outlineLevel="1" x14ac:dyDescent="0.45">
      <c r="B6158" s="657"/>
      <c r="C6158" s="658"/>
      <c r="D6158" s="659"/>
      <c r="E6158" s="660"/>
      <c r="F6158" s="661"/>
      <c r="G6158" s="662"/>
      <c r="H6158" s="663"/>
      <c r="I6158" s="663"/>
      <c r="J6158" s="663"/>
      <c r="K6158" s="664"/>
      <c r="L6158" s="662"/>
      <c r="M6158" s="663"/>
      <c r="N6158" s="663"/>
      <c r="O6158" s="663"/>
      <c r="P6158" s="664"/>
      <c r="Q6158" s="665"/>
      <c r="R6158" s="661"/>
      <c r="S6158" s="566"/>
      <c r="T6158" s="566"/>
      <c r="U6158" s="566"/>
      <c r="V6158" s="566"/>
      <c r="W6158" s="566"/>
      <c r="X6158" s="566"/>
      <c r="Y6158" s="566"/>
      <c r="Z6158" s="566"/>
      <c r="AA6158" s="566"/>
      <c r="AB6158" s="566"/>
      <c r="AC6158" s="566"/>
      <c r="AD6158" s="566"/>
      <c r="AE6158" s="566"/>
      <c r="AF6158" s="566"/>
      <c r="AG6158" s="566"/>
    </row>
    <row r="6159" spans="2:33" hidden="1" outlineLevel="1" x14ac:dyDescent="0.45">
      <c r="B6159" s="648"/>
      <c r="C6159" s="649"/>
      <c r="D6159" s="650"/>
      <c r="E6159" s="651"/>
      <c r="F6159" s="652"/>
      <c r="G6159" s="653"/>
      <c r="H6159" s="654"/>
      <c r="I6159" s="654"/>
      <c r="J6159" s="654"/>
      <c r="K6159" s="655"/>
      <c r="L6159" s="653"/>
      <c r="M6159" s="654"/>
      <c r="N6159" s="654"/>
      <c r="O6159" s="654"/>
      <c r="P6159" s="655"/>
      <c r="Q6159" s="656"/>
      <c r="R6159" s="652"/>
      <c r="S6159" s="566"/>
      <c r="T6159" s="566"/>
      <c r="U6159" s="566"/>
      <c r="V6159" s="566"/>
      <c r="W6159" s="566"/>
      <c r="X6159" s="566"/>
      <c r="Y6159" s="566"/>
      <c r="Z6159" s="566"/>
      <c r="AA6159" s="566"/>
      <c r="AB6159" s="566"/>
      <c r="AC6159" s="566"/>
      <c r="AD6159" s="566"/>
      <c r="AE6159" s="566"/>
      <c r="AF6159" s="566"/>
      <c r="AG6159" s="566"/>
    </row>
    <row r="6160" spans="2:33" hidden="1" outlineLevel="1" x14ac:dyDescent="0.45">
      <c r="B6160" s="657"/>
      <c r="C6160" s="658"/>
      <c r="D6160" s="659"/>
      <c r="E6160" s="660"/>
      <c r="F6160" s="661"/>
      <c r="G6160" s="662"/>
      <c r="H6160" s="663"/>
      <c r="I6160" s="663"/>
      <c r="J6160" s="663"/>
      <c r="K6160" s="664"/>
      <c r="L6160" s="662"/>
      <c r="M6160" s="663"/>
      <c r="N6160" s="663"/>
      <c r="O6160" s="663"/>
      <c r="P6160" s="664"/>
      <c r="Q6160" s="665"/>
      <c r="R6160" s="661"/>
      <c r="S6160" s="566"/>
      <c r="T6160" s="566"/>
      <c r="U6160" s="566"/>
      <c r="V6160" s="566"/>
      <c r="W6160" s="566"/>
      <c r="X6160" s="566"/>
      <c r="Y6160" s="566"/>
      <c r="Z6160" s="566"/>
      <c r="AA6160" s="566"/>
      <c r="AB6160" s="566"/>
      <c r="AC6160" s="566"/>
      <c r="AD6160" s="566"/>
      <c r="AE6160" s="566"/>
      <c r="AF6160" s="566"/>
      <c r="AG6160" s="566"/>
    </row>
    <row r="6161" spans="2:33" hidden="1" outlineLevel="1" x14ac:dyDescent="0.45">
      <c r="B6161" s="648"/>
      <c r="C6161" s="649"/>
      <c r="D6161" s="650"/>
      <c r="E6161" s="651"/>
      <c r="F6161" s="652"/>
      <c r="G6161" s="653"/>
      <c r="H6161" s="654"/>
      <c r="I6161" s="654"/>
      <c r="J6161" s="654"/>
      <c r="K6161" s="655"/>
      <c r="L6161" s="653"/>
      <c r="M6161" s="654"/>
      <c r="N6161" s="654"/>
      <c r="O6161" s="654"/>
      <c r="P6161" s="655"/>
      <c r="Q6161" s="656"/>
      <c r="R6161" s="652"/>
      <c r="S6161" s="566"/>
      <c r="T6161" s="566"/>
      <c r="U6161" s="566"/>
      <c r="V6161" s="566"/>
      <c r="W6161" s="566"/>
      <c r="X6161" s="566"/>
      <c r="Y6161" s="566"/>
      <c r="Z6161" s="566"/>
      <c r="AA6161" s="566"/>
      <c r="AB6161" s="566"/>
      <c r="AC6161" s="566"/>
      <c r="AD6161" s="566"/>
      <c r="AE6161" s="566"/>
      <c r="AF6161" s="566"/>
      <c r="AG6161" s="566"/>
    </row>
    <row r="6162" spans="2:33" hidden="1" outlineLevel="1" x14ac:dyDescent="0.45">
      <c r="B6162" s="657"/>
      <c r="C6162" s="658"/>
      <c r="D6162" s="659"/>
      <c r="E6162" s="660"/>
      <c r="F6162" s="661"/>
      <c r="G6162" s="662"/>
      <c r="H6162" s="663"/>
      <c r="I6162" s="663"/>
      <c r="J6162" s="663"/>
      <c r="K6162" s="664"/>
      <c r="L6162" s="662"/>
      <c r="M6162" s="663"/>
      <c r="N6162" s="663"/>
      <c r="O6162" s="663"/>
      <c r="P6162" s="664"/>
      <c r="Q6162" s="665"/>
      <c r="R6162" s="661"/>
      <c r="S6162" s="566"/>
      <c r="T6162" s="566"/>
      <c r="U6162" s="566"/>
      <c r="V6162" s="566"/>
      <c r="W6162" s="566"/>
      <c r="X6162" s="566"/>
      <c r="Y6162" s="566"/>
      <c r="Z6162" s="566"/>
      <c r="AA6162" s="566"/>
      <c r="AB6162" s="566"/>
      <c r="AC6162" s="566"/>
      <c r="AD6162" s="566"/>
      <c r="AE6162" s="566"/>
      <c r="AF6162" s="566"/>
      <c r="AG6162" s="566"/>
    </row>
    <row r="6163" spans="2:33" hidden="1" outlineLevel="1" x14ac:dyDescent="0.45">
      <c r="B6163" s="648"/>
      <c r="C6163" s="649"/>
      <c r="D6163" s="650"/>
      <c r="E6163" s="651"/>
      <c r="F6163" s="652"/>
      <c r="G6163" s="653"/>
      <c r="H6163" s="654"/>
      <c r="I6163" s="654"/>
      <c r="J6163" s="654"/>
      <c r="K6163" s="655"/>
      <c r="L6163" s="653"/>
      <c r="M6163" s="654"/>
      <c r="N6163" s="654"/>
      <c r="O6163" s="654"/>
      <c r="P6163" s="655"/>
      <c r="Q6163" s="656"/>
      <c r="R6163" s="652"/>
      <c r="S6163" s="566"/>
      <c r="T6163" s="566"/>
      <c r="U6163" s="566"/>
      <c r="V6163" s="566"/>
      <c r="W6163" s="566"/>
      <c r="X6163" s="566"/>
      <c r="Y6163" s="566"/>
      <c r="Z6163" s="566"/>
      <c r="AA6163" s="566"/>
      <c r="AB6163" s="566"/>
      <c r="AC6163" s="566"/>
      <c r="AD6163" s="566"/>
      <c r="AE6163" s="566"/>
      <c r="AF6163" s="566"/>
      <c r="AG6163" s="566"/>
    </row>
    <row r="6164" spans="2:33" hidden="1" outlineLevel="1" x14ac:dyDescent="0.45">
      <c r="B6164" s="657"/>
      <c r="C6164" s="658"/>
      <c r="D6164" s="659"/>
      <c r="E6164" s="660"/>
      <c r="F6164" s="661"/>
      <c r="G6164" s="662"/>
      <c r="H6164" s="663"/>
      <c r="I6164" s="663"/>
      <c r="J6164" s="663"/>
      <c r="K6164" s="664"/>
      <c r="L6164" s="662"/>
      <c r="M6164" s="663"/>
      <c r="N6164" s="663"/>
      <c r="O6164" s="663"/>
      <c r="P6164" s="664"/>
      <c r="Q6164" s="665"/>
      <c r="R6164" s="661"/>
      <c r="S6164" s="566"/>
      <c r="T6164" s="566"/>
      <c r="U6164" s="566"/>
      <c r="V6164" s="566"/>
      <c r="W6164" s="566"/>
      <c r="X6164" s="566"/>
      <c r="Y6164" s="566"/>
      <c r="Z6164" s="566"/>
      <c r="AA6164" s="566"/>
      <c r="AB6164" s="566"/>
      <c r="AC6164" s="566"/>
      <c r="AD6164" s="566"/>
      <c r="AE6164" s="566"/>
      <c r="AF6164" s="566"/>
      <c r="AG6164" s="566"/>
    </row>
    <row r="6165" spans="2:33" hidden="1" outlineLevel="1" x14ac:dyDescent="0.45">
      <c r="B6165" s="648"/>
      <c r="C6165" s="649"/>
      <c r="D6165" s="650"/>
      <c r="E6165" s="651"/>
      <c r="F6165" s="652"/>
      <c r="G6165" s="653"/>
      <c r="H6165" s="654"/>
      <c r="I6165" s="654"/>
      <c r="J6165" s="654"/>
      <c r="K6165" s="655"/>
      <c r="L6165" s="653"/>
      <c r="M6165" s="654"/>
      <c r="N6165" s="654"/>
      <c r="O6165" s="654"/>
      <c r="P6165" s="655"/>
      <c r="Q6165" s="656"/>
      <c r="R6165" s="652"/>
      <c r="S6165" s="566"/>
      <c r="T6165" s="566"/>
      <c r="U6165" s="566"/>
      <c r="V6165" s="566"/>
      <c r="W6165" s="566"/>
      <c r="X6165" s="566"/>
      <c r="Y6165" s="566"/>
      <c r="Z6165" s="566"/>
      <c r="AA6165" s="566"/>
      <c r="AB6165" s="566"/>
      <c r="AC6165" s="566"/>
      <c r="AD6165" s="566"/>
      <c r="AE6165" s="566"/>
      <c r="AF6165" s="566"/>
      <c r="AG6165" s="566"/>
    </row>
    <row r="6166" spans="2:33" hidden="1" outlineLevel="1" x14ac:dyDescent="0.45">
      <c r="B6166" s="657"/>
      <c r="C6166" s="658"/>
      <c r="D6166" s="659"/>
      <c r="E6166" s="660"/>
      <c r="F6166" s="661"/>
      <c r="G6166" s="662"/>
      <c r="H6166" s="663"/>
      <c r="I6166" s="663"/>
      <c r="J6166" s="663"/>
      <c r="K6166" s="664"/>
      <c r="L6166" s="662"/>
      <c r="M6166" s="663"/>
      <c r="N6166" s="663"/>
      <c r="O6166" s="663"/>
      <c r="P6166" s="664"/>
      <c r="Q6166" s="665"/>
      <c r="R6166" s="661"/>
      <c r="S6166" s="566"/>
      <c r="T6166" s="566"/>
      <c r="U6166" s="566"/>
      <c r="V6166" s="566"/>
      <c r="W6166" s="566"/>
      <c r="X6166" s="566"/>
      <c r="Y6166" s="566"/>
      <c r="Z6166" s="566"/>
      <c r="AA6166" s="566"/>
      <c r="AB6166" s="566"/>
      <c r="AC6166" s="566"/>
      <c r="AD6166" s="566"/>
      <c r="AE6166" s="566"/>
      <c r="AF6166" s="566"/>
      <c r="AG6166" s="566"/>
    </row>
    <row r="6167" spans="2:33" hidden="1" outlineLevel="1" x14ac:dyDescent="0.45">
      <c r="B6167" s="648"/>
      <c r="C6167" s="649"/>
      <c r="D6167" s="650"/>
      <c r="E6167" s="651"/>
      <c r="F6167" s="652"/>
      <c r="G6167" s="653"/>
      <c r="H6167" s="654"/>
      <c r="I6167" s="654"/>
      <c r="J6167" s="654"/>
      <c r="K6167" s="655"/>
      <c r="L6167" s="653"/>
      <c r="M6167" s="654"/>
      <c r="N6167" s="654"/>
      <c r="O6167" s="654"/>
      <c r="P6167" s="655"/>
      <c r="Q6167" s="656"/>
      <c r="R6167" s="652"/>
      <c r="S6167" s="566"/>
      <c r="T6167" s="566"/>
      <c r="U6167" s="566"/>
      <c r="V6167" s="566"/>
      <c r="W6167" s="566"/>
      <c r="X6167" s="566"/>
      <c r="Y6167" s="566"/>
      <c r="Z6167" s="566"/>
      <c r="AA6167" s="566"/>
      <c r="AB6167" s="566"/>
      <c r="AC6167" s="566"/>
      <c r="AD6167" s="566"/>
      <c r="AE6167" s="566"/>
      <c r="AF6167" s="566"/>
      <c r="AG6167" s="566"/>
    </row>
    <row r="6168" spans="2:33" hidden="1" outlineLevel="1" x14ac:dyDescent="0.45">
      <c r="B6168" s="657"/>
      <c r="C6168" s="658"/>
      <c r="D6168" s="659"/>
      <c r="E6168" s="660"/>
      <c r="F6168" s="661"/>
      <c r="G6168" s="662"/>
      <c r="H6168" s="663"/>
      <c r="I6168" s="663"/>
      <c r="J6168" s="663"/>
      <c r="K6168" s="664"/>
      <c r="L6168" s="662"/>
      <c r="M6168" s="663"/>
      <c r="N6168" s="663"/>
      <c r="O6168" s="663"/>
      <c r="P6168" s="664"/>
      <c r="Q6168" s="665"/>
      <c r="R6168" s="661"/>
      <c r="S6168" s="566"/>
      <c r="T6168" s="566"/>
      <c r="U6168" s="566"/>
      <c r="V6168" s="566"/>
      <c r="W6168" s="566"/>
      <c r="X6168" s="566"/>
      <c r="Y6168" s="566"/>
      <c r="Z6168" s="566"/>
      <c r="AA6168" s="566"/>
      <c r="AB6168" s="566"/>
      <c r="AC6168" s="566"/>
      <c r="AD6168" s="566"/>
      <c r="AE6168" s="566"/>
      <c r="AF6168" s="566"/>
      <c r="AG6168" s="566"/>
    </row>
    <row r="6169" spans="2:33" hidden="1" outlineLevel="1" x14ac:dyDescent="0.45">
      <c r="B6169" s="648"/>
      <c r="C6169" s="649"/>
      <c r="D6169" s="650"/>
      <c r="E6169" s="651"/>
      <c r="F6169" s="652"/>
      <c r="G6169" s="653"/>
      <c r="H6169" s="654"/>
      <c r="I6169" s="654"/>
      <c r="J6169" s="654"/>
      <c r="K6169" s="655"/>
      <c r="L6169" s="653"/>
      <c r="M6169" s="654"/>
      <c r="N6169" s="654"/>
      <c r="O6169" s="654"/>
      <c r="P6169" s="655"/>
      <c r="Q6169" s="656"/>
      <c r="R6169" s="652"/>
      <c r="S6169" s="566"/>
      <c r="T6169" s="566"/>
      <c r="U6169" s="566"/>
      <c r="V6169" s="566"/>
      <c r="W6169" s="566"/>
      <c r="X6169" s="566"/>
      <c r="Y6169" s="566"/>
      <c r="Z6169" s="566"/>
      <c r="AA6169" s="566"/>
      <c r="AB6169" s="566"/>
      <c r="AC6169" s="566"/>
      <c r="AD6169" s="566"/>
      <c r="AE6169" s="566"/>
      <c r="AF6169" s="566"/>
      <c r="AG6169" s="566"/>
    </row>
    <row r="6170" spans="2:33" hidden="1" outlineLevel="1" x14ac:dyDescent="0.45">
      <c r="B6170" s="657"/>
      <c r="C6170" s="658"/>
      <c r="D6170" s="659"/>
      <c r="E6170" s="660"/>
      <c r="F6170" s="661"/>
      <c r="G6170" s="662"/>
      <c r="H6170" s="663"/>
      <c r="I6170" s="663"/>
      <c r="J6170" s="663"/>
      <c r="K6170" s="664"/>
      <c r="L6170" s="662"/>
      <c r="M6170" s="663"/>
      <c r="N6170" s="663"/>
      <c r="O6170" s="663"/>
      <c r="P6170" s="664"/>
      <c r="Q6170" s="665"/>
      <c r="R6170" s="661"/>
      <c r="S6170" s="566"/>
      <c r="T6170" s="566"/>
      <c r="U6170" s="566"/>
      <c r="V6170" s="566"/>
      <c r="W6170" s="566"/>
      <c r="X6170" s="566"/>
      <c r="Y6170" s="566"/>
      <c r="Z6170" s="566"/>
      <c r="AA6170" s="566"/>
      <c r="AB6170" s="566"/>
      <c r="AC6170" s="566"/>
      <c r="AD6170" s="566"/>
      <c r="AE6170" s="566"/>
      <c r="AF6170" s="566"/>
      <c r="AG6170" s="566"/>
    </row>
    <row r="6171" spans="2:33" hidden="1" outlineLevel="1" x14ac:dyDescent="0.45">
      <c r="B6171" s="648"/>
      <c r="C6171" s="649"/>
      <c r="D6171" s="650"/>
      <c r="E6171" s="651"/>
      <c r="F6171" s="652"/>
      <c r="G6171" s="653"/>
      <c r="H6171" s="654"/>
      <c r="I6171" s="654"/>
      <c r="J6171" s="654"/>
      <c r="K6171" s="655"/>
      <c r="L6171" s="653"/>
      <c r="M6171" s="654"/>
      <c r="N6171" s="654"/>
      <c r="O6171" s="654"/>
      <c r="P6171" s="655"/>
      <c r="Q6171" s="656"/>
      <c r="R6171" s="652"/>
      <c r="S6171" s="566"/>
      <c r="T6171" s="566"/>
      <c r="U6171" s="566"/>
      <c r="V6171" s="566"/>
      <c r="W6171" s="566"/>
      <c r="X6171" s="566"/>
      <c r="Y6171" s="566"/>
      <c r="Z6171" s="566"/>
      <c r="AA6171" s="566"/>
      <c r="AB6171" s="566"/>
      <c r="AC6171" s="566"/>
      <c r="AD6171" s="566"/>
      <c r="AE6171" s="566"/>
      <c r="AF6171" s="566"/>
      <c r="AG6171" s="566"/>
    </row>
    <row r="6172" spans="2:33" hidden="1" outlineLevel="1" x14ac:dyDescent="0.45">
      <c r="B6172" s="657"/>
      <c r="C6172" s="658"/>
      <c r="D6172" s="659"/>
      <c r="E6172" s="660"/>
      <c r="F6172" s="661"/>
      <c r="G6172" s="662"/>
      <c r="H6172" s="663"/>
      <c r="I6172" s="663"/>
      <c r="J6172" s="663"/>
      <c r="K6172" s="664"/>
      <c r="L6172" s="662"/>
      <c r="M6172" s="663"/>
      <c r="N6172" s="663"/>
      <c r="O6172" s="663"/>
      <c r="P6172" s="664"/>
      <c r="Q6172" s="665"/>
      <c r="R6172" s="661"/>
      <c r="S6172" s="566"/>
      <c r="T6172" s="566"/>
      <c r="U6172" s="566"/>
      <c r="V6172" s="566"/>
      <c r="W6172" s="566"/>
      <c r="X6172" s="566"/>
      <c r="Y6172" s="566"/>
      <c r="Z6172" s="566"/>
      <c r="AA6172" s="566"/>
      <c r="AB6172" s="566"/>
      <c r="AC6172" s="566"/>
      <c r="AD6172" s="566"/>
      <c r="AE6172" s="566"/>
      <c r="AF6172" s="566"/>
      <c r="AG6172" s="566"/>
    </row>
    <row r="6173" spans="2:33" hidden="1" outlineLevel="1" x14ac:dyDescent="0.45">
      <c r="B6173" s="648"/>
      <c r="C6173" s="649"/>
      <c r="D6173" s="650"/>
      <c r="E6173" s="651"/>
      <c r="F6173" s="652"/>
      <c r="G6173" s="653"/>
      <c r="H6173" s="654"/>
      <c r="I6173" s="654"/>
      <c r="J6173" s="654"/>
      <c r="K6173" s="655"/>
      <c r="L6173" s="653"/>
      <c r="M6173" s="654"/>
      <c r="N6173" s="654"/>
      <c r="O6173" s="654"/>
      <c r="P6173" s="655"/>
      <c r="Q6173" s="656"/>
      <c r="R6173" s="652"/>
      <c r="S6173" s="566"/>
      <c r="T6173" s="566"/>
      <c r="U6173" s="566"/>
      <c r="V6173" s="566"/>
      <c r="W6173" s="566"/>
      <c r="X6173" s="566"/>
      <c r="Y6173" s="566"/>
      <c r="Z6173" s="566"/>
      <c r="AA6173" s="566"/>
      <c r="AB6173" s="566"/>
      <c r="AC6173" s="566"/>
      <c r="AD6173" s="566"/>
      <c r="AE6173" s="566"/>
      <c r="AF6173" s="566"/>
      <c r="AG6173" s="566"/>
    </row>
    <row r="6174" spans="2:33" hidden="1" outlineLevel="1" x14ac:dyDescent="0.45">
      <c r="B6174" s="657"/>
      <c r="C6174" s="658"/>
      <c r="D6174" s="659"/>
      <c r="E6174" s="660"/>
      <c r="F6174" s="661"/>
      <c r="G6174" s="662"/>
      <c r="H6174" s="663"/>
      <c r="I6174" s="663"/>
      <c r="J6174" s="663"/>
      <c r="K6174" s="664"/>
      <c r="L6174" s="662"/>
      <c r="M6174" s="663"/>
      <c r="N6174" s="663"/>
      <c r="O6174" s="663"/>
      <c r="P6174" s="664"/>
      <c r="Q6174" s="665"/>
      <c r="R6174" s="661"/>
      <c r="S6174" s="566"/>
      <c r="T6174" s="566"/>
      <c r="U6174" s="566"/>
      <c r="V6174" s="566"/>
      <c r="W6174" s="566"/>
      <c r="X6174" s="566"/>
      <c r="Y6174" s="566"/>
      <c r="Z6174" s="566"/>
      <c r="AA6174" s="566"/>
      <c r="AB6174" s="566"/>
      <c r="AC6174" s="566"/>
      <c r="AD6174" s="566"/>
      <c r="AE6174" s="566"/>
      <c r="AF6174" s="566"/>
      <c r="AG6174" s="566"/>
    </row>
    <row r="6175" spans="2:33" hidden="1" outlineLevel="1" x14ac:dyDescent="0.45">
      <c r="B6175" s="648"/>
      <c r="C6175" s="649"/>
      <c r="D6175" s="650"/>
      <c r="E6175" s="651"/>
      <c r="F6175" s="652"/>
      <c r="G6175" s="653"/>
      <c r="H6175" s="654"/>
      <c r="I6175" s="654"/>
      <c r="J6175" s="654"/>
      <c r="K6175" s="655"/>
      <c r="L6175" s="653"/>
      <c r="M6175" s="654"/>
      <c r="N6175" s="654"/>
      <c r="O6175" s="654"/>
      <c r="P6175" s="655"/>
      <c r="Q6175" s="656"/>
      <c r="R6175" s="652"/>
      <c r="S6175" s="566"/>
      <c r="T6175" s="566"/>
      <c r="U6175" s="566"/>
      <c r="V6175" s="566"/>
      <c r="W6175" s="566"/>
      <c r="X6175" s="566"/>
      <c r="Y6175" s="566"/>
      <c r="Z6175" s="566"/>
      <c r="AA6175" s="566"/>
      <c r="AB6175" s="566"/>
      <c r="AC6175" s="566"/>
      <c r="AD6175" s="566"/>
      <c r="AE6175" s="566"/>
      <c r="AF6175" s="566"/>
      <c r="AG6175" s="566"/>
    </row>
    <row r="6176" spans="2:33" hidden="1" outlineLevel="1" x14ac:dyDescent="0.45">
      <c r="B6176" s="657"/>
      <c r="C6176" s="658"/>
      <c r="D6176" s="659"/>
      <c r="E6176" s="660"/>
      <c r="F6176" s="661"/>
      <c r="G6176" s="662"/>
      <c r="H6176" s="663"/>
      <c r="I6176" s="663"/>
      <c r="J6176" s="663"/>
      <c r="K6176" s="664"/>
      <c r="L6176" s="662"/>
      <c r="M6176" s="663"/>
      <c r="N6176" s="663"/>
      <c r="O6176" s="663"/>
      <c r="P6176" s="664"/>
      <c r="Q6176" s="665"/>
      <c r="R6176" s="661"/>
      <c r="S6176" s="566"/>
      <c r="T6176" s="566"/>
      <c r="U6176" s="566"/>
      <c r="V6176" s="566"/>
      <c r="W6176" s="566"/>
      <c r="X6176" s="566"/>
      <c r="Y6176" s="566"/>
      <c r="Z6176" s="566"/>
      <c r="AA6176" s="566"/>
      <c r="AB6176" s="566"/>
      <c r="AC6176" s="566"/>
      <c r="AD6176" s="566"/>
      <c r="AE6176" s="566"/>
      <c r="AF6176" s="566"/>
      <c r="AG6176" s="566"/>
    </row>
    <row r="6177" spans="2:33" hidden="1" outlineLevel="1" x14ac:dyDescent="0.45">
      <c r="B6177" s="648"/>
      <c r="C6177" s="649"/>
      <c r="D6177" s="650"/>
      <c r="E6177" s="651"/>
      <c r="F6177" s="652"/>
      <c r="G6177" s="653"/>
      <c r="H6177" s="654"/>
      <c r="I6177" s="654"/>
      <c r="J6177" s="654"/>
      <c r="K6177" s="655"/>
      <c r="L6177" s="653"/>
      <c r="M6177" s="654"/>
      <c r="N6177" s="654"/>
      <c r="O6177" s="654"/>
      <c r="P6177" s="655"/>
      <c r="Q6177" s="656"/>
      <c r="R6177" s="652"/>
      <c r="S6177" s="566"/>
      <c r="T6177" s="566"/>
      <c r="U6177" s="566"/>
      <c r="V6177" s="566"/>
      <c r="W6177" s="566"/>
      <c r="X6177" s="566"/>
      <c r="Y6177" s="566"/>
      <c r="Z6177" s="566"/>
      <c r="AA6177" s="566"/>
      <c r="AB6177" s="566"/>
      <c r="AC6177" s="566"/>
      <c r="AD6177" s="566"/>
      <c r="AE6177" s="566"/>
      <c r="AF6177" s="566"/>
      <c r="AG6177" s="566"/>
    </row>
    <row r="6178" spans="2:33" hidden="1" outlineLevel="1" x14ac:dyDescent="0.45">
      <c r="B6178" s="657"/>
      <c r="C6178" s="658"/>
      <c r="D6178" s="659"/>
      <c r="E6178" s="660"/>
      <c r="F6178" s="661"/>
      <c r="G6178" s="662"/>
      <c r="H6178" s="663"/>
      <c r="I6178" s="663"/>
      <c r="J6178" s="663"/>
      <c r="K6178" s="664"/>
      <c r="L6178" s="662"/>
      <c r="M6178" s="663"/>
      <c r="N6178" s="663"/>
      <c r="O6178" s="663"/>
      <c r="P6178" s="664"/>
      <c r="Q6178" s="665"/>
      <c r="R6178" s="661"/>
      <c r="S6178" s="566"/>
      <c r="T6178" s="566"/>
      <c r="U6178" s="566"/>
      <c r="V6178" s="566"/>
      <c r="W6178" s="566"/>
      <c r="X6178" s="566"/>
      <c r="Y6178" s="566"/>
      <c r="Z6178" s="566"/>
      <c r="AA6178" s="566"/>
      <c r="AB6178" s="566"/>
      <c r="AC6178" s="566"/>
      <c r="AD6178" s="566"/>
      <c r="AE6178" s="566"/>
      <c r="AF6178" s="566"/>
      <c r="AG6178" s="566"/>
    </row>
    <row r="6179" spans="2:33" hidden="1" outlineLevel="1" x14ac:dyDescent="0.45">
      <c r="B6179" s="648"/>
      <c r="C6179" s="649"/>
      <c r="D6179" s="650"/>
      <c r="E6179" s="651"/>
      <c r="F6179" s="652"/>
      <c r="G6179" s="653"/>
      <c r="H6179" s="654"/>
      <c r="I6179" s="654"/>
      <c r="J6179" s="654"/>
      <c r="K6179" s="655"/>
      <c r="L6179" s="653"/>
      <c r="M6179" s="654"/>
      <c r="N6179" s="654"/>
      <c r="O6179" s="654"/>
      <c r="P6179" s="655"/>
      <c r="Q6179" s="656"/>
      <c r="R6179" s="652"/>
      <c r="S6179" s="566"/>
      <c r="T6179" s="566"/>
      <c r="U6179" s="566"/>
      <c r="V6179" s="566"/>
      <c r="W6179" s="566"/>
      <c r="X6179" s="566"/>
      <c r="Y6179" s="566"/>
      <c r="Z6179" s="566"/>
      <c r="AA6179" s="566"/>
      <c r="AB6179" s="566"/>
      <c r="AC6179" s="566"/>
      <c r="AD6179" s="566"/>
      <c r="AE6179" s="566"/>
      <c r="AF6179" s="566"/>
      <c r="AG6179" s="566"/>
    </row>
    <row r="6180" spans="2:33" hidden="1" outlineLevel="1" x14ac:dyDescent="0.45">
      <c r="B6180" s="657"/>
      <c r="C6180" s="658"/>
      <c r="D6180" s="659"/>
      <c r="E6180" s="660"/>
      <c r="F6180" s="661"/>
      <c r="G6180" s="662"/>
      <c r="H6180" s="663"/>
      <c r="I6180" s="663"/>
      <c r="J6180" s="663"/>
      <c r="K6180" s="664"/>
      <c r="L6180" s="662"/>
      <c r="M6180" s="663"/>
      <c r="N6180" s="663"/>
      <c r="O6180" s="663"/>
      <c r="P6180" s="664"/>
      <c r="Q6180" s="665"/>
      <c r="R6180" s="661"/>
      <c r="S6180" s="566"/>
      <c r="T6180" s="566"/>
      <c r="U6180" s="566"/>
      <c r="V6180" s="566"/>
      <c r="W6180" s="566"/>
      <c r="X6180" s="566"/>
      <c r="Y6180" s="566"/>
      <c r="Z6180" s="566"/>
      <c r="AA6180" s="566"/>
      <c r="AB6180" s="566"/>
      <c r="AC6180" s="566"/>
      <c r="AD6180" s="566"/>
      <c r="AE6180" s="566"/>
      <c r="AF6180" s="566"/>
      <c r="AG6180" s="566"/>
    </row>
    <row r="6181" spans="2:33" hidden="1" outlineLevel="1" x14ac:dyDescent="0.45">
      <c r="B6181" s="648"/>
      <c r="C6181" s="649"/>
      <c r="D6181" s="650"/>
      <c r="E6181" s="651"/>
      <c r="F6181" s="652"/>
      <c r="G6181" s="653"/>
      <c r="H6181" s="654"/>
      <c r="I6181" s="654"/>
      <c r="J6181" s="654"/>
      <c r="K6181" s="655"/>
      <c r="L6181" s="653"/>
      <c r="M6181" s="654"/>
      <c r="N6181" s="654"/>
      <c r="O6181" s="654"/>
      <c r="P6181" s="655"/>
      <c r="Q6181" s="656"/>
      <c r="R6181" s="652"/>
      <c r="S6181" s="566"/>
      <c r="T6181" s="566"/>
      <c r="U6181" s="566"/>
      <c r="V6181" s="566"/>
      <c r="W6181" s="566"/>
      <c r="X6181" s="566"/>
      <c r="Y6181" s="566"/>
      <c r="Z6181" s="566"/>
      <c r="AA6181" s="566"/>
      <c r="AB6181" s="566"/>
      <c r="AC6181" s="566"/>
      <c r="AD6181" s="566"/>
      <c r="AE6181" s="566"/>
      <c r="AF6181" s="566"/>
      <c r="AG6181" s="566"/>
    </row>
    <row r="6182" spans="2:33" hidden="1" outlineLevel="1" x14ac:dyDescent="0.45">
      <c r="B6182" s="657"/>
      <c r="C6182" s="658"/>
      <c r="D6182" s="659"/>
      <c r="E6182" s="660"/>
      <c r="F6182" s="661"/>
      <c r="G6182" s="662"/>
      <c r="H6182" s="663"/>
      <c r="I6182" s="663"/>
      <c r="J6182" s="663"/>
      <c r="K6182" s="664"/>
      <c r="L6182" s="662"/>
      <c r="M6182" s="663"/>
      <c r="N6182" s="663"/>
      <c r="O6182" s="663"/>
      <c r="P6182" s="664"/>
      <c r="Q6182" s="665"/>
      <c r="R6182" s="661"/>
      <c r="S6182" s="566"/>
      <c r="T6182" s="566"/>
      <c r="U6182" s="566"/>
      <c r="V6182" s="566"/>
      <c r="W6182" s="566"/>
      <c r="X6182" s="566"/>
      <c r="Y6182" s="566"/>
      <c r="Z6182" s="566"/>
      <c r="AA6182" s="566"/>
      <c r="AB6182" s="566"/>
      <c r="AC6182" s="566"/>
      <c r="AD6182" s="566"/>
      <c r="AE6182" s="566"/>
      <c r="AF6182" s="566"/>
      <c r="AG6182" s="566"/>
    </row>
    <row r="6183" spans="2:33" hidden="1" outlineLevel="1" x14ac:dyDescent="0.45">
      <c r="B6183" s="648"/>
      <c r="C6183" s="649"/>
      <c r="D6183" s="650"/>
      <c r="E6183" s="651"/>
      <c r="F6183" s="652"/>
      <c r="G6183" s="653"/>
      <c r="H6183" s="654"/>
      <c r="I6183" s="654"/>
      <c r="J6183" s="654"/>
      <c r="K6183" s="655"/>
      <c r="L6183" s="653"/>
      <c r="M6183" s="654"/>
      <c r="N6183" s="654"/>
      <c r="O6183" s="654"/>
      <c r="P6183" s="655"/>
      <c r="Q6183" s="656"/>
      <c r="R6183" s="652"/>
      <c r="S6183" s="566"/>
      <c r="T6183" s="566"/>
      <c r="U6183" s="566"/>
      <c r="V6183" s="566"/>
      <c r="W6183" s="566"/>
      <c r="X6183" s="566"/>
      <c r="Y6183" s="566"/>
      <c r="Z6183" s="566"/>
      <c r="AA6183" s="566"/>
      <c r="AB6183" s="566"/>
      <c r="AC6183" s="566"/>
      <c r="AD6183" s="566"/>
      <c r="AE6183" s="566"/>
      <c r="AF6183" s="566"/>
      <c r="AG6183" s="566"/>
    </row>
    <row r="6184" spans="2:33" hidden="1" outlineLevel="1" x14ac:dyDescent="0.45">
      <c r="B6184" s="657"/>
      <c r="C6184" s="658"/>
      <c r="D6184" s="659"/>
      <c r="E6184" s="660"/>
      <c r="F6184" s="661"/>
      <c r="G6184" s="662"/>
      <c r="H6184" s="663"/>
      <c r="I6184" s="663"/>
      <c r="J6184" s="663"/>
      <c r="K6184" s="664"/>
      <c r="L6184" s="662"/>
      <c r="M6184" s="663"/>
      <c r="N6184" s="663"/>
      <c r="O6184" s="663"/>
      <c r="P6184" s="664"/>
      <c r="Q6184" s="665"/>
      <c r="R6184" s="661"/>
      <c r="S6184" s="566"/>
      <c r="T6184" s="566"/>
      <c r="U6184" s="566"/>
      <c r="V6184" s="566"/>
      <c r="W6184" s="566"/>
      <c r="X6184" s="566"/>
      <c r="Y6184" s="566"/>
      <c r="Z6184" s="566"/>
      <c r="AA6184" s="566"/>
      <c r="AB6184" s="566"/>
      <c r="AC6184" s="566"/>
      <c r="AD6184" s="566"/>
      <c r="AE6184" s="566"/>
      <c r="AF6184" s="566"/>
      <c r="AG6184" s="566"/>
    </row>
    <row r="6185" spans="2:33" hidden="1" outlineLevel="1" x14ac:dyDescent="0.45">
      <c r="B6185" s="648"/>
      <c r="C6185" s="649"/>
      <c r="D6185" s="650"/>
      <c r="E6185" s="651"/>
      <c r="F6185" s="652"/>
      <c r="G6185" s="653"/>
      <c r="H6185" s="654"/>
      <c r="I6185" s="654"/>
      <c r="J6185" s="654"/>
      <c r="K6185" s="655"/>
      <c r="L6185" s="653"/>
      <c r="M6185" s="654"/>
      <c r="N6185" s="654"/>
      <c r="O6185" s="654"/>
      <c r="P6185" s="655"/>
      <c r="Q6185" s="656"/>
      <c r="R6185" s="652"/>
      <c r="S6185" s="566"/>
      <c r="T6185" s="566"/>
      <c r="U6185" s="566"/>
      <c r="V6185" s="566"/>
      <c r="W6185" s="566"/>
      <c r="X6185" s="566"/>
      <c r="Y6185" s="566"/>
      <c r="Z6185" s="566"/>
      <c r="AA6185" s="566"/>
      <c r="AB6185" s="566"/>
      <c r="AC6185" s="566"/>
      <c r="AD6185" s="566"/>
      <c r="AE6185" s="566"/>
      <c r="AF6185" s="566"/>
      <c r="AG6185" s="566"/>
    </row>
    <row r="6186" spans="2:33" hidden="1" outlineLevel="1" x14ac:dyDescent="0.45">
      <c r="B6186" s="657"/>
      <c r="C6186" s="658"/>
      <c r="D6186" s="659"/>
      <c r="E6186" s="660"/>
      <c r="F6186" s="661"/>
      <c r="G6186" s="662"/>
      <c r="H6186" s="663"/>
      <c r="I6186" s="663"/>
      <c r="J6186" s="663"/>
      <c r="K6186" s="664"/>
      <c r="L6186" s="662"/>
      <c r="M6186" s="663"/>
      <c r="N6186" s="663"/>
      <c r="O6186" s="663"/>
      <c r="P6186" s="664"/>
      <c r="Q6186" s="665"/>
      <c r="R6186" s="661"/>
      <c r="S6186" s="566"/>
      <c r="T6186" s="566"/>
      <c r="U6186" s="566"/>
      <c r="V6186" s="566"/>
      <c r="W6186" s="566"/>
      <c r="X6186" s="566"/>
      <c r="Y6186" s="566"/>
      <c r="Z6186" s="566"/>
      <c r="AA6186" s="566"/>
      <c r="AB6186" s="566"/>
      <c r="AC6186" s="566"/>
      <c r="AD6186" s="566"/>
      <c r="AE6186" s="566"/>
      <c r="AF6186" s="566"/>
      <c r="AG6186" s="566"/>
    </row>
    <row r="6187" spans="2:33" hidden="1" outlineLevel="1" x14ac:dyDescent="0.45">
      <c r="B6187" s="648"/>
      <c r="C6187" s="649"/>
      <c r="D6187" s="650"/>
      <c r="E6187" s="651"/>
      <c r="F6187" s="652"/>
      <c r="G6187" s="653"/>
      <c r="H6187" s="654"/>
      <c r="I6187" s="654"/>
      <c r="J6187" s="654"/>
      <c r="K6187" s="655"/>
      <c r="L6187" s="653"/>
      <c r="M6187" s="654"/>
      <c r="N6187" s="654"/>
      <c r="O6187" s="654"/>
      <c r="P6187" s="655"/>
      <c r="Q6187" s="656"/>
      <c r="R6187" s="652"/>
      <c r="S6187" s="566"/>
      <c r="T6187" s="566"/>
      <c r="U6187" s="566"/>
      <c r="V6187" s="566"/>
      <c r="W6187" s="566"/>
      <c r="X6187" s="566"/>
      <c r="Y6187" s="566"/>
      <c r="Z6187" s="566"/>
      <c r="AA6187" s="566"/>
      <c r="AB6187" s="566"/>
      <c r="AC6187" s="566"/>
      <c r="AD6187" s="566"/>
      <c r="AE6187" s="566"/>
      <c r="AF6187" s="566"/>
      <c r="AG6187" s="566"/>
    </row>
    <row r="6188" spans="2:33" hidden="1" outlineLevel="1" x14ac:dyDescent="0.45">
      <c r="B6188" s="657"/>
      <c r="C6188" s="658"/>
      <c r="D6188" s="659"/>
      <c r="E6188" s="660"/>
      <c r="F6188" s="661"/>
      <c r="G6188" s="662"/>
      <c r="H6188" s="663"/>
      <c r="I6188" s="663"/>
      <c r="J6188" s="663"/>
      <c r="K6188" s="664"/>
      <c r="L6188" s="662"/>
      <c r="M6188" s="663"/>
      <c r="N6188" s="663"/>
      <c r="O6188" s="663"/>
      <c r="P6188" s="664"/>
      <c r="Q6188" s="665"/>
      <c r="R6188" s="661"/>
      <c r="S6188" s="566"/>
      <c r="T6188" s="566"/>
      <c r="U6188" s="566"/>
      <c r="V6188" s="566"/>
      <c r="W6188" s="566"/>
      <c r="X6188" s="566"/>
      <c r="Y6188" s="566"/>
      <c r="Z6188" s="566"/>
      <c r="AA6188" s="566"/>
      <c r="AB6188" s="566"/>
      <c r="AC6188" s="566"/>
      <c r="AD6188" s="566"/>
      <c r="AE6188" s="566"/>
      <c r="AF6188" s="566"/>
      <c r="AG6188" s="566"/>
    </row>
    <row r="6189" spans="2:33" hidden="1" outlineLevel="1" x14ac:dyDescent="0.45">
      <c r="B6189" s="648"/>
      <c r="C6189" s="649"/>
      <c r="D6189" s="650"/>
      <c r="E6189" s="651"/>
      <c r="F6189" s="652"/>
      <c r="G6189" s="653"/>
      <c r="H6189" s="654"/>
      <c r="I6189" s="654"/>
      <c r="J6189" s="654"/>
      <c r="K6189" s="655"/>
      <c r="L6189" s="653"/>
      <c r="M6189" s="654"/>
      <c r="N6189" s="654"/>
      <c r="O6189" s="654"/>
      <c r="P6189" s="655"/>
      <c r="Q6189" s="656"/>
      <c r="R6189" s="652"/>
      <c r="S6189" s="566"/>
      <c r="T6189" s="566"/>
      <c r="U6189" s="566"/>
      <c r="V6189" s="566"/>
      <c r="W6189" s="566"/>
      <c r="X6189" s="566"/>
      <c r="Y6189" s="566"/>
      <c r="Z6189" s="566"/>
      <c r="AA6189" s="566"/>
      <c r="AB6189" s="566"/>
      <c r="AC6189" s="566"/>
      <c r="AD6189" s="566"/>
      <c r="AE6189" s="566"/>
      <c r="AF6189" s="566"/>
      <c r="AG6189" s="566"/>
    </row>
    <row r="6190" spans="2:33" hidden="1" outlineLevel="1" x14ac:dyDescent="0.45">
      <c r="B6190" s="657"/>
      <c r="C6190" s="658"/>
      <c r="D6190" s="659"/>
      <c r="E6190" s="660"/>
      <c r="F6190" s="661"/>
      <c r="G6190" s="662"/>
      <c r="H6190" s="663"/>
      <c r="I6190" s="663"/>
      <c r="J6190" s="663"/>
      <c r="K6190" s="664"/>
      <c r="L6190" s="662"/>
      <c r="M6190" s="663"/>
      <c r="N6190" s="663"/>
      <c r="O6190" s="663"/>
      <c r="P6190" s="664"/>
      <c r="Q6190" s="665"/>
      <c r="R6190" s="661"/>
      <c r="S6190" s="566"/>
      <c r="T6190" s="566"/>
      <c r="U6190" s="566"/>
      <c r="V6190" s="566"/>
      <c r="W6190" s="566"/>
      <c r="X6190" s="566"/>
      <c r="Y6190" s="566"/>
      <c r="Z6190" s="566"/>
      <c r="AA6190" s="566"/>
      <c r="AB6190" s="566"/>
      <c r="AC6190" s="566"/>
      <c r="AD6190" s="566"/>
      <c r="AE6190" s="566"/>
      <c r="AF6190" s="566"/>
      <c r="AG6190" s="566"/>
    </row>
    <row r="6191" spans="2:33" hidden="1" outlineLevel="1" x14ac:dyDescent="0.45">
      <c r="B6191" s="648"/>
      <c r="C6191" s="649"/>
      <c r="D6191" s="650"/>
      <c r="E6191" s="651"/>
      <c r="F6191" s="652"/>
      <c r="G6191" s="653"/>
      <c r="H6191" s="654"/>
      <c r="I6191" s="654"/>
      <c r="J6191" s="654"/>
      <c r="K6191" s="655"/>
      <c r="L6191" s="653"/>
      <c r="M6191" s="654"/>
      <c r="N6191" s="654"/>
      <c r="O6191" s="654"/>
      <c r="P6191" s="655"/>
      <c r="Q6191" s="656"/>
      <c r="R6191" s="652"/>
      <c r="S6191" s="566"/>
      <c r="T6191" s="566"/>
      <c r="U6191" s="566"/>
      <c r="V6191" s="566"/>
      <c r="W6191" s="566"/>
      <c r="X6191" s="566"/>
      <c r="Y6191" s="566"/>
      <c r="Z6191" s="566"/>
      <c r="AA6191" s="566"/>
      <c r="AB6191" s="566"/>
      <c r="AC6191" s="566"/>
      <c r="AD6191" s="566"/>
      <c r="AE6191" s="566"/>
      <c r="AF6191" s="566"/>
      <c r="AG6191" s="566"/>
    </row>
    <row r="6192" spans="2:33" hidden="1" outlineLevel="1" x14ac:dyDescent="0.45">
      <c r="B6192" s="657"/>
      <c r="C6192" s="658"/>
      <c r="D6192" s="659"/>
      <c r="E6192" s="660"/>
      <c r="F6192" s="661"/>
      <c r="G6192" s="662"/>
      <c r="H6192" s="663"/>
      <c r="I6192" s="663"/>
      <c r="J6192" s="663"/>
      <c r="K6192" s="664"/>
      <c r="L6192" s="662"/>
      <c r="M6192" s="663"/>
      <c r="N6192" s="663"/>
      <c r="O6192" s="663"/>
      <c r="P6192" s="664"/>
      <c r="Q6192" s="665"/>
      <c r="R6192" s="661"/>
      <c r="S6192" s="566"/>
      <c r="T6192" s="566"/>
      <c r="U6192" s="566"/>
      <c r="V6192" s="566"/>
      <c r="W6192" s="566"/>
      <c r="X6192" s="566"/>
      <c r="Y6192" s="566"/>
      <c r="Z6192" s="566"/>
      <c r="AA6192" s="566"/>
      <c r="AB6192" s="566"/>
      <c r="AC6192" s="566"/>
      <c r="AD6192" s="566"/>
      <c r="AE6192" s="566"/>
      <c r="AF6192" s="566"/>
      <c r="AG6192" s="566"/>
    </row>
    <row r="6193" spans="2:33" hidden="1" outlineLevel="1" x14ac:dyDescent="0.45">
      <c r="B6193" s="648"/>
      <c r="C6193" s="649"/>
      <c r="D6193" s="650"/>
      <c r="E6193" s="651"/>
      <c r="F6193" s="652"/>
      <c r="G6193" s="653"/>
      <c r="H6193" s="654"/>
      <c r="I6193" s="654"/>
      <c r="J6193" s="654"/>
      <c r="K6193" s="655"/>
      <c r="L6193" s="653"/>
      <c r="M6193" s="654"/>
      <c r="N6193" s="654"/>
      <c r="O6193" s="654"/>
      <c r="P6193" s="655"/>
      <c r="Q6193" s="656"/>
      <c r="R6193" s="652"/>
      <c r="S6193" s="566"/>
      <c r="T6193" s="566"/>
      <c r="U6193" s="566"/>
      <c r="V6193" s="566"/>
      <c r="W6193" s="566"/>
      <c r="X6193" s="566"/>
      <c r="Y6193" s="566"/>
      <c r="Z6193" s="566"/>
      <c r="AA6193" s="566"/>
      <c r="AB6193" s="566"/>
      <c r="AC6193" s="566"/>
      <c r="AD6193" s="566"/>
      <c r="AE6193" s="566"/>
      <c r="AF6193" s="566"/>
      <c r="AG6193" s="566"/>
    </row>
    <row r="6194" spans="2:33" hidden="1" outlineLevel="1" x14ac:dyDescent="0.45">
      <c r="B6194" s="657"/>
      <c r="C6194" s="658"/>
      <c r="D6194" s="659"/>
      <c r="E6194" s="660"/>
      <c r="F6194" s="661"/>
      <c r="G6194" s="662"/>
      <c r="H6194" s="663"/>
      <c r="I6194" s="663"/>
      <c r="J6194" s="663"/>
      <c r="K6194" s="664"/>
      <c r="L6194" s="662"/>
      <c r="M6194" s="663"/>
      <c r="N6194" s="663"/>
      <c r="O6194" s="663"/>
      <c r="P6194" s="664"/>
      <c r="Q6194" s="665"/>
      <c r="R6194" s="661"/>
      <c r="S6194" s="566"/>
      <c r="T6194" s="566"/>
      <c r="U6194" s="566"/>
      <c r="V6194" s="566"/>
      <c r="W6194" s="566"/>
      <c r="X6194" s="566"/>
      <c r="Y6194" s="566"/>
      <c r="Z6194" s="566"/>
      <c r="AA6194" s="566"/>
      <c r="AB6194" s="566"/>
      <c r="AC6194" s="566"/>
      <c r="AD6194" s="566"/>
      <c r="AE6194" s="566"/>
      <c r="AF6194" s="566"/>
      <c r="AG6194" s="566"/>
    </row>
    <row r="6195" spans="2:33" hidden="1" outlineLevel="1" x14ac:dyDescent="0.45">
      <c r="B6195" s="648"/>
      <c r="C6195" s="649"/>
      <c r="D6195" s="650"/>
      <c r="E6195" s="651"/>
      <c r="F6195" s="652"/>
      <c r="G6195" s="653"/>
      <c r="H6195" s="654"/>
      <c r="I6195" s="654"/>
      <c r="J6195" s="654"/>
      <c r="K6195" s="655"/>
      <c r="L6195" s="653"/>
      <c r="M6195" s="654"/>
      <c r="N6195" s="654"/>
      <c r="O6195" s="654"/>
      <c r="P6195" s="655"/>
      <c r="Q6195" s="656"/>
      <c r="R6195" s="652"/>
      <c r="S6195" s="566"/>
      <c r="T6195" s="566"/>
      <c r="U6195" s="566"/>
      <c r="V6195" s="566"/>
      <c r="W6195" s="566"/>
      <c r="X6195" s="566"/>
      <c r="Y6195" s="566"/>
      <c r="Z6195" s="566"/>
      <c r="AA6195" s="566"/>
      <c r="AB6195" s="566"/>
      <c r="AC6195" s="566"/>
      <c r="AD6195" s="566"/>
      <c r="AE6195" s="566"/>
      <c r="AF6195" s="566"/>
      <c r="AG6195" s="566"/>
    </row>
    <row r="6196" spans="2:33" hidden="1" outlineLevel="1" x14ac:dyDescent="0.45">
      <c r="B6196" s="657"/>
      <c r="C6196" s="658"/>
      <c r="D6196" s="659"/>
      <c r="E6196" s="660"/>
      <c r="F6196" s="661"/>
      <c r="G6196" s="662"/>
      <c r="H6196" s="663"/>
      <c r="I6196" s="663"/>
      <c r="J6196" s="663"/>
      <c r="K6196" s="664"/>
      <c r="L6196" s="662"/>
      <c r="M6196" s="663"/>
      <c r="N6196" s="663"/>
      <c r="O6196" s="663"/>
      <c r="P6196" s="664"/>
      <c r="Q6196" s="665"/>
      <c r="R6196" s="661"/>
      <c r="S6196" s="566"/>
      <c r="T6196" s="566"/>
      <c r="U6196" s="566"/>
      <c r="V6196" s="566"/>
      <c r="W6196" s="566"/>
      <c r="X6196" s="566"/>
      <c r="Y6196" s="566"/>
      <c r="Z6196" s="566"/>
      <c r="AA6196" s="566"/>
      <c r="AB6196" s="566"/>
      <c r="AC6196" s="566"/>
      <c r="AD6196" s="566"/>
      <c r="AE6196" s="566"/>
      <c r="AF6196" s="566"/>
      <c r="AG6196" s="566"/>
    </row>
    <row r="6197" spans="2:33" hidden="1" outlineLevel="1" x14ac:dyDescent="0.45">
      <c r="B6197" s="648"/>
      <c r="C6197" s="649"/>
      <c r="D6197" s="650"/>
      <c r="E6197" s="651"/>
      <c r="F6197" s="652"/>
      <c r="G6197" s="653"/>
      <c r="H6197" s="654"/>
      <c r="I6197" s="654"/>
      <c r="J6197" s="654"/>
      <c r="K6197" s="655"/>
      <c r="L6197" s="653"/>
      <c r="M6197" s="654"/>
      <c r="N6197" s="654"/>
      <c r="O6197" s="654"/>
      <c r="P6197" s="655"/>
      <c r="Q6197" s="656"/>
      <c r="R6197" s="652"/>
      <c r="S6197" s="566"/>
      <c r="T6197" s="566"/>
      <c r="U6197" s="566"/>
      <c r="V6197" s="566"/>
      <c r="W6197" s="566"/>
      <c r="X6197" s="566"/>
      <c r="Y6197" s="566"/>
      <c r="Z6197" s="566"/>
      <c r="AA6197" s="566"/>
      <c r="AB6197" s="566"/>
      <c r="AC6197" s="566"/>
      <c r="AD6197" s="566"/>
      <c r="AE6197" s="566"/>
      <c r="AF6197" s="566"/>
      <c r="AG6197" s="566"/>
    </row>
    <row r="6198" spans="2:33" hidden="1" outlineLevel="1" x14ac:dyDescent="0.45">
      <c r="B6198" s="657"/>
      <c r="C6198" s="658"/>
      <c r="D6198" s="659"/>
      <c r="E6198" s="660"/>
      <c r="F6198" s="661"/>
      <c r="G6198" s="662"/>
      <c r="H6198" s="663"/>
      <c r="I6198" s="663"/>
      <c r="J6198" s="663"/>
      <c r="K6198" s="664"/>
      <c r="L6198" s="662"/>
      <c r="M6198" s="663"/>
      <c r="N6198" s="663"/>
      <c r="O6198" s="663"/>
      <c r="P6198" s="664"/>
      <c r="Q6198" s="665"/>
      <c r="R6198" s="661"/>
      <c r="S6198" s="566"/>
      <c r="T6198" s="566"/>
      <c r="U6198" s="566"/>
      <c r="V6198" s="566"/>
      <c r="W6198" s="566"/>
      <c r="X6198" s="566"/>
      <c r="Y6198" s="566"/>
      <c r="Z6198" s="566"/>
      <c r="AA6198" s="566"/>
      <c r="AB6198" s="566"/>
      <c r="AC6198" s="566"/>
      <c r="AD6198" s="566"/>
      <c r="AE6198" s="566"/>
      <c r="AF6198" s="566"/>
      <c r="AG6198" s="566"/>
    </row>
    <row r="6199" spans="2:33" hidden="1" outlineLevel="1" x14ac:dyDescent="0.45">
      <c r="B6199" s="648"/>
      <c r="C6199" s="649"/>
      <c r="D6199" s="650"/>
      <c r="E6199" s="651"/>
      <c r="F6199" s="652"/>
      <c r="G6199" s="653"/>
      <c r="H6199" s="654"/>
      <c r="I6199" s="654"/>
      <c r="J6199" s="654"/>
      <c r="K6199" s="655"/>
      <c r="L6199" s="653"/>
      <c r="M6199" s="654"/>
      <c r="N6199" s="654"/>
      <c r="O6199" s="654"/>
      <c r="P6199" s="655"/>
      <c r="Q6199" s="656"/>
      <c r="R6199" s="652"/>
      <c r="S6199" s="566"/>
      <c r="T6199" s="566"/>
      <c r="U6199" s="566"/>
      <c r="V6199" s="566"/>
      <c r="W6199" s="566"/>
      <c r="X6199" s="566"/>
      <c r="Y6199" s="566"/>
      <c r="Z6199" s="566"/>
      <c r="AA6199" s="566"/>
      <c r="AB6199" s="566"/>
      <c r="AC6199" s="566"/>
      <c r="AD6199" s="566"/>
      <c r="AE6199" s="566"/>
      <c r="AF6199" s="566"/>
      <c r="AG6199" s="566"/>
    </row>
    <row r="6200" spans="2:33" hidden="1" outlineLevel="1" x14ac:dyDescent="0.45">
      <c r="B6200" s="657"/>
      <c r="C6200" s="658"/>
      <c r="D6200" s="659"/>
      <c r="E6200" s="660"/>
      <c r="F6200" s="661"/>
      <c r="G6200" s="662"/>
      <c r="H6200" s="663"/>
      <c r="I6200" s="663"/>
      <c r="J6200" s="663"/>
      <c r="K6200" s="664"/>
      <c r="L6200" s="662"/>
      <c r="M6200" s="663"/>
      <c r="N6200" s="663"/>
      <c r="O6200" s="663"/>
      <c r="P6200" s="664"/>
      <c r="Q6200" s="665"/>
      <c r="R6200" s="661"/>
      <c r="S6200" s="566"/>
      <c r="T6200" s="566"/>
      <c r="U6200" s="566"/>
      <c r="V6200" s="566"/>
      <c r="W6200" s="566"/>
      <c r="X6200" s="566"/>
      <c r="Y6200" s="566"/>
      <c r="Z6200" s="566"/>
      <c r="AA6200" s="566"/>
      <c r="AB6200" s="566"/>
      <c r="AC6200" s="566"/>
      <c r="AD6200" s="566"/>
      <c r="AE6200" s="566"/>
      <c r="AF6200" s="566"/>
      <c r="AG6200" s="566"/>
    </row>
    <row r="6201" spans="2:33" hidden="1" outlineLevel="1" x14ac:dyDescent="0.45">
      <c r="B6201" s="648"/>
      <c r="C6201" s="649"/>
      <c r="D6201" s="650"/>
      <c r="E6201" s="651"/>
      <c r="F6201" s="652"/>
      <c r="G6201" s="653"/>
      <c r="H6201" s="654"/>
      <c r="I6201" s="654"/>
      <c r="J6201" s="654"/>
      <c r="K6201" s="655"/>
      <c r="L6201" s="653"/>
      <c r="M6201" s="654"/>
      <c r="N6201" s="654"/>
      <c r="O6201" s="654"/>
      <c r="P6201" s="655"/>
      <c r="Q6201" s="656"/>
      <c r="R6201" s="652"/>
      <c r="S6201" s="566"/>
      <c r="T6201" s="566"/>
      <c r="U6201" s="566"/>
      <c r="V6201" s="566"/>
      <c r="W6201" s="566"/>
      <c r="X6201" s="566"/>
      <c r="Y6201" s="566"/>
      <c r="Z6201" s="566"/>
      <c r="AA6201" s="566"/>
      <c r="AB6201" s="566"/>
      <c r="AC6201" s="566"/>
      <c r="AD6201" s="566"/>
      <c r="AE6201" s="566"/>
      <c r="AF6201" s="566"/>
      <c r="AG6201" s="566"/>
    </row>
    <row r="6202" spans="2:33" hidden="1" outlineLevel="1" x14ac:dyDescent="0.45">
      <c r="B6202" s="657"/>
      <c r="C6202" s="658"/>
      <c r="D6202" s="659"/>
      <c r="E6202" s="660"/>
      <c r="F6202" s="661"/>
      <c r="G6202" s="662"/>
      <c r="H6202" s="663"/>
      <c r="I6202" s="663"/>
      <c r="J6202" s="663"/>
      <c r="K6202" s="664"/>
      <c r="L6202" s="662"/>
      <c r="M6202" s="663"/>
      <c r="N6202" s="663"/>
      <c r="O6202" s="663"/>
      <c r="P6202" s="664"/>
      <c r="Q6202" s="665"/>
      <c r="R6202" s="661"/>
      <c r="S6202" s="566"/>
      <c r="T6202" s="566"/>
      <c r="U6202" s="566"/>
      <c r="V6202" s="566"/>
      <c r="W6202" s="566"/>
      <c r="X6202" s="566"/>
      <c r="Y6202" s="566"/>
      <c r="Z6202" s="566"/>
      <c r="AA6202" s="566"/>
      <c r="AB6202" s="566"/>
      <c r="AC6202" s="566"/>
      <c r="AD6202" s="566"/>
      <c r="AE6202" s="566"/>
      <c r="AF6202" s="566"/>
      <c r="AG6202" s="566"/>
    </row>
    <row r="6203" spans="2:33" hidden="1" outlineLevel="1" x14ac:dyDescent="0.45">
      <c r="B6203" s="648"/>
      <c r="C6203" s="649"/>
      <c r="D6203" s="650"/>
      <c r="E6203" s="651"/>
      <c r="F6203" s="652"/>
      <c r="G6203" s="653"/>
      <c r="H6203" s="654"/>
      <c r="I6203" s="654"/>
      <c r="J6203" s="654"/>
      <c r="K6203" s="655"/>
      <c r="L6203" s="653"/>
      <c r="M6203" s="654"/>
      <c r="N6203" s="654"/>
      <c r="O6203" s="654"/>
      <c r="P6203" s="655"/>
      <c r="Q6203" s="656"/>
      <c r="R6203" s="652"/>
      <c r="S6203" s="566"/>
      <c r="T6203" s="566"/>
      <c r="U6203" s="566"/>
      <c r="V6203" s="566"/>
      <c r="W6203" s="566"/>
      <c r="X6203" s="566"/>
      <c r="Y6203" s="566"/>
      <c r="Z6203" s="566"/>
      <c r="AA6203" s="566"/>
      <c r="AB6203" s="566"/>
      <c r="AC6203" s="566"/>
      <c r="AD6203" s="566"/>
      <c r="AE6203" s="566"/>
      <c r="AF6203" s="566"/>
      <c r="AG6203" s="566"/>
    </row>
    <row r="6204" spans="2:33" hidden="1" outlineLevel="1" x14ac:dyDescent="0.45">
      <c r="B6204" s="657"/>
      <c r="C6204" s="658"/>
      <c r="D6204" s="659"/>
      <c r="E6204" s="660"/>
      <c r="F6204" s="661"/>
      <c r="G6204" s="662"/>
      <c r="H6204" s="663"/>
      <c r="I6204" s="663"/>
      <c r="J6204" s="663"/>
      <c r="K6204" s="664"/>
      <c r="L6204" s="662"/>
      <c r="M6204" s="663"/>
      <c r="N6204" s="663"/>
      <c r="O6204" s="663"/>
      <c r="P6204" s="664"/>
      <c r="Q6204" s="665"/>
      <c r="R6204" s="661"/>
      <c r="S6204" s="566"/>
      <c r="T6204" s="566"/>
      <c r="U6204" s="566"/>
      <c r="V6204" s="566"/>
      <c r="W6204" s="566"/>
      <c r="X6204" s="566"/>
      <c r="Y6204" s="566"/>
      <c r="Z6204" s="566"/>
      <c r="AA6204" s="566"/>
      <c r="AB6204" s="566"/>
      <c r="AC6204" s="566"/>
      <c r="AD6204" s="566"/>
      <c r="AE6204" s="566"/>
      <c r="AF6204" s="566"/>
      <c r="AG6204" s="566"/>
    </row>
    <row r="6205" spans="2:33" hidden="1" outlineLevel="1" x14ac:dyDescent="0.45">
      <c r="B6205" s="648"/>
      <c r="C6205" s="649"/>
      <c r="D6205" s="650"/>
      <c r="E6205" s="651"/>
      <c r="F6205" s="652"/>
      <c r="G6205" s="653"/>
      <c r="H6205" s="654"/>
      <c r="I6205" s="654"/>
      <c r="J6205" s="654"/>
      <c r="K6205" s="655"/>
      <c r="L6205" s="653"/>
      <c r="M6205" s="654"/>
      <c r="N6205" s="654"/>
      <c r="O6205" s="654"/>
      <c r="P6205" s="655"/>
      <c r="Q6205" s="656"/>
      <c r="R6205" s="652"/>
      <c r="S6205" s="566"/>
      <c r="T6205" s="566"/>
      <c r="U6205" s="566"/>
      <c r="V6205" s="566"/>
      <c r="W6205" s="566"/>
      <c r="X6205" s="566"/>
      <c r="Y6205" s="566"/>
      <c r="Z6205" s="566"/>
      <c r="AA6205" s="566"/>
      <c r="AB6205" s="566"/>
      <c r="AC6205" s="566"/>
      <c r="AD6205" s="566"/>
      <c r="AE6205" s="566"/>
      <c r="AF6205" s="566"/>
      <c r="AG6205" s="566"/>
    </row>
    <row r="6206" spans="2:33" hidden="1" outlineLevel="1" x14ac:dyDescent="0.45">
      <c r="B6206" s="657"/>
      <c r="C6206" s="658"/>
      <c r="D6206" s="659"/>
      <c r="E6206" s="660"/>
      <c r="F6206" s="661"/>
      <c r="G6206" s="662"/>
      <c r="H6206" s="663"/>
      <c r="I6206" s="663"/>
      <c r="J6206" s="663"/>
      <c r="K6206" s="664"/>
      <c r="L6206" s="662"/>
      <c r="M6206" s="663"/>
      <c r="N6206" s="663"/>
      <c r="O6206" s="663"/>
      <c r="P6206" s="664"/>
      <c r="Q6206" s="665"/>
      <c r="R6206" s="661"/>
      <c r="S6206" s="566"/>
      <c r="T6206" s="566"/>
      <c r="U6206" s="566"/>
      <c r="V6206" s="566"/>
      <c r="W6206" s="566"/>
      <c r="X6206" s="566"/>
      <c r="Y6206" s="566"/>
      <c r="Z6206" s="566"/>
      <c r="AA6206" s="566"/>
      <c r="AB6206" s="566"/>
      <c r="AC6206" s="566"/>
      <c r="AD6206" s="566"/>
      <c r="AE6206" s="566"/>
      <c r="AF6206" s="566"/>
      <c r="AG6206" s="566"/>
    </row>
    <row r="6207" spans="2:33" hidden="1" outlineLevel="1" x14ac:dyDescent="0.45">
      <c r="B6207" s="648"/>
      <c r="C6207" s="649"/>
      <c r="D6207" s="650"/>
      <c r="E6207" s="651"/>
      <c r="F6207" s="652"/>
      <c r="G6207" s="653"/>
      <c r="H6207" s="654"/>
      <c r="I6207" s="654"/>
      <c r="J6207" s="654"/>
      <c r="K6207" s="655"/>
      <c r="L6207" s="653"/>
      <c r="M6207" s="654"/>
      <c r="N6207" s="654"/>
      <c r="O6207" s="654"/>
      <c r="P6207" s="655"/>
      <c r="Q6207" s="656"/>
      <c r="R6207" s="652"/>
      <c r="S6207" s="566"/>
      <c r="T6207" s="566"/>
      <c r="U6207" s="566"/>
      <c r="V6207" s="566"/>
      <c r="W6207" s="566"/>
      <c r="X6207" s="566"/>
      <c r="Y6207" s="566"/>
      <c r="Z6207" s="566"/>
      <c r="AA6207" s="566"/>
      <c r="AB6207" s="566"/>
      <c r="AC6207" s="566"/>
      <c r="AD6207" s="566"/>
      <c r="AE6207" s="566"/>
      <c r="AF6207" s="566"/>
      <c r="AG6207" s="566"/>
    </row>
    <row r="6208" spans="2:33" hidden="1" outlineLevel="1" x14ac:dyDescent="0.45">
      <c r="B6208" s="657"/>
      <c r="C6208" s="658"/>
      <c r="D6208" s="659"/>
      <c r="E6208" s="660"/>
      <c r="F6208" s="661"/>
      <c r="G6208" s="662"/>
      <c r="H6208" s="663"/>
      <c r="I6208" s="663"/>
      <c r="J6208" s="663"/>
      <c r="K6208" s="664"/>
      <c r="L6208" s="662"/>
      <c r="M6208" s="663"/>
      <c r="N6208" s="663"/>
      <c r="O6208" s="663"/>
      <c r="P6208" s="664"/>
      <c r="Q6208" s="665"/>
      <c r="R6208" s="661"/>
      <c r="S6208" s="566"/>
      <c r="T6208" s="566"/>
      <c r="U6208" s="566"/>
      <c r="V6208" s="566"/>
      <c r="W6208" s="566"/>
      <c r="X6208" s="566"/>
      <c r="Y6208" s="566"/>
      <c r="Z6208" s="566"/>
      <c r="AA6208" s="566"/>
      <c r="AB6208" s="566"/>
      <c r="AC6208" s="566"/>
      <c r="AD6208" s="566"/>
      <c r="AE6208" s="566"/>
      <c r="AF6208" s="566"/>
      <c r="AG6208" s="566"/>
    </row>
    <row r="6209" spans="2:33" hidden="1" outlineLevel="1" x14ac:dyDescent="0.45">
      <c r="B6209" s="648"/>
      <c r="C6209" s="649"/>
      <c r="D6209" s="650"/>
      <c r="E6209" s="651"/>
      <c r="F6209" s="652"/>
      <c r="G6209" s="653"/>
      <c r="H6209" s="654"/>
      <c r="I6209" s="654"/>
      <c r="J6209" s="654"/>
      <c r="K6209" s="655"/>
      <c r="L6209" s="653"/>
      <c r="M6209" s="654"/>
      <c r="N6209" s="654"/>
      <c r="O6209" s="654"/>
      <c r="P6209" s="655"/>
      <c r="Q6209" s="656"/>
      <c r="R6209" s="652"/>
      <c r="S6209" s="566"/>
      <c r="T6209" s="566"/>
      <c r="U6209" s="566"/>
      <c r="V6209" s="566"/>
      <c r="W6209" s="566"/>
      <c r="X6209" s="566"/>
      <c r="Y6209" s="566"/>
      <c r="Z6209" s="566"/>
      <c r="AA6209" s="566"/>
      <c r="AB6209" s="566"/>
      <c r="AC6209" s="566"/>
      <c r="AD6209" s="566"/>
      <c r="AE6209" s="566"/>
      <c r="AF6209" s="566"/>
      <c r="AG6209" s="566"/>
    </row>
    <row r="6210" spans="2:33" hidden="1" outlineLevel="1" x14ac:dyDescent="0.45">
      <c r="B6210" s="657"/>
      <c r="C6210" s="658"/>
      <c r="D6210" s="659"/>
      <c r="E6210" s="660"/>
      <c r="F6210" s="661"/>
      <c r="G6210" s="662"/>
      <c r="H6210" s="663"/>
      <c r="I6210" s="663"/>
      <c r="J6210" s="663"/>
      <c r="K6210" s="664"/>
      <c r="L6210" s="662"/>
      <c r="M6210" s="663"/>
      <c r="N6210" s="663"/>
      <c r="O6210" s="663"/>
      <c r="P6210" s="664"/>
      <c r="Q6210" s="665"/>
      <c r="R6210" s="661"/>
      <c r="S6210" s="566"/>
      <c r="T6210" s="566"/>
      <c r="U6210" s="566"/>
      <c r="V6210" s="566"/>
      <c r="W6210" s="566"/>
      <c r="X6210" s="566"/>
      <c r="Y6210" s="566"/>
      <c r="Z6210" s="566"/>
      <c r="AA6210" s="566"/>
      <c r="AB6210" s="566"/>
      <c r="AC6210" s="566"/>
      <c r="AD6210" s="566"/>
      <c r="AE6210" s="566"/>
      <c r="AF6210" s="566"/>
      <c r="AG6210" s="566"/>
    </row>
    <row r="6211" spans="2:33" hidden="1" outlineLevel="1" x14ac:dyDescent="0.45">
      <c r="B6211" s="648"/>
      <c r="C6211" s="649"/>
      <c r="D6211" s="650"/>
      <c r="E6211" s="651"/>
      <c r="F6211" s="652"/>
      <c r="G6211" s="653"/>
      <c r="H6211" s="654"/>
      <c r="I6211" s="654"/>
      <c r="J6211" s="654"/>
      <c r="K6211" s="655"/>
      <c r="L6211" s="653"/>
      <c r="M6211" s="654"/>
      <c r="N6211" s="654"/>
      <c r="O6211" s="654"/>
      <c r="P6211" s="655"/>
      <c r="Q6211" s="656"/>
      <c r="R6211" s="652"/>
      <c r="S6211" s="566"/>
      <c r="T6211" s="566"/>
      <c r="U6211" s="566"/>
      <c r="V6211" s="566"/>
      <c r="W6211" s="566"/>
      <c r="X6211" s="566"/>
      <c r="Y6211" s="566"/>
      <c r="Z6211" s="566"/>
      <c r="AA6211" s="566"/>
      <c r="AB6211" s="566"/>
      <c r="AC6211" s="566"/>
      <c r="AD6211" s="566"/>
      <c r="AE6211" s="566"/>
      <c r="AF6211" s="566"/>
      <c r="AG6211" s="566"/>
    </row>
    <row r="6212" spans="2:33" hidden="1" outlineLevel="1" x14ac:dyDescent="0.45">
      <c r="B6212" s="657"/>
      <c r="C6212" s="658"/>
      <c r="D6212" s="659"/>
      <c r="E6212" s="660"/>
      <c r="F6212" s="661"/>
      <c r="G6212" s="662"/>
      <c r="H6212" s="663"/>
      <c r="I6212" s="663"/>
      <c r="J6212" s="663"/>
      <c r="K6212" s="664"/>
      <c r="L6212" s="662"/>
      <c r="M6212" s="663"/>
      <c r="N6212" s="663"/>
      <c r="O6212" s="663"/>
      <c r="P6212" s="664"/>
      <c r="Q6212" s="665"/>
      <c r="R6212" s="661"/>
      <c r="S6212" s="566"/>
      <c r="T6212" s="566"/>
      <c r="U6212" s="566"/>
      <c r="V6212" s="566"/>
      <c r="W6212" s="566"/>
      <c r="X6212" s="566"/>
      <c r="Y6212" s="566"/>
      <c r="Z6212" s="566"/>
      <c r="AA6212" s="566"/>
      <c r="AB6212" s="566"/>
      <c r="AC6212" s="566"/>
      <c r="AD6212" s="566"/>
      <c r="AE6212" s="566"/>
      <c r="AF6212" s="566"/>
      <c r="AG6212" s="566"/>
    </row>
    <row r="6213" spans="2:33" hidden="1" outlineLevel="1" x14ac:dyDescent="0.45">
      <c r="B6213" s="648"/>
      <c r="C6213" s="649"/>
      <c r="D6213" s="650"/>
      <c r="E6213" s="651"/>
      <c r="F6213" s="652"/>
      <c r="G6213" s="653"/>
      <c r="H6213" s="654"/>
      <c r="I6213" s="654"/>
      <c r="J6213" s="654"/>
      <c r="K6213" s="655"/>
      <c r="L6213" s="653"/>
      <c r="M6213" s="654"/>
      <c r="N6213" s="654"/>
      <c r="O6213" s="654"/>
      <c r="P6213" s="655"/>
      <c r="Q6213" s="656"/>
      <c r="R6213" s="652"/>
      <c r="S6213" s="566"/>
      <c r="T6213" s="566"/>
      <c r="U6213" s="566"/>
      <c r="V6213" s="566"/>
      <c r="W6213" s="566"/>
      <c r="X6213" s="566"/>
      <c r="Y6213" s="566"/>
      <c r="Z6213" s="566"/>
      <c r="AA6213" s="566"/>
      <c r="AB6213" s="566"/>
      <c r="AC6213" s="566"/>
      <c r="AD6213" s="566"/>
      <c r="AE6213" s="566"/>
      <c r="AF6213" s="566"/>
      <c r="AG6213" s="566"/>
    </row>
    <row r="6214" spans="2:33" hidden="1" outlineLevel="1" x14ac:dyDescent="0.45">
      <c r="B6214" s="657"/>
      <c r="C6214" s="658"/>
      <c r="D6214" s="659"/>
      <c r="E6214" s="660"/>
      <c r="F6214" s="661"/>
      <c r="G6214" s="662"/>
      <c r="H6214" s="663"/>
      <c r="I6214" s="663"/>
      <c r="J6214" s="663"/>
      <c r="K6214" s="664"/>
      <c r="L6214" s="662"/>
      <c r="M6214" s="663"/>
      <c r="N6214" s="663"/>
      <c r="O6214" s="663"/>
      <c r="P6214" s="664"/>
      <c r="Q6214" s="665"/>
      <c r="R6214" s="661"/>
      <c r="S6214" s="566"/>
      <c r="T6214" s="566"/>
      <c r="U6214" s="566"/>
      <c r="V6214" s="566"/>
      <c r="W6214" s="566"/>
      <c r="X6214" s="566"/>
      <c r="Y6214" s="566"/>
      <c r="Z6214" s="566"/>
      <c r="AA6214" s="566"/>
      <c r="AB6214" s="566"/>
      <c r="AC6214" s="566"/>
      <c r="AD6214" s="566"/>
      <c r="AE6214" s="566"/>
      <c r="AF6214" s="566"/>
      <c r="AG6214" s="566"/>
    </row>
    <row r="6215" spans="2:33" hidden="1" outlineLevel="1" x14ac:dyDescent="0.45">
      <c r="B6215" s="648"/>
      <c r="C6215" s="649"/>
      <c r="D6215" s="650"/>
      <c r="E6215" s="651"/>
      <c r="F6215" s="652"/>
      <c r="G6215" s="653"/>
      <c r="H6215" s="654"/>
      <c r="I6215" s="654"/>
      <c r="J6215" s="654"/>
      <c r="K6215" s="655"/>
      <c r="L6215" s="653"/>
      <c r="M6215" s="654"/>
      <c r="N6215" s="654"/>
      <c r="O6215" s="654"/>
      <c r="P6215" s="655"/>
      <c r="Q6215" s="656"/>
      <c r="R6215" s="652"/>
      <c r="S6215" s="566"/>
      <c r="T6215" s="566"/>
      <c r="U6215" s="566"/>
      <c r="V6215" s="566"/>
      <c r="W6215" s="566"/>
      <c r="X6215" s="566"/>
      <c r="Y6215" s="566"/>
      <c r="Z6215" s="566"/>
      <c r="AA6215" s="566"/>
      <c r="AB6215" s="566"/>
      <c r="AC6215" s="566"/>
      <c r="AD6215" s="566"/>
      <c r="AE6215" s="566"/>
      <c r="AF6215" s="566"/>
      <c r="AG6215" s="566"/>
    </row>
    <row r="6216" spans="2:33" hidden="1" outlineLevel="1" x14ac:dyDescent="0.45">
      <c r="B6216" s="657"/>
      <c r="C6216" s="658"/>
      <c r="D6216" s="659"/>
      <c r="E6216" s="660"/>
      <c r="F6216" s="661"/>
      <c r="G6216" s="662"/>
      <c r="H6216" s="663"/>
      <c r="I6216" s="663"/>
      <c r="J6216" s="663"/>
      <c r="K6216" s="664"/>
      <c r="L6216" s="662"/>
      <c r="M6216" s="663"/>
      <c r="N6216" s="663"/>
      <c r="O6216" s="663"/>
      <c r="P6216" s="664"/>
      <c r="Q6216" s="665"/>
      <c r="R6216" s="661"/>
      <c r="S6216" s="566"/>
      <c r="T6216" s="566"/>
      <c r="U6216" s="566"/>
      <c r="V6216" s="566"/>
      <c r="W6216" s="566"/>
      <c r="X6216" s="566"/>
      <c r="Y6216" s="566"/>
      <c r="Z6216" s="566"/>
      <c r="AA6216" s="566"/>
      <c r="AB6216" s="566"/>
      <c r="AC6216" s="566"/>
      <c r="AD6216" s="566"/>
      <c r="AE6216" s="566"/>
      <c r="AF6216" s="566"/>
      <c r="AG6216" s="566"/>
    </row>
    <row r="6217" spans="2:33" hidden="1" outlineLevel="1" x14ac:dyDescent="0.45">
      <c r="B6217" s="648"/>
      <c r="C6217" s="649"/>
      <c r="D6217" s="650"/>
      <c r="E6217" s="651"/>
      <c r="F6217" s="652"/>
      <c r="G6217" s="653"/>
      <c r="H6217" s="654"/>
      <c r="I6217" s="654"/>
      <c r="J6217" s="654"/>
      <c r="K6217" s="655"/>
      <c r="L6217" s="653"/>
      <c r="M6217" s="654"/>
      <c r="N6217" s="654"/>
      <c r="O6217" s="654"/>
      <c r="P6217" s="655"/>
      <c r="Q6217" s="656"/>
      <c r="R6217" s="652"/>
      <c r="S6217" s="566"/>
      <c r="T6217" s="566"/>
      <c r="U6217" s="566"/>
      <c r="V6217" s="566"/>
      <c r="W6217" s="566"/>
      <c r="X6217" s="566"/>
      <c r="Y6217" s="566"/>
      <c r="Z6217" s="566"/>
      <c r="AA6217" s="566"/>
      <c r="AB6217" s="566"/>
      <c r="AC6217" s="566"/>
      <c r="AD6217" s="566"/>
      <c r="AE6217" s="566"/>
      <c r="AF6217" s="566"/>
      <c r="AG6217" s="566"/>
    </row>
    <row r="6218" spans="2:33" hidden="1" outlineLevel="1" x14ac:dyDescent="0.45">
      <c r="B6218" s="657"/>
      <c r="C6218" s="658"/>
      <c r="D6218" s="659"/>
      <c r="E6218" s="660"/>
      <c r="F6218" s="661"/>
      <c r="G6218" s="662"/>
      <c r="H6218" s="663"/>
      <c r="I6218" s="663"/>
      <c r="J6218" s="663"/>
      <c r="K6218" s="664"/>
      <c r="L6218" s="662"/>
      <c r="M6218" s="663"/>
      <c r="N6218" s="663"/>
      <c r="O6218" s="663"/>
      <c r="P6218" s="664"/>
      <c r="Q6218" s="665"/>
      <c r="R6218" s="661"/>
      <c r="S6218" s="566"/>
      <c r="T6218" s="566"/>
      <c r="U6218" s="566"/>
      <c r="V6218" s="566"/>
      <c r="W6218" s="566"/>
      <c r="X6218" s="566"/>
      <c r="Y6218" s="566"/>
      <c r="Z6218" s="566"/>
      <c r="AA6218" s="566"/>
      <c r="AB6218" s="566"/>
      <c r="AC6218" s="566"/>
      <c r="AD6218" s="566"/>
      <c r="AE6218" s="566"/>
      <c r="AF6218" s="566"/>
      <c r="AG6218" s="566"/>
    </row>
    <row r="6219" spans="2:33" hidden="1" outlineLevel="1" x14ac:dyDescent="0.45">
      <c r="B6219" s="648"/>
      <c r="C6219" s="649"/>
      <c r="D6219" s="650"/>
      <c r="E6219" s="651"/>
      <c r="F6219" s="652"/>
      <c r="G6219" s="653"/>
      <c r="H6219" s="654"/>
      <c r="I6219" s="654"/>
      <c r="J6219" s="654"/>
      <c r="K6219" s="655"/>
      <c r="L6219" s="653"/>
      <c r="M6219" s="654"/>
      <c r="N6219" s="654"/>
      <c r="O6219" s="654"/>
      <c r="P6219" s="655"/>
      <c r="Q6219" s="656"/>
      <c r="R6219" s="652"/>
      <c r="S6219" s="566"/>
      <c r="T6219" s="566"/>
      <c r="U6219" s="566"/>
      <c r="V6219" s="566"/>
      <c r="W6219" s="566"/>
      <c r="X6219" s="566"/>
      <c r="Y6219" s="566"/>
      <c r="Z6219" s="566"/>
      <c r="AA6219" s="566"/>
      <c r="AB6219" s="566"/>
      <c r="AC6219" s="566"/>
      <c r="AD6219" s="566"/>
      <c r="AE6219" s="566"/>
      <c r="AF6219" s="566"/>
      <c r="AG6219" s="566"/>
    </row>
    <row r="6220" spans="2:33" hidden="1" outlineLevel="1" x14ac:dyDescent="0.45">
      <c r="B6220" s="657"/>
      <c r="C6220" s="658"/>
      <c r="D6220" s="659"/>
      <c r="E6220" s="660"/>
      <c r="F6220" s="661"/>
      <c r="G6220" s="662"/>
      <c r="H6220" s="663"/>
      <c r="I6220" s="663"/>
      <c r="J6220" s="663"/>
      <c r="K6220" s="664"/>
      <c r="L6220" s="662"/>
      <c r="M6220" s="663"/>
      <c r="N6220" s="663"/>
      <c r="O6220" s="663"/>
      <c r="P6220" s="664"/>
      <c r="Q6220" s="665"/>
      <c r="R6220" s="661"/>
      <c r="S6220" s="566"/>
      <c r="T6220" s="566"/>
      <c r="U6220" s="566"/>
      <c r="V6220" s="566"/>
      <c r="W6220" s="566"/>
      <c r="X6220" s="566"/>
      <c r="Y6220" s="566"/>
      <c r="Z6220" s="566"/>
      <c r="AA6220" s="566"/>
      <c r="AB6220" s="566"/>
      <c r="AC6220" s="566"/>
      <c r="AD6220" s="566"/>
      <c r="AE6220" s="566"/>
      <c r="AF6220" s="566"/>
      <c r="AG6220" s="566"/>
    </row>
    <row r="6221" spans="2:33" hidden="1" outlineLevel="1" x14ac:dyDescent="0.45">
      <c r="B6221" s="648"/>
      <c r="C6221" s="649"/>
      <c r="D6221" s="650"/>
      <c r="E6221" s="651"/>
      <c r="F6221" s="652"/>
      <c r="G6221" s="653"/>
      <c r="H6221" s="654"/>
      <c r="I6221" s="654"/>
      <c r="J6221" s="654"/>
      <c r="K6221" s="655"/>
      <c r="L6221" s="653"/>
      <c r="M6221" s="654"/>
      <c r="N6221" s="654"/>
      <c r="O6221" s="654"/>
      <c r="P6221" s="655"/>
      <c r="Q6221" s="656"/>
      <c r="R6221" s="652"/>
      <c r="S6221" s="566"/>
      <c r="T6221" s="566"/>
      <c r="U6221" s="566"/>
      <c r="V6221" s="566"/>
      <c r="W6221" s="566"/>
      <c r="X6221" s="566"/>
      <c r="Y6221" s="566"/>
      <c r="Z6221" s="566"/>
      <c r="AA6221" s="566"/>
      <c r="AB6221" s="566"/>
      <c r="AC6221" s="566"/>
      <c r="AD6221" s="566"/>
      <c r="AE6221" s="566"/>
      <c r="AF6221" s="566"/>
      <c r="AG6221" s="566"/>
    </row>
    <row r="6222" spans="2:33" hidden="1" outlineLevel="1" x14ac:dyDescent="0.45">
      <c r="B6222" s="657"/>
      <c r="C6222" s="658"/>
      <c r="D6222" s="659"/>
      <c r="E6222" s="660"/>
      <c r="F6222" s="661"/>
      <c r="G6222" s="662"/>
      <c r="H6222" s="663"/>
      <c r="I6222" s="663"/>
      <c r="J6222" s="663"/>
      <c r="K6222" s="664"/>
      <c r="L6222" s="662"/>
      <c r="M6222" s="663"/>
      <c r="N6222" s="663"/>
      <c r="O6222" s="663"/>
      <c r="P6222" s="664"/>
      <c r="Q6222" s="665"/>
      <c r="R6222" s="661"/>
      <c r="S6222" s="566"/>
      <c r="T6222" s="566"/>
      <c r="U6222" s="566"/>
      <c r="V6222" s="566"/>
      <c r="W6222" s="566"/>
      <c r="X6222" s="566"/>
      <c r="Y6222" s="566"/>
      <c r="Z6222" s="566"/>
      <c r="AA6222" s="566"/>
      <c r="AB6222" s="566"/>
      <c r="AC6222" s="566"/>
      <c r="AD6222" s="566"/>
      <c r="AE6222" s="566"/>
      <c r="AF6222" s="566"/>
      <c r="AG6222" s="566"/>
    </row>
    <row r="6223" spans="2:33" hidden="1" outlineLevel="1" x14ac:dyDescent="0.45">
      <c r="B6223" s="648"/>
      <c r="C6223" s="649"/>
      <c r="D6223" s="650"/>
      <c r="E6223" s="651"/>
      <c r="F6223" s="652"/>
      <c r="G6223" s="653"/>
      <c r="H6223" s="654"/>
      <c r="I6223" s="654"/>
      <c r="J6223" s="654"/>
      <c r="K6223" s="655"/>
      <c r="L6223" s="653"/>
      <c r="M6223" s="654"/>
      <c r="N6223" s="654"/>
      <c r="O6223" s="654"/>
      <c r="P6223" s="655"/>
      <c r="Q6223" s="656"/>
      <c r="R6223" s="652"/>
      <c r="S6223" s="566"/>
      <c r="T6223" s="566"/>
      <c r="U6223" s="566"/>
      <c r="V6223" s="566"/>
      <c r="W6223" s="566"/>
      <c r="X6223" s="566"/>
      <c r="Y6223" s="566"/>
      <c r="Z6223" s="566"/>
      <c r="AA6223" s="566"/>
      <c r="AB6223" s="566"/>
      <c r="AC6223" s="566"/>
      <c r="AD6223" s="566"/>
      <c r="AE6223" s="566"/>
      <c r="AF6223" s="566"/>
      <c r="AG6223" s="566"/>
    </row>
    <row r="6224" spans="2:33" hidden="1" outlineLevel="1" x14ac:dyDescent="0.45">
      <c r="B6224" s="657"/>
      <c r="C6224" s="658"/>
      <c r="D6224" s="659"/>
      <c r="E6224" s="660"/>
      <c r="F6224" s="661"/>
      <c r="G6224" s="662"/>
      <c r="H6224" s="663"/>
      <c r="I6224" s="663"/>
      <c r="J6224" s="663"/>
      <c r="K6224" s="664"/>
      <c r="L6224" s="662"/>
      <c r="M6224" s="663"/>
      <c r="N6224" s="663"/>
      <c r="O6224" s="663"/>
      <c r="P6224" s="664"/>
      <c r="Q6224" s="665"/>
      <c r="R6224" s="661"/>
      <c r="S6224" s="566"/>
      <c r="T6224" s="566"/>
      <c r="U6224" s="566"/>
      <c r="V6224" s="566"/>
      <c r="W6224" s="566"/>
      <c r="X6224" s="566"/>
      <c r="Y6224" s="566"/>
      <c r="Z6224" s="566"/>
      <c r="AA6224" s="566"/>
      <c r="AB6224" s="566"/>
      <c r="AC6224" s="566"/>
      <c r="AD6224" s="566"/>
      <c r="AE6224" s="566"/>
      <c r="AF6224" s="566"/>
      <c r="AG6224" s="566"/>
    </row>
    <row r="6225" spans="2:33" hidden="1" outlineLevel="1" x14ac:dyDescent="0.45">
      <c r="B6225" s="648"/>
      <c r="C6225" s="649"/>
      <c r="D6225" s="650"/>
      <c r="E6225" s="651"/>
      <c r="F6225" s="652"/>
      <c r="G6225" s="653"/>
      <c r="H6225" s="654"/>
      <c r="I6225" s="654"/>
      <c r="J6225" s="654"/>
      <c r="K6225" s="655"/>
      <c r="L6225" s="653"/>
      <c r="M6225" s="654"/>
      <c r="N6225" s="654"/>
      <c r="O6225" s="654"/>
      <c r="P6225" s="655"/>
      <c r="Q6225" s="656"/>
      <c r="R6225" s="652"/>
      <c r="S6225" s="566"/>
      <c r="T6225" s="566"/>
      <c r="U6225" s="566"/>
      <c r="V6225" s="566"/>
      <c r="W6225" s="566"/>
      <c r="X6225" s="566"/>
      <c r="Y6225" s="566"/>
      <c r="Z6225" s="566"/>
      <c r="AA6225" s="566"/>
      <c r="AB6225" s="566"/>
      <c r="AC6225" s="566"/>
      <c r="AD6225" s="566"/>
      <c r="AE6225" s="566"/>
      <c r="AF6225" s="566"/>
      <c r="AG6225" s="566"/>
    </row>
    <row r="6226" spans="2:33" hidden="1" outlineLevel="1" x14ac:dyDescent="0.45">
      <c r="B6226" s="657"/>
      <c r="C6226" s="658"/>
      <c r="D6226" s="659"/>
      <c r="E6226" s="660"/>
      <c r="F6226" s="661"/>
      <c r="G6226" s="662"/>
      <c r="H6226" s="663"/>
      <c r="I6226" s="663"/>
      <c r="J6226" s="663"/>
      <c r="K6226" s="664"/>
      <c r="L6226" s="662"/>
      <c r="M6226" s="663"/>
      <c r="N6226" s="663"/>
      <c r="O6226" s="663"/>
      <c r="P6226" s="664"/>
      <c r="Q6226" s="665"/>
      <c r="R6226" s="661"/>
      <c r="S6226" s="566"/>
      <c r="T6226" s="566"/>
      <c r="U6226" s="566"/>
      <c r="V6226" s="566"/>
      <c r="W6226" s="566"/>
      <c r="X6226" s="566"/>
      <c r="Y6226" s="566"/>
      <c r="Z6226" s="566"/>
      <c r="AA6226" s="566"/>
      <c r="AB6226" s="566"/>
      <c r="AC6226" s="566"/>
      <c r="AD6226" s="566"/>
      <c r="AE6226" s="566"/>
      <c r="AF6226" s="566"/>
      <c r="AG6226" s="566"/>
    </row>
    <row r="6227" spans="2:33" hidden="1" outlineLevel="1" x14ac:dyDescent="0.45">
      <c r="B6227" s="648"/>
      <c r="C6227" s="649"/>
      <c r="D6227" s="650"/>
      <c r="E6227" s="651"/>
      <c r="F6227" s="652"/>
      <c r="G6227" s="653"/>
      <c r="H6227" s="654"/>
      <c r="I6227" s="654"/>
      <c r="J6227" s="654"/>
      <c r="K6227" s="655"/>
      <c r="L6227" s="653"/>
      <c r="M6227" s="654"/>
      <c r="N6227" s="654"/>
      <c r="O6227" s="654"/>
      <c r="P6227" s="655"/>
      <c r="Q6227" s="656"/>
      <c r="R6227" s="652"/>
      <c r="S6227" s="566"/>
      <c r="T6227" s="566"/>
      <c r="U6227" s="566"/>
      <c r="V6227" s="566"/>
      <c r="W6227" s="566"/>
      <c r="X6227" s="566"/>
      <c r="Y6227" s="566"/>
      <c r="Z6227" s="566"/>
      <c r="AA6227" s="566"/>
      <c r="AB6227" s="566"/>
      <c r="AC6227" s="566"/>
      <c r="AD6227" s="566"/>
      <c r="AE6227" s="566"/>
      <c r="AF6227" s="566"/>
      <c r="AG6227" s="566"/>
    </row>
    <row r="6228" spans="2:33" hidden="1" outlineLevel="1" x14ac:dyDescent="0.45">
      <c r="B6228" s="657"/>
      <c r="C6228" s="658"/>
      <c r="D6228" s="659"/>
      <c r="E6228" s="660"/>
      <c r="F6228" s="661"/>
      <c r="G6228" s="662"/>
      <c r="H6228" s="663"/>
      <c r="I6228" s="663"/>
      <c r="J6228" s="663"/>
      <c r="K6228" s="664"/>
      <c r="L6228" s="662"/>
      <c r="M6228" s="663"/>
      <c r="N6228" s="663"/>
      <c r="O6228" s="663"/>
      <c r="P6228" s="664"/>
      <c r="Q6228" s="665"/>
      <c r="R6228" s="661"/>
      <c r="S6228" s="566"/>
      <c r="T6228" s="566"/>
      <c r="U6228" s="566"/>
      <c r="V6228" s="566"/>
      <c r="W6228" s="566"/>
      <c r="X6228" s="566"/>
      <c r="Y6228" s="566"/>
      <c r="Z6228" s="566"/>
      <c r="AA6228" s="566"/>
      <c r="AB6228" s="566"/>
      <c r="AC6228" s="566"/>
      <c r="AD6228" s="566"/>
      <c r="AE6228" s="566"/>
      <c r="AF6228" s="566"/>
      <c r="AG6228" s="566"/>
    </row>
    <row r="6229" spans="2:33" hidden="1" outlineLevel="1" x14ac:dyDescent="0.45">
      <c r="B6229" s="648"/>
      <c r="C6229" s="649"/>
      <c r="D6229" s="650"/>
      <c r="E6229" s="651"/>
      <c r="F6229" s="652"/>
      <c r="G6229" s="653"/>
      <c r="H6229" s="654"/>
      <c r="I6229" s="654"/>
      <c r="J6229" s="654"/>
      <c r="K6229" s="655"/>
      <c r="L6229" s="653"/>
      <c r="M6229" s="654"/>
      <c r="N6229" s="654"/>
      <c r="O6229" s="654"/>
      <c r="P6229" s="655"/>
      <c r="Q6229" s="656"/>
      <c r="R6229" s="652"/>
      <c r="S6229" s="566"/>
      <c r="T6229" s="566"/>
      <c r="U6229" s="566"/>
      <c r="V6229" s="566"/>
      <c r="W6229" s="566"/>
      <c r="X6229" s="566"/>
      <c r="Y6229" s="566"/>
      <c r="Z6229" s="566"/>
      <c r="AA6229" s="566"/>
      <c r="AB6229" s="566"/>
      <c r="AC6229" s="566"/>
      <c r="AD6229" s="566"/>
      <c r="AE6229" s="566"/>
      <c r="AF6229" s="566"/>
      <c r="AG6229" s="566"/>
    </row>
    <row r="6230" spans="2:33" hidden="1" outlineLevel="1" x14ac:dyDescent="0.45">
      <c r="B6230" s="657"/>
      <c r="C6230" s="658"/>
      <c r="D6230" s="659"/>
      <c r="E6230" s="660"/>
      <c r="F6230" s="661"/>
      <c r="G6230" s="662"/>
      <c r="H6230" s="663"/>
      <c r="I6230" s="663"/>
      <c r="J6230" s="663"/>
      <c r="K6230" s="664"/>
      <c r="L6230" s="662"/>
      <c r="M6230" s="663"/>
      <c r="N6230" s="663"/>
      <c r="O6230" s="663"/>
      <c r="P6230" s="664"/>
      <c r="Q6230" s="665"/>
      <c r="R6230" s="661"/>
      <c r="S6230" s="566"/>
      <c r="T6230" s="566"/>
      <c r="U6230" s="566"/>
      <c r="V6230" s="566"/>
      <c r="W6230" s="566"/>
      <c r="X6230" s="566"/>
      <c r="Y6230" s="566"/>
      <c r="Z6230" s="566"/>
      <c r="AA6230" s="566"/>
      <c r="AB6230" s="566"/>
      <c r="AC6230" s="566"/>
      <c r="AD6230" s="566"/>
      <c r="AE6230" s="566"/>
      <c r="AF6230" s="566"/>
      <c r="AG6230" s="566"/>
    </row>
    <row r="6231" spans="2:33" hidden="1" outlineLevel="1" x14ac:dyDescent="0.45">
      <c r="B6231" s="648"/>
      <c r="C6231" s="649"/>
      <c r="D6231" s="650"/>
      <c r="E6231" s="651"/>
      <c r="F6231" s="652"/>
      <c r="G6231" s="653"/>
      <c r="H6231" s="654"/>
      <c r="I6231" s="654"/>
      <c r="J6231" s="654"/>
      <c r="K6231" s="655"/>
      <c r="L6231" s="653"/>
      <c r="M6231" s="654"/>
      <c r="N6231" s="654"/>
      <c r="O6231" s="654"/>
      <c r="P6231" s="655"/>
      <c r="Q6231" s="656"/>
      <c r="R6231" s="652"/>
      <c r="S6231" s="566"/>
      <c r="T6231" s="566"/>
      <c r="U6231" s="566"/>
      <c r="V6231" s="566"/>
      <c r="W6231" s="566"/>
      <c r="X6231" s="566"/>
      <c r="Y6231" s="566"/>
      <c r="Z6231" s="566"/>
      <c r="AA6231" s="566"/>
      <c r="AB6231" s="566"/>
      <c r="AC6231" s="566"/>
      <c r="AD6231" s="566"/>
      <c r="AE6231" s="566"/>
      <c r="AF6231" s="566"/>
      <c r="AG6231" s="566"/>
    </row>
    <row r="6232" spans="2:33" hidden="1" outlineLevel="1" x14ac:dyDescent="0.45">
      <c r="B6232" s="657"/>
      <c r="C6232" s="658"/>
      <c r="D6232" s="659"/>
      <c r="E6232" s="660"/>
      <c r="F6232" s="661"/>
      <c r="G6232" s="662"/>
      <c r="H6232" s="663"/>
      <c r="I6232" s="663"/>
      <c r="J6232" s="663"/>
      <c r="K6232" s="664"/>
      <c r="L6232" s="662"/>
      <c r="M6232" s="663"/>
      <c r="N6232" s="663"/>
      <c r="O6232" s="663"/>
      <c r="P6232" s="664"/>
      <c r="Q6232" s="665"/>
      <c r="R6232" s="661"/>
      <c r="S6232" s="566"/>
      <c r="T6232" s="566"/>
      <c r="U6232" s="566"/>
      <c r="V6232" s="566"/>
      <c r="W6232" s="566"/>
      <c r="X6232" s="566"/>
      <c r="Y6232" s="566"/>
      <c r="Z6232" s="566"/>
      <c r="AA6232" s="566"/>
      <c r="AB6232" s="566"/>
      <c r="AC6232" s="566"/>
      <c r="AD6232" s="566"/>
      <c r="AE6232" s="566"/>
      <c r="AF6232" s="566"/>
      <c r="AG6232" s="566"/>
    </row>
    <row r="6233" spans="2:33" hidden="1" outlineLevel="1" x14ac:dyDescent="0.45">
      <c r="B6233" s="648"/>
      <c r="C6233" s="649"/>
      <c r="D6233" s="650"/>
      <c r="E6233" s="651"/>
      <c r="F6233" s="652"/>
      <c r="G6233" s="653"/>
      <c r="H6233" s="654"/>
      <c r="I6233" s="654"/>
      <c r="J6233" s="654"/>
      <c r="K6233" s="655"/>
      <c r="L6233" s="653"/>
      <c r="M6233" s="654"/>
      <c r="N6233" s="654"/>
      <c r="O6233" s="654"/>
      <c r="P6233" s="655"/>
      <c r="Q6233" s="656"/>
      <c r="R6233" s="652"/>
      <c r="S6233" s="566"/>
      <c r="T6233" s="566"/>
      <c r="U6233" s="566"/>
      <c r="V6233" s="566"/>
      <c r="W6233" s="566"/>
      <c r="X6233" s="566"/>
      <c r="Y6233" s="566"/>
      <c r="Z6233" s="566"/>
      <c r="AA6233" s="566"/>
      <c r="AB6233" s="566"/>
      <c r="AC6233" s="566"/>
      <c r="AD6233" s="566"/>
      <c r="AE6233" s="566"/>
      <c r="AF6233" s="566"/>
      <c r="AG6233" s="566"/>
    </row>
    <row r="6234" spans="2:33" hidden="1" outlineLevel="1" x14ac:dyDescent="0.45">
      <c r="B6234" s="657"/>
      <c r="C6234" s="658"/>
      <c r="D6234" s="659"/>
      <c r="E6234" s="660"/>
      <c r="F6234" s="661"/>
      <c r="G6234" s="662"/>
      <c r="H6234" s="663"/>
      <c r="I6234" s="663"/>
      <c r="J6234" s="663"/>
      <c r="K6234" s="664"/>
      <c r="L6234" s="662"/>
      <c r="M6234" s="663"/>
      <c r="N6234" s="663"/>
      <c r="O6234" s="663"/>
      <c r="P6234" s="664"/>
      <c r="Q6234" s="665"/>
      <c r="R6234" s="661"/>
      <c r="S6234" s="566"/>
      <c r="T6234" s="566"/>
      <c r="U6234" s="566"/>
      <c r="V6234" s="566"/>
      <c r="W6234" s="566"/>
      <c r="X6234" s="566"/>
      <c r="Y6234" s="566"/>
      <c r="Z6234" s="566"/>
      <c r="AA6234" s="566"/>
      <c r="AB6234" s="566"/>
      <c r="AC6234" s="566"/>
      <c r="AD6234" s="566"/>
      <c r="AE6234" s="566"/>
      <c r="AF6234" s="566"/>
      <c r="AG6234" s="566"/>
    </row>
    <row r="6235" spans="2:33" hidden="1" outlineLevel="1" x14ac:dyDescent="0.45">
      <c r="B6235" s="648"/>
      <c r="C6235" s="649"/>
      <c r="D6235" s="650"/>
      <c r="E6235" s="651"/>
      <c r="F6235" s="652"/>
      <c r="G6235" s="653"/>
      <c r="H6235" s="654"/>
      <c r="I6235" s="654"/>
      <c r="J6235" s="654"/>
      <c r="K6235" s="655"/>
      <c r="L6235" s="653"/>
      <c r="M6235" s="654"/>
      <c r="N6235" s="654"/>
      <c r="O6235" s="654"/>
      <c r="P6235" s="655"/>
      <c r="Q6235" s="656"/>
      <c r="R6235" s="652"/>
      <c r="S6235" s="566"/>
      <c r="T6235" s="566"/>
      <c r="U6235" s="566"/>
      <c r="V6235" s="566"/>
      <c r="W6235" s="566"/>
      <c r="X6235" s="566"/>
      <c r="Y6235" s="566"/>
      <c r="Z6235" s="566"/>
      <c r="AA6235" s="566"/>
      <c r="AB6235" s="566"/>
      <c r="AC6235" s="566"/>
      <c r="AD6235" s="566"/>
      <c r="AE6235" s="566"/>
      <c r="AF6235" s="566"/>
      <c r="AG6235" s="566"/>
    </row>
    <row r="6236" spans="2:33" hidden="1" outlineLevel="1" x14ac:dyDescent="0.45">
      <c r="B6236" s="657"/>
      <c r="C6236" s="658"/>
      <c r="D6236" s="659"/>
      <c r="E6236" s="660"/>
      <c r="F6236" s="661"/>
      <c r="G6236" s="662"/>
      <c r="H6236" s="663"/>
      <c r="I6236" s="663"/>
      <c r="J6236" s="663"/>
      <c r="K6236" s="664"/>
      <c r="L6236" s="662"/>
      <c r="M6236" s="663"/>
      <c r="N6236" s="663"/>
      <c r="O6236" s="663"/>
      <c r="P6236" s="664"/>
      <c r="Q6236" s="665"/>
      <c r="R6236" s="661"/>
      <c r="S6236" s="566"/>
      <c r="T6236" s="566"/>
      <c r="U6236" s="566"/>
      <c r="V6236" s="566"/>
      <c r="W6236" s="566"/>
      <c r="X6236" s="566"/>
      <c r="Y6236" s="566"/>
      <c r="Z6236" s="566"/>
      <c r="AA6236" s="566"/>
      <c r="AB6236" s="566"/>
      <c r="AC6236" s="566"/>
      <c r="AD6236" s="566"/>
      <c r="AE6236" s="566"/>
      <c r="AF6236" s="566"/>
      <c r="AG6236" s="566"/>
    </row>
    <row r="6237" spans="2:33" hidden="1" outlineLevel="1" x14ac:dyDescent="0.45">
      <c r="B6237" s="648"/>
      <c r="C6237" s="649"/>
      <c r="D6237" s="650"/>
      <c r="E6237" s="651"/>
      <c r="F6237" s="652"/>
      <c r="G6237" s="653"/>
      <c r="H6237" s="654"/>
      <c r="I6237" s="654"/>
      <c r="J6237" s="654"/>
      <c r="K6237" s="655"/>
      <c r="L6237" s="653"/>
      <c r="M6237" s="654"/>
      <c r="N6237" s="654"/>
      <c r="O6237" s="654"/>
      <c r="P6237" s="655"/>
      <c r="Q6237" s="656"/>
      <c r="R6237" s="652"/>
      <c r="S6237" s="566"/>
      <c r="T6237" s="566"/>
      <c r="U6237" s="566"/>
      <c r="V6237" s="566"/>
      <c r="W6237" s="566"/>
      <c r="X6237" s="566"/>
      <c r="Y6237" s="566"/>
      <c r="Z6237" s="566"/>
      <c r="AA6237" s="566"/>
      <c r="AB6237" s="566"/>
      <c r="AC6237" s="566"/>
      <c r="AD6237" s="566"/>
      <c r="AE6237" s="566"/>
      <c r="AF6237" s="566"/>
      <c r="AG6237" s="566"/>
    </row>
    <row r="6238" spans="2:33" hidden="1" outlineLevel="1" x14ac:dyDescent="0.45">
      <c r="B6238" s="657"/>
      <c r="C6238" s="658"/>
      <c r="D6238" s="659"/>
      <c r="E6238" s="660"/>
      <c r="F6238" s="661"/>
      <c r="G6238" s="662"/>
      <c r="H6238" s="663"/>
      <c r="I6238" s="663"/>
      <c r="J6238" s="663"/>
      <c r="K6238" s="664"/>
      <c r="L6238" s="662"/>
      <c r="M6238" s="663"/>
      <c r="N6238" s="663"/>
      <c r="O6238" s="663"/>
      <c r="P6238" s="664"/>
      <c r="Q6238" s="665"/>
      <c r="R6238" s="661"/>
      <c r="S6238" s="566"/>
      <c r="T6238" s="566"/>
      <c r="U6238" s="566"/>
      <c r="V6238" s="566"/>
      <c r="W6238" s="566"/>
      <c r="X6238" s="566"/>
      <c r="Y6238" s="566"/>
      <c r="Z6238" s="566"/>
      <c r="AA6238" s="566"/>
      <c r="AB6238" s="566"/>
      <c r="AC6238" s="566"/>
      <c r="AD6238" s="566"/>
      <c r="AE6238" s="566"/>
      <c r="AF6238" s="566"/>
      <c r="AG6238" s="566"/>
    </row>
    <row r="6239" spans="2:33" hidden="1" outlineLevel="1" x14ac:dyDescent="0.45">
      <c r="B6239" s="648"/>
      <c r="C6239" s="649"/>
      <c r="D6239" s="650"/>
      <c r="E6239" s="651"/>
      <c r="F6239" s="652"/>
      <c r="G6239" s="653"/>
      <c r="H6239" s="654"/>
      <c r="I6239" s="654"/>
      <c r="J6239" s="654"/>
      <c r="K6239" s="655"/>
      <c r="L6239" s="653"/>
      <c r="M6239" s="654"/>
      <c r="N6239" s="654"/>
      <c r="O6239" s="654"/>
      <c r="P6239" s="655"/>
      <c r="Q6239" s="656"/>
      <c r="R6239" s="652"/>
      <c r="S6239" s="566"/>
      <c r="T6239" s="566"/>
      <c r="U6239" s="566"/>
      <c r="V6239" s="566"/>
      <c r="W6239" s="566"/>
      <c r="X6239" s="566"/>
      <c r="Y6239" s="566"/>
      <c r="Z6239" s="566"/>
      <c r="AA6239" s="566"/>
      <c r="AB6239" s="566"/>
      <c r="AC6239" s="566"/>
      <c r="AD6239" s="566"/>
      <c r="AE6239" s="566"/>
      <c r="AF6239" s="566"/>
      <c r="AG6239" s="566"/>
    </row>
    <row r="6240" spans="2:33" hidden="1" outlineLevel="1" x14ac:dyDescent="0.45">
      <c r="B6240" s="657"/>
      <c r="C6240" s="658"/>
      <c r="D6240" s="659"/>
      <c r="E6240" s="660"/>
      <c r="F6240" s="661"/>
      <c r="G6240" s="662"/>
      <c r="H6240" s="663"/>
      <c r="I6240" s="663"/>
      <c r="J6240" s="663"/>
      <c r="K6240" s="664"/>
      <c r="L6240" s="662"/>
      <c r="M6240" s="663"/>
      <c r="N6240" s="663"/>
      <c r="O6240" s="663"/>
      <c r="P6240" s="664"/>
      <c r="Q6240" s="665"/>
      <c r="R6240" s="661"/>
      <c r="S6240" s="566"/>
      <c r="T6240" s="566"/>
      <c r="U6240" s="566"/>
      <c r="V6240" s="566"/>
      <c r="W6240" s="566"/>
      <c r="X6240" s="566"/>
      <c r="Y6240" s="566"/>
      <c r="Z6240" s="566"/>
      <c r="AA6240" s="566"/>
      <c r="AB6240" s="566"/>
      <c r="AC6240" s="566"/>
      <c r="AD6240" s="566"/>
      <c r="AE6240" s="566"/>
      <c r="AF6240" s="566"/>
      <c r="AG6240" s="566"/>
    </row>
    <row r="6241" spans="2:33" hidden="1" outlineLevel="1" x14ac:dyDescent="0.45">
      <c r="B6241" s="648"/>
      <c r="C6241" s="649"/>
      <c r="D6241" s="650"/>
      <c r="E6241" s="651"/>
      <c r="F6241" s="652"/>
      <c r="G6241" s="653"/>
      <c r="H6241" s="654"/>
      <c r="I6241" s="654"/>
      <c r="J6241" s="654"/>
      <c r="K6241" s="655"/>
      <c r="L6241" s="653"/>
      <c r="M6241" s="654"/>
      <c r="N6241" s="654"/>
      <c r="O6241" s="654"/>
      <c r="P6241" s="655"/>
      <c r="Q6241" s="656"/>
      <c r="R6241" s="652"/>
      <c r="S6241" s="566"/>
      <c r="T6241" s="566"/>
      <c r="U6241" s="566"/>
      <c r="V6241" s="566"/>
      <c r="W6241" s="566"/>
      <c r="X6241" s="566"/>
      <c r="Y6241" s="566"/>
      <c r="Z6241" s="566"/>
      <c r="AA6241" s="566"/>
      <c r="AB6241" s="566"/>
      <c r="AC6241" s="566"/>
      <c r="AD6241" s="566"/>
      <c r="AE6241" s="566"/>
      <c r="AF6241" s="566"/>
      <c r="AG6241" s="566"/>
    </row>
    <row r="6242" spans="2:33" hidden="1" outlineLevel="1" x14ac:dyDescent="0.45">
      <c r="B6242" s="657"/>
      <c r="C6242" s="658"/>
      <c r="D6242" s="659"/>
      <c r="E6242" s="660"/>
      <c r="F6242" s="661"/>
      <c r="G6242" s="662"/>
      <c r="H6242" s="663"/>
      <c r="I6242" s="663"/>
      <c r="J6242" s="663"/>
      <c r="K6242" s="664"/>
      <c r="L6242" s="662"/>
      <c r="M6242" s="663"/>
      <c r="N6242" s="663"/>
      <c r="O6242" s="663"/>
      <c r="P6242" s="664"/>
      <c r="Q6242" s="665"/>
      <c r="R6242" s="661"/>
      <c r="S6242" s="566"/>
      <c r="T6242" s="566"/>
      <c r="U6242" s="566"/>
      <c r="V6242" s="566"/>
      <c r="W6242" s="566"/>
      <c r="X6242" s="566"/>
      <c r="Y6242" s="566"/>
      <c r="Z6242" s="566"/>
      <c r="AA6242" s="566"/>
      <c r="AB6242" s="566"/>
      <c r="AC6242" s="566"/>
      <c r="AD6242" s="566"/>
      <c r="AE6242" s="566"/>
      <c r="AF6242" s="566"/>
      <c r="AG6242" s="566"/>
    </row>
    <row r="6243" spans="2:33" hidden="1" outlineLevel="1" x14ac:dyDescent="0.45">
      <c r="B6243" s="648"/>
      <c r="C6243" s="649"/>
      <c r="D6243" s="650"/>
      <c r="E6243" s="651"/>
      <c r="F6243" s="652"/>
      <c r="G6243" s="653"/>
      <c r="H6243" s="654"/>
      <c r="I6243" s="654"/>
      <c r="J6243" s="654"/>
      <c r="K6243" s="655"/>
      <c r="L6243" s="653"/>
      <c r="M6243" s="654"/>
      <c r="N6243" s="654"/>
      <c r="O6243" s="654"/>
      <c r="P6243" s="655"/>
      <c r="Q6243" s="656"/>
      <c r="R6243" s="652"/>
      <c r="S6243" s="566"/>
      <c r="T6243" s="566"/>
      <c r="U6243" s="566"/>
      <c r="V6243" s="566"/>
      <c r="W6243" s="566"/>
      <c r="X6243" s="566"/>
      <c r="Y6243" s="566"/>
      <c r="Z6243" s="566"/>
      <c r="AA6243" s="566"/>
      <c r="AB6243" s="566"/>
      <c r="AC6243" s="566"/>
      <c r="AD6243" s="566"/>
      <c r="AE6243" s="566"/>
      <c r="AF6243" s="566"/>
      <c r="AG6243" s="566"/>
    </row>
    <row r="6244" spans="2:33" hidden="1" outlineLevel="1" x14ac:dyDescent="0.45">
      <c r="B6244" s="657"/>
      <c r="C6244" s="658"/>
      <c r="D6244" s="659"/>
      <c r="E6244" s="660"/>
      <c r="F6244" s="661"/>
      <c r="G6244" s="662"/>
      <c r="H6244" s="663"/>
      <c r="I6244" s="663"/>
      <c r="J6244" s="663"/>
      <c r="K6244" s="664"/>
      <c r="L6244" s="662"/>
      <c r="M6244" s="663"/>
      <c r="N6244" s="663"/>
      <c r="O6244" s="663"/>
      <c r="P6244" s="664"/>
      <c r="Q6244" s="665"/>
      <c r="R6244" s="661"/>
      <c r="S6244" s="566"/>
      <c r="T6244" s="566"/>
      <c r="U6244" s="566"/>
      <c r="V6244" s="566"/>
      <c r="W6244" s="566"/>
      <c r="X6244" s="566"/>
      <c r="Y6244" s="566"/>
      <c r="Z6244" s="566"/>
      <c r="AA6244" s="566"/>
      <c r="AB6244" s="566"/>
      <c r="AC6244" s="566"/>
      <c r="AD6244" s="566"/>
      <c r="AE6244" s="566"/>
      <c r="AF6244" s="566"/>
      <c r="AG6244" s="566"/>
    </row>
    <row r="6245" spans="2:33" hidden="1" outlineLevel="1" x14ac:dyDescent="0.45">
      <c r="B6245" s="648"/>
      <c r="C6245" s="649"/>
      <c r="D6245" s="650"/>
      <c r="E6245" s="651"/>
      <c r="F6245" s="652"/>
      <c r="G6245" s="653"/>
      <c r="H6245" s="654"/>
      <c r="I6245" s="654"/>
      <c r="J6245" s="654"/>
      <c r="K6245" s="655"/>
      <c r="L6245" s="653"/>
      <c r="M6245" s="654"/>
      <c r="N6245" s="654"/>
      <c r="O6245" s="654"/>
      <c r="P6245" s="655"/>
      <c r="Q6245" s="656"/>
      <c r="R6245" s="652"/>
      <c r="S6245" s="566"/>
      <c r="T6245" s="566"/>
      <c r="U6245" s="566"/>
      <c r="V6245" s="566"/>
      <c r="W6245" s="566"/>
      <c r="X6245" s="566"/>
      <c r="Y6245" s="566"/>
      <c r="Z6245" s="566"/>
      <c r="AA6245" s="566"/>
      <c r="AB6245" s="566"/>
      <c r="AC6245" s="566"/>
      <c r="AD6245" s="566"/>
      <c r="AE6245" s="566"/>
      <c r="AF6245" s="566"/>
      <c r="AG6245" s="566"/>
    </row>
    <row r="6246" spans="2:33" hidden="1" outlineLevel="1" x14ac:dyDescent="0.45">
      <c r="B6246" s="657"/>
      <c r="C6246" s="658"/>
      <c r="D6246" s="659"/>
      <c r="E6246" s="660"/>
      <c r="F6246" s="661"/>
      <c r="G6246" s="662"/>
      <c r="H6246" s="663"/>
      <c r="I6246" s="663"/>
      <c r="J6246" s="663"/>
      <c r="K6246" s="664"/>
      <c r="L6246" s="662"/>
      <c r="M6246" s="663"/>
      <c r="N6246" s="663"/>
      <c r="O6246" s="663"/>
      <c r="P6246" s="664"/>
      <c r="Q6246" s="665"/>
      <c r="R6246" s="661"/>
      <c r="S6246" s="566"/>
      <c r="T6246" s="566"/>
      <c r="U6246" s="566"/>
      <c r="V6246" s="566"/>
      <c r="W6246" s="566"/>
      <c r="X6246" s="566"/>
      <c r="Y6246" s="566"/>
      <c r="Z6246" s="566"/>
      <c r="AA6246" s="566"/>
      <c r="AB6246" s="566"/>
      <c r="AC6246" s="566"/>
      <c r="AD6246" s="566"/>
      <c r="AE6246" s="566"/>
      <c r="AF6246" s="566"/>
      <c r="AG6246" s="566"/>
    </row>
    <row r="6247" spans="2:33" hidden="1" outlineLevel="1" x14ac:dyDescent="0.45">
      <c r="B6247" s="648"/>
      <c r="C6247" s="649"/>
      <c r="D6247" s="650"/>
      <c r="E6247" s="651"/>
      <c r="F6247" s="652"/>
      <c r="G6247" s="653"/>
      <c r="H6247" s="654"/>
      <c r="I6247" s="654"/>
      <c r="J6247" s="654"/>
      <c r="K6247" s="655"/>
      <c r="L6247" s="653"/>
      <c r="M6247" s="654"/>
      <c r="N6247" s="654"/>
      <c r="O6247" s="654"/>
      <c r="P6247" s="655"/>
      <c r="Q6247" s="656"/>
      <c r="R6247" s="652"/>
      <c r="S6247" s="566"/>
      <c r="T6247" s="566"/>
      <c r="U6247" s="566"/>
      <c r="V6247" s="566"/>
      <c r="W6247" s="566"/>
      <c r="X6247" s="566"/>
      <c r="Y6247" s="566"/>
      <c r="Z6247" s="566"/>
      <c r="AA6247" s="566"/>
      <c r="AB6247" s="566"/>
      <c r="AC6247" s="566"/>
      <c r="AD6247" s="566"/>
      <c r="AE6247" s="566"/>
      <c r="AF6247" s="566"/>
      <c r="AG6247" s="566"/>
    </row>
    <row r="6248" spans="2:33" hidden="1" outlineLevel="1" x14ac:dyDescent="0.45">
      <c r="B6248" s="657"/>
      <c r="C6248" s="658"/>
      <c r="D6248" s="659"/>
      <c r="E6248" s="660"/>
      <c r="F6248" s="661"/>
      <c r="G6248" s="662"/>
      <c r="H6248" s="663"/>
      <c r="I6248" s="663"/>
      <c r="J6248" s="663"/>
      <c r="K6248" s="664"/>
      <c r="L6248" s="662"/>
      <c r="M6248" s="663"/>
      <c r="N6248" s="663"/>
      <c r="O6248" s="663"/>
      <c r="P6248" s="664"/>
      <c r="Q6248" s="665"/>
      <c r="R6248" s="661"/>
      <c r="S6248" s="566"/>
      <c r="T6248" s="566"/>
      <c r="U6248" s="566"/>
      <c r="V6248" s="566"/>
      <c r="W6248" s="566"/>
      <c r="X6248" s="566"/>
      <c r="Y6248" s="566"/>
      <c r="Z6248" s="566"/>
      <c r="AA6248" s="566"/>
      <c r="AB6248" s="566"/>
      <c r="AC6248" s="566"/>
      <c r="AD6248" s="566"/>
      <c r="AE6248" s="566"/>
      <c r="AF6248" s="566"/>
      <c r="AG6248" s="566"/>
    </row>
    <row r="6249" spans="2:33" hidden="1" outlineLevel="1" x14ac:dyDescent="0.45">
      <c r="B6249" s="648"/>
      <c r="C6249" s="649"/>
      <c r="D6249" s="650"/>
      <c r="E6249" s="651"/>
      <c r="F6249" s="652"/>
      <c r="G6249" s="653"/>
      <c r="H6249" s="654"/>
      <c r="I6249" s="654"/>
      <c r="J6249" s="654"/>
      <c r="K6249" s="655"/>
      <c r="L6249" s="653"/>
      <c r="M6249" s="654"/>
      <c r="N6249" s="654"/>
      <c r="O6249" s="654"/>
      <c r="P6249" s="655"/>
      <c r="Q6249" s="656"/>
      <c r="R6249" s="652"/>
      <c r="S6249" s="566"/>
      <c r="T6249" s="566"/>
      <c r="U6249" s="566"/>
      <c r="V6249" s="566"/>
      <c r="W6249" s="566"/>
      <c r="X6249" s="566"/>
      <c r="Y6249" s="566"/>
      <c r="Z6249" s="566"/>
      <c r="AA6249" s="566"/>
      <c r="AB6249" s="566"/>
      <c r="AC6249" s="566"/>
      <c r="AD6249" s="566"/>
      <c r="AE6249" s="566"/>
      <c r="AF6249" s="566"/>
      <c r="AG6249" s="566"/>
    </row>
    <row r="6250" spans="2:33" hidden="1" outlineLevel="1" x14ac:dyDescent="0.45">
      <c r="B6250" s="657"/>
      <c r="C6250" s="658"/>
      <c r="D6250" s="659"/>
      <c r="E6250" s="660"/>
      <c r="F6250" s="661"/>
      <c r="G6250" s="662"/>
      <c r="H6250" s="663"/>
      <c r="I6250" s="663"/>
      <c r="J6250" s="663"/>
      <c r="K6250" s="664"/>
      <c r="L6250" s="662"/>
      <c r="M6250" s="663"/>
      <c r="N6250" s="663"/>
      <c r="O6250" s="663"/>
      <c r="P6250" s="664"/>
      <c r="Q6250" s="665"/>
      <c r="R6250" s="661"/>
      <c r="S6250" s="566"/>
      <c r="T6250" s="566"/>
      <c r="U6250" s="566"/>
      <c r="V6250" s="566"/>
      <c r="W6250" s="566"/>
      <c r="X6250" s="566"/>
      <c r="Y6250" s="566"/>
      <c r="Z6250" s="566"/>
      <c r="AA6250" s="566"/>
      <c r="AB6250" s="566"/>
      <c r="AC6250" s="566"/>
      <c r="AD6250" s="566"/>
      <c r="AE6250" s="566"/>
      <c r="AF6250" s="566"/>
      <c r="AG6250" s="566"/>
    </row>
    <row r="6251" spans="2:33" hidden="1" outlineLevel="1" x14ac:dyDescent="0.45">
      <c r="B6251" s="648"/>
      <c r="C6251" s="649"/>
      <c r="D6251" s="650"/>
      <c r="E6251" s="651"/>
      <c r="F6251" s="652"/>
      <c r="G6251" s="653"/>
      <c r="H6251" s="654"/>
      <c r="I6251" s="654"/>
      <c r="J6251" s="654"/>
      <c r="K6251" s="655"/>
      <c r="L6251" s="653"/>
      <c r="M6251" s="654"/>
      <c r="N6251" s="654"/>
      <c r="O6251" s="654"/>
      <c r="P6251" s="655"/>
      <c r="Q6251" s="656"/>
      <c r="R6251" s="652"/>
      <c r="S6251" s="566"/>
      <c r="T6251" s="566"/>
      <c r="U6251" s="566"/>
      <c r="V6251" s="566"/>
      <c r="W6251" s="566"/>
      <c r="X6251" s="566"/>
      <c r="Y6251" s="566"/>
      <c r="Z6251" s="566"/>
      <c r="AA6251" s="566"/>
      <c r="AB6251" s="566"/>
      <c r="AC6251" s="566"/>
      <c r="AD6251" s="566"/>
      <c r="AE6251" s="566"/>
      <c r="AF6251" s="566"/>
      <c r="AG6251" s="566"/>
    </row>
    <row r="6252" spans="2:33" hidden="1" outlineLevel="1" x14ac:dyDescent="0.45">
      <c r="B6252" s="657"/>
      <c r="C6252" s="658"/>
      <c r="D6252" s="659"/>
      <c r="E6252" s="660"/>
      <c r="F6252" s="661"/>
      <c r="G6252" s="662"/>
      <c r="H6252" s="663"/>
      <c r="I6252" s="663"/>
      <c r="J6252" s="663"/>
      <c r="K6252" s="664"/>
      <c r="L6252" s="662"/>
      <c r="M6252" s="663"/>
      <c r="N6252" s="663"/>
      <c r="O6252" s="663"/>
      <c r="P6252" s="664"/>
      <c r="Q6252" s="665"/>
      <c r="R6252" s="661"/>
      <c r="S6252" s="566"/>
      <c r="T6252" s="566"/>
      <c r="U6252" s="566"/>
      <c r="V6252" s="566"/>
      <c r="W6252" s="566"/>
      <c r="X6252" s="566"/>
      <c r="Y6252" s="566"/>
      <c r="Z6252" s="566"/>
      <c r="AA6252" s="566"/>
      <c r="AB6252" s="566"/>
      <c r="AC6252" s="566"/>
      <c r="AD6252" s="566"/>
      <c r="AE6252" s="566"/>
      <c r="AF6252" s="566"/>
      <c r="AG6252" s="566"/>
    </row>
    <row r="6253" spans="2:33" hidden="1" outlineLevel="1" x14ac:dyDescent="0.45">
      <c r="B6253" s="648"/>
      <c r="C6253" s="649"/>
      <c r="D6253" s="650"/>
      <c r="E6253" s="651"/>
      <c r="F6253" s="652"/>
      <c r="G6253" s="653"/>
      <c r="H6253" s="654"/>
      <c r="I6253" s="654"/>
      <c r="J6253" s="654"/>
      <c r="K6253" s="655"/>
      <c r="L6253" s="653"/>
      <c r="M6253" s="654"/>
      <c r="N6253" s="654"/>
      <c r="O6253" s="654"/>
      <c r="P6253" s="655"/>
      <c r="Q6253" s="656"/>
      <c r="R6253" s="652"/>
      <c r="S6253" s="566"/>
      <c r="T6253" s="566"/>
      <c r="U6253" s="566"/>
      <c r="V6253" s="566"/>
      <c r="W6253" s="566"/>
      <c r="X6253" s="566"/>
      <c r="Y6253" s="566"/>
      <c r="Z6253" s="566"/>
      <c r="AA6253" s="566"/>
      <c r="AB6253" s="566"/>
      <c r="AC6253" s="566"/>
      <c r="AD6253" s="566"/>
      <c r="AE6253" s="566"/>
      <c r="AF6253" s="566"/>
      <c r="AG6253" s="566"/>
    </row>
    <row r="6254" spans="2:33" hidden="1" outlineLevel="1" x14ac:dyDescent="0.45">
      <c r="B6254" s="657"/>
      <c r="C6254" s="658"/>
      <c r="D6254" s="659"/>
      <c r="E6254" s="660"/>
      <c r="F6254" s="661"/>
      <c r="G6254" s="662"/>
      <c r="H6254" s="663"/>
      <c r="I6254" s="663"/>
      <c r="J6254" s="663"/>
      <c r="K6254" s="664"/>
      <c r="L6254" s="662"/>
      <c r="M6254" s="663"/>
      <c r="N6254" s="663"/>
      <c r="O6254" s="663"/>
      <c r="P6254" s="664"/>
      <c r="Q6254" s="665"/>
      <c r="R6254" s="661"/>
      <c r="S6254" s="566"/>
      <c r="T6254" s="566"/>
      <c r="U6254" s="566"/>
      <c r="V6254" s="566"/>
      <c r="W6254" s="566"/>
      <c r="X6254" s="566"/>
      <c r="Y6254" s="566"/>
      <c r="Z6254" s="566"/>
      <c r="AA6254" s="566"/>
      <c r="AB6254" s="566"/>
      <c r="AC6254" s="566"/>
      <c r="AD6254" s="566"/>
      <c r="AE6254" s="566"/>
      <c r="AF6254" s="566"/>
      <c r="AG6254" s="566"/>
    </row>
    <row r="6255" spans="2:33" hidden="1" outlineLevel="1" x14ac:dyDescent="0.45">
      <c r="B6255" s="648"/>
      <c r="C6255" s="649"/>
      <c r="D6255" s="650"/>
      <c r="E6255" s="651"/>
      <c r="F6255" s="652"/>
      <c r="G6255" s="653"/>
      <c r="H6255" s="654"/>
      <c r="I6255" s="654"/>
      <c r="J6255" s="654"/>
      <c r="K6255" s="655"/>
      <c r="L6255" s="653"/>
      <c r="M6255" s="654"/>
      <c r="N6255" s="654"/>
      <c r="O6255" s="654"/>
      <c r="P6255" s="655"/>
      <c r="Q6255" s="656"/>
      <c r="R6255" s="652"/>
      <c r="S6255" s="566"/>
      <c r="T6255" s="566"/>
      <c r="U6255" s="566"/>
      <c r="V6255" s="566"/>
      <c r="W6255" s="566"/>
      <c r="X6255" s="566"/>
      <c r="Y6255" s="566"/>
      <c r="Z6255" s="566"/>
      <c r="AA6255" s="566"/>
      <c r="AB6255" s="566"/>
      <c r="AC6255" s="566"/>
      <c r="AD6255" s="566"/>
      <c r="AE6255" s="566"/>
      <c r="AF6255" s="566"/>
      <c r="AG6255" s="566"/>
    </row>
    <row r="6256" spans="2:33" hidden="1" outlineLevel="1" x14ac:dyDescent="0.45">
      <c r="B6256" s="657"/>
      <c r="C6256" s="658"/>
      <c r="D6256" s="659"/>
      <c r="E6256" s="660"/>
      <c r="F6256" s="661"/>
      <c r="G6256" s="662"/>
      <c r="H6256" s="663"/>
      <c r="I6256" s="663"/>
      <c r="J6256" s="663"/>
      <c r="K6256" s="664"/>
      <c r="L6256" s="662"/>
      <c r="M6256" s="663"/>
      <c r="N6256" s="663"/>
      <c r="O6256" s="663"/>
      <c r="P6256" s="664"/>
      <c r="Q6256" s="665"/>
      <c r="R6256" s="661"/>
      <c r="S6256" s="566"/>
      <c r="T6256" s="566"/>
      <c r="U6256" s="566"/>
      <c r="V6256" s="566"/>
      <c r="W6256" s="566"/>
      <c r="X6256" s="566"/>
      <c r="Y6256" s="566"/>
      <c r="Z6256" s="566"/>
      <c r="AA6256" s="566"/>
      <c r="AB6256" s="566"/>
      <c r="AC6256" s="566"/>
      <c r="AD6256" s="566"/>
      <c r="AE6256" s="566"/>
      <c r="AF6256" s="566"/>
      <c r="AG6256" s="566"/>
    </row>
    <row r="6257" spans="2:33" hidden="1" outlineLevel="1" x14ac:dyDescent="0.45">
      <c r="B6257" s="648"/>
      <c r="C6257" s="649"/>
      <c r="D6257" s="650"/>
      <c r="E6257" s="651"/>
      <c r="F6257" s="652"/>
      <c r="G6257" s="653"/>
      <c r="H6257" s="654"/>
      <c r="I6257" s="654"/>
      <c r="J6257" s="654"/>
      <c r="K6257" s="655"/>
      <c r="L6257" s="653"/>
      <c r="M6257" s="654"/>
      <c r="N6257" s="654"/>
      <c r="O6257" s="654"/>
      <c r="P6257" s="655"/>
      <c r="Q6257" s="656"/>
      <c r="R6257" s="652"/>
      <c r="S6257" s="566"/>
      <c r="T6257" s="566"/>
      <c r="U6257" s="566"/>
      <c r="V6257" s="566"/>
      <c r="W6257" s="566"/>
      <c r="X6257" s="566"/>
      <c r="Y6257" s="566"/>
      <c r="Z6257" s="566"/>
      <c r="AA6257" s="566"/>
      <c r="AB6257" s="566"/>
      <c r="AC6257" s="566"/>
      <c r="AD6257" s="566"/>
      <c r="AE6257" s="566"/>
      <c r="AF6257" s="566"/>
      <c r="AG6257" s="566"/>
    </row>
    <row r="6258" spans="2:33" hidden="1" outlineLevel="1" x14ac:dyDescent="0.45">
      <c r="B6258" s="657"/>
      <c r="C6258" s="658"/>
      <c r="D6258" s="659"/>
      <c r="E6258" s="660"/>
      <c r="F6258" s="661"/>
      <c r="G6258" s="662"/>
      <c r="H6258" s="663"/>
      <c r="I6258" s="663"/>
      <c r="J6258" s="663"/>
      <c r="K6258" s="664"/>
      <c r="L6258" s="662"/>
      <c r="M6258" s="663"/>
      <c r="N6258" s="663"/>
      <c r="O6258" s="663"/>
      <c r="P6258" s="664"/>
      <c r="Q6258" s="665"/>
      <c r="R6258" s="661"/>
      <c r="S6258" s="566"/>
      <c r="T6258" s="566"/>
      <c r="U6258" s="566"/>
      <c r="V6258" s="566"/>
      <c r="W6258" s="566"/>
      <c r="X6258" s="566"/>
      <c r="Y6258" s="566"/>
      <c r="Z6258" s="566"/>
      <c r="AA6258" s="566"/>
      <c r="AB6258" s="566"/>
      <c r="AC6258" s="566"/>
      <c r="AD6258" s="566"/>
      <c r="AE6258" s="566"/>
      <c r="AF6258" s="566"/>
      <c r="AG6258" s="566"/>
    </row>
    <row r="6259" spans="2:33" hidden="1" outlineLevel="1" x14ac:dyDescent="0.45">
      <c r="B6259" s="648"/>
      <c r="C6259" s="649"/>
      <c r="D6259" s="650"/>
      <c r="E6259" s="651"/>
      <c r="F6259" s="652"/>
      <c r="G6259" s="653"/>
      <c r="H6259" s="654"/>
      <c r="I6259" s="654"/>
      <c r="J6259" s="654"/>
      <c r="K6259" s="655"/>
      <c r="L6259" s="653"/>
      <c r="M6259" s="654"/>
      <c r="N6259" s="654"/>
      <c r="O6259" s="654"/>
      <c r="P6259" s="655"/>
      <c r="Q6259" s="656"/>
      <c r="R6259" s="652"/>
      <c r="S6259" s="566"/>
      <c r="T6259" s="566"/>
      <c r="U6259" s="566"/>
      <c r="V6259" s="566"/>
      <c r="W6259" s="566"/>
      <c r="X6259" s="566"/>
      <c r="Y6259" s="566"/>
      <c r="Z6259" s="566"/>
      <c r="AA6259" s="566"/>
      <c r="AB6259" s="566"/>
      <c r="AC6259" s="566"/>
      <c r="AD6259" s="566"/>
      <c r="AE6259" s="566"/>
      <c r="AF6259" s="566"/>
      <c r="AG6259" s="566"/>
    </row>
    <row r="6260" spans="2:33" hidden="1" outlineLevel="1" x14ac:dyDescent="0.45">
      <c r="B6260" s="657"/>
      <c r="C6260" s="658"/>
      <c r="D6260" s="659"/>
      <c r="E6260" s="660"/>
      <c r="F6260" s="661"/>
      <c r="G6260" s="662"/>
      <c r="H6260" s="663"/>
      <c r="I6260" s="663"/>
      <c r="J6260" s="663"/>
      <c r="K6260" s="664"/>
      <c r="L6260" s="662"/>
      <c r="M6260" s="663"/>
      <c r="N6260" s="663"/>
      <c r="O6260" s="663"/>
      <c r="P6260" s="664"/>
      <c r="Q6260" s="665"/>
      <c r="R6260" s="661"/>
      <c r="S6260" s="566"/>
      <c r="T6260" s="566"/>
      <c r="U6260" s="566"/>
      <c r="V6260" s="566"/>
      <c r="W6260" s="566"/>
      <c r="X6260" s="566"/>
      <c r="Y6260" s="566"/>
      <c r="Z6260" s="566"/>
      <c r="AA6260" s="566"/>
      <c r="AB6260" s="566"/>
      <c r="AC6260" s="566"/>
      <c r="AD6260" s="566"/>
      <c r="AE6260" s="566"/>
      <c r="AF6260" s="566"/>
      <c r="AG6260" s="566"/>
    </row>
    <row r="6261" spans="2:33" hidden="1" outlineLevel="1" x14ac:dyDescent="0.45">
      <c r="B6261" s="648"/>
      <c r="C6261" s="649"/>
      <c r="D6261" s="650"/>
      <c r="E6261" s="651"/>
      <c r="F6261" s="652"/>
      <c r="G6261" s="653"/>
      <c r="H6261" s="654"/>
      <c r="I6261" s="654"/>
      <c r="J6261" s="654"/>
      <c r="K6261" s="655"/>
      <c r="L6261" s="653"/>
      <c r="M6261" s="654"/>
      <c r="N6261" s="654"/>
      <c r="O6261" s="654"/>
      <c r="P6261" s="655"/>
      <c r="Q6261" s="656"/>
      <c r="R6261" s="652"/>
      <c r="S6261" s="566"/>
      <c r="T6261" s="566"/>
      <c r="U6261" s="566"/>
      <c r="V6261" s="566"/>
      <c r="W6261" s="566"/>
      <c r="X6261" s="566"/>
      <c r="Y6261" s="566"/>
      <c r="Z6261" s="566"/>
      <c r="AA6261" s="566"/>
      <c r="AB6261" s="566"/>
      <c r="AC6261" s="566"/>
      <c r="AD6261" s="566"/>
      <c r="AE6261" s="566"/>
      <c r="AF6261" s="566"/>
      <c r="AG6261" s="566"/>
    </row>
    <row r="6262" spans="2:33" hidden="1" outlineLevel="1" x14ac:dyDescent="0.45">
      <c r="B6262" s="657"/>
      <c r="C6262" s="658"/>
      <c r="D6262" s="659"/>
      <c r="E6262" s="660"/>
      <c r="F6262" s="661"/>
      <c r="G6262" s="662"/>
      <c r="H6262" s="663"/>
      <c r="I6262" s="663"/>
      <c r="J6262" s="663"/>
      <c r="K6262" s="664"/>
      <c r="L6262" s="662"/>
      <c r="M6262" s="663"/>
      <c r="N6262" s="663"/>
      <c r="O6262" s="663"/>
      <c r="P6262" s="664"/>
      <c r="Q6262" s="665"/>
      <c r="R6262" s="661"/>
      <c r="S6262" s="566"/>
      <c r="T6262" s="566"/>
      <c r="U6262" s="566"/>
      <c r="V6262" s="566"/>
      <c r="W6262" s="566"/>
      <c r="X6262" s="566"/>
      <c r="Y6262" s="566"/>
      <c r="Z6262" s="566"/>
      <c r="AA6262" s="566"/>
      <c r="AB6262" s="566"/>
      <c r="AC6262" s="566"/>
      <c r="AD6262" s="566"/>
      <c r="AE6262" s="566"/>
      <c r="AF6262" s="566"/>
      <c r="AG6262" s="566"/>
    </row>
    <row r="6263" spans="2:33" hidden="1" outlineLevel="1" x14ac:dyDescent="0.45">
      <c r="B6263" s="648"/>
      <c r="C6263" s="649"/>
      <c r="D6263" s="650"/>
      <c r="E6263" s="651"/>
      <c r="F6263" s="652"/>
      <c r="G6263" s="653"/>
      <c r="H6263" s="654"/>
      <c r="I6263" s="654"/>
      <c r="J6263" s="654"/>
      <c r="K6263" s="655"/>
      <c r="L6263" s="653"/>
      <c r="M6263" s="654"/>
      <c r="N6263" s="654"/>
      <c r="O6263" s="654"/>
      <c r="P6263" s="655"/>
      <c r="Q6263" s="656"/>
      <c r="R6263" s="652"/>
      <c r="S6263" s="566"/>
      <c r="T6263" s="566"/>
      <c r="U6263" s="566"/>
      <c r="V6263" s="566"/>
      <c r="W6263" s="566"/>
      <c r="X6263" s="566"/>
      <c r="Y6263" s="566"/>
      <c r="Z6263" s="566"/>
      <c r="AA6263" s="566"/>
      <c r="AB6263" s="566"/>
      <c r="AC6263" s="566"/>
      <c r="AD6263" s="566"/>
      <c r="AE6263" s="566"/>
      <c r="AF6263" s="566"/>
      <c r="AG6263" s="566"/>
    </row>
    <row r="6264" spans="2:33" hidden="1" outlineLevel="1" x14ac:dyDescent="0.45">
      <c r="B6264" s="657"/>
      <c r="C6264" s="658"/>
      <c r="D6264" s="659"/>
      <c r="E6264" s="660"/>
      <c r="F6264" s="661"/>
      <c r="G6264" s="662"/>
      <c r="H6264" s="663"/>
      <c r="I6264" s="663"/>
      <c r="J6264" s="663"/>
      <c r="K6264" s="664"/>
      <c r="L6264" s="662"/>
      <c r="M6264" s="663"/>
      <c r="N6264" s="663"/>
      <c r="O6264" s="663"/>
      <c r="P6264" s="664"/>
      <c r="Q6264" s="665"/>
      <c r="R6264" s="661"/>
      <c r="S6264" s="566"/>
      <c r="T6264" s="566"/>
      <c r="U6264" s="566"/>
      <c r="V6264" s="566"/>
      <c r="W6264" s="566"/>
      <c r="X6264" s="566"/>
      <c r="Y6264" s="566"/>
      <c r="Z6264" s="566"/>
      <c r="AA6264" s="566"/>
      <c r="AB6264" s="566"/>
      <c r="AC6264" s="566"/>
      <c r="AD6264" s="566"/>
      <c r="AE6264" s="566"/>
      <c r="AF6264" s="566"/>
      <c r="AG6264" s="566"/>
    </row>
    <row r="6265" spans="2:33" hidden="1" outlineLevel="1" x14ac:dyDescent="0.45">
      <c r="B6265" s="648"/>
      <c r="C6265" s="649"/>
      <c r="D6265" s="650"/>
      <c r="E6265" s="651"/>
      <c r="F6265" s="652"/>
      <c r="G6265" s="653"/>
      <c r="H6265" s="654"/>
      <c r="I6265" s="654"/>
      <c r="J6265" s="654"/>
      <c r="K6265" s="655"/>
      <c r="L6265" s="653"/>
      <c r="M6265" s="654"/>
      <c r="N6265" s="654"/>
      <c r="O6265" s="654"/>
      <c r="P6265" s="655"/>
      <c r="Q6265" s="656"/>
      <c r="R6265" s="652"/>
      <c r="S6265" s="566"/>
      <c r="T6265" s="566"/>
      <c r="U6265" s="566"/>
      <c r="V6265" s="566"/>
      <c r="W6265" s="566"/>
      <c r="X6265" s="566"/>
      <c r="Y6265" s="566"/>
      <c r="Z6265" s="566"/>
      <c r="AA6265" s="566"/>
      <c r="AB6265" s="566"/>
      <c r="AC6265" s="566"/>
      <c r="AD6265" s="566"/>
      <c r="AE6265" s="566"/>
      <c r="AF6265" s="566"/>
      <c r="AG6265" s="566"/>
    </row>
    <row r="6266" spans="2:33" hidden="1" outlineLevel="1" x14ac:dyDescent="0.45">
      <c r="B6266" s="657"/>
      <c r="C6266" s="658"/>
      <c r="D6266" s="659"/>
      <c r="E6266" s="660"/>
      <c r="F6266" s="661"/>
      <c r="G6266" s="662"/>
      <c r="H6266" s="663"/>
      <c r="I6266" s="663"/>
      <c r="J6266" s="663"/>
      <c r="K6266" s="664"/>
      <c r="L6266" s="662"/>
      <c r="M6266" s="663"/>
      <c r="N6266" s="663"/>
      <c r="O6266" s="663"/>
      <c r="P6266" s="664"/>
      <c r="Q6266" s="665"/>
      <c r="R6266" s="661"/>
      <c r="S6266" s="566"/>
      <c r="T6266" s="566"/>
      <c r="U6266" s="566"/>
      <c r="V6266" s="566"/>
      <c r="W6266" s="566"/>
      <c r="X6266" s="566"/>
      <c r="Y6266" s="566"/>
      <c r="Z6266" s="566"/>
      <c r="AA6266" s="566"/>
      <c r="AB6266" s="566"/>
      <c r="AC6266" s="566"/>
      <c r="AD6266" s="566"/>
      <c r="AE6266" s="566"/>
      <c r="AF6266" s="566"/>
      <c r="AG6266" s="566"/>
    </row>
    <row r="6267" spans="2:33" hidden="1" outlineLevel="1" x14ac:dyDescent="0.45">
      <c r="B6267" s="648"/>
      <c r="C6267" s="649"/>
      <c r="D6267" s="650"/>
      <c r="E6267" s="651"/>
      <c r="F6267" s="652"/>
      <c r="G6267" s="653"/>
      <c r="H6267" s="654"/>
      <c r="I6267" s="654"/>
      <c r="J6267" s="654"/>
      <c r="K6267" s="655"/>
      <c r="L6267" s="653"/>
      <c r="M6267" s="654"/>
      <c r="N6267" s="654"/>
      <c r="O6267" s="654"/>
      <c r="P6267" s="655"/>
      <c r="Q6267" s="656"/>
      <c r="R6267" s="652"/>
      <c r="S6267" s="566"/>
      <c r="T6267" s="566"/>
      <c r="U6267" s="566"/>
      <c r="V6267" s="566"/>
      <c r="W6267" s="566"/>
      <c r="X6267" s="566"/>
      <c r="Y6267" s="566"/>
      <c r="Z6267" s="566"/>
      <c r="AA6267" s="566"/>
      <c r="AB6267" s="566"/>
      <c r="AC6267" s="566"/>
      <c r="AD6267" s="566"/>
      <c r="AE6267" s="566"/>
      <c r="AF6267" s="566"/>
      <c r="AG6267" s="566"/>
    </row>
    <row r="6268" spans="2:33" hidden="1" outlineLevel="1" x14ac:dyDescent="0.45">
      <c r="B6268" s="657"/>
      <c r="C6268" s="658"/>
      <c r="D6268" s="659"/>
      <c r="E6268" s="660"/>
      <c r="F6268" s="661"/>
      <c r="G6268" s="662"/>
      <c r="H6268" s="663"/>
      <c r="I6268" s="663"/>
      <c r="J6268" s="663"/>
      <c r="K6268" s="664"/>
      <c r="L6268" s="662"/>
      <c r="M6268" s="663"/>
      <c r="N6268" s="663"/>
      <c r="O6268" s="663"/>
      <c r="P6268" s="664"/>
      <c r="Q6268" s="665"/>
      <c r="R6268" s="661"/>
      <c r="S6268" s="566"/>
      <c r="T6268" s="566"/>
      <c r="U6268" s="566"/>
      <c r="V6268" s="566"/>
      <c r="W6268" s="566"/>
      <c r="X6268" s="566"/>
      <c r="Y6268" s="566"/>
      <c r="Z6268" s="566"/>
      <c r="AA6268" s="566"/>
      <c r="AB6268" s="566"/>
      <c r="AC6268" s="566"/>
      <c r="AD6268" s="566"/>
      <c r="AE6268" s="566"/>
      <c r="AF6268" s="566"/>
      <c r="AG6268" s="566"/>
    </row>
    <row r="6269" spans="2:33" hidden="1" outlineLevel="1" x14ac:dyDescent="0.45">
      <c r="B6269" s="648"/>
      <c r="C6269" s="649"/>
      <c r="D6269" s="650"/>
      <c r="E6269" s="651"/>
      <c r="F6269" s="652"/>
      <c r="G6269" s="653"/>
      <c r="H6269" s="654"/>
      <c r="I6269" s="654"/>
      <c r="J6269" s="654"/>
      <c r="K6269" s="655"/>
      <c r="L6269" s="653"/>
      <c r="M6269" s="654"/>
      <c r="N6269" s="654"/>
      <c r="O6269" s="654"/>
      <c r="P6269" s="655"/>
      <c r="Q6269" s="656"/>
      <c r="R6269" s="652"/>
      <c r="S6269" s="566"/>
      <c r="T6269" s="566"/>
      <c r="U6269" s="566"/>
      <c r="V6269" s="566"/>
      <c r="W6269" s="566"/>
      <c r="X6269" s="566"/>
      <c r="Y6269" s="566"/>
      <c r="Z6269" s="566"/>
      <c r="AA6269" s="566"/>
      <c r="AB6269" s="566"/>
      <c r="AC6269" s="566"/>
      <c r="AD6269" s="566"/>
      <c r="AE6269" s="566"/>
      <c r="AF6269" s="566"/>
      <c r="AG6269" s="566"/>
    </row>
    <row r="6270" spans="2:33" hidden="1" outlineLevel="1" x14ac:dyDescent="0.45">
      <c r="B6270" s="657"/>
      <c r="C6270" s="658"/>
      <c r="D6270" s="659"/>
      <c r="E6270" s="660"/>
      <c r="F6270" s="661"/>
      <c r="G6270" s="662"/>
      <c r="H6270" s="663"/>
      <c r="I6270" s="663"/>
      <c r="J6270" s="663"/>
      <c r="K6270" s="664"/>
      <c r="L6270" s="662"/>
      <c r="M6270" s="663"/>
      <c r="N6270" s="663"/>
      <c r="O6270" s="663"/>
      <c r="P6270" s="664"/>
      <c r="Q6270" s="665"/>
      <c r="R6270" s="661"/>
      <c r="S6270" s="566"/>
      <c r="T6270" s="566"/>
      <c r="U6270" s="566"/>
      <c r="V6270" s="566"/>
      <c r="W6270" s="566"/>
      <c r="X6270" s="566"/>
      <c r="Y6270" s="566"/>
      <c r="Z6270" s="566"/>
      <c r="AA6270" s="566"/>
      <c r="AB6270" s="566"/>
      <c r="AC6270" s="566"/>
      <c r="AD6270" s="566"/>
      <c r="AE6270" s="566"/>
      <c r="AF6270" s="566"/>
      <c r="AG6270" s="566"/>
    </row>
    <row r="6271" spans="2:33" hidden="1" outlineLevel="1" x14ac:dyDescent="0.45">
      <c r="B6271" s="648"/>
      <c r="C6271" s="649"/>
      <c r="D6271" s="650"/>
      <c r="E6271" s="651"/>
      <c r="F6271" s="652"/>
      <c r="G6271" s="653"/>
      <c r="H6271" s="654"/>
      <c r="I6271" s="654"/>
      <c r="J6271" s="654"/>
      <c r="K6271" s="655"/>
      <c r="L6271" s="653"/>
      <c r="M6271" s="654"/>
      <c r="N6271" s="654"/>
      <c r="O6271" s="654"/>
      <c r="P6271" s="655"/>
      <c r="Q6271" s="656"/>
      <c r="R6271" s="652"/>
      <c r="S6271" s="566"/>
      <c r="T6271" s="566"/>
      <c r="U6271" s="566"/>
      <c r="V6271" s="566"/>
      <c r="W6271" s="566"/>
      <c r="X6271" s="566"/>
      <c r="Y6271" s="566"/>
      <c r="Z6271" s="566"/>
      <c r="AA6271" s="566"/>
      <c r="AB6271" s="566"/>
      <c r="AC6271" s="566"/>
      <c r="AD6271" s="566"/>
      <c r="AE6271" s="566"/>
      <c r="AF6271" s="566"/>
      <c r="AG6271" s="566"/>
    </row>
    <row r="6272" spans="2:33" hidden="1" outlineLevel="1" x14ac:dyDescent="0.45">
      <c r="B6272" s="657"/>
      <c r="C6272" s="658"/>
      <c r="D6272" s="659"/>
      <c r="E6272" s="660"/>
      <c r="F6272" s="661"/>
      <c r="G6272" s="662"/>
      <c r="H6272" s="663"/>
      <c r="I6272" s="663"/>
      <c r="J6272" s="663"/>
      <c r="K6272" s="664"/>
      <c r="L6272" s="662"/>
      <c r="M6272" s="663"/>
      <c r="N6272" s="663"/>
      <c r="O6272" s="663"/>
      <c r="P6272" s="664"/>
      <c r="Q6272" s="665"/>
      <c r="R6272" s="661"/>
      <c r="S6272" s="566"/>
      <c r="T6272" s="566"/>
      <c r="U6272" s="566"/>
      <c r="V6272" s="566"/>
      <c r="W6272" s="566"/>
      <c r="X6272" s="566"/>
      <c r="Y6272" s="566"/>
      <c r="Z6272" s="566"/>
      <c r="AA6272" s="566"/>
      <c r="AB6272" s="566"/>
      <c r="AC6272" s="566"/>
      <c r="AD6272" s="566"/>
      <c r="AE6272" s="566"/>
      <c r="AF6272" s="566"/>
      <c r="AG6272" s="566"/>
    </row>
    <row r="6273" spans="2:33" hidden="1" outlineLevel="1" x14ac:dyDescent="0.45">
      <c r="B6273" s="648"/>
      <c r="C6273" s="649"/>
      <c r="D6273" s="650"/>
      <c r="E6273" s="651"/>
      <c r="F6273" s="652"/>
      <c r="G6273" s="653"/>
      <c r="H6273" s="654"/>
      <c r="I6273" s="654"/>
      <c r="J6273" s="654"/>
      <c r="K6273" s="655"/>
      <c r="L6273" s="653"/>
      <c r="M6273" s="654"/>
      <c r="N6273" s="654"/>
      <c r="O6273" s="654"/>
      <c r="P6273" s="655"/>
      <c r="Q6273" s="656"/>
      <c r="R6273" s="652"/>
      <c r="S6273" s="566"/>
      <c r="T6273" s="566"/>
      <c r="U6273" s="566"/>
      <c r="V6273" s="566"/>
      <c r="W6273" s="566"/>
      <c r="X6273" s="566"/>
      <c r="Y6273" s="566"/>
      <c r="Z6273" s="566"/>
      <c r="AA6273" s="566"/>
      <c r="AB6273" s="566"/>
      <c r="AC6273" s="566"/>
      <c r="AD6273" s="566"/>
      <c r="AE6273" s="566"/>
      <c r="AF6273" s="566"/>
      <c r="AG6273" s="566"/>
    </row>
    <row r="6274" spans="2:33" hidden="1" outlineLevel="1" x14ac:dyDescent="0.45">
      <c r="B6274" s="657"/>
      <c r="C6274" s="658"/>
      <c r="D6274" s="659"/>
      <c r="E6274" s="660"/>
      <c r="F6274" s="661"/>
      <c r="G6274" s="662"/>
      <c r="H6274" s="663"/>
      <c r="I6274" s="663"/>
      <c r="J6274" s="663"/>
      <c r="K6274" s="664"/>
      <c r="L6274" s="662"/>
      <c r="M6274" s="663"/>
      <c r="N6274" s="663"/>
      <c r="O6274" s="663"/>
      <c r="P6274" s="664"/>
      <c r="Q6274" s="665"/>
      <c r="R6274" s="661"/>
      <c r="S6274" s="566"/>
      <c r="T6274" s="566"/>
      <c r="U6274" s="566"/>
      <c r="V6274" s="566"/>
      <c r="W6274" s="566"/>
      <c r="X6274" s="566"/>
      <c r="Y6274" s="566"/>
      <c r="Z6274" s="566"/>
      <c r="AA6274" s="566"/>
      <c r="AB6274" s="566"/>
      <c r="AC6274" s="566"/>
      <c r="AD6274" s="566"/>
      <c r="AE6274" s="566"/>
      <c r="AF6274" s="566"/>
      <c r="AG6274" s="566"/>
    </row>
    <row r="6275" spans="2:33" hidden="1" outlineLevel="1" x14ac:dyDescent="0.45">
      <c r="B6275" s="648"/>
      <c r="C6275" s="649"/>
      <c r="D6275" s="650"/>
      <c r="E6275" s="651"/>
      <c r="F6275" s="652"/>
      <c r="G6275" s="653"/>
      <c r="H6275" s="654"/>
      <c r="I6275" s="654"/>
      <c r="J6275" s="654"/>
      <c r="K6275" s="655"/>
      <c r="L6275" s="653"/>
      <c r="M6275" s="654"/>
      <c r="N6275" s="654"/>
      <c r="O6275" s="654"/>
      <c r="P6275" s="655"/>
      <c r="Q6275" s="656"/>
      <c r="R6275" s="652"/>
      <c r="S6275" s="566"/>
      <c r="T6275" s="566"/>
      <c r="U6275" s="566"/>
      <c r="V6275" s="566"/>
      <c r="W6275" s="566"/>
      <c r="X6275" s="566"/>
      <c r="Y6275" s="566"/>
      <c r="Z6275" s="566"/>
      <c r="AA6275" s="566"/>
      <c r="AB6275" s="566"/>
      <c r="AC6275" s="566"/>
      <c r="AD6275" s="566"/>
      <c r="AE6275" s="566"/>
      <c r="AF6275" s="566"/>
      <c r="AG6275" s="566"/>
    </row>
    <row r="6276" spans="2:33" hidden="1" outlineLevel="1" x14ac:dyDescent="0.45">
      <c r="B6276" s="657"/>
      <c r="C6276" s="658"/>
      <c r="D6276" s="659"/>
      <c r="E6276" s="660"/>
      <c r="F6276" s="661"/>
      <c r="G6276" s="662"/>
      <c r="H6276" s="663"/>
      <c r="I6276" s="663"/>
      <c r="J6276" s="663"/>
      <c r="K6276" s="664"/>
      <c r="L6276" s="662"/>
      <c r="M6276" s="663"/>
      <c r="N6276" s="663"/>
      <c r="O6276" s="663"/>
      <c r="P6276" s="664"/>
      <c r="Q6276" s="665"/>
      <c r="R6276" s="661"/>
      <c r="S6276" s="566"/>
      <c r="T6276" s="566"/>
      <c r="U6276" s="566"/>
      <c r="V6276" s="566"/>
      <c r="W6276" s="566"/>
      <c r="X6276" s="566"/>
      <c r="Y6276" s="566"/>
      <c r="Z6276" s="566"/>
      <c r="AA6276" s="566"/>
      <c r="AB6276" s="566"/>
      <c r="AC6276" s="566"/>
      <c r="AD6276" s="566"/>
      <c r="AE6276" s="566"/>
      <c r="AF6276" s="566"/>
      <c r="AG6276" s="566"/>
    </row>
    <row r="6277" spans="2:33" hidden="1" outlineLevel="1" x14ac:dyDescent="0.45">
      <c r="B6277" s="648"/>
      <c r="C6277" s="649"/>
      <c r="D6277" s="650"/>
      <c r="E6277" s="651"/>
      <c r="F6277" s="652"/>
      <c r="G6277" s="653"/>
      <c r="H6277" s="654"/>
      <c r="I6277" s="654"/>
      <c r="J6277" s="654"/>
      <c r="K6277" s="655"/>
      <c r="L6277" s="653"/>
      <c r="M6277" s="654"/>
      <c r="N6277" s="654"/>
      <c r="O6277" s="654"/>
      <c r="P6277" s="655"/>
      <c r="Q6277" s="656"/>
      <c r="R6277" s="652"/>
      <c r="S6277" s="566"/>
      <c r="T6277" s="566"/>
      <c r="U6277" s="566"/>
      <c r="V6277" s="566"/>
      <c r="W6277" s="566"/>
      <c r="X6277" s="566"/>
      <c r="Y6277" s="566"/>
      <c r="Z6277" s="566"/>
      <c r="AA6277" s="566"/>
      <c r="AB6277" s="566"/>
      <c r="AC6277" s="566"/>
      <c r="AD6277" s="566"/>
      <c r="AE6277" s="566"/>
      <c r="AF6277" s="566"/>
      <c r="AG6277" s="566"/>
    </row>
    <row r="6278" spans="2:33" hidden="1" outlineLevel="1" x14ac:dyDescent="0.45">
      <c r="B6278" s="657"/>
      <c r="C6278" s="658"/>
      <c r="D6278" s="659"/>
      <c r="E6278" s="660"/>
      <c r="F6278" s="661"/>
      <c r="G6278" s="662"/>
      <c r="H6278" s="663"/>
      <c r="I6278" s="663"/>
      <c r="J6278" s="663"/>
      <c r="K6278" s="664"/>
      <c r="L6278" s="662"/>
      <c r="M6278" s="663"/>
      <c r="N6278" s="663"/>
      <c r="O6278" s="663"/>
      <c r="P6278" s="664"/>
      <c r="Q6278" s="665"/>
      <c r="R6278" s="661"/>
      <c r="S6278" s="566"/>
      <c r="T6278" s="566"/>
      <c r="U6278" s="566"/>
      <c r="V6278" s="566"/>
      <c r="W6278" s="566"/>
      <c r="X6278" s="566"/>
      <c r="Y6278" s="566"/>
      <c r="Z6278" s="566"/>
      <c r="AA6278" s="566"/>
      <c r="AB6278" s="566"/>
      <c r="AC6278" s="566"/>
      <c r="AD6278" s="566"/>
      <c r="AE6278" s="566"/>
      <c r="AF6278" s="566"/>
      <c r="AG6278" s="566"/>
    </row>
    <row r="6279" spans="2:33" hidden="1" outlineLevel="1" x14ac:dyDescent="0.45">
      <c r="B6279" s="648"/>
      <c r="C6279" s="649"/>
      <c r="D6279" s="650"/>
      <c r="E6279" s="651"/>
      <c r="F6279" s="652"/>
      <c r="G6279" s="653"/>
      <c r="H6279" s="654"/>
      <c r="I6279" s="654"/>
      <c r="J6279" s="654"/>
      <c r="K6279" s="655"/>
      <c r="L6279" s="653"/>
      <c r="M6279" s="654"/>
      <c r="N6279" s="654"/>
      <c r="O6279" s="654"/>
      <c r="P6279" s="655"/>
      <c r="Q6279" s="656"/>
      <c r="R6279" s="652"/>
      <c r="S6279" s="566"/>
      <c r="T6279" s="566"/>
      <c r="U6279" s="566"/>
      <c r="V6279" s="566"/>
      <c r="W6279" s="566"/>
      <c r="X6279" s="566"/>
      <c r="Y6279" s="566"/>
      <c r="Z6279" s="566"/>
      <c r="AA6279" s="566"/>
      <c r="AB6279" s="566"/>
      <c r="AC6279" s="566"/>
      <c r="AD6279" s="566"/>
      <c r="AE6279" s="566"/>
      <c r="AF6279" s="566"/>
      <c r="AG6279" s="566"/>
    </row>
    <row r="6280" spans="2:33" hidden="1" outlineLevel="1" x14ac:dyDescent="0.45">
      <c r="B6280" s="657"/>
      <c r="C6280" s="658"/>
      <c r="D6280" s="659"/>
      <c r="E6280" s="660"/>
      <c r="F6280" s="661"/>
      <c r="G6280" s="662"/>
      <c r="H6280" s="663"/>
      <c r="I6280" s="663"/>
      <c r="J6280" s="663"/>
      <c r="K6280" s="664"/>
      <c r="L6280" s="662"/>
      <c r="M6280" s="663"/>
      <c r="N6280" s="663"/>
      <c r="O6280" s="663"/>
      <c r="P6280" s="664"/>
      <c r="Q6280" s="665"/>
      <c r="R6280" s="661"/>
      <c r="S6280" s="566"/>
      <c r="T6280" s="566"/>
      <c r="U6280" s="566"/>
      <c r="V6280" s="566"/>
      <c r="W6280" s="566"/>
      <c r="X6280" s="566"/>
      <c r="Y6280" s="566"/>
      <c r="Z6280" s="566"/>
      <c r="AA6280" s="566"/>
      <c r="AB6280" s="566"/>
      <c r="AC6280" s="566"/>
      <c r="AD6280" s="566"/>
      <c r="AE6280" s="566"/>
      <c r="AF6280" s="566"/>
      <c r="AG6280" s="566"/>
    </row>
    <row r="6281" spans="2:33" hidden="1" outlineLevel="1" x14ac:dyDescent="0.45">
      <c r="B6281" s="648"/>
      <c r="C6281" s="649"/>
      <c r="D6281" s="650"/>
      <c r="E6281" s="651"/>
      <c r="F6281" s="652"/>
      <c r="G6281" s="653"/>
      <c r="H6281" s="654"/>
      <c r="I6281" s="654"/>
      <c r="J6281" s="654"/>
      <c r="K6281" s="655"/>
      <c r="L6281" s="653"/>
      <c r="M6281" s="654"/>
      <c r="N6281" s="654"/>
      <c r="O6281" s="654"/>
      <c r="P6281" s="655"/>
      <c r="Q6281" s="656"/>
      <c r="R6281" s="652"/>
      <c r="S6281" s="566"/>
      <c r="T6281" s="566"/>
      <c r="U6281" s="566"/>
      <c r="V6281" s="566"/>
      <c r="W6281" s="566"/>
      <c r="X6281" s="566"/>
      <c r="Y6281" s="566"/>
      <c r="Z6281" s="566"/>
      <c r="AA6281" s="566"/>
      <c r="AB6281" s="566"/>
      <c r="AC6281" s="566"/>
      <c r="AD6281" s="566"/>
      <c r="AE6281" s="566"/>
      <c r="AF6281" s="566"/>
      <c r="AG6281" s="566"/>
    </row>
    <row r="6282" spans="2:33" hidden="1" outlineLevel="1" x14ac:dyDescent="0.45">
      <c r="B6282" s="657"/>
      <c r="C6282" s="658"/>
      <c r="D6282" s="659"/>
      <c r="E6282" s="660"/>
      <c r="F6282" s="661"/>
      <c r="G6282" s="662"/>
      <c r="H6282" s="663"/>
      <c r="I6282" s="663"/>
      <c r="J6282" s="663"/>
      <c r="K6282" s="664"/>
      <c r="L6282" s="662"/>
      <c r="M6282" s="663"/>
      <c r="N6282" s="663"/>
      <c r="O6282" s="663"/>
      <c r="P6282" s="664"/>
      <c r="Q6282" s="665"/>
      <c r="R6282" s="661"/>
      <c r="S6282" s="566"/>
      <c r="T6282" s="566"/>
      <c r="U6282" s="566"/>
      <c r="V6282" s="566"/>
      <c r="W6282" s="566"/>
      <c r="X6282" s="566"/>
      <c r="Y6282" s="566"/>
      <c r="Z6282" s="566"/>
      <c r="AA6282" s="566"/>
      <c r="AB6282" s="566"/>
      <c r="AC6282" s="566"/>
      <c r="AD6282" s="566"/>
      <c r="AE6282" s="566"/>
      <c r="AF6282" s="566"/>
      <c r="AG6282" s="566"/>
    </row>
    <row r="6283" spans="2:33" hidden="1" outlineLevel="1" x14ac:dyDescent="0.45">
      <c r="B6283" s="648"/>
      <c r="C6283" s="649"/>
      <c r="D6283" s="650"/>
      <c r="E6283" s="651"/>
      <c r="F6283" s="652"/>
      <c r="G6283" s="653"/>
      <c r="H6283" s="654"/>
      <c r="I6283" s="654"/>
      <c r="J6283" s="654"/>
      <c r="K6283" s="655"/>
      <c r="L6283" s="653"/>
      <c r="M6283" s="654"/>
      <c r="N6283" s="654"/>
      <c r="O6283" s="654"/>
      <c r="P6283" s="655"/>
      <c r="Q6283" s="656"/>
      <c r="R6283" s="652"/>
      <c r="S6283" s="566"/>
      <c r="T6283" s="566"/>
      <c r="U6283" s="566"/>
      <c r="V6283" s="566"/>
      <c r="W6283" s="566"/>
      <c r="X6283" s="566"/>
      <c r="Y6283" s="566"/>
      <c r="Z6283" s="566"/>
      <c r="AA6283" s="566"/>
      <c r="AB6283" s="566"/>
      <c r="AC6283" s="566"/>
      <c r="AD6283" s="566"/>
      <c r="AE6283" s="566"/>
      <c r="AF6283" s="566"/>
      <c r="AG6283" s="566"/>
    </row>
    <row r="6284" spans="2:33" hidden="1" outlineLevel="1" x14ac:dyDescent="0.45">
      <c r="B6284" s="657"/>
      <c r="C6284" s="658"/>
      <c r="D6284" s="659"/>
      <c r="E6284" s="660"/>
      <c r="F6284" s="661"/>
      <c r="G6284" s="662"/>
      <c r="H6284" s="663"/>
      <c r="I6284" s="663"/>
      <c r="J6284" s="663"/>
      <c r="K6284" s="664"/>
      <c r="L6284" s="662"/>
      <c r="M6284" s="663"/>
      <c r="N6284" s="663"/>
      <c r="O6284" s="663"/>
      <c r="P6284" s="664"/>
      <c r="Q6284" s="665"/>
      <c r="R6284" s="661"/>
      <c r="S6284" s="566"/>
      <c r="T6284" s="566"/>
      <c r="U6284" s="566"/>
      <c r="V6284" s="566"/>
      <c r="W6284" s="566"/>
      <c r="X6284" s="566"/>
      <c r="Y6284" s="566"/>
      <c r="Z6284" s="566"/>
      <c r="AA6284" s="566"/>
      <c r="AB6284" s="566"/>
      <c r="AC6284" s="566"/>
      <c r="AD6284" s="566"/>
      <c r="AE6284" s="566"/>
      <c r="AF6284" s="566"/>
      <c r="AG6284" s="566"/>
    </row>
    <row r="6285" spans="2:33" hidden="1" outlineLevel="1" x14ac:dyDescent="0.45">
      <c r="B6285" s="648"/>
      <c r="C6285" s="649"/>
      <c r="D6285" s="650"/>
      <c r="E6285" s="651"/>
      <c r="F6285" s="652"/>
      <c r="G6285" s="653"/>
      <c r="H6285" s="654"/>
      <c r="I6285" s="654"/>
      <c r="J6285" s="654"/>
      <c r="K6285" s="655"/>
      <c r="L6285" s="653"/>
      <c r="M6285" s="654"/>
      <c r="N6285" s="654"/>
      <c r="O6285" s="654"/>
      <c r="P6285" s="655"/>
      <c r="Q6285" s="656"/>
      <c r="R6285" s="652"/>
      <c r="S6285" s="566"/>
      <c r="T6285" s="566"/>
      <c r="U6285" s="566"/>
      <c r="V6285" s="566"/>
      <c r="W6285" s="566"/>
      <c r="X6285" s="566"/>
      <c r="Y6285" s="566"/>
      <c r="Z6285" s="566"/>
      <c r="AA6285" s="566"/>
      <c r="AB6285" s="566"/>
      <c r="AC6285" s="566"/>
      <c r="AD6285" s="566"/>
      <c r="AE6285" s="566"/>
      <c r="AF6285" s="566"/>
      <c r="AG6285" s="566"/>
    </row>
    <row r="6286" spans="2:33" hidden="1" outlineLevel="1" x14ac:dyDescent="0.45">
      <c r="B6286" s="657"/>
      <c r="C6286" s="658"/>
      <c r="D6286" s="659"/>
      <c r="E6286" s="660"/>
      <c r="F6286" s="661"/>
      <c r="G6286" s="662"/>
      <c r="H6286" s="663"/>
      <c r="I6286" s="663"/>
      <c r="J6286" s="663"/>
      <c r="K6286" s="664"/>
      <c r="L6286" s="662"/>
      <c r="M6286" s="663"/>
      <c r="N6286" s="663"/>
      <c r="O6286" s="663"/>
      <c r="P6286" s="664"/>
      <c r="Q6286" s="665"/>
      <c r="R6286" s="661"/>
      <c r="S6286" s="566"/>
      <c r="T6286" s="566"/>
      <c r="U6286" s="566"/>
      <c r="V6286" s="566"/>
      <c r="W6286" s="566"/>
      <c r="X6286" s="566"/>
      <c r="Y6286" s="566"/>
      <c r="Z6286" s="566"/>
      <c r="AA6286" s="566"/>
      <c r="AB6286" s="566"/>
      <c r="AC6286" s="566"/>
      <c r="AD6286" s="566"/>
      <c r="AE6286" s="566"/>
      <c r="AF6286" s="566"/>
      <c r="AG6286" s="566"/>
    </row>
    <row r="6287" spans="2:33" hidden="1" outlineLevel="1" x14ac:dyDescent="0.45">
      <c r="B6287" s="648"/>
      <c r="C6287" s="649"/>
      <c r="D6287" s="650"/>
      <c r="E6287" s="651"/>
      <c r="F6287" s="652"/>
      <c r="G6287" s="653"/>
      <c r="H6287" s="654"/>
      <c r="I6287" s="654"/>
      <c r="J6287" s="654"/>
      <c r="K6287" s="655"/>
      <c r="L6287" s="653"/>
      <c r="M6287" s="654"/>
      <c r="N6287" s="654"/>
      <c r="O6287" s="654"/>
      <c r="P6287" s="655"/>
      <c r="Q6287" s="656"/>
      <c r="R6287" s="652"/>
      <c r="S6287" s="566"/>
      <c r="T6287" s="566"/>
      <c r="U6287" s="566"/>
      <c r="V6287" s="566"/>
      <c r="W6287" s="566"/>
      <c r="X6287" s="566"/>
      <c r="Y6287" s="566"/>
      <c r="Z6287" s="566"/>
      <c r="AA6287" s="566"/>
      <c r="AB6287" s="566"/>
      <c r="AC6287" s="566"/>
      <c r="AD6287" s="566"/>
      <c r="AE6287" s="566"/>
      <c r="AF6287" s="566"/>
      <c r="AG6287" s="566"/>
    </row>
    <row r="6288" spans="2:33" hidden="1" outlineLevel="1" x14ac:dyDescent="0.45">
      <c r="B6288" s="657"/>
      <c r="C6288" s="658"/>
      <c r="D6288" s="659"/>
      <c r="E6288" s="660"/>
      <c r="F6288" s="661"/>
      <c r="G6288" s="662"/>
      <c r="H6288" s="663"/>
      <c r="I6288" s="663"/>
      <c r="J6288" s="663"/>
      <c r="K6288" s="664"/>
      <c r="L6288" s="662"/>
      <c r="M6288" s="663"/>
      <c r="N6288" s="663"/>
      <c r="O6288" s="663"/>
      <c r="P6288" s="664"/>
      <c r="Q6288" s="665"/>
      <c r="R6288" s="661"/>
      <c r="S6288" s="566"/>
      <c r="T6288" s="566"/>
      <c r="U6288" s="566"/>
      <c r="V6288" s="566"/>
      <c r="W6288" s="566"/>
      <c r="X6288" s="566"/>
      <c r="Y6288" s="566"/>
      <c r="Z6288" s="566"/>
      <c r="AA6288" s="566"/>
      <c r="AB6288" s="566"/>
      <c r="AC6288" s="566"/>
      <c r="AD6288" s="566"/>
      <c r="AE6288" s="566"/>
      <c r="AF6288" s="566"/>
      <c r="AG6288" s="566"/>
    </row>
    <row r="6289" spans="2:33" hidden="1" outlineLevel="1" x14ac:dyDescent="0.45">
      <c r="B6289" s="648"/>
      <c r="C6289" s="649"/>
      <c r="D6289" s="650"/>
      <c r="E6289" s="651"/>
      <c r="F6289" s="652"/>
      <c r="G6289" s="653"/>
      <c r="H6289" s="654"/>
      <c r="I6289" s="654"/>
      <c r="J6289" s="654"/>
      <c r="K6289" s="655"/>
      <c r="L6289" s="653"/>
      <c r="M6289" s="654"/>
      <c r="N6289" s="654"/>
      <c r="O6289" s="654"/>
      <c r="P6289" s="655"/>
      <c r="Q6289" s="656"/>
      <c r="R6289" s="652"/>
      <c r="S6289" s="566"/>
      <c r="T6289" s="566"/>
      <c r="U6289" s="566"/>
      <c r="V6289" s="566"/>
      <c r="W6289" s="566"/>
      <c r="X6289" s="566"/>
      <c r="Y6289" s="566"/>
      <c r="Z6289" s="566"/>
      <c r="AA6289" s="566"/>
      <c r="AB6289" s="566"/>
      <c r="AC6289" s="566"/>
      <c r="AD6289" s="566"/>
      <c r="AE6289" s="566"/>
      <c r="AF6289" s="566"/>
      <c r="AG6289" s="566"/>
    </row>
    <row r="6290" spans="2:33" hidden="1" outlineLevel="1" x14ac:dyDescent="0.45">
      <c r="B6290" s="657"/>
      <c r="C6290" s="658"/>
      <c r="D6290" s="659"/>
      <c r="E6290" s="660"/>
      <c r="F6290" s="661"/>
      <c r="G6290" s="662"/>
      <c r="H6290" s="663"/>
      <c r="I6290" s="663"/>
      <c r="J6290" s="663"/>
      <c r="K6290" s="664"/>
      <c r="L6290" s="662"/>
      <c r="M6290" s="663"/>
      <c r="N6290" s="663"/>
      <c r="O6290" s="663"/>
      <c r="P6290" s="664"/>
      <c r="Q6290" s="665"/>
      <c r="R6290" s="661"/>
      <c r="S6290" s="566"/>
      <c r="T6290" s="566"/>
      <c r="U6290" s="566"/>
      <c r="V6290" s="566"/>
      <c r="W6290" s="566"/>
      <c r="X6290" s="566"/>
      <c r="Y6290" s="566"/>
      <c r="Z6290" s="566"/>
      <c r="AA6290" s="566"/>
      <c r="AB6290" s="566"/>
      <c r="AC6290" s="566"/>
      <c r="AD6290" s="566"/>
      <c r="AE6290" s="566"/>
      <c r="AF6290" s="566"/>
      <c r="AG6290" s="566"/>
    </row>
    <row r="6291" spans="2:33" hidden="1" outlineLevel="1" x14ac:dyDescent="0.45">
      <c r="B6291" s="648"/>
      <c r="C6291" s="649"/>
      <c r="D6291" s="650"/>
      <c r="E6291" s="651"/>
      <c r="F6291" s="652"/>
      <c r="G6291" s="653"/>
      <c r="H6291" s="654"/>
      <c r="I6291" s="654"/>
      <c r="J6291" s="654"/>
      <c r="K6291" s="655"/>
      <c r="L6291" s="653"/>
      <c r="M6291" s="654"/>
      <c r="N6291" s="654"/>
      <c r="O6291" s="654"/>
      <c r="P6291" s="655"/>
      <c r="Q6291" s="656"/>
      <c r="R6291" s="652"/>
      <c r="S6291" s="566"/>
      <c r="T6291" s="566"/>
      <c r="U6291" s="566"/>
      <c r="V6291" s="566"/>
      <c r="W6291" s="566"/>
      <c r="X6291" s="566"/>
      <c r="Y6291" s="566"/>
      <c r="Z6291" s="566"/>
      <c r="AA6291" s="566"/>
      <c r="AB6291" s="566"/>
      <c r="AC6291" s="566"/>
      <c r="AD6291" s="566"/>
      <c r="AE6291" s="566"/>
      <c r="AF6291" s="566"/>
      <c r="AG6291" s="566"/>
    </row>
    <row r="6292" spans="2:33" hidden="1" outlineLevel="1" x14ac:dyDescent="0.45">
      <c r="B6292" s="657"/>
      <c r="C6292" s="658"/>
      <c r="D6292" s="659"/>
      <c r="E6292" s="660"/>
      <c r="F6292" s="661"/>
      <c r="G6292" s="662"/>
      <c r="H6292" s="663"/>
      <c r="I6292" s="663"/>
      <c r="J6292" s="663"/>
      <c r="K6292" s="664"/>
      <c r="L6292" s="662"/>
      <c r="M6292" s="663"/>
      <c r="N6292" s="663"/>
      <c r="O6292" s="663"/>
      <c r="P6292" s="664"/>
      <c r="Q6292" s="665"/>
      <c r="R6292" s="661"/>
      <c r="S6292" s="566"/>
      <c r="T6292" s="566"/>
      <c r="U6292" s="566"/>
      <c r="V6292" s="566"/>
      <c r="W6292" s="566"/>
      <c r="X6292" s="566"/>
      <c r="Y6292" s="566"/>
      <c r="Z6292" s="566"/>
      <c r="AA6292" s="566"/>
      <c r="AB6292" s="566"/>
      <c r="AC6292" s="566"/>
      <c r="AD6292" s="566"/>
      <c r="AE6292" s="566"/>
      <c r="AF6292" s="566"/>
      <c r="AG6292" s="566"/>
    </row>
    <row r="6293" spans="2:33" hidden="1" outlineLevel="1" x14ac:dyDescent="0.45">
      <c r="B6293" s="648"/>
      <c r="C6293" s="649"/>
      <c r="D6293" s="650"/>
      <c r="E6293" s="651"/>
      <c r="F6293" s="652"/>
      <c r="G6293" s="653"/>
      <c r="H6293" s="654"/>
      <c r="I6293" s="654"/>
      <c r="J6293" s="654"/>
      <c r="K6293" s="655"/>
      <c r="L6293" s="653"/>
      <c r="M6293" s="654"/>
      <c r="N6293" s="654"/>
      <c r="O6293" s="654"/>
      <c r="P6293" s="655"/>
      <c r="Q6293" s="656"/>
      <c r="R6293" s="652"/>
      <c r="S6293" s="566"/>
      <c r="T6293" s="566"/>
      <c r="U6293" s="566"/>
      <c r="V6293" s="566"/>
      <c r="W6293" s="566"/>
      <c r="X6293" s="566"/>
      <c r="Y6293" s="566"/>
      <c r="Z6293" s="566"/>
      <c r="AA6293" s="566"/>
      <c r="AB6293" s="566"/>
      <c r="AC6293" s="566"/>
      <c r="AD6293" s="566"/>
      <c r="AE6293" s="566"/>
      <c r="AF6293" s="566"/>
      <c r="AG6293" s="566"/>
    </row>
    <row r="6294" spans="2:33" hidden="1" outlineLevel="1" x14ac:dyDescent="0.45">
      <c r="B6294" s="657"/>
      <c r="C6294" s="658"/>
      <c r="D6294" s="659"/>
      <c r="E6294" s="660"/>
      <c r="F6294" s="661"/>
      <c r="G6294" s="662"/>
      <c r="H6294" s="663"/>
      <c r="I6294" s="663"/>
      <c r="J6294" s="663"/>
      <c r="K6294" s="664"/>
      <c r="L6294" s="662"/>
      <c r="M6294" s="663"/>
      <c r="N6294" s="663"/>
      <c r="O6294" s="663"/>
      <c r="P6294" s="664"/>
      <c r="Q6294" s="665"/>
      <c r="R6294" s="661"/>
      <c r="S6294" s="566"/>
      <c r="T6294" s="566"/>
      <c r="U6294" s="566"/>
      <c r="V6294" s="566"/>
      <c r="W6294" s="566"/>
      <c r="X6294" s="566"/>
      <c r="Y6294" s="566"/>
      <c r="Z6294" s="566"/>
      <c r="AA6294" s="566"/>
      <c r="AB6294" s="566"/>
      <c r="AC6294" s="566"/>
      <c r="AD6294" s="566"/>
      <c r="AE6294" s="566"/>
      <c r="AF6294" s="566"/>
      <c r="AG6294" s="566"/>
    </row>
    <row r="6295" spans="2:33" hidden="1" outlineLevel="1" x14ac:dyDescent="0.45">
      <c r="B6295" s="648"/>
      <c r="C6295" s="649"/>
      <c r="D6295" s="650"/>
      <c r="E6295" s="651"/>
      <c r="F6295" s="652"/>
      <c r="G6295" s="653"/>
      <c r="H6295" s="654"/>
      <c r="I6295" s="654"/>
      <c r="J6295" s="654"/>
      <c r="K6295" s="655"/>
      <c r="L6295" s="653"/>
      <c r="M6295" s="654"/>
      <c r="N6295" s="654"/>
      <c r="O6295" s="654"/>
      <c r="P6295" s="655"/>
      <c r="Q6295" s="656"/>
      <c r="R6295" s="652"/>
      <c r="S6295" s="566"/>
      <c r="T6295" s="566"/>
      <c r="U6295" s="566"/>
      <c r="V6295" s="566"/>
      <c r="W6295" s="566"/>
      <c r="X6295" s="566"/>
      <c r="Y6295" s="566"/>
      <c r="Z6295" s="566"/>
      <c r="AA6295" s="566"/>
      <c r="AB6295" s="566"/>
      <c r="AC6295" s="566"/>
      <c r="AD6295" s="566"/>
      <c r="AE6295" s="566"/>
      <c r="AF6295" s="566"/>
      <c r="AG6295" s="566"/>
    </row>
    <row r="6296" spans="2:33" hidden="1" outlineLevel="1" x14ac:dyDescent="0.45">
      <c r="B6296" s="657"/>
      <c r="C6296" s="658"/>
      <c r="D6296" s="659"/>
      <c r="E6296" s="660"/>
      <c r="F6296" s="661"/>
      <c r="G6296" s="662"/>
      <c r="H6296" s="663"/>
      <c r="I6296" s="663"/>
      <c r="J6296" s="663"/>
      <c r="K6296" s="664"/>
      <c r="L6296" s="662"/>
      <c r="M6296" s="663"/>
      <c r="N6296" s="663"/>
      <c r="O6296" s="663"/>
      <c r="P6296" s="664"/>
      <c r="Q6296" s="665"/>
      <c r="R6296" s="661"/>
      <c r="S6296" s="566"/>
      <c r="T6296" s="566"/>
      <c r="U6296" s="566"/>
      <c r="V6296" s="566"/>
      <c r="W6296" s="566"/>
      <c r="X6296" s="566"/>
      <c r="Y6296" s="566"/>
      <c r="Z6296" s="566"/>
      <c r="AA6296" s="566"/>
      <c r="AB6296" s="566"/>
      <c r="AC6296" s="566"/>
      <c r="AD6296" s="566"/>
      <c r="AE6296" s="566"/>
      <c r="AF6296" s="566"/>
      <c r="AG6296" s="566"/>
    </row>
    <row r="6297" spans="2:33" hidden="1" outlineLevel="1" x14ac:dyDescent="0.45">
      <c r="B6297" s="648"/>
      <c r="C6297" s="649"/>
      <c r="D6297" s="650"/>
      <c r="E6297" s="651"/>
      <c r="F6297" s="652"/>
      <c r="G6297" s="653"/>
      <c r="H6297" s="654"/>
      <c r="I6297" s="654"/>
      <c r="J6297" s="654"/>
      <c r="K6297" s="655"/>
      <c r="L6297" s="653"/>
      <c r="M6297" s="654"/>
      <c r="N6297" s="654"/>
      <c r="O6297" s="654"/>
      <c r="P6297" s="655"/>
      <c r="Q6297" s="656"/>
      <c r="R6297" s="652"/>
      <c r="S6297" s="566"/>
      <c r="T6297" s="566"/>
      <c r="U6297" s="566"/>
      <c r="V6297" s="566"/>
      <c r="W6297" s="566"/>
      <c r="X6297" s="566"/>
      <c r="Y6297" s="566"/>
      <c r="Z6297" s="566"/>
      <c r="AA6297" s="566"/>
      <c r="AB6297" s="566"/>
      <c r="AC6297" s="566"/>
      <c r="AD6297" s="566"/>
      <c r="AE6297" s="566"/>
      <c r="AF6297" s="566"/>
      <c r="AG6297" s="566"/>
    </row>
    <row r="6298" spans="2:33" hidden="1" outlineLevel="1" x14ac:dyDescent="0.45">
      <c r="B6298" s="657"/>
      <c r="C6298" s="658"/>
      <c r="D6298" s="659"/>
      <c r="E6298" s="660"/>
      <c r="F6298" s="661"/>
      <c r="G6298" s="662"/>
      <c r="H6298" s="663"/>
      <c r="I6298" s="663"/>
      <c r="J6298" s="663"/>
      <c r="K6298" s="664"/>
      <c r="L6298" s="662"/>
      <c r="M6298" s="663"/>
      <c r="N6298" s="663"/>
      <c r="O6298" s="663"/>
      <c r="P6298" s="664"/>
      <c r="Q6298" s="665"/>
      <c r="R6298" s="661"/>
      <c r="S6298" s="566"/>
      <c r="T6298" s="566"/>
      <c r="U6298" s="566"/>
      <c r="V6298" s="566"/>
      <c r="W6298" s="566"/>
      <c r="X6298" s="566"/>
      <c r="Y6298" s="566"/>
      <c r="Z6298" s="566"/>
      <c r="AA6298" s="566"/>
      <c r="AB6298" s="566"/>
      <c r="AC6298" s="566"/>
      <c r="AD6298" s="566"/>
      <c r="AE6298" s="566"/>
      <c r="AF6298" s="566"/>
      <c r="AG6298" s="566"/>
    </row>
    <row r="6299" spans="2:33" hidden="1" outlineLevel="1" x14ac:dyDescent="0.45">
      <c r="B6299" s="648"/>
      <c r="C6299" s="649"/>
      <c r="D6299" s="650"/>
      <c r="E6299" s="651"/>
      <c r="F6299" s="652"/>
      <c r="G6299" s="653"/>
      <c r="H6299" s="654"/>
      <c r="I6299" s="654"/>
      <c r="J6299" s="654"/>
      <c r="K6299" s="655"/>
      <c r="L6299" s="653"/>
      <c r="M6299" s="654"/>
      <c r="N6299" s="654"/>
      <c r="O6299" s="654"/>
      <c r="P6299" s="655"/>
      <c r="Q6299" s="656"/>
      <c r="R6299" s="652"/>
      <c r="S6299" s="566"/>
      <c r="T6299" s="566"/>
      <c r="U6299" s="566"/>
      <c r="V6299" s="566"/>
      <c r="W6299" s="566"/>
      <c r="X6299" s="566"/>
      <c r="Y6299" s="566"/>
      <c r="Z6299" s="566"/>
      <c r="AA6299" s="566"/>
      <c r="AB6299" s="566"/>
      <c r="AC6299" s="566"/>
      <c r="AD6299" s="566"/>
      <c r="AE6299" s="566"/>
      <c r="AF6299" s="566"/>
      <c r="AG6299" s="566"/>
    </row>
    <row r="6300" spans="2:33" hidden="1" outlineLevel="1" x14ac:dyDescent="0.45">
      <c r="B6300" s="657"/>
      <c r="C6300" s="658"/>
      <c r="D6300" s="659"/>
      <c r="E6300" s="660"/>
      <c r="F6300" s="661"/>
      <c r="G6300" s="662"/>
      <c r="H6300" s="663"/>
      <c r="I6300" s="663"/>
      <c r="J6300" s="663"/>
      <c r="K6300" s="664"/>
      <c r="L6300" s="662"/>
      <c r="M6300" s="663"/>
      <c r="N6300" s="663"/>
      <c r="O6300" s="663"/>
      <c r="P6300" s="664"/>
      <c r="Q6300" s="665"/>
      <c r="R6300" s="661"/>
      <c r="S6300" s="566"/>
      <c r="T6300" s="566"/>
      <c r="U6300" s="566"/>
      <c r="V6300" s="566"/>
      <c r="W6300" s="566"/>
      <c r="X6300" s="566"/>
      <c r="Y6300" s="566"/>
      <c r="Z6300" s="566"/>
      <c r="AA6300" s="566"/>
      <c r="AB6300" s="566"/>
      <c r="AC6300" s="566"/>
      <c r="AD6300" s="566"/>
      <c r="AE6300" s="566"/>
      <c r="AF6300" s="566"/>
      <c r="AG6300" s="566"/>
    </row>
    <row r="6301" spans="2:33" hidden="1" outlineLevel="1" x14ac:dyDescent="0.45">
      <c r="B6301" s="648"/>
      <c r="C6301" s="649"/>
      <c r="D6301" s="650"/>
      <c r="E6301" s="651"/>
      <c r="F6301" s="652"/>
      <c r="G6301" s="653"/>
      <c r="H6301" s="654"/>
      <c r="I6301" s="654"/>
      <c r="J6301" s="654"/>
      <c r="K6301" s="655"/>
      <c r="L6301" s="653"/>
      <c r="M6301" s="654"/>
      <c r="N6301" s="654"/>
      <c r="O6301" s="654"/>
      <c r="P6301" s="655"/>
      <c r="Q6301" s="656"/>
      <c r="R6301" s="652"/>
      <c r="S6301" s="566"/>
      <c r="T6301" s="566"/>
      <c r="U6301" s="566"/>
      <c r="V6301" s="566"/>
      <c r="W6301" s="566"/>
      <c r="X6301" s="566"/>
      <c r="Y6301" s="566"/>
      <c r="Z6301" s="566"/>
      <c r="AA6301" s="566"/>
      <c r="AB6301" s="566"/>
      <c r="AC6301" s="566"/>
      <c r="AD6301" s="566"/>
      <c r="AE6301" s="566"/>
      <c r="AF6301" s="566"/>
      <c r="AG6301" s="566"/>
    </row>
    <row r="6302" spans="2:33" hidden="1" outlineLevel="1" x14ac:dyDescent="0.45">
      <c r="B6302" s="657"/>
      <c r="C6302" s="658"/>
      <c r="D6302" s="659"/>
      <c r="E6302" s="660"/>
      <c r="F6302" s="661"/>
      <c r="G6302" s="662"/>
      <c r="H6302" s="663"/>
      <c r="I6302" s="663"/>
      <c r="J6302" s="663"/>
      <c r="K6302" s="664"/>
      <c r="L6302" s="662"/>
      <c r="M6302" s="663"/>
      <c r="N6302" s="663"/>
      <c r="O6302" s="663"/>
      <c r="P6302" s="664"/>
      <c r="Q6302" s="665"/>
      <c r="R6302" s="661"/>
      <c r="S6302" s="566"/>
      <c r="T6302" s="566"/>
      <c r="U6302" s="566"/>
      <c r="V6302" s="566"/>
      <c r="W6302" s="566"/>
      <c r="X6302" s="566"/>
      <c r="Y6302" s="566"/>
      <c r="Z6302" s="566"/>
      <c r="AA6302" s="566"/>
      <c r="AB6302" s="566"/>
      <c r="AC6302" s="566"/>
      <c r="AD6302" s="566"/>
      <c r="AE6302" s="566"/>
      <c r="AF6302" s="566"/>
      <c r="AG6302" s="566"/>
    </row>
    <row r="6303" spans="2:33" hidden="1" outlineLevel="1" x14ac:dyDescent="0.45">
      <c r="B6303" s="648"/>
      <c r="C6303" s="649"/>
      <c r="D6303" s="650"/>
      <c r="E6303" s="651"/>
      <c r="F6303" s="652"/>
      <c r="G6303" s="653"/>
      <c r="H6303" s="654"/>
      <c r="I6303" s="654"/>
      <c r="J6303" s="654"/>
      <c r="K6303" s="655"/>
      <c r="L6303" s="653"/>
      <c r="M6303" s="654"/>
      <c r="N6303" s="654"/>
      <c r="O6303" s="654"/>
      <c r="P6303" s="655"/>
      <c r="Q6303" s="656"/>
      <c r="R6303" s="652"/>
      <c r="S6303" s="566"/>
      <c r="T6303" s="566"/>
      <c r="U6303" s="566"/>
      <c r="V6303" s="566"/>
      <c r="W6303" s="566"/>
      <c r="X6303" s="566"/>
      <c r="Y6303" s="566"/>
      <c r="Z6303" s="566"/>
      <c r="AA6303" s="566"/>
      <c r="AB6303" s="566"/>
      <c r="AC6303" s="566"/>
      <c r="AD6303" s="566"/>
      <c r="AE6303" s="566"/>
      <c r="AF6303" s="566"/>
      <c r="AG6303" s="566"/>
    </row>
    <row r="6304" spans="2:33" hidden="1" outlineLevel="1" x14ac:dyDescent="0.45">
      <c r="B6304" s="657"/>
      <c r="C6304" s="658"/>
      <c r="D6304" s="659"/>
      <c r="E6304" s="660"/>
      <c r="F6304" s="661"/>
      <c r="G6304" s="662"/>
      <c r="H6304" s="663"/>
      <c r="I6304" s="663"/>
      <c r="J6304" s="663"/>
      <c r="K6304" s="664"/>
      <c r="L6304" s="662"/>
      <c r="M6304" s="663"/>
      <c r="N6304" s="663"/>
      <c r="O6304" s="663"/>
      <c r="P6304" s="664"/>
      <c r="Q6304" s="665"/>
      <c r="R6304" s="661"/>
      <c r="S6304" s="566"/>
      <c r="T6304" s="566"/>
      <c r="U6304" s="566"/>
      <c r="V6304" s="566"/>
      <c r="W6304" s="566"/>
      <c r="X6304" s="566"/>
      <c r="Y6304" s="566"/>
      <c r="Z6304" s="566"/>
      <c r="AA6304" s="566"/>
      <c r="AB6304" s="566"/>
      <c r="AC6304" s="566"/>
      <c r="AD6304" s="566"/>
      <c r="AE6304" s="566"/>
      <c r="AF6304" s="566"/>
      <c r="AG6304" s="566"/>
    </row>
    <row r="6305" spans="2:33" hidden="1" outlineLevel="1" x14ac:dyDescent="0.45">
      <c r="B6305" s="648"/>
      <c r="C6305" s="649"/>
      <c r="D6305" s="650"/>
      <c r="E6305" s="651"/>
      <c r="F6305" s="652"/>
      <c r="G6305" s="653"/>
      <c r="H6305" s="654"/>
      <c r="I6305" s="654"/>
      <c r="J6305" s="654"/>
      <c r="K6305" s="655"/>
      <c r="L6305" s="653"/>
      <c r="M6305" s="654"/>
      <c r="N6305" s="654"/>
      <c r="O6305" s="654"/>
      <c r="P6305" s="655"/>
      <c r="Q6305" s="656"/>
      <c r="R6305" s="652"/>
      <c r="S6305" s="566"/>
      <c r="T6305" s="566"/>
      <c r="U6305" s="566"/>
      <c r="V6305" s="566"/>
      <c r="W6305" s="566"/>
      <c r="X6305" s="566"/>
      <c r="Y6305" s="566"/>
      <c r="Z6305" s="566"/>
      <c r="AA6305" s="566"/>
      <c r="AB6305" s="566"/>
      <c r="AC6305" s="566"/>
      <c r="AD6305" s="566"/>
      <c r="AE6305" s="566"/>
      <c r="AF6305" s="566"/>
      <c r="AG6305" s="566"/>
    </row>
    <row r="6306" spans="2:33" hidden="1" outlineLevel="1" x14ac:dyDescent="0.45">
      <c r="B6306" s="657"/>
      <c r="C6306" s="658"/>
      <c r="D6306" s="659"/>
      <c r="E6306" s="660"/>
      <c r="F6306" s="661"/>
      <c r="G6306" s="662"/>
      <c r="H6306" s="663"/>
      <c r="I6306" s="663"/>
      <c r="J6306" s="663"/>
      <c r="K6306" s="664"/>
      <c r="L6306" s="662"/>
      <c r="M6306" s="663"/>
      <c r="N6306" s="663"/>
      <c r="O6306" s="663"/>
      <c r="P6306" s="664"/>
      <c r="Q6306" s="665"/>
      <c r="R6306" s="661"/>
      <c r="S6306" s="566"/>
      <c r="T6306" s="566"/>
      <c r="U6306" s="566"/>
      <c r="V6306" s="566"/>
      <c r="W6306" s="566"/>
      <c r="X6306" s="566"/>
      <c r="Y6306" s="566"/>
      <c r="Z6306" s="566"/>
      <c r="AA6306" s="566"/>
      <c r="AB6306" s="566"/>
      <c r="AC6306" s="566"/>
      <c r="AD6306" s="566"/>
      <c r="AE6306" s="566"/>
      <c r="AF6306" s="566"/>
      <c r="AG6306" s="566"/>
    </row>
    <row r="6307" spans="2:33" hidden="1" outlineLevel="1" x14ac:dyDescent="0.45">
      <c r="B6307" s="648"/>
      <c r="C6307" s="649"/>
      <c r="D6307" s="650"/>
      <c r="E6307" s="651"/>
      <c r="F6307" s="652"/>
      <c r="G6307" s="653"/>
      <c r="H6307" s="654"/>
      <c r="I6307" s="654"/>
      <c r="J6307" s="654"/>
      <c r="K6307" s="655"/>
      <c r="L6307" s="653"/>
      <c r="M6307" s="654"/>
      <c r="N6307" s="654"/>
      <c r="O6307" s="654"/>
      <c r="P6307" s="655"/>
      <c r="Q6307" s="656"/>
      <c r="R6307" s="652"/>
      <c r="S6307" s="566"/>
      <c r="T6307" s="566"/>
      <c r="U6307" s="566"/>
      <c r="V6307" s="566"/>
      <c r="W6307" s="566"/>
      <c r="X6307" s="566"/>
      <c r="Y6307" s="566"/>
      <c r="Z6307" s="566"/>
      <c r="AA6307" s="566"/>
      <c r="AB6307" s="566"/>
      <c r="AC6307" s="566"/>
      <c r="AD6307" s="566"/>
      <c r="AE6307" s="566"/>
      <c r="AF6307" s="566"/>
      <c r="AG6307" s="566"/>
    </row>
    <row r="6308" spans="2:33" hidden="1" outlineLevel="1" x14ac:dyDescent="0.45">
      <c r="B6308" s="657"/>
      <c r="C6308" s="658"/>
      <c r="D6308" s="659"/>
      <c r="E6308" s="660"/>
      <c r="F6308" s="661"/>
      <c r="G6308" s="662"/>
      <c r="H6308" s="663"/>
      <c r="I6308" s="663"/>
      <c r="J6308" s="663"/>
      <c r="K6308" s="664"/>
      <c r="L6308" s="662"/>
      <c r="M6308" s="663"/>
      <c r="N6308" s="663"/>
      <c r="O6308" s="663"/>
      <c r="P6308" s="664"/>
      <c r="Q6308" s="665"/>
      <c r="R6308" s="661"/>
      <c r="S6308" s="566"/>
      <c r="T6308" s="566"/>
      <c r="U6308" s="566"/>
      <c r="V6308" s="566"/>
      <c r="W6308" s="566"/>
      <c r="X6308" s="566"/>
      <c r="Y6308" s="566"/>
      <c r="Z6308" s="566"/>
      <c r="AA6308" s="566"/>
      <c r="AB6308" s="566"/>
      <c r="AC6308" s="566"/>
      <c r="AD6308" s="566"/>
      <c r="AE6308" s="566"/>
      <c r="AF6308" s="566"/>
      <c r="AG6308" s="566"/>
    </row>
    <row r="6309" spans="2:33" hidden="1" outlineLevel="1" x14ac:dyDescent="0.45">
      <c r="B6309" s="648"/>
      <c r="C6309" s="649"/>
      <c r="D6309" s="650"/>
      <c r="E6309" s="651"/>
      <c r="F6309" s="652"/>
      <c r="G6309" s="653"/>
      <c r="H6309" s="654"/>
      <c r="I6309" s="654"/>
      <c r="J6309" s="654"/>
      <c r="K6309" s="655"/>
      <c r="L6309" s="653"/>
      <c r="M6309" s="654"/>
      <c r="N6309" s="654"/>
      <c r="O6309" s="654"/>
      <c r="P6309" s="655"/>
      <c r="Q6309" s="656"/>
      <c r="R6309" s="652"/>
      <c r="S6309" s="566"/>
      <c r="T6309" s="566"/>
      <c r="U6309" s="566"/>
      <c r="V6309" s="566"/>
      <c r="W6309" s="566"/>
      <c r="X6309" s="566"/>
      <c r="Y6309" s="566"/>
      <c r="Z6309" s="566"/>
      <c r="AA6309" s="566"/>
      <c r="AB6309" s="566"/>
      <c r="AC6309" s="566"/>
      <c r="AD6309" s="566"/>
      <c r="AE6309" s="566"/>
      <c r="AF6309" s="566"/>
      <c r="AG6309" s="566"/>
    </row>
    <row r="6310" spans="2:33" hidden="1" outlineLevel="1" x14ac:dyDescent="0.45">
      <c r="B6310" s="657"/>
      <c r="C6310" s="658"/>
      <c r="D6310" s="659"/>
      <c r="E6310" s="660"/>
      <c r="F6310" s="661"/>
      <c r="G6310" s="662"/>
      <c r="H6310" s="663"/>
      <c r="I6310" s="663"/>
      <c r="J6310" s="663"/>
      <c r="K6310" s="664"/>
      <c r="L6310" s="662"/>
      <c r="M6310" s="663"/>
      <c r="N6310" s="663"/>
      <c r="O6310" s="663"/>
      <c r="P6310" s="664"/>
      <c r="Q6310" s="665"/>
      <c r="R6310" s="661"/>
      <c r="S6310" s="566"/>
      <c r="T6310" s="566"/>
      <c r="U6310" s="566"/>
      <c r="V6310" s="566"/>
      <c r="W6310" s="566"/>
      <c r="X6310" s="566"/>
      <c r="Y6310" s="566"/>
      <c r="Z6310" s="566"/>
      <c r="AA6310" s="566"/>
      <c r="AB6310" s="566"/>
      <c r="AC6310" s="566"/>
      <c r="AD6310" s="566"/>
      <c r="AE6310" s="566"/>
      <c r="AF6310" s="566"/>
      <c r="AG6310" s="566"/>
    </row>
    <row r="6311" spans="2:33" hidden="1" outlineLevel="1" x14ac:dyDescent="0.45">
      <c r="B6311" s="648"/>
      <c r="C6311" s="649"/>
      <c r="D6311" s="650"/>
      <c r="E6311" s="651"/>
      <c r="F6311" s="652"/>
      <c r="G6311" s="653"/>
      <c r="H6311" s="654"/>
      <c r="I6311" s="654"/>
      <c r="J6311" s="654"/>
      <c r="K6311" s="655"/>
      <c r="L6311" s="653"/>
      <c r="M6311" s="654"/>
      <c r="N6311" s="654"/>
      <c r="O6311" s="654"/>
      <c r="P6311" s="655"/>
      <c r="Q6311" s="656"/>
      <c r="R6311" s="652"/>
      <c r="S6311" s="566"/>
      <c r="T6311" s="566"/>
      <c r="U6311" s="566"/>
      <c r="V6311" s="566"/>
      <c r="W6311" s="566"/>
      <c r="X6311" s="566"/>
      <c r="Y6311" s="566"/>
      <c r="Z6311" s="566"/>
      <c r="AA6311" s="566"/>
      <c r="AB6311" s="566"/>
      <c r="AC6311" s="566"/>
      <c r="AD6311" s="566"/>
      <c r="AE6311" s="566"/>
      <c r="AF6311" s="566"/>
      <c r="AG6311" s="566"/>
    </row>
    <row r="6312" spans="2:33" hidden="1" outlineLevel="1" x14ac:dyDescent="0.45">
      <c r="B6312" s="657"/>
      <c r="C6312" s="658"/>
      <c r="D6312" s="659"/>
      <c r="E6312" s="660"/>
      <c r="F6312" s="661"/>
      <c r="G6312" s="662"/>
      <c r="H6312" s="663"/>
      <c r="I6312" s="663"/>
      <c r="J6312" s="663"/>
      <c r="K6312" s="664"/>
      <c r="L6312" s="662"/>
      <c r="M6312" s="663"/>
      <c r="N6312" s="663"/>
      <c r="O6312" s="663"/>
      <c r="P6312" s="664"/>
      <c r="Q6312" s="665"/>
      <c r="R6312" s="661"/>
      <c r="S6312" s="566"/>
      <c r="T6312" s="566"/>
      <c r="U6312" s="566"/>
      <c r="V6312" s="566"/>
      <c r="W6312" s="566"/>
      <c r="X6312" s="566"/>
      <c r="Y6312" s="566"/>
      <c r="Z6312" s="566"/>
      <c r="AA6312" s="566"/>
      <c r="AB6312" s="566"/>
      <c r="AC6312" s="566"/>
      <c r="AD6312" s="566"/>
      <c r="AE6312" s="566"/>
      <c r="AF6312" s="566"/>
      <c r="AG6312" s="566"/>
    </row>
    <row r="6313" spans="2:33" hidden="1" outlineLevel="1" x14ac:dyDescent="0.45">
      <c r="B6313" s="648"/>
      <c r="C6313" s="649"/>
      <c r="D6313" s="650"/>
      <c r="E6313" s="651"/>
      <c r="F6313" s="652"/>
      <c r="G6313" s="653"/>
      <c r="H6313" s="654"/>
      <c r="I6313" s="654"/>
      <c r="J6313" s="654"/>
      <c r="K6313" s="655"/>
      <c r="L6313" s="653"/>
      <c r="M6313" s="654"/>
      <c r="N6313" s="654"/>
      <c r="O6313" s="654"/>
      <c r="P6313" s="655"/>
      <c r="Q6313" s="656"/>
      <c r="R6313" s="652"/>
      <c r="S6313" s="566"/>
      <c r="T6313" s="566"/>
      <c r="U6313" s="566"/>
      <c r="V6313" s="566"/>
      <c r="W6313" s="566"/>
      <c r="X6313" s="566"/>
      <c r="Y6313" s="566"/>
      <c r="Z6313" s="566"/>
      <c r="AA6313" s="566"/>
      <c r="AB6313" s="566"/>
      <c r="AC6313" s="566"/>
      <c r="AD6313" s="566"/>
      <c r="AE6313" s="566"/>
      <c r="AF6313" s="566"/>
      <c r="AG6313" s="566"/>
    </row>
    <row r="6314" spans="2:33" hidden="1" outlineLevel="1" x14ac:dyDescent="0.45">
      <c r="B6314" s="657"/>
      <c r="C6314" s="658"/>
      <c r="D6314" s="659"/>
      <c r="E6314" s="660"/>
      <c r="F6314" s="661"/>
      <c r="G6314" s="662"/>
      <c r="H6314" s="663"/>
      <c r="I6314" s="663"/>
      <c r="J6314" s="663"/>
      <c r="K6314" s="664"/>
      <c r="L6314" s="662"/>
      <c r="M6314" s="663"/>
      <c r="N6314" s="663"/>
      <c r="O6314" s="663"/>
      <c r="P6314" s="664"/>
      <c r="Q6314" s="665"/>
      <c r="R6314" s="661"/>
      <c r="S6314" s="566"/>
      <c r="T6314" s="566"/>
      <c r="U6314" s="566"/>
      <c r="V6314" s="566"/>
      <c r="W6314" s="566"/>
      <c r="X6314" s="566"/>
      <c r="Y6314" s="566"/>
      <c r="Z6314" s="566"/>
      <c r="AA6314" s="566"/>
      <c r="AB6314" s="566"/>
      <c r="AC6314" s="566"/>
      <c r="AD6314" s="566"/>
      <c r="AE6314" s="566"/>
      <c r="AF6314" s="566"/>
      <c r="AG6314" s="566"/>
    </row>
    <row r="6315" spans="2:33" hidden="1" outlineLevel="1" x14ac:dyDescent="0.45">
      <c r="B6315" s="648"/>
      <c r="C6315" s="649"/>
      <c r="D6315" s="650"/>
      <c r="E6315" s="651"/>
      <c r="F6315" s="652"/>
      <c r="G6315" s="653"/>
      <c r="H6315" s="654"/>
      <c r="I6315" s="654"/>
      <c r="J6315" s="654"/>
      <c r="K6315" s="655"/>
      <c r="L6315" s="653"/>
      <c r="M6315" s="654"/>
      <c r="N6315" s="654"/>
      <c r="O6315" s="654"/>
      <c r="P6315" s="655"/>
      <c r="Q6315" s="656"/>
      <c r="R6315" s="652"/>
      <c r="S6315" s="566"/>
      <c r="T6315" s="566"/>
      <c r="U6315" s="566"/>
      <c r="V6315" s="566"/>
      <c r="W6315" s="566"/>
      <c r="X6315" s="566"/>
      <c r="Y6315" s="566"/>
      <c r="Z6315" s="566"/>
      <c r="AA6315" s="566"/>
      <c r="AB6315" s="566"/>
      <c r="AC6315" s="566"/>
      <c r="AD6315" s="566"/>
      <c r="AE6315" s="566"/>
      <c r="AF6315" s="566"/>
      <c r="AG6315" s="566"/>
    </row>
    <row r="6316" spans="2:33" hidden="1" outlineLevel="1" x14ac:dyDescent="0.45">
      <c r="B6316" s="657"/>
      <c r="C6316" s="658"/>
      <c r="D6316" s="659"/>
      <c r="E6316" s="660"/>
      <c r="F6316" s="661"/>
      <c r="G6316" s="662"/>
      <c r="H6316" s="663"/>
      <c r="I6316" s="663"/>
      <c r="J6316" s="663"/>
      <c r="K6316" s="664"/>
      <c r="L6316" s="662"/>
      <c r="M6316" s="663"/>
      <c r="N6316" s="663"/>
      <c r="O6316" s="663"/>
      <c r="P6316" s="664"/>
      <c r="Q6316" s="665"/>
      <c r="R6316" s="661"/>
      <c r="S6316" s="566"/>
      <c r="T6316" s="566"/>
      <c r="U6316" s="566"/>
      <c r="V6316" s="566"/>
      <c r="W6316" s="566"/>
      <c r="X6316" s="566"/>
      <c r="Y6316" s="566"/>
      <c r="Z6316" s="566"/>
      <c r="AA6316" s="566"/>
      <c r="AB6316" s="566"/>
      <c r="AC6316" s="566"/>
      <c r="AD6316" s="566"/>
      <c r="AE6316" s="566"/>
      <c r="AF6316" s="566"/>
      <c r="AG6316" s="566"/>
    </row>
    <row r="6317" spans="2:33" hidden="1" outlineLevel="1" x14ac:dyDescent="0.45">
      <c r="B6317" s="648"/>
      <c r="C6317" s="649"/>
      <c r="D6317" s="650"/>
      <c r="E6317" s="651"/>
      <c r="F6317" s="652"/>
      <c r="G6317" s="653"/>
      <c r="H6317" s="654"/>
      <c r="I6317" s="654"/>
      <c r="J6317" s="654"/>
      <c r="K6317" s="655"/>
      <c r="L6317" s="653"/>
      <c r="M6317" s="654"/>
      <c r="N6317" s="654"/>
      <c r="O6317" s="654"/>
      <c r="P6317" s="655"/>
      <c r="Q6317" s="656"/>
      <c r="R6317" s="652"/>
      <c r="S6317" s="566"/>
      <c r="T6317" s="566"/>
      <c r="U6317" s="566"/>
      <c r="V6317" s="566"/>
      <c r="W6317" s="566"/>
      <c r="X6317" s="566"/>
      <c r="Y6317" s="566"/>
      <c r="Z6317" s="566"/>
      <c r="AA6317" s="566"/>
      <c r="AB6317" s="566"/>
      <c r="AC6317" s="566"/>
      <c r="AD6317" s="566"/>
      <c r="AE6317" s="566"/>
      <c r="AF6317" s="566"/>
      <c r="AG6317" s="566"/>
    </row>
    <row r="6318" spans="2:33" hidden="1" outlineLevel="1" x14ac:dyDescent="0.45">
      <c r="B6318" s="657"/>
      <c r="C6318" s="658"/>
      <c r="D6318" s="659"/>
      <c r="E6318" s="660"/>
      <c r="F6318" s="661"/>
      <c r="G6318" s="662"/>
      <c r="H6318" s="663"/>
      <c r="I6318" s="663"/>
      <c r="J6318" s="663"/>
      <c r="K6318" s="664"/>
      <c r="L6318" s="662"/>
      <c r="M6318" s="663"/>
      <c r="N6318" s="663"/>
      <c r="O6318" s="663"/>
      <c r="P6318" s="664"/>
      <c r="Q6318" s="665"/>
      <c r="R6318" s="661"/>
      <c r="S6318" s="566"/>
      <c r="T6318" s="566"/>
      <c r="U6318" s="566"/>
      <c r="V6318" s="566"/>
      <c r="W6318" s="566"/>
      <c r="X6318" s="566"/>
      <c r="Y6318" s="566"/>
      <c r="Z6318" s="566"/>
      <c r="AA6318" s="566"/>
      <c r="AB6318" s="566"/>
      <c r="AC6318" s="566"/>
      <c r="AD6318" s="566"/>
      <c r="AE6318" s="566"/>
      <c r="AF6318" s="566"/>
      <c r="AG6318" s="566"/>
    </row>
    <row r="6319" spans="2:33" hidden="1" outlineLevel="1" x14ac:dyDescent="0.45">
      <c r="B6319" s="648"/>
      <c r="C6319" s="649"/>
      <c r="D6319" s="650"/>
      <c r="E6319" s="651"/>
      <c r="F6319" s="652"/>
      <c r="G6319" s="653"/>
      <c r="H6319" s="654"/>
      <c r="I6319" s="654"/>
      <c r="J6319" s="654"/>
      <c r="K6319" s="655"/>
      <c r="L6319" s="653"/>
      <c r="M6319" s="654"/>
      <c r="N6319" s="654"/>
      <c r="O6319" s="654"/>
      <c r="P6319" s="655"/>
      <c r="Q6319" s="656"/>
      <c r="R6319" s="652"/>
      <c r="S6319" s="566"/>
      <c r="T6319" s="566"/>
      <c r="U6319" s="566"/>
      <c r="V6319" s="566"/>
      <c r="W6319" s="566"/>
      <c r="X6319" s="566"/>
      <c r="Y6319" s="566"/>
      <c r="Z6319" s="566"/>
      <c r="AA6319" s="566"/>
      <c r="AB6319" s="566"/>
      <c r="AC6319" s="566"/>
      <c r="AD6319" s="566"/>
      <c r="AE6319" s="566"/>
      <c r="AF6319" s="566"/>
      <c r="AG6319" s="566"/>
    </row>
    <row r="6320" spans="2:33" hidden="1" outlineLevel="1" x14ac:dyDescent="0.45">
      <c r="B6320" s="657"/>
      <c r="C6320" s="658"/>
      <c r="D6320" s="659"/>
      <c r="E6320" s="660"/>
      <c r="F6320" s="661"/>
      <c r="G6320" s="662"/>
      <c r="H6320" s="663"/>
      <c r="I6320" s="663"/>
      <c r="J6320" s="663"/>
      <c r="K6320" s="664"/>
      <c r="L6320" s="662"/>
      <c r="M6320" s="663"/>
      <c r="N6320" s="663"/>
      <c r="O6320" s="663"/>
      <c r="P6320" s="664"/>
      <c r="Q6320" s="665"/>
      <c r="R6320" s="661"/>
      <c r="S6320" s="566"/>
      <c r="T6320" s="566"/>
      <c r="U6320" s="566"/>
      <c r="V6320" s="566"/>
      <c r="W6320" s="566"/>
      <c r="X6320" s="566"/>
      <c r="Y6320" s="566"/>
      <c r="Z6320" s="566"/>
      <c r="AA6320" s="566"/>
      <c r="AB6320" s="566"/>
      <c r="AC6320" s="566"/>
      <c r="AD6320" s="566"/>
      <c r="AE6320" s="566"/>
      <c r="AF6320" s="566"/>
      <c r="AG6320" s="566"/>
    </row>
    <row r="6321" spans="2:33" hidden="1" outlineLevel="1" x14ac:dyDescent="0.45">
      <c r="B6321" s="648"/>
      <c r="C6321" s="649"/>
      <c r="D6321" s="650"/>
      <c r="E6321" s="651"/>
      <c r="F6321" s="652"/>
      <c r="G6321" s="653"/>
      <c r="H6321" s="654"/>
      <c r="I6321" s="654"/>
      <c r="J6321" s="654"/>
      <c r="K6321" s="655"/>
      <c r="L6321" s="653"/>
      <c r="M6321" s="654"/>
      <c r="N6321" s="654"/>
      <c r="O6321" s="654"/>
      <c r="P6321" s="655"/>
      <c r="Q6321" s="656"/>
      <c r="R6321" s="652"/>
      <c r="S6321" s="566"/>
      <c r="T6321" s="566"/>
      <c r="U6321" s="566"/>
      <c r="V6321" s="566"/>
      <c r="W6321" s="566"/>
      <c r="X6321" s="566"/>
      <c r="Y6321" s="566"/>
      <c r="Z6321" s="566"/>
      <c r="AA6321" s="566"/>
      <c r="AB6321" s="566"/>
      <c r="AC6321" s="566"/>
      <c r="AD6321" s="566"/>
      <c r="AE6321" s="566"/>
      <c r="AF6321" s="566"/>
      <c r="AG6321" s="566"/>
    </row>
    <row r="6322" spans="2:33" hidden="1" outlineLevel="1" x14ac:dyDescent="0.45">
      <c r="B6322" s="657"/>
      <c r="C6322" s="658"/>
      <c r="D6322" s="659"/>
      <c r="E6322" s="660"/>
      <c r="F6322" s="661"/>
      <c r="G6322" s="662"/>
      <c r="H6322" s="663"/>
      <c r="I6322" s="663"/>
      <c r="J6322" s="663"/>
      <c r="K6322" s="664"/>
      <c r="L6322" s="662"/>
      <c r="M6322" s="663"/>
      <c r="N6322" s="663"/>
      <c r="O6322" s="663"/>
      <c r="P6322" s="664"/>
      <c r="Q6322" s="665"/>
      <c r="R6322" s="661"/>
      <c r="S6322" s="566"/>
      <c r="T6322" s="566"/>
      <c r="U6322" s="566"/>
      <c r="V6322" s="566"/>
      <c r="W6322" s="566"/>
      <c r="X6322" s="566"/>
      <c r="Y6322" s="566"/>
      <c r="Z6322" s="566"/>
      <c r="AA6322" s="566"/>
      <c r="AB6322" s="566"/>
      <c r="AC6322" s="566"/>
      <c r="AD6322" s="566"/>
      <c r="AE6322" s="566"/>
      <c r="AF6322" s="566"/>
      <c r="AG6322" s="566"/>
    </row>
    <row r="6323" spans="2:33" hidden="1" outlineLevel="1" x14ac:dyDescent="0.45">
      <c r="B6323" s="648"/>
      <c r="C6323" s="649"/>
      <c r="D6323" s="650"/>
      <c r="E6323" s="651"/>
      <c r="F6323" s="652"/>
      <c r="G6323" s="653"/>
      <c r="H6323" s="654"/>
      <c r="I6323" s="654"/>
      <c r="J6323" s="654"/>
      <c r="K6323" s="655"/>
      <c r="L6323" s="653"/>
      <c r="M6323" s="654"/>
      <c r="N6323" s="654"/>
      <c r="O6323" s="654"/>
      <c r="P6323" s="655"/>
      <c r="Q6323" s="656"/>
      <c r="R6323" s="652"/>
      <c r="S6323" s="566"/>
      <c r="T6323" s="566"/>
      <c r="U6323" s="566"/>
      <c r="V6323" s="566"/>
      <c r="W6323" s="566"/>
      <c r="X6323" s="566"/>
      <c r="Y6323" s="566"/>
      <c r="Z6323" s="566"/>
      <c r="AA6323" s="566"/>
      <c r="AB6323" s="566"/>
      <c r="AC6323" s="566"/>
      <c r="AD6323" s="566"/>
      <c r="AE6323" s="566"/>
      <c r="AF6323" s="566"/>
      <c r="AG6323" s="566"/>
    </row>
    <row r="6324" spans="2:33" hidden="1" outlineLevel="1" x14ac:dyDescent="0.45">
      <c r="B6324" s="657"/>
      <c r="C6324" s="658"/>
      <c r="D6324" s="659"/>
      <c r="E6324" s="660"/>
      <c r="F6324" s="661"/>
      <c r="G6324" s="662"/>
      <c r="H6324" s="663"/>
      <c r="I6324" s="663"/>
      <c r="J6324" s="663"/>
      <c r="K6324" s="664"/>
      <c r="L6324" s="662"/>
      <c r="M6324" s="663"/>
      <c r="N6324" s="663"/>
      <c r="O6324" s="663"/>
      <c r="P6324" s="664"/>
      <c r="Q6324" s="665"/>
      <c r="R6324" s="661"/>
      <c r="S6324" s="566"/>
      <c r="T6324" s="566"/>
      <c r="U6324" s="566"/>
      <c r="V6324" s="566"/>
      <c r="W6324" s="566"/>
      <c r="X6324" s="566"/>
      <c r="Y6324" s="566"/>
      <c r="Z6324" s="566"/>
      <c r="AA6324" s="566"/>
      <c r="AB6324" s="566"/>
      <c r="AC6324" s="566"/>
      <c r="AD6324" s="566"/>
      <c r="AE6324" s="566"/>
      <c r="AF6324" s="566"/>
      <c r="AG6324" s="566"/>
    </row>
    <row r="6325" spans="2:33" hidden="1" outlineLevel="1" x14ac:dyDescent="0.45">
      <c r="B6325" s="648"/>
      <c r="C6325" s="649"/>
      <c r="D6325" s="650"/>
      <c r="E6325" s="651"/>
      <c r="F6325" s="652"/>
      <c r="G6325" s="653"/>
      <c r="H6325" s="654"/>
      <c r="I6325" s="654"/>
      <c r="J6325" s="654"/>
      <c r="K6325" s="655"/>
      <c r="L6325" s="653"/>
      <c r="M6325" s="654"/>
      <c r="N6325" s="654"/>
      <c r="O6325" s="654"/>
      <c r="P6325" s="655"/>
      <c r="Q6325" s="656"/>
      <c r="R6325" s="652"/>
      <c r="S6325" s="566"/>
      <c r="T6325" s="566"/>
      <c r="U6325" s="566"/>
      <c r="V6325" s="566"/>
      <c r="W6325" s="566"/>
      <c r="X6325" s="566"/>
      <c r="Y6325" s="566"/>
      <c r="Z6325" s="566"/>
      <c r="AA6325" s="566"/>
      <c r="AB6325" s="566"/>
      <c r="AC6325" s="566"/>
      <c r="AD6325" s="566"/>
      <c r="AE6325" s="566"/>
      <c r="AF6325" s="566"/>
      <c r="AG6325" s="566"/>
    </row>
    <row r="6326" spans="2:33" hidden="1" outlineLevel="1" x14ac:dyDescent="0.45">
      <c r="B6326" s="657"/>
      <c r="C6326" s="658"/>
      <c r="D6326" s="659"/>
      <c r="E6326" s="660"/>
      <c r="F6326" s="661"/>
      <c r="G6326" s="662"/>
      <c r="H6326" s="663"/>
      <c r="I6326" s="663"/>
      <c r="J6326" s="663"/>
      <c r="K6326" s="664"/>
      <c r="L6326" s="662"/>
      <c r="M6326" s="663"/>
      <c r="N6326" s="663"/>
      <c r="O6326" s="663"/>
      <c r="P6326" s="664"/>
      <c r="Q6326" s="665"/>
      <c r="R6326" s="661"/>
      <c r="S6326" s="566"/>
      <c r="T6326" s="566"/>
      <c r="U6326" s="566"/>
      <c r="V6326" s="566"/>
      <c r="W6326" s="566"/>
      <c r="X6326" s="566"/>
      <c r="Y6326" s="566"/>
      <c r="Z6326" s="566"/>
      <c r="AA6326" s="566"/>
      <c r="AB6326" s="566"/>
      <c r="AC6326" s="566"/>
      <c r="AD6326" s="566"/>
      <c r="AE6326" s="566"/>
      <c r="AF6326" s="566"/>
      <c r="AG6326" s="566"/>
    </row>
    <row r="6327" spans="2:33" hidden="1" outlineLevel="1" x14ac:dyDescent="0.45">
      <c r="B6327" s="648"/>
      <c r="C6327" s="649"/>
      <c r="D6327" s="650"/>
      <c r="E6327" s="651"/>
      <c r="F6327" s="652"/>
      <c r="G6327" s="653"/>
      <c r="H6327" s="654"/>
      <c r="I6327" s="654"/>
      <c r="J6327" s="654"/>
      <c r="K6327" s="655"/>
      <c r="L6327" s="653"/>
      <c r="M6327" s="654"/>
      <c r="N6327" s="654"/>
      <c r="O6327" s="654"/>
      <c r="P6327" s="655"/>
      <c r="Q6327" s="656"/>
      <c r="R6327" s="652"/>
      <c r="S6327" s="566"/>
      <c r="T6327" s="566"/>
      <c r="U6327" s="566"/>
      <c r="V6327" s="566"/>
      <c r="W6327" s="566"/>
      <c r="X6327" s="566"/>
      <c r="Y6327" s="566"/>
      <c r="Z6327" s="566"/>
      <c r="AA6327" s="566"/>
      <c r="AB6327" s="566"/>
      <c r="AC6327" s="566"/>
      <c r="AD6327" s="566"/>
      <c r="AE6327" s="566"/>
      <c r="AF6327" s="566"/>
      <c r="AG6327" s="566"/>
    </row>
    <row r="6328" spans="2:33" hidden="1" outlineLevel="1" x14ac:dyDescent="0.45">
      <c r="B6328" s="657"/>
      <c r="C6328" s="658"/>
      <c r="D6328" s="659"/>
      <c r="E6328" s="660"/>
      <c r="F6328" s="661"/>
      <c r="G6328" s="662"/>
      <c r="H6328" s="663"/>
      <c r="I6328" s="663"/>
      <c r="J6328" s="663"/>
      <c r="K6328" s="664"/>
      <c r="L6328" s="662"/>
      <c r="M6328" s="663"/>
      <c r="N6328" s="663"/>
      <c r="O6328" s="663"/>
      <c r="P6328" s="664"/>
      <c r="Q6328" s="665"/>
      <c r="R6328" s="661"/>
      <c r="S6328" s="566"/>
      <c r="T6328" s="566"/>
      <c r="U6328" s="566"/>
      <c r="V6328" s="566"/>
      <c r="W6328" s="566"/>
      <c r="X6328" s="566"/>
      <c r="Y6328" s="566"/>
      <c r="Z6328" s="566"/>
      <c r="AA6328" s="566"/>
      <c r="AB6328" s="566"/>
      <c r="AC6328" s="566"/>
      <c r="AD6328" s="566"/>
      <c r="AE6328" s="566"/>
      <c r="AF6328" s="566"/>
      <c r="AG6328" s="566"/>
    </row>
    <row r="6329" spans="2:33" hidden="1" outlineLevel="1" x14ac:dyDescent="0.45">
      <c r="B6329" s="648"/>
      <c r="C6329" s="649"/>
      <c r="D6329" s="650"/>
      <c r="E6329" s="651"/>
      <c r="F6329" s="652"/>
      <c r="G6329" s="653"/>
      <c r="H6329" s="654"/>
      <c r="I6329" s="654"/>
      <c r="J6329" s="654"/>
      <c r="K6329" s="655"/>
      <c r="L6329" s="653"/>
      <c r="M6329" s="654"/>
      <c r="N6329" s="654"/>
      <c r="O6329" s="654"/>
      <c r="P6329" s="655"/>
      <c r="Q6329" s="656"/>
      <c r="R6329" s="652"/>
      <c r="S6329" s="566"/>
      <c r="T6329" s="566"/>
      <c r="U6329" s="566"/>
      <c r="V6329" s="566"/>
      <c r="W6329" s="566"/>
      <c r="X6329" s="566"/>
      <c r="Y6329" s="566"/>
      <c r="Z6329" s="566"/>
      <c r="AA6329" s="566"/>
      <c r="AB6329" s="566"/>
      <c r="AC6329" s="566"/>
      <c r="AD6329" s="566"/>
      <c r="AE6329" s="566"/>
      <c r="AF6329" s="566"/>
      <c r="AG6329" s="566"/>
    </row>
    <row r="6330" spans="2:33" hidden="1" outlineLevel="1" x14ac:dyDescent="0.45">
      <c r="B6330" s="657"/>
      <c r="C6330" s="658"/>
      <c r="D6330" s="659"/>
      <c r="E6330" s="660"/>
      <c r="F6330" s="661"/>
      <c r="G6330" s="662"/>
      <c r="H6330" s="663"/>
      <c r="I6330" s="663"/>
      <c r="J6330" s="663"/>
      <c r="K6330" s="664"/>
      <c r="L6330" s="662"/>
      <c r="M6330" s="663"/>
      <c r="N6330" s="663"/>
      <c r="O6330" s="663"/>
      <c r="P6330" s="664"/>
      <c r="Q6330" s="665"/>
      <c r="R6330" s="661"/>
      <c r="S6330" s="566"/>
      <c r="T6330" s="566"/>
      <c r="U6330" s="566"/>
      <c r="V6330" s="566"/>
      <c r="W6330" s="566"/>
      <c r="X6330" s="566"/>
      <c r="Y6330" s="566"/>
      <c r="Z6330" s="566"/>
      <c r="AA6330" s="566"/>
      <c r="AB6330" s="566"/>
      <c r="AC6330" s="566"/>
      <c r="AD6330" s="566"/>
      <c r="AE6330" s="566"/>
      <c r="AF6330" s="566"/>
      <c r="AG6330" s="566"/>
    </row>
    <row r="6331" spans="2:33" hidden="1" outlineLevel="1" x14ac:dyDescent="0.45">
      <c r="B6331" s="648"/>
      <c r="C6331" s="649"/>
      <c r="D6331" s="650"/>
      <c r="E6331" s="651"/>
      <c r="F6331" s="652"/>
      <c r="G6331" s="653"/>
      <c r="H6331" s="654"/>
      <c r="I6331" s="654"/>
      <c r="J6331" s="654"/>
      <c r="K6331" s="655"/>
      <c r="L6331" s="653"/>
      <c r="M6331" s="654"/>
      <c r="N6331" s="654"/>
      <c r="O6331" s="654"/>
      <c r="P6331" s="655"/>
      <c r="Q6331" s="656"/>
      <c r="R6331" s="652"/>
      <c r="S6331" s="566"/>
      <c r="T6331" s="566"/>
      <c r="U6331" s="566"/>
      <c r="V6331" s="566"/>
      <c r="W6331" s="566"/>
      <c r="X6331" s="566"/>
      <c r="Y6331" s="566"/>
      <c r="Z6331" s="566"/>
      <c r="AA6331" s="566"/>
      <c r="AB6331" s="566"/>
      <c r="AC6331" s="566"/>
      <c r="AD6331" s="566"/>
      <c r="AE6331" s="566"/>
      <c r="AF6331" s="566"/>
      <c r="AG6331" s="566"/>
    </row>
    <row r="6332" spans="2:33" hidden="1" outlineLevel="1" x14ac:dyDescent="0.45">
      <c r="B6332" s="657"/>
      <c r="C6332" s="658"/>
      <c r="D6332" s="659"/>
      <c r="E6332" s="660"/>
      <c r="F6332" s="661"/>
      <c r="G6332" s="662"/>
      <c r="H6332" s="663"/>
      <c r="I6332" s="663"/>
      <c r="J6332" s="663"/>
      <c r="K6332" s="664"/>
      <c r="L6332" s="662"/>
      <c r="M6332" s="663"/>
      <c r="N6332" s="663"/>
      <c r="O6332" s="663"/>
      <c r="P6332" s="664"/>
      <c r="Q6332" s="665"/>
      <c r="R6332" s="661"/>
      <c r="S6332" s="566"/>
      <c r="T6332" s="566"/>
      <c r="U6332" s="566"/>
      <c r="V6332" s="566"/>
      <c r="W6332" s="566"/>
      <c r="X6332" s="566"/>
      <c r="Y6332" s="566"/>
      <c r="Z6332" s="566"/>
      <c r="AA6332" s="566"/>
      <c r="AB6332" s="566"/>
      <c r="AC6332" s="566"/>
      <c r="AD6332" s="566"/>
      <c r="AE6332" s="566"/>
      <c r="AF6332" s="566"/>
      <c r="AG6332" s="566"/>
    </row>
    <row r="6333" spans="2:33" hidden="1" outlineLevel="1" x14ac:dyDescent="0.45">
      <c r="B6333" s="648"/>
      <c r="C6333" s="649"/>
      <c r="D6333" s="650"/>
      <c r="E6333" s="651"/>
      <c r="F6333" s="652"/>
      <c r="G6333" s="653"/>
      <c r="H6333" s="654"/>
      <c r="I6333" s="654"/>
      <c r="J6333" s="654"/>
      <c r="K6333" s="655"/>
      <c r="L6333" s="653"/>
      <c r="M6333" s="654"/>
      <c r="N6333" s="654"/>
      <c r="O6333" s="654"/>
      <c r="P6333" s="655"/>
      <c r="Q6333" s="656"/>
      <c r="R6333" s="652"/>
      <c r="S6333" s="566"/>
      <c r="T6333" s="566"/>
      <c r="U6333" s="566"/>
      <c r="V6333" s="566"/>
      <c r="W6333" s="566"/>
      <c r="X6333" s="566"/>
      <c r="Y6333" s="566"/>
      <c r="Z6333" s="566"/>
      <c r="AA6333" s="566"/>
      <c r="AB6333" s="566"/>
      <c r="AC6333" s="566"/>
      <c r="AD6333" s="566"/>
      <c r="AE6333" s="566"/>
      <c r="AF6333" s="566"/>
      <c r="AG6333" s="566"/>
    </row>
    <row r="6334" spans="2:33" hidden="1" outlineLevel="1" x14ac:dyDescent="0.45">
      <c r="B6334" s="657"/>
      <c r="C6334" s="658"/>
      <c r="D6334" s="659"/>
      <c r="E6334" s="660"/>
      <c r="F6334" s="661"/>
      <c r="G6334" s="662"/>
      <c r="H6334" s="663"/>
      <c r="I6334" s="663"/>
      <c r="J6334" s="663"/>
      <c r="K6334" s="664"/>
      <c r="L6334" s="662"/>
      <c r="M6334" s="663"/>
      <c r="N6334" s="663"/>
      <c r="O6334" s="663"/>
      <c r="P6334" s="664"/>
      <c r="Q6334" s="665"/>
      <c r="R6334" s="661"/>
      <c r="S6334" s="566"/>
      <c r="T6334" s="566"/>
      <c r="U6334" s="566"/>
      <c r="V6334" s="566"/>
      <c r="W6334" s="566"/>
      <c r="X6334" s="566"/>
      <c r="Y6334" s="566"/>
      <c r="Z6334" s="566"/>
      <c r="AA6334" s="566"/>
      <c r="AB6334" s="566"/>
      <c r="AC6334" s="566"/>
      <c r="AD6334" s="566"/>
      <c r="AE6334" s="566"/>
      <c r="AF6334" s="566"/>
      <c r="AG6334" s="566"/>
    </row>
    <row r="6335" spans="2:33" hidden="1" outlineLevel="1" x14ac:dyDescent="0.45">
      <c r="B6335" s="648"/>
      <c r="C6335" s="649"/>
      <c r="D6335" s="650"/>
      <c r="E6335" s="651"/>
      <c r="F6335" s="652"/>
      <c r="G6335" s="653"/>
      <c r="H6335" s="654"/>
      <c r="I6335" s="654"/>
      <c r="J6335" s="654"/>
      <c r="K6335" s="655"/>
      <c r="L6335" s="653"/>
      <c r="M6335" s="654"/>
      <c r="N6335" s="654"/>
      <c r="O6335" s="654"/>
      <c r="P6335" s="655"/>
      <c r="Q6335" s="656"/>
      <c r="R6335" s="652"/>
      <c r="S6335" s="566"/>
      <c r="T6335" s="566"/>
      <c r="U6335" s="566"/>
      <c r="V6335" s="566"/>
      <c r="W6335" s="566"/>
      <c r="X6335" s="566"/>
      <c r="Y6335" s="566"/>
      <c r="Z6335" s="566"/>
      <c r="AA6335" s="566"/>
      <c r="AB6335" s="566"/>
      <c r="AC6335" s="566"/>
      <c r="AD6335" s="566"/>
      <c r="AE6335" s="566"/>
      <c r="AF6335" s="566"/>
      <c r="AG6335" s="566"/>
    </row>
    <row r="6336" spans="2:33" hidden="1" outlineLevel="1" x14ac:dyDescent="0.45">
      <c r="B6336" s="657"/>
      <c r="C6336" s="658"/>
      <c r="D6336" s="659"/>
      <c r="E6336" s="660"/>
      <c r="F6336" s="661"/>
      <c r="G6336" s="662"/>
      <c r="H6336" s="663"/>
      <c r="I6336" s="663"/>
      <c r="J6336" s="663"/>
      <c r="K6336" s="664"/>
      <c r="L6336" s="662"/>
      <c r="M6336" s="663"/>
      <c r="N6336" s="663"/>
      <c r="O6336" s="663"/>
      <c r="P6336" s="664"/>
      <c r="Q6336" s="665"/>
      <c r="R6336" s="661"/>
      <c r="S6336" s="566"/>
      <c r="T6336" s="566"/>
      <c r="U6336" s="566"/>
      <c r="V6336" s="566"/>
      <c r="W6336" s="566"/>
      <c r="X6336" s="566"/>
      <c r="Y6336" s="566"/>
      <c r="Z6336" s="566"/>
      <c r="AA6336" s="566"/>
      <c r="AB6336" s="566"/>
      <c r="AC6336" s="566"/>
      <c r="AD6336" s="566"/>
      <c r="AE6336" s="566"/>
      <c r="AF6336" s="566"/>
      <c r="AG6336" s="566"/>
    </row>
    <row r="6337" spans="2:33" hidden="1" outlineLevel="1" x14ac:dyDescent="0.45">
      <c r="B6337" s="648"/>
      <c r="C6337" s="649"/>
      <c r="D6337" s="650"/>
      <c r="E6337" s="651"/>
      <c r="F6337" s="652"/>
      <c r="G6337" s="653"/>
      <c r="H6337" s="654"/>
      <c r="I6337" s="654"/>
      <c r="J6337" s="654"/>
      <c r="K6337" s="655"/>
      <c r="L6337" s="653"/>
      <c r="M6337" s="654"/>
      <c r="N6337" s="654"/>
      <c r="O6337" s="654"/>
      <c r="P6337" s="655"/>
      <c r="Q6337" s="656"/>
      <c r="R6337" s="652"/>
      <c r="S6337" s="566"/>
      <c r="T6337" s="566"/>
      <c r="U6337" s="566"/>
      <c r="V6337" s="566"/>
      <c r="W6337" s="566"/>
      <c r="X6337" s="566"/>
      <c r="Y6337" s="566"/>
      <c r="Z6337" s="566"/>
      <c r="AA6337" s="566"/>
      <c r="AB6337" s="566"/>
      <c r="AC6337" s="566"/>
      <c r="AD6337" s="566"/>
      <c r="AE6337" s="566"/>
      <c r="AF6337" s="566"/>
      <c r="AG6337" s="566"/>
    </row>
    <row r="6338" spans="2:33" hidden="1" outlineLevel="1" x14ac:dyDescent="0.45">
      <c r="B6338" s="657"/>
      <c r="C6338" s="658"/>
      <c r="D6338" s="659"/>
      <c r="E6338" s="660"/>
      <c r="F6338" s="661"/>
      <c r="G6338" s="662"/>
      <c r="H6338" s="663"/>
      <c r="I6338" s="663"/>
      <c r="J6338" s="663"/>
      <c r="K6338" s="664"/>
      <c r="L6338" s="662"/>
      <c r="M6338" s="663"/>
      <c r="N6338" s="663"/>
      <c r="O6338" s="663"/>
      <c r="P6338" s="664"/>
      <c r="Q6338" s="665"/>
      <c r="R6338" s="661"/>
      <c r="S6338" s="566"/>
      <c r="T6338" s="566"/>
      <c r="U6338" s="566"/>
      <c r="V6338" s="566"/>
      <c r="W6338" s="566"/>
      <c r="X6338" s="566"/>
      <c r="Y6338" s="566"/>
      <c r="Z6338" s="566"/>
      <c r="AA6338" s="566"/>
      <c r="AB6338" s="566"/>
      <c r="AC6338" s="566"/>
      <c r="AD6338" s="566"/>
      <c r="AE6338" s="566"/>
      <c r="AF6338" s="566"/>
      <c r="AG6338" s="566"/>
    </row>
    <row r="6339" spans="2:33" hidden="1" outlineLevel="1" x14ac:dyDescent="0.45">
      <c r="B6339" s="648"/>
      <c r="C6339" s="649"/>
      <c r="D6339" s="650"/>
      <c r="E6339" s="651"/>
      <c r="F6339" s="652"/>
      <c r="G6339" s="653"/>
      <c r="H6339" s="654"/>
      <c r="I6339" s="654"/>
      <c r="J6339" s="654"/>
      <c r="K6339" s="655"/>
      <c r="L6339" s="653"/>
      <c r="M6339" s="654"/>
      <c r="N6339" s="654"/>
      <c r="O6339" s="654"/>
      <c r="P6339" s="655"/>
      <c r="Q6339" s="656"/>
      <c r="R6339" s="652"/>
      <c r="S6339" s="566"/>
      <c r="T6339" s="566"/>
      <c r="U6339" s="566"/>
      <c r="V6339" s="566"/>
      <c r="W6339" s="566"/>
      <c r="X6339" s="566"/>
      <c r="Y6339" s="566"/>
      <c r="Z6339" s="566"/>
      <c r="AA6339" s="566"/>
      <c r="AB6339" s="566"/>
      <c r="AC6339" s="566"/>
      <c r="AD6339" s="566"/>
      <c r="AE6339" s="566"/>
      <c r="AF6339" s="566"/>
      <c r="AG6339" s="566"/>
    </row>
    <row r="6340" spans="2:33" hidden="1" outlineLevel="1" x14ac:dyDescent="0.45">
      <c r="B6340" s="657"/>
      <c r="C6340" s="658"/>
      <c r="D6340" s="659"/>
      <c r="E6340" s="660"/>
      <c r="F6340" s="661"/>
      <c r="G6340" s="662"/>
      <c r="H6340" s="663"/>
      <c r="I6340" s="663"/>
      <c r="J6340" s="663"/>
      <c r="K6340" s="664"/>
      <c r="L6340" s="662"/>
      <c r="M6340" s="663"/>
      <c r="N6340" s="663"/>
      <c r="O6340" s="663"/>
      <c r="P6340" s="664"/>
      <c r="Q6340" s="665"/>
      <c r="R6340" s="661"/>
      <c r="S6340" s="566"/>
      <c r="T6340" s="566"/>
      <c r="U6340" s="566"/>
      <c r="V6340" s="566"/>
      <c r="W6340" s="566"/>
      <c r="X6340" s="566"/>
      <c r="Y6340" s="566"/>
      <c r="Z6340" s="566"/>
      <c r="AA6340" s="566"/>
      <c r="AB6340" s="566"/>
      <c r="AC6340" s="566"/>
      <c r="AD6340" s="566"/>
      <c r="AE6340" s="566"/>
      <c r="AF6340" s="566"/>
      <c r="AG6340" s="566"/>
    </row>
    <row r="6341" spans="2:33" hidden="1" outlineLevel="1" x14ac:dyDescent="0.45">
      <c r="B6341" s="648"/>
      <c r="C6341" s="649"/>
      <c r="D6341" s="650"/>
      <c r="E6341" s="651"/>
      <c r="F6341" s="652"/>
      <c r="G6341" s="653"/>
      <c r="H6341" s="654"/>
      <c r="I6341" s="654"/>
      <c r="J6341" s="654"/>
      <c r="K6341" s="655"/>
      <c r="L6341" s="653"/>
      <c r="M6341" s="654"/>
      <c r="N6341" s="654"/>
      <c r="O6341" s="654"/>
      <c r="P6341" s="655"/>
      <c r="Q6341" s="656"/>
      <c r="R6341" s="652"/>
      <c r="S6341" s="566"/>
      <c r="T6341" s="566"/>
      <c r="U6341" s="566"/>
      <c r="V6341" s="566"/>
      <c r="W6341" s="566"/>
      <c r="X6341" s="566"/>
      <c r="Y6341" s="566"/>
      <c r="Z6341" s="566"/>
      <c r="AA6341" s="566"/>
      <c r="AB6341" s="566"/>
      <c r="AC6341" s="566"/>
      <c r="AD6341" s="566"/>
      <c r="AE6341" s="566"/>
      <c r="AF6341" s="566"/>
      <c r="AG6341" s="566"/>
    </row>
    <row r="6342" spans="2:33" hidden="1" outlineLevel="1" x14ac:dyDescent="0.45">
      <c r="B6342" s="657"/>
      <c r="C6342" s="658"/>
      <c r="D6342" s="659"/>
      <c r="E6342" s="660"/>
      <c r="F6342" s="661"/>
      <c r="G6342" s="662"/>
      <c r="H6342" s="663"/>
      <c r="I6342" s="663"/>
      <c r="J6342" s="663"/>
      <c r="K6342" s="664"/>
      <c r="L6342" s="662"/>
      <c r="M6342" s="663"/>
      <c r="N6342" s="663"/>
      <c r="O6342" s="663"/>
      <c r="P6342" s="664"/>
      <c r="Q6342" s="665"/>
      <c r="R6342" s="661"/>
      <c r="S6342" s="566"/>
      <c r="T6342" s="566"/>
      <c r="U6342" s="566"/>
      <c r="V6342" s="566"/>
      <c r="W6342" s="566"/>
      <c r="X6342" s="566"/>
      <c r="Y6342" s="566"/>
      <c r="Z6342" s="566"/>
      <c r="AA6342" s="566"/>
      <c r="AB6342" s="566"/>
      <c r="AC6342" s="566"/>
      <c r="AD6342" s="566"/>
      <c r="AE6342" s="566"/>
      <c r="AF6342" s="566"/>
      <c r="AG6342" s="566"/>
    </row>
    <row r="6343" spans="2:33" hidden="1" outlineLevel="1" x14ac:dyDescent="0.45">
      <c r="B6343" s="648"/>
      <c r="C6343" s="649"/>
      <c r="D6343" s="650"/>
      <c r="E6343" s="651"/>
      <c r="F6343" s="652"/>
      <c r="G6343" s="653"/>
      <c r="H6343" s="654"/>
      <c r="I6343" s="654"/>
      <c r="J6343" s="654"/>
      <c r="K6343" s="655"/>
      <c r="L6343" s="653"/>
      <c r="M6343" s="654"/>
      <c r="N6343" s="654"/>
      <c r="O6343" s="654"/>
      <c r="P6343" s="655"/>
      <c r="Q6343" s="656"/>
      <c r="R6343" s="652"/>
      <c r="S6343" s="566"/>
      <c r="T6343" s="566"/>
      <c r="U6343" s="566"/>
      <c r="V6343" s="566"/>
      <c r="W6343" s="566"/>
      <c r="X6343" s="566"/>
      <c r="Y6343" s="566"/>
      <c r="Z6343" s="566"/>
      <c r="AA6343" s="566"/>
      <c r="AB6343" s="566"/>
      <c r="AC6343" s="566"/>
      <c r="AD6343" s="566"/>
      <c r="AE6343" s="566"/>
      <c r="AF6343" s="566"/>
      <c r="AG6343" s="566"/>
    </row>
    <row r="6344" spans="2:33" hidden="1" outlineLevel="1" x14ac:dyDescent="0.45">
      <c r="B6344" s="657"/>
      <c r="C6344" s="658"/>
      <c r="D6344" s="659"/>
      <c r="E6344" s="660"/>
      <c r="F6344" s="661"/>
      <c r="G6344" s="662"/>
      <c r="H6344" s="663"/>
      <c r="I6344" s="663"/>
      <c r="J6344" s="663"/>
      <c r="K6344" s="664"/>
      <c r="L6344" s="662"/>
      <c r="M6344" s="663"/>
      <c r="N6344" s="663"/>
      <c r="O6344" s="663"/>
      <c r="P6344" s="664"/>
      <c r="Q6344" s="665"/>
      <c r="R6344" s="661"/>
      <c r="S6344" s="566"/>
      <c r="T6344" s="566"/>
      <c r="U6344" s="566"/>
      <c r="V6344" s="566"/>
      <c r="W6344" s="566"/>
      <c r="X6344" s="566"/>
      <c r="Y6344" s="566"/>
      <c r="Z6344" s="566"/>
      <c r="AA6344" s="566"/>
      <c r="AB6344" s="566"/>
      <c r="AC6344" s="566"/>
      <c r="AD6344" s="566"/>
      <c r="AE6344" s="566"/>
      <c r="AF6344" s="566"/>
      <c r="AG6344" s="566"/>
    </row>
    <row r="6345" spans="2:33" hidden="1" outlineLevel="1" x14ac:dyDescent="0.45">
      <c r="B6345" s="648"/>
      <c r="C6345" s="649"/>
      <c r="D6345" s="650"/>
      <c r="E6345" s="651"/>
      <c r="F6345" s="652"/>
      <c r="G6345" s="653"/>
      <c r="H6345" s="654"/>
      <c r="I6345" s="654"/>
      <c r="J6345" s="654"/>
      <c r="K6345" s="655"/>
      <c r="L6345" s="653"/>
      <c r="M6345" s="654"/>
      <c r="N6345" s="654"/>
      <c r="O6345" s="654"/>
      <c r="P6345" s="655"/>
      <c r="Q6345" s="656"/>
      <c r="R6345" s="652"/>
      <c r="S6345" s="566"/>
      <c r="T6345" s="566"/>
      <c r="U6345" s="566"/>
      <c r="V6345" s="566"/>
      <c r="W6345" s="566"/>
      <c r="X6345" s="566"/>
      <c r="Y6345" s="566"/>
      <c r="Z6345" s="566"/>
      <c r="AA6345" s="566"/>
      <c r="AB6345" s="566"/>
      <c r="AC6345" s="566"/>
      <c r="AD6345" s="566"/>
      <c r="AE6345" s="566"/>
      <c r="AF6345" s="566"/>
      <c r="AG6345" s="566"/>
    </row>
    <row r="6346" spans="2:33" hidden="1" outlineLevel="1" x14ac:dyDescent="0.45">
      <c r="B6346" s="657"/>
      <c r="C6346" s="658"/>
      <c r="D6346" s="659"/>
      <c r="E6346" s="660"/>
      <c r="F6346" s="661"/>
      <c r="G6346" s="662"/>
      <c r="H6346" s="663"/>
      <c r="I6346" s="663"/>
      <c r="J6346" s="663"/>
      <c r="K6346" s="664"/>
      <c r="L6346" s="662"/>
      <c r="M6346" s="663"/>
      <c r="N6346" s="663"/>
      <c r="O6346" s="663"/>
      <c r="P6346" s="664"/>
      <c r="Q6346" s="665"/>
      <c r="R6346" s="661"/>
      <c r="S6346" s="566"/>
      <c r="T6346" s="566"/>
      <c r="U6346" s="566"/>
      <c r="V6346" s="566"/>
      <c r="W6346" s="566"/>
      <c r="X6346" s="566"/>
      <c r="Y6346" s="566"/>
      <c r="Z6346" s="566"/>
      <c r="AA6346" s="566"/>
      <c r="AB6346" s="566"/>
      <c r="AC6346" s="566"/>
      <c r="AD6346" s="566"/>
      <c r="AE6346" s="566"/>
      <c r="AF6346" s="566"/>
      <c r="AG6346" s="566"/>
    </row>
    <row r="6347" spans="2:33" hidden="1" outlineLevel="1" x14ac:dyDescent="0.45">
      <c r="B6347" s="648"/>
      <c r="C6347" s="649"/>
      <c r="D6347" s="650"/>
      <c r="E6347" s="651"/>
      <c r="F6347" s="652"/>
      <c r="G6347" s="653"/>
      <c r="H6347" s="654"/>
      <c r="I6347" s="654"/>
      <c r="J6347" s="654"/>
      <c r="K6347" s="655"/>
      <c r="L6347" s="653"/>
      <c r="M6347" s="654"/>
      <c r="N6347" s="654"/>
      <c r="O6347" s="654"/>
      <c r="P6347" s="655"/>
      <c r="Q6347" s="656"/>
      <c r="R6347" s="652"/>
      <c r="S6347" s="566"/>
      <c r="T6347" s="566"/>
      <c r="U6347" s="566"/>
      <c r="V6347" s="566"/>
      <c r="W6347" s="566"/>
      <c r="X6347" s="566"/>
      <c r="Y6347" s="566"/>
      <c r="Z6347" s="566"/>
      <c r="AA6347" s="566"/>
      <c r="AB6347" s="566"/>
      <c r="AC6347" s="566"/>
      <c r="AD6347" s="566"/>
      <c r="AE6347" s="566"/>
      <c r="AF6347" s="566"/>
      <c r="AG6347" s="566"/>
    </row>
    <row r="6348" spans="2:33" hidden="1" outlineLevel="1" x14ac:dyDescent="0.45">
      <c r="B6348" s="657"/>
      <c r="C6348" s="658"/>
      <c r="D6348" s="659"/>
      <c r="E6348" s="660"/>
      <c r="F6348" s="661"/>
      <c r="G6348" s="662"/>
      <c r="H6348" s="663"/>
      <c r="I6348" s="663"/>
      <c r="J6348" s="663"/>
      <c r="K6348" s="664"/>
      <c r="L6348" s="662"/>
      <c r="M6348" s="663"/>
      <c r="N6348" s="663"/>
      <c r="O6348" s="663"/>
      <c r="P6348" s="664"/>
      <c r="Q6348" s="665"/>
      <c r="R6348" s="661"/>
      <c r="S6348" s="566"/>
      <c r="T6348" s="566"/>
      <c r="U6348" s="566"/>
      <c r="V6348" s="566"/>
      <c r="W6348" s="566"/>
      <c r="X6348" s="566"/>
      <c r="Y6348" s="566"/>
      <c r="Z6348" s="566"/>
      <c r="AA6348" s="566"/>
      <c r="AB6348" s="566"/>
      <c r="AC6348" s="566"/>
      <c r="AD6348" s="566"/>
      <c r="AE6348" s="566"/>
      <c r="AF6348" s="566"/>
      <c r="AG6348" s="566"/>
    </row>
    <row r="6349" spans="2:33" hidden="1" outlineLevel="1" x14ac:dyDescent="0.45">
      <c r="B6349" s="648"/>
      <c r="C6349" s="649"/>
      <c r="D6349" s="650"/>
      <c r="E6349" s="651"/>
      <c r="F6349" s="652"/>
      <c r="G6349" s="653"/>
      <c r="H6349" s="654"/>
      <c r="I6349" s="654"/>
      <c r="J6349" s="654"/>
      <c r="K6349" s="655"/>
      <c r="L6349" s="653"/>
      <c r="M6349" s="654"/>
      <c r="N6349" s="654"/>
      <c r="O6349" s="654"/>
      <c r="P6349" s="655"/>
      <c r="Q6349" s="656"/>
      <c r="R6349" s="652"/>
      <c r="S6349" s="566"/>
      <c r="T6349" s="566"/>
      <c r="U6349" s="566"/>
      <c r="V6349" s="566"/>
      <c r="W6349" s="566"/>
      <c r="X6349" s="566"/>
      <c r="Y6349" s="566"/>
      <c r="Z6349" s="566"/>
      <c r="AA6349" s="566"/>
      <c r="AB6349" s="566"/>
      <c r="AC6349" s="566"/>
      <c r="AD6349" s="566"/>
      <c r="AE6349" s="566"/>
      <c r="AF6349" s="566"/>
      <c r="AG6349" s="566"/>
    </row>
    <row r="6350" spans="2:33" hidden="1" outlineLevel="1" x14ac:dyDescent="0.45">
      <c r="B6350" s="657"/>
      <c r="C6350" s="658"/>
      <c r="D6350" s="659"/>
      <c r="E6350" s="660"/>
      <c r="F6350" s="661"/>
      <c r="G6350" s="662"/>
      <c r="H6350" s="663"/>
      <c r="I6350" s="663"/>
      <c r="J6350" s="663"/>
      <c r="K6350" s="664"/>
      <c r="L6350" s="662"/>
      <c r="M6350" s="663"/>
      <c r="N6350" s="663"/>
      <c r="O6350" s="663"/>
      <c r="P6350" s="664"/>
      <c r="Q6350" s="665"/>
      <c r="R6350" s="661"/>
      <c r="S6350" s="566"/>
      <c r="T6350" s="566"/>
      <c r="U6350" s="566"/>
      <c r="V6350" s="566"/>
      <c r="W6350" s="566"/>
      <c r="X6350" s="566"/>
      <c r="Y6350" s="566"/>
      <c r="Z6350" s="566"/>
      <c r="AA6350" s="566"/>
      <c r="AB6350" s="566"/>
      <c r="AC6350" s="566"/>
      <c r="AD6350" s="566"/>
      <c r="AE6350" s="566"/>
      <c r="AF6350" s="566"/>
      <c r="AG6350" s="566"/>
    </row>
    <row r="6351" spans="2:33" hidden="1" outlineLevel="1" x14ac:dyDescent="0.45">
      <c r="B6351" s="648"/>
      <c r="C6351" s="649"/>
      <c r="D6351" s="650"/>
      <c r="E6351" s="651"/>
      <c r="F6351" s="652"/>
      <c r="G6351" s="653"/>
      <c r="H6351" s="654"/>
      <c r="I6351" s="654"/>
      <c r="J6351" s="654"/>
      <c r="K6351" s="655"/>
      <c r="L6351" s="653"/>
      <c r="M6351" s="654"/>
      <c r="N6351" s="654"/>
      <c r="O6351" s="654"/>
      <c r="P6351" s="655"/>
      <c r="Q6351" s="656"/>
      <c r="R6351" s="652"/>
      <c r="S6351" s="566"/>
      <c r="T6351" s="566"/>
      <c r="U6351" s="566"/>
      <c r="V6351" s="566"/>
      <c r="W6351" s="566"/>
      <c r="X6351" s="566"/>
      <c r="Y6351" s="566"/>
      <c r="Z6351" s="566"/>
      <c r="AA6351" s="566"/>
      <c r="AB6351" s="566"/>
      <c r="AC6351" s="566"/>
      <c r="AD6351" s="566"/>
      <c r="AE6351" s="566"/>
      <c r="AF6351" s="566"/>
      <c r="AG6351" s="566"/>
    </row>
    <row r="6352" spans="2:33" hidden="1" outlineLevel="1" x14ac:dyDescent="0.45">
      <c r="B6352" s="657"/>
      <c r="C6352" s="658"/>
      <c r="D6352" s="659"/>
      <c r="E6352" s="660"/>
      <c r="F6352" s="661"/>
      <c r="G6352" s="662"/>
      <c r="H6352" s="663"/>
      <c r="I6352" s="663"/>
      <c r="J6352" s="663"/>
      <c r="K6352" s="664"/>
      <c r="L6352" s="662"/>
      <c r="M6352" s="663"/>
      <c r="N6352" s="663"/>
      <c r="O6352" s="663"/>
      <c r="P6352" s="664"/>
      <c r="Q6352" s="665"/>
      <c r="R6352" s="661"/>
      <c r="S6352" s="566"/>
      <c r="T6352" s="566"/>
      <c r="U6352" s="566"/>
      <c r="V6352" s="566"/>
      <c r="W6352" s="566"/>
      <c r="X6352" s="566"/>
      <c r="Y6352" s="566"/>
      <c r="Z6352" s="566"/>
      <c r="AA6352" s="566"/>
      <c r="AB6352" s="566"/>
      <c r="AC6352" s="566"/>
      <c r="AD6352" s="566"/>
      <c r="AE6352" s="566"/>
      <c r="AF6352" s="566"/>
      <c r="AG6352" s="566"/>
    </row>
    <row r="6353" spans="2:33" hidden="1" outlineLevel="1" x14ac:dyDescent="0.45">
      <c r="B6353" s="648"/>
      <c r="C6353" s="649"/>
      <c r="D6353" s="650"/>
      <c r="E6353" s="651"/>
      <c r="F6353" s="652"/>
      <c r="G6353" s="653"/>
      <c r="H6353" s="654"/>
      <c r="I6353" s="654"/>
      <c r="J6353" s="654"/>
      <c r="K6353" s="655"/>
      <c r="L6353" s="653"/>
      <c r="M6353" s="654"/>
      <c r="N6353" s="654"/>
      <c r="O6353" s="654"/>
      <c r="P6353" s="655"/>
      <c r="Q6353" s="656"/>
      <c r="R6353" s="652"/>
      <c r="S6353" s="566"/>
      <c r="T6353" s="566"/>
      <c r="U6353" s="566"/>
      <c r="V6353" s="566"/>
      <c r="W6353" s="566"/>
      <c r="X6353" s="566"/>
      <c r="Y6353" s="566"/>
      <c r="Z6353" s="566"/>
      <c r="AA6353" s="566"/>
      <c r="AB6353" s="566"/>
      <c r="AC6353" s="566"/>
      <c r="AD6353" s="566"/>
      <c r="AE6353" s="566"/>
      <c r="AF6353" s="566"/>
      <c r="AG6353" s="566"/>
    </row>
    <row r="6354" spans="2:33" hidden="1" outlineLevel="1" x14ac:dyDescent="0.45">
      <c r="B6354" s="657"/>
      <c r="C6354" s="658"/>
      <c r="D6354" s="659"/>
      <c r="E6354" s="660"/>
      <c r="F6354" s="661"/>
      <c r="G6354" s="662"/>
      <c r="H6354" s="663"/>
      <c r="I6354" s="663"/>
      <c r="J6354" s="663"/>
      <c r="K6354" s="664"/>
      <c r="L6354" s="662"/>
      <c r="M6354" s="663"/>
      <c r="N6354" s="663"/>
      <c r="O6354" s="663"/>
      <c r="P6354" s="664"/>
      <c r="Q6354" s="665"/>
      <c r="R6354" s="661"/>
      <c r="S6354" s="566"/>
      <c r="T6354" s="566"/>
      <c r="U6354" s="566"/>
      <c r="V6354" s="566"/>
      <c r="W6354" s="566"/>
      <c r="X6354" s="566"/>
      <c r="Y6354" s="566"/>
      <c r="Z6354" s="566"/>
      <c r="AA6354" s="566"/>
      <c r="AB6354" s="566"/>
      <c r="AC6354" s="566"/>
      <c r="AD6354" s="566"/>
      <c r="AE6354" s="566"/>
      <c r="AF6354" s="566"/>
      <c r="AG6354" s="566"/>
    </row>
    <row r="6355" spans="2:33" hidden="1" outlineLevel="1" x14ac:dyDescent="0.45">
      <c r="B6355" s="648"/>
      <c r="C6355" s="649"/>
      <c r="D6355" s="650"/>
      <c r="E6355" s="651"/>
      <c r="F6355" s="652"/>
      <c r="G6355" s="653"/>
      <c r="H6355" s="654"/>
      <c r="I6355" s="654"/>
      <c r="J6355" s="654"/>
      <c r="K6355" s="655"/>
      <c r="L6355" s="653"/>
      <c r="M6355" s="654"/>
      <c r="N6355" s="654"/>
      <c r="O6355" s="654"/>
      <c r="P6355" s="655"/>
      <c r="Q6355" s="656"/>
      <c r="R6355" s="652"/>
      <c r="S6355" s="566"/>
      <c r="T6355" s="566"/>
      <c r="U6355" s="566"/>
      <c r="V6355" s="566"/>
      <c r="W6355" s="566"/>
      <c r="X6355" s="566"/>
      <c r="Y6355" s="566"/>
      <c r="Z6355" s="566"/>
      <c r="AA6355" s="566"/>
      <c r="AB6355" s="566"/>
      <c r="AC6355" s="566"/>
      <c r="AD6355" s="566"/>
      <c r="AE6355" s="566"/>
      <c r="AF6355" s="566"/>
      <c r="AG6355" s="566"/>
    </row>
    <row r="6356" spans="2:33" hidden="1" outlineLevel="1" x14ac:dyDescent="0.45">
      <c r="B6356" s="657"/>
      <c r="C6356" s="658"/>
      <c r="D6356" s="659"/>
      <c r="E6356" s="660"/>
      <c r="F6356" s="661"/>
      <c r="G6356" s="662"/>
      <c r="H6356" s="663"/>
      <c r="I6356" s="663"/>
      <c r="J6356" s="663"/>
      <c r="K6356" s="664"/>
      <c r="L6356" s="662"/>
      <c r="M6356" s="663"/>
      <c r="N6356" s="663"/>
      <c r="O6356" s="663"/>
      <c r="P6356" s="664"/>
      <c r="Q6356" s="665"/>
      <c r="R6356" s="661"/>
      <c r="S6356" s="566"/>
      <c r="T6356" s="566"/>
      <c r="U6356" s="566"/>
      <c r="V6356" s="566"/>
      <c r="W6356" s="566"/>
      <c r="X6356" s="566"/>
      <c r="Y6356" s="566"/>
      <c r="Z6356" s="566"/>
      <c r="AA6356" s="566"/>
      <c r="AB6356" s="566"/>
      <c r="AC6356" s="566"/>
      <c r="AD6356" s="566"/>
      <c r="AE6356" s="566"/>
      <c r="AF6356" s="566"/>
      <c r="AG6356" s="566"/>
    </row>
    <row r="6357" spans="2:33" hidden="1" outlineLevel="1" x14ac:dyDescent="0.45">
      <c r="B6357" s="648"/>
      <c r="C6357" s="649"/>
      <c r="D6357" s="650"/>
      <c r="E6357" s="651"/>
      <c r="F6357" s="652"/>
      <c r="G6357" s="653"/>
      <c r="H6357" s="654"/>
      <c r="I6357" s="654"/>
      <c r="J6357" s="654"/>
      <c r="K6357" s="655"/>
      <c r="L6357" s="653"/>
      <c r="M6357" s="654"/>
      <c r="N6357" s="654"/>
      <c r="O6357" s="654"/>
      <c r="P6357" s="655"/>
      <c r="Q6357" s="656"/>
      <c r="R6357" s="652"/>
      <c r="S6357" s="566"/>
      <c r="T6357" s="566"/>
      <c r="U6357" s="566"/>
      <c r="V6357" s="566"/>
      <c r="W6357" s="566"/>
      <c r="X6357" s="566"/>
      <c r="Y6357" s="566"/>
      <c r="Z6357" s="566"/>
      <c r="AA6357" s="566"/>
      <c r="AB6357" s="566"/>
      <c r="AC6357" s="566"/>
      <c r="AD6357" s="566"/>
      <c r="AE6357" s="566"/>
      <c r="AF6357" s="566"/>
      <c r="AG6357" s="566"/>
    </row>
    <row r="6358" spans="2:33" hidden="1" outlineLevel="1" x14ac:dyDescent="0.45">
      <c r="B6358" s="657"/>
      <c r="C6358" s="658"/>
      <c r="D6358" s="659"/>
      <c r="E6358" s="660"/>
      <c r="F6358" s="661"/>
      <c r="G6358" s="662"/>
      <c r="H6358" s="663"/>
      <c r="I6358" s="663"/>
      <c r="J6358" s="663"/>
      <c r="K6358" s="664"/>
      <c r="L6358" s="662"/>
      <c r="M6358" s="663"/>
      <c r="N6358" s="663"/>
      <c r="O6358" s="663"/>
      <c r="P6358" s="664"/>
      <c r="Q6358" s="665"/>
      <c r="R6358" s="661"/>
      <c r="S6358" s="566"/>
      <c r="T6358" s="566"/>
      <c r="U6358" s="566"/>
      <c r="V6358" s="566"/>
      <c r="W6358" s="566"/>
      <c r="X6358" s="566"/>
      <c r="Y6358" s="566"/>
      <c r="Z6358" s="566"/>
      <c r="AA6358" s="566"/>
      <c r="AB6358" s="566"/>
      <c r="AC6358" s="566"/>
      <c r="AD6358" s="566"/>
      <c r="AE6358" s="566"/>
      <c r="AF6358" s="566"/>
      <c r="AG6358" s="566"/>
    </row>
    <row r="6359" spans="2:33" hidden="1" outlineLevel="1" x14ac:dyDescent="0.45">
      <c r="B6359" s="648"/>
      <c r="C6359" s="649"/>
      <c r="D6359" s="650"/>
      <c r="E6359" s="651"/>
      <c r="F6359" s="652"/>
      <c r="G6359" s="653"/>
      <c r="H6359" s="654"/>
      <c r="I6359" s="654"/>
      <c r="J6359" s="654"/>
      <c r="K6359" s="655"/>
      <c r="L6359" s="653"/>
      <c r="M6359" s="654"/>
      <c r="N6359" s="654"/>
      <c r="O6359" s="654"/>
      <c r="P6359" s="655"/>
      <c r="Q6359" s="656"/>
      <c r="R6359" s="652"/>
      <c r="S6359" s="566"/>
      <c r="T6359" s="566"/>
      <c r="U6359" s="566"/>
      <c r="V6359" s="566"/>
      <c r="W6359" s="566"/>
      <c r="X6359" s="566"/>
      <c r="Y6359" s="566"/>
      <c r="Z6359" s="566"/>
      <c r="AA6359" s="566"/>
      <c r="AB6359" s="566"/>
      <c r="AC6359" s="566"/>
      <c r="AD6359" s="566"/>
      <c r="AE6359" s="566"/>
      <c r="AF6359" s="566"/>
      <c r="AG6359" s="566"/>
    </row>
    <row r="6360" spans="2:33" hidden="1" outlineLevel="1" x14ac:dyDescent="0.45">
      <c r="B6360" s="657"/>
      <c r="C6360" s="658"/>
      <c r="D6360" s="659"/>
      <c r="E6360" s="660"/>
      <c r="F6360" s="661"/>
      <c r="G6360" s="662"/>
      <c r="H6360" s="663"/>
      <c r="I6360" s="663"/>
      <c r="J6360" s="663"/>
      <c r="K6360" s="664"/>
      <c r="L6360" s="662"/>
      <c r="M6360" s="663"/>
      <c r="N6360" s="663"/>
      <c r="O6360" s="663"/>
      <c r="P6360" s="664"/>
      <c r="Q6360" s="665"/>
      <c r="R6360" s="661"/>
      <c r="S6360" s="566"/>
      <c r="T6360" s="566"/>
      <c r="U6360" s="566"/>
      <c r="V6360" s="566"/>
      <c r="W6360" s="566"/>
      <c r="X6360" s="566"/>
      <c r="Y6360" s="566"/>
      <c r="Z6360" s="566"/>
      <c r="AA6360" s="566"/>
      <c r="AB6360" s="566"/>
      <c r="AC6360" s="566"/>
      <c r="AD6360" s="566"/>
      <c r="AE6360" s="566"/>
      <c r="AF6360" s="566"/>
      <c r="AG6360" s="566"/>
    </row>
    <row r="6361" spans="2:33" hidden="1" outlineLevel="1" x14ac:dyDescent="0.45">
      <c r="B6361" s="648"/>
      <c r="C6361" s="649"/>
      <c r="D6361" s="650"/>
      <c r="E6361" s="651"/>
      <c r="F6361" s="652"/>
      <c r="G6361" s="653"/>
      <c r="H6361" s="654"/>
      <c r="I6361" s="654"/>
      <c r="J6361" s="654"/>
      <c r="K6361" s="655"/>
      <c r="L6361" s="653"/>
      <c r="M6361" s="654"/>
      <c r="N6361" s="654"/>
      <c r="O6361" s="654"/>
      <c r="P6361" s="655"/>
      <c r="Q6361" s="656"/>
      <c r="R6361" s="652"/>
      <c r="S6361" s="566"/>
      <c r="T6361" s="566"/>
      <c r="U6361" s="566"/>
      <c r="V6361" s="566"/>
      <c r="W6361" s="566"/>
      <c r="X6361" s="566"/>
      <c r="Y6361" s="566"/>
      <c r="Z6361" s="566"/>
      <c r="AA6361" s="566"/>
      <c r="AB6361" s="566"/>
      <c r="AC6361" s="566"/>
      <c r="AD6361" s="566"/>
      <c r="AE6361" s="566"/>
      <c r="AF6361" s="566"/>
      <c r="AG6361" s="566"/>
    </row>
    <row r="6362" spans="2:33" hidden="1" outlineLevel="1" x14ac:dyDescent="0.45">
      <c r="B6362" s="657"/>
      <c r="C6362" s="658"/>
      <c r="D6362" s="659"/>
      <c r="E6362" s="660"/>
      <c r="F6362" s="661"/>
      <c r="G6362" s="662"/>
      <c r="H6362" s="663"/>
      <c r="I6362" s="663"/>
      <c r="J6362" s="663"/>
      <c r="K6362" s="664"/>
      <c r="L6362" s="662"/>
      <c r="M6362" s="663"/>
      <c r="N6362" s="663"/>
      <c r="O6362" s="663"/>
      <c r="P6362" s="664"/>
      <c r="Q6362" s="665"/>
      <c r="R6362" s="661"/>
      <c r="S6362" s="566"/>
      <c r="T6362" s="566"/>
      <c r="U6362" s="566"/>
      <c r="V6362" s="566"/>
      <c r="W6362" s="566"/>
      <c r="X6362" s="566"/>
      <c r="Y6362" s="566"/>
      <c r="Z6362" s="566"/>
      <c r="AA6362" s="566"/>
      <c r="AB6362" s="566"/>
      <c r="AC6362" s="566"/>
      <c r="AD6362" s="566"/>
      <c r="AE6362" s="566"/>
      <c r="AF6362" s="566"/>
      <c r="AG6362" s="566"/>
    </row>
    <row r="6363" spans="2:33" hidden="1" outlineLevel="1" x14ac:dyDescent="0.45">
      <c r="B6363" s="648"/>
      <c r="C6363" s="649"/>
      <c r="D6363" s="650"/>
      <c r="E6363" s="651"/>
      <c r="F6363" s="652"/>
      <c r="G6363" s="653"/>
      <c r="H6363" s="654"/>
      <c r="I6363" s="654"/>
      <c r="J6363" s="654"/>
      <c r="K6363" s="655"/>
      <c r="L6363" s="653"/>
      <c r="M6363" s="654"/>
      <c r="N6363" s="654"/>
      <c r="O6363" s="654"/>
      <c r="P6363" s="655"/>
      <c r="Q6363" s="656"/>
      <c r="R6363" s="652"/>
      <c r="S6363" s="566"/>
      <c r="T6363" s="566"/>
      <c r="U6363" s="566"/>
      <c r="V6363" s="566"/>
      <c r="W6363" s="566"/>
      <c r="X6363" s="566"/>
      <c r="Y6363" s="566"/>
      <c r="Z6363" s="566"/>
      <c r="AA6363" s="566"/>
      <c r="AB6363" s="566"/>
      <c r="AC6363" s="566"/>
      <c r="AD6363" s="566"/>
      <c r="AE6363" s="566"/>
      <c r="AF6363" s="566"/>
      <c r="AG6363" s="566"/>
    </row>
    <row r="6364" spans="2:33" hidden="1" outlineLevel="1" x14ac:dyDescent="0.45">
      <c r="B6364" s="657"/>
      <c r="C6364" s="658"/>
      <c r="D6364" s="659"/>
      <c r="E6364" s="660"/>
      <c r="F6364" s="661"/>
      <c r="G6364" s="662"/>
      <c r="H6364" s="663"/>
      <c r="I6364" s="663"/>
      <c r="J6364" s="663"/>
      <c r="K6364" s="664"/>
      <c r="L6364" s="662"/>
      <c r="M6364" s="663"/>
      <c r="N6364" s="663"/>
      <c r="O6364" s="663"/>
      <c r="P6364" s="664"/>
      <c r="Q6364" s="665"/>
      <c r="R6364" s="661"/>
      <c r="S6364" s="566"/>
      <c r="T6364" s="566"/>
      <c r="U6364" s="566"/>
      <c r="V6364" s="566"/>
      <c r="W6364" s="566"/>
      <c r="X6364" s="566"/>
      <c r="Y6364" s="566"/>
      <c r="Z6364" s="566"/>
      <c r="AA6364" s="566"/>
      <c r="AB6364" s="566"/>
      <c r="AC6364" s="566"/>
      <c r="AD6364" s="566"/>
      <c r="AE6364" s="566"/>
      <c r="AF6364" s="566"/>
      <c r="AG6364" s="566"/>
    </row>
    <row r="6365" spans="2:33" hidden="1" outlineLevel="1" x14ac:dyDescent="0.45">
      <c r="B6365" s="648"/>
      <c r="C6365" s="649"/>
      <c r="D6365" s="650"/>
      <c r="E6365" s="651"/>
      <c r="F6365" s="652"/>
      <c r="G6365" s="653"/>
      <c r="H6365" s="654"/>
      <c r="I6365" s="654"/>
      <c r="J6365" s="654"/>
      <c r="K6365" s="655"/>
      <c r="L6365" s="653"/>
      <c r="M6365" s="654"/>
      <c r="N6365" s="654"/>
      <c r="O6365" s="654"/>
      <c r="P6365" s="655"/>
      <c r="Q6365" s="656"/>
      <c r="R6365" s="652"/>
      <c r="S6365" s="566"/>
      <c r="T6365" s="566"/>
      <c r="U6365" s="566"/>
      <c r="V6365" s="566"/>
      <c r="W6365" s="566"/>
      <c r="X6365" s="566"/>
      <c r="Y6365" s="566"/>
      <c r="Z6365" s="566"/>
      <c r="AA6365" s="566"/>
      <c r="AB6365" s="566"/>
      <c r="AC6365" s="566"/>
      <c r="AD6365" s="566"/>
      <c r="AE6365" s="566"/>
      <c r="AF6365" s="566"/>
      <c r="AG6365" s="566"/>
    </row>
    <row r="6366" spans="2:33" hidden="1" outlineLevel="1" x14ac:dyDescent="0.45">
      <c r="B6366" s="657"/>
      <c r="C6366" s="658"/>
      <c r="D6366" s="659"/>
      <c r="E6366" s="660"/>
      <c r="F6366" s="661"/>
      <c r="G6366" s="662"/>
      <c r="H6366" s="663"/>
      <c r="I6366" s="663"/>
      <c r="J6366" s="663"/>
      <c r="K6366" s="664"/>
      <c r="L6366" s="662"/>
      <c r="M6366" s="663"/>
      <c r="N6366" s="663"/>
      <c r="O6366" s="663"/>
      <c r="P6366" s="664"/>
      <c r="Q6366" s="665"/>
      <c r="R6366" s="661"/>
      <c r="S6366" s="566"/>
      <c r="T6366" s="566"/>
      <c r="U6366" s="566"/>
      <c r="V6366" s="566"/>
      <c r="W6366" s="566"/>
      <c r="X6366" s="566"/>
      <c r="Y6366" s="566"/>
      <c r="Z6366" s="566"/>
      <c r="AA6366" s="566"/>
      <c r="AB6366" s="566"/>
      <c r="AC6366" s="566"/>
      <c r="AD6366" s="566"/>
      <c r="AE6366" s="566"/>
      <c r="AF6366" s="566"/>
      <c r="AG6366" s="566"/>
    </row>
    <row r="6367" spans="2:33" hidden="1" outlineLevel="1" x14ac:dyDescent="0.45">
      <c r="B6367" s="648"/>
      <c r="C6367" s="649"/>
      <c r="D6367" s="650"/>
      <c r="E6367" s="651"/>
      <c r="F6367" s="652"/>
      <c r="G6367" s="653"/>
      <c r="H6367" s="654"/>
      <c r="I6367" s="654"/>
      <c r="J6367" s="654"/>
      <c r="K6367" s="655"/>
      <c r="L6367" s="653"/>
      <c r="M6367" s="654"/>
      <c r="N6367" s="654"/>
      <c r="O6367" s="654"/>
      <c r="P6367" s="655"/>
      <c r="Q6367" s="656"/>
      <c r="R6367" s="652"/>
      <c r="S6367" s="566"/>
      <c r="T6367" s="566"/>
      <c r="U6367" s="566"/>
      <c r="V6367" s="566"/>
      <c r="W6367" s="566"/>
      <c r="X6367" s="566"/>
      <c r="Y6367" s="566"/>
      <c r="Z6367" s="566"/>
      <c r="AA6367" s="566"/>
      <c r="AB6367" s="566"/>
      <c r="AC6367" s="566"/>
      <c r="AD6367" s="566"/>
      <c r="AE6367" s="566"/>
      <c r="AF6367" s="566"/>
      <c r="AG6367" s="566"/>
    </row>
    <row r="6368" spans="2:33" hidden="1" outlineLevel="1" x14ac:dyDescent="0.45">
      <c r="B6368" s="657"/>
      <c r="C6368" s="658"/>
      <c r="D6368" s="659"/>
      <c r="E6368" s="660"/>
      <c r="F6368" s="661"/>
      <c r="G6368" s="662"/>
      <c r="H6368" s="663"/>
      <c r="I6368" s="663"/>
      <c r="J6368" s="663"/>
      <c r="K6368" s="664"/>
      <c r="L6368" s="662"/>
      <c r="M6368" s="663"/>
      <c r="N6368" s="663"/>
      <c r="O6368" s="663"/>
      <c r="P6368" s="664"/>
      <c r="Q6368" s="665"/>
      <c r="R6368" s="661"/>
      <c r="S6368" s="566"/>
      <c r="T6368" s="566"/>
      <c r="U6368" s="566"/>
      <c r="V6368" s="566"/>
      <c r="W6368" s="566"/>
      <c r="X6368" s="566"/>
      <c r="Y6368" s="566"/>
      <c r="Z6368" s="566"/>
      <c r="AA6368" s="566"/>
      <c r="AB6368" s="566"/>
      <c r="AC6368" s="566"/>
      <c r="AD6368" s="566"/>
      <c r="AE6368" s="566"/>
      <c r="AF6368" s="566"/>
      <c r="AG6368" s="566"/>
    </row>
    <row r="6369" spans="2:33" hidden="1" outlineLevel="1" x14ac:dyDescent="0.45">
      <c r="B6369" s="648"/>
      <c r="C6369" s="649"/>
      <c r="D6369" s="650"/>
      <c r="E6369" s="651"/>
      <c r="F6369" s="652"/>
      <c r="G6369" s="653"/>
      <c r="H6369" s="654"/>
      <c r="I6369" s="654"/>
      <c r="J6369" s="654"/>
      <c r="K6369" s="655"/>
      <c r="L6369" s="653"/>
      <c r="M6369" s="654"/>
      <c r="N6369" s="654"/>
      <c r="O6369" s="654"/>
      <c r="P6369" s="655"/>
      <c r="Q6369" s="656"/>
      <c r="R6369" s="652"/>
      <c r="S6369" s="566"/>
      <c r="T6369" s="566"/>
      <c r="U6369" s="566"/>
      <c r="V6369" s="566"/>
      <c r="W6369" s="566"/>
      <c r="X6369" s="566"/>
      <c r="Y6369" s="566"/>
      <c r="Z6369" s="566"/>
      <c r="AA6369" s="566"/>
      <c r="AB6369" s="566"/>
      <c r="AC6369" s="566"/>
      <c r="AD6369" s="566"/>
      <c r="AE6369" s="566"/>
      <c r="AF6369" s="566"/>
      <c r="AG6369" s="566"/>
    </row>
    <row r="6370" spans="2:33" hidden="1" outlineLevel="1" x14ac:dyDescent="0.45">
      <c r="B6370" s="657"/>
      <c r="C6370" s="658"/>
      <c r="D6370" s="659"/>
      <c r="E6370" s="660"/>
      <c r="F6370" s="661"/>
      <c r="G6370" s="662"/>
      <c r="H6370" s="663"/>
      <c r="I6370" s="663"/>
      <c r="J6370" s="663"/>
      <c r="K6370" s="664"/>
      <c r="L6370" s="662"/>
      <c r="M6370" s="663"/>
      <c r="N6370" s="663"/>
      <c r="O6370" s="663"/>
      <c r="P6370" s="664"/>
      <c r="Q6370" s="665"/>
      <c r="R6370" s="661"/>
      <c r="S6370" s="566"/>
      <c r="T6370" s="566"/>
      <c r="U6370" s="566"/>
      <c r="V6370" s="566"/>
      <c r="W6370" s="566"/>
      <c r="X6370" s="566"/>
      <c r="Y6370" s="566"/>
      <c r="Z6370" s="566"/>
      <c r="AA6370" s="566"/>
      <c r="AB6370" s="566"/>
      <c r="AC6370" s="566"/>
      <c r="AD6370" s="566"/>
      <c r="AE6370" s="566"/>
      <c r="AF6370" s="566"/>
      <c r="AG6370" s="566"/>
    </row>
    <row r="6371" spans="2:33" hidden="1" outlineLevel="1" x14ac:dyDescent="0.45">
      <c r="B6371" s="648"/>
      <c r="C6371" s="649"/>
      <c r="D6371" s="650"/>
      <c r="E6371" s="651"/>
      <c r="F6371" s="652"/>
      <c r="G6371" s="653"/>
      <c r="H6371" s="654"/>
      <c r="I6371" s="654"/>
      <c r="J6371" s="654"/>
      <c r="K6371" s="655"/>
      <c r="L6371" s="653"/>
      <c r="M6371" s="654"/>
      <c r="N6371" s="654"/>
      <c r="O6371" s="654"/>
      <c r="P6371" s="655"/>
      <c r="Q6371" s="656"/>
      <c r="R6371" s="652"/>
      <c r="S6371" s="566"/>
      <c r="T6371" s="566"/>
      <c r="U6371" s="566"/>
      <c r="V6371" s="566"/>
      <c r="W6371" s="566"/>
      <c r="X6371" s="566"/>
      <c r="Y6371" s="566"/>
      <c r="Z6371" s="566"/>
      <c r="AA6371" s="566"/>
      <c r="AB6371" s="566"/>
      <c r="AC6371" s="566"/>
      <c r="AD6371" s="566"/>
      <c r="AE6371" s="566"/>
      <c r="AF6371" s="566"/>
      <c r="AG6371" s="566"/>
    </row>
    <row r="6372" spans="2:33" hidden="1" outlineLevel="1" x14ac:dyDescent="0.45">
      <c r="B6372" s="657"/>
      <c r="C6372" s="658"/>
      <c r="D6372" s="659"/>
      <c r="E6372" s="660"/>
      <c r="F6372" s="661"/>
      <c r="G6372" s="662"/>
      <c r="H6372" s="663"/>
      <c r="I6372" s="663"/>
      <c r="J6372" s="663"/>
      <c r="K6372" s="664"/>
      <c r="L6372" s="662"/>
      <c r="M6372" s="663"/>
      <c r="N6372" s="663"/>
      <c r="O6372" s="663"/>
      <c r="P6372" s="664"/>
      <c r="Q6372" s="665"/>
      <c r="R6372" s="661"/>
      <c r="S6372" s="566"/>
      <c r="T6372" s="566"/>
      <c r="U6372" s="566"/>
      <c r="V6372" s="566"/>
      <c r="W6372" s="566"/>
      <c r="X6372" s="566"/>
      <c r="Y6372" s="566"/>
      <c r="Z6372" s="566"/>
      <c r="AA6372" s="566"/>
      <c r="AB6372" s="566"/>
      <c r="AC6372" s="566"/>
      <c r="AD6372" s="566"/>
      <c r="AE6372" s="566"/>
      <c r="AF6372" s="566"/>
      <c r="AG6372" s="566"/>
    </row>
    <row r="6373" spans="2:33" hidden="1" outlineLevel="1" x14ac:dyDescent="0.45">
      <c r="B6373" s="648"/>
      <c r="C6373" s="649"/>
      <c r="D6373" s="650"/>
      <c r="E6373" s="651"/>
      <c r="F6373" s="652"/>
      <c r="G6373" s="653"/>
      <c r="H6373" s="654"/>
      <c r="I6373" s="654"/>
      <c r="J6373" s="654"/>
      <c r="K6373" s="655"/>
      <c r="L6373" s="653"/>
      <c r="M6373" s="654"/>
      <c r="N6373" s="654"/>
      <c r="O6373" s="654"/>
      <c r="P6373" s="655"/>
      <c r="Q6373" s="656"/>
      <c r="R6373" s="652"/>
      <c r="S6373" s="566"/>
      <c r="T6373" s="566"/>
      <c r="U6373" s="566"/>
      <c r="V6373" s="566"/>
      <c r="W6373" s="566"/>
      <c r="X6373" s="566"/>
      <c r="Y6373" s="566"/>
      <c r="Z6373" s="566"/>
      <c r="AA6373" s="566"/>
      <c r="AB6373" s="566"/>
      <c r="AC6373" s="566"/>
      <c r="AD6373" s="566"/>
      <c r="AE6373" s="566"/>
      <c r="AF6373" s="566"/>
      <c r="AG6373" s="566"/>
    </row>
    <row r="6374" spans="2:33" hidden="1" outlineLevel="1" x14ac:dyDescent="0.45">
      <c r="B6374" s="657"/>
      <c r="C6374" s="658"/>
      <c r="D6374" s="659"/>
      <c r="E6374" s="660"/>
      <c r="F6374" s="661"/>
      <c r="G6374" s="662"/>
      <c r="H6374" s="663"/>
      <c r="I6374" s="663"/>
      <c r="J6374" s="663"/>
      <c r="K6374" s="664"/>
      <c r="L6374" s="662"/>
      <c r="M6374" s="663"/>
      <c r="N6374" s="663"/>
      <c r="O6374" s="663"/>
      <c r="P6374" s="664"/>
      <c r="Q6374" s="665"/>
      <c r="R6374" s="661"/>
      <c r="S6374" s="566"/>
      <c r="T6374" s="566"/>
      <c r="U6374" s="566"/>
      <c r="V6374" s="566"/>
      <c r="W6374" s="566"/>
      <c r="X6374" s="566"/>
      <c r="Y6374" s="566"/>
      <c r="Z6374" s="566"/>
      <c r="AA6374" s="566"/>
      <c r="AB6374" s="566"/>
      <c r="AC6374" s="566"/>
      <c r="AD6374" s="566"/>
      <c r="AE6374" s="566"/>
      <c r="AF6374" s="566"/>
      <c r="AG6374" s="566"/>
    </row>
    <row r="6375" spans="2:33" hidden="1" outlineLevel="1" x14ac:dyDescent="0.45">
      <c r="B6375" s="648"/>
      <c r="C6375" s="649"/>
      <c r="D6375" s="650"/>
      <c r="E6375" s="651"/>
      <c r="F6375" s="652"/>
      <c r="G6375" s="653"/>
      <c r="H6375" s="654"/>
      <c r="I6375" s="654"/>
      <c r="J6375" s="654"/>
      <c r="K6375" s="655"/>
      <c r="L6375" s="653"/>
      <c r="M6375" s="654"/>
      <c r="N6375" s="654"/>
      <c r="O6375" s="654"/>
      <c r="P6375" s="655"/>
      <c r="Q6375" s="656"/>
      <c r="R6375" s="652"/>
      <c r="S6375" s="566"/>
      <c r="T6375" s="566"/>
      <c r="U6375" s="566"/>
      <c r="V6375" s="566"/>
      <c r="W6375" s="566"/>
      <c r="X6375" s="566"/>
      <c r="Y6375" s="566"/>
      <c r="Z6375" s="566"/>
      <c r="AA6375" s="566"/>
      <c r="AB6375" s="566"/>
      <c r="AC6375" s="566"/>
      <c r="AD6375" s="566"/>
      <c r="AE6375" s="566"/>
      <c r="AF6375" s="566"/>
      <c r="AG6375" s="566"/>
    </row>
    <row r="6376" spans="2:33" hidden="1" outlineLevel="1" x14ac:dyDescent="0.45">
      <c r="B6376" s="657"/>
      <c r="C6376" s="658"/>
      <c r="D6376" s="659"/>
      <c r="E6376" s="660"/>
      <c r="F6376" s="661"/>
      <c r="G6376" s="662"/>
      <c r="H6376" s="663"/>
      <c r="I6376" s="663"/>
      <c r="J6376" s="663"/>
      <c r="K6376" s="664"/>
      <c r="L6376" s="662"/>
      <c r="M6376" s="663"/>
      <c r="N6376" s="663"/>
      <c r="O6376" s="663"/>
      <c r="P6376" s="664"/>
      <c r="Q6376" s="665"/>
      <c r="R6376" s="661"/>
      <c r="S6376" s="566"/>
      <c r="T6376" s="566"/>
      <c r="U6376" s="566"/>
      <c r="V6376" s="566"/>
      <c r="W6376" s="566"/>
      <c r="X6376" s="566"/>
      <c r="Y6376" s="566"/>
      <c r="Z6376" s="566"/>
      <c r="AA6376" s="566"/>
      <c r="AB6376" s="566"/>
      <c r="AC6376" s="566"/>
      <c r="AD6376" s="566"/>
      <c r="AE6376" s="566"/>
      <c r="AF6376" s="566"/>
      <c r="AG6376" s="566"/>
    </row>
    <row r="6377" spans="2:33" hidden="1" outlineLevel="1" x14ac:dyDescent="0.45">
      <c r="B6377" s="648"/>
      <c r="C6377" s="649"/>
      <c r="D6377" s="650"/>
      <c r="E6377" s="651"/>
      <c r="F6377" s="652"/>
      <c r="G6377" s="653"/>
      <c r="H6377" s="654"/>
      <c r="I6377" s="654"/>
      <c r="J6377" s="654"/>
      <c r="K6377" s="655"/>
      <c r="L6377" s="653"/>
      <c r="M6377" s="654"/>
      <c r="N6377" s="654"/>
      <c r="O6377" s="654"/>
      <c r="P6377" s="655"/>
      <c r="Q6377" s="656"/>
      <c r="R6377" s="652"/>
      <c r="S6377" s="566"/>
      <c r="T6377" s="566"/>
      <c r="U6377" s="566"/>
      <c r="V6377" s="566"/>
      <c r="W6377" s="566"/>
      <c r="X6377" s="566"/>
      <c r="Y6377" s="566"/>
      <c r="Z6377" s="566"/>
      <c r="AA6377" s="566"/>
      <c r="AB6377" s="566"/>
      <c r="AC6377" s="566"/>
      <c r="AD6377" s="566"/>
      <c r="AE6377" s="566"/>
      <c r="AF6377" s="566"/>
      <c r="AG6377" s="566"/>
    </row>
    <row r="6378" spans="2:33" hidden="1" outlineLevel="1" x14ac:dyDescent="0.45">
      <c r="B6378" s="657"/>
      <c r="C6378" s="658"/>
      <c r="D6378" s="659"/>
      <c r="E6378" s="660"/>
      <c r="F6378" s="661"/>
      <c r="G6378" s="662"/>
      <c r="H6378" s="663"/>
      <c r="I6378" s="663"/>
      <c r="J6378" s="663"/>
      <c r="K6378" s="664"/>
      <c r="L6378" s="662"/>
      <c r="M6378" s="663"/>
      <c r="N6378" s="663"/>
      <c r="O6378" s="663"/>
      <c r="P6378" s="664"/>
      <c r="Q6378" s="665"/>
      <c r="R6378" s="661"/>
      <c r="S6378" s="566"/>
      <c r="T6378" s="566"/>
      <c r="U6378" s="566"/>
      <c r="V6378" s="566"/>
      <c r="W6378" s="566"/>
      <c r="X6378" s="566"/>
      <c r="Y6378" s="566"/>
      <c r="Z6378" s="566"/>
      <c r="AA6378" s="566"/>
      <c r="AB6378" s="566"/>
      <c r="AC6378" s="566"/>
      <c r="AD6378" s="566"/>
      <c r="AE6378" s="566"/>
      <c r="AF6378" s="566"/>
      <c r="AG6378" s="566"/>
    </row>
    <row r="6379" spans="2:33" hidden="1" outlineLevel="1" x14ac:dyDescent="0.45">
      <c r="B6379" s="648"/>
      <c r="C6379" s="649"/>
      <c r="D6379" s="650"/>
      <c r="E6379" s="651"/>
      <c r="F6379" s="652"/>
      <c r="G6379" s="653"/>
      <c r="H6379" s="654"/>
      <c r="I6379" s="654"/>
      <c r="J6379" s="654"/>
      <c r="K6379" s="655"/>
      <c r="L6379" s="653"/>
      <c r="M6379" s="654"/>
      <c r="N6379" s="654"/>
      <c r="O6379" s="654"/>
      <c r="P6379" s="655"/>
      <c r="Q6379" s="656"/>
      <c r="R6379" s="652"/>
      <c r="S6379" s="566"/>
      <c r="T6379" s="566"/>
      <c r="U6379" s="566"/>
      <c r="V6379" s="566"/>
      <c r="W6379" s="566"/>
      <c r="X6379" s="566"/>
      <c r="Y6379" s="566"/>
      <c r="Z6379" s="566"/>
      <c r="AA6379" s="566"/>
      <c r="AB6379" s="566"/>
      <c r="AC6379" s="566"/>
      <c r="AD6379" s="566"/>
      <c r="AE6379" s="566"/>
      <c r="AF6379" s="566"/>
      <c r="AG6379" s="566"/>
    </row>
    <row r="6380" spans="2:33" hidden="1" outlineLevel="1" x14ac:dyDescent="0.45">
      <c r="B6380" s="657"/>
      <c r="C6380" s="658"/>
      <c r="D6380" s="659"/>
      <c r="E6380" s="660"/>
      <c r="F6380" s="661"/>
      <c r="G6380" s="662"/>
      <c r="H6380" s="663"/>
      <c r="I6380" s="663"/>
      <c r="J6380" s="663"/>
      <c r="K6380" s="664"/>
      <c r="L6380" s="662"/>
      <c r="M6380" s="663"/>
      <c r="N6380" s="663"/>
      <c r="O6380" s="663"/>
      <c r="P6380" s="664"/>
      <c r="Q6380" s="665"/>
      <c r="R6380" s="661"/>
      <c r="S6380" s="566"/>
      <c r="T6380" s="566"/>
      <c r="U6380" s="566"/>
      <c r="V6380" s="566"/>
      <c r="W6380" s="566"/>
      <c r="X6380" s="566"/>
      <c r="Y6380" s="566"/>
      <c r="Z6380" s="566"/>
      <c r="AA6380" s="566"/>
      <c r="AB6380" s="566"/>
      <c r="AC6380" s="566"/>
      <c r="AD6380" s="566"/>
      <c r="AE6380" s="566"/>
      <c r="AF6380" s="566"/>
      <c r="AG6380" s="566"/>
    </row>
    <row r="6381" spans="2:33" hidden="1" outlineLevel="1" x14ac:dyDescent="0.45">
      <c r="B6381" s="648"/>
      <c r="C6381" s="649"/>
      <c r="D6381" s="650"/>
      <c r="E6381" s="651"/>
      <c r="F6381" s="652"/>
      <c r="G6381" s="653"/>
      <c r="H6381" s="654"/>
      <c r="I6381" s="654"/>
      <c r="J6381" s="654"/>
      <c r="K6381" s="655"/>
      <c r="L6381" s="653"/>
      <c r="M6381" s="654"/>
      <c r="N6381" s="654"/>
      <c r="O6381" s="654"/>
      <c r="P6381" s="655"/>
      <c r="Q6381" s="656"/>
      <c r="R6381" s="652"/>
      <c r="S6381" s="566"/>
      <c r="T6381" s="566"/>
      <c r="U6381" s="566"/>
      <c r="V6381" s="566"/>
      <c r="W6381" s="566"/>
      <c r="X6381" s="566"/>
      <c r="Y6381" s="566"/>
      <c r="Z6381" s="566"/>
      <c r="AA6381" s="566"/>
      <c r="AB6381" s="566"/>
      <c r="AC6381" s="566"/>
      <c r="AD6381" s="566"/>
      <c r="AE6381" s="566"/>
      <c r="AF6381" s="566"/>
      <c r="AG6381" s="566"/>
    </row>
    <row r="6382" spans="2:33" hidden="1" outlineLevel="1" x14ac:dyDescent="0.45">
      <c r="B6382" s="657"/>
      <c r="C6382" s="658"/>
      <c r="D6382" s="659"/>
      <c r="E6382" s="660"/>
      <c r="F6382" s="661"/>
      <c r="G6382" s="662"/>
      <c r="H6382" s="663"/>
      <c r="I6382" s="663"/>
      <c r="J6382" s="663"/>
      <c r="K6382" s="664"/>
      <c r="L6382" s="662"/>
      <c r="M6382" s="663"/>
      <c r="N6382" s="663"/>
      <c r="O6382" s="663"/>
      <c r="P6382" s="664"/>
      <c r="Q6382" s="665"/>
      <c r="R6382" s="661"/>
      <c r="S6382" s="566"/>
      <c r="T6382" s="566"/>
      <c r="U6382" s="566"/>
      <c r="V6382" s="566"/>
      <c r="W6382" s="566"/>
      <c r="X6382" s="566"/>
      <c r="Y6382" s="566"/>
      <c r="Z6382" s="566"/>
      <c r="AA6382" s="566"/>
      <c r="AB6382" s="566"/>
      <c r="AC6382" s="566"/>
      <c r="AD6382" s="566"/>
      <c r="AE6382" s="566"/>
      <c r="AF6382" s="566"/>
      <c r="AG6382" s="566"/>
    </row>
    <row r="6383" spans="2:33" hidden="1" outlineLevel="1" x14ac:dyDescent="0.45">
      <c r="B6383" s="648"/>
      <c r="C6383" s="649"/>
      <c r="D6383" s="650"/>
      <c r="E6383" s="651"/>
      <c r="F6383" s="652"/>
      <c r="G6383" s="653"/>
      <c r="H6383" s="654"/>
      <c r="I6383" s="654"/>
      <c r="J6383" s="654"/>
      <c r="K6383" s="655"/>
      <c r="L6383" s="653"/>
      <c r="M6383" s="654"/>
      <c r="N6383" s="654"/>
      <c r="O6383" s="654"/>
      <c r="P6383" s="655"/>
      <c r="Q6383" s="656"/>
      <c r="R6383" s="652"/>
      <c r="S6383" s="566"/>
      <c r="T6383" s="566"/>
      <c r="U6383" s="566"/>
      <c r="V6383" s="566"/>
      <c r="W6383" s="566"/>
      <c r="X6383" s="566"/>
      <c r="Y6383" s="566"/>
      <c r="Z6383" s="566"/>
      <c r="AA6383" s="566"/>
      <c r="AB6383" s="566"/>
      <c r="AC6383" s="566"/>
      <c r="AD6383" s="566"/>
      <c r="AE6383" s="566"/>
      <c r="AF6383" s="566"/>
      <c r="AG6383" s="566"/>
    </row>
    <row r="6384" spans="2:33" hidden="1" outlineLevel="1" x14ac:dyDescent="0.45">
      <c r="B6384" s="657"/>
      <c r="C6384" s="658"/>
      <c r="D6384" s="659"/>
      <c r="E6384" s="660"/>
      <c r="F6384" s="661"/>
      <c r="G6384" s="662"/>
      <c r="H6384" s="663"/>
      <c r="I6384" s="663"/>
      <c r="J6384" s="663"/>
      <c r="K6384" s="664"/>
      <c r="L6384" s="662"/>
      <c r="M6384" s="663"/>
      <c r="N6384" s="663"/>
      <c r="O6384" s="663"/>
      <c r="P6384" s="664"/>
      <c r="Q6384" s="665"/>
      <c r="R6384" s="661"/>
      <c r="S6384" s="566"/>
      <c r="T6384" s="566"/>
      <c r="U6384" s="566"/>
      <c r="V6384" s="566"/>
      <c r="W6384" s="566"/>
      <c r="X6384" s="566"/>
      <c r="Y6384" s="566"/>
      <c r="Z6384" s="566"/>
      <c r="AA6384" s="566"/>
      <c r="AB6384" s="566"/>
      <c r="AC6384" s="566"/>
      <c r="AD6384" s="566"/>
      <c r="AE6384" s="566"/>
      <c r="AF6384" s="566"/>
      <c r="AG6384" s="566"/>
    </row>
    <row r="6385" spans="2:33" hidden="1" outlineLevel="1" x14ac:dyDescent="0.45">
      <c r="B6385" s="648"/>
      <c r="C6385" s="649"/>
      <c r="D6385" s="650"/>
      <c r="E6385" s="651"/>
      <c r="F6385" s="652"/>
      <c r="G6385" s="653"/>
      <c r="H6385" s="654"/>
      <c r="I6385" s="654"/>
      <c r="J6385" s="654"/>
      <c r="K6385" s="655"/>
      <c r="L6385" s="653"/>
      <c r="M6385" s="654"/>
      <c r="N6385" s="654"/>
      <c r="O6385" s="654"/>
      <c r="P6385" s="655"/>
      <c r="Q6385" s="656"/>
      <c r="R6385" s="652"/>
      <c r="S6385" s="566"/>
      <c r="T6385" s="566"/>
      <c r="U6385" s="566"/>
      <c r="V6385" s="566"/>
      <c r="W6385" s="566"/>
      <c r="X6385" s="566"/>
      <c r="Y6385" s="566"/>
      <c r="Z6385" s="566"/>
      <c r="AA6385" s="566"/>
      <c r="AB6385" s="566"/>
      <c r="AC6385" s="566"/>
      <c r="AD6385" s="566"/>
      <c r="AE6385" s="566"/>
      <c r="AF6385" s="566"/>
      <c r="AG6385" s="566"/>
    </row>
    <row r="6386" spans="2:33" hidden="1" outlineLevel="1" x14ac:dyDescent="0.45">
      <c r="B6386" s="657"/>
      <c r="C6386" s="658"/>
      <c r="D6386" s="659"/>
      <c r="E6386" s="660"/>
      <c r="F6386" s="661"/>
      <c r="G6386" s="662"/>
      <c r="H6386" s="663"/>
      <c r="I6386" s="663"/>
      <c r="J6386" s="663"/>
      <c r="K6386" s="664"/>
      <c r="L6386" s="662"/>
      <c r="M6386" s="663"/>
      <c r="N6386" s="663"/>
      <c r="O6386" s="663"/>
      <c r="P6386" s="664"/>
      <c r="Q6386" s="665"/>
      <c r="R6386" s="661"/>
      <c r="S6386" s="566"/>
      <c r="T6386" s="566"/>
      <c r="U6386" s="566"/>
      <c r="V6386" s="566"/>
      <c r="W6386" s="566"/>
      <c r="X6386" s="566"/>
      <c r="Y6386" s="566"/>
      <c r="Z6386" s="566"/>
      <c r="AA6386" s="566"/>
      <c r="AB6386" s="566"/>
      <c r="AC6386" s="566"/>
      <c r="AD6386" s="566"/>
      <c r="AE6386" s="566"/>
      <c r="AF6386" s="566"/>
      <c r="AG6386" s="566"/>
    </row>
    <row r="6387" spans="2:33" hidden="1" outlineLevel="1" x14ac:dyDescent="0.45">
      <c r="B6387" s="648"/>
      <c r="C6387" s="649"/>
      <c r="D6387" s="650"/>
      <c r="E6387" s="651"/>
      <c r="F6387" s="652"/>
      <c r="G6387" s="653"/>
      <c r="H6387" s="654"/>
      <c r="I6387" s="654"/>
      <c r="J6387" s="654"/>
      <c r="K6387" s="655"/>
      <c r="L6387" s="653"/>
      <c r="M6387" s="654"/>
      <c r="N6387" s="654"/>
      <c r="O6387" s="654"/>
      <c r="P6387" s="655"/>
      <c r="Q6387" s="656"/>
      <c r="R6387" s="652"/>
      <c r="S6387" s="566"/>
      <c r="T6387" s="566"/>
      <c r="U6387" s="566"/>
      <c r="V6387" s="566"/>
      <c r="W6387" s="566"/>
      <c r="X6387" s="566"/>
      <c r="Y6387" s="566"/>
      <c r="Z6387" s="566"/>
      <c r="AA6387" s="566"/>
      <c r="AB6387" s="566"/>
      <c r="AC6387" s="566"/>
      <c r="AD6387" s="566"/>
      <c r="AE6387" s="566"/>
      <c r="AF6387" s="566"/>
      <c r="AG6387" s="566"/>
    </row>
    <row r="6388" spans="2:33" hidden="1" outlineLevel="1" x14ac:dyDescent="0.45">
      <c r="B6388" s="657"/>
      <c r="C6388" s="658"/>
      <c r="D6388" s="659"/>
      <c r="E6388" s="660"/>
      <c r="F6388" s="661"/>
      <c r="G6388" s="662"/>
      <c r="H6388" s="663"/>
      <c r="I6388" s="663"/>
      <c r="J6388" s="663"/>
      <c r="K6388" s="664"/>
      <c r="L6388" s="662"/>
      <c r="M6388" s="663"/>
      <c r="N6388" s="663"/>
      <c r="O6388" s="663"/>
      <c r="P6388" s="664"/>
      <c r="Q6388" s="665"/>
      <c r="R6388" s="661"/>
      <c r="S6388" s="566"/>
      <c r="T6388" s="566"/>
      <c r="U6388" s="566"/>
      <c r="V6388" s="566"/>
      <c r="W6388" s="566"/>
      <c r="X6388" s="566"/>
      <c r="Y6388" s="566"/>
      <c r="Z6388" s="566"/>
      <c r="AA6388" s="566"/>
      <c r="AB6388" s="566"/>
      <c r="AC6388" s="566"/>
      <c r="AD6388" s="566"/>
      <c r="AE6388" s="566"/>
      <c r="AF6388" s="566"/>
      <c r="AG6388" s="566"/>
    </row>
    <row r="6389" spans="2:33" hidden="1" outlineLevel="1" x14ac:dyDescent="0.45">
      <c r="B6389" s="648"/>
      <c r="C6389" s="649"/>
      <c r="D6389" s="650"/>
      <c r="E6389" s="651"/>
      <c r="F6389" s="652"/>
      <c r="G6389" s="653"/>
      <c r="H6389" s="654"/>
      <c r="I6389" s="654"/>
      <c r="J6389" s="654"/>
      <c r="K6389" s="655"/>
      <c r="L6389" s="653"/>
      <c r="M6389" s="654"/>
      <c r="N6389" s="654"/>
      <c r="O6389" s="654"/>
      <c r="P6389" s="655"/>
      <c r="Q6389" s="656"/>
      <c r="R6389" s="652"/>
      <c r="S6389" s="566"/>
      <c r="T6389" s="566"/>
      <c r="U6389" s="566"/>
      <c r="V6389" s="566"/>
      <c r="W6389" s="566"/>
      <c r="X6389" s="566"/>
      <c r="Y6389" s="566"/>
      <c r="Z6389" s="566"/>
      <c r="AA6389" s="566"/>
      <c r="AB6389" s="566"/>
      <c r="AC6389" s="566"/>
      <c r="AD6389" s="566"/>
      <c r="AE6389" s="566"/>
      <c r="AF6389" s="566"/>
      <c r="AG6389" s="566"/>
    </row>
    <row r="6390" spans="2:33" hidden="1" outlineLevel="1" x14ac:dyDescent="0.45">
      <c r="B6390" s="657"/>
      <c r="C6390" s="658"/>
      <c r="D6390" s="659"/>
      <c r="E6390" s="660"/>
      <c r="F6390" s="661"/>
      <c r="G6390" s="662"/>
      <c r="H6390" s="663"/>
      <c r="I6390" s="663"/>
      <c r="J6390" s="663"/>
      <c r="K6390" s="664"/>
      <c r="L6390" s="662"/>
      <c r="M6390" s="663"/>
      <c r="N6390" s="663"/>
      <c r="O6390" s="663"/>
      <c r="P6390" s="664"/>
      <c r="Q6390" s="665"/>
      <c r="R6390" s="661"/>
      <c r="S6390" s="566"/>
      <c r="T6390" s="566"/>
      <c r="U6390" s="566"/>
      <c r="V6390" s="566"/>
      <c r="W6390" s="566"/>
      <c r="X6390" s="566"/>
      <c r="Y6390" s="566"/>
      <c r="Z6390" s="566"/>
      <c r="AA6390" s="566"/>
      <c r="AB6390" s="566"/>
      <c r="AC6390" s="566"/>
      <c r="AD6390" s="566"/>
      <c r="AE6390" s="566"/>
      <c r="AF6390" s="566"/>
      <c r="AG6390" s="566"/>
    </row>
    <row r="6391" spans="2:33" hidden="1" outlineLevel="1" x14ac:dyDescent="0.45">
      <c r="B6391" s="648"/>
      <c r="C6391" s="649"/>
      <c r="D6391" s="650"/>
      <c r="E6391" s="651"/>
      <c r="F6391" s="652"/>
      <c r="G6391" s="653"/>
      <c r="H6391" s="654"/>
      <c r="I6391" s="654"/>
      <c r="J6391" s="654"/>
      <c r="K6391" s="655"/>
      <c r="L6391" s="653"/>
      <c r="M6391" s="654"/>
      <c r="N6391" s="654"/>
      <c r="O6391" s="654"/>
      <c r="P6391" s="655"/>
      <c r="Q6391" s="656"/>
      <c r="R6391" s="652"/>
      <c r="S6391" s="566"/>
      <c r="T6391" s="566"/>
      <c r="U6391" s="566"/>
      <c r="V6391" s="566"/>
      <c r="W6391" s="566"/>
      <c r="X6391" s="566"/>
      <c r="Y6391" s="566"/>
      <c r="Z6391" s="566"/>
      <c r="AA6391" s="566"/>
      <c r="AB6391" s="566"/>
      <c r="AC6391" s="566"/>
      <c r="AD6391" s="566"/>
      <c r="AE6391" s="566"/>
      <c r="AF6391" s="566"/>
      <c r="AG6391" s="566"/>
    </row>
    <row r="6392" spans="2:33" hidden="1" outlineLevel="1" x14ac:dyDescent="0.45">
      <c r="B6392" s="657"/>
      <c r="C6392" s="658"/>
      <c r="D6392" s="659"/>
      <c r="E6392" s="660"/>
      <c r="F6392" s="661"/>
      <c r="G6392" s="662"/>
      <c r="H6392" s="663"/>
      <c r="I6392" s="663"/>
      <c r="J6392" s="663"/>
      <c r="K6392" s="664"/>
      <c r="L6392" s="662"/>
      <c r="M6392" s="663"/>
      <c r="N6392" s="663"/>
      <c r="O6392" s="663"/>
      <c r="P6392" s="664"/>
      <c r="Q6392" s="665"/>
      <c r="R6392" s="661"/>
      <c r="S6392" s="566"/>
      <c r="T6392" s="566"/>
      <c r="U6392" s="566"/>
      <c r="V6392" s="566"/>
      <c r="W6392" s="566"/>
      <c r="X6392" s="566"/>
      <c r="Y6392" s="566"/>
      <c r="Z6392" s="566"/>
      <c r="AA6392" s="566"/>
      <c r="AB6392" s="566"/>
      <c r="AC6392" s="566"/>
      <c r="AD6392" s="566"/>
      <c r="AE6392" s="566"/>
      <c r="AF6392" s="566"/>
      <c r="AG6392" s="566"/>
    </row>
    <row r="6393" spans="2:33" hidden="1" outlineLevel="1" x14ac:dyDescent="0.45">
      <c r="B6393" s="648"/>
      <c r="C6393" s="649"/>
      <c r="D6393" s="650"/>
      <c r="E6393" s="651"/>
      <c r="F6393" s="652"/>
      <c r="G6393" s="653"/>
      <c r="H6393" s="654"/>
      <c r="I6393" s="654"/>
      <c r="J6393" s="654"/>
      <c r="K6393" s="655"/>
      <c r="L6393" s="653"/>
      <c r="M6393" s="654"/>
      <c r="N6393" s="654"/>
      <c r="O6393" s="654"/>
      <c r="P6393" s="655"/>
      <c r="Q6393" s="656"/>
      <c r="R6393" s="652"/>
      <c r="S6393" s="566"/>
      <c r="T6393" s="566"/>
      <c r="U6393" s="566"/>
      <c r="V6393" s="566"/>
      <c r="W6393" s="566"/>
      <c r="X6393" s="566"/>
      <c r="Y6393" s="566"/>
      <c r="Z6393" s="566"/>
      <c r="AA6393" s="566"/>
      <c r="AB6393" s="566"/>
      <c r="AC6393" s="566"/>
      <c r="AD6393" s="566"/>
      <c r="AE6393" s="566"/>
      <c r="AF6393" s="566"/>
      <c r="AG6393" s="566"/>
    </row>
    <row r="6394" spans="2:33" hidden="1" outlineLevel="1" x14ac:dyDescent="0.45">
      <c r="B6394" s="657"/>
      <c r="C6394" s="658"/>
      <c r="D6394" s="659"/>
      <c r="E6394" s="660"/>
      <c r="F6394" s="661"/>
      <c r="G6394" s="662"/>
      <c r="H6394" s="663"/>
      <c r="I6394" s="663"/>
      <c r="J6394" s="663"/>
      <c r="K6394" s="664"/>
      <c r="L6394" s="662"/>
      <c r="M6394" s="663"/>
      <c r="N6394" s="663"/>
      <c r="O6394" s="663"/>
      <c r="P6394" s="664"/>
      <c r="Q6394" s="665"/>
      <c r="R6394" s="661"/>
      <c r="S6394" s="566"/>
      <c r="T6394" s="566"/>
      <c r="U6394" s="566"/>
      <c r="V6394" s="566"/>
      <c r="W6394" s="566"/>
      <c r="X6394" s="566"/>
      <c r="Y6394" s="566"/>
      <c r="Z6394" s="566"/>
      <c r="AA6394" s="566"/>
      <c r="AB6394" s="566"/>
      <c r="AC6394" s="566"/>
      <c r="AD6394" s="566"/>
      <c r="AE6394" s="566"/>
      <c r="AF6394" s="566"/>
      <c r="AG6394" s="566"/>
    </row>
    <row r="6395" spans="2:33" hidden="1" outlineLevel="1" x14ac:dyDescent="0.45">
      <c r="B6395" s="648"/>
      <c r="C6395" s="649"/>
      <c r="D6395" s="650"/>
      <c r="E6395" s="651"/>
      <c r="F6395" s="652"/>
      <c r="G6395" s="653"/>
      <c r="H6395" s="654"/>
      <c r="I6395" s="654"/>
      <c r="J6395" s="654"/>
      <c r="K6395" s="655"/>
      <c r="L6395" s="653"/>
      <c r="M6395" s="654"/>
      <c r="N6395" s="654"/>
      <c r="O6395" s="654"/>
      <c r="P6395" s="655"/>
      <c r="Q6395" s="656"/>
      <c r="R6395" s="652"/>
      <c r="S6395" s="566"/>
      <c r="T6395" s="566"/>
      <c r="U6395" s="566"/>
      <c r="V6395" s="566"/>
      <c r="W6395" s="566"/>
      <c r="X6395" s="566"/>
      <c r="Y6395" s="566"/>
      <c r="Z6395" s="566"/>
      <c r="AA6395" s="566"/>
      <c r="AB6395" s="566"/>
      <c r="AC6395" s="566"/>
      <c r="AD6395" s="566"/>
      <c r="AE6395" s="566"/>
      <c r="AF6395" s="566"/>
      <c r="AG6395" s="566"/>
    </row>
    <row r="6396" spans="2:33" hidden="1" outlineLevel="1" x14ac:dyDescent="0.45">
      <c r="B6396" s="657"/>
      <c r="C6396" s="658"/>
      <c r="D6396" s="659"/>
      <c r="E6396" s="660"/>
      <c r="F6396" s="661"/>
      <c r="G6396" s="662"/>
      <c r="H6396" s="663"/>
      <c r="I6396" s="663"/>
      <c r="J6396" s="663"/>
      <c r="K6396" s="664"/>
      <c r="L6396" s="662"/>
      <c r="M6396" s="663"/>
      <c r="N6396" s="663"/>
      <c r="O6396" s="663"/>
      <c r="P6396" s="664"/>
      <c r="Q6396" s="665"/>
      <c r="R6396" s="661"/>
      <c r="S6396" s="566"/>
      <c r="T6396" s="566"/>
      <c r="U6396" s="566"/>
      <c r="V6396" s="566"/>
      <c r="W6396" s="566"/>
      <c r="X6396" s="566"/>
      <c r="Y6396" s="566"/>
      <c r="Z6396" s="566"/>
      <c r="AA6396" s="566"/>
      <c r="AB6396" s="566"/>
      <c r="AC6396" s="566"/>
      <c r="AD6396" s="566"/>
      <c r="AE6396" s="566"/>
      <c r="AF6396" s="566"/>
      <c r="AG6396" s="566"/>
    </row>
    <row r="6397" spans="2:33" hidden="1" outlineLevel="1" x14ac:dyDescent="0.45">
      <c r="B6397" s="648"/>
      <c r="C6397" s="649"/>
      <c r="D6397" s="650"/>
      <c r="E6397" s="651"/>
      <c r="F6397" s="652"/>
      <c r="G6397" s="653"/>
      <c r="H6397" s="654"/>
      <c r="I6397" s="654"/>
      <c r="J6397" s="654"/>
      <c r="K6397" s="655"/>
      <c r="L6397" s="653"/>
      <c r="M6397" s="654"/>
      <c r="N6397" s="654"/>
      <c r="O6397" s="654"/>
      <c r="P6397" s="655"/>
      <c r="Q6397" s="656"/>
      <c r="R6397" s="652"/>
      <c r="S6397" s="566"/>
      <c r="T6397" s="566"/>
      <c r="U6397" s="566"/>
      <c r="V6397" s="566"/>
      <c r="W6397" s="566"/>
      <c r="X6397" s="566"/>
      <c r="Y6397" s="566"/>
      <c r="Z6397" s="566"/>
      <c r="AA6397" s="566"/>
      <c r="AB6397" s="566"/>
      <c r="AC6397" s="566"/>
      <c r="AD6397" s="566"/>
      <c r="AE6397" s="566"/>
      <c r="AF6397" s="566"/>
      <c r="AG6397" s="566"/>
    </row>
    <row r="6398" spans="2:33" hidden="1" outlineLevel="1" x14ac:dyDescent="0.45">
      <c r="B6398" s="657"/>
      <c r="C6398" s="658"/>
      <c r="D6398" s="659"/>
      <c r="E6398" s="660"/>
      <c r="F6398" s="661"/>
      <c r="G6398" s="662"/>
      <c r="H6398" s="663"/>
      <c r="I6398" s="663"/>
      <c r="J6398" s="663"/>
      <c r="K6398" s="664"/>
      <c r="L6398" s="662"/>
      <c r="M6398" s="663"/>
      <c r="N6398" s="663"/>
      <c r="O6398" s="663"/>
      <c r="P6398" s="664"/>
      <c r="Q6398" s="665"/>
      <c r="R6398" s="661"/>
      <c r="S6398" s="566"/>
      <c r="T6398" s="566"/>
      <c r="U6398" s="566"/>
      <c r="V6398" s="566"/>
      <c r="W6398" s="566"/>
      <c r="X6398" s="566"/>
      <c r="Y6398" s="566"/>
      <c r="Z6398" s="566"/>
      <c r="AA6398" s="566"/>
      <c r="AB6398" s="566"/>
      <c r="AC6398" s="566"/>
      <c r="AD6398" s="566"/>
      <c r="AE6398" s="566"/>
      <c r="AF6398" s="566"/>
      <c r="AG6398" s="566"/>
    </row>
    <row r="6399" spans="2:33" hidden="1" outlineLevel="1" x14ac:dyDescent="0.45">
      <c r="B6399" s="648"/>
      <c r="C6399" s="649"/>
      <c r="D6399" s="650"/>
      <c r="E6399" s="651"/>
      <c r="F6399" s="652"/>
      <c r="G6399" s="653"/>
      <c r="H6399" s="654"/>
      <c r="I6399" s="654"/>
      <c r="J6399" s="654"/>
      <c r="K6399" s="655"/>
      <c r="L6399" s="653"/>
      <c r="M6399" s="654"/>
      <c r="N6399" s="654"/>
      <c r="O6399" s="654"/>
      <c r="P6399" s="655"/>
      <c r="Q6399" s="656"/>
      <c r="R6399" s="652"/>
      <c r="S6399" s="566"/>
      <c r="T6399" s="566"/>
      <c r="U6399" s="566"/>
      <c r="V6399" s="566"/>
      <c r="W6399" s="566"/>
      <c r="X6399" s="566"/>
      <c r="Y6399" s="566"/>
      <c r="Z6399" s="566"/>
      <c r="AA6399" s="566"/>
      <c r="AB6399" s="566"/>
      <c r="AC6399" s="566"/>
      <c r="AD6399" s="566"/>
      <c r="AE6399" s="566"/>
      <c r="AF6399" s="566"/>
      <c r="AG6399" s="566"/>
    </row>
    <row r="6400" spans="2:33" hidden="1" outlineLevel="1" x14ac:dyDescent="0.45">
      <c r="B6400" s="657"/>
      <c r="C6400" s="658"/>
      <c r="D6400" s="659"/>
      <c r="E6400" s="660"/>
      <c r="F6400" s="661"/>
      <c r="G6400" s="662"/>
      <c r="H6400" s="663"/>
      <c r="I6400" s="663"/>
      <c r="J6400" s="663"/>
      <c r="K6400" s="664"/>
      <c r="L6400" s="662"/>
      <c r="M6400" s="663"/>
      <c r="N6400" s="663"/>
      <c r="O6400" s="663"/>
      <c r="P6400" s="664"/>
      <c r="Q6400" s="665"/>
      <c r="R6400" s="661"/>
      <c r="S6400" s="566"/>
      <c r="T6400" s="566"/>
      <c r="U6400" s="566"/>
      <c r="V6400" s="566"/>
      <c r="W6400" s="566"/>
      <c r="X6400" s="566"/>
      <c r="Y6400" s="566"/>
      <c r="Z6400" s="566"/>
      <c r="AA6400" s="566"/>
      <c r="AB6400" s="566"/>
      <c r="AC6400" s="566"/>
      <c r="AD6400" s="566"/>
      <c r="AE6400" s="566"/>
      <c r="AF6400" s="566"/>
      <c r="AG6400" s="566"/>
    </row>
    <row r="6401" spans="2:33" hidden="1" outlineLevel="1" x14ac:dyDescent="0.45">
      <c r="B6401" s="648"/>
      <c r="C6401" s="649"/>
      <c r="D6401" s="650"/>
      <c r="E6401" s="651"/>
      <c r="F6401" s="652"/>
      <c r="G6401" s="653"/>
      <c r="H6401" s="654"/>
      <c r="I6401" s="654"/>
      <c r="J6401" s="654"/>
      <c r="K6401" s="655"/>
      <c r="L6401" s="653"/>
      <c r="M6401" s="654"/>
      <c r="N6401" s="654"/>
      <c r="O6401" s="654"/>
      <c r="P6401" s="655"/>
      <c r="Q6401" s="656"/>
      <c r="R6401" s="652"/>
      <c r="S6401" s="566"/>
      <c r="T6401" s="566"/>
      <c r="U6401" s="566"/>
      <c r="V6401" s="566"/>
      <c r="W6401" s="566"/>
      <c r="X6401" s="566"/>
      <c r="Y6401" s="566"/>
      <c r="Z6401" s="566"/>
      <c r="AA6401" s="566"/>
      <c r="AB6401" s="566"/>
      <c r="AC6401" s="566"/>
      <c r="AD6401" s="566"/>
      <c r="AE6401" s="566"/>
      <c r="AF6401" s="566"/>
      <c r="AG6401" s="566"/>
    </row>
    <row r="6402" spans="2:33" hidden="1" outlineLevel="1" x14ac:dyDescent="0.45">
      <c r="B6402" s="657"/>
      <c r="C6402" s="658"/>
      <c r="D6402" s="659"/>
      <c r="E6402" s="660"/>
      <c r="F6402" s="661"/>
      <c r="G6402" s="662"/>
      <c r="H6402" s="663"/>
      <c r="I6402" s="663"/>
      <c r="J6402" s="663"/>
      <c r="K6402" s="664"/>
      <c r="L6402" s="662"/>
      <c r="M6402" s="663"/>
      <c r="N6402" s="663"/>
      <c r="O6402" s="663"/>
      <c r="P6402" s="664"/>
      <c r="Q6402" s="665"/>
      <c r="R6402" s="661"/>
      <c r="S6402" s="566"/>
      <c r="T6402" s="566"/>
      <c r="U6402" s="566"/>
      <c r="V6402" s="566"/>
      <c r="W6402" s="566"/>
      <c r="X6402" s="566"/>
      <c r="Y6402" s="566"/>
      <c r="Z6402" s="566"/>
      <c r="AA6402" s="566"/>
      <c r="AB6402" s="566"/>
      <c r="AC6402" s="566"/>
      <c r="AD6402" s="566"/>
      <c r="AE6402" s="566"/>
      <c r="AF6402" s="566"/>
      <c r="AG6402" s="566"/>
    </row>
    <row r="6403" spans="2:33" hidden="1" outlineLevel="1" x14ac:dyDescent="0.45">
      <c r="B6403" s="648"/>
      <c r="C6403" s="649"/>
      <c r="D6403" s="650"/>
      <c r="E6403" s="651"/>
      <c r="F6403" s="652"/>
      <c r="G6403" s="653"/>
      <c r="H6403" s="654"/>
      <c r="I6403" s="654"/>
      <c r="J6403" s="654"/>
      <c r="K6403" s="655"/>
      <c r="L6403" s="653"/>
      <c r="M6403" s="654"/>
      <c r="N6403" s="654"/>
      <c r="O6403" s="654"/>
      <c r="P6403" s="655"/>
      <c r="Q6403" s="656"/>
      <c r="R6403" s="652"/>
      <c r="S6403" s="566"/>
      <c r="T6403" s="566"/>
      <c r="U6403" s="566"/>
      <c r="V6403" s="566"/>
      <c r="W6403" s="566"/>
      <c r="X6403" s="566"/>
      <c r="Y6403" s="566"/>
      <c r="Z6403" s="566"/>
      <c r="AA6403" s="566"/>
      <c r="AB6403" s="566"/>
      <c r="AC6403" s="566"/>
      <c r="AD6403" s="566"/>
      <c r="AE6403" s="566"/>
      <c r="AF6403" s="566"/>
      <c r="AG6403" s="566"/>
    </row>
    <row r="6404" spans="2:33" hidden="1" outlineLevel="1" x14ac:dyDescent="0.45">
      <c r="B6404" s="657"/>
      <c r="C6404" s="658"/>
      <c r="D6404" s="659"/>
      <c r="E6404" s="660"/>
      <c r="F6404" s="661"/>
      <c r="G6404" s="662"/>
      <c r="H6404" s="663"/>
      <c r="I6404" s="663"/>
      <c r="J6404" s="663"/>
      <c r="K6404" s="664"/>
      <c r="L6404" s="662"/>
      <c r="M6404" s="663"/>
      <c r="N6404" s="663"/>
      <c r="O6404" s="663"/>
      <c r="P6404" s="664"/>
      <c r="Q6404" s="665"/>
      <c r="R6404" s="661"/>
      <c r="S6404" s="566"/>
      <c r="T6404" s="566"/>
      <c r="U6404" s="566"/>
      <c r="V6404" s="566"/>
      <c r="W6404" s="566"/>
      <c r="X6404" s="566"/>
      <c r="Y6404" s="566"/>
      <c r="Z6404" s="566"/>
      <c r="AA6404" s="566"/>
      <c r="AB6404" s="566"/>
      <c r="AC6404" s="566"/>
      <c r="AD6404" s="566"/>
      <c r="AE6404" s="566"/>
      <c r="AF6404" s="566"/>
      <c r="AG6404" s="566"/>
    </row>
    <row r="6405" spans="2:33" hidden="1" outlineLevel="1" x14ac:dyDescent="0.45">
      <c r="B6405" s="648"/>
      <c r="C6405" s="649"/>
      <c r="D6405" s="650"/>
      <c r="E6405" s="651"/>
      <c r="F6405" s="652"/>
      <c r="G6405" s="653"/>
      <c r="H6405" s="654"/>
      <c r="I6405" s="654"/>
      <c r="J6405" s="654"/>
      <c r="K6405" s="655"/>
      <c r="L6405" s="653"/>
      <c r="M6405" s="654"/>
      <c r="N6405" s="654"/>
      <c r="O6405" s="654"/>
      <c r="P6405" s="655"/>
      <c r="Q6405" s="656"/>
      <c r="R6405" s="652"/>
      <c r="S6405" s="566"/>
      <c r="T6405" s="566"/>
      <c r="U6405" s="566"/>
      <c r="V6405" s="566"/>
      <c r="W6405" s="566"/>
      <c r="X6405" s="566"/>
      <c r="Y6405" s="566"/>
      <c r="Z6405" s="566"/>
      <c r="AA6405" s="566"/>
      <c r="AB6405" s="566"/>
      <c r="AC6405" s="566"/>
      <c r="AD6405" s="566"/>
      <c r="AE6405" s="566"/>
      <c r="AF6405" s="566"/>
      <c r="AG6405" s="566"/>
    </row>
    <row r="6406" spans="2:33" hidden="1" outlineLevel="1" x14ac:dyDescent="0.45">
      <c r="B6406" s="657"/>
      <c r="C6406" s="658"/>
      <c r="D6406" s="659"/>
      <c r="E6406" s="660"/>
      <c r="F6406" s="661"/>
      <c r="G6406" s="662"/>
      <c r="H6406" s="663"/>
      <c r="I6406" s="663"/>
      <c r="J6406" s="663"/>
      <c r="K6406" s="664"/>
      <c r="L6406" s="662"/>
      <c r="M6406" s="663"/>
      <c r="N6406" s="663"/>
      <c r="O6406" s="663"/>
      <c r="P6406" s="664"/>
      <c r="Q6406" s="665"/>
      <c r="R6406" s="661"/>
      <c r="S6406" s="566"/>
      <c r="T6406" s="566"/>
      <c r="U6406" s="566"/>
      <c r="V6406" s="566"/>
      <c r="W6406" s="566"/>
      <c r="X6406" s="566"/>
      <c r="Y6406" s="566"/>
      <c r="Z6406" s="566"/>
      <c r="AA6406" s="566"/>
      <c r="AB6406" s="566"/>
      <c r="AC6406" s="566"/>
      <c r="AD6406" s="566"/>
      <c r="AE6406" s="566"/>
      <c r="AF6406" s="566"/>
      <c r="AG6406" s="566"/>
    </row>
    <row r="6407" spans="2:33" hidden="1" outlineLevel="1" x14ac:dyDescent="0.45">
      <c r="B6407" s="648"/>
      <c r="C6407" s="649"/>
      <c r="D6407" s="650"/>
      <c r="E6407" s="651"/>
      <c r="F6407" s="652"/>
      <c r="G6407" s="653"/>
      <c r="H6407" s="654"/>
      <c r="I6407" s="654"/>
      <c r="J6407" s="654"/>
      <c r="K6407" s="655"/>
      <c r="L6407" s="653"/>
      <c r="M6407" s="654"/>
      <c r="N6407" s="654"/>
      <c r="O6407" s="654"/>
      <c r="P6407" s="655"/>
      <c r="Q6407" s="656"/>
      <c r="R6407" s="652"/>
      <c r="S6407" s="566"/>
      <c r="T6407" s="566"/>
      <c r="U6407" s="566"/>
      <c r="V6407" s="566"/>
      <c r="W6407" s="566"/>
      <c r="X6407" s="566"/>
      <c r="Y6407" s="566"/>
      <c r="Z6407" s="566"/>
      <c r="AA6407" s="566"/>
      <c r="AB6407" s="566"/>
      <c r="AC6407" s="566"/>
      <c r="AD6407" s="566"/>
      <c r="AE6407" s="566"/>
      <c r="AF6407" s="566"/>
      <c r="AG6407" s="566"/>
    </row>
    <row r="6408" spans="2:33" hidden="1" outlineLevel="1" x14ac:dyDescent="0.45">
      <c r="B6408" s="657"/>
      <c r="C6408" s="658"/>
      <c r="D6408" s="659"/>
      <c r="E6408" s="660"/>
      <c r="F6408" s="661"/>
      <c r="G6408" s="662"/>
      <c r="H6408" s="663"/>
      <c r="I6408" s="663"/>
      <c r="J6408" s="663"/>
      <c r="K6408" s="664"/>
      <c r="L6408" s="662"/>
      <c r="M6408" s="663"/>
      <c r="N6408" s="663"/>
      <c r="O6408" s="663"/>
      <c r="P6408" s="664"/>
      <c r="Q6408" s="665"/>
      <c r="R6408" s="661"/>
      <c r="S6408" s="566"/>
      <c r="T6408" s="566"/>
      <c r="U6408" s="566"/>
      <c r="V6408" s="566"/>
      <c r="W6408" s="566"/>
      <c r="X6408" s="566"/>
      <c r="Y6408" s="566"/>
      <c r="Z6408" s="566"/>
      <c r="AA6408" s="566"/>
      <c r="AB6408" s="566"/>
      <c r="AC6408" s="566"/>
      <c r="AD6408" s="566"/>
      <c r="AE6408" s="566"/>
      <c r="AF6408" s="566"/>
      <c r="AG6408" s="566"/>
    </row>
    <row r="6409" spans="2:33" hidden="1" outlineLevel="1" x14ac:dyDescent="0.45">
      <c r="B6409" s="648"/>
      <c r="C6409" s="649"/>
      <c r="D6409" s="650"/>
      <c r="E6409" s="651"/>
      <c r="F6409" s="652"/>
      <c r="G6409" s="653"/>
      <c r="H6409" s="654"/>
      <c r="I6409" s="654"/>
      <c r="J6409" s="654"/>
      <c r="K6409" s="655"/>
      <c r="L6409" s="653"/>
      <c r="M6409" s="654"/>
      <c r="N6409" s="654"/>
      <c r="O6409" s="654"/>
      <c r="P6409" s="655"/>
      <c r="Q6409" s="656"/>
      <c r="R6409" s="652"/>
      <c r="S6409" s="566"/>
      <c r="T6409" s="566"/>
      <c r="U6409" s="566"/>
      <c r="V6409" s="566"/>
      <c r="W6409" s="566"/>
      <c r="X6409" s="566"/>
      <c r="Y6409" s="566"/>
      <c r="Z6409" s="566"/>
      <c r="AA6409" s="566"/>
      <c r="AB6409" s="566"/>
      <c r="AC6409" s="566"/>
      <c r="AD6409" s="566"/>
      <c r="AE6409" s="566"/>
      <c r="AF6409" s="566"/>
      <c r="AG6409" s="566"/>
    </row>
    <row r="6410" spans="2:33" hidden="1" outlineLevel="1" x14ac:dyDescent="0.45">
      <c r="B6410" s="657"/>
      <c r="C6410" s="658"/>
      <c r="D6410" s="659"/>
      <c r="E6410" s="660"/>
      <c r="F6410" s="661"/>
      <c r="G6410" s="662"/>
      <c r="H6410" s="663"/>
      <c r="I6410" s="663"/>
      <c r="J6410" s="663"/>
      <c r="K6410" s="664"/>
      <c r="L6410" s="662"/>
      <c r="M6410" s="663"/>
      <c r="N6410" s="663"/>
      <c r="O6410" s="663"/>
      <c r="P6410" s="664"/>
      <c r="Q6410" s="665"/>
      <c r="R6410" s="661"/>
      <c r="S6410" s="566"/>
      <c r="T6410" s="566"/>
      <c r="U6410" s="566"/>
      <c r="V6410" s="566"/>
      <c r="W6410" s="566"/>
      <c r="X6410" s="566"/>
      <c r="Y6410" s="566"/>
      <c r="Z6410" s="566"/>
      <c r="AA6410" s="566"/>
      <c r="AB6410" s="566"/>
      <c r="AC6410" s="566"/>
      <c r="AD6410" s="566"/>
      <c r="AE6410" s="566"/>
      <c r="AF6410" s="566"/>
      <c r="AG6410" s="566"/>
    </row>
    <row r="6411" spans="2:33" hidden="1" outlineLevel="1" x14ac:dyDescent="0.45">
      <c r="B6411" s="648"/>
      <c r="C6411" s="649"/>
      <c r="D6411" s="650"/>
      <c r="E6411" s="651"/>
      <c r="F6411" s="652"/>
      <c r="G6411" s="653"/>
      <c r="H6411" s="654"/>
      <c r="I6411" s="654"/>
      <c r="J6411" s="654"/>
      <c r="K6411" s="655"/>
      <c r="L6411" s="653"/>
      <c r="M6411" s="654"/>
      <c r="N6411" s="654"/>
      <c r="O6411" s="654"/>
      <c r="P6411" s="655"/>
      <c r="Q6411" s="656"/>
      <c r="R6411" s="652"/>
      <c r="S6411" s="566"/>
      <c r="T6411" s="566"/>
      <c r="U6411" s="566"/>
      <c r="V6411" s="566"/>
      <c r="W6411" s="566"/>
      <c r="X6411" s="566"/>
      <c r="Y6411" s="566"/>
      <c r="Z6411" s="566"/>
      <c r="AA6411" s="566"/>
      <c r="AB6411" s="566"/>
      <c r="AC6411" s="566"/>
      <c r="AD6411" s="566"/>
      <c r="AE6411" s="566"/>
      <c r="AF6411" s="566"/>
      <c r="AG6411" s="566"/>
    </row>
    <row r="6412" spans="2:33" hidden="1" outlineLevel="1" x14ac:dyDescent="0.45">
      <c r="B6412" s="657"/>
      <c r="C6412" s="658"/>
      <c r="D6412" s="659"/>
      <c r="E6412" s="660"/>
      <c r="F6412" s="661"/>
      <c r="G6412" s="662"/>
      <c r="H6412" s="663"/>
      <c r="I6412" s="663"/>
      <c r="J6412" s="663"/>
      <c r="K6412" s="664"/>
      <c r="L6412" s="662"/>
      <c r="M6412" s="663"/>
      <c r="N6412" s="663"/>
      <c r="O6412" s="663"/>
      <c r="P6412" s="664"/>
      <c r="Q6412" s="665"/>
      <c r="R6412" s="661"/>
      <c r="S6412" s="566"/>
      <c r="T6412" s="566"/>
      <c r="U6412" s="566"/>
      <c r="V6412" s="566"/>
      <c r="W6412" s="566"/>
      <c r="X6412" s="566"/>
      <c r="Y6412" s="566"/>
      <c r="Z6412" s="566"/>
      <c r="AA6412" s="566"/>
      <c r="AB6412" s="566"/>
      <c r="AC6412" s="566"/>
      <c r="AD6412" s="566"/>
      <c r="AE6412" s="566"/>
      <c r="AF6412" s="566"/>
      <c r="AG6412" s="566"/>
    </row>
    <row r="6413" spans="2:33" hidden="1" outlineLevel="1" x14ac:dyDescent="0.45">
      <c r="B6413" s="648"/>
      <c r="C6413" s="649"/>
      <c r="D6413" s="650"/>
      <c r="E6413" s="651"/>
      <c r="F6413" s="652"/>
      <c r="G6413" s="653"/>
      <c r="H6413" s="654"/>
      <c r="I6413" s="654"/>
      <c r="J6413" s="654"/>
      <c r="K6413" s="655"/>
      <c r="L6413" s="653"/>
      <c r="M6413" s="654"/>
      <c r="N6413" s="654"/>
      <c r="O6413" s="654"/>
      <c r="P6413" s="655"/>
      <c r="Q6413" s="656"/>
      <c r="R6413" s="652"/>
      <c r="S6413" s="566"/>
      <c r="T6413" s="566"/>
      <c r="U6413" s="566"/>
      <c r="V6413" s="566"/>
      <c r="W6413" s="566"/>
      <c r="X6413" s="566"/>
      <c r="Y6413" s="566"/>
      <c r="Z6413" s="566"/>
      <c r="AA6413" s="566"/>
      <c r="AB6413" s="566"/>
      <c r="AC6413" s="566"/>
      <c r="AD6413" s="566"/>
      <c r="AE6413" s="566"/>
      <c r="AF6413" s="566"/>
      <c r="AG6413" s="566"/>
    </row>
    <row r="6414" spans="2:33" hidden="1" outlineLevel="1" x14ac:dyDescent="0.45">
      <c r="B6414" s="657"/>
      <c r="C6414" s="658"/>
      <c r="D6414" s="659"/>
      <c r="E6414" s="660"/>
      <c r="F6414" s="661"/>
      <c r="G6414" s="662"/>
      <c r="H6414" s="663"/>
      <c r="I6414" s="663"/>
      <c r="J6414" s="663"/>
      <c r="K6414" s="664"/>
      <c r="L6414" s="662"/>
      <c r="M6414" s="663"/>
      <c r="N6414" s="663"/>
      <c r="O6414" s="663"/>
      <c r="P6414" s="664"/>
      <c r="Q6414" s="665"/>
      <c r="R6414" s="661"/>
      <c r="S6414" s="566"/>
      <c r="T6414" s="566"/>
      <c r="U6414" s="566"/>
      <c r="V6414" s="566"/>
      <c r="W6414" s="566"/>
      <c r="X6414" s="566"/>
      <c r="Y6414" s="566"/>
      <c r="Z6414" s="566"/>
      <c r="AA6414" s="566"/>
      <c r="AB6414" s="566"/>
      <c r="AC6414" s="566"/>
      <c r="AD6414" s="566"/>
      <c r="AE6414" s="566"/>
      <c r="AF6414" s="566"/>
      <c r="AG6414" s="566"/>
    </row>
    <row r="6415" spans="2:33" hidden="1" outlineLevel="1" x14ac:dyDescent="0.45">
      <c r="B6415" s="648"/>
      <c r="C6415" s="649"/>
      <c r="D6415" s="650"/>
      <c r="E6415" s="651"/>
      <c r="F6415" s="652"/>
      <c r="G6415" s="653"/>
      <c r="H6415" s="654"/>
      <c r="I6415" s="654"/>
      <c r="J6415" s="654"/>
      <c r="K6415" s="655"/>
      <c r="L6415" s="653"/>
      <c r="M6415" s="654"/>
      <c r="N6415" s="654"/>
      <c r="O6415" s="654"/>
      <c r="P6415" s="655"/>
      <c r="Q6415" s="656"/>
      <c r="R6415" s="652"/>
      <c r="S6415" s="566"/>
      <c r="T6415" s="566"/>
      <c r="U6415" s="566"/>
      <c r="V6415" s="566"/>
      <c r="W6415" s="566"/>
      <c r="X6415" s="566"/>
      <c r="Y6415" s="566"/>
      <c r="Z6415" s="566"/>
      <c r="AA6415" s="566"/>
      <c r="AB6415" s="566"/>
      <c r="AC6415" s="566"/>
      <c r="AD6415" s="566"/>
      <c r="AE6415" s="566"/>
      <c r="AF6415" s="566"/>
      <c r="AG6415" s="566"/>
    </row>
    <row r="6416" spans="2:33" hidden="1" outlineLevel="1" x14ac:dyDescent="0.45">
      <c r="B6416" s="657"/>
      <c r="C6416" s="658"/>
      <c r="D6416" s="659"/>
      <c r="E6416" s="660"/>
      <c r="F6416" s="661"/>
      <c r="G6416" s="662"/>
      <c r="H6416" s="663"/>
      <c r="I6416" s="663"/>
      <c r="J6416" s="663"/>
      <c r="K6416" s="664"/>
      <c r="L6416" s="662"/>
      <c r="M6416" s="663"/>
      <c r="N6416" s="663"/>
      <c r="O6416" s="663"/>
      <c r="P6416" s="664"/>
      <c r="Q6416" s="665"/>
      <c r="R6416" s="661"/>
      <c r="S6416" s="566"/>
      <c r="T6416" s="566"/>
      <c r="U6416" s="566"/>
      <c r="V6416" s="566"/>
      <c r="W6416" s="566"/>
      <c r="X6416" s="566"/>
      <c r="Y6416" s="566"/>
      <c r="Z6416" s="566"/>
      <c r="AA6416" s="566"/>
      <c r="AB6416" s="566"/>
      <c r="AC6416" s="566"/>
      <c r="AD6416" s="566"/>
      <c r="AE6416" s="566"/>
      <c r="AF6416" s="566"/>
      <c r="AG6416" s="566"/>
    </row>
    <row r="6417" spans="2:33" hidden="1" outlineLevel="1" x14ac:dyDescent="0.45">
      <c r="B6417" s="648"/>
      <c r="C6417" s="649"/>
      <c r="D6417" s="650"/>
      <c r="E6417" s="651"/>
      <c r="F6417" s="652"/>
      <c r="G6417" s="653"/>
      <c r="H6417" s="654"/>
      <c r="I6417" s="654"/>
      <c r="J6417" s="654"/>
      <c r="K6417" s="655"/>
      <c r="L6417" s="653"/>
      <c r="M6417" s="654"/>
      <c r="N6417" s="654"/>
      <c r="O6417" s="654"/>
      <c r="P6417" s="655"/>
      <c r="Q6417" s="656"/>
      <c r="R6417" s="652"/>
      <c r="S6417" s="566"/>
      <c r="T6417" s="566"/>
      <c r="U6417" s="566"/>
      <c r="V6417" s="566"/>
      <c r="W6417" s="566"/>
      <c r="X6417" s="566"/>
      <c r="Y6417" s="566"/>
      <c r="Z6417" s="566"/>
      <c r="AA6417" s="566"/>
      <c r="AB6417" s="566"/>
      <c r="AC6417" s="566"/>
      <c r="AD6417" s="566"/>
      <c r="AE6417" s="566"/>
      <c r="AF6417" s="566"/>
      <c r="AG6417" s="566"/>
    </row>
    <row r="6418" spans="2:33" hidden="1" outlineLevel="1" x14ac:dyDescent="0.45">
      <c r="B6418" s="657"/>
      <c r="C6418" s="658"/>
      <c r="D6418" s="659"/>
      <c r="E6418" s="660"/>
      <c r="F6418" s="661"/>
      <c r="G6418" s="662"/>
      <c r="H6418" s="663"/>
      <c r="I6418" s="663"/>
      <c r="J6418" s="663"/>
      <c r="K6418" s="664"/>
      <c r="L6418" s="662"/>
      <c r="M6418" s="663"/>
      <c r="N6418" s="663"/>
      <c r="O6418" s="663"/>
      <c r="P6418" s="664"/>
      <c r="Q6418" s="665"/>
      <c r="R6418" s="661"/>
      <c r="S6418" s="566"/>
      <c r="T6418" s="566"/>
      <c r="U6418" s="566"/>
      <c r="V6418" s="566"/>
      <c r="W6418" s="566"/>
      <c r="X6418" s="566"/>
      <c r="Y6418" s="566"/>
      <c r="Z6418" s="566"/>
      <c r="AA6418" s="566"/>
      <c r="AB6418" s="566"/>
      <c r="AC6418" s="566"/>
      <c r="AD6418" s="566"/>
      <c r="AE6418" s="566"/>
      <c r="AF6418" s="566"/>
      <c r="AG6418" s="566"/>
    </row>
    <row r="6419" spans="2:33" hidden="1" outlineLevel="1" x14ac:dyDescent="0.45">
      <c r="B6419" s="648"/>
      <c r="C6419" s="649"/>
      <c r="D6419" s="650"/>
      <c r="E6419" s="651"/>
      <c r="F6419" s="652"/>
      <c r="G6419" s="653"/>
      <c r="H6419" s="654"/>
      <c r="I6419" s="654"/>
      <c r="J6419" s="654"/>
      <c r="K6419" s="655"/>
      <c r="L6419" s="653"/>
      <c r="M6419" s="654"/>
      <c r="N6419" s="654"/>
      <c r="O6419" s="654"/>
      <c r="P6419" s="655"/>
      <c r="Q6419" s="656"/>
      <c r="R6419" s="652"/>
      <c r="S6419" s="566"/>
      <c r="T6419" s="566"/>
      <c r="U6419" s="566"/>
      <c r="V6419" s="566"/>
      <c r="W6419" s="566"/>
      <c r="X6419" s="566"/>
      <c r="Y6419" s="566"/>
      <c r="Z6419" s="566"/>
      <c r="AA6419" s="566"/>
      <c r="AB6419" s="566"/>
      <c r="AC6419" s="566"/>
      <c r="AD6419" s="566"/>
      <c r="AE6419" s="566"/>
      <c r="AF6419" s="566"/>
      <c r="AG6419" s="566"/>
    </row>
    <row r="6420" spans="2:33" hidden="1" outlineLevel="1" x14ac:dyDescent="0.45">
      <c r="B6420" s="657"/>
      <c r="C6420" s="658"/>
      <c r="D6420" s="659"/>
      <c r="E6420" s="660"/>
      <c r="F6420" s="661"/>
      <c r="G6420" s="662"/>
      <c r="H6420" s="663"/>
      <c r="I6420" s="663"/>
      <c r="J6420" s="663"/>
      <c r="K6420" s="664"/>
      <c r="L6420" s="662"/>
      <c r="M6420" s="663"/>
      <c r="N6420" s="663"/>
      <c r="O6420" s="663"/>
      <c r="P6420" s="664"/>
      <c r="Q6420" s="665"/>
      <c r="R6420" s="661"/>
      <c r="S6420" s="566"/>
      <c r="T6420" s="566"/>
      <c r="U6420" s="566"/>
      <c r="V6420" s="566"/>
      <c r="W6420" s="566"/>
      <c r="X6420" s="566"/>
      <c r="Y6420" s="566"/>
      <c r="Z6420" s="566"/>
      <c r="AA6420" s="566"/>
      <c r="AB6420" s="566"/>
      <c r="AC6420" s="566"/>
      <c r="AD6420" s="566"/>
      <c r="AE6420" s="566"/>
      <c r="AF6420" s="566"/>
      <c r="AG6420" s="566"/>
    </row>
    <row r="6421" spans="2:33" hidden="1" outlineLevel="1" x14ac:dyDescent="0.45">
      <c r="B6421" s="648"/>
      <c r="C6421" s="649"/>
      <c r="D6421" s="650"/>
      <c r="E6421" s="651"/>
      <c r="F6421" s="652"/>
      <c r="G6421" s="653"/>
      <c r="H6421" s="654"/>
      <c r="I6421" s="654"/>
      <c r="J6421" s="654"/>
      <c r="K6421" s="655"/>
      <c r="L6421" s="653"/>
      <c r="M6421" s="654"/>
      <c r="N6421" s="654"/>
      <c r="O6421" s="654"/>
      <c r="P6421" s="655"/>
      <c r="Q6421" s="656"/>
      <c r="R6421" s="652"/>
      <c r="S6421" s="566"/>
      <c r="T6421" s="566"/>
      <c r="U6421" s="566"/>
      <c r="V6421" s="566"/>
      <c r="W6421" s="566"/>
      <c r="X6421" s="566"/>
      <c r="Y6421" s="566"/>
      <c r="Z6421" s="566"/>
      <c r="AA6421" s="566"/>
      <c r="AB6421" s="566"/>
      <c r="AC6421" s="566"/>
      <c r="AD6421" s="566"/>
      <c r="AE6421" s="566"/>
      <c r="AF6421" s="566"/>
      <c r="AG6421" s="566"/>
    </row>
    <row r="6422" spans="2:33" hidden="1" outlineLevel="1" x14ac:dyDescent="0.45">
      <c r="B6422" s="657"/>
      <c r="C6422" s="658"/>
      <c r="D6422" s="659"/>
      <c r="E6422" s="660"/>
      <c r="F6422" s="661"/>
      <c r="G6422" s="662"/>
      <c r="H6422" s="663"/>
      <c r="I6422" s="663"/>
      <c r="J6422" s="663"/>
      <c r="K6422" s="664"/>
      <c r="L6422" s="662"/>
      <c r="M6422" s="663"/>
      <c r="N6422" s="663"/>
      <c r="O6422" s="663"/>
      <c r="P6422" s="664"/>
      <c r="Q6422" s="665"/>
      <c r="R6422" s="661"/>
      <c r="S6422" s="566"/>
      <c r="T6422" s="566"/>
      <c r="U6422" s="566"/>
      <c r="V6422" s="566"/>
      <c r="W6422" s="566"/>
      <c r="X6422" s="566"/>
      <c r="Y6422" s="566"/>
      <c r="Z6422" s="566"/>
      <c r="AA6422" s="566"/>
      <c r="AB6422" s="566"/>
      <c r="AC6422" s="566"/>
      <c r="AD6422" s="566"/>
      <c r="AE6422" s="566"/>
      <c r="AF6422" s="566"/>
      <c r="AG6422" s="566"/>
    </row>
    <row r="6423" spans="2:33" hidden="1" outlineLevel="1" x14ac:dyDescent="0.45">
      <c r="B6423" s="648"/>
      <c r="C6423" s="649"/>
      <c r="D6423" s="650"/>
      <c r="E6423" s="651"/>
      <c r="F6423" s="652"/>
      <c r="G6423" s="653"/>
      <c r="H6423" s="654"/>
      <c r="I6423" s="654"/>
      <c r="J6423" s="654"/>
      <c r="K6423" s="655"/>
      <c r="L6423" s="653"/>
      <c r="M6423" s="654"/>
      <c r="N6423" s="654"/>
      <c r="O6423" s="654"/>
      <c r="P6423" s="655"/>
      <c r="Q6423" s="656"/>
      <c r="R6423" s="652"/>
      <c r="S6423" s="566"/>
      <c r="T6423" s="566"/>
      <c r="U6423" s="566"/>
      <c r="V6423" s="566"/>
      <c r="W6423" s="566"/>
      <c r="X6423" s="566"/>
      <c r="Y6423" s="566"/>
      <c r="Z6423" s="566"/>
      <c r="AA6423" s="566"/>
      <c r="AB6423" s="566"/>
      <c r="AC6423" s="566"/>
      <c r="AD6423" s="566"/>
      <c r="AE6423" s="566"/>
      <c r="AF6423" s="566"/>
      <c r="AG6423" s="566"/>
    </row>
    <row r="6424" spans="2:33" hidden="1" outlineLevel="1" x14ac:dyDescent="0.45">
      <c r="B6424" s="657"/>
      <c r="C6424" s="658"/>
      <c r="D6424" s="659"/>
      <c r="E6424" s="660"/>
      <c r="F6424" s="661"/>
      <c r="G6424" s="662"/>
      <c r="H6424" s="663"/>
      <c r="I6424" s="663"/>
      <c r="J6424" s="663"/>
      <c r="K6424" s="664"/>
      <c r="L6424" s="662"/>
      <c r="M6424" s="663"/>
      <c r="N6424" s="663"/>
      <c r="O6424" s="663"/>
      <c r="P6424" s="664"/>
      <c r="Q6424" s="665"/>
      <c r="R6424" s="661"/>
      <c r="S6424" s="566"/>
      <c r="T6424" s="566"/>
      <c r="U6424" s="566"/>
      <c r="V6424" s="566"/>
      <c r="W6424" s="566"/>
      <c r="X6424" s="566"/>
      <c r="Y6424" s="566"/>
      <c r="Z6424" s="566"/>
      <c r="AA6424" s="566"/>
      <c r="AB6424" s="566"/>
      <c r="AC6424" s="566"/>
      <c r="AD6424" s="566"/>
      <c r="AE6424" s="566"/>
      <c r="AF6424" s="566"/>
      <c r="AG6424" s="566"/>
    </row>
    <row r="6425" spans="2:33" hidden="1" outlineLevel="1" x14ac:dyDescent="0.45">
      <c r="B6425" s="648"/>
      <c r="C6425" s="649"/>
      <c r="D6425" s="650"/>
      <c r="E6425" s="651"/>
      <c r="F6425" s="652"/>
      <c r="G6425" s="653"/>
      <c r="H6425" s="654"/>
      <c r="I6425" s="654"/>
      <c r="J6425" s="654"/>
      <c r="K6425" s="655"/>
      <c r="L6425" s="653"/>
      <c r="M6425" s="654"/>
      <c r="N6425" s="654"/>
      <c r="O6425" s="654"/>
      <c r="P6425" s="655"/>
      <c r="Q6425" s="656"/>
      <c r="R6425" s="652"/>
      <c r="S6425" s="566"/>
      <c r="T6425" s="566"/>
      <c r="U6425" s="566"/>
      <c r="V6425" s="566"/>
      <c r="W6425" s="566"/>
      <c r="X6425" s="566"/>
      <c r="Y6425" s="566"/>
      <c r="Z6425" s="566"/>
      <c r="AA6425" s="566"/>
      <c r="AB6425" s="566"/>
      <c r="AC6425" s="566"/>
      <c r="AD6425" s="566"/>
      <c r="AE6425" s="566"/>
      <c r="AF6425" s="566"/>
      <c r="AG6425" s="566"/>
    </row>
    <row r="6426" spans="2:33" hidden="1" outlineLevel="1" x14ac:dyDescent="0.45">
      <c r="B6426" s="657"/>
      <c r="C6426" s="658"/>
      <c r="D6426" s="659"/>
      <c r="E6426" s="660"/>
      <c r="F6426" s="661"/>
      <c r="G6426" s="662"/>
      <c r="H6426" s="663"/>
      <c r="I6426" s="663"/>
      <c r="J6426" s="663"/>
      <c r="K6426" s="664"/>
      <c r="L6426" s="662"/>
      <c r="M6426" s="663"/>
      <c r="N6426" s="663"/>
      <c r="O6426" s="663"/>
      <c r="P6426" s="664"/>
      <c r="Q6426" s="665"/>
      <c r="R6426" s="661"/>
      <c r="S6426" s="566"/>
      <c r="T6426" s="566"/>
      <c r="U6426" s="566"/>
      <c r="V6426" s="566"/>
      <c r="W6426" s="566"/>
      <c r="X6426" s="566"/>
      <c r="Y6426" s="566"/>
      <c r="Z6426" s="566"/>
      <c r="AA6426" s="566"/>
      <c r="AB6426" s="566"/>
      <c r="AC6426" s="566"/>
      <c r="AD6426" s="566"/>
      <c r="AE6426" s="566"/>
      <c r="AF6426" s="566"/>
      <c r="AG6426" s="566"/>
    </row>
    <row r="6427" spans="2:33" hidden="1" outlineLevel="1" x14ac:dyDescent="0.45">
      <c r="B6427" s="648"/>
      <c r="C6427" s="649"/>
      <c r="D6427" s="650"/>
      <c r="E6427" s="651"/>
      <c r="F6427" s="652"/>
      <c r="G6427" s="653"/>
      <c r="H6427" s="654"/>
      <c r="I6427" s="654"/>
      <c r="J6427" s="654"/>
      <c r="K6427" s="655"/>
      <c r="L6427" s="653"/>
      <c r="M6427" s="654"/>
      <c r="N6427" s="654"/>
      <c r="O6427" s="654"/>
      <c r="P6427" s="655"/>
      <c r="Q6427" s="656"/>
      <c r="R6427" s="652"/>
      <c r="S6427" s="566"/>
      <c r="T6427" s="566"/>
      <c r="U6427" s="566"/>
      <c r="V6427" s="566"/>
      <c r="W6427" s="566"/>
      <c r="X6427" s="566"/>
      <c r="Y6427" s="566"/>
      <c r="Z6427" s="566"/>
      <c r="AA6427" s="566"/>
      <c r="AB6427" s="566"/>
      <c r="AC6427" s="566"/>
      <c r="AD6427" s="566"/>
      <c r="AE6427" s="566"/>
      <c r="AF6427" s="566"/>
      <c r="AG6427" s="566"/>
    </row>
    <row r="6428" spans="2:33" hidden="1" outlineLevel="1" x14ac:dyDescent="0.45">
      <c r="B6428" s="657"/>
      <c r="C6428" s="658"/>
      <c r="D6428" s="659"/>
      <c r="E6428" s="660"/>
      <c r="F6428" s="661"/>
      <c r="G6428" s="662"/>
      <c r="H6428" s="663"/>
      <c r="I6428" s="663"/>
      <c r="J6428" s="663"/>
      <c r="K6428" s="664"/>
      <c r="L6428" s="662"/>
      <c r="M6428" s="663"/>
      <c r="N6428" s="663"/>
      <c r="O6428" s="663"/>
      <c r="P6428" s="664"/>
      <c r="Q6428" s="665"/>
      <c r="R6428" s="661"/>
      <c r="S6428" s="566"/>
      <c r="T6428" s="566"/>
      <c r="U6428" s="566"/>
      <c r="V6428" s="566"/>
      <c r="W6428" s="566"/>
      <c r="X6428" s="566"/>
      <c r="Y6428" s="566"/>
      <c r="Z6428" s="566"/>
      <c r="AA6428" s="566"/>
      <c r="AB6428" s="566"/>
      <c r="AC6428" s="566"/>
      <c r="AD6428" s="566"/>
      <c r="AE6428" s="566"/>
      <c r="AF6428" s="566"/>
      <c r="AG6428" s="566"/>
    </row>
    <row r="6429" spans="2:33" hidden="1" outlineLevel="1" x14ac:dyDescent="0.45">
      <c r="B6429" s="648"/>
      <c r="C6429" s="649"/>
      <c r="D6429" s="650"/>
      <c r="E6429" s="651"/>
      <c r="F6429" s="652"/>
      <c r="G6429" s="653"/>
      <c r="H6429" s="654"/>
      <c r="I6429" s="654"/>
      <c r="J6429" s="654"/>
      <c r="K6429" s="655"/>
      <c r="L6429" s="653"/>
      <c r="M6429" s="654"/>
      <c r="N6429" s="654"/>
      <c r="O6429" s="654"/>
      <c r="P6429" s="655"/>
      <c r="Q6429" s="656"/>
      <c r="R6429" s="652"/>
      <c r="S6429" s="566"/>
      <c r="T6429" s="566"/>
      <c r="U6429" s="566"/>
      <c r="V6429" s="566"/>
      <c r="W6429" s="566"/>
      <c r="X6429" s="566"/>
      <c r="Y6429" s="566"/>
      <c r="Z6429" s="566"/>
      <c r="AA6429" s="566"/>
      <c r="AB6429" s="566"/>
      <c r="AC6429" s="566"/>
      <c r="AD6429" s="566"/>
      <c r="AE6429" s="566"/>
      <c r="AF6429" s="566"/>
      <c r="AG6429" s="566"/>
    </row>
    <row r="6430" spans="2:33" hidden="1" outlineLevel="1" x14ac:dyDescent="0.45">
      <c r="B6430" s="657"/>
      <c r="C6430" s="658"/>
      <c r="D6430" s="659"/>
      <c r="E6430" s="660"/>
      <c r="F6430" s="661"/>
      <c r="G6430" s="662"/>
      <c r="H6430" s="663"/>
      <c r="I6430" s="663"/>
      <c r="J6430" s="663"/>
      <c r="K6430" s="664"/>
      <c r="L6430" s="662"/>
      <c r="M6430" s="663"/>
      <c r="N6430" s="663"/>
      <c r="O6430" s="663"/>
      <c r="P6430" s="664"/>
      <c r="Q6430" s="665"/>
      <c r="R6430" s="661"/>
      <c r="S6430" s="566"/>
      <c r="T6430" s="566"/>
      <c r="U6430" s="566"/>
      <c r="V6430" s="566"/>
      <c r="W6430" s="566"/>
      <c r="X6430" s="566"/>
      <c r="Y6430" s="566"/>
      <c r="Z6430" s="566"/>
      <c r="AA6430" s="566"/>
      <c r="AB6430" s="566"/>
      <c r="AC6430" s="566"/>
      <c r="AD6430" s="566"/>
      <c r="AE6430" s="566"/>
      <c r="AF6430" s="566"/>
      <c r="AG6430" s="566"/>
    </row>
    <row r="6431" spans="2:33" hidden="1" outlineLevel="1" x14ac:dyDescent="0.45">
      <c r="B6431" s="648"/>
      <c r="C6431" s="649"/>
      <c r="D6431" s="650"/>
      <c r="E6431" s="651"/>
      <c r="F6431" s="652"/>
      <c r="G6431" s="653"/>
      <c r="H6431" s="654"/>
      <c r="I6431" s="654"/>
      <c r="J6431" s="654"/>
      <c r="K6431" s="655"/>
      <c r="L6431" s="653"/>
      <c r="M6431" s="654"/>
      <c r="N6431" s="654"/>
      <c r="O6431" s="654"/>
      <c r="P6431" s="655"/>
      <c r="Q6431" s="656"/>
      <c r="R6431" s="652"/>
      <c r="S6431" s="566"/>
      <c r="T6431" s="566"/>
      <c r="U6431" s="566"/>
      <c r="V6431" s="566"/>
      <c r="W6431" s="566"/>
      <c r="X6431" s="566"/>
      <c r="Y6431" s="566"/>
      <c r="Z6431" s="566"/>
      <c r="AA6431" s="566"/>
      <c r="AB6431" s="566"/>
      <c r="AC6431" s="566"/>
      <c r="AD6431" s="566"/>
      <c r="AE6431" s="566"/>
      <c r="AF6431" s="566"/>
      <c r="AG6431" s="566"/>
    </row>
    <row r="6432" spans="2:33" hidden="1" outlineLevel="1" x14ac:dyDescent="0.45">
      <c r="B6432" s="657"/>
      <c r="C6432" s="658"/>
      <c r="D6432" s="659"/>
      <c r="E6432" s="660"/>
      <c r="F6432" s="661"/>
      <c r="G6432" s="662"/>
      <c r="H6432" s="663"/>
      <c r="I6432" s="663"/>
      <c r="J6432" s="663"/>
      <c r="K6432" s="664"/>
      <c r="L6432" s="662"/>
      <c r="M6432" s="663"/>
      <c r="N6432" s="663"/>
      <c r="O6432" s="663"/>
      <c r="P6432" s="664"/>
      <c r="Q6432" s="665"/>
      <c r="R6432" s="661"/>
      <c r="S6432" s="566"/>
      <c r="T6432" s="566"/>
      <c r="U6432" s="566"/>
      <c r="V6432" s="566"/>
      <c r="W6432" s="566"/>
      <c r="X6432" s="566"/>
      <c r="Y6432" s="566"/>
      <c r="Z6432" s="566"/>
      <c r="AA6432" s="566"/>
      <c r="AB6432" s="566"/>
      <c r="AC6432" s="566"/>
      <c r="AD6432" s="566"/>
      <c r="AE6432" s="566"/>
      <c r="AF6432" s="566"/>
      <c r="AG6432" s="566"/>
    </row>
    <row r="6433" spans="2:33" hidden="1" outlineLevel="1" x14ac:dyDescent="0.45">
      <c r="B6433" s="648"/>
      <c r="C6433" s="649"/>
      <c r="D6433" s="650"/>
      <c r="E6433" s="651"/>
      <c r="F6433" s="652"/>
      <c r="G6433" s="653"/>
      <c r="H6433" s="654"/>
      <c r="I6433" s="654"/>
      <c r="J6433" s="654"/>
      <c r="K6433" s="655"/>
      <c r="L6433" s="653"/>
      <c r="M6433" s="654"/>
      <c r="N6433" s="654"/>
      <c r="O6433" s="654"/>
      <c r="P6433" s="655"/>
      <c r="Q6433" s="656"/>
      <c r="R6433" s="652"/>
      <c r="S6433" s="566"/>
      <c r="T6433" s="566"/>
      <c r="U6433" s="566"/>
      <c r="V6433" s="566"/>
      <c r="W6433" s="566"/>
      <c r="X6433" s="566"/>
      <c r="Y6433" s="566"/>
      <c r="Z6433" s="566"/>
      <c r="AA6433" s="566"/>
      <c r="AB6433" s="566"/>
      <c r="AC6433" s="566"/>
      <c r="AD6433" s="566"/>
      <c r="AE6433" s="566"/>
      <c r="AF6433" s="566"/>
      <c r="AG6433" s="566"/>
    </row>
    <row r="6434" spans="2:33" hidden="1" outlineLevel="1" x14ac:dyDescent="0.45">
      <c r="B6434" s="657"/>
      <c r="C6434" s="658"/>
      <c r="D6434" s="659"/>
      <c r="E6434" s="660"/>
      <c r="F6434" s="661"/>
      <c r="G6434" s="662"/>
      <c r="H6434" s="663"/>
      <c r="I6434" s="663"/>
      <c r="J6434" s="663"/>
      <c r="K6434" s="664"/>
      <c r="L6434" s="662"/>
      <c r="M6434" s="663"/>
      <c r="N6434" s="663"/>
      <c r="O6434" s="663"/>
      <c r="P6434" s="664"/>
      <c r="Q6434" s="665"/>
      <c r="R6434" s="661"/>
      <c r="S6434" s="566"/>
      <c r="T6434" s="566"/>
      <c r="U6434" s="566"/>
      <c r="V6434" s="566"/>
      <c r="W6434" s="566"/>
      <c r="X6434" s="566"/>
      <c r="Y6434" s="566"/>
      <c r="Z6434" s="566"/>
      <c r="AA6434" s="566"/>
      <c r="AB6434" s="566"/>
      <c r="AC6434" s="566"/>
      <c r="AD6434" s="566"/>
      <c r="AE6434" s="566"/>
      <c r="AF6434" s="566"/>
      <c r="AG6434" s="566"/>
    </row>
    <row r="6435" spans="2:33" hidden="1" outlineLevel="1" x14ac:dyDescent="0.45">
      <c r="B6435" s="648"/>
      <c r="C6435" s="649"/>
      <c r="D6435" s="650"/>
      <c r="E6435" s="651"/>
      <c r="F6435" s="652"/>
      <c r="G6435" s="653"/>
      <c r="H6435" s="654"/>
      <c r="I6435" s="654"/>
      <c r="J6435" s="654"/>
      <c r="K6435" s="655"/>
      <c r="L6435" s="653"/>
      <c r="M6435" s="654"/>
      <c r="N6435" s="654"/>
      <c r="O6435" s="654"/>
      <c r="P6435" s="655"/>
      <c r="Q6435" s="656"/>
      <c r="R6435" s="652"/>
      <c r="S6435" s="566"/>
      <c r="T6435" s="566"/>
      <c r="U6435" s="566"/>
      <c r="V6435" s="566"/>
      <c r="W6435" s="566"/>
      <c r="X6435" s="566"/>
      <c r="Y6435" s="566"/>
      <c r="Z6435" s="566"/>
      <c r="AA6435" s="566"/>
      <c r="AB6435" s="566"/>
      <c r="AC6435" s="566"/>
      <c r="AD6435" s="566"/>
      <c r="AE6435" s="566"/>
      <c r="AF6435" s="566"/>
      <c r="AG6435" s="566"/>
    </row>
    <row r="6436" spans="2:33" hidden="1" outlineLevel="1" x14ac:dyDescent="0.45">
      <c r="B6436" s="657"/>
      <c r="C6436" s="658"/>
      <c r="D6436" s="659"/>
      <c r="E6436" s="660"/>
      <c r="F6436" s="661"/>
      <c r="G6436" s="662"/>
      <c r="H6436" s="663"/>
      <c r="I6436" s="663"/>
      <c r="J6436" s="663"/>
      <c r="K6436" s="664"/>
      <c r="L6436" s="662"/>
      <c r="M6436" s="663"/>
      <c r="N6436" s="663"/>
      <c r="O6436" s="663"/>
      <c r="P6436" s="664"/>
      <c r="Q6436" s="665"/>
      <c r="R6436" s="661"/>
      <c r="S6436" s="566"/>
      <c r="T6436" s="566"/>
      <c r="U6436" s="566"/>
      <c r="V6436" s="566"/>
      <c r="W6436" s="566"/>
      <c r="X6436" s="566"/>
      <c r="Y6436" s="566"/>
      <c r="Z6436" s="566"/>
      <c r="AA6436" s="566"/>
      <c r="AB6436" s="566"/>
      <c r="AC6436" s="566"/>
      <c r="AD6436" s="566"/>
      <c r="AE6436" s="566"/>
      <c r="AF6436" s="566"/>
      <c r="AG6436" s="566"/>
    </row>
    <row r="6437" spans="2:33" hidden="1" outlineLevel="1" x14ac:dyDescent="0.45">
      <c r="B6437" s="648"/>
      <c r="C6437" s="649"/>
      <c r="D6437" s="650"/>
      <c r="E6437" s="651"/>
      <c r="F6437" s="652"/>
      <c r="G6437" s="653"/>
      <c r="H6437" s="654"/>
      <c r="I6437" s="654"/>
      <c r="J6437" s="654"/>
      <c r="K6437" s="655"/>
      <c r="L6437" s="653"/>
      <c r="M6437" s="654"/>
      <c r="N6437" s="654"/>
      <c r="O6437" s="654"/>
      <c r="P6437" s="655"/>
      <c r="Q6437" s="656"/>
      <c r="R6437" s="652"/>
      <c r="S6437" s="566"/>
      <c r="T6437" s="566"/>
      <c r="U6437" s="566"/>
      <c r="V6437" s="566"/>
      <c r="W6437" s="566"/>
      <c r="X6437" s="566"/>
      <c r="Y6437" s="566"/>
      <c r="Z6437" s="566"/>
      <c r="AA6437" s="566"/>
      <c r="AB6437" s="566"/>
      <c r="AC6437" s="566"/>
      <c r="AD6437" s="566"/>
      <c r="AE6437" s="566"/>
      <c r="AF6437" s="566"/>
      <c r="AG6437" s="566"/>
    </row>
    <row r="6438" spans="2:33" hidden="1" outlineLevel="1" x14ac:dyDescent="0.45">
      <c r="B6438" s="657"/>
      <c r="C6438" s="658"/>
      <c r="D6438" s="659"/>
      <c r="E6438" s="660"/>
      <c r="F6438" s="661"/>
      <c r="G6438" s="662"/>
      <c r="H6438" s="663"/>
      <c r="I6438" s="663"/>
      <c r="J6438" s="663"/>
      <c r="K6438" s="664"/>
      <c r="L6438" s="662"/>
      <c r="M6438" s="663"/>
      <c r="N6438" s="663"/>
      <c r="O6438" s="663"/>
      <c r="P6438" s="664"/>
      <c r="Q6438" s="665"/>
      <c r="R6438" s="661"/>
      <c r="S6438" s="566"/>
      <c r="T6438" s="566"/>
      <c r="U6438" s="566"/>
      <c r="V6438" s="566"/>
      <c r="W6438" s="566"/>
      <c r="X6438" s="566"/>
      <c r="Y6438" s="566"/>
      <c r="Z6438" s="566"/>
      <c r="AA6438" s="566"/>
      <c r="AB6438" s="566"/>
      <c r="AC6438" s="566"/>
      <c r="AD6438" s="566"/>
      <c r="AE6438" s="566"/>
      <c r="AF6438" s="566"/>
      <c r="AG6438" s="566"/>
    </row>
    <row r="6439" spans="2:33" hidden="1" outlineLevel="1" x14ac:dyDescent="0.45">
      <c r="B6439" s="648"/>
      <c r="C6439" s="649"/>
      <c r="D6439" s="650"/>
      <c r="E6439" s="651"/>
      <c r="F6439" s="652"/>
      <c r="G6439" s="653"/>
      <c r="H6439" s="654"/>
      <c r="I6439" s="654"/>
      <c r="J6439" s="654"/>
      <c r="K6439" s="655"/>
      <c r="L6439" s="653"/>
      <c r="M6439" s="654"/>
      <c r="N6439" s="654"/>
      <c r="O6439" s="654"/>
      <c r="P6439" s="655"/>
      <c r="Q6439" s="656"/>
      <c r="R6439" s="652"/>
      <c r="S6439" s="566"/>
      <c r="T6439" s="566"/>
      <c r="U6439" s="566"/>
      <c r="V6439" s="566"/>
      <c r="W6439" s="566"/>
      <c r="X6439" s="566"/>
      <c r="Y6439" s="566"/>
      <c r="Z6439" s="566"/>
      <c r="AA6439" s="566"/>
      <c r="AB6439" s="566"/>
      <c r="AC6439" s="566"/>
      <c r="AD6439" s="566"/>
      <c r="AE6439" s="566"/>
      <c r="AF6439" s="566"/>
      <c r="AG6439" s="566"/>
    </row>
    <row r="6440" spans="2:33" hidden="1" outlineLevel="1" x14ac:dyDescent="0.45">
      <c r="B6440" s="657"/>
      <c r="C6440" s="658"/>
      <c r="D6440" s="659"/>
      <c r="E6440" s="660"/>
      <c r="F6440" s="661"/>
      <c r="G6440" s="662"/>
      <c r="H6440" s="663"/>
      <c r="I6440" s="663"/>
      <c r="J6440" s="663"/>
      <c r="K6440" s="664"/>
      <c r="L6440" s="662"/>
      <c r="M6440" s="663"/>
      <c r="N6440" s="663"/>
      <c r="O6440" s="663"/>
      <c r="P6440" s="664"/>
      <c r="Q6440" s="665"/>
      <c r="R6440" s="661"/>
      <c r="S6440" s="566"/>
      <c r="T6440" s="566"/>
      <c r="U6440" s="566"/>
      <c r="V6440" s="566"/>
      <c r="W6440" s="566"/>
      <c r="X6440" s="566"/>
      <c r="Y6440" s="566"/>
      <c r="Z6440" s="566"/>
      <c r="AA6440" s="566"/>
      <c r="AB6440" s="566"/>
      <c r="AC6440" s="566"/>
      <c r="AD6440" s="566"/>
      <c r="AE6440" s="566"/>
      <c r="AF6440" s="566"/>
      <c r="AG6440" s="566"/>
    </row>
    <row r="6441" spans="2:33" hidden="1" outlineLevel="1" x14ac:dyDescent="0.45">
      <c r="B6441" s="648"/>
      <c r="C6441" s="649"/>
      <c r="D6441" s="650"/>
      <c r="E6441" s="651"/>
      <c r="F6441" s="652"/>
      <c r="G6441" s="653"/>
      <c r="H6441" s="654"/>
      <c r="I6441" s="654"/>
      <c r="J6441" s="654"/>
      <c r="K6441" s="655"/>
      <c r="L6441" s="653"/>
      <c r="M6441" s="654"/>
      <c r="N6441" s="654"/>
      <c r="O6441" s="654"/>
      <c r="P6441" s="655"/>
      <c r="Q6441" s="656"/>
      <c r="R6441" s="652"/>
      <c r="S6441" s="566"/>
      <c r="T6441" s="566"/>
      <c r="U6441" s="566"/>
      <c r="V6441" s="566"/>
      <c r="W6441" s="566"/>
      <c r="X6441" s="566"/>
      <c r="Y6441" s="566"/>
      <c r="Z6441" s="566"/>
      <c r="AA6441" s="566"/>
      <c r="AB6441" s="566"/>
      <c r="AC6441" s="566"/>
      <c r="AD6441" s="566"/>
      <c r="AE6441" s="566"/>
      <c r="AF6441" s="566"/>
      <c r="AG6441" s="566"/>
    </row>
    <row r="6442" spans="2:33" hidden="1" outlineLevel="1" x14ac:dyDescent="0.45">
      <c r="B6442" s="657"/>
      <c r="C6442" s="658"/>
      <c r="D6442" s="659"/>
      <c r="E6442" s="660"/>
      <c r="F6442" s="661"/>
      <c r="G6442" s="662"/>
      <c r="H6442" s="663"/>
      <c r="I6442" s="663"/>
      <c r="J6442" s="663"/>
      <c r="K6442" s="664"/>
      <c r="L6442" s="662"/>
      <c r="M6442" s="663"/>
      <c r="N6442" s="663"/>
      <c r="O6442" s="663"/>
      <c r="P6442" s="664"/>
      <c r="Q6442" s="665"/>
      <c r="R6442" s="661"/>
      <c r="S6442" s="566"/>
      <c r="T6442" s="566"/>
      <c r="U6442" s="566"/>
      <c r="V6442" s="566"/>
      <c r="W6442" s="566"/>
      <c r="X6442" s="566"/>
      <c r="Y6442" s="566"/>
      <c r="Z6442" s="566"/>
      <c r="AA6442" s="566"/>
      <c r="AB6442" s="566"/>
      <c r="AC6442" s="566"/>
      <c r="AD6442" s="566"/>
      <c r="AE6442" s="566"/>
      <c r="AF6442" s="566"/>
      <c r="AG6442" s="566"/>
    </row>
    <row r="6443" spans="2:33" hidden="1" outlineLevel="1" x14ac:dyDescent="0.45">
      <c r="B6443" s="648"/>
      <c r="C6443" s="649"/>
      <c r="D6443" s="650"/>
      <c r="E6443" s="651"/>
      <c r="F6443" s="652"/>
      <c r="G6443" s="653"/>
      <c r="H6443" s="654"/>
      <c r="I6443" s="654"/>
      <c r="J6443" s="654"/>
      <c r="K6443" s="655"/>
      <c r="L6443" s="653"/>
      <c r="M6443" s="654"/>
      <c r="N6443" s="654"/>
      <c r="O6443" s="654"/>
      <c r="P6443" s="655"/>
      <c r="Q6443" s="656"/>
      <c r="R6443" s="652"/>
      <c r="S6443" s="566"/>
      <c r="T6443" s="566"/>
      <c r="U6443" s="566"/>
      <c r="V6443" s="566"/>
      <c r="W6443" s="566"/>
      <c r="X6443" s="566"/>
      <c r="Y6443" s="566"/>
      <c r="Z6443" s="566"/>
      <c r="AA6443" s="566"/>
      <c r="AB6443" s="566"/>
      <c r="AC6443" s="566"/>
      <c r="AD6443" s="566"/>
      <c r="AE6443" s="566"/>
      <c r="AF6443" s="566"/>
      <c r="AG6443" s="566"/>
    </row>
    <row r="6444" spans="2:33" hidden="1" outlineLevel="1" x14ac:dyDescent="0.45">
      <c r="B6444" s="657"/>
      <c r="C6444" s="658"/>
      <c r="D6444" s="659"/>
      <c r="E6444" s="660"/>
      <c r="F6444" s="661"/>
      <c r="G6444" s="662"/>
      <c r="H6444" s="663"/>
      <c r="I6444" s="663"/>
      <c r="J6444" s="663"/>
      <c r="K6444" s="664"/>
      <c r="L6444" s="662"/>
      <c r="M6444" s="663"/>
      <c r="N6444" s="663"/>
      <c r="O6444" s="663"/>
      <c r="P6444" s="664"/>
      <c r="Q6444" s="665"/>
      <c r="R6444" s="661"/>
      <c r="S6444" s="566"/>
      <c r="T6444" s="566"/>
      <c r="U6444" s="566"/>
      <c r="V6444" s="566"/>
      <c r="W6444" s="566"/>
      <c r="X6444" s="566"/>
      <c r="Y6444" s="566"/>
      <c r="Z6444" s="566"/>
      <c r="AA6444" s="566"/>
      <c r="AB6444" s="566"/>
      <c r="AC6444" s="566"/>
      <c r="AD6444" s="566"/>
      <c r="AE6444" s="566"/>
      <c r="AF6444" s="566"/>
      <c r="AG6444" s="566"/>
    </row>
    <row r="6445" spans="2:33" hidden="1" outlineLevel="1" x14ac:dyDescent="0.45">
      <c r="B6445" s="648"/>
      <c r="C6445" s="649"/>
      <c r="D6445" s="650"/>
      <c r="E6445" s="651"/>
      <c r="F6445" s="652"/>
      <c r="G6445" s="653"/>
      <c r="H6445" s="654"/>
      <c r="I6445" s="654"/>
      <c r="J6445" s="654"/>
      <c r="K6445" s="655"/>
      <c r="L6445" s="653"/>
      <c r="M6445" s="654"/>
      <c r="N6445" s="654"/>
      <c r="O6445" s="654"/>
      <c r="P6445" s="655"/>
      <c r="Q6445" s="656"/>
      <c r="R6445" s="652"/>
      <c r="S6445" s="566"/>
      <c r="T6445" s="566"/>
      <c r="U6445" s="566"/>
      <c r="V6445" s="566"/>
      <c r="W6445" s="566"/>
      <c r="X6445" s="566"/>
      <c r="Y6445" s="566"/>
      <c r="Z6445" s="566"/>
      <c r="AA6445" s="566"/>
      <c r="AB6445" s="566"/>
      <c r="AC6445" s="566"/>
      <c r="AD6445" s="566"/>
      <c r="AE6445" s="566"/>
      <c r="AF6445" s="566"/>
      <c r="AG6445" s="566"/>
    </row>
    <row r="6446" spans="2:33" hidden="1" outlineLevel="1" x14ac:dyDescent="0.45">
      <c r="B6446" s="657"/>
      <c r="C6446" s="658"/>
      <c r="D6446" s="659"/>
      <c r="E6446" s="660"/>
      <c r="F6446" s="661"/>
      <c r="G6446" s="662"/>
      <c r="H6446" s="663"/>
      <c r="I6446" s="663"/>
      <c r="J6446" s="663"/>
      <c r="K6446" s="664"/>
      <c r="L6446" s="662"/>
      <c r="M6446" s="663"/>
      <c r="N6446" s="663"/>
      <c r="O6446" s="663"/>
      <c r="P6446" s="664"/>
      <c r="Q6446" s="665"/>
      <c r="R6446" s="661"/>
      <c r="S6446" s="566"/>
      <c r="T6446" s="566"/>
      <c r="U6446" s="566"/>
      <c r="V6446" s="566"/>
      <c r="W6446" s="566"/>
      <c r="X6446" s="566"/>
      <c r="Y6446" s="566"/>
      <c r="Z6446" s="566"/>
      <c r="AA6446" s="566"/>
      <c r="AB6446" s="566"/>
      <c r="AC6446" s="566"/>
      <c r="AD6446" s="566"/>
      <c r="AE6446" s="566"/>
      <c r="AF6446" s="566"/>
      <c r="AG6446" s="566"/>
    </row>
    <row r="6447" spans="2:33" hidden="1" outlineLevel="1" x14ac:dyDescent="0.45">
      <c r="B6447" s="648"/>
      <c r="C6447" s="649"/>
      <c r="D6447" s="650"/>
      <c r="E6447" s="651"/>
      <c r="F6447" s="652"/>
      <c r="G6447" s="653"/>
      <c r="H6447" s="654"/>
      <c r="I6447" s="654"/>
      <c r="J6447" s="654"/>
      <c r="K6447" s="655"/>
      <c r="L6447" s="653"/>
      <c r="M6447" s="654"/>
      <c r="N6447" s="654"/>
      <c r="O6447" s="654"/>
      <c r="P6447" s="655"/>
      <c r="Q6447" s="656"/>
      <c r="R6447" s="652"/>
      <c r="S6447" s="566"/>
      <c r="T6447" s="566"/>
      <c r="U6447" s="566"/>
      <c r="V6447" s="566"/>
      <c r="W6447" s="566"/>
      <c r="X6447" s="566"/>
      <c r="Y6447" s="566"/>
      <c r="Z6447" s="566"/>
      <c r="AA6447" s="566"/>
      <c r="AB6447" s="566"/>
      <c r="AC6447" s="566"/>
      <c r="AD6447" s="566"/>
      <c r="AE6447" s="566"/>
      <c r="AF6447" s="566"/>
      <c r="AG6447" s="566"/>
    </row>
    <row r="6448" spans="2:33" hidden="1" outlineLevel="1" x14ac:dyDescent="0.45">
      <c r="B6448" s="657"/>
      <c r="C6448" s="658"/>
      <c r="D6448" s="659"/>
      <c r="E6448" s="660"/>
      <c r="F6448" s="661"/>
      <c r="G6448" s="662"/>
      <c r="H6448" s="663"/>
      <c r="I6448" s="663"/>
      <c r="J6448" s="663"/>
      <c r="K6448" s="664"/>
      <c r="L6448" s="662"/>
      <c r="M6448" s="663"/>
      <c r="N6448" s="663"/>
      <c r="O6448" s="663"/>
      <c r="P6448" s="664"/>
      <c r="Q6448" s="665"/>
      <c r="R6448" s="661"/>
      <c r="S6448" s="566"/>
      <c r="T6448" s="566"/>
      <c r="U6448" s="566"/>
      <c r="V6448" s="566"/>
      <c r="W6448" s="566"/>
      <c r="X6448" s="566"/>
      <c r="Y6448" s="566"/>
      <c r="Z6448" s="566"/>
      <c r="AA6448" s="566"/>
      <c r="AB6448" s="566"/>
      <c r="AC6448" s="566"/>
      <c r="AD6448" s="566"/>
      <c r="AE6448" s="566"/>
      <c r="AF6448" s="566"/>
      <c r="AG6448" s="566"/>
    </row>
    <row r="6449" spans="2:33" hidden="1" outlineLevel="1" x14ac:dyDescent="0.45">
      <c r="B6449" s="648"/>
      <c r="C6449" s="649"/>
      <c r="D6449" s="650"/>
      <c r="E6449" s="651"/>
      <c r="F6449" s="652"/>
      <c r="G6449" s="653"/>
      <c r="H6449" s="654"/>
      <c r="I6449" s="654"/>
      <c r="J6449" s="654"/>
      <c r="K6449" s="655"/>
      <c r="L6449" s="653"/>
      <c r="M6449" s="654"/>
      <c r="N6449" s="654"/>
      <c r="O6449" s="654"/>
      <c r="P6449" s="655"/>
      <c r="Q6449" s="656"/>
      <c r="R6449" s="652"/>
      <c r="S6449" s="566"/>
      <c r="T6449" s="566"/>
      <c r="U6449" s="566"/>
      <c r="V6449" s="566"/>
      <c r="W6449" s="566"/>
      <c r="X6449" s="566"/>
      <c r="Y6449" s="566"/>
      <c r="Z6449" s="566"/>
      <c r="AA6449" s="566"/>
      <c r="AB6449" s="566"/>
      <c r="AC6449" s="566"/>
      <c r="AD6449" s="566"/>
      <c r="AE6449" s="566"/>
      <c r="AF6449" s="566"/>
      <c r="AG6449" s="566"/>
    </row>
    <row r="6450" spans="2:33" hidden="1" outlineLevel="1" x14ac:dyDescent="0.45">
      <c r="B6450" s="657"/>
      <c r="C6450" s="658"/>
      <c r="D6450" s="659"/>
      <c r="E6450" s="660"/>
      <c r="F6450" s="661"/>
      <c r="G6450" s="662"/>
      <c r="H6450" s="663"/>
      <c r="I6450" s="663"/>
      <c r="J6450" s="663"/>
      <c r="K6450" s="664"/>
      <c r="L6450" s="662"/>
      <c r="M6450" s="663"/>
      <c r="N6450" s="663"/>
      <c r="O6450" s="663"/>
      <c r="P6450" s="664"/>
      <c r="Q6450" s="665"/>
      <c r="R6450" s="661"/>
      <c r="S6450" s="566"/>
      <c r="T6450" s="566"/>
      <c r="U6450" s="566"/>
      <c r="V6450" s="566"/>
      <c r="W6450" s="566"/>
      <c r="X6450" s="566"/>
      <c r="Y6450" s="566"/>
      <c r="Z6450" s="566"/>
      <c r="AA6450" s="566"/>
      <c r="AB6450" s="566"/>
      <c r="AC6450" s="566"/>
      <c r="AD6450" s="566"/>
      <c r="AE6450" s="566"/>
      <c r="AF6450" s="566"/>
      <c r="AG6450" s="566"/>
    </row>
    <row r="6451" spans="2:33" hidden="1" outlineLevel="1" x14ac:dyDescent="0.45">
      <c r="B6451" s="648"/>
      <c r="C6451" s="649"/>
      <c r="D6451" s="650"/>
      <c r="E6451" s="651"/>
      <c r="F6451" s="652"/>
      <c r="G6451" s="653"/>
      <c r="H6451" s="654"/>
      <c r="I6451" s="654"/>
      <c r="J6451" s="654"/>
      <c r="K6451" s="655"/>
      <c r="L6451" s="653"/>
      <c r="M6451" s="654"/>
      <c r="N6451" s="654"/>
      <c r="O6451" s="654"/>
      <c r="P6451" s="655"/>
      <c r="Q6451" s="656"/>
      <c r="R6451" s="652"/>
      <c r="S6451" s="566"/>
      <c r="T6451" s="566"/>
      <c r="U6451" s="566"/>
      <c r="V6451" s="566"/>
      <c r="W6451" s="566"/>
      <c r="X6451" s="566"/>
      <c r="Y6451" s="566"/>
      <c r="Z6451" s="566"/>
      <c r="AA6451" s="566"/>
      <c r="AB6451" s="566"/>
      <c r="AC6451" s="566"/>
      <c r="AD6451" s="566"/>
      <c r="AE6451" s="566"/>
      <c r="AF6451" s="566"/>
      <c r="AG6451" s="566"/>
    </row>
    <row r="6452" spans="2:33" hidden="1" outlineLevel="1" x14ac:dyDescent="0.45">
      <c r="B6452" s="657"/>
      <c r="C6452" s="658"/>
      <c r="D6452" s="659"/>
      <c r="E6452" s="660"/>
      <c r="F6452" s="661"/>
      <c r="G6452" s="662"/>
      <c r="H6452" s="663"/>
      <c r="I6452" s="663"/>
      <c r="J6452" s="663"/>
      <c r="K6452" s="664"/>
      <c r="L6452" s="662"/>
      <c r="M6452" s="663"/>
      <c r="N6452" s="663"/>
      <c r="O6452" s="663"/>
      <c r="P6452" s="664"/>
      <c r="Q6452" s="665"/>
      <c r="R6452" s="661"/>
      <c r="S6452" s="566"/>
      <c r="T6452" s="566"/>
      <c r="U6452" s="566"/>
      <c r="V6452" s="566"/>
      <c r="W6452" s="566"/>
      <c r="X6452" s="566"/>
      <c r="Y6452" s="566"/>
      <c r="Z6452" s="566"/>
      <c r="AA6452" s="566"/>
      <c r="AB6452" s="566"/>
      <c r="AC6452" s="566"/>
      <c r="AD6452" s="566"/>
      <c r="AE6452" s="566"/>
      <c r="AF6452" s="566"/>
      <c r="AG6452" s="566"/>
    </row>
    <row r="6453" spans="2:33" hidden="1" outlineLevel="1" x14ac:dyDescent="0.45">
      <c r="B6453" s="648"/>
      <c r="C6453" s="649"/>
      <c r="D6453" s="650"/>
      <c r="E6453" s="651"/>
      <c r="F6453" s="652"/>
      <c r="G6453" s="653"/>
      <c r="H6453" s="654"/>
      <c r="I6453" s="654"/>
      <c r="J6453" s="654"/>
      <c r="K6453" s="655"/>
      <c r="L6453" s="653"/>
      <c r="M6453" s="654"/>
      <c r="N6453" s="654"/>
      <c r="O6453" s="654"/>
      <c r="P6453" s="655"/>
      <c r="Q6453" s="656"/>
      <c r="R6453" s="652"/>
      <c r="S6453" s="566"/>
      <c r="T6453" s="566"/>
      <c r="U6453" s="566"/>
      <c r="V6453" s="566"/>
      <c r="W6453" s="566"/>
      <c r="X6453" s="566"/>
      <c r="Y6453" s="566"/>
      <c r="Z6453" s="566"/>
      <c r="AA6453" s="566"/>
      <c r="AB6453" s="566"/>
      <c r="AC6453" s="566"/>
      <c r="AD6453" s="566"/>
      <c r="AE6453" s="566"/>
      <c r="AF6453" s="566"/>
      <c r="AG6453" s="566"/>
    </row>
    <row r="6454" spans="2:33" hidden="1" outlineLevel="1" x14ac:dyDescent="0.45">
      <c r="B6454" s="657"/>
      <c r="C6454" s="658"/>
      <c r="D6454" s="659"/>
      <c r="E6454" s="660"/>
      <c r="F6454" s="661"/>
      <c r="G6454" s="662"/>
      <c r="H6454" s="663"/>
      <c r="I6454" s="663"/>
      <c r="J6454" s="663"/>
      <c r="K6454" s="664"/>
      <c r="L6454" s="662"/>
      <c r="M6454" s="663"/>
      <c r="N6454" s="663"/>
      <c r="O6454" s="663"/>
      <c r="P6454" s="664"/>
      <c r="Q6454" s="665"/>
      <c r="R6454" s="661"/>
      <c r="S6454" s="566"/>
      <c r="T6454" s="566"/>
      <c r="U6454" s="566"/>
      <c r="V6454" s="566"/>
      <c r="W6454" s="566"/>
      <c r="X6454" s="566"/>
      <c r="Y6454" s="566"/>
      <c r="Z6454" s="566"/>
      <c r="AA6454" s="566"/>
      <c r="AB6454" s="566"/>
      <c r="AC6454" s="566"/>
      <c r="AD6454" s="566"/>
      <c r="AE6454" s="566"/>
      <c r="AF6454" s="566"/>
      <c r="AG6454" s="566"/>
    </row>
    <row r="6455" spans="2:33" hidden="1" outlineLevel="1" x14ac:dyDescent="0.45">
      <c r="B6455" s="648"/>
      <c r="C6455" s="649"/>
      <c r="D6455" s="650"/>
      <c r="E6455" s="651"/>
      <c r="F6455" s="652"/>
      <c r="G6455" s="653"/>
      <c r="H6455" s="654"/>
      <c r="I6455" s="654"/>
      <c r="J6455" s="654"/>
      <c r="K6455" s="655"/>
      <c r="L6455" s="653"/>
      <c r="M6455" s="654"/>
      <c r="N6455" s="654"/>
      <c r="O6455" s="654"/>
      <c r="P6455" s="655"/>
      <c r="Q6455" s="656"/>
      <c r="R6455" s="652"/>
      <c r="S6455" s="566"/>
      <c r="T6455" s="566"/>
      <c r="U6455" s="566"/>
      <c r="V6455" s="566"/>
      <c r="W6455" s="566"/>
      <c r="X6455" s="566"/>
      <c r="Y6455" s="566"/>
      <c r="Z6455" s="566"/>
      <c r="AA6455" s="566"/>
      <c r="AB6455" s="566"/>
      <c r="AC6455" s="566"/>
      <c r="AD6455" s="566"/>
      <c r="AE6455" s="566"/>
      <c r="AF6455" s="566"/>
      <c r="AG6455" s="566"/>
    </row>
    <row r="6456" spans="2:33" hidden="1" outlineLevel="1" x14ac:dyDescent="0.45">
      <c r="B6456" s="657"/>
      <c r="C6456" s="658"/>
      <c r="D6456" s="659"/>
      <c r="E6456" s="660"/>
      <c r="F6456" s="661"/>
      <c r="G6456" s="662"/>
      <c r="H6456" s="663"/>
      <c r="I6456" s="663"/>
      <c r="J6456" s="663"/>
      <c r="K6456" s="664"/>
      <c r="L6456" s="662"/>
      <c r="M6456" s="663"/>
      <c r="N6456" s="663"/>
      <c r="O6456" s="663"/>
      <c r="P6456" s="664"/>
      <c r="Q6456" s="665"/>
      <c r="R6456" s="661"/>
      <c r="S6456" s="566"/>
      <c r="T6456" s="566"/>
      <c r="U6456" s="566"/>
      <c r="V6456" s="566"/>
      <c r="W6456" s="566"/>
      <c r="X6456" s="566"/>
      <c r="Y6456" s="566"/>
      <c r="Z6456" s="566"/>
      <c r="AA6456" s="566"/>
      <c r="AB6456" s="566"/>
      <c r="AC6456" s="566"/>
      <c r="AD6456" s="566"/>
      <c r="AE6456" s="566"/>
      <c r="AF6456" s="566"/>
      <c r="AG6456" s="566"/>
    </row>
    <row r="6457" spans="2:33" hidden="1" outlineLevel="1" x14ac:dyDescent="0.45">
      <c r="B6457" s="648"/>
      <c r="C6457" s="649"/>
      <c r="D6457" s="650"/>
      <c r="E6457" s="651"/>
      <c r="F6457" s="652"/>
      <c r="G6457" s="653"/>
      <c r="H6457" s="654"/>
      <c r="I6457" s="654"/>
      <c r="J6457" s="654"/>
      <c r="K6457" s="655"/>
      <c r="L6457" s="653"/>
      <c r="M6457" s="654"/>
      <c r="N6457" s="654"/>
      <c r="O6457" s="654"/>
      <c r="P6457" s="655"/>
      <c r="Q6457" s="656"/>
      <c r="R6457" s="652"/>
      <c r="S6457" s="566"/>
      <c r="T6457" s="566"/>
      <c r="U6457" s="566"/>
      <c r="V6457" s="566"/>
      <c r="W6457" s="566"/>
      <c r="X6457" s="566"/>
      <c r="Y6457" s="566"/>
      <c r="Z6457" s="566"/>
      <c r="AA6457" s="566"/>
      <c r="AB6457" s="566"/>
      <c r="AC6457" s="566"/>
      <c r="AD6457" s="566"/>
      <c r="AE6457" s="566"/>
      <c r="AF6457" s="566"/>
      <c r="AG6457" s="566"/>
    </row>
    <row r="6458" spans="2:33" hidden="1" outlineLevel="1" x14ac:dyDescent="0.45">
      <c r="B6458" s="657"/>
      <c r="C6458" s="658"/>
      <c r="D6458" s="659"/>
      <c r="E6458" s="660"/>
      <c r="F6458" s="661"/>
      <c r="G6458" s="662"/>
      <c r="H6458" s="663"/>
      <c r="I6458" s="663"/>
      <c r="J6458" s="663"/>
      <c r="K6458" s="664"/>
      <c r="L6458" s="662"/>
      <c r="M6458" s="663"/>
      <c r="N6458" s="663"/>
      <c r="O6458" s="663"/>
      <c r="P6458" s="664"/>
      <c r="Q6458" s="665"/>
      <c r="R6458" s="661"/>
      <c r="S6458" s="566"/>
      <c r="T6458" s="566"/>
      <c r="U6458" s="566"/>
      <c r="V6458" s="566"/>
      <c r="W6458" s="566"/>
      <c r="X6458" s="566"/>
      <c r="Y6458" s="566"/>
      <c r="Z6458" s="566"/>
      <c r="AA6458" s="566"/>
      <c r="AB6458" s="566"/>
      <c r="AC6458" s="566"/>
      <c r="AD6458" s="566"/>
      <c r="AE6458" s="566"/>
      <c r="AF6458" s="566"/>
      <c r="AG6458" s="566"/>
    </row>
    <row r="6459" spans="2:33" hidden="1" outlineLevel="1" x14ac:dyDescent="0.45">
      <c r="B6459" s="648"/>
      <c r="C6459" s="649"/>
      <c r="D6459" s="650"/>
      <c r="E6459" s="651"/>
      <c r="F6459" s="652"/>
      <c r="G6459" s="653"/>
      <c r="H6459" s="654"/>
      <c r="I6459" s="654"/>
      <c r="J6459" s="654"/>
      <c r="K6459" s="655"/>
      <c r="L6459" s="653"/>
      <c r="M6459" s="654"/>
      <c r="N6459" s="654"/>
      <c r="O6459" s="654"/>
      <c r="P6459" s="655"/>
      <c r="Q6459" s="656"/>
      <c r="R6459" s="652"/>
      <c r="S6459" s="566"/>
      <c r="T6459" s="566"/>
      <c r="U6459" s="566"/>
      <c r="V6459" s="566"/>
      <c r="W6459" s="566"/>
      <c r="X6459" s="566"/>
      <c r="Y6459" s="566"/>
      <c r="Z6459" s="566"/>
      <c r="AA6459" s="566"/>
      <c r="AB6459" s="566"/>
      <c r="AC6459" s="566"/>
      <c r="AD6459" s="566"/>
      <c r="AE6459" s="566"/>
      <c r="AF6459" s="566"/>
      <c r="AG6459" s="566"/>
    </row>
    <row r="6460" spans="2:33" hidden="1" outlineLevel="1" x14ac:dyDescent="0.45">
      <c r="B6460" s="657"/>
      <c r="C6460" s="658"/>
      <c r="D6460" s="659"/>
      <c r="E6460" s="660"/>
      <c r="F6460" s="661"/>
      <c r="G6460" s="662"/>
      <c r="H6460" s="663"/>
      <c r="I6460" s="663"/>
      <c r="J6460" s="663"/>
      <c r="K6460" s="664"/>
      <c r="L6460" s="662"/>
      <c r="M6460" s="663"/>
      <c r="N6460" s="663"/>
      <c r="O6460" s="663"/>
      <c r="P6460" s="664"/>
      <c r="Q6460" s="665"/>
      <c r="R6460" s="661"/>
      <c r="S6460" s="566"/>
      <c r="T6460" s="566"/>
      <c r="U6460" s="566"/>
      <c r="V6460" s="566"/>
      <c r="W6460" s="566"/>
      <c r="X6460" s="566"/>
      <c r="Y6460" s="566"/>
      <c r="Z6460" s="566"/>
      <c r="AA6460" s="566"/>
      <c r="AB6460" s="566"/>
      <c r="AC6460" s="566"/>
      <c r="AD6460" s="566"/>
      <c r="AE6460" s="566"/>
      <c r="AF6460" s="566"/>
      <c r="AG6460" s="566"/>
    </row>
    <row r="6461" spans="2:33" hidden="1" outlineLevel="1" x14ac:dyDescent="0.45">
      <c r="B6461" s="648"/>
      <c r="C6461" s="649"/>
      <c r="D6461" s="650"/>
      <c r="E6461" s="651"/>
      <c r="F6461" s="652"/>
      <c r="G6461" s="653"/>
      <c r="H6461" s="654"/>
      <c r="I6461" s="654"/>
      <c r="J6461" s="654"/>
      <c r="K6461" s="655"/>
      <c r="L6461" s="653"/>
      <c r="M6461" s="654"/>
      <c r="N6461" s="654"/>
      <c r="O6461" s="654"/>
      <c r="P6461" s="655"/>
      <c r="Q6461" s="656"/>
      <c r="R6461" s="652"/>
      <c r="S6461" s="566"/>
      <c r="T6461" s="566"/>
      <c r="U6461" s="566"/>
      <c r="V6461" s="566"/>
      <c r="W6461" s="566"/>
      <c r="X6461" s="566"/>
      <c r="Y6461" s="566"/>
      <c r="Z6461" s="566"/>
      <c r="AA6461" s="566"/>
      <c r="AB6461" s="566"/>
      <c r="AC6461" s="566"/>
      <c r="AD6461" s="566"/>
      <c r="AE6461" s="566"/>
      <c r="AF6461" s="566"/>
      <c r="AG6461" s="566"/>
    </row>
    <row r="6462" spans="2:33" hidden="1" outlineLevel="1" x14ac:dyDescent="0.45">
      <c r="B6462" s="657"/>
      <c r="C6462" s="658"/>
      <c r="D6462" s="659"/>
      <c r="E6462" s="660"/>
      <c r="F6462" s="661"/>
      <c r="G6462" s="662"/>
      <c r="H6462" s="663"/>
      <c r="I6462" s="663"/>
      <c r="J6462" s="663"/>
      <c r="K6462" s="664"/>
      <c r="L6462" s="662"/>
      <c r="M6462" s="663"/>
      <c r="N6462" s="663"/>
      <c r="O6462" s="663"/>
      <c r="P6462" s="664"/>
      <c r="Q6462" s="665"/>
      <c r="R6462" s="661"/>
      <c r="S6462" s="566"/>
      <c r="T6462" s="566"/>
      <c r="U6462" s="566"/>
      <c r="V6462" s="566"/>
      <c r="W6462" s="566"/>
      <c r="X6462" s="566"/>
      <c r="Y6462" s="566"/>
      <c r="Z6462" s="566"/>
      <c r="AA6462" s="566"/>
      <c r="AB6462" s="566"/>
      <c r="AC6462" s="566"/>
      <c r="AD6462" s="566"/>
      <c r="AE6462" s="566"/>
      <c r="AF6462" s="566"/>
      <c r="AG6462" s="566"/>
    </row>
    <row r="6463" spans="2:33" hidden="1" outlineLevel="1" x14ac:dyDescent="0.45">
      <c r="B6463" s="648"/>
      <c r="C6463" s="649"/>
      <c r="D6463" s="650"/>
      <c r="E6463" s="651"/>
      <c r="F6463" s="652"/>
      <c r="G6463" s="653"/>
      <c r="H6463" s="654"/>
      <c r="I6463" s="654"/>
      <c r="J6463" s="654"/>
      <c r="K6463" s="655"/>
      <c r="L6463" s="653"/>
      <c r="M6463" s="654"/>
      <c r="N6463" s="654"/>
      <c r="O6463" s="654"/>
      <c r="P6463" s="655"/>
      <c r="Q6463" s="656"/>
      <c r="R6463" s="652"/>
      <c r="S6463" s="566"/>
      <c r="T6463" s="566"/>
      <c r="U6463" s="566"/>
      <c r="V6463" s="566"/>
      <c r="W6463" s="566"/>
      <c r="X6463" s="566"/>
      <c r="Y6463" s="566"/>
      <c r="Z6463" s="566"/>
      <c r="AA6463" s="566"/>
      <c r="AB6463" s="566"/>
      <c r="AC6463" s="566"/>
      <c r="AD6463" s="566"/>
      <c r="AE6463" s="566"/>
      <c r="AF6463" s="566"/>
      <c r="AG6463" s="566"/>
    </row>
    <row r="6464" spans="2:33" hidden="1" outlineLevel="1" x14ac:dyDescent="0.45">
      <c r="B6464" s="657"/>
      <c r="C6464" s="658"/>
      <c r="D6464" s="659"/>
      <c r="E6464" s="660"/>
      <c r="F6464" s="661"/>
      <c r="G6464" s="662"/>
      <c r="H6464" s="663"/>
      <c r="I6464" s="663"/>
      <c r="J6464" s="663"/>
      <c r="K6464" s="664"/>
      <c r="L6464" s="662"/>
      <c r="M6464" s="663"/>
      <c r="N6464" s="663"/>
      <c r="O6464" s="663"/>
      <c r="P6464" s="664"/>
      <c r="Q6464" s="665"/>
      <c r="R6464" s="661"/>
      <c r="S6464" s="566"/>
      <c r="T6464" s="566"/>
      <c r="U6464" s="566"/>
      <c r="V6464" s="566"/>
      <c r="W6464" s="566"/>
      <c r="X6464" s="566"/>
      <c r="Y6464" s="566"/>
      <c r="Z6464" s="566"/>
      <c r="AA6464" s="566"/>
      <c r="AB6464" s="566"/>
      <c r="AC6464" s="566"/>
      <c r="AD6464" s="566"/>
      <c r="AE6464" s="566"/>
      <c r="AF6464" s="566"/>
      <c r="AG6464" s="566"/>
    </row>
    <row r="6465" spans="2:33" hidden="1" outlineLevel="1" x14ac:dyDescent="0.45">
      <c r="B6465" s="648"/>
      <c r="C6465" s="649"/>
      <c r="D6465" s="650"/>
      <c r="E6465" s="651"/>
      <c r="F6465" s="652"/>
      <c r="G6465" s="653"/>
      <c r="H6465" s="654"/>
      <c r="I6465" s="654"/>
      <c r="J6465" s="654"/>
      <c r="K6465" s="655"/>
      <c r="L6465" s="653"/>
      <c r="M6465" s="654"/>
      <c r="N6465" s="654"/>
      <c r="O6465" s="654"/>
      <c r="P6465" s="655"/>
      <c r="Q6465" s="656"/>
      <c r="R6465" s="652"/>
      <c r="S6465" s="566"/>
      <c r="T6465" s="566"/>
      <c r="U6465" s="566"/>
      <c r="V6465" s="566"/>
      <c r="W6465" s="566"/>
      <c r="X6465" s="566"/>
      <c r="Y6465" s="566"/>
      <c r="Z6465" s="566"/>
      <c r="AA6465" s="566"/>
      <c r="AB6465" s="566"/>
      <c r="AC6465" s="566"/>
      <c r="AD6465" s="566"/>
      <c r="AE6465" s="566"/>
      <c r="AF6465" s="566"/>
      <c r="AG6465" s="566"/>
    </row>
    <row r="6466" spans="2:33" hidden="1" outlineLevel="1" x14ac:dyDescent="0.45">
      <c r="B6466" s="657"/>
      <c r="C6466" s="658"/>
      <c r="D6466" s="659"/>
      <c r="E6466" s="660"/>
      <c r="F6466" s="661"/>
      <c r="G6466" s="662"/>
      <c r="H6466" s="663"/>
      <c r="I6466" s="663"/>
      <c r="J6466" s="663"/>
      <c r="K6466" s="664"/>
      <c r="L6466" s="662"/>
      <c r="M6466" s="663"/>
      <c r="N6466" s="663"/>
      <c r="O6466" s="663"/>
      <c r="P6466" s="664"/>
      <c r="Q6466" s="665"/>
      <c r="R6466" s="661"/>
      <c r="S6466" s="566"/>
      <c r="T6466" s="566"/>
      <c r="U6466" s="566"/>
      <c r="V6466" s="566"/>
      <c r="W6466" s="566"/>
      <c r="X6466" s="566"/>
      <c r="Y6466" s="566"/>
      <c r="Z6466" s="566"/>
      <c r="AA6466" s="566"/>
      <c r="AB6466" s="566"/>
      <c r="AC6466" s="566"/>
      <c r="AD6466" s="566"/>
      <c r="AE6466" s="566"/>
      <c r="AF6466" s="566"/>
      <c r="AG6466" s="566"/>
    </row>
    <row r="6467" spans="2:33" hidden="1" outlineLevel="1" x14ac:dyDescent="0.45">
      <c r="B6467" s="648"/>
      <c r="C6467" s="649"/>
      <c r="D6467" s="650"/>
      <c r="E6467" s="651"/>
      <c r="F6467" s="652"/>
      <c r="G6467" s="653"/>
      <c r="H6467" s="654"/>
      <c r="I6467" s="654"/>
      <c r="J6467" s="654"/>
      <c r="K6467" s="655"/>
      <c r="L6467" s="653"/>
      <c r="M6467" s="654"/>
      <c r="N6467" s="654"/>
      <c r="O6467" s="654"/>
      <c r="P6467" s="655"/>
      <c r="Q6467" s="656"/>
      <c r="R6467" s="652"/>
      <c r="S6467" s="566"/>
      <c r="T6467" s="566"/>
      <c r="U6467" s="566"/>
      <c r="V6467" s="566"/>
      <c r="W6467" s="566"/>
      <c r="X6467" s="566"/>
      <c r="Y6467" s="566"/>
      <c r="Z6467" s="566"/>
      <c r="AA6467" s="566"/>
      <c r="AB6467" s="566"/>
      <c r="AC6467" s="566"/>
      <c r="AD6467" s="566"/>
      <c r="AE6467" s="566"/>
      <c r="AF6467" s="566"/>
      <c r="AG6467" s="566"/>
    </row>
    <row r="6468" spans="2:33" hidden="1" outlineLevel="1" x14ac:dyDescent="0.45">
      <c r="B6468" s="657"/>
      <c r="C6468" s="658"/>
      <c r="D6468" s="659"/>
      <c r="E6468" s="660"/>
      <c r="F6468" s="661"/>
      <c r="G6468" s="662"/>
      <c r="H6468" s="663"/>
      <c r="I6468" s="663"/>
      <c r="J6468" s="663"/>
      <c r="K6468" s="664"/>
      <c r="L6468" s="662"/>
      <c r="M6468" s="663"/>
      <c r="N6468" s="663"/>
      <c r="O6468" s="663"/>
      <c r="P6468" s="664"/>
      <c r="Q6468" s="665"/>
      <c r="R6468" s="661"/>
      <c r="S6468" s="566"/>
      <c r="T6468" s="566"/>
      <c r="U6468" s="566"/>
      <c r="V6468" s="566"/>
      <c r="W6468" s="566"/>
      <c r="X6468" s="566"/>
      <c r="Y6468" s="566"/>
      <c r="Z6468" s="566"/>
      <c r="AA6468" s="566"/>
      <c r="AB6468" s="566"/>
      <c r="AC6468" s="566"/>
      <c r="AD6468" s="566"/>
      <c r="AE6468" s="566"/>
      <c r="AF6468" s="566"/>
      <c r="AG6468" s="566"/>
    </row>
    <row r="6469" spans="2:33" hidden="1" outlineLevel="1" x14ac:dyDescent="0.45">
      <c r="B6469" s="648"/>
      <c r="C6469" s="649"/>
      <c r="D6469" s="650"/>
      <c r="E6469" s="651"/>
      <c r="F6469" s="652"/>
      <c r="G6469" s="653"/>
      <c r="H6469" s="654"/>
      <c r="I6469" s="654"/>
      <c r="J6469" s="654"/>
      <c r="K6469" s="655"/>
      <c r="L6469" s="653"/>
      <c r="M6469" s="654"/>
      <c r="N6469" s="654"/>
      <c r="O6469" s="654"/>
      <c r="P6469" s="655"/>
      <c r="Q6469" s="656"/>
      <c r="R6469" s="652"/>
      <c r="S6469" s="566"/>
      <c r="T6469" s="566"/>
      <c r="U6469" s="566"/>
      <c r="V6469" s="566"/>
      <c r="W6469" s="566"/>
      <c r="X6469" s="566"/>
      <c r="Y6469" s="566"/>
      <c r="Z6469" s="566"/>
      <c r="AA6469" s="566"/>
      <c r="AB6469" s="566"/>
      <c r="AC6469" s="566"/>
      <c r="AD6469" s="566"/>
      <c r="AE6469" s="566"/>
      <c r="AF6469" s="566"/>
      <c r="AG6469" s="566"/>
    </row>
    <row r="6470" spans="2:33" hidden="1" outlineLevel="1" x14ac:dyDescent="0.45">
      <c r="B6470" s="657"/>
      <c r="C6470" s="658"/>
      <c r="D6470" s="659"/>
      <c r="E6470" s="660"/>
      <c r="F6470" s="661"/>
      <c r="G6470" s="662"/>
      <c r="H6470" s="663"/>
      <c r="I6470" s="663"/>
      <c r="J6470" s="663"/>
      <c r="K6470" s="664"/>
      <c r="L6470" s="662"/>
      <c r="M6470" s="663"/>
      <c r="N6470" s="663"/>
      <c r="O6470" s="663"/>
      <c r="P6470" s="664"/>
      <c r="Q6470" s="665"/>
      <c r="R6470" s="661"/>
      <c r="S6470" s="566"/>
      <c r="T6470" s="566"/>
      <c r="U6470" s="566"/>
      <c r="V6470" s="566"/>
      <c r="W6470" s="566"/>
      <c r="X6470" s="566"/>
      <c r="Y6470" s="566"/>
      <c r="Z6470" s="566"/>
      <c r="AA6470" s="566"/>
      <c r="AB6470" s="566"/>
      <c r="AC6470" s="566"/>
      <c r="AD6470" s="566"/>
      <c r="AE6470" s="566"/>
      <c r="AF6470" s="566"/>
      <c r="AG6470" s="566"/>
    </row>
    <row r="6471" spans="2:33" hidden="1" outlineLevel="1" x14ac:dyDescent="0.45">
      <c r="B6471" s="648"/>
      <c r="C6471" s="649"/>
      <c r="D6471" s="650"/>
      <c r="E6471" s="651"/>
      <c r="F6471" s="652"/>
      <c r="G6471" s="653"/>
      <c r="H6471" s="654"/>
      <c r="I6471" s="654"/>
      <c r="J6471" s="654"/>
      <c r="K6471" s="655"/>
      <c r="L6471" s="653"/>
      <c r="M6471" s="654"/>
      <c r="N6471" s="654"/>
      <c r="O6471" s="654"/>
      <c r="P6471" s="655"/>
      <c r="Q6471" s="656"/>
      <c r="R6471" s="652"/>
      <c r="S6471" s="566"/>
      <c r="T6471" s="566"/>
      <c r="U6471" s="566"/>
      <c r="V6471" s="566"/>
      <c r="W6471" s="566"/>
      <c r="X6471" s="566"/>
      <c r="Y6471" s="566"/>
      <c r="Z6471" s="566"/>
      <c r="AA6471" s="566"/>
      <c r="AB6471" s="566"/>
      <c r="AC6471" s="566"/>
      <c r="AD6471" s="566"/>
      <c r="AE6471" s="566"/>
      <c r="AF6471" s="566"/>
      <c r="AG6471" s="566"/>
    </row>
    <row r="6472" spans="2:33" hidden="1" outlineLevel="1" x14ac:dyDescent="0.45">
      <c r="B6472" s="657"/>
      <c r="C6472" s="658"/>
      <c r="D6472" s="659"/>
      <c r="E6472" s="660"/>
      <c r="F6472" s="661"/>
      <c r="G6472" s="662"/>
      <c r="H6472" s="663"/>
      <c r="I6472" s="663"/>
      <c r="J6472" s="663"/>
      <c r="K6472" s="664"/>
      <c r="L6472" s="662"/>
      <c r="M6472" s="663"/>
      <c r="N6472" s="663"/>
      <c r="O6472" s="663"/>
      <c r="P6472" s="664"/>
      <c r="Q6472" s="665"/>
      <c r="R6472" s="661"/>
      <c r="S6472" s="566"/>
      <c r="T6472" s="566"/>
      <c r="U6472" s="566"/>
      <c r="V6472" s="566"/>
      <c r="W6472" s="566"/>
      <c r="X6472" s="566"/>
      <c r="Y6472" s="566"/>
      <c r="Z6472" s="566"/>
      <c r="AA6472" s="566"/>
      <c r="AB6472" s="566"/>
      <c r="AC6472" s="566"/>
      <c r="AD6472" s="566"/>
      <c r="AE6472" s="566"/>
      <c r="AF6472" s="566"/>
      <c r="AG6472" s="566"/>
    </row>
    <row r="6473" spans="2:33" hidden="1" outlineLevel="1" x14ac:dyDescent="0.45">
      <c r="B6473" s="648"/>
      <c r="C6473" s="649"/>
      <c r="D6473" s="650"/>
      <c r="E6473" s="651"/>
      <c r="F6473" s="652"/>
      <c r="G6473" s="653"/>
      <c r="H6473" s="654"/>
      <c r="I6473" s="654"/>
      <c r="J6473" s="654"/>
      <c r="K6473" s="655"/>
      <c r="L6473" s="653"/>
      <c r="M6473" s="654"/>
      <c r="N6473" s="654"/>
      <c r="O6473" s="654"/>
      <c r="P6473" s="655"/>
      <c r="Q6473" s="656"/>
      <c r="R6473" s="652"/>
      <c r="S6473" s="566"/>
      <c r="T6473" s="566"/>
      <c r="U6473" s="566"/>
      <c r="V6473" s="566"/>
      <c r="W6473" s="566"/>
      <c r="X6473" s="566"/>
      <c r="Y6473" s="566"/>
      <c r="Z6473" s="566"/>
      <c r="AA6473" s="566"/>
      <c r="AB6473" s="566"/>
      <c r="AC6473" s="566"/>
      <c r="AD6473" s="566"/>
      <c r="AE6473" s="566"/>
      <c r="AF6473" s="566"/>
      <c r="AG6473" s="566"/>
    </row>
    <row r="6474" spans="2:33" hidden="1" outlineLevel="1" x14ac:dyDescent="0.45">
      <c r="B6474" s="657"/>
      <c r="C6474" s="658"/>
      <c r="D6474" s="659"/>
      <c r="E6474" s="660"/>
      <c r="F6474" s="661"/>
      <c r="G6474" s="662"/>
      <c r="H6474" s="663"/>
      <c r="I6474" s="663"/>
      <c r="J6474" s="663"/>
      <c r="K6474" s="664"/>
      <c r="L6474" s="662"/>
      <c r="M6474" s="663"/>
      <c r="N6474" s="663"/>
      <c r="O6474" s="663"/>
      <c r="P6474" s="664"/>
      <c r="Q6474" s="665"/>
      <c r="R6474" s="661"/>
      <c r="S6474" s="566"/>
      <c r="T6474" s="566"/>
      <c r="U6474" s="566"/>
      <c r="V6474" s="566"/>
      <c r="W6474" s="566"/>
      <c r="X6474" s="566"/>
      <c r="Y6474" s="566"/>
      <c r="Z6474" s="566"/>
      <c r="AA6474" s="566"/>
      <c r="AB6474" s="566"/>
      <c r="AC6474" s="566"/>
      <c r="AD6474" s="566"/>
      <c r="AE6474" s="566"/>
      <c r="AF6474" s="566"/>
      <c r="AG6474" s="566"/>
    </row>
    <row r="6475" spans="2:33" hidden="1" outlineLevel="1" x14ac:dyDescent="0.45">
      <c r="B6475" s="648"/>
      <c r="C6475" s="649"/>
      <c r="D6475" s="650"/>
      <c r="E6475" s="651"/>
      <c r="F6475" s="652"/>
      <c r="G6475" s="653"/>
      <c r="H6475" s="654"/>
      <c r="I6475" s="654"/>
      <c r="J6475" s="654"/>
      <c r="K6475" s="655"/>
      <c r="L6475" s="653"/>
      <c r="M6475" s="654"/>
      <c r="N6475" s="654"/>
      <c r="O6475" s="654"/>
      <c r="P6475" s="655"/>
      <c r="Q6475" s="656"/>
      <c r="R6475" s="652"/>
      <c r="S6475" s="566"/>
      <c r="T6475" s="566"/>
      <c r="U6475" s="566"/>
      <c r="V6475" s="566"/>
      <c r="W6475" s="566"/>
      <c r="X6475" s="566"/>
      <c r="Y6475" s="566"/>
      <c r="Z6475" s="566"/>
      <c r="AA6475" s="566"/>
      <c r="AB6475" s="566"/>
      <c r="AC6475" s="566"/>
      <c r="AD6475" s="566"/>
      <c r="AE6475" s="566"/>
      <c r="AF6475" s="566"/>
      <c r="AG6475" s="566"/>
    </row>
    <row r="6476" spans="2:33" hidden="1" outlineLevel="1" x14ac:dyDescent="0.45">
      <c r="B6476" s="657"/>
      <c r="C6476" s="658"/>
      <c r="D6476" s="659"/>
      <c r="E6476" s="660"/>
      <c r="F6476" s="661"/>
      <c r="G6476" s="662"/>
      <c r="H6476" s="663"/>
      <c r="I6476" s="663"/>
      <c r="J6476" s="663"/>
      <c r="K6476" s="664"/>
      <c r="L6476" s="662"/>
      <c r="M6476" s="663"/>
      <c r="N6476" s="663"/>
      <c r="O6476" s="663"/>
      <c r="P6476" s="664"/>
      <c r="Q6476" s="665"/>
      <c r="R6476" s="661"/>
      <c r="S6476" s="566"/>
      <c r="T6476" s="566"/>
      <c r="U6476" s="566"/>
      <c r="V6476" s="566"/>
      <c r="W6476" s="566"/>
      <c r="X6476" s="566"/>
      <c r="Y6476" s="566"/>
      <c r="Z6476" s="566"/>
      <c r="AA6476" s="566"/>
      <c r="AB6476" s="566"/>
      <c r="AC6476" s="566"/>
      <c r="AD6476" s="566"/>
      <c r="AE6476" s="566"/>
      <c r="AF6476" s="566"/>
      <c r="AG6476" s="566"/>
    </row>
    <row r="6477" spans="2:33" hidden="1" outlineLevel="1" x14ac:dyDescent="0.45">
      <c r="B6477" s="648"/>
      <c r="C6477" s="649"/>
      <c r="D6477" s="650"/>
      <c r="E6477" s="651"/>
      <c r="F6477" s="652"/>
      <c r="G6477" s="653"/>
      <c r="H6477" s="654"/>
      <c r="I6477" s="654"/>
      <c r="J6477" s="654"/>
      <c r="K6477" s="655"/>
      <c r="L6477" s="653"/>
      <c r="M6477" s="654"/>
      <c r="N6477" s="654"/>
      <c r="O6477" s="654"/>
      <c r="P6477" s="655"/>
      <c r="Q6477" s="656"/>
      <c r="R6477" s="652"/>
      <c r="S6477" s="566"/>
      <c r="T6477" s="566"/>
      <c r="U6477" s="566"/>
      <c r="V6477" s="566"/>
      <c r="W6477" s="566"/>
      <c r="X6477" s="566"/>
      <c r="Y6477" s="566"/>
      <c r="Z6477" s="566"/>
      <c r="AA6477" s="566"/>
      <c r="AB6477" s="566"/>
      <c r="AC6477" s="566"/>
      <c r="AD6477" s="566"/>
      <c r="AE6477" s="566"/>
      <c r="AF6477" s="566"/>
      <c r="AG6477" s="566"/>
    </row>
    <row r="6478" spans="2:33" hidden="1" outlineLevel="1" x14ac:dyDescent="0.45">
      <c r="B6478" s="657"/>
      <c r="C6478" s="658"/>
      <c r="D6478" s="659"/>
      <c r="E6478" s="660"/>
      <c r="F6478" s="661"/>
      <c r="G6478" s="662"/>
      <c r="H6478" s="663"/>
      <c r="I6478" s="663"/>
      <c r="J6478" s="663"/>
      <c r="K6478" s="664"/>
      <c r="L6478" s="662"/>
      <c r="M6478" s="663"/>
      <c r="N6478" s="663"/>
      <c r="O6478" s="663"/>
      <c r="P6478" s="664"/>
      <c r="Q6478" s="665"/>
      <c r="R6478" s="661"/>
      <c r="S6478" s="566"/>
      <c r="T6478" s="566"/>
      <c r="U6478" s="566"/>
      <c r="V6478" s="566"/>
      <c r="W6478" s="566"/>
      <c r="X6478" s="566"/>
      <c r="Y6478" s="566"/>
      <c r="Z6478" s="566"/>
      <c r="AA6478" s="566"/>
      <c r="AB6478" s="566"/>
      <c r="AC6478" s="566"/>
      <c r="AD6478" s="566"/>
      <c r="AE6478" s="566"/>
      <c r="AF6478" s="566"/>
      <c r="AG6478" s="566"/>
    </row>
    <row r="6479" spans="2:33" hidden="1" outlineLevel="1" x14ac:dyDescent="0.45">
      <c r="B6479" s="648"/>
      <c r="C6479" s="649"/>
      <c r="D6479" s="650"/>
      <c r="E6479" s="651"/>
      <c r="F6479" s="652"/>
      <c r="G6479" s="653"/>
      <c r="H6479" s="654"/>
      <c r="I6479" s="654"/>
      <c r="J6479" s="654"/>
      <c r="K6479" s="655"/>
      <c r="L6479" s="653"/>
      <c r="M6479" s="654"/>
      <c r="N6479" s="654"/>
      <c r="O6479" s="654"/>
      <c r="P6479" s="655"/>
      <c r="Q6479" s="656"/>
      <c r="R6479" s="652"/>
      <c r="S6479" s="566"/>
      <c r="T6479" s="566"/>
      <c r="U6479" s="566"/>
      <c r="V6479" s="566"/>
      <c r="W6479" s="566"/>
      <c r="X6479" s="566"/>
      <c r="Y6479" s="566"/>
      <c r="Z6479" s="566"/>
      <c r="AA6479" s="566"/>
      <c r="AB6479" s="566"/>
      <c r="AC6479" s="566"/>
      <c r="AD6479" s="566"/>
      <c r="AE6479" s="566"/>
      <c r="AF6479" s="566"/>
      <c r="AG6479" s="566"/>
    </row>
    <row r="6480" spans="2:33" hidden="1" outlineLevel="1" x14ac:dyDescent="0.45">
      <c r="B6480" s="657"/>
      <c r="C6480" s="658"/>
      <c r="D6480" s="659"/>
      <c r="E6480" s="660"/>
      <c r="F6480" s="661"/>
      <c r="G6480" s="662"/>
      <c r="H6480" s="663"/>
      <c r="I6480" s="663"/>
      <c r="J6480" s="663"/>
      <c r="K6480" s="664"/>
      <c r="L6480" s="662"/>
      <c r="M6480" s="663"/>
      <c r="N6480" s="663"/>
      <c r="O6480" s="663"/>
      <c r="P6480" s="664"/>
      <c r="Q6480" s="665"/>
      <c r="R6480" s="661"/>
      <c r="S6480" s="566"/>
      <c r="T6480" s="566"/>
      <c r="U6480" s="566"/>
      <c r="V6480" s="566"/>
      <c r="W6480" s="566"/>
      <c r="X6480" s="566"/>
      <c r="Y6480" s="566"/>
      <c r="Z6480" s="566"/>
      <c r="AA6480" s="566"/>
      <c r="AB6480" s="566"/>
      <c r="AC6480" s="566"/>
      <c r="AD6480" s="566"/>
      <c r="AE6480" s="566"/>
      <c r="AF6480" s="566"/>
      <c r="AG6480" s="566"/>
    </row>
    <row r="6481" spans="2:33" hidden="1" outlineLevel="1" x14ac:dyDescent="0.45">
      <c r="B6481" s="648"/>
      <c r="C6481" s="649"/>
      <c r="D6481" s="650"/>
      <c r="E6481" s="651"/>
      <c r="F6481" s="652"/>
      <c r="G6481" s="653"/>
      <c r="H6481" s="654"/>
      <c r="I6481" s="654"/>
      <c r="J6481" s="654"/>
      <c r="K6481" s="655"/>
      <c r="L6481" s="653"/>
      <c r="M6481" s="654"/>
      <c r="N6481" s="654"/>
      <c r="O6481" s="654"/>
      <c r="P6481" s="655"/>
      <c r="Q6481" s="656"/>
      <c r="R6481" s="652"/>
      <c r="S6481" s="566"/>
      <c r="T6481" s="566"/>
      <c r="U6481" s="566"/>
      <c r="V6481" s="566"/>
      <c r="W6481" s="566"/>
      <c r="X6481" s="566"/>
      <c r="Y6481" s="566"/>
      <c r="Z6481" s="566"/>
      <c r="AA6481" s="566"/>
      <c r="AB6481" s="566"/>
      <c r="AC6481" s="566"/>
      <c r="AD6481" s="566"/>
      <c r="AE6481" s="566"/>
      <c r="AF6481" s="566"/>
      <c r="AG6481" s="566"/>
    </row>
    <row r="6482" spans="2:33" hidden="1" outlineLevel="1" x14ac:dyDescent="0.45">
      <c r="B6482" s="657"/>
      <c r="C6482" s="658"/>
      <c r="D6482" s="659"/>
      <c r="E6482" s="660"/>
      <c r="F6482" s="661"/>
      <c r="G6482" s="662"/>
      <c r="H6482" s="663"/>
      <c r="I6482" s="663"/>
      <c r="J6482" s="663"/>
      <c r="K6482" s="664"/>
      <c r="L6482" s="662"/>
      <c r="M6482" s="663"/>
      <c r="N6482" s="663"/>
      <c r="O6482" s="663"/>
      <c r="P6482" s="664"/>
      <c r="Q6482" s="665"/>
      <c r="R6482" s="661"/>
      <c r="S6482" s="566"/>
      <c r="T6482" s="566"/>
      <c r="U6482" s="566"/>
      <c r="V6482" s="566"/>
      <c r="W6482" s="566"/>
      <c r="X6482" s="566"/>
      <c r="Y6482" s="566"/>
      <c r="Z6482" s="566"/>
      <c r="AA6482" s="566"/>
      <c r="AB6482" s="566"/>
      <c r="AC6482" s="566"/>
      <c r="AD6482" s="566"/>
      <c r="AE6482" s="566"/>
      <c r="AF6482" s="566"/>
      <c r="AG6482" s="566"/>
    </row>
    <row r="6483" spans="2:33" hidden="1" outlineLevel="1" x14ac:dyDescent="0.45">
      <c r="B6483" s="648"/>
      <c r="C6483" s="649"/>
      <c r="D6483" s="650"/>
      <c r="E6483" s="651"/>
      <c r="F6483" s="652"/>
      <c r="G6483" s="653"/>
      <c r="H6483" s="654"/>
      <c r="I6483" s="654"/>
      <c r="J6483" s="654"/>
      <c r="K6483" s="655"/>
      <c r="L6483" s="653"/>
      <c r="M6483" s="654"/>
      <c r="N6483" s="654"/>
      <c r="O6483" s="654"/>
      <c r="P6483" s="655"/>
      <c r="Q6483" s="656"/>
      <c r="R6483" s="652"/>
      <c r="S6483" s="566"/>
      <c r="T6483" s="566"/>
      <c r="U6483" s="566"/>
      <c r="V6483" s="566"/>
      <c r="W6483" s="566"/>
      <c r="X6483" s="566"/>
      <c r="Y6483" s="566"/>
      <c r="Z6483" s="566"/>
      <c r="AA6483" s="566"/>
      <c r="AB6483" s="566"/>
      <c r="AC6483" s="566"/>
      <c r="AD6483" s="566"/>
      <c r="AE6483" s="566"/>
      <c r="AF6483" s="566"/>
      <c r="AG6483" s="566"/>
    </row>
    <row r="6484" spans="2:33" hidden="1" outlineLevel="1" x14ac:dyDescent="0.45">
      <c r="B6484" s="657"/>
      <c r="C6484" s="658"/>
      <c r="D6484" s="659"/>
      <c r="E6484" s="660"/>
      <c r="F6484" s="661"/>
      <c r="G6484" s="662"/>
      <c r="H6484" s="663"/>
      <c r="I6484" s="663"/>
      <c r="J6484" s="663"/>
      <c r="K6484" s="664"/>
      <c r="L6484" s="662"/>
      <c r="M6484" s="663"/>
      <c r="N6484" s="663"/>
      <c r="O6484" s="663"/>
      <c r="P6484" s="664"/>
      <c r="Q6484" s="665"/>
      <c r="R6484" s="661"/>
      <c r="S6484" s="566"/>
      <c r="T6484" s="566"/>
      <c r="U6484" s="566"/>
      <c r="V6484" s="566"/>
      <c r="W6484" s="566"/>
      <c r="X6484" s="566"/>
      <c r="Y6484" s="566"/>
      <c r="Z6484" s="566"/>
      <c r="AA6484" s="566"/>
      <c r="AB6484" s="566"/>
      <c r="AC6484" s="566"/>
      <c r="AD6484" s="566"/>
      <c r="AE6484" s="566"/>
      <c r="AF6484" s="566"/>
      <c r="AG6484" s="566"/>
    </row>
    <row r="6485" spans="2:33" hidden="1" outlineLevel="1" x14ac:dyDescent="0.45">
      <c r="B6485" s="648"/>
      <c r="C6485" s="649"/>
      <c r="D6485" s="650"/>
      <c r="E6485" s="651"/>
      <c r="F6485" s="652"/>
      <c r="G6485" s="653"/>
      <c r="H6485" s="654"/>
      <c r="I6485" s="654"/>
      <c r="J6485" s="654"/>
      <c r="K6485" s="655"/>
      <c r="L6485" s="653"/>
      <c r="M6485" s="654"/>
      <c r="N6485" s="654"/>
      <c r="O6485" s="654"/>
      <c r="P6485" s="655"/>
      <c r="Q6485" s="656"/>
      <c r="R6485" s="652"/>
      <c r="S6485" s="566"/>
      <c r="T6485" s="566"/>
      <c r="U6485" s="566"/>
      <c r="V6485" s="566"/>
      <c r="W6485" s="566"/>
      <c r="X6485" s="566"/>
      <c r="Y6485" s="566"/>
      <c r="Z6485" s="566"/>
      <c r="AA6485" s="566"/>
      <c r="AB6485" s="566"/>
      <c r="AC6485" s="566"/>
      <c r="AD6485" s="566"/>
      <c r="AE6485" s="566"/>
      <c r="AF6485" s="566"/>
      <c r="AG6485" s="566"/>
    </row>
    <row r="6486" spans="2:33" hidden="1" outlineLevel="1" x14ac:dyDescent="0.45">
      <c r="B6486" s="657"/>
      <c r="C6486" s="658"/>
      <c r="D6486" s="659"/>
      <c r="E6486" s="660"/>
      <c r="F6486" s="661"/>
      <c r="G6486" s="662"/>
      <c r="H6486" s="663"/>
      <c r="I6486" s="663"/>
      <c r="J6486" s="663"/>
      <c r="K6486" s="664"/>
      <c r="L6486" s="662"/>
      <c r="M6486" s="663"/>
      <c r="N6486" s="663"/>
      <c r="O6486" s="663"/>
      <c r="P6486" s="664"/>
      <c r="Q6486" s="665"/>
      <c r="R6486" s="661"/>
      <c r="S6486" s="566"/>
      <c r="T6486" s="566"/>
      <c r="U6486" s="566"/>
      <c r="V6486" s="566"/>
      <c r="W6486" s="566"/>
      <c r="X6486" s="566"/>
      <c r="Y6486" s="566"/>
      <c r="Z6486" s="566"/>
      <c r="AA6486" s="566"/>
      <c r="AB6486" s="566"/>
      <c r="AC6486" s="566"/>
      <c r="AD6486" s="566"/>
      <c r="AE6486" s="566"/>
      <c r="AF6486" s="566"/>
      <c r="AG6486" s="566"/>
    </row>
    <row r="6487" spans="2:33" hidden="1" outlineLevel="1" x14ac:dyDescent="0.45">
      <c r="B6487" s="648"/>
      <c r="C6487" s="649"/>
      <c r="D6487" s="650"/>
      <c r="E6487" s="651"/>
      <c r="F6487" s="652"/>
      <c r="G6487" s="653"/>
      <c r="H6487" s="654"/>
      <c r="I6487" s="654"/>
      <c r="J6487" s="654"/>
      <c r="K6487" s="655"/>
      <c r="L6487" s="653"/>
      <c r="M6487" s="654"/>
      <c r="N6487" s="654"/>
      <c r="O6487" s="654"/>
      <c r="P6487" s="655"/>
      <c r="Q6487" s="656"/>
      <c r="R6487" s="652"/>
      <c r="S6487" s="566"/>
      <c r="T6487" s="566"/>
      <c r="U6487" s="566"/>
      <c r="V6487" s="566"/>
      <c r="W6487" s="566"/>
      <c r="X6487" s="566"/>
      <c r="Y6487" s="566"/>
      <c r="Z6487" s="566"/>
      <c r="AA6487" s="566"/>
      <c r="AB6487" s="566"/>
      <c r="AC6487" s="566"/>
      <c r="AD6487" s="566"/>
      <c r="AE6487" s="566"/>
      <c r="AF6487" s="566"/>
      <c r="AG6487" s="566"/>
    </row>
    <row r="6488" spans="2:33" hidden="1" outlineLevel="1" x14ac:dyDescent="0.45">
      <c r="B6488" s="657"/>
      <c r="C6488" s="658"/>
      <c r="D6488" s="659"/>
      <c r="E6488" s="660"/>
      <c r="F6488" s="661"/>
      <c r="G6488" s="662"/>
      <c r="H6488" s="663"/>
      <c r="I6488" s="663"/>
      <c r="J6488" s="663"/>
      <c r="K6488" s="664"/>
      <c r="L6488" s="662"/>
      <c r="M6488" s="663"/>
      <c r="N6488" s="663"/>
      <c r="O6488" s="663"/>
      <c r="P6488" s="664"/>
      <c r="Q6488" s="665"/>
      <c r="R6488" s="661"/>
      <c r="S6488" s="566"/>
      <c r="T6488" s="566"/>
      <c r="U6488" s="566"/>
      <c r="V6488" s="566"/>
      <c r="W6488" s="566"/>
      <c r="X6488" s="566"/>
      <c r="Y6488" s="566"/>
      <c r="Z6488" s="566"/>
      <c r="AA6488" s="566"/>
      <c r="AB6488" s="566"/>
      <c r="AC6488" s="566"/>
      <c r="AD6488" s="566"/>
      <c r="AE6488" s="566"/>
      <c r="AF6488" s="566"/>
      <c r="AG6488" s="566"/>
    </row>
    <row r="6489" spans="2:33" hidden="1" outlineLevel="1" x14ac:dyDescent="0.45">
      <c r="B6489" s="648"/>
      <c r="C6489" s="649"/>
      <c r="D6489" s="650"/>
      <c r="E6489" s="651"/>
      <c r="F6489" s="652"/>
      <c r="G6489" s="653"/>
      <c r="H6489" s="654"/>
      <c r="I6489" s="654"/>
      <c r="J6489" s="654"/>
      <c r="K6489" s="655"/>
      <c r="L6489" s="653"/>
      <c r="M6489" s="654"/>
      <c r="N6489" s="654"/>
      <c r="O6489" s="654"/>
      <c r="P6489" s="655"/>
      <c r="Q6489" s="656"/>
      <c r="R6489" s="652"/>
      <c r="S6489" s="566"/>
      <c r="T6489" s="566"/>
      <c r="U6489" s="566"/>
      <c r="V6489" s="566"/>
      <c r="W6489" s="566"/>
      <c r="X6489" s="566"/>
      <c r="Y6489" s="566"/>
      <c r="Z6489" s="566"/>
      <c r="AA6489" s="566"/>
      <c r="AB6489" s="566"/>
      <c r="AC6489" s="566"/>
      <c r="AD6489" s="566"/>
      <c r="AE6489" s="566"/>
      <c r="AF6489" s="566"/>
      <c r="AG6489" s="566"/>
    </row>
    <row r="6490" spans="2:33" hidden="1" outlineLevel="1" x14ac:dyDescent="0.45">
      <c r="B6490" s="657"/>
      <c r="C6490" s="658"/>
      <c r="D6490" s="659"/>
      <c r="E6490" s="660"/>
      <c r="F6490" s="661"/>
      <c r="G6490" s="662"/>
      <c r="H6490" s="663"/>
      <c r="I6490" s="663"/>
      <c r="J6490" s="663"/>
      <c r="K6490" s="664"/>
      <c r="L6490" s="662"/>
      <c r="M6490" s="663"/>
      <c r="N6490" s="663"/>
      <c r="O6490" s="663"/>
      <c r="P6490" s="664"/>
      <c r="Q6490" s="665"/>
      <c r="R6490" s="661"/>
      <c r="S6490" s="566"/>
      <c r="T6490" s="566"/>
      <c r="U6490" s="566"/>
      <c r="V6490" s="566"/>
      <c r="W6490" s="566"/>
      <c r="X6490" s="566"/>
      <c r="Y6490" s="566"/>
      <c r="Z6490" s="566"/>
      <c r="AA6490" s="566"/>
      <c r="AB6490" s="566"/>
      <c r="AC6490" s="566"/>
      <c r="AD6490" s="566"/>
      <c r="AE6490" s="566"/>
      <c r="AF6490" s="566"/>
      <c r="AG6490" s="566"/>
    </row>
    <row r="6491" spans="2:33" hidden="1" outlineLevel="1" x14ac:dyDescent="0.45">
      <c r="B6491" s="648"/>
      <c r="C6491" s="649"/>
      <c r="D6491" s="650"/>
      <c r="E6491" s="651"/>
      <c r="F6491" s="652"/>
      <c r="G6491" s="653"/>
      <c r="H6491" s="654"/>
      <c r="I6491" s="654"/>
      <c r="J6491" s="654"/>
      <c r="K6491" s="655"/>
      <c r="L6491" s="653"/>
      <c r="M6491" s="654"/>
      <c r="N6491" s="654"/>
      <c r="O6491" s="654"/>
      <c r="P6491" s="655"/>
      <c r="Q6491" s="656"/>
      <c r="R6491" s="652"/>
      <c r="S6491" s="566"/>
      <c r="T6491" s="566"/>
      <c r="U6491" s="566"/>
      <c r="V6491" s="566"/>
      <c r="W6491" s="566"/>
      <c r="X6491" s="566"/>
      <c r="Y6491" s="566"/>
      <c r="Z6491" s="566"/>
      <c r="AA6491" s="566"/>
      <c r="AB6491" s="566"/>
      <c r="AC6491" s="566"/>
      <c r="AD6491" s="566"/>
      <c r="AE6491" s="566"/>
      <c r="AF6491" s="566"/>
      <c r="AG6491" s="566"/>
    </row>
    <row r="6492" spans="2:33" hidden="1" outlineLevel="1" x14ac:dyDescent="0.45">
      <c r="B6492" s="657"/>
      <c r="C6492" s="658"/>
      <c r="D6492" s="659"/>
      <c r="E6492" s="660"/>
      <c r="F6492" s="661"/>
      <c r="G6492" s="662"/>
      <c r="H6492" s="663"/>
      <c r="I6492" s="663"/>
      <c r="J6492" s="663"/>
      <c r="K6492" s="664"/>
      <c r="L6492" s="662"/>
      <c r="M6492" s="663"/>
      <c r="N6492" s="663"/>
      <c r="O6492" s="663"/>
      <c r="P6492" s="664"/>
      <c r="Q6492" s="665"/>
      <c r="R6492" s="661"/>
      <c r="S6492" s="566"/>
      <c r="T6492" s="566"/>
      <c r="U6492" s="566"/>
      <c r="V6492" s="566"/>
      <c r="W6492" s="566"/>
      <c r="X6492" s="566"/>
      <c r="Y6492" s="566"/>
      <c r="Z6492" s="566"/>
      <c r="AA6492" s="566"/>
      <c r="AB6492" s="566"/>
      <c r="AC6492" s="566"/>
      <c r="AD6492" s="566"/>
      <c r="AE6492" s="566"/>
      <c r="AF6492" s="566"/>
      <c r="AG6492" s="566"/>
    </row>
    <row r="6493" spans="2:33" hidden="1" outlineLevel="1" x14ac:dyDescent="0.45">
      <c r="B6493" s="648"/>
      <c r="C6493" s="649"/>
      <c r="D6493" s="650"/>
      <c r="E6493" s="651"/>
      <c r="F6493" s="652"/>
      <c r="G6493" s="653"/>
      <c r="H6493" s="654"/>
      <c r="I6493" s="654"/>
      <c r="J6493" s="654"/>
      <c r="K6493" s="655"/>
      <c r="L6493" s="653"/>
      <c r="M6493" s="654"/>
      <c r="N6493" s="654"/>
      <c r="O6493" s="654"/>
      <c r="P6493" s="655"/>
      <c r="Q6493" s="656"/>
      <c r="R6493" s="652"/>
      <c r="S6493" s="566"/>
      <c r="T6493" s="566"/>
      <c r="U6493" s="566"/>
      <c r="V6493" s="566"/>
      <c r="W6493" s="566"/>
      <c r="X6493" s="566"/>
      <c r="Y6493" s="566"/>
      <c r="Z6493" s="566"/>
      <c r="AA6493" s="566"/>
      <c r="AB6493" s="566"/>
      <c r="AC6493" s="566"/>
      <c r="AD6493" s="566"/>
      <c r="AE6493" s="566"/>
      <c r="AF6493" s="566"/>
      <c r="AG6493" s="566"/>
    </row>
    <row r="6494" spans="2:33" hidden="1" outlineLevel="1" x14ac:dyDescent="0.45">
      <c r="B6494" s="657"/>
      <c r="C6494" s="658"/>
      <c r="D6494" s="659"/>
      <c r="E6494" s="660"/>
      <c r="F6494" s="661"/>
      <c r="G6494" s="662"/>
      <c r="H6494" s="663"/>
      <c r="I6494" s="663"/>
      <c r="J6494" s="663"/>
      <c r="K6494" s="664"/>
      <c r="L6494" s="662"/>
      <c r="M6494" s="663"/>
      <c r="N6494" s="663"/>
      <c r="O6494" s="663"/>
      <c r="P6494" s="664"/>
      <c r="Q6494" s="665"/>
      <c r="R6494" s="661"/>
      <c r="S6494" s="566"/>
      <c r="T6494" s="566"/>
      <c r="U6494" s="566"/>
      <c r="V6494" s="566"/>
      <c r="W6494" s="566"/>
      <c r="X6494" s="566"/>
      <c r="Y6494" s="566"/>
      <c r="Z6494" s="566"/>
      <c r="AA6494" s="566"/>
      <c r="AB6494" s="566"/>
      <c r="AC6494" s="566"/>
      <c r="AD6494" s="566"/>
      <c r="AE6494" s="566"/>
      <c r="AF6494" s="566"/>
      <c r="AG6494" s="566"/>
    </row>
    <row r="6495" spans="2:33" hidden="1" outlineLevel="1" x14ac:dyDescent="0.45">
      <c r="B6495" s="648"/>
      <c r="C6495" s="649"/>
      <c r="D6495" s="650"/>
      <c r="E6495" s="651"/>
      <c r="F6495" s="652"/>
      <c r="G6495" s="653"/>
      <c r="H6495" s="654"/>
      <c r="I6495" s="654"/>
      <c r="J6495" s="654"/>
      <c r="K6495" s="655"/>
      <c r="L6495" s="653"/>
      <c r="M6495" s="654"/>
      <c r="N6495" s="654"/>
      <c r="O6495" s="654"/>
      <c r="P6495" s="655"/>
      <c r="Q6495" s="656"/>
      <c r="R6495" s="652"/>
      <c r="S6495" s="566"/>
      <c r="T6495" s="566"/>
      <c r="U6495" s="566"/>
      <c r="V6495" s="566"/>
      <c r="W6495" s="566"/>
      <c r="X6495" s="566"/>
      <c r="Y6495" s="566"/>
      <c r="Z6495" s="566"/>
      <c r="AA6495" s="566"/>
      <c r="AB6495" s="566"/>
      <c r="AC6495" s="566"/>
      <c r="AD6495" s="566"/>
      <c r="AE6495" s="566"/>
      <c r="AF6495" s="566"/>
      <c r="AG6495" s="566"/>
    </row>
    <row r="6496" spans="2:33" hidden="1" outlineLevel="1" x14ac:dyDescent="0.45">
      <c r="B6496" s="657"/>
      <c r="C6496" s="658"/>
      <c r="D6496" s="659"/>
      <c r="E6496" s="660"/>
      <c r="F6496" s="661"/>
      <c r="G6496" s="662"/>
      <c r="H6496" s="663"/>
      <c r="I6496" s="663"/>
      <c r="J6496" s="663"/>
      <c r="K6496" s="664"/>
      <c r="L6496" s="662"/>
      <c r="M6496" s="663"/>
      <c r="N6496" s="663"/>
      <c r="O6496" s="663"/>
      <c r="P6496" s="664"/>
      <c r="Q6496" s="665"/>
      <c r="R6496" s="661"/>
      <c r="S6496" s="566"/>
      <c r="T6496" s="566"/>
      <c r="U6496" s="566"/>
      <c r="V6496" s="566"/>
      <c r="W6496" s="566"/>
      <c r="X6496" s="566"/>
      <c r="Y6496" s="566"/>
      <c r="Z6496" s="566"/>
      <c r="AA6496" s="566"/>
      <c r="AB6496" s="566"/>
      <c r="AC6496" s="566"/>
      <c r="AD6496" s="566"/>
      <c r="AE6496" s="566"/>
      <c r="AF6496" s="566"/>
      <c r="AG6496" s="566"/>
    </row>
    <row r="6497" spans="2:33" hidden="1" outlineLevel="1" x14ac:dyDescent="0.45">
      <c r="B6497" s="648"/>
      <c r="C6497" s="649"/>
      <c r="D6497" s="650"/>
      <c r="E6497" s="651"/>
      <c r="F6497" s="652"/>
      <c r="G6497" s="653"/>
      <c r="H6497" s="654"/>
      <c r="I6497" s="654"/>
      <c r="J6497" s="654"/>
      <c r="K6497" s="655"/>
      <c r="L6497" s="653"/>
      <c r="M6497" s="654"/>
      <c r="N6497" s="654"/>
      <c r="O6497" s="654"/>
      <c r="P6497" s="655"/>
      <c r="Q6497" s="656"/>
      <c r="R6497" s="652"/>
      <c r="S6497" s="566"/>
      <c r="T6497" s="566"/>
      <c r="U6497" s="566"/>
      <c r="V6497" s="566"/>
      <c r="W6497" s="566"/>
      <c r="X6497" s="566"/>
      <c r="Y6497" s="566"/>
      <c r="Z6497" s="566"/>
      <c r="AA6497" s="566"/>
      <c r="AB6497" s="566"/>
      <c r="AC6497" s="566"/>
      <c r="AD6497" s="566"/>
      <c r="AE6497" s="566"/>
      <c r="AF6497" s="566"/>
      <c r="AG6497" s="566"/>
    </row>
    <row r="6498" spans="2:33" hidden="1" outlineLevel="1" x14ac:dyDescent="0.45">
      <c r="B6498" s="657"/>
      <c r="C6498" s="658"/>
      <c r="D6498" s="659"/>
      <c r="E6498" s="660"/>
      <c r="F6498" s="661"/>
      <c r="G6498" s="662"/>
      <c r="H6498" s="663"/>
      <c r="I6498" s="663"/>
      <c r="J6498" s="663"/>
      <c r="K6498" s="664"/>
      <c r="L6498" s="662"/>
      <c r="M6498" s="663"/>
      <c r="N6498" s="663"/>
      <c r="O6498" s="663"/>
      <c r="P6498" s="664"/>
      <c r="Q6498" s="665"/>
      <c r="R6498" s="661"/>
      <c r="S6498" s="566"/>
      <c r="T6498" s="566"/>
      <c r="U6498" s="566"/>
      <c r="V6498" s="566"/>
      <c r="W6498" s="566"/>
      <c r="X6498" s="566"/>
      <c r="Y6498" s="566"/>
      <c r="Z6498" s="566"/>
      <c r="AA6498" s="566"/>
      <c r="AB6498" s="566"/>
      <c r="AC6498" s="566"/>
      <c r="AD6498" s="566"/>
      <c r="AE6498" s="566"/>
      <c r="AF6498" s="566"/>
      <c r="AG6498" s="566"/>
    </row>
    <row r="6499" spans="2:33" hidden="1" outlineLevel="1" x14ac:dyDescent="0.45">
      <c r="B6499" s="648"/>
      <c r="C6499" s="649"/>
      <c r="D6499" s="650"/>
      <c r="E6499" s="651"/>
      <c r="F6499" s="652"/>
      <c r="G6499" s="653"/>
      <c r="H6499" s="654"/>
      <c r="I6499" s="654"/>
      <c r="J6499" s="654"/>
      <c r="K6499" s="655"/>
      <c r="L6499" s="653"/>
      <c r="M6499" s="654"/>
      <c r="N6499" s="654"/>
      <c r="O6499" s="654"/>
      <c r="P6499" s="655"/>
      <c r="Q6499" s="656"/>
      <c r="R6499" s="652"/>
      <c r="S6499" s="566"/>
      <c r="T6499" s="566"/>
      <c r="U6499" s="566"/>
      <c r="V6499" s="566"/>
      <c r="W6499" s="566"/>
      <c r="X6499" s="566"/>
      <c r="Y6499" s="566"/>
      <c r="Z6499" s="566"/>
      <c r="AA6499" s="566"/>
      <c r="AB6499" s="566"/>
      <c r="AC6499" s="566"/>
      <c r="AD6499" s="566"/>
      <c r="AE6499" s="566"/>
      <c r="AF6499" s="566"/>
      <c r="AG6499" s="566"/>
    </row>
    <row r="6500" spans="2:33" hidden="1" outlineLevel="1" x14ac:dyDescent="0.45">
      <c r="B6500" s="657"/>
      <c r="C6500" s="658"/>
      <c r="D6500" s="659"/>
      <c r="E6500" s="660"/>
      <c r="F6500" s="661"/>
      <c r="G6500" s="662"/>
      <c r="H6500" s="663"/>
      <c r="I6500" s="663"/>
      <c r="J6500" s="663"/>
      <c r="K6500" s="664"/>
      <c r="L6500" s="662"/>
      <c r="M6500" s="663"/>
      <c r="N6500" s="663"/>
      <c r="O6500" s="663"/>
      <c r="P6500" s="664"/>
      <c r="Q6500" s="665"/>
      <c r="R6500" s="661"/>
      <c r="S6500" s="566"/>
      <c r="T6500" s="566"/>
      <c r="U6500" s="566"/>
      <c r="V6500" s="566"/>
      <c r="W6500" s="566"/>
      <c r="X6500" s="566"/>
      <c r="Y6500" s="566"/>
      <c r="Z6500" s="566"/>
      <c r="AA6500" s="566"/>
      <c r="AB6500" s="566"/>
      <c r="AC6500" s="566"/>
      <c r="AD6500" s="566"/>
      <c r="AE6500" s="566"/>
      <c r="AF6500" s="566"/>
      <c r="AG6500" s="566"/>
    </row>
    <row r="6501" spans="2:33" hidden="1" outlineLevel="1" x14ac:dyDescent="0.45">
      <c r="B6501" s="648"/>
      <c r="C6501" s="649"/>
      <c r="D6501" s="650"/>
      <c r="E6501" s="651"/>
      <c r="F6501" s="652"/>
      <c r="G6501" s="653"/>
      <c r="H6501" s="654"/>
      <c r="I6501" s="654"/>
      <c r="J6501" s="654"/>
      <c r="K6501" s="655"/>
      <c r="L6501" s="653"/>
      <c r="M6501" s="654"/>
      <c r="N6501" s="654"/>
      <c r="O6501" s="654"/>
      <c r="P6501" s="655"/>
      <c r="Q6501" s="656"/>
      <c r="R6501" s="652"/>
      <c r="S6501" s="566"/>
      <c r="T6501" s="566"/>
      <c r="U6501" s="566"/>
      <c r="V6501" s="566"/>
      <c r="W6501" s="566"/>
      <c r="X6501" s="566"/>
      <c r="Y6501" s="566"/>
      <c r="Z6501" s="566"/>
      <c r="AA6501" s="566"/>
      <c r="AB6501" s="566"/>
      <c r="AC6501" s="566"/>
      <c r="AD6501" s="566"/>
      <c r="AE6501" s="566"/>
      <c r="AF6501" s="566"/>
      <c r="AG6501" s="566"/>
    </row>
    <row r="6502" spans="2:33" hidden="1" outlineLevel="1" x14ac:dyDescent="0.45">
      <c r="B6502" s="657"/>
      <c r="C6502" s="658"/>
      <c r="D6502" s="659"/>
      <c r="E6502" s="660"/>
      <c r="F6502" s="661"/>
      <c r="G6502" s="662"/>
      <c r="H6502" s="663"/>
      <c r="I6502" s="663"/>
      <c r="J6502" s="663"/>
      <c r="K6502" s="664"/>
      <c r="L6502" s="662"/>
      <c r="M6502" s="663"/>
      <c r="N6502" s="663"/>
      <c r="O6502" s="663"/>
      <c r="P6502" s="664"/>
      <c r="Q6502" s="665"/>
      <c r="R6502" s="661"/>
      <c r="S6502" s="566"/>
      <c r="T6502" s="566"/>
      <c r="U6502" s="566"/>
      <c r="V6502" s="566"/>
      <c r="W6502" s="566"/>
      <c r="X6502" s="566"/>
      <c r="Y6502" s="566"/>
      <c r="Z6502" s="566"/>
      <c r="AA6502" s="566"/>
      <c r="AB6502" s="566"/>
      <c r="AC6502" s="566"/>
      <c r="AD6502" s="566"/>
      <c r="AE6502" s="566"/>
      <c r="AF6502" s="566"/>
      <c r="AG6502" s="566"/>
    </row>
    <row r="6503" spans="2:33" hidden="1" outlineLevel="1" x14ac:dyDescent="0.45">
      <c r="B6503" s="648"/>
      <c r="C6503" s="649"/>
      <c r="D6503" s="650"/>
      <c r="E6503" s="651"/>
      <c r="F6503" s="652"/>
      <c r="G6503" s="653"/>
      <c r="H6503" s="654"/>
      <c r="I6503" s="654"/>
      <c r="J6503" s="654"/>
      <c r="K6503" s="655"/>
      <c r="L6503" s="653"/>
      <c r="M6503" s="654"/>
      <c r="N6503" s="654"/>
      <c r="O6503" s="654"/>
      <c r="P6503" s="655"/>
      <c r="Q6503" s="656"/>
      <c r="R6503" s="652"/>
      <c r="S6503" s="566"/>
      <c r="T6503" s="566"/>
      <c r="U6503" s="566"/>
      <c r="V6503" s="566"/>
      <c r="W6503" s="566"/>
      <c r="X6503" s="566"/>
      <c r="Y6503" s="566"/>
      <c r="Z6503" s="566"/>
      <c r="AA6503" s="566"/>
      <c r="AB6503" s="566"/>
      <c r="AC6503" s="566"/>
      <c r="AD6503" s="566"/>
      <c r="AE6503" s="566"/>
      <c r="AF6503" s="566"/>
      <c r="AG6503" s="566"/>
    </row>
    <row r="6504" spans="2:33" hidden="1" outlineLevel="1" x14ac:dyDescent="0.45">
      <c r="B6504" s="657"/>
      <c r="C6504" s="658"/>
      <c r="D6504" s="659"/>
      <c r="E6504" s="660"/>
      <c r="F6504" s="661"/>
      <c r="G6504" s="662"/>
      <c r="H6504" s="663"/>
      <c r="I6504" s="663"/>
      <c r="J6504" s="663"/>
      <c r="K6504" s="664"/>
      <c r="L6504" s="662"/>
      <c r="M6504" s="663"/>
      <c r="N6504" s="663"/>
      <c r="O6504" s="663"/>
      <c r="P6504" s="664"/>
      <c r="Q6504" s="665"/>
      <c r="R6504" s="661"/>
      <c r="S6504" s="566"/>
      <c r="T6504" s="566"/>
      <c r="U6504" s="566"/>
      <c r="V6504" s="566"/>
      <c r="W6504" s="566"/>
      <c r="X6504" s="566"/>
      <c r="Y6504" s="566"/>
      <c r="Z6504" s="566"/>
      <c r="AA6504" s="566"/>
      <c r="AB6504" s="566"/>
      <c r="AC6504" s="566"/>
      <c r="AD6504" s="566"/>
      <c r="AE6504" s="566"/>
      <c r="AF6504" s="566"/>
      <c r="AG6504" s="566"/>
    </row>
    <row r="6505" spans="2:33" hidden="1" outlineLevel="1" x14ac:dyDescent="0.45">
      <c r="B6505" s="648"/>
      <c r="C6505" s="649"/>
      <c r="D6505" s="650"/>
      <c r="E6505" s="651"/>
      <c r="F6505" s="652"/>
      <c r="G6505" s="653"/>
      <c r="H6505" s="654"/>
      <c r="I6505" s="654"/>
      <c r="J6505" s="654"/>
      <c r="K6505" s="655"/>
      <c r="L6505" s="653"/>
      <c r="M6505" s="654"/>
      <c r="N6505" s="654"/>
      <c r="O6505" s="654"/>
      <c r="P6505" s="655"/>
      <c r="Q6505" s="656"/>
      <c r="R6505" s="652"/>
      <c r="S6505" s="566"/>
      <c r="T6505" s="566"/>
      <c r="U6505" s="566"/>
      <c r="V6505" s="566"/>
      <c r="W6505" s="566"/>
      <c r="X6505" s="566"/>
      <c r="Y6505" s="566"/>
      <c r="Z6505" s="566"/>
      <c r="AA6505" s="566"/>
      <c r="AB6505" s="566"/>
      <c r="AC6505" s="566"/>
      <c r="AD6505" s="566"/>
      <c r="AE6505" s="566"/>
      <c r="AF6505" s="566"/>
      <c r="AG6505" s="566"/>
    </row>
    <row r="6506" spans="2:33" hidden="1" outlineLevel="1" x14ac:dyDescent="0.45">
      <c r="B6506" s="657"/>
      <c r="C6506" s="658"/>
      <c r="D6506" s="659"/>
      <c r="E6506" s="660"/>
      <c r="F6506" s="661"/>
      <c r="G6506" s="662"/>
      <c r="H6506" s="663"/>
      <c r="I6506" s="663"/>
      <c r="J6506" s="663"/>
      <c r="K6506" s="664"/>
      <c r="L6506" s="662"/>
      <c r="M6506" s="663"/>
      <c r="N6506" s="663"/>
      <c r="O6506" s="663"/>
      <c r="P6506" s="664"/>
      <c r="Q6506" s="665"/>
      <c r="R6506" s="661"/>
      <c r="S6506" s="566"/>
      <c r="T6506" s="566"/>
      <c r="U6506" s="566"/>
      <c r="V6506" s="566"/>
      <c r="W6506" s="566"/>
      <c r="X6506" s="566"/>
      <c r="Y6506" s="566"/>
      <c r="Z6506" s="566"/>
      <c r="AA6506" s="566"/>
      <c r="AB6506" s="566"/>
      <c r="AC6506" s="566"/>
      <c r="AD6506" s="566"/>
      <c r="AE6506" s="566"/>
      <c r="AF6506" s="566"/>
      <c r="AG6506" s="566"/>
    </row>
    <row r="6507" spans="2:33" hidden="1" outlineLevel="1" x14ac:dyDescent="0.45">
      <c r="B6507" s="648"/>
      <c r="C6507" s="649"/>
      <c r="D6507" s="650"/>
      <c r="E6507" s="651"/>
      <c r="F6507" s="652"/>
      <c r="G6507" s="653"/>
      <c r="H6507" s="654"/>
      <c r="I6507" s="654"/>
      <c r="J6507" s="654"/>
      <c r="K6507" s="655"/>
      <c r="L6507" s="653"/>
      <c r="M6507" s="654"/>
      <c r="N6507" s="654"/>
      <c r="O6507" s="654"/>
      <c r="P6507" s="655"/>
      <c r="Q6507" s="656"/>
      <c r="R6507" s="652"/>
      <c r="S6507" s="566"/>
      <c r="T6507" s="566"/>
      <c r="U6507" s="566"/>
      <c r="V6507" s="566"/>
      <c r="W6507" s="566"/>
      <c r="X6507" s="566"/>
      <c r="Y6507" s="566"/>
      <c r="Z6507" s="566"/>
      <c r="AA6507" s="566"/>
      <c r="AB6507" s="566"/>
      <c r="AC6507" s="566"/>
      <c r="AD6507" s="566"/>
      <c r="AE6507" s="566"/>
      <c r="AF6507" s="566"/>
      <c r="AG6507" s="566"/>
    </row>
    <row r="6508" spans="2:33" hidden="1" outlineLevel="1" x14ac:dyDescent="0.45">
      <c r="B6508" s="657"/>
      <c r="C6508" s="658"/>
      <c r="D6508" s="659"/>
      <c r="E6508" s="660"/>
      <c r="F6508" s="661"/>
      <c r="G6508" s="662"/>
      <c r="H6508" s="663"/>
      <c r="I6508" s="663"/>
      <c r="J6508" s="663"/>
      <c r="K6508" s="664"/>
      <c r="L6508" s="662"/>
      <c r="M6508" s="663"/>
      <c r="N6508" s="663"/>
      <c r="O6508" s="663"/>
      <c r="P6508" s="664"/>
      <c r="Q6508" s="665"/>
      <c r="R6508" s="661"/>
      <c r="S6508" s="566"/>
      <c r="T6508" s="566"/>
      <c r="U6508" s="566"/>
      <c r="V6508" s="566"/>
      <c r="W6508" s="566"/>
      <c r="X6508" s="566"/>
      <c r="Y6508" s="566"/>
      <c r="Z6508" s="566"/>
      <c r="AA6508" s="566"/>
      <c r="AB6508" s="566"/>
      <c r="AC6508" s="566"/>
      <c r="AD6508" s="566"/>
      <c r="AE6508" s="566"/>
      <c r="AF6508" s="566"/>
      <c r="AG6508" s="566"/>
    </row>
    <row r="6509" spans="2:33" hidden="1" outlineLevel="1" x14ac:dyDescent="0.45">
      <c r="B6509" s="648"/>
      <c r="C6509" s="649"/>
      <c r="D6509" s="650"/>
      <c r="E6509" s="651"/>
      <c r="F6509" s="652"/>
      <c r="G6509" s="653"/>
      <c r="H6509" s="654"/>
      <c r="I6509" s="654"/>
      <c r="J6509" s="654"/>
      <c r="K6509" s="655"/>
      <c r="L6509" s="653"/>
      <c r="M6509" s="654"/>
      <c r="N6509" s="654"/>
      <c r="O6509" s="654"/>
      <c r="P6509" s="655"/>
      <c r="Q6509" s="656"/>
      <c r="R6509" s="652"/>
      <c r="S6509" s="566"/>
      <c r="T6509" s="566"/>
      <c r="U6509" s="566"/>
      <c r="V6509" s="566"/>
      <c r="W6509" s="566"/>
      <c r="X6509" s="566"/>
      <c r="Y6509" s="566"/>
      <c r="Z6509" s="566"/>
      <c r="AA6509" s="566"/>
      <c r="AB6509" s="566"/>
      <c r="AC6509" s="566"/>
      <c r="AD6509" s="566"/>
      <c r="AE6509" s="566"/>
      <c r="AF6509" s="566"/>
      <c r="AG6509" s="566"/>
    </row>
    <row r="6510" spans="2:33" hidden="1" outlineLevel="1" x14ac:dyDescent="0.45">
      <c r="B6510" s="657"/>
      <c r="C6510" s="658"/>
      <c r="D6510" s="659"/>
      <c r="E6510" s="660"/>
      <c r="F6510" s="661"/>
      <c r="G6510" s="662"/>
      <c r="H6510" s="663"/>
      <c r="I6510" s="663"/>
      <c r="J6510" s="663"/>
      <c r="K6510" s="664"/>
      <c r="L6510" s="662"/>
      <c r="M6510" s="663"/>
      <c r="N6510" s="663"/>
      <c r="O6510" s="663"/>
      <c r="P6510" s="664"/>
      <c r="Q6510" s="665"/>
      <c r="R6510" s="661"/>
      <c r="S6510" s="566"/>
      <c r="T6510" s="566"/>
      <c r="U6510" s="566"/>
      <c r="V6510" s="566"/>
      <c r="W6510" s="566"/>
      <c r="X6510" s="566"/>
      <c r="Y6510" s="566"/>
      <c r="Z6510" s="566"/>
      <c r="AA6510" s="566"/>
      <c r="AB6510" s="566"/>
      <c r="AC6510" s="566"/>
      <c r="AD6510" s="566"/>
      <c r="AE6510" s="566"/>
      <c r="AF6510" s="566"/>
      <c r="AG6510" s="566"/>
    </row>
    <row r="6511" spans="2:33" hidden="1" outlineLevel="1" x14ac:dyDescent="0.45">
      <c r="B6511" s="648"/>
      <c r="C6511" s="649"/>
      <c r="D6511" s="650"/>
      <c r="E6511" s="651"/>
      <c r="F6511" s="652"/>
      <c r="G6511" s="653"/>
      <c r="H6511" s="654"/>
      <c r="I6511" s="654"/>
      <c r="J6511" s="654"/>
      <c r="K6511" s="655"/>
      <c r="L6511" s="653"/>
      <c r="M6511" s="654"/>
      <c r="N6511" s="654"/>
      <c r="O6511" s="654"/>
      <c r="P6511" s="655"/>
      <c r="Q6511" s="656"/>
      <c r="R6511" s="652"/>
      <c r="S6511" s="566"/>
      <c r="T6511" s="566"/>
      <c r="U6511" s="566"/>
      <c r="V6511" s="566"/>
      <c r="W6511" s="566"/>
      <c r="X6511" s="566"/>
      <c r="Y6511" s="566"/>
      <c r="Z6511" s="566"/>
      <c r="AA6511" s="566"/>
      <c r="AB6511" s="566"/>
      <c r="AC6511" s="566"/>
      <c r="AD6511" s="566"/>
      <c r="AE6511" s="566"/>
      <c r="AF6511" s="566"/>
      <c r="AG6511" s="566"/>
    </row>
    <row r="6512" spans="2:33" hidden="1" outlineLevel="1" x14ac:dyDescent="0.45">
      <c r="B6512" s="657"/>
      <c r="C6512" s="658"/>
      <c r="D6512" s="659"/>
      <c r="E6512" s="660"/>
      <c r="F6512" s="661"/>
      <c r="G6512" s="662"/>
      <c r="H6512" s="663"/>
      <c r="I6512" s="663"/>
      <c r="J6512" s="663"/>
      <c r="K6512" s="664"/>
      <c r="L6512" s="662"/>
      <c r="M6512" s="663"/>
      <c r="N6512" s="663"/>
      <c r="O6512" s="663"/>
      <c r="P6512" s="664"/>
      <c r="Q6512" s="665"/>
      <c r="R6512" s="661"/>
      <c r="S6512" s="566"/>
      <c r="T6512" s="566"/>
      <c r="U6512" s="566"/>
      <c r="V6512" s="566"/>
      <c r="W6512" s="566"/>
      <c r="X6512" s="566"/>
      <c r="Y6512" s="566"/>
      <c r="Z6512" s="566"/>
      <c r="AA6512" s="566"/>
      <c r="AB6512" s="566"/>
      <c r="AC6512" s="566"/>
      <c r="AD6512" s="566"/>
      <c r="AE6512" s="566"/>
      <c r="AF6512" s="566"/>
      <c r="AG6512" s="566"/>
    </row>
    <row r="6513" spans="2:33" hidden="1" outlineLevel="1" x14ac:dyDescent="0.45">
      <c r="B6513" s="648"/>
      <c r="C6513" s="649"/>
      <c r="D6513" s="650"/>
      <c r="E6513" s="651"/>
      <c r="F6513" s="652"/>
      <c r="G6513" s="653"/>
      <c r="H6513" s="654"/>
      <c r="I6513" s="654"/>
      <c r="J6513" s="654"/>
      <c r="K6513" s="655"/>
      <c r="L6513" s="653"/>
      <c r="M6513" s="654"/>
      <c r="N6513" s="654"/>
      <c r="O6513" s="654"/>
      <c r="P6513" s="655"/>
      <c r="Q6513" s="656"/>
      <c r="R6513" s="652"/>
      <c r="S6513" s="566"/>
      <c r="T6513" s="566"/>
      <c r="U6513" s="566"/>
      <c r="V6513" s="566"/>
      <c r="W6513" s="566"/>
      <c r="X6513" s="566"/>
      <c r="Y6513" s="566"/>
      <c r="Z6513" s="566"/>
      <c r="AA6513" s="566"/>
      <c r="AB6513" s="566"/>
      <c r="AC6513" s="566"/>
      <c r="AD6513" s="566"/>
      <c r="AE6513" s="566"/>
      <c r="AF6513" s="566"/>
      <c r="AG6513" s="566"/>
    </row>
    <row r="6514" spans="2:33" hidden="1" outlineLevel="1" x14ac:dyDescent="0.45">
      <c r="B6514" s="657"/>
      <c r="C6514" s="658"/>
      <c r="D6514" s="659"/>
      <c r="E6514" s="660"/>
      <c r="F6514" s="661"/>
      <c r="G6514" s="662"/>
      <c r="H6514" s="663"/>
      <c r="I6514" s="663"/>
      <c r="J6514" s="663"/>
      <c r="K6514" s="664"/>
      <c r="L6514" s="662"/>
      <c r="M6514" s="663"/>
      <c r="N6514" s="663"/>
      <c r="O6514" s="663"/>
      <c r="P6514" s="664"/>
      <c r="Q6514" s="665"/>
      <c r="R6514" s="661"/>
      <c r="S6514" s="566"/>
      <c r="T6514" s="566"/>
      <c r="U6514" s="566"/>
      <c r="V6514" s="566"/>
      <c r="W6514" s="566"/>
      <c r="X6514" s="566"/>
      <c r="Y6514" s="566"/>
      <c r="Z6514" s="566"/>
      <c r="AA6514" s="566"/>
      <c r="AB6514" s="566"/>
      <c r="AC6514" s="566"/>
      <c r="AD6514" s="566"/>
      <c r="AE6514" s="566"/>
      <c r="AF6514" s="566"/>
      <c r="AG6514" s="566"/>
    </row>
    <row r="6515" spans="2:33" hidden="1" outlineLevel="1" x14ac:dyDescent="0.45">
      <c r="B6515" s="648"/>
      <c r="C6515" s="649"/>
      <c r="D6515" s="650"/>
      <c r="E6515" s="651"/>
      <c r="F6515" s="652"/>
      <c r="G6515" s="653"/>
      <c r="H6515" s="654"/>
      <c r="I6515" s="654"/>
      <c r="J6515" s="654"/>
      <c r="K6515" s="655"/>
      <c r="L6515" s="653"/>
      <c r="M6515" s="654"/>
      <c r="N6515" s="654"/>
      <c r="O6515" s="654"/>
      <c r="P6515" s="655"/>
      <c r="Q6515" s="656"/>
      <c r="R6515" s="652"/>
      <c r="S6515" s="566"/>
      <c r="T6515" s="566"/>
      <c r="U6515" s="566"/>
      <c r="V6515" s="566"/>
      <c r="W6515" s="566"/>
      <c r="X6515" s="566"/>
      <c r="Y6515" s="566"/>
      <c r="Z6515" s="566"/>
      <c r="AA6515" s="566"/>
      <c r="AB6515" s="566"/>
      <c r="AC6515" s="566"/>
      <c r="AD6515" s="566"/>
      <c r="AE6515" s="566"/>
      <c r="AF6515" s="566"/>
      <c r="AG6515" s="566"/>
    </row>
    <row r="6516" spans="2:33" hidden="1" outlineLevel="1" x14ac:dyDescent="0.45">
      <c r="B6516" s="657"/>
      <c r="C6516" s="658"/>
      <c r="D6516" s="659"/>
      <c r="E6516" s="660"/>
      <c r="F6516" s="661"/>
      <c r="G6516" s="662"/>
      <c r="H6516" s="663"/>
      <c r="I6516" s="663"/>
      <c r="J6516" s="663"/>
      <c r="K6516" s="664"/>
      <c r="L6516" s="662"/>
      <c r="M6516" s="663"/>
      <c r="N6516" s="663"/>
      <c r="O6516" s="663"/>
      <c r="P6516" s="664"/>
      <c r="Q6516" s="665"/>
      <c r="R6516" s="661"/>
      <c r="S6516" s="566"/>
      <c r="T6516" s="566"/>
      <c r="U6516" s="566"/>
      <c r="V6516" s="566"/>
      <c r="W6516" s="566"/>
      <c r="X6516" s="566"/>
      <c r="Y6516" s="566"/>
      <c r="Z6516" s="566"/>
      <c r="AA6516" s="566"/>
      <c r="AB6516" s="566"/>
      <c r="AC6516" s="566"/>
      <c r="AD6516" s="566"/>
      <c r="AE6516" s="566"/>
      <c r="AF6516" s="566"/>
      <c r="AG6516" s="566"/>
    </row>
    <row r="6517" spans="2:33" hidden="1" outlineLevel="1" x14ac:dyDescent="0.45">
      <c r="B6517" s="648"/>
      <c r="C6517" s="649"/>
      <c r="D6517" s="650"/>
      <c r="E6517" s="651"/>
      <c r="F6517" s="652"/>
      <c r="G6517" s="653"/>
      <c r="H6517" s="654"/>
      <c r="I6517" s="654"/>
      <c r="J6517" s="654"/>
      <c r="K6517" s="655"/>
      <c r="L6517" s="653"/>
      <c r="M6517" s="654"/>
      <c r="N6517" s="654"/>
      <c r="O6517" s="654"/>
      <c r="P6517" s="655"/>
      <c r="Q6517" s="656"/>
      <c r="R6517" s="652"/>
      <c r="S6517" s="566"/>
      <c r="T6517" s="566"/>
      <c r="U6517" s="566"/>
      <c r="V6517" s="566"/>
      <c r="W6517" s="566"/>
      <c r="X6517" s="566"/>
      <c r="Y6517" s="566"/>
      <c r="Z6517" s="566"/>
      <c r="AA6517" s="566"/>
      <c r="AB6517" s="566"/>
      <c r="AC6517" s="566"/>
      <c r="AD6517" s="566"/>
      <c r="AE6517" s="566"/>
      <c r="AF6517" s="566"/>
      <c r="AG6517" s="566"/>
    </row>
    <row r="6518" spans="2:33" hidden="1" outlineLevel="1" x14ac:dyDescent="0.45">
      <c r="B6518" s="657"/>
      <c r="C6518" s="658"/>
      <c r="D6518" s="659"/>
      <c r="E6518" s="660"/>
      <c r="F6518" s="661"/>
      <c r="G6518" s="662"/>
      <c r="H6518" s="663"/>
      <c r="I6518" s="663"/>
      <c r="J6518" s="663"/>
      <c r="K6518" s="664"/>
      <c r="L6518" s="662"/>
      <c r="M6518" s="663"/>
      <c r="N6518" s="663"/>
      <c r="O6518" s="663"/>
      <c r="P6518" s="664"/>
      <c r="Q6518" s="665"/>
      <c r="R6518" s="661"/>
      <c r="S6518" s="566"/>
      <c r="T6518" s="566"/>
      <c r="U6518" s="566"/>
      <c r="V6518" s="566"/>
      <c r="W6518" s="566"/>
      <c r="X6518" s="566"/>
      <c r="Y6518" s="566"/>
      <c r="Z6518" s="566"/>
      <c r="AA6518" s="566"/>
      <c r="AB6518" s="566"/>
      <c r="AC6518" s="566"/>
      <c r="AD6518" s="566"/>
      <c r="AE6518" s="566"/>
      <c r="AF6518" s="566"/>
      <c r="AG6518" s="566"/>
    </row>
    <row r="6519" spans="2:33" hidden="1" outlineLevel="1" x14ac:dyDescent="0.45">
      <c r="B6519" s="648"/>
      <c r="C6519" s="649"/>
      <c r="D6519" s="650"/>
      <c r="E6519" s="651"/>
      <c r="F6519" s="652"/>
      <c r="G6519" s="653"/>
      <c r="H6519" s="654"/>
      <c r="I6519" s="654"/>
      <c r="J6519" s="654"/>
      <c r="K6519" s="655"/>
      <c r="L6519" s="653"/>
      <c r="M6519" s="654"/>
      <c r="N6519" s="654"/>
      <c r="O6519" s="654"/>
      <c r="P6519" s="655"/>
      <c r="Q6519" s="656"/>
      <c r="R6519" s="652"/>
      <c r="S6519" s="566"/>
      <c r="T6519" s="566"/>
      <c r="U6519" s="566"/>
      <c r="V6519" s="566"/>
      <c r="W6519" s="566"/>
      <c r="X6519" s="566"/>
      <c r="Y6519" s="566"/>
      <c r="Z6519" s="566"/>
      <c r="AA6519" s="566"/>
      <c r="AB6519" s="566"/>
      <c r="AC6519" s="566"/>
      <c r="AD6519" s="566"/>
      <c r="AE6519" s="566"/>
      <c r="AF6519" s="566"/>
      <c r="AG6519" s="566"/>
    </row>
    <row r="6520" spans="2:33" hidden="1" outlineLevel="1" x14ac:dyDescent="0.45">
      <c r="B6520" s="657"/>
      <c r="C6520" s="658"/>
      <c r="D6520" s="659"/>
      <c r="E6520" s="660"/>
      <c r="F6520" s="661"/>
      <c r="G6520" s="662"/>
      <c r="H6520" s="663"/>
      <c r="I6520" s="663"/>
      <c r="J6520" s="663"/>
      <c r="K6520" s="664"/>
      <c r="L6520" s="662"/>
      <c r="M6520" s="663"/>
      <c r="N6520" s="663"/>
      <c r="O6520" s="663"/>
      <c r="P6520" s="664"/>
      <c r="Q6520" s="665"/>
      <c r="R6520" s="661"/>
      <c r="S6520" s="566"/>
      <c r="T6520" s="566"/>
      <c r="U6520" s="566"/>
      <c r="V6520" s="566"/>
      <c r="W6520" s="566"/>
      <c r="X6520" s="566"/>
      <c r="Y6520" s="566"/>
      <c r="Z6520" s="566"/>
      <c r="AA6520" s="566"/>
      <c r="AB6520" s="566"/>
      <c r="AC6520" s="566"/>
      <c r="AD6520" s="566"/>
      <c r="AE6520" s="566"/>
      <c r="AF6520" s="566"/>
      <c r="AG6520" s="566"/>
    </row>
    <row r="6521" spans="2:33" hidden="1" outlineLevel="1" x14ac:dyDescent="0.45">
      <c r="B6521" s="648"/>
      <c r="C6521" s="649"/>
      <c r="D6521" s="650"/>
      <c r="E6521" s="651"/>
      <c r="F6521" s="652"/>
      <c r="G6521" s="653"/>
      <c r="H6521" s="654"/>
      <c r="I6521" s="654"/>
      <c r="J6521" s="654"/>
      <c r="K6521" s="655"/>
      <c r="L6521" s="653"/>
      <c r="M6521" s="654"/>
      <c r="N6521" s="654"/>
      <c r="O6521" s="654"/>
      <c r="P6521" s="655"/>
      <c r="Q6521" s="656"/>
      <c r="R6521" s="652"/>
      <c r="S6521" s="566"/>
      <c r="T6521" s="566"/>
      <c r="U6521" s="566"/>
      <c r="V6521" s="566"/>
      <c r="W6521" s="566"/>
      <c r="X6521" s="566"/>
      <c r="Y6521" s="566"/>
      <c r="Z6521" s="566"/>
      <c r="AA6521" s="566"/>
      <c r="AB6521" s="566"/>
      <c r="AC6521" s="566"/>
      <c r="AD6521" s="566"/>
      <c r="AE6521" s="566"/>
      <c r="AF6521" s="566"/>
      <c r="AG6521" s="566"/>
    </row>
    <row r="6522" spans="2:33" hidden="1" outlineLevel="1" x14ac:dyDescent="0.45">
      <c r="B6522" s="657"/>
      <c r="C6522" s="658"/>
      <c r="D6522" s="659"/>
      <c r="E6522" s="660"/>
      <c r="F6522" s="661"/>
      <c r="G6522" s="662"/>
      <c r="H6522" s="663"/>
      <c r="I6522" s="663"/>
      <c r="J6522" s="663"/>
      <c r="K6522" s="664"/>
      <c r="L6522" s="662"/>
      <c r="M6522" s="663"/>
      <c r="N6522" s="663"/>
      <c r="O6522" s="663"/>
      <c r="P6522" s="664"/>
      <c r="Q6522" s="665"/>
      <c r="R6522" s="661"/>
      <c r="S6522" s="566"/>
      <c r="T6522" s="566"/>
      <c r="U6522" s="566"/>
      <c r="V6522" s="566"/>
      <c r="W6522" s="566"/>
      <c r="X6522" s="566"/>
      <c r="Y6522" s="566"/>
      <c r="Z6522" s="566"/>
      <c r="AA6522" s="566"/>
      <c r="AB6522" s="566"/>
      <c r="AC6522" s="566"/>
      <c r="AD6522" s="566"/>
      <c r="AE6522" s="566"/>
      <c r="AF6522" s="566"/>
      <c r="AG6522" s="566"/>
    </row>
    <row r="6523" spans="2:33" hidden="1" outlineLevel="1" x14ac:dyDescent="0.45">
      <c r="B6523" s="648"/>
      <c r="C6523" s="649"/>
      <c r="D6523" s="650"/>
      <c r="E6523" s="651"/>
      <c r="F6523" s="652"/>
      <c r="G6523" s="653"/>
      <c r="H6523" s="654"/>
      <c r="I6523" s="654"/>
      <c r="J6523" s="654"/>
      <c r="K6523" s="655"/>
      <c r="L6523" s="653"/>
      <c r="M6523" s="654"/>
      <c r="N6523" s="654"/>
      <c r="O6523" s="654"/>
      <c r="P6523" s="655"/>
      <c r="Q6523" s="656"/>
      <c r="R6523" s="652"/>
      <c r="S6523" s="566"/>
      <c r="T6523" s="566"/>
      <c r="U6523" s="566"/>
      <c r="V6523" s="566"/>
      <c r="W6523" s="566"/>
      <c r="X6523" s="566"/>
      <c r="Y6523" s="566"/>
      <c r="Z6523" s="566"/>
      <c r="AA6523" s="566"/>
      <c r="AB6523" s="566"/>
      <c r="AC6523" s="566"/>
      <c r="AD6523" s="566"/>
      <c r="AE6523" s="566"/>
      <c r="AF6523" s="566"/>
      <c r="AG6523" s="566"/>
    </row>
    <row r="6524" spans="2:33" hidden="1" outlineLevel="1" x14ac:dyDescent="0.45">
      <c r="B6524" s="657"/>
      <c r="C6524" s="658"/>
      <c r="D6524" s="659"/>
      <c r="E6524" s="660"/>
      <c r="F6524" s="661"/>
      <c r="G6524" s="662"/>
      <c r="H6524" s="663"/>
      <c r="I6524" s="663"/>
      <c r="J6524" s="663"/>
      <c r="K6524" s="664"/>
      <c r="L6524" s="662"/>
      <c r="M6524" s="663"/>
      <c r="N6524" s="663"/>
      <c r="O6524" s="663"/>
      <c r="P6524" s="664"/>
      <c r="Q6524" s="665"/>
      <c r="R6524" s="661"/>
      <c r="S6524" s="566"/>
      <c r="T6524" s="566"/>
      <c r="U6524" s="566"/>
      <c r="V6524" s="566"/>
      <c r="W6524" s="566"/>
      <c r="X6524" s="566"/>
      <c r="Y6524" s="566"/>
      <c r="Z6524" s="566"/>
      <c r="AA6524" s="566"/>
      <c r="AB6524" s="566"/>
      <c r="AC6524" s="566"/>
      <c r="AD6524" s="566"/>
      <c r="AE6524" s="566"/>
      <c r="AF6524" s="566"/>
      <c r="AG6524" s="566"/>
    </row>
    <row r="6525" spans="2:33" hidden="1" outlineLevel="1" x14ac:dyDescent="0.45">
      <c r="B6525" s="648"/>
      <c r="C6525" s="649"/>
      <c r="D6525" s="650"/>
      <c r="E6525" s="651"/>
      <c r="F6525" s="652"/>
      <c r="G6525" s="653"/>
      <c r="H6525" s="654"/>
      <c r="I6525" s="654"/>
      <c r="J6525" s="654"/>
      <c r="K6525" s="655"/>
      <c r="L6525" s="653"/>
      <c r="M6525" s="654"/>
      <c r="N6525" s="654"/>
      <c r="O6525" s="654"/>
      <c r="P6525" s="655"/>
      <c r="Q6525" s="656"/>
      <c r="R6525" s="652"/>
      <c r="S6525" s="566"/>
      <c r="T6525" s="566"/>
      <c r="U6525" s="566"/>
      <c r="V6525" s="566"/>
      <c r="W6525" s="566"/>
      <c r="X6525" s="566"/>
      <c r="Y6525" s="566"/>
      <c r="Z6525" s="566"/>
      <c r="AA6525" s="566"/>
      <c r="AB6525" s="566"/>
      <c r="AC6525" s="566"/>
      <c r="AD6525" s="566"/>
      <c r="AE6525" s="566"/>
      <c r="AF6525" s="566"/>
      <c r="AG6525" s="566"/>
    </row>
    <row r="6526" spans="2:33" hidden="1" outlineLevel="1" x14ac:dyDescent="0.45">
      <c r="B6526" s="657"/>
      <c r="C6526" s="658"/>
      <c r="D6526" s="659"/>
      <c r="E6526" s="660"/>
      <c r="F6526" s="661"/>
      <c r="G6526" s="662"/>
      <c r="H6526" s="663"/>
      <c r="I6526" s="663"/>
      <c r="J6526" s="663"/>
      <c r="K6526" s="664"/>
      <c r="L6526" s="662"/>
      <c r="M6526" s="663"/>
      <c r="N6526" s="663"/>
      <c r="O6526" s="663"/>
      <c r="P6526" s="664"/>
      <c r="Q6526" s="665"/>
      <c r="R6526" s="661"/>
      <c r="S6526" s="566"/>
      <c r="T6526" s="566"/>
      <c r="U6526" s="566"/>
      <c r="V6526" s="566"/>
      <c r="W6526" s="566"/>
      <c r="X6526" s="566"/>
      <c r="Y6526" s="566"/>
      <c r="Z6526" s="566"/>
      <c r="AA6526" s="566"/>
      <c r="AB6526" s="566"/>
      <c r="AC6526" s="566"/>
      <c r="AD6526" s="566"/>
      <c r="AE6526" s="566"/>
      <c r="AF6526" s="566"/>
      <c r="AG6526" s="566"/>
    </row>
    <row r="6527" spans="2:33" hidden="1" outlineLevel="1" x14ac:dyDescent="0.45">
      <c r="B6527" s="648"/>
      <c r="C6527" s="649"/>
      <c r="D6527" s="650"/>
      <c r="E6527" s="651"/>
      <c r="F6527" s="652"/>
      <c r="G6527" s="653"/>
      <c r="H6527" s="654"/>
      <c r="I6527" s="654"/>
      <c r="J6527" s="654"/>
      <c r="K6527" s="655"/>
      <c r="L6527" s="653"/>
      <c r="M6527" s="654"/>
      <c r="N6527" s="654"/>
      <c r="O6527" s="654"/>
      <c r="P6527" s="655"/>
      <c r="Q6527" s="656"/>
      <c r="R6527" s="652"/>
      <c r="S6527" s="566"/>
      <c r="T6527" s="566"/>
      <c r="U6527" s="566"/>
      <c r="V6527" s="566"/>
      <c r="W6527" s="566"/>
      <c r="X6527" s="566"/>
      <c r="Y6527" s="566"/>
      <c r="Z6527" s="566"/>
      <c r="AA6527" s="566"/>
      <c r="AB6527" s="566"/>
      <c r="AC6527" s="566"/>
      <c r="AD6527" s="566"/>
      <c r="AE6527" s="566"/>
      <c r="AF6527" s="566"/>
      <c r="AG6527" s="566"/>
    </row>
    <row r="6528" spans="2:33" hidden="1" outlineLevel="1" x14ac:dyDescent="0.45">
      <c r="B6528" s="657"/>
      <c r="C6528" s="658"/>
      <c r="D6528" s="659"/>
      <c r="E6528" s="660"/>
      <c r="F6528" s="661"/>
      <c r="G6528" s="662"/>
      <c r="H6528" s="663"/>
      <c r="I6528" s="663"/>
      <c r="J6528" s="663"/>
      <c r="K6528" s="664"/>
      <c r="L6528" s="662"/>
      <c r="M6528" s="663"/>
      <c r="N6528" s="663"/>
      <c r="O6528" s="663"/>
      <c r="P6528" s="664"/>
      <c r="Q6528" s="665"/>
      <c r="R6528" s="661"/>
      <c r="S6528" s="566"/>
      <c r="T6528" s="566"/>
      <c r="U6528" s="566"/>
      <c r="V6528" s="566"/>
      <c r="W6528" s="566"/>
      <c r="X6528" s="566"/>
      <c r="Y6528" s="566"/>
      <c r="Z6528" s="566"/>
      <c r="AA6528" s="566"/>
      <c r="AB6528" s="566"/>
      <c r="AC6528" s="566"/>
      <c r="AD6528" s="566"/>
      <c r="AE6528" s="566"/>
      <c r="AF6528" s="566"/>
      <c r="AG6528" s="566"/>
    </row>
    <row r="6529" spans="2:33" hidden="1" outlineLevel="1" x14ac:dyDescent="0.45">
      <c r="B6529" s="648"/>
      <c r="C6529" s="649"/>
      <c r="D6529" s="650"/>
      <c r="E6529" s="651"/>
      <c r="F6529" s="652"/>
      <c r="G6529" s="653"/>
      <c r="H6529" s="654"/>
      <c r="I6529" s="654"/>
      <c r="J6529" s="654"/>
      <c r="K6529" s="655"/>
      <c r="L6529" s="653"/>
      <c r="M6529" s="654"/>
      <c r="N6529" s="654"/>
      <c r="O6529" s="654"/>
      <c r="P6529" s="655"/>
      <c r="Q6529" s="656"/>
      <c r="R6529" s="652"/>
      <c r="S6529" s="566"/>
      <c r="T6529" s="566"/>
      <c r="U6529" s="566"/>
      <c r="V6529" s="566"/>
      <c r="W6529" s="566"/>
      <c r="X6529" s="566"/>
      <c r="Y6529" s="566"/>
      <c r="Z6529" s="566"/>
      <c r="AA6529" s="566"/>
      <c r="AB6529" s="566"/>
      <c r="AC6529" s="566"/>
      <c r="AD6529" s="566"/>
      <c r="AE6529" s="566"/>
      <c r="AF6529" s="566"/>
      <c r="AG6529" s="566"/>
    </row>
    <row r="6530" spans="2:33" hidden="1" outlineLevel="1" x14ac:dyDescent="0.45">
      <c r="B6530" s="657"/>
      <c r="C6530" s="658"/>
      <c r="D6530" s="659"/>
      <c r="E6530" s="660"/>
      <c r="F6530" s="661"/>
      <c r="G6530" s="662"/>
      <c r="H6530" s="663"/>
      <c r="I6530" s="663"/>
      <c r="J6530" s="663"/>
      <c r="K6530" s="664"/>
      <c r="L6530" s="662"/>
      <c r="M6530" s="663"/>
      <c r="N6530" s="663"/>
      <c r="O6530" s="663"/>
      <c r="P6530" s="664"/>
      <c r="Q6530" s="665"/>
      <c r="R6530" s="661"/>
      <c r="S6530" s="566"/>
      <c r="T6530" s="566"/>
      <c r="U6530" s="566"/>
      <c r="V6530" s="566"/>
      <c r="W6530" s="566"/>
      <c r="X6530" s="566"/>
      <c r="Y6530" s="566"/>
      <c r="Z6530" s="566"/>
      <c r="AA6530" s="566"/>
      <c r="AB6530" s="566"/>
      <c r="AC6530" s="566"/>
      <c r="AD6530" s="566"/>
      <c r="AE6530" s="566"/>
      <c r="AF6530" s="566"/>
      <c r="AG6530" s="566"/>
    </row>
    <row r="6531" spans="2:33" hidden="1" outlineLevel="1" x14ac:dyDescent="0.45">
      <c r="B6531" s="648"/>
      <c r="C6531" s="649"/>
      <c r="D6531" s="650"/>
      <c r="E6531" s="651"/>
      <c r="F6531" s="652"/>
      <c r="G6531" s="653"/>
      <c r="H6531" s="654"/>
      <c r="I6531" s="654"/>
      <c r="J6531" s="654"/>
      <c r="K6531" s="655"/>
      <c r="L6531" s="653"/>
      <c r="M6531" s="654"/>
      <c r="N6531" s="654"/>
      <c r="O6531" s="654"/>
      <c r="P6531" s="655"/>
      <c r="Q6531" s="656"/>
      <c r="R6531" s="652"/>
      <c r="S6531" s="566"/>
      <c r="T6531" s="566"/>
      <c r="U6531" s="566"/>
      <c r="V6531" s="566"/>
      <c r="W6531" s="566"/>
      <c r="X6531" s="566"/>
      <c r="Y6531" s="566"/>
      <c r="Z6531" s="566"/>
      <c r="AA6531" s="566"/>
      <c r="AB6531" s="566"/>
      <c r="AC6531" s="566"/>
      <c r="AD6531" s="566"/>
      <c r="AE6531" s="566"/>
      <c r="AF6531" s="566"/>
      <c r="AG6531" s="566"/>
    </row>
    <row r="6532" spans="2:33" hidden="1" outlineLevel="1" x14ac:dyDescent="0.45">
      <c r="B6532" s="657"/>
      <c r="C6532" s="658"/>
      <c r="D6532" s="659"/>
      <c r="E6532" s="660"/>
      <c r="F6532" s="661"/>
      <c r="G6532" s="662"/>
      <c r="H6532" s="663"/>
      <c r="I6532" s="663"/>
      <c r="J6532" s="663"/>
      <c r="K6532" s="664"/>
      <c r="L6532" s="662"/>
      <c r="M6532" s="663"/>
      <c r="N6532" s="663"/>
      <c r="O6532" s="663"/>
      <c r="P6532" s="664"/>
      <c r="Q6532" s="665"/>
      <c r="R6532" s="661"/>
      <c r="S6532" s="566"/>
      <c r="T6532" s="566"/>
      <c r="U6532" s="566"/>
      <c r="V6532" s="566"/>
      <c r="W6532" s="566"/>
      <c r="X6532" s="566"/>
      <c r="Y6532" s="566"/>
      <c r="Z6532" s="566"/>
      <c r="AA6532" s="566"/>
      <c r="AB6532" s="566"/>
      <c r="AC6532" s="566"/>
      <c r="AD6532" s="566"/>
      <c r="AE6532" s="566"/>
      <c r="AF6532" s="566"/>
      <c r="AG6532" s="566"/>
    </row>
    <row r="6533" spans="2:33" hidden="1" outlineLevel="1" x14ac:dyDescent="0.45">
      <c r="B6533" s="648"/>
      <c r="C6533" s="649"/>
      <c r="D6533" s="650"/>
      <c r="E6533" s="651"/>
      <c r="F6533" s="652"/>
      <c r="G6533" s="653"/>
      <c r="H6533" s="654"/>
      <c r="I6533" s="654"/>
      <c r="J6533" s="654"/>
      <c r="K6533" s="655"/>
      <c r="L6533" s="653"/>
      <c r="M6533" s="654"/>
      <c r="N6533" s="654"/>
      <c r="O6533" s="654"/>
      <c r="P6533" s="655"/>
      <c r="Q6533" s="656"/>
      <c r="R6533" s="652"/>
      <c r="S6533" s="566"/>
      <c r="T6533" s="566"/>
      <c r="U6533" s="566"/>
      <c r="V6533" s="566"/>
      <c r="W6533" s="566"/>
      <c r="X6533" s="566"/>
      <c r="Y6533" s="566"/>
      <c r="Z6533" s="566"/>
      <c r="AA6533" s="566"/>
      <c r="AB6533" s="566"/>
      <c r="AC6533" s="566"/>
      <c r="AD6533" s="566"/>
      <c r="AE6533" s="566"/>
      <c r="AF6533" s="566"/>
      <c r="AG6533" s="566"/>
    </row>
    <row r="6534" spans="2:33" hidden="1" outlineLevel="1" x14ac:dyDescent="0.45">
      <c r="B6534" s="657"/>
      <c r="C6534" s="658"/>
      <c r="D6534" s="659"/>
      <c r="E6534" s="660"/>
      <c r="F6534" s="661"/>
      <c r="G6534" s="662"/>
      <c r="H6534" s="663"/>
      <c r="I6534" s="663"/>
      <c r="J6534" s="663"/>
      <c r="K6534" s="664"/>
      <c r="L6534" s="662"/>
      <c r="M6534" s="663"/>
      <c r="N6534" s="663"/>
      <c r="O6534" s="663"/>
      <c r="P6534" s="664"/>
      <c r="Q6534" s="665"/>
      <c r="R6534" s="661"/>
      <c r="S6534" s="566"/>
      <c r="T6534" s="566"/>
      <c r="U6534" s="566"/>
      <c r="V6534" s="566"/>
      <c r="W6534" s="566"/>
      <c r="X6534" s="566"/>
      <c r="Y6534" s="566"/>
      <c r="Z6534" s="566"/>
      <c r="AA6534" s="566"/>
      <c r="AB6534" s="566"/>
      <c r="AC6534" s="566"/>
      <c r="AD6534" s="566"/>
      <c r="AE6534" s="566"/>
      <c r="AF6534" s="566"/>
      <c r="AG6534" s="566"/>
    </row>
    <row r="6535" spans="2:33" hidden="1" outlineLevel="1" x14ac:dyDescent="0.45">
      <c r="B6535" s="648"/>
      <c r="C6535" s="649"/>
      <c r="D6535" s="650"/>
      <c r="E6535" s="651"/>
      <c r="F6535" s="652"/>
      <c r="G6535" s="653"/>
      <c r="H6535" s="654"/>
      <c r="I6535" s="654"/>
      <c r="J6535" s="654"/>
      <c r="K6535" s="655"/>
      <c r="L6535" s="653"/>
      <c r="M6535" s="654"/>
      <c r="N6535" s="654"/>
      <c r="O6535" s="654"/>
      <c r="P6535" s="655"/>
      <c r="Q6535" s="656"/>
      <c r="R6535" s="652"/>
      <c r="S6535" s="566"/>
      <c r="T6535" s="566"/>
      <c r="U6535" s="566"/>
      <c r="V6535" s="566"/>
      <c r="W6535" s="566"/>
      <c r="X6535" s="566"/>
      <c r="Y6535" s="566"/>
      <c r="Z6535" s="566"/>
      <c r="AA6535" s="566"/>
      <c r="AB6535" s="566"/>
      <c r="AC6535" s="566"/>
      <c r="AD6535" s="566"/>
      <c r="AE6535" s="566"/>
      <c r="AF6535" s="566"/>
      <c r="AG6535" s="566"/>
    </row>
    <row r="6536" spans="2:33" hidden="1" outlineLevel="1" x14ac:dyDescent="0.45">
      <c r="B6536" s="657"/>
      <c r="C6536" s="658"/>
      <c r="D6536" s="659"/>
      <c r="E6536" s="660"/>
      <c r="F6536" s="661"/>
      <c r="G6536" s="662"/>
      <c r="H6536" s="663"/>
      <c r="I6536" s="663"/>
      <c r="J6536" s="663"/>
      <c r="K6536" s="664"/>
      <c r="L6536" s="662"/>
      <c r="M6536" s="663"/>
      <c r="N6536" s="663"/>
      <c r="O6536" s="663"/>
      <c r="P6536" s="664"/>
      <c r="Q6536" s="665"/>
      <c r="R6536" s="661"/>
      <c r="S6536" s="566"/>
      <c r="T6536" s="566"/>
      <c r="U6536" s="566"/>
      <c r="V6536" s="566"/>
      <c r="W6536" s="566"/>
      <c r="X6536" s="566"/>
      <c r="Y6536" s="566"/>
      <c r="Z6536" s="566"/>
      <c r="AA6536" s="566"/>
      <c r="AB6536" s="566"/>
      <c r="AC6536" s="566"/>
      <c r="AD6536" s="566"/>
      <c r="AE6536" s="566"/>
      <c r="AF6536" s="566"/>
      <c r="AG6536" s="566"/>
    </row>
    <row r="6537" spans="2:33" hidden="1" outlineLevel="1" x14ac:dyDescent="0.45">
      <c r="B6537" s="648"/>
      <c r="C6537" s="649"/>
      <c r="D6537" s="650"/>
      <c r="E6537" s="651"/>
      <c r="F6537" s="652"/>
      <c r="G6537" s="653"/>
      <c r="H6537" s="654"/>
      <c r="I6537" s="654"/>
      <c r="J6537" s="654"/>
      <c r="K6537" s="655"/>
      <c r="L6537" s="653"/>
      <c r="M6537" s="654"/>
      <c r="N6537" s="654"/>
      <c r="O6537" s="654"/>
      <c r="P6537" s="655"/>
      <c r="Q6537" s="656"/>
      <c r="R6537" s="652"/>
      <c r="S6537" s="566"/>
      <c r="T6537" s="566"/>
      <c r="U6537" s="566"/>
      <c r="V6537" s="566"/>
      <c r="W6537" s="566"/>
      <c r="X6537" s="566"/>
      <c r="Y6537" s="566"/>
      <c r="Z6537" s="566"/>
      <c r="AA6537" s="566"/>
      <c r="AB6537" s="566"/>
      <c r="AC6537" s="566"/>
      <c r="AD6537" s="566"/>
      <c r="AE6537" s="566"/>
      <c r="AF6537" s="566"/>
      <c r="AG6537" s="566"/>
    </row>
    <row r="6538" spans="2:33" hidden="1" outlineLevel="1" x14ac:dyDescent="0.45">
      <c r="B6538" s="657"/>
      <c r="C6538" s="658"/>
      <c r="D6538" s="659"/>
      <c r="E6538" s="660"/>
      <c r="F6538" s="661"/>
      <c r="G6538" s="662"/>
      <c r="H6538" s="663"/>
      <c r="I6538" s="663"/>
      <c r="J6538" s="663"/>
      <c r="K6538" s="664"/>
      <c r="L6538" s="662"/>
      <c r="M6538" s="663"/>
      <c r="N6538" s="663"/>
      <c r="O6538" s="663"/>
      <c r="P6538" s="664"/>
      <c r="Q6538" s="665"/>
      <c r="R6538" s="661"/>
      <c r="S6538" s="566"/>
      <c r="T6538" s="566"/>
      <c r="U6538" s="566"/>
      <c r="V6538" s="566"/>
      <c r="W6538" s="566"/>
      <c r="X6538" s="566"/>
      <c r="Y6538" s="566"/>
      <c r="Z6538" s="566"/>
      <c r="AA6538" s="566"/>
      <c r="AB6538" s="566"/>
      <c r="AC6538" s="566"/>
      <c r="AD6538" s="566"/>
      <c r="AE6538" s="566"/>
      <c r="AF6538" s="566"/>
      <c r="AG6538" s="566"/>
    </row>
    <row r="6539" spans="2:33" hidden="1" outlineLevel="1" x14ac:dyDescent="0.45">
      <c r="B6539" s="648"/>
      <c r="C6539" s="649"/>
      <c r="D6539" s="650"/>
      <c r="E6539" s="651"/>
      <c r="F6539" s="652"/>
      <c r="G6539" s="653"/>
      <c r="H6539" s="654"/>
      <c r="I6539" s="654"/>
      <c r="J6539" s="654"/>
      <c r="K6539" s="655"/>
      <c r="L6539" s="653"/>
      <c r="M6539" s="654"/>
      <c r="N6539" s="654"/>
      <c r="O6539" s="654"/>
      <c r="P6539" s="655"/>
      <c r="Q6539" s="656"/>
      <c r="R6539" s="652"/>
      <c r="S6539" s="566"/>
      <c r="T6539" s="566"/>
      <c r="U6539" s="566"/>
      <c r="V6539" s="566"/>
      <c r="W6539" s="566"/>
      <c r="X6539" s="566"/>
      <c r="Y6539" s="566"/>
      <c r="Z6539" s="566"/>
      <c r="AA6539" s="566"/>
      <c r="AB6539" s="566"/>
      <c r="AC6539" s="566"/>
      <c r="AD6539" s="566"/>
      <c r="AE6539" s="566"/>
      <c r="AF6539" s="566"/>
      <c r="AG6539" s="566"/>
    </row>
    <row r="6540" spans="2:33" hidden="1" outlineLevel="1" x14ac:dyDescent="0.45">
      <c r="B6540" s="657"/>
      <c r="C6540" s="658"/>
      <c r="D6540" s="659"/>
      <c r="E6540" s="660"/>
      <c r="F6540" s="661"/>
      <c r="G6540" s="662"/>
      <c r="H6540" s="663"/>
      <c r="I6540" s="663"/>
      <c r="J6540" s="663"/>
      <c r="K6540" s="664"/>
      <c r="L6540" s="662"/>
      <c r="M6540" s="663"/>
      <c r="N6540" s="663"/>
      <c r="O6540" s="663"/>
      <c r="P6540" s="664"/>
      <c r="Q6540" s="665"/>
      <c r="R6540" s="661"/>
      <c r="S6540" s="566"/>
      <c r="T6540" s="566"/>
      <c r="U6540" s="566"/>
      <c r="V6540" s="566"/>
      <c r="W6540" s="566"/>
      <c r="X6540" s="566"/>
      <c r="Y6540" s="566"/>
      <c r="Z6540" s="566"/>
      <c r="AA6540" s="566"/>
      <c r="AB6540" s="566"/>
      <c r="AC6540" s="566"/>
      <c r="AD6540" s="566"/>
      <c r="AE6540" s="566"/>
      <c r="AF6540" s="566"/>
      <c r="AG6540" s="566"/>
    </row>
    <row r="6541" spans="2:33" hidden="1" outlineLevel="1" x14ac:dyDescent="0.45">
      <c r="B6541" s="648"/>
      <c r="C6541" s="649"/>
      <c r="D6541" s="650"/>
      <c r="E6541" s="651"/>
      <c r="F6541" s="652"/>
      <c r="G6541" s="653"/>
      <c r="H6541" s="654"/>
      <c r="I6541" s="654"/>
      <c r="J6541" s="654"/>
      <c r="K6541" s="655"/>
      <c r="L6541" s="653"/>
      <c r="M6541" s="654"/>
      <c r="N6541" s="654"/>
      <c r="O6541" s="654"/>
      <c r="P6541" s="655"/>
      <c r="Q6541" s="656"/>
      <c r="R6541" s="652"/>
      <c r="S6541" s="566"/>
      <c r="T6541" s="566"/>
      <c r="U6541" s="566"/>
      <c r="V6541" s="566"/>
      <c r="W6541" s="566"/>
      <c r="X6541" s="566"/>
      <c r="Y6541" s="566"/>
      <c r="Z6541" s="566"/>
      <c r="AA6541" s="566"/>
      <c r="AB6541" s="566"/>
      <c r="AC6541" s="566"/>
      <c r="AD6541" s="566"/>
      <c r="AE6541" s="566"/>
      <c r="AF6541" s="566"/>
      <c r="AG6541" s="566"/>
    </row>
    <row r="6542" spans="2:33" hidden="1" outlineLevel="1" x14ac:dyDescent="0.45">
      <c r="B6542" s="657"/>
      <c r="C6542" s="658"/>
      <c r="D6542" s="659"/>
      <c r="E6542" s="660"/>
      <c r="F6542" s="661"/>
      <c r="G6542" s="662"/>
      <c r="H6542" s="663"/>
      <c r="I6542" s="663"/>
      <c r="J6542" s="663"/>
      <c r="K6542" s="664"/>
      <c r="L6542" s="662"/>
      <c r="M6542" s="663"/>
      <c r="N6542" s="663"/>
      <c r="O6542" s="663"/>
      <c r="P6542" s="664"/>
      <c r="Q6542" s="665"/>
      <c r="R6542" s="661"/>
      <c r="S6542" s="566"/>
      <c r="T6542" s="566"/>
      <c r="U6542" s="566"/>
      <c r="V6542" s="566"/>
      <c r="W6542" s="566"/>
      <c r="X6542" s="566"/>
      <c r="Y6542" s="566"/>
      <c r="Z6542" s="566"/>
      <c r="AA6542" s="566"/>
      <c r="AB6542" s="566"/>
      <c r="AC6542" s="566"/>
      <c r="AD6542" s="566"/>
      <c r="AE6542" s="566"/>
      <c r="AF6542" s="566"/>
      <c r="AG6542" s="566"/>
    </row>
    <row r="6543" spans="2:33" hidden="1" outlineLevel="1" x14ac:dyDescent="0.45">
      <c r="B6543" s="648"/>
      <c r="C6543" s="649"/>
      <c r="D6543" s="650"/>
      <c r="E6543" s="651"/>
      <c r="F6543" s="652"/>
      <c r="G6543" s="653"/>
      <c r="H6543" s="654"/>
      <c r="I6543" s="654"/>
      <c r="J6543" s="654"/>
      <c r="K6543" s="655"/>
      <c r="L6543" s="653"/>
      <c r="M6543" s="654"/>
      <c r="N6543" s="654"/>
      <c r="O6543" s="654"/>
      <c r="P6543" s="655"/>
      <c r="Q6543" s="656"/>
      <c r="R6543" s="652"/>
      <c r="S6543" s="566"/>
      <c r="T6543" s="566"/>
      <c r="U6543" s="566"/>
      <c r="V6543" s="566"/>
      <c r="W6543" s="566"/>
      <c r="X6543" s="566"/>
      <c r="Y6543" s="566"/>
      <c r="Z6543" s="566"/>
      <c r="AA6543" s="566"/>
      <c r="AB6543" s="566"/>
      <c r="AC6543" s="566"/>
      <c r="AD6543" s="566"/>
      <c r="AE6543" s="566"/>
      <c r="AF6543" s="566"/>
      <c r="AG6543" s="566"/>
    </row>
    <row r="6544" spans="2:33" hidden="1" outlineLevel="1" x14ac:dyDescent="0.45">
      <c r="B6544" s="657"/>
      <c r="C6544" s="658"/>
      <c r="D6544" s="659"/>
      <c r="E6544" s="660"/>
      <c r="F6544" s="661"/>
      <c r="G6544" s="662"/>
      <c r="H6544" s="663"/>
      <c r="I6544" s="663"/>
      <c r="J6544" s="663"/>
      <c r="K6544" s="664"/>
      <c r="L6544" s="662"/>
      <c r="M6544" s="663"/>
      <c r="N6544" s="663"/>
      <c r="O6544" s="663"/>
      <c r="P6544" s="664"/>
      <c r="Q6544" s="665"/>
      <c r="R6544" s="661"/>
      <c r="S6544" s="566"/>
      <c r="T6544" s="566"/>
      <c r="U6544" s="566"/>
      <c r="V6544" s="566"/>
      <c r="W6544" s="566"/>
      <c r="X6544" s="566"/>
      <c r="Y6544" s="566"/>
      <c r="Z6544" s="566"/>
      <c r="AA6544" s="566"/>
      <c r="AB6544" s="566"/>
      <c r="AC6544" s="566"/>
      <c r="AD6544" s="566"/>
      <c r="AE6544" s="566"/>
      <c r="AF6544" s="566"/>
      <c r="AG6544" s="566"/>
    </row>
    <row r="6545" spans="2:33" hidden="1" outlineLevel="1" x14ac:dyDescent="0.45">
      <c r="B6545" s="648"/>
      <c r="C6545" s="649"/>
      <c r="D6545" s="650"/>
      <c r="E6545" s="651"/>
      <c r="F6545" s="652"/>
      <c r="G6545" s="653"/>
      <c r="H6545" s="654"/>
      <c r="I6545" s="654"/>
      <c r="J6545" s="654"/>
      <c r="K6545" s="655"/>
      <c r="L6545" s="653"/>
      <c r="M6545" s="654"/>
      <c r="N6545" s="654"/>
      <c r="O6545" s="654"/>
      <c r="P6545" s="655"/>
      <c r="Q6545" s="656"/>
      <c r="R6545" s="652"/>
      <c r="S6545" s="566"/>
      <c r="T6545" s="566"/>
      <c r="U6545" s="566"/>
      <c r="V6545" s="566"/>
      <c r="W6545" s="566"/>
      <c r="X6545" s="566"/>
      <c r="Y6545" s="566"/>
      <c r="Z6545" s="566"/>
      <c r="AA6545" s="566"/>
      <c r="AB6545" s="566"/>
      <c r="AC6545" s="566"/>
      <c r="AD6545" s="566"/>
      <c r="AE6545" s="566"/>
      <c r="AF6545" s="566"/>
      <c r="AG6545" s="566"/>
    </row>
    <row r="6546" spans="2:33" hidden="1" outlineLevel="1" x14ac:dyDescent="0.45">
      <c r="B6546" s="657"/>
      <c r="C6546" s="658"/>
      <c r="D6546" s="659"/>
      <c r="E6546" s="660"/>
      <c r="F6546" s="661"/>
      <c r="G6546" s="662"/>
      <c r="H6546" s="663"/>
      <c r="I6546" s="663"/>
      <c r="J6546" s="663"/>
      <c r="K6546" s="664"/>
      <c r="L6546" s="662"/>
      <c r="M6546" s="663"/>
      <c r="N6546" s="663"/>
      <c r="O6546" s="663"/>
      <c r="P6546" s="664"/>
      <c r="Q6546" s="665"/>
      <c r="R6546" s="661"/>
      <c r="S6546" s="566"/>
      <c r="T6546" s="566"/>
      <c r="U6546" s="566"/>
      <c r="V6546" s="566"/>
      <c r="W6546" s="566"/>
      <c r="X6546" s="566"/>
      <c r="Y6546" s="566"/>
      <c r="Z6546" s="566"/>
      <c r="AA6546" s="566"/>
      <c r="AB6546" s="566"/>
      <c r="AC6546" s="566"/>
      <c r="AD6546" s="566"/>
      <c r="AE6546" s="566"/>
      <c r="AF6546" s="566"/>
      <c r="AG6546" s="566"/>
    </row>
    <row r="6547" spans="2:33" hidden="1" outlineLevel="1" x14ac:dyDescent="0.45">
      <c r="B6547" s="648"/>
      <c r="C6547" s="649"/>
      <c r="D6547" s="650"/>
      <c r="E6547" s="651"/>
      <c r="F6547" s="652"/>
      <c r="G6547" s="653"/>
      <c r="H6547" s="654"/>
      <c r="I6547" s="654"/>
      <c r="J6547" s="654"/>
      <c r="K6547" s="655"/>
      <c r="L6547" s="653"/>
      <c r="M6547" s="654"/>
      <c r="N6547" s="654"/>
      <c r="O6547" s="654"/>
      <c r="P6547" s="655"/>
      <c r="Q6547" s="656"/>
      <c r="R6547" s="652"/>
      <c r="S6547" s="566"/>
      <c r="T6547" s="566"/>
      <c r="U6547" s="566"/>
      <c r="V6547" s="566"/>
      <c r="W6547" s="566"/>
      <c r="X6547" s="566"/>
      <c r="Y6547" s="566"/>
      <c r="Z6547" s="566"/>
      <c r="AA6547" s="566"/>
      <c r="AB6547" s="566"/>
      <c r="AC6547" s="566"/>
      <c r="AD6547" s="566"/>
      <c r="AE6547" s="566"/>
      <c r="AF6547" s="566"/>
      <c r="AG6547" s="566"/>
    </row>
    <row r="6548" spans="2:33" hidden="1" outlineLevel="1" x14ac:dyDescent="0.45">
      <c r="B6548" s="657"/>
      <c r="C6548" s="658"/>
      <c r="D6548" s="659"/>
      <c r="E6548" s="660"/>
      <c r="F6548" s="661"/>
      <c r="G6548" s="662"/>
      <c r="H6548" s="663"/>
      <c r="I6548" s="663"/>
      <c r="J6548" s="663"/>
      <c r="K6548" s="664"/>
      <c r="L6548" s="662"/>
      <c r="M6548" s="663"/>
      <c r="N6548" s="663"/>
      <c r="O6548" s="663"/>
      <c r="P6548" s="664"/>
      <c r="Q6548" s="665"/>
      <c r="R6548" s="661"/>
      <c r="S6548" s="566"/>
      <c r="T6548" s="566"/>
      <c r="U6548" s="566"/>
      <c r="V6548" s="566"/>
      <c r="W6548" s="566"/>
      <c r="X6548" s="566"/>
      <c r="Y6548" s="566"/>
      <c r="Z6548" s="566"/>
      <c r="AA6548" s="566"/>
      <c r="AB6548" s="566"/>
      <c r="AC6548" s="566"/>
      <c r="AD6548" s="566"/>
      <c r="AE6548" s="566"/>
      <c r="AF6548" s="566"/>
      <c r="AG6548" s="566"/>
    </row>
    <row r="6549" spans="2:33" hidden="1" outlineLevel="1" x14ac:dyDescent="0.45">
      <c r="B6549" s="648"/>
      <c r="C6549" s="649"/>
      <c r="D6549" s="650"/>
      <c r="E6549" s="651"/>
      <c r="F6549" s="652"/>
      <c r="G6549" s="653"/>
      <c r="H6549" s="654"/>
      <c r="I6549" s="654"/>
      <c r="J6549" s="654"/>
      <c r="K6549" s="655"/>
      <c r="L6549" s="653"/>
      <c r="M6549" s="654"/>
      <c r="N6549" s="654"/>
      <c r="O6549" s="654"/>
      <c r="P6549" s="655"/>
      <c r="Q6549" s="656"/>
      <c r="R6549" s="652"/>
      <c r="S6549" s="566"/>
      <c r="T6549" s="566"/>
      <c r="U6549" s="566"/>
      <c r="V6549" s="566"/>
      <c r="W6549" s="566"/>
      <c r="X6549" s="566"/>
      <c r="Y6549" s="566"/>
      <c r="Z6549" s="566"/>
      <c r="AA6549" s="566"/>
      <c r="AB6549" s="566"/>
      <c r="AC6549" s="566"/>
      <c r="AD6549" s="566"/>
      <c r="AE6549" s="566"/>
      <c r="AF6549" s="566"/>
      <c r="AG6549" s="566"/>
    </row>
    <row r="6550" spans="2:33" hidden="1" outlineLevel="1" x14ac:dyDescent="0.45">
      <c r="B6550" s="657"/>
      <c r="C6550" s="658"/>
      <c r="D6550" s="659"/>
      <c r="E6550" s="660"/>
      <c r="F6550" s="661"/>
      <c r="G6550" s="662"/>
      <c r="H6550" s="663"/>
      <c r="I6550" s="663"/>
      <c r="J6550" s="663"/>
      <c r="K6550" s="664"/>
      <c r="L6550" s="662"/>
      <c r="M6550" s="663"/>
      <c r="N6550" s="663"/>
      <c r="O6550" s="663"/>
      <c r="P6550" s="664"/>
      <c r="Q6550" s="665"/>
      <c r="R6550" s="661"/>
      <c r="S6550" s="566"/>
      <c r="T6550" s="566"/>
      <c r="U6550" s="566"/>
      <c r="V6550" s="566"/>
      <c r="W6550" s="566"/>
      <c r="X6550" s="566"/>
      <c r="Y6550" s="566"/>
      <c r="Z6550" s="566"/>
      <c r="AA6550" s="566"/>
      <c r="AB6550" s="566"/>
      <c r="AC6550" s="566"/>
      <c r="AD6550" s="566"/>
      <c r="AE6550" s="566"/>
      <c r="AF6550" s="566"/>
      <c r="AG6550" s="566"/>
    </row>
    <row r="6551" spans="2:33" hidden="1" outlineLevel="1" x14ac:dyDescent="0.45">
      <c r="B6551" s="648"/>
      <c r="C6551" s="649"/>
      <c r="D6551" s="650"/>
      <c r="E6551" s="651"/>
      <c r="F6551" s="652"/>
      <c r="G6551" s="653"/>
      <c r="H6551" s="654"/>
      <c r="I6551" s="654"/>
      <c r="J6551" s="654"/>
      <c r="K6551" s="655"/>
      <c r="L6551" s="653"/>
      <c r="M6551" s="654"/>
      <c r="N6551" s="654"/>
      <c r="O6551" s="654"/>
      <c r="P6551" s="655"/>
      <c r="Q6551" s="656"/>
      <c r="R6551" s="652"/>
      <c r="S6551" s="566"/>
      <c r="T6551" s="566"/>
      <c r="U6551" s="566"/>
      <c r="V6551" s="566"/>
      <c r="W6551" s="566"/>
      <c r="X6551" s="566"/>
      <c r="Y6551" s="566"/>
      <c r="Z6551" s="566"/>
      <c r="AA6551" s="566"/>
      <c r="AB6551" s="566"/>
      <c r="AC6551" s="566"/>
      <c r="AD6551" s="566"/>
      <c r="AE6551" s="566"/>
      <c r="AF6551" s="566"/>
      <c r="AG6551" s="566"/>
    </row>
    <row r="6552" spans="2:33" hidden="1" outlineLevel="1" x14ac:dyDescent="0.45">
      <c r="B6552" s="657"/>
      <c r="C6552" s="658"/>
      <c r="D6552" s="659"/>
      <c r="E6552" s="660"/>
      <c r="F6552" s="661"/>
      <c r="G6552" s="662"/>
      <c r="H6552" s="663"/>
      <c r="I6552" s="663"/>
      <c r="J6552" s="663"/>
      <c r="K6552" s="664"/>
      <c r="L6552" s="662"/>
      <c r="M6552" s="663"/>
      <c r="N6552" s="663"/>
      <c r="O6552" s="663"/>
      <c r="P6552" s="664"/>
      <c r="Q6552" s="665"/>
      <c r="R6552" s="661"/>
      <c r="S6552" s="566"/>
      <c r="T6552" s="566"/>
      <c r="U6552" s="566"/>
      <c r="V6552" s="566"/>
      <c r="W6552" s="566"/>
      <c r="X6552" s="566"/>
      <c r="Y6552" s="566"/>
      <c r="Z6552" s="566"/>
      <c r="AA6552" s="566"/>
      <c r="AB6552" s="566"/>
      <c r="AC6552" s="566"/>
      <c r="AD6552" s="566"/>
      <c r="AE6552" s="566"/>
      <c r="AF6552" s="566"/>
      <c r="AG6552" s="566"/>
    </row>
    <row r="6553" spans="2:33" hidden="1" outlineLevel="1" x14ac:dyDescent="0.45">
      <c r="B6553" s="648"/>
      <c r="C6553" s="649"/>
      <c r="D6553" s="650"/>
      <c r="E6553" s="651"/>
      <c r="F6553" s="652"/>
      <c r="G6553" s="653"/>
      <c r="H6553" s="654"/>
      <c r="I6553" s="654"/>
      <c r="J6553" s="654"/>
      <c r="K6553" s="655"/>
      <c r="L6553" s="653"/>
      <c r="M6553" s="654"/>
      <c r="N6553" s="654"/>
      <c r="O6553" s="654"/>
      <c r="P6553" s="655"/>
      <c r="Q6553" s="656"/>
      <c r="R6553" s="652"/>
      <c r="S6553" s="566"/>
      <c r="T6553" s="566"/>
      <c r="U6553" s="566"/>
      <c r="V6553" s="566"/>
      <c r="W6553" s="566"/>
      <c r="X6553" s="566"/>
      <c r="Y6553" s="566"/>
      <c r="Z6553" s="566"/>
      <c r="AA6553" s="566"/>
      <c r="AB6553" s="566"/>
      <c r="AC6553" s="566"/>
      <c r="AD6553" s="566"/>
      <c r="AE6553" s="566"/>
      <c r="AF6553" s="566"/>
      <c r="AG6553" s="566"/>
    </row>
    <row r="6554" spans="2:33" hidden="1" outlineLevel="1" x14ac:dyDescent="0.45">
      <c r="B6554" s="657"/>
      <c r="C6554" s="658"/>
      <c r="D6554" s="659"/>
      <c r="E6554" s="660"/>
      <c r="F6554" s="661"/>
      <c r="G6554" s="662"/>
      <c r="H6554" s="663"/>
      <c r="I6554" s="663"/>
      <c r="J6554" s="663"/>
      <c r="K6554" s="664"/>
      <c r="L6554" s="662"/>
      <c r="M6554" s="663"/>
      <c r="N6554" s="663"/>
      <c r="O6554" s="663"/>
      <c r="P6554" s="664"/>
      <c r="Q6554" s="665"/>
      <c r="R6554" s="661"/>
      <c r="S6554" s="566"/>
      <c r="T6554" s="566"/>
      <c r="U6554" s="566"/>
      <c r="V6554" s="566"/>
      <c r="W6554" s="566"/>
      <c r="X6554" s="566"/>
      <c r="Y6554" s="566"/>
      <c r="Z6554" s="566"/>
      <c r="AA6554" s="566"/>
      <c r="AB6554" s="566"/>
      <c r="AC6554" s="566"/>
      <c r="AD6554" s="566"/>
      <c r="AE6554" s="566"/>
      <c r="AF6554" s="566"/>
      <c r="AG6554" s="566"/>
    </row>
    <row r="6555" spans="2:33" hidden="1" outlineLevel="1" x14ac:dyDescent="0.45">
      <c r="B6555" s="648"/>
      <c r="C6555" s="649"/>
      <c r="D6555" s="650"/>
      <c r="E6555" s="651"/>
      <c r="F6555" s="652"/>
      <c r="G6555" s="653"/>
      <c r="H6555" s="654"/>
      <c r="I6555" s="654"/>
      <c r="J6555" s="654"/>
      <c r="K6555" s="655"/>
      <c r="L6555" s="653"/>
      <c r="M6555" s="654"/>
      <c r="N6555" s="654"/>
      <c r="O6555" s="654"/>
      <c r="P6555" s="655"/>
      <c r="Q6555" s="656"/>
      <c r="R6555" s="652"/>
      <c r="S6555" s="566"/>
      <c r="T6555" s="566"/>
      <c r="U6555" s="566"/>
      <c r="V6555" s="566"/>
      <c r="W6555" s="566"/>
      <c r="X6555" s="566"/>
      <c r="Y6555" s="566"/>
      <c r="Z6555" s="566"/>
      <c r="AA6555" s="566"/>
      <c r="AB6555" s="566"/>
      <c r="AC6555" s="566"/>
      <c r="AD6555" s="566"/>
      <c r="AE6555" s="566"/>
      <c r="AF6555" s="566"/>
      <c r="AG6555" s="566"/>
    </row>
    <row r="6556" spans="2:33" hidden="1" outlineLevel="1" x14ac:dyDescent="0.45">
      <c r="B6556" s="657"/>
      <c r="C6556" s="658"/>
      <c r="D6556" s="659"/>
      <c r="E6556" s="660"/>
      <c r="F6556" s="661"/>
      <c r="G6556" s="662"/>
      <c r="H6556" s="663"/>
      <c r="I6556" s="663"/>
      <c r="J6556" s="663"/>
      <c r="K6556" s="664"/>
      <c r="L6556" s="662"/>
      <c r="M6556" s="663"/>
      <c r="N6556" s="663"/>
      <c r="O6556" s="663"/>
      <c r="P6556" s="664"/>
      <c r="Q6556" s="665"/>
      <c r="R6556" s="661"/>
      <c r="S6556" s="566"/>
      <c r="T6556" s="566"/>
      <c r="U6556" s="566"/>
      <c r="V6556" s="566"/>
      <c r="W6556" s="566"/>
      <c r="X6556" s="566"/>
      <c r="Y6556" s="566"/>
      <c r="Z6556" s="566"/>
      <c r="AA6556" s="566"/>
      <c r="AB6556" s="566"/>
      <c r="AC6556" s="566"/>
      <c r="AD6556" s="566"/>
      <c r="AE6556" s="566"/>
      <c r="AF6556" s="566"/>
      <c r="AG6556" s="566"/>
    </row>
    <row r="6557" spans="2:33" hidden="1" outlineLevel="1" x14ac:dyDescent="0.45">
      <c r="B6557" s="648"/>
      <c r="C6557" s="649"/>
      <c r="D6557" s="650"/>
      <c r="E6557" s="651"/>
      <c r="F6557" s="652"/>
      <c r="G6557" s="653"/>
      <c r="H6557" s="654"/>
      <c r="I6557" s="654"/>
      <c r="J6557" s="654"/>
      <c r="K6557" s="655"/>
      <c r="L6557" s="653"/>
      <c r="M6557" s="654"/>
      <c r="N6557" s="654"/>
      <c r="O6557" s="654"/>
      <c r="P6557" s="655"/>
      <c r="Q6557" s="656"/>
      <c r="R6557" s="652"/>
      <c r="S6557" s="566"/>
      <c r="T6557" s="566"/>
      <c r="U6557" s="566"/>
      <c r="V6557" s="566"/>
      <c r="W6557" s="566"/>
      <c r="X6557" s="566"/>
      <c r="Y6557" s="566"/>
      <c r="Z6557" s="566"/>
      <c r="AA6557" s="566"/>
      <c r="AB6557" s="566"/>
      <c r="AC6557" s="566"/>
      <c r="AD6557" s="566"/>
      <c r="AE6557" s="566"/>
      <c r="AF6557" s="566"/>
      <c r="AG6557" s="566"/>
    </row>
    <row r="6558" spans="2:33" hidden="1" outlineLevel="1" x14ac:dyDescent="0.45">
      <c r="B6558" s="657"/>
      <c r="C6558" s="658"/>
      <c r="D6558" s="659"/>
      <c r="E6558" s="660"/>
      <c r="F6558" s="661"/>
      <c r="G6558" s="662"/>
      <c r="H6558" s="663"/>
      <c r="I6558" s="663"/>
      <c r="J6558" s="663"/>
      <c r="K6558" s="664"/>
      <c r="L6558" s="662"/>
      <c r="M6558" s="663"/>
      <c r="N6558" s="663"/>
      <c r="O6558" s="663"/>
      <c r="P6558" s="664"/>
      <c r="Q6558" s="665"/>
      <c r="R6558" s="661"/>
      <c r="S6558" s="566"/>
      <c r="T6558" s="566"/>
      <c r="U6558" s="566"/>
      <c r="V6558" s="566"/>
      <c r="W6558" s="566"/>
      <c r="X6558" s="566"/>
      <c r="Y6558" s="566"/>
      <c r="Z6558" s="566"/>
      <c r="AA6558" s="566"/>
      <c r="AB6558" s="566"/>
      <c r="AC6558" s="566"/>
      <c r="AD6558" s="566"/>
      <c r="AE6558" s="566"/>
      <c r="AF6558" s="566"/>
      <c r="AG6558" s="566"/>
    </row>
    <row r="6559" spans="2:33" hidden="1" outlineLevel="1" x14ac:dyDescent="0.45">
      <c r="B6559" s="648"/>
      <c r="C6559" s="649"/>
      <c r="D6559" s="650"/>
      <c r="E6559" s="651"/>
      <c r="F6559" s="652"/>
      <c r="G6559" s="653"/>
      <c r="H6559" s="654"/>
      <c r="I6559" s="654"/>
      <c r="J6559" s="654"/>
      <c r="K6559" s="655"/>
      <c r="L6559" s="653"/>
      <c r="M6559" s="654"/>
      <c r="N6559" s="654"/>
      <c r="O6559" s="654"/>
      <c r="P6559" s="655"/>
      <c r="Q6559" s="656"/>
      <c r="R6559" s="652"/>
      <c r="S6559" s="566"/>
      <c r="T6559" s="566"/>
      <c r="U6559" s="566"/>
      <c r="V6559" s="566"/>
      <c r="W6559" s="566"/>
      <c r="X6559" s="566"/>
      <c r="Y6559" s="566"/>
      <c r="Z6559" s="566"/>
      <c r="AA6559" s="566"/>
      <c r="AB6559" s="566"/>
      <c r="AC6559" s="566"/>
      <c r="AD6559" s="566"/>
      <c r="AE6559" s="566"/>
      <c r="AF6559" s="566"/>
      <c r="AG6559" s="566"/>
    </row>
    <row r="6560" spans="2:33" hidden="1" outlineLevel="1" x14ac:dyDescent="0.45">
      <c r="B6560" s="657"/>
      <c r="C6560" s="658"/>
      <c r="D6560" s="659"/>
      <c r="E6560" s="660"/>
      <c r="F6560" s="661"/>
      <c r="G6560" s="662"/>
      <c r="H6560" s="663"/>
      <c r="I6560" s="663"/>
      <c r="J6560" s="663"/>
      <c r="K6560" s="664"/>
      <c r="L6560" s="662"/>
      <c r="M6560" s="663"/>
      <c r="N6560" s="663"/>
      <c r="O6560" s="663"/>
      <c r="P6560" s="664"/>
      <c r="Q6560" s="665"/>
      <c r="R6560" s="661"/>
      <c r="S6560" s="566"/>
      <c r="T6560" s="566"/>
      <c r="U6560" s="566"/>
      <c r="V6560" s="566"/>
      <c r="W6560" s="566"/>
      <c r="X6560" s="566"/>
      <c r="Y6560" s="566"/>
      <c r="Z6560" s="566"/>
      <c r="AA6560" s="566"/>
      <c r="AB6560" s="566"/>
      <c r="AC6560" s="566"/>
      <c r="AD6560" s="566"/>
      <c r="AE6560" s="566"/>
      <c r="AF6560" s="566"/>
      <c r="AG6560" s="566"/>
    </row>
    <row r="6561" spans="2:33" hidden="1" outlineLevel="1" x14ac:dyDescent="0.45">
      <c r="B6561" s="648"/>
      <c r="C6561" s="649"/>
      <c r="D6561" s="650"/>
      <c r="E6561" s="651"/>
      <c r="F6561" s="652"/>
      <c r="G6561" s="653"/>
      <c r="H6561" s="654"/>
      <c r="I6561" s="654"/>
      <c r="J6561" s="654"/>
      <c r="K6561" s="655"/>
      <c r="L6561" s="653"/>
      <c r="M6561" s="654"/>
      <c r="N6561" s="654"/>
      <c r="O6561" s="654"/>
      <c r="P6561" s="655"/>
      <c r="Q6561" s="656"/>
      <c r="R6561" s="652"/>
      <c r="S6561" s="566"/>
      <c r="T6561" s="566"/>
      <c r="U6561" s="566"/>
      <c r="V6561" s="566"/>
      <c r="W6561" s="566"/>
      <c r="X6561" s="566"/>
      <c r="Y6561" s="566"/>
      <c r="Z6561" s="566"/>
      <c r="AA6561" s="566"/>
      <c r="AB6561" s="566"/>
      <c r="AC6561" s="566"/>
      <c r="AD6561" s="566"/>
      <c r="AE6561" s="566"/>
      <c r="AF6561" s="566"/>
      <c r="AG6561" s="566"/>
    </row>
    <row r="6562" spans="2:33" hidden="1" outlineLevel="1" x14ac:dyDescent="0.45">
      <c r="B6562" s="657"/>
      <c r="C6562" s="658"/>
      <c r="D6562" s="659"/>
      <c r="E6562" s="660"/>
      <c r="F6562" s="661"/>
      <c r="G6562" s="662"/>
      <c r="H6562" s="663"/>
      <c r="I6562" s="663"/>
      <c r="J6562" s="663"/>
      <c r="K6562" s="664"/>
      <c r="L6562" s="662"/>
      <c r="M6562" s="663"/>
      <c r="N6562" s="663"/>
      <c r="O6562" s="663"/>
      <c r="P6562" s="664"/>
      <c r="Q6562" s="665"/>
      <c r="R6562" s="661"/>
      <c r="S6562" s="566"/>
      <c r="T6562" s="566"/>
      <c r="U6562" s="566"/>
      <c r="V6562" s="566"/>
      <c r="W6562" s="566"/>
      <c r="X6562" s="566"/>
      <c r="Y6562" s="566"/>
      <c r="Z6562" s="566"/>
      <c r="AA6562" s="566"/>
      <c r="AB6562" s="566"/>
      <c r="AC6562" s="566"/>
      <c r="AD6562" s="566"/>
      <c r="AE6562" s="566"/>
      <c r="AF6562" s="566"/>
      <c r="AG6562" s="566"/>
    </row>
    <row r="6563" spans="2:33" hidden="1" outlineLevel="1" x14ac:dyDescent="0.45">
      <c r="B6563" s="648"/>
      <c r="C6563" s="649"/>
      <c r="D6563" s="650"/>
      <c r="E6563" s="651"/>
      <c r="F6563" s="652"/>
      <c r="G6563" s="653"/>
      <c r="H6563" s="654"/>
      <c r="I6563" s="654"/>
      <c r="J6563" s="654"/>
      <c r="K6563" s="655"/>
      <c r="L6563" s="653"/>
      <c r="M6563" s="654"/>
      <c r="N6563" s="654"/>
      <c r="O6563" s="654"/>
      <c r="P6563" s="655"/>
      <c r="Q6563" s="656"/>
      <c r="R6563" s="652"/>
      <c r="S6563" s="566"/>
      <c r="T6563" s="566"/>
      <c r="U6563" s="566"/>
      <c r="V6563" s="566"/>
      <c r="W6563" s="566"/>
      <c r="X6563" s="566"/>
      <c r="Y6563" s="566"/>
      <c r="Z6563" s="566"/>
      <c r="AA6563" s="566"/>
      <c r="AB6563" s="566"/>
      <c r="AC6563" s="566"/>
      <c r="AD6563" s="566"/>
      <c r="AE6563" s="566"/>
      <c r="AF6563" s="566"/>
      <c r="AG6563" s="566"/>
    </row>
    <row r="6564" spans="2:33" hidden="1" outlineLevel="1" x14ac:dyDescent="0.45">
      <c r="B6564" s="657"/>
      <c r="C6564" s="658"/>
      <c r="D6564" s="659"/>
      <c r="E6564" s="660"/>
      <c r="F6564" s="661"/>
      <c r="G6564" s="662"/>
      <c r="H6564" s="663"/>
      <c r="I6564" s="663"/>
      <c r="J6564" s="663"/>
      <c r="K6564" s="664"/>
      <c r="L6564" s="662"/>
      <c r="M6564" s="663"/>
      <c r="N6564" s="663"/>
      <c r="O6564" s="663"/>
      <c r="P6564" s="664"/>
      <c r="Q6564" s="665"/>
      <c r="R6564" s="661"/>
      <c r="S6564" s="566"/>
      <c r="T6564" s="566"/>
      <c r="U6564" s="566"/>
      <c r="V6564" s="566"/>
      <c r="W6564" s="566"/>
      <c r="X6564" s="566"/>
      <c r="Y6564" s="566"/>
      <c r="Z6564" s="566"/>
      <c r="AA6564" s="566"/>
      <c r="AB6564" s="566"/>
      <c r="AC6564" s="566"/>
      <c r="AD6564" s="566"/>
      <c r="AE6564" s="566"/>
      <c r="AF6564" s="566"/>
      <c r="AG6564" s="566"/>
    </row>
    <row r="6565" spans="2:33" hidden="1" outlineLevel="1" x14ac:dyDescent="0.45">
      <c r="B6565" s="648"/>
      <c r="C6565" s="649"/>
      <c r="D6565" s="650"/>
      <c r="E6565" s="651"/>
      <c r="F6565" s="652"/>
      <c r="G6565" s="653"/>
      <c r="H6565" s="654"/>
      <c r="I6565" s="654"/>
      <c r="J6565" s="654"/>
      <c r="K6565" s="655"/>
      <c r="L6565" s="653"/>
      <c r="M6565" s="654"/>
      <c r="N6565" s="654"/>
      <c r="O6565" s="654"/>
      <c r="P6565" s="655"/>
      <c r="Q6565" s="656"/>
      <c r="R6565" s="652"/>
      <c r="S6565" s="566"/>
      <c r="T6565" s="566"/>
      <c r="U6565" s="566"/>
      <c r="V6565" s="566"/>
      <c r="W6565" s="566"/>
      <c r="X6565" s="566"/>
      <c r="Y6565" s="566"/>
      <c r="Z6565" s="566"/>
      <c r="AA6565" s="566"/>
      <c r="AB6565" s="566"/>
      <c r="AC6565" s="566"/>
      <c r="AD6565" s="566"/>
      <c r="AE6565" s="566"/>
      <c r="AF6565" s="566"/>
      <c r="AG6565" s="566"/>
    </row>
    <row r="6566" spans="2:33" hidden="1" outlineLevel="1" x14ac:dyDescent="0.45">
      <c r="B6566" s="657"/>
      <c r="C6566" s="658"/>
      <c r="D6566" s="659"/>
      <c r="E6566" s="660"/>
      <c r="F6566" s="661"/>
      <c r="G6566" s="662"/>
      <c r="H6566" s="663"/>
      <c r="I6566" s="663"/>
      <c r="J6566" s="663"/>
      <c r="K6566" s="664"/>
      <c r="L6566" s="662"/>
      <c r="M6566" s="663"/>
      <c r="N6566" s="663"/>
      <c r="O6566" s="663"/>
      <c r="P6566" s="664"/>
      <c r="Q6566" s="665"/>
      <c r="R6566" s="661"/>
      <c r="S6566" s="566"/>
      <c r="T6566" s="566"/>
      <c r="U6566" s="566"/>
      <c r="V6566" s="566"/>
      <c r="W6566" s="566"/>
      <c r="X6566" s="566"/>
      <c r="Y6566" s="566"/>
      <c r="Z6566" s="566"/>
      <c r="AA6566" s="566"/>
      <c r="AB6566" s="566"/>
      <c r="AC6566" s="566"/>
      <c r="AD6566" s="566"/>
      <c r="AE6566" s="566"/>
      <c r="AF6566" s="566"/>
      <c r="AG6566" s="566"/>
    </row>
    <row r="6567" spans="2:33" hidden="1" outlineLevel="1" x14ac:dyDescent="0.45">
      <c r="B6567" s="648"/>
      <c r="C6567" s="649"/>
      <c r="D6567" s="650"/>
      <c r="E6567" s="651"/>
      <c r="F6567" s="652"/>
      <c r="G6567" s="653"/>
      <c r="H6567" s="654"/>
      <c r="I6567" s="654"/>
      <c r="J6567" s="654"/>
      <c r="K6567" s="655"/>
      <c r="L6567" s="653"/>
      <c r="M6567" s="654"/>
      <c r="N6567" s="654"/>
      <c r="O6567" s="654"/>
      <c r="P6567" s="655"/>
      <c r="Q6567" s="656"/>
      <c r="R6567" s="652"/>
      <c r="S6567" s="566"/>
      <c r="T6567" s="566"/>
      <c r="U6567" s="566"/>
      <c r="V6567" s="566"/>
      <c r="W6567" s="566"/>
      <c r="X6567" s="566"/>
      <c r="Y6567" s="566"/>
      <c r="Z6567" s="566"/>
      <c r="AA6567" s="566"/>
      <c r="AB6567" s="566"/>
      <c r="AC6567" s="566"/>
      <c r="AD6567" s="566"/>
      <c r="AE6567" s="566"/>
      <c r="AF6567" s="566"/>
      <c r="AG6567" s="566"/>
    </row>
    <row r="6568" spans="2:33" hidden="1" outlineLevel="1" x14ac:dyDescent="0.45">
      <c r="B6568" s="657"/>
      <c r="C6568" s="658"/>
      <c r="D6568" s="659"/>
      <c r="E6568" s="660"/>
      <c r="F6568" s="661"/>
      <c r="G6568" s="662"/>
      <c r="H6568" s="663"/>
      <c r="I6568" s="663"/>
      <c r="J6568" s="663"/>
      <c r="K6568" s="664"/>
      <c r="L6568" s="662"/>
      <c r="M6568" s="663"/>
      <c r="N6568" s="663"/>
      <c r="O6568" s="663"/>
      <c r="P6568" s="664"/>
      <c r="Q6568" s="665"/>
      <c r="R6568" s="661"/>
      <c r="S6568" s="566"/>
      <c r="T6568" s="566"/>
      <c r="U6568" s="566"/>
      <c r="V6568" s="566"/>
      <c r="W6568" s="566"/>
      <c r="X6568" s="566"/>
      <c r="Y6568" s="566"/>
      <c r="Z6568" s="566"/>
      <c r="AA6568" s="566"/>
      <c r="AB6568" s="566"/>
      <c r="AC6568" s="566"/>
      <c r="AD6568" s="566"/>
      <c r="AE6568" s="566"/>
      <c r="AF6568" s="566"/>
      <c r="AG6568" s="566"/>
    </row>
    <row r="6569" spans="2:33" hidden="1" outlineLevel="1" x14ac:dyDescent="0.45">
      <c r="B6569" s="648"/>
      <c r="C6569" s="649"/>
      <c r="D6569" s="650"/>
      <c r="E6569" s="651"/>
      <c r="F6569" s="652"/>
      <c r="G6569" s="653"/>
      <c r="H6569" s="654"/>
      <c r="I6569" s="654"/>
      <c r="J6569" s="654"/>
      <c r="K6569" s="655"/>
      <c r="L6569" s="653"/>
      <c r="M6569" s="654"/>
      <c r="N6569" s="654"/>
      <c r="O6569" s="654"/>
      <c r="P6569" s="655"/>
      <c r="Q6569" s="656"/>
      <c r="R6569" s="652"/>
      <c r="S6569" s="566"/>
      <c r="T6569" s="566"/>
      <c r="U6569" s="566"/>
      <c r="V6569" s="566"/>
      <c r="W6569" s="566"/>
      <c r="X6569" s="566"/>
      <c r="Y6569" s="566"/>
      <c r="Z6569" s="566"/>
      <c r="AA6569" s="566"/>
      <c r="AB6569" s="566"/>
      <c r="AC6569" s="566"/>
      <c r="AD6569" s="566"/>
      <c r="AE6569" s="566"/>
      <c r="AF6569" s="566"/>
      <c r="AG6569" s="566"/>
    </row>
    <row r="6570" spans="2:33" hidden="1" outlineLevel="1" x14ac:dyDescent="0.45">
      <c r="B6570" s="657"/>
      <c r="C6570" s="658"/>
      <c r="D6570" s="659"/>
      <c r="E6570" s="660"/>
      <c r="F6570" s="661"/>
      <c r="G6570" s="662"/>
      <c r="H6570" s="663"/>
      <c r="I6570" s="663"/>
      <c r="J6570" s="663"/>
      <c r="K6570" s="664"/>
      <c r="L6570" s="662"/>
      <c r="M6570" s="663"/>
      <c r="N6570" s="663"/>
      <c r="O6570" s="663"/>
      <c r="P6570" s="664"/>
      <c r="Q6570" s="665"/>
      <c r="R6570" s="661"/>
      <c r="S6570" s="566"/>
      <c r="T6570" s="566"/>
      <c r="U6570" s="566"/>
      <c r="V6570" s="566"/>
      <c r="W6570" s="566"/>
      <c r="X6570" s="566"/>
      <c r="Y6570" s="566"/>
      <c r="Z6570" s="566"/>
      <c r="AA6570" s="566"/>
      <c r="AB6570" s="566"/>
      <c r="AC6570" s="566"/>
      <c r="AD6570" s="566"/>
      <c r="AE6570" s="566"/>
      <c r="AF6570" s="566"/>
      <c r="AG6570" s="566"/>
    </row>
    <row r="6571" spans="2:33" hidden="1" outlineLevel="1" x14ac:dyDescent="0.45">
      <c r="B6571" s="648"/>
      <c r="C6571" s="649"/>
      <c r="D6571" s="650"/>
      <c r="E6571" s="651"/>
      <c r="F6571" s="652"/>
      <c r="G6571" s="653"/>
      <c r="H6571" s="654"/>
      <c r="I6571" s="654"/>
      <c r="J6571" s="654"/>
      <c r="K6571" s="655"/>
      <c r="L6571" s="653"/>
      <c r="M6571" s="654"/>
      <c r="N6571" s="654"/>
      <c r="O6571" s="654"/>
      <c r="P6571" s="655"/>
      <c r="Q6571" s="656"/>
      <c r="R6571" s="652"/>
      <c r="S6571" s="566"/>
      <c r="T6571" s="566"/>
      <c r="U6571" s="566"/>
      <c r="V6571" s="566"/>
      <c r="W6571" s="566"/>
      <c r="X6571" s="566"/>
      <c r="Y6571" s="566"/>
      <c r="Z6571" s="566"/>
      <c r="AA6571" s="566"/>
      <c r="AB6571" s="566"/>
      <c r="AC6571" s="566"/>
      <c r="AD6571" s="566"/>
      <c r="AE6571" s="566"/>
      <c r="AF6571" s="566"/>
      <c r="AG6571" s="566"/>
    </row>
    <row r="6572" spans="2:33" hidden="1" outlineLevel="1" x14ac:dyDescent="0.45">
      <c r="B6572" s="657"/>
      <c r="C6572" s="658"/>
      <c r="D6572" s="659"/>
      <c r="E6572" s="660"/>
      <c r="F6572" s="661"/>
      <c r="G6572" s="662"/>
      <c r="H6572" s="663"/>
      <c r="I6572" s="663"/>
      <c r="J6572" s="663"/>
      <c r="K6572" s="664"/>
      <c r="L6572" s="662"/>
      <c r="M6572" s="663"/>
      <c r="N6572" s="663"/>
      <c r="O6572" s="663"/>
      <c r="P6572" s="664"/>
      <c r="Q6572" s="665"/>
      <c r="R6572" s="661"/>
      <c r="S6572" s="566"/>
      <c r="T6572" s="566"/>
      <c r="U6572" s="566"/>
      <c r="V6572" s="566"/>
      <c r="W6572" s="566"/>
      <c r="X6572" s="566"/>
      <c r="Y6572" s="566"/>
      <c r="Z6572" s="566"/>
      <c r="AA6572" s="566"/>
      <c r="AB6572" s="566"/>
      <c r="AC6572" s="566"/>
      <c r="AD6572" s="566"/>
      <c r="AE6572" s="566"/>
      <c r="AF6572" s="566"/>
      <c r="AG6572" s="566"/>
    </row>
    <row r="6573" spans="2:33" hidden="1" outlineLevel="1" x14ac:dyDescent="0.45">
      <c r="B6573" s="648"/>
      <c r="C6573" s="649"/>
      <c r="D6573" s="650"/>
      <c r="E6573" s="651"/>
      <c r="F6573" s="652"/>
      <c r="G6573" s="653"/>
      <c r="H6573" s="654"/>
      <c r="I6573" s="654"/>
      <c r="J6573" s="654"/>
      <c r="K6573" s="655"/>
      <c r="L6573" s="653"/>
      <c r="M6573" s="654"/>
      <c r="N6573" s="654"/>
      <c r="O6573" s="654"/>
      <c r="P6573" s="655"/>
      <c r="Q6573" s="656"/>
      <c r="R6573" s="652"/>
      <c r="S6573" s="566"/>
      <c r="T6573" s="566"/>
      <c r="U6573" s="566"/>
      <c r="V6573" s="566"/>
      <c r="W6573" s="566"/>
      <c r="X6573" s="566"/>
      <c r="Y6573" s="566"/>
      <c r="Z6573" s="566"/>
      <c r="AA6573" s="566"/>
      <c r="AB6573" s="566"/>
      <c r="AC6573" s="566"/>
      <c r="AD6573" s="566"/>
      <c r="AE6573" s="566"/>
      <c r="AF6573" s="566"/>
      <c r="AG6573" s="566"/>
    </row>
    <row r="6574" spans="2:33" hidden="1" outlineLevel="1" x14ac:dyDescent="0.45">
      <c r="B6574" s="657"/>
      <c r="C6574" s="658"/>
      <c r="D6574" s="659"/>
      <c r="E6574" s="660"/>
      <c r="F6574" s="661"/>
      <c r="G6574" s="662"/>
      <c r="H6574" s="663"/>
      <c r="I6574" s="663"/>
      <c r="J6574" s="663"/>
      <c r="K6574" s="664"/>
      <c r="L6574" s="662"/>
      <c r="M6574" s="663"/>
      <c r="N6574" s="663"/>
      <c r="O6574" s="663"/>
      <c r="P6574" s="664"/>
      <c r="Q6574" s="665"/>
      <c r="R6574" s="661"/>
      <c r="S6574" s="566"/>
      <c r="T6574" s="566"/>
      <c r="U6574" s="566"/>
      <c r="V6574" s="566"/>
      <c r="W6574" s="566"/>
      <c r="X6574" s="566"/>
      <c r="Y6574" s="566"/>
      <c r="Z6574" s="566"/>
      <c r="AA6574" s="566"/>
      <c r="AB6574" s="566"/>
      <c r="AC6574" s="566"/>
      <c r="AD6574" s="566"/>
      <c r="AE6574" s="566"/>
      <c r="AF6574" s="566"/>
      <c r="AG6574" s="566"/>
    </row>
    <row r="6575" spans="2:33" hidden="1" outlineLevel="1" x14ac:dyDescent="0.45">
      <c r="B6575" s="648"/>
      <c r="C6575" s="649"/>
      <c r="D6575" s="650"/>
      <c r="E6575" s="651"/>
      <c r="F6575" s="652"/>
      <c r="G6575" s="653"/>
      <c r="H6575" s="654"/>
      <c r="I6575" s="654"/>
      <c r="J6575" s="654"/>
      <c r="K6575" s="655"/>
      <c r="L6575" s="653"/>
      <c r="M6575" s="654"/>
      <c r="N6575" s="654"/>
      <c r="O6575" s="654"/>
      <c r="P6575" s="655"/>
      <c r="Q6575" s="656"/>
      <c r="R6575" s="652"/>
      <c r="S6575" s="566"/>
      <c r="T6575" s="566"/>
      <c r="U6575" s="566"/>
      <c r="V6575" s="566"/>
      <c r="W6575" s="566"/>
      <c r="X6575" s="566"/>
      <c r="Y6575" s="566"/>
      <c r="Z6575" s="566"/>
      <c r="AA6575" s="566"/>
      <c r="AB6575" s="566"/>
      <c r="AC6575" s="566"/>
      <c r="AD6575" s="566"/>
      <c r="AE6575" s="566"/>
      <c r="AF6575" s="566"/>
      <c r="AG6575" s="566"/>
    </row>
    <row r="6576" spans="2:33" hidden="1" outlineLevel="1" x14ac:dyDescent="0.45">
      <c r="B6576" s="657"/>
      <c r="C6576" s="658"/>
      <c r="D6576" s="659"/>
      <c r="E6576" s="660"/>
      <c r="F6576" s="661"/>
      <c r="G6576" s="662"/>
      <c r="H6576" s="663"/>
      <c r="I6576" s="663"/>
      <c r="J6576" s="663"/>
      <c r="K6576" s="664"/>
      <c r="L6576" s="662"/>
      <c r="M6576" s="663"/>
      <c r="N6576" s="663"/>
      <c r="O6576" s="663"/>
      <c r="P6576" s="664"/>
      <c r="Q6576" s="665"/>
      <c r="R6576" s="661"/>
      <c r="S6576" s="566"/>
      <c r="T6576" s="566"/>
      <c r="U6576" s="566"/>
      <c r="V6576" s="566"/>
      <c r="W6576" s="566"/>
      <c r="X6576" s="566"/>
      <c r="Y6576" s="566"/>
      <c r="Z6576" s="566"/>
      <c r="AA6576" s="566"/>
      <c r="AB6576" s="566"/>
      <c r="AC6576" s="566"/>
      <c r="AD6576" s="566"/>
      <c r="AE6576" s="566"/>
      <c r="AF6576" s="566"/>
      <c r="AG6576" s="566"/>
    </row>
    <row r="6577" spans="2:33" hidden="1" outlineLevel="1" x14ac:dyDescent="0.45">
      <c r="B6577" s="648"/>
      <c r="C6577" s="649"/>
      <c r="D6577" s="650"/>
      <c r="E6577" s="651"/>
      <c r="F6577" s="652"/>
      <c r="G6577" s="653"/>
      <c r="H6577" s="654"/>
      <c r="I6577" s="654"/>
      <c r="J6577" s="654"/>
      <c r="K6577" s="655"/>
      <c r="L6577" s="653"/>
      <c r="M6577" s="654"/>
      <c r="N6577" s="654"/>
      <c r="O6577" s="654"/>
      <c r="P6577" s="655"/>
      <c r="Q6577" s="656"/>
      <c r="R6577" s="652"/>
      <c r="S6577" s="566"/>
      <c r="T6577" s="566"/>
      <c r="U6577" s="566"/>
      <c r="V6577" s="566"/>
      <c r="W6577" s="566"/>
      <c r="X6577" s="566"/>
      <c r="Y6577" s="566"/>
      <c r="Z6577" s="566"/>
      <c r="AA6577" s="566"/>
      <c r="AB6577" s="566"/>
      <c r="AC6577" s="566"/>
      <c r="AD6577" s="566"/>
      <c r="AE6577" s="566"/>
      <c r="AF6577" s="566"/>
      <c r="AG6577" s="566"/>
    </row>
    <row r="6578" spans="2:33" hidden="1" outlineLevel="1" x14ac:dyDescent="0.45">
      <c r="B6578" s="657"/>
      <c r="C6578" s="658"/>
      <c r="D6578" s="659"/>
      <c r="E6578" s="660"/>
      <c r="F6578" s="661"/>
      <c r="G6578" s="662"/>
      <c r="H6578" s="663"/>
      <c r="I6578" s="663"/>
      <c r="J6578" s="663"/>
      <c r="K6578" s="664"/>
      <c r="L6578" s="662"/>
      <c r="M6578" s="663"/>
      <c r="N6578" s="663"/>
      <c r="O6578" s="663"/>
      <c r="P6578" s="664"/>
      <c r="Q6578" s="665"/>
      <c r="R6578" s="661"/>
      <c r="S6578" s="566"/>
      <c r="T6578" s="566"/>
      <c r="U6578" s="566"/>
      <c r="V6578" s="566"/>
      <c r="W6578" s="566"/>
      <c r="X6578" s="566"/>
      <c r="Y6578" s="566"/>
      <c r="Z6578" s="566"/>
      <c r="AA6578" s="566"/>
      <c r="AB6578" s="566"/>
      <c r="AC6578" s="566"/>
      <c r="AD6578" s="566"/>
      <c r="AE6578" s="566"/>
      <c r="AF6578" s="566"/>
      <c r="AG6578" s="566"/>
    </row>
    <row r="6579" spans="2:33" hidden="1" outlineLevel="1" x14ac:dyDescent="0.45">
      <c r="B6579" s="648"/>
      <c r="C6579" s="649"/>
      <c r="D6579" s="650"/>
      <c r="E6579" s="651"/>
      <c r="F6579" s="652"/>
      <c r="G6579" s="653"/>
      <c r="H6579" s="654"/>
      <c r="I6579" s="654"/>
      <c r="J6579" s="654"/>
      <c r="K6579" s="655"/>
      <c r="L6579" s="653"/>
      <c r="M6579" s="654"/>
      <c r="N6579" s="654"/>
      <c r="O6579" s="654"/>
      <c r="P6579" s="655"/>
      <c r="Q6579" s="656"/>
      <c r="R6579" s="652"/>
      <c r="S6579" s="566"/>
      <c r="T6579" s="566"/>
      <c r="U6579" s="566"/>
      <c r="V6579" s="566"/>
      <c r="W6579" s="566"/>
      <c r="X6579" s="566"/>
      <c r="Y6579" s="566"/>
      <c r="Z6579" s="566"/>
      <c r="AA6579" s="566"/>
      <c r="AB6579" s="566"/>
      <c r="AC6579" s="566"/>
      <c r="AD6579" s="566"/>
      <c r="AE6579" s="566"/>
      <c r="AF6579" s="566"/>
      <c r="AG6579" s="566"/>
    </row>
    <row r="6580" spans="2:33" hidden="1" outlineLevel="1" x14ac:dyDescent="0.45">
      <c r="B6580" s="657"/>
      <c r="C6580" s="658"/>
      <c r="D6580" s="659"/>
      <c r="E6580" s="660"/>
      <c r="F6580" s="661"/>
      <c r="G6580" s="662"/>
      <c r="H6580" s="663"/>
      <c r="I6580" s="663"/>
      <c r="J6580" s="663"/>
      <c r="K6580" s="664"/>
      <c r="L6580" s="662"/>
      <c r="M6580" s="663"/>
      <c r="N6580" s="663"/>
      <c r="O6580" s="663"/>
      <c r="P6580" s="664"/>
      <c r="Q6580" s="665"/>
      <c r="R6580" s="661"/>
      <c r="S6580" s="566"/>
      <c r="T6580" s="566"/>
      <c r="U6580" s="566"/>
      <c r="V6580" s="566"/>
      <c r="W6580" s="566"/>
      <c r="X6580" s="566"/>
      <c r="Y6580" s="566"/>
      <c r="Z6580" s="566"/>
      <c r="AA6580" s="566"/>
      <c r="AB6580" s="566"/>
      <c r="AC6580" s="566"/>
      <c r="AD6580" s="566"/>
      <c r="AE6580" s="566"/>
      <c r="AF6580" s="566"/>
      <c r="AG6580" s="566"/>
    </row>
    <row r="6581" spans="2:33" hidden="1" outlineLevel="1" x14ac:dyDescent="0.45">
      <c r="B6581" s="648"/>
      <c r="C6581" s="649"/>
      <c r="D6581" s="650"/>
      <c r="E6581" s="651"/>
      <c r="F6581" s="652"/>
      <c r="G6581" s="653"/>
      <c r="H6581" s="654"/>
      <c r="I6581" s="654"/>
      <c r="J6581" s="654"/>
      <c r="K6581" s="655"/>
      <c r="L6581" s="653"/>
      <c r="M6581" s="654"/>
      <c r="N6581" s="654"/>
      <c r="O6581" s="654"/>
      <c r="P6581" s="655"/>
      <c r="Q6581" s="656"/>
      <c r="R6581" s="652"/>
      <c r="S6581" s="566"/>
      <c r="T6581" s="566"/>
      <c r="U6581" s="566"/>
      <c r="V6581" s="566"/>
      <c r="W6581" s="566"/>
      <c r="X6581" s="566"/>
      <c r="Y6581" s="566"/>
      <c r="Z6581" s="566"/>
      <c r="AA6581" s="566"/>
      <c r="AB6581" s="566"/>
      <c r="AC6581" s="566"/>
      <c r="AD6581" s="566"/>
      <c r="AE6581" s="566"/>
      <c r="AF6581" s="566"/>
      <c r="AG6581" s="566"/>
    </row>
    <row r="6582" spans="2:33" hidden="1" outlineLevel="1" x14ac:dyDescent="0.45">
      <c r="B6582" s="657"/>
      <c r="C6582" s="658"/>
      <c r="D6582" s="659"/>
      <c r="E6582" s="660"/>
      <c r="F6582" s="661"/>
      <c r="G6582" s="662"/>
      <c r="H6582" s="663"/>
      <c r="I6582" s="663"/>
      <c r="J6582" s="663"/>
      <c r="K6582" s="664"/>
      <c r="L6582" s="662"/>
      <c r="M6582" s="663"/>
      <c r="N6582" s="663"/>
      <c r="O6582" s="663"/>
      <c r="P6582" s="664"/>
      <c r="Q6582" s="665"/>
      <c r="R6582" s="661"/>
      <c r="S6582" s="566"/>
      <c r="T6582" s="566"/>
      <c r="U6582" s="566"/>
      <c r="V6582" s="566"/>
      <c r="W6582" s="566"/>
      <c r="X6582" s="566"/>
      <c r="Y6582" s="566"/>
      <c r="Z6582" s="566"/>
      <c r="AA6582" s="566"/>
      <c r="AB6582" s="566"/>
      <c r="AC6582" s="566"/>
      <c r="AD6582" s="566"/>
      <c r="AE6582" s="566"/>
      <c r="AF6582" s="566"/>
      <c r="AG6582" s="566"/>
    </row>
    <row r="6583" spans="2:33" hidden="1" outlineLevel="1" x14ac:dyDescent="0.45">
      <c r="B6583" s="648"/>
      <c r="C6583" s="649"/>
      <c r="D6583" s="650"/>
      <c r="E6583" s="651"/>
      <c r="F6583" s="652"/>
      <c r="G6583" s="653"/>
      <c r="H6583" s="654"/>
      <c r="I6583" s="654"/>
      <c r="J6583" s="654"/>
      <c r="K6583" s="655"/>
      <c r="L6583" s="653"/>
      <c r="M6583" s="654"/>
      <c r="N6583" s="654"/>
      <c r="O6583" s="654"/>
      <c r="P6583" s="655"/>
      <c r="Q6583" s="656"/>
      <c r="R6583" s="652"/>
      <c r="S6583" s="566"/>
      <c r="T6583" s="566"/>
      <c r="U6583" s="566"/>
      <c r="V6583" s="566"/>
      <c r="W6583" s="566"/>
      <c r="X6583" s="566"/>
      <c r="Y6583" s="566"/>
      <c r="Z6583" s="566"/>
      <c r="AA6583" s="566"/>
      <c r="AB6583" s="566"/>
      <c r="AC6583" s="566"/>
      <c r="AD6583" s="566"/>
      <c r="AE6583" s="566"/>
      <c r="AF6583" s="566"/>
      <c r="AG6583" s="566"/>
    </row>
    <row r="6584" spans="2:33" hidden="1" outlineLevel="1" x14ac:dyDescent="0.45">
      <c r="B6584" s="657"/>
      <c r="C6584" s="658"/>
      <c r="D6584" s="659"/>
      <c r="E6584" s="660"/>
      <c r="F6584" s="661"/>
      <c r="G6584" s="662"/>
      <c r="H6584" s="663"/>
      <c r="I6584" s="663"/>
      <c r="J6584" s="663"/>
      <c r="K6584" s="664"/>
      <c r="L6584" s="662"/>
      <c r="M6584" s="663"/>
      <c r="N6584" s="663"/>
      <c r="O6584" s="663"/>
      <c r="P6584" s="664"/>
      <c r="Q6584" s="665"/>
      <c r="R6584" s="661"/>
      <c r="S6584" s="566"/>
      <c r="T6584" s="566"/>
      <c r="U6584" s="566"/>
      <c r="V6584" s="566"/>
      <c r="W6584" s="566"/>
      <c r="X6584" s="566"/>
      <c r="Y6584" s="566"/>
      <c r="Z6584" s="566"/>
      <c r="AA6584" s="566"/>
      <c r="AB6584" s="566"/>
      <c r="AC6584" s="566"/>
      <c r="AD6584" s="566"/>
      <c r="AE6584" s="566"/>
      <c r="AF6584" s="566"/>
      <c r="AG6584" s="566"/>
    </row>
    <row r="6585" spans="2:33" hidden="1" outlineLevel="1" x14ac:dyDescent="0.45">
      <c r="B6585" s="648"/>
      <c r="C6585" s="649"/>
      <c r="D6585" s="650"/>
      <c r="E6585" s="651"/>
      <c r="F6585" s="652"/>
      <c r="G6585" s="653"/>
      <c r="H6585" s="654"/>
      <c r="I6585" s="654"/>
      <c r="J6585" s="654"/>
      <c r="K6585" s="655"/>
      <c r="L6585" s="653"/>
      <c r="M6585" s="654"/>
      <c r="N6585" s="654"/>
      <c r="O6585" s="654"/>
      <c r="P6585" s="655"/>
      <c r="Q6585" s="656"/>
      <c r="R6585" s="652"/>
      <c r="S6585" s="566"/>
      <c r="T6585" s="566"/>
      <c r="U6585" s="566"/>
      <c r="V6585" s="566"/>
      <c r="W6585" s="566"/>
      <c r="X6585" s="566"/>
      <c r="Y6585" s="566"/>
      <c r="Z6585" s="566"/>
      <c r="AA6585" s="566"/>
      <c r="AB6585" s="566"/>
      <c r="AC6585" s="566"/>
      <c r="AD6585" s="566"/>
      <c r="AE6585" s="566"/>
      <c r="AF6585" s="566"/>
      <c r="AG6585" s="566"/>
    </row>
    <row r="6586" spans="2:33" hidden="1" outlineLevel="1" x14ac:dyDescent="0.45">
      <c r="B6586" s="657"/>
      <c r="C6586" s="658"/>
      <c r="D6586" s="659"/>
      <c r="E6586" s="660"/>
      <c r="F6586" s="661"/>
      <c r="G6586" s="662"/>
      <c r="H6586" s="663"/>
      <c r="I6586" s="663"/>
      <c r="J6586" s="663"/>
      <c r="K6586" s="664"/>
      <c r="L6586" s="662"/>
      <c r="M6586" s="663"/>
      <c r="N6586" s="663"/>
      <c r="O6586" s="663"/>
      <c r="P6586" s="664"/>
      <c r="Q6586" s="665"/>
      <c r="R6586" s="661"/>
      <c r="S6586" s="566"/>
      <c r="T6586" s="566"/>
      <c r="U6586" s="566"/>
      <c r="V6586" s="566"/>
      <c r="W6586" s="566"/>
      <c r="X6586" s="566"/>
      <c r="Y6586" s="566"/>
      <c r="Z6586" s="566"/>
      <c r="AA6586" s="566"/>
      <c r="AB6586" s="566"/>
      <c r="AC6586" s="566"/>
      <c r="AD6586" s="566"/>
      <c r="AE6586" s="566"/>
      <c r="AF6586" s="566"/>
      <c r="AG6586" s="566"/>
    </row>
    <row r="6587" spans="2:33" hidden="1" outlineLevel="1" x14ac:dyDescent="0.45">
      <c r="B6587" s="648"/>
      <c r="C6587" s="649"/>
      <c r="D6587" s="650"/>
      <c r="E6587" s="651"/>
      <c r="F6587" s="652"/>
      <c r="G6587" s="653"/>
      <c r="H6587" s="654"/>
      <c r="I6587" s="654"/>
      <c r="J6587" s="654"/>
      <c r="K6587" s="655"/>
      <c r="L6587" s="653"/>
      <c r="M6587" s="654"/>
      <c r="N6587" s="654"/>
      <c r="O6587" s="654"/>
      <c r="P6587" s="655"/>
      <c r="Q6587" s="656"/>
      <c r="R6587" s="652"/>
      <c r="S6587" s="566"/>
      <c r="T6587" s="566"/>
      <c r="U6587" s="566"/>
      <c r="V6587" s="566"/>
      <c r="W6587" s="566"/>
      <c r="X6587" s="566"/>
      <c r="Y6587" s="566"/>
      <c r="Z6587" s="566"/>
      <c r="AA6587" s="566"/>
      <c r="AB6587" s="566"/>
      <c r="AC6587" s="566"/>
      <c r="AD6587" s="566"/>
      <c r="AE6587" s="566"/>
      <c r="AF6587" s="566"/>
      <c r="AG6587" s="566"/>
    </row>
    <row r="6588" spans="2:33" hidden="1" outlineLevel="1" x14ac:dyDescent="0.45">
      <c r="B6588" s="657"/>
      <c r="C6588" s="658"/>
      <c r="D6588" s="659"/>
      <c r="E6588" s="660"/>
      <c r="F6588" s="661"/>
      <c r="G6588" s="662"/>
      <c r="H6588" s="663"/>
      <c r="I6588" s="663"/>
      <c r="J6588" s="663"/>
      <c r="K6588" s="664"/>
      <c r="L6588" s="662"/>
      <c r="M6588" s="663"/>
      <c r="N6588" s="663"/>
      <c r="O6588" s="663"/>
      <c r="P6588" s="664"/>
      <c r="Q6588" s="665"/>
      <c r="R6588" s="661"/>
      <c r="S6588" s="566"/>
      <c r="T6588" s="566"/>
      <c r="U6588" s="566"/>
      <c r="V6588" s="566"/>
      <c r="W6588" s="566"/>
      <c r="X6588" s="566"/>
      <c r="Y6588" s="566"/>
      <c r="Z6588" s="566"/>
      <c r="AA6588" s="566"/>
      <c r="AB6588" s="566"/>
      <c r="AC6588" s="566"/>
      <c r="AD6588" s="566"/>
      <c r="AE6588" s="566"/>
      <c r="AF6588" s="566"/>
      <c r="AG6588" s="566"/>
    </row>
    <row r="6589" spans="2:33" hidden="1" outlineLevel="1" x14ac:dyDescent="0.45">
      <c r="B6589" s="648"/>
      <c r="C6589" s="649"/>
      <c r="D6589" s="650"/>
      <c r="E6589" s="651"/>
      <c r="F6589" s="652"/>
      <c r="G6589" s="653"/>
      <c r="H6589" s="654"/>
      <c r="I6589" s="654"/>
      <c r="J6589" s="654"/>
      <c r="K6589" s="655"/>
      <c r="L6589" s="653"/>
      <c r="M6589" s="654"/>
      <c r="N6589" s="654"/>
      <c r="O6589" s="654"/>
      <c r="P6589" s="655"/>
      <c r="Q6589" s="656"/>
      <c r="R6589" s="652"/>
      <c r="S6589" s="566"/>
      <c r="T6589" s="566"/>
      <c r="U6589" s="566"/>
      <c r="V6589" s="566"/>
      <c r="W6589" s="566"/>
      <c r="X6589" s="566"/>
      <c r="Y6589" s="566"/>
      <c r="Z6589" s="566"/>
      <c r="AA6589" s="566"/>
      <c r="AB6589" s="566"/>
      <c r="AC6589" s="566"/>
      <c r="AD6589" s="566"/>
      <c r="AE6589" s="566"/>
      <c r="AF6589" s="566"/>
      <c r="AG6589" s="566"/>
    </row>
    <row r="6590" spans="2:33" hidden="1" outlineLevel="1" x14ac:dyDescent="0.45">
      <c r="B6590" s="657"/>
      <c r="C6590" s="658"/>
      <c r="D6590" s="659"/>
      <c r="E6590" s="660"/>
      <c r="F6590" s="661"/>
      <c r="G6590" s="662"/>
      <c r="H6590" s="663"/>
      <c r="I6590" s="663"/>
      <c r="J6590" s="663"/>
      <c r="K6590" s="664"/>
      <c r="L6590" s="662"/>
      <c r="M6590" s="663"/>
      <c r="N6590" s="663"/>
      <c r="O6590" s="663"/>
      <c r="P6590" s="664"/>
      <c r="Q6590" s="665"/>
      <c r="R6590" s="661"/>
      <c r="S6590" s="566"/>
      <c r="T6590" s="566"/>
      <c r="U6590" s="566"/>
      <c r="V6590" s="566"/>
      <c r="W6590" s="566"/>
      <c r="X6590" s="566"/>
      <c r="Y6590" s="566"/>
      <c r="Z6590" s="566"/>
      <c r="AA6590" s="566"/>
      <c r="AB6590" s="566"/>
      <c r="AC6590" s="566"/>
      <c r="AD6590" s="566"/>
      <c r="AE6590" s="566"/>
      <c r="AF6590" s="566"/>
      <c r="AG6590" s="566"/>
    </row>
    <row r="6591" spans="2:33" hidden="1" outlineLevel="1" x14ac:dyDescent="0.45">
      <c r="B6591" s="648"/>
      <c r="C6591" s="649"/>
      <c r="D6591" s="650"/>
      <c r="E6591" s="651"/>
      <c r="F6591" s="652"/>
      <c r="G6591" s="653"/>
      <c r="H6591" s="654"/>
      <c r="I6591" s="654"/>
      <c r="J6591" s="654"/>
      <c r="K6591" s="655"/>
      <c r="L6591" s="653"/>
      <c r="M6591" s="654"/>
      <c r="N6591" s="654"/>
      <c r="O6591" s="654"/>
      <c r="P6591" s="655"/>
      <c r="Q6591" s="656"/>
      <c r="R6591" s="652"/>
      <c r="S6591" s="566"/>
      <c r="T6591" s="566"/>
      <c r="U6591" s="566"/>
      <c r="V6591" s="566"/>
      <c r="W6591" s="566"/>
      <c r="X6591" s="566"/>
      <c r="Y6591" s="566"/>
      <c r="Z6591" s="566"/>
      <c r="AA6591" s="566"/>
      <c r="AB6591" s="566"/>
      <c r="AC6591" s="566"/>
      <c r="AD6591" s="566"/>
      <c r="AE6591" s="566"/>
      <c r="AF6591" s="566"/>
      <c r="AG6591" s="566"/>
    </row>
    <row r="6592" spans="2:33" hidden="1" outlineLevel="1" x14ac:dyDescent="0.45">
      <c r="B6592" s="657"/>
      <c r="C6592" s="658"/>
      <c r="D6592" s="659"/>
      <c r="E6592" s="660"/>
      <c r="F6592" s="661"/>
      <c r="G6592" s="662"/>
      <c r="H6592" s="663"/>
      <c r="I6592" s="663"/>
      <c r="J6592" s="663"/>
      <c r="K6592" s="664"/>
      <c r="L6592" s="662"/>
      <c r="M6592" s="663"/>
      <c r="N6592" s="663"/>
      <c r="O6592" s="663"/>
      <c r="P6592" s="664"/>
      <c r="Q6592" s="665"/>
      <c r="R6592" s="661"/>
      <c r="S6592" s="566"/>
      <c r="T6592" s="566"/>
      <c r="U6592" s="566"/>
      <c r="V6592" s="566"/>
      <c r="W6592" s="566"/>
      <c r="X6592" s="566"/>
      <c r="Y6592" s="566"/>
      <c r="Z6592" s="566"/>
      <c r="AA6592" s="566"/>
      <c r="AB6592" s="566"/>
      <c r="AC6592" s="566"/>
      <c r="AD6592" s="566"/>
      <c r="AE6592" s="566"/>
      <c r="AF6592" s="566"/>
      <c r="AG6592" s="566"/>
    </row>
    <row r="6593" spans="2:33" hidden="1" outlineLevel="1" x14ac:dyDescent="0.45">
      <c r="B6593" s="648"/>
      <c r="C6593" s="649"/>
      <c r="D6593" s="650"/>
      <c r="E6593" s="651"/>
      <c r="F6593" s="652"/>
      <c r="G6593" s="653"/>
      <c r="H6593" s="654"/>
      <c r="I6593" s="654"/>
      <c r="J6593" s="654"/>
      <c r="K6593" s="655"/>
      <c r="L6593" s="653"/>
      <c r="M6593" s="654"/>
      <c r="N6593" s="654"/>
      <c r="O6593" s="654"/>
      <c r="P6593" s="655"/>
      <c r="Q6593" s="656"/>
      <c r="R6593" s="652"/>
      <c r="S6593" s="566"/>
      <c r="T6593" s="566"/>
      <c r="U6593" s="566"/>
      <c r="V6593" s="566"/>
      <c r="W6593" s="566"/>
      <c r="X6593" s="566"/>
      <c r="Y6593" s="566"/>
      <c r="Z6593" s="566"/>
      <c r="AA6593" s="566"/>
      <c r="AB6593" s="566"/>
      <c r="AC6593" s="566"/>
      <c r="AD6593" s="566"/>
      <c r="AE6593" s="566"/>
      <c r="AF6593" s="566"/>
      <c r="AG6593" s="566"/>
    </row>
    <row r="6594" spans="2:33" hidden="1" outlineLevel="1" x14ac:dyDescent="0.45">
      <c r="B6594" s="657"/>
      <c r="C6594" s="658"/>
      <c r="D6594" s="659"/>
      <c r="E6594" s="660"/>
      <c r="F6594" s="661"/>
      <c r="G6594" s="662"/>
      <c r="H6594" s="663"/>
      <c r="I6594" s="663"/>
      <c r="J6594" s="663"/>
      <c r="K6594" s="664"/>
      <c r="L6594" s="662"/>
      <c r="M6594" s="663"/>
      <c r="N6594" s="663"/>
      <c r="O6594" s="663"/>
      <c r="P6594" s="664"/>
      <c r="Q6594" s="665"/>
      <c r="R6594" s="661"/>
      <c r="S6594" s="566"/>
      <c r="T6594" s="566"/>
      <c r="U6594" s="566"/>
      <c r="V6594" s="566"/>
      <c r="W6594" s="566"/>
      <c r="X6594" s="566"/>
      <c r="Y6594" s="566"/>
      <c r="Z6594" s="566"/>
      <c r="AA6594" s="566"/>
      <c r="AB6594" s="566"/>
      <c r="AC6594" s="566"/>
      <c r="AD6594" s="566"/>
      <c r="AE6594" s="566"/>
      <c r="AF6594" s="566"/>
      <c r="AG6594" s="566"/>
    </row>
    <row r="6595" spans="2:33" hidden="1" outlineLevel="1" x14ac:dyDescent="0.45">
      <c r="B6595" s="648"/>
      <c r="C6595" s="649"/>
      <c r="D6595" s="650"/>
      <c r="E6595" s="651"/>
      <c r="F6595" s="652"/>
      <c r="G6595" s="653"/>
      <c r="H6595" s="654"/>
      <c r="I6595" s="654"/>
      <c r="J6595" s="654"/>
      <c r="K6595" s="655"/>
      <c r="L6595" s="653"/>
      <c r="M6595" s="654"/>
      <c r="N6595" s="654"/>
      <c r="O6595" s="654"/>
      <c r="P6595" s="655"/>
      <c r="Q6595" s="656"/>
      <c r="R6595" s="652"/>
      <c r="S6595" s="566"/>
      <c r="T6595" s="566"/>
      <c r="U6595" s="566"/>
      <c r="V6595" s="566"/>
      <c r="W6595" s="566"/>
      <c r="X6595" s="566"/>
      <c r="Y6595" s="566"/>
      <c r="Z6595" s="566"/>
      <c r="AA6595" s="566"/>
      <c r="AB6595" s="566"/>
      <c r="AC6595" s="566"/>
      <c r="AD6595" s="566"/>
      <c r="AE6595" s="566"/>
      <c r="AF6595" s="566"/>
      <c r="AG6595" s="566"/>
    </row>
    <row r="6596" spans="2:33" hidden="1" outlineLevel="1" x14ac:dyDescent="0.45">
      <c r="B6596" s="657"/>
      <c r="C6596" s="658"/>
      <c r="D6596" s="659"/>
      <c r="E6596" s="660"/>
      <c r="F6596" s="661"/>
      <c r="G6596" s="662"/>
      <c r="H6596" s="663"/>
      <c r="I6596" s="663"/>
      <c r="J6596" s="663"/>
      <c r="K6596" s="664"/>
      <c r="L6596" s="662"/>
      <c r="M6596" s="663"/>
      <c r="N6596" s="663"/>
      <c r="O6596" s="663"/>
      <c r="P6596" s="664"/>
      <c r="Q6596" s="665"/>
      <c r="R6596" s="661"/>
      <c r="S6596" s="566"/>
      <c r="T6596" s="566"/>
      <c r="U6596" s="566"/>
      <c r="V6596" s="566"/>
      <c r="W6596" s="566"/>
      <c r="X6596" s="566"/>
      <c r="Y6596" s="566"/>
      <c r="Z6596" s="566"/>
      <c r="AA6596" s="566"/>
      <c r="AB6596" s="566"/>
      <c r="AC6596" s="566"/>
      <c r="AD6596" s="566"/>
      <c r="AE6596" s="566"/>
      <c r="AF6596" s="566"/>
      <c r="AG6596" s="566"/>
    </row>
    <row r="6597" spans="2:33" hidden="1" outlineLevel="1" x14ac:dyDescent="0.45">
      <c r="B6597" s="648"/>
      <c r="C6597" s="649"/>
      <c r="D6597" s="650"/>
      <c r="E6597" s="651"/>
      <c r="F6597" s="652"/>
      <c r="G6597" s="653"/>
      <c r="H6597" s="654"/>
      <c r="I6597" s="654"/>
      <c r="J6597" s="654"/>
      <c r="K6597" s="655"/>
      <c r="L6597" s="653"/>
      <c r="M6597" s="654"/>
      <c r="N6597" s="654"/>
      <c r="O6597" s="654"/>
      <c r="P6597" s="655"/>
      <c r="Q6597" s="656"/>
      <c r="R6597" s="652"/>
      <c r="S6597" s="566"/>
      <c r="T6597" s="566"/>
      <c r="U6597" s="566"/>
      <c r="V6597" s="566"/>
      <c r="W6597" s="566"/>
      <c r="X6597" s="566"/>
      <c r="Y6597" s="566"/>
      <c r="Z6597" s="566"/>
      <c r="AA6597" s="566"/>
      <c r="AB6597" s="566"/>
      <c r="AC6597" s="566"/>
      <c r="AD6597" s="566"/>
      <c r="AE6597" s="566"/>
      <c r="AF6597" s="566"/>
      <c r="AG6597" s="566"/>
    </row>
    <row r="6598" spans="2:33" hidden="1" outlineLevel="1" x14ac:dyDescent="0.45">
      <c r="B6598" s="657"/>
      <c r="C6598" s="658"/>
      <c r="D6598" s="659"/>
      <c r="E6598" s="660"/>
      <c r="F6598" s="661"/>
      <c r="G6598" s="662"/>
      <c r="H6598" s="663"/>
      <c r="I6598" s="663"/>
      <c r="J6598" s="663"/>
      <c r="K6598" s="664"/>
      <c r="L6598" s="662"/>
      <c r="M6598" s="663"/>
      <c r="N6598" s="663"/>
      <c r="O6598" s="663"/>
      <c r="P6598" s="664"/>
      <c r="Q6598" s="665"/>
      <c r="R6598" s="661"/>
      <c r="S6598" s="566"/>
      <c r="T6598" s="566"/>
      <c r="U6598" s="566"/>
      <c r="V6598" s="566"/>
      <c r="W6598" s="566"/>
      <c r="X6598" s="566"/>
      <c r="Y6598" s="566"/>
      <c r="Z6598" s="566"/>
      <c r="AA6598" s="566"/>
      <c r="AB6598" s="566"/>
      <c r="AC6598" s="566"/>
      <c r="AD6598" s="566"/>
      <c r="AE6598" s="566"/>
      <c r="AF6598" s="566"/>
      <c r="AG6598" s="566"/>
    </row>
    <row r="6599" spans="2:33" hidden="1" outlineLevel="1" x14ac:dyDescent="0.45">
      <c r="B6599" s="648"/>
      <c r="C6599" s="649"/>
      <c r="D6599" s="650"/>
      <c r="E6599" s="651"/>
      <c r="F6599" s="652"/>
      <c r="G6599" s="653"/>
      <c r="H6599" s="654"/>
      <c r="I6599" s="654"/>
      <c r="J6599" s="654"/>
      <c r="K6599" s="655"/>
      <c r="L6599" s="653"/>
      <c r="M6599" s="654"/>
      <c r="N6599" s="654"/>
      <c r="O6599" s="654"/>
      <c r="P6599" s="655"/>
      <c r="Q6599" s="656"/>
      <c r="R6599" s="652"/>
      <c r="S6599" s="566"/>
      <c r="T6599" s="566"/>
      <c r="U6599" s="566"/>
      <c r="V6599" s="566"/>
      <c r="W6599" s="566"/>
      <c r="X6599" s="566"/>
      <c r="Y6599" s="566"/>
      <c r="Z6599" s="566"/>
      <c r="AA6599" s="566"/>
      <c r="AB6599" s="566"/>
      <c r="AC6599" s="566"/>
      <c r="AD6599" s="566"/>
      <c r="AE6599" s="566"/>
      <c r="AF6599" s="566"/>
      <c r="AG6599" s="566"/>
    </row>
    <row r="6600" spans="2:33" hidden="1" outlineLevel="1" x14ac:dyDescent="0.45">
      <c r="B6600" s="657"/>
      <c r="C6600" s="658"/>
      <c r="D6600" s="659"/>
      <c r="E6600" s="660"/>
      <c r="F6600" s="661"/>
      <c r="G6600" s="662"/>
      <c r="H6600" s="663"/>
      <c r="I6600" s="663"/>
      <c r="J6600" s="663"/>
      <c r="K6600" s="664"/>
      <c r="L6600" s="662"/>
      <c r="M6600" s="663"/>
      <c r="N6600" s="663"/>
      <c r="O6600" s="663"/>
      <c r="P6600" s="664"/>
      <c r="Q6600" s="665"/>
      <c r="R6600" s="661"/>
      <c r="S6600" s="566"/>
      <c r="T6600" s="566"/>
      <c r="U6600" s="566"/>
      <c r="V6600" s="566"/>
      <c r="W6600" s="566"/>
      <c r="X6600" s="566"/>
      <c r="Y6600" s="566"/>
      <c r="Z6600" s="566"/>
      <c r="AA6600" s="566"/>
      <c r="AB6600" s="566"/>
      <c r="AC6600" s="566"/>
      <c r="AD6600" s="566"/>
      <c r="AE6600" s="566"/>
      <c r="AF6600" s="566"/>
      <c r="AG6600" s="566"/>
    </row>
    <row r="6601" spans="2:33" hidden="1" outlineLevel="1" x14ac:dyDescent="0.45">
      <c r="B6601" s="648"/>
      <c r="C6601" s="649"/>
      <c r="D6601" s="650"/>
      <c r="E6601" s="651"/>
      <c r="F6601" s="652"/>
      <c r="G6601" s="653"/>
      <c r="H6601" s="654"/>
      <c r="I6601" s="654"/>
      <c r="J6601" s="654"/>
      <c r="K6601" s="655"/>
      <c r="L6601" s="653"/>
      <c r="M6601" s="654"/>
      <c r="N6601" s="654"/>
      <c r="O6601" s="654"/>
      <c r="P6601" s="655"/>
      <c r="Q6601" s="656"/>
      <c r="R6601" s="652"/>
      <c r="S6601" s="566"/>
      <c r="T6601" s="566"/>
      <c r="U6601" s="566"/>
      <c r="V6601" s="566"/>
      <c r="W6601" s="566"/>
      <c r="X6601" s="566"/>
      <c r="Y6601" s="566"/>
      <c r="Z6601" s="566"/>
      <c r="AA6601" s="566"/>
      <c r="AB6601" s="566"/>
      <c r="AC6601" s="566"/>
      <c r="AD6601" s="566"/>
      <c r="AE6601" s="566"/>
      <c r="AF6601" s="566"/>
      <c r="AG6601" s="566"/>
    </row>
    <row r="6602" spans="2:33" hidden="1" outlineLevel="1" x14ac:dyDescent="0.45">
      <c r="B6602" s="657"/>
      <c r="C6602" s="658"/>
      <c r="D6602" s="659"/>
      <c r="E6602" s="660"/>
      <c r="F6602" s="661"/>
      <c r="G6602" s="662"/>
      <c r="H6602" s="663"/>
      <c r="I6602" s="663"/>
      <c r="J6602" s="663"/>
      <c r="K6602" s="664"/>
      <c r="L6602" s="662"/>
      <c r="M6602" s="663"/>
      <c r="N6602" s="663"/>
      <c r="O6602" s="663"/>
      <c r="P6602" s="664"/>
      <c r="Q6602" s="665"/>
      <c r="R6602" s="661"/>
      <c r="S6602" s="566"/>
      <c r="T6602" s="566"/>
      <c r="U6602" s="566"/>
      <c r="V6602" s="566"/>
      <c r="W6602" s="566"/>
      <c r="X6602" s="566"/>
      <c r="Y6602" s="566"/>
      <c r="Z6602" s="566"/>
      <c r="AA6602" s="566"/>
      <c r="AB6602" s="566"/>
      <c r="AC6602" s="566"/>
      <c r="AD6602" s="566"/>
      <c r="AE6602" s="566"/>
      <c r="AF6602" s="566"/>
      <c r="AG6602" s="566"/>
    </row>
    <row r="6603" spans="2:33" hidden="1" outlineLevel="1" x14ac:dyDescent="0.45">
      <c r="B6603" s="648"/>
      <c r="C6603" s="649"/>
      <c r="D6603" s="650"/>
      <c r="E6603" s="651"/>
      <c r="F6603" s="652"/>
      <c r="G6603" s="653"/>
      <c r="H6603" s="654"/>
      <c r="I6603" s="654"/>
      <c r="J6603" s="654"/>
      <c r="K6603" s="655"/>
      <c r="L6603" s="653"/>
      <c r="M6603" s="654"/>
      <c r="N6603" s="654"/>
      <c r="O6603" s="654"/>
      <c r="P6603" s="655"/>
      <c r="Q6603" s="656"/>
      <c r="R6603" s="652"/>
      <c r="S6603" s="566"/>
      <c r="T6603" s="566"/>
      <c r="U6603" s="566"/>
      <c r="V6603" s="566"/>
      <c r="W6603" s="566"/>
      <c r="X6603" s="566"/>
      <c r="Y6603" s="566"/>
      <c r="Z6603" s="566"/>
      <c r="AA6603" s="566"/>
      <c r="AB6603" s="566"/>
      <c r="AC6603" s="566"/>
      <c r="AD6603" s="566"/>
      <c r="AE6603" s="566"/>
      <c r="AF6603" s="566"/>
      <c r="AG6603" s="566"/>
    </row>
    <row r="6604" spans="2:33" hidden="1" outlineLevel="1" x14ac:dyDescent="0.45">
      <c r="B6604" s="657"/>
      <c r="C6604" s="658"/>
      <c r="D6604" s="659"/>
      <c r="E6604" s="660"/>
      <c r="F6604" s="661"/>
      <c r="G6604" s="662"/>
      <c r="H6604" s="663"/>
      <c r="I6604" s="663"/>
      <c r="J6604" s="663"/>
      <c r="K6604" s="664"/>
      <c r="L6604" s="662"/>
      <c r="M6604" s="663"/>
      <c r="N6604" s="663"/>
      <c r="O6604" s="663"/>
      <c r="P6604" s="664"/>
      <c r="Q6604" s="665"/>
      <c r="R6604" s="661"/>
      <c r="S6604" s="566"/>
      <c r="T6604" s="566"/>
      <c r="U6604" s="566"/>
      <c r="V6604" s="566"/>
      <c r="W6604" s="566"/>
      <c r="X6604" s="566"/>
      <c r="Y6604" s="566"/>
      <c r="Z6604" s="566"/>
      <c r="AA6604" s="566"/>
      <c r="AB6604" s="566"/>
      <c r="AC6604" s="566"/>
      <c r="AD6604" s="566"/>
      <c r="AE6604" s="566"/>
      <c r="AF6604" s="566"/>
      <c r="AG6604" s="566"/>
    </row>
    <row r="6605" spans="2:33" hidden="1" outlineLevel="1" x14ac:dyDescent="0.45">
      <c r="B6605" s="648"/>
      <c r="C6605" s="649"/>
      <c r="D6605" s="650"/>
      <c r="E6605" s="651"/>
      <c r="F6605" s="652"/>
      <c r="G6605" s="653"/>
      <c r="H6605" s="654"/>
      <c r="I6605" s="654"/>
      <c r="J6605" s="654"/>
      <c r="K6605" s="655"/>
      <c r="L6605" s="653"/>
      <c r="M6605" s="654"/>
      <c r="N6605" s="654"/>
      <c r="O6605" s="654"/>
      <c r="P6605" s="655"/>
      <c r="Q6605" s="656"/>
      <c r="R6605" s="652"/>
      <c r="S6605" s="566"/>
      <c r="T6605" s="566"/>
      <c r="U6605" s="566"/>
      <c r="V6605" s="566"/>
      <c r="W6605" s="566"/>
      <c r="X6605" s="566"/>
      <c r="Y6605" s="566"/>
      <c r="Z6605" s="566"/>
      <c r="AA6605" s="566"/>
      <c r="AB6605" s="566"/>
      <c r="AC6605" s="566"/>
      <c r="AD6605" s="566"/>
      <c r="AE6605" s="566"/>
      <c r="AF6605" s="566"/>
      <c r="AG6605" s="566"/>
    </row>
    <row r="6606" spans="2:33" hidden="1" outlineLevel="1" x14ac:dyDescent="0.45">
      <c r="B6606" s="657"/>
      <c r="C6606" s="658"/>
      <c r="D6606" s="659"/>
      <c r="E6606" s="660"/>
      <c r="F6606" s="661"/>
      <c r="G6606" s="662"/>
      <c r="H6606" s="663"/>
      <c r="I6606" s="663"/>
      <c r="J6606" s="663"/>
      <c r="K6606" s="664"/>
      <c r="L6606" s="662"/>
      <c r="M6606" s="663"/>
      <c r="N6606" s="663"/>
      <c r="O6606" s="663"/>
      <c r="P6606" s="664"/>
      <c r="Q6606" s="665"/>
      <c r="R6606" s="661"/>
      <c r="S6606" s="566"/>
      <c r="T6606" s="566"/>
      <c r="U6606" s="566"/>
      <c r="V6606" s="566"/>
      <c r="W6606" s="566"/>
      <c r="X6606" s="566"/>
      <c r="Y6606" s="566"/>
      <c r="Z6606" s="566"/>
      <c r="AA6606" s="566"/>
      <c r="AB6606" s="566"/>
      <c r="AC6606" s="566"/>
      <c r="AD6606" s="566"/>
      <c r="AE6606" s="566"/>
      <c r="AF6606" s="566"/>
      <c r="AG6606" s="566"/>
    </row>
    <row r="6607" spans="2:33" hidden="1" outlineLevel="1" x14ac:dyDescent="0.45">
      <c r="B6607" s="648"/>
      <c r="C6607" s="649"/>
      <c r="D6607" s="650"/>
      <c r="E6607" s="651"/>
      <c r="F6607" s="652"/>
      <c r="G6607" s="653"/>
      <c r="H6607" s="654"/>
      <c r="I6607" s="654"/>
      <c r="J6607" s="654"/>
      <c r="K6607" s="655"/>
      <c r="L6607" s="653"/>
      <c r="M6607" s="654"/>
      <c r="N6607" s="654"/>
      <c r="O6607" s="654"/>
      <c r="P6607" s="655"/>
      <c r="Q6607" s="656"/>
      <c r="R6607" s="652"/>
      <c r="S6607" s="566"/>
      <c r="T6607" s="566"/>
      <c r="U6607" s="566"/>
      <c r="V6607" s="566"/>
      <c r="W6607" s="566"/>
      <c r="X6607" s="566"/>
      <c r="Y6607" s="566"/>
      <c r="Z6607" s="566"/>
      <c r="AA6607" s="566"/>
      <c r="AB6607" s="566"/>
      <c r="AC6607" s="566"/>
      <c r="AD6607" s="566"/>
      <c r="AE6607" s="566"/>
      <c r="AF6607" s="566"/>
      <c r="AG6607" s="566"/>
    </row>
    <row r="6608" spans="2:33" hidden="1" outlineLevel="1" x14ac:dyDescent="0.45">
      <c r="B6608" s="657"/>
      <c r="C6608" s="658"/>
      <c r="D6608" s="659"/>
      <c r="E6608" s="660"/>
      <c r="F6608" s="661"/>
      <c r="G6608" s="662"/>
      <c r="H6608" s="663"/>
      <c r="I6608" s="663"/>
      <c r="J6608" s="663"/>
      <c r="K6608" s="664"/>
      <c r="L6608" s="662"/>
      <c r="M6608" s="663"/>
      <c r="N6608" s="663"/>
      <c r="O6608" s="663"/>
      <c r="P6608" s="664"/>
      <c r="Q6608" s="665"/>
      <c r="R6608" s="661"/>
      <c r="S6608" s="566"/>
      <c r="T6608" s="566"/>
      <c r="U6608" s="566"/>
      <c r="V6608" s="566"/>
      <c r="W6608" s="566"/>
      <c r="X6608" s="566"/>
      <c r="Y6608" s="566"/>
      <c r="Z6608" s="566"/>
      <c r="AA6608" s="566"/>
      <c r="AB6608" s="566"/>
      <c r="AC6608" s="566"/>
      <c r="AD6608" s="566"/>
      <c r="AE6608" s="566"/>
      <c r="AF6608" s="566"/>
      <c r="AG6608" s="566"/>
    </row>
    <row r="6609" spans="2:33" hidden="1" outlineLevel="1" x14ac:dyDescent="0.45">
      <c r="B6609" s="648"/>
      <c r="C6609" s="649"/>
      <c r="D6609" s="650"/>
      <c r="E6609" s="651"/>
      <c r="F6609" s="652"/>
      <c r="G6609" s="653"/>
      <c r="H6609" s="654"/>
      <c r="I6609" s="654"/>
      <c r="J6609" s="654"/>
      <c r="K6609" s="655"/>
      <c r="L6609" s="653"/>
      <c r="M6609" s="654"/>
      <c r="N6609" s="654"/>
      <c r="O6609" s="654"/>
      <c r="P6609" s="655"/>
      <c r="Q6609" s="656"/>
      <c r="R6609" s="652"/>
      <c r="S6609" s="566"/>
      <c r="T6609" s="566"/>
      <c r="U6609" s="566"/>
      <c r="V6609" s="566"/>
      <c r="W6609" s="566"/>
      <c r="X6609" s="566"/>
      <c r="Y6609" s="566"/>
      <c r="Z6609" s="566"/>
      <c r="AA6609" s="566"/>
      <c r="AB6609" s="566"/>
      <c r="AC6609" s="566"/>
      <c r="AD6609" s="566"/>
      <c r="AE6609" s="566"/>
      <c r="AF6609" s="566"/>
      <c r="AG6609" s="566"/>
    </row>
    <row r="6610" spans="2:33" hidden="1" outlineLevel="1" x14ac:dyDescent="0.45">
      <c r="B6610" s="657"/>
      <c r="C6610" s="658"/>
      <c r="D6610" s="659"/>
      <c r="E6610" s="660"/>
      <c r="F6610" s="661"/>
      <c r="G6610" s="662"/>
      <c r="H6610" s="663"/>
      <c r="I6610" s="663"/>
      <c r="J6610" s="663"/>
      <c r="K6610" s="664"/>
      <c r="L6610" s="662"/>
      <c r="M6610" s="663"/>
      <c r="N6610" s="663"/>
      <c r="O6610" s="663"/>
      <c r="P6610" s="664"/>
      <c r="Q6610" s="665"/>
      <c r="R6610" s="661"/>
      <c r="S6610" s="566"/>
      <c r="T6610" s="566"/>
      <c r="U6610" s="566"/>
      <c r="V6610" s="566"/>
      <c r="W6610" s="566"/>
      <c r="X6610" s="566"/>
      <c r="Y6610" s="566"/>
      <c r="Z6610" s="566"/>
      <c r="AA6610" s="566"/>
      <c r="AB6610" s="566"/>
      <c r="AC6610" s="566"/>
      <c r="AD6610" s="566"/>
      <c r="AE6610" s="566"/>
      <c r="AF6610" s="566"/>
      <c r="AG6610" s="566"/>
    </row>
    <row r="6611" spans="2:33" hidden="1" outlineLevel="1" x14ac:dyDescent="0.45">
      <c r="B6611" s="648"/>
      <c r="C6611" s="649"/>
      <c r="D6611" s="650"/>
      <c r="E6611" s="651"/>
      <c r="F6611" s="652"/>
      <c r="G6611" s="653"/>
      <c r="H6611" s="654"/>
      <c r="I6611" s="654"/>
      <c r="J6611" s="654"/>
      <c r="K6611" s="655"/>
      <c r="L6611" s="653"/>
      <c r="M6611" s="654"/>
      <c r="N6611" s="654"/>
      <c r="O6611" s="654"/>
      <c r="P6611" s="655"/>
      <c r="Q6611" s="656"/>
      <c r="R6611" s="652"/>
      <c r="S6611" s="566"/>
      <c r="T6611" s="566"/>
      <c r="U6611" s="566"/>
      <c r="V6611" s="566"/>
      <c r="W6611" s="566"/>
      <c r="X6611" s="566"/>
      <c r="Y6611" s="566"/>
      <c r="Z6611" s="566"/>
      <c r="AA6611" s="566"/>
      <c r="AB6611" s="566"/>
      <c r="AC6611" s="566"/>
      <c r="AD6611" s="566"/>
      <c r="AE6611" s="566"/>
      <c r="AF6611" s="566"/>
      <c r="AG6611" s="566"/>
    </row>
    <row r="6612" spans="2:33" hidden="1" outlineLevel="1" x14ac:dyDescent="0.45">
      <c r="B6612" s="657"/>
      <c r="C6612" s="658"/>
      <c r="D6612" s="659"/>
      <c r="E6612" s="660"/>
      <c r="F6612" s="661"/>
      <c r="G6612" s="662"/>
      <c r="H6612" s="663"/>
      <c r="I6612" s="663"/>
      <c r="J6612" s="663"/>
      <c r="K6612" s="664"/>
      <c r="L6612" s="662"/>
      <c r="M6612" s="663"/>
      <c r="N6612" s="663"/>
      <c r="O6612" s="663"/>
      <c r="P6612" s="664"/>
      <c r="Q6612" s="665"/>
      <c r="R6612" s="661"/>
      <c r="S6612" s="566"/>
      <c r="T6612" s="566"/>
      <c r="U6612" s="566"/>
      <c r="V6612" s="566"/>
      <c r="W6612" s="566"/>
      <c r="X6612" s="566"/>
      <c r="Y6612" s="566"/>
      <c r="Z6612" s="566"/>
      <c r="AA6612" s="566"/>
      <c r="AB6612" s="566"/>
      <c r="AC6612" s="566"/>
      <c r="AD6612" s="566"/>
      <c r="AE6612" s="566"/>
      <c r="AF6612" s="566"/>
      <c r="AG6612" s="566"/>
    </row>
    <row r="6613" spans="2:33" hidden="1" outlineLevel="1" x14ac:dyDescent="0.45">
      <c r="B6613" s="648"/>
      <c r="C6613" s="649"/>
      <c r="D6613" s="650"/>
      <c r="E6613" s="651"/>
      <c r="F6613" s="652"/>
      <c r="G6613" s="653"/>
      <c r="H6613" s="654"/>
      <c r="I6613" s="654"/>
      <c r="J6613" s="654"/>
      <c r="K6613" s="655"/>
      <c r="L6613" s="653"/>
      <c r="M6613" s="654"/>
      <c r="N6613" s="654"/>
      <c r="O6613" s="654"/>
      <c r="P6613" s="655"/>
      <c r="Q6613" s="656"/>
      <c r="R6613" s="652"/>
      <c r="S6613" s="566"/>
      <c r="T6613" s="566"/>
      <c r="U6613" s="566"/>
      <c r="V6613" s="566"/>
      <c r="W6613" s="566"/>
      <c r="X6613" s="566"/>
      <c r="Y6613" s="566"/>
      <c r="Z6613" s="566"/>
      <c r="AA6613" s="566"/>
      <c r="AB6613" s="566"/>
      <c r="AC6613" s="566"/>
      <c r="AD6613" s="566"/>
      <c r="AE6613" s="566"/>
      <c r="AF6613" s="566"/>
      <c r="AG6613" s="566"/>
    </row>
    <row r="6614" spans="2:33" hidden="1" outlineLevel="1" x14ac:dyDescent="0.45">
      <c r="B6614" s="657"/>
      <c r="C6614" s="658"/>
      <c r="D6614" s="659"/>
      <c r="E6614" s="660"/>
      <c r="F6614" s="661"/>
      <c r="G6614" s="662"/>
      <c r="H6614" s="663"/>
      <c r="I6614" s="663"/>
      <c r="J6614" s="663"/>
      <c r="K6614" s="664"/>
      <c r="L6614" s="662"/>
      <c r="M6614" s="663"/>
      <c r="N6614" s="663"/>
      <c r="O6614" s="663"/>
      <c r="P6614" s="664"/>
      <c r="Q6614" s="665"/>
      <c r="R6614" s="661"/>
      <c r="S6614" s="566"/>
      <c r="T6614" s="566"/>
      <c r="U6614" s="566"/>
      <c r="V6614" s="566"/>
      <c r="W6614" s="566"/>
      <c r="X6614" s="566"/>
      <c r="Y6614" s="566"/>
      <c r="Z6614" s="566"/>
      <c r="AA6614" s="566"/>
      <c r="AB6614" s="566"/>
      <c r="AC6614" s="566"/>
      <c r="AD6614" s="566"/>
      <c r="AE6614" s="566"/>
      <c r="AF6614" s="566"/>
      <c r="AG6614" s="566"/>
    </row>
    <row r="6615" spans="2:33" hidden="1" outlineLevel="1" x14ac:dyDescent="0.45">
      <c r="B6615" s="648"/>
      <c r="C6615" s="649"/>
      <c r="D6615" s="650"/>
      <c r="E6615" s="651"/>
      <c r="F6615" s="652"/>
      <c r="G6615" s="653"/>
      <c r="H6615" s="654"/>
      <c r="I6615" s="654"/>
      <c r="J6615" s="654"/>
      <c r="K6615" s="655"/>
      <c r="L6615" s="653"/>
      <c r="M6615" s="654"/>
      <c r="N6615" s="654"/>
      <c r="O6615" s="654"/>
      <c r="P6615" s="655"/>
      <c r="Q6615" s="656"/>
      <c r="R6615" s="652"/>
      <c r="S6615" s="566"/>
      <c r="T6615" s="566"/>
      <c r="U6615" s="566"/>
      <c r="V6615" s="566"/>
      <c r="W6615" s="566"/>
      <c r="X6615" s="566"/>
      <c r="Y6615" s="566"/>
      <c r="Z6615" s="566"/>
      <c r="AA6615" s="566"/>
      <c r="AB6615" s="566"/>
      <c r="AC6615" s="566"/>
      <c r="AD6615" s="566"/>
      <c r="AE6615" s="566"/>
      <c r="AF6615" s="566"/>
      <c r="AG6615" s="566"/>
    </row>
    <row r="6616" spans="2:33" hidden="1" outlineLevel="1" x14ac:dyDescent="0.45">
      <c r="B6616" s="657"/>
      <c r="C6616" s="658"/>
      <c r="D6616" s="659"/>
      <c r="E6616" s="660"/>
      <c r="F6616" s="661"/>
      <c r="G6616" s="662"/>
      <c r="H6616" s="663"/>
      <c r="I6616" s="663"/>
      <c r="J6616" s="663"/>
      <c r="K6616" s="664"/>
      <c r="L6616" s="662"/>
      <c r="M6616" s="663"/>
      <c r="N6616" s="663"/>
      <c r="O6616" s="663"/>
      <c r="P6616" s="664"/>
      <c r="Q6616" s="665"/>
      <c r="R6616" s="661"/>
      <c r="S6616" s="566"/>
      <c r="T6616" s="566"/>
      <c r="U6616" s="566"/>
      <c r="V6616" s="566"/>
      <c r="W6616" s="566"/>
      <c r="X6616" s="566"/>
      <c r="Y6616" s="566"/>
      <c r="Z6616" s="566"/>
      <c r="AA6616" s="566"/>
      <c r="AB6616" s="566"/>
      <c r="AC6616" s="566"/>
      <c r="AD6616" s="566"/>
      <c r="AE6616" s="566"/>
      <c r="AF6616" s="566"/>
      <c r="AG6616" s="566"/>
    </row>
    <row r="6617" spans="2:33" hidden="1" outlineLevel="1" x14ac:dyDescent="0.45">
      <c r="B6617" s="648"/>
      <c r="C6617" s="649"/>
      <c r="D6617" s="650"/>
      <c r="E6617" s="651"/>
      <c r="F6617" s="652"/>
      <c r="G6617" s="653"/>
      <c r="H6617" s="654"/>
      <c r="I6617" s="654"/>
      <c r="J6617" s="654"/>
      <c r="K6617" s="655"/>
      <c r="L6617" s="653"/>
      <c r="M6617" s="654"/>
      <c r="N6617" s="654"/>
      <c r="O6617" s="654"/>
      <c r="P6617" s="655"/>
      <c r="Q6617" s="656"/>
      <c r="R6617" s="652"/>
      <c r="S6617" s="566"/>
      <c r="T6617" s="566"/>
      <c r="U6617" s="566"/>
      <c r="V6617" s="566"/>
      <c r="W6617" s="566"/>
      <c r="X6617" s="566"/>
      <c r="Y6617" s="566"/>
      <c r="Z6617" s="566"/>
      <c r="AA6617" s="566"/>
      <c r="AB6617" s="566"/>
      <c r="AC6617" s="566"/>
      <c r="AD6617" s="566"/>
      <c r="AE6617" s="566"/>
      <c r="AF6617" s="566"/>
      <c r="AG6617" s="566"/>
    </row>
    <row r="6618" spans="2:33" hidden="1" outlineLevel="1" x14ac:dyDescent="0.45">
      <c r="B6618" s="657"/>
      <c r="C6618" s="658"/>
      <c r="D6618" s="659"/>
      <c r="E6618" s="660"/>
      <c r="F6618" s="661"/>
      <c r="G6618" s="662"/>
      <c r="H6618" s="663"/>
      <c r="I6618" s="663"/>
      <c r="J6618" s="663"/>
      <c r="K6618" s="664"/>
      <c r="L6618" s="662"/>
      <c r="M6618" s="663"/>
      <c r="N6618" s="663"/>
      <c r="O6618" s="663"/>
      <c r="P6618" s="664"/>
      <c r="Q6618" s="665"/>
      <c r="R6618" s="661"/>
      <c r="S6618" s="566"/>
      <c r="T6618" s="566"/>
      <c r="U6618" s="566"/>
      <c r="V6618" s="566"/>
      <c r="W6618" s="566"/>
      <c r="X6618" s="566"/>
      <c r="Y6618" s="566"/>
      <c r="Z6618" s="566"/>
      <c r="AA6618" s="566"/>
      <c r="AB6618" s="566"/>
      <c r="AC6618" s="566"/>
      <c r="AD6618" s="566"/>
      <c r="AE6618" s="566"/>
      <c r="AF6618" s="566"/>
      <c r="AG6618" s="566"/>
    </row>
    <row r="6619" spans="2:33" hidden="1" outlineLevel="1" x14ac:dyDescent="0.45">
      <c r="B6619" s="648"/>
      <c r="C6619" s="649"/>
      <c r="D6619" s="650"/>
      <c r="E6619" s="651"/>
      <c r="F6619" s="652"/>
      <c r="G6619" s="653"/>
      <c r="H6619" s="654"/>
      <c r="I6619" s="654"/>
      <c r="J6619" s="654"/>
      <c r="K6619" s="655"/>
      <c r="L6619" s="653"/>
      <c r="M6619" s="654"/>
      <c r="N6619" s="654"/>
      <c r="O6619" s="654"/>
      <c r="P6619" s="655"/>
      <c r="Q6619" s="656"/>
      <c r="R6619" s="652"/>
      <c r="S6619" s="566"/>
      <c r="T6619" s="566"/>
      <c r="U6619" s="566"/>
      <c r="V6619" s="566"/>
      <c r="W6619" s="566"/>
      <c r="X6619" s="566"/>
      <c r="Y6619" s="566"/>
      <c r="Z6619" s="566"/>
      <c r="AA6619" s="566"/>
      <c r="AB6619" s="566"/>
      <c r="AC6619" s="566"/>
      <c r="AD6619" s="566"/>
      <c r="AE6619" s="566"/>
      <c r="AF6619" s="566"/>
      <c r="AG6619" s="566"/>
    </row>
    <row r="6620" spans="2:33" hidden="1" outlineLevel="1" x14ac:dyDescent="0.45">
      <c r="B6620" s="657"/>
      <c r="C6620" s="658"/>
      <c r="D6620" s="659"/>
      <c r="E6620" s="660"/>
      <c r="F6620" s="661"/>
      <c r="G6620" s="662"/>
      <c r="H6620" s="663"/>
      <c r="I6620" s="663"/>
      <c r="J6620" s="663"/>
      <c r="K6620" s="664"/>
      <c r="L6620" s="662"/>
      <c r="M6620" s="663"/>
      <c r="N6620" s="663"/>
      <c r="O6620" s="663"/>
      <c r="P6620" s="664"/>
      <c r="Q6620" s="665"/>
      <c r="R6620" s="661"/>
      <c r="S6620" s="566"/>
      <c r="T6620" s="566"/>
      <c r="U6620" s="566"/>
      <c r="V6620" s="566"/>
      <c r="W6620" s="566"/>
      <c r="X6620" s="566"/>
      <c r="Y6620" s="566"/>
      <c r="Z6620" s="566"/>
      <c r="AA6620" s="566"/>
      <c r="AB6620" s="566"/>
      <c r="AC6620" s="566"/>
      <c r="AD6620" s="566"/>
      <c r="AE6620" s="566"/>
      <c r="AF6620" s="566"/>
      <c r="AG6620" s="566"/>
    </row>
    <row r="6621" spans="2:33" hidden="1" outlineLevel="1" x14ac:dyDescent="0.45">
      <c r="B6621" s="648"/>
      <c r="C6621" s="649"/>
      <c r="D6621" s="650"/>
      <c r="E6621" s="651"/>
      <c r="F6621" s="652"/>
      <c r="G6621" s="653"/>
      <c r="H6621" s="654"/>
      <c r="I6621" s="654"/>
      <c r="J6621" s="654"/>
      <c r="K6621" s="655"/>
      <c r="L6621" s="653"/>
      <c r="M6621" s="654"/>
      <c r="N6621" s="654"/>
      <c r="O6621" s="654"/>
      <c r="P6621" s="655"/>
      <c r="Q6621" s="656"/>
      <c r="R6621" s="652"/>
      <c r="S6621" s="566"/>
      <c r="T6621" s="566"/>
      <c r="U6621" s="566"/>
      <c r="V6621" s="566"/>
      <c r="W6621" s="566"/>
      <c r="X6621" s="566"/>
      <c r="Y6621" s="566"/>
      <c r="Z6621" s="566"/>
      <c r="AA6621" s="566"/>
      <c r="AB6621" s="566"/>
      <c r="AC6621" s="566"/>
      <c r="AD6621" s="566"/>
      <c r="AE6621" s="566"/>
      <c r="AF6621" s="566"/>
      <c r="AG6621" s="566"/>
    </row>
    <row r="6622" spans="2:33" hidden="1" outlineLevel="1" x14ac:dyDescent="0.45">
      <c r="B6622" s="657"/>
      <c r="C6622" s="658"/>
      <c r="D6622" s="659"/>
      <c r="E6622" s="660"/>
      <c r="F6622" s="661"/>
      <c r="G6622" s="662"/>
      <c r="H6622" s="663"/>
      <c r="I6622" s="663"/>
      <c r="J6622" s="663"/>
      <c r="K6622" s="664"/>
      <c r="L6622" s="662"/>
      <c r="M6622" s="663"/>
      <c r="N6622" s="663"/>
      <c r="O6622" s="663"/>
      <c r="P6622" s="664"/>
      <c r="Q6622" s="665"/>
      <c r="R6622" s="661"/>
      <c r="S6622" s="566"/>
      <c r="T6622" s="566"/>
      <c r="U6622" s="566"/>
      <c r="V6622" s="566"/>
      <c r="W6622" s="566"/>
      <c r="X6622" s="566"/>
      <c r="Y6622" s="566"/>
      <c r="Z6622" s="566"/>
      <c r="AA6622" s="566"/>
      <c r="AB6622" s="566"/>
      <c r="AC6622" s="566"/>
      <c r="AD6622" s="566"/>
      <c r="AE6622" s="566"/>
      <c r="AF6622" s="566"/>
      <c r="AG6622" s="566"/>
    </row>
    <row r="6623" spans="2:33" hidden="1" outlineLevel="1" x14ac:dyDescent="0.45">
      <c r="B6623" s="648"/>
      <c r="C6623" s="649"/>
      <c r="D6623" s="650"/>
      <c r="E6623" s="651"/>
      <c r="F6623" s="652"/>
      <c r="G6623" s="653"/>
      <c r="H6623" s="654"/>
      <c r="I6623" s="654"/>
      <c r="J6623" s="654"/>
      <c r="K6623" s="655"/>
      <c r="L6623" s="653"/>
      <c r="M6623" s="654"/>
      <c r="N6623" s="654"/>
      <c r="O6623" s="654"/>
      <c r="P6623" s="655"/>
      <c r="Q6623" s="656"/>
      <c r="R6623" s="652"/>
      <c r="S6623" s="566"/>
      <c r="T6623" s="566"/>
      <c r="U6623" s="566"/>
      <c r="V6623" s="566"/>
      <c r="W6623" s="566"/>
      <c r="X6623" s="566"/>
      <c r="Y6623" s="566"/>
      <c r="Z6623" s="566"/>
      <c r="AA6623" s="566"/>
      <c r="AB6623" s="566"/>
      <c r="AC6623" s="566"/>
      <c r="AD6623" s="566"/>
      <c r="AE6623" s="566"/>
      <c r="AF6623" s="566"/>
      <c r="AG6623" s="566"/>
    </row>
    <row r="6624" spans="2:33" hidden="1" outlineLevel="1" x14ac:dyDescent="0.45">
      <c r="B6624" s="657"/>
      <c r="C6624" s="658"/>
      <c r="D6624" s="659"/>
      <c r="E6624" s="660"/>
      <c r="F6624" s="661"/>
      <c r="G6624" s="662"/>
      <c r="H6624" s="663"/>
      <c r="I6624" s="663"/>
      <c r="J6624" s="663"/>
      <c r="K6624" s="664"/>
      <c r="L6624" s="662"/>
      <c r="M6624" s="663"/>
      <c r="N6624" s="663"/>
      <c r="O6624" s="663"/>
      <c r="P6624" s="664"/>
      <c r="Q6624" s="665"/>
      <c r="R6624" s="661"/>
      <c r="S6624" s="566"/>
      <c r="T6624" s="566"/>
      <c r="U6624" s="566"/>
      <c r="V6624" s="566"/>
      <c r="W6624" s="566"/>
      <c r="X6624" s="566"/>
      <c r="Y6624" s="566"/>
      <c r="Z6624" s="566"/>
      <c r="AA6624" s="566"/>
      <c r="AB6624" s="566"/>
      <c r="AC6624" s="566"/>
      <c r="AD6624" s="566"/>
      <c r="AE6624" s="566"/>
      <c r="AF6624" s="566"/>
      <c r="AG6624" s="566"/>
    </row>
    <row r="6625" spans="2:33" hidden="1" outlineLevel="1" x14ac:dyDescent="0.45">
      <c r="B6625" s="648"/>
      <c r="C6625" s="649"/>
      <c r="D6625" s="650"/>
      <c r="E6625" s="651"/>
      <c r="F6625" s="652"/>
      <c r="G6625" s="653"/>
      <c r="H6625" s="654"/>
      <c r="I6625" s="654"/>
      <c r="J6625" s="654"/>
      <c r="K6625" s="655"/>
      <c r="L6625" s="653"/>
      <c r="M6625" s="654"/>
      <c r="N6625" s="654"/>
      <c r="O6625" s="654"/>
      <c r="P6625" s="655"/>
      <c r="Q6625" s="656"/>
      <c r="R6625" s="652"/>
      <c r="S6625" s="566"/>
      <c r="T6625" s="566"/>
      <c r="U6625" s="566"/>
      <c r="V6625" s="566"/>
      <c r="W6625" s="566"/>
      <c r="X6625" s="566"/>
      <c r="Y6625" s="566"/>
      <c r="Z6625" s="566"/>
      <c r="AA6625" s="566"/>
      <c r="AB6625" s="566"/>
      <c r="AC6625" s="566"/>
      <c r="AD6625" s="566"/>
      <c r="AE6625" s="566"/>
      <c r="AF6625" s="566"/>
      <c r="AG6625" s="566"/>
    </row>
    <row r="6626" spans="2:33" hidden="1" outlineLevel="1" x14ac:dyDescent="0.45">
      <c r="B6626" s="657"/>
      <c r="C6626" s="658"/>
      <c r="D6626" s="659"/>
      <c r="E6626" s="660"/>
      <c r="F6626" s="661"/>
      <c r="G6626" s="662"/>
      <c r="H6626" s="663"/>
      <c r="I6626" s="663"/>
      <c r="J6626" s="663"/>
      <c r="K6626" s="664"/>
      <c r="L6626" s="662"/>
      <c r="M6626" s="663"/>
      <c r="N6626" s="663"/>
      <c r="O6626" s="663"/>
      <c r="P6626" s="664"/>
      <c r="Q6626" s="665"/>
      <c r="R6626" s="661"/>
      <c r="S6626" s="566"/>
      <c r="T6626" s="566"/>
      <c r="U6626" s="566"/>
      <c r="V6626" s="566"/>
      <c r="W6626" s="566"/>
      <c r="X6626" s="566"/>
      <c r="Y6626" s="566"/>
      <c r="Z6626" s="566"/>
      <c r="AA6626" s="566"/>
      <c r="AB6626" s="566"/>
      <c r="AC6626" s="566"/>
      <c r="AD6626" s="566"/>
      <c r="AE6626" s="566"/>
      <c r="AF6626" s="566"/>
      <c r="AG6626" s="566"/>
    </row>
    <row r="6627" spans="2:33" hidden="1" outlineLevel="1" x14ac:dyDescent="0.45">
      <c r="B6627" s="648"/>
      <c r="C6627" s="649"/>
      <c r="D6627" s="650"/>
      <c r="E6627" s="651"/>
      <c r="F6627" s="652"/>
      <c r="G6627" s="653"/>
      <c r="H6627" s="654"/>
      <c r="I6627" s="654"/>
      <c r="J6627" s="654"/>
      <c r="K6627" s="655"/>
      <c r="L6627" s="653"/>
      <c r="M6627" s="654"/>
      <c r="N6627" s="654"/>
      <c r="O6627" s="654"/>
      <c r="P6627" s="655"/>
      <c r="Q6627" s="656"/>
      <c r="R6627" s="652"/>
      <c r="S6627" s="566"/>
      <c r="T6627" s="566"/>
      <c r="U6627" s="566"/>
      <c r="V6627" s="566"/>
      <c r="W6627" s="566"/>
      <c r="X6627" s="566"/>
      <c r="Y6627" s="566"/>
      <c r="Z6627" s="566"/>
      <c r="AA6627" s="566"/>
      <c r="AB6627" s="566"/>
      <c r="AC6627" s="566"/>
      <c r="AD6627" s="566"/>
      <c r="AE6627" s="566"/>
      <c r="AF6627" s="566"/>
      <c r="AG6627" s="566"/>
    </row>
    <row r="6628" spans="2:33" hidden="1" outlineLevel="1" x14ac:dyDescent="0.45">
      <c r="B6628" s="657"/>
      <c r="C6628" s="658"/>
      <c r="D6628" s="659"/>
      <c r="E6628" s="660"/>
      <c r="F6628" s="661"/>
      <c r="G6628" s="662"/>
      <c r="H6628" s="663"/>
      <c r="I6628" s="663"/>
      <c r="J6628" s="663"/>
      <c r="K6628" s="664"/>
      <c r="L6628" s="662"/>
      <c r="M6628" s="663"/>
      <c r="N6628" s="663"/>
      <c r="O6628" s="663"/>
      <c r="P6628" s="664"/>
      <c r="Q6628" s="665"/>
      <c r="R6628" s="661"/>
      <c r="S6628" s="566"/>
      <c r="T6628" s="566"/>
      <c r="U6628" s="566"/>
      <c r="V6628" s="566"/>
      <c r="W6628" s="566"/>
      <c r="X6628" s="566"/>
      <c r="Y6628" s="566"/>
      <c r="Z6628" s="566"/>
      <c r="AA6628" s="566"/>
      <c r="AB6628" s="566"/>
      <c r="AC6628" s="566"/>
      <c r="AD6628" s="566"/>
      <c r="AE6628" s="566"/>
      <c r="AF6628" s="566"/>
      <c r="AG6628" s="566"/>
    </row>
    <row r="6629" spans="2:33" hidden="1" outlineLevel="1" x14ac:dyDescent="0.45">
      <c r="B6629" s="648"/>
      <c r="C6629" s="649"/>
      <c r="D6629" s="650"/>
      <c r="E6629" s="651"/>
      <c r="F6629" s="652"/>
      <c r="G6629" s="653"/>
      <c r="H6629" s="654"/>
      <c r="I6629" s="654"/>
      <c r="J6629" s="654"/>
      <c r="K6629" s="655"/>
      <c r="L6629" s="653"/>
      <c r="M6629" s="654"/>
      <c r="N6629" s="654"/>
      <c r="O6629" s="654"/>
      <c r="P6629" s="655"/>
      <c r="Q6629" s="656"/>
      <c r="R6629" s="652"/>
      <c r="S6629" s="566"/>
      <c r="T6629" s="566"/>
      <c r="U6629" s="566"/>
      <c r="V6629" s="566"/>
      <c r="W6629" s="566"/>
      <c r="X6629" s="566"/>
      <c r="Y6629" s="566"/>
      <c r="Z6629" s="566"/>
      <c r="AA6629" s="566"/>
      <c r="AB6629" s="566"/>
      <c r="AC6629" s="566"/>
      <c r="AD6629" s="566"/>
      <c r="AE6629" s="566"/>
      <c r="AF6629" s="566"/>
      <c r="AG6629" s="566"/>
    </row>
    <row r="6630" spans="2:33" hidden="1" outlineLevel="1" x14ac:dyDescent="0.45">
      <c r="B6630" s="657"/>
      <c r="C6630" s="658"/>
      <c r="D6630" s="659"/>
      <c r="E6630" s="660"/>
      <c r="F6630" s="661"/>
      <c r="G6630" s="662"/>
      <c r="H6630" s="663"/>
      <c r="I6630" s="663"/>
      <c r="J6630" s="663"/>
      <c r="K6630" s="664"/>
      <c r="L6630" s="662"/>
      <c r="M6630" s="663"/>
      <c r="N6630" s="663"/>
      <c r="O6630" s="663"/>
      <c r="P6630" s="664"/>
      <c r="Q6630" s="665"/>
      <c r="R6630" s="661"/>
      <c r="S6630" s="566"/>
      <c r="T6630" s="566"/>
      <c r="U6630" s="566"/>
      <c r="V6630" s="566"/>
      <c r="W6630" s="566"/>
      <c r="X6630" s="566"/>
      <c r="Y6630" s="566"/>
      <c r="Z6630" s="566"/>
      <c r="AA6630" s="566"/>
      <c r="AB6630" s="566"/>
      <c r="AC6630" s="566"/>
      <c r="AD6630" s="566"/>
      <c r="AE6630" s="566"/>
      <c r="AF6630" s="566"/>
      <c r="AG6630" s="566"/>
    </row>
    <row r="6631" spans="2:33" hidden="1" outlineLevel="1" x14ac:dyDescent="0.45">
      <c r="B6631" s="648"/>
      <c r="C6631" s="649"/>
      <c r="D6631" s="650"/>
      <c r="E6631" s="651"/>
      <c r="F6631" s="652"/>
      <c r="G6631" s="653"/>
      <c r="H6631" s="654"/>
      <c r="I6631" s="654"/>
      <c r="J6631" s="654"/>
      <c r="K6631" s="655"/>
      <c r="L6631" s="653"/>
      <c r="M6631" s="654"/>
      <c r="N6631" s="654"/>
      <c r="O6631" s="654"/>
      <c r="P6631" s="655"/>
      <c r="Q6631" s="656"/>
      <c r="R6631" s="652"/>
      <c r="S6631" s="566"/>
      <c r="T6631" s="566"/>
      <c r="U6631" s="566"/>
      <c r="V6631" s="566"/>
      <c r="W6631" s="566"/>
      <c r="X6631" s="566"/>
      <c r="Y6631" s="566"/>
      <c r="Z6631" s="566"/>
      <c r="AA6631" s="566"/>
      <c r="AB6631" s="566"/>
      <c r="AC6631" s="566"/>
      <c r="AD6631" s="566"/>
      <c r="AE6631" s="566"/>
      <c r="AF6631" s="566"/>
      <c r="AG6631" s="566"/>
    </row>
    <row r="6632" spans="2:33" hidden="1" outlineLevel="1" x14ac:dyDescent="0.45">
      <c r="B6632" s="657"/>
      <c r="C6632" s="658"/>
      <c r="D6632" s="659"/>
      <c r="E6632" s="660"/>
      <c r="F6632" s="661"/>
      <c r="G6632" s="662"/>
      <c r="H6632" s="663"/>
      <c r="I6632" s="663"/>
      <c r="J6632" s="663"/>
      <c r="K6632" s="664"/>
      <c r="L6632" s="662"/>
      <c r="M6632" s="663"/>
      <c r="N6632" s="663"/>
      <c r="O6632" s="663"/>
      <c r="P6632" s="664"/>
      <c r="Q6632" s="665"/>
      <c r="R6632" s="661"/>
      <c r="S6632" s="566"/>
      <c r="T6632" s="566"/>
      <c r="U6632" s="566"/>
      <c r="V6632" s="566"/>
      <c r="W6632" s="566"/>
      <c r="X6632" s="566"/>
      <c r="Y6632" s="566"/>
      <c r="Z6632" s="566"/>
      <c r="AA6632" s="566"/>
      <c r="AB6632" s="566"/>
      <c r="AC6632" s="566"/>
      <c r="AD6632" s="566"/>
      <c r="AE6632" s="566"/>
      <c r="AF6632" s="566"/>
      <c r="AG6632" s="566"/>
    </row>
    <row r="6633" spans="2:33" hidden="1" outlineLevel="1" x14ac:dyDescent="0.45">
      <c r="B6633" s="648"/>
      <c r="C6633" s="649"/>
      <c r="D6633" s="650"/>
      <c r="E6633" s="651"/>
      <c r="F6633" s="652"/>
      <c r="G6633" s="653"/>
      <c r="H6633" s="654"/>
      <c r="I6633" s="654"/>
      <c r="J6633" s="654"/>
      <c r="K6633" s="655"/>
      <c r="L6633" s="653"/>
      <c r="M6633" s="654"/>
      <c r="N6633" s="654"/>
      <c r="O6633" s="654"/>
      <c r="P6633" s="655"/>
      <c r="Q6633" s="656"/>
      <c r="R6633" s="652"/>
      <c r="S6633" s="566"/>
      <c r="T6633" s="566"/>
      <c r="U6633" s="566"/>
      <c r="V6633" s="566"/>
      <c r="W6633" s="566"/>
      <c r="X6633" s="566"/>
      <c r="Y6633" s="566"/>
      <c r="Z6633" s="566"/>
      <c r="AA6633" s="566"/>
      <c r="AB6633" s="566"/>
      <c r="AC6633" s="566"/>
      <c r="AD6633" s="566"/>
      <c r="AE6633" s="566"/>
      <c r="AF6633" s="566"/>
      <c r="AG6633" s="566"/>
    </row>
    <row r="6634" spans="2:33" hidden="1" outlineLevel="1" x14ac:dyDescent="0.45">
      <c r="B6634" s="657"/>
      <c r="C6634" s="658"/>
      <c r="D6634" s="659"/>
      <c r="E6634" s="660"/>
      <c r="F6634" s="661"/>
      <c r="G6634" s="662"/>
      <c r="H6634" s="663"/>
      <c r="I6634" s="663"/>
      <c r="J6634" s="663"/>
      <c r="K6634" s="664"/>
      <c r="L6634" s="662"/>
      <c r="M6634" s="663"/>
      <c r="N6634" s="663"/>
      <c r="O6634" s="663"/>
      <c r="P6634" s="664"/>
      <c r="Q6634" s="665"/>
      <c r="R6634" s="661"/>
      <c r="S6634" s="566"/>
      <c r="T6634" s="566"/>
      <c r="U6634" s="566"/>
      <c r="V6634" s="566"/>
      <c r="W6634" s="566"/>
      <c r="X6634" s="566"/>
      <c r="Y6634" s="566"/>
      <c r="Z6634" s="566"/>
      <c r="AA6634" s="566"/>
      <c r="AB6634" s="566"/>
      <c r="AC6634" s="566"/>
      <c r="AD6634" s="566"/>
      <c r="AE6634" s="566"/>
      <c r="AF6634" s="566"/>
      <c r="AG6634" s="566"/>
    </row>
    <row r="6635" spans="2:33" hidden="1" outlineLevel="1" x14ac:dyDescent="0.45">
      <c r="B6635" s="648"/>
      <c r="C6635" s="649"/>
      <c r="D6635" s="650"/>
      <c r="E6635" s="651"/>
      <c r="F6635" s="652"/>
      <c r="G6635" s="653"/>
      <c r="H6635" s="654"/>
      <c r="I6635" s="654"/>
      <c r="J6635" s="654"/>
      <c r="K6635" s="655"/>
      <c r="L6635" s="653"/>
      <c r="M6635" s="654"/>
      <c r="N6635" s="654"/>
      <c r="O6635" s="654"/>
      <c r="P6635" s="655"/>
      <c r="Q6635" s="656"/>
      <c r="R6635" s="652"/>
      <c r="S6635" s="566"/>
      <c r="T6635" s="566"/>
      <c r="U6635" s="566"/>
      <c r="V6635" s="566"/>
      <c r="W6635" s="566"/>
      <c r="X6635" s="566"/>
      <c r="Y6635" s="566"/>
      <c r="Z6635" s="566"/>
      <c r="AA6635" s="566"/>
      <c r="AB6635" s="566"/>
      <c r="AC6635" s="566"/>
      <c r="AD6635" s="566"/>
      <c r="AE6635" s="566"/>
      <c r="AF6635" s="566"/>
      <c r="AG6635" s="566"/>
    </row>
    <row r="6636" spans="2:33" hidden="1" outlineLevel="1" x14ac:dyDescent="0.45">
      <c r="B6636" s="657"/>
      <c r="C6636" s="658"/>
      <c r="D6636" s="659"/>
      <c r="E6636" s="660"/>
      <c r="F6636" s="661"/>
      <c r="G6636" s="662"/>
      <c r="H6636" s="663"/>
      <c r="I6636" s="663"/>
      <c r="J6636" s="663"/>
      <c r="K6636" s="664"/>
      <c r="L6636" s="662"/>
      <c r="M6636" s="663"/>
      <c r="N6636" s="663"/>
      <c r="O6636" s="663"/>
      <c r="P6636" s="664"/>
      <c r="Q6636" s="665"/>
      <c r="R6636" s="661"/>
      <c r="S6636" s="566"/>
      <c r="T6636" s="566"/>
      <c r="U6636" s="566"/>
      <c r="V6636" s="566"/>
      <c r="W6636" s="566"/>
      <c r="X6636" s="566"/>
      <c r="Y6636" s="566"/>
      <c r="Z6636" s="566"/>
      <c r="AA6636" s="566"/>
      <c r="AB6636" s="566"/>
      <c r="AC6636" s="566"/>
      <c r="AD6636" s="566"/>
      <c r="AE6636" s="566"/>
      <c r="AF6636" s="566"/>
      <c r="AG6636" s="566"/>
    </row>
    <row r="6637" spans="2:33" hidden="1" outlineLevel="1" x14ac:dyDescent="0.45">
      <c r="B6637" s="648"/>
      <c r="C6637" s="649"/>
      <c r="D6637" s="650"/>
      <c r="E6637" s="651"/>
      <c r="F6637" s="652"/>
      <c r="G6637" s="653"/>
      <c r="H6637" s="654"/>
      <c r="I6637" s="654"/>
      <c r="J6637" s="654"/>
      <c r="K6637" s="655"/>
      <c r="L6637" s="653"/>
      <c r="M6637" s="654"/>
      <c r="N6637" s="654"/>
      <c r="O6637" s="654"/>
      <c r="P6637" s="655"/>
      <c r="Q6637" s="656"/>
      <c r="R6637" s="652"/>
      <c r="S6637" s="566"/>
      <c r="T6637" s="566"/>
      <c r="U6637" s="566"/>
      <c r="V6637" s="566"/>
      <c r="W6637" s="566"/>
      <c r="X6637" s="566"/>
      <c r="Y6637" s="566"/>
      <c r="Z6637" s="566"/>
      <c r="AA6637" s="566"/>
      <c r="AB6637" s="566"/>
      <c r="AC6637" s="566"/>
      <c r="AD6637" s="566"/>
      <c r="AE6637" s="566"/>
      <c r="AF6637" s="566"/>
      <c r="AG6637" s="566"/>
    </row>
    <row r="6638" spans="2:33" hidden="1" outlineLevel="1" x14ac:dyDescent="0.45">
      <c r="B6638" s="657"/>
      <c r="C6638" s="658"/>
      <c r="D6638" s="659"/>
      <c r="E6638" s="660"/>
      <c r="F6638" s="661"/>
      <c r="G6638" s="662"/>
      <c r="H6638" s="663"/>
      <c r="I6638" s="663"/>
      <c r="J6638" s="663"/>
      <c r="K6638" s="664"/>
      <c r="L6638" s="662"/>
      <c r="M6638" s="663"/>
      <c r="N6638" s="663"/>
      <c r="O6638" s="663"/>
      <c r="P6638" s="664"/>
      <c r="Q6638" s="665"/>
      <c r="R6638" s="661"/>
      <c r="S6638" s="566"/>
      <c r="T6638" s="566"/>
      <c r="U6638" s="566"/>
      <c r="V6638" s="566"/>
      <c r="W6638" s="566"/>
      <c r="X6638" s="566"/>
      <c r="Y6638" s="566"/>
      <c r="Z6638" s="566"/>
      <c r="AA6638" s="566"/>
      <c r="AB6638" s="566"/>
      <c r="AC6638" s="566"/>
      <c r="AD6638" s="566"/>
      <c r="AE6638" s="566"/>
      <c r="AF6638" s="566"/>
      <c r="AG6638" s="566"/>
    </row>
    <row r="6639" spans="2:33" hidden="1" outlineLevel="1" x14ac:dyDescent="0.45">
      <c r="B6639" s="648"/>
      <c r="C6639" s="649"/>
      <c r="D6639" s="650"/>
      <c r="E6639" s="651"/>
      <c r="F6639" s="652"/>
      <c r="G6639" s="653"/>
      <c r="H6639" s="654"/>
      <c r="I6639" s="654"/>
      <c r="J6639" s="654"/>
      <c r="K6639" s="655"/>
      <c r="L6639" s="653"/>
      <c r="M6639" s="654"/>
      <c r="N6639" s="654"/>
      <c r="O6639" s="654"/>
      <c r="P6639" s="655"/>
      <c r="Q6639" s="656"/>
      <c r="R6639" s="652"/>
      <c r="S6639" s="566"/>
      <c r="T6639" s="566"/>
      <c r="U6639" s="566"/>
      <c r="V6639" s="566"/>
      <c r="W6639" s="566"/>
      <c r="X6639" s="566"/>
      <c r="Y6639" s="566"/>
      <c r="Z6639" s="566"/>
      <c r="AA6639" s="566"/>
      <c r="AB6639" s="566"/>
      <c r="AC6639" s="566"/>
      <c r="AD6639" s="566"/>
      <c r="AE6639" s="566"/>
      <c r="AF6639" s="566"/>
      <c r="AG6639" s="566"/>
    </row>
    <row r="6640" spans="2:33" hidden="1" outlineLevel="1" x14ac:dyDescent="0.45">
      <c r="B6640" s="657"/>
      <c r="C6640" s="658"/>
      <c r="D6640" s="659"/>
      <c r="E6640" s="660"/>
      <c r="F6640" s="661"/>
      <c r="G6640" s="662"/>
      <c r="H6640" s="663"/>
      <c r="I6640" s="663"/>
      <c r="J6640" s="663"/>
      <c r="K6640" s="664"/>
      <c r="L6640" s="662"/>
      <c r="M6640" s="663"/>
      <c r="N6640" s="663"/>
      <c r="O6640" s="663"/>
      <c r="P6640" s="664"/>
      <c r="Q6640" s="665"/>
      <c r="R6640" s="661"/>
      <c r="S6640" s="566"/>
      <c r="T6640" s="566"/>
      <c r="U6640" s="566"/>
      <c r="V6640" s="566"/>
      <c r="W6640" s="566"/>
      <c r="X6640" s="566"/>
      <c r="Y6640" s="566"/>
      <c r="Z6640" s="566"/>
      <c r="AA6640" s="566"/>
      <c r="AB6640" s="566"/>
      <c r="AC6640" s="566"/>
      <c r="AD6640" s="566"/>
      <c r="AE6640" s="566"/>
      <c r="AF6640" s="566"/>
      <c r="AG6640" s="566"/>
    </row>
    <row r="6641" spans="2:33" hidden="1" outlineLevel="1" x14ac:dyDescent="0.45">
      <c r="B6641" s="648"/>
      <c r="C6641" s="649"/>
      <c r="D6641" s="650"/>
      <c r="E6641" s="651"/>
      <c r="F6641" s="652"/>
      <c r="G6641" s="653"/>
      <c r="H6641" s="654"/>
      <c r="I6641" s="654"/>
      <c r="J6641" s="654"/>
      <c r="K6641" s="655"/>
      <c r="L6641" s="653"/>
      <c r="M6641" s="654"/>
      <c r="N6641" s="654"/>
      <c r="O6641" s="654"/>
      <c r="P6641" s="655"/>
      <c r="Q6641" s="656"/>
      <c r="R6641" s="652"/>
      <c r="S6641" s="566"/>
      <c r="T6641" s="566"/>
      <c r="U6641" s="566"/>
      <c r="V6641" s="566"/>
      <c r="W6641" s="566"/>
      <c r="X6641" s="566"/>
      <c r="Y6641" s="566"/>
      <c r="Z6641" s="566"/>
      <c r="AA6641" s="566"/>
      <c r="AB6641" s="566"/>
      <c r="AC6641" s="566"/>
      <c r="AD6641" s="566"/>
      <c r="AE6641" s="566"/>
      <c r="AF6641" s="566"/>
      <c r="AG6641" s="566"/>
    </row>
    <row r="6642" spans="2:33" hidden="1" outlineLevel="1" x14ac:dyDescent="0.45">
      <c r="B6642" s="657"/>
      <c r="C6642" s="658"/>
      <c r="D6642" s="659"/>
      <c r="E6642" s="660"/>
      <c r="F6642" s="661"/>
      <c r="G6642" s="662"/>
      <c r="H6642" s="663"/>
      <c r="I6642" s="663"/>
      <c r="J6642" s="663"/>
      <c r="K6642" s="664"/>
      <c r="L6642" s="662"/>
      <c r="M6642" s="663"/>
      <c r="N6642" s="663"/>
      <c r="O6642" s="663"/>
      <c r="P6642" s="664"/>
      <c r="Q6642" s="665"/>
      <c r="R6642" s="661"/>
      <c r="S6642" s="566"/>
      <c r="T6642" s="566"/>
      <c r="U6642" s="566"/>
      <c r="V6642" s="566"/>
      <c r="W6642" s="566"/>
      <c r="X6642" s="566"/>
      <c r="Y6642" s="566"/>
      <c r="Z6642" s="566"/>
      <c r="AA6642" s="566"/>
      <c r="AB6642" s="566"/>
      <c r="AC6642" s="566"/>
      <c r="AD6642" s="566"/>
      <c r="AE6642" s="566"/>
      <c r="AF6642" s="566"/>
      <c r="AG6642" s="566"/>
    </row>
    <row r="6643" spans="2:33" hidden="1" outlineLevel="1" x14ac:dyDescent="0.45">
      <c r="B6643" s="648"/>
      <c r="C6643" s="649"/>
      <c r="D6643" s="650"/>
      <c r="E6643" s="651"/>
      <c r="F6643" s="652"/>
      <c r="G6643" s="653"/>
      <c r="H6643" s="654"/>
      <c r="I6643" s="654"/>
      <c r="J6643" s="654"/>
      <c r="K6643" s="655"/>
      <c r="L6643" s="653"/>
      <c r="M6643" s="654"/>
      <c r="N6643" s="654"/>
      <c r="O6643" s="654"/>
      <c r="P6643" s="655"/>
      <c r="Q6643" s="656"/>
      <c r="R6643" s="652"/>
      <c r="S6643" s="566"/>
      <c r="T6643" s="566"/>
      <c r="U6643" s="566"/>
      <c r="V6643" s="566"/>
      <c r="W6643" s="566"/>
      <c r="X6643" s="566"/>
      <c r="Y6643" s="566"/>
      <c r="Z6643" s="566"/>
      <c r="AA6643" s="566"/>
      <c r="AB6643" s="566"/>
      <c r="AC6643" s="566"/>
      <c r="AD6643" s="566"/>
      <c r="AE6643" s="566"/>
      <c r="AF6643" s="566"/>
      <c r="AG6643" s="566"/>
    </row>
    <row r="6644" spans="2:33" hidden="1" outlineLevel="1" x14ac:dyDescent="0.45">
      <c r="B6644" s="657"/>
      <c r="C6644" s="658"/>
      <c r="D6644" s="659"/>
      <c r="E6644" s="660"/>
      <c r="F6644" s="661"/>
      <c r="G6644" s="662"/>
      <c r="H6644" s="663"/>
      <c r="I6644" s="663"/>
      <c r="J6644" s="663"/>
      <c r="K6644" s="664"/>
      <c r="L6644" s="662"/>
      <c r="M6644" s="663"/>
      <c r="N6644" s="663"/>
      <c r="O6644" s="663"/>
      <c r="P6644" s="664"/>
      <c r="Q6644" s="665"/>
      <c r="R6644" s="661"/>
      <c r="S6644" s="566"/>
      <c r="T6644" s="566"/>
      <c r="U6644" s="566"/>
      <c r="V6644" s="566"/>
      <c r="W6644" s="566"/>
      <c r="X6644" s="566"/>
      <c r="Y6644" s="566"/>
      <c r="Z6644" s="566"/>
      <c r="AA6644" s="566"/>
      <c r="AB6644" s="566"/>
      <c r="AC6644" s="566"/>
      <c r="AD6644" s="566"/>
      <c r="AE6644" s="566"/>
      <c r="AF6644" s="566"/>
      <c r="AG6644" s="566"/>
    </row>
    <row r="6645" spans="2:33" hidden="1" outlineLevel="1" x14ac:dyDescent="0.45">
      <c r="B6645" s="648"/>
      <c r="C6645" s="649"/>
      <c r="D6645" s="650"/>
      <c r="E6645" s="651"/>
      <c r="F6645" s="652"/>
      <c r="G6645" s="653"/>
      <c r="H6645" s="654"/>
      <c r="I6645" s="654"/>
      <c r="J6645" s="654"/>
      <c r="K6645" s="655"/>
      <c r="L6645" s="653"/>
      <c r="M6645" s="654"/>
      <c r="N6645" s="654"/>
      <c r="O6645" s="654"/>
      <c r="P6645" s="655"/>
      <c r="Q6645" s="656"/>
      <c r="R6645" s="652"/>
      <c r="S6645" s="566"/>
      <c r="T6645" s="566"/>
      <c r="U6645" s="566"/>
      <c r="V6645" s="566"/>
      <c r="W6645" s="566"/>
      <c r="X6645" s="566"/>
      <c r="Y6645" s="566"/>
      <c r="Z6645" s="566"/>
      <c r="AA6645" s="566"/>
      <c r="AB6645" s="566"/>
      <c r="AC6645" s="566"/>
      <c r="AD6645" s="566"/>
      <c r="AE6645" s="566"/>
      <c r="AF6645" s="566"/>
      <c r="AG6645" s="566"/>
    </row>
    <row r="6646" spans="2:33" hidden="1" outlineLevel="1" x14ac:dyDescent="0.45">
      <c r="B6646" s="657"/>
      <c r="C6646" s="658"/>
      <c r="D6646" s="659"/>
      <c r="E6646" s="660"/>
      <c r="F6646" s="661"/>
      <c r="G6646" s="662"/>
      <c r="H6646" s="663"/>
      <c r="I6646" s="663"/>
      <c r="J6646" s="663"/>
      <c r="K6646" s="664"/>
      <c r="L6646" s="662"/>
      <c r="M6646" s="663"/>
      <c r="N6646" s="663"/>
      <c r="O6646" s="663"/>
      <c r="P6646" s="664"/>
      <c r="Q6646" s="665"/>
      <c r="R6646" s="661"/>
      <c r="S6646" s="566"/>
      <c r="T6646" s="566"/>
      <c r="U6646" s="566"/>
      <c r="V6646" s="566"/>
      <c r="W6646" s="566"/>
      <c r="X6646" s="566"/>
      <c r="Y6646" s="566"/>
      <c r="Z6646" s="566"/>
      <c r="AA6646" s="566"/>
      <c r="AB6646" s="566"/>
      <c r="AC6646" s="566"/>
      <c r="AD6646" s="566"/>
      <c r="AE6646" s="566"/>
      <c r="AF6646" s="566"/>
      <c r="AG6646" s="566"/>
    </row>
    <row r="6647" spans="2:33" hidden="1" outlineLevel="1" x14ac:dyDescent="0.45">
      <c r="B6647" s="648"/>
      <c r="C6647" s="649"/>
      <c r="D6647" s="650"/>
      <c r="E6647" s="651"/>
      <c r="F6647" s="652"/>
      <c r="G6647" s="653"/>
      <c r="H6647" s="654"/>
      <c r="I6647" s="654"/>
      <c r="J6647" s="654"/>
      <c r="K6647" s="655"/>
      <c r="L6647" s="653"/>
      <c r="M6647" s="654"/>
      <c r="N6647" s="654"/>
      <c r="O6647" s="654"/>
      <c r="P6647" s="655"/>
      <c r="Q6647" s="656"/>
      <c r="R6647" s="652"/>
      <c r="S6647" s="566"/>
      <c r="T6647" s="566"/>
      <c r="U6647" s="566"/>
      <c r="V6647" s="566"/>
      <c r="W6647" s="566"/>
      <c r="X6647" s="566"/>
      <c r="Y6647" s="566"/>
      <c r="Z6647" s="566"/>
      <c r="AA6647" s="566"/>
      <c r="AB6647" s="566"/>
      <c r="AC6647" s="566"/>
      <c r="AD6647" s="566"/>
      <c r="AE6647" s="566"/>
      <c r="AF6647" s="566"/>
      <c r="AG6647" s="566"/>
    </row>
    <row r="6648" spans="2:33" hidden="1" outlineLevel="1" x14ac:dyDescent="0.45">
      <c r="B6648" s="657"/>
      <c r="C6648" s="658"/>
      <c r="D6648" s="659"/>
      <c r="E6648" s="660"/>
      <c r="F6648" s="661"/>
      <c r="G6648" s="662"/>
      <c r="H6648" s="663"/>
      <c r="I6648" s="663"/>
      <c r="J6648" s="663"/>
      <c r="K6648" s="664"/>
      <c r="L6648" s="662"/>
      <c r="M6648" s="663"/>
      <c r="N6648" s="663"/>
      <c r="O6648" s="663"/>
      <c r="P6648" s="664"/>
      <c r="Q6648" s="665"/>
      <c r="R6648" s="661"/>
      <c r="S6648" s="566"/>
      <c r="T6648" s="566"/>
      <c r="U6648" s="566"/>
      <c r="V6648" s="566"/>
      <c r="W6648" s="566"/>
      <c r="X6648" s="566"/>
      <c r="Y6648" s="566"/>
      <c r="Z6648" s="566"/>
      <c r="AA6648" s="566"/>
      <c r="AB6648" s="566"/>
      <c r="AC6648" s="566"/>
      <c r="AD6648" s="566"/>
      <c r="AE6648" s="566"/>
      <c r="AF6648" s="566"/>
      <c r="AG6648" s="566"/>
    </row>
    <row r="6649" spans="2:33" hidden="1" outlineLevel="1" x14ac:dyDescent="0.45">
      <c r="B6649" s="648"/>
      <c r="C6649" s="649"/>
      <c r="D6649" s="650"/>
      <c r="E6649" s="651"/>
      <c r="F6649" s="652"/>
      <c r="G6649" s="653"/>
      <c r="H6649" s="654"/>
      <c r="I6649" s="654"/>
      <c r="J6649" s="654"/>
      <c r="K6649" s="655"/>
      <c r="L6649" s="653"/>
      <c r="M6649" s="654"/>
      <c r="N6649" s="654"/>
      <c r="O6649" s="654"/>
      <c r="P6649" s="655"/>
      <c r="Q6649" s="656"/>
      <c r="R6649" s="652"/>
      <c r="S6649" s="566"/>
      <c r="T6649" s="566"/>
      <c r="U6649" s="566"/>
      <c r="V6649" s="566"/>
      <c r="W6649" s="566"/>
      <c r="X6649" s="566"/>
      <c r="Y6649" s="566"/>
      <c r="Z6649" s="566"/>
      <c r="AA6649" s="566"/>
      <c r="AB6649" s="566"/>
      <c r="AC6649" s="566"/>
      <c r="AD6649" s="566"/>
      <c r="AE6649" s="566"/>
      <c r="AF6649" s="566"/>
      <c r="AG6649" s="566"/>
    </row>
    <row r="6650" spans="2:33" hidden="1" outlineLevel="1" x14ac:dyDescent="0.45">
      <c r="B6650" s="657"/>
      <c r="C6650" s="658"/>
      <c r="D6650" s="659"/>
      <c r="E6650" s="660"/>
      <c r="F6650" s="661"/>
      <c r="G6650" s="662"/>
      <c r="H6650" s="663"/>
      <c r="I6650" s="663"/>
      <c r="J6650" s="663"/>
      <c r="K6650" s="664"/>
      <c r="L6650" s="662"/>
      <c r="M6650" s="663"/>
      <c r="N6650" s="663"/>
      <c r="O6650" s="663"/>
      <c r="P6650" s="664"/>
      <c r="Q6650" s="665"/>
      <c r="R6650" s="661"/>
      <c r="S6650" s="566"/>
      <c r="T6650" s="566"/>
      <c r="U6650" s="566"/>
      <c r="V6650" s="566"/>
      <c r="W6650" s="566"/>
      <c r="X6650" s="566"/>
      <c r="Y6650" s="566"/>
      <c r="Z6650" s="566"/>
      <c r="AA6650" s="566"/>
      <c r="AB6650" s="566"/>
      <c r="AC6650" s="566"/>
      <c r="AD6650" s="566"/>
      <c r="AE6650" s="566"/>
      <c r="AF6650" s="566"/>
      <c r="AG6650" s="566"/>
    </row>
    <row r="6651" spans="2:33" hidden="1" outlineLevel="1" x14ac:dyDescent="0.45">
      <c r="B6651" s="648"/>
      <c r="C6651" s="649"/>
      <c r="D6651" s="650"/>
      <c r="E6651" s="651"/>
      <c r="F6651" s="652"/>
      <c r="G6651" s="653"/>
      <c r="H6651" s="654"/>
      <c r="I6651" s="654"/>
      <c r="J6651" s="654"/>
      <c r="K6651" s="655"/>
      <c r="L6651" s="653"/>
      <c r="M6651" s="654"/>
      <c r="N6651" s="654"/>
      <c r="O6651" s="654"/>
      <c r="P6651" s="655"/>
      <c r="Q6651" s="656"/>
      <c r="R6651" s="652"/>
      <c r="S6651" s="566"/>
      <c r="T6651" s="566"/>
      <c r="U6651" s="566"/>
      <c r="V6651" s="566"/>
      <c r="W6651" s="566"/>
      <c r="X6651" s="566"/>
      <c r="Y6651" s="566"/>
      <c r="Z6651" s="566"/>
      <c r="AA6651" s="566"/>
      <c r="AB6651" s="566"/>
      <c r="AC6651" s="566"/>
      <c r="AD6651" s="566"/>
      <c r="AE6651" s="566"/>
      <c r="AF6651" s="566"/>
      <c r="AG6651" s="566"/>
    </row>
    <row r="6652" spans="2:33" hidden="1" outlineLevel="1" x14ac:dyDescent="0.45">
      <c r="B6652" s="657"/>
      <c r="C6652" s="658"/>
      <c r="D6652" s="659"/>
      <c r="E6652" s="660"/>
      <c r="F6652" s="661"/>
      <c r="G6652" s="662"/>
      <c r="H6652" s="663"/>
      <c r="I6652" s="663"/>
      <c r="J6652" s="663"/>
      <c r="K6652" s="664"/>
      <c r="L6652" s="662"/>
      <c r="M6652" s="663"/>
      <c r="N6652" s="663"/>
      <c r="O6652" s="663"/>
      <c r="P6652" s="664"/>
      <c r="Q6652" s="665"/>
      <c r="R6652" s="661"/>
      <c r="S6652" s="566"/>
      <c r="T6652" s="566"/>
      <c r="U6652" s="566"/>
      <c r="V6652" s="566"/>
      <c r="W6652" s="566"/>
      <c r="X6652" s="566"/>
      <c r="Y6652" s="566"/>
      <c r="Z6652" s="566"/>
      <c r="AA6652" s="566"/>
      <c r="AB6652" s="566"/>
      <c r="AC6652" s="566"/>
      <c r="AD6652" s="566"/>
      <c r="AE6652" s="566"/>
      <c r="AF6652" s="566"/>
      <c r="AG6652" s="566"/>
    </row>
    <row r="6653" spans="2:33" hidden="1" outlineLevel="1" x14ac:dyDescent="0.45">
      <c r="B6653" s="648"/>
      <c r="C6653" s="649"/>
      <c r="D6653" s="650"/>
      <c r="E6653" s="651"/>
      <c r="F6653" s="652"/>
      <c r="G6653" s="653"/>
      <c r="H6653" s="654"/>
      <c r="I6653" s="654"/>
      <c r="J6653" s="654"/>
      <c r="K6653" s="655"/>
      <c r="L6653" s="653"/>
      <c r="M6653" s="654"/>
      <c r="N6653" s="654"/>
      <c r="O6653" s="654"/>
      <c r="P6653" s="655"/>
      <c r="Q6653" s="656"/>
      <c r="R6653" s="652"/>
      <c r="S6653" s="566"/>
      <c r="T6653" s="566"/>
      <c r="U6653" s="566"/>
      <c r="V6653" s="566"/>
      <c r="W6653" s="566"/>
      <c r="X6653" s="566"/>
      <c r="Y6653" s="566"/>
      <c r="Z6653" s="566"/>
      <c r="AA6653" s="566"/>
      <c r="AB6653" s="566"/>
      <c r="AC6653" s="566"/>
      <c r="AD6653" s="566"/>
      <c r="AE6653" s="566"/>
      <c r="AF6653" s="566"/>
      <c r="AG6653" s="566"/>
    </row>
    <row r="6654" spans="2:33" hidden="1" outlineLevel="1" x14ac:dyDescent="0.45">
      <c r="B6654" s="657"/>
      <c r="C6654" s="658"/>
      <c r="D6654" s="659"/>
      <c r="E6654" s="660"/>
      <c r="F6654" s="661"/>
      <c r="G6654" s="662"/>
      <c r="H6654" s="663"/>
      <c r="I6654" s="663"/>
      <c r="J6654" s="663"/>
      <c r="K6654" s="664"/>
      <c r="L6654" s="662"/>
      <c r="M6654" s="663"/>
      <c r="N6654" s="663"/>
      <c r="O6654" s="663"/>
      <c r="P6654" s="664"/>
      <c r="Q6654" s="665"/>
      <c r="R6654" s="661"/>
      <c r="S6654" s="566"/>
      <c r="T6654" s="566"/>
      <c r="U6654" s="566"/>
      <c r="V6654" s="566"/>
      <c r="W6654" s="566"/>
      <c r="X6654" s="566"/>
      <c r="Y6654" s="566"/>
      <c r="Z6654" s="566"/>
      <c r="AA6654" s="566"/>
      <c r="AB6654" s="566"/>
      <c r="AC6654" s="566"/>
      <c r="AD6654" s="566"/>
      <c r="AE6654" s="566"/>
      <c r="AF6654" s="566"/>
      <c r="AG6654" s="566"/>
    </row>
    <row r="6655" spans="2:33" hidden="1" outlineLevel="1" x14ac:dyDescent="0.45">
      <c r="B6655" s="648"/>
      <c r="C6655" s="649"/>
      <c r="D6655" s="650"/>
      <c r="E6655" s="651"/>
      <c r="F6655" s="652"/>
      <c r="G6655" s="653"/>
      <c r="H6655" s="654"/>
      <c r="I6655" s="654"/>
      <c r="J6655" s="654"/>
      <c r="K6655" s="655"/>
      <c r="L6655" s="653"/>
      <c r="M6655" s="654"/>
      <c r="N6655" s="654"/>
      <c r="O6655" s="654"/>
      <c r="P6655" s="655"/>
      <c r="Q6655" s="656"/>
      <c r="R6655" s="652"/>
      <c r="S6655" s="566"/>
      <c r="T6655" s="566"/>
      <c r="U6655" s="566"/>
      <c r="V6655" s="566"/>
      <c r="W6655" s="566"/>
      <c r="X6655" s="566"/>
      <c r="Y6655" s="566"/>
      <c r="Z6655" s="566"/>
      <c r="AA6655" s="566"/>
      <c r="AB6655" s="566"/>
      <c r="AC6655" s="566"/>
      <c r="AD6655" s="566"/>
      <c r="AE6655" s="566"/>
      <c r="AF6655" s="566"/>
      <c r="AG6655" s="566"/>
    </row>
    <row r="6656" spans="2:33" hidden="1" outlineLevel="1" x14ac:dyDescent="0.45">
      <c r="B6656" s="657"/>
      <c r="C6656" s="658"/>
      <c r="D6656" s="659"/>
      <c r="E6656" s="660"/>
      <c r="F6656" s="661"/>
      <c r="G6656" s="662"/>
      <c r="H6656" s="663"/>
      <c r="I6656" s="663"/>
      <c r="J6656" s="663"/>
      <c r="K6656" s="664"/>
      <c r="L6656" s="662"/>
      <c r="M6656" s="663"/>
      <c r="N6656" s="663"/>
      <c r="O6656" s="663"/>
      <c r="P6656" s="664"/>
      <c r="Q6656" s="665"/>
      <c r="R6656" s="661"/>
      <c r="S6656" s="566"/>
      <c r="T6656" s="566"/>
      <c r="U6656" s="566"/>
      <c r="V6656" s="566"/>
      <c r="W6656" s="566"/>
      <c r="X6656" s="566"/>
      <c r="Y6656" s="566"/>
      <c r="Z6656" s="566"/>
      <c r="AA6656" s="566"/>
      <c r="AB6656" s="566"/>
      <c r="AC6656" s="566"/>
      <c r="AD6656" s="566"/>
      <c r="AE6656" s="566"/>
      <c r="AF6656" s="566"/>
      <c r="AG6656" s="566"/>
    </row>
    <row r="6657" spans="2:33" hidden="1" outlineLevel="1" x14ac:dyDescent="0.45">
      <c r="B6657" s="648"/>
      <c r="C6657" s="649"/>
      <c r="D6657" s="650"/>
      <c r="E6657" s="651"/>
      <c r="F6657" s="652"/>
      <c r="G6657" s="653"/>
      <c r="H6657" s="654"/>
      <c r="I6657" s="654"/>
      <c r="J6657" s="654"/>
      <c r="K6657" s="655"/>
      <c r="L6657" s="653"/>
      <c r="M6657" s="654"/>
      <c r="N6657" s="654"/>
      <c r="O6657" s="654"/>
      <c r="P6657" s="655"/>
      <c r="Q6657" s="656"/>
      <c r="R6657" s="652"/>
      <c r="S6657" s="566"/>
      <c r="T6657" s="566"/>
      <c r="U6657" s="566"/>
      <c r="V6657" s="566"/>
      <c r="W6657" s="566"/>
      <c r="X6657" s="566"/>
      <c r="Y6657" s="566"/>
      <c r="Z6657" s="566"/>
      <c r="AA6657" s="566"/>
      <c r="AB6657" s="566"/>
      <c r="AC6657" s="566"/>
      <c r="AD6657" s="566"/>
      <c r="AE6657" s="566"/>
      <c r="AF6657" s="566"/>
      <c r="AG6657" s="566"/>
    </row>
    <row r="6658" spans="2:33" hidden="1" outlineLevel="1" x14ac:dyDescent="0.45">
      <c r="B6658" s="657"/>
      <c r="C6658" s="658"/>
      <c r="D6658" s="659"/>
      <c r="E6658" s="660"/>
      <c r="F6658" s="661"/>
      <c r="G6658" s="662"/>
      <c r="H6658" s="663"/>
      <c r="I6658" s="663"/>
      <c r="J6658" s="663"/>
      <c r="K6658" s="664"/>
      <c r="L6658" s="662"/>
      <c r="M6658" s="663"/>
      <c r="N6658" s="663"/>
      <c r="O6658" s="663"/>
      <c r="P6658" s="664"/>
      <c r="Q6658" s="665"/>
      <c r="R6658" s="661"/>
      <c r="S6658" s="566"/>
      <c r="T6658" s="566"/>
      <c r="U6658" s="566"/>
      <c r="V6658" s="566"/>
      <c r="W6658" s="566"/>
      <c r="X6658" s="566"/>
      <c r="Y6658" s="566"/>
      <c r="Z6658" s="566"/>
      <c r="AA6658" s="566"/>
      <c r="AB6658" s="566"/>
      <c r="AC6658" s="566"/>
      <c r="AD6658" s="566"/>
      <c r="AE6658" s="566"/>
      <c r="AF6658" s="566"/>
      <c r="AG6658" s="566"/>
    </row>
    <row r="6659" spans="2:33" hidden="1" outlineLevel="1" x14ac:dyDescent="0.45">
      <c r="B6659" s="648"/>
      <c r="C6659" s="649"/>
      <c r="D6659" s="650"/>
      <c r="E6659" s="651"/>
      <c r="F6659" s="652"/>
      <c r="G6659" s="653"/>
      <c r="H6659" s="654"/>
      <c r="I6659" s="654"/>
      <c r="J6659" s="654"/>
      <c r="K6659" s="655"/>
      <c r="L6659" s="653"/>
      <c r="M6659" s="654"/>
      <c r="N6659" s="654"/>
      <c r="O6659" s="654"/>
      <c r="P6659" s="655"/>
      <c r="Q6659" s="656"/>
      <c r="R6659" s="652"/>
      <c r="S6659" s="566"/>
      <c r="T6659" s="566"/>
      <c r="U6659" s="566"/>
      <c r="V6659" s="566"/>
      <c r="W6659" s="566"/>
      <c r="X6659" s="566"/>
      <c r="Y6659" s="566"/>
      <c r="Z6659" s="566"/>
      <c r="AA6659" s="566"/>
      <c r="AB6659" s="566"/>
      <c r="AC6659" s="566"/>
      <c r="AD6659" s="566"/>
      <c r="AE6659" s="566"/>
      <c r="AF6659" s="566"/>
      <c r="AG6659" s="566"/>
    </row>
    <row r="6660" spans="2:33" hidden="1" outlineLevel="1" x14ac:dyDescent="0.45">
      <c r="B6660" s="657"/>
      <c r="C6660" s="658"/>
      <c r="D6660" s="659"/>
      <c r="E6660" s="660"/>
      <c r="F6660" s="661"/>
      <c r="G6660" s="662"/>
      <c r="H6660" s="663"/>
      <c r="I6660" s="663"/>
      <c r="J6660" s="663"/>
      <c r="K6660" s="664"/>
      <c r="L6660" s="662"/>
      <c r="M6660" s="663"/>
      <c r="N6660" s="663"/>
      <c r="O6660" s="663"/>
      <c r="P6660" s="664"/>
      <c r="Q6660" s="665"/>
      <c r="R6660" s="661"/>
      <c r="S6660" s="566"/>
      <c r="T6660" s="566"/>
      <c r="U6660" s="566"/>
      <c r="V6660" s="566"/>
      <c r="W6660" s="566"/>
      <c r="X6660" s="566"/>
      <c r="Y6660" s="566"/>
      <c r="Z6660" s="566"/>
      <c r="AA6660" s="566"/>
      <c r="AB6660" s="566"/>
      <c r="AC6660" s="566"/>
      <c r="AD6660" s="566"/>
      <c r="AE6660" s="566"/>
      <c r="AF6660" s="566"/>
      <c r="AG6660" s="566"/>
    </row>
    <row r="6661" spans="2:33" hidden="1" outlineLevel="1" x14ac:dyDescent="0.45">
      <c r="B6661" s="648"/>
      <c r="C6661" s="649"/>
      <c r="D6661" s="650"/>
      <c r="E6661" s="651"/>
      <c r="F6661" s="652"/>
      <c r="G6661" s="653"/>
      <c r="H6661" s="654"/>
      <c r="I6661" s="654"/>
      <c r="J6661" s="654"/>
      <c r="K6661" s="655"/>
      <c r="L6661" s="653"/>
      <c r="M6661" s="654"/>
      <c r="N6661" s="654"/>
      <c r="O6661" s="654"/>
      <c r="P6661" s="655"/>
      <c r="Q6661" s="656"/>
      <c r="R6661" s="652"/>
      <c r="S6661" s="566"/>
      <c r="T6661" s="566"/>
      <c r="U6661" s="566"/>
      <c r="V6661" s="566"/>
      <c r="W6661" s="566"/>
      <c r="X6661" s="566"/>
      <c r="Y6661" s="566"/>
      <c r="Z6661" s="566"/>
      <c r="AA6661" s="566"/>
      <c r="AB6661" s="566"/>
      <c r="AC6661" s="566"/>
      <c r="AD6661" s="566"/>
      <c r="AE6661" s="566"/>
      <c r="AF6661" s="566"/>
      <c r="AG6661" s="566"/>
    </row>
    <row r="6662" spans="2:33" hidden="1" outlineLevel="1" x14ac:dyDescent="0.45">
      <c r="B6662" s="657"/>
      <c r="C6662" s="658"/>
      <c r="D6662" s="659"/>
      <c r="E6662" s="660"/>
      <c r="F6662" s="661"/>
      <c r="G6662" s="662"/>
      <c r="H6662" s="663"/>
      <c r="I6662" s="663"/>
      <c r="J6662" s="663"/>
      <c r="K6662" s="664"/>
      <c r="L6662" s="662"/>
      <c r="M6662" s="663"/>
      <c r="N6662" s="663"/>
      <c r="O6662" s="663"/>
      <c r="P6662" s="664"/>
      <c r="Q6662" s="665"/>
      <c r="R6662" s="661"/>
      <c r="S6662" s="566"/>
      <c r="T6662" s="566"/>
      <c r="U6662" s="566"/>
      <c r="V6662" s="566"/>
      <c r="W6662" s="566"/>
      <c r="X6662" s="566"/>
      <c r="Y6662" s="566"/>
      <c r="Z6662" s="566"/>
      <c r="AA6662" s="566"/>
      <c r="AB6662" s="566"/>
      <c r="AC6662" s="566"/>
      <c r="AD6662" s="566"/>
      <c r="AE6662" s="566"/>
      <c r="AF6662" s="566"/>
      <c r="AG6662" s="566"/>
    </row>
    <row r="6663" spans="2:33" hidden="1" outlineLevel="1" x14ac:dyDescent="0.45">
      <c r="B6663" s="648"/>
      <c r="C6663" s="649"/>
      <c r="D6663" s="650"/>
      <c r="E6663" s="651"/>
      <c r="F6663" s="652"/>
      <c r="G6663" s="653"/>
      <c r="H6663" s="654"/>
      <c r="I6663" s="654"/>
      <c r="J6663" s="654"/>
      <c r="K6663" s="655"/>
      <c r="L6663" s="653"/>
      <c r="M6663" s="654"/>
      <c r="N6663" s="654"/>
      <c r="O6663" s="654"/>
      <c r="P6663" s="655"/>
      <c r="Q6663" s="656"/>
      <c r="R6663" s="652"/>
      <c r="S6663" s="566"/>
      <c r="T6663" s="566"/>
      <c r="U6663" s="566"/>
      <c r="V6663" s="566"/>
      <c r="W6663" s="566"/>
      <c r="X6663" s="566"/>
      <c r="Y6663" s="566"/>
      <c r="Z6663" s="566"/>
      <c r="AA6663" s="566"/>
      <c r="AB6663" s="566"/>
      <c r="AC6663" s="566"/>
      <c r="AD6663" s="566"/>
      <c r="AE6663" s="566"/>
      <c r="AF6663" s="566"/>
      <c r="AG6663" s="566"/>
    </row>
    <row r="6664" spans="2:33" hidden="1" outlineLevel="1" x14ac:dyDescent="0.45">
      <c r="B6664" s="657"/>
      <c r="C6664" s="658"/>
      <c r="D6664" s="659"/>
      <c r="E6664" s="660"/>
      <c r="F6664" s="661"/>
      <c r="G6664" s="662"/>
      <c r="H6664" s="663"/>
      <c r="I6664" s="663"/>
      <c r="J6664" s="663"/>
      <c r="K6664" s="664"/>
      <c r="L6664" s="662"/>
      <c r="M6664" s="663"/>
      <c r="N6664" s="663"/>
      <c r="O6664" s="663"/>
      <c r="P6664" s="664"/>
      <c r="Q6664" s="665"/>
      <c r="R6664" s="661"/>
      <c r="S6664" s="566"/>
      <c r="T6664" s="566"/>
      <c r="U6664" s="566"/>
      <c r="V6664" s="566"/>
      <c r="W6664" s="566"/>
      <c r="X6664" s="566"/>
      <c r="Y6664" s="566"/>
      <c r="Z6664" s="566"/>
      <c r="AA6664" s="566"/>
      <c r="AB6664" s="566"/>
      <c r="AC6664" s="566"/>
      <c r="AD6664" s="566"/>
      <c r="AE6664" s="566"/>
      <c r="AF6664" s="566"/>
      <c r="AG6664" s="566"/>
    </row>
    <row r="6665" spans="2:33" hidden="1" outlineLevel="1" x14ac:dyDescent="0.45">
      <c r="B6665" s="648"/>
      <c r="C6665" s="649"/>
      <c r="D6665" s="650"/>
      <c r="E6665" s="651"/>
      <c r="F6665" s="652"/>
      <c r="G6665" s="653"/>
      <c r="H6665" s="654"/>
      <c r="I6665" s="654"/>
      <c r="J6665" s="654"/>
      <c r="K6665" s="655"/>
      <c r="L6665" s="653"/>
      <c r="M6665" s="654"/>
      <c r="N6665" s="654"/>
      <c r="O6665" s="654"/>
      <c r="P6665" s="655"/>
      <c r="Q6665" s="656"/>
      <c r="R6665" s="652"/>
      <c r="S6665" s="566"/>
      <c r="T6665" s="566"/>
      <c r="U6665" s="566"/>
      <c r="V6665" s="566"/>
      <c r="W6665" s="566"/>
      <c r="X6665" s="566"/>
      <c r="Y6665" s="566"/>
      <c r="Z6665" s="566"/>
      <c r="AA6665" s="566"/>
      <c r="AB6665" s="566"/>
      <c r="AC6665" s="566"/>
      <c r="AD6665" s="566"/>
      <c r="AE6665" s="566"/>
      <c r="AF6665" s="566"/>
      <c r="AG6665" s="566"/>
    </row>
    <row r="6666" spans="2:33" hidden="1" outlineLevel="1" x14ac:dyDescent="0.45">
      <c r="B6666" s="657"/>
      <c r="C6666" s="658"/>
      <c r="D6666" s="659"/>
      <c r="E6666" s="660"/>
      <c r="F6666" s="661"/>
      <c r="G6666" s="662"/>
      <c r="H6666" s="663"/>
      <c r="I6666" s="663"/>
      <c r="J6666" s="663"/>
      <c r="K6666" s="664"/>
      <c r="L6666" s="662"/>
      <c r="M6666" s="663"/>
      <c r="N6666" s="663"/>
      <c r="O6666" s="663"/>
      <c r="P6666" s="664"/>
      <c r="Q6666" s="665"/>
      <c r="R6666" s="661"/>
      <c r="S6666" s="566"/>
      <c r="T6666" s="566"/>
      <c r="U6666" s="566"/>
      <c r="V6666" s="566"/>
      <c r="W6666" s="566"/>
      <c r="X6666" s="566"/>
      <c r="Y6666" s="566"/>
      <c r="Z6666" s="566"/>
      <c r="AA6666" s="566"/>
      <c r="AB6666" s="566"/>
      <c r="AC6666" s="566"/>
      <c r="AD6666" s="566"/>
      <c r="AE6666" s="566"/>
      <c r="AF6666" s="566"/>
      <c r="AG6666" s="566"/>
    </row>
    <row r="6667" spans="2:33" hidden="1" outlineLevel="1" x14ac:dyDescent="0.45">
      <c r="B6667" s="648"/>
      <c r="C6667" s="649"/>
      <c r="D6667" s="650"/>
      <c r="E6667" s="651"/>
      <c r="F6667" s="652"/>
      <c r="G6667" s="653"/>
      <c r="H6667" s="654"/>
      <c r="I6667" s="654"/>
      <c r="J6667" s="654"/>
      <c r="K6667" s="655"/>
      <c r="L6667" s="653"/>
      <c r="M6667" s="654"/>
      <c r="N6667" s="654"/>
      <c r="O6667" s="654"/>
      <c r="P6667" s="655"/>
      <c r="Q6667" s="656"/>
      <c r="R6667" s="652"/>
      <c r="S6667" s="566"/>
      <c r="T6667" s="566"/>
      <c r="U6667" s="566"/>
      <c r="V6667" s="566"/>
      <c r="W6667" s="566"/>
      <c r="X6667" s="566"/>
      <c r="Y6667" s="566"/>
      <c r="Z6667" s="566"/>
      <c r="AA6667" s="566"/>
      <c r="AB6667" s="566"/>
      <c r="AC6667" s="566"/>
      <c r="AD6667" s="566"/>
      <c r="AE6667" s="566"/>
      <c r="AF6667" s="566"/>
      <c r="AG6667" s="566"/>
    </row>
    <row r="6668" spans="2:33" hidden="1" outlineLevel="1" x14ac:dyDescent="0.45">
      <c r="B6668" s="657"/>
      <c r="C6668" s="658"/>
      <c r="D6668" s="659"/>
      <c r="E6668" s="660"/>
      <c r="F6668" s="661"/>
      <c r="G6668" s="662"/>
      <c r="H6668" s="663"/>
      <c r="I6668" s="663"/>
      <c r="J6668" s="663"/>
      <c r="K6668" s="664"/>
      <c r="L6668" s="662"/>
      <c r="M6668" s="663"/>
      <c r="N6668" s="663"/>
      <c r="O6668" s="663"/>
      <c r="P6668" s="664"/>
      <c r="Q6668" s="665"/>
      <c r="R6668" s="661"/>
      <c r="S6668" s="566"/>
      <c r="T6668" s="566"/>
      <c r="U6668" s="566"/>
      <c r="V6668" s="566"/>
      <c r="W6668" s="566"/>
      <c r="X6668" s="566"/>
      <c r="Y6668" s="566"/>
      <c r="Z6668" s="566"/>
      <c r="AA6668" s="566"/>
      <c r="AB6668" s="566"/>
      <c r="AC6668" s="566"/>
      <c r="AD6668" s="566"/>
      <c r="AE6668" s="566"/>
      <c r="AF6668" s="566"/>
      <c r="AG6668" s="566"/>
    </row>
    <row r="6669" spans="2:33" hidden="1" outlineLevel="1" x14ac:dyDescent="0.45">
      <c r="B6669" s="648"/>
      <c r="C6669" s="649"/>
      <c r="D6669" s="650"/>
      <c r="E6669" s="651"/>
      <c r="F6669" s="652"/>
      <c r="G6669" s="653"/>
      <c r="H6669" s="654"/>
      <c r="I6669" s="654"/>
      <c r="J6669" s="654"/>
      <c r="K6669" s="655"/>
      <c r="L6669" s="653"/>
      <c r="M6669" s="654"/>
      <c r="N6669" s="654"/>
      <c r="O6669" s="654"/>
      <c r="P6669" s="655"/>
      <c r="Q6669" s="656"/>
      <c r="R6669" s="652"/>
      <c r="S6669" s="566"/>
      <c r="T6669" s="566"/>
      <c r="U6669" s="566"/>
      <c r="V6669" s="566"/>
      <c r="W6669" s="566"/>
      <c r="X6669" s="566"/>
      <c r="Y6669" s="566"/>
      <c r="Z6669" s="566"/>
      <c r="AA6669" s="566"/>
      <c r="AB6669" s="566"/>
      <c r="AC6669" s="566"/>
      <c r="AD6669" s="566"/>
      <c r="AE6669" s="566"/>
      <c r="AF6669" s="566"/>
      <c r="AG6669" s="566"/>
    </row>
    <row r="6670" spans="2:33" hidden="1" outlineLevel="1" x14ac:dyDescent="0.45">
      <c r="B6670" s="657"/>
      <c r="C6670" s="658"/>
      <c r="D6670" s="659"/>
      <c r="E6670" s="660"/>
      <c r="F6670" s="661"/>
      <c r="G6670" s="662"/>
      <c r="H6670" s="663"/>
      <c r="I6670" s="663"/>
      <c r="J6670" s="663"/>
      <c r="K6670" s="664"/>
      <c r="L6670" s="662"/>
      <c r="M6670" s="663"/>
      <c r="N6670" s="663"/>
      <c r="O6670" s="663"/>
      <c r="P6670" s="664"/>
      <c r="Q6670" s="665"/>
      <c r="R6670" s="661"/>
      <c r="S6670" s="566"/>
      <c r="T6670" s="566"/>
      <c r="U6670" s="566"/>
      <c r="V6670" s="566"/>
      <c r="W6670" s="566"/>
      <c r="X6670" s="566"/>
      <c r="Y6670" s="566"/>
      <c r="Z6670" s="566"/>
      <c r="AA6670" s="566"/>
      <c r="AB6670" s="566"/>
      <c r="AC6670" s="566"/>
      <c r="AD6670" s="566"/>
      <c r="AE6670" s="566"/>
      <c r="AF6670" s="566"/>
      <c r="AG6670" s="566"/>
    </row>
    <row r="6671" spans="2:33" hidden="1" outlineLevel="1" x14ac:dyDescent="0.45">
      <c r="B6671" s="648"/>
      <c r="C6671" s="649"/>
      <c r="D6671" s="650"/>
      <c r="E6671" s="651"/>
      <c r="F6671" s="652"/>
      <c r="G6671" s="653"/>
      <c r="H6671" s="654"/>
      <c r="I6671" s="654"/>
      <c r="J6671" s="654"/>
      <c r="K6671" s="655"/>
      <c r="L6671" s="653"/>
      <c r="M6671" s="654"/>
      <c r="N6671" s="654"/>
      <c r="O6671" s="654"/>
      <c r="P6671" s="655"/>
      <c r="Q6671" s="656"/>
      <c r="R6671" s="652"/>
      <c r="S6671" s="566"/>
      <c r="T6671" s="566"/>
      <c r="U6671" s="566"/>
      <c r="V6671" s="566"/>
      <c r="W6671" s="566"/>
      <c r="X6671" s="566"/>
      <c r="Y6671" s="566"/>
      <c r="Z6671" s="566"/>
      <c r="AA6671" s="566"/>
      <c r="AB6671" s="566"/>
      <c r="AC6671" s="566"/>
      <c r="AD6671" s="566"/>
      <c r="AE6671" s="566"/>
      <c r="AF6671" s="566"/>
      <c r="AG6671" s="566"/>
    </row>
    <row r="6672" spans="2:33" hidden="1" outlineLevel="1" x14ac:dyDescent="0.45">
      <c r="B6672" s="657"/>
      <c r="C6672" s="658"/>
      <c r="D6672" s="659"/>
      <c r="E6672" s="660"/>
      <c r="F6672" s="661"/>
      <c r="G6672" s="662"/>
      <c r="H6672" s="663"/>
      <c r="I6672" s="663"/>
      <c r="J6672" s="663"/>
      <c r="K6672" s="664"/>
      <c r="L6672" s="662"/>
      <c r="M6672" s="663"/>
      <c r="N6672" s="663"/>
      <c r="O6672" s="663"/>
      <c r="P6672" s="664"/>
      <c r="Q6672" s="665"/>
      <c r="R6672" s="661"/>
      <c r="S6672" s="566"/>
      <c r="T6672" s="566"/>
      <c r="U6672" s="566"/>
      <c r="V6672" s="566"/>
      <c r="W6672" s="566"/>
      <c r="X6672" s="566"/>
      <c r="Y6672" s="566"/>
      <c r="Z6672" s="566"/>
      <c r="AA6672" s="566"/>
      <c r="AB6672" s="566"/>
      <c r="AC6672" s="566"/>
      <c r="AD6672" s="566"/>
      <c r="AE6672" s="566"/>
      <c r="AF6672" s="566"/>
      <c r="AG6672" s="566"/>
    </row>
    <row r="6673" spans="2:33" hidden="1" outlineLevel="1" x14ac:dyDescent="0.45">
      <c r="B6673" s="648"/>
      <c r="C6673" s="649"/>
      <c r="D6673" s="650"/>
      <c r="E6673" s="651"/>
      <c r="F6673" s="652"/>
      <c r="G6673" s="653"/>
      <c r="H6673" s="654"/>
      <c r="I6673" s="654"/>
      <c r="J6673" s="654"/>
      <c r="K6673" s="655"/>
      <c r="L6673" s="653"/>
      <c r="M6673" s="654"/>
      <c r="N6673" s="654"/>
      <c r="O6673" s="654"/>
      <c r="P6673" s="655"/>
      <c r="Q6673" s="656"/>
      <c r="R6673" s="652"/>
      <c r="S6673" s="566"/>
      <c r="T6673" s="566"/>
      <c r="U6673" s="566"/>
      <c r="V6673" s="566"/>
      <c r="W6673" s="566"/>
      <c r="X6673" s="566"/>
      <c r="Y6673" s="566"/>
      <c r="Z6673" s="566"/>
      <c r="AA6673" s="566"/>
      <c r="AB6673" s="566"/>
      <c r="AC6673" s="566"/>
      <c r="AD6673" s="566"/>
      <c r="AE6673" s="566"/>
      <c r="AF6673" s="566"/>
      <c r="AG6673" s="566"/>
    </row>
    <row r="6674" spans="2:33" hidden="1" outlineLevel="1" x14ac:dyDescent="0.45">
      <c r="B6674" s="657"/>
      <c r="C6674" s="658"/>
      <c r="D6674" s="659"/>
      <c r="E6674" s="660"/>
      <c r="F6674" s="661"/>
      <c r="G6674" s="662"/>
      <c r="H6674" s="663"/>
      <c r="I6674" s="663"/>
      <c r="J6674" s="663"/>
      <c r="K6674" s="664"/>
      <c r="L6674" s="662"/>
      <c r="M6674" s="663"/>
      <c r="N6674" s="663"/>
      <c r="O6674" s="663"/>
      <c r="P6674" s="664"/>
      <c r="Q6674" s="665"/>
      <c r="R6674" s="661"/>
      <c r="S6674" s="566"/>
      <c r="T6674" s="566"/>
      <c r="U6674" s="566"/>
      <c r="V6674" s="566"/>
      <c r="W6674" s="566"/>
      <c r="X6674" s="566"/>
      <c r="Y6674" s="566"/>
      <c r="Z6674" s="566"/>
      <c r="AA6674" s="566"/>
      <c r="AB6674" s="566"/>
      <c r="AC6674" s="566"/>
      <c r="AD6674" s="566"/>
      <c r="AE6674" s="566"/>
      <c r="AF6674" s="566"/>
      <c r="AG6674" s="566"/>
    </row>
    <row r="6675" spans="2:33" hidden="1" outlineLevel="1" x14ac:dyDescent="0.45">
      <c r="B6675" s="648"/>
      <c r="C6675" s="649"/>
      <c r="D6675" s="650"/>
      <c r="E6675" s="651"/>
      <c r="F6675" s="652"/>
      <c r="G6675" s="653"/>
      <c r="H6675" s="654"/>
      <c r="I6675" s="654"/>
      <c r="J6675" s="654"/>
      <c r="K6675" s="655"/>
      <c r="L6675" s="653"/>
      <c r="M6675" s="654"/>
      <c r="N6675" s="654"/>
      <c r="O6675" s="654"/>
      <c r="P6675" s="655"/>
      <c r="Q6675" s="656"/>
      <c r="R6675" s="652"/>
      <c r="S6675" s="566"/>
      <c r="T6675" s="566"/>
      <c r="U6675" s="566"/>
      <c r="V6675" s="566"/>
      <c r="W6675" s="566"/>
      <c r="X6675" s="566"/>
      <c r="Y6675" s="566"/>
      <c r="Z6675" s="566"/>
      <c r="AA6675" s="566"/>
      <c r="AB6675" s="566"/>
      <c r="AC6675" s="566"/>
      <c r="AD6675" s="566"/>
      <c r="AE6675" s="566"/>
      <c r="AF6675" s="566"/>
      <c r="AG6675" s="566"/>
    </row>
    <row r="6676" spans="2:33" hidden="1" outlineLevel="1" x14ac:dyDescent="0.45">
      <c r="B6676" s="657"/>
      <c r="C6676" s="658"/>
      <c r="D6676" s="659"/>
      <c r="E6676" s="660"/>
      <c r="F6676" s="661"/>
      <c r="G6676" s="662"/>
      <c r="H6676" s="663"/>
      <c r="I6676" s="663"/>
      <c r="J6676" s="663"/>
      <c r="K6676" s="664"/>
      <c r="L6676" s="662"/>
      <c r="M6676" s="663"/>
      <c r="N6676" s="663"/>
      <c r="O6676" s="663"/>
      <c r="P6676" s="664"/>
      <c r="Q6676" s="665"/>
      <c r="R6676" s="661"/>
      <c r="S6676" s="566"/>
      <c r="T6676" s="566"/>
      <c r="U6676" s="566"/>
      <c r="V6676" s="566"/>
      <c r="W6676" s="566"/>
      <c r="X6676" s="566"/>
      <c r="Y6676" s="566"/>
      <c r="Z6676" s="566"/>
      <c r="AA6676" s="566"/>
      <c r="AB6676" s="566"/>
      <c r="AC6676" s="566"/>
      <c r="AD6676" s="566"/>
      <c r="AE6676" s="566"/>
      <c r="AF6676" s="566"/>
      <c r="AG6676" s="566"/>
    </row>
    <row r="6677" spans="2:33" hidden="1" outlineLevel="1" x14ac:dyDescent="0.45">
      <c r="B6677" s="648"/>
      <c r="C6677" s="649"/>
      <c r="D6677" s="650"/>
      <c r="E6677" s="651"/>
      <c r="F6677" s="652"/>
      <c r="G6677" s="653"/>
      <c r="H6677" s="654"/>
      <c r="I6677" s="654"/>
      <c r="J6677" s="654"/>
      <c r="K6677" s="655"/>
      <c r="L6677" s="653"/>
      <c r="M6677" s="654"/>
      <c r="N6677" s="654"/>
      <c r="O6677" s="654"/>
      <c r="P6677" s="655"/>
      <c r="Q6677" s="656"/>
      <c r="R6677" s="652"/>
      <c r="S6677" s="566"/>
      <c r="T6677" s="566"/>
      <c r="U6677" s="566"/>
      <c r="V6677" s="566"/>
      <c r="W6677" s="566"/>
      <c r="X6677" s="566"/>
      <c r="Y6677" s="566"/>
      <c r="Z6677" s="566"/>
      <c r="AA6677" s="566"/>
      <c r="AB6677" s="566"/>
      <c r="AC6677" s="566"/>
      <c r="AD6677" s="566"/>
      <c r="AE6677" s="566"/>
      <c r="AF6677" s="566"/>
      <c r="AG6677" s="566"/>
    </row>
    <row r="6678" spans="2:33" hidden="1" outlineLevel="1" x14ac:dyDescent="0.45">
      <c r="B6678" s="657"/>
      <c r="C6678" s="658"/>
      <c r="D6678" s="659"/>
      <c r="E6678" s="660"/>
      <c r="F6678" s="661"/>
      <c r="G6678" s="662"/>
      <c r="H6678" s="663"/>
      <c r="I6678" s="663"/>
      <c r="J6678" s="663"/>
      <c r="K6678" s="664"/>
      <c r="L6678" s="662"/>
      <c r="M6678" s="663"/>
      <c r="N6678" s="663"/>
      <c r="O6678" s="663"/>
      <c r="P6678" s="664"/>
      <c r="Q6678" s="665"/>
      <c r="R6678" s="661"/>
      <c r="S6678" s="566"/>
      <c r="T6678" s="566"/>
      <c r="U6678" s="566"/>
      <c r="V6678" s="566"/>
      <c r="W6678" s="566"/>
      <c r="X6678" s="566"/>
      <c r="Y6678" s="566"/>
      <c r="Z6678" s="566"/>
      <c r="AA6678" s="566"/>
      <c r="AB6678" s="566"/>
      <c r="AC6678" s="566"/>
      <c r="AD6678" s="566"/>
      <c r="AE6678" s="566"/>
      <c r="AF6678" s="566"/>
      <c r="AG6678" s="566"/>
    </row>
    <row r="6679" spans="2:33" hidden="1" outlineLevel="1" x14ac:dyDescent="0.45">
      <c r="B6679" s="648"/>
      <c r="C6679" s="649"/>
      <c r="D6679" s="650"/>
      <c r="E6679" s="651"/>
      <c r="F6679" s="652"/>
      <c r="G6679" s="653"/>
      <c r="H6679" s="654"/>
      <c r="I6679" s="654"/>
      <c r="J6679" s="654"/>
      <c r="K6679" s="655"/>
      <c r="L6679" s="653"/>
      <c r="M6679" s="654"/>
      <c r="N6679" s="654"/>
      <c r="O6679" s="654"/>
      <c r="P6679" s="655"/>
      <c r="Q6679" s="656"/>
      <c r="R6679" s="652"/>
      <c r="S6679" s="566"/>
      <c r="T6679" s="566"/>
      <c r="U6679" s="566"/>
      <c r="V6679" s="566"/>
      <c r="W6679" s="566"/>
      <c r="X6679" s="566"/>
      <c r="Y6679" s="566"/>
      <c r="Z6679" s="566"/>
      <c r="AA6679" s="566"/>
      <c r="AB6679" s="566"/>
      <c r="AC6679" s="566"/>
      <c r="AD6679" s="566"/>
      <c r="AE6679" s="566"/>
      <c r="AF6679" s="566"/>
      <c r="AG6679" s="566"/>
    </row>
    <row r="6680" spans="2:33" hidden="1" outlineLevel="1" x14ac:dyDescent="0.45">
      <c r="B6680" s="657"/>
      <c r="C6680" s="658"/>
      <c r="D6680" s="659"/>
      <c r="E6680" s="660"/>
      <c r="F6680" s="661"/>
      <c r="G6680" s="662"/>
      <c r="H6680" s="663"/>
      <c r="I6680" s="663"/>
      <c r="J6680" s="663"/>
      <c r="K6680" s="664"/>
      <c r="L6680" s="662"/>
      <c r="M6680" s="663"/>
      <c r="N6680" s="663"/>
      <c r="O6680" s="663"/>
      <c r="P6680" s="664"/>
      <c r="Q6680" s="665"/>
      <c r="R6680" s="661"/>
      <c r="S6680" s="566"/>
      <c r="T6680" s="566"/>
      <c r="U6680" s="566"/>
      <c r="V6680" s="566"/>
      <c r="W6680" s="566"/>
      <c r="X6680" s="566"/>
      <c r="Y6680" s="566"/>
      <c r="Z6680" s="566"/>
      <c r="AA6680" s="566"/>
      <c r="AB6680" s="566"/>
      <c r="AC6680" s="566"/>
      <c r="AD6680" s="566"/>
      <c r="AE6680" s="566"/>
      <c r="AF6680" s="566"/>
      <c r="AG6680" s="566"/>
    </row>
    <row r="6681" spans="2:33" hidden="1" outlineLevel="1" x14ac:dyDescent="0.45">
      <c r="B6681" s="648"/>
      <c r="C6681" s="649"/>
      <c r="D6681" s="650"/>
      <c r="E6681" s="651"/>
      <c r="F6681" s="652"/>
      <c r="G6681" s="653"/>
      <c r="H6681" s="654"/>
      <c r="I6681" s="654"/>
      <c r="J6681" s="654"/>
      <c r="K6681" s="655"/>
      <c r="L6681" s="653"/>
      <c r="M6681" s="654"/>
      <c r="N6681" s="654"/>
      <c r="O6681" s="654"/>
      <c r="P6681" s="655"/>
      <c r="Q6681" s="656"/>
      <c r="R6681" s="652"/>
      <c r="S6681" s="566"/>
      <c r="T6681" s="566"/>
      <c r="U6681" s="566"/>
      <c r="V6681" s="566"/>
      <c r="W6681" s="566"/>
      <c r="X6681" s="566"/>
      <c r="Y6681" s="566"/>
      <c r="Z6681" s="566"/>
      <c r="AA6681" s="566"/>
      <c r="AB6681" s="566"/>
      <c r="AC6681" s="566"/>
      <c r="AD6681" s="566"/>
      <c r="AE6681" s="566"/>
      <c r="AF6681" s="566"/>
      <c r="AG6681" s="566"/>
    </row>
    <row r="6682" spans="2:33" hidden="1" outlineLevel="1" x14ac:dyDescent="0.45">
      <c r="B6682" s="657"/>
      <c r="C6682" s="658"/>
      <c r="D6682" s="659"/>
      <c r="E6682" s="660"/>
      <c r="F6682" s="661"/>
      <c r="G6682" s="662"/>
      <c r="H6682" s="663"/>
      <c r="I6682" s="663"/>
      <c r="J6682" s="663"/>
      <c r="K6682" s="664"/>
      <c r="L6682" s="662"/>
      <c r="M6682" s="663"/>
      <c r="N6682" s="663"/>
      <c r="O6682" s="663"/>
      <c r="P6682" s="664"/>
      <c r="Q6682" s="665"/>
      <c r="R6682" s="661"/>
      <c r="S6682" s="566"/>
      <c r="T6682" s="566"/>
      <c r="U6682" s="566"/>
      <c r="V6682" s="566"/>
      <c r="W6682" s="566"/>
      <c r="X6682" s="566"/>
      <c r="Y6682" s="566"/>
      <c r="Z6682" s="566"/>
      <c r="AA6682" s="566"/>
      <c r="AB6682" s="566"/>
      <c r="AC6682" s="566"/>
      <c r="AD6682" s="566"/>
      <c r="AE6682" s="566"/>
      <c r="AF6682" s="566"/>
      <c r="AG6682" s="566"/>
    </row>
    <row r="6683" spans="2:33" hidden="1" outlineLevel="1" x14ac:dyDescent="0.45">
      <c r="B6683" s="648"/>
      <c r="C6683" s="649"/>
      <c r="D6683" s="650"/>
      <c r="E6683" s="651"/>
      <c r="F6683" s="652"/>
      <c r="G6683" s="653"/>
      <c r="H6683" s="654"/>
      <c r="I6683" s="654"/>
      <c r="J6683" s="654"/>
      <c r="K6683" s="655"/>
      <c r="L6683" s="653"/>
      <c r="M6683" s="654"/>
      <c r="N6683" s="654"/>
      <c r="O6683" s="654"/>
      <c r="P6683" s="655"/>
      <c r="Q6683" s="656"/>
      <c r="R6683" s="652"/>
      <c r="S6683" s="566"/>
      <c r="T6683" s="566"/>
      <c r="U6683" s="566"/>
      <c r="V6683" s="566"/>
      <c r="W6683" s="566"/>
      <c r="X6683" s="566"/>
      <c r="Y6683" s="566"/>
      <c r="Z6683" s="566"/>
      <c r="AA6683" s="566"/>
      <c r="AB6683" s="566"/>
      <c r="AC6683" s="566"/>
      <c r="AD6683" s="566"/>
      <c r="AE6683" s="566"/>
      <c r="AF6683" s="566"/>
      <c r="AG6683" s="566"/>
    </row>
    <row r="6684" spans="2:33" hidden="1" outlineLevel="1" x14ac:dyDescent="0.45">
      <c r="B6684" s="657"/>
      <c r="C6684" s="658"/>
      <c r="D6684" s="659"/>
      <c r="E6684" s="660"/>
      <c r="F6684" s="661"/>
      <c r="G6684" s="662"/>
      <c r="H6684" s="663"/>
      <c r="I6684" s="663"/>
      <c r="J6684" s="663"/>
      <c r="K6684" s="664"/>
      <c r="L6684" s="662"/>
      <c r="M6684" s="663"/>
      <c r="N6684" s="663"/>
      <c r="O6684" s="663"/>
      <c r="P6684" s="664"/>
      <c r="Q6684" s="665"/>
      <c r="R6684" s="661"/>
      <c r="S6684" s="566"/>
      <c r="T6684" s="566"/>
      <c r="U6684" s="566"/>
      <c r="V6684" s="566"/>
      <c r="W6684" s="566"/>
      <c r="X6684" s="566"/>
      <c r="Y6684" s="566"/>
      <c r="Z6684" s="566"/>
      <c r="AA6684" s="566"/>
      <c r="AB6684" s="566"/>
      <c r="AC6684" s="566"/>
      <c r="AD6684" s="566"/>
      <c r="AE6684" s="566"/>
      <c r="AF6684" s="566"/>
      <c r="AG6684" s="566"/>
    </row>
    <row r="6685" spans="2:33" hidden="1" outlineLevel="1" x14ac:dyDescent="0.45">
      <c r="B6685" s="648"/>
      <c r="C6685" s="649"/>
      <c r="D6685" s="650"/>
      <c r="E6685" s="651"/>
      <c r="F6685" s="652"/>
      <c r="G6685" s="653"/>
      <c r="H6685" s="654"/>
      <c r="I6685" s="654"/>
      <c r="J6685" s="654"/>
      <c r="K6685" s="655"/>
      <c r="L6685" s="653"/>
      <c r="M6685" s="654"/>
      <c r="N6685" s="654"/>
      <c r="O6685" s="654"/>
      <c r="P6685" s="655"/>
      <c r="Q6685" s="656"/>
      <c r="R6685" s="652"/>
      <c r="S6685" s="566"/>
      <c r="T6685" s="566"/>
      <c r="U6685" s="566"/>
      <c r="V6685" s="566"/>
      <c r="W6685" s="566"/>
      <c r="X6685" s="566"/>
      <c r="Y6685" s="566"/>
      <c r="Z6685" s="566"/>
      <c r="AA6685" s="566"/>
      <c r="AB6685" s="566"/>
      <c r="AC6685" s="566"/>
      <c r="AD6685" s="566"/>
      <c r="AE6685" s="566"/>
      <c r="AF6685" s="566"/>
      <c r="AG6685" s="566"/>
    </row>
    <row r="6686" spans="2:33" hidden="1" outlineLevel="1" x14ac:dyDescent="0.45">
      <c r="B6686" s="657"/>
      <c r="C6686" s="658"/>
      <c r="D6686" s="659"/>
      <c r="E6686" s="660"/>
      <c r="F6686" s="661"/>
      <c r="G6686" s="662"/>
      <c r="H6686" s="663"/>
      <c r="I6686" s="663"/>
      <c r="J6686" s="663"/>
      <c r="K6686" s="664"/>
      <c r="L6686" s="662"/>
      <c r="M6686" s="663"/>
      <c r="N6686" s="663"/>
      <c r="O6686" s="663"/>
      <c r="P6686" s="664"/>
      <c r="Q6686" s="665"/>
      <c r="R6686" s="661"/>
      <c r="S6686" s="566"/>
      <c r="T6686" s="566"/>
      <c r="U6686" s="566"/>
      <c r="V6686" s="566"/>
      <c r="W6686" s="566"/>
      <c r="X6686" s="566"/>
      <c r="Y6686" s="566"/>
      <c r="Z6686" s="566"/>
      <c r="AA6686" s="566"/>
      <c r="AB6686" s="566"/>
      <c r="AC6686" s="566"/>
      <c r="AD6686" s="566"/>
      <c r="AE6686" s="566"/>
      <c r="AF6686" s="566"/>
      <c r="AG6686" s="566"/>
    </row>
    <row r="6687" spans="2:33" hidden="1" outlineLevel="1" x14ac:dyDescent="0.45">
      <c r="B6687" s="648"/>
      <c r="C6687" s="649"/>
      <c r="D6687" s="650"/>
      <c r="E6687" s="651"/>
      <c r="F6687" s="652"/>
      <c r="G6687" s="653"/>
      <c r="H6687" s="654"/>
      <c r="I6687" s="654"/>
      <c r="J6687" s="654"/>
      <c r="K6687" s="655"/>
      <c r="L6687" s="653"/>
      <c r="M6687" s="654"/>
      <c r="N6687" s="654"/>
      <c r="O6687" s="654"/>
      <c r="P6687" s="655"/>
      <c r="Q6687" s="656"/>
      <c r="R6687" s="652"/>
      <c r="S6687" s="566"/>
      <c r="T6687" s="566"/>
      <c r="U6687" s="566"/>
      <c r="V6687" s="566"/>
      <c r="W6687" s="566"/>
      <c r="X6687" s="566"/>
      <c r="Y6687" s="566"/>
      <c r="Z6687" s="566"/>
      <c r="AA6687" s="566"/>
      <c r="AB6687" s="566"/>
      <c r="AC6687" s="566"/>
      <c r="AD6687" s="566"/>
      <c r="AE6687" s="566"/>
      <c r="AF6687" s="566"/>
      <c r="AG6687" s="566"/>
    </row>
    <row r="6688" spans="2:33" hidden="1" outlineLevel="1" x14ac:dyDescent="0.45">
      <c r="B6688" s="657"/>
      <c r="C6688" s="658"/>
      <c r="D6688" s="659"/>
      <c r="E6688" s="660"/>
      <c r="F6688" s="661"/>
      <c r="G6688" s="662"/>
      <c r="H6688" s="663"/>
      <c r="I6688" s="663"/>
      <c r="J6688" s="663"/>
      <c r="K6688" s="664"/>
      <c r="L6688" s="662"/>
      <c r="M6688" s="663"/>
      <c r="N6688" s="663"/>
      <c r="O6688" s="663"/>
      <c r="P6688" s="664"/>
      <c r="Q6688" s="665"/>
      <c r="R6688" s="661"/>
      <c r="S6688" s="566"/>
      <c r="T6688" s="566"/>
      <c r="U6688" s="566"/>
      <c r="V6688" s="566"/>
      <c r="W6688" s="566"/>
      <c r="X6688" s="566"/>
      <c r="Y6688" s="566"/>
      <c r="Z6688" s="566"/>
      <c r="AA6688" s="566"/>
      <c r="AB6688" s="566"/>
      <c r="AC6688" s="566"/>
      <c r="AD6688" s="566"/>
      <c r="AE6688" s="566"/>
      <c r="AF6688" s="566"/>
      <c r="AG6688" s="566"/>
    </row>
    <row r="6689" spans="2:33" hidden="1" outlineLevel="1" x14ac:dyDescent="0.45">
      <c r="B6689" s="648"/>
      <c r="C6689" s="649"/>
      <c r="D6689" s="650"/>
      <c r="E6689" s="651"/>
      <c r="F6689" s="652"/>
      <c r="G6689" s="653"/>
      <c r="H6689" s="654"/>
      <c r="I6689" s="654"/>
      <c r="J6689" s="654"/>
      <c r="K6689" s="655"/>
      <c r="L6689" s="653"/>
      <c r="M6689" s="654"/>
      <c r="N6689" s="654"/>
      <c r="O6689" s="654"/>
      <c r="P6689" s="655"/>
      <c r="Q6689" s="656"/>
      <c r="R6689" s="652"/>
      <c r="S6689" s="566"/>
      <c r="T6689" s="566"/>
      <c r="U6689" s="566"/>
      <c r="V6689" s="566"/>
      <c r="W6689" s="566"/>
      <c r="X6689" s="566"/>
      <c r="Y6689" s="566"/>
      <c r="Z6689" s="566"/>
      <c r="AA6689" s="566"/>
      <c r="AB6689" s="566"/>
      <c r="AC6689" s="566"/>
      <c r="AD6689" s="566"/>
      <c r="AE6689" s="566"/>
      <c r="AF6689" s="566"/>
      <c r="AG6689" s="566"/>
    </row>
    <row r="6690" spans="2:33" hidden="1" outlineLevel="1" x14ac:dyDescent="0.45">
      <c r="B6690" s="657"/>
      <c r="C6690" s="658"/>
      <c r="D6690" s="659"/>
      <c r="E6690" s="660"/>
      <c r="F6690" s="661"/>
      <c r="G6690" s="662"/>
      <c r="H6690" s="663"/>
      <c r="I6690" s="663"/>
      <c r="J6690" s="663"/>
      <c r="K6690" s="664"/>
      <c r="L6690" s="662"/>
      <c r="M6690" s="663"/>
      <c r="N6690" s="663"/>
      <c r="O6690" s="663"/>
      <c r="P6690" s="664"/>
      <c r="Q6690" s="665"/>
      <c r="R6690" s="661"/>
      <c r="S6690" s="566"/>
      <c r="T6690" s="566"/>
      <c r="U6690" s="566"/>
      <c r="V6690" s="566"/>
      <c r="W6690" s="566"/>
      <c r="X6690" s="566"/>
      <c r="Y6690" s="566"/>
      <c r="Z6690" s="566"/>
      <c r="AA6690" s="566"/>
      <c r="AB6690" s="566"/>
      <c r="AC6690" s="566"/>
      <c r="AD6690" s="566"/>
      <c r="AE6690" s="566"/>
      <c r="AF6690" s="566"/>
      <c r="AG6690" s="566"/>
    </row>
    <row r="6691" spans="2:33" hidden="1" outlineLevel="1" x14ac:dyDescent="0.45">
      <c r="B6691" s="648"/>
      <c r="C6691" s="649"/>
      <c r="D6691" s="650"/>
      <c r="E6691" s="651"/>
      <c r="F6691" s="652"/>
      <c r="G6691" s="653"/>
      <c r="H6691" s="654"/>
      <c r="I6691" s="654"/>
      <c r="J6691" s="654"/>
      <c r="K6691" s="655"/>
      <c r="L6691" s="653"/>
      <c r="M6691" s="654"/>
      <c r="N6691" s="654"/>
      <c r="O6691" s="654"/>
      <c r="P6691" s="655"/>
      <c r="Q6691" s="656"/>
      <c r="R6691" s="652"/>
      <c r="S6691" s="566"/>
      <c r="T6691" s="566"/>
      <c r="U6691" s="566"/>
      <c r="V6691" s="566"/>
      <c r="W6691" s="566"/>
      <c r="X6691" s="566"/>
      <c r="Y6691" s="566"/>
      <c r="Z6691" s="566"/>
      <c r="AA6691" s="566"/>
      <c r="AB6691" s="566"/>
      <c r="AC6691" s="566"/>
      <c r="AD6691" s="566"/>
      <c r="AE6691" s="566"/>
      <c r="AF6691" s="566"/>
      <c r="AG6691" s="566"/>
    </row>
    <row r="6692" spans="2:33" hidden="1" outlineLevel="1" x14ac:dyDescent="0.45">
      <c r="B6692" s="657"/>
      <c r="C6692" s="658"/>
      <c r="D6692" s="659"/>
      <c r="E6692" s="660"/>
      <c r="F6692" s="661"/>
      <c r="G6692" s="662"/>
      <c r="H6692" s="663"/>
      <c r="I6692" s="663"/>
      <c r="J6692" s="663"/>
      <c r="K6692" s="664"/>
      <c r="L6692" s="662"/>
      <c r="M6692" s="663"/>
      <c r="N6692" s="663"/>
      <c r="O6692" s="663"/>
      <c r="P6692" s="664"/>
      <c r="Q6692" s="665"/>
      <c r="R6692" s="661"/>
      <c r="S6692" s="566"/>
      <c r="T6692" s="566"/>
      <c r="U6692" s="566"/>
      <c r="V6692" s="566"/>
      <c r="W6692" s="566"/>
      <c r="X6692" s="566"/>
      <c r="Y6692" s="566"/>
      <c r="Z6692" s="566"/>
      <c r="AA6692" s="566"/>
      <c r="AB6692" s="566"/>
      <c r="AC6692" s="566"/>
      <c r="AD6692" s="566"/>
      <c r="AE6692" s="566"/>
      <c r="AF6692" s="566"/>
      <c r="AG6692" s="566"/>
    </row>
    <row r="6693" spans="2:33" hidden="1" outlineLevel="1" x14ac:dyDescent="0.45">
      <c r="B6693" s="648"/>
      <c r="C6693" s="649"/>
      <c r="D6693" s="650"/>
      <c r="E6693" s="651"/>
      <c r="F6693" s="652"/>
      <c r="G6693" s="653"/>
      <c r="H6693" s="654"/>
      <c r="I6693" s="654"/>
      <c r="J6693" s="654"/>
      <c r="K6693" s="655"/>
      <c r="L6693" s="653"/>
      <c r="M6693" s="654"/>
      <c r="N6693" s="654"/>
      <c r="O6693" s="654"/>
      <c r="P6693" s="655"/>
      <c r="Q6693" s="656"/>
      <c r="R6693" s="652"/>
      <c r="S6693" s="566"/>
      <c r="T6693" s="566"/>
      <c r="U6693" s="566"/>
      <c r="V6693" s="566"/>
      <c r="W6693" s="566"/>
      <c r="X6693" s="566"/>
      <c r="Y6693" s="566"/>
      <c r="Z6693" s="566"/>
      <c r="AA6693" s="566"/>
      <c r="AB6693" s="566"/>
      <c r="AC6693" s="566"/>
      <c r="AD6693" s="566"/>
      <c r="AE6693" s="566"/>
      <c r="AF6693" s="566"/>
      <c r="AG6693" s="566"/>
    </row>
    <row r="6694" spans="2:33" hidden="1" outlineLevel="1" x14ac:dyDescent="0.45">
      <c r="B6694" s="657"/>
      <c r="C6694" s="658"/>
      <c r="D6694" s="659"/>
      <c r="E6694" s="660"/>
      <c r="F6694" s="661"/>
      <c r="G6694" s="662"/>
      <c r="H6694" s="663"/>
      <c r="I6694" s="663"/>
      <c r="J6694" s="663"/>
      <c r="K6694" s="664"/>
      <c r="L6694" s="662"/>
      <c r="M6694" s="663"/>
      <c r="N6694" s="663"/>
      <c r="O6694" s="663"/>
      <c r="P6694" s="664"/>
      <c r="Q6694" s="665"/>
      <c r="R6694" s="661"/>
      <c r="S6694" s="566"/>
      <c r="T6694" s="566"/>
      <c r="U6694" s="566"/>
      <c r="V6694" s="566"/>
      <c r="W6694" s="566"/>
      <c r="X6694" s="566"/>
      <c r="Y6694" s="566"/>
      <c r="Z6694" s="566"/>
      <c r="AA6694" s="566"/>
      <c r="AB6694" s="566"/>
      <c r="AC6694" s="566"/>
      <c r="AD6694" s="566"/>
      <c r="AE6694" s="566"/>
      <c r="AF6694" s="566"/>
      <c r="AG6694" s="566"/>
    </row>
    <row r="6695" spans="2:33" hidden="1" outlineLevel="1" x14ac:dyDescent="0.45">
      <c r="B6695" s="648"/>
      <c r="C6695" s="649"/>
      <c r="D6695" s="650"/>
      <c r="E6695" s="651"/>
      <c r="F6695" s="652"/>
      <c r="G6695" s="653"/>
      <c r="H6695" s="654"/>
      <c r="I6695" s="654"/>
      <c r="J6695" s="654"/>
      <c r="K6695" s="655"/>
      <c r="L6695" s="653"/>
      <c r="M6695" s="654"/>
      <c r="N6695" s="654"/>
      <c r="O6695" s="654"/>
      <c r="P6695" s="655"/>
      <c r="Q6695" s="656"/>
      <c r="R6695" s="652"/>
      <c r="S6695" s="566"/>
      <c r="T6695" s="566"/>
      <c r="U6695" s="566"/>
      <c r="V6695" s="566"/>
      <c r="W6695" s="566"/>
      <c r="X6695" s="566"/>
      <c r="Y6695" s="566"/>
      <c r="Z6695" s="566"/>
      <c r="AA6695" s="566"/>
      <c r="AB6695" s="566"/>
      <c r="AC6695" s="566"/>
      <c r="AD6695" s="566"/>
      <c r="AE6695" s="566"/>
      <c r="AF6695" s="566"/>
      <c r="AG6695" s="566"/>
    </row>
    <row r="6696" spans="2:33" hidden="1" outlineLevel="1" x14ac:dyDescent="0.45">
      <c r="B6696" s="657"/>
      <c r="C6696" s="658"/>
      <c r="D6696" s="659"/>
      <c r="E6696" s="660"/>
      <c r="F6696" s="661"/>
      <c r="G6696" s="662"/>
      <c r="H6696" s="663"/>
      <c r="I6696" s="663"/>
      <c r="J6696" s="663"/>
      <c r="K6696" s="664"/>
      <c r="L6696" s="662"/>
      <c r="M6696" s="663"/>
      <c r="N6696" s="663"/>
      <c r="O6696" s="663"/>
      <c r="P6696" s="664"/>
      <c r="Q6696" s="665"/>
      <c r="R6696" s="661"/>
      <c r="S6696" s="566"/>
      <c r="T6696" s="566"/>
      <c r="U6696" s="566"/>
      <c r="V6696" s="566"/>
      <c r="W6696" s="566"/>
      <c r="X6696" s="566"/>
      <c r="Y6696" s="566"/>
      <c r="Z6696" s="566"/>
      <c r="AA6696" s="566"/>
      <c r="AB6696" s="566"/>
      <c r="AC6696" s="566"/>
      <c r="AD6696" s="566"/>
      <c r="AE6696" s="566"/>
      <c r="AF6696" s="566"/>
      <c r="AG6696" s="566"/>
    </row>
    <row r="6697" spans="2:33" hidden="1" outlineLevel="1" x14ac:dyDescent="0.45">
      <c r="B6697" s="648"/>
      <c r="C6697" s="649"/>
      <c r="D6697" s="650"/>
      <c r="E6697" s="651"/>
      <c r="F6697" s="652"/>
      <c r="G6697" s="653"/>
      <c r="H6697" s="654"/>
      <c r="I6697" s="654"/>
      <c r="J6697" s="654"/>
      <c r="K6697" s="655"/>
      <c r="L6697" s="653"/>
      <c r="M6697" s="654"/>
      <c r="N6697" s="654"/>
      <c r="O6697" s="654"/>
      <c r="P6697" s="655"/>
      <c r="Q6697" s="656"/>
      <c r="R6697" s="652"/>
      <c r="S6697" s="566"/>
      <c r="T6697" s="566"/>
      <c r="U6697" s="566"/>
      <c r="V6697" s="566"/>
      <c r="W6697" s="566"/>
      <c r="X6697" s="566"/>
      <c r="Y6697" s="566"/>
      <c r="Z6697" s="566"/>
      <c r="AA6697" s="566"/>
      <c r="AB6697" s="566"/>
      <c r="AC6697" s="566"/>
      <c r="AD6697" s="566"/>
      <c r="AE6697" s="566"/>
      <c r="AF6697" s="566"/>
      <c r="AG6697" s="566"/>
    </row>
    <row r="6698" spans="2:33" hidden="1" outlineLevel="1" x14ac:dyDescent="0.45">
      <c r="B6698" s="657"/>
      <c r="C6698" s="658"/>
      <c r="D6698" s="659"/>
      <c r="E6698" s="660"/>
      <c r="F6698" s="661"/>
      <c r="G6698" s="662"/>
      <c r="H6698" s="663"/>
      <c r="I6698" s="663"/>
      <c r="J6698" s="663"/>
      <c r="K6698" s="664"/>
      <c r="L6698" s="662"/>
      <c r="M6698" s="663"/>
      <c r="N6698" s="663"/>
      <c r="O6698" s="663"/>
      <c r="P6698" s="664"/>
      <c r="Q6698" s="665"/>
      <c r="R6698" s="661"/>
      <c r="S6698" s="566"/>
      <c r="T6698" s="566"/>
      <c r="U6698" s="566"/>
      <c r="V6698" s="566"/>
      <c r="W6698" s="566"/>
      <c r="X6698" s="566"/>
      <c r="Y6698" s="566"/>
      <c r="Z6698" s="566"/>
      <c r="AA6698" s="566"/>
      <c r="AB6698" s="566"/>
      <c r="AC6698" s="566"/>
      <c r="AD6698" s="566"/>
      <c r="AE6698" s="566"/>
      <c r="AF6698" s="566"/>
      <c r="AG6698" s="566"/>
    </row>
    <row r="6699" spans="2:33" hidden="1" outlineLevel="1" x14ac:dyDescent="0.45">
      <c r="B6699" s="648"/>
      <c r="C6699" s="649"/>
      <c r="D6699" s="650"/>
      <c r="E6699" s="651"/>
      <c r="F6699" s="652"/>
      <c r="G6699" s="653"/>
      <c r="H6699" s="654"/>
      <c r="I6699" s="654"/>
      <c r="J6699" s="654"/>
      <c r="K6699" s="655"/>
      <c r="L6699" s="653"/>
      <c r="M6699" s="654"/>
      <c r="N6699" s="654"/>
      <c r="O6699" s="654"/>
      <c r="P6699" s="655"/>
      <c r="Q6699" s="656"/>
      <c r="R6699" s="652"/>
      <c r="S6699" s="566"/>
      <c r="T6699" s="566"/>
      <c r="U6699" s="566"/>
      <c r="V6699" s="566"/>
      <c r="W6699" s="566"/>
      <c r="X6699" s="566"/>
      <c r="Y6699" s="566"/>
      <c r="Z6699" s="566"/>
      <c r="AA6699" s="566"/>
      <c r="AB6699" s="566"/>
      <c r="AC6699" s="566"/>
      <c r="AD6699" s="566"/>
      <c r="AE6699" s="566"/>
      <c r="AF6699" s="566"/>
      <c r="AG6699" s="566"/>
    </row>
    <row r="6700" spans="2:33" hidden="1" outlineLevel="1" x14ac:dyDescent="0.45">
      <c r="B6700" s="657"/>
      <c r="C6700" s="658"/>
      <c r="D6700" s="659"/>
      <c r="E6700" s="660"/>
      <c r="F6700" s="661"/>
      <c r="G6700" s="662"/>
      <c r="H6700" s="663"/>
      <c r="I6700" s="663"/>
      <c r="J6700" s="663"/>
      <c r="K6700" s="664"/>
      <c r="L6700" s="662"/>
      <c r="M6700" s="663"/>
      <c r="N6700" s="663"/>
      <c r="O6700" s="663"/>
      <c r="P6700" s="664"/>
      <c r="Q6700" s="665"/>
      <c r="R6700" s="661"/>
      <c r="S6700" s="566"/>
      <c r="T6700" s="566"/>
      <c r="U6700" s="566"/>
      <c r="V6700" s="566"/>
      <c r="W6700" s="566"/>
      <c r="X6700" s="566"/>
      <c r="Y6700" s="566"/>
      <c r="Z6700" s="566"/>
      <c r="AA6700" s="566"/>
      <c r="AB6700" s="566"/>
      <c r="AC6700" s="566"/>
      <c r="AD6700" s="566"/>
      <c r="AE6700" s="566"/>
      <c r="AF6700" s="566"/>
      <c r="AG6700" s="566"/>
    </row>
    <row r="6701" spans="2:33" hidden="1" outlineLevel="1" x14ac:dyDescent="0.45">
      <c r="B6701" s="648"/>
      <c r="C6701" s="649"/>
      <c r="D6701" s="650"/>
      <c r="E6701" s="651"/>
      <c r="F6701" s="652"/>
      <c r="G6701" s="653"/>
      <c r="H6701" s="654"/>
      <c r="I6701" s="654"/>
      <c r="J6701" s="654"/>
      <c r="K6701" s="655"/>
      <c r="L6701" s="653"/>
      <c r="M6701" s="654"/>
      <c r="N6701" s="654"/>
      <c r="O6701" s="654"/>
      <c r="P6701" s="655"/>
      <c r="Q6701" s="656"/>
      <c r="R6701" s="652"/>
      <c r="S6701" s="566"/>
      <c r="T6701" s="566"/>
      <c r="U6701" s="566"/>
      <c r="V6701" s="566"/>
      <c r="W6701" s="566"/>
      <c r="X6701" s="566"/>
      <c r="Y6701" s="566"/>
      <c r="Z6701" s="566"/>
      <c r="AA6701" s="566"/>
      <c r="AB6701" s="566"/>
      <c r="AC6701" s="566"/>
      <c r="AD6701" s="566"/>
      <c r="AE6701" s="566"/>
      <c r="AF6701" s="566"/>
      <c r="AG6701" s="566"/>
    </row>
    <row r="6702" spans="2:33" hidden="1" outlineLevel="1" x14ac:dyDescent="0.45">
      <c r="B6702" s="657"/>
      <c r="C6702" s="658"/>
      <c r="D6702" s="659"/>
      <c r="E6702" s="660"/>
      <c r="F6702" s="661"/>
      <c r="G6702" s="662"/>
      <c r="H6702" s="663"/>
      <c r="I6702" s="663"/>
      <c r="J6702" s="663"/>
      <c r="K6702" s="664"/>
      <c r="L6702" s="662"/>
      <c r="M6702" s="663"/>
      <c r="N6702" s="663"/>
      <c r="O6702" s="663"/>
      <c r="P6702" s="664"/>
      <c r="Q6702" s="665"/>
      <c r="R6702" s="661"/>
      <c r="S6702" s="566"/>
      <c r="T6702" s="566"/>
      <c r="U6702" s="566"/>
      <c r="V6702" s="566"/>
      <c r="W6702" s="566"/>
      <c r="X6702" s="566"/>
      <c r="Y6702" s="566"/>
      <c r="Z6702" s="566"/>
      <c r="AA6702" s="566"/>
      <c r="AB6702" s="566"/>
      <c r="AC6702" s="566"/>
      <c r="AD6702" s="566"/>
      <c r="AE6702" s="566"/>
      <c r="AF6702" s="566"/>
      <c r="AG6702" s="566"/>
    </row>
    <row r="6703" spans="2:33" hidden="1" outlineLevel="1" x14ac:dyDescent="0.45">
      <c r="B6703" s="648"/>
      <c r="C6703" s="649"/>
      <c r="D6703" s="650"/>
      <c r="E6703" s="651"/>
      <c r="F6703" s="652"/>
      <c r="G6703" s="653"/>
      <c r="H6703" s="654"/>
      <c r="I6703" s="654"/>
      <c r="J6703" s="654"/>
      <c r="K6703" s="655"/>
      <c r="L6703" s="653"/>
      <c r="M6703" s="654"/>
      <c r="N6703" s="654"/>
      <c r="O6703" s="654"/>
      <c r="P6703" s="655"/>
      <c r="Q6703" s="656"/>
      <c r="R6703" s="652"/>
      <c r="S6703" s="566"/>
      <c r="T6703" s="566"/>
      <c r="U6703" s="566"/>
      <c r="V6703" s="566"/>
      <c r="W6703" s="566"/>
      <c r="X6703" s="566"/>
      <c r="Y6703" s="566"/>
      <c r="Z6703" s="566"/>
      <c r="AA6703" s="566"/>
      <c r="AB6703" s="566"/>
      <c r="AC6703" s="566"/>
      <c r="AD6703" s="566"/>
      <c r="AE6703" s="566"/>
      <c r="AF6703" s="566"/>
      <c r="AG6703" s="566"/>
    </row>
    <row r="6704" spans="2:33" hidden="1" outlineLevel="1" x14ac:dyDescent="0.45">
      <c r="B6704" s="657"/>
      <c r="C6704" s="658"/>
      <c r="D6704" s="659"/>
      <c r="E6704" s="660"/>
      <c r="F6704" s="661"/>
      <c r="G6704" s="662"/>
      <c r="H6704" s="663"/>
      <c r="I6704" s="663"/>
      <c r="J6704" s="663"/>
      <c r="K6704" s="664"/>
      <c r="L6704" s="662"/>
      <c r="M6704" s="663"/>
      <c r="N6704" s="663"/>
      <c r="O6704" s="663"/>
      <c r="P6704" s="664"/>
      <c r="Q6704" s="665"/>
      <c r="R6704" s="661"/>
      <c r="S6704" s="566"/>
      <c r="T6704" s="566"/>
      <c r="U6704" s="566"/>
      <c r="V6704" s="566"/>
      <c r="W6704" s="566"/>
      <c r="X6704" s="566"/>
      <c r="Y6704" s="566"/>
      <c r="Z6704" s="566"/>
      <c r="AA6704" s="566"/>
      <c r="AB6704" s="566"/>
      <c r="AC6704" s="566"/>
      <c r="AD6704" s="566"/>
      <c r="AE6704" s="566"/>
      <c r="AF6704" s="566"/>
      <c r="AG6704" s="566"/>
    </row>
    <row r="6705" spans="1:51" hidden="1" outlineLevel="1" x14ac:dyDescent="0.45">
      <c r="B6705" s="648"/>
      <c r="C6705" s="649"/>
      <c r="D6705" s="650"/>
      <c r="E6705" s="651"/>
      <c r="F6705" s="652"/>
      <c r="G6705" s="653"/>
      <c r="H6705" s="654"/>
      <c r="I6705" s="654"/>
      <c r="J6705" s="654"/>
      <c r="K6705" s="655"/>
      <c r="L6705" s="653"/>
      <c r="M6705" s="654"/>
      <c r="N6705" s="654"/>
      <c r="O6705" s="654"/>
      <c r="P6705" s="655"/>
      <c r="Q6705" s="656"/>
      <c r="R6705" s="652"/>
      <c r="S6705" s="566"/>
      <c r="T6705" s="566"/>
      <c r="U6705" s="566"/>
      <c r="V6705" s="566"/>
      <c r="W6705" s="566"/>
      <c r="X6705" s="566"/>
      <c r="Y6705" s="566"/>
      <c r="Z6705" s="566"/>
      <c r="AA6705" s="566"/>
      <c r="AB6705" s="566"/>
      <c r="AC6705" s="566"/>
      <c r="AD6705" s="566"/>
      <c r="AE6705" s="566"/>
      <c r="AF6705" s="566"/>
      <c r="AG6705" s="566"/>
    </row>
    <row r="6706" spans="1:51" hidden="1" outlineLevel="1" x14ac:dyDescent="0.45">
      <c r="B6706" s="657"/>
      <c r="C6706" s="658"/>
      <c r="D6706" s="659"/>
      <c r="E6706" s="660"/>
      <c r="F6706" s="661"/>
      <c r="G6706" s="662"/>
      <c r="H6706" s="663"/>
      <c r="I6706" s="663"/>
      <c r="J6706" s="663"/>
      <c r="K6706" s="664"/>
      <c r="L6706" s="662"/>
      <c r="M6706" s="663"/>
      <c r="N6706" s="663"/>
      <c r="O6706" s="663"/>
      <c r="P6706" s="664"/>
      <c r="Q6706" s="665"/>
      <c r="R6706" s="661"/>
      <c r="S6706" s="566"/>
      <c r="T6706" s="566"/>
      <c r="U6706" s="566"/>
      <c r="V6706" s="566"/>
      <c r="W6706" s="566"/>
      <c r="X6706" s="566"/>
      <c r="Y6706" s="566"/>
      <c r="Z6706" s="566"/>
      <c r="AA6706" s="566"/>
      <c r="AB6706" s="566"/>
      <c r="AC6706" s="566"/>
      <c r="AD6706" s="566"/>
      <c r="AE6706" s="566"/>
      <c r="AF6706" s="566"/>
      <c r="AG6706" s="566"/>
    </row>
    <row r="6707" spans="1:51" hidden="1" outlineLevel="1" x14ac:dyDescent="0.45">
      <c r="B6707" s="648"/>
      <c r="C6707" s="649"/>
      <c r="D6707" s="650"/>
      <c r="E6707" s="651"/>
      <c r="F6707" s="652"/>
      <c r="G6707" s="653"/>
      <c r="H6707" s="654"/>
      <c r="I6707" s="654"/>
      <c r="J6707" s="654"/>
      <c r="K6707" s="655"/>
      <c r="L6707" s="653"/>
      <c r="M6707" s="654"/>
      <c r="N6707" s="654"/>
      <c r="O6707" s="654"/>
      <c r="P6707" s="655"/>
      <c r="Q6707" s="656"/>
      <c r="R6707" s="652"/>
      <c r="S6707" s="566"/>
      <c r="T6707" s="566"/>
      <c r="U6707" s="566"/>
      <c r="V6707" s="566"/>
      <c r="W6707" s="566"/>
      <c r="X6707" s="566"/>
      <c r="Y6707" s="566"/>
      <c r="Z6707" s="566"/>
      <c r="AA6707" s="566"/>
      <c r="AB6707" s="566"/>
      <c r="AC6707" s="566"/>
      <c r="AD6707" s="566"/>
      <c r="AE6707" s="566"/>
      <c r="AF6707" s="566"/>
      <c r="AG6707" s="566"/>
    </row>
    <row r="6708" spans="1:51" hidden="1" outlineLevel="1" x14ac:dyDescent="0.45">
      <c r="B6708" s="657"/>
      <c r="C6708" s="658"/>
      <c r="D6708" s="659"/>
      <c r="E6708" s="660"/>
      <c r="F6708" s="661"/>
      <c r="G6708" s="662"/>
      <c r="H6708" s="663"/>
      <c r="I6708" s="663"/>
      <c r="J6708" s="663"/>
      <c r="K6708" s="664"/>
      <c r="L6708" s="662"/>
      <c r="M6708" s="663"/>
      <c r="N6708" s="663"/>
      <c r="O6708" s="663"/>
      <c r="P6708" s="664"/>
      <c r="Q6708" s="665"/>
      <c r="R6708" s="661"/>
      <c r="S6708" s="566"/>
      <c r="T6708" s="566"/>
      <c r="U6708" s="566"/>
      <c r="V6708" s="566"/>
      <c r="W6708" s="566"/>
      <c r="X6708" s="566"/>
      <c r="Y6708" s="566"/>
      <c r="Z6708" s="566"/>
      <c r="AA6708" s="566"/>
      <c r="AB6708" s="566"/>
      <c r="AC6708" s="566"/>
      <c r="AD6708" s="566"/>
      <c r="AE6708" s="566"/>
      <c r="AF6708" s="566"/>
      <c r="AG6708" s="566"/>
    </row>
    <row r="6709" spans="1:51" hidden="1" outlineLevel="1" x14ac:dyDescent="0.45">
      <c r="B6709" s="648"/>
      <c r="C6709" s="649"/>
      <c r="D6709" s="650"/>
      <c r="E6709" s="651"/>
      <c r="F6709" s="652"/>
      <c r="G6709" s="653"/>
      <c r="H6709" s="654"/>
      <c r="I6709" s="654"/>
      <c r="J6709" s="654"/>
      <c r="K6709" s="655"/>
      <c r="L6709" s="653"/>
      <c r="M6709" s="654"/>
      <c r="N6709" s="654"/>
      <c r="O6709" s="654"/>
      <c r="P6709" s="655"/>
      <c r="Q6709" s="656"/>
      <c r="R6709" s="652"/>
      <c r="S6709" s="566"/>
      <c r="T6709" s="566"/>
      <c r="U6709" s="566"/>
      <c r="V6709" s="566"/>
      <c r="W6709" s="566"/>
      <c r="X6709" s="566"/>
      <c r="Y6709" s="566"/>
      <c r="Z6709" s="566"/>
      <c r="AA6709" s="566"/>
      <c r="AB6709" s="566"/>
      <c r="AC6709" s="566"/>
      <c r="AD6709" s="566"/>
      <c r="AE6709" s="566"/>
      <c r="AF6709" s="566"/>
      <c r="AG6709" s="566"/>
    </row>
    <row r="6710" spans="1:51" hidden="1" outlineLevel="1" x14ac:dyDescent="0.45">
      <c r="B6710" s="657"/>
      <c r="C6710" s="658"/>
      <c r="D6710" s="659"/>
      <c r="E6710" s="660"/>
      <c r="F6710" s="661"/>
      <c r="G6710" s="662"/>
      <c r="H6710" s="663"/>
      <c r="I6710" s="663"/>
      <c r="J6710" s="663"/>
      <c r="K6710" s="664"/>
      <c r="L6710" s="662"/>
      <c r="M6710" s="663"/>
      <c r="N6710" s="663"/>
      <c r="O6710" s="663"/>
      <c r="P6710" s="664"/>
      <c r="Q6710" s="665"/>
      <c r="R6710" s="661"/>
      <c r="S6710" s="566"/>
      <c r="T6710" s="566"/>
      <c r="U6710" s="566"/>
      <c r="V6710" s="566"/>
      <c r="W6710" s="566"/>
      <c r="X6710" s="566"/>
      <c r="Y6710" s="566"/>
      <c r="Z6710" s="566"/>
      <c r="AA6710" s="566"/>
      <c r="AB6710" s="566"/>
      <c r="AC6710" s="566"/>
      <c r="AD6710" s="566"/>
      <c r="AE6710" s="566"/>
      <c r="AF6710" s="566"/>
      <c r="AG6710" s="566"/>
    </row>
    <row r="6711" spans="1:51" hidden="1" outlineLevel="1" x14ac:dyDescent="0.45">
      <c r="B6711" s="648"/>
      <c r="C6711" s="649"/>
      <c r="D6711" s="650"/>
      <c r="E6711" s="651"/>
      <c r="F6711" s="652"/>
      <c r="G6711" s="653"/>
      <c r="H6711" s="654"/>
      <c r="I6711" s="654"/>
      <c r="J6711" s="654"/>
      <c r="K6711" s="655"/>
      <c r="L6711" s="653"/>
      <c r="M6711" s="654"/>
      <c r="N6711" s="654"/>
      <c r="O6711" s="654"/>
      <c r="P6711" s="655"/>
      <c r="Q6711" s="656"/>
      <c r="R6711" s="652"/>
      <c r="S6711" s="566"/>
      <c r="T6711" s="566"/>
      <c r="U6711" s="566"/>
      <c r="V6711" s="566"/>
      <c r="W6711" s="566"/>
      <c r="X6711" s="566"/>
      <c r="Y6711" s="566"/>
      <c r="Z6711" s="566"/>
      <c r="AA6711" s="566"/>
      <c r="AB6711" s="566"/>
      <c r="AC6711" s="566"/>
      <c r="AD6711" s="566"/>
      <c r="AE6711" s="566"/>
      <c r="AF6711" s="566"/>
      <c r="AG6711" s="566"/>
    </row>
    <row r="6712" spans="1:51" hidden="1" outlineLevel="1" x14ac:dyDescent="0.45">
      <c r="B6712" s="657"/>
      <c r="C6712" s="658"/>
      <c r="D6712" s="659"/>
      <c r="E6712" s="660"/>
      <c r="F6712" s="661"/>
      <c r="G6712" s="662"/>
      <c r="H6712" s="663"/>
      <c r="I6712" s="663"/>
      <c r="J6712" s="663"/>
      <c r="K6712" s="664"/>
      <c r="L6712" s="662"/>
      <c r="M6712" s="663"/>
      <c r="N6712" s="663"/>
      <c r="O6712" s="663"/>
      <c r="P6712" s="664"/>
      <c r="Q6712" s="665"/>
      <c r="R6712" s="661"/>
      <c r="S6712" s="566"/>
      <c r="T6712" s="566"/>
      <c r="U6712" s="566"/>
      <c r="V6712" s="566"/>
      <c r="W6712" s="566"/>
      <c r="X6712" s="566"/>
      <c r="Y6712" s="566"/>
      <c r="Z6712" s="566"/>
      <c r="AA6712" s="566"/>
      <c r="AB6712" s="566"/>
      <c r="AC6712" s="566"/>
      <c r="AD6712" s="566"/>
      <c r="AE6712" s="566"/>
      <c r="AF6712" s="566"/>
      <c r="AG6712" s="566"/>
    </row>
    <row r="6713" spans="1:51" hidden="1" outlineLevel="1" x14ac:dyDescent="0.45">
      <c r="B6713" s="648"/>
      <c r="C6713" s="649"/>
      <c r="D6713" s="650"/>
      <c r="E6713" s="651"/>
      <c r="F6713" s="652"/>
      <c r="G6713" s="653"/>
      <c r="H6713" s="654"/>
      <c r="I6713" s="654"/>
      <c r="J6713" s="654"/>
      <c r="K6713" s="655"/>
      <c r="L6713" s="653"/>
      <c r="M6713" s="654"/>
      <c r="N6713" s="654"/>
      <c r="O6713" s="654"/>
      <c r="P6713" s="655"/>
      <c r="Q6713" s="656"/>
      <c r="R6713" s="652"/>
      <c r="S6713" s="566"/>
      <c r="T6713" s="566"/>
      <c r="U6713" s="566"/>
      <c r="V6713" s="566"/>
      <c r="W6713" s="566"/>
      <c r="X6713" s="566"/>
      <c r="Y6713" s="566"/>
      <c r="Z6713" s="566"/>
      <c r="AA6713" s="566"/>
      <c r="AB6713" s="566"/>
      <c r="AC6713" s="566"/>
      <c r="AD6713" s="566"/>
      <c r="AE6713" s="566"/>
      <c r="AF6713" s="566"/>
      <c r="AG6713" s="566"/>
    </row>
    <row r="6714" spans="1:51" ht="14.1" hidden="1" outlineLevel="1" thickBot="1" x14ac:dyDescent="0.5">
      <c r="B6714" s="666"/>
      <c r="C6714" s="667"/>
      <c r="D6714" s="668"/>
      <c r="E6714" s="669"/>
      <c r="F6714" s="670"/>
      <c r="G6714" s="671"/>
      <c r="H6714" s="672"/>
      <c r="I6714" s="672"/>
      <c r="J6714" s="672"/>
      <c r="K6714" s="673"/>
      <c r="L6714" s="671"/>
      <c r="M6714" s="672"/>
      <c r="N6714" s="672"/>
      <c r="O6714" s="672"/>
      <c r="P6714" s="673"/>
      <c r="Q6714" s="674"/>
      <c r="R6714" s="670"/>
      <c r="S6714" s="566"/>
      <c r="T6714" s="566"/>
      <c r="U6714" s="566"/>
      <c r="V6714" s="566"/>
      <c r="W6714" s="566"/>
      <c r="X6714" s="566"/>
      <c r="Y6714" s="566"/>
      <c r="Z6714" s="566"/>
      <c r="AA6714" s="566"/>
      <c r="AB6714" s="566"/>
      <c r="AC6714" s="566"/>
      <c r="AD6714" s="566"/>
      <c r="AE6714" s="566"/>
      <c r="AF6714" s="566"/>
      <c r="AG6714" s="566"/>
    </row>
    <row r="6715" spans="1:51" hidden="1" collapsed="1" x14ac:dyDescent="0.45">
      <c r="B6715" s="619"/>
      <c r="C6715" s="566"/>
      <c r="D6715" s="566"/>
      <c r="E6715" s="566"/>
      <c r="F6715" s="566"/>
      <c r="G6715" s="566"/>
      <c r="H6715" s="566"/>
      <c r="I6715" s="566"/>
      <c r="J6715" s="566"/>
      <c r="K6715" s="566"/>
      <c r="L6715" s="566"/>
      <c r="M6715" s="566"/>
      <c r="N6715" s="566"/>
      <c r="O6715" s="566"/>
      <c r="P6715" s="566"/>
      <c r="Q6715" s="566"/>
      <c r="R6715" s="566"/>
      <c r="S6715" s="566"/>
      <c r="T6715" s="566"/>
      <c r="U6715" s="566"/>
      <c r="V6715" s="566"/>
      <c r="W6715" s="566"/>
      <c r="X6715" s="566"/>
      <c r="Y6715" s="566"/>
      <c r="Z6715" s="566"/>
      <c r="AA6715" s="566"/>
      <c r="AB6715" s="566"/>
      <c r="AC6715" s="566"/>
      <c r="AD6715" s="566"/>
    </row>
    <row r="6716" spans="1:51" hidden="1" x14ac:dyDescent="0.45">
      <c r="B6716" s="619"/>
      <c r="C6716" s="566"/>
      <c r="D6716" s="566"/>
      <c r="E6716" s="566"/>
      <c r="F6716" s="566"/>
      <c r="G6716" s="675"/>
      <c r="H6716" s="566"/>
      <c r="I6716" s="566"/>
      <c r="J6716" s="566"/>
      <c r="K6716" s="566"/>
      <c r="L6716" s="566"/>
      <c r="M6716" s="566"/>
      <c r="N6716" s="566"/>
      <c r="O6716" s="566"/>
      <c r="P6716" s="566"/>
      <c r="Q6716" s="566"/>
      <c r="R6716" s="566"/>
      <c r="S6716" s="566"/>
      <c r="T6716" s="566"/>
      <c r="U6716" s="566"/>
      <c r="V6716" s="566"/>
      <c r="W6716" s="566"/>
      <c r="X6716" s="566"/>
      <c r="Y6716" s="566"/>
      <c r="Z6716" s="566"/>
      <c r="AA6716" s="566"/>
      <c r="AB6716" s="566"/>
      <c r="AC6716" s="566"/>
      <c r="AD6716" s="566"/>
    </row>
    <row r="6717" spans="1:51" s="620" customFormat="1" ht="21.75" hidden="1" customHeight="1" thickBot="1" x14ac:dyDescent="0.5">
      <c r="A6717" s="317"/>
      <c r="B6717" s="253" t="s">
        <v>773</v>
      </c>
      <c r="C6717" s="254"/>
      <c r="D6717" s="254"/>
      <c r="E6717" s="254"/>
      <c r="F6717" s="254"/>
      <c r="G6717" s="254"/>
      <c r="H6717" s="254"/>
      <c r="I6717" s="254"/>
      <c r="J6717" s="254"/>
      <c r="K6717" s="254"/>
      <c r="L6717" s="254"/>
      <c r="M6717" s="254"/>
      <c r="N6717" s="254"/>
      <c r="O6717" s="254"/>
      <c r="P6717" s="254"/>
      <c r="Q6717" s="254"/>
      <c r="R6717" s="254"/>
      <c r="S6717" s="254"/>
      <c r="T6717" s="254"/>
      <c r="U6717" s="254"/>
      <c r="V6717" s="254"/>
      <c r="W6717" s="254"/>
      <c r="X6717" s="254"/>
      <c r="Y6717" s="234"/>
      <c r="Z6717" s="234"/>
      <c r="AA6717" s="234"/>
      <c r="AB6717" s="234"/>
      <c r="AC6717" s="234"/>
      <c r="AD6717" s="234"/>
      <c r="AE6717" s="234"/>
      <c r="AF6717" s="234"/>
      <c r="AG6717" s="234"/>
      <c r="AH6717" s="234"/>
      <c r="AI6717" s="234"/>
      <c r="AJ6717" s="234"/>
      <c r="AK6717" s="234"/>
      <c r="AL6717" s="234"/>
      <c r="AM6717" s="234"/>
      <c r="AN6717" s="234"/>
      <c r="AO6717" s="234"/>
      <c r="AP6717" s="234"/>
      <c r="AQ6717" s="234"/>
      <c r="AR6717" s="234"/>
      <c r="AS6717" s="234"/>
      <c r="AT6717" s="234"/>
      <c r="AU6717" s="234"/>
      <c r="AV6717" s="234"/>
      <c r="AW6717" s="234"/>
      <c r="AX6717" s="234"/>
      <c r="AY6717" s="234"/>
    </row>
    <row r="6718" spans="1:51" ht="22.5" hidden="1" customHeight="1" x14ac:dyDescent="0.45">
      <c r="B6718" s="2360" t="s">
        <v>774</v>
      </c>
      <c r="C6718" s="2363" t="s">
        <v>775</v>
      </c>
      <c r="D6718" s="2363" t="s">
        <v>776</v>
      </c>
      <c r="E6718" s="2365" t="s">
        <v>777</v>
      </c>
      <c r="F6718" s="2366"/>
      <c r="G6718" s="2290" t="s">
        <v>734</v>
      </c>
      <c r="H6718" s="2291"/>
      <c r="I6718" s="2291"/>
      <c r="J6718" s="2291"/>
      <c r="K6718" s="2291"/>
      <c r="L6718" s="2291"/>
      <c r="M6718" s="2291"/>
      <c r="N6718" s="2292"/>
      <c r="O6718" s="2293" t="s">
        <v>1047</v>
      </c>
      <c r="P6718" s="2294"/>
      <c r="Q6718" s="2294"/>
      <c r="R6718" s="2294"/>
      <c r="S6718" s="2294"/>
      <c r="T6718" s="2294"/>
      <c r="U6718" s="2294"/>
      <c r="V6718" s="2295"/>
      <c r="W6718" s="2331" t="s">
        <v>1726</v>
      </c>
      <c r="X6718" s="2334" t="s">
        <v>769</v>
      </c>
      <c r="Y6718" s="234"/>
      <c r="Z6718" s="234"/>
      <c r="AA6718" s="234"/>
      <c r="AB6718" s="234"/>
      <c r="AC6718" s="234"/>
      <c r="AD6718" s="234"/>
      <c r="AE6718" s="234"/>
      <c r="AF6718" s="234"/>
      <c r="AG6718" s="234"/>
      <c r="AH6718" s="234"/>
      <c r="AI6718" s="234"/>
      <c r="AJ6718" s="234"/>
      <c r="AK6718" s="234"/>
      <c r="AL6718" s="234"/>
      <c r="AM6718" s="234"/>
      <c r="AN6718" s="234"/>
      <c r="AO6718" s="234"/>
      <c r="AP6718" s="234"/>
      <c r="AQ6718" s="234"/>
      <c r="AR6718" s="234"/>
      <c r="AS6718" s="234"/>
      <c r="AT6718" s="234"/>
      <c r="AU6718" s="234"/>
      <c r="AV6718" s="234"/>
      <c r="AW6718" s="234"/>
      <c r="AX6718" s="234"/>
      <c r="AY6718" s="234"/>
    </row>
    <row r="6719" spans="1:51" ht="26.25" hidden="1" customHeight="1" x14ac:dyDescent="0.45">
      <c r="B6719" s="2361"/>
      <c r="C6719" s="2364"/>
      <c r="D6719" s="2364"/>
      <c r="E6719" s="2367"/>
      <c r="F6719" s="2368"/>
      <c r="G6719" s="2337" t="s">
        <v>1722</v>
      </c>
      <c r="H6719" s="2340" t="s">
        <v>754</v>
      </c>
      <c r="I6719" s="2341"/>
      <c r="J6719" s="2344" t="s">
        <v>1723</v>
      </c>
      <c r="K6719" s="2345"/>
      <c r="L6719" s="2345"/>
      <c r="M6719" s="2345"/>
      <c r="N6719" s="2346"/>
      <c r="O6719" s="2347" t="s">
        <v>1722</v>
      </c>
      <c r="P6719" s="2350" t="s">
        <v>754</v>
      </c>
      <c r="Q6719" s="2351"/>
      <c r="R6719" s="2354" t="s">
        <v>1723</v>
      </c>
      <c r="S6719" s="2355"/>
      <c r="T6719" s="2355"/>
      <c r="U6719" s="2355"/>
      <c r="V6719" s="2356"/>
      <c r="W6719" s="2332"/>
      <c r="X6719" s="2335"/>
      <c r="Y6719" s="234"/>
      <c r="Z6719" s="234"/>
      <c r="AA6719" s="234"/>
      <c r="AB6719" s="234"/>
      <c r="AC6719" s="234"/>
      <c r="AD6719" s="234"/>
      <c r="AE6719" s="234"/>
      <c r="AF6719" s="234"/>
      <c r="AG6719" s="234"/>
      <c r="AH6719" s="234"/>
      <c r="AI6719" s="234"/>
      <c r="AJ6719" s="234"/>
      <c r="AK6719" s="234"/>
      <c r="AL6719" s="234"/>
      <c r="AM6719" s="234"/>
      <c r="AN6719" s="234"/>
      <c r="AO6719" s="234"/>
      <c r="AP6719" s="234"/>
      <c r="AQ6719" s="234"/>
      <c r="AR6719" s="234"/>
      <c r="AS6719" s="234"/>
      <c r="AT6719" s="234"/>
      <c r="AU6719" s="234"/>
      <c r="AV6719" s="234"/>
      <c r="AW6719" s="234"/>
      <c r="AX6719" s="234"/>
      <c r="AY6719" s="234"/>
    </row>
    <row r="6720" spans="1:51" ht="57.75" hidden="1" customHeight="1" x14ac:dyDescent="0.45">
      <c r="B6720" s="2361"/>
      <c r="C6720" s="2364"/>
      <c r="D6720" s="2364"/>
      <c r="E6720" s="676" t="s">
        <v>778</v>
      </c>
      <c r="F6720" s="677" t="s">
        <v>779</v>
      </c>
      <c r="G6720" s="2338"/>
      <c r="H6720" s="2342"/>
      <c r="I6720" s="2343"/>
      <c r="J6720" s="569" t="s">
        <v>780</v>
      </c>
      <c r="K6720" s="569" t="s">
        <v>781</v>
      </c>
      <c r="L6720" s="569" t="s">
        <v>782</v>
      </c>
      <c r="M6720" s="569" t="s">
        <v>783</v>
      </c>
      <c r="N6720" s="570" t="s">
        <v>757</v>
      </c>
      <c r="O6720" s="2348"/>
      <c r="P6720" s="2352"/>
      <c r="Q6720" s="2353"/>
      <c r="R6720" s="571" t="s">
        <v>784</v>
      </c>
      <c r="S6720" s="571" t="s">
        <v>785</v>
      </c>
      <c r="T6720" s="571" t="s">
        <v>782</v>
      </c>
      <c r="U6720" s="571" t="s">
        <v>783</v>
      </c>
      <c r="V6720" s="572" t="s">
        <v>757</v>
      </c>
      <c r="W6720" s="2333"/>
      <c r="X6720" s="2335"/>
      <c r="Y6720" s="566"/>
      <c r="Z6720" s="566"/>
      <c r="AA6720" s="566"/>
      <c r="AB6720" s="566"/>
      <c r="AC6720" s="566"/>
      <c r="AD6720" s="566"/>
      <c r="AE6720" s="566"/>
      <c r="AF6720" s="566"/>
    </row>
    <row r="6721" spans="1:32" s="568" customFormat="1" ht="39" hidden="1" customHeight="1" thickBot="1" x14ac:dyDescent="0.5">
      <c r="A6721" s="317"/>
      <c r="B6721" s="2362"/>
      <c r="C6721" s="573" t="s">
        <v>786</v>
      </c>
      <c r="D6721" s="678" t="s">
        <v>787</v>
      </c>
      <c r="E6721" s="573" t="s">
        <v>759</v>
      </c>
      <c r="F6721" s="574" t="s">
        <v>759</v>
      </c>
      <c r="G6721" s="2339"/>
      <c r="H6721" s="576" t="s">
        <v>762</v>
      </c>
      <c r="I6721" s="576" t="s">
        <v>763</v>
      </c>
      <c r="J6721" s="576" t="s">
        <v>762</v>
      </c>
      <c r="K6721" s="576" t="s">
        <v>788</v>
      </c>
      <c r="L6721" s="576" t="s">
        <v>762</v>
      </c>
      <c r="M6721" s="576" t="s">
        <v>762</v>
      </c>
      <c r="N6721" s="577" t="s">
        <v>762</v>
      </c>
      <c r="O6721" s="2349"/>
      <c r="P6721" s="579" t="s">
        <v>762</v>
      </c>
      <c r="Q6721" s="579" t="s">
        <v>763</v>
      </c>
      <c r="R6721" s="579" t="s">
        <v>762</v>
      </c>
      <c r="S6721" s="579" t="s">
        <v>788</v>
      </c>
      <c r="T6721" s="579" t="s">
        <v>762</v>
      </c>
      <c r="U6721" s="579" t="s">
        <v>762</v>
      </c>
      <c r="V6721" s="580" t="s">
        <v>762</v>
      </c>
      <c r="W6721" s="635" t="s">
        <v>764</v>
      </c>
      <c r="X6721" s="2336"/>
      <c r="Y6721" s="567"/>
      <c r="Z6721" s="567"/>
      <c r="AA6721" s="567"/>
      <c r="AB6721" s="567"/>
      <c r="AC6721" s="567"/>
      <c r="AD6721" s="567"/>
      <c r="AE6721" s="567"/>
      <c r="AF6721" s="567"/>
    </row>
    <row r="6722" spans="1:32" hidden="1" outlineLevel="1" x14ac:dyDescent="0.45">
      <c r="B6722" s="638"/>
      <c r="C6722" s="679"/>
      <c r="D6722" s="679"/>
      <c r="E6722" s="680"/>
      <c r="F6722" s="681"/>
      <c r="G6722" s="682"/>
      <c r="H6722" s="584"/>
      <c r="I6722" s="584"/>
      <c r="J6722" s="584"/>
      <c r="K6722" s="584"/>
      <c r="L6722" s="584"/>
      <c r="M6722" s="584"/>
      <c r="N6722" s="683"/>
      <c r="O6722" s="682"/>
      <c r="P6722" s="584"/>
      <c r="Q6722" s="584"/>
      <c r="R6722" s="584"/>
      <c r="S6722" s="584"/>
      <c r="T6722" s="584"/>
      <c r="U6722" s="584"/>
      <c r="V6722" s="683"/>
      <c r="W6722" s="684"/>
      <c r="X6722" s="685"/>
      <c r="Y6722" s="566"/>
      <c r="Z6722" s="566"/>
      <c r="AA6722" s="566"/>
      <c r="AB6722" s="566"/>
      <c r="AC6722" s="566"/>
      <c r="AD6722" s="566"/>
      <c r="AE6722" s="566"/>
      <c r="AF6722" s="566"/>
    </row>
    <row r="6723" spans="1:32" hidden="1" outlineLevel="1" x14ac:dyDescent="0.45">
      <c r="B6723" s="592"/>
      <c r="C6723" s="686"/>
      <c r="D6723" s="687"/>
      <c r="E6723" s="688"/>
      <c r="F6723" s="689"/>
      <c r="G6723" s="690"/>
      <c r="H6723" s="594"/>
      <c r="I6723" s="691"/>
      <c r="J6723" s="594"/>
      <c r="K6723" s="594"/>
      <c r="L6723" s="594"/>
      <c r="M6723" s="594"/>
      <c r="N6723" s="692"/>
      <c r="O6723" s="690"/>
      <c r="P6723" s="594"/>
      <c r="Q6723" s="594"/>
      <c r="R6723" s="594"/>
      <c r="S6723" s="594"/>
      <c r="T6723" s="594"/>
      <c r="U6723" s="594"/>
      <c r="V6723" s="692"/>
      <c r="W6723" s="693"/>
      <c r="X6723" s="694"/>
      <c r="Y6723" s="566"/>
      <c r="Z6723" s="566"/>
      <c r="AA6723" s="566"/>
      <c r="AB6723" s="566"/>
      <c r="AC6723" s="566"/>
      <c r="AD6723" s="566"/>
      <c r="AE6723" s="566"/>
      <c r="AF6723" s="566"/>
    </row>
    <row r="6724" spans="1:32" hidden="1" outlineLevel="1" x14ac:dyDescent="0.45">
      <c r="B6724" s="601"/>
      <c r="C6724" s="695"/>
      <c r="D6724" s="695"/>
      <c r="E6724" s="696"/>
      <c r="F6724" s="697"/>
      <c r="G6724" s="698"/>
      <c r="H6724" s="603"/>
      <c r="I6724" s="603"/>
      <c r="J6724" s="603"/>
      <c r="K6724" s="603"/>
      <c r="L6724" s="603"/>
      <c r="M6724" s="603"/>
      <c r="N6724" s="699"/>
      <c r="O6724" s="698"/>
      <c r="P6724" s="603"/>
      <c r="Q6724" s="603"/>
      <c r="R6724" s="603"/>
      <c r="S6724" s="603"/>
      <c r="T6724" s="603"/>
      <c r="U6724" s="603"/>
      <c r="V6724" s="699"/>
      <c r="W6724" s="700"/>
      <c r="X6724" s="701"/>
      <c r="Y6724" s="566"/>
      <c r="Z6724" s="566"/>
      <c r="AA6724" s="566"/>
      <c r="AB6724" s="566"/>
      <c r="AC6724" s="566"/>
      <c r="AD6724" s="566"/>
      <c r="AE6724" s="566"/>
      <c r="AF6724" s="566"/>
    </row>
    <row r="6725" spans="1:32" hidden="1" outlineLevel="1" x14ac:dyDescent="0.45">
      <c r="B6725" s="592"/>
      <c r="C6725" s="686"/>
      <c r="D6725" s="686"/>
      <c r="E6725" s="688"/>
      <c r="F6725" s="689"/>
      <c r="G6725" s="690"/>
      <c r="H6725" s="594"/>
      <c r="I6725" s="594"/>
      <c r="J6725" s="594"/>
      <c r="K6725" s="594"/>
      <c r="L6725" s="594"/>
      <c r="M6725" s="594"/>
      <c r="N6725" s="692"/>
      <c r="O6725" s="690"/>
      <c r="P6725" s="594"/>
      <c r="Q6725" s="594"/>
      <c r="R6725" s="594"/>
      <c r="S6725" s="594"/>
      <c r="T6725" s="594"/>
      <c r="U6725" s="594"/>
      <c r="V6725" s="692"/>
      <c r="W6725" s="693"/>
      <c r="X6725" s="694"/>
      <c r="Y6725" s="566"/>
      <c r="Z6725" s="566"/>
      <c r="AA6725" s="566"/>
      <c r="AB6725" s="566"/>
      <c r="AC6725" s="566"/>
      <c r="AD6725" s="566"/>
      <c r="AE6725" s="566"/>
      <c r="AF6725" s="566"/>
    </row>
    <row r="6726" spans="1:32" hidden="1" outlineLevel="1" x14ac:dyDescent="0.45">
      <c r="B6726" s="601"/>
      <c r="C6726" s="695"/>
      <c r="D6726" s="695"/>
      <c r="E6726" s="696"/>
      <c r="F6726" s="697"/>
      <c r="G6726" s="698"/>
      <c r="H6726" s="603"/>
      <c r="I6726" s="603"/>
      <c r="J6726" s="603"/>
      <c r="K6726" s="603"/>
      <c r="L6726" s="603"/>
      <c r="M6726" s="603"/>
      <c r="N6726" s="699"/>
      <c r="O6726" s="698"/>
      <c r="P6726" s="603"/>
      <c r="Q6726" s="603"/>
      <c r="R6726" s="603"/>
      <c r="S6726" s="603"/>
      <c r="T6726" s="603"/>
      <c r="U6726" s="603"/>
      <c r="V6726" s="699"/>
      <c r="W6726" s="700"/>
      <c r="X6726" s="701"/>
      <c r="Y6726" s="566"/>
      <c r="Z6726" s="566"/>
      <c r="AA6726" s="566"/>
      <c r="AB6726" s="566"/>
      <c r="AC6726" s="566"/>
      <c r="AD6726" s="566"/>
      <c r="AE6726" s="566"/>
      <c r="AF6726" s="566"/>
    </row>
    <row r="6727" spans="1:32" hidden="1" outlineLevel="1" x14ac:dyDescent="0.45">
      <c r="B6727" s="592"/>
      <c r="C6727" s="686"/>
      <c r="D6727" s="686"/>
      <c r="E6727" s="688"/>
      <c r="F6727" s="689"/>
      <c r="G6727" s="690"/>
      <c r="H6727" s="594"/>
      <c r="I6727" s="594"/>
      <c r="J6727" s="594"/>
      <c r="K6727" s="594"/>
      <c r="L6727" s="594"/>
      <c r="M6727" s="594"/>
      <c r="N6727" s="692"/>
      <c r="O6727" s="690"/>
      <c r="P6727" s="594"/>
      <c r="Q6727" s="594"/>
      <c r="R6727" s="594"/>
      <c r="S6727" s="594"/>
      <c r="T6727" s="594"/>
      <c r="U6727" s="594"/>
      <c r="V6727" s="692"/>
      <c r="W6727" s="693"/>
      <c r="X6727" s="694"/>
      <c r="Y6727" s="566"/>
      <c r="Z6727" s="566"/>
      <c r="AA6727" s="566"/>
      <c r="AB6727" s="566"/>
      <c r="AC6727" s="566"/>
      <c r="AD6727" s="566"/>
      <c r="AE6727" s="566"/>
      <c r="AF6727" s="566"/>
    </row>
    <row r="6728" spans="1:32" hidden="1" outlineLevel="1" x14ac:dyDescent="0.45">
      <c r="B6728" s="601"/>
      <c r="C6728" s="695"/>
      <c r="D6728" s="695"/>
      <c r="E6728" s="696"/>
      <c r="F6728" s="697"/>
      <c r="G6728" s="698"/>
      <c r="H6728" s="603"/>
      <c r="I6728" s="603"/>
      <c r="J6728" s="603"/>
      <c r="K6728" s="603"/>
      <c r="L6728" s="603"/>
      <c r="M6728" s="603"/>
      <c r="N6728" s="699"/>
      <c r="O6728" s="698"/>
      <c r="P6728" s="603"/>
      <c r="Q6728" s="603"/>
      <c r="R6728" s="603"/>
      <c r="S6728" s="603"/>
      <c r="T6728" s="603"/>
      <c r="U6728" s="603"/>
      <c r="V6728" s="699"/>
      <c r="W6728" s="700"/>
      <c r="X6728" s="701"/>
      <c r="Y6728" s="566"/>
      <c r="Z6728" s="566"/>
      <c r="AA6728" s="566"/>
      <c r="AB6728" s="566"/>
      <c r="AC6728" s="566"/>
      <c r="AD6728" s="566"/>
      <c r="AE6728" s="566"/>
      <c r="AF6728" s="566"/>
    </row>
    <row r="6729" spans="1:32" hidden="1" outlineLevel="1" x14ac:dyDescent="0.45">
      <c r="B6729" s="592"/>
      <c r="C6729" s="686"/>
      <c r="D6729" s="686"/>
      <c r="E6729" s="688"/>
      <c r="F6729" s="689"/>
      <c r="G6729" s="690"/>
      <c r="H6729" s="594"/>
      <c r="I6729" s="594"/>
      <c r="J6729" s="594"/>
      <c r="K6729" s="594"/>
      <c r="L6729" s="594"/>
      <c r="M6729" s="594"/>
      <c r="N6729" s="692"/>
      <c r="O6729" s="690"/>
      <c r="P6729" s="594"/>
      <c r="Q6729" s="688"/>
      <c r="R6729" s="594"/>
      <c r="S6729" s="594"/>
      <c r="T6729" s="594"/>
      <c r="U6729" s="594"/>
      <c r="V6729" s="692"/>
      <c r="W6729" s="693"/>
      <c r="X6729" s="694"/>
      <c r="Y6729" s="566"/>
      <c r="Z6729" s="566"/>
      <c r="AA6729" s="566"/>
      <c r="AB6729" s="566"/>
      <c r="AC6729" s="566"/>
      <c r="AD6729" s="566"/>
      <c r="AE6729" s="566"/>
      <c r="AF6729" s="566"/>
    </row>
    <row r="6730" spans="1:32" hidden="1" outlineLevel="1" x14ac:dyDescent="0.45">
      <c r="B6730" s="601"/>
      <c r="C6730" s="695"/>
      <c r="D6730" s="695"/>
      <c r="E6730" s="696"/>
      <c r="F6730" s="697"/>
      <c r="G6730" s="698"/>
      <c r="H6730" s="603"/>
      <c r="I6730" s="603"/>
      <c r="J6730" s="603"/>
      <c r="K6730" s="603"/>
      <c r="L6730" s="603"/>
      <c r="M6730" s="603"/>
      <c r="N6730" s="699"/>
      <c r="O6730" s="698"/>
      <c r="P6730" s="603"/>
      <c r="Q6730" s="603"/>
      <c r="R6730" s="603"/>
      <c r="S6730" s="603"/>
      <c r="T6730" s="603"/>
      <c r="U6730" s="603"/>
      <c r="V6730" s="699"/>
      <c r="W6730" s="700"/>
      <c r="X6730" s="701"/>
      <c r="Y6730" s="566"/>
      <c r="Z6730" s="566"/>
      <c r="AA6730" s="566"/>
      <c r="AB6730" s="566"/>
      <c r="AC6730" s="566"/>
      <c r="AD6730" s="566"/>
      <c r="AE6730" s="566"/>
      <c r="AF6730" s="566"/>
    </row>
    <row r="6731" spans="1:32" hidden="1" outlineLevel="1" x14ac:dyDescent="0.45">
      <c r="B6731" s="592"/>
      <c r="C6731" s="686"/>
      <c r="D6731" s="686"/>
      <c r="E6731" s="688"/>
      <c r="F6731" s="689"/>
      <c r="G6731" s="690"/>
      <c r="H6731" s="594"/>
      <c r="I6731" s="594"/>
      <c r="J6731" s="594"/>
      <c r="K6731" s="594"/>
      <c r="L6731" s="594"/>
      <c r="M6731" s="594"/>
      <c r="N6731" s="692"/>
      <c r="O6731" s="702"/>
      <c r="P6731" s="594"/>
      <c r="Q6731" s="594"/>
      <c r="R6731" s="594"/>
      <c r="S6731" s="594"/>
      <c r="T6731" s="594"/>
      <c r="U6731" s="594"/>
      <c r="V6731" s="692"/>
      <c r="W6731" s="693"/>
      <c r="X6731" s="694"/>
      <c r="Y6731" s="566"/>
      <c r="Z6731" s="566"/>
      <c r="AA6731" s="566"/>
      <c r="AB6731" s="566"/>
      <c r="AC6731" s="566"/>
      <c r="AD6731" s="566"/>
      <c r="AE6731" s="566"/>
      <c r="AF6731" s="566"/>
    </row>
    <row r="6732" spans="1:32" hidden="1" outlineLevel="1" x14ac:dyDescent="0.45">
      <c r="B6732" s="601"/>
      <c r="C6732" s="695"/>
      <c r="D6732" s="695"/>
      <c r="E6732" s="696"/>
      <c r="F6732" s="697"/>
      <c r="G6732" s="698"/>
      <c r="H6732" s="603"/>
      <c r="I6732" s="603"/>
      <c r="J6732" s="603"/>
      <c r="K6732" s="603"/>
      <c r="L6732" s="603"/>
      <c r="M6732" s="603"/>
      <c r="N6732" s="699"/>
      <c r="O6732" s="703"/>
      <c r="P6732" s="603"/>
      <c r="Q6732" s="603"/>
      <c r="R6732" s="603"/>
      <c r="S6732" s="603"/>
      <c r="T6732" s="603"/>
      <c r="U6732" s="603"/>
      <c r="V6732" s="699"/>
      <c r="W6732" s="700"/>
      <c r="X6732" s="701"/>
      <c r="Y6732" s="566"/>
      <c r="Z6732" s="566"/>
      <c r="AA6732" s="566"/>
      <c r="AB6732" s="566"/>
      <c r="AC6732" s="566"/>
      <c r="AD6732" s="566"/>
      <c r="AE6732" s="566"/>
      <c r="AF6732" s="566"/>
    </row>
    <row r="6733" spans="1:32" hidden="1" outlineLevel="1" x14ac:dyDescent="0.45">
      <c r="B6733" s="592"/>
      <c r="C6733" s="686"/>
      <c r="D6733" s="686"/>
      <c r="E6733" s="688"/>
      <c r="F6733" s="689"/>
      <c r="G6733" s="690"/>
      <c r="H6733" s="594"/>
      <c r="I6733" s="594"/>
      <c r="J6733" s="594"/>
      <c r="K6733" s="594"/>
      <c r="L6733" s="594"/>
      <c r="M6733" s="594"/>
      <c r="N6733" s="692"/>
      <c r="O6733" s="702"/>
      <c r="P6733" s="594"/>
      <c r="Q6733" s="594"/>
      <c r="R6733" s="594"/>
      <c r="S6733" s="594"/>
      <c r="T6733" s="594"/>
      <c r="U6733" s="594"/>
      <c r="V6733" s="692"/>
      <c r="W6733" s="693"/>
      <c r="X6733" s="694"/>
      <c r="Y6733" s="566"/>
      <c r="Z6733" s="566"/>
      <c r="AA6733" s="566"/>
      <c r="AB6733" s="566"/>
      <c r="AC6733" s="566"/>
      <c r="AD6733" s="566"/>
      <c r="AE6733" s="566"/>
      <c r="AF6733" s="566"/>
    </row>
    <row r="6734" spans="1:32" hidden="1" outlineLevel="1" x14ac:dyDescent="0.45">
      <c r="B6734" s="601"/>
      <c r="C6734" s="695"/>
      <c r="D6734" s="695"/>
      <c r="E6734" s="696"/>
      <c r="F6734" s="697"/>
      <c r="G6734" s="698"/>
      <c r="H6734" s="603"/>
      <c r="I6734" s="603"/>
      <c r="J6734" s="603"/>
      <c r="K6734" s="603"/>
      <c r="L6734" s="603"/>
      <c r="M6734" s="603"/>
      <c r="N6734" s="699"/>
      <c r="O6734" s="703"/>
      <c r="P6734" s="603"/>
      <c r="Q6734" s="603"/>
      <c r="R6734" s="603"/>
      <c r="S6734" s="603"/>
      <c r="T6734" s="603"/>
      <c r="U6734" s="603"/>
      <c r="V6734" s="699"/>
      <c r="W6734" s="700"/>
      <c r="X6734" s="701"/>
      <c r="Y6734" s="566"/>
      <c r="Z6734" s="566"/>
      <c r="AA6734" s="566"/>
      <c r="AB6734" s="566"/>
      <c r="AC6734" s="566"/>
      <c r="AD6734" s="566"/>
      <c r="AE6734" s="566"/>
      <c r="AF6734" s="566"/>
    </row>
    <row r="6735" spans="1:32" hidden="1" outlineLevel="1" x14ac:dyDescent="0.45">
      <c r="B6735" s="592"/>
      <c r="C6735" s="686"/>
      <c r="D6735" s="686"/>
      <c r="E6735" s="688"/>
      <c r="F6735" s="689"/>
      <c r="G6735" s="690"/>
      <c r="H6735" s="594"/>
      <c r="I6735" s="594"/>
      <c r="J6735" s="594"/>
      <c r="K6735" s="594"/>
      <c r="L6735" s="594"/>
      <c r="M6735" s="594"/>
      <c r="N6735" s="692"/>
      <c r="O6735" s="702"/>
      <c r="P6735" s="594"/>
      <c r="Q6735" s="594"/>
      <c r="R6735" s="594"/>
      <c r="S6735" s="594"/>
      <c r="T6735" s="594"/>
      <c r="U6735" s="594"/>
      <c r="V6735" s="692"/>
      <c r="W6735" s="693"/>
      <c r="X6735" s="694"/>
      <c r="Y6735" s="566"/>
      <c r="Z6735" s="566"/>
      <c r="AA6735" s="566"/>
      <c r="AB6735" s="566"/>
      <c r="AC6735" s="566"/>
      <c r="AD6735" s="566"/>
      <c r="AE6735" s="566"/>
      <c r="AF6735" s="566"/>
    </row>
    <row r="6736" spans="1:32" hidden="1" outlineLevel="1" x14ac:dyDescent="0.45">
      <c r="B6736" s="601"/>
      <c r="C6736" s="695"/>
      <c r="D6736" s="695"/>
      <c r="E6736" s="696"/>
      <c r="F6736" s="697"/>
      <c r="G6736" s="698"/>
      <c r="H6736" s="603"/>
      <c r="I6736" s="603"/>
      <c r="J6736" s="603"/>
      <c r="K6736" s="603"/>
      <c r="L6736" s="603"/>
      <c r="M6736" s="603"/>
      <c r="N6736" s="699"/>
      <c r="O6736" s="703"/>
      <c r="P6736" s="603"/>
      <c r="Q6736" s="603"/>
      <c r="R6736" s="603"/>
      <c r="S6736" s="603"/>
      <c r="T6736" s="603"/>
      <c r="U6736" s="603"/>
      <c r="V6736" s="699"/>
      <c r="W6736" s="700"/>
      <c r="X6736" s="701"/>
      <c r="Y6736" s="566"/>
      <c r="Z6736" s="566"/>
      <c r="AA6736" s="566"/>
      <c r="AB6736" s="566"/>
      <c r="AC6736" s="566"/>
      <c r="AD6736" s="566"/>
      <c r="AE6736" s="566"/>
      <c r="AF6736" s="566"/>
    </row>
    <row r="6737" spans="2:32" hidden="1" outlineLevel="1" x14ac:dyDescent="0.45">
      <c r="B6737" s="592"/>
      <c r="C6737" s="686"/>
      <c r="D6737" s="686"/>
      <c r="E6737" s="688"/>
      <c r="F6737" s="689"/>
      <c r="G6737" s="690"/>
      <c r="H6737" s="594"/>
      <c r="I6737" s="594"/>
      <c r="J6737" s="594"/>
      <c r="K6737" s="594"/>
      <c r="L6737" s="594"/>
      <c r="M6737" s="594"/>
      <c r="N6737" s="692"/>
      <c r="O6737" s="702"/>
      <c r="P6737" s="594"/>
      <c r="Q6737" s="594"/>
      <c r="R6737" s="594"/>
      <c r="S6737" s="594"/>
      <c r="T6737" s="594"/>
      <c r="U6737" s="594"/>
      <c r="V6737" s="692"/>
      <c r="W6737" s="693"/>
      <c r="X6737" s="694"/>
      <c r="Y6737" s="566"/>
      <c r="Z6737" s="566"/>
      <c r="AA6737" s="566"/>
      <c r="AB6737" s="566"/>
      <c r="AC6737" s="566"/>
      <c r="AD6737" s="566"/>
      <c r="AE6737" s="566"/>
      <c r="AF6737" s="566"/>
    </row>
    <row r="6738" spans="2:32" hidden="1" outlineLevel="1" x14ac:dyDescent="0.45">
      <c r="B6738" s="601"/>
      <c r="C6738" s="695"/>
      <c r="D6738" s="695"/>
      <c r="E6738" s="696"/>
      <c r="F6738" s="697"/>
      <c r="G6738" s="698"/>
      <c r="H6738" s="603"/>
      <c r="I6738" s="603"/>
      <c r="J6738" s="603"/>
      <c r="K6738" s="603"/>
      <c r="L6738" s="603"/>
      <c r="M6738" s="603"/>
      <c r="N6738" s="699"/>
      <c r="O6738" s="703"/>
      <c r="P6738" s="603"/>
      <c r="Q6738" s="603"/>
      <c r="R6738" s="603"/>
      <c r="S6738" s="603"/>
      <c r="T6738" s="603"/>
      <c r="U6738" s="603"/>
      <c r="V6738" s="699"/>
      <c r="W6738" s="700"/>
      <c r="X6738" s="701"/>
      <c r="Y6738" s="566"/>
      <c r="Z6738" s="566"/>
      <c r="AA6738" s="566"/>
      <c r="AB6738" s="566"/>
      <c r="AC6738" s="566"/>
      <c r="AD6738" s="566"/>
      <c r="AE6738" s="566"/>
      <c r="AF6738" s="566"/>
    </row>
    <row r="6739" spans="2:32" hidden="1" outlineLevel="1" x14ac:dyDescent="0.45">
      <c r="B6739" s="592"/>
      <c r="C6739" s="686"/>
      <c r="D6739" s="686"/>
      <c r="E6739" s="688"/>
      <c r="F6739" s="689"/>
      <c r="G6739" s="690"/>
      <c r="H6739" s="594"/>
      <c r="I6739" s="594"/>
      <c r="J6739" s="594"/>
      <c r="K6739" s="594"/>
      <c r="L6739" s="594"/>
      <c r="M6739" s="594"/>
      <c r="N6739" s="692"/>
      <c r="O6739" s="702"/>
      <c r="P6739" s="594"/>
      <c r="Q6739" s="594"/>
      <c r="R6739" s="594"/>
      <c r="S6739" s="594"/>
      <c r="T6739" s="594"/>
      <c r="U6739" s="594"/>
      <c r="V6739" s="692"/>
      <c r="W6739" s="693"/>
      <c r="X6739" s="694"/>
      <c r="Y6739" s="566"/>
      <c r="Z6739" s="566"/>
      <c r="AA6739" s="566"/>
      <c r="AB6739" s="566"/>
      <c r="AC6739" s="566"/>
      <c r="AD6739" s="566"/>
      <c r="AE6739" s="566"/>
      <c r="AF6739" s="566"/>
    </row>
    <row r="6740" spans="2:32" hidden="1" outlineLevel="1" x14ac:dyDescent="0.45">
      <c r="B6740" s="601"/>
      <c r="C6740" s="695"/>
      <c r="D6740" s="695"/>
      <c r="E6740" s="696"/>
      <c r="F6740" s="697"/>
      <c r="G6740" s="698"/>
      <c r="H6740" s="603"/>
      <c r="I6740" s="603"/>
      <c r="J6740" s="603"/>
      <c r="K6740" s="603"/>
      <c r="L6740" s="603"/>
      <c r="M6740" s="603"/>
      <c r="N6740" s="699"/>
      <c r="O6740" s="703"/>
      <c r="P6740" s="603"/>
      <c r="Q6740" s="603"/>
      <c r="R6740" s="603"/>
      <c r="S6740" s="603"/>
      <c r="T6740" s="603"/>
      <c r="U6740" s="603"/>
      <c r="V6740" s="699"/>
      <c r="W6740" s="700"/>
      <c r="X6740" s="701"/>
      <c r="Y6740" s="566"/>
      <c r="Z6740" s="566"/>
      <c r="AA6740" s="566"/>
      <c r="AB6740" s="566"/>
      <c r="AC6740" s="566"/>
      <c r="AD6740" s="566"/>
      <c r="AE6740" s="566"/>
      <c r="AF6740" s="566"/>
    </row>
    <row r="6741" spans="2:32" hidden="1" outlineLevel="1" x14ac:dyDescent="0.45">
      <c r="B6741" s="592"/>
      <c r="C6741" s="686"/>
      <c r="D6741" s="686"/>
      <c r="E6741" s="688"/>
      <c r="F6741" s="689"/>
      <c r="G6741" s="690"/>
      <c r="H6741" s="594"/>
      <c r="I6741" s="594"/>
      <c r="J6741" s="594"/>
      <c r="K6741" s="594"/>
      <c r="L6741" s="594"/>
      <c r="M6741" s="594"/>
      <c r="N6741" s="692"/>
      <c r="O6741" s="702"/>
      <c r="P6741" s="594"/>
      <c r="Q6741" s="594"/>
      <c r="R6741" s="594"/>
      <c r="S6741" s="594"/>
      <c r="T6741" s="594"/>
      <c r="U6741" s="594"/>
      <c r="V6741" s="692"/>
      <c r="W6741" s="693"/>
      <c r="X6741" s="694"/>
      <c r="Y6741" s="566"/>
      <c r="Z6741" s="566"/>
      <c r="AA6741" s="566"/>
      <c r="AB6741" s="566"/>
      <c r="AC6741" s="566"/>
      <c r="AD6741" s="566"/>
      <c r="AE6741" s="566"/>
      <c r="AF6741" s="566"/>
    </row>
    <row r="6742" spans="2:32" hidden="1" outlineLevel="1" x14ac:dyDescent="0.45">
      <c r="B6742" s="601"/>
      <c r="C6742" s="695"/>
      <c r="D6742" s="695"/>
      <c r="E6742" s="696"/>
      <c r="F6742" s="697"/>
      <c r="G6742" s="698"/>
      <c r="H6742" s="603"/>
      <c r="I6742" s="603"/>
      <c r="J6742" s="603"/>
      <c r="K6742" s="603"/>
      <c r="L6742" s="603"/>
      <c r="M6742" s="603"/>
      <c r="N6742" s="699"/>
      <c r="O6742" s="703"/>
      <c r="P6742" s="603"/>
      <c r="Q6742" s="603"/>
      <c r="R6742" s="603"/>
      <c r="S6742" s="603"/>
      <c r="T6742" s="603"/>
      <c r="U6742" s="603"/>
      <c r="V6742" s="699"/>
      <c r="W6742" s="700"/>
      <c r="X6742" s="701"/>
      <c r="Y6742" s="566"/>
      <c r="Z6742" s="566"/>
      <c r="AA6742" s="566"/>
      <c r="AB6742" s="566"/>
      <c r="AC6742" s="566"/>
      <c r="AD6742" s="566"/>
      <c r="AE6742" s="566"/>
      <c r="AF6742" s="566"/>
    </row>
    <row r="6743" spans="2:32" hidden="1" outlineLevel="1" x14ac:dyDescent="0.45">
      <c r="B6743" s="592"/>
      <c r="C6743" s="686"/>
      <c r="D6743" s="686"/>
      <c r="E6743" s="688"/>
      <c r="F6743" s="689"/>
      <c r="G6743" s="690"/>
      <c r="H6743" s="594"/>
      <c r="I6743" s="594"/>
      <c r="J6743" s="594"/>
      <c r="K6743" s="594"/>
      <c r="L6743" s="594"/>
      <c r="M6743" s="594"/>
      <c r="N6743" s="692"/>
      <c r="O6743" s="702"/>
      <c r="P6743" s="594"/>
      <c r="Q6743" s="594"/>
      <c r="R6743" s="594"/>
      <c r="S6743" s="594"/>
      <c r="T6743" s="594"/>
      <c r="U6743" s="594"/>
      <c r="V6743" s="692"/>
      <c r="W6743" s="693"/>
      <c r="X6743" s="694"/>
      <c r="Y6743" s="566"/>
      <c r="Z6743" s="566"/>
      <c r="AA6743" s="566"/>
      <c r="AB6743" s="566"/>
      <c r="AC6743" s="566"/>
      <c r="AD6743" s="566"/>
      <c r="AE6743" s="566"/>
      <c r="AF6743" s="566"/>
    </row>
    <row r="6744" spans="2:32" hidden="1" outlineLevel="1" x14ac:dyDescent="0.45">
      <c r="B6744" s="601"/>
      <c r="C6744" s="695"/>
      <c r="D6744" s="695"/>
      <c r="E6744" s="696"/>
      <c r="F6744" s="697"/>
      <c r="G6744" s="698"/>
      <c r="H6744" s="603"/>
      <c r="I6744" s="603"/>
      <c r="J6744" s="603"/>
      <c r="K6744" s="603"/>
      <c r="L6744" s="603"/>
      <c r="M6744" s="603"/>
      <c r="N6744" s="699"/>
      <c r="O6744" s="703"/>
      <c r="P6744" s="603"/>
      <c r="Q6744" s="603"/>
      <c r="R6744" s="603"/>
      <c r="S6744" s="603"/>
      <c r="T6744" s="603"/>
      <c r="U6744" s="603"/>
      <c r="V6744" s="699"/>
      <c r="W6744" s="700"/>
      <c r="X6744" s="701"/>
      <c r="Y6744" s="566"/>
      <c r="Z6744" s="566"/>
      <c r="AA6744" s="566"/>
      <c r="AB6744" s="566"/>
      <c r="AC6744" s="566"/>
      <c r="AD6744" s="566"/>
      <c r="AE6744" s="566"/>
      <c r="AF6744" s="566"/>
    </row>
    <row r="6745" spans="2:32" hidden="1" outlineLevel="1" x14ac:dyDescent="0.45">
      <c r="B6745" s="592"/>
      <c r="C6745" s="686"/>
      <c r="D6745" s="686"/>
      <c r="E6745" s="688"/>
      <c r="F6745" s="689"/>
      <c r="G6745" s="690"/>
      <c r="H6745" s="594"/>
      <c r="I6745" s="594"/>
      <c r="J6745" s="594"/>
      <c r="K6745" s="594"/>
      <c r="L6745" s="594"/>
      <c r="M6745" s="594"/>
      <c r="N6745" s="692"/>
      <c r="O6745" s="702"/>
      <c r="P6745" s="594"/>
      <c r="Q6745" s="594"/>
      <c r="R6745" s="594"/>
      <c r="S6745" s="594"/>
      <c r="T6745" s="594"/>
      <c r="U6745" s="594"/>
      <c r="V6745" s="692"/>
      <c r="W6745" s="693"/>
      <c r="X6745" s="694"/>
      <c r="Y6745" s="566"/>
      <c r="Z6745" s="566"/>
      <c r="AA6745" s="566"/>
      <c r="AB6745" s="566"/>
      <c r="AC6745" s="566"/>
      <c r="AD6745" s="566"/>
      <c r="AE6745" s="566"/>
      <c r="AF6745" s="566"/>
    </row>
    <row r="6746" spans="2:32" hidden="1" outlineLevel="1" x14ac:dyDescent="0.45">
      <c r="B6746" s="601"/>
      <c r="C6746" s="695"/>
      <c r="D6746" s="695"/>
      <c r="E6746" s="696"/>
      <c r="F6746" s="697"/>
      <c r="G6746" s="698"/>
      <c r="H6746" s="603"/>
      <c r="I6746" s="603"/>
      <c r="J6746" s="603"/>
      <c r="K6746" s="603"/>
      <c r="L6746" s="603"/>
      <c r="M6746" s="603"/>
      <c r="N6746" s="699"/>
      <c r="O6746" s="703"/>
      <c r="P6746" s="603"/>
      <c r="Q6746" s="603"/>
      <c r="R6746" s="603"/>
      <c r="S6746" s="603"/>
      <c r="T6746" s="603"/>
      <c r="U6746" s="603"/>
      <c r="V6746" s="699"/>
      <c r="W6746" s="700"/>
      <c r="X6746" s="701"/>
      <c r="Y6746" s="566"/>
      <c r="Z6746" s="566"/>
      <c r="AA6746" s="566"/>
      <c r="AB6746" s="566"/>
      <c r="AC6746" s="566"/>
      <c r="AD6746" s="566"/>
      <c r="AE6746" s="566"/>
      <c r="AF6746" s="566"/>
    </row>
    <row r="6747" spans="2:32" hidden="1" outlineLevel="1" x14ac:dyDescent="0.45">
      <c r="B6747" s="592"/>
      <c r="C6747" s="686"/>
      <c r="D6747" s="686"/>
      <c r="E6747" s="688"/>
      <c r="F6747" s="689"/>
      <c r="G6747" s="690"/>
      <c r="H6747" s="594"/>
      <c r="I6747" s="594"/>
      <c r="J6747" s="594"/>
      <c r="K6747" s="594"/>
      <c r="L6747" s="594"/>
      <c r="M6747" s="594"/>
      <c r="N6747" s="692"/>
      <c r="O6747" s="702"/>
      <c r="P6747" s="594"/>
      <c r="Q6747" s="594"/>
      <c r="R6747" s="594"/>
      <c r="S6747" s="594"/>
      <c r="T6747" s="594"/>
      <c r="U6747" s="594"/>
      <c r="V6747" s="692"/>
      <c r="W6747" s="693"/>
      <c r="X6747" s="694"/>
      <c r="Y6747" s="566"/>
      <c r="Z6747" s="566"/>
      <c r="AA6747" s="566"/>
      <c r="AB6747" s="566"/>
      <c r="AC6747" s="566"/>
      <c r="AD6747" s="566"/>
      <c r="AE6747" s="566"/>
      <c r="AF6747" s="566"/>
    </row>
    <row r="6748" spans="2:32" hidden="1" outlineLevel="1" x14ac:dyDescent="0.45">
      <c r="B6748" s="601"/>
      <c r="C6748" s="695"/>
      <c r="D6748" s="695"/>
      <c r="E6748" s="696"/>
      <c r="F6748" s="697"/>
      <c r="G6748" s="698"/>
      <c r="H6748" s="603"/>
      <c r="I6748" s="603"/>
      <c r="J6748" s="603"/>
      <c r="K6748" s="603"/>
      <c r="L6748" s="603"/>
      <c r="M6748" s="603"/>
      <c r="N6748" s="699"/>
      <c r="O6748" s="703"/>
      <c r="P6748" s="603"/>
      <c r="Q6748" s="603"/>
      <c r="R6748" s="603"/>
      <c r="S6748" s="603"/>
      <c r="T6748" s="603"/>
      <c r="U6748" s="603"/>
      <c r="V6748" s="699"/>
      <c r="W6748" s="700"/>
      <c r="X6748" s="701"/>
      <c r="Y6748" s="566"/>
      <c r="Z6748" s="566"/>
      <c r="AA6748" s="566"/>
      <c r="AB6748" s="566"/>
      <c r="AC6748" s="566"/>
      <c r="AD6748" s="566"/>
      <c r="AE6748" s="566"/>
      <c r="AF6748" s="566"/>
    </row>
    <row r="6749" spans="2:32" hidden="1" outlineLevel="1" x14ac:dyDescent="0.45">
      <c r="B6749" s="592"/>
      <c r="C6749" s="686"/>
      <c r="D6749" s="686"/>
      <c r="E6749" s="688"/>
      <c r="F6749" s="689"/>
      <c r="G6749" s="690"/>
      <c r="H6749" s="594"/>
      <c r="I6749" s="594"/>
      <c r="J6749" s="594"/>
      <c r="K6749" s="594"/>
      <c r="L6749" s="594"/>
      <c r="M6749" s="594"/>
      <c r="N6749" s="692"/>
      <c r="O6749" s="702"/>
      <c r="P6749" s="594"/>
      <c r="Q6749" s="594"/>
      <c r="R6749" s="594"/>
      <c r="S6749" s="594"/>
      <c r="T6749" s="594"/>
      <c r="U6749" s="594"/>
      <c r="V6749" s="692"/>
      <c r="W6749" s="693"/>
      <c r="X6749" s="694"/>
      <c r="Y6749" s="566"/>
      <c r="Z6749" s="566"/>
      <c r="AA6749" s="566"/>
      <c r="AB6749" s="566"/>
      <c r="AC6749" s="566"/>
      <c r="AD6749" s="566"/>
      <c r="AE6749" s="566"/>
      <c r="AF6749" s="566"/>
    </row>
    <row r="6750" spans="2:32" hidden="1" outlineLevel="1" x14ac:dyDescent="0.45">
      <c r="B6750" s="601"/>
      <c r="C6750" s="695"/>
      <c r="D6750" s="695"/>
      <c r="E6750" s="696"/>
      <c r="F6750" s="697"/>
      <c r="G6750" s="698"/>
      <c r="H6750" s="603"/>
      <c r="I6750" s="603"/>
      <c r="J6750" s="603"/>
      <c r="K6750" s="603"/>
      <c r="L6750" s="603"/>
      <c r="M6750" s="603"/>
      <c r="N6750" s="699"/>
      <c r="O6750" s="703"/>
      <c r="P6750" s="603"/>
      <c r="Q6750" s="603"/>
      <c r="R6750" s="603"/>
      <c r="S6750" s="603"/>
      <c r="T6750" s="603"/>
      <c r="U6750" s="603"/>
      <c r="V6750" s="699"/>
      <c r="W6750" s="700"/>
      <c r="X6750" s="701"/>
      <c r="Y6750" s="566"/>
      <c r="Z6750" s="566"/>
      <c r="AA6750" s="566"/>
      <c r="AB6750" s="566"/>
      <c r="AC6750" s="566"/>
      <c r="AD6750" s="566"/>
      <c r="AE6750" s="566"/>
      <c r="AF6750" s="566"/>
    </row>
    <row r="6751" spans="2:32" hidden="1" outlineLevel="1" x14ac:dyDescent="0.45">
      <c r="B6751" s="592"/>
      <c r="C6751" s="686"/>
      <c r="D6751" s="686"/>
      <c r="E6751" s="688"/>
      <c r="F6751" s="689"/>
      <c r="G6751" s="690"/>
      <c r="H6751" s="594"/>
      <c r="I6751" s="594"/>
      <c r="J6751" s="594"/>
      <c r="K6751" s="594"/>
      <c r="L6751" s="594"/>
      <c r="M6751" s="594"/>
      <c r="N6751" s="692"/>
      <c r="O6751" s="702"/>
      <c r="P6751" s="594"/>
      <c r="Q6751" s="594"/>
      <c r="R6751" s="594"/>
      <c r="S6751" s="594"/>
      <c r="T6751" s="594"/>
      <c r="U6751" s="594"/>
      <c r="V6751" s="692"/>
      <c r="W6751" s="693"/>
      <c r="X6751" s="694"/>
      <c r="Y6751" s="566"/>
      <c r="Z6751" s="566"/>
      <c r="AA6751" s="566"/>
      <c r="AB6751" s="566"/>
      <c r="AC6751" s="566"/>
      <c r="AD6751" s="566"/>
      <c r="AE6751" s="566"/>
      <c r="AF6751" s="566"/>
    </row>
    <row r="6752" spans="2:32" hidden="1" outlineLevel="1" x14ac:dyDescent="0.45">
      <c r="B6752" s="601"/>
      <c r="C6752" s="695"/>
      <c r="D6752" s="695"/>
      <c r="E6752" s="696"/>
      <c r="F6752" s="697"/>
      <c r="G6752" s="698"/>
      <c r="H6752" s="603"/>
      <c r="I6752" s="603"/>
      <c r="J6752" s="603"/>
      <c r="K6752" s="603"/>
      <c r="L6752" s="603"/>
      <c r="M6752" s="603"/>
      <c r="N6752" s="699"/>
      <c r="O6752" s="703"/>
      <c r="P6752" s="603"/>
      <c r="Q6752" s="603"/>
      <c r="R6752" s="603"/>
      <c r="S6752" s="603"/>
      <c r="T6752" s="603"/>
      <c r="U6752" s="603"/>
      <c r="V6752" s="699"/>
      <c r="W6752" s="700"/>
      <c r="X6752" s="701"/>
      <c r="Y6752" s="566"/>
      <c r="Z6752" s="566"/>
      <c r="AA6752" s="566"/>
      <c r="AB6752" s="566"/>
      <c r="AC6752" s="566"/>
      <c r="AD6752" s="566"/>
      <c r="AE6752" s="566"/>
      <c r="AF6752" s="566"/>
    </row>
    <row r="6753" spans="2:32" hidden="1" outlineLevel="1" x14ac:dyDescent="0.45">
      <c r="B6753" s="592"/>
      <c r="C6753" s="686"/>
      <c r="D6753" s="686"/>
      <c r="E6753" s="688"/>
      <c r="F6753" s="689"/>
      <c r="G6753" s="690"/>
      <c r="H6753" s="594"/>
      <c r="I6753" s="594"/>
      <c r="J6753" s="594"/>
      <c r="K6753" s="594"/>
      <c r="L6753" s="594"/>
      <c r="M6753" s="594"/>
      <c r="N6753" s="692"/>
      <c r="O6753" s="702"/>
      <c r="P6753" s="594"/>
      <c r="Q6753" s="594"/>
      <c r="R6753" s="594"/>
      <c r="S6753" s="594"/>
      <c r="T6753" s="594"/>
      <c r="U6753" s="594"/>
      <c r="V6753" s="692"/>
      <c r="W6753" s="693"/>
      <c r="X6753" s="694"/>
      <c r="Y6753" s="566"/>
      <c r="Z6753" s="566"/>
      <c r="AA6753" s="566"/>
      <c r="AB6753" s="566"/>
      <c r="AC6753" s="566"/>
      <c r="AD6753" s="566"/>
      <c r="AE6753" s="566"/>
      <c r="AF6753" s="566"/>
    </row>
    <row r="6754" spans="2:32" hidden="1" outlineLevel="1" x14ac:dyDescent="0.45">
      <c r="B6754" s="601"/>
      <c r="C6754" s="695"/>
      <c r="D6754" s="695"/>
      <c r="E6754" s="696"/>
      <c r="F6754" s="697"/>
      <c r="G6754" s="698"/>
      <c r="H6754" s="603"/>
      <c r="I6754" s="603"/>
      <c r="J6754" s="603"/>
      <c r="K6754" s="603"/>
      <c r="L6754" s="603"/>
      <c r="M6754" s="603"/>
      <c r="N6754" s="699"/>
      <c r="O6754" s="703"/>
      <c r="P6754" s="603"/>
      <c r="Q6754" s="603"/>
      <c r="R6754" s="603"/>
      <c r="S6754" s="603"/>
      <c r="T6754" s="603"/>
      <c r="U6754" s="603"/>
      <c r="V6754" s="699"/>
      <c r="W6754" s="700"/>
      <c r="X6754" s="701"/>
      <c r="Y6754" s="566"/>
      <c r="Z6754" s="566"/>
      <c r="AA6754" s="566"/>
      <c r="AB6754" s="566"/>
      <c r="AC6754" s="566"/>
      <c r="AD6754" s="566"/>
      <c r="AE6754" s="566"/>
      <c r="AF6754" s="566"/>
    </row>
    <row r="6755" spans="2:32" hidden="1" outlineLevel="1" x14ac:dyDescent="0.45">
      <c r="B6755" s="592"/>
      <c r="C6755" s="686"/>
      <c r="D6755" s="686"/>
      <c r="E6755" s="688"/>
      <c r="F6755" s="689"/>
      <c r="G6755" s="690"/>
      <c r="H6755" s="594"/>
      <c r="I6755" s="594"/>
      <c r="J6755" s="594"/>
      <c r="K6755" s="594"/>
      <c r="L6755" s="594"/>
      <c r="M6755" s="594"/>
      <c r="N6755" s="692"/>
      <c r="O6755" s="702"/>
      <c r="P6755" s="594"/>
      <c r="Q6755" s="594"/>
      <c r="R6755" s="594"/>
      <c r="S6755" s="594"/>
      <c r="T6755" s="594"/>
      <c r="U6755" s="594"/>
      <c r="V6755" s="692"/>
      <c r="W6755" s="693"/>
      <c r="X6755" s="694"/>
      <c r="Y6755" s="566"/>
      <c r="Z6755" s="566"/>
      <c r="AA6755" s="566"/>
      <c r="AB6755" s="566"/>
      <c r="AC6755" s="566"/>
      <c r="AD6755" s="566"/>
      <c r="AE6755" s="566"/>
      <c r="AF6755" s="566"/>
    </row>
    <row r="6756" spans="2:32" hidden="1" outlineLevel="1" x14ac:dyDescent="0.45">
      <c r="B6756" s="601"/>
      <c r="C6756" s="695"/>
      <c r="D6756" s="695"/>
      <c r="E6756" s="696"/>
      <c r="F6756" s="697"/>
      <c r="G6756" s="698"/>
      <c r="H6756" s="603"/>
      <c r="I6756" s="603"/>
      <c r="J6756" s="603"/>
      <c r="K6756" s="603"/>
      <c r="L6756" s="603"/>
      <c r="M6756" s="603"/>
      <c r="N6756" s="699"/>
      <c r="O6756" s="703"/>
      <c r="P6756" s="603"/>
      <c r="Q6756" s="603"/>
      <c r="R6756" s="603"/>
      <c r="S6756" s="603"/>
      <c r="T6756" s="603"/>
      <c r="U6756" s="603"/>
      <c r="V6756" s="699"/>
      <c r="W6756" s="700"/>
      <c r="X6756" s="701"/>
      <c r="Y6756" s="566"/>
      <c r="Z6756" s="566"/>
      <c r="AA6756" s="566"/>
      <c r="AB6756" s="566"/>
      <c r="AC6756" s="566"/>
      <c r="AD6756" s="566"/>
      <c r="AE6756" s="566"/>
      <c r="AF6756" s="566"/>
    </row>
    <row r="6757" spans="2:32" hidden="1" outlineLevel="1" x14ac:dyDescent="0.45">
      <c r="B6757" s="592"/>
      <c r="C6757" s="686"/>
      <c r="D6757" s="686"/>
      <c r="E6757" s="688"/>
      <c r="F6757" s="689"/>
      <c r="G6757" s="690"/>
      <c r="H6757" s="594"/>
      <c r="I6757" s="594"/>
      <c r="J6757" s="594"/>
      <c r="K6757" s="594"/>
      <c r="L6757" s="594"/>
      <c r="M6757" s="594"/>
      <c r="N6757" s="692"/>
      <c r="O6757" s="702"/>
      <c r="P6757" s="594"/>
      <c r="Q6757" s="594"/>
      <c r="R6757" s="594"/>
      <c r="S6757" s="594"/>
      <c r="T6757" s="594"/>
      <c r="U6757" s="594"/>
      <c r="V6757" s="692"/>
      <c r="W6757" s="693"/>
      <c r="X6757" s="694"/>
      <c r="Y6757" s="566"/>
      <c r="Z6757" s="566"/>
      <c r="AA6757" s="566"/>
      <c r="AB6757" s="566"/>
      <c r="AC6757" s="566"/>
      <c r="AD6757" s="566"/>
      <c r="AE6757" s="566"/>
      <c r="AF6757" s="566"/>
    </row>
    <row r="6758" spans="2:32" hidden="1" outlineLevel="1" x14ac:dyDescent="0.45">
      <c r="B6758" s="601"/>
      <c r="C6758" s="695"/>
      <c r="D6758" s="695"/>
      <c r="E6758" s="696"/>
      <c r="F6758" s="697"/>
      <c r="G6758" s="698"/>
      <c r="H6758" s="603"/>
      <c r="I6758" s="603"/>
      <c r="J6758" s="603"/>
      <c r="K6758" s="603"/>
      <c r="L6758" s="603"/>
      <c r="M6758" s="603"/>
      <c r="N6758" s="699"/>
      <c r="O6758" s="703"/>
      <c r="P6758" s="603"/>
      <c r="Q6758" s="603"/>
      <c r="R6758" s="603"/>
      <c r="S6758" s="603"/>
      <c r="T6758" s="603"/>
      <c r="U6758" s="603"/>
      <c r="V6758" s="699"/>
      <c r="W6758" s="700"/>
      <c r="X6758" s="701"/>
      <c r="Y6758" s="566"/>
      <c r="Z6758" s="566"/>
      <c r="AA6758" s="566"/>
      <c r="AB6758" s="566"/>
      <c r="AC6758" s="566"/>
      <c r="AD6758" s="566"/>
      <c r="AE6758" s="566"/>
      <c r="AF6758" s="566"/>
    </row>
    <row r="6759" spans="2:32" hidden="1" outlineLevel="1" x14ac:dyDescent="0.45">
      <c r="B6759" s="592"/>
      <c r="C6759" s="686"/>
      <c r="D6759" s="686"/>
      <c r="E6759" s="688"/>
      <c r="F6759" s="689"/>
      <c r="G6759" s="690"/>
      <c r="H6759" s="594"/>
      <c r="I6759" s="594"/>
      <c r="J6759" s="594"/>
      <c r="K6759" s="594"/>
      <c r="L6759" s="594"/>
      <c r="M6759" s="594"/>
      <c r="N6759" s="692"/>
      <c r="O6759" s="702"/>
      <c r="P6759" s="594"/>
      <c r="Q6759" s="594"/>
      <c r="R6759" s="594"/>
      <c r="S6759" s="594"/>
      <c r="T6759" s="594"/>
      <c r="U6759" s="594"/>
      <c r="V6759" s="692"/>
      <c r="W6759" s="693"/>
      <c r="X6759" s="694"/>
      <c r="Y6759" s="566"/>
      <c r="Z6759" s="566"/>
      <c r="AA6759" s="566"/>
      <c r="AB6759" s="566"/>
      <c r="AC6759" s="566"/>
      <c r="AD6759" s="566"/>
      <c r="AE6759" s="566"/>
      <c r="AF6759" s="566"/>
    </row>
    <row r="6760" spans="2:32" hidden="1" outlineLevel="1" x14ac:dyDescent="0.45">
      <c r="B6760" s="601"/>
      <c r="C6760" s="695"/>
      <c r="D6760" s="695"/>
      <c r="E6760" s="696"/>
      <c r="F6760" s="697"/>
      <c r="G6760" s="698"/>
      <c r="H6760" s="603"/>
      <c r="I6760" s="603"/>
      <c r="J6760" s="603"/>
      <c r="K6760" s="603"/>
      <c r="L6760" s="603"/>
      <c r="M6760" s="603"/>
      <c r="N6760" s="699"/>
      <c r="O6760" s="703"/>
      <c r="P6760" s="603"/>
      <c r="Q6760" s="603"/>
      <c r="R6760" s="603"/>
      <c r="S6760" s="603"/>
      <c r="T6760" s="603"/>
      <c r="U6760" s="603"/>
      <c r="V6760" s="699"/>
      <c r="W6760" s="700"/>
      <c r="X6760" s="701"/>
      <c r="Y6760" s="566"/>
      <c r="Z6760" s="566"/>
      <c r="AA6760" s="566"/>
      <c r="AB6760" s="566"/>
      <c r="AC6760" s="566"/>
      <c r="AD6760" s="566"/>
      <c r="AE6760" s="566"/>
      <c r="AF6760" s="566"/>
    </row>
    <row r="6761" spans="2:32" hidden="1" outlineLevel="1" x14ac:dyDescent="0.45">
      <c r="B6761" s="592"/>
      <c r="C6761" s="686"/>
      <c r="D6761" s="686"/>
      <c r="E6761" s="688"/>
      <c r="F6761" s="689"/>
      <c r="G6761" s="690"/>
      <c r="H6761" s="594"/>
      <c r="I6761" s="594"/>
      <c r="J6761" s="594"/>
      <c r="K6761" s="594"/>
      <c r="L6761" s="594"/>
      <c r="M6761" s="594"/>
      <c r="N6761" s="692"/>
      <c r="O6761" s="702"/>
      <c r="P6761" s="594"/>
      <c r="Q6761" s="594"/>
      <c r="R6761" s="594"/>
      <c r="S6761" s="594"/>
      <c r="T6761" s="594"/>
      <c r="U6761" s="594"/>
      <c r="V6761" s="692"/>
      <c r="W6761" s="693"/>
      <c r="X6761" s="694"/>
      <c r="Y6761" s="566"/>
      <c r="Z6761" s="566"/>
      <c r="AA6761" s="566"/>
      <c r="AB6761" s="566"/>
      <c r="AC6761" s="566"/>
      <c r="AD6761" s="566"/>
      <c r="AE6761" s="566"/>
      <c r="AF6761" s="566"/>
    </row>
    <row r="6762" spans="2:32" hidden="1" outlineLevel="1" x14ac:dyDescent="0.45">
      <c r="B6762" s="601"/>
      <c r="C6762" s="695"/>
      <c r="D6762" s="695"/>
      <c r="E6762" s="696"/>
      <c r="F6762" s="697"/>
      <c r="G6762" s="698"/>
      <c r="H6762" s="603"/>
      <c r="I6762" s="603"/>
      <c r="J6762" s="603"/>
      <c r="K6762" s="603"/>
      <c r="L6762" s="603"/>
      <c r="M6762" s="603"/>
      <c r="N6762" s="699"/>
      <c r="O6762" s="703"/>
      <c r="P6762" s="603"/>
      <c r="Q6762" s="603"/>
      <c r="R6762" s="603"/>
      <c r="S6762" s="603"/>
      <c r="T6762" s="603"/>
      <c r="U6762" s="603"/>
      <c r="V6762" s="699"/>
      <c r="W6762" s="700"/>
      <c r="X6762" s="701"/>
      <c r="Y6762" s="566"/>
      <c r="Z6762" s="566"/>
      <c r="AA6762" s="566"/>
      <c r="AB6762" s="566"/>
      <c r="AC6762" s="566"/>
      <c r="AD6762" s="566"/>
      <c r="AE6762" s="566"/>
      <c r="AF6762" s="566"/>
    </row>
    <row r="6763" spans="2:32" hidden="1" outlineLevel="1" x14ac:dyDescent="0.45">
      <c r="B6763" s="592"/>
      <c r="C6763" s="686"/>
      <c r="D6763" s="686"/>
      <c r="E6763" s="688"/>
      <c r="F6763" s="689"/>
      <c r="G6763" s="690"/>
      <c r="H6763" s="594"/>
      <c r="I6763" s="594"/>
      <c r="J6763" s="594"/>
      <c r="K6763" s="594"/>
      <c r="L6763" s="594"/>
      <c r="M6763" s="594"/>
      <c r="N6763" s="692"/>
      <c r="O6763" s="702"/>
      <c r="P6763" s="594"/>
      <c r="Q6763" s="594"/>
      <c r="R6763" s="594"/>
      <c r="S6763" s="594"/>
      <c r="T6763" s="594"/>
      <c r="U6763" s="594"/>
      <c r="V6763" s="692"/>
      <c r="W6763" s="693"/>
      <c r="X6763" s="694"/>
      <c r="Y6763" s="566"/>
      <c r="Z6763" s="566"/>
      <c r="AA6763" s="566"/>
      <c r="AB6763" s="566"/>
      <c r="AC6763" s="566"/>
      <c r="AD6763" s="566"/>
      <c r="AE6763" s="566"/>
      <c r="AF6763" s="566"/>
    </row>
    <row r="6764" spans="2:32" hidden="1" outlineLevel="1" x14ac:dyDescent="0.45">
      <c r="B6764" s="601"/>
      <c r="C6764" s="695"/>
      <c r="D6764" s="695"/>
      <c r="E6764" s="696"/>
      <c r="F6764" s="697"/>
      <c r="G6764" s="698"/>
      <c r="H6764" s="603"/>
      <c r="I6764" s="603"/>
      <c r="J6764" s="603"/>
      <c r="K6764" s="603"/>
      <c r="L6764" s="603"/>
      <c r="M6764" s="603"/>
      <c r="N6764" s="699"/>
      <c r="O6764" s="703"/>
      <c r="P6764" s="603"/>
      <c r="Q6764" s="603"/>
      <c r="R6764" s="603"/>
      <c r="S6764" s="603"/>
      <c r="T6764" s="603"/>
      <c r="U6764" s="603"/>
      <c r="V6764" s="699"/>
      <c r="W6764" s="700"/>
      <c r="X6764" s="701"/>
      <c r="Y6764" s="566"/>
      <c r="Z6764" s="566"/>
      <c r="AA6764" s="566"/>
      <c r="AB6764" s="566"/>
      <c r="AC6764" s="566"/>
      <c r="AD6764" s="566"/>
      <c r="AE6764" s="566"/>
      <c r="AF6764" s="566"/>
    </row>
    <row r="6765" spans="2:32" hidden="1" outlineLevel="1" x14ac:dyDescent="0.45">
      <c r="B6765" s="592"/>
      <c r="C6765" s="686"/>
      <c r="D6765" s="686"/>
      <c r="E6765" s="688"/>
      <c r="F6765" s="689"/>
      <c r="G6765" s="690"/>
      <c r="H6765" s="594"/>
      <c r="I6765" s="594"/>
      <c r="J6765" s="594"/>
      <c r="K6765" s="594"/>
      <c r="L6765" s="594"/>
      <c r="M6765" s="594"/>
      <c r="N6765" s="692"/>
      <c r="O6765" s="702"/>
      <c r="P6765" s="594"/>
      <c r="Q6765" s="594"/>
      <c r="R6765" s="594"/>
      <c r="S6765" s="594"/>
      <c r="T6765" s="594"/>
      <c r="U6765" s="594"/>
      <c r="V6765" s="692"/>
      <c r="W6765" s="693"/>
      <c r="X6765" s="694"/>
      <c r="Y6765" s="566"/>
      <c r="Z6765" s="566"/>
      <c r="AA6765" s="566"/>
      <c r="AB6765" s="566"/>
      <c r="AC6765" s="566"/>
      <c r="AD6765" s="566"/>
      <c r="AE6765" s="566"/>
      <c r="AF6765" s="566"/>
    </row>
    <row r="6766" spans="2:32" hidden="1" outlineLevel="1" x14ac:dyDescent="0.45">
      <c r="B6766" s="601"/>
      <c r="C6766" s="695"/>
      <c r="D6766" s="695"/>
      <c r="E6766" s="696"/>
      <c r="F6766" s="697"/>
      <c r="G6766" s="698"/>
      <c r="H6766" s="603"/>
      <c r="I6766" s="603"/>
      <c r="J6766" s="603"/>
      <c r="K6766" s="603"/>
      <c r="L6766" s="603"/>
      <c r="M6766" s="603"/>
      <c r="N6766" s="699"/>
      <c r="O6766" s="703"/>
      <c r="P6766" s="603"/>
      <c r="Q6766" s="603"/>
      <c r="R6766" s="603"/>
      <c r="S6766" s="603"/>
      <c r="T6766" s="603"/>
      <c r="U6766" s="603"/>
      <c r="V6766" s="699"/>
      <c r="W6766" s="700"/>
      <c r="X6766" s="701"/>
      <c r="Y6766" s="566"/>
      <c r="Z6766" s="566"/>
      <c r="AA6766" s="566"/>
      <c r="AB6766" s="566"/>
      <c r="AC6766" s="566"/>
      <c r="AD6766" s="566"/>
      <c r="AE6766" s="566"/>
      <c r="AF6766" s="566"/>
    </row>
    <row r="6767" spans="2:32" hidden="1" outlineLevel="1" x14ac:dyDescent="0.45">
      <c r="B6767" s="592"/>
      <c r="C6767" s="686"/>
      <c r="D6767" s="686"/>
      <c r="E6767" s="688"/>
      <c r="F6767" s="689"/>
      <c r="G6767" s="690"/>
      <c r="H6767" s="594"/>
      <c r="I6767" s="594"/>
      <c r="J6767" s="594"/>
      <c r="K6767" s="594"/>
      <c r="L6767" s="594"/>
      <c r="M6767" s="594"/>
      <c r="N6767" s="692"/>
      <c r="O6767" s="702"/>
      <c r="P6767" s="594"/>
      <c r="Q6767" s="594"/>
      <c r="R6767" s="594"/>
      <c r="S6767" s="594"/>
      <c r="T6767" s="594"/>
      <c r="U6767" s="594"/>
      <c r="V6767" s="692"/>
      <c r="W6767" s="693"/>
      <c r="X6767" s="694"/>
      <c r="Y6767" s="566"/>
      <c r="Z6767" s="566"/>
      <c r="AA6767" s="566"/>
      <c r="AB6767" s="566"/>
      <c r="AC6767" s="566"/>
      <c r="AD6767" s="566"/>
      <c r="AE6767" s="566"/>
      <c r="AF6767" s="566"/>
    </row>
    <row r="6768" spans="2:32" hidden="1" outlineLevel="1" x14ac:dyDescent="0.45">
      <c r="B6768" s="601"/>
      <c r="C6768" s="695"/>
      <c r="D6768" s="695"/>
      <c r="E6768" s="696"/>
      <c r="F6768" s="697"/>
      <c r="G6768" s="698"/>
      <c r="H6768" s="603"/>
      <c r="I6768" s="603"/>
      <c r="J6768" s="603"/>
      <c r="K6768" s="603"/>
      <c r="L6768" s="603"/>
      <c r="M6768" s="603"/>
      <c r="N6768" s="699"/>
      <c r="O6768" s="703"/>
      <c r="P6768" s="603"/>
      <c r="Q6768" s="603"/>
      <c r="R6768" s="603"/>
      <c r="S6768" s="603"/>
      <c r="T6768" s="603"/>
      <c r="U6768" s="603"/>
      <c r="V6768" s="699"/>
      <c r="W6768" s="700"/>
      <c r="X6768" s="701"/>
      <c r="Y6768" s="566"/>
      <c r="Z6768" s="566"/>
      <c r="AA6768" s="566"/>
      <c r="AB6768" s="566"/>
      <c r="AC6768" s="566"/>
      <c r="AD6768" s="566"/>
      <c r="AE6768" s="566"/>
      <c r="AF6768" s="566"/>
    </row>
    <row r="6769" spans="2:32" hidden="1" outlineLevel="1" x14ac:dyDescent="0.45">
      <c r="B6769" s="592"/>
      <c r="C6769" s="686"/>
      <c r="D6769" s="686"/>
      <c r="E6769" s="688"/>
      <c r="F6769" s="689"/>
      <c r="G6769" s="690"/>
      <c r="H6769" s="594"/>
      <c r="I6769" s="594"/>
      <c r="J6769" s="594"/>
      <c r="K6769" s="594"/>
      <c r="L6769" s="594"/>
      <c r="M6769" s="594"/>
      <c r="N6769" s="692"/>
      <c r="O6769" s="702"/>
      <c r="P6769" s="594"/>
      <c r="Q6769" s="594"/>
      <c r="R6769" s="594"/>
      <c r="S6769" s="594"/>
      <c r="T6769" s="594"/>
      <c r="U6769" s="594"/>
      <c r="V6769" s="692"/>
      <c r="W6769" s="693"/>
      <c r="X6769" s="694"/>
      <c r="Y6769" s="566"/>
      <c r="Z6769" s="566"/>
      <c r="AA6769" s="566"/>
      <c r="AB6769" s="566"/>
      <c r="AC6769" s="566"/>
      <c r="AD6769" s="566"/>
      <c r="AE6769" s="566"/>
      <c r="AF6769" s="566"/>
    </row>
    <row r="6770" spans="2:32" hidden="1" outlineLevel="1" x14ac:dyDescent="0.45">
      <c r="B6770" s="601"/>
      <c r="C6770" s="695"/>
      <c r="D6770" s="695"/>
      <c r="E6770" s="696"/>
      <c r="F6770" s="697"/>
      <c r="G6770" s="698"/>
      <c r="H6770" s="603"/>
      <c r="I6770" s="603"/>
      <c r="J6770" s="603"/>
      <c r="K6770" s="603"/>
      <c r="L6770" s="603"/>
      <c r="M6770" s="603"/>
      <c r="N6770" s="699"/>
      <c r="O6770" s="703"/>
      <c r="P6770" s="603"/>
      <c r="Q6770" s="603"/>
      <c r="R6770" s="603"/>
      <c r="S6770" s="603"/>
      <c r="T6770" s="603"/>
      <c r="U6770" s="603"/>
      <c r="V6770" s="699"/>
      <c r="W6770" s="700"/>
      <c r="X6770" s="701"/>
      <c r="Y6770" s="566"/>
      <c r="Z6770" s="566"/>
      <c r="AA6770" s="566"/>
      <c r="AB6770" s="566"/>
      <c r="AC6770" s="566"/>
      <c r="AD6770" s="566"/>
      <c r="AE6770" s="566"/>
      <c r="AF6770" s="566"/>
    </row>
    <row r="6771" spans="2:32" hidden="1" outlineLevel="1" x14ac:dyDescent="0.45">
      <c r="B6771" s="592"/>
      <c r="C6771" s="686"/>
      <c r="D6771" s="686"/>
      <c r="E6771" s="688"/>
      <c r="F6771" s="689"/>
      <c r="G6771" s="690"/>
      <c r="H6771" s="594"/>
      <c r="I6771" s="594"/>
      <c r="J6771" s="594"/>
      <c r="K6771" s="594"/>
      <c r="L6771" s="594"/>
      <c r="M6771" s="594"/>
      <c r="N6771" s="692"/>
      <c r="O6771" s="702"/>
      <c r="P6771" s="594"/>
      <c r="Q6771" s="594"/>
      <c r="R6771" s="594"/>
      <c r="S6771" s="594"/>
      <c r="T6771" s="594"/>
      <c r="U6771" s="594"/>
      <c r="V6771" s="692"/>
      <c r="W6771" s="693"/>
      <c r="X6771" s="694"/>
      <c r="Y6771" s="566"/>
      <c r="Z6771" s="566"/>
      <c r="AA6771" s="566"/>
      <c r="AB6771" s="566"/>
      <c r="AC6771" s="566"/>
      <c r="AD6771" s="566"/>
      <c r="AE6771" s="566"/>
      <c r="AF6771" s="566"/>
    </row>
    <row r="6772" spans="2:32" hidden="1" outlineLevel="1" x14ac:dyDescent="0.45">
      <c r="B6772" s="601"/>
      <c r="C6772" s="695"/>
      <c r="D6772" s="695"/>
      <c r="E6772" s="696"/>
      <c r="F6772" s="697"/>
      <c r="G6772" s="698"/>
      <c r="H6772" s="603"/>
      <c r="I6772" s="603"/>
      <c r="J6772" s="603"/>
      <c r="K6772" s="603"/>
      <c r="L6772" s="603"/>
      <c r="M6772" s="603"/>
      <c r="N6772" s="699"/>
      <c r="O6772" s="703"/>
      <c r="P6772" s="603"/>
      <c r="Q6772" s="603"/>
      <c r="R6772" s="603"/>
      <c r="S6772" s="603"/>
      <c r="T6772" s="603"/>
      <c r="U6772" s="603"/>
      <c r="V6772" s="699"/>
      <c r="W6772" s="700"/>
      <c r="X6772" s="701"/>
      <c r="Y6772" s="566"/>
      <c r="Z6772" s="566"/>
      <c r="AA6772" s="566"/>
      <c r="AB6772" s="566"/>
      <c r="AC6772" s="566"/>
      <c r="AD6772" s="566"/>
      <c r="AE6772" s="566"/>
      <c r="AF6772" s="566"/>
    </row>
    <row r="6773" spans="2:32" hidden="1" outlineLevel="1" x14ac:dyDescent="0.45">
      <c r="B6773" s="592"/>
      <c r="C6773" s="686"/>
      <c r="D6773" s="686"/>
      <c r="E6773" s="688"/>
      <c r="F6773" s="689"/>
      <c r="G6773" s="690"/>
      <c r="H6773" s="594"/>
      <c r="I6773" s="594"/>
      <c r="J6773" s="594"/>
      <c r="K6773" s="594"/>
      <c r="L6773" s="594"/>
      <c r="M6773" s="594"/>
      <c r="N6773" s="692"/>
      <c r="O6773" s="702"/>
      <c r="P6773" s="594"/>
      <c r="Q6773" s="594"/>
      <c r="R6773" s="594"/>
      <c r="S6773" s="594"/>
      <c r="T6773" s="594"/>
      <c r="U6773" s="594"/>
      <c r="V6773" s="692"/>
      <c r="W6773" s="693"/>
      <c r="X6773" s="694"/>
      <c r="Y6773" s="566"/>
      <c r="Z6773" s="566"/>
      <c r="AA6773" s="566"/>
      <c r="AB6773" s="566"/>
      <c r="AC6773" s="566"/>
      <c r="AD6773" s="566"/>
      <c r="AE6773" s="566"/>
      <c r="AF6773" s="566"/>
    </row>
    <row r="6774" spans="2:32" hidden="1" outlineLevel="1" x14ac:dyDescent="0.45">
      <c r="B6774" s="601"/>
      <c r="C6774" s="695"/>
      <c r="D6774" s="695"/>
      <c r="E6774" s="696"/>
      <c r="F6774" s="697"/>
      <c r="G6774" s="698"/>
      <c r="H6774" s="603"/>
      <c r="I6774" s="603"/>
      <c r="J6774" s="603"/>
      <c r="K6774" s="603"/>
      <c r="L6774" s="603"/>
      <c r="M6774" s="603"/>
      <c r="N6774" s="699"/>
      <c r="O6774" s="703"/>
      <c r="P6774" s="603"/>
      <c r="Q6774" s="603"/>
      <c r="R6774" s="603"/>
      <c r="S6774" s="603"/>
      <c r="T6774" s="603"/>
      <c r="U6774" s="603"/>
      <c r="V6774" s="699"/>
      <c r="W6774" s="700"/>
      <c r="X6774" s="701"/>
      <c r="Y6774" s="566"/>
      <c r="Z6774" s="566"/>
      <c r="AA6774" s="566"/>
      <c r="AB6774" s="566"/>
      <c r="AC6774" s="566"/>
      <c r="AD6774" s="566"/>
      <c r="AE6774" s="566"/>
      <c r="AF6774" s="566"/>
    </row>
    <row r="6775" spans="2:32" hidden="1" outlineLevel="1" x14ac:dyDescent="0.45">
      <c r="B6775" s="592"/>
      <c r="C6775" s="686"/>
      <c r="D6775" s="686"/>
      <c r="E6775" s="688"/>
      <c r="F6775" s="689"/>
      <c r="G6775" s="690"/>
      <c r="H6775" s="594"/>
      <c r="I6775" s="594"/>
      <c r="J6775" s="594"/>
      <c r="K6775" s="594"/>
      <c r="L6775" s="594"/>
      <c r="M6775" s="594"/>
      <c r="N6775" s="692"/>
      <c r="O6775" s="702"/>
      <c r="P6775" s="594"/>
      <c r="Q6775" s="594"/>
      <c r="R6775" s="594"/>
      <c r="S6775" s="594"/>
      <c r="T6775" s="594"/>
      <c r="U6775" s="594"/>
      <c r="V6775" s="692"/>
      <c r="W6775" s="693"/>
      <c r="X6775" s="694"/>
      <c r="Y6775" s="566"/>
      <c r="Z6775" s="566"/>
      <c r="AA6775" s="566"/>
      <c r="AB6775" s="566"/>
      <c r="AC6775" s="566"/>
      <c r="AD6775" s="566"/>
      <c r="AE6775" s="566"/>
      <c r="AF6775" s="566"/>
    </row>
    <row r="6776" spans="2:32" hidden="1" outlineLevel="1" x14ac:dyDescent="0.45">
      <c r="B6776" s="601"/>
      <c r="C6776" s="695"/>
      <c r="D6776" s="695"/>
      <c r="E6776" s="696"/>
      <c r="F6776" s="697"/>
      <c r="G6776" s="698"/>
      <c r="H6776" s="603"/>
      <c r="I6776" s="603"/>
      <c r="J6776" s="603"/>
      <c r="K6776" s="603"/>
      <c r="L6776" s="603"/>
      <c r="M6776" s="603"/>
      <c r="N6776" s="699"/>
      <c r="O6776" s="703"/>
      <c r="P6776" s="603"/>
      <c r="Q6776" s="603"/>
      <c r="R6776" s="603"/>
      <c r="S6776" s="603"/>
      <c r="T6776" s="603"/>
      <c r="U6776" s="603"/>
      <c r="V6776" s="699"/>
      <c r="W6776" s="700"/>
      <c r="X6776" s="701"/>
      <c r="Y6776" s="566"/>
      <c r="Z6776" s="566"/>
      <c r="AA6776" s="566"/>
      <c r="AB6776" s="566"/>
      <c r="AC6776" s="566"/>
      <c r="AD6776" s="566"/>
      <c r="AE6776" s="566"/>
      <c r="AF6776" s="566"/>
    </row>
    <row r="6777" spans="2:32" hidden="1" outlineLevel="1" x14ac:dyDescent="0.45">
      <c r="B6777" s="592"/>
      <c r="C6777" s="686"/>
      <c r="D6777" s="686"/>
      <c r="E6777" s="688"/>
      <c r="F6777" s="689"/>
      <c r="G6777" s="690"/>
      <c r="H6777" s="594"/>
      <c r="I6777" s="594"/>
      <c r="J6777" s="594"/>
      <c r="K6777" s="594"/>
      <c r="L6777" s="594"/>
      <c r="M6777" s="594"/>
      <c r="N6777" s="692"/>
      <c r="O6777" s="702"/>
      <c r="P6777" s="594"/>
      <c r="Q6777" s="594"/>
      <c r="R6777" s="594"/>
      <c r="S6777" s="594"/>
      <c r="T6777" s="594"/>
      <c r="U6777" s="594"/>
      <c r="V6777" s="692"/>
      <c r="W6777" s="693"/>
      <c r="X6777" s="694"/>
      <c r="Y6777" s="566"/>
      <c r="Z6777" s="566"/>
      <c r="AA6777" s="566"/>
      <c r="AB6777" s="566"/>
      <c r="AC6777" s="566"/>
      <c r="AD6777" s="566"/>
      <c r="AE6777" s="566"/>
      <c r="AF6777" s="566"/>
    </row>
    <row r="6778" spans="2:32" hidden="1" outlineLevel="1" x14ac:dyDescent="0.45">
      <c r="B6778" s="601"/>
      <c r="C6778" s="695"/>
      <c r="D6778" s="695"/>
      <c r="E6778" s="696"/>
      <c r="F6778" s="697"/>
      <c r="G6778" s="698"/>
      <c r="H6778" s="603"/>
      <c r="I6778" s="603"/>
      <c r="J6778" s="603"/>
      <c r="K6778" s="603"/>
      <c r="L6778" s="603"/>
      <c r="M6778" s="603"/>
      <c r="N6778" s="699"/>
      <c r="O6778" s="703"/>
      <c r="P6778" s="603"/>
      <c r="Q6778" s="603"/>
      <c r="R6778" s="603"/>
      <c r="S6778" s="603"/>
      <c r="T6778" s="603"/>
      <c r="U6778" s="603"/>
      <c r="V6778" s="699"/>
      <c r="W6778" s="700"/>
      <c r="X6778" s="701"/>
      <c r="Y6778" s="566"/>
      <c r="Z6778" s="566"/>
      <c r="AA6778" s="566"/>
      <c r="AB6778" s="566"/>
      <c r="AC6778" s="566"/>
      <c r="AD6778" s="566"/>
      <c r="AE6778" s="566"/>
      <c r="AF6778" s="566"/>
    </row>
    <row r="6779" spans="2:32" hidden="1" outlineLevel="1" x14ac:dyDescent="0.45">
      <c r="B6779" s="592"/>
      <c r="C6779" s="686"/>
      <c r="D6779" s="686"/>
      <c r="E6779" s="688"/>
      <c r="F6779" s="689"/>
      <c r="G6779" s="690"/>
      <c r="H6779" s="594"/>
      <c r="I6779" s="594"/>
      <c r="J6779" s="594"/>
      <c r="K6779" s="594"/>
      <c r="L6779" s="594"/>
      <c r="M6779" s="594"/>
      <c r="N6779" s="692"/>
      <c r="O6779" s="702"/>
      <c r="P6779" s="594"/>
      <c r="Q6779" s="594"/>
      <c r="R6779" s="594"/>
      <c r="S6779" s="594"/>
      <c r="T6779" s="594"/>
      <c r="U6779" s="594"/>
      <c r="V6779" s="692"/>
      <c r="W6779" s="693"/>
      <c r="X6779" s="694"/>
      <c r="Y6779" s="566"/>
      <c r="Z6779" s="566"/>
      <c r="AA6779" s="566"/>
      <c r="AB6779" s="566"/>
      <c r="AC6779" s="566"/>
      <c r="AD6779" s="566"/>
      <c r="AE6779" s="566"/>
      <c r="AF6779" s="566"/>
    </row>
    <row r="6780" spans="2:32" hidden="1" outlineLevel="1" x14ac:dyDescent="0.45">
      <c r="B6780" s="601"/>
      <c r="C6780" s="695"/>
      <c r="D6780" s="695"/>
      <c r="E6780" s="696"/>
      <c r="F6780" s="697"/>
      <c r="G6780" s="698"/>
      <c r="H6780" s="603"/>
      <c r="I6780" s="603"/>
      <c r="J6780" s="603"/>
      <c r="K6780" s="603"/>
      <c r="L6780" s="603"/>
      <c r="M6780" s="603"/>
      <c r="N6780" s="699"/>
      <c r="O6780" s="703"/>
      <c r="P6780" s="603"/>
      <c r="Q6780" s="603"/>
      <c r="R6780" s="603"/>
      <c r="S6780" s="603"/>
      <c r="T6780" s="603"/>
      <c r="U6780" s="603"/>
      <c r="V6780" s="699"/>
      <c r="W6780" s="700"/>
      <c r="X6780" s="701"/>
      <c r="Y6780" s="566"/>
      <c r="Z6780" s="566"/>
      <c r="AA6780" s="566"/>
      <c r="AB6780" s="566"/>
      <c r="AC6780" s="566"/>
      <c r="AD6780" s="566"/>
      <c r="AE6780" s="566"/>
      <c r="AF6780" s="566"/>
    </row>
    <row r="6781" spans="2:32" hidden="1" outlineLevel="1" x14ac:dyDescent="0.45">
      <c r="B6781" s="592"/>
      <c r="C6781" s="686"/>
      <c r="D6781" s="686"/>
      <c r="E6781" s="688"/>
      <c r="F6781" s="689"/>
      <c r="G6781" s="690"/>
      <c r="H6781" s="594"/>
      <c r="I6781" s="594"/>
      <c r="J6781" s="594"/>
      <c r="K6781" s="594"/>
      <c r="L6781" s="594"/>
      <c r="M6781" s="594"/>
      <c r="N6781" s="692"/>
      <c r="O6781" s="702"/>
      <c r="P6781" s="594"/>
      <c r="Q6781" s="594"/>
      <c r="R6781" s="594"/>
      <c r="S6781" s="594"/>
      <c r="T6781" s="594"/>
      <c r="U6781" s="594"/>
      <c r="V6781" s="692"/>
      <c r="W6781" s="693"/>
      <c r="X6781" s="694"/>
      <c r="Y6781" s="566"/>
      <c r="Z6781" s="566"/>
      <c r="AA6781" s="566"/>
      <c r="AB6781" s="566"/>
      <c r="AC6781" s="566"/>
      <c r="AD6781" s="566"/>
      <c r="AE6781" s="566"/>
      <c r="AF6781" s="566"/>
    </row>
    <row r="6782" spans="2:32" hidden="1" outlineLevel="1" x14ac:dyDescent="0.45">
      <c r="B6782" s="601"/>
      <c r="C6782" s="695"/>
      <c r="D6782" s="695"/>
      <c r="E6782" s="696"/>
      <c r="F6782" s="697"/>
      <c r="G6782" s="698"/>
      <c r="H6782" s="603"/>
      <c r="I6782" s="603"/>
      <c r="J6782" s="603"/>
      <c r="K6782" s="603"/>
      <c r="L6782" s="603"/>
      <c r="M6782" s="603"/>
      <c r="N6782" s="699"/>
      <c r="O6782" s="703"/>
      <c r="P6782" s="603"/>
      <c r="Q6782" s="603"/>
      <c r="R6782" s="603"/>
      <c r="S6782" s="603"/>
      <c r="T6782" s="603"/>
      <c r="U6782" s="603"/>
      <c r="V6782" s="699"/>
      <c r="W6782" s="700"/>
      <c r="X6782" s="701"/>
      <c r="Y6782" s="566"/>
      <c r="Z6782" s="566"/>
      <c r="AA6782" s="566"/>
      <c r="AB6782" s="566"/>
      <c r="AC6782" s="566"/>
      <c r="AD6782" s="566"/>
      <c r="AE6782" s="566"/>
      <c r="AF6782" s="566"/>
    </row>
    <row r="6783" spans="2:32" hidden="1" outlineLevel="1" x14ac:dyDescent="0.45">
      <c r="B6783" s="592"/>
      <c r="C6783" s="686"/>
      <c r="D6783" s="686"/>
      <c r="E6783" s="688"/>
      <c r="F6783" s="689"/>
      <c r="G6783" s="690"/>
      <c r="H6783" s="594"/>
      <c r="I6783" s="594"/>
      <c r="J6783" s="594"/>
      <c r="K6783" s="594"/>
      <c r="L6783" s="594"/>
      <c r="M6783" s="594"/>
      <c r="N6783" s="692"/>
      <c r="O6783" s="702"/>
      <c r="P6783" s="594"/>
      <c r="Q6783" s="594"/>
      <c r="R6783" s="594"/>
      <c r="S6783" s="594"/>
      <c r="T6783" s="594"/>
      <c r="U6783" s="594"/>
      <c r="V6783" s="692"/>
      <c r="W6783" s="693"/>
      <c r="X6783" s="694"/>
      <c r="Y6783" s="566"/>
      <c r="Z6783" s="566"/>
      <c r="AA6783" s="566"/>
      <c r="AB6783" s="566"/>
      <c r="AC6783" s="566"/>
      <c r="AD6783" s="566"/>
      <c r="AE6783" s="566"/>
      <c r="AF6783" s="566"/>
    </row>
    <row r="6784" spans="2:32" hidden="1" outlineLevel="1" x14ac:dyDescent="0.45">
      <c r="B6784" s="601"/>
      <c r="C6784" s="695"/>
      <c r="D6784" s="695"/>
      <c r="E6784" s="696"/>
      <c r="F6784" s="697"/>
      <c r="G6784" s="698"/>
      <c r="H6784" s="603"/>
      <c r="I6784" s="603"/>
      <c r="J6784" s="603"/>
      <c r="K6784" s="603"/>
      <c r="L6784" s="603"/>
      <c r="M6784" s="603"/>
      <c r="N6784" s="699"/>
      <c r="O6784" s="703"/>
      <c r="P6784" s="603"/>
      <c r="Q6784" s="603"/>
      <c r="R6784" s="603"/>
      <c r="S6784" s="603"/>
      <c r="T6784" s="603"/>
      <c r="U6784" s="603"/>
      <c r="V6784" s="699"/>
      <c r="W6784" s="700"/>
      <c r="X6784" s="701"/>
      <c r="Y6784" s="566"/>
      <c r="Z6784" s="566"/>
      <c r="AA6784" s="566"/>
      <c r="AB6784" s="566"/>
      <c r="AC6784" s="566"/>
      <c r="AD6784" s="566"/>
      <c r="AE6784" s="566"/>
      <c r="AF6784" s="566"/>
    </row>
    <row r="6785" spans="2:32" hidden="1" outlineLevel="1" x14ac:dyDescent="0.45">
      <c r="B6785" s="592"/>
      <c r="C6785" s="686"/>
      <c r="D6785" s="686"/>
      <c r="E6785" s="688"/>
      <c r="F6785" s="689"/>
      <c r="G6785" s="690"/>
      <c r="H6785" s="594"/>
      <c r="I6785" s="594"/>
      <c r="J6785" s="594"/>
      <c r="K6785" s="594"/>
      <c r="L6785" s="594"/>
      <c r="M6785" s="594"/>
      <c r="N6785" s="692"/>
      <c r="O6785" s="702"/>
      <c r="P6785" s="594"/>
      <c r="Q6785" s="594"/>
      <c r="R6785" s="594"/>
      <c r="S6785" s="594"/>
      <c r="T6785" s="594"/>
      <c r="U6785" s="594"/>
      <c r="V6785" s="692"/>
      <c r="W6785" s="693"/>
      <c r="X6785" s="694"/>
      <c r="Y6785" s="566"/>
      <c r="Z6785" s="566"/>
      <c r="AA6785" s="566"/>
      <c r="AB6785" s="566"/>
      <c r="AC6785" s="566"/>
      <c r="AD6785" s="566"/>
      <c r="AE6785" s="566"/>
      <c r="AF6785" s="566"/>
    </row>
    <row r="6786" spans="2:32" hidden="1" outlineLevel="1" x14ac:dyDescent="0.45">
      <c r="B6786" s="601"/>
      <c r="C6786" s="695"/>
      <c r="D6786" s="695"/>
      <c r="E6786" s="696"/>
      <c r="F6786" s="697"/>
      <c r="G6786" s="698"/>
      <c r="H6786" s="603"/>
      <c r="I6786" s="603"/>
      <c r="J6786" s="603"/>
      <c r="K6786" s="603"/>
      <c r="L6786" s="603"/>
      <c r="M6786" s="603"/>
      <c r="N6786" s="699"/>
      <c r="O6786" s="703"/>
      <c r="P6786" s="603"/>
      <c r="Q6786" s="603"/>
      <c r="R6786" s="603"/>
      <c r="S6786" s="603"/>
      <c r="T6786" s="603"/>
      <c r="U6786" s="603"/>
      <c r="V6786" s="699"/>
      <c r="W6786" s="700"/>
      <c r="X6786" s="701"/>
      <c r="Y6786" s="566"/>
      <c r="Z6786" s="566"/>
      <c r="AA6786" s="566"/>
      <c r="AB6786" s="566"/>
      <c r="AC6786" s="566"/>
      <c r="AD6786" s="566"/>
      <c r="AE6786" s="566"/>
      <c r="AF6786" s="566"/>
    </row>
    <row r="6787" spans="2:32" hidden="1" outlineLevel="1" x14ac:dyDescent="0.45">
      <c r="B6787" s="592"/>
      <c r="C6787" s="686"/>
      <c r="D6787" s="686"/>
      <c r="E6787" s="688"/>
      <c r="F6787" s="689"/>
      <c r="G6787" s="690"/>
      <c r="H6787" s="594"/>
      <c r="I6787" s="594"/>
      <c r="J6787" s="594"/>
      <c r="K6787" s="594"/>
      <c r="L6787" s="594"/>
      <c r="M6787" s="594"/>
      <c r="N6787" s="692"/>
      <c r="O6787" s="702"/>
      <c r="P6787" s="594"/>
      <c r="Q6787" s="594"/>
      <c r="R6787" s="594"/>
      <c r="S6787" s="594"/>
      <c r="T6787" s="594"/>
      <c r="U6787" s="594"/>
      <c r="V6787" s="692"/>
      <c r="W6787" s="693"/>
      <c r="X6787" s="694"/>
      <c r="Y6787" s="566"/>
      <c r="Z6787" s="566"/>
      <c r="AA6787" s="566"/>
      <c r="AB6787" s="566"/>
      <c r="AC6787" s="566"/>
      <c r="AD6787" s="566"/>
      <c r="AE6787" s="566"/>
      <c r="AF6787" s="566"/>
    </row>
    <row r="6788" spans="2:32" hidden="1" outlineLevel="1" x14ac:dyDescent="0.45">
      <c r="B6788" s="601"/>
      <c r="C6788" s="695"/>
      <c r="D6788" s="695"/>
      <c r="E6788" s="696"/>
      <c r="F6788" s="697"/>
      <c r="G6788" s="698"/>
      <c r="H6788" s="603"/>
      <c r="I6788" s="603"/>
      <c r="J6788" s="603"/>
      <c r="K6788" s="603"/>
      <c r="L6788" s="603"/>
      <c r="M6788" s="603"/>
      <c r="N6788" s="699"/>
      <c r="O6788" s="703"/>
      <c r="P6788" s="603"/>
      <c r="Q6788" s="603"/>
      <c r="R6788" s="603"/>
      <c r="S6788" s="603"/>
      <c r="T6788" s="603"/>
      <c r="U6788" s="603"/>
      <c r="V6788" s="699"/>
      <c r="W6788" s="700"/>
      <c r="X6788" s="701"/>
      <c r="Y6788" s="566"/>
      <c r="Z6788" s="566"/>
      <c r="AA6788" s="566"/>
      <c r="AB6788" s="566"/>
      <c r="AC6788" s="566"/>
      <c r="AD6788" s="566"/>
      <c r="AE6788" s="566"/>
      <c r="AF6788" s="566"/>
    </row>
    <row r="6789" spans="2:32" hidden="1" outlineLevel="1" x14ac:dyDescent="0.45">
      <c r="B6789" s="592"/>
      <c r="C6789" s="686"/>
      <c r="D6789" s="686"/>
      <c r="E6789" s="688"/>
      <c r="F6789" s="689"/>
      <c r="G6789" s="690"/>
      <c r="H6789" s="594"/>
      <c r="I6789" s="594"/>
      <c r="J6789" s="594"/>
      <c r="K6789" s="594"/>
      <c r="L6789" s="594"/>
      <c r="M6789" s="594"/>
      <c r="N6789" s="692"/>
      <c r="O6789" s="702"/>
      <c r="P6789" s="594"/>
      <c r="Q6789" s="594"/>
      <c r="R6789" s="594"/>
      <c r="S6789" s="594"/>
      <c r="T6789" s="594"/>
      <c r="U6789" s="594"/>
      <c r="V6789" s="692"/>
      <c r="W6789" s="693"/>
      <c r="X6789" s="694"/>
      <c r="Y6789" s="566"/>
      <c r="Z6789" s="566"/>
      <c r="AA6789" s="566"/>
      <c r="AB6789" s="566"/>
      <c r="AC6789" s="566"/>
      <c r="AD6789" s="566"/>
      <c r="AE6789" s="566"/>
      <c r="AF6789" s="566"/>
    </row>
    <row r="6790" spans="2:32" hidden="1" outlineLevel="1" x14ac:dyDescent="0.45">
      <c r="B6790" s="601"/>
      <c r="C6790" s="695"/>
      <c r="D6790" s="695"/>
      <c r="E6790" s="696"/>
      <c r="F6790" s="697"/>
      <c r="G6790" s="698"/>
      <c r="H6790" s="603"/>
      <c r="I6790" s="603"/>
      <c r="J6790" s="603"/>
      <c r="K6790" s="603"/>
      <c r="L6790" s="603"/>
      <c r="M6790" s="603"/>
      <c r="N6790" s="699"/>
      <c r="O6790" s="703"/>
      <c r="P6790" s="603"/>
      <c r="Q6790" s="603"/>
      <c r="R6790" s="603"/>
      <c r="S6790" s="603"/>
      <c r="T6790" s="603"/>
      <c r="U6790" s="603"/>
      <c r="V6790" s="699"/>
      <c r="W6790" s="700"/>
      <c r="X6790" s="701"/>
      <c r="Y6790" s="566"/>
      <c r="Z6790" s="566"/>
      <c r="AA6790" s="566"/>
      <c r="AB6790" s="566"/>
      <c r="AC6790" s="566"/>
      <c r="AD6790" s="566"/>
      <c r="AE6790" s="566"/>
      <c r="AF6790" s="566"/>
    </row>
    <row r="6791" spans="2:32" hidden="1" outlineLevel="1" x14ac:dyDescent="0.45">
      <c r="B6791" s="592"/>
      <c r="C6791" s="686"/>
      <c r="D6791" s="686"/>
      <c r="E6791" s="688"/>
      <c r="F6791" s="689"/>
      <c r="G6791" s="690"/>
      <c r="H6791" s="594"/>
      <c r="I6791" s="594"/>
      <c r="J6791" s="594"/>
      <c r="K6791" s="594"/>
      <c r="L6791" s="594"/>
      <c r="M6791" s="594"/>
      <c r="N6791" s="692"/>
      <c r="O6791" s="702"/>
      <c r="P6791" s="594"/>
      <c r="Q6791" s="594"/>
      <c r="R6791" s="594"/>
      <c r="S6791" s="594"/>
      <c r="T6791" s="594"/>
      <c r="U6791" s="594"/>
      <c r="V6791" s="692"/>
      <c r="W6791" s="693"/>
      <c r="X6791" s="694"/>
      <c r="Y6791" s="566"/>
      <c r="Z6791" s="566"/>
      <c r="AA6791" s="566"/>
      <c r="AB6791" s="566"/>
      <c r="AC6791" s="566"/>
      <c r="AD6791" s="566"/>
      <c r="AE6791" s="566"/>
      <c r="AF6791" s="566"/>
    </row>
    <row r="6792" spans="2:32" hidden="1" outlineLevel="1" x14ac:dyDescent="0.45">
      <c r="B6792" s="601"/>
      <c r="C6792" s="695"/>
      <c r="D6792" s="695"/>
      <c r="E6792" s="696"/>
      <c r="F6792" s="697"/>
      <c r="G6792" s="698"/>
      <c r="H6792" s="603"/>
      <c r="I6792" s="603"/>
      <c r="J6792" s="603"/>
      <c r="K6792" s="603"/>
      <c r="L6792" s="603"/>
      <c r="M6792" s="603"/>
      <c r="N6792" s="699"/>
      <c r="O6792" s="703"/>
      <c r="P6792" s="603"/>
      <c r="Q6792" s="603"/>
      <c r="R6792" s="603"/>
      <c r="S6792" s="603"/>
      <c r="T6792" s="603"/>
      <c r="U6792" s="603"/>
      <c r="V6792" s="699"/>
      <c r="W6792" s="700"/>
      <c r="X6792" s="701"/>
      <c r="Y6792" s="566"/>
      <c r="Z6792" s="566"/>
      <c r="AA6792" s="566"/>
      <c r="AB6792" s="566"/>
      <c r="AC6792" s="566"/>
      <c r="AD6792" s="566"/>
      <c r="AE6792" s="566"/>
      <c r="AF6792" s="566"/>
    </row>
    <row r="6793" spans="2:32" hidden="1" outlineLevel="1" x14ac:dyDescent="0.45">
      <c r="B6793" s="592"/>
      <c r="C6793" s="686"/>
      <c r="D6793" s="686"/>
      <c r="E6793" s="688"/>
      <c r="F6793" s="689"/>
      <c r="G6793" s="690"/>
      <c r="H6793" s="594"/>
      <c r="I6793" s="594"/>
      <c r="J6793" s="594"/>
      <c r="K6793" s="594"/>
      <c r="L6793" s="594"/>
      <c r="M6793" s="594"/>
      <c r="N6793" s="692"/>
      <c r="O6793" s="702"/>
      <c r="P6793" s="594"/>
      <c r="Q6793" s="594"/>
      <c r="R6793" s="594"/>
      <c r="S6793" s="594"/>
      <c r="T6793" s="594"/>
      <c r="U6793" s="594"/>
      <c r="V6793" s="692"/>
      <c r="W6793" s="693"/>
      <c r="X6793" s="694"/>
      <c r="Y6793" s="566"/>
      <c r="Z6793" s="566"/>
      <c r="AA6793" s="566"/>
      <c r="AB6793" s="566"/>
      <c r="AC6793" s="566"/>
      <c r="AD6793" s="566"/>
      <c r="AE6793" s="566"/>
      <c r="AF6793" s="566"/>
    </row>
    <row r="6794" spans="2:32" hidden="1" outlineLevel="1" x14ac:dyDescent="0.45">
      <c r="B6794" s="601"/>
      <c r="C6794" s="695"/>
      <c r="D6794" s="695"/>
      <c r="E6794" s="696"/>
      <c r="F6794" s="697"/>
      <c r="G6794" s="698"/>
      <c r="H6794" s="603"/>
      <c r="I6794" s="603"/>
      <c r="J6794" s="603"/>
      <c r="K6794" s="603"/>
      <c r="L6794" s="603"/>
      <c r="M6794" s="603"/>
      <c r="N6794" s="699"/>
      <c r="O6794" s="703"/>
      <c r="P6794" s="603"/>
      <c r="Q6794" s="603"/>
      <c r="R6794" s="603"/>
      <c r="S6794" s="603"/>
      <c r="T6794" s="603"/>
      <c r="U6794" s="603"/>
      <c r="V6794" s="699"/>
      <c r="W6794" s="700"/>
      <c r="X6794" s="701"/>
      <c r="Y6794" s="566"/>
      <c r="Z6794" s="566"/>
      <c r="AA6794" s="566"/>
      <c r="AB6794" s="566"/>
      <c r="AC6794" s="566"/>
      <c r="AD6794" s="566"/>
      <c r="AE6794" s="566"/>
      <c r="AF6794" s="566"/>
    </row>
    <row r="6795" spans="2:32" hidden="1" outlineLevel="1" x14ac:dyDescent="0.45">
      <c r="B6795" s="592"/>
      <c r="C6795" s="686"/>
      <c r="D6795" s="686"/>
      <c r="E6795" s="688"/>
      <c r="F6795" s="689"/>
      <c r="G6795" s="690"/>
      <c r="H6795" s="594"/>
      <c r="I6795" s="594"/>
      <c r="J6795" s="594"/>
      <c r="K6795" s="594"/>
      <c r="L6795" s="594"/>
      <c r="M6795" s="594"/>
      <c r="N6795" s="692"/>
      <c r="O6795" s="702"/>
      <c r="P6795" s="594"/>
      <c r="Q6795" s="594"/>
      <c r="R6795" s="594"/>
      <c r="S6795" s="594"/>
      <c r="T6795" s="594"/>
      <c r="U6795" s="594"/>
      <c r="V6795" s="692"/>
      <c r="W6795" s="693"/>
      <c r="X6795" s="694"/>
      <c r="Y6795" s="566"/>
      <c r="Z6795" s="566"/>
      <c r="AA6795" s="566"/>
      <c r="AB6795" s="566"/>
      <c r="AC6795" s="566"/>
      <c r="AD6795" s="566"/>
      <c r="AE6795" s="566"/>
      <c r="AF6795" s="566"/>
    </row>
    <row r="6796" spans="2:32" hidden="1" outlineLevel="1" x14ac:dyDescent="0.45">
      <c r="B6796" s="601"/>
      <c r="C6796" s="695"/>
      <c r="D6796" s="695"/>
      <c r="E6796" s="696"/>
      <c r="F6796" s="697"/>
      <c r="G6796" s="698"/>
      <c r="H6796" s="603"/>
      <c r="I6796" s="603"/>
      <c r="J6796" s="603"/>
      <c r="K6796" s="603"/>
      <c r="L6796" s="603"/>
      <c r="M6796" s="603"/>
      <c r="N6796" s="699"/>
      <c r="O6796" s="703"/>
      <c r="P6796" s="603"/>
      <c r="Q6796" s="603"/>
      <c r="R6796" s="603"/>
      <c r="S6796" s="603"/>
      <c r="T6796" s="603"/>
      <c r="U6796" s="603"/>
      <c r="V6796" s="699"/>
      <c r="W6796" s="700"/>
      <c r="X6796" s="701"/>
      <c r="Y6796" s="566"/>
      <c r="Z6796" s="566"/>
      <c r="AA6796" s="566"/>
      <c r="AB6796" s="566"/>
      <c r="AC6796" s="566"/>
      <c r="AD6796" s="566"/>
      <c r="AE6796" s="566"/>
      <c r="AF6796" s="566"/>
    </row>
    <row r="6797" spans="2:32" hidden="1" outlineLevel="1" x14ac:dyDescent="0.45">
      <c r="B6797" s="592"/>
      <c r="C6797" s="686"/>
      <c r="D6797" s="686"/>
      <c r="E6797" s="688"/>
      <c r="F6797" s="689"/>
      <c r="G6797" s="690"/>
      <c r="H6797" s="594"/>
      <c r="I6797" s="594"/>
      <c r="J6797" s="594"/>
      <c r="K6797" s="594"/>
      <c r="L6797" s="594"/>
      <c r="M6797" s="594"/>
      <c r="N6797" s="692"/>
      <c r="O6797" s="702"/>
      <c r="P6797" s="594"/>
      <c r="Q6797" s="594"/>
      <c r="R6797" s="594"/>
      <c r="S6797" s="594"/>
      <c r="T6797" s="594"/>
      <c r="U6797" s="594"/>
      <c r="V6797" s="692"/>
      <c r="W6797" s="693"/>
      <c r="X6797" s="694"/>
      <c r="Y6797" s="566"/>
      <c r="Z6797" s="566"/>
      <c r="AA6797" s="566"/>
      <c r="AB6797" s="566"/>
      <c r="AC6797" s="566"/>
      <c r="AD6797" s="566"/>
      <c r="AE6797" s="566"/>
      <c r="AF6797" s="566"/>
    </row>
    <row r="6798" spans="2:32" hidden="1" outlineLevel="1" x14ac:dyDescent="0.45">
      <c r="B6798" s="601"/>
      <c r="C6798" s="695"/>
      <c r="D6798" s="695"/>
      <c r="E6798" s="696"/>
      <c r="F6798" s="697"/>
      <c r="G6798" s="698"/>
      <c r="H6798" s="603"/>
      <c r="I6798" s="603"/>
      <c r="J6798" s="603"/>
      <c r="K6798" s="603"/>
      <c r="L6798" s="603"/>
      <c r="M6798" s="603"/>
      <c r="N6798" s="699"/>
      <c r="O6798" s="703"/>
      <c r="P6798" s="603"/>
      <c r="Q6798" s="603"/>
      <c r="R6798" s="603"/>
      <c r="S6798" s="603"/>
      <c r="T6798" s="603"/>
      <c r="U6798" s="603"/>
      <c r="V6798" s="699"/>
      <c r="W6798" s="700"/>
      <c r="X6798" s="701"/>
      <c r="Y6798" s="566"/>
      <c r="Z6798" s="566"/>
      <c r="AA6798" s="566"/>
      <c r="AB6798" s="566"/>
      <c r="AC6798" s="566"/>
      <c r="AD6798" s="566"/>
      <c r="AE6798" s="566"/>
      <c r="AF6798" s="566"/>
    </row>
    <row r="6799" spans="2:32" hidden="1" outlineLevel="1" x14ac:dyDescent="0.45">
      <c r="B6799" s="592"/>
      <c r="C6799" s="686"/>
      <c r="D6799" s="686"/>
      <c r="E6799" s="688"/>
      <c r="F6799" s="689"/>
      <c r="G6799" s="690"/>
      <c r="H6799" s="594"/>
      <c r="I6799" s="594"/>
      <c r="J6799" s="594"/>
      <c r="K6799" s="594"/>
      <c r="L6799" s="594"/>
      <c r="M6799" s="594"/>
      <c r="N6799" s="692"/>
      <c r="O6799" s="702"/>
      <c r="P6799" s="594"/>
      <c r="Q6799" s="594"/>
      <c r="R6799" s="594"/>
      <c r="S6799" s="594"/>
      <c r="T6799" s="594"/>
      <c r="U6799" s="594"/>
      <c r="V6799" s="692"/>
      <c r="W6799" s="693"/>
      <c r="X6799" s="694"/>
      <c r="Y6799" s="566"/>
      <c r="Z6799" s="566"/>
      <c r="AA6799" s="566"/>
      <c r="AB6799" s="566"/>
      <c r="AC6799" s="566"/>
      <c r="AD6799" s="566"/>
      <c r="AE6799" s="566"/>
      <c r="AF6799" s="566"/>
    </row>
    <row r="6800" spans="2:32" hidden="1" outlineLevel="1" x14ac:dyDescent="0.45">
      <c r="B6800" s="601"/>
      <c r="C6800" s="695"/>
      <c r="D6800" s="695"/>
      <c r="E6800" s="696"/>
      <c r="F6800" s="697"/>
      <c r="G6800" s="698"/>
      <c r="H6800" s="603"/>
      <c r="I6800" s="603"/>
      <c r="J6800" s="603"/>
      <c r="K6800" s="603"/>
      <c r="L6800" s="603"/>
      <c r="M6800" s="603"/>
      <c r="N6800" s="699"/>
      <c r="O6800" s="703"/>
      <c r="P6800" s="603"/>
      <c r="Q6800" s="603"/>
      <c r="R6800" s="603"/>
      <c r="S6800" s="603"/>
      <c r="T6800" s="603"/>
      <c r="U6800" s="603"/>
      <c r="V6800" s="699"/>
      <c r="W6800" s="700"/>
      <c r="X6800" s="701"/>
      <c r="Y6800" s="566"/>
      <c r="Z6800" s="566"/>
      <c r="AA6800" s="566"/>
      <c r="AB6800" s="566"/>
      <c r="AC6800" s="566"/>
      <c r="AD6800" s="566"/>
      <c r="AE6800" s="566"/>
      <c r="AF6800" s="566"/>
    </row>
    <row r="6801" spans="2:32" hidden="1" outlineLevel="1" x14ac:dyDescent="0.45">
      <c r="B6801" s="592"/>
      <c r="C6801" s="686"/>
      <c r="D6801" s="686"/>
      <c r="E6801" s="688"/>
      <c r="F6801" s="689"/>
      <c r="G6801" s="690"/>
      <c r="H6801" s="594"/>
      <c r="I6801" s="594"/>
      <c r="J6801" s="594"/>
      <c r="K6801" s="594"/>
      <c r="L6801" s="594"/>
      <c r="M6801" s="594"/>
      <c r="N6801" s="692"/>
      <c r="O6801" s="702"/>
      <c r="P6801" s="594"/>
      <c r="Q6801" s="594"/>
      <c r="R6801" s="594"/>
      <c r="S6801" s="594"/>
      <c r="T6801" s="594"/>
      <c r="U6801" s="594"/>
      <c r="V6801" s="692"/>
      <c r="W6801" s="693"/>
      <c r="X6801" s="694"/>
      <c r="Y6801" s="566"/>
      <c r="Z6801" s="566"/>
      <c r="AA6801" s="566"/>
      <c r="AB6801" s="566"/>
      <c r="AC6801" s="566"/>
      <c r="AD6801" s="566"/>
      <c r="AE6801" s="566"/>
      <c r="AF6801" s="566"/>
    </row>
    <row r="6802" spans="2:32" hidden="1" outlineLevel="1" x14ac:dyDescent="0.45">
      <c r="B6802" s="601"/>
      <c r="C6802" s="695"/>
      <c r="D6802" s="695"/>
      <c r="E6802" s="696"/>
      <c r="F6802" s="697"/>
      <c r="G6802" s="698"/>
      <c r="H6802" s="603"/>
      <c r="I6802" s="603"/>
      <c r="J6802" s="603"/>
      <c r="K6802" s="603"/>
      <c r="L6802" s="603"/>
      <c r="M6802" s="603"/>
      <c r="N6802" s="699"/>
      <c r="O6802" s="703"/>
      <c r="P6802" s="603"/>
      <c r="Q6802" s="603"/>
      <c r="R6802" s="603"/>
      <c r="S6802" s="603"/>
      <c r="T6802" s="603"/>
      <c r="U6802" s="603"/>
      <c r="V6802" s="699"/>
      <c r="W6802" s="700"/>
      <c r="X6802" s="701"/>
      <c r="Y6802" s="566"/>
      <c r="Z6802" s="566"/>
      <c r="AA6802" s="566"/>
      <c r="AB6802" s="566"/>
      <c r="AC6802" s="566"/>
      <c r="AD6802" s="566"/>
      <c r="AE6802" s="566"/>
      <c r="AF6802" s="566"/>
    </row>
    <row r="6803" spans="2:32" hidden="1" outlineLevel="1" x14ac:dyDescent="0.45">
      <c r="B6803" s="592"/>
      <c r="C6803" s="686"/>
      <c r="D6803" s="686"/>
      <c r="E6803" s="688"/>
      <c r="F6803" s="689"/>
      <c r="G6803" s="690"/>
      <c r="H6803" s="594"/>
      <c r="I6803" s="594"/>
      <c r="J6803" s="594"/>
      <c r="K6803" s="594"/>
      <c r="L6803" s="594"/>
      <c r="M6803" s="594"/>
      <c r="N6803" s="692"/>
      <c r="O6803" s="702"/>
      <c r="P6803" s="594"/>
      <c r="Q6803" s="594"/>
      <c r="R6803" s="594"/>
      <c r="S6803" s="594"/>
      <c r="T6803" s="594"/>
      <c r="U6803" s="594"/>
      <c r="V6803" s="692"/>
      <c r="W6803" s="693"/>
      <c r="X6803" s="694"/>
      <c r="Y6803" s="566"/>
      <c r="Z6803" s="566"/>
      <c r="AA6803" s="566"/>
      <c r="AB6803" s="566"/>
      <c r="AC6803" s="566"/>
      <c r="AD6803" s="566"/>
      <c r="AE6803" s="566"/>
      <c r="AF6803" s="566"/>
    </row>
    <row r="6804" spans="2:32" hidden="1" outlineLevel="1" x14ac:dyDescent="0.45">
      <c r="B6804" s="601"/>
      <c r="C6804" s="695"/>
      <c r="D6804" s="695"/>
      <c r="E6804" s="696"/>
      <c r="F6804" s="697"/>
      <c r="G6804" s="698"/>
      <c r="H6804" s="603"/>
      <c r="I6804" s="603"/>
      <c r="J6804" s="603"/>
      <c r="K6804" s="603"/>
      <c r="L6804" s="603"/>
      <c r="M6804" s="603"/>
      <c r="N6804" s="699"/>
      <c r="O6804" s="703"/>
      <c r="P6804" s="603"/>
      <c r="Q6804" s="603"/>
      <c r="R6804" s="603"/>
      <c r="S6804" s="603"/>
      <c r="T6804" s="603"/>
      <c r="U6804" s="603"/>
      <c r="V6804" s="699"/>
      <c r="W6804" s="700"/>
      <c r="X6804" s="701"/>
      <c r="Y6804" s="566"/>
      <c r="Z6804" s="566"/>
      <c r="AA6804" s="566"/>
      <c r="AB6804" s="566"/>
      <c r="AC6804" s="566"/>
      <c r="AD6804" s="566"/>
      <c r="AE6804" s="566"/>
      <c r="AF6804" s="566"/>
    </row>
    <row r="6805" spans="2:32" hidden="1" outlineLevel="1" x14ac:dyDescent="0.45">
      <c r="B6805" s="592"/>
      <c r="C6805" s="686"/>
      <c r="D6805" s="686"/>
      <c r="E6805" s="688"/>
      <c r="F6805" s="689"/>
      <c r="G6805" s="690"/>
      <c r="H6805" s="594"/>
      <c r="I6805" s="594"/>
      <c r="J6805" s="594"/>
      <c r="K6805" s="594"/>
      <c r="L6805" s="594"/>
      <c r="M6805" s="594"/>
      <c r="N6805" s="692"/>
      <c r="O6805" s="702"/>
      <c r="P6805" s="594"/>
      <c r="Q6805" s="594"/>
      <c r="R6805" s="594"/>
      <c r="S6805" s="594"/>
      <c r="T6805" s="594"/>
      <c r="U6805" s="594"/>
      <c r="V6805" s="692"/>
      <c r="W6805" s="693"/>
      <c r="X6805" s="694"/>
      <c r="Y6805" s="566"/>
      <c r="Z6805" s="566"/>
      <c r="AA6805" s="566"/>
      <c r="AB6805" s="566"/>
      <c r="AC6805" s="566"/>
      <c r="AD6805" s="566"/>
      <c r="AE6805" s="566"/>
      <c r="AF6805" s="566"/>
    </row>
    <row r="6806" spans="2:32" hidden="1" outlineLevel="1" x14ac:dyDescent="0.45">
      <c r="B6806" s="601"/>
      <c r="C6806" s="695"/>
      <c r="D6806" s="695"/>
      <c r="E6806" s="696"/>
      <c r="F6806" s="697"/>
      <c r="G6806" s="698"/>
      <c r="H6806" s="603"/>
      <c r="I6806" s="603"/>
      <c r="J6806" s="603"/>
      <c r="K6806" s="603"/>
      <c r="L6806" s="603"/>
      <c r="M6806" s="603"/>
      <c r="N6806" s="699"/>
      <c r="O6806" s="703"/>
      <c r="P6806" s="603"/>
      <c r="Q6806" s="603"/>
      <c r="R6806" s="603"/>
      <c r="S6806" s="603"/>
      <c r="T6806" s="603"/>
      <c r="U6806" s="603"/>
      <c r="V6806" s="699"/>
      <c r="W6806" s="700"/>
      <c r="X6806" s="701"/>
      <c r="Y6806" s="566"/>
      <c r="Z6806" s="566"/>
      <c r="AA6806" s="566"/>
      <c r="AB6806" s="566"/>
      <c r="AC6806" s="566"/>
      <c r="AD6806" s="566"/>
      <c r="AE6806" s="566"/>
      <c r="AF6806" s="566"/>
    </row>
    <row r="6807" spans="2:32" hidden="1" outlineLevel="1" x14ac:dyDescent="0.45">
      <c r="B6807" s="592"/>
      <c r="C6807" s="686"/>
      <c r="D6807" s="686"/>
      <c r="E6807" s="688"/>
      <c r="F6807" s="689"/>
      <c r="G6807" s="690"/>
      <c r="H6807" s="594"/>
      <c r="I6807" s="594"/>
      <c r="J6807" s="594"/>
      <c r="K6807" s="594"/>
      <c r="L6807" s="594"/>
      <c r="M6807" s="594"/>
      <c r="N6807" s="692"/>
      <c r="O6807" s="702"/>
      <c r="P6807" s="594"/>
      <c r="Q6807" s="594"/>
      <c r="R6807" s="594"/>
      <c r="S6807" s="594"/>
      <c r="T6807" s="594"/>
      <c r="U6807" s="594"/>
      <c r="V6807" s="692"/>
      <c r="W6807" s="693"/>
      <c r="X6807" s="694"/>
      <c r="Y6807" s="566"/>
      <c r="Z6807" s="566"/>
      <c r="AA6807" s="566"/>
      <c r="AB6807" s="566"/>
      <c r="AC6807" s="566"/>
      <c r="AD6807" s="566"/>
      <c r="AE6807" s="566"/>
      <c r="AF6807" s="566"/>
    </row>
    <row r="6808" spans="2:32" hidden="1" outlineLevel="1" x14ac:dyDescent="0.45">
      <c r="B6808" s="601"/>
      <c r="C6808" s="695"/>
      <c r="D6808" s="695"/>
      <c r="E6808" s="696"/>
      <c r="F6808" s="697"/>
      <c r="G6808" s="698"/>
      <c r="H6808" s="603"/>
      <c r="I6808" s="603"/>
      <c r="J6808" s="603"/>
      <c r="K6808" s="603"/>
      <c r="L6808" s="603"/>
      <c r="M6808" s="603"/>
      <c r="N6808" s="699"/>
      <c r="O6808" s="703"/>
      <c r="P6808" s="603"/>
      <c r="Q6808" s="603"/>
      <c r="R6808" s="603"/>
      <c r="S6808" s="603"/>
      <c r="T6808" s="603"/>
      <c r="U6808" s="603"/>
      <c r="V6808" s="699"/>
      <c r="W6808" s="700"/>
      <c r="X6808" s="701"/>
      <c r="Y6808" s="566"/>
      <c r="Z6808" s="566"/>
      <c r="AA6808" s="566"/>
      <c r="AB6808" s="566"/>
      <c r="AC6808" s="566"/>
      <c r="AD6808" s="566"/>
      <c r="AE6808" s="566"/>
      <c r="AF6808" s="566"/>
    </row>
    <row r="6809" spans="2:32" hidden="1" outlineLevel="1" x14ac:dyDescent="0.45">
      <c r="B6809" s="592"/>
      <c r="C6809" s="686"/>
      <c r="D6809" s="686"/>
      <c r="E6809" s="688"/>
      <c r="F6809" s="689"/>
      <c r="G6809" s="690"/>
      <c r="H6809" s="594"/>
      <c r="I6809" s="594"/>
      <c r="J6809" s="594"/>
      <c r="K6809" s="594"/>
      <c r="L6809" s="594"/>
      <c r="M6809" s="594"/>
      <c r="N6809" s="692"/>
      <c r="O6809" s="702"/>
      <c r="P6809" s="594"/>
      <c r="Q6809" s="594"/>
      <c r="R6809" s="594"/>
      <c r="S6809" s="594"/>
      <c r="T6809" s="594"/>
      <c r="U6809" s="594"/>
      <c r="V6809" s="692"/>
      <c r="W6809" s="693"/>
      <c r="X6809" s="694"/>
      <c r="Y6809" s="566"/>
      <c r="Z6809" s="566"/>
      <c r="AA6809" s="566"/>
      <c r="AB6809" s="566"/>
      <c r="AC6809" s="566"/>
      <c r="AD6809" s="566"/>
      <c r="AE6809" s="566"/>
      <c r="AF6809" s="566"/>
    </row>
    <row r="6810" spans="2:32" hidden="1" outlineLevel="1" x14ac:dyDescent="0.45">
      <c r="B6810" s="601"/>
      <c r="C6810" s="695"/>
      <c r="D6810" s="695"/>
      <c r="E6810" s="696"/>
      <c r="F6810" s="697"/>
      <c r="G6810" s="698"/>
      <c r="H6810" s="603"/>
      <c r="I6810" s="603"/>
      <c r="J6810" s="603"/>
      <c r="K6810" s="603"/>
      <c r="L6810" s="603"/>
      <c r="M6810" s="603"/>
      <c r="N6810" s="699"/>
      <c r="O6810" s="703"/>
      <c r="P6810" s="603"/>
      <c r="Q6810" s="603"/>
      <c r="R6810" s="603"/>
      <c r="S6810" s="603"/>
      <c r="T6810" s="603"/>
      <c r="U6810" s="603"/>
      <c r="V6810" s="699"/>
      <c r="W6810" s="700"/>
      <c r="X6810" s="701"/>
      <c r="Y6810" s="566"/>
      <c r="Z6810" s="566"/>
      <c r="AA6810" s="566"/>
      <c r="AB6810" s="566"/>
      <c r="AC6810" s="566"/>
      <c r="AD6810" s="566"/>
      <c r="AE6810" s="566"/>
      <c r="AF6810" s="566"/>
    </row>
    <row r="6811" spans="2:32" hidden="1" outlineLevel="1" x14ac:dyDescent="0.45">
      <c r="B6811" s="592"/>
      <c r="C6811" s="686"/>
      <c r="D6811" s="686"/>
      <c r="E6811" s="688"/>
      <c r="F6811" s="689"/>
      <c r="G6811" s="690"/>
      <c r="H6811" s="594"/>
      <c r="I6811" s="594"/>
      <c r="J6811" s="594"/>
      <c r="K6811" s="594"/>
      <c r="L6811" s="594"/>
      <c r="M6811" s="594"/>
      <c r="N6811" s="692"/>
      <c r="O6811" s="702"/>
      <c r="P6811" s="594"/>
      <c r="Q6811" s="594"/>
      <c r="R6811" s="594"/>
      <c r="S6811" s="594"/>
      <c r="T6811" s="594"/>
      <c r="U6811" s="594"/>
      <c r="V6811" s="692"/>
      <c r="W6811" s="693"/>
      <c r="X6811" s="694"/>
      <c r="Y6811" s="566"/>
      <c r="Z6811" s="566"/>
      <c r="AA6811" s="566"/>
      <c r="AB6811" s="566"/>
      <c r="AC6811" s="566"/>
      <c r="AD6811" s="566"/>
      <c r="AE6811" s="566"/>
      <c r="AF6811" s="566"/>
    </row>
    <row r="6812" spans="2:32" hidden="1" outlineLevel="1" x14ac:dyDescent="0.45">
      <c r="B6812" s="601"/>
      <c r="C6812" s="695"/>
      <c r="D6812" s="695"/>
      <c r="E6812" s="696"/>
      <c r="F6812" s="697"/>
      <c r="G6812" s="698"/>
      <c r="H6812" s="603"/>
      <c r="I6812" s="603"/>
      <c r="J6812" s="603"/>
      <c r="K6812" s="603"/>
      <c r="L6812" s="603"/>
      <c r="M6812" s="603"/>
      <c r="N6812" s="699"/>
      <c r="O6812" s="703"/>
      <c r="P6812" s="603"/>
      <c r="Q6812" s="603"/>
      <c r="R6812" s="603"/>
      <c r="S6812" s="603"/>
      <c r="T6812" s="603"/>
      <c r="U6812" s="603"/>
      <c r="V6812" s="699"/>
      <c r="W6812" s="700"/>
      <c r="X6812" s="701"/>
      <c r="Y6812" s="566"/>
      <c r="Z6812" s="566"/>
      <c r="AA6812" s="566"/>
      <c r="AB6812" s="566"/>
      <c r="AC6812" s="566"/>
      <c r="AD6812" s="566"/>
      <c r="AE6812" s="566"/>
      <c r="AF6812" s="566"/>
    </row>
    <row r="6813" spans="2:32" hidden="1" outlineLevel="1" x14ac:dyDescent="0.45">
      <c r="B6813" s="592"/>
      <c r="C6813" s="686"/>
      <c r="D6813" s="686"/>
      <c r="E6813" s="688"/>
      <c r="F6813" s="689"/>
      <c r="G6813" s="690"/>
      <c r="H6813" s="594"/>
      <c r="I6813" s="594"/>
      <c r="J6813" s="594"/>
      <c r="K6813" s="594"/>
      <c r="L6813" s="594"/>
      <c r="M6813" s="594"/>
      <c r="N6813" s="692"/>
      <c r="O6813" s="702"/>
      <c r="P6813" s="594"/>
      <c r="Q6813" s="594"/>
      <c r="R6813" s="594"/>
      <c r="S6813" s="594"/>
      <c r="T6813" s="594"/>
      <c r="U6813" s="594"/>
      <c r="V6813" s="692"/>
      <c r="W6813" s="693"/>
      <c r="X6813" s="694"/>
      <c r="Y6813" s="566"/>
      <c r="Z6813" s="566"/>
      <c r="AA6813" s="566"/>
      <c r="AB6813" s="566"/>
      <c r="AC6813" s="566"/>
      <c r="AD6813" s="566"/>
      <c r="AE6813" s="566"/>
      <c r="AF6813" s="566"/>
    </row>
    <row r="6814" spans="2:32" hidden="1" outlineLevel="1" x14ac:dyDescent="0.45">
      <c r="B6814" s="601"/>
      <c r="C6814" s="695"/>
      <c r="D6814" s="695"/>
      <c r="E6814" s="696"/>
      <c r="F6814" s="697"/>
      <c r="G6814" s="698"/>
      <c r="H6814" s="603"/>
      <c r="I6814" s="603"/>
      <c r="J6814" s="603"/>
      <c r="K6814" s="603"/>
      <c r="L6814" s="603"/>
      <c r="M6814" s="603"/>
      <c r="N6814" s="699"/>
      <c r="O6814" s="703"/>
      <c r="P6814" s="603"/>
      <c r="Q6814" s="603"/>
      <c r="R6814" s="603"/>
      <c r="S6814" s="603"/>
      <c r="T6814" s="603"/>
      <c r="U6814" s="603"/>
      <c r="V6814" s="699"/>
      <c r="W6814" s="700"/>
      <c r="X6814" s="701"/>
      <c r="Y6814" s="566"/>
      <c r="Z6814" s="566"/>
      <c r="AA6814" s="566"/>
      <c r="AB6814" s="566"/>
      <c r="AC6814" s="566"/>
      <c r="AD6814" s="566"/>
      <c r="AE6814" s="566"/>
      <c r="AF6814" s="566"/>
    </row>
    <row r="6815" spans="2:32" hidden="1" outlineLevel="1" x14ac:dyDescent="0.45">
      <c r="B6815" s="592"/>
      <c r="C6815" s="686"/>
      <c r="D6815" s="686"/>
      <c r="E6815" s="688"/>
      <c r="F6815" s="689"/>
      <c r="G6815" s="690"/>
      <c r="H6815" s="594"/>
      <c r="I6815" s="594"/>
      <c r="J6815" s="594"/>
      <c r="K6815" s="594"/>
      <c r="L6815" s="594"/>
      <c r="M6815" s="594"/>
      <c r="N6815" s="692"/>
      <c r="O6815" s="702"/>
      <c r="P6815" s="594"/>
      <c r="Q6815" s="594"/>
      <c r="R6815" s="594"/>
      <c r="S6815" s="594"/>
      <c r="T6815" s="594"/>
      <c r="U6815" s="594"/>
      <c r="V6815" s="692"/>
      <c r="W6815" s="693"/>
      <c r="X6815" s="694"/>
      <c r="Y6815" s="566"/>
      <c r="Z6815" s="566"/>
      <c r="AA6815" s="566"/>
      <c r="AB6815" s="566"/>
      <c r="AC6815" s="566"/>
      <c r="AD6815" s="566"/>
      <c r="AE6815" s="566"/>
      <c r="AF6815" s="566"/>
    </row>
    <row r="6816" spans="2:32" hidden="1" outlineLevel="1" x14ac:dyDescent="0.45">
      <c r="B6816" s="601"/>
      <c r="C6816" s="695"/>
      <c r="D6816" s="695"/>
      <c r="E6816" s="696"/>
      <c r="F6816" s="697"/>
      <c r="G6816" s="698"/>
      <c r="H6816" s="603"/>
      <c r="I6816" s="603"/>
      <c r="J6816" s="603"/>
      <c r="K6816" s="603"/>
      <c r="L6816" s="603"/>
      <c r="M6816" s="603"/>
      <c r="N6816" s="699"/>
      <c r="O6816" s="703"/>
      <c r="P6816" s="603"/>
      <c r="Q6816" s="603"/>
      <c r="R6816" s="603"/>
      <c r="S6816" s="603"/>
      <c r="T6816" s="603"/>
      <c r="U6816" s="603"/>
      <c r="V6816" s="699"/>
      <c r="W6816" s="700"/>
      <c r="X6816" s="701"/>
      <c r="Y6816" s="566"/>
      <c r="Z6816" s="566"/>
      <c r="AA6816" s="566"/>
      <c r="AB6816" s="566"/>
      <c r="AC6816" s="566"/>
      <c r="AD6816" s="566"/>
      <c r="AE6816" s="566"/>
      <c r="AF6816" s="566"/>
    </row>
    <row r="6817" spans="2:32" hidden="1" outlineLevel="1" x14ac:dyDescent="0.45">
      <c r="B6817" s="592"/>
      <c r="C6817" s="686"/>
      <c r="D6817" s="686"/>
      <c r="E6817" s="688"/>
      <c r="F6817" s="689"/>
      <c r="G6817" s="690"/>
      <c r="H6817" s="594"/>
      <c r="I6817" s="594"/>
      <c r="J6817" s="594"/>
      <c r="K6817" s="594"/>
      <c r="L6817" s="594"/>
      <c r="M6817" s="594"/>
      <c r="N6817" s="692"/>
      <c r="O6817" s="702"/>
      <c r="P6817" s="594"/>
      <c r="Q6817" s="594"/>
      <c r="R6817" s="594"/>
      <c r="S6817" s="594"/>
      <c r="T6817" s="594"/>
      <c r="U6817" s="594"/>
      <c r="V6817" s="692"/>
      <c r="W6817" s="693"/>
      <c r="X6817" s="694"/>
      <c r="Y6817" s="566"/>
      <c r="Z6817" s="566"/>
      <c r="AA6817" s="566"/>
      <c r="AB6817" s="566"/>
      <c r="AC6817" s="566"/>
      <c r="AD6817" s="566"/>
      <c r="AE6817" s="566"/>
      <c r="AF6817" s="566"/>
    </row>
    <row r="6818" spans="2:32" hidden="1" outlineLevel="1" x14ac:dyDescent="0.45">
      <c r="B6818" s="601"/>
      <c r="C6818" s="695"/>
      <c r="D6818" s="695"/>
      <c r="E6818" s="696"/>
      <c r="F6818" s="697"/>
      <c r="G6818" s="698"/>
      <c r="H6818" s="603"/>
      <c r="I6818" s="603"/>
      <c r="J6818" s="603"/>
      <c r="K6818" s="603"/>
      <c r="L6818" s="603"/>
      <c r="M6818" s="603"/>
      <c r="N6818" s="699"/>
      <c r="O6818" s="703"/>
      <c r="P6818" s="603"/>
      <c r="Q6818" s="603"/>
      <c r="R6818" s="603"/>
      <c r="S6818" s="603"/>
      <c r="T6818" s="603"/>
      <c r="U6818" s="603"/>
      <c r="V6818" s="699"/>
      <c r="W6818" s="700"/>
      <c r="X6818" s="701"/>
      <c r="Y6818" s="566"/>
      <c r="Z6818" s="566"/>
      <c r="AA6818" s="566"/>
      <c r="AB6818" s="566"/>
      <c r="AC6818" s="566"/>
      <c r="AD6818" s="566"/>
      <c r="AE6818" s="566"/>
      <c r="AF6818" s="566"/>
    </row>
    <row r="6819" spans="2:32" hidden="1" outlineLevel="1" x14ac:dyDescent="0.45">
      <c r="B6819" s="592"/>
      <c r="C6819" s="686"/>
      <c r="D6819" s="686"/>
      <c r="E6819" s="688"/>
      <c r="F6819" s="689"/>
      <c r="G6819" s="690"/>
      <c r="H6819" s="594"/>
      <c r="I6819" s="594"/>
      <c r="J6819" s="594"/>
      <c r="K6819" s="594"/>
      <c r="L6819" s="594"/>
      <c r="M6819" s="594"/>
      <c r="N6819" s="692"/>
      <c r="O6819" s="702"/>
      <c r="P6819" s="594"/>
      <c r="Q6819" s="594"/>
      <c r="R6819" s="594"/>
      <c r="S6819" s="594"/>
      <c r="T6819" s="594"/>
      <c r="U6819" s="594"/>
      <c r="V6819" s="692"/>
      <c r="W6819" s="693"/>
      <c r="X6819" s="694"/>
      <c r="Y6819" s="566"/>
      <c r="Z6819" s="566"/>
      <c r="AA6819" s="566"/>
      <c r="AB6819" s="566"/>
      <c r="AC6819" s="566"/>
      <c r="AD6819" s="566"/>
      <c r="AE6819" s="566"/>
      <c r="AF6819" s="566"/>
    </row>
    <row r="6820" spans="2:32" hidden="1" outlineLevel="1" x14ac:dyDescent="0.45">
      <c r="B6820" s="601"/>
      <c r="C6820" s="695"/>
      <c r="D6820" s="695"/>
      <c r="E6820" s="696"/>
      <c r="F6820" s="697"/>
      <c r="G6820" s="698"/>
      <c r="H6820" s="603"/>
      <c r="I6820" s="603"/>
      <c r="J6820" s="603"/>
      <c r="K6820" s="603"/>
      <c r="L6820" s="603"/>
      <c r="M6820" s="603"/>
      <c r="N6820" s="699"/>
      <c r="O6820" s="703"/>
      <c r="P6820" s="603"/>
      <c r="Q6820" s="603"/>
      <c r="R6820" s="603"/>
      <c r="S6820" s="603"/>
      <c r="T6820" s="603"/>
      <c r="U6820" s="603"/>
      <c r="V6820" s="699"/>
      <c r="W6820" s="700"/>
      <c r="X6820" s="701"/>
      <c r="Y6820" s="566"/>
      <c r="Z6820" s="566"/>
      <c r="AA6820" s="566"/>
      <c r="AB6820" s="566"/>
      <c r="AC6820" s="566"/>
      <c r="AD6820" s="566"/>
      <c r="AE6820" s="566"/>
      <c r="AF6820" s="566"/>
    </row>
    <row r="6821" spans="2:32" hidden="1" outlineLevel="1" x14ac:dyDescent="0.45">
      <c r="B6821" s="592"/>
      <c r="C6821" s="686"/>
      <c r="D6821" s="686"/>
      <c r="E6821" s="688"/>
      <c r="F6821" s="689"/>
      <c r="G6821" s="690"/>
      <c r="H6821" s="594"/>
      <c r="I6821" s="594"/>
      <c r="J6821" s="594"/>
      <c r="K6821" s="594"/>
      <c r="L6821" s="594"/>
      <c r="M6821" s="594"/>
      <c r="N6821" s="692"/>
      <c r="O6821" s="702"/>
      <c r="P6821" s="594"/>
      <c r="Q6821" s="594"/>
      <c r="R6821" s="594"/>
      <c r="S6821" s="594"/>
      <c r="T6821" s="594"/>
      <c r="U6821" s="594"/>
      <c r="V6821" s="692"/>
      <c r="W6821" s="693"/>
      <c r="X6821" s="694"/>
      <c r="Y6821" s="566"/>
      <c r="Z6821" s="566"/>
      <c r="AA6821" s="566"/>
      <c r="AB6821" s="566"/>
      <c r="AC6821" s="566"/>
      <c r="AD6821" s="566"/>
      <c r="AE6821" s="566"/>
      <c r="AF6821" s="566"/>
    </row>
    <row r="6822" spans="2:32" hidden="1" outlineLevel="1" x14ac:dyDescent="0.45">
      <c r="B6822" s="601"/>
      <c r="C6822" s="695"/>
      <c r="D6822" s="695"/>
      <c r="E6822" s="696"/>
      <c r="F6822" s="697"/>
      <c r="G6822" s="698"/>
      <c r="H6822" s="603"/>
      <c r="I6822" s="603"/>
      <c r="J6822" s="603"/>
      <c r="K6822" s="603"/>
      <c r="L6822" s="603"/>
      <c r="M6822" s="603"/>
      <c r="N6822" s="699"/>
      <c r="O6822" s="703"/>
      <c r="P6822" s="603"/>
      <c r="Q6822" s="603"/>
      <c r="R6822" s="603"/>
      <c r="S6822" s="603"/>
      <c r="T6822" s="603"/>
      <c r="U6822" s="603"/>
      <c r="V6822" s="699"/>
      <c r="W6822" s="700"/>
      <c r="X6822" s="701"/>
      <c r="Y6822" s="566"/>
      <c r="Z6822" s="566"/>
      <c r="AA6822" s="566"/>
      <c r="AB6822" s="566"/>
      <c r="AC6822" s="566"/>
      <c r="AD6822" s="566"/>
      <c r="AE6822" s="566"/>
      <c r="AF6822" s="566"/>
    </row>
    <row r="6823" spans="2:32" hidden="1" outlineLevel="1" x14ac:dyDescent="0.45">
      <c r="B6823" s="592"/>
      <c r="C6823" s="686"/>
      <c r="D6823" s="686"/>
      <c r="E6823" s="688"/>
      <c r="F6823" s="689"/>
      <c r="G6823" s="690"/>
      <c r="H6823" s="594"/>
      <c r="I6823" s="594"/>
      <c r="J6823" s="594"/>
      <c r="K6823" s="594"/>
      <c r="L6823" s="594"/>
      <c r="M6823" s="594"/>
      <c r="N6823" s="692"/>
      <c r="O6823" s="702"/>
      <c r="P6823" s="594"/>
      <c r="Q6823" s="594"/>
      <c r="R6823" s="594"/>
      <c r="S6823" s="594"/>
      <c r="T6823" s="594"/>
      <c r="U6823" s="594"/>
      <c r="V6823" s="692"/>
      <c r="W6823" s="693"/>
      <c r="X6823" s="694"/>
      <c r="Y6823" s="566"/>
      <c r="Z6823" s="566"/>
      <c r="AA6823" s="566"/>
      <c r="AB6823" s="566"/>
      <c r="AC6823" s="566"/>
      <c r="AD6823" s="566"/>
      <c r="AE6823" s="566"/>
      <c r="AF6823" s="566"/>
    </row>
    <row r="6824" spans="2:32" hidden="1" outlineLevel="1" x14ac:dyDescent="0.45">
      <c r="B6824" s="601"/>
      <c r="C6824" s="695"/>
      <c r="D6824" s="695"/>
      <c r="E6824" s="696"/>
      <c r="F6824" s="697"/>
      <c r="G6824" s="698"/>
      <c r="H6824" s="603"/>
      <c r="I6824" s="603"/>
      <c r="J6824" s="603"/>
      <c r="K6824" s="603"/>
      <c r="L6824" s="603"/>
      <c r="M6824" s="603"/>
      <c r="N6824" s="699"/>
      <c r="O6824" s="703"/>
      <c r="P6824" s="603"/>
      <c r="Q6824" s="603"/>
      <c r="R6824" s="603"/>
      <c r="S6824" s="603"/>
      <c r="T6824" s="603"/>
      <c r="U6824" s="603"/>
      <c r="V6824" s="699"/>
      <c r="W6824" s="700"/>
      <c r="X6824" s="701"/>
      <c r="Y6824" s="566"/>
      <c r="Z6824" s="566"/>
      <c r="AA6824" s="566"/>
      <c r="AB6824" s="566"/>
      <c r="AC6824" s="566"/>
      <c r="AD6824" s="566"/>
      <c r="AE6824" s="566"/>
      <c r="AF6824" s="566"/>
    </row>
    <row r="6825" spans="2:32" hidden="1" outlineLevel="1" x14ac:dyDescent="0.45">
      <c r="B6825" s="592"/>
      <c r="C6825" s="686"/>
      <c r="D6825" s="686"/>
      <c r="E6825" s="688"/>
      <c r="F6825" s="689"/>
      <c r="G6825" s="690"/>
      <c r="H6825" s="594"/>
      <c r="I6825" s="594"/>
      <c r="J6825" s="594"/>
      <c r="K6825" s="594"/>
      <c r="L6825" s="594"/>
      <c r="M6825" s="594"/>
      <c r="N6825" s="692"/>
      <c r="O6825" s="702"/>
      <c r="P6825" s="594"/>
      <c r="Q6825" s="594"/>
      <c r="R6825" s="594"/>
      <c r="S6825" s="594"/>
      <c r="T6825" s="594"/>
      <c r="U6825" s="594"/>
      <c r="V6825" s="692"/>
      <c r="W6825" s="693"/>
      <c r="X6825" s="694"/>
      <c r="Y6825" s="566"/>
      <c r="Z6825" s="566"/>
      <c r="AA6825" s="566"/>
      <c r="AB6825" s="566"/>
      <c r="AC6825" s="566"/>
      <c r="AD6825" s="566"/>
      <c r="AE6825" s="566"/>
      <c r="AF6825" s="566"/>
    </row>
    <row r="6826" spans="2:32" hidden="1" outlineLevel="1" x14ac:dyDescent="0.45">
      <c r="B6826" s="601"/>
      <c r="C6826" s="695"/>
      <c r="D6826" s="695"/>
      <c r="E6826" s="696"/>
      <c r="F6826" s="697"/>
      <c r="G6826" s="698"/>
      <c r="H6826" s="603"/>
      <c r="I6826" s="603"/>
      <c r="J6826" s="603"/>
      <c r="K6826" s="603"/>
      <c r="L6826" s="603"/>
      <c r="M6826" s="603"/>
      <c r="N6826" s="699"/>
      <c r="O6826" s="703"/>
      <c r="P6826" s="603"/>
      <c r="Q6826" s="603"/>
      <c r="R6826" s="603"/>
      <c r="S6826" s="603"/>
      <c r="T6826" s="603"/>
      <c r="U6826" s="603"/>
      <c r="V6826" s="699"/>
      <c r="W6826" s="700"/>
      <c r="X6826" s="701"/>
      <c r="Y6826" s="566"/>
      <c r="Z6826" s="566"/>
      <c r="AA6826" s="566"/>
      <c r="AB6826" s="566"/>
      <c r="AC6826" s="566"/>
      <c r="AD6826" s="566"/>
      <c r="AE6826" s="566"/>
      <c r="AF6826" s="566"/>
    </row>
    <row r="6827" spans="2:32" hidden="1" outlineLevel="1" x14ac:dyDescent="0.45">
      <c r="B6827" s="592"/>
      <c r="C6827" s="686"/>
      <c r="D6827" s="686"/>
      <c r="E6827" s="688"/>
      <c r="F6827" s="689"/>
      <c r="G6827" s="690"/>
      <c r="H6827" s="594"/>
      <c r="I6827" s="594"/>
      <c r="J6827" s="594"/>
      <c r="K6827" s="594"/>
      <c r="L6827" s="594"/>
      <c r="M6827" s="594"/>
      <c r="N6827" s="692"/>
      <c r="O6827" s="702"/>
      <c r="P6827" s="594"/>
      <c r="Q6827" s="594"/>
      <c r="R6827" s="594"/>
      <c r="S6827" s="594"/>
      <c r="T6827" s="594"/>
      <c r="U6827" s="594"/>
      <c r="V6827" s="692"/>
      <c r="W6827" s="693"/>
      <c r="X6827" s="694"/>
      <c r="Y6827" s="566"/>
      <c r="Z6827" s="566"/>
      <c r="AA6827" s="566"/>
      <c r="AB6827" s="566"/>
      <c r="AC6827" s="566"/>
      <c r="AD6827" s="566"/>
      <c r="AE6827" s="566"/>
      <c r="AF6827" s="566"/>
    </row>
    <row r="6828" spans="2:32" hidden="1" outlineLevel="1" x14ac:dyDescent="0.45">
      <c r="B6828" s="601"/>
      <c r="C6828" s="695"/>
      <c r="D6828" s="695"/>
      <c r="E6828" s="696"/>
      <c r="F6828" s="697"/>
      <c r="G6828" s="698"/>
      <c r="H6828" s="603"/>
      <c r="I6828" s="603"/>
      <c r="J6828" s="603"/>
      <c r="K6828" s="603"/>
      <c r="L6828" s="603"/>
      <c r="M6828" s="603"/>
      <c r="N6828" s="699"/>
      <c r="O6828" s="703"/>
      <c r="P6828" s="603"/>
      <c r="Q6828" s="603"/>
      <c r="R6828" s="603"/>
      <c r="S6828" s="603"/>
      <c r="T6828" s="603"/>
      <c r="U6828" s="603"/>
      <c r="V6828" s="699"/>
      <c r="W6828" s="700"/>
      <c r="X6828" s="701"/>
      <c r="Y6828" s="566"/>
      <c r="Z6828" s="566"/>
      <c r="AA6828" s="566"/>
      <c r="AB6828" s="566"/>
      <c r="AC6828" s="566"/>
      <c r="AD6828" s="566"/>
      <c r="AE6828" s="566"/>
      <c r="AF6828" s="566"/>
    </row>
    <row r="6829" spans="2:32" hidden="1" outlineLevel="1" x14ac:dyDescent="0.45">
      <c r="B6829" s="592"/>
      <c r="C6829" s="686"/>
      <c r="D6829" s="686"/>
      <c r="E6829" s="688"/>
      <c r="F6829" s="689"/>
      <c r="G6829" s="690"/>
      <c r="H6829" s="594"/>
      <c r="I6829" s="594"/>
      <c r="J6829" s="594"/>
      <c r="K6829" s="594"/>
      <c r="L6829" s="594"/>
      <c r="M6829" s="594"/>
      <c r="N6829" s="692"/>
      <c r="O6829" s="702"/>
      <c r="P6829" s="594"/>
      <c r="Q6829" s="594"/>
      <c r="R6829" s="594"/>
      <c r="S6829" s="594"/>
      <c r="T6829" s="594"/>
      <c r="U6829" s="594"/>
      <c r="V6829" s="692"/>
      <c r="W6829" s="693"/>
      <c r="X6829" s="694"/>
      <c r="Y6829" s="566"/>
      <c r="Z6829" s="566"/>
      <c r="AA6829" s="566"/>
      <c r="AB6829" s="566"/>
      <c r="AC6829" s="566"/>
      <c r="AD6829" s="566"/>
      <c r="AE6829" s="566"/>
      <c r="AF6829" s="566"/>
    </row>
    <row r="6830" spans="2:32" hidden="1" outlineLevel="1" x14ac:dyDescent="0.45">
      <c r="B6830" s="601"/>
      <c r="C6830" s="695"/>
      <c r="D6830" s="695"/>
      <c r="E6830" s="696"/>
      <c r="F6830" s="697"/>
      <c r="G6830" s="698"/>
      <c r="H6830" s="603"/>
      <c r="I6830" s="603"/>
      <c r="J6830" s="603"/>
      <c r="K6830" s="603"/>
      <c r="L6830" s="603"/>
      <c r="M6830" s="603"/>
      <c r="N6830" s="699"/>
      <c r="O6830" s="703"/>
      <c r="P6830" s="603"/>
      <c r="Q6830" s="603"/>
      <c r="R6830" s="603"/>
      <c r="S6830" s="603"/>
      <c r="T6830" s="603"/>
      <c r="U6830" s="603"/>
      <c r="V6830" s="699"/>
      <c r="W6830" s="700"/>
      <c r="X6830" s="701"/>
      <c r="Y6830" s="566"/>
      <c r="Z6830" s="566"/>
      <c r="AA6830" s="566"/>
      <c r="AB6830" s="566"/>
      <c r="AC6830" s="566"/>
      <c r="AD6830" s="566"/>
      <c r="AE6830" s="566"/>
      <c r="AF6830" s="566"/>
    </row>
    <row r="6831" spans="2:32" hidden="1" outlineLevel="1" x14ac:dyDescent="0.45">
      <c r="B6831" s="592"/>
      <c r="C6831" s="686"/>
      <c r="D6831" s="686"/>
      <c r="E6831" s="688"/>
      <c r="F6831" s="689"/>
      <c r="G6831" s="690"/>
      <c r="H6831" s="594"/>
      <c r="I6831" s="594"/>
      <c r="J6831" s="594"/>
      <c r="K6831" s="594"/>
      <c r="L6831" s="594"/>
      <c r="M6831" s="594"/>
      <c r="N6831" s="692"/>
      <c r="O6831" s="702"/>
      <c r="P6831" s="594"/>
      <c r="Q6831" s="594"/>
      <c r="R6831" s="594"/>
      <c r="S6831" s="594"/>
      <c r="T6831" s="594"/>
      <c r="U6831" s="594"/>
      <c r="V6831" s="692"/>
      <c r="W6831" s="693"/>
      <c r="X6831" s="694"/>
      <c r="Y6831" s="566"/>
      <c r="Z6831" s="566"/>
      <c r="AA6831" s="566"/>
      <c r="AB6831" s="566"/>
      <c r="AC6831" s="566"/>
      <c r="AD6831" s="566"/>
      <c r="AE6831" s="566"/>
      <c r="AF6831" s="566"/>
    </row>
    <row r="6832" spans="2:32" hidden="1" outlineLevel="1" x14ac:dyDescent="0.45">
      <c r="B6832" s="601"/>
      <c r="C6832" s="695"/>
      <c r="D6832" s="695"/>
      <c r="E6832" s="696"/>
      <c r="F6832" s="697"/>
      <c r="G6832" s="698"/>
      <c r="H6832" s="603"/>
      <c r="I6832" s="603"/>
      <c r="J6832" s="603"/>
      <c r="K6832" s="603"/>
      <c r="L6832" s="603"/>
      <c r="M6832" s="603"/>
      <c r="N6832" s="699"/>
      <c r="O6832" s="703"/>
      <c r="P6832" s="603"/>
      <c r="Q6832" s="603"/>
      <c r="R6832" s="603"/>
      <c r="S6832" s="603"/>
      <c r="T6832" s="603"/>
      <c r="U6832" s="603"/>
      <c r="V6832" s="699"/>
      <c r="W6832" s="700"/>
      <c r="X6832" s="701"/>
      <c r="Y6832" s="566"/>
      <c r="Z6832" s="566"/>
      <c r="AA6832" s="566"/>
      <c r="AB6832" s="566"/>
      <c r="AC6832" s="566"/>
      <c r="AD6832" s="566"/>
      <c r="AE6832" s="566"/>
      <c r="AF6832" s="566"/>
    </row>
    <row r="6833" spans="2:32" hidden="1" outlineLevel="1" x14ac:dyDescent="0.45">
      <c r="B6833" s="592"/>
      <c r="C6833" s="686"/>
      <c r="D6833" s="686"/>
      <c r="E6833" s="688"/>
      <c r="F6833" s="689"/>
      <c r="G6833" s="690"/>
      <c r="H6833" s="594"/>
      <c r="I6833" s="594"/>
      <c r="J6833" s="594"/>
      <c r="K6833" s="594"/>
      <c r="L6833" s="594"/>
      <c r="M6833" s="594"/>
      <c r="N6833" s="692"/>
      <c r="O6833" s="702"/>
      <c r="P6833" s="594"/>
      <c r="Q6833" s="594"/>
      <c r="R6833" s="594"/>
      <c r="S6833" s="594"/>
      <c r="T6833" s="594"/>
      <c r="U6833" s="594"/>
      <c r="V6833" s="692"/>
      <c r="W6833" s="693"/>
      <c r="X6833" s="694"/>
      <c r="Y6833" s="566"/>
      <c r="Z6833" s="566"/>
      <c r="AA6833" s="566"/>
      <c r="AB6833" s="566"/>
      <c r="AC6833" s="566"/>
      <c r="AD6833" s="566"/>
      <c r="AE6833" s="566"/>
      <c r="AF6833" s="566"/>
    </row>
    <row r="6834" spans="2:32" hidden="1" outlineLevel="1" x14ac:dyDescent="0.45">
      <c r="B6834" s="601"/>
      <c r="C6834" s="695"/>
      <c r="D6834" s="695"/>
      <c r="E6834" s="696"/>
      <c r="F6834" s="697"/>
      <c r="G6834" s="698"/>
      <c r="H6834" s="603"/>
      <c r="I6834" s="603"/>
      <c r="J6834" s="603"/>
      <c r="K6834" s="603"/>
      <c r="L6834" s="603"/>
      <c r="M6834" s="603"/>
      <c r="N6834" s="699"/>
      <c r="O6834" s="703"/>
      <c r="P6834" s="603"/>
      <c r="Q6834" s="603"/>
      <c r="R6834" s="603"/>
      <c r="S6834" s="603"/>
      <c r="T6834" s="603"/>
      <c r="U6834" s="603"/>
      <c r="V6834" s="699"/>
      <c r="W6834" s="700"/>
      <c r="X6834" s="701"/>
      <c r="Y6834" s="566"/>
      <c r="Z6834" s="566"/>
      <c r="AA6834" s="566"/>
      <c r="AB6834" s="566"/>
      <c r="AC6834" s="566"/>
      <c r="AD6834" s="566"/>
      <c r="AE6834" s="566"/>
      <c r="AF6834" s="566"/>
    </row>
    <row r="6835" spans="2:32" hidden="1" outlineLevel="1" x14ac:dyDescent="0.45">
      <c r="B6835" s="592"/>
      <c r="C6835" s="686"/>
      <c r="D6835" s="686"/>
      <c r="E6835" s="688"/>
      <c r="F6835" s="689"/>
      <c r="G6835" s="690"/>
      <c r="H6835" s="594"/>
      <c r="I6835" s="594"/>
      <c r="J6835" s="594"/>
      <c r="K6835" s="594"/>
      <c r="L6835" s="594"/>
      <c r="M6835" s="594"/>
      <c r="N6835" s="692"/>
      <c r="O6835" s="702"/>
      <c r="P6835" s="594"/>
      <c r="Q6835" s="594"/>
      <c r="R6835" s="594"/>
      <c r="S6835" s="594"/>
      <c r="T6835" s="594"/>
      <c r="U6835" s="594"/>
      <c r="V6835" s="692"/>
      <c r="W6835" s="693"/>
      <c r="X6835" s="694"/>
      <c r="Y6835" s="566"/>
      <c r="Z6835" s="566"/>
      <c r="AA6835" s="566"/>
      <c r="AB6835" s="566"/>
      <c r="AC6835" s="566"/>
      <c r="AD6835" s="566"/>
      <c r="AE6835" s="566"/>
      <c r="AF6835" s="566"/>
    </row>
    <row r="6836" spans="2:32" hidden="1" outlineLevel="1" x14ac:dyDescent="0.45">
      <c r="B6836" s="601"/>
      <c r="C6836" s="695"/>
      <c r="D6836" s="695"/>
      <c r="E6836" s="696"/>
      <c r="F6836" s="697"/>
      <c r="G6836" s="698"/>
      <c r="H6836" s="603"/>
      <c r="I6836" s="603"/>
      <c r="J6836" s="603"/>
      <c r="K6836" s="603"/>
      <c r="L6836" s="603"/>
      <c r="M6836" s="603"/>
      <c r="N6836" s="699"/>
      <c r="O6836" s="703"/>
      <c r="P6836" s="603"/>
      <c r="Q6836" s="603"/>
      <c r="R6836" s="603"/>
      <c r="S6836" s="603"/>
      <c r="T6836" s="603"/>
      <c r="U6836" s="603"/>
      <c r="V6836" s="699"/>
      <c r="W6836" s="700"/>
      <c r="X6836" s="701"/>
      <c r="Y6836" s="566"/>
      <c r="Z6836" s="566"/>
      <c r="AA6836" s="566"/>
      <c r="AB6836" s="566"/>
      <c r="AC6836" s="566"/>
      <c r="AD6836" s="566"/>
      <c r="AE6836" s="566"/>
      <c r="AF6836" s="566"/>
    </row>
    <row r="6837" spans="2:32" hidden="1" outlineLevel="1" x14ac:dyDescent="0.45">
      <c r="B6837" s="592"/>
      <c r="C6837" s="686"/>
      <c r="D6837" s="686"/>
      <c r="E6837" s="688"/>
      <c r="F6837" s="689"/>
      <c r="G6837" s="690"/>
      <c r="H6837" s="594"/>
      <c r="I6837" s="594"/>
      <c r="J6837" s="594"/>
      <c r="K6837" s="594"/>
      <c r="L6837" s="594"/>
      <c r="M6837" s="594"/>
      <c r="N6837" s="692"/>
      <c r="O6837" s="702"/>
      <c r="P6837" s="594"/>
      <c r="Q6837" s="594"/>
      <c r="R6837" s="594"/>
      <c r="S6837" s="594"/>
      <c r="T6837" s="594"/>
      <c r="U6837" s="594"/>
      <c r="V6837" s="692"/>
      <c r="W6837" s="693"/>
      <c r="X6837" s="694"/>
      <c r="Y6837" s="566"/>
      <c r="Z6837" s="566"/>
      <c r="AA6837" s="566"/>
      <c r="AB6837" s="566"/>
      <c r="AC6837" s="566"/>
      <c r="AD6837" s="566"/>
      <c r="AE6837" s="566"/>
      <c r="AF6837" s="566"/>
    </row>
    <row r="6838" spans="2:32" hidden="1" outlineLevel="1" x14ac:dyDescent="0.45">
      <c r="B6838" s="601"/>
      <c r="C6838" s="695"/>
      <c r="D6838" s="695"/>
      <c r="E6838" s="696"/>
      <c r="F6838" s="697"/>
      <c r="G6838" s="698"/>
      <c r="H6838" s="603"/>
      <c r="I6838" s="603"/>
      <c r="J6838" s="603"/>
      <c r="K6838" s="603"/>
      <c r="L6838" s="603"/>
      <c r="M6838" s="603"/>
      <c r="N6838" s="699"/>
      <c r="O6838" s="703"/>
      <c r="P6838" s="603"/>
      <c r="Q6838" s="603"/>
      <c r="R6838" s="603"/>
      <c r="S6838" s="603"/>
      <c r="T6838" s="603"/>
      <c r="U6838" s="603"/>
      <c r="V6838" s="699"/>
      <c r="W6838" s="700"/>
      <c r="X6838" s="701"/>
      <c r="Y6838" s="566"/>
      <c r="Z6838" s="566"/>
      <c r="AA6838" s="566"/>
      <c r="AB6838" s="566"/>
      <c r="AC6838" s="566"/>
      <c r="AD6838" s="566"/>
      <c r="AE6838" s="566"/>
      <c r="AF6838" s="566"/>
    </row>
    <row r="6839" spans="2:32" hidden="1" outlineLevel="1" x14ac:dyDescent="0.45">
      <c r="B6839" s="592"/>
      <c r="C6839" s="686"/>
      <c r="D6839" s="686"/>
      <c r="E6839" s="688"/>
      <c r="F6839" s="689"/>
      <c r="G6839" s="690"/>
      <c r="H6839" s="594"/>
      <c r="I6839" s="594"/>
      <c r="J6839" s="594"/>
      <c r="K6839" s="594"/>
      <c r="L6839" s="594"/>
      <c r="M6839" s="594"/>
      <c r="N6839" s="692"/>
      <c r="O6839" s="702"/>
      <c r="P6839" s="594"/>
      <c r="Q6839" s="594"/>
      <c r="R6839" s="594"/>
      <c r="S6839" s="594"/>
      <c r="T6839" s="594"/>
      <c r="U6839" s="594"/>
      <c r="V6839" s="692"/>
      <c r="W6839" s="693"/>
      <c r="X6839" s="694"/>
      <c r="Y6839" s="566"/>
      <c r="Z6839" s="566"/>
      <c r="AA6839" s="566"/>
      <c r="AB6839" s="566"/>
      <c r="AC6839" s="566"/>
      <c r="AD6839" s="566"/>
      <c r="AE6839" s="566"/>
      <c r="AF6839" s="566"/>
    </row>
    <row r="6840" spans="2:32" hidden="1" outlineLevel="1" x14ac:dyDescent="0.45">
      <c r="B6840" s="601"/>
      <c r="C6840" s="695"/>
      <c r="D6840" s="695"/>
      <c r="E6840" s="696"/>
      <c r="F6840" s="697"/>
      <c r="G6840" s="698"/>
      <c r="H6840" s="603"/>
      <c r="I6840" s="603"/>
      <c r="J6840" s="603"/>
      <c r="K6840" s="603"/>
      <c r="L6840" s="603"/>
      <c r="M6840" s="603"/>
      <c r="N6840" s="699"/>
      <c r="O6840" s="703"/>
      <c r="P6840" s="603"/>
      <c r="Q6840" s="603"/>
      <c r="R6840" s="603"/>
      <c r="S6840" s="603"/>
      <c r="T6840" s="603"/>
      <c r="U6840" s="603"/>
      <c r="V6840" s="699"/>
      <c r="W6840" s="700"/>
      <c r="X6840" s="701"/>
      <c r="Y6840" s="566"/>
      <c r="Z6840" s="566"/>
      <c r="AA6840" s="566"/>
      <c r="AB6840" s="566"/>
      <c r="AC6840" s="566"/>
      <c r="AD6840" s="566"/>
      <c r="AE6840" s="566"/>
      <c r="AF6840" s="566"/>
    </row>
    <row r="6841" spans="2:32" hidden="1" outlineLevel="1" x14ac:dyDescent="0.45">
      <c r="B6841" s="592"/>
      <c r="C6841" s="686"/>
      <c r="D6841" s="686"/>
      <c r="E6841" s="688"/>
      <c r="F6841" s="689"/>
      <c r="G6841" s="690"/>
      <c r="H6841" s="594"/>
      <c r="I6841" s="594"/>
      <c r="J6841" s="594"/>
      <c r="K6841" s="594"/>
      <c r="L6841" s="594"/>
      <c r="M6841" s="594"/>
      <c r="N6841" s="692"/>
      <c r="O6841" s="702"/>
      <c r="P6841" s="594"/>
      <c r="Q6841" s="594"/>
      <c r="R6841" s="594"/>
      <c r="S6841" s="594"/>
      <c r="T6841" s="594"/>
      <c r="U6841" s="594"/>
      <c r="V6841" s="692"/>
      <c r="W6841" s="693"/>
      <c r="X6841" s="694"/>
      <c r="Y6841" s="566"/>
      <c r="Z6841" s="566"/>
      <c r="AA6841" s="566"/>
      <c r="AB6841" s="566"/>
      <c r="AC6841" s="566"/>
      <c r="AD6841" s="566"/>
      <c r="AE6841" s="566"/>
      <c r="AF6841" s="566"/>
    </row>
    <row r="6842" spans="2:32" hidden="1" outlineLevel="1" x14ac:dyDescent="0.45">
      <c r="B6842" s="601"/>
      <c r="C6842" s="695"/>
      <c r="D6842" s="695"/>
      <c r="E6842" s="696"/>
      <c r="F6842" s="697"/>
      <c r="G6842" s="698"/>
      <c r="H6842" s="603"/>
      <c r="I6842" s="603"/>
      <c r="J6842" s="603"/>
      <c r="K6842" s="603"/>
      <c r="L6842" s="603"/>
      <c r="M6842" s="603"/>
      <c r="N6842" s="699"/>
      <c r="O6842" s="703"/>
      <c r="P6842" s="603"/>
      <c r="Q6842" s="603"/>
      <c r="R6842" s="603"/>
      <c r="S6842" s="603"/>
      <c r="T6842" s="603"/>
      <c r="U6842" s="603"/>
      <c r="V6842" s="699"/>
      <c r="W6842" s="700"/>
      <c r="X6842" s="701"/>
      <c r="Y6842" s="566"/>
      <c r="Z6842" s="566"/>
      <c r="AA6842" s="566"/>
      <c r="AB6842" s="566"/>
      <c r="AC6842" s="566"/>
      <c r="AD6842" s="566"/>
      <c r="AE6842" s="566"/>
      <c r="AF6842" s="566"/>
    </row>
    <row r="6843" spans="2:32" hidden="1" outlineLevel="1" x14ac:dyDescent="0.45">
      <c r="B6843" s="592"/>
      <c r="C6843" s="686"/>
      <c r="D6843" s="686"/>
      <c r="E6843" s="688"/>
      <c r="F6843" s="689"/>
      <c r="G6843" s="690"/>
      <c r="H6843" s="594"/>
      <c r="I6843" s="594"/>
      <c r="J6843" s="594"/>
      <c r="K6843" s="594"/>
      <c r="L6843" s="594"/>
      <c r="M6843" s="594"/>
      <c r="N6843" s="692"/>
      <c r="O6843" s="702"/>
      <c r="P6843" s="594"/>
      <c r="Q6843" s="594"/>
      <c r="R6843" s="594"/>
      <c r="S6843" s="594"/>
      <c r="T6843" s="594"/>
      <c r="U6843" s="594"/>
      <c r="V6843" s="692"/>
      <c r="W6843" s="693"/>
      <c r="X6843" s="694"/>
      <c r="Y6843" s="566"/>
      <c r="Z6843" s="566"/>
      <c r="AA6843" s="566"/>
      <c r="AB6843" s="566"/>
      <c r="AC6843" s="566"/>
      <c r="AD6843" s="566"/>
      <c r="AE6843" s="566"/>
      <c r="AF6843" s="566"/>
    </row>
    <row r="6844" spans="2:32" hidden="1" outlineLevel="1" x14ac:dyDescent="0.45">
      <c r="B6844" s="601"/>
      <c r="C6844" s="695"/>
      <c r="D6844" s="695"/>
      <c r="E6844" s="696"/>
      <c r="F6844" s="697"/>
      <c r="G6844" s="698"/>
      <c r="H6844" s="603"/>
      <c r="I6844" s="603"/>
      <c r="J6844" s="603"/>
      <c r="K6844" s="603"/>
      <c r="L6844" s="603"/>
      <c r="M6844" s="603"/>
      <c r="N6844" s="699"/>
      <c r="O6844" s="703"/>
      <c r="P6844" s="603"/>
      <c r="Q6844" s="603"/>
      <c r="R6844" s="603"/>
      <c r="S6844" s="603"/>
      <c r="T6844" s="603"/>
      <c r="U6844" s="603"/>
      <c r="V6844" s="699"/>
      <c r="W6844" s="700"/>
      <c r="X6844" s="701"/>
      <c r="Y6844" s="566"/>
      <c r="Z6844" s="566"/>
      <c r="AA6844" s="566"/>
      <c r="AB6844" s="566"/>
      <c r="AC6844" s="566"/>
      <c r="AD6844" s="566"/>
      <c r="AE6844" s="566"/>
      <c r="AF6844" s="566"/>
    </row>
    <row r="6845" spans="2:32" hidden="1" outlineLevel="1" x14ac:dyDescent="0.45">
      <c r="B6845" s="592"/>
      <c r="C6845" s="686"/>
      <c r="D6845" s="686"/>
      <c r="E6845" s="688"/>
      <c r="F6845" s="689"/>
      <c r="G6845" s="690"/>
      <c r="H6845" s="594"/>
      <c r="I6845" s="594"/>
      <c r="J6845" s="594"/>
      <c r="K6845" s="594"/>
      <c r="L6845" s="594"/>
      <c r="M6845" s="594"/>
      <c r="N6845" s="692"/>
      <c r="O6845" s="702"/>
      <c r="P6845" s="594"/>
      <c r="Q6845" s="594"/>
      <c r="R6845" s="594"/>
      <c r="S6845" s="594"/>
      <c r="T6845" s="594"/>
      <c r="U6845" s="594"/>
      <c r="V6845" s="692"/>
      <c r="W6845" s="693"/>
      <c r="X6845" s="694"/>
      <c r="Y6845" s="566"/>
      <c r="Z6845" s="566"/>
      <c r="AA6845" s="566"/>
      <c r="AB6845" s="566"/>
      <c r="AC6845" s="566"/>
      <c r="AD6845" s="566"/>
      <c r="AE6845" s="566"/>
      <c r="AF6845" s="566"/>
    </row>
    <row r="6846" spans="2:32" hidden="1" outlineLevel="1" x14ac:dyDescent="0.45">
      <c r="B6846" s="601"/>
      <c r="C6846" s="695"/>
      <c r="D6846" s="695"/>
      <c r="E6846" s="696"/>
      <c r="F6846" s="697"/>
      <c r="G6846" s="698"/>
      <c r="H6846" s="603"/>
      <c r="I6846" s="603"/>
      <c r="J6846" s="603"/>
      <c r="K6846" s="603"/>
      <c r="L6846" s="603"/>
      <c r="M6846" s="603"/>
      <c r="N6846" s="699"/>
      <c r="O6846" s="703"/>
      <c r="P6846" s="603"/>
      <c r="Q6846" s="603"/>
      <c r="R6846" s="603"/>
      <c r="S6846" s="603"/>
      <c r="T6846" s="603"/>
      <c r="U6846" s="603"/>
      <c r="V6846" s="699"/>
      <c r="W6846" s="700"/>
      <c r="X6846" s="701"/>
      <c r="Y6846" s="566"/>
      <c r="Z6846" s="566"/>
      <c r="AA6846" s="566"/>
      <c r="AB6846" s="566"/>
      <c r="AC6846" s="566"/>
      <c r="AD6846" s="566"/>
      <c r="AE6846" s="566"/>
      <c r="AF6846" s="566"/>
    </row>
    <row r="6847" spans="2:32" hidden="1" outlineLevel="1" x14ac:dyDescent="0.45">
      <c r="B6847" s="592"/>
      <c r="C6847" s="686"/>
      <c r="D6847" s="686"/>
      <c r="E6847" s="688"/>
      <c r="F6847" s="689"/>
      <c r="G6847" s="690"/>
      <c r="H6847" s="594"/>
      <c r="I6847" s="594"/>
      <c r="J6847" s="594"/>
      <c r="K6847" s="594"/>
      <c r="L6847" s="594"/>
      <c r="M6847" s="594"/>
      <c r="N6847" s="692"/>
      <c r="O6847" s="702"/>
      <c r="P6847" s="594"/>
      <c r="Q6847" s="594"/>
      <c r="R6847" s="594"/>
      <c r="S6847" s="594"/>
      <c r="T6847" s="594"/>
      <c r="U6847" s="594"/>
      <c r="V6847" s="692"/>
      <c r="W6847" s="693"/>
      <c r="X6847" s="694"/>
      <c r="Y6847" s="566"/>
      <c r="Z6847" s="566"/>
      <c r="AA6847" s="566"/>
      <c r="AB6847" s="566"/>
      <c r="AC6847" s="566"/>
      <c r="AD6847" s="566"/>
      <c r="AE6847" s="566"/>
      <c r="AF6847" s="566"/>
    </row>
    <row r="6848" spans="2:32" hidden="1" outlineLevel="1" x14ac:dyDescent="0.45">
      <c r="B6848" s="601"/>
      <c r="C6848" s="695"/>
      <c r="D6848" s="695"/>
      <c r="E6848" s="696"/>
      <c r="F6848" s="697"/>
      <c r="G6848" s="698"/>
      <c r="H6848" s="603"/>
      <c r="I6848" s="603"/>
      <c r="J6848" s="603"/>
      <c r="K6848" s="603"/>
      <c r="L6848" s="603"/>
      <c r="M6848" s="603"/>
      <c r="N6848" s="699"/>
      <c r="O6848" s="703"/>
      <c r="P6848" s="603"/>
      <c r="Q6848" s="603"/>
      <c r="R6848" s="603"/>
      <c r="S6848" s="603"/>
      <c r="T6848" s="603"/>
      <c r="U6848" s="603"/>
      <c r="V6848" s="699"/>
      <c r="W6848" s="700"/>
      <c r="X6848" s="701"/>
      <c r="Y6848" s="566"/>
      <c r="Z6848" s="566"/>
      <c r="AA6848" s="566"/>
      <c r="AB6848" s="566"/>
      <c r="AC6848" s="566"/>
      <c r="AD6848" s="566"/>
      <c r="AE6848" s="566"/>
      <c r="AF6848" s="566"/>
    </row>
    <row r="6849" spans="2:32" hidden="1" outlineLevel="1" x14ac:dyDescent="0.45">
      <c r="B6849" s="592"/>
      <c r="C6849" s="686"/>
      <c r="D6849" s="686"/>
      <c r="E6849" s="688"/>
      <c r="F6849" s="689"/>
      <c r="G6849" s="690"/>
      <c r="H6849" s="594"/>
      <c r="I6849" s="594"/>
      <c r="J6849" s="594"/>
      <c r="K6849" s="594"/>
      <c r="L6849" s="594"/>
      <c r="M6849" s="594"/>
      <c r="N6849" s="692"/>
      <c r="O6849" s="702"/>
      <c r="P6849" s="594"/>
      <c r="Q6849" s="594"/>
      <c r="R6849" s="594"/>
      <c r="S6849" s="594"/>
      <c r="T6849" s="594"/>
      <c r="U6849" s="594"/>
      <c r="V6849" s="692"/>
      <c r="W6849" s="693"/>
      <c r="X6849" s="694"/>
      <c r="Y6849" s="566"/>
      <c r="Z6849" s="566"/>
      <c r="AA6849" s="566"/>
      <c r="AB6849" s="566"/>
      <c r="AC6849" s="566"/>
      <c r="AD6849" s="566"/>
      <c r="AE6849" s="566"/>
      <c r="AF6849" s="566"/>
    </row>
    <row r="6850" spans="2:32" hidden="1" outlineLevel="1" x14ac:dyDescent="0.45">
      <c r="B6850" s="601"/>
      <c r="C6850" s="695"/>
      <c r="D6850" s="695"/>
      <c r="E6850" s="696"/>
      <c r="F6850" s="697"/>
      <c r="G6850" s="698"/>
      <c r="H6850" s="603"/>
      <c r="I6850" s="603"/>
      <c r="J6850" s="603"/>
      <c r="K6850" s="603"/>
      <c r="L6850" s="603"/>
      <c r="M6850" s="603"/>
      <c r="N6850" s="699"/>
      <c r="O6850" s="703"/>
      <c r="P6850" s="603"/>
      <c r="Q6850" s="603"/>
      <c r="R6850" s="603"/>
      <c r="S6850" s="603"/>
      <c r="T6850" s="603"/>
      <c r="U6850" s="603"/>
      <c r="V6850" s="699"/>
      <c r="W6850" s="700"/>
      <c r="X6850" s="701"/>
      <c r="Y6850" s="566"/>
      <c r="Z6850" s="566"/>
      <c r="AA6850" s="566"/>
      <c r="AB6850" s="566"/>
      <c r="AC6850" s="566"/>
      <c r="AD6850" s="566"/>
      <c r="AE6850" s="566"/>
      <c r="AF6850" s="566"/>
    </row>
    <row r="6851" spans="2:32" hidden="1" outlineLevel="1" x14ac:dyDescent="0.45">
      <c r="B6851" s="592"/>
      <c r="C6851" s="686"/>
      <c r="D6851" s="686"/>
      <c r="E6851" s="688"/>
      <c r="F6851" s="689"/>
      <c r="G6851" s="690"/>
      <c r="H6851" s="594"/>
      <c r="I6851" s="594"/>
      <c r="J6851" s="594"/>
      <c r="K6851" s="594"/>
      <c r="L6851" s="594"/>
      <c r="M6851" s="594"/>
      <c r="N6851" s="692"/>
      <c r="O6851" s="702"/>
      <c r="P6851" s="594"/>
      <c r="Q6851" s="594"/>
      <c r="R6851" s="594"/>
      <c r="S6851" s="594"/>
      <c r="T6851" s="594"/>
      <c r="U6851" s="594"/>
      <c r="V6851" s="692"/>
      <c r="W6851" s="693"/>
      <c r="X6851" s="694"/>
      <c r="Y6851" s="566"/>
      <c r="Z6851" s="566"/>
      <c r="AA6851" s="566"/>
      <c r="AB6851" s="566"/>
      <c r="AC6851" s="566"/>
      <c r="AD6851" s="566"/>
      <c r="AE6851" s="566"/>
      <c r="AF6851" s="566"/>
    </row>
    <row r="6852" spans="2:32" hidden="1" outlineLevel="1" x14ac:dyDescent="0.45">
      <c r="B6852" s="601"/>
      <c r="C6852" s="695"/>
      <c r="D6852" s="695"/>
      <c r="E6852" s="696"/>
      <c r="F6852" s="697"/>
      <c r="G6852" s="698"/>
      <c r="H6852" s="603"/>
      <c r="I6852" s="603"/>
      <c r="J6852" s="603"/>
      <c r="K6852" s="603"/>
      <c r="L6852" s="603"/>
      <c r="M6852" s="603"/>
      <c r="N6852" s="699"/>
      <c r="O6852" s="703"/>
      <c r="P6852" s="603"/>
      <c r="Q6852" s="603"/>
      <c r="R6852" s="603"/>
      <c r="S6852" s="603"/>
      <c r="T6852" s="603"/>
      <c r="U6852" s="603"/>
      <c r="V6852" s="699"/>
      <c r="W6852" s="700"/>
      <c r="X6852" s="701"/>
      <c r="Y6852" s="566"/>
      <c r="Z6852" s="566"/>
      <c r="AA6852" s="566"/>
      <c r="AB6852" s="566"/>
      <c r="AC6852" s="566"/>
      <c r="AD6852" s="566"/>
      <c r="AE6852" s="566"/>
      <c r="AF6852" s="566"/>
    </row>
    <row r="6853" spans="2:32" hidden="1" outlineLevel="1" x14ac:dyDescent="0.45">
      <c r="B6853" s="592"/>
      <c r="C6853" s="686"/>
      <c r="D6853" s="686"/>
      <c r="E6853" s="688"/>
      <c r="F6853" s="689"/>
      <c r="G6853" s="690"/>
      <c r="H6853" s="594"/>
      <c r="I6853" s="594"/>
      <c r="J6853" s="594"/>
      <c r="K6853" s="594"/>
      <c r="L6853" s="594"/>
      <c r="M6853" s="594"/>
      <c r="N6853" s="692"/>
      <c r="O6853" s="702"/>
      <c r="P6853" s="594"/>
      <c r="Q6853" s="594"/>
      <c r="R6853" s="594"/>
      <c r="S6853" s="594"/>
      <c r="T6853" s="594"/>
      <c r="U6853" s="594"/>
      <c r="V6853" s="692"/>
      <c r="W6853" s="693"/>
      <c r="X6853" s="694"/>
      <c r="Y6853" s="566"/>
      <c r="Z6853" s="566"/>
      <c r="AA6853" s="566"/>
      <c r="AB6853" s="566"/>
      <c r="AC6853" s="566"/>
      <c r="AD6853" s="566"/>
      <c r="AE6853" s="566"/>
      <c r="AF6853" s="566"/>
    </row>
    <row r="6854" spans="2:32" hidden="1" outlineLevel="1" x14ac:dyDescent="0.45">
      <c r="B6854" s="601"/>
      <c r="C6854" s="695"/>
      <c r="D6854" s="695"/>
      <c r="E6854" s="696"/>
      <c r="F6854" s="697"/>
      <c r="G6854" s="698"/>
      <c r="H6854" s="603"/>
      <c r="I6854" s="603"/>
      <c r="J6854" s="603"/>
      <c r="K6854" s="603"/>
      <c r="L6854" s="603"/>
      <c r="M6854" s="603"/>
      <c r="N6854" s="699"/>
      <c r="O6854" s="703"/>
      <c r="P6854" s="603"/>
      <c r="Q6854" s="603"/>
      <c r="R6854" s="603"/>
      <c r="S6854" s="603"/>
      <c r="T6854" s="603"/>
      <c r="U6854" s="603"/>
      <c r="V6854" s="699"/>
      <c r="W6854" s="700"/>
      <c r="X6854" s="701"/>
      <c r="Y6854" s="566"/>
      <c r="Z6854" s="566"/>
      <c r="AA6854" s="566"/>
      <c r="AB6854" s="566"/>
      <c r="AC6854" s="566"/>
      <c r="AD6854" s="566"/>
      <c r="AE6854" s="566"/>
      <c r="AF6854" s="566"/>
    </row>
    <row r="6855" spans="2:32" hidden="1" outlineLevel="1" x14ac:dyDescent="0.45">
      <c r="B6855" s="592"/>
      <c r="C6855" s="686"/>
      <c r="D6855" s="686"/>
      <c r="E6855" s="688"/>
      <c r="F6855" s="689"/>
      <c r="G6855" s="690"/>
      <c r="H6855" s="594"/>
      <c r="I6855" s="594"/>
      <c r="J6855" s="594"/>
      <c r="K6855" s="594"/>
      <c r="L6855" s="594"/>
      <c r="M6855" s="594"/>
      <c r="N6855" s="692"/>
      <c r="O6855" s="702"/>
      <c r="P6855" s="594"/>
      <c r="Q6855" s="594"/>
      <c r="R6855" s="594"/>
      <c r="S6855" s="594"/>
      <c r="T6855" s="594"/>
      <c r="U6855" s="594"/>
      <c r="V6855" s="692"/>
      <c r="W6855" s="693"/>
      <c r="X6855" s="694"/>
      <c r="Y6855" s="566"/>
      <c r="Z6855" s="566"/>
      <c r="AA6855" s="566"/>
      <c r="AB6855" s="566"/>
      <c r="AC6855" s="566"/>
      <c r="AD6855" s="566"/>
      <c r="AE6855" s="566"/>
      <c r="AF6855" s="566"/>
    </row>
    <row r="6856" spans="2:32" hidden="1" outlineLevel="1" x14ac:dyDescent="0.45">
      <c r="B6856" s="601"/>
      <c r="C6856" s="695"/>
      <c r="D6856" s="695"/>
      <c r="E6856" s="696"/>
      <c r="F6856" s="697"/>
      <c r="G6856" s="698"/>
      <c r="H6856" s="603"/>
      <c r="I6856" s="603"/>
      <c r="J6856" s="603"/>
      <c r="K6856" s="603"/>
      <c r="L6856" s="603"/>
      <c r="M6856" s="603"/>
      <c r="N6856" s="699"/>
      <c r="O6856" s="703"/>
      <c r="P6856" s="603"/>
      <c r="Q6856" s="603"/>
      <c r="R6856" s="603"/>
      <c r="S6856" s="603"/>
      <c r="T6856" s="603"/>
      <c r="U6856" s="603"/>
      <c r="V6856" s="699"/>
      <c r="W6856" s="700"/>
      <c r="X6856" s="701"/>
      <c r="Y6856" s="566"/>
      <c r="Z6856" s="566"/>
      <c r="AA6856" s="566"/>
      <c r="AB6856" s="566"/>
      <c r="AC6856" s="566"/>
      <c r="AD6856" s="566"/>
      <c r="AE6856" s="566"/>
      <c r="AF6856" s="566"/>
    </row>
    <row r="6857" spans="2:32" hidden="1" outlineLevel="1" x14ac:dyDescent="0.45">
      <c r="B6857" s="592"/>
      <c r="C6857" s="686"/>
      <c r="D6857" s="686"/>
      <c r="E6857" s="688"/>
      <c r="F6857" s="689"/>
      <c r="G6857" s="690"/>
      <c r="H6857" s="594"/>
      <c r="I6857" s="594"/>
      <c r="J6857" s="594"/>
      <c r="K6857" s="594"/>
      <c r="L6857" s="594"/>
      <c r="M6857" s="594"/>
      <c r="N6857" s="692"/>
      <c r="O6857" s="702"/>
      <c r="P6857" s="594"/>
      <c r="Q6857" s="594"/>
      <c r="R6857" s="594"/>
      <c r="S6857" s="594"/>
      <c r="T6857" s="594"/>
      <c r="U6857" s="594"/>
      <c r="V6857" s="692"/>
      <c r="W6857" s="693"/>
      <c r="X6857" s="694"/>
      <c r="Y6857" s="566"/>
      <c r="Z6857" s="566"/>
      <c r="AA6857" s="566"/>
      <c r="AB6857" s="566"/>
      <c r="AC6857" s="566"/>
      <c r="AD6857" s="566"/>
      <c r="AE6857" s="566"/>
      <c r="AF6857" s="566"/>
    </row>
    <row r="6858" spans="2:32" hidden="1" outlineLevel="1" x14ac:dyDescent="0.45">
      <c r="B6858" s="601"/>
      <c r="C6858" s="695"/>
      <c r="D6858" s="695"/>
      <c r="E6858" s="696"/>
      <c r="F6858" s="697"/>
      <c r="G6858" s="698"/>
      <c r="H6858" s="603"/>
      <c r="I6858" s="603"/>
      <c r="J6858" s="603"/>
      <c r="K6858" s="603"/>
      <c r="L6858" s="603"/>
      <c r="M6858" s="603"/>
      <c r="N6858" s="699"/>
      <c r="O6858" s="703"/>
      <c r="P6858" s="603"/>
      <c r="Q6858" s="603"/>
      <c r="R6858" s="603"/>
      <c r="S6858" s="603"/>
      <c r="T6858" s="603"/>
      <c r="U6858" s="603"/>
      <c r="V6858" s="699"/>
      <c r="W6858" s="700"/>
      <c r="X6858" s="701"/>
      <c r="Y6858" s="566"/>
      <c r="Z6858" s="566"/>
      <c r="AA6858" s="566"/>
      <c r="AB6858" s="566"/>
      <c r="AC6858" s="566"/>
      <c r="AD6858" s="566"/>
      <c r="AE6858" s="566"/>
      <c r="AF6858" s="566"/>
    </row>
    <row r="6859" spans="2:32" hidden="1" outlineLevel="1" x14ac:dyDescent="0.45">
      <c r="B6859" s="592"/>
      <c r="C6859" s="686"/>
      <c r="D6859" s="686"/>
      <c r="E6859" s="688"/>
      <c r="F6859" s="689"/>
      <c r="G6859" s="690"/>
      <c r="H6859" s="594"/>
      <c r="I6859" s="594"/>
      <c r="J6859" s="594"/>
      <c r="K6859" s="594"/>
      <c r="L6859" s="594"/>
      <c r="M6859" s="594"/>
      <c r="N6859" s="692"/>
      <c r="O6859" s="702"/>
      <c r="P6859" s="594"/>
      <c r="Q6859" s="594"/>
      <c r="R6859" s="594"/>
      <c r="S6859" s="594"/>
      <c r="T6859" s="594"/>
      <c r="U6859" s="594"/>
      <c r="V6859" s="692"/>
      <c r="W6859" s="693"/>
      <c r="X6859" s="694"/>
      <c r="Y6859" s="566"/>
      <c r="Z6859" s="566"/>
      <c r="AA6859" s="566"/>
      <c r="AB6859" s="566"/>
      <c r="AC6859" s="566"/>
      <c r="AD6859" s="566"/>
      <c r="AE6859" s="566"/>
      <c r="AF6859" s="566"/>
    </row>
    <row r="6860" spans="2:32" hidden="1" outlineLevel="1" x14ac:dyDescent="0.45">
      <c r="B6860" s="601"/>
      <c r="C6860" s="695"/>
      <c r="D6860" s="695"/>
      <c r="E6860" s="696"/>
      <c r="F6860" s="697"/>
      <c r="G6860" s="698"/>
      <c r="H6860" s="603"/>
      <c r="I6860" s="603"/>
      <c r="J6860" s="603"/>
      <c r="K6860" s="603"/>
      <c r="L6860" s="603"/>
      <c r="M6860" s="603"/>
      <c r="N6860" s="699"/>
      <c r="O6860" s="703"/>
      <c r="P6860" s="603"/>
      <c r="Q6860" s="603"/>
      <c r="R6860" s="603"/>
      <c r="S6860" s="603"/>
      <c r="T6860" s="603"/>
      <c r="U6860" s="603"/>
      <c r="V6860" s="699"/>
      <c r="W6860" s="700"/>
      <c r="X6860" s="701"/>
      <c r="Y6860" s="566"/>
      <c r="Z6860" s="566"/>
      <c r="AA6860" s="566"/>
      <c r="AB6860" s="566"/>
      <c r="AC6860" s="566"/>
      <c r="AD6860" s="566"/>
      <c r="AE6860" s="566"/>
      <c r="AF6860" s="566"/>
    </row>
    <row r="6861" spans="2:32" hidden="1" outlineLevel="1" x14ac:dyDescent="0.45">
      <c r="B6861" s="592"/>
      <c r="C6861" s="686"/>
      <c r="D6861" s="686"/>
      <c r="E6861" s="688"/>
      <c r="F6861" s="689"/>
      <c r="G6861" s="690"/>
      <c r="H6861" s="594"/>
      <c r="I6861" s="594"/>
      <c r="J6861" s="594"/>
      <c r="K6861" s="594"/>
      <c r="L6861" s="594"/>
      <c r="M6861" s="594"/>
      <c r="N6861" s="692"/>
      <c r="O6861" s="702"/>
      <c r="P6861" s="594"/>
      <c r="Q6861" s="594"/>
      <c r="R6861" s="594"/>
      <c r="S6861" s="594"/>
      <c r="T6861" s="594"/>
      <c r="U6861" s="594"/>
      <c r="V6861" s="692"/>
      <c r="W6861" s="693"/>
      <c r="X6861" s="694"/>
      <c r="Y6861" s="566"/>
      <c r="Z6861" s="566"/>
      <c r="AA6861" s="566"/>
      <c r="AB6861" s="566"/>
      <c r="AC6861" s="566"/>
      <c r="AD6861" s="566"/>
      <c r="AE6861" s="566"/>
      <c r="AF6861" s="566"/>
    </row>
    <row r="6862" spans="2:32" hidden="1" outlineLevel="1" x14ac:dyDescent="0.45">
      <c r="B6862" s="601"/>
      <c r="C6862" s="695"/>
      <c r="D6862" s="695"/>
      <c r="E6862" s="696"/>
      <c r="F6862" s="697"/>
      <c r="G6862" s="698"/>
      <c r="H6862" s="603"/>
      <c r="I6862" s="603"/>
      <c r="J6862" s="603"/>
      <c r="K6862" s="603"/>
      <c r="L6862" s="603"/>
      <c r="M6862" s="603"/>
      <c r="N6862" s="699"/>
      <c r="O6862" s="703"/>
      <c r="P6862" s="603"/>
      <c r="Q6862" s="603"/>
      <c r="R6862" s="603"/>
      <c r="S6862" s="603"/>
      <c r="T6862" s="603"/>
      <c r="U6862" s="603"/>
      <c r="V6862" s="699"/>
      <c r="W6862" s="700"/>
      <c r="X6862" s="701"/>
      <c r="Y6862" s="566"/>
      <c r="Z6862" s="566"/>
      <c r="AA6862" s="566"/>
      <c r="AB6862" s="566"/>
      <c r="AC6862" s="566"/>
      <c r="AD6862" s="566"/>
      <c r="AE6862" s="566"/>
      <c r="AF6862" s="566"/>
    </row>
    <row r="6863" spans="2:32" hidden="1" outlineLevel="1" x14ac:dyDescent="0.45">
      <c r="B6863" s="592"/>
      <c r="C6863" s="686"/>
      <c r="D6863" s="686"/>
      <c r="E6863" s="688"/>
      <c r="F6863" s="689"/>
      <c r="G6863" s="690"/>
      <c r="H6863" s="594"/>
      <c r="I6863" s="594"/>
      <c r="J6863" s="594"/>
      <c r="K6863" s="594"/>
      <c r="L6863" s="594"/>
      <c r="M6863" s="594"/>
      <c r="N6863" s="692"/>
      <c r="O6863" s="702"/>
      <c r="P6863" s="594"/>
      <c r="Q6863" s="594"/>
      <c r="R6863" s="594"/>
      <c r="S6863" s="594"/>
      <c r="T6863" s="594"/>
      <c r="U6863" s="594"/>
      <c r="V6863" s="692"/>
      <c r="W6863" s="693"/>
      <c r="X6863" s="694"/>
      <c r="Y6863" s="566"/>
      <c r="Z6863" s="566"/>
      <c r="AA6863" s="566"/>
      <c r="AB6863" s="566"/>
      <c r="AC6863" s="566"/>
      <c r="AD6863" s="566"/>
      <c r="AE6863" s="566"/>
      <c r="AF6863" s="566"/>
    </row>
    <row r="6864" spans="2:32" hidden="1" outlineLevel="1" x14ac:dyDescent="0.45">
      <c r="B6864" s="601"/>
      <c r="C6864" s="695"/>
      <c r="D6864" s="695"/>
      <c r="E6864" s="696"/>
      <c r="F6864" s="697"/>
      <c r="G6864" s="698"/>
      <c r="H6864" s="603"/>
      <c r="I6864" s="603"/>
      <c r="J6864" s="603"/>
      <c r="K6864" s="603"/>
      <c r="L6864" s="603"/>
      <c r="M6864" s="603"/>
      <c r="N6864" s="699"/>
      <c r="O6864" s="703"/>
      <c r="P6864" s="603"/>
      <c r="Q6864" s="603"/>
      <c r="R6864" s="603"/>
      <c r="S6864" s="603"/>
      <c r="T6864" s="603"/>
      <c r="U6864" s="603"/>
      <c r="V6864" s="699"/>
      <c r="W6864" s="700"/>
      <c r="X6864" s="701"/>
      <c r="Y6864" s="566"/>
      <c r="Z6864" s="566"/>
      <c r="AA6864" s="566"/>
      <c r="AB6864" s="566"/>
      <c r="AC6864" s="566"/>
      <c r="AD6864" s="566"/>
      <c r="AE6864" s="566"/>
      <c r="AF6864" s="566"/>
    </row>
    <row r="6865" spans="2:32" hidden="1" outlineLevel="1" x14ac:dyDescent="0.45">
      <c r="B6865" s="592"/>
      <c r="C6865" s="686"/>
      <c r="D6865" s="686"/>
      <c r="E6865" s="688"/>
      <c r="F6865" s="689"/>
      <c r="G6865" s="690"/>
      <c r="H6865" s="594"/>
      <c r="I6865" s="594"/>
      <c r="J6865" s="594"/>
      <c r="K6865" s="594"/>
      <c r="L6865" s="594"/>
      <c r="M6865" s="594"/>
      <c r="N6865" s="692"/>
      <c r="O6865" s="702"/>
      <c r="P6865" s="594"/>
      <c r="Q6865" s="594"/>
      <c r="R6865" s="594"/>
      <c r="S6865" s="594"/>
      <c r="T6865" s="594"/>
      <c r="U6865" s="594"/>
      <c r="V6865" s="692"/>
      <c r="W6865" s="693"/>
      <c r="X6865" s="694"/>
      <c r="Y6865" s="566"/>
      <c r="Z6865" s="566"/>
      <c r="AA6865" s="566"/>
      <c r="AB6865" s="566"/>
      <c r="AC6865" s="566"/>
      <c r="AD6865" s="566"/>
      <c r="AE6865" s="566"/>
      <c r="AF6865" s="566"/>
    </row>
    <row r="6866" spans="2:32" hidden="1" outlineLevel="1" x14ac:dyDescent="0.45">
      <c r="B6866" s="601"/>
      <c r="C6866" s="695"/>
      <c r="D6866" s="695"/>
      <c r="E6866" s="696"/>
      <c r="F6866" s="697"/>
      <c r="G6866" s="698"/>
      <c r="H6866" s="603"/>
      <c r="I6866" s="603"/>
      <c r="J6866" s="603"/>
      <c r="K6866" s="603"/>
      <c r="L6866" s="603"/>
      <c r="M6866" s="603"/>
      <c r="N6866" s="699"/>
      <c r="O6866" s="703"/>
      <c r="P6866" s="603"/>
      <c r="Q6866" s="603"/>
      <c r="R6866" s="603"/>
      <c r="S6866" s="603"/>
      <c r="T6866" s="603"/>
      <c r="U6866" s="603"/>
      <c r="V6866" s="699"/>
      <c r="W6866" s="700"/>
      <c r="X6866" s="701"/>
      <c r="Y6866" s="566"/>
      <c r="Z6866" s="566"/>
      <c r="AA6866" s="566"/>
      <c r="AB6866" s="566"/>
      <c r="AC6866" s="566"/>
      <c r="AD6866" s="566"/>
      <c r="AE6866" s="566"/>
      <c r="AF6866" s="566"/>
    </row>
    <row r="6867" spans="2:32" hidden="1" outlineLevel="1" x14ac:dyDescent="0.45">
      <c r="B6867" s="592"/>
      <c r="C6867" s="686"/>
      <c r="D6867" s="686"/>
      <c r="E6867" s="688"/>
      <c r="F6867" s="689"/>
      <c r="G6867" s="690"/>
      <c r="H6867" s="594"/>
      <c r="I6867" s="594"/>
      <c r="J6867" s="594"/>
      <c r="K6867" s="594"/>
      <c r="L6867" s="594"/>
      <c r="M6867" s="594"/>
      <c r="N6867" s="692"/>
      <c r="O6867" s="702"/>
      <c r="P6867" s="594"/>
      <c r="Q6867" s="594"/>
      <c r="R6867" s="594"/>
      <c r="S6867" s="594"/>
      <c r="T6867" s="594"/>
      <c r="U6867" s="594"/>
      <c r="V6867" s="692"/>
      <c r="W6867" s="693"/>
      <c r="X6867" s="694"/>
      <c r="Y6867" s="566"/>
      <c r="Z6867" s="566"/>
      <c r="AA6867" s="566"/>
      <c r="AB6867" s="566"/>
      <c r="AC6867" s="566"/>
      <c r="AD6867" s="566"/>
      <c r="AE6867" s="566"/>
      <c r="AF6867" s="566"/>
    </row>
    <row r="6868" spans="2:32" hidden="1" outlineLevel="1" x14ac:dyDescent="0.45">
      <c r="B6868" s="601"/>
      <c r="C6868" s="695"/>
      <c r="D6868" s="695"/>
      <c r="E6868" s="696"/>
      <c r="F6868" s="697"/>
      <c r="G6868" s="698"/>
      <c r="H6868" s="603"/>
      <c r="I6868" s="603"/>
      <c r="J6868" s="603"/>
      <c r="K6868" s="603"/>
      <c r="L6868" s="603"/>
      <c r="M6868" s="603"/>
      <c r="N6868" s="699"/>
      <c r="O6868" s="703"/>
      <c r="P6868" s="603"/>
      <c r="Q6868" s="603"/>
      <c r="R6868" s="603"/>
      <c r="S6868" s="603"/>
      <c r="T6868" s="603"/>
      <c r="U6868" s="603"/>
      <c r="V6868" s="699"/>
      <c r="W6868" s="700"/>
      <c r="X6868" s="701"/>
      <c r="Y6868" s="566"/>
      <c r="Z6868" s="566"/>
      <c r="AA6868" s="566"/>
      <c r="AB6868" s="566"/>
      <c r="AC6868" s="566"/>
      <c r="AD6868" s="566"/>
      <c r="AE6868" s="566"/>
      <c r="AF6868" s="566"/>
    </row>
    <row r="6869" spans="2:32" hidden="1" outlineLevel="1" x14ac:dyDescent="0.45">
      <c r="B6869" s="592"/>
      <c r="C6869" s="686"/>
      <c r="D6869" s="686"/>
      <c r="E6869" s="688"/>
      <c r="F6869" s="689"/>
      <c r="G6869" s="690"/>
      <c r="H6869" s="594"/>
      <c r="I6869" s="594"/>
      <c r="J6869" s="594"/>
      <c r="K6869" s="594"/>
      <c r="L6869" s="594"/>
      <c r="M6869" s="594"/>
      <c r="N6869" s="692"/>
      <c r="O6869" s="702"/>
      <c r="P6869" s="594"/>
      <c r="Q6869" s="594"/>
      <c r="R6869" s="594"/>
      <c r="S6869" s="594"/>
      <c r="T6869" s="594"/>
      <c r="U6869" s="594"/>
      <c r="V6869" s="692"/>
      <c r="W6869" s="693"/>
      <c r="X6869" s="694"/>
      <c r="Y6869" s="566"/>
      <c r="Z6869" s="566"/>
      <c r="AA6869" s="566"/>
      <c r="AB6869" s="566"/>
      <c r="AC6869" s="566"/>
      <c r="AD6869" s="566"/>
      <c r="AE6869" s="566"/>
      <c r="AF6869" s="566"/>
    </row>
    <row r="6870" spans="2:32" hidden="1" outlineLevel="1" x14ac:dyDescent="0.45">
      <c r="B6870" s="601"/>
      <c r="C6870" s="695"/>
      <c r="D6870" s="695"/>
      <c r="E6870" s="696"/>
      <c r="F6870" s="697"/>
      <c r="G6870" s="698"/>
      <c r="H6870" s="603"/>
      <c r="I6870" s="603"/>
      <c r="J6870" s="603"/>
      <c r="K6870" s="603"/>
      <c r="L6870" s="603"/>
      <c r="M6870" s="603"/>
      <c r="N6870" s="699"/>
      <c r="O6870" s="703"/>
      <c r="P6870" s="603"/>
      <c r="Q6870" s="603"/>
      <c r="R6870" s="603"/>
      <c r="S6870" s="603"/>
      <c r="T6870" s="603"/>
      <c r="U6870" s="603"/>
      <c r="V6870" s="699"/>
      <c r="W6870" s="700"/>
      <c r="X6870" s="701"/>
      <c r="Y6870" s="566"/>
      <c r="Z6870" s="566"/>
      <c r="AA6870" s="566"/>
      <c r="AB6870" s="566"/>
      <c r="AC6870" s="566"/>
      <c r="AD6870" s="566"/>
      <c r="AE6870" s="566"/>
      <c r="AF6870" s="566"/>
    </row>
    <row r="6871" spans="2:32" hidden="1" outlineLevel="1" x14ac:dyDescent="0.45">
      <c r="B6871" s="592"/>
      <c r="C6871" s="686"/>
      <c r="D6871" s="686"/>
      <c r="E6871" s="688"/>
      <c r="F6871" s="689"/>
      <c r="G6871" s="690"/>
      <c r="H6871" s="594"/>
      <c r="I6871" s="594"/>
      <c r="J6871" s="594"/>
      <c r="K6871" s="594"/>
      <c r="L6871" s="594"/>
      <c r="M6871" s="594"/>
      <c r="N6871" s="692"/>
      <c r="O6871" s="702"/>
      <c r="P6871" s="594"/>
      <c r="Q6871" s="594"/>
      <c r="R6871" s="594"/>
      <c r="S6871" s="594"/>
      <c r="T6871" s="594"/>
      <c r="U6871" s="594"/>
      <c r="V6871" s="692"/>
      <c r="W6871" s="693"/>
      <c r="X6871" s="694"/>
      <c r="Y6871" s="566"/>
      <c r="Z6871" s="566"/>
      <c r="AA6871" s="566"/>
      <c r="AB6871" s="566"/>
      <c r="AC6871" s="566"/>
      <c r="AD6871" s="566"/>
      <c r="AE6871" s="566"/>
      <c r="AF6871" s="566"/>
    </row>
    <row r="6872" spans="2:32" hidden="1" outlineLevel="1" x14ac:dyDescent="0.45">
      <c r="B6872" s="601"/>
      <c r="C6872" s="695"/>
      <c r="D6872" s="695"/>
      <c r="E6872" s="696"/>
      <c r="F6872" s="697"/>
      <c r="G6872" s="698"/>
      <c r="H6872" s="603"/>
      <c r="I6872" s="603"/>
      <c r="J6872" s="603"/>
      <c r="K6872" s="603"/>
      <c r="L6872" s="603"/>
      <c r="M6872" s="603"/>
      <c r="N6872" s="699"/>
      <c r="O6872" s="703"/>
      <c r="P6872" s="603"/>
      <c r="Q6872" s="603"/>
      <c r="R6872" s="603"/>
      <c r="S6872" s="603"/>
      <c r="T6872" s="603"/>
      <c r="U6872" s="603"/>
      <c r="V6872" s="699"/>
      <c r="W6872" s="700"/>
      <c r="X6872" s="701"/>
      <c r="Y6872" s="566"/>
      <c r="Z6872" s="566"/>
      <c r="AA6872" s="566"/>
      <c r="AB6872" s="566"/>
      <c r="AC6872" s="566"/>
      <c r="AD6872" s="566"/>
      <c r="AE6872" s="566"/>
      <c r="AF6872" s="566"/>
    </row>
    <row r="6873" spans="2:32" hidden="1" outlineLevel="1" x14ac:dyDescent="0.45">
      <c r="B6873" s="592"/>
      <c r="C6873" s="686"/>
      <c r="D6873" s="686"/>
      <c r="E6873" s="688"/>
      <c r="F6873" s="689"/>
      <c r="G6873" s="690"/>
      <c r="H6873" s="594"/>
      <c r="I6873" s="594"/>
      <c r="J6873" s="594"/>
      <c r="K6873" s="594"/>
      <c r="L6873" s="594"/>
      <c r="M6873" s="594"/>
      <c r="N6873" s="692"/>
      <c r="O6873" s="702"/>
      <c r="P6873" s="594"/>
      <c r="Q6873" s="594"/>
      <c r="R6873" s="594"/>
      <c r="S6873" s="594"/>
      <c r="T6873" s="594"/>
      <c r="U6873" s="594"/>
      <c r="V6873" s="692"/>
      <c r="W6873" s="693"/>
      <c r="X6873" s="694"/>
      <c r="Y6873" s="566"/>
      <c r="Z6873" s="566"/>
      <c r="AA6873" s="566"/>
      <c r="AB6873" s="566"/>
      <c r="AC6873" s="566"/>
      <c r="AD6873" s="566"/>
      <c r="AE6873" s="566"/>
      <c r="AF6873" s="566"/>
    </row>
    <row r="6874" spans="2:32" hidden="1" outlineLevel="1" x14ac:dyDescent="0.45">
      <c r="B6874" s="601"/>
      <c r="C6874" s="695"/>
      <c r="D6874" s="695"/>
      <c r="E6874" s="696"/>
      <c r="F6874" s="697"/>
      <c r="G6874" s="698"/>
      <c r="H6874" s="603"/>
      <c r="I6874" s="603"/>
      <c r="J6874" s="603"/>
      <c r="K6874" s="603"/>
      <c r="L6874" s="603"/>
      <c r="M6874" s="603"/>
      <c r="N6874" s="699"/>
      <c r="O6874" s="703"/>
      <c r="P6874" s="603"/>
      <c r="Q6874" s="603"/>
      <c r="R6874" s="603"/>
      <c r="S6874" s="603"/>
      <c r="T6874" s="603"/>
      <c r="U6874" s="603"/>
      <c r="V6874" s="699"/>
      <c r="W6874" s="700"/>
      <c r="X6874" s="701"/>
      <c r="Y6874" s="566"/>
      <c r="Z6874" s="566"/>
      <c r="AA6874" s="566"/>
      <c r="AB6874" s="566"/>
      <c r="AC6874" s="566"/>
      <c r="AD6874" s="566"/>
      <c r="AE6874" s="566"/>
      <c r="AF6874" s="566"/>
    </row>
    <row r="6875" spans="2:32" hidden="1" outlineLevel="1" x14ac:dyDescent="0.45">
      <c r="B6875" s="592"/>
      <c r="C6875" s="686"/>
      <c r="D6875" s="686"/>
      <c r="E6875" s="688"/>
      <c r="F6875" s="689"/>
      <c r="G6875" s="690"/>
      <c r="H6875" s="594"/>
      <c r="I6875" s="594"/>
      <c r="J6875" s="594"/>
      <c r="K6875" s="594"/>
      <c r="L6875" s="594"/>
      <c r="M6875" s="594"/>
      <c r="N6875" s="692"/>
      <c r="O6875" s="702"/>
      <c r="P6875" s="594"/>
      <c r="Q6875" s="594"/>
      <c r="R6875" s="594"/>
      <c r="S6875" s="594"/>
      <c r="T6875" s="594"/>
      <c r="U6875" s="594"/>
      <c r="V6875" s="692"/>
      <c r="W6875" s="693"/>
      <c r="X6875" s="694"/>
      <c r="Y6875" s="566"/>
      <c r="Z6875" s="566"/>
      <c r="AA6875" s="566"/>
      <c r="AB6875" s="566"/>
      <c r="AC6875" s="566"/>
      <c r="AD6875" s="566"/>
      <c r="AE6875" s="566"/>
      <c r="AF6875" s="566"/>
    </row>
    <row r="6876" spans="2:32" hidden="1" outlineLevel="1" x14ac:dyDescent="0.45">
      <c r="B6876" s="601"/>
      <c r="C6876" s="695"/>
      <c r="D6876" s="695"/>
      <c r="E6876" s="696"/>
      <c r="F6876" s="697"/>
      <c r="G6876" s="698"/>
      <c r="H6876" s="603"/>
      <c r="I6876" s="603"/>
      <c r="J6876" s="603"/>
      <c r="K6876" s="603"/>
      <c r="L6876" s="603"/>
      <c r="M6876" s="603"/>
      <c r="N6876" s="699"/>
      <c r="O6876" s="703"/>
      <c r="P6876" s="603"/>
      <c r="Q6876" s="603"/>
      <c r="R6876" s="603"/>
      <c r="S6876" s="603"/>
      <c r="T6876" s="603"/>
      <c r="U6876" s="603"/>
      <c r="V6876" s="699"/>
      <c r="W6876" s="700"/>
      <c r="X6876" s="701"/>
      <c r="Y6876" s="566"/>
      <c r="Z6876" s="566"/>
      <c r="AA6876" s="566"/>
      <c r="AB6876" s="566"/>
      <c r="AC6876" s="566"/>
      <c r="AD6876" s="566"/>
      <c r="AE6876" s="566"/>
      <c r="AF6876" s="566"/>
    </row>
    <row r="6877" spans="2:32" hidden="1" outlineLevel="1" x14ac:dyDescent="0.45">
      <c r="B6877" s="592"/>
      <c r="C6877" s="686"/>
      <c r="D6877" s="686"/>
      <c r="E6877" s="688"/>
      <c r="F6877" s="689"/>
      <c r="G6877" s="690"/>
      <c r="H6877" s="594"/>
      <c r="I6877" s="594"/>
      <c r="J6877" s="594"/>
      <c r="K6877" s="594"/>
      <c r="L6877" s="594"/>
      <c r="M6877" s="594"/>
      <c r="N6877" s="692"/>
      <c r="O6877" s="702"/>
      <c r="P6877" s="594"/>
      <c r="Q6877" s="594"/>
      <c r="R6877" s="594"/>
      <c r="S6877" s="594"/>
      <c r="T6877" s="594"/>
      <c r="U6877" s="594"/>
      <c r="V6877" s="692"/>
      <c r="W6877" s="693"/>
      <c r="X6877" s="694"/>
      <c r="Y6877" s="566"/>
      <c r="Z6877" s="566"/>
      <c r="AA6877" s="566"/>
      <c r="AB6877" s="566"/>
      <c r="AC6877" s="566"/>
      <c r="AD6877" s="566"/>
      <c r="AE6877" s="566"/>
      <c r="AF6877" s="566"/>
    </row>
    <row r="6878" spans="2:32" hidden="1" outlineLevel="1" x14ac:dyDescent="0.45">
      <c r="B6878" s="601"/>
      <c r="C6878" s="695"/>
      <c r="D6878" s="695"/>
      <c r="E6878" s="696"/>
      <c r="F6878" s="697"/>
      <c r="G6878" s="698"/>
      <c r="H6878" s="603"/>
      <c r="I6878" s="603"/>
      <c r="J6878" s="603"/>
      <c r="K6878" s="603"/>
      <c r="L6878" s="603"/>
      <c r="M6878" s="603"/>
      <c r="N6878" s="699"/>
      <c r="O6878" s="703"/>
      <c r="P6878" s="603"/>
      <c r="Q6878" s="603"/>
      <c r="R6878" s="603"/>
      <c r="S6878" s="603"/>
      <c r="T6878" s="603"/>
      <c r="U6878" s="603"/>
      <c r="V6878" s="699"/>
      <c r="W6878" s="700"/>
      <c r="X6878" s="701"/>
      <c r="Y6878" s="566"/>
      <c r="Z6878" s="566"/>
      <c r="AA6878" s="566"/>
      <c r="AB6878" s="566"/>
      <c r="AC6878" s="566"/>
      <c r="AD6878" s="566"/>
      <c r="AE6878" s="566"/>
      <c r="AF6878" s="566"/>
    </row>
    <row r="6879" spans="2:32" hidden="1" outlineLevel="1" x14ac:dyDescent="0.45">
      <c r="B6879" s="592"/>
      <c r="C6879" s="686"/>
      <c r="D6879" s="686"/>
      <c r="E6879" s="688"/>
      <c r="F6879" s="689"/>
      <c r="G6879" s="690"/>
      <c r="H6879" s="594"/>
      <c r="I6879" s="594"/>
      <c r="J6879" s="594"/>
      <c r="K6879" s="594"/>
      <c r="L6879" s="594"/>
      <c r="M6879" s="594"/>
      <c r="N6879" s="692"/>
      <c r="O6879" s="702"/>
      <c r="P6879" s="594"/>
      <c r="Q6879" s="594"/>
      <c r="R6879" s="594"/>
      <c r="S6879" s="594"/>
      <c r="T6879" s="594"/>
      <c r="U6879" s="594"/>
      <c r="V6879" s="692"/>
      <c r="W6879" s="693"/>
      <c r="X6879" s="694"/>
      <c r="Y6879" s="566"/>
      <c r="Z6879" s="566"/>
      <c r="AA6879" s="566"/>
      <c r="AB6879" s="566"/>
      <c r="AC6879" s="566"/>
      <c r="AD6879" s="566"/>
      <c r="AE6879" s="566"/>
      <c r="AF6879" s="566"/>
    </row>
    <row r="6880" spans="2:32" hidden="1" outlineLevel="1" x14ac:dyDescent="0.45">
      <c r="B6880" s="601"/>
      <c r="C6880" s="695"/>
      <c r="D6880" s="695"/>
      <c r="E6880" s="696"/>
      <c r="F6880" s="697"/>
      <c r="G6880" s="698"/>
      <c r="H6880" s="603"/>
      <c r="I6880" s="603"/>
      <c r="J6880" s="603"/>
      <c r="K6880" s="603"/>
      <c r="L6880" s="603"/>
      <c r="M6880" s="603"/>
      <c r="N6880" s="699"/>
      <c r="O6880" s="703"/>
      <c r="P6880" s="603"/>
      <c r="Q6880" s="603"/>
      <c r="R6880" s="603"/>
      <c r="S6880" s="603"/>
      <c r="T6880" s="603"/>
      <c r="U6880" s="603"/>
      <c r="V6880" s="699"/>
      <c r="W6880" s="700"/>
      <c r="X6880" s="701"/>
      <c r="Y6880" s="566"/>
      <c r="Z6880" s="566"/>
      <c r="AA6880" s="566"/>
      <c r="AB6880" s="566"/>
      <c r="AC6880" s="566"/>
      <c r="AD6880" s="566"/>
      <c r="AE6880" s="566"/>
      <c r="AF6880" s="566"/>
    </row>
    <row r="6881" spans="2:32" hidden="1" outlineLevel="1" x14ac:dyDescent="0.45">
      <c r="B6881" s="592"/>
      <c r="C6881" s="686"/>
      <c r="D6881" s="686"/>
      <c r="E6881" s="688"/>
      <c r="F6881" s="689"/>
      <c r="G6881" s="690"/>
      <c r="H6881" s="594"/>
      <c r="I6881" s="594"/>
      <c r="J6881" s="594"/>
      <c r="K6881" s="594"/>
      <c r="L6881" s="594"/>
      <c r="M6881" s="594"/>
      <c r="N6881" s="692"/>
      <c r="O6881" s="702"/>
      <c r="P6881" s="594"/>
      <c r="Q6881" s="594"/>
      <c r="R6881" s="594"/>
      <c r="S6881" s="594"/>
      <c r="T6881" s="594"/>
      <c r="U6881" s="594"/>
      <c r="V6881" s="692"/>
      <c r="W6881" s="693"/>
      <c r="X6881" s="694"/>
      <c r="Y6881" s="566"/>
      <c r="Z6881" s="566"/>
      <c r="AA6881" s="566"/>
      <c r="AB6881" s="566"/>
      <c r="AC6881" s="566"/>
      <c r="AD6881" s="566"/>
      <c r="AE6881" s="566"/>
      <c r="AF6881" s="566"/>
    </row>
    <row r="6882" spans="2:32" hidden="1" outlineLevel="1" x14ac:dyDescent="0.45">
      <c r="B6882" s="601"/>
      <c r="C6882" s="695"/>
      <c r="D6882" s="695"/>
      <c r="E6882" s="696"/>
      <c r="F6882" s="697"/>
      <c r="G6882" s="698"/>
      <c r="H6882" s="603"/>
      <c r="I6882" s="603"/>
      <c r="J6882" s="603"/>
      <c r="K6882" s="603"/>
      <c r="L6882" s="603"/>
      <c r="M6882" s="603"/>
      <c r="N6882" s="699"/>
      <c r="O6882" s="703"/>
      <c r="P6882" s="603"/>
      <c r="Q6882" s="603"/>
      <c r="R6882" s="603"/>
      <c r="S6882" s="603"/>
      <c r="T6882" s="603"/>
      <c r="U6882" s="603"/>
      <c r="V6882" s="699"/>
      <c r="W6882" s="700"/>
      <c r="X6882" s="701"/>
      <c r="Y6882" s="566"/>
      <c r="Z6882" s="566"/>
      <c r="AA6882" s="566"/>
      <c r="AB6882" s="566"/>
      <c r="AC6882" s="566"/>
      <c r="AD6882" s="566"/>
      <c r="AE6882" s="566"/>
      <c r="AF6882" s="566"/>
    </row>
    <row r="6883" spans="2:32" hidden="1" outlineLevel="1" x14ac:dyDescent="0.45">
      <c r="B6883" s="592"/>
      <c r="C6883" s="686"/>
      <c r="D6883" s="686"/>
      <c r="E6883" s="688"/>
      <c r="F6883" s="689"/>
      <c r="G6883" s="690"/>
      <c r="H6883" s="594"/>
      <c r="I6883" s="594"/>
      <c r="J6883" s="594"/>
      <c r="K6883" s="594"/>
      <c r="L6883" s="594"/>
      <c r="M6883" s="594"/>
      <c r="N6883" s="692"/>
      <c r="O6883" s="702"/>
      <c r="P6883" s="594"/>
      <c r="Q6883" s="594"/>
      <c r="R6883" s="594"/>
      <c r="S6883" s="594"/>
      <c r="T6883" s="594"/>
      <c r="U6883" s="594"/>
      <c r="V6883" s="692"/>
      <c r="W6883" s="693"/>
      <c r="X6883" s="694"/>
      <c r="Y6883" s="566"/>
      <c r="Z6883" s="566"/>
      <c r="AA6883" s="566"/>
      <c r="AB6883" s="566"/>
      <c r="AC6883" s="566"/>
      <c r="AD6883" s="566"/>
      <c r="AE6883" s="566"/>
      <c r="AF6883" s="566"/>
    </row>
    <row r="6884" spans="2:32" hidden="1" outlineLevel="1" x14ac:dyDescent="0.45">
      <c r="B6884" s="601"/>
      <c r="C6884" s="695"/>
      <c r="D6884" s="695"/>
      <c r="E6884" s="696"/>
      <c r="F6884" s="697"/>
      <c r="G6884" s="698"/>
      <c r="H6884" s="603"/>
      <c r="I6884" s="603"/>
      <c r="J6884" s="603"/>
      <c r="K6884" s="603"/>
      <c r="L6884" s="603"/>
      <c r="M6884" s="603"/>
      <c r="N6884" s="699"/>
      <c r="O6884" s="703"/>
      <c r="P6884" s="603"/>
      <c r="Q6884" s="603"/>
      <c r="R6884" s="603"/>
      <c r="S6884" s="603"/>
      <c r="T6884" s="603"/>
      <c r="U6884" s="603"/>
      <c r="V6884" s="699"/>
      <c r="W6884" s="700"/>
      <c r="X6884" s="701"/>
      <c r="Y6884" s="566"/>
      <c r="Z6884" s="566"/>
      <c r="AA6884" s="566"/>
      <c r="AB6884" s="566"/>
      <c r="AC6884" s="566"/>
      <c r="AD6884" s="566"/>
      <c r="AE6884" s="566"/>
      <c r="AF6884" s="566"/>
    </row>
    <row r="6885" spans="2:32" hidden="1" outlineLevel="1" x14ac:dyDescent="0.45">
      <c r="B6885" s="592"/>
      <c r="C6885" s="686"/>
      <c r="D6885" s="686"/>
      <c r="E6885" s="688"/>
      <c r="F6885" s="689"/>
      <c r="G6885" s="690"/>
      <c r="H6885" s="594"/>
      <c r="I6885" s="594"/>
      <c r="J6885" s="594"/>
      <c r="K6885" s="594"/>
      <c r="L6885" s="594"/>
      <c r="M6885" s="594"/>
      <c r="N6885" s="692"/>
      <c r="O6885" s="702"/>
      <c r="P6885" s="594"/>
      <c r="Q6885" s="594"/>
      <c r="R6885" s="594"/>
      <c r="S6885" s="594"/>
      <c r="T6885" s="594"/>
      <c r="U6885" s="594"/>
      <c r="V6885" s="692"/>
      <c r="W6885" s="693"/>
      <c r="X6885" s="694"/>
      <c r="Y6885" s="566"/>
      <c r="Z6885" s="566"/>
      <c r="AA6885" s="566"/>
      <c r="AB6885" s="566"/>
      <c r="AC6885" s="566"/>
      <c r="AD6885" s="566"/>
      <c r="AE6885" s="566"/>
      <c r="AF6885" s="566"/>
    </row>
    <row r="6886" spans="2:32" hidden="1" outlineLevel="1" x14ac:dyDescent="0.45">
      <c r="B6886" s="601"/>
      <c r="C6886" s="695"/>
      <c r="D6886" s="695"/>
      <c r="E6886" s="696"/>
      <c r="F6886" s="697"/>
      <c r="G6886" s="698"/>
      <c r="H6886" s="603"/>
      <c r="I6886" s="603"/>
      <c r="J6886" s="603"/>
      <c r="K6886" s="603"/>
      <c r="L6886" s="603"/>
      <c r="M6886" s="603"/>
      <c r="N6886" s="699"/>
      <c r="O6886" s="703"/>
      <c r="P6886" s="603"/>
      <c r="Q6886" s="603"/>
      <c r="R6886" s="603"/>
      <c r="S6886" s="603"/>
      <c r="T6886" s="603"/>
      <c r="U6886" s="603"/>
      <c r="V6886" s="699"/>
      <c r="W6886" s="700"/>
      <c r="X6886" s="701"/>
      <c r="Y6886" s="566"/>
      <c r="Z6886" s="566"/>
      <c r="AA6886" s="566"/>
      <c r="AB6886" s="566"/>
      <c r="AC6886" s="566"/>
      <c r="AD6886" s="566"/>
      <c r="AE6886" s="566"/>
      <c r="AF6886" s="566"/>
    </row>
    <row r="6887" spans="2:32" hidden="1" outlineLevel="1" x14ac:dyDescent="0.45">
      <c r="B6887" s="592"/>
      <c r="C6887" s="686"/>
      <c r="D6887" s="686"/>
      <c r="E6887" s="688"/>
      <c r="F6887" s="689"/>
      <c r="G6887" s="690"/>
      <c r="H6887" s="594"/>
      <c r="I6887" s="594"/>
      <c r="J6887" s="594"/>
      <c r="K6887" s="594"/>
      <c r="L6887" s="594"/>
      <c r="M6887" s="594"/>
      <c r="N6887" s="692"/>
      <c r="O6887" s="702"/>
      <c r="P6887" s="594"/>
      <c r="Q6887" s="594"/>
      <c r="R6887" s="594"/>
      <c r="S6887" s="594"/>
      <c r="T6887" s="594"/>
      <c r="U6887" s="594"/>
      <c r="V6887" s="692"/>
      <c r="W6887" s="693"/>
      <c r="X6887" s="694"/>
      <c r="Y6887" s="566"/>
      <c r="Z6887" s="566"/>
      <c r="AA6887" s="566"/>
      <c r="AB6887" s="566"/>
      <c r="AC6887" s="566"/>
      <c r="AD6887" s="566"/>
      <c r="AE6887" s="566"/>
      <c r="AF6887" s="566"/>
    </row>
    <row r="6888" spans="2:32" hidden="1" outlineLevel="1" x14ac:dyDescent="0.45">
      <c r="B6888" s="601"/>
      <c r="C6888" s="695"/>
      <c r="D6888" s="695"/>
      <c r="E6888" s="696"/>
      <c r="F6888" s="697"/>
      <c r="G6888" s="698"/>
      <c r="H6888" s="603"/>
      <c r="I6888" s="603"/>
      <c r="J6888" s="603"/>
      <c r="K6888" s="603"/>
      <c r="L6888" s="603"/>
      <c r="M6888" s="603"/>
      <c r="N6888" s="699"/>
      <c r="O6888" s="703"/>
      <c r="P6888" s="603"/>
      <c r="Q6888" s="603"/>
      <c r="R6888" s="603"/>
      <c r="S6888" s="603"/>
      <c r="T6888" s="603"/>
      <c r="U6888" s="603"/>
      <c r="V6888" s="699"/>
      <c r="W6888" s="700"/>
      <c r="X6888" s="701"/>
      <c r="Y6888" s="566"/>
      <c r="Z6888" s="566"/>
      <c r="AA6888" s="566"/>
      <c r="AB6888" s="566"/>
      <c r="AC6888" s="566"/>
      <c r="AD6888" s="566"/>
      <c r="AE6888" s="566"/>
      <c r="AF6888" s="566"/>
    </row>
    <row r="6889" spans="2:32" hidden="1" outlineLevel="1" x14ac:dyDescent="0.45">
      <c r="B6889" s="592"/>
      <c r="C6889" s="686"/>
      <c r="D6889" s="686"/>
      <c r="E6889" s="688"/>
      <c r="F6889" s="689"/>
      <c r="G6889" s="690"/>
      <c r="H6889" s="594"/>
      <c r="I6889" s="594"/>
      <c r="J6889" s="594"/>
      <c r="K6889" s="594"/>
      <c r="L6889" s="594"/>
      <c r="M6889" s="594"/>
      <c r="N6889" s="692"/>
      <c r="O6889" s="702"/>
      <c r="P6889" s="594"/>
      <c r="Q6889" s="594"/>
      <c r="R6889" s="594"/>
      <c r="S6889" s="594"/>
      <c r="T6889" s="594"/>
      <c r="U6889" s="594"/>
      <c r="V6889" s="692"/>
      <c r="W6889" s="693"/>
      <c r="X6889" s="694"/>
      <c r="Y6889" s="566"/>
      <c r="Z6889" s="566"/>
      <c r="AA6889" s="566"/>
      <c r="AB6889" s="566"/>
      <c r="AC6889" s="566"/>
      <c r="AD6889" s="566"/>
      <c r="AE6889" s="566"/>
      <c r="AF6889" s="566"/>
    </row>
    <row r="6890" spans="2:32" hidden="1" outlineLevel="1" x14ac:dyDescent="0.45">
      <c r="B6890" s="601"/>
      <c r="C6890" s="695"/>
      <c r="D6890" s="695"/>
      <c r="E6890" s="696"/>
      <c r="F6890" s="697"/>
      <c r="G6890" s="698"/>
      <c r="H6890" s="603"/>
      <c r="I6890" s="603"/>
      <c r="J6890" s="603"/>
      <c r="K6890" s="603"/>
      <c r="L6890" s="603"/>
      <c r="M6890" s="603"/>
      <c r="N6890" s="699"/>
      <c r="O6890" s="703"/>
      <c r="P6890" s="603"/>
      <c r="Q6890" s="603"/>
      <c r="R6890" s="603"/>
      <c r="S6890" s="603"/>
      <c r="T6890" s="603"/>
      <c r="U6890" s="603"/>
      <c r="V6890" s="699"/>
      <c r="W6890" s="700"/>
      <c r="X6890" s="701"/>
      <c r="Y6890" s="566"/>
      <c r="Z6890" s="566"/>
      <c r="AA6890" s="566"/>
      <c r="AB6890" s="566"/>
      <c r="AC6890" s="566"/>
      <c r="AD6890" s="566"/>
      <c r="AE6890" s="566"/>
      <c r="AF6890" s="566"/>
    </row>
    <row r="6891" spans="2:32" hidden="1" outlineLevel="1" x14ac:dyDescent="0.45">
      <c r="B6891" s="592"/>
      <c r="C6891" s="686"/>
      <c r="D6891" s="686"/>
      <c r="E6891" s="688"/>
      <c r="F6891" s="689"/>
      <c r="G6891" s="690"/>
      <c r="H6891" s="594"/>
      <c r="I6891" s="594"/>
      <c r="J6891" s="594"/>
      <c r="K6891" s="594"/>
      <c r="L6891" s="594"/>
      <c r="M6891" s="594"/>
      <c r="N6891" s="692"/>
      <c r="O6891" s="702"/>
      <c r="P6891" s="594"/>
      <c r="Q6891" s="594"/>
      <c r="R6891" s="594"/>
      <c r="S6891" s="594"/>
      <c r="T6891" s="594"/>
      <c r="U6891" s="594"/>
      <c r="V6891" s="692"/>
      <c r="W6891" s="693"/>
      <c r="X6891" s="694"/>
      <c r="Y6891" s="566"/>
      <c r="Z6891" s="566"/>
      <c r="AA6891" s="566"/>
      <c r="AB6891" s="566"/>
      <c r="AC6891" s="566"/>
      <c r="AD6891" s="566"/>
      <c r="AE6891" s="566"/>
      <c r="AF6891" s="566"/>
    </row>
    <row r="6892" spans="2:32" hidden="1" outlineLevel="1" x14ac:dyDescent="0.45">
      <c r="B6892" s="601"/>
      <c r="C6892" s="695"/>
      <c r="D6892" s="695"/>
      <c r="E6892" s="696"/>
      <c r="F6892" s="697"/>
      <c r="G6892" s="698"/>
      <c r="H6892" s="603"/>
      <c r="I6892" s="603"/>
      <c r="J6892" s="603"/>
      <c r="K6892" s="603"/>
      <c r="L6892" s="603"/>
      <c r="M6892" s="603"/>
      <c r="N6892" s="699"/>
      <c r="O6892" s="703"/>
      <c r="P6892" s="603"/>
      <c r="Q6892" s="603"/>
      <c r="R6892" s="603"/>
      <c r="S6892" s="603"/>
      <c r="T6892" s="603"/>
      <c r="U6892" s="603"/>
      <c r="V6892" s="699"/>
      <c r="W6892" s="700"/>
      <c r="X6892" s="701"/>
      <c r="Y6892" s="566"/>
      <c r="Z6892" s="566"/>
      <c r="AA6892" s="566"/>
      <c r="AB6892" s="566"/>
      <c r="AC6892" s="566"/>
      <c r="AD6892" s="566"/>
      <c r="AE6892" s="566"/>
      <c r="AF6892" s="566"/>
    </row>
    <row r="6893" spans="2:32" hidden="1" outlineLevel="1" x14ac:dyDescent="0.45">
      <c r="B6893" s="592"/>
      <c r="C6893" s="686"/>
      <c r="D6893" s="686"/>
      <c r="E6893" s="688"/>
      <c r="F6893" s="689"/>
      <c r="G6893" s="690"/>
      <c r="H6893" s="594"/>
      <c r="I6893" s="594"/>
      <c r="J6893" s="594"/>
      <c r="K6893" s="594"/>
      <c r="L6893" s="594"/>
      <c r="M6893" s="594"/>
      <c r="N6893" s="692"/>
      <c r="O6893" s="702"/>
      <c r="P6893" s="594"/>
      <c r="Q6893" s="594"/>
      <c r="R6893" s="594"/>
      <c r="S6893" s="594"/>
      <c r="T6893" s="594"/>
      <c r="U6893" s="594"/>
      <c r="V6893" s="692"/>
      <c r="W6893" s="693"/>
      <c r="X6893" s="694"/>
      <c r="Y6893" s="566"/>
      <c r="Z6893" s="566"/>
      <c r="AA6893" s="566"/>
      <c r="AB6893" s="566"/>
      <c r="AC6893" s="566"/>
      <c r="AD6893" s="566"/>
      <c r="AE6893" s="566"/>
      <c r="AF6893" s="566"/>
    </row>
    <row r="6894" spans="2:32" hidden="1" outlineLevel="1" x14ac:dyDescent="0.45">
      <c r="B6894" s="601"/>
      <c r="C6894" s="695"/>
      <c r="D6894" s="695"/>
      <c r="E6894" s="696"/>
      <c r="F6894" s="697"/>
      <c r="G6894" s="698"/>
      <c r="H6894" s="603"/>
      <c r="I6894" s="603"/>
      <c r="J6894" s="603"/>
      <c r="K6894" s="603"/>
      <c r="L6894" s="603"/>
      <c r="M6894" s="603"/>
      <c r="N6894" s="699"/>
      <c r="O6894" s="703"/>
      <c r="P6894" s="603"/>
      <c r="Q6894" s="603"/>
      <c r="R6894" s="603"/>
      <c r="S6894" s="603"/>
      <c r="T6894" s="603"/>
      <c r="U6894" s="603"/>
      <c r="V6894" s="699"/>
      <c r="W6894" s="700"/>
      <c r="X6894" s="701"/>
      <c r="Y6894" s="566"/>
      <c r="Z6894" s="566"/>
      <c r="AA6894" s="566"/>
      <c r="AB6894" s="566"/>
      <c r="AC6894" s="566"/>
      <c r="AD6894" s="566"/>
      <c r="AE6894" s="566"/>
      <c r="AF6894" s="566"/>
    </row>
    <row r="6895" spans="2:32" hidden="1" outlineLevel="1" x14ac:dyDescent="0.45">
      <c r="B6895" s="592"/>
      <c r="C6895" s="686"/>
      <c r="D6895" s="686"/>
      <c r="E6895" s="688"/>
      <c r="F6895" s="689"/>
      <c r="G6895" s="690"/>
      <c r="H6895" s="594"/>
      <c r="I6895" s="594"/>
      <c r="J6895" s="594"/>
      <c r="K6895" s="594"/>
      <c r="L6895" s="594"/>
      <c r="M6895" s="594"/>
      <c r="N6895" s="692"/>
      <c r="O6895" s="702"/>
      <c r="P6895" s="594"/>
      <c r="Q6895" s="594"/>
      <c r="R6895" s="594"/>
      <c r="S6895" s="594"/>
      <c r="T6895" s="594"/>
      <c r="U6895" s="594"/>
      <c r="V6895" s="692"/>
      <c r="W6895" s="693"/>
      <c r="X6895" s="694"/>
      <c r="Y6895" s="566"/>
      <c r="Z6895" s="566"/>
      <c r="AA6895" s="566"/>
      <c r="AB6895" s="566"/>
      <c r="AC6895" s="566"/>
      <c r="AD6895" s="566"/>
      <c r="AE6895" s="566"/>
      <c r="AF6895" s="566"/>
    </row>
    <row r="6896" spans="2:32" hidden="1" outlineLevel="1" x14ac:dyDescent="0.45">
      <c r="B6896" s="601"/>
      <c r="C6896" s="695"/>
      <c r="D6896" s="695"/>
      <c r="E6896" s="696"/>
      <c r="F6896" s="697"/>
      <c r="G6896" s="698"/>
      <c r="H6896" s="603"/>
      <c r="I6896" s="603"/>
      <c r="J6896" s="603"/>
      <c r="K6896" s="603"/>
      <c r="L6896" s="603"/>
      <c r="M6896" s="603"/>
      <c r="N6896" s="699"/>
      <c r="O6896" s="703"/>
      <c r="P6896" s="603"/>
      <c r="Q6896" s="603"/>
      <c r="R6896" s="603"/>
      <c r="S6896" s="603"/>
      <c r="T6896" s="603"/>
      <c r="U6896" s="603"/>
      <c r="V6896" s="699"/>
      <c r="W6896" s="700"/>
      <c r="X6896" s="701"/>
      <c r="Y6896" s="566"/>
      <c r="Z6896" s="566"/>
      <c r="AA6896" s="566"/>
      <c r="AB6896" s="566"/>
      <c r="AC6896" s="566"/>
      <c r="AD6896" s="566"/>
      <c r="AE6896" s="566"/>
      <c r="AF6896" s="566"/>
    </row>
    <row r="6897" spans="2:32" hidden="1" outlineLevel="1" x14ac:dyDescent="0.45">
      <c r="B6897" s="592"/>
      <c r="C6897" s="686"/>
      <c r="D6897" s="686"/>
      <c r="E6897" s="688"/>
      <c r="F6897" s="689"/>
      <c r="G6897" s="690"/>
      <c r="H6897" s="594"/>
      <c r="I6897" s="594"/>
      <c r="J6897" s="594"/>
      <c r="K6897" s="594"/>
      <c r="L6897" s="594"/>
      <c r="M6897" s="594"/>
      <c r="N6897" s="692"/>
      <c r="O6897" s="702"/>
      <c r="P6897" s="594"/>
      <c r="Q6897" s="594"/>
      <c r="R6897" s="594"/>
      <c r="S6897" s="594"/>
      <c r="T6897" s="594"/>
      <c r="U6897" s="594"/>
      <c r="V6897" s="692"/>
      <c r="W6897" s="693"/>
      <c r="X6897" s="694"/>
      <c r="Y6897" s="566"/>
      <c r="Z6897" s="566"/>
      <c r="AA6897" s="566"/>
      <c r="AB6897" s="566"/>
      <c r="AC6897" s="566"/>
      <c r="AD6897" s="566"/>
      <c r="AE6897" s="566"/>
      <c r="AF6897" s="566"/>
    </row>
    <row r="6898" spans="2:32" hidden="1" outlineLevel="1" x14ac:dyDescent="0.45">
      <c r="B6898" s="601"/>
      <c r="C6898" s="695"/>
      <c r="D6898" s="695"/>
      <c r="E6898" s="696"/>
      <c r="F6898" s="697"/>
      <c r="G6898" s="698"/>
      <c r="H6898" s="603"/>
      <c r="I6898" s="603"/>
      <c r="J6898" s="603"/>
      <c r="K6898" s="603"/>
      <c r="L6898" s="603"/>
      <c r="M6898" s="603"/>
      <c r="N6898" s="699"/>
      <c r="O6898" s="703"/>
      <c r="P6898" s="603"/>
      <c r="Q6898" s="603"/>
      <c r="R6898" s="603"/>
      <c r="S6898" s="603"/>
      <c r="T6898" s="603"/>
      <c r="U6898" s="603"/>
      <c r="V6898" s="699"/>
      <c r="W6898" s="700"/>
      <c r="X6898" s="701"/>
      <c r="Y6898" s="566"/>
      <c r="Z6898" s="566"/>
      <c r="AA6898" s="566"/>
      <c r="AB6898" s="566"/>
      <c r="AC6898" s="566"/>
      <c r="AD6898" s="566"/>
      <c r="AE6898" s="566"/>
      <c r="AF6898" s="566"/>
    </row>
    <row r="6899" spans="2:32" hidden="1" outlineLevel="1" x14ac:dyDescent="0.45">
      <c r="B6899" s="592"/>
      <c r="C6899" s="686"/>
      <c r="D6899" s="686"/>
      <c r="E6899" s="688"/>
      <c r="F6899" s="689"/>
      <c r="G6899" s="690"/>
      <c r="H6899" s="594"/>
      <c r="I6899" s="594"/>
      <c r="J6899" s="594"/>
      <c r="K6899" s="594"/>
      <c r="L6899" s="594"/>
      <c r="M6899" s="594"/>
      <c r="N6899" s="692"/>
      <c r="O6899" s="702"/>
      <c r="P6899" s="594"/>
      <c r="Q6899" s="594"/>
      <c r="R6899" s="594"/>
      <c r="S6899" s="594"/>
      <c r="T6899" s="594"/>
      <c r="U6899" s="594"/>
      <c r="V6899" s="692"/>
      <c r="W6899" s="693"/>
      <c r="X6899" s="694"/>
      <c r="Y6899" s="566"/>
      <c r="Z6899" s="566"/>
      <c r="AA6899" s="566"/>
      <c r="AB6899" s="566"/>
      <c r="AC6899" s="566"/>
      <c r="AD6899" s="566"/>
      <c r="AE6899" s="566"/>
      <c r="AF6899" s="566"/>
    </row>
    <row r="6900" spans="2:32" hidden="1" outlineLevel="1" x14ac:dyDescent="0.45">
      <c r="B6900" s="601"/>
      <c r="C6900" s="695"/>
      <c r="D6900" s="695"/>
      <c r="E6900" s="696"/>
      <c r="F6900" s="697"/>
      <c r="G6900" s="698"/>
      <c r="H6900" s="603"/>
      <c r="I6900" s="603"/>
      <c r="J6900" s="603"/>
      <c r="K6900" s="603"/>
      <c r="L6900" s="603"/>
      <c r="M6900" s="603"/>
      <c r="N6900" s="699"/>
      <c r="O6900" s="703"/>
      <c r="P6900" s="603"/>
      <c r="Q6900" s="603"/>
      <c r="R6900" s="603"/>
      <c r="S6900" s="603"/>
      <c r="T6900" s="603"/>
      <c r="U6900" s="603"/>
      <c r="V6900" s="699"/>
      <c r="W6900" s="700"/>
      <c r="X6900" s="701"/>
      <c r="Y6900" s="566"/>
      <c r="Z6900" s="566"/>
      <c r="AA6900" s="566"/>
      <c r="AB6900" s="566"/>
      <c r="AC6900" s="566"/>
      <c r="AD6900" s="566"/>
      <c r="AE6900" s="566"/>
      <c r="AF6900" s="566"/>
    </row>
    <row r="6901" spans="2:32" hidden="1" outlineLevel="1" x14ac:dyDescent="0.45">
      <c r="B6901" s="592"/>
      <c r="C6901" s="686"/>
      <c r="D6901" s="686"/>
      <c r="E6901" s="688"/>
      <c r="F6901" s="689"/>
      <c r="G6901" s="690"/>
      <c r="H6901" s="594"/>
      <c r="I6901" s="594"/>
      <c r="J6901" s="594"/>
      <c r="K6901" s="594"/>
      <c r="L6901" s="594"/>
      <c r="M6901" s="594"/>
      <c r="N6901" s="692"/>
      <c r="O6901" s="702"/>
      <c r="P6901" s="594"/>
      <c r="Q6901" s="594"/>
      <c r="R6901" s="594"/>
      <c r="S6901" s="594"/>
      <c r="T6901" s="594"/>
      <c r="U6901" s="594"/>
      <c r="V6901" s="692"/>
      <c r="W6901" s="693"/>
      <c r="X6901" s="694"/>
      <c r="Y6901" s="566"/>
      <c r="Z6901" s="566"/>
      <c r="AA6901" s="566"/>
      <c r="AB6901" s="566"/>
      <c r="AC6901" s="566"/>
      <c r="AD6901" s="566"/>
      <c r="AE6901" s="566"/>
      <c r="AF6901" s="566"/>
    </row>
    <row r="6902" spans="2:32" hidden="1" outlineLevel="1" x14ac:dyDescent="0.45">
      <c r="B6902" s="601"/>
      <c r="C6902" s="695"/>
      <c r="D6902" s="695"/>
      <c r="E6902" s="696"/>
      <c r="F6902" s="697"/>
      <c r="G6902" s="698"/>
      <c r="H6902" s="603"/>
      <c r="I6902" s="603"/>
      <c r="J6902" s="603"/>
      <c r="K6902" s="603"/>
      <c r="L6902" s="603"/>
      <c r="M6902" s="603"/>
      <c r="N6902" s="699"/>
      <c r="O6902" s="703"/>
      <c r="P6902" s="603"/>
      <c r="Q6902" s="603"/>
      <c r="R6902" s="603"/>
      <c r="S6902" s="603"/>
      <c r="T6902" s="603"/>
      <c r="U6902" s="603"/>
      <c r="V6902" s="699"/>
      <c r="W6902" s="700"/>
      <c r="X6902" s="701"/>
      <c r="Y6902" s="566"/>
      <c r="Z6902" s="566"/>
      <c r="AA6902" s="566"/>
      <c r="AB6902" s="566"/>
      <c r="AC6902" s="566"/>
      <c r="AD6902" s="566"/>
      <c r="AE6902" s="566"/>
      <c r="AF6902" s="566"/>
    </row>
    <row r="6903" spans="2:32" hidden="1" outlineLevel="1" x14ac:dyDescent="0.45">
      <c r="B6903" s="592"/>
      <c r="C6903" s="686"/>
      <c r="D6903" s="686"/>
      <c r="E6903" s="688"/>
      <c r="F6903" s="689"/>
      <c r="G6903" s="690"/>
      <c r="H6903" s="594"/>
      <c r="I6903" s="594"/>
      <c r="J6903" s="594"/>
      <c r="K6903" s="594"/>
      <c r="L6903" s="594"/>
      <c r="M6903" s="594"/>
      <c r="N6903" s="692"/>
      <c r="O6903" s="702"/>
      <c r="P6903" s="594"/>
      <c r="Q6903" s="594"/>
      <c r="R6903" s="594"/>
      <c r="S6903" s="594"/>
      <c r="T6903" s="594"/>
      <c r="U6903" s="594"/>
      <c r="V6903" s="692"/>
      <c r="W6903" s="693"/>
      <c r="X6903" s="694"/>
      <c r="Y6903" s="566"/>
      <c r="Z6903" s="566"/>
      <c r="AA6903" s="566"/>
      <c r="AB6903" s="566"/>
      <c r="AC6903" s="566"/>
      <c r="AD6903" s="566"/>
      <c r="AE6903" s="566"/>
      <c r="AF6903" s="566"/>
    </row>
    <row r="6904" spans="2:32" hidden="1" outlineLevel="1" x14ac:dyDescent="0.45">
      <c r="B6904" s="601"/>
      <c r="C6904" s="695"/>
      <c r="D6904" s="695"/>
      <c r="E6904" s="696"/>
      <c r="F6904" s="697"/>
      <c r="G6904" s="698"/>
      <c r="H6904" s="603"/>
      <c r="I6904" s="603"/>
      <c r="J6904" s="603"/>
      <c r="K6904" s="603"/>
      <c r="L6904" s="603"/>
      <c r="M6904" s="603"/>
      <c r="N6904" s="699"/>
      <c r="O6904" s="703"/>
      <c r="P6904" s="603"/>
      <c r="Q6904" s="603"/>
      <c r="R6904" s="603"/>
      <c r="S6904" s="603"/>
      <c r="T6904" s="603"/>
      <c r="U6904" s="603"/>
      <c r="V6904" s="699"/>
      <c r="W6904" s="700"/>
      <c r="X6904" s="701"/>
      <c r="Y6904" s="566"/>
      <c r="Z6904" s="566"/>
      <c r="AA6904" s="566"/>
      <c r="AB6904" s="566"/>
      <c r="AC6904" s="566"/>
      <c r="AD6904" s="566"/>
      <c r="AE6904" s="566"/>
      <c r="AF6904" s="566"/>
    </row>
    <row r="6905" spans="2:32" hidden="1" outlineLevel="1" x14ac:dyDescent="0.45">
      <c r="B6905" s="592"/>
      <c r="C6905" s="686"/>
      <c r="D6905" s="686"/>
      <c r="E6905" s="688"/>
      <c r="F6905" s="689"/>
      <c r="G6905" s="690"/>
      <c r="H6905" s="594"/>
      <c r="I6905" s="594"/>
      <c r="J6905" s="594"/>
      <c r="K6905" s="594"/>
      <c r="L6905" s="594"/>
      <c r="M6905" s="594"/>
      <c r="N6905" s="692"/>
      <c r="O6905" s="702"/>
      <c r="P6905" s="594"/>
      <c r="Q6905" s="594"/>
      <c r="R6905" s="594"/>
      <c r="S6905" s="594"/>
      <c r="T6905" s="594"/>
      <c r="U6905" s="594"/>
      <c r="V6905" s="692"/>
      <c r="W6905" s="693"/>
      <c r="X6905" s="694"/>
      <c r="Y6905" s="566"/>
      <c r="Z6905" s="566"/>
      <c r="AA6905" s="566"/>
      <c r="AB6905" s="566"/>
      <c r="AC6905" s="566"/>
      <c r="AD6905" s="566"/>
      <c r="AE6905" s="566"/>
      <c r="AF6905" s="566"/>
    </row>
    <row r="6906" spans="2:32" hidden="1" outlineLevel="1" x14ac:dyDescent="0.45">
      <c r="B6906" s="601"/>
      <c r="C6906" s="695"/>
      <c r="D6906" s="695"/>
      <c r="E6906" s="696"/>
      <c r="F6906" s="697"/>
      <c r="G6906" s="698"/>
      <c r="H6906" s="603"/>
      <c r="I6906" s="603"/>
      <c r="J6906" s="603"/>
      <c r="K6906" s="603"/>
      <c r="L6906" s="603"/>
      <c r="M6906" s="603"/>
      <c r="N6906" s="699"/>
      <c r="O6906" s="703"/>
      <c r="P6906" s="603"/>
      <c r="Q6906" s="603"/>
      <c r="R6906" s="603"/>
      <c r="S6906" s="603"/>
      <c r="T6906" s="603"/>
      <c r="U6906" s="603"/>
      <c r="V6906" s="699"/>
      <c r="W6906" s="700"/>
      <c r="X6906" s="701"/>
      <c r="Y6906" s="566"/>
      <c r="Z6906" s="566"/>
      <c r="AA6906" s="566"/>
      <c r="AB6906" s="566"/>
      <c r="AC6906" s="566"/>
      <c r="AD6906" s="566"/>
      <c r="AE6906" s="566"/>
      <c r="AF6906" s="566"/>
    </row>
    <row r="6907" spans="2:32" hidden="1" outlineLevel="1" x14ac:dyDescent="0.45">
      <c r="B6907" s="592"/>
      <c r="C6907" s="686"/>
      <c r="D6907" s="686"/>
      <c r="E6907" s="688"/>
      <c r="F6907" s="689"/>
      <c r="G6907" s="690"/>
      <c r="H6907" s="594"/>
      <c r="I6907" s="594"/>
      <c r="J6907" s="594"/>
      <c r="K6907" s="594"/>
      <c r="L6907" s="594"/>
      <c r="M6907" s="594"/>
      <c r="N6907" s="692"/>
      <c r="O6907" s="702"/>
      <c r="P6907" s="594"/>
      <c r="Q6907" s="594"/>
      <c r="R6907" s="594"/>
      <c r="S6907" s="594"/>
      <c r="T6907" s="594"/>
      <c r="U6907" s="594"/>
      <c r="V6907" s="692"/>
      <c r="W6907" s="693"/>
      <c r="X6907" s="694"/>
      <c r="Y6907" s="566"/>
      <c r="Z6907" s="566"/>
      <c r="AA6907" s="566"/>
      <c r="AB6907" s="566"/>
      <c r="AC6907" s="566"/>
      <c r="AD6907" s="566"/>
      <c r="AE6907" s="566"/>
      <c r="AF6907" s="566"/>
    </row>
    <row r="6908" spans="2:32" hidden="1" outlineLevel="1" x14ac:dyDescent="0.45">
      <c r="B6908" s="601"/>
      <c r="C6908" s="695"/>
      <c r="D6908" s="695"/>
      <c r="E6908" s="696"/>
      <c r="F6908" s="697"/>
      <c r="G6908" s="698"/>
      <c r="H6908" s="603"/>
      <c r="I6908" s="603"/>
      <c r="J6908" s="603"/>
      <c r="K6908" s="603"/>
      <c r="L6908" s="603"/>
      <c r="M6908" s="603"/>
      <c r="N6908" s="699"/>
      <c r="O6908" s="703"/>
      <c r="P6908" s="603"/>
      <c r="Q6908" s="603"/>
      <c r="R6908" s="603"/>
      <c r="S6908" s="603"/>
      <c r="T6908" s="603"/>
      <c r="U6908" s="603"/>
      <c r="V6908" s="699"/>
      <c r="W6908" s="700"/>
      <c r="X6908" s="701"/>
      <c r="Y6908" s="566"/>
      <c r="Z6908" s="566"/>
      <c r="AA6908" s="566"/>
      <c r="AB6908" s="566"/>
      <c r="AC6908" s="566"/>
      <c r="AD6908" s="566"/>
      <c r="AE6908" s="566"/>
      <c r="AF6908" s="566"/>
    </row>
    <row r="6909" spans="2:32" hidden="1" outlineLevel="1" x14ac:dyDescent="0.45">
      <c r="B6909" s="592"/>
      <c r="C6909" s="686"/>
      <c r="D6909" s="686"/>
      <c r="E6909" s="688"/>
      <c r="F6909" s="689"/>
      <c r="G6909" s="690"/>
      <c r="H6909" s="594"/>
      <c r="I6909" s="594"/>
      <c r="J6909" s="594"/>
      <c r="K6909" s="594"/>
      <c r="L6909" s="594"/>
      <c r="M6909" s="594"/>
      <c r="N6909" s="692"/>
      <c r="O6909" s="702"/>
      <c r="P6909" s="594"/>
      <c r="Q6909" s="594"/>
      <c r="R6909" s="594"/>
      <c r="S6909" s="594"/>
      <c r="T6909" s="594"/>
      <c r="U6909" s="594"/>
      <c r="V6909" s="692"/>
      <c r="W6909" s="693"/>
      <c r="X6909" s="694"/>
      <c r="Y6909" s="566"/>
      <c r="Z6909" s="566"/>
      <c r="AA6909" s="566"/>
      <c r="AB6909" s="566"/>
      <c r="AC6909" s="566"/>
      <c r="AD6909" s="566"/>
      <c r="AE6909" s="566"/>
      <c r="AF6909" s="566"/>
    </row>
    <row r="6910" spans="2:32" hidden="1" outlineLevel="1" x14ac:dyDescent="0.45">
      <c r="B6910" s="601"/>
      <c r="C6910" s="695"/>
      <c r="D6910" s="695"/>
      <c r="E6910" s="696"/>
      <c r="F6910" s="697"/>
      <c r="G6910" s="698"/>
      <c r="H6910" s="603"/>
      <c r="I6910" s="603"/>
      <c r="J6910" s="603"/>
      <c r="K6910" s="603"/>
      <c r="L6910" s="603"/>
      <c r="M6910" s="603"/>
      <c r="N6910" s="699"/>
      <c r="O6910" s="703"/>
      <c r="P6910" s="603"/>
      <c r="Q6910" s="603"/>
      <c r="R6910" s="603"/>
      <c r="S6910" s="603"/>
      <c r="T6910" s="603"/>
      <c r="U6910" s="603"/>
      <c r="V6910" s="699"/>
      <c r="W6910" s="700"/>
      <c r="X6910" s="701"/>
      <c r="Y6910" s="566"/>
      <c r="Z6910" s="566"/>
      <c r="AA6910" s="566"/>
      <c r="AB6910" s="566"/>
      <c r="AC6910" s="566"/>
      <c r="AD6910" s="566"/>
      <c r="AE6910" s="566"/>
      <c r="AF6910" s="566"/>
    </row>
    <row r="6911" spans="2:32" hidden="1" outlineLevel="1" x14ac:dyDescent="0.45">
      <c r="B6911" s="592"/>
      <c r="C6911" s="686"/>
      <c r="D6911" s="686"/>
      <c r="E6911" s="688"/>
      <c r="F6911" s="689"/>
      <c r="G6911" s="690"/>
      <c r="H6911" s="594"/>
      <c r="I6911" s="594"/>
      <c r="J6911" s="594"/>
      <c r="K6911" s="594"/>
      <c r="L6911" s="594"/>
      <c r="M6911" s="594"/>
      <c r="N6911" s="692"/>
      <c r="O6911" s="702"/>
      <c r="P6911" s="594"/>
      <c r="Q6911" s="594"/>
      <c r="R6911" s="594"/>
      <c r="S6911" s="594"/>
      <c r="T6911" s="594"/>
      <c r="U6911" s="594"/>
      <c r="V6911" s="692"/>
      <c r="W6911" s="693"/>
      <c r="X6911" s="694"/>
      <c r="Y6911" s="566"/>
      <c r="Z6911" s="566"/>
      <c r="AA6911" s="566"/>
      <c r="AB6911" s="566"/>
      <c r="AC6911" s="566"/>
      <c r="AD6911" s="566"/>
      <c r="AE6911" s="566"/>
      <c r="AF6911" s="566"/>
    </row>
    <row r="6912" spans="2:32" hidden="1" outlineLevel="1" x14ac:dyDescent="0.45">
      <c r="B6912" s="601"/>
      <c r="C6912" s="695"/>
      <c r="D6912" s="695"/>
      <c r="E6912" s="696"/>
      <c r="F6912" s="697"/>
      <c r="G6912" s="698"/>
      <c r="H6912" s="603"/>
      <c r="I6912" s="603"/>
      <c r="J6912" s="603"/>
      <c r="K6912" s="603"/>
      <c r="L6912" s="603"/>
      <c r="M6912" s="603"/>
      <c r="N6912" s="699"/>
      <c r="O6912" s="703"/>
      <c r="P6912" s="603"/>
      <c r="Q6912" s="603"/>
      <c r="R6912" s="603"/>
      <c r="S6912" s="603"/>
      <c r="T6912" s="603"/>
      <c r="U6912" s="603"/>
      <c r="V6912" s="699"/>
      <c r="W6912" s="700"/>
      <c r="X6912" s="701"/>
      <c r="Y6912" s="566"/>
      <c r="Z6912" s="566"/>
      <c r="AA6912" s="566"/>
      <c r="AB6912" s="566"/>
      <c r="AC6912" s="566"/>
      <c r="AD6912" s="566"/>
      <c r="AE6912" s="566"/>
      <c r="AF6912" s="566"/>
    </row>
    <row r="6913" spans="2:32" hidden="1" outlineLevel="1" x14ac:dyDescent="0.45">
      <c r="B6913" s="592"/>
      <c r="C6913" s="686"/>
      <c r="D6913" s="686"/>
      <c r="E6913" s="688"/>
      <c r="F6913" s="689"/>
      <c r="G6913" s="690"/>
      <c r="H6913" s="594"/>
      <c r="I6913" s="594"/>
      <c r="J6913" s="594"/>
      <c r="K6913" s="594"/>
      <c r="L6913" s="594"/>
      <c r="M6913" s="594"/>
      <c r="N6913" s="692"/>
      <c r="O6913" s="702"/>
      <c r="P6913" s="594"/>
      <c r="Q6913" s="594"/>
      <c r="R6913" s="594"/>
      <c r="S6913" s="594"/>
      <c r="T6913" s="594"/>
      <c r="U6913" s="594"/>
      <c r="V6913" s="692"/>
      <c r="W6913" s="693"/>
      <c r="X6913" s="694"/>
      <c r="Y6913" s="566"/>
      <c r="Z6913" s="566"/>
      <c r="AA6913" s="566"/>
      <c r="AB6913" s="566"/>
      <c r="AC6913" s="566"/>
      <c r="AD6913" s="566"/>
      <c r="AE6913" s="566"/>
      <c r="AF6913" s="566"/>
    </row>
    <row r="6914" spans="2:32" hidden="1" outlineLevel="1" x14ac:dyDescent="0.45">
      <c r="B6914" s="601"/>
      <c r="C6914" s="695"/>
      <c r="D6914" s="695"/>
      <c r="E6914" s="696"/>
      <c r="F6914" s="697"/>
      <c r="G6914" s="698"/>
      <c r="H6914" s="603"/>
      <c r="I6914" s="603"/>
      <c r="J6914" s="603"/>
      <c r="K6914" s="603"/>
      <c r="L6914" s="603"/>
      <c r="M6914" s="603"/>
      <c r="N6914" s="699"/>
      <c r="O6914" s="703"/>
      <c r="P6914" s="603"/>
      <c r="Q6914" s="603"/>
      <c r="R6914" s="603"/>
      <c r="S6914" s="603"/>
      <c r="T6914" s="603"/>
      <c r="U6914" s="603"/>
      <c r="V6914" s="699"/>
      <c r="W6914" s="700"/>
      <c r="X6914" s="701"/>
      <c r="Y6914" s="566"/>
      <c r="Z6914" s="566"/>
      <c r="AA6914" s="566"/>
      <c r="AB6914" s="566"/>
      <c r="AC6914" s="566"/>
      <c r="AD6914" s="566"/>
      <c r="AE6914" s="566"/>
      <c r="AF6914" s="566"/>
    </row>
    <row r="6915" spans="2:32" hidden="1" outlineLevel="1" x14ac:dyDescent="0.45">
      <c r="B6915" s="592"/>
      <c r="C6915" s="686"/>
      <c r="D6915" s="686"/>
      <c r="E6915" s="688"/>
      <c r="F6915" s="689"/>
      <c r="G6915" s="690"/>
      <c r="H6915" s="594"/>
      <c r="I6915" s="594"/>
      <c r="J6915" s="594"/>
      <c r="K6915" s="594"/>
      <c r="L6915" s="594"/>
      <c r="M6915" s="594"/>
      <c r="N6915" s="692"/>
      <c r="O6915" s="702"/>
      <c r="P6915" s="594"/>
      <c r="Q6915" s="594"/>
      <c r="R6915" s="594"/>
      <c r="S6915" s="594"/>
      <c r="T6915" s="594"/>
      <c r="U6915" s="594"/>
      <c r="V6915" s="692"/>
      <c r="W6915" s="693"/>
      <c r="X6915" s="694"/>
      <c r="Y6915" s="566"/>
      <c r="Z6915" s="566"/>
      <c r="AA6915" s="566"/>
      <c r="AB6915" s="566"/>
      <c r="AC6915" s="566"/>
      <c r="AD6915" s="566"/>
      <c r="AE6915" s="566"/>
      <c r="AF6915" s="566"/>
    </row>
    <row r="6916" spans="2:32" hidden="1" outlineLevel="1" x14ac:dyDescent="0.45">
      <c r="B6916" s="601"/>
      <c r="C6916" s="695"/>
      <c r="D6916" s="695"/>
      <c r="E6916" s="696"/>
      <c r="F6916" s="697"/>
      <c r="G6916" s="698"/>
      <c r="H6916" s="603"/>
      <c r="I6916" s="603"/>
      <c r="J6916" s="603"/>
      <c r="K6916" s="603"/>
      <c r="L6916" s="603"/>
      <c r="M6916" s="603"/>
      <c r="N6916" s="699"/>
      <c r="O6916" s="703"/>
      <c r="P6916" s="603"/>
      <c r="Q6916" s="603"/>
      <c r="R6916" s="603"/>
      <c r="S6916" s="603"/>
      <c r="T6916" s="603"/>
      <c r="U6916" s="603"/>
      <c r="V6916" s="699"/>
      <c r="W6916" s="700"/>
      <c r="X6916" s="701"/>
      <c r="Y6916" s="566"/>
      <c r="Z6916" s="566"/>
      <c r="AA6916" s="566"/>
      <c r="AB6916" s="566"/>
      <c r="AC6916" s="566"/>
      <c r="AD6916" s="566"/>
      <c r="AE6916" s="566"/>
      <c r="AF6916" s="566"/>
    </row>
    <row r="6917" spans="2:32" hidden="1" outlineLevel="1" x14ac:dyDescent="0.45">
      <c r="B6917" s="592"/>
      <c r="C6917" s="686"/>
      <c r="D6917" s="686"/>
      <c r="E6917" s="688"/>
      <c r="F6917" s="689"/>
      <c r="G6917" s="690"/>
      <c r="H6917" s="594"/>
      <c r="I6917" s="594"/>
      <c r="J6917" s="594"/>
      <c r="K6917" s="594"/>
      <c r="L6917" s="594"/>
      <c r="M6917" s="594"/>
      <c r="N6917" s="692"/>
      <c r="O6917" s="702"/>
      <c r="P6917" s="594"/>
      <c r="Q6917" s="594"/>
      <c r="R6917" s="594"/>
      <c r="S6917" s="594"/>
      <c r="T6917" s="594"/>
      <c r="U6917" s="594"/>
      <c r="V6917" s="692"/>
      <c r="W6917" s="693"/>
      <c r="X6917" s="694"/>
      <c r="Y6917" s="566"/>
      <c r="Z6917" s="566"/>
      <c r="AA6917" s="566"/>
      <c r="AB6917" s="566"/>
      <c r="AC6917" s="566"/>
      <c r="AD6917" s="566"/>
      <c r="AE6917" s="566"/>
      <c r="AF6917" s="566"/>
    </row>
    <row r="6918" spans="2:32" hidden="1" outlineLevel="1" x14ac:dyDescent="0.45">
      <c r="B6918" s="601"/>
      <c r="C6918" s="695"/>
      <c r="D6918" s="695"/>
      <c r="E6918" s="696"/>
      <c r="F6918" s="697"/>
      <c r="G6918" s="698"/>
      <c r="H6918" s="603"/>
      <c r="I6918" s="603"/>
      <c r="J6918" s="603"/>
      <c r="K6918" s="603"/>
      <c r="L6918" s="603"/>
      <c r="M6918" s="603"/>
      <c r="N6918" s="699"/>
      <c r="O6918" s="703"/>
      <c r="P6918" s="603"/>
      <c r="Q6918" s="603"/>
      <c r="R6918" s="603"/>
      <c r="S6918" s="603"/>
      <c r="T6918" s="603"/>
      <c r="U6918" s="603"/>
      <c r="V6918" s="699"/>
      <c r="W6918" s="700"/>
      <c r="X6918" s="701"/>
      <c r="Y6918" s="566"/>
      <c r="Z6918" s="566"/>
      <c r="AA6918" s="566"/>
      <c r="AB6918" s="566"/>
      <c r="AC6918" s="566"/>
      <c r="AD6918" s="566"/>
      <c r="AE6918" s="566"/>
      <c r="AF6918" s="566"/>
    </row>
    <row r="6919" spans="2:32" hidden="1" outlineLevel="1" x14ac:dyDescent="0.45">
      <c r="B6919" s="592"/>
      <c r="C6919" s="686"/>
      <c r="D6919" s="686"/>
      <c r="E6919" s="688"/>
      <c r="F6919" s="689"/>
      <c r="G6919" s="690"/>
      <c r="H6919" s="594"/>
      <c r="I6919" s="594"/>
      <c r="J6919" s="594"/>
      <c r="K6919" s="594"/>
      <c r="L6919" s="594"/>
      <c r="M6919" s="594"/>
      <c r="N6919" s="692"/>
      <c r="O6919" s="702"/>
      <c r="P6919" s="594"/>
      <c r="Q6919" s="594"/>
      <c r="R6919" s="594"/>
      <c r="S6919" s="594"/>
      <c r="T6919" s="594"/>
      <c r="U6919" s="594"/>
      <c r="V6919" s="692"/>
      <c r="W6919" s="693"/>
      <c r="X6919" s="694"/>
      <c r="Y6919" s="566"/>
      <c r="Z6919" s="566"/>
      <c r="AA6919" s="566"/>
      <c r="AB6919" s="566"/>
      <c r="AC6919" s="566"/>
      <c r="AD6919" s="566"/>
      <c r="AE6919" s="566"/>
      <c r="AF6919" s="566"/>
    </row>
    <row r="6920" spans="2:32" hidden="1" outlineLevel="1" x14ac:dyDescent="0.45">
      <c r="B6920" s="601"/>
      <c r="C6920" s="695"/>
      <c r="D6920" s="695"/>
      <c r="E6920" s="696"/>
      <c r="F6920" s="697"/>
      <c r="G6920" s="698"/>
      <c r="H6920" s="603"/>
      <c r="I6920" s="603"/>
      <c r="J6920" s="603"/>
      <c r="K6920" s="603"/>
      <c r="L6920" s="603"/>
      <c r="M6920" s="603"/>
      <c r="N6920" s="699"/>
      <c r="O6920" s="703"/>
      <c r="P6920" s="603"/>
      <c r="Q6920" s="603"/>
      <c r="R6920" s="603"/>
      <c r="S6920" s="603"/>
      <c r="T6920" s="603"/>
      <c r="U6920" s="603"/>
      <c r="V6920" s="699"/>
      <c r="W6920" s="700"/>
      <c r="X6920" s="701"/>
      <c r="Y6920" s="566"/>
      <c r="Z6920" s="566"/>
      <c r="AA6920" s="566"/>
      <c r="AB6920" s="566"/>
      <c r="AC6920" s="566"/>
      <c r="AD6920" s="566"/>
      <c r="AE6920" s="566"/>
      <c r="AF6920" s="566"/>
    </row>
    <row r="6921" spans="2:32" hidden="1" outlineLevel="1" x14ac:dyDescent="0.45">
      <c r="B6921" s="592"/>
      <c r="C6921" s="686"/>
      <c r="D6921" s="686"/>
      <c r="E6921" s="688"/>
      <c r="F6921" s="689"/>
      <c r="G6921" s="690"/>
      <c r="H6921" s="594"/>
      <c r="I6921" s="594"/>
      <c r="J6921" s="594"/>
      <c r="K6921" s="594"/>
      <c r="L6921" s="594"/>
      <c r="M6921" s="594"/>
      <c r="N6921" s="692"/>
      <c r="O6921" s="702"/>
      <c r="P6921" s="594"/>
      <c r="Q6921" s="594"/>
      <c r="R6921" s="594"/>
      <c r="S6921" s="594"/>
      <c r="T6921" s="594"/>
      <c r="U6921" s="594"/>
      <c r="V6921" s="692"/>
      <c r="W6921" s="693"/>
      <c r="X6921" s="694"/>
      <c r="Y6921" s="566"/>
      <c r="Z6921" s="566"/>
      <c r="AA6921" s="566"/>
      <c r="AB6921" s="566"/>
      <c r="AC6921" s="566"/>
      <c r="AD6921" s="566"/>
      <c r="AE6921" s="566"/>
      <c r="AF6921" s="566"/>
    </row>
    <row r="6922" spans="2:32" hidden="1" outlineLevel="1" x14ac:dyDescent="0.45">
      <c r="B6922" s="601"/>
      <c r="C6922" s="695"/>
      <c r="D6922" s="695"/>
      <c r="E6922" s="696"/>
      <c r="F6922" s="697"/>
      <c r="G6922" s="698"/>
      <c r="H6922" s="603"/>
      <c r="I6922" s="603"/>
      <c r="J6922" s="603"/>
      <c r="K6922" s="603"/>
      <c r="L6922" s="603"/>
      <c r="M6922" s="603"/>
      <c r="N6922" s="699"/>
      <c r="O6922" s="703"/>
      <c r="P6922" s="603"/>
      <c r="Q6922" s="603"/>
      <c r="R6922" s="603"/>
      <c r="S6922" s="603"/>
      <c r="T6922" s="603"/>
      <c r="U6922" s="603"/>
      <c r="V6922" s="699"/>
      <c r="W6922" s="700"/>
      <c r="X6922" s="701"/>
      <c r="Y6922" s="566"/>
      <c r="Z6922" s="566"/>
      <c r="AA6922" s="566"/>
      <c r="AB6922" s="566"/>
      <c r="AC6922" s="566"/>
      <c r="AD6922" s="566"/>
      <c r="AE6922" s="566"/>
      <c r="AF6922" s="566"/>
    </row>
    <row r="6923" spans="2:32" hidden="1" outlineLevel="1" x14ac:dyDescent="0.45">
      <c r="B6923" s="592"/>
      <c r="C6923" s="686"/>
      <c r="D6923" s="686"/>
      <c r="E6923" s="688"/>
      <c r="F6923" s="689"/>
      <c r="G6923" s="690"/>
      <c r="H6923" s="594"/>
      <c r="I6923" s="594"/>
      <c r="J6923" s="594"/>
      <c r="K6923" s="594"/>
      <c r="L6923" s="594"/>
      <c r="M6923" s="594"/>
      <c r="N6923" s="692"/>
      <c r="O6923" s="702"/>
      <c r="P6923" s="594"/>
      <c r="Q6923" s="594"/>
      <c r="R6923" s="594"/>
      <c r="S6923" s="594"/>
      <c r="T6923" s="594"/>
      <c r="U6923" s="594"/>
      <c r="V6923" s="692"/>
      <c r="W6923" s="693"/>
      <c r="X6923" s="694"/>
      <c r="Y6923" s="566"/>
      <c r="Z6923" s="566"/>
      <c r="AA6923" s="566"/>
      <c r="AB6923" s="566"/>
      <c r="AC6923" s="566"/>
      <c r="AD6923" s="566"/>
      <c r="AE6923" s="566"/>
      <c r="AF6923" s="566"/>
    </row>
    <row r="6924" spans="2:32" hidden="1" outlineLevel="1" x14ac:dyDescent="0.45">
      <c r="B6924" s="601"/>
      <c r="C6924" s="695"/>
      <c r="D6924" s="695"/>
      <c r="E6924" s="696"/>
      <c r="F6924" s="697"/>
      <c r="G6924" s="698"/>
      <c r="H6924" s="603"/>
      <c r="I6924" s="603"/>
      <c r="J6924" s="603"/>
      <c r="K6924" s="603"/>
      <c r="L6924" s="603"/>
      <c r="M6924" s="603"/>
      <c r="N6924" s="699"/>
      <c r="O6924" s="703"/>
      <c r="P6924" s="603"/>
      <c r="Q6924" s="603"/>
      <c r="R6924" s="603"/>
      <c r="S6924" s="603"/>
      <c r="T6924" s="603"/>
      <c r="U6924" s="603"/>
      <c r="V6924" s="699"/>
      <c r="W6924" s="700"/>
      <c r="X6924" s="701"/>
      <c r="Y6924" s="566"/>
      <c r="Z6924" s="566"/>
      <c r="AA6924" s="566"/>
      <c r="AB6924" s="566"/>
      <c r="AC6924" s="566"/>
      <c r="AD6924" s="566"/>
      <c r="AE6924" s="566"/>
      <c r="AF6924" s="566"/>
    </row>
    <row r="6925" spans="2:32" hidden="1" outlineLevel="1" x14ac:dyDescent="0.45">
      <c r="B6925" s="592"/>
      <c r="C6925" s="686"/>
      <c r="D6925" s="686"/>
      <c r="E6925" s="688"/>
      <c r="F6925" s="689"/>
      <c r="G6925" s="690"/>
      <c r="H6925" s="594"/>
      <c r="I6925" s="594"/>
      <c r="J6925" s="594"/>
      <c r="K6925" s="594"/>
      <c r="L6925" s="594"/>
      <c r="M6925" s="594"/>
      <c r="N6925" s="692"/>
      <c r="O6925" s="702"/>
      <c r="P6925" s="594"/>
      <c r="Q6925" s="594"/>
      <c r="R6925" s="594"/>
      <c r="S6925" s="594"/>
      <c r="T6925" s="594"/>
      <c r="U6925" s="594"/>
      <c r="V6925" s="692"/>
      <c r="W6925" s="693"/>
      <c r="X6925" s="694"/>
      <c r="Y6925" s="566"/>
      <c r="Z6925" s="566"/>
      <c r="AA6925" s="566"/>
      <c r="AB6925" s="566"/>
      <c r="AC6925" s="566"/>
      <c r="AD6925" s="566"/>
      <c r="AE6925" s="566"/>
      <c r="AF6925" s="566"/>
    </row>
    <row r="6926" spans="2:32" hidden="1" outlineLevel="1" x14ac:dyDescent="0.45">
      <c r="B6926" s="601"/>
      <c r="C6926" s="695"/>
      <c r="D6926" s="695"/>
      <c r="E6926" s="696"/>
      <c r="F6926" s="697"/>
      <c r="G6926" s="698"/>
      <c r="H6926" s="603"/>
      <c r="I6926" s="603"/>
      <c r="J6926" s="603"/>
      <c r="K6926" s="603"/>
      <c r="L6926" s="603"/>
      <c r="M6926" s="603"/>
      <c r="N6926" s="699"/>
      <c r="O6926" s="703"/>
      <c r="P6926" s="603"/>
      <c r="Q6926" s="603"/>
      <c r="R6926" s="603"/>
      <c r="S6926" s="603"/>
      <c r="T6926" s="603"/>
      <c r="U6926" s="603"/>
      <c r="V6926" s="699"/>
      <c r="W6926" s="700"/>
      <c r="X6926" s="701"/>
      <c r="Y6926" s="566"/>
      <c r="Z6926" s="566"/>
      <c r="AA6926" s="566"/>
      <c r="AB6926" s="566"/>
      <c r="AC6926" s="566"/>
      <c r="AD6926" s="566"/>
      <c r="AE6926" s="566"/>
      <c r="AF6926" s="566"/>
    </row>
    <row r="6927" spans="2:32" hidden="1" outlineLevel="1" x14ac:dyDescent="0.45">
      <c r="B6927" s="592"/>
      <c r="C6927" s="686"/>
      <c r="D6927" s="686"/>
      <c r="E6927" s="688"/>
      <c r="F6927" s="689"/>
      <c r="G6927" s="690"/>
      <c r="H6927" s="594"/>
      <c r="I6927" s="594"/>
      <c r="J6927" s="594"/>
      <c r="K6927" s="594"/>
      <c r="L6927" s="594"/>
      <c r="M6927" s="594"/>
      <c r="N6927" s="692"/>
      <c r="O6927" s="702"/>
      <c r="P6927" s="594"/>
      <c r="Q6927" s="594"/>
      <c r="R6927" s="594"/>
      <c r="S6927" s="594"/>
      <c r="T6927" s="594"/>
      <c r="U6927" s="594"/>
      <c r="V6927" s="692"/>
      <c r="W6927" s="693"/>
      <c r="X6927" s="694"/>
      <c r="Y6927" s="566"/>
      <c r="Z6927" s="566"/>
      <c r="AA6927" s="566"/>
      <c r="AB6927" s="566"/>
      <c r="AC6927" s="566"/>
      <c r="AD6927" s="566"/>
      <c r="AE6927" s="566"/>
      <c r="AF6927" s="566"/>
    </row>
    <row r="6928" spans="2:32" hidden="1" outlineLevel="1" x14ac:dyDescent="0.45">
      <c r="B6928" s="601"/>
      <c r="C6928" s="695"/>
      <c r="D6928" s="695"/>
      <c r="E6928" s="696"/>
      <c r="F6928" s="697"/>
      <c r="G6928" s="698"/>
      <c r="H6928" s="603"/>
      <c r="I6928" s="603"/>
      <c r="J6928" s="603"/>
      <c r="K6928" s="603"/>
      <c r="L6928" s="603"/>
      <c r="M6928" s="603"/>
      <c r="N6928" s="699"/>
      <c r="O6928" s="703"/>
      <c r="P6928" s="603"/>
      <c r="Q6928" s="603"/>
      <c r="R6928" s="603"/>
      <c r="S6928" s="603"/>
      <c r="T6928" s="603"/>
      <c r="U6928" s="603"/>
      <c r="V6928" s="699"/>
      <c r="W6928" s="700"/>
      <c r="X6928" s="701"/>
      <c r="Y6928" s="566"/>
      <c r="Z6928" s="566"/>
      <c r="AA6928" s="566"/>
      <c r="AB6928" s="566"/>
      <c r="AC6928" s="566"/>
      <c r="AD6928" s="566"/>
      <c r="AE6928" s="566"/>
      <c r="AF6928" s="566"/>
    </row>
    <row r="6929" spans="2:32" hidden="1" outlineLevel="1" x14ac:dyDescent="0.45">
      <c r="B6929" s="592"/>
      <c r="C6929" s="686"/>
      <c r="D6929" s="686"/>
      <c r="E6929" s="688"/>
      <c r="F6929" s="689"/>
      <c r="G6929" s="690"/>
      <c r="H6929" s="594"/>
      <c r="I6929" s="594"/>
      <c r="J6929" s="594"/>
      <c r="K6929" s="594"/>
      <c r="L6929" s="594"/>
      <c r="M6929" s="594"/>
      <c r="N6929" s="692"/>
      <c r="O6929" s="702"/>
      <c r="P6929" s="594"/>
      <c r="Q6929" s="594"/>
      <c r="R6929" s="594"/>
      <c r="S6929" s="594"/>
      <c r="T6929" s="594"/>
      <c r="U6929" s="594"/>
      <c r="V6929" s="692"/>
      <c r="W6929" s="693"/>
      <c r="X6929" s="694"/>
      <c r="Y6929" s="566"/>
      <c r="Z6929" s="566"/>
      <c r="AA6929" s="566"/>
      <c r="AB6929" s="566"/>
      <c r="AC6929" s="566"/>
      <c r="AD6929" s="566"/>
      <c r="AE6929" s="566"/>
      <c r="AF6929" s="566"/>
    </row>
    <row r="6930" spans="2:32" hidden="1" outlineLevel="1" x14ac:dyDescent="0.45">
      <c r="B6930" s="601"/>
      <c r="C6930" s="695"/>
      <c r="D6930" s="695"/>
      <c r="E6930" s="696"/>
      <c r="F6930" s="697"/>
      <c r="G6930" s="698"/>
      <c r="H6930" s="603"/>
      <c r="I6930" s="603"/>
      <c r="J6930" s="603"/>
      <c r="K6930" s="603"/>
      <c r="L6930" s="603"/>
      <c r="M6930" s="603"/>
      <c r="N6930" s="699"/>
      <c r="O6930" s="703"/>
      <c r="P6930" s="603"/>
      <c r="Q6930" s="603"/>
      <c r="R6930" s="603"/>
      <c r="S6930" s="603"/>
      <c r="T6930" s="603"/>
      <c r="U6930" s="603"/>
      <c r="V6930" s="699"/>
      <c r="W6930" s="700"/>
      <c r="X6930" s="701"/>
      <c r="Y6930" s="566"/>
      <c r="Z6930" s="566"/>
      <c r="AA6930" s="566"/>
      <c r="AB6930" s="566"/>
      <c r="AC6930" s="566"/>
      <c r="AD6930" s="566"/>
      <c r="AE6930" s="566"/>
      <c r="AF6930" s="566"/>
    </row>
    <row r="6931" spans="2:32" hidden="1" outlineLevel="1" x14ac:dyDescent="0.45">
      <c r="B6931" s="592"/>
      <c r="C6931" s="686"/>
      <c r="D6931" s="686"/>
      <c r="E6931" s="688"/>
      <c r="F6931" s="689"/>
      <c r="G6931" s="690"/>
      <c r="H6931" s="594"/>
      <c r="I6931" s="594"/>
      <c r="J6931" s="594"/>
      <c r="K6931" s="594"/>
      <c r="L6931" s="594"/>
      <c r="M6931" s="594"/>
      <c r="N6931" s="692"/>
      <c r="O6931" s="702"/>
      <c r="P6931" s="594"/>
      <c r="Q6931" s="594"/>
      <c r="R6931" s="594"/>
      <c r="S6931" s="594"/>
      <c r="T6931" s="594"/>
      <c r="U6931" s="594"/>
      <c r="V6931" s="692"/>
      <c r="W6931" s="693"/>
      <c r="X6931" s="694"/>
      <c r="Y6931" s="566"/>
      <c r="Z6931" s="566"/>
      <c r="AA6931" s="566"/>
      <c r="AB6931" s="566"/>
      <c r="AC6931" s="566"/>
      <c r="AD6931" s="566"/>
      <c r="AE6931" s="566"/>
      <c r="AF6931" s="566"/>
    </row>
    <row r="6932" spans="2:32" hidden="1" outlineLevel="1" x14ac:dyDescent="0.45">
      <c r="B6932" s="601"/>
      <c r="C6932" s="695"/>
      <c r="D6932" s="695"/>
      <c r="E6932" s="696"/>
      <c r="F6932" s="697"/>
      <c r="G6932" s="698"/>
      <c r="H6932" s="603"/>
      <c r="I6932" s="603"/>
      <c r="J6932" s="603"/>
      <c r="K6932" s="603"/>
      <c r="L6932" s="603"/>
      <c r="M6932" s="603"/>
      <c r="N6932" s="699"/>
      <c r="O6932" s="703"/>
      <c r="P6932" s="603"/>
      <c r="Q6932" s="603"/>
      <c r="R6932" s="603"/>
      <c r="S6932" s="603"/>
      <c r="T6932" s="603"/>
      <c r="U6932" s="603"/>
      <c r="V6932" s="699"/>
      <c r="W6932" s="700"/>
      <c r="X6932" s="701"/>
      <c r="Y6932" s="566"/>
      <c r="Z6932" s="566"/>
      <c r="AA6932" s="566"/>
      <c r="AB6932" s="566"/>
      <c r="AC6932" s="566"/>
      <c r="AD6932" s="566"/>
      <c r="AE6932" s="566"/>
      <c r="AF6932" s="566"/>
    </row>
    <row r="6933" spans="2:32" hidden="1" outlineLevel="1" x14ac:dyDescent="0.45">
      <c r="B6933" s="592"/>
      <c r="C6933" s="686"/>
      <c r="D6933" s="686"/>
      <c r="E6933" s="688"/>
      <c r="F6933" s="689"/>
      <c r="G6933" s="690"/>
      <c r="H6933" s="594"/>
      <c r="I6933" s="594"/>
      <c r="J6933" s="594"/>
      <c r="K6933" s="594"/>
      <c r="L6933" s="594"/>
      <c r="M6933" s="594"/>
      <c r="N6933" s="692"/>
      <c r="O6933" s="702"/>
      <c r="P6933" s="594"/>
      <c r="Q6933" s="594"/>
      <c r="R6933" s="594"/>
      <c r="S6933" s="594"/>
      <c r="T6933" s="594"/>
      <c r="U6933" s="594"/>
      <c r="V6933" s="692"/>
      <c r="W6933" s="693"/>
      <c r="X6933" s="694"/>
      <c r="Y6933" s="566"/>
      <c r="Z6933" s="566"/>
      <c r="AA6933" s="566"/>
      <c r="AB6933" s="566"/>
      <c r="AC6933" s="566"/>
      <c r="AD6933" s="566"/>
      <c r="AE6933" s="566"/>
      <c r="AF6933" s="566"/>
    </row>
    <row r="6934" spans="2:32" hidden="1" outlineLevel="1" x14ac:dyDescent="0.45">
      <c r="B6934" s="601"/>
      <c r="C6934" s="695"/>
      <c r="D6934" s="695"/>
      <c r="E6934" s="696"/>
      <c r="F6934" s="697"/>
      <c r="G6934" s="698"/>
      <c r="H6934" s="603"/>
      <c r="I6934" s="603"/>
      <c r="J6934" s="603"/>
      <c r="K6934" s="603"/>
      <c r="L6934" s="603"/>
      <c r="M6934" s="603"/>
      <c r="N6934" s="699"/>
      <c r="O6934" s="703"/>
      <c r="P6934" s="603"/>
      <c r="Q6934" s="603"/>
      <c r="R6934" s="603"/>
      <c r="S6934" s="603"/>
      <c r="T6934" s="603"/>
      <c r="U6934" s="603"/>
      <c r="V6934" s="699"/>
      <c r="W6934" s="700"/>
      <c r="X6934" s="701"/>
      <c r="Y6934" s="566"/>
      <c r="Z6934" s="566"/>
      <c r="AA6934" s="566"/>
      <c r="AB6934" s="566"/>
      <c r="AC6934" s="566"/>
      <c r="AD6934" s="566"/>
      <c r="AE6934" s="566"/>
      <c r="AF6934" s="566"/>
    </row>
    <row r="6935" spans="2:32" hidden="1" outlineLevel="1" x14ac:dyDescent="0.45">
      <c r="B6935" s="592"/>
      <c r="C6935" s="686"/>
      <c r="D6935" s="686"/>
      <c r="E6935" s="688"/>
      <c r="F6935" s="689"/>
      <c r="G6935" s="690"/>
      <c r="H6935" s="594"/>
      <c r="I6935" s="594"/>
      <c r="J6935" s="594"/>
      <c r="K6935" s="594"/>
      <c r="L6935" s="594"/>
      <c r="M6935" s="594"/>
      <c r="N6935" s="692"/>
      <c r="O6935" s="702"/>
      <c r="P6935" s="594"/>
      <c r="Q6935" s="594"/>
      <c r="R6935" s="594"/>
      <c r="S6935" s="594"/>
      <c r="T6935" s="594"/>
      <c r="U6935" s="594"/>
      <c r="V6935" s="692"/>
      <c r="W6935" s="693"/>
      <c r="X6935" s="694"/>
      <c r="Y6935" s="566"/>
      <c r="Z6935" s="566"/>
      <c r="AA6935" s="566"/>
      <c r="AB6935" s="566"/>
      <c r="AC6935" s="566"/>
      <c r="AD6935" s="566"/>
      <c r="AE6935" s="566"/>
      <c r="AF6935" s="566"/>
    </row>
    <row r="6936" spans="2:32" hidden="1" outlineLevel="1" x14ac:dyDescent="0.45">
      <c r="B6936" s="601"/>
      <c r="C6936" s="695"/>
      <c r="D6936" s="695"/>
      <c r="E6936" s="696"/>
      <c r="F6936" s="697"/>
      <c r="G6936" s="698"/>
      <c r="H6936" s="603"/>
      <c r="I6936" s="603"/>
      <c r="J6936" s="603"/>
      <c r="K6936" s="603"/>
      <c r="L6936" s="603"/>
      <c r="M6936" s="603"/>
      <c r="N6936" s="699"/>
      <c r="O6936" s="703"/>
      <c r="P6936" s="603"/>
      <c r="Q6936" s="603"/>
      <c r="R6936" s="603"/>
      <c r="S6936" s="603"/>
      <c r="T6936" s="603"/>
      <c r="U6936" s="603"/>
      <c r="V6936" s="699"/>
      <c r="W6936" s="700"/>
      <c r="X6936" s="701"/>
      <c r="Y6936" s="566"/>
      <c r="Z6936" s="566"/>
      <c r="AA6936" s="566"/>
      <c r="AB6936" s="566"/>
      <c r="AC6936" s="566"/>
      <c r="AD6936" s="566"/>
      <c r="AE6936" s="566"/>
      <c r="AF6936" s="566"/>
    </row>
    <row r="6937" spans="2:32" hidden="1" outlineLevel="1" x14ac:dyDescent="0.45">
      <c r="B6937" s="592"/>
      <c r="C6937" s="686"/>
      <c r="D6937" s="686"/>
      <c r="E6937" s="688"/>
      <c r="F6937" s="689"/>
      <c r="G6937" s="690"/>
      <c r="H6937" s="594"/>
      <c r="I6937" s="594"/>
      <c r="J6937" s="594"/>
      <c r="K6937" s="594"/>
      <c r="L6937" s="594"/>
      <c r="M6937" s="594"/>
      <c r="N6937" s="692"/>
      <c r="O6937" s="702"/>
      <c r="P6937" s="594"/>
      <c r="Q6937" s="594"/>
      <c r="R6937" s="594"/>
      <c r="S6937" s="594"/>
      <c r="T6937" s="594"/>
      <c r="U6937" s="594"/>
      <c r="V6937" s="692"/>
      <c r="W6937" s="693"/>
      <c r="X6937" s="694"/>
      <c r="Y6937" s="566"/>
      <c r="Z6937" s="566"/>
      <c r="AA6937" s="566"/>
      <c r="AB6937" s="566"/>
      <c r="AC6937" s="566"/>
      <c r="AD6937" s="566"/>
      <c r="AE6937" s="566"/>
      <c r="AF6937" s="566"/>
    </row>
    <row r="6938" spans="2:32" hidden="1" outlineLevel="1" x14ac:dyDescent="0.45">
      <c r="B6938" s="601"/>
      <c r="C6938" s="695"/>
      <c r="D6938" s="695"/>
      <c r="E6938" s="696"/>
      <c r="F6938" s="697"/>
      <c r="G6938" s="698"/>
      <c r="H6938" s="603"/>
      <c r="I6938" s="603"/>
      <c r="J6938" s="603"/>
      <c r="K6938" s="603"/>
      <c r="L6938" s="603"/>
      <c r="M6938" s="603"/>
      <c r="N6938" s="699"/>
      <c r="O6938" s="703"/>
      <c r="P6938" s="603"/>
      <c r="Q6938" s="603"/>
      <c r="R6938" s="603"/>
      <c r="S6938" s="603"/>
      <c r="T6938" s="603"/>
      <c r="U6938" s="603"/>
      <c r="V6938" s="699"/>
      <c r="W6938" s="700"/>
      <c r="X6938" s="701"/>
      <c r="Y6938" s="566"/>
      <c r="Z6938" s="566"/>
      <c r="AA6938" s="566"/>
      <c r="AB6938" s="566"/>
      <c r="AC6938" s="566"/>
      <c r="AD6938" s="566"/>
      <c r="AE6938" s="566"/>
      <c r="AF6938" s="566"/>
    </row>
    <row r="6939" spans="2:32" hidden="1" outlineLevel="1" x14ac:dyDescent="0.45">
      <c r="B6939" s="592"/>
      <c r="C6939" s="686"/>
      <c r="D6939" s="686"/>
      <c r="E6939" s="688"/>
      <c r="F6939" s="689"/>
      <c r="G6939" s="690"/>
      <c r="H6939" s="594"/>
      <c r="I6939" s="594"/>
      <c r="J6939" s="594"/>
      <c r="K6939" s="594"/>
      <c r="L6939" s="594"/>
      <c r="M6939" s="594"/>
      <c r="N6939" s="692"/>
      <c r="O6939" s="702"/>
      <c r="P6939" s="594"/>
      <c r="Q6939" s="594"/>
      <c r="R6939" s="594"/>
      <c r="S6939" s="594"/>
      <c r="T6939" s="594"/>
      <c r="U6939" s="594"/>
      <c r="V6939" s="692"/>
      <c r="W6939" s="693"/>
      <c r="X6939" s="694"/>
      <c r="Y6939" s="566"/>
      <c r="Z6939" s="566"/>
      <c r="AA6939" s="566"/>
      <c r="AB6939" s="566"/>
      <c r="AC6939" s="566"/>
      <c r="AD6939" s="566"/>
      <c r="AE6939" s="566"/>
      <c r="AF6939" s="566"/>
    </row>
    <row r="6940" spans="2:32" hidden="1" outlineLevel="1" x14ac:dyDescent="0.45">
      <c r="B6940" s="601"/>
      <c r="C6940" s="695"/>
      <c r="D6940" s="695"/>
      <c r="E6940" s="696"/>
      <c r="F6940" s="697"/>
      <c r="G6940" s="698"/>
      <c r="H6940" s="603"/>
      <c r="I6940" s="603"/>
      <c r="J6940" s="603"/>
      <c r="K6940" s="603"/>
      <c r="L6940" s="603"/>
      <c r="M6940" s="603"/>
      <c r="N6940" s="699"/>
      <c r="O6940" s="703"/>
      <c r="P6940" s="603"/>
      <c r="Q6940" s="603"/>
      <c r="R6940" s="603"/>
      <c r="S6940" s="603"/>
      <c r="T6940" s="603"/>
      <c r="U6940" s="603"/>
      <c r="V6940" s="699"/>
      <c r="W6940" s="700"/>
      <c r="X6940" s="701"/>
      <c r="Y6940" s="566"/>
      <c r="Z6940" s="566"/>
      <c r="AA6940" s="566"/>
      <c r="AB6940" s="566"/>
      <c r="AC6940" s="566"/>
      <c r="AD6940" s="566"/>
      <c r="AE6940" s="566"/>
      <c r="AF6940" s="566"/>
    </row>
    <row r="6941" spans="2:32" hidden="1" outlineLevel="1" x14ac:dyDescent="0.45">
      <c r="B6941" s="592"/>
      <c r="C6941" s="686"/>
      <c r="D6941" s="686"/>
      <c r="E6941" s="688"/>
      <c r="F6941" s="689"/>
      <c r="G6941" s="690"/>
      <c r="H6941" s="594"/>
      <c r="I6941" s="594"/>
      <c r="J6941" s="594"/>
      <c r="K6941" s="594"/>
      <c r="L6941" s="594"/>
      <c r="M6941" s="594"/>
      <c r="N6941" s="692"/>
      <c r="O6941" s="702"/>
      <c r="P6941" s="594"/>
      <c r="Q6941" s="594"/>
      <c r="R6941" s="594"/>
      <c r="S6941" s="594"/>
      <c r="T6941" s="594"/>
      <c r="U6941" s="594"/>
      <c r="V6941" s="692"/>
      <c r="W6941" s="693"/>
      <c r="X6941" s="694"/>
      <c r="Y6941" s="566"/>
      <c r="Z6941" s="566"/>
      <c r="AA6941" s="566"/>
      <c r="AB6941" s="566"/>
      <c r="AC6941" s="566"/>
      <c r="AD6941" s="566"/>
      <c r="AE6941" s="566"/>
      <c r="AF6941" s="566"/>
    </row>
    <row r="6942" spans="2:32" hidden="1" outlineLevel="1" x14ac:dyDescent="0.45">
      <c r="B6942" s="601"/>
      <c r="C6942" s="695"/>
      <c r="D6942" s="695"/>
      <c r="E6942" s="696"/>
      <c r="F6942" s="697"/>
      <c r="G6942" s="698"/>
      <c r="H6942" s="603"/>
      <c r="I6942" s="603"/>
      <c r="J6942" s="603"/>
      <c r="K6942" s="603"/>
      <c r="L6942" s="603"/>
      <c r="M6942" s="603"/>
      <c r="N6942" s="699"/>
      <c r="O6942" s="703"/>
      <c r="P6942" s="603"/>
      <c r="Q6942" s="603"/>
      <c r="R6942" s="603"/>
      <c r="S6942" s="603"/>
      <c r="T6942" s="603"/>
      <c r="U6942" s="603"/>
      <c r="V6942" s="699"/>
      <c r="W6942" s="700"/>
      <c r="X6942" s="701"/>
      <c r="Y6942" s="566"/>
      <c r="Z6942" s="566"/>
      <c r="AA6942" s="566"/>
      <c r="AB6942" s="566"/>
      <c r="AC6942" s="566"/>
      <c r="AD6942" s="566"/>
      <c r="AE6942" s="566"/>
      <c r="AF6942" s="566"/>
    </row>
    <row r="6943" spans="2:32" hidden="1" outlineLevel="1" x14ac:dyDescent="0.45">
      <c r="B6943" s="592"/>
      <c r="C6943" s="686"/>
      <c r="D6943" s="686"/>
      <c r="E6943" s="688"/>
      <c r="F6943" s="689"/>
      <c r="G6943" s="690"/>
      <c r="H6943" s="594"/>
      <c r="I6943" s="594"/>
      <c r="J6943" s="594"/>
      <c r="K6943" s="594"/>
      <c r="L6943" s="594"/>
      <c r="M6943" s="594"/>
      <c r="N6943" s="692"/>
      <c r="O6943" s="702"/>
      <c r="P6943" s="594"/>
      <c r="Q6943" s="594"/>
      <c r="R6943" s="594"/>
      <c r="S6943" s="594"/>
      <c r="T6943" s="594"/>
      <c r="U6943" s="594"/>
      <c r="V6943" s="692"/>
      <c r="W6943" s="693"/>
      <c r="X6943" s="694"/>
      <c r="Y6943" s="566"/>
      <c r="Z6943" s="566"/>
      <c r="AA6943" s="566"/>
      <c r="AB6943" s="566"/>
      <c r="AC6943" s="566"/>
      <c r="AD6943" s="566"/>
      <c r="AE6943" s="566"/>
      <c r="AF6943" s="566"/>
    </row>
    <row r="6944" spans="2:32" hidden="1" outlineLevel="1" x14ac:dyDescent="0.45">
      <c r="B6944" s="601"/>
      <c r="C6944" s="695"/>
      <c r="D6944" s="695"/>
      <c r="E6944" s="696"/>
      <c r="F6944" s="697"/>
      <c r="G6944" s="698"/>
      <c r="H6944" s="603"/>
      <c r="I6944" s="603"/>
      <c r="J6944" s="603"/>
      <c r="K6944" s="603"/>
      <c r="L6944" s="603"/>
      <c r="M6944" s="603"/>
      <c r="N6944" s="699"/>
      <c r="O6944" s="703"/>
      <c r="P6944" s="603"/>
      <c r="Q6944" s="603"/>
      <c r="R6944" s="603"/>
      <c r="S6944" s="603"/>
      <c r="T6944" s="603"/>
      <c r="U6944" s="603"/>
      <c r="V6944" s="699"/>
      <c r="W6944" s="700"/>
      <c r="X6944" s="701"/>
      <c r="Y6944" s="566"/>
      <c r="Z6944" s="566"/>
      <c r="AA6944" s="566"/>
      <c r="AB6944" s="566"/>
      <c r="AC6944" s="566"/>
      <c r="AD6944" s="566"/>
      <c r="AE6944" s="566"/>
      <c r="AF6944" s="566"/>
    </row>
    <row r="6945" spans="2:32" hidden="1" outlineLevel="1" x14ac:dyDescent="0.45">
      <c r="B6945" s="592"/>
      <c r="C6945" s="686"/>
      <c r="D6945" s="686"/>
      <c r="E6945" s="688"/>
      <c r="F6945" s="689"/>
      <c r="G6945" s="690"/>
      <c r="H6945" s="594"/>
      <c r="I6945" s="594"/>
      <c r="J6945" s="594"/>
      <c r="K6945" s="594"/>
      <c r="L6945" s="594"/>
      <c r="M6945" s="594"/>
      <c r="N6945" s="692"/>
      <c r="O6945" s="702"/>
      <c r="P6945" s="594"/>
      <c r="Q6945" s="594"/>
      <c r="R6945" s="594"/>
      <c r="S6945" s="594"/>
      <c r="T6945" s="594"/>
      <c r="U6945" s="594"/>
      <c r="V6945" s="692"/>
      <c r="W6945" s="693"/>
      <c r="X6945" s="694"/>
      <c r="Y6945" s="566"/>
      <c r="Z6945" s="566"/>
      <c r="AA6945" s="566"/>
      <c r="AB6945" s="566"/>
      <c r="AC6945" s="566"/>
      <c r="AD6945" s="566"/>
      <c r="AE6945" s="566"/>
      <c r="AF6945" s="566"/>
    </row>
    <row r="6946" spans="2:32" hidden="1" outlineLevel="1" x14ac:dyDescent="0.45">
      <c r="B6946" s="601"/>
      <c r="C6946" s="695"/>
      <c r="D6946" s="695"/>
      <c r="E6946" s="696"/>
      <c r="F6946" s="697"/>
      <c r="G6946" s="698"/>
      <c r="H6946" s="603"/>
      <c r="I6946" s="603"/>
      <c r="J6946" s="603"/>
      <c r="K6946" s="603"/>
      <c r="L6946" s="603"/>
      <c r="M6946" s="603"/>
      <c r="N6946" s="699"/>
      <c r="O6946" s="703"/>
      <c r="P6946" s="603"/>
      <c r="Q6946" s="603"/>
      <c r="R6946" s="603"/>
      <c r="S6946" s="603"/>
      <c r="T6946" s="603"/>
      <c r="U6946" s="603"/>
      <c r="V6946" s="699"/>
      <c r="W6946" s="700"/>
      <c r="X6946" s="701"/>
      <c r="Y6946" s="566"/>
      <c r="Z6946" s="566"/>
      <c r="AA6946" s="566"/>
      <c r="AB6946" s="566"/>
      <c r="AC6946" s="566"/>
      <c r="AD6946" s="566"/>
      <c r="AE6946" s="566"/>
      <c r="AF6946" s="566"/>
    </row>
    <row r="6947" spans="2:32" hidden="1" outlineLevel="1" x14ac:dyDescent="0.45">
      <c r="B6947" s="592"/>
      <c r="C6947" s="686"/>
      <c r="D6947" s="686"/>
      <c r="E6947" s="688"/>
      <c r="F6947" s="689"/>
      <c r="G6947" s="690"/>
      <c r="H6947" s="594"/>
      <c r="I6947" s="594"/>
      <c r="J6947" s="594"/>
      <c r="K6947" s="594"/>
      <c r="L6947" s="594"/>
      <c r="M6947" s="594"/>
      <c r="N6947" s="692"/>
      <c r="O6947" s="702"/>
      <c r="P6947" s="594"/>
      <c r="Q6947" s="594"/>
      <c r="R6947" s="594"/>
      <c r="S6947" s="594"/>
      <c r="T6947" s="594"/>
      <c r="U6947" s="594"/>
      <c r="V6947" s="692"/>
      <c r="W6947" s="693"/>
      <c r="X6947" s="694"/>
      <c r="Y6947" s="566"/>
      <c r="Z6947" s="566"/>
      <c r="AA6947" s="566"/>
      <c r="AB6947" s="566"/>
      <c r="AC6947" s="566"/>
      <c r="AD6947" s="566"/>
      <c r="AE6947" s="566"/>
      <c r="AF6947" s="566"/>
    </row>
    <row r="6948" spans="2:32" hidden="1" outlineLevel="1" x14ac:dyDescent="0.45">
      <c r="B6948" s="601"/>
      <c r="C6948" s="695"/>
      <c r="D6948" s="695"/>
      <c r="E6948" s="696"/>
      <c r="F6948" s="697"/>
      <c r="G6948" s="698"/>
      <c r="H6948" s="603"/>
      <c r="I6948" s="603"/>
      <c r="J6948" s="603"/>
      <c r="K6948" s="603"/>
      <c r="L6948" s="603"/>
      <c r="M6948" s="603"/>
      <c r="N6948" s="699"/>
      <c r="O6948" s="703"/>
      <c r="P6948" s="603"/>
      <c r="Q6948" s="603"/>
      <c r="R6948" s="603"/>
      <c r="S6948" s="603"/>
      <c r="T6948" s="603"/>
      <c r="U6948" s="603"/>
      <c r="V6948" s="699"/>
      <c r="W6948" s="700"/>
      <c r="X6948" s="701"/>
      <c r="Y6948" s="566"/>
      <c r="Z6948" s="566"/>
      <c r="AA6948" s="566"/>
      <c r="AB6948" s="566"/>
      <c r="AC6948" s="566"/>
      <c r="AD6948" s="566"/>
      <c r="AE6948" s="566"/>
      <c r="AF6948" s="566"/>
    </row>
    <row r="6949" spans="2:32" hidden="1" outlineLevel="1" x14ac:dyDescent="0.45">
      <c r="B6949" s="592"/>
      <c r="C6949" s="686"/>
      <c r="D6949" s="686"/>
      <c r="E6949" s="688"/>
      <c r="F6949" s="689"/>
      <c r="G6949" s="690"/>
      <c r="H6949" s="594"/>
      <c r="I6949" s="594"/>
      <c r="J6949" s="594"/>
      <c r="K6949" s="594"/>
      <c r="L6949" s="594"/>
      <c r="M6949" s="594"/>
      <c r="N6949" s="692"/>
      <c r="O6949" s="702"/>
      <c r="P6949" s="594"/>
      <c r="Q6949" s="594"/>
      <c r="R6949" s="594"/>
      <c r="S6949" s="594"/>
      <c r="T6949" s="594"/>
      <c r="U6949" s="594"/>
      <c r="V6949" s="692"/>
      <c r="W6949" s="693"/>
      <c r="X6949" s="694"/>
      <c r="Y6949" s="566"/>
      <c r="Z6949" s="566"/>
      <c r="AA6949" s="566"/>
      <c r="AB6949" s="566"/>
      <c r="AC6949" s="566"/>
      <c r="AD6949" s="566"/>
      <c r="AE6949" s="566"/>
      <c r="AF6949" s="566"/>
    </row>
    <row r="6950" spans="2:32" hidden="1" outlineLevel="1" x14ac:dyDescent="0.45">
      <c r="B6950" s="601"/>
      <c r="C6950" s="695"/>
      <c r="D6950" s="695"/>
      <c r="E6950" s="696"/>
      <c r="F6950" s="697"/>
      <c r="G6950" s="698"/>
      <c r="H6950" s="603"/>
      <c r="I6950" s="603"/>
      <c r="J6950" s="603"/>
      <c r="K6950" s="603"/>
      <c r="L6950" s="603"/>
      <c r="M6950" s="603"/>
      <c r="N6950" s="699"/>
      <c r="O6950" s="703"/>
      <c r="P6950" s="603"/>
      <c r="Q6950" s="603"/>
      <c r="R6950" s="603"/>
      <c r="S6950" s="603"/>
      <c r="T6950" s="603"/>
      <c r="U6950" s="603"/>
      <c r="V6950" s="699"/>
      <c r="W6950" s="700"/>
      <c r="X6950" s="701"/>
      <c r="Y6950" s="566"/>
      <c r="Z6950" s="566"/>
      <c r="AA6950" s="566"/>
      <c r="AB6950" s="566"/>
      <c r="AC6950" s="566"/>
      <c r="AD6950" s="566"/>
      <c r="AE6950" s="566"/>
      <c r="AF6950" s="566"/>
    </row>
    <row r="6951" spans="2:32" hidden="1" outlineLevel="1" x14ac:dyDescent="0.45">
      <c r="B6951" s="592"/>
      <c r="C6951" s="686"/>
      <c r="D6951" s="686"/>
      <c r="E6951" s="688"/>
      <c r="F6951" s="689"/>
      <c r="G6951" s="690"/>
      <c r="H6951" s="594"/>
      <c r="I6951" s="594"/>
      <c r="J6951" s="594"/>
      <c r="K6951" s="594"/>
      <c r="L6951" s="594"/>
      <c r="M6951" s="594"/>
      <c r="N6951" s="692"/>
      <c r="O6951" s="702"/>
      <c r="P6951" s="594"/>
      <c r="Q6951" s="594"/>
      <c r="R6951" s="594"/>
      <c r="S6951" s="594"/>
      <c r="T6951" s="594"/>
      <c r="U6951" s="594"/>
      <c r="V6951" s="692"/>
      <c r="W6951" s="693"/>
      <c r="X6951" s="694"/>
      <c r="Y6951" s="566"/>
      <c r="Z6951" s="566"/>
      <c r="AA6951" s="566"/>
      <c r="AB6951" s="566"/>
      <c r="AC6951" s="566"/>
      <c r="AD6951" s="566"/>
      <c r="AE6951" s="566"/>
      <c r="AF6951" s="566"/>
    </row>
    <row r="6952" spans="2:32" hidden="1" outlineLevel="1" x14ac:dyDescent="0.45">
      <c r="B6952" s="601"/>
      <c r="C6952" s="695"/>
      <c r="D6952" s="695"/>
      <c r="E6952" s="696"/>
      <c r="F6952" s="697"/>
      <c r="G6952" s="698"/>
      <c r="H6952" s="603"/>
      <c r="I6952" s="603"/>
      <c r="J6952" s="603"/>
      <c r="K6952" s="603"/>
      <c r="L6952" s="603"/>
      <c r="M6952" s="603"/>
      <c r="N6952" s="699"/>
      <c r="O6952" s="703"/>
      <c r="P6952" s="603"/>
      <c r="Q6952" s="603"/>
      <c r="R6952" s="603"/>
      <c r="S6952" s="603"/>
      <c r="T6952" s="603"/>
      <c r="U6952" s="603"/>
      <c r="V6952" s="699"/>
      <c r="W6952" s="700"/>
      <c r="X6952" s="701"/>
      <c r="Y6952" s="566"/>
      <c r="Z6952" s="566"/>
      <c r="AA6952" s="566"/>
      <c r="AB6952" s="566"/>
      <c r="AC6952" s="566"/>
      <c r="AD6952" s="566"/>
      <c r="AE6952" s="566"/>
      <c r="AF6952" s="566"/>
    </row>
    <row r="6953" spans="2:32" hidden="1" outlineLevel="1" x14ac:dyDescent="0.45">
      <c r="B6953" s="592"/>
      <c r="C6953" s="686"/>
      <c r="D6953" s="686"/>
      <c r="E6953" s="688"/>
      <c r="F6953" s="689"/>
      <c r="G6953" s="690"/>
      <c r="H6953" s="594"/>
      <c r="I6953" s="594"/>
      <c r="J6953" s="594"/>
      <c r="K6953" s="594"/>
      <c r="L6953" s="594"/>
      <c r="M6953" s="594"/>
      <c r="N6953" s="692"/>
      <c r="O6953" s="702"/>
      <c r="P6953" s="594"/>
      <c r="Q6953" s="594"/>
      <c r="R6953" s="594"/>
      <c r="S6953" s="594"/>
      <c r="T6953" s="594"/>
      <c r="U6953" s="594"/>
      <c r="V6953" s="692"/>
      <c r="W6953" s="693"/>
      <c r="X6953" s="694"/>
      <c r="Y6953" s="566"/>
      <c r="Z6953" s="566"/>
      <c r="AA6953" s="566"/>
      <c r="AB6953" s="566"/>
      <c r="AC6953" s="566"/>
      <c r="AD6953" s="566"/>
      <c r="AE6953" s="566"/>
      <c r="AF6953" s="566"/>
    </row>
    <row r="6954" spans="2:32" hidden="1" outlineLevel="1" x14ac:dyDescent="0.45">
      <c r="B6954" s="601"/>
      <c r="C6954" s="695"/>
      <c r="D6954" s="695"/>
      <c r="E6954" s="696"/>
      <c r="F6954" s="697"/>
      <c r="G6954" s="698"/>
      <c r="H6954" s="603"/>
      <c r="I6954" s="603"/>
      <c r="J6954" s="603"/>
      <c r="K6954" s="603"/>
      <c r="L6954" s="603"/>
      <c r="M6954" s="603"/>
      <c r="N6954" s="699"/>
      <c r="O6954" s="703"/>
      <c r="P6954" s="603"/>
      <c r="Q6954" s="603"/>
      <c r="R6954" s="603"/>
      <c r="S6954" s="603"/>
      <c r="T6954" s="603"/>
      <c r="U6954" s="603"/>
      <c r="V6954" s="699"/>
      <c r="W6954" s="700"/>
      <c r="X6954" s="701"/>
      <c r="Y6954" s="566"/>
      <c r="Z6954" s="566"/>
      <c r="AA6954" s="566"/>
      <c r="AB6954" s="566"/>
      <c r="AC6954" s="566"/>
      <c r="AD6954" s="566"/>
      <c r="AE6954" s="566"/>
      <c r="AF6954" s="566"/>
    </row>
    <row r="6955" spans="2:32" hidden="1" outlineLevel="1" x14ac:dyDescent="0.45">
      <c r="B6955" s="592"/>
      <c r="C6955" s="686"/>
      <c r="D6955" s="686"/>
      <c r="E6955" s="688"/>
      <c r="F6955" s="689"/>
      <c r="G6955" s="690"/>
      <c r="H6955" s="594"/>
      <c r="I6955" s="594"/>
      <c r="J6955" s="594"/>
      <c r="K6955" s="594"/>
      <c r="L6955" s="594"/>
      <c r="M6955" s="594"/>
      <c r="N6955" s="692"/>
      <c r="O6955" s="702"/>
      <c r="P6955" s="594"/>
      <c r="Q6955" s="594"/>
      <c r="R6955" s="594"/>
      <c r="S6955" s="594"/>
      <c r="T6955" s="594"/>
      <c r="U6955" s="594"/>
      <c r="V6955" s="692"/>
      <c r="W6955" s="693"/>
      <c r="X6955" s="694"/>
      <c r="Y6955" s="566"/>
      <c r="Z6955" s="566"/>
      <c r="AA6955" s="566"/>
      <c r="AB6955" s="566"/>
      <c r="AC6955" s="566"/>
      <c r="AD6955" s="566"/>
      <c r="AE6955" s="566"/>
      <c r="AF6955" s="566"/>
    </row>
    <row r="6956" spans="2:32" hidden="1" outlineLevel="1" x14ac:dyDescent="0.45">
      <c r="B6956" s="601"/>
      <c r="C6956" s="695"/>
      <c r="D6956" s="695"/>
      <c r="E6956" s="696"/>
      <c r="F6956" s="697"/>
      <c r="G6956" s="698"/>
      <c r="H6956" s="603"/>
      <c r="I6956" s="603"/>
      <c r="J6956" s="603"/>
      <c r="K6956" s="603"/>
      <c r="L6956" s="603"/>
      <c r="M6956" s="603"/>
      <c r="N6956" s="699"/>
      <c r="O6956" s="703"/>
      <c r="P6956" s="603"/>
      <c r="Q6956" s="603"/>
      <c r="R6956" s="603"/>
      <c r="S6956" s="603"/>
      <c r="T6956" s="603"/>
      <c r="U6956" s="603"/>
      <c r="V6956" s="699"/>
      <c r="W6956" s="700"/>
      <c r="X6956" s="701"/>
      <c r="Y6956" s="566"/>
      <c r="Z6956" s="566"/>
      <c r="AA6956" s="566"/>
      <c r="AB6956" s="566"/>
      <c r="AC6956" s="566"/>
      <c r="AD6956" s="566"/>
      <c r="AE6956" s="566"/>
      <c r="AF6956" s="566"/>
    </row>
    <row r="6957" spans="2:32" hidden="1" outlineLevel="1" x14ac:dyDescent="0.45">
      <c r="B6957" s="592"/>
      <c r="C6957" s="686"/>
      <c r="D6957" s="686"/>
      <c r="E6957" s="688"/>
      <c r="F6957" s="689"/>
      <c r="G6957" s="690"/>
      <c r="H6957" s="594"/>
      <c r="I6957" s="594"/>
      <c r="J6957" s="594"/>
      <c r="K6957" s="594"/>
      <c r="L6957" s="594"/>
      <c r="M6957" s="594"/>
      <c r="N6957" s="692"/>
      <c r="O6957" s="702"/>
      <c r="P6957" s="594"/>
      <c r="Q6957" s="594"/>
      <c r="R6957" s="594"/>
      <c r="S6957" s="594"/>
      <c r="T6957" s="594"/>
      <c r="U6957" s="594"/>
      <c r="V6957" s="692"/>
      <c r="W6957" s="693"/>
      <c r="X6957" s="694"/>
      <c r="Y6957" s="566"/>
      <c r="Z6957" s="566"/>
      <c r="AA6957" s="566"/>
      <c r="AB6957" s="566"/>
      <c r="AC6957" s="566"/>
      <c r="AD6957" s="566"/>
      <c r="AE6957" s="566"/>
      <c r="AF6957" s="566"/>
    </row>
    <row r="6958" spans="2:32" hidden="1" outlineLevel="1" x14ac:dyDescent="0.45">
      <c r="B6958" s="601"/>
      <c r="C6958" s="695"/>
      <c r="D6958" s="695"/>
      <c r="E6958" s="696"/>
      <c r="F6958" s="697"/>
      <c r="G6958" s="698"/>
      <c r="H6958" s="603"/>
      <c r="I6958" s="603"/>
      <c r="J6958" s="603"/>
      <c r="K6958" s="603"/>
      <c r="L6958" s="603"/>
      <c r="M6958" s="603"/>
      <c r="N6958" s="699"/>
      <c r="O6958" s="703"/>
      <c r="P6958" s="603"/>
      <c r="Q6958" s="603"/>
      <c r="R6958" s="603"/>
      <c r="S6958" s="603"/>
      <c r="T6958" s="603"/>
      <c r="U6958" s="603"/>
      <c r="V6958" s="699"/>
      <c r="W6958" s="700"/>
      <c r="X6958" s="701"/>
      <c r="Y6958" s="566"/>
      <c r="Z6958" s="566"/>
      <c r="AA6958" s="566"/>
      <c r="AB6958" s="566"/>
      <c r="AC6958" s="566"/>
      <c r="AD6958" s="566"/>
      <c r="AE6958" s="566"/>
      <c r="AF6958" s="566"/>
    </row>
    <row r="6959" spans="2:32" hidden="1" outlineLevel="1" x14ac:dyDescent="0.45">
      <c r="B6959" s="592"/>
      <c r="C6959" s="686"/>
      <c r="D6959" s="686"/>
      <c r="E6959" s="688"/>
      <c r="F6959" s="689"/>
      <c r="G6959" s="690"/>
      <c r="H6959" s="594"/>
      <c r="I6959" s="594"/>
      <c r="J6959" s="594"/>
      <c r="K6959" s="594"/>
      <c r="L6959" s="594"/>
      <c r="M6959" s="594"/>
      <c r="N6959" s="692"/>
      <c r="O6959" s="702"/>
      <c r="P6959" s="594"/>
      <c r="Q6959" s="594"/>
      <c r="R6959" s="594"/>
      <c r="S6959" s="594"/>
      <c r="T6959" s="594"/>
      <c r="U6959" s="594"/>
      <c r="V6959" s="692"/>
      <c r="W6959" s="693"/>
      <c r="X6959" s="694"/>
      <c r="Y6959" s="566"/>
      <c r="Z6959" s="566"/>
      <c r="AA6959" s="566"/>
      <c r="AB6959" s="566"/>
      <c r="AC6959" s="566"/>
      <c r="AD6959" s="566"/>
      <c r="AE6959" s="566"/>
      <c r="AF6959" s="566"/>
    </row>
    <row r="6960" spans="2:32" hidden="1" outlineLevel="1" x14ac:dyDescent="0.45">
      <c r="B6960" s="601"/>
      <c r="C6960" s="695"/>
      <c r="D6960" s="695"/>
      <c r="E6960" s="696"/>
      <c r="F6960" s="697"/>
      <c r="G6960" s="698"/>
      <c r="H6960" s="603"/>
      <c r="I6960" s="603"/>
      <c r="J6960" s="603"/>
      <c r="K6960" s="603"/>
      <c r="L6960" s="603"/>
      <c r="M6960" s="603"/>
      <c r="N6960" s="699"/>
      <c r="O6960" s="703"/>
      <c r="P6960" s="603"/>
      <c r="Q6960" s="603"/>
      <c r="R6960" s="603"/>
      <c r="S6960" s="603"/>
      <c r="T6960" s="603"/>
      <c r="U6960" s="603"/>
      <c r="V6960" s="699"/>
      <c r="W6960" s="700"/>
      <c r="X6960" s="701"/>
      <c r="Y6960" s="566"/>
      <c r="Z6960" s="566"/>
      <c r="AA6960" s="566"/>
      <c r="AB6960" s="566"/>
      <c r="AC6960" s="566"/>
      <c r="AD6960" s="566"/>
      <c r="AE6960" s="566"/>
      <c r="AF6960" s="566"/>
    </row>
    <row r="6961" spans="2:32" hidden="1" outlineLevel="1" x14ac:dyDescent="0.45">
      <c r="B6961" s="592"/>
      <c r="C6961" s="686"/>
      <c r="D6961" s="686"/>
      <c r="E6961" s="688"/>
      <c r="F6961" s="689"/>
      <c r="G6961" s="690"/>
      <c r="H6961" s="594"/>
      <c r="I6961" s="594"/>
      <c r="J6961" s="594"/>
      <c r="K6961" s="594"/>
      <c r="L6961" s="594"/>
      <c r="M6961" s="594"/>
      <c r="N6961" s="692"/>
      <c r="O6961" s="702"/>
      <c r="P6961" s="594"/>
      <c r="Q6961" s="594"/>
      <c r="R6961" s="594"/>
      <c r="S6961" s="594"/>
      <c r="T6961" s="594"/>
      <c r="U6961" s="594"/>
      <c r="V6961" s="692"/>
      <c r="W6961" s="693"/>
      <c r="X6961" s="694"/>
      <c r="Y6961" s="566"/>
      <c r="Z6961" s="566"/>
      <c r="AA6961" s="566"/>
      <c r="AB6961" s="566"/>
      <c r="AC6961" s="566"/>
      <c r="AD6961" s="566"/>
      <c r="AE6961" s="566"/>
      <c r="AF6961" s="566"/>
    </row>
    <row r="6962" spans="2:32" hidden="1" outlineLevel="1" x14ac:dyDescent="0.45">
      <c r="B6962" s="601"/>
      <c r="C6962" s="695"/>
      <c r="D6962" s="695"/>
      <c r="E6962" s="696"/>
      <c r="F6962" s="697"/>
      <c r="G6962" s="698"/>
      <c r="H6962" s="603"/>
      <c r="I6962" s="603"/>
      <c r="J6962" s="603"/>
      <c r="K6962" s="603"/>
      <c r="L6962" s="603"/>
      <c r="M6962" s="603"/>
      <c r="N6962" s="699"/>
      <c r="O6962" s="703"/>
      <c r="P6962" s="603"/>
      <c r="Q6962" s="603"/>
      <c r="R6962" s="603"/>
      <c r="S6962" s="603"/>
      <c r="T6962" s="603"/>
      <c r="U6962" s="603"/>
      <c r="V6962" s="699"/>
      <c r="W6962" s="700"/>
      <c r="X6962" s="701"/>
      <c r="Y6962" s="566"/>
      <c r="Z6962" s="566"/>
      <c r="AA6962" s="566"/>
      <c r="AB6962" s="566"/>
      <c r="AC6962" s="566"/>
      <c r="AD6962" s="566"/>
      <c r="AE6962" s="566"/>
      <c r="AF6962" s="566"/>
    </row>
    <row r="6963" spans="2:32" hidden="1" outlineLevel="1" x14ac:dyDescent="0.45">
      <c r="B6963" s="592"/>
      <c r="C6963" s="686"/>
      <c r="D6963" s="686"/>
      <c r="E6963" s="688"/>
      <c r="F6963" s="689"/>
      <c r="G6963" s="690"/>
      <c r="H6963" s="594"/>
      <c r="I6963" s="594"/>
      <c r="J6963" s="594"/>
      <c r="K6963" s="594"/>
      <c r="L6963" s="594"/>
      <c r="M6963" s="594"/>
      <c r="N6963" s="692"/>
      <c r="O6963" s="702"/>
      <c r="P6963" s="594"/>
      <c r="Q6963" s="594"/>
      <c r="R6963" s="594"/>
      <c r="S6963" s="594"/>
      <c r="T6963" s="594"/>
      <c r="U6963" s="594"/>
      <c r="V6963" s="692"/>
      <c r="W6963" s="693"/>
      <c r="X6963" s="694"/>
      <c r="Y6963" s="566"/>
      <c r="Z6963" s="566"/>
      <c r="AA6963" s="566"/>
      <c r="AB6963" s="566"/>
      <c r="AC6963" s="566"/>
      <c r="AD6963" s="566"/>
      <c r="AE6963" s="566"/>
      <c r="AF6963" s="566"/>
    </row>
    <row r="6964" spans="2:32" hidden="1" outlineLevel="1" x14ac:dyDescent="0.45">
      <c r="B6964" s="601"/>
      <c r="C6964" s="695"/>
      <c r="D6964" s="695"/>
      <c r="E6964" s="696"/>
      <c r="F6964" s="697"/>
      <c r="G6964" s="698"/>
      <c r="H6964" s="603"/>
      <c r="I6964" s="603"/>
      <c r="J6964" s="603"/>
      <c r="K6964" s="603"/>
      <c r="L6964" s="603"/>
      <c r="M6964" s="603"/>
      <c r="N6964" s="699"/>
      <c r="O6964" s="703"/>
      <c r="P6964" s="603"/>
      <c r="Q6964" s="603"/>
      <c r="R6964" s="603"/>
      <c r="S6964" s="603"/>
      <c r="T6964" s="603"/>
      <c r="U6964" s="603"/>
      <c r="V6964" s="699"/>
      <c r="W6964" s="700"/>
      <c r="X6964" s="701"/>
      <c r="Y6964" s="566"/>
      <c r="Z6964" s="566"/>
      <c r="AA6964" s="566"/>
      <c r="AB6964" s="566"/>
      <c r="AC6964" s="566"/>
      <c r="AD6964" s="566"/>
      <c r="AE6964" s="566"/>
      <c r="AF6964" s="566"/>
    </row>
    <row r="6965" spans="2:32" hidden="1" outlineLevel="1" x14ac:dyDescent="0.45">
      <c r="B6965" s="592"/>
      <c r="C6965" s="686"/>
      <c r="D6965" s="686"/>
      <c r="E6965" s="688"/>
      <c r="F6965" s="689"/>
      <c r="G6965" s="690"/>
      <c r="H6965" s="594"/>
      <c r="I6965" s="594"/>
      <c r="J6965" s="594"/>
      <c r="K6965" s="594"/>
      <c r="L6965" s="594"/>
      <c r="M6965" s="594"/>
      <c r="N6965" s="692"/>
      <c r="O6965" s="702"/>
      <c r="P6965" s="594"/>
      <c r="Q6965" s="594"/>
      <c r="R6965" s="594"/>
      <c r="S6965" s="594"/>
      <c r="T6965" s="594"/>
      <c r="U6965" s="594"/>
      <c r="V6965" s="692"/>
      <c r="W6965" s="693"/>
      <c r="X6965" s="694"/>
      <c r="Y6965" s="566"/>
      <c r="Z6965" s="566"/>
      <c r="AA6965" s="566"/>
      <c r="AB6965" s="566"/>
      <c r="AC6965" s="566"/>
      <c r="AD6965" s="566"/>
      <c r="AE6965" s="566"/>
      <c r="AF6965" s="566"/>
    </row>
    <row r="6966" spans="2:32" hidden="1" outlineLevel="1" x14ac:dyDescent="0.45">
      <c r="B6966" s="601"/>
      <c r="C6966" s="695"/>
      <c r="D6966" s="695"/>
      <c r="E6966" s="696"/>
      <c r="F6966" s="697"/>
      <c r="G6966" s="698"/>
      <c r="H6966" s="603"/>
      <c r="I6966" s="603"/>
      <c r="J6966" s="603"/>
      <c r="K6966" s="603"/>
      <c r="L6966" s="603"/>
      <c r="M6966" s="603"/>
      <c r="N6966" s="699"/>
      <c r="O6966" s="703"/>
      <c r="P6966" s="603"/>
      <c r="Q6966" s="603"/>
      <c r="R6966" s="603"/>
      <c r="S6966" s="603"/>
      <c r="T6966" s="603"/>
      <c r="U6966" s="603"/>
      <c r="V6966" s="699"/>
      <c r="W6966" s="700"/>
      <c r="X6966" s="701"/>
      <c r="Y6966" s="566"/>
      <c r="Z6966" s="566"/>
      <c r="AA6966" s="566"/>
      <c r="AB6966" s="566"/>
      <c r="AC6966" s="566"/>
      <c r="AD6966" s="566"/>
      <c r="AE6966" s="566"/>
      <c r="AF6966" s="566"/>
    </row>
    <row r="6967" spans="2:32" hidden="1" outlineLevel="1" x14ac:dyDescent="0.45">
      <c r="B6967" s="592"/>
      <c r="C6967" s="686"/>
      <c r="D6967" s="686"/>
      <c r="E6967" s="688"/>
      <c r="F6967" s="689"/>
      <c r="G6967" s="690"/>
      <c r="H6967" s="594"/>
      <c r="I6967" s="594"/>
      <c r="J6967" s="594"/>
      <c r="K6967" s="594"/>
      <c r="L6967" s="594"/>
      <c r="M6967" s="594"/>
      <c r="N6967" s="692"/>
      <c r="O6967" s="702"/>
      <c r="P6967" s="594"/>
      <c r="Q6967" s="594"/>
      <c r="R6967" s="594"/>
      <c r="S6967" s="594"/>
      <c r="T6967" s="594"/>
      <c r="U6967" s="594"/>
      <c r="V6967" s="692"/>
      <c r="W6967" s="693"/>
      <c r="X6967" s="694"/>
      <c r="Y6967" s="566"/>
      <c r="Z6967" s="566"/>
      <c r="AA6967" s="566"/>
      <c r="AB6967" s="566"/>
      <c r="AC6967" s="566"/>
      <c r="AD6967" s="566"/>
      <c r="AE6967" s="566"/>
      <c r="AF6967" s="566"/>
    </row>
    <row r="6968" spans="2:32" hidden="1" outlineLevel="1" x14ac:dyDescent="0.45">
      <c r="B6968" s="601"/>
      <c r="C6968" s="695"/>
      <c r="D6968" s="695"/>
      <c r="E6968" s="696"/>
      <c r="F6968" s="697"/>
      <c r="G6968" s="698"/>
      <c r="H6968" s="603"/>
      <c r="I6968" s="603"/>
      <c r="J6968" s="603"/>
      <c r="K6968" s="603"/>
      <c r="L6968" s="603"/>
      <c r="M6968" s="603"/>
      <c r="N6968" s="699"/>
      <c r="O6968" s="703"/>
      <c r="P6968" s="603"/>
      <c r="Q6968" s="603"/>
      <c r="R6968" s="603"/>
      <c r="S6968" s="603"/>
      <c r="T6968" s="603"/>
      <c r="U6968" s="603"/>
      <c r="V6968" s="699"/>
      <c r="W6968" s="700"/>
      <c r="X6968" s="701"/>
      <c r="Y6968" s="566"/>
      <c r="Z6968" s="566"/>
      <c r="AA6968" s="566"/>
      <c r="AB6968" s="566"/>
      <c r="AC6968" s="566"/>
      <c r="AD6968" s="566"/>
      <c r="AE6968" s="566"/>
      <c r="AF6968" s="566"/>
    </row>
    <row r="6969" spans="2:32" hidden="1" outlineLevel="1" x14ac:dyDescent="0.45">
      <c r="B6969" s="592"/>
      <c r="C6969" s="686"/>
      <c r="D6969" s="686"/>
      <c r="E6969" s="688"/>
      <c r="F6969" s="689"/>
      <c r="G6969" s="690"/>
      <c r="H6969" s="594"/>
      <c r="I6969" s="594"/>
      <c r="J6969" s="594"/>
      <c r="K6969" s="594"/>
      <c r="L6969" s="594"/>
      <c r="M6969" s="594"/>
      <c r="N6969" s="692"/>
      <c r="O6969" s="702"/>
      <c r="P6969" s="594"/>
      <c r="Q6969" s="594"/>
      <c r="R6969" s="594"/>
      <c r="S6969" s="594"/>
      <c r="T6969" s="594"/>
      <c r="U6969" s="594"/>
      <c r="V6969" s="692"/>
      <c r="W6969" s="693"/>
      <c r="X6969" s="694"/>
      <c r="Y6969" s="566"/>
      <c r="Z6969" s="566"/>
      <c r="AA6969" s="566"/>
      <c r="AB6969" s="566"/>
      <c r="AC6969" s="566"/>
      <c r="AD6969" s="566"/>
      <c r="AE6969" s="566"/>
      <c r="AF6969" s="566"/>
    </row>
    <row r="6970" spans="2:32" hidden="1" outlineLevel="1" x14ac:dyDescent="0.45">
      <c r="B6970" s="601"/>
      <c r="C6970" s="695"/>
      <c r="D6970" s="695"/>
      <c r="E6970" s="696"/>
      <c r="F6970" s="697"/>
      <c r="G6970" s="698"/>
      <c r="H6970" s="603"/>
      <c r="I6970" s="603"/>
      <c r="J6970" s="603"/>
      <c r="K6970" s="603"/>
      <c r="L6970" s="603"/>
      <c r="M6970" s="603"/>
      <c r="N6970" s="699"/>
      <c r="O6970" s="703"/>
      <c r="P6970" s="603"/>
      <c r="Q6970" s="603"/>
      <c r="R6970" s="603"/>
      <c r="S6970" s="603"/>
      <c r="T6970" s="603"/>
      <c r="U6970" s="603"/>
      <c r="V6970" s="699"/>
      <c r="W6970" s="700"/>
      <c r="X6970" s="701"/>
      <c r="Y6970" s="566"/>
      <c r="Z6970" s="566"/>
      <c r="AA6970" s="566"/>
      <c r="AB6970" s="566"/>
      <c r="AC6970" s="566"/>
      <c r="AD6970" s="566"/>
      <c r="AE6970" s="566"/>
      <c r="AF6970" s="566"/>
    </row>
    <row r="6971" spans="2:32" hidden="1" outlineLevel="1" x14ac:dyDescent="0.45">
      <c r="B6971" s="592"/>
      <c r="C6971" s="686"/>
      <c r="D6971" s="686"/>
      <c r="E6971" s="688"/>
      <c r="F6971" s="689"/>
      <c r="G6971" s="690"/>
      <c r="H6971" s="594"/>
      <c r="I6971" s="594"/>
      <c r="J6971" s="594"/>
      <c r="K6971" s="594"/>
      <c r="L6971" s="594"/>
      <c r="M6971" s="594"/>
      <c r="N6971" s="692"/>
      <c r="O6971" s="702"/>
      <c r="P6971" s="594"/>
      <c r="Q6971" s="594"/>
      <c r="R6971" s="594"/>
      <c r="S6971" s="594"/>
      <c r="T6971" s="594"/>
      <c r="U6971" s="594"/>
      <c r="V6971" s="692"/>
      <c r="W6971" s="693"/>
      <c r="X6971" s="694"/>
      <c r="Y6971" s="566"/>
      <c r="Z6971" s="566"/>
      <c r="AA6971" s="566"/>
      <c r="AB6971" s="566"/>
      <c r="AC6971" s="566"/>
      <c r="AD6971" s="566"/>
      <c r="AE6971" s="566"/>
      <c r="AF6971" s="566"/>
    </row>
    <row r="6972" spans="2:32" hidden="1" outlineLevel="1" x14ac:dyDescent="0.45">
      <c r="B6972" s="601"/>
      <c r="C6972" s="695"/>
      <c r="D6972" s="695"/>
      <c r="E6972" s="696"/>
      <c r="F6972" s="697"/>
      <c r="G6972" s="698"/>
      <c r="H6972" s="603"/>
      <c r="I6972" s="603"/>
      <c r="J6972" s="603"/>
      <c r="K6972" s="603"/>
      <c r="L6972" s="603"/>
      <c r="M6972" s="603"/>
      <c r="N6972" s="699"/>
      <c r="O6972" s="703"/>
      <c r="P6972" s="603"/>
      <c r="Q6972" s="603"/>
      <c r="R6972" s="603"/>
      <c r="S6972" s="603"/>
      <c r="T6972" s="603"/>
      <c r="U6972" s="603"/>
      <c r="V6972" s="699"/>
      <c r="W6972" s="700"/>
      <c r="X6972" s="701"/>
      <c r="Y6972" s="566"/>
      <c r="Z6972" s="566"/>
      <c r="AA6972" s="566"/>
      <c r="AB6972" s="566"/>
      <c r="AC6972" s="566"/>
      <c r="AD6972" s="566"/>
      <c r="AE6972" s="566"/>
      <c r="AF6972" s="566"/>
    </row>
    <row r="6973" spans="2:32" hidden="1" outlineLevel="1" x14ac:dyDescent="0.45">
      <c r="B6973" s="592"/>
      <c r="C6973" s="686"/>
      <c r="D6973" s="686"/>
      <c r="E6973" s="688"/>
      <c r="F6973" s="689"/>
      <c r="G6973" s="690"/>
      <c r="H6973" s="594"/>
      <c r="I6973" s="594"/>
      <c r="J6973" s="594"/>
      <c r="K6973" s="594"/>
      <c r="L6973" s="594"/>
      <c r="M6973" s="594"/>
      <c r="N6973" s="692"/>
      <c r="O6973" s="702"/>
      <c r="P6973" s="594"/>
      <c r="Q6973" s="594"/>
      <c r="R6973" s="594"/>
      <c r="S6973" s="594"/>
      <c r="T6973" s="594"/>
      <c r="U6973" s="594"/>
      <c r="V6973" s="692"/>
      <c r="W6973" s="693"/>
      <c r="X6973" s="694"/>
      <c r="Y6973" s="566"/>
      <c r="Z6973" s="566"/>
      <c r="AA6973" s="566"/>
      <c r="AB6973" s="566"/>
      <c r="AC6973" s="566"/>
      <c r="AD6973" s="566"/>
      <c r="AE6973" s="566"/>
      <c r="AF6973" s="566"/>
    </row>
    <row r="6974" spans="2:32" hidden="1" outlineLevel="1" x14ac:dyDescent="0.45">
      <c r="B6974" s="601"/>
      <c r="C6974" s="695"/>
      <c r="D6974" s="695"/>
      <c r="E6974" s="696"/>
      <c r="F6974" s="697"/>
      <c r="G6974" s="698"/>
      <c r="H6974" s="603"/>
      <c r="I6974" s="603"/>
      <c r="J6974" s="603"/>
      <c r="K6974" s="603"/>
      <c r="L6974" s="603"/>
      <c r="M6974" s="603"/>
      <c r="N6974" s="699"/>
      <c r="O6974" s="703"/>
      <c r="P6974" s="603"/>
      <c r="Q6974" s="603"/>
      <c r="R6974" s="603"/>
      <c r="S6974" s="603"/>
      <c r="T6974" s="603"/>
      <c r="U6974" s="603"/>
      <c r="V6974" s="699"/>
      <c r="W6974" s="700"/>
      <c r="X6974" s="701"/>
      <c r="Y6974" s="566"/>
      <c r="Z6974" s="566"/>
      <c r="AA6974" s="566"/>
      <c r="AB6974" s="566"/>
      <c r="AC6974" s="566"/>
      <c r="AD6974" s="566"/>
      <c r="AE6974" s="566"/>
      <c r="AF6974" s="566"/>
    </row>
    <row r="6975" spans="2:32" hidden="1" outlineLevel="1" x14ac:dyDescent="0.45">
      <c r="B6975" s="592"/>
      <c r="C6975" s="686"/>
      <c r="D6975" s="686"/>
      <c r="E6975" s="688"/>
      <c r="F6975" s="689"/>
      <c r="G6975" s="690"/>
      <c r="H6975" s="594"/>
      <c r="I6975" s="594"/>
      <c r="J6975" s="594"/>
      <c r="K6975" s="594"/>
      <c r="L6975" s="594"/>
      <c r="M6975" s="594"/>
      <c r="N6975" s="692"/>
      <c r="O6975" s="702"/>
      <c r="P6975" s="594"/>
      <c r="Q6975" s="594"/>
      <c r="R6975" s="594"/>
      <c r="S6975" s="594"/>
      <c r="T6975" s="594"/>
      <c r="U6975" s="594"/>
      <c r="V6975" s="692"/>
      <c r="W6975" s="693"/>
      <c r="X6975" s="694"/>
      <c r="Y6975" s="566"/>
      <c r="Z6975" s="566"/>
      <c r="AA6975" s="566"/>
      <c r="AB6975" s="566"/>
      <c r="AC6975" s="566"/>
      <c r="AD6975" s="566"/>
      <c r="AE6975" s="566"/>
      <c r="AF6975" s="566"/>
    </row>
    <row r="6976" spans="2:32" hidden="1" outlineLevel="1" x14ac:dyDescent="0.45">
      <c r="B6976" s="601"/>
      <c r="C6976" s="695"/>
      <c r="D6976" s="695"/>
      <c r="E6976" s="696"/>
      <c r="F6976" s="697"/>
      <c r="G6976" s="698"/>
      <c r="H6976" s="603"/>
      <c r="I6976" s="603"/>
      <c r="J6976" s="603"/>
      <c r="K6976" s="603"/>
      <c r="L6976" s="603"/>
      <c r="M6976" s="603"/>
      <c r="N6976" s="699"/>
      <c r="O6976" s="703"/>
      <c r="P6976" s="603"/>
      <c r="Q6976" s="603"/>
      <c r="R6976" s="603"/>
      <c r="S6976" s="603"/>
      <c r="T6976" s="603"/>
      <c r="U6976" s="603"/>
      <c r="V6976" s="699"/>
      <c r="W6976" s="700"/>
      <c r="X6976" s="701"/>
      <c r="Y6976" s="566"/>
      <c r="Z6976" s="566"/>
      <c r="AA6976" s="566"/>
      <c r="AB6976" s="566"/>
      <c r="AC6976" s="566"/>
      <c r="AD6976" s="566"/>
      <c r="AE6976" s="566"/>
      <c r="AF6976" s="566"/>
    </row>
    <row r="6977" spans="2:32" hidden="1" outlineLevel="1" x14ac:dyDescent="0.45">
      <c r="B6977" s="592"/>
      <c r="C6977" s="686"/>
      <c r="D6977" s="686"/>
      <c r="E6977" s="688"/>
      <c r="F6977" s="689"/>
      <c r="G6977" s="690"/>
      <c r="H6977" s="594"/>
      <c r="I6977" s="594"/>
      <c r="J6977" s="594"/>
      <c r="K6977" s="594"/>
      <c r="L6977" s="594"/>
      <c r="M6977" s="594"/>
      <c r="N6977" s="692"/>
      <c r="O6977" s="702"/>
      <c r="P6977" s="594"/>
      <c r="Q6977" s="594"/>
      <c r="R6977" s="594"/>
      <c r="S6977" s="594"/>
      <c r="T6977" s="594"/>
      <c r="U6977" s="594"/>
      <c r="V6977" s="692"/>
      <c r="W6977" s="693"/>
      <c r="X6977" s="694"/>
      <c r="Y6977" s="566"/>
      <c r="Z6977" s="566"/>
      <c r="AA6977" s="566"/>
      <c r="AB6977" s="566"/>
      <c r="AC6977" s="566"/>
      <c r="AD6977" s="566"/>
      <c r="AE6977" s="566"/>
      <c r="AF6977" s="566"/>
    </row>
    <row r="6978" spans="2:32" hidden="1" outlineLevel="1" x14ac:dyDescent="0.45">
      <c r="B6978" s="601"/>
      <c r="C6978" s="695"/>
      <c r="D6978" s="695"/>
      <c r="E6978" s="696"/>
      <c r="F6978" s="697"/>
      <c r="G6978" s="698"/>
      <c r="H6978" s="603"/>
      <c r="I6978" s="603"/>
      <c r="J6978" s="603"/>
      <c r="K6978" s="603"/>
      <c r="L6978" s="603"/>
      <c r="M6978" s="603"/>
      <c r="N6978" s="699"/>
      <c r="O6978" s="703"/>
      <c r="P6978" s="603"/>
      <c r="Q6978" s="603"/>
      <c r="R6978" s="603"/>
      <c r="S6978" s="603"/>
      <c r="T6978" s="603"/>
      <c r="U6978" s="603"/>
      <c r="V6978" s="699"/>
      <c r="W6978" s="700"/>
      <c r="X6978" s="701"/>
      <c r="Y6978" s="566"/>
      <c r="Z6978" s="566"/>
      <c r="AA6978" s="566"/>
      <c r="AB6978" s="566"/>
      <c r="AC6978" s="566"/>
      <c r="AD6978" s="566"/>
      <c r="AE6978" s="566"/>
      <c r="AF6978" s="566"/>
    </row>
    <row r="6979" spans="2:32" hidden="1" outlineLevel="1" x14ac:dyDescent="0.45">
      <c r="B6979" s="592"/>
      <c r="C6979" s="686"/>
      <c r="D6979" s="686"/>
      <c r="E6979" s="688"/>
      <c r="F6979" s="689"/>
      <c r="G6979" s="690"/>
      <c r="H6979" s="594"/>
      <c r="I6979" s="594"/>
      <c r="J6979" s="594"/>
      <c r="K6979" s="594"/>
      <c r="L6979" s="594"/>
      <c r="M6979" s="594"/>
      <c r="N6979" s="692"/>
      <c r="O6979" s="702"/>
      <c r="P6979" s="594"/>
      <c r="Q6979" s="594"/>
      <c r="R6979" s="594"/>
      <c r="S6979" s="594"/>
      <c r="T6979" s="594"/>
      <c r="U6979" s="594"/>
      <c r="V6979" s="692"/>
      <c r="W6979" s="693"/>
      <c r="X6979" s="694"/>
      <c r="Y6979" s="566"/>
      <c r="Z6979" s="566"/>
      <c r="AA6979" s="566"/>
      <c r="AB6979" s="566"/>
      <c r="AC6979" s="566"/>
      <c r="AD6979" s="566"/>
      <c r="AE6979" s="566"/>
      <c r="AF6979" s="566"/>
    </row>
    <row r="6980" spans="2:32" hidden="1" outlineLevel="1" x14ac:dyDescent="0.45">
      <c r="B6980" s="601"/>
      <c r="C6980" s="695"/>
      <c r="D6980" s="695"/>
      <c r="E6980" s="696"/>
      <c r="F6980" s="697"/>
      <c r="G6980" s="698"/>
      <c r="H6980" s="603"/>
      <c r="I6980" s="603"/>
      <c r="J6980" s="603"/>
      <c r="K6980" s="603"/>
      <c r="L6980" s="603"/>
      <c r="M6980" s="603"/>
      <c r="N6980" s="699"/>
      <c r="O6980" s="703"/>
      <c r="P6980" s="603"/>
      <c r="Q6980" s="603"/>
      <c r="R6980" s="603"/>
      <c r="S6980" s="603"/>
      <c r="T6980" s="603"/>
      <c r="U6980" s="603"/>
      <c r="V6980" s="699"/>
      <c r="W6980" s="700"/>
      <c r="X6980" s="701"/>
      <c r="Y6980" s="566"/>
      <c r="Z6980" s="566"/>
      <c r="AA6980" s="566"/>
      <c r="AB6980" s="566"/>
      <c r="AC6980" s="566"/>
      <c r="AD6980" s="566"/>
      <c r="AE6980" s="566"/>
      <c r="AF6980" s="566"/>
    </row>
    <row r="6981" spans="2:32" hidden="1" outlineLevel="1" x14ac:dyDescent="0.45">
      <c r="B6981" s="592"/>
      <c r="C6981" s="686"/>
      <c r="D6981" s="686"/>
      <c r="E6981" s="688"/>
      <c r="F6981" s="689"/>
      <c r="G6981" s="690"/>
      <c r="H6981" s="594"/>
      <c r="I6981" s="594"/>
      <c r="J6981" s="594"/>
      <c r="K6981" s="594"/>
      <c r="L6981" s="594"/>
      <c r="M6981" s="594"/>
      <c r="N6981" s="692"/>
      <c r="O6981" s="702"/>
      <c r="P6981" s="594"/>
      <c r="Q6981" s="594"/>
      <c r="R6981" s="594"/>
      <c r="S6981" s="594"/>
      <c r="T6981" s="594"/>
      <c r="U6981" s="594"/>
      <c r="V6981" s="692"/>
      <c r="W6981" s="693"/>
      <c r="X6981" s="694"/>
      <c r="Y6981" s="566"/>
      <c r="Z6981" s="566"/>
      <c r="AA6981" s="566"/>
      <c r="AB6981" s="566"/>
      <c r="AC6981" s="566"/>
      <c r="AD6981" s="566"/>
      <c r="AE6981" s="566"/>
      <c r="AF6981" s="566"/>
    </row>
    <row r="6982" spans="2:32" hidden="1" outlineLevel="1" x14ac:dyDescent="0.45">
      <c r="B6982" s="601"/>
      <c r="C6982" s="695"/>
      <c r="D6982" s="695"/>
      <c r="E6982" s="696"/>
      <c r="F6982" s="697"/>
      <c r="G6982" s="698"/>
      <c r="H6982" s="603"/>
      <c r="I6982" s="603"/>
      <c r="J6982" s="603"/>
      <c r="K6982" s="603"/>
      <c r="L6982" s="603"/>
      <c r="M6982" s="603"/>
      <c r="N6982" s="699"/>
      <c r="O6982" s="703"/>
      <c r="P6982" s="603"/>
      <c r="Q6982" s="603"/>
      <c r="R6982" s="603"/>
      <c r="S6982" s="603"/>
      <c r="T6982" s="603"/>
      <c r="U6982" s="603"/>
      <c r="V6982" s="699"/>
      <c r="W6982" s="700"/>
      <c r="X6982" s="701"/>
      <c r="Y6982" s="566"/>
      <c r="Z6982" s="566"/>
      <c r="AA6982" s="566"/>
      <c r="AB6982" s="566"/>
      <c r="AC6982" s="566"/>
      <c r="AD6982" s="566"/>
      <c r="AE6982" s="566"/>
      <c r="AF6982" s="566"/>
    </row>
    <row r="6983" spans="2:32" hidden="1" outlineLevel="1" x14ac:dyDescent="0.45">
      <c r="B6983" s="592"/>
      <c r="C6983" s="686"/>
      <c r="D6983" s="686"/>
      <c r="E6983" s="688"/>
      <c r="F6983" s="689"/>
      <c r="G6983" s="690"/>
      <c r="H6983" s="594"/>
      <c r="I6983" s="594"/>
      <c r="J6983" s="594"/>
      <c r="K6983" s="594"/>
      <c r="L6983" s="594"/>
      <c r="M6983" s="594"/>
      <c r="N6983" s="692"/>
      <c r="O6983" s="702"/>
      <c r="P6983" s="594"/>
      <c r="Q6983" s="594"/>
      <c r="R6983" s="594"/>
      <c r="S6983" s="594"/>
      <c r="T6983" s="594"/>
      <c r="U6983" s="594"/>
      <c r="V6983" s="692"/>
      <c r="W6983" s="693"/>
      <c r="X6983" s="694"/>
      <c r="Y6983" s="566"/>
      <c r="Z6983" s="566"/>
      <c r="AA6983" s="566"/>
      <c r="AB6983" s="566"/>
      <c r="AC6983" s="566"/>
      <c r="AD6983" s="566"/>
      <c r="AE6983" s="566"/>
      <c r="AF6983" s="566"/>
    </row>
    <row r="6984" spans="2:32" hidden="1" outlineLevel="1" x14ac:dyDescent="0.45">
      <c r="B6984" s="601"/>
      <c r="C6984" s="695"/>
      <c r="D6984" s="695"/>
      <c r="E6984" s="696"/>
      <c r="F6984" s="697"/>
      <c r="G6984" s="698"/>
      <c r="H6984" s="603"/>
      <c r="I6984" s="603"/>
      <c r="J6984" s="603"/>
      <c r="K6984" s="603"/>
      <c r="L6984" s="603"/>
      <c r="M6984" s="603"/>
      <c r="N6984" s="699"/>
      <c r="O6984" s="703"/>
      <c r="P6984" s="603"/>
      <c r="Q6984" s="603"/>
      <c r="R6984" s="603"/>
      <c r="S6984" s="603"/>
      <c r="T6984" s="603"/>
      <c r="U6984" s="603"/>
      <c r="V6984" s="699"/>
      <c r="W6984" s="700"/>
      <c r="X6984" s="701"/>
      <c r="Y6984" s="566"/>
      <c r="Z6984" s="566"/>
      <c r="AA6984" s="566"/>
      <c r="AB6984" s="566"/>
      <c r="AC6984" s="566"/>
      <c r="AD6984" s="566"/>
      <c r="AE6984" s="566"/>
      <c r="AF6984" s="566"/>
    </row>
    <row r="6985" spans="2:32" hidden="1" outlineLevel="1" x14ac:dyDescent="0.45">
      <c r="B6985" s="592"/>
      <c r="C6985" s="686"/>
      <c r="D6985" s="686"/>
      <c r="E6985" s="688"/>
      <c r="F6985" s="689"/>
      <c r="G6985" s="690"/>
      <c r="H6985" s="594"/>
      <c r="I6985" s="594"/>
      <c r="J6985" s="594"/>
      <c r="K6985" s="594"/>
      <c r="L6985" s="594"/>
      <c r="M6985" s="594"/>
      <c r="N6985" s="692"/>
      <c r="O6985" s="702"/>
      <c r="P6985" s="594"/>
      <c r="Q6985" s="594"/>
      <c r="R6985" s="594"/>
      <c r="S6985" s="594"/>
      <c r="T6985" s="594"/>
      <c r="U6985" s="594"/>
      <c r="V6985" s="692"/>
      <c r="W6985" s="693"/>
      <c r="X6985" s="694"/>
      <c r="Y6985" s="566"/>
      <c r="Z6985" s="566"/>
      <c r="AA6985" s="566"/>
      <c r="AB6985" s="566"/>
      <c r="AC6985" s="566"/>
      <c r="AD6985" s="566"/>
      <c r="AE6985" s="566"/>
      <c r="AF6985" s="566"/>
    </row>
    <row r="6986" spans="2:32" hidden="1" outlineLevel="1" x14ac:dyDescent="0.45">
      <c r="B6986" s="601"/>
      <c r="C6986" s="695"/>
      <c r="D6986" s="695"/>
      <c r="E6986" s="696"/>
      <c r="F6986" s="697"/>
      <c r="G6986" s="698"/>
      <c r="H6986" s="603"/>
      <c r="I6986" s="603"/>
      <c r="J6986" s="603"/>
      <c r="K6986" s="603"/>
      <c r="L6986" s="603"/>
      <c r="M6986" s="603"/>
      <c r="N6986" s="699"/>
      <c r="O6986" s="703"/>
      <c r="P6986" s="603"/>
      <c r="Q6986" s="603"/>
      <c r="R6986" s="603"/>
      <c r="S6986" s="603"/>
      <c r="T6986" s="603"/>
      <c r="U6986" s="603"/>
      <c r="V6986" s="699"/>
      <c r="W6986" s="700"/>
      <c r="X6986" s="701"/>
      <c r="Y6986" s="566"/>
      <c r="Z6986" s="566"/>
      <c r="AA6986" s="566"/>
      <c r="AB6986" s="566"/>
      <c r="AC6986" s="566"/>
      <c r="AD6986" s="566"/>
      <c r="AE6986" s="566"/>
      <c r="AF6986" s="566"/>
    </row>
    <row r="6987" spans="2:32" hidden="1" outlineLevel="1" x14ac:dyDescent="0.45">
      <c r="B6987" s="592"/>
      <c r="C6987" s="686"/>
      <c r="D6987" s="686"/>
      <c r="E6987" s="688"/>
      <c r="F6987" s="689"/>
      <c r="G6987" s="690"/>
      <c r="H6987" s="594"/>
      <c r="I6987" s="594"/>
      <c r="J6987" s="594"/>
      <c r="K6987" s="594"/>
      <c r="L6987" s="594"/>
      <c r="M6987" s="594"/>
      <c r="N6987" s="692"/>
      <c r="O6987" s="702"/>
      <c r="P6987" s="594"/>
      <c r="Q6987" s="594"/>
      <c r="R6987" s="594"/>
      <c r="S6987" s="594"/>
      <c r="T6987" s="594"/>
      <c r="U6987" s="594"/>
      <c r="V6987" s="692"/>
      <c r="W6987" s="693"/>
      <c r="X6987" s="694"/>
      <c r="Y6987" s="566"/>
      <c r="Z6987" s="566"/>
      <c r="AA6987" s="566"/>
      <c r="AB6987" s="566"/>
      <c r="AC6987" s="566"/>
      <c r="AD6987" s="566"/>
      <c r="AE6987" s="566"/>
      <c r="AF6987" s="566"/>
    </row>
    <row r="6988" spans="2:32" hidden="1" outlineLevel="1" x14ac:dyDescent="0.45">
      <c r="B6988" s="601"/>
      <c r="C6988" s="695"/>
      <c r="D6988" s="695"/>
      <c r="E6988" s="696"/>
      <c r="F6988" s="697"/>
      <c r="G6988" s="698"/>
      <c r="H6988" s="603"/>
      <c r="I6988" s="603"/>
      <c r="J6988" s="603"/>
      <c r="K6988" s="603"/>
      <c r="L6988" s="603"/>
      <c r="M6988" s="603"/>
      <c r="N6988" s="699"/>
      <c r="O6988" s="703"/>
      <c r="P6988" s="603"/>
      <c r="Q6988" s="603"/>
      <c r="R6988" s="603"/>
      <c r="S6988" s="603"/>
      <c r="T6988" s="603"/>
      <c r="U6988" s="603"/>
      <c r="V6988" s="699"/>
      <c r="W6988" s="700"/>
      <c r="X6988" s="701"/>
      <c r="Y6988" s="566"/>
      <c r="Z6988" s="566"/>
      <c r="AA6988" s="566"/>
      <c r="AB6988" s="566"/>
      <c r="AC6988" s="566"/>
      <c r="AD6988" s="566"/>
      <c r="AE6988" s="566"/>
      <c r="AF6988" s="566"/>
    </row>
    <row r="6989" spans="2:32" hidden="1" outlineLevel="1" x14ac:dyDescent="0.45">
      <c r="B6989" s="592"/>
      <c r="C6989" s="686"/>
      <c r="D6989" s="686"/>
      <c r="E6989" s="688"/>
      <c r="F6989" s="689"/>
      <c r="G6989" s="690"/>
      <c r="H6989" s="594"/>
      <c r="I6989" s="594"/>
      <c r="J6989" s="594"/>
      <c r="K6989" s="594"/>
      <c r="L6989" s="594"/>
      <c r="M6989" s="594"/>
      <c r="N6989" s="692"/>
      <c r="O6989" s="702"/>
      <c r="P6989" s="594"/>
      <c r="Q6989" s="594"/>
      <c r="R6989" s="594"/>
      <c r="S6989" s="594"/>
      <c r="T6989" s="594"/>
      <c r="U6989" s="594"/>
      <c r="V6989" s="692"/>
      <c r="W6989" s="693"/>
      <c r="X6989" s="694"/>
      <c r="Y6989" s="566"/>
      <c r="Z6989" s="566"/>
      <c r="AA6989" s="566"/>
      <c r="AB6989" s="566"/>
      <c r="AC6989" s="566"/>
      <c r="AD6989" s="566"/>
      <c r="AE6989" s="566"/>
      <c r="AF6989" s="566"/>
    </row>
    <row r="6990" spans="2:32" hidden="1" outlineLevel="1" x14ac:dyDescent="0.45">
      <c r="B6990" s="601"/>
      <c r="C6990" s="695"/>
      <c r="D6990" s="695"/>
      <c r="E6990" s="696"/>
      <c r="F6990" s="697"/>
      <c r="G6990" s="698"/>
      <c r="H6990" s="603"/>
      <c r="I6990" s="603"/>
      <c r="J6990" s="603"/>
      <c r="K6990" s="603"/>
      <c r="L6990" s="603"/>
      <c r="M6990" s="603"/>
      <c r="N6990" s="699"/>
      <c r="O6990" s="703"/>
      <c r="P6990" s="603"/>
      <c r="Q6990" s="603"/>
      <c r="R6990" s="603"/>
      <c r="S6990" s="603"/>
      <c r="T6990" s="603"/>
      <c r="U6990" s="603"/>
      <c r="V6990" s="699"/>
      <c r="W6990" s="700"/>
      <c r="X6990" s="701"/>
      <c r="Y6990" s="566"/>
      <c r="Z6990" s="566"/>
      <c r="AA6990" s="566"/>
      <c r="AB6990" s="566"/>
      <c r="AC6990" s="566"/>
      <c r="AD6990" s="566"/>
      <c r="AE6990" s="566"/>
      <c r="AF6990" s="566"/>
    </row>
    <row r="6991" spans="2:32" hidden="1" outlineLevel="1" x14ac:dyDescent="0.45">
      <c r="B6991" s="592"/>
      <c r="C6991" s="686"/>
      <c r="D6991" s="686"/>
      <c r="E6991" s="688"/>
      <c r="F6991" s="689"/>
      <c r="G6991" s="690"/>
      <c r="H6991" s="594"/>
      <c r="I6991" s="594"/>
      <c r="J6991" s="594"/>
      <c r="K6991" s="594"/>
      <c r="L6991" s="594"/>
      <c r="M6991" s="594"/>
      <c r="N6991" s="692"/>
      <c r="O6991" s="702"/>
      <c r="P6991" s="594"/>
      <c r="Q6991" s="594"/>
      <c r="R6991" s="594"/>
      <c r="S6991" s="594"/>
      <c r="T6991" s="594"/>
      <c r="U6991" s="594"/>
      <c r="V6991" s="692"/>
      <c r="W6991" s="693"/>
      <c r="X6991" s="694"/>
      <c r="Y6991" s="566"/>
      <c r="Z6991" s="566"/>
      <c r="AA6991" s="566"/>
      <c r="AB6991" s="566"/>
      <c r="AC6991" s="566"/>
      <c r="AD6991" s="566"/>
      <c r="AE6991" s="566"/>
      <c r="AF6991" s="566"/>
    </row>
    <row r="6992" spans="2:32" hidden="1" outlineLevel="1" x14ac:dyDescent="0.45">
      <c r="B6992" s="601"/>
      <c r="C6992" s="695"/>
      <c r="D6992" s="695"/>
      <c r="E6992" s="696"/>
      <c r="F6992" s="697"/>
      <c r="G6992" s="698"/>
      <c r="H6992" s="603"/>
      <c r="I6992" s="603"/>
      <c r="J6992" s="603"/>
      <c r="K6992" s="603"/>
      <c r="L6992" s="603"/>
      <c r="M6992" s="603"/>
      <c r="N6992" s="699"/>
      <c r="O6992" s="703"/>
      <c r="P6992" s="603"/>
      <c r="Q6992" s="603"/>
      <c r="R6992" s="603"/>
      <c r="S6992" s="603"/>
      <c r="T6992" s="603"/>
      <c r="U6992" s="603"/>
      <c r="V6992" s="699"/>
      <c r="W6992" s="700"/>
      <c r="X6992" s="701"/>
      <c r="Y6992" s="566"/>
      <c r="Z6992" s="566"/>
      <c r="AA6992" s="566"/>
      <c r="AB6992" s="566"/>
      <c r="AC6992" s="566"/>
      <c r="AD6992" s="566"/>
      <c r="AE6992" s="566"/>
      <c r="AF6992" s="566"/>
    </row>
    <row r="6993" spans="2:32" hidden="1" outlineLevel="1" x14ac:dyDescent="0.45">
      <c r="B6993" s="592"/>
      <c r="C6993" s="686"/>
      <c r="D6993" s="686"/>
      <c r="E6993" s="688"/>
      <c r="F6993" s="689"/>
      <c r="G6993" s="690"/>
      <c r="H6993" s="594"/>
      <c r="I6993" s="594"/>
      <c r="J6993" s="594"/>
      <c r="K6993" s="594"/>
      <c r="L6993" s="594"/>
      <c r="M6993" s="594"/>
      <c r="N6993" s="692"/>
      <c r="O6993" s="702"/>
      <c r="P6993" s="594"/>
      <c r="Q6993" s="594"/>
      <c r="R6993" s="594"/>
      <c r="S6993" s="594"/>
      <c r="T6993" s="594"/>
      <c r="U6993" s="594"/>
      <c r="V6993" s="692"/>
      <c r="W6993" s="693"/>
      <c r="X6993" s="694"/>
      <c r="Y6993" s="566"/>
      <c r="Z6993" s="566"/>
      <c r="AA6993" s="566"/>
      <c r="AB6993" s="566"/>
      <c r="AC6993" s="566"/>
      <c r="AD6993" s="566"/>
      <c r="AE6993" s="566"/>
      <c r="AF6993" s="566"/>
    </row>
    <row r="6994" spans="2:32" hidden="1" outlineLevel="1" x14ac:dyDescent="0.45">
      <c r="B6994" s="601"/>
      <c r="C6994" s="695"/>
      <c r="D6994" s="695"/>
      <c r="E6994" s="696"/>
      <c r="F6994" s="697"/>
      <c r="G6994" s="698"/>
      <c r="H6994" s="603"/>
      <c r="I6994" s="603"/>
      <c r="J6994" s="603"/>
      <c r="K6994" s="603"/>
      <c r="L6994" s="603"/>
      <c r="M6994" s="603"/>
      <c r="N6994" s="699"/>
      <c r="O6994" s="703"/>
      <c r="P6994" s="603"/>
      <c r="Q6994" s="603"/>
      <c r="R6994" s="603"/>
      <c r="S6994" s="603"/>
      <c r="T6994" s="603"/>
      <c r="U6994" s="603"/>
      <c r="V6994" s="699"/>
      <c r="W6994" s="700"/>
      <c r="X6994" s="701"/>
      <c r="Y6994" s="566"/>
      <c r="Z6994" s="566"/>
      <c r="AA6994" s="566"/>
      <c r="AB6994" s="566"/>
      <c r="AC6994" s="566"/>
      <c r="AD6994" s="566"/>
      <c r="AE6994" s="566"/>
      <c r="AF6994" s="566"/>
    </row>
    <row r="6995" spans="2:32" hidden="1" outlineLevel="1" x14ac:dyDescent="0.45">
      <c r="B6995" s="592"/>
      <c r="C6995" s="686"/>
      <c r="D6995" s="686"/>
      <c r="E6995" s="688"/>
      <c r="F6995" s="689"/>
      <c r="G6995" s="690"/>
      <c r="H6995" s="594"/>
      <c r="I6995" s="594"/>
      <c r="J6995" s="594"/>
      <c r="K6995" s="594"/>
      <c r="L6995" s="594"/>
      <c r="M6995" s="594"/>
      <c r="N6995" s="692"/>
      <c r="O6995" s="702"/>
      <c r="P6995" s="594"/>
      <c r="Q6995" s="594"/>
      <c r="R6995" s="594"/>
      <c r="S6995" s="594"/>
      <c r="T6995" s="594"/>
      <c r="U6995" s="594"/>
      <c r="V6995" s="692"/>
      <c r="W6995" s="693"/>
      <c r="X6995" s="694"/>
      <c r="Y6995" s="566"/>
      <c r="Z6995" s="566"/>
      <c r="AA6995" s="566"/>
      <c r="AB6995" s="566"/>
      <c r="AC6995" s="566"/>
      <c r="AD6995" s="566"/>
      <c r="AE6995" s="566"/>
      <c r="AF6995" s="566"/>
    </row>
    <row r="6996" spans="2:32" hidden="1" outlineLevel="1" x14ac:dyDescent="0.45">
      <c r="B6996" s="601"/>
      <c r="C6996" s="695"/>
      <c r="D6996" s="695"/>
      <c r="E6996" s="696"/>
      <c r="F6996" s="697"/>
      <c r="G6996" s="698"/>
      <c r="H6996" s="603"/>
      <c r="I6996" s="603"/>
      <c r="J6996" s="603"/>
      <c r="K6996" s="603"/>
      <c r="L6996" s="603"/>
      <c r="M6996" s="603"/>
      <c r="N6996" s="699"/>
      <c r="O6996" s="703"/>
      <c r="P6996" s="603"/>
      <c r="Q6996" s="603"/>
      <c r="R6996" s="603"/>
      <c r="S6996" s="603"/>
      <c r="T6996" s="603"/>
      <c r="U6996" s="603"/>
      <c r="V6996" s="699"/>
      <c r="W6996" s="700"/>
      <c r="X6996" s="701"/>
      <c r="Y6996" s="566"/>
      <c r="Z6996" s="566"/>
      <c r="AA6996" s="566"/>
      <c r="AB6996" s="566"/>
      <c r="AC6996" s="566"/>
      <c r="AD6996" s="566"/>
      <c r="AE6996" s="566"/>
      <c r="AF6996" s="566"/>
    </row>
    <row r="6997" spans="2:32" hidden="1" outlineLevel="1" x14ac:dyDescent="0.45">
      <c r="B6997" s="592"/>
      <c r="C6997" s="686"/>
      <c r="D6997" s="686"/>
      <c r="E6997" s="688"/>
      <c r="F6997" s="689"/>
      <c r="G6997" s="690"/>
      <c r="H6997" s="594"/>
      <c r="I6997" s="594"/>
      <c r="J6997" s="594"/>
      <c r="K6997" s="594"/>
      <c r="L6997" s="594"/>
      <c r="M6997" s="594"/>
      <c r="N6997" s="692"/>
      <c r="O6997" s="702"/>
      <c r="P6997" s="594"/>
      <c r="Q6997" s="594"/>
      <c r="R6997" s="594"/>
      <c r="S6997" s="594"/>
      <c r="T6997" s="594"/>
      <c r="U6997" s="594"/>
      <c r="V6997" s="692"/>
      <c r="W6997" s="693"/>
      <c r="X6997" s="694"/>
      <c r="Y6997" s="566"/>
      <c r="Z6997" s="566"/>
      <c r="AA6997" s="566"/>
      <c r="AB6997" s="566"/>
      <c r="AC6997" s="566"/>
      <c r="AD6997" s="566"/>
      <c r="AE6997" s="566"/>
      <c r="AF6997" s="566"/>
    </row>
    <row r="6998" spans="2:32" hidden="1" outlineLevel="1" x14ac:dyDescent="0.45">
      <c r="B6998" s="601"/>
      <c r="C6998" s="695"/>
      <c r="D6998" s="695"/>
      <c r="E6998" s="696"/>
      <c r="F6998" s="697"/>
      <c r="G6998" s="698"/>
      <c r="H6998" s="603"/>
      <c r="I6998" s="603"/>
      <c r="J6998" s="603"/>
      <c r="K6998" s="603"/>
      <c r="L6998" s="603"/>
      <c r="M6998" s="603"/>
      <c r="N6998" s="699"/>
      <c r="O6998" s="703"/>
      <c r="P6998" s="603"/>
      <c r="Q6998" s="603"/>
      <c r="R6998" s="603"/>
      <c r="S6998" s="603"/>
      <c r="T6998" s="603"/>
      <c r="U6998" s="603"/>
      <c r="V6998" s="699"/>
      <c r="W6998" s="700"/>
      <c r="X6998" s="701"/>
      <c r="Y6998" s="566"/>
      <c r="Z6998" s="566"/>
      <c r="AA6998" s="566"/>
      <c r="AB6998" s="566"/>
      <c r="AC6998" s="566"/>
      <c r="AD6998" s="566"/>
      <c r="AE6998" s="566"/>
      <c r="AF6998" s="566"/>
    </row>
    <row r="6999" spans="2:32" hidden="1" outlineLevel="1" x14ac:dyDescent="0.45">
      <c r="B6999" s="592"/>
      <c r="C6999" s="686"/>
      <c r="D6999" s="686"/>
      <c r="E6999" s="688"/>
      <c r="F6999" s="689"/>
      <c r="G6999" s="690"/>
      <c r="H6999" s="594"/>
      <c r="I6999" s="594"/>
      <c r="J6999" s="594"/>
      <c r="K6999" s="594"/>
      <c r="L6999" s="594"/>
      <c r="M6999" s="594"/>
      <c r="N6999" s="692"/>
      <c r="O6999" s="702"/>
      <c r="P6999" s="594"/>
      <c r="Q6999" s="594"/>
      <c r="R6999" s="594"/>
      <c r="S6999" s="594"/>
      <c r="T6999" s="594"/>
      <c r="U6999" s="594"/>
      <c r="V6999" s="692"/>
      <c r="W6999" s="693"/>
      <c r="X6999" s="694"/>
      <c r="Y6999" s="566"/>
      <c r="Z6999" s="566"/>
      <c r="AA6999" s="566"/>
      <c r="AB6999" s="566"/>
      <c r="AC6999" s="566"/>
      <c r="AD6999" s="566"/>
      <c r="AE6999" s="566"/>
      <c r="AF6999" s="566"/>
    </row>
    <row r="7000" spans="2:32" hidden="1" outlineLevel="1" x14ac:dyDescent="0.45">
      <c r="B7000" s="601"/>
      <c r="C7000" s="695"/>
      <c r="D7000" s="695"/>
      <c r="E7000" s="696"/>
      <c r="F7000" s="697"/>
      <c r="G7000" s="698"/>
      <c r="H7000" s="603"/>
      <c r="I7000" s="603"/>
      <c r="J7000" s="603"/>
      <c r="K7000" s="603"/>
      <c r="L7000" s="603"/>
      <c r="M7000" s="603"/>
      <c r="N7000" s="699"/>
      <c r="O7000" s="703"/>
      <c r="P7000" s="603"/>
      <c r="Q7000" s="603"/>
      <c r="R7000" s="603"/>
      <c r="S7000" s="603"/>
      <c r="T7000" s="603"/>
      <c r="U7000" s="603"/>
      <c r="V7000" s="699"/>
      <c r="W7000" s="700"/>
      <c r="X7000" s="701"/>
      <c r="Y7000" s="566"/>
      <c r="Z7000" s="566"/>
      <c r="AA7000" s="566"/>
      <c r="AB7000" s="566"/>
      <c r="AC7000" s="566"/>
      <c r="AD7000" s="566"/>
      <c r="AE7000" s="566"/>
      <c r="AF7000" s="566"/>
    </row>
    <row r="7001" spans="2:32" hidden="1" outlineLevel="1" x14ac:dyDescent="0.45">
      <c r="B7001" s="592"/>
      <c r="C7001" s="686"/>
      <c r="D7001" s="686"/>
      <c r="E7001" s="688"/>
      <c r="F7001" s="689"/>
      <c r="G7001" s="690"/>
      <c r="H7001" s="594"/>
      <c r="I7001" s="594"/>
      <c r="J7001" s="594"/>
      <c r="K7001" s="594"/>
      <c r="L7001" s="594"/>
      <c r="M7001" s="594"/>
      <c r="N7001" s="692"/>
      <c r="O7001" s="702"/>
      <c r="P7001" s="594"/>
      <c r="Q7001" s="594"/>
      <c r="R7001" s="594"/>
      <c r="S7001" s="594"/>
      <c r="T7001" s="594"/>
      <c r="U7001" s="594"/>
      <c r="V7001" s="692"/>
      <c r="W7001" s="693"/>
      <c r="X7001" s="694"/>
      <c r="Y7001" s="566"/>
      <c r="Z7001" s="566"/>
      <c r="AA7001" s="566"/>
      <c r="AB7001" s="566"/>
      <c r="AC7001" s="566"/>
      <c r="AD7001" s="566"/>
      <c r="AE7001" s="566"/>
      <c r="AF7001" s="566"/>
    </row>
    <row r="7002" spans="2:32" hidden="1" outlineLevel="1" x14ac:dyDescent="0.45">
      <c r="B7002" s="601"/>
      <c r="C7002" s="695"/>
      <c r="D7002" s="695"/>
      <c r="E7002" s="696"/>
      <c r="F7002" s="697"/>
      <c r="G7002" s="698"/>
      <c r="H7002" s="603"/>
      <c r="I7002" s="603"/>
      <c r="J7002" s="603"/>
      <c r="K7002" s="603"/>
      <c r="L7002" s="603"/>
      <c r="M7002" s="603"/>
      <c r="N7002" s="699"/>
      <c r="O7002" s="703"/>
      <c r="P7002" s="603"/>
      <c r="Q7002" s="603"/>
      <c r="R7002" s="603"/>
      <c r="S7002" s="603"/>
      <c r="T7002" s="603"/>
      <c r="U7002" s="603"/>
      <c r="V7002" s="699"/>
      <c r="W7002" s="700"/>
      <c r="X7002" s="701"/>
      <c r="Y7002" s="566"/>
      <c r="Z7002" s="566"/>
      <c r="AA7002" s="566"/>
      <c r="AB7002" s="566"/>
      <c r="AC7002" s="566"/>
      <c r="AD7002" s="566"/>
      <c r="AE7002" s="566"/>
      <c r="AF7002" s="566"/>
    </row>
    <row r="7003" spans="2:32" hidden="1" outlineLevel="1" x14ac:dyDescent="0.45">
      <c r="B7003" s="592"/>
      <c r="C7003" s="686"/>
      <c r="D7003" s="687"/>
      <c r="E7003" s="688"/>
      <c r="F7003" s="689"/>
      <c r="G7003" s="690"/>
      <c r="H7003" s="594"/>
      <c r="I7003" s="691"/>
      <c r="J7003" s="594"/>
      <c r="K7003" s="594"/>
      <c r="L7003" s="594"/>
      <c r="M7003" s="594"/>
      <c r="N7003" s="692"/>
      <c r="O7003" s="690"/>
      <c r="P7003" s="594"/>
      <c r="Q7003" s="594"/>
      <c r="R7003" s="594"/>
      <c r="S7003" s="594"/>
      <c r="T7003" s="594"/>
      <c r="U7003" s="594"/>
      <c r="V7003" s="692"/>
      <c r="W7003" s="693"/>
      <c r="X7003" s="694"/>
      <c r="Y7003" s="566"/>
      <c r="Z7003" s="566"/>
      <c r="AA7003" s="566"/>
      <c r="AB7003" s="566"/>
      <c r="AC7003" s="566"/>
      <c r="AD7003" s="566"/>
      <c r="AE7003" s="566"/>
      <c r="AF7003" s="566"/>
    </row>
    <row r="7004" spans="2:32" hidden="1" outlineLevel="1" x14ac:dyDescent="0.45">
      <c r="B7004" s="601"/>
      <c r="C7004" s="695"/>
      <c r="D7004" s="695"/>
      <c r="E7004" s="696"/>
      <c r="F7004" s="697"/>
      <c r="G7004" s="698"/>
      <c r="H7004" s="603"/>
      <c r="I7004" s="603"/>
      <c r="J7004" s="603"/>
      <c r="K7004" s="603"/>
      <c r="L7004" s="603"/>
      <c r="M7004" s="603"/>
      <c r="N7004" s="699"/>
      <c r="O7004" s="698"/>
      <c r="P7004" s="603"/>
      <c r="Q7004" s="603"/>
      <c r="R7004" s="603"/>
      <c r="S7004" s="603"/>
      <c r="T7004" s="603"/>
      <c r="U7004" s="603"/>
      <c r="V7004" s="699"/>
      <c r="W7004" s="700"/>
      <c r="X7004" s="701"/>
      <c r="Y7004" s="566"/>
      <c r="Z7004" s="566"/>
      <c r="AA7004" s="566"/>
      <c r="AB7004" s="566"/>
      <c r="AC7004" s="566"/>
      <c r="AD7004" s="566"/>
      <c r="AE7004" s="566"/>
      <c r="AF7004" s="566"/>
    </row>
    <row r="7005" spans="2:32" hidden="1" outlineLevel="1" x14ac:dyDescent="0.45">
      <c r="B7005" s="592"/>
      <c r="C7005" s="686"/>
      <c r="D7005" s="686"/>
      <c r="E7005" s="688"/>
      <c r="F7005" s="689"/>
      <c r="G7005" s="690"/>
      <c r="H7005" s="594"/>
      <c r="I7005" s="594"/>
      <c r="J7005" s="594"/>
      <c r="K7005" s="594"/>
      <c r="L7005" s="594"/>
      <c r="M7005" s="594"/>
      <c r="N7005" s="692"/>
      <c r="O7005" s="690"/>
      <c r="P7005" s="594"/>
      <c r="Q7005" s="594"/>
      <c r="R7005" s="594"/>
      <c r="S7005" s="594"/>
      <c r="T7005" s="594"/>
      <c r="U7005" s="594"/>
      <c r="V7005" s="692"/>
      <c r="W7005" s="693"/>
      <c r="X7005" s="694"/>
      <c r="Y7005" s="566"/>
      <c r="Z7005" s="566"/>
      <c r="AA7005" s="566"/>
      <c r="AB7005" s="566"/>
      <c r="AC7005" s="566"/>
      <c r="AD7005" s="566"/>
      <c r="AE7005" s="566"/>
      <c r="AF7005" s="566"/>
    </row>
    <row r="7006" spans="2:32" hidden="1" outlineLevel="1" x14ac:dyDescent="0.45">
      <c r="B7006" s="601"/>
      <c r="C7006" s="695"/>
      <c r="D7006" s="695"/>
      <c r="E7006" s="696"/>
      <c r="F7006" s="697"/>
      <c r="G7006" s="698"/>
      <c r="H7006" s="603"/>
      <c r="I7006" s="603"/>
      <c r="J7006" s="603"/>
      <c r="K7006" s="603"/>
      <c r="L7006" s="603"/>
      <c r="M7006" s="603"/>
      <c r="N7006" s="699"/>
      <c r="O7006" s="698"/>
      <c r="P7006" s="603"/>
      <c r="Q7006" s="603"/>
      <c r="R7006" s="603"/>
      <c r="S7006" s="603"/>
      <c r="T7006" s="603"/>
      <c r="U7006" s="603"/>
      <c r="V7006" s="699"/>
      <c r="W7006" s="700"/>
      <c r="X7006" s="701"/>
      <c r="Y7006" s="566"/>
      <c r="Z7006" s="566"/>
      <c r="AA7006" s="566"/>
      <c r="AB7006" s="566"/>
      <c r="AC7006" s="566"/>
      <c r="AD7006" s="566"/>
      <c r="AE7006" s="566"/>
      <c r="AF7006" s="566"/>
    </row>
    <row r="7007" spans="2:32" hidden="1" outlineLevel="1" x14ac:dyDescent="0.45">
      <c r="B7007" s="592"/>
      <c r="C7007" s="686"/>
      <c r="D7007" s="686"/>
      <c r="E7007" s="688"/>
      <c r="F7007" s="689"/>
      <c r="G7007" s="690"/>
      <c r="H7007" s="594"/>
      <c r="I7007" s="594"/>
      <c r="J7007" s="594"/>
      <c r="K7007" s="594"/>
      <c r="L7007" s="594"/>
      <c r="M7007" s="594"/>
      <c r="N7007" s="692"/>
      <c r="O7007" s="690"/>
      <c r="P7007" s="594"/>
      <c r="Q7007" s="594"/>
      <c r="R7007" s="594"/>
      <c r="S7007" s="594"/>
      <c r="T7007" s="594"/>
      <c r="U7007" s="594"/>
      <c r="V7007" s="692"/>
      <c r="W7007" s="693"/>
      <c r="X7007" s="694"/>
      <c r="Y7007" s="566"/>
      <c r="Z7007" s="566"/>
      <c r="AA7007" s="566"/>
      <c r="AB7007" s="566"/>
      <c r="AC7007" s="566"/>
      <c r="AD7007" s="566"/>
      <c r="AE7007" s="566"/>
      <c r="AF7007" s="566"/>
    </row>
    <row r="7008" spans="2:32" hidden="1" outlineLevel="1" x14ac:dyDescent="0.45">
      <c r="B7008" s="601"/>
      <c r="C7008" s="695"/>
      <c r="D7008" s="695"/>
      <c r="E7008" s="696"/>
      <c r="F7008" s="697"/>
      <c r="G7008" s="698"/>
      <c r="H7008" s="603"/>
      <c r="I7008" s="603"/>
      <c r="J7008" s="603"/>
      <c r="K7008" s="603"/>
      <c r="L7008" s="603"/>
      <c r="M7008" s="603"/>
      <c r="N7008" s="699"/>
      <c r="O7008" s="698"/>
      <c r="P7008" s="603"/>
      <c r="Q7008" s="603"/>
      <c r="R7008" s="603"/>
      <c r="S7008" s="603"/>
      <c r="T7008" s="603"/>
      <c r="U7008" s="603"/>
      <c r="V7008" s="699"/>
      <c r="W7008" s="700"/>
      <c r="X7008" s="701"/>
      <c r="Y7008" s="566"/>
      <c r="Z7008" s="566"/>
      <c r="AA7008" s="566"/>
      <c r="AB7008" s="566"/>
      <c r="AC7008" s="566"/>
      <c r="AD7008" s="566"/>
      <c r="AE7008" s="566"/>
      <c r="AF7008" s="566"/>
    </row>
    <row r="7009" spans="2:32" hidden="1" outlineLevel="1" x14ac:dyDescent="0.45">
      <c r="B7009" s="592"/>
      <c r="C7009" s="686"/>
      <c r="D7009" s="686"/>
      <c r="E7009" s="688"/>
      <c r="F7009" s="689"/>
      <c r="G7009" s="690"/>
      <c r="H7009" s="594"/>
      <c r="I7009" s="594"/>
      <c r="J7009" s="594"/>
      <c r="K7009" s="594"/>
      <c r="L7009" s="594"/>
      <c r="M7009" s="594"/>
      <c r="N7009" s="692"/>
      <c r="O7009" s="690"/>
      <c r="P7009" s="594"/>
      <c r="Q7009" s="594"/>
      <c r="R7009" s="594"/>
      <c r="S7009" s="594"/>
      <c r="T7009" s="594"/>
      <c r="U7009" s="594"/>
      <c r="V7009" s="692"/>
      <c r="W7009" s="693"/>
      <c r="X7009" s="694"/>
      <c r="Y7009" s="566"/>
      <c r="Z7009" s="566"/>
      <c r="AA7009" s="566"/>
      <c r="AB7009" s="566"/>
      <c r="AC7009" s="566"/>
      <c r="AD7009" s="566"/>
      <c r="AE7009" s="566"/>
      <c r="AF7009" s="566"/>
    </row>
    <row r="7010" spans="2:32" hidden="1" outlineLevel="1" x14ac:dyDescent="0.45">
      <c r="B7010" s="601"/>
      <c r="C7010" s="695"/>
      <c r="D7010" s="695"/>
      <c r="E7010" s="696"/>
      <c r="F7010" s="697"/>
      <c r="G7010" s="698"/>
      <c r="H7010" s="603"/>
      <c r="I7010" s="603"/>
      <c r="J7010" s="603"/>
      <c r="K7010" s="603"/>
      <c r="L7010" s="603"/>
      <c r="M7010" s="603"/>
      <c r="N7010" s="699"/>
      <c r="O7010" s="703"/>
      <c r="P7010" s="603"/>
      <c r="Q7010" s="603"/>
      <c r="R7010" s="603"/>
      <c r="S7010" s="603"/>
      <c r="T7010" s="603"/>
      <c r="U7010" s="603"/>
      <c r="V7010" s="699"/>
      <c r="W7010" s="700"/>
      <c r="X7010" s="701"/>
      <c r="Y7010" s="566"/>
      <c r="Z7010" s="566"/>
      <c r="AA7010" s="566"/>
      <c r="AB7010" s="566"/>
      <c r="AC7010" s="566"/>
      <c r="AD7010" s="566"/>
      <c r="AE7010" s="566"/>
      <c r="AF7010" s="566"/>
    </row>
    <row r="7011" spans="2:32" hidden="1" outlineLevel="1" x14ac:dyDescent="0.45">
      <c r="B7011" s="592"/>
      <c r="C7011" s="686"/>
      <c r="D7011" s="686"/>
      <c r="E7011" s="688"/>
      <c r="F7011" s="689"/>
      <c r="G7011" s="690"/>
      <c r="H7011" s="594"/>
      <c r="I7011" s="594"/>
      <c r="J7011" s="594"/>
      <c r="K7011" s="594"/>
      <c r="L7011" s="594"/>
      <c r="M7011" s="594"/>
      <c r="N7011" s="692"/>
      <c r="O7011" s="702"/>
      <c r="P7011" s="594"/>
      <c r="Q7011" s="594"/>
      <c r="R7011" s="594"/>
      <c r="S7011" s="594"/>
      <c r="T7011" s="594"/>
      <c r="U7011" s="594"/>
      <c r="V7011" s="692"/>
      <c r="W7011" s="693"/>
      <c r="X7011" s="694"/>
      <c r="Y7011" s="566"/>
      <c r="Z7011" s="566"/>
      <c r="AA7011" s="566"/>
      <c r="AB7011" s="566"/>
      <c r="AC7011" s="566"/>
      <c r="AD7011" s="566"/>
      <c r="AE7011" s="566"/>
      <c r="AF7011" s="566"/>
    </row>
    <row r="7012" spans="2:32" hidden="1" outlineLevel="1" x14ac:dyDescent="0.45">
      <c r="B7012" s="601"/>
      <c r="C7012" s="695"/>
      <c r="D7012" s="695"/>
      <c r="E7012" s="696"/>
      <c r="F7012" s="697"/>
      <c r="G7012" s="698"/>
      <c r="H7012" s="603"/>
      <c r="I7012" s="603"/>
      <c r="J7012" s="603"/>
      <c r="K7012" s="603"/>
      <c r="L7012" s="603"/>
      <c r="M7012" s="603"/>
      <c r="N7012" s="699"/>
      <c r="O7012" s="703"/>
      <c r="P7012" s="603"/>
      <c r="Q7012" s="603"/>
      <c r="R7012" s="603"/>
      <c r="S7012" s="603"/>
      <c r="T7012" s="603"/>
      <c r="U7012" s="603"/>
      <c r="V7012" s="699"/>
      <c r="W7012" s="700"/>
      <c r="X7012" s="701"/>
      <c r="Y7012" s="566"/>
      <c r="Z7012" s="566"/>
      <c r="AA7012" s="566"/>
      <c r="AB7012" s="566"/>
      <c r="AC7012" s="566"/>
      <c r="AD7012" s="566"/>
      <c r="AE7012" s="566"/>
      <c r="AF7012" s="566"/>
    </row>
    <row r="7013" spans="2:32" hidden="1" outlineLevel="1" x14ac:dyDescent="0.45">
      <c r="B7013" s="592"/>
      <c r="C7013" s="686"/>
      <c r="D7013" s="686"/>
      <c r="E7013" s="688"/>
      <c r="F7013" s="689"/>
      <c r="G7013" s="690"/>
      <c r="H7013" s="594"/>
      <c r="I7013" s="594"/>
      <c r="J7013" s="594"/>
      <c r="K7013" s="594"/>
      <c r="L7013" s="594"/>
      <c r="M7013" s="594"/>
      <c r="N7013" s="692"/>
      <c r="O7013" s="702"/>
      <c r="P7013" s="594"/>
      <c r="Q7013" s="594"/>
      <c r="R7013" s="594"/>
      <c r="S7013" s="594"/>
      <c r="T7013" s="594"/>
      <c r="U7013" s="594"/>
      <c r="V7013" s="692"/>
      <c r="W7013" s="693"/>
      <c r="X7013" s="694"/>
      <c r="Y7013" s="566"/>
      <c r="Z7013" s="566"/>
      <c r="AA7013" s="566"/>
      <c r="AB7013" s="566"/>
      <c r="AC7013" s="566"/>
      <c r="AD7013" s="566"/>
      <c r="AE7013" s="566"/>
      <c r="AF7013" s="566"/>
    </row>
    <row r="7014" spans="2:32" hidden="1" outlineLevel="1" x14ac:dyDescent="0.45">
      <c r="B7014" s="601"/>
      <c r="C7014" s="695"/>
      <c r="D7014" s="695"/>
      <c r="E7014" s="696"/>
      <c r="F7014" s="697"/>
      <c r="G7014" s="698"/>
      <c r="H7014" s="603"/>
      <c r="I7014" s="603"/>
      <c r="J7014" s="603"/>
      <c r="K7014" s="603"/>
      <c r="L7014" s="603"/>
      <c r="M7014" s="603"/>
      <c r="N7014" s="699"/>
      <c r="O7014" s="703"/>
      <c r="P7014" s="603"/>
      <c r="Q7014" s="603"/>
      <c r="R7014" s="603"/>
      <c r="S7014" s="603"/>
      <c r="T7014" s="603"/>
      <c r="U7014" s="603"/>
      <c r="V7014" s="699"/>
      <c r="W7014" s="700"/>
      <c r="X7014" s="701"/>
      <c r="Y7014" s="566"/>
      <c r="Z7014" s="566"/>
      <c r="AA7014" s="566"/>
      <c r="AB7014" s="566"/>
      <c r="AC7014" s="566"/>
      <c r="AD7014" s="566"/>
      <c r="AE7014" s="566"/>
      <c r="AF7014" s="566"/>
    </row>
    <row r="7015" spans="2:32" hidden="1" outlineLevel="1" x14ac:dyDescent="0.45">
      <c r="B7015" s="592"/>
      <c r="C7015" s="686"/>
      <c r="D7015" s="686"/>
      <c r="E7015" s="688"/>
      <c r="F7015" s="689"/>
      <c r="G7015" s="690"/>
      <c r="H7015" s="594"/>
      <c r="I7015" s="594"/>
      <c r="J7015" s="594"/>
      <c r="K7015" s="594"/>
      <c r="L7015" s="594"/>
      <c r="M7015" s="594"/>
      <c r="N7015" s="692"/>
      <c r="O7015" s="702"/>
      <c r="P7015" s="594"/>
      <c r="Q7015" s="594"/>
      <c r="R7015" s="594"/>
      <c r="S7015" s="594"/>
      <c r="T7015" s="594"/>
      <c r="U7015" s="594"/>
      <c r="V7015" s="692"/>
      <c r="W7015" s="693"/>
      <c r="X7015" s="694"/>
      <c r="Y7015" s="566"/>
      <c r="Z7015" s="566"/>
      <c r="AA7015" s="566"/>
      <c r="AB7015" s="566"/>
      <c r="AC7015" s="566"/>
      <c r="AD7015" s="566"/>
      <c r="AE7015" s="566"/>
      <c r="AF7015" s="566"/>
    </row>
    <row r="7016" spans="2:32" hidden="1" outlineLevel="1" x14ac:dyDescent="0.45">
      <c r="B7016" s="601"/>
      <c r="C7016" s="695"/>
      <c r="D7016" s="695"/>
      <c r="E7016" s="696"/>
      <c r="F7016" s="697"/>
      <c r="G7016" s="698"/>
      <c r="H7016" s="603"/>
      <c r="I7016" s="603"/>
      <c r="J7016" s="603"/>
      <c r="K7016" s="603"/>
      <c r="L7016" s="603"/>
      <c r="M7016" s="603"/>
      <c r="N7016" s="699"/>
      <c r="O7016" s="703"/>
      <c r="P7016" s="603"/>
      <c r="Q7016" s="603"/>
      <c r="R7016" s="603"/>
      <c r="S7016" s="603"/>
      <c r="T7016" s="603"/>
      <c r="U7016" s="603"/>
      <c r="V7016" s="699"/>
      <c r="W7016" s="700"/>
      <c r="X7016" s="701"/>
      <c r="Y7016" s="566"/>
      <c r="Z7016" s="566"/>
      <c r="AA7016" s="566"/>
      <c r="AB7016" s="566"/>
      <c r="AC7016" s="566"/>
      <c r="AD7016" s="566"/>
      <c r="AE7016" s="566"/>
      <c r="AF7016" s="566"/>
    </row>
    <row r="7017" spans="2:32" hidden="1" outlineLevel="1" x14ac:dyDescent="0.45">
      <c r="B7017" s="592"/>
      <c r="C7017" s="686"/>
      <c r="D7017" s="686"/>
      <c r="E7017" s="688"/>
      <c r="F7017" s="689"/>
      <c r="G7017" s="690"/>
      <c r="H7017" s="594"/>
      <c r="I7017" s="594"/>
      <c r="J7017" s="594"/>
      <c r="K7017" s="594"/>
      <c r="L7017" s="594"/>
      <c r="M7017" s="594"/>
      <c r="N7017" s="692"/>
      <c r="O7017" s="702"/>
      <c r="P7017" s="594"/>
      <c r="Q7017" s="594"/>
      <c r="R7017" s="594"/>
      <c r="S7017" s="594"/>
      <c r="T7017" s="594"/>
      <c r="U7017" s="594"/>
      <c r="V7017" s="692"/>
      <c r="W7017" s="693"/>
      <c r="X7017" s="694"/>
      <c r="Y7017" s="566"/>
      <c r="Z7017" s="566"/>
      <c r="AA7017" s="566"/>
      <c r="AB7017" s="566"/>
      <c r="AC7017" s="566"/>
      <c r="AD7017" s="566"/>
      <c r="AE7017" s="566"/>
      <c r="AF7017" s="566"/>
    </row>
    <row r="7018" spans="2:32" hidden="1" outlineLevel="1" x14ac:dyDescent="0.45">
      <c r="B7018" s="601"/>
      <c r="C7018" s="695"/>
      <c r="D7018" s="695"/>
      <c r="E7018" s="696"/>
      <c r="F7018" s="697"/>
      <c r="G7018" s="698"/>
      <c r="H7018" s="603"/>
      <c r="I7018" s="603"/>
      <c r="J7018" s="603"/>
      <c r="K7018" s="603"/>
      <c r="L7018" s="603"/>
      <c r="M7018" s="603"/>
      <c r="N7018" s="699"/>
      <c r="O7018" s="703"/>
      <c r="P7018" s="603"/>
      <c r="Q7018" s="603"/>
      <c r="R7018" s="603"/>
      <c r="S7018" s="603"/>
      <c r="T7018" s="603"/>
      <c r="U7018" s="603"/>
      <c r="V7018" s="699"/>
      <c r="W7018" s="700"/>
      <c r="X7018" s="701"/>
      <c r="Y7018" s="566"/>
      <c r="Z7018" s="566"/>
      <c r="AA7018" s="566"/>
      <c r="AB7018" s="566"/>
      <c r="AC7018" s="566"/>
      <c r="AD7018" s="566"/>
      <c r="AE7018" s="566"/>
      <c r="AF7018" s="566"/>
    </row>
    <row r="7019" spans="2:32" hidden="1" outlineLevel="1" x14ac:dyDescent="0.45">
      <c r="B7019" s="592"/>
      <c r="C7019" s="686"/>
      <c r="D7019" s="686"/>
      <c r="E7019" s="688"/>
      <c r="F7019" s="689"/>
      <c r="G7019" s="690"/>
      <c r="H7019" s="594"/>
      <c r="I7019" s="594"/>
      <c r="J7019" s="594"/>
      <c r="K7019" s="594"/>
      <c r="L7019" s="594"/>
      <c r="M7019" s="594"/>
      <c r="N7019" s="692"/>
      <c r="O7019" s="702"/>
      <c r="P7019" s="594"/>
      <c r="Q7019" s="594"/>
      <c r="R7019" s="594"/>
      <c r="S7019" s="594"/>
      <c r="T7019" s="594"/>
      <c r="U7019" s="594"/>
      <c r="V7019" s="692"/>
      <c r="W7019" s="693"/>
      <c r="X7019" s="694"/>
      <c r="Y7019" s="566"/>
      <c r="Z7019" s="566"/>
      <c r="AA7019" s="566"/>
      <c r="AB7019" s="566"/>
      <c r="AC7019" s="566"/>
      <c r="AD7019" s="566"/>
      <c r="AE7019" s="566"/>
      <c r="AF7019" s="566"/>
    </row>
    <row r="7020" spans="2:32" hidden="1" outlineLevel="1" x14ac:dyDescent="0.45">
      <c r="B7020" s="601"/>
      <c r="C7020" s="695"/>
      <c r="D7020" s="695"/>
      <c r="E7020" s="696"/>
      <c r="F7020" s="697"/>
      <c r="G7020" s="698"/>
      <c r="H7020" s="603"/>
      <c r="I7020" s="603"/>
      <c r="J7020" s="603"/>
      <c r="K7020" s="603"/>
      <c r="L7020" s="603"/>
      <c r="M7020" s="603"/>
      <c r="N7020" s="699"/>
      <c r="O7020" s="703"/>
      <c r="P7020" s="603"/>
      <c r="Q7020" s="603"/>
      <c r="R7020" s="603"/>
      <c r="S7020" s="603"/>
      <c r="T7020" s="603"/>
      <c r="U7020" s="603"/>
      <c r="V7020" s="699"/>
      <c r="W7020" s="700"/>
      <c r="X7020" s="701"/>
      <c r="Y7020" s="566"/>
      <c r="Z7020" s="566"/>
      <c r="AA7020" s="566"/>
      <c r="AB7020" s="566"/>
      <c r="AC7020" s="566"/>
      <c r="AD7020" s="566"/>
      <c r="AE7020" s="566"/>
      <c r="AF7020" s="566"/>
    </row>
    <row r="7021" spans="2:32" hidden="1" outlineLevel="1" x14ac:dyDescent="0.45">
      <c r="B7021" s="592"/>
      <c r="C7021" s="686"/>
      <c r="D7021" s="686"/>
      <c r="E7021" s="688"/>
      <c r="F7021" s="689"/>
      <c r="G7021" s="690"/>
      <c r="H7021" s="594"/>
      <c r="I7021" s="594"/>
      <c r="J7021" s="594"/>
      <c r="K7021" s="594"/>
      <c r="L7021" s="594"/>
      <c r="M7021" s="594"/>
      <c r="N7021" s="692"/>
      <c r="O7021" s="702"/>
      <c r="P7021" s="594"/>
      <c r="Q7021" s="594"/>
      <c r="R7021" s="594"/>
      <c r="S7021" s="594"/>
      <c r="T7021" s="594"/>
      <c r="U7021" s="594"/>
      <c r="V7021" s="692"/>
      <c r="W7021" s="693"/>
      <c r="X7021" s="694"/>
      <c r="Y7021" s="566"/>
      <c r="Z7021" s="566"/>
      <c r="AA7021" s="566"/>
      <c r="AB7021" s="566"/>
      <c r="AC7021" s="566"/>
      <c r="AD7021" s="566"/>
      <c r="AE7021" s="566"/>
      <c r="AF7021" s="566"/>
    </row>
    <row r="7022" spans="2:32" hidden="1" outlineLevel="1" x14ac:dyDescent="0.45">
      <c r="B7022" s="601"/>
      <c r="C7022" s="695"/>
      <c r="D7022" s="695"/>
      <c r="E7022" s="696"/>
      <c r="F7022" s="697"/>
      <c r="G7022" s="698"/>
      <c r="H7022" s="603"/>
      <c r="I7022" s="603"/>
      <c r="J7022" s="603"/>
      <c r="K7022" s="603"/>
      <c r="L7022" s="603"/>
      <c r="M7022" s="603"/>
      <c r="N7022" s="699"/>
      <c r="O7022" s="703"/>
      <c r="P7022" s="603"/>
      <c r="Q7022" s="603"/>
      <c r="R7022" s="603"/>
      <c r="S7022" s="603"/>
      <c r="T7022" s="603"/>
      <c r="U7022" s="603"/>
      <c r="V7022" s="699"/>
      <c r="W7022" s="700"/>
      <c r="X7022" s="701"/>
      <c r="Y7022" s="566"/>
      <c r="Z7022" s="566"/>
      <c r="AA7022" s="566"/>
      <c r="AB7022" s="566"/>
      <c r="AC7022" s="566"/>
      <c r="AD7022" s="566"/>
      <c r="AE7022" s="566"/>
      <c r="AF7022" s="566"/>
    </row>
    <row r="7023" spans="2:32" hidden="1" outlineLevel="1" x14ac:dyDescent="0.45">
      <c r="B7023" s="592"/>
      <c r="C7023" s="686"/>
      <c r="D7023" s="686"/>
      <c r="E7023" s="688"/>
      <c r="F7023" s="689"/>
      <c r="G7023" s="690"/>
      <c r="H7023" s="594"/>
      <c r="I7023" s="594"/>
      <c r="J7023" s="594"/>
      <c r="K7023" s="594"/>
      <c r="L7023" s="594"/>
      <c r="M7023" s="594"/>
      <c r="N7023" s="692"/>
      <c r="O7023" s="702"/>
      <c r="P7023" s="594"/>
      <c r="Q7023" s="594"/>
      <c r="R7023" s="594"/>
      <c r="S7023" s="594"/>
      <c r="T7023" s="594"/>
      <c r="U7023" s="594"/>
      <c r="V7023" s="692"/>
      <c r="W7023" s="693"/>
      <c r="X7023" s="694"/>
      <c r="Y7023" s="566"/>
      <c r="Z7023" s="566"/>
      <c r="AA7023" s="566"/>
      <c r="AB7023" s="566"/>
      <c r="AC7023" s="566"/>
      <c r="AD7023" s="566"/>
      <c r="AE7023" s="566"/>
      <c r="AF7023" s="566"/>
    </row>
    <row r="7024" spans="2:32" hidden="1" outlineLevel="1" x14ac:dyDescent="0.45">
      <c r="B7024" s="601"/>
      <c r="C7024" s="695"/>
      <c r="D7024" s="695"/>
      <c r="E7024" s="696"/>
      <c r="F7024" s="697"/>
      <c r="G7024" s="698"/>
      <c r="H7024" s="603"/>
      <c r="I7024" s="603"/>
      <c r="J7024" s="603"/>
      <c r="K7024" s="603"/>
      <c r="L7024" s="603"/>
      <c r="M7024" s="603"/>
      <c r="N7024" s="699"/>
      <c r="O7024" s="703"/>
      <c r="P7024" s="603"/>
      <c r="Q7024" s="603"/>
      <c r="R7024" s="603"/>
      <c r="S7024" s="603"/>
      <c r="T7024" s="603"/>
      <c r="U7024" s="603"/>
      <c r="V7024" s="699"/>
      <c r="W7024" s="700"/>
      <c r="X7024" s="701"/>
      <c r="Y7024" s="566"/>
      <c r="Z7024" s="566"/>
      <c r="AA7024" s="566"/>
      <c r="AB7024" s="566"/>
      <c r="AC7024" s="566"/>
      <c r="AD7024" s="566"/>
      <c r="AE7024" s="566"/>
      <c r="AF7024" s="566"/>
    </row>
    <row r="7025" spans="2:32" hidden="1" outlineLevel="1" x14ac:dyDescent="0.45">
      <c r="B7025" s="592"/>
      <c r="C7025" s="686"/>
      <c r="D7025" s="686"/>
      <c r="E7025" s="688"/>
      <c r="F7025" s="689"/>
      <c r="G7025" s="690"/>
      <c r="H7025" s="594"/>
      <c r="I7025" s="594"/>
      <c r="J7025" s="594"/>
      <c r="K7025" s="594"/>
      <c r="L7025" s="594"/>
      <c r="M7025" s="594"/>
      <c r="N7025" s="692"/>
      <c r="O7025" s="702"/>
      <c r="P7025" s="594"/>
      <c r="Q7025" s="594"/>
      <c r="R7025" s="594"/>
      <c r="S7025" s="594"/>
      <c r="T7025" s="594"/>
      <c r="U7025" s="594"/>
      <c r="V7025" s="692"/>
      <c r="W7025" s="693"/>
      <c r="X7025" s="694"/>
      <c r="Y7025" s="566"/>
      <c r="Z7025" s="566"/>
      <c r="AA7025" s="566"/>
      <c r="AB7025" s="566"/>
      <c r="AC7025" s="566"/>
      <c r="AD7025" s="566"/>
      <c r="AE7025" s="566"/>
      <c r="AF7025" s="566"/>
    </row>
    <row r="7026" spans="2:32" hidden="1" outlineLevel="1" x14ac:dyDescent="0.45">
      <c r="B7026" s="601"/>
      <c r="C7026" s="695"/>
      <c r="D7026" s="695"/>
      <c r="E7026" s="696"/>
      <c r="F7026" s="697"/>
      <c r="G7026" s="698"/>
      <c r="H7026" s="603"/>
      <c r="I7026" s="603"/>
      <c r="J7026" s="603"/>
      <c r="K7026" s="603"/>
      <c r="L7026" s="603"/>
      <c r="M7026" s="603"/>
      <c r="N7026" s="699"/>
      <c r="O7026" s="703"/>
      <c r="P7026" s="603"/>
      <c r="Q7026" s="603"/>
      <c r="R7026" s="603"/>
      <c r="S7026" s="603"/>
      <c r="T7026" s="603"/>
      <c r="U7026" s="603"/>
      <c r="V7026" s="699"/>
      <c r="W7026" s="700"/>
      <c r="X7026" s="701"/>
      <c r="Y7026" s="566"/>
      <c r="Z7026" s="566"/>
      <c r="AA7026" s="566"/>
      <c r="AB7026" s="566"/>
      <c r="AC7026" s="566"/>
      <c r="AD7026" s="566"/>
      <c r="AE7026" s="566"/>
      <c r="AF7026" s="566"/>
    </row>
    <row r="7027" spans="2:32" hidden="1" outlineLevel="1" x14ac:dyDescent="0.45">
      <c r="B7027" s="592"/>
      <c r="C7027" s="686"/>
      <c r="D7027" s="686"/>
      <c r="E7027" s="688"/>
      <c r="F7027" s="689"/>
      <c r="G7027" s="690"/>
      <c r="H7027" s="594"/>
      <c r="I7027" s="594"/>
      <c r="J7027" s="594"/>
      <c r="K7027" s="594"/>
      <c r="L7027" s="594"/>
      <c r="M7027" s="594"/>
      <c r="N7027" s="692"/>
      <c r="O7027" s="702"/>
      <c r="P7027" s="594"/>
      <c r="Q7027" s="594"/>
      <c r="R7027" s="594"/>
      <c r="S7027" s="594"/>
      <c r="T7027" s="594"/>
      <c r="U7027" s="594"/>
      <c r="V7027" s="692"/>
      <c r="W7027" s="693"/>
      <c r="X7027" s="694"/>
      <c r="Y7027" s="566"/>
      <c r="Z7027" s="566"/>
      <c r="AA7027" s="566"/>
      <c r="AB7027" s="566"/>
      <c r="AC7027" s="566"/>
      <c r="AD7027" s="566"/>
      <c r="AE7027" s="566"/>
      <c r="AF7027" s="566"/>
    </row>
    <row r="7028" spans="2:32" hidden="1" outlineLevel="1" x14ac:dyDescent="0.45">
      <c r="B7028" s="601"/>
      <c r="C7028" s="695"/>
      <c r="D7028" s="695"/>
      <c r="E7028" s="696"/>
      <c r="F7028" s="697"/>
      <c r="G7028" s="698"/>
      <c r="H7028" s="603"/>
      <c r="I7028" s="603"/>
      <c r="J7028" s="603"/>
      <c r="K7028" s="603"/>
      <c r="L7028" s="603"/>
      <c r="M7028" s="603"/>
      <c r="N7028" s="699"/>
      <c r="O7028" s="703"/>
      <c r="P7028" s="603"/>
      <c r="Q7028" s="603"/>
      <c r="R7028" s="603"/>
      <c r="S7028" s="603"/>
      <c r="T7028" s="603"/>
      <c r="U7028" s="603"/>
      <c r="V7028" s="699"/>
      <c r="W7028" s="700"/>
      <c r="X7028" s="701"/>
      <c r="Y7028" s="566"/>
      <c r="Z7028" s="566"/>
      <c r="AA7028" s="566"/>
      <c r="AB7028" s="566"/>
      <c r="AC7028" s="566"/>
      <c r="AD7028" s="566"/>
      <c r="AE7028" s="566"/>
      <c r="AF7028" s="566"/>
    </row>
    <row r="7029" spans="2:32" hidden="1" outlineLevel="1" x14ac:dyDescent="0.45">
      <c r="B7029" s="592"/>
      <c r="C7029" s="686"/>
      <c r="D7029" s="686"/>
      <c r="E7029" s="688"/>
      <c r="F7029" s="689"/>
      <c r="G7029" s="690"/>
      <c r="H7029" s="594"/>
      <c r="I7029" s="594"/>
      <c r="J7029" s="594"/>
      <c r="K7029" s="594"/>
      <c r="L7029" s="594"/>
      <c r="M7029" s="594"/>
      <c r="N7029" s="692"/>
      <c r="O7029" s="702"/>
      <c r="P7029" s="594"/>
      <c r="Q7029" s="594"/>
      <c r="R7029" s="594"/>
      <c r="S7029" s="594"/>
      <c r="T7029" s="594"/>
      <c r="U7029" s="594"/>
      <c r="V7029" s="692"/>
      <c r="W7029" s="693"/>
      <c r="X7029" s="694"/>
      <c r="Y7029" s="566"/>
      <c r="Z7029" s="566"/>
      <c r="AA7029" s="566"/>
      <c r="AB7029" s="566"/>
      <c r="AC7029" s="566"/>
      <c r="AD7029" s="566"/>
      <c r="AE7029" s="566"/>
      <c r="AF7029" s="566"/>
    </row>
    <row r="7030" spans="2:32" hidden="1" outlineLevel="1" x14ac:dyDescent="0.45">
      <c r="B7030" s="601"/>
      <c r="C7030" s="695"/>
      <c r="D7030" s="695"/>
      <c r="E7030" s="696"/>
      <c r="F7030" s="697"/>
      <c r="G7030" s="698"/>
      <c r="H7030" s="603"/>
      <c r="I7030" s="603"/>
      <c r="J7030" s="603"/>
      <c r="K7030" s="603"/>
      <c r="L7030" s="603"/>
      <c r="M7030" s="603"/>
      <c r="N7030" s="699"/>
      <c r="O7030" s="703"/>
      <c r="P7030" s="603"/>
      <c r="Q7030" s="603"/>
      <c r="R7030" s="603"/>
      <c r="S7030" s="603"/>
      <c r="T7030" s="603"/>
      <c r="U7030" s="603"/>
      <c r="V7030" s="699"/>
      <c r="W7030" s="700"/>
      <c r="X7030" s="701"/>
      <c r="Y7030" s="566"/>
      <c r="Z7030" s="566"/>
      <c r="AA7030" s="566"/>
      <c r="AB7030" s="566"/>
      <c r="AC7030" s="566"/>
      <c r="AD7030" s="566"/>
      <c r="AE7030" s="566"/>
      <c r="AF7030" s="566"/>
    </row>
    <row r="7031" spans="2:32" hidden="1" outlineLevel="1" x14ac:dyDescent="0.45">
      <c r="B7031" s="592"/>
      <c r="C7031" s="686"/>
      <c r="D7031" s="686"/>
      <c r="E7031" s="688"/>
      <c r="F7031" s="689"/>
      <c r="G7031" s="690"/>
      <c r="H7031" s="594"/>
      <c r="I7031" s="594"/>
      <c r="J7031" s="594"/>
      <c r="K7031" s="594"/>
      <c r="L7031" s="594"/>
      <c r="M7031" s="594"/>
      <c r="N7031" s="692"/>
      <c r="O7031" s="702"/>
      <c r="P7031" s="594"/>
      <c r="Q7031" s="594"/>
      <c r="R7031" s="594"/>
      <c r="S7031" s="594"/>
      <c r="T7031" s="594"/>
      <c r="U7031" s="594"/>
      <c r="V7031" s="692"/>
      <c r="W7031" s="693"/>
      <c r="X7031" s="694"/>
      <c r="Y7031" s="566"/>
      <c r="Z7031" s="566"/>
      <c r="AA7031" s="566"/>
      <c r="AB7031" s="566"/>
      <c r="AC7031" s="566"/>
      <c r="AD7031" s="566"/>
      <c r="AE7031" s="566"/>
      <c r="AF7031" s="566"/>
    </row>
    <row r="7032" spans="2:32" hidden="1" outlineLevel="1" x14ac:dyDescent="0.45">
      <c r="B7032" s="601"/>
      <c r="C7032" s="695"/>
      <c r="D7032" s="695"/>
      <c r="E7032" s="696"/>
      <c r="F7032" s="697"/>
      <c r="G7032" s="698"/>
      <c r="H7032" s="603"/>
      <c r="I7032" s="603"/>
      <c r="J7032" s="603"/>
      <c r="K7032" s="603"/>
      <c r="L7032" s="603"/>
      <c r="M7032" s="603"/>
      <c r="N7032" s="699"/>
      <c r="O7032" s="703"/>
      <c r="P7032" s="603"/>
      <c r="Q7032" s="603"/>
      <c r="R7032" s="603"/>
      <c r="S7032" s="603"/>
      <c r="T7032" s="603"/>
      <c r="U7032" s="603"/>
      <c r="V7032" s="699"/>
      <c r="W7032" s="700"/>
      <c r="X7032" s="701"/>
      <c r="Y7032" s="566"/>
      <c r="Z7032" s="566"/>
      <c r="AA7032" s="566"/>
      <c r="AB7032" s="566"/>
      <c r="AC7032" s="566"/>
      <c r="AD7032" s="566"/>
      <c r="AE7032" s="566"/>
      <c r="AF7032" s="566"/>
    </row>
    <row r="7033" spans="2:32" hidden="1" outlineLevel="1" x14ac:dyDescent="0.45">
      <c r="B7033" s="592"/>
      <c r="C7033" s="686"/>
      <c r="D7033" s="686"/>
      <c r="E7033" s="688"/>
      <c r="F7033" s="689"/>
      <c r="G7033" s="690"/>
      <c r="H7033" s="594"/>
      <c r="I7033" s="594"/>
      <c r="J7033" s="594"/>
      <c r="K7033" s="594"/>
      <c r="L7033" s="594"/>
      <c r="M7033" s="594"/>
      <c r="N7033" s="692"/>
      <c r="O7033" s="702"/>
      <c r="P7033" s="594"/>
      <c r="Q7033" s="594"/>
      <c r="R7033" s="594"/>
      <c r="S7033" s="594"/>
      <c r="T7033" s="594"/>
      <c r="U7033" s="594"/>
      <c r="V7033" s="692"/>
      <c r="W7033" s="693"/>
      <c r="X7033" s="694"/>
      <c r="Y7033" s="566"/>
      <c r="Z7033" s="566"/>
      <c r="AA7033" s="566"/>
      <c r="AB7033" s="566"/>
      <c r="AC7033" s="566"/>
      <c r="AD7033" s="566"/>
      <c r="AE7033" s="566"/>
      <c r="AF7033" s="566"/>
    </row>
    <row r="7034" spans="2:32" hidden="1" outlineLevel="1" x14ac:dyDescent="0.45">
      <c r="B7034" s="601"/>
      <c r="C7034" s="695"/>
      <c r="D7034" s="695"/>
      <c r="E7034" s="696"/>
      <c r="F7034" s="697"/>
      <c r="G7034" s="698"/>
      <c r="H7034" s="603"/>
      <c r="I7034" s="603"/>
      <c r="J7034" s="603"/>
      <c r="K7034" s="603"/>
      <c r="L7034" s="603"/>
      <c r="M7034" s="603"/>
      <c r="N7034" s="699"/>
      <c r="O7034" s="703"/>
      <c r="P7034" s="603"/>
      <c r="Q7034" s="603"/>
      <c r="R7034" s="603"/>
      <c r="S7034" s="603"/>
      <c r="T7034" s="603"/>
      <c r="U7034" s="603"/>
      <c r="V7034" s="699"/>
      <c r="W7034" s="700"/>
      <c r="X7034" s="701"/>
      <c r="Y7034" s="566"/>
      <c r="Z7034" s="566"/>
      <c r="AA7034" s="566"/>
      <c r="AB7034" s="566"/>
      <c r="AC7034" s="566"/>
      <c r="AD7034" s="566"/>
      <c r="AE7034" s="566"/>
      <c r="AF7034" s="566"/>
    </row>
    <row r="7035" spans="2:32" hidden="1" outlineLevel="1" x14ac:dyDescent="0.45">
      <c r="B7035" s="592"/>
      <c r="C7035" s="686"/>
      <c r="D7035" s="686"/>
      <c r="E7035" s="688"/>
      <c r="F7035" s="689"/>
      <c r="G7035" s="690"/>
      <c r="H7035" s="594"/>
      <c r="I7035" s="594"/>
      <c r="J7035" s="594"/>
      <c r="K7035" s="594"/>
      <c r="L7035" s="594"/>
      <c r="M7035" s="594"/>
      <c r="N7035" s="692"/>
      <c r="O7035" s="702"/>
      <c r="P7035" s="594"/>
      <c r="Q7035" s="594"/>
      <c r="R7035" s="594"/>
      <c r="S7035" s="594"/>
      <c r="T7035" s="594"/>
      <c r="U7035" s="594"/>
      <c r="V7035" s="692"/>
      <c r="W7035" s="693"/>
      <c r="X7035" s="694"/>
      <c r="Y7035" s="566"/>
      <c r="Z7035" s="566"/>
      <c r="AA7035" s="566"/>
      <c r="AB7035" s="566"/>
      <c r="AC7035" s="566"/>
      <c r="AD7035" s="566"/>
      <c r="AE7035" s="566"/>
      <c r="AF7035" s="566"/>
    </row>
    <row r="7036" spans="2:32" hidden="1" outlineLevel="1" x14ac:dyDescent="0.45">
      <c r="B7036" s="601"/>
      <c r="C7036" s="695"/>
      <c r="D7036" s="695"/>
      <c r="E7036" s="696"/>
      <c r="F7036" s="697"/>
      <c r="G7036" s="698"/>
      <c r="H7036" s="603"/>
      <c r="I7036" s="603"/>
      <c r="J7036" s="603"/>
      <c r="K7036" s="603"/>
      <c r="L7036" s="603"/>
      <c r="M7036" s="603"/>
      <c r="N7036" s="699"/>
      <c r="O7036" s="703"/>
      <c r="P7036" s="603"/>
      <c r="Q7036" s="603"/>
      <c r="R7036" s="603"/>
      <c r="S7036" s="603"/>
      <c r="T7036" s="603"/>
      <c r="U7036" s="603"/>
      <c r="V7036" s="699"/>
      <c r="W7036" s="700"/>
      <c r="X7036" s="701"/>
      <c r="Y7036" s="566"/>
      <c r="Z7036" s="566"/>
      <c r="AA7036" s="566"/>
      <c r="AB7036" s="566"/>
      <c r="AC7036" s="566"/>
      <c r="AD7036" s="566"/>
      <c r="AE7036" s="566"/>
      <c r="AF7036" s="566"/>
    </row>
    <row r="7037" spans="2:32" hidden="1" outlineLevel="1" x14ac:dyDescent="0.45">
      <c r="B7037" s="592"/>
      <c r="C7037" s="686"/>
      <c r="D7037" s="686"/>
      <c r="E7037" s="688"/>
      <c r="F7037" s="689"/>
      <c r="G7037" s="690"/>
      <c r="H7037" s="594"/>
      <c r="I7037" s="594"/>
      <c r="J7037" s="594"/>
      <c r="K7037" s="594"/>
      <c r="L7037" s="594"/>
      <c r="M7037" s="594"/>
      <c r="N7037" s="692"/>
      <c r="O7037" s="702"/>
      <c r="P7037" s="594"/>
      <c r="Q7037" s="594"/>
      <c r="R7037" s="594"/>
      <c r="S7037" s="594"/>
      <c r="T7037" s="594"/>
      <c r="U7037" s="594"/>
      <c r="V7037" s="692"/>
      <c r="W7037" s="693"/>
      <c r="X7037" s="694"/>
      <c r="Y7037" s="566"/>
      <c r="Z7037" s="566"/>
      <c r="AA7037" s="566"/>
      <c r="AB7037" s="566"/>
      <c r="AC7037" s="566"/>
      <c r="AD7037" s="566"/>
      <c r="AE7037" s="566"/>
      <c r="AF7037" s="566"/>
    </row>
    <row r="7038" spans="2:32" hidden="1" outlineLevel="1" x14ac:dyDescent="0.45">
      <c r="B7038" s="601"/>
      <c r="C7038" s="695"/>
      <c r="D7038" s="695"/>
      <c r="E7038" s="696"/>
      <c r="F7038" s="697"/>
      <c r="G7038" s="698"/>
      <c r="H7038" s="603"/>
      <c r="I7038" s="603"/>
      <c r="J7038" s="603"/>
      <c r="K7038" s="603"/>
      <c r="L7038" s="603"/>
      <c r="M7038" s="603"/>
      <c r="N7038" s="699"/>
      <c r="O7038" s="703"/>
      <c r="P7038" s="603"/>
      <c r="Q7038" s="603"/>
      <c r="R7038" s="603"/>
      <c r="S7038" s="603"/>
      <c r="T7038" s="603"/>
      <c r="U7038" s="603"/>
      <c r="V7038" s="699"/>
      <c r="W7038" s="700"/>
      <c r="X7038" s="701"/>
      <c r="Y7038" s="566"/>
      <c r="Z7038" s="566"/>
      <c r="AA7038" s="566"/>
      <c r="AB7038" s="566"/>
      <c r="AC7038" s="566"/>
      <c r="AD7038" s="566"/>
      <c r="AE7038" s="566"/>
      <c r="AF7038" s="566"/>
    </row>
    <row r="7039" spans="2:32" hidden="1" outlineLevel="1" x14ac:dyDescent="0.45">
      <c r="B7039" s="592"/>
      <c r="C7039" s="686"/>
      <c r="D7039" s="686"/>
      <c r="E7039" s="688"/>
      <c r="F7039" s="689"/>
      <c r="G7039" s="690"/>
      <c r="H7039" s="594"/>
      <c r="I7039" s="594"/>
      <c r="J7039" s="594"/>
      <c r="K7039" s="594"/>
      <c r="L7039" s="594"/>
      <c r="M7039" s="594"/>
      <c r="N7039" s="692"/>
      <c r="O7039" s="702"/>
      <c r="P7039" s="594"/>
      <c r="Q7039" s="594"/>
      <c r="R7039" s="594"/>
      <c r="S7039" s="594"/>
      <c r="T7039" s="594"/>
      <c r="U7039" s="594"/>
      <c r="V7039" s="692"/>
      <c r="W7039" s="693"/>
      <c r="X7039" s="694"/>
      <c r="Y7039" s="566"/>
      <c r="Z7039" s="566"/>
      <c r="AA7039" s="566"/>
      <c r="AB7039" s="566"/>
      <c r="AC7039" s="566"/>
      <c r="AD7039" s="566"/>
      <c r="AE7039" s="566"/>
      <c r="AF7039" s="566"/>
    </row>
    <row r="7040" spans="2:32" hidden="1" outlineLevel="1" x14ac:dyDescent="0.45">
      <c r="B7040" s="601"/>
      <c r="C7040" s="695"/>
      <c r="D7040" s="695"/>
      <c r="E7040" s="696"/>
      <c r="F7040" s="697"/>
      <c r="G7040" s="698"/>
      <c r="H7040" s="603"/>
      <c r="I7040" s="603"/>
      <c r="J7040" s="603"/>
      <c r="K7040" s="603"/>
      <c r="L7040" s="603"/>
      <c r="M7040" s="603"/>
      <c r="N7040" s="699"/>
      <c r="O7040" s="703"/>
      <c r="P7040" s="603"/>
      <c r="Q7040" s="603"/>
      <c r="R7040" s="603"/>
      <c r="S7040" s="603"/>
      <c r="T7040" s="603"/>
      <c r="U7040" s="603"/>
      <c r="V7040" s="699"/>
      <c r="W7040" s="700"/>
      <c r="X7040" s="701"/>
      <c r="Y7040" s="566"/>
      <c r="Z7040" s="566"/>
      <c r="AA7040" s="566"/>
      <c r="AB7040" s="566"/>
      <c r="AC7040" s="566"/>
      <c r="AD7040" s="566"/>
      <c r="AE7040" s="566"/>
      <c r="AF7040" s="566"/>
    </row>
    <row r="7041" spans="2:32" hidden="1" outlineLevel="1" x14ac:dyDescent="0.45">
      <c r="B7041" s="592"/>
      <c r="C7041" s="686"/>
      <c r="D7041" s="686"/>
      <c r="E7041" s="688"/>
      <c r="F7041" s="689"/>
      <c r="G7041" s="690"/>
      <c r="H7041" s="594"/>
      <c r="I7041" s="594"/>
      <c r="J7041" s="594"/>
      <c r="K7041" s="594"/>
      <c r="L7041" s="594"/>
      <c r="M7041" s="594"/>
      <c r="N7041" s="692"/>
      <c r="O7041" s="702"/>
      <c r="P7041" s="594"/>
      <c r="Q7041" s="594"/>
      <c r="R7041" s="594"/>
      <c r="S7041" s="594"/>
      <c r="T7041" s="594"/>
      <c r="U7041" s="594"/>
      <c r="V7041" s="692"/>
      <c r="W7041" s="693"/>
      <c r="X7041" s="694"/>
      <c r="Y7041" s="566"/>
      <c r="Z7041" s="566"/>
      <c r="AA7041" s="566"/>
      <c r="AB7041" s="566"/>
      <c r="AC7041" s="566"/>
      <c r="AD7041" s="566"/>
      <c r="AE7041" s="566"/>
      <c r="AF7041" s="566"/>
    </row>
    <row r="7042" spans="2:32" hidden="1" outlineLevel="1" x14ac:dyDescent="0.45">
      <c r="B7042" s="601"/>
      <c r="C7042" s="695"/>
      <c r="D7042" s="695"/>
      <c r="E7042" s="696"/>
      <c r="F7042" s="697"/>
      <c r="G7042" s="698"/>
      <c r="H7042" s="603"/>
      <c r="I7042" s="603"/>
      <c r="J7042" s="603"/>
      <c r="K7042" s="603"/>
      <c r="L7042" s="603"/>
      <c r="M7042" s="603"/>
      <c r="N7042" s="699"/>
      <c r="O7042" s="703"/>
      <c r="P7042" s="603"/>
      <c r="Q7042" s="603"/>
      <c r="R7042" s="603"/>
      <c r="S7042" s="603"/>
      <c r="T7042" s="603"/>
      <c r="U7042" s="603"/>
      <c r="V7042" s="699"/>
      <c r="W7042" s="700"/>
      <c r="X7042" s="701"/>
      <c r="Y7042" s="566"/>
      <c r="Z7042" s="566"/>
      <c r="AA7042" s="566"/>
      <c r="AB7042" s="566"/>
      <c r="AC7042" s="566"/>
      <c r="AD7042" s="566"/>
      <c r="AE7042" s="566"/>
      <c r="AF7042" s="566"/>
    </row>
    <row r="7043" spans="2:32" hidden="1" outlineLevel="1" x14ac:dyDescent="0.45">
      <c r="B7043" s="592"/>
      <c r="C7043" s="686"/>
      <c r="D7043" s="686"/>
      <c r="E7043" s="688"/>
      <c r="F7043" s="689"/>
      <c r="G7043" s="690"/>
      <c r="H7043" s="594"/>
      <c r="I7043" s="594"/>
      <c r="J7043" s="594"/>
      <c r="K7043" s="594"/>
      <c r="L7043" s="594"/>
      <c r="M7043" s="594"/>
      <c r="N7043" s="692"/>
      <c r="O7043" s="702"/>
      <c r="P7043" s="594"/>
      <c r="Q7043" s="594"/>
      <c r="R7043" s="594"/>
      <c r="S7043" s="594"/>
      <c r="T7043" s="594"/>
      <c r="U7043" s="594"/>
      <c r="V7043" s="692"/>
      <c r="W7043" s="693"/>
      <c r="X7043" s="694"/>
      <c r="Y7043" s="566"/>
      <c r="Z7043" s="566"/>
      <c r="AA7043" s="566"/>
      <c r="AB7043" s="566"/>
      <c r="AC7043" s="566"/>
      <c r="AD7043" s="566"/>
      <c r="AE7043" s="566"/>
      <c r="AF7043" s="566"/>
    </row>
    <row r="7044" spans="2:32" hidden="1" outlineLevel="1" x14ac:dyDescent="0.45">
      <c r="B7044" s="601"/>
      <c r="C7044" s="695"/>
      <c r="D7044" s="695"/>
      <c r="E7044" s="696"/>
      <c r="F7044" s="697"/>
      <c r="G7044" s="698"/>
      <c r="H7044" s="603"/>
      <c r="I7044" s="603"/>
      <c r="J7044" s="603"/>
      <c r="K7044" s="603"/>
      <c r="L7044" s="603"/>
      <c r="M7044" s="603"/>
      <c r="N7044" s="699"/>
      <c r="O7044" s="703"/>
      <c r="P7044" s="603"/>
      <c r="Q7044" s="603"/>
      <c r="R7044" s="603"/>
      <c r="S7044" s="603"/>
      <c r="T7044" s="603"/>
      <c r="U7044" s="603"/>
      <c r="V7044" s="699"/>
      <c r="W7044" s="700"/>
      <c r="X7044" s="701"/>
      <c r="Y7044" s="566"/>
      <c r="Z7044" s="566"/>
      <c r="AA7044" s="566"/>
      <c r="AB7044" s="566"/>
      <c r="AC7044" s="566"/>
      <c r="AD7044" s="566"/>
      <c r="AE7044" s="566"/>
      <c r="AF7044" s="566"/>
    </row>
    <row r="7045" spans="2:32" hidden="1" outlineLevel="1" x14ac:dyDescent="0.45">
      <c r="B7045" s="592"/>
      <c r="C7045" s="686"/>
      <c r="D7045" s="686"/>
      <c r="E7045" s="688"/>
      <c r="F7045" s="689"/>
      <c r="G7045" s="690"/>
      <c r="H7045" s="594"/>
      <c r="I7045" s="594"/>
      <c r="J7045" s="594"/>
      <c r="K7045" s="594"/>
      <c r="L7045" s="594"/>
      <c r="M7045" s="594"/>
      <c r="N7045" s="692"/>
      <c r="O7045" s="702"/>
      <c r="P7045" s="594"/>
      <c r="Q7045" s="594"/>
      <c r="R7045" s="594"/>
      <c r="S7045" s="594"/>
      <c r="T7045" s="594"/>
      <c r="U7045" s="594"/>
      <c r="V7045" s="692"/>
      <c r="W7045" s="693"/>
      <c r="X7045" s="694"/>
      <c r="Y7045" s="566"/>
      <c r="Z7045" s="566"/>
      <c r="AA7045" s="566"/>
      <c r="AB7045" s="566"/>
      <c r="AC7045" s="566"/>
      <c r="AD7045" s="566"/>
      <c r="AE7045" s="566"/>
      <c r="AF7045" s="566"/>
    </row>
    <row r="7046" spans="2:32" hidden="1" outlineLevel="1" x14ac:dyDescent="0.45">
      <c r="B7046" s="601"/>
      <c r="C7046" s="695"/>
      <c r="D7046" s="695"/>
      <c r="E7046" s="696"/>
      <c r="F7046" s="697"/>
      <c r="G7046" s="698"/>
      <c r="H7046" s="603"/>
      <c r="I7046" s="603"/>
      <c r="J7046" s="603"/>
      <c r="K7046" s="603"/>
      <c r="L7046" s="603"/>
      <c r="M7046" s="603"/>
      <c r="N7046" s="699"/>
      <c r="O7046" s="703"/>
      <c r="P7046" s="603"/>
      <c r="Q7046" s="603"/>
      <c r="R7046" s="603"/>
      <c r="S7046" s="603"/>
      <c r="T7046" s="603"/>
      <c r="U7046" s="603"/>
      <c r="V7046" s="699"/>
      <c r="W7046" s="700"/>
      <c r="X7046" s="701"/>
      <c r="Y7046" s="566"/>
      <c r="Z7046" s="566"/>
      <c r="AA7046" s="566"/>
      <c r="AB7046" s="566"/>
      <c r="AC7046" s="566"/>
      <c r="AD7046" s="566"/>
      <c r="AE7046" s="566"/>
      <c r="AF7046" s="566"/>
    </row>
    <row r="7047" spans="2:32" hidden="1" outlineLevel="1" x14ac:dyDescent="0.45">
      <c r="B7047" s="592"/>
      <c r="C7047" s="686"/>
      <c r="D7047" s="686"/>
      <c r="E7047" s="688"/>
      <c r="F7047" s="689"/>
      <c r="G7047" s="690"/>
      <c r="H7047" s="594"/>
      <c r="I7047" s="594"/>
      <c r="J7047" s="594"/>
      <c r="K7047" s="594"/>
      <c r="L7047" s="594"/>
      <c r="M7047" s="594"/>
      <c r="N7047" s="692"/>
      <c r="O7047" s="702"/>
      <c r="P7047" s="594"/>
      <c r="Q7047" s="594"/>
      <c r="R7047" s="594"/>
      <c r="S7047" s="594"/>
      <c r="T7047" s="594"/>
      <c r="U7047" s="594"/>
      <c r="V7047" s="692"/>
      <c r="W7047" s="693"/>
      <c r="X7047" s="694"/>
      <c r="Y7047" s="566"/>
      <c r="Z7047" s="566"/>
      <c r="AA7047" s="566"/>
      <c r="AB7047" s="566"/>
      <c r="AC7047" s="566"/>
      <c r="AD7047" s="566"/>
      <c r="AE7047" s="566"/>
      <c r="AF7047" s="566"/>
    </row>
    <row r="7048" spans="2:32" hidden="1" outlineLevel="1" x14ac:dyDescent="0.45">
      <c r="B7048" s="601"/>
      <c r="C7048" s="695"/>
      <c r="D7048" s="695"/>
      <c r="E7048" s="696"/>
      <c r="F7048" s="697"/>
      <c r="G7048" s="698"/>
      <c r="H7048" s="603"/>
      <c r="I7048" s="603"/>
      <c r="J7048" s="603"/>
      <c r="K7048" s="603"/>
      <c r="L7048" s="603"/>
      <c r="M7048" s="603"/>
      <c r="N7048" s="699"/>
      <c r="O7048" s="703"/>
      <c r="P7048" s="603"/>
      <c r="Q7048" s="603"/>
      <c r="R7048" s="603"/>
      <c r="S7048" s="603"/>
      <c r="T7048" s="603"/>
      <c r="U7048" s="603"/>
      <c r="V7048" s="699"/>
      <c r="W7048" s="700"/>
      <c r="X7048" s="701"/>
      <c r="Y7048" s="566"/>
      <c r="Z7048" s="566"/>
      <c r="AA7048" s="566"/>
      <c r="AB7048" s="566"/>
      <c r="AC7048" s="566"/>
      <c r="AD7048" s="566"/>
      <c r="AE7048" s="566"/>
      <c r="AF7048" s="566"/>
    </row>
    <row r="7049" spans="2:32" hidden="1" outlineLevel="1" x14ac:dyDescent="0.45">
      <c r="B7049" s="592"/>
      <c r="C7049" s="686"/>
      <c r="D7049" s="686"/>
      <c r="E7049" s="688"/>
      <c r="F7049" s="689"/>
      <c r="G7049" s="690"/>
      <c r="H7049" s="594"/>
      <c r="I7049" s="594"/>
      <c r="J7049" s="594"/>
      <c r="K7049" s="594"/>
      <c r="L7049" s="594"/>
      <c r="M7049" s="594"/>
      <c r="N7049" s="692"/>
      <c r="O7049" s="702"/>
      <c r="P7049" s="594"/>
      <c r="Q7049" s="594"/>
      <c r="R7049" s="594"/>
      <c r="S7049" s="594"/>
      <c r="T7049" s="594"/>
      <c r="U7049" s="594"/>
      <c r="V7049" s="692"/>
      <c r="W7049" s="693"/>
      <c r="X7049" s="694"/>
      <c r="Y7049" s="566"/>
      <c r="Z7049" s="566"/>
      <c r="AA7049" s="566"/>
      <c r="AB7049" s="566"/>
      <c r="AC7049" s="566"/>
      <c r="AD7049" s="566"/>
      <c r="AE7049" s="566"/>
      <c r="AF7049" s="566"/>
    </row>
    <row r="7050" spans="2:32" hidden="1" outlineLevel="1" x14ac:dyDescent="0.45">
      <c r="B7050" s="601"/>
      <c r="C7050" s="695"/>
      <c r="D7050" s="695"/>
      <c r="E7050" s="696"/>
      <c r="F7050" s="697"/>
      <c r="G7050" s="698"/>
      <c r="H7050" s="603"/>
      <c r="I7050" s="603"/>
      <c r="J7050" s="603"/>
      <c r="K7050" s="603"/>
      <c r="L7050" s="603"/>
      <c r="M7050" s="603"/>
      <c r="N7050" s="699"/>
      <c r="O7050" s="703"/>
      <c r="P7050" s="603"/>
      <c r="Q7050" s="603"/>
      <c r="R7050" s="603"/>
      <c r="S7050" s="603"/>
      <c r="T7050" s="603"/>
      <c r="U7050" s="603"/>
      <c r="V7050" s="699"/>
      <c r="W7050" s="700"/>
      <c r="X7050" s="701"/>
      <c r="Y7050" s="566"/>
      <c r="Z7050" s="566"/>
      <c r="AA7050" s="566"/>
      <c r="AB7050" s="566"/>
      <c r="AC7050" s="566"/>
      <c r="AD7050" s="566"/>
      <c r="AE7050" s="566"/>
      <c r="AF7050" s="566"/>
    </row>
    <row r="7051" spans="2:32" hidden="1" outlineLevel="1" x14ac:dyDescent="0.45">
      <c r="B7051" s="592"/>
      <c r="C7051" s="686"/>
      <c r="D7051" s="686"/>
      <c r="E7051" s="688"/>
      <c r="F7051" s="689"/>
      <c r="G7051" s="690"/>
      <c r="H7051" s="594"/>
      <c r="I7051" s="594"/>
      <c r="J7051" s="594"/>
      <c r="K7051" s="594"/>
      <c r="L7051" s="594"/>
      <c r="M7051" s="594"/>
      <c r="N7051" s="692"/>
      <c r="O7051" s="702"/>
      <c r="P7051" s="594"/>
      <c r="Q7051" s="594"/>
      <c r="R7051" s="594"/>
      <c r="S7051" s="594"/>
      <c r="T7051" s="594"/>
      <c r="U7051" s="594"/>
      <c r="V7051" s="692"/>
      <c r="W7051" s="693"/>
      <c r="X7051" s="694"/>
      <c r="Y7051" s="566"/>
      <c r="Z7051" s="566"/>
      <c r="AA7051" s="566"/>
      <c r="AB7051" s="566"/>
      <c r="AC7051" s="566"/>
      <c r="AD7051" s="566"/>
      <c r="AE7051" s="566"/>
      <c r="AF7051" s="566"/>
    </row>
    <row r="7052" spans="2:32" hidden="1" outlineLevel="1" x14ac:dyDescent="0.45">
      <c r="B7052" s="601"/>
      <c r="C7052" s="695"/>
      <c r="D7052" s="695"/>
      <c r="E7052" s="696"/>
      <c r="F7052" s="697"/>
      <c r="G7052" s="698"/>
      <c r="H7052" s="603"/>
      <c r="I7052" s="603"/>
      <c r="J7052" s="603"/>
      <c r="K7052" s="603"/>
      <c r="L7052" s="603"/>
      <c r="M7052" s="603"/>
      <c r="N7052" s="699"/>
      <c r="O7052" s="703"/>
      <c r="P7052" s="603"/>
      <c r="Q7052" s="603"/>
      <c r="R7052" s="603"/>
      <c r="S7052" s="603"/>
      <c r="T7052" s="603"/>
      <c r="U7052" s="603"/>
      <c r="V7052" s="699"/>
      <c r="W7052" s="700"/>
      <c r="X7052" s="701"/>
      <c r="Y7052" s="566"/>
      <c r="Z7052" s="566"/>
      <c r="AA7052" s="566"/>
      <c r="AB7052" s="566"/>
      <c r="AC7052" s="566"/>
      <c r="AD7052" s="566"/>
      <c r="AE7052" s="566"/>
      <c r="AF7052" s="566"/>
    </row>
    <row r="7053" spans="2:32" hidden="1" outlineLevel="1" x14ac:dyDescent="0.45">
      <c r="B7053" s="592"/>
      <c r="C7053" s="686"/>
      <c r="D7053" s="686"/>
      <c r="E7053" s="688"/>
      <c r="F7053" s="689"/>
      <c r="G7053" s="690"/>
      <c r="H7053" s="594"/>
      <c r="I7053" s="594"/>
      <c r="J7053" s="594"/>
      <c r="K7053" s="594"/>
      <c r="L7053" s="594"/>
      <c r="M7053" s="594"/>
      <c r="N7053" s="692"/>
      <c r="O7053" s="702"/>
      <c r="P7053" s="594"/>
      <c r="Q7053" s="594"/>
      <c r="R7053" s="594"/>
      <c r="S7053" s="594"/>
      <c r="T7053" s="594"/>
      <c r="U7053" s="594"/>
      <c r="V7053" s="692"/>
      <c r="W7053" s="693"/>
      <c r="X7053" s="694"/>
      <c r="Y7053" s="566"/>
      <c r="Z7053" s="566"/>
      <c r="AA7053" s="566"/>
      <c r="AB7053" s="566"/>
      <c r="AC7053" s="566"/>
      <c r="AD7053" s="566"/>
      <c r="AE7053" s="566"/>
      <c r="AF7053" s="566"/>
    </row>
    <row r="7054" spans="2:32" hidden="1" outlineLevel="1" x14ac:dyDescent="0.45">
      <c r="B7054" s="601"/>
      <c r="C7054" s="695"/>
      <c r="D7054" s="695"/>
      <c r="E7054" s="696"/>
      <c r="F7054" s="697"/>
      <c r="G7054" s="698"/>
      <c r="H7054" s="603"/>
      <c r="I7054" s="603"/>
      <c r="J7054" s="603"/>
      <c r="K7054" s="603"/>
      <c r="L7054" s="603"/>
      <c r="M7054" s="603"/>
      <c r="N7054" s="699"/>
      <c r="O7054" s="703"/>
      <c r="P7054" s="603"/>
      <c r="Q7054" s="603"/>
      <c r="R7054" s="603"/>
      <c r="S7054" s="603"/>
      <c r="T7054" s="603"/>
      <c r="U7054" s="603"/>
      <c r="V7054" s="699"/>
      <c r="W7054" s="700"/>
      <c r="X7054" s="701"/>
      <c r="Y7054" s="566"/>
      <c r="Z7054" s="566"/>
      <c r="AA7054" s="566"/>
      <c r="AB7054" s="566"/>
      <c r="AC7054" s="566"/>
      <c r="AD7054" s="566"/>
      <c r="AE7054" s="566"/>
      <c r="AF7054" s="566"/>
    </row>
    <row r="7055" spans="2:32" hidden="1" outlineLevel="1" x14ac:dyDescent="0.45">
      <c r="B7055" s="592"/>
      <c r="C7055" s="686"/>
      <c r="D7055" s="686"/>
      <c r="E7055" s="688"/>
      <c r="F7055" s="689"/>
      <c r="G7055" s="690"/>
      <c r="H7055" s="594"/>
      <c r="I7055" s="594"/>
      <c r="J7055" s="594"/>
      <c r="K7055" s="594"/>
      <c r="L7055" s="594"/>
      <c r="M7055" s="594"/>
      <c r="N7055" s="692"/>
      <c r="O7055" s="702"/>
      <c r="P7055" s="594"/>
      <c r="Q7055" s="594"/>
      <c r="R7055" s="594"/>
      <c r="S7055" s="594"/>
      <c r="T7055" s="594"/>
      <c r="U7055" s="594"/>
      <c r="V7055" s="692"/>
      <c r="W7055" s="693"/>
      <c r="X7055" s="694"/>
      <c r="Y7055" s="566"/>
      <c r="Z7055" s="566"/>
      <c r="AA7055" s="566"/>
      <c r="AB7055" s="566"/>
      <c r="AC7055" s="566"/>
      <c r="AD7055" s="566"/>
      <c r="AE7055" s="566"/>
      <c r="AF7055" s="566"/>
    </row>
    <row r="7056" spans="2:32" hidden="1" outlineLevel="1" x14ac:dyDescent="0.45">
      <c r="B7056" s="601"/>
      <c r="C7056" s="695"/>
      <c r="D7056" s="695"/>
      <c r="E7056" s="696"/>
      <c r="F7056" s="697"/>
      <c r="G7056" s="698"/>
      <c r="H7056" s="603"/>
      <c r="I7056" s="603"/>
      <c r="J7056" s="603"/>
      <c r="K7056" s="603"/>
      <c r="L7056" s="603"/>
      <c r="M7056" s="603"/>
      <c r="N7056" s="699"/>
      <c r="O7056" s="703"/>
      <c r="P7056" s="603"/>
      <c r="Q7056" s="603"/>
      <c r="R7056" s="603"/>
      <c r="S7056" s="603"/>
      <c r="T7056" s="603"/>
      <c r="U7056" s="603"/>
      <c r="V7056" s="699"/>
      <c r="W7056" s="700"/>
      <c r="X7056" s="701"/>
      <c r="Y7056" s="566"/>
      <c r="Z7056" s="566"/>
      <c r="AA7056" s="566"/>
      <c r="AB7056" s="566"/>
      <c r="AC7056" s="566"/>
      <c r="AD7056" s="566"/>
      <c r="AE7056" s="566"/>
      <c r="AF7056" s="566"/>
    </row>
    <row r="7057" spans="2:32" hidden="1" outlineLevel="1" x14ac:dyDescent="0.45">
      <c r="B7057" s="592"/>
      <c r="C7057" s="686"/>
      <c r="D7057" s="686"/>
      <c r="E7057" s="688"/>
      <c r="F7057" s="689"/>
      <c r="G7057" s="690"/>
      <c r="H7057" s="594"/>
      <c r="I7057" s="594"/>
      <c r="J7057" s="594"/>
      <c r="K7057" s="594"/>
      <c r="L7057" s="594"/>
      <c r="M7057" s="594"/>
      <c r="N7057" s="692"/>
      <c r="O7057" s="702"/>
      <c r="P7057" s="594"/>
      <c r="Q7057" s="594"/>
      <c r="R7057" s="594"/>
      <c r="S7057" s="594"/>
      <c r="T7057" s="594"/>
      <c r="U7057" s="594"/>
      <c r="V7057" s="692"/>
      <c r="W7057" s="693"/>
      <c r="X7057" s="694"/>
      <c r="Y7057" s="566"/>
      <c r="Z7057" s="566"/>
      <c r="AA7057" s="566"/>
      <c r="AB7057" s="566"/>
      <c r="AC7057" s="566"/>
      <c r="AD7057" s="566"/>
      <c r="AE7057" s="566"/>
      <c r="AF7057" s="566"/>
    </row>
    <row r="7058" spans="2:32" hidden="1" outlineLevel="1" x14ac:dyDescent="0.45">
      <c r="B7058" s="601"/>
      <c r="C7058" s="695"/>
      <c r="D7058" s="695"/>
      <c r="E7058" s="696"/>
      <c r="F7058" s="697"/>
      <c r="G7058" s="698"/>
      <c r="H7058" s="603"/>
      <c r="I7058" s="603"/>
      <c r="J7058" s="603"/>
      <c r="K7058" s="603"/>
      <c r="L7058" s="603"/>
      <c r="M7058" s="603"/>
      <c r="N7058" s="699"/>
      <c r="O7058" s="703"/>
      <c r="P7058" s="603"/>
      <c r="Q7058" s="603"/>
      <c r="R7058" s="603"/>
      <c r="S7058" s="603"/>
      <c r="T7058" s="603"/>
      <c r="U7058" s="603"/>
      <c r="V7058" s="699"/>
      <c r="W7058" s="700"/>
      <c r="X7058" s="701"/>
      <c r="Y7058" s="566"/>
      <c r="Z7058" s="566"/>
      <c r="AA7058" s="566"/>
      <c r="AB7058" s="566"/>
      <c r="AC7058" s="566"/>
      <c r="AD7058" s="566"/>
      <c r="AE7058" s="566"/>
      <c r="AF7058" s="566"/>
    </row>
    <row r="7059" spans="2:32" hidden="1" outlineLevel="1" x14ac:dyDescent="0.45">
      <c r="B7059" s="592"/>
      <c r="C7059" s="686"/>
      <c r="D7059" s="686"/>
      <c r="E7059" s="688"/>
      <c r="F7059" s="689"/>
      <c r="G7059" s="690"/>
      <c r="H7059" s="594"/>
      <c r="I7059" s="594"/>
      <c r="J7059" s="594"/>
      <c r="K7059" s="594"/>
      <c r="L7059" s="594"/>
      <c r="M7059" s="594"/>
      <c r="N7059" s="692"/>
      <c r="O7059" s="702"/>
      <c r="P7059" s="594"/>
      <c r="Q7059" s="594"/>
      <c r="R7059" s="594"/>
      <c r="S7059" s="594"/>
      <c r="T7059" s="594"/>
      <c r="U7059" s="594"/>
      <c r="V7059" s="692"/>
      <c r="W7059" s="693"/>
      <c r="X7059" s="694"/>
      <c r="Y7059" s="566"/>
      <c r="Z7059" s="566"/>
      <c r="AA7059" s="566"/>
      <c r="AB7059" s="566"/>
      <c r="AC7059" s="566"/>
      <c r="AD7059" s="566"/>
      <c r="AE7059" s="566"/>
      <c r="AF7059" s="566"/>
    </row>
    <row r="7060" spans="2:32" hidden="1" outlineLevel="1" x14ac:dyDescent="0.45">
      <c r="B7060" s="601"/>
      <c r="C7060" s="695"/>
      <c r="D7060" s="695"/>
      <c r="E7060" s="696"/>
      <c r="F7060" s="697"/>
      <c r="G7060" s="698"/>
      <c r="H7060" s="603"/>
      <c r="I7060" s="603"/>
      <c r="J7060" s="603"/>
      <c r="K7060" s="603"/>
      <c r="L7060" s="603"/>
      <c r="M7060" s="603"/>
      <c r="N7060" s="699"/>
      <c r="O7060" s="703"/>
      <c r="P7060" s="603"/>
      <c r="Q7060" s="603"/>
      <c r="R7060" s="603"/>
      <c r="S7060" s="603"/>
      <c r="T7060" s="603"/>
      <c r="U7060" s="603"/>
      <c r="V7060" s="699"/>
      <c r="W7060" s="700"/>
      <c r="X7060" s="701"/>
      <c r="Y7060" s="566"/>
      <c r="Z7060" s="566"/>
      <c r="AA7060" s="566"/>
      <c r="AB7060" s="566"/>
      <c r="AC7060" s="566"/>
      <c r="AD7060" s="566"/>
      <c r="AE7060" s="566"/>
      <c r="AF7060" s="566"/>
    </row>
    <row r="7061" spans="2:32" hidden="1" outlineLevel="1" x14ac:dyDescent="0.45">
      <c r="B7061" s="592"/>
      <c r="C7061" s="686"/>
      <c r="D7061" s="686"/>
      <c r="E7061" s="688"/>
      <c r="F7061" s="689"/>
      <c r="G7061" s="690"/>
      <c r="H7061" s="594"/>
      <c r="I7061" s="594"/>
      <c r="J7061" s="594"/>
      <c r="K7061" s="594"/>
      <c r="L7061" s="594"/>
      <c r="M7061" s="594"/>
      <c r="N7061" s="692"/>
      <c r="O7061" s="702"/>
      <c r="P7061" s="594"/>
      <c r="Q7061" s="594"/>
      <c r="R7061" s="594"/>
      <c r="S7061" s="594"/>
      <c r="T7061" s="594"/>
      <c r="U7061" s="594"/>
      <c r="V7061" s="692"/>
      <c r="W7061" s="693"/>
      <c r="X7061" s="694"/>
      <c r="Y7061" s="566"/>
      <c r="Z7061" s="566"/>
      <c r="AA7061" s="566"/>
      <c r="AB7061" s="566"/>
      <c r="AC7061" s="566"/>
      <c r="AD7061" s="566"/>
      <c r="AE7061" s="566"/>
      <c r="AF7061" s="566"/>
    </row>
    <row r="7062" spans="2:32" hidden="1" outlineLevel="1" x14ac:dyDescent="0.45">
      <c r="B7062" s="601"/>
      <c r="C7062" s="695"/>
      <c r="D7062" s="695"/>
      <c r="E7062" s="696"/>
      <c r="F7062" s="697"/>
      <c r="G7062" s="698"/>
      <c r="H7062" s="603"/>
      <c r="I7062" s="603"/>
      <c r="J7062" s="603"/>
      <c r="K7062" s="603"/>
      <c r="L7062" s="603"/>
      <c r="M7062" s="603"/>
      <c r="N7062" s="699"/>
      <c r="O7062" s="703"/>
      <c r="P7062" s="603"/>
      <c r="Q7062" s="603"/>
      <c r="R7062" s="603"/>
      <c r="S7062" s="603"/>
      <c r="T7062" s="603"/>
      <c r="U7062" s="603"/>
      <c r="V7062" s="699"/>
      <c r="W7062" s="700"/>
      <c r="X7062" s="701"/>
      <c r="Y7062" s="566"/>
      <c r="Z7062" s="566"/>
      <c r="AA7062" s="566"/>
      <c r="AB7062" s="566"/>
      <c r="AC7062" s="566"/>
      <c r="AD7062" s="566"/>
      <c r="AE7062" s="566"/>
      <c r="AF7062" s="566"/>
    </row>
    <row r="7063" spans="2:32" hidden="1" outlineLevel="1" x14ac:dyDescent="0.45">
      <c r="B7063" s="592"/>
      <c r="C7063" s="686"/>
      <c r="D7063" s="686"/>
      <c r="E7063" s="688"/>
      <c r="F7063" s="689"/>
      <c r="G7063" s="690"/>
      <c r="H7063" s="594"/>
      <c r="I7063" s="594"/>
      <c r="J7063" s="594"/>
      <c r="K7063" s="594"/>
      <c r="L7063" s="594"/>
      <c r="M7063" s="594"/>
      <c r="N7063" s="692"/>
      <c r="O7063" s="702"/>
      <c r="P7063" s="594"/>
      <c r="Q7063" s="594"/>
      <c r="R7063" s="594"/>
      <c r="S7063" s="594"/>
      <c r="T7063" s="594"/>
      <c r="U7063" s="594"/>
      <c r="V7063" s="692"/>
      <c r="W7063" s="693"/>
      <c r="X7063" s="694"/>
      <c r="Y7063" s="566"/>
      <c r="Z7063" s="566"/>
      <c r="AA7063" s="566"/>
      <c r="AB7063" s="566"/>
      <c r="AC7063" s="566"/>
      <c r="AD7063" s="566"/>
      <c r="AE7063" s="566"/>
      <c r="AF7063" s="566"/>
    </row>
    <row r="7064" spans="2:32" hidden="1" outlineLevel="1" x14ac:dyDescent="0.45">
      <c r="B7064" s="601"/>
      <c r="C7064" s="695"/>
      <c r="D7064" s="695"/>
      <c r="E7064" s="696"/>
      <c r="F7064" s="697"/>
      <c r="G7064" s="698"/>
      <c r="H7064" s="603"/>
      <c r="I7064" s="603"/>
      <c r="J7064" s="603"/>
      <c r="K7064" s="603"/>
      <c r="L7064" s="603"/>
      <c r="M7064" s="603"/>
      <c r="N7064" s="699"/>
      <c r="O7064" s="703"/>
      <c r="P7064" s="603"/>
      <c r="Q7064" s="603"/>
      <c r="R7064" s="603"/>
      <c r="S7064" s="603"/>
      <c r="T7064" s="603"/>
      <c r="U7064" s="603"/>
      <c r="V7064" s="699"/>
      <c r="W7064" s="700"/>
      <c r="X7064" s="701"/>
      <c r="Y7064" s="566"/>
      <c r="Z7064" s="566"/>
      <c r="AA7064" s="566"/>
      <c r="AB7064" s="566"/>
      <c r="AC7064" s="566"/>
      <c r="AD7064" s="566"/>
      <c r="AE7064" s="566"/>
      <c r="AF7064" s="566"/>
    </row>
    <row r="7065" spans="2:32" hidden="1" outlineLevel="1" x14ac:dyDescent="0.45">
      <c r="B7065" s="592"/>
      <c r="C7065" s="686"/>
      <c r="D7065" s="686"/>
      <c r="E7065" s="688"/>
      <c r="F7065" s="689"/>
      <c r="G7065" s="690"/>
      <c r="H7065" s="594"/>
      <c r="I7065" s="594"/>
      <c r="J7065" s="594"/>
      <c r="K7065" s="594"/>
      <c r="L7065" s="594"/>
      <c r="M7065" s="594"/>
      <c r="N7065" s="692"/>
      <c r="O7065" s="702"/>
      <c r="P7065" s="594"/>
      <c r="Q7065" s="594"/>
      <c r="R7065" s="594"/>
      <c r="S7065" s="594"/>
      <c r="T7065" s="594"/>
      <c r="U7065" s="594"/>
      <c r="V7065" s="692"/>
      <c r="W7065" s="693"/>
      <c r="X7065" s="694"/>
      <c r="Y7065" s="566"/>
      <c r="Z7065" s="566"/>
      <c r="AA7065" s="566"/>
      <c r="AB7065" s="566"/>
      <c r="AC7065" s="566"/>
      <c r="AD7065" s="566"/>
      <c r="AE7065" s="566"/>
      <c r="AF7065" s="566"/>
    </row>
    <row r="7066" spans="2:32" hidden="1" outlineLevel="1" x14ac:dyDescent="0.45">
      <c r="B7066" s="601"/>
      <c r="C7066" s="695"/>
      <c r="D7066" s="695"/>
      <c r="E7066" s="696"/>
      <c r="F7066" s="697"/>
      <c r="G7066" s="698"/>
      <c r="H7066" s="603"/>
      <c r="I7066" s="603"/>
      <c r="J7066" s="603"/>
      <c r="K7066" s="603"/>
      <c r="L7066" s="603"/>
      <c r="M7066" s="603"/>
      <c r="N7066" s="699"/>
      <c r="O7066" s="703"/>
      <c r="P7066" s="603"/>
      <c r="Q7066" s="603"/>
      <c r="R7066" s="603"/>
      <c r="S7066" s="603"/>
      <c r="T7066" s="603"/>
      <c r="U7066" s="603"/>
      <c r="V7066" s="699"/>
      <c r="W7066" s="700"/>
      <c r="X7066" s="701"/>
      <c r="Y7066" s="566"/>
      <c r="Z7066" s="566"/>
      <c r="AA7066" s="566"/>
      <c r="AB7066" s="566"/>
      <c r="AC7066" s="566"/>
      <c r="AD7066" s="566"/>
      <c r="AE7066" s="566"/>
      <c r="AF7066" s="566"/>
    </row>
    <row r="7067" spans="2:32" hidden="1" outlineLevel="1" x14ac:dyDescent="0.45">
      <c r="B7067" s="592"/>
      <c r="C7067" s="686"/>
      <c r="D7067" s="686"/>
      <c r="E7067" s="688"/>
      <c r="F7067" s="689"/>
      <c r="G7067" s="690"/>
      <c r="H7067" s="594"/>
      <c r="I7067" s="594"/>
      <c r="J7067" s="594"/>
      <c r="K7067" s="594"/>
      <c r="L7067" s="594"/>
      <c r="M7067" s="594"/>
      <c r="N7067" s="692"/>
      <c r="O7067" s="702"/>
      <c r="P7067" s="594"/>
      <c r="Q7067" s="594"/>
      <c r="R7067" s="594"/>
      <c r="S7067" s="594"/>
      <c r="T7067" s="594"/>
      <c r="U7067" s="594"/>
      <c r="V7067" s="692"/>
      <c r="W7067" s="693"/>
      <c r="X7067" s="694"/>
      <c r="Y7067" s="566"/>
      <c r="Z7067" s="566"/>
      <c r="AA7067" s="566"/>
      <c r="AB7067" s="566"/>
      <c r="AC7067" s="566"/>
      <c r="AD7067" s="566"/>
      <c r="AE7067" s="566"/>
      <c r="AF7067" s="566"/>
    </row>
    <row r="7068" spans="2:32" hidden="1" outlineLevel="1" x14ac:dyDescent="0.45">
      <c r="B7068" s="601"/>
      <c r="C7068" s="695"/>
      <c r="D7068" s="695"/>
      <c r="E7068" s="696"/>
      <c r="F7068" s="697"/>
      <c r="G7068" s="698"/>
      <c r="H7068" s="603"/>
      <c r="I7068" s="603"/>
      <c r="J7068" s="603"/>
      <c r="K7068" s="603"/>
      <c r="L7068" s="603"/>
      <c r="M7068" s="603"/>
      <c r="N7068" s="699"/>
      <c r="O7068" s="703"/>
      <c r="P7068" s="603"/>
      <c r="Q7068" s="603"/>
      <c r="R7068" s="603"/>
      <c r="S7068" s="603"/>
      <c r="T7068" s="603"/>
      <c r="U7068" s="603"/>
      <c r="V7068" s="699"/>
      <c r="W7068" s="700"/>
      <c r="X7068" s="701"/>
      <c r="Y7068" s="566"/>
      <c r="Z7068" s="566"/>
      <c r="AA7068" s="566"/>
      <c r="AB7068" s="566"/>
      <c r="AC7068" s="566"/>
      <c r="AD7068" s="566"/>
      <c r="AE7068" s="566"/>
      <c r="AF7068" s="566"/>
    </row>
    <row r="7069" spans="2:32" hidden="1" outlineLevel="1" x14ac:dyDescent="0.45">
      <c r="B7069" s="592"/>
      <c r="C7069" s="686"/>
      <c r="D7069" s="686"/>
      <c r="E7069" s="688"/>
      <c r="F7069" s="689"/>
      <c r="G7069" s="690"/>
      <c r="H7069" s="594"/>
      <c r="I7069" s="594"/>
      <c r="J7069" s="594"/>
      <c r="K7069" s="594"/>
      <c r="L7069" s="594"/>
      <c r="M7069" s="594"/>
      <c r="N7069" s="692"/>
      <c r="O7069" s="702"/>
      <c r="P7069" s="594"/>
      <c r="Q7069" s="594"/>
      <c r="R7069" s="594"/>
      <c r="S7069" s="594"/>
      <c r="T7069" s="594"/>
      <c r="U7069" s="594"/>
      <c r="V7069" s="692"/>
      <c r="W7069" s="693"/>
      <c r="X7069" s="694"/>
      <c r="Y7069" s="566"/>
      <c r="Z7069" s="566"/>
      <c r="AA7069" s="566"/>
      <c r="AB7069" s="566"/>
      <c r="AC7069" s="566"/>
      <c r="AD7069" s="566"/>
      <c r="AE7069" s="566"/>
      <c r="AF7069" s="566"/>
    </row>
    <row r="7070" spans="2:32" hidden="1" outlineLevel="1" x14ac:dyDescent="0.45">
      <c r="B7070" s="601"/>
      <c r="C7070" s="695"/>
      <c r="D7070" s="695"/>
      <c r="E7070" s="696"/>
      <c r="F7070" s="697"/>
      <c r="G7070" s="698"/>
      <c r="H7070" s="603"/>
      <c r="I7070" s="603"/>
      <c r="J7070" s="603"/>
      <c r="K7070" s="603"/>
      <c r="L7070" s="603"/>
      <c r="M7070" s="603"/>
      <c r="N7070" s="699"/>
      <c r="O7070" s="703"/>
      <c r="P7070" s="603"/>
      <c r="Q7070" s="603"/>
      <c r="R7070" s="603"/>
      <c r="S7070" s="603"/>
      <c r="T7070" s="603"/>
      <c r="U7070" s="603"/>
      <c r="V7070" s="699"/>
      <c r="W7070" s="700"/>
      <c r="X7070" s="701"/>
      <c r="Y7070" s="566"/>
      <c r="Z7070" s="566"/>
      <c r="AA7070" s="566"/>
      <c r="AB7070" s="566"/>
      <c r="AC7070" s="566"/>
      <c r="AD7070" s="566"/>
      <c r="AE7070" s="566"/>
      <c r="AF7070" s="566"/>
    </row>
    <row r="7071" spans="2:32" hidden="1" outlineLevel="1" x14ac:dyDescent="0.45">
      <c r="B7071" s="592"/>
      <c r="C7071" s="686"/>
      <c r="D7071" s="686"/>
      <c r="E7071" s="688"/>
      <c r="F7071" s="689"/>
      <c r="G7071" s="690"/>
      <c r="H7071" s="594"/>
      <c r="I7071" s="594"/>
      <c r="J7071" s="594"/>
      <c r="K7071" s="594"/>
      <c r="L7071" s="594"/>
      <c r="M7071" s="594"/>
      <c r="N7071" s="692"/>
      <c r="O7071" s="702"/>
      <c r="P7071" s="594"/>
      <c r="Q7071" s="594"/>
      <c r="R7071" s="594"/>
      <c r="S7071" s="594"/>
      <c r="T7071" s="594"/>
      <c r="U7071" s="594"/>
      <c r="V7071" s="692"/>
      <c r="W7071" s="693"/>
      <c r="X7071" s="694"/>
      <c r="Y7071" s="566"/>
      <c r="Z7071" s="566"/>
      <c r="AA7071" s="566"/>
      <c r="AB7071" s="566"/>
      <c r="AC7071" s="566"/>
      <c r="AD7071" s="566"/>
      <c r="AE7071" s="566"/>
      <c r="AF7071" s="566"/>
    </row>
    <row r="7072" spans="2:32" hidden="1" outlineLevel="1" x14ac:dyDescent="0.45">
      <c r="B7072" s="601"/>
      <c r="C7072" s="695"/>
      <c r="D7072" s="695"/>
      <c r="E7072" s="696"/>
      <c r="F7072" s="697"/>
      <c r="G7072" s="698"/>
      <c r="H7072" s="603"/>
      <c r="I7072" s="603"/>
      <c r="J7072" s="603"/>
      <c r="K7072" s="603"/>
      <c r="L7072" s="603"/>
      <c r="M7072" s="603"/>
      <c r="N7072" s="699"/>
      <c r="O7072" s="703"/>
      <c r="P7072" s="603"/>
      <c r="Q7072" s="603"/>
      <c r="R7072" s="603"/>
      <c r="S7072" s="603"/>
      <c r="T7072" s="603"/>
      <c r="U7072" s="603"/>
      <c r="V7072" s="699"/>
      <c r="W7072" s="700"/>
      <c r="X7072" s="701"/>
      <c r="Y7072" s="566"/>
      <c r="Z7072" s="566"/>
      <c r="AA7072" s="566"/>
      <c r="AB7072" s="566"/>
      <c r="AC7072" s="566"/>
      <c r="AD7072" s="566"/>
      <c r="AE7072" s="566"/>
      <c r="AF7072" s="566"/>
    </row>
    <row r="7073" spans="2:32" hidden="1" outlineLevel="1" x14ac:dyDescent="0.45">
      <c r="B7073" s="592"/>
      <c r="C7073" s="686"/>
      <c r="D7073" s="686"/>
      <c r="E7073" s="688"/>
      <c r="F7073" s="689"/>
      <c r="G7073" s="690"/>
      <c r="H7073" s="594"/>
      <c r="I7073" s="594"/>
      <c r="J7073" s="594"/>
      <c r="K7073" s="594"/>
      <c r="L7073" s="594"/>
      <c r="M7073" s="594"/>
      <c r="N7073" s="692"/>
      <c r="O7073" s="702"/>
      <c r="P7073" s="594"/>
      <c r="Q7073" s="594"/>
      <c r="R7073" s="594"/>
      <c r="S7073" s="594"/>
      <c r="T7073" s="594"/>
      <c r="U7073" s="594"/>
      <c r="V7073" s="692"/>
      <c r="W7073" s="693"/>
      <c r="X7073" s="694"/>
      <c r="Y7073" s="566"/>
      <c r="Z7073" s="566"/>
      <c r="AA7073" s="566"/>
      <c r="AB7073" s="566"/>
      <c r="AC7073" s="566"/>
      <c r="AD7073" s="566"/>
      <c r="AE7073" s="566"/>
      <c r="AF7073" s="566"/>
    </row>
    <row r="7074" spans="2:32" hidden="1" outlineLevel="1" x14ac:dyDescent="0.45">
      <c r="B7074" s="601"/>
      <c r="C7074" s="695"/>
      <c r="D7074" s="695"/>
      <c r="E7074" s="696"/>
      <c r="F7074" s="697"/>
      <c r="G7074" s="698"/>
      <c r="H7074" s="603"/>
      <c r="I7074" s="603"/>
      <c r="J7074" s="603"/>
      <c r="K7074" s="603"/>
      <c r="L7074" s="603"/>
      <c r="M7074" s="603"/>
      <c r="N7074" s="699"/>
      <c r="O7074" s="703"/>
      <c r="P7074" s="603"/>
      <c r="Q7074" s="603"/>
      <c r="R7074" s="603"/>
      <c r="S7074" s="603"/>
      <c r="T7074" s="603"/>
      <c r="U7074" s="603"/>
      <c r="V7074" s="699"/>
      <c r="W7074" s="700"/>
      <c r="X7074" s="701"/>
      <c r="Y7074" s="566"/>
      <c r="Z7074" s="566"/>
      <c r="AA7074" s="566"/>
      <c r="AB7074" s="566"/>
      <c r="AC7074" s="566"/>
      <c r="AD7074" s="566"/>
      <c r="AE7074" s="566"/>
      <c r="AF7074" s="566"/>
    </row>
    <row r="7075" spans="2:32" hidden="1" outlineLevel="1" x14ac:dyDescent="0.45">
      <c r="B7075" s="592"/>
      <c r="C7075" s="686"/>
      <c r="D7075" s="686"/>
      <c r="E7075" s="688"/>
      <c r="F7075" s="689"/>
      <c r="G7075" s="690"/>
      <c r="H7075" s="594"/>
      <c r="I7075" s="594"/>
      <c r="J7075" s="594"/>
      <c r="K7075" s="594"/>
      <c r="L7075" s="594"/>
      <c r="M7075" s="594"/>
      <c r="N7075" s="692"/>
      <c r="O7075" s="702"/>
      <c r="P7075" s="594"/>
      <c r="Q7075" s="594"/>
      <c r="R7075" s="594"/>
      <c r="S7075" s="594"/>
      <c r="T7075" s="594"/>
      <c r="U7075" s="594"/>
      <c r="V7075" s="692"/>
      <c r="W7075" s="693"/>
      <c r="X7075" s="694"/>
      <c r="Y7075" s="566"/>
      <c r="Z7075" s="566"/>
      <c r="AA7075" s="566"/>
      <c r="AB7075" s="566"/>
      <c r="AC7075" s="566"/>
      <c r="AD7075" s="566"/>
      <c r="AE7075" s="566"/>
      <c r="AF7075" s="566"/>
    </row>
    <row r="7076" spans="2:32" hidden="1" outlineLevel="1" x14ac:dyDescent="0.45">
      <c r="B7076" s="601"/>
      <c r="C7076" s="695"/>
      <c r="D7076" s="695"/>
      <c r="E7076" s="696"/>
      <c r="F7076" s="697"/>
      <c r="G7076" s="698"/>
      <c r="H7076" s="603"/>
      <c r="I7076" s="603"/>
      <c r="J7076" s="603"/>
      <c r="K7076" s="603"/>
      <c r="L7076" s="603"/>
      <c r="M7076" s="603"/>
      <c r="N7076" s="699"/>
      <c r="O7076" s="703"/>
      <c r="P7076" s="603"/>
      <c r="Q7076" s="603"/>
      <c r="R7076" s="603"/>
      <c r="S7076" s="603"/>
      <c r="T7076" s="603"/>
      <c r="U7076" s="603"/>
      <c r="V7076" s="699"/>
      <c r="W7076" s="700"/>
      <c r="X7076" s="701"/>
      <c r="Y7076" s="566"/>
      <c r="Z7076" s="566"/>
      <c r="AA7076" s="566"/>
      <c r="AB7076" s="566"/>
      <c r="AC7076" s="566"/>
      <c r="AD7076" s="566"/>
      <c r="AE7076" s="566"/>
      <c r="AF7076" s="566"/>
    </row>
    <row r="7077" spans="2:32" hidden="1" outlineLevel="1" x14ac:dyDescent="0.45">
      <c r="B7077" s="592"/>
      <c r="C7077" s="686"/>
      <c r="D7077" s="686"/>
      <c r="E7077" s="688"/>
      <c r="F7077" s="689"/>
      <c r="G7077" s="690"/>
      <c r="H7077" s="594"/>
      <c r="I7077" s="594"/>
      <c r="J7077" s="594"/>
      <c r="K7077" s="594"/>
      <c r="L7077" s="594"/>
      <c r="M7077" s="594"/>
      <c r="N7077" s="692"/>
      <c r="O7077" s="702"/>
      <c r="P7077" s="594"/>
      <c r="Q7077" s="594"/>
      <c r="R7077" s="594"/>
      <c r="S7077" s="594"/>
      <c r="T7077" s="594"/>
      <c r="U7077" s="594"/>
      <c r="V7077" s="692"/>
      <c r="W7077" s="693"/>
      <c r="X7077" s="694"/>
      <c r="Y7077" s="566"/>
      <c r="Z7077" s="566"/>
      <c r="AA7077" s="566"/>
      <c r="AB7077" s="566"/>
      <c r="AC7077" s="566"/>
      <c r="AD7077" s="566"/>
      <c r="AE7077" s="566"/>
      <c r="AF7077" s="566"/>
    </row>
    <row r="7078" spans="2:32" hidden="1" outlineLevel="1" x14ac:dyDescent="0.45">
      <c r="B7078" s="601"/>
      <c r="C7078" s="695"/>
      <c r="D7078" s="695"/>
      <c r="E7078" s="696"/>
      <c r="F7078" s="697"/>
      <c r="G7078" s="698"/>
      <c r="H7078" s="603"/>
      <c r="I7078" s="603"/>
      <c r="J7078" s="603"/>
      <c r="K7078" s="603"/>
      <c r="L7078" s="603"/>
      <c r="M7078" s="603"/>
      <c r="N7078" s="699"/>
      <c r="O7078" s="703"/>
      <c r="P7078" s="603"/>
      <c r="Q7078" s="603"/>
      <c r="R7078" s="603"/>
      <c r="S7078" s="603"/>
      <c r="T7078" s="603"/>
      <c r="U7078" s="603"/>
      <c r="V7078" s="699"/>
      <c r="W7078" s="700"/>
      <c r="X7078" s="701"/>
      <c r="Y7078" s="566"/>
      <c r="Z7078" s="566"/>
      <c r="AA7078" s="566"/>
      <c r="AB7078" s="566"/>
      <c r="AC7078" s="566"/>
      <c r="AD7078" s="566"/>
      <c r="AE7078" s="566"/>
      <c r="AF7078" s="566"/>
    </row>
    <row r="7079" spans="2:32" hidden="1" outlineLevel="1" x14ac:dyDescent="0.45">
      <c r="B7079" s="592"/>
      <c r="C7079" s="686"/>
      <c r="D7079" s="686"/>
      <c r="E7079" s="688"/>
      <c r="F7079" s="689"/>
      <c r="G7079" s="690"/>
      <c r="H7079" s="594"/>
      <c r="I7079" s="594"/>
      <c r="J7079" s="594"/>
      <c r="K7079" s="594"/>
      <c r="L7079" s="594"/>
      <c r="M7079" s="594"/>
      <c r="N7079" s="692"/>
      <c r="O7079" s="702"/>
      <c r="P7079" s="594"/>
      <c r="Q7079" s="594"/>
      <c r="R7079" s="594"/>
      <c r="S7079" s="594"/>
      <c r="T7079" s="594"/>
      <c r="U7079" s="594"/>
      <c r="V7079" s="692"/>
      <c r="W7079" s="693"/>
      <c r="X7079" s="694"/>
      <c r="Y7079" s="566"/>
      <c r="Z7079" s="566"/>
      <c r="AA7079" s="566"/>
      <c r="AB7079" s="566"/>
      <c r="AC7079" s="566"/>
      <c r="AD7079" s="566"/>
      <c r="AE7079" s="566"/>
      <c r="AF7079" s="566"/>
    </row>
    <row r="7080" spans="2:32" hidden="1" outlineLevel="1" x14ac:dyDescent="0.45">
      <c r="B7080" s="601"/>
      <c r="C7080" s="695"/>
      <c r="D7080" s="695"/>
      <c r="E7080" s="696"/>
      <c r="F7080" s="697"/>
      <c r="G7080" s="698"/>
      <c r="H7080" s="603"/>
      <c r="I7080" s="603"/>
      <c r="J7080" s="603"/>
      <c r="K7080" s="603"/>
      <c r="L7080" s="603"/>
      <c r="M7080" s="603"/>
      <c r="N7080" s="699"/>
      <c r="O7080" s="703"/>
      <c r="P7080" s="603"/>
      <c r="Q7080" s="603"/>
      <c r="R7080" s="603"/>
      <c r="S7080" s="603"/>
      <c r="T7080" s="603"/>
      <c r="U7080" s="603"/>
      <c r="V7080" s="699"/>
      <c r="W7080" s="700"/>
      <c r="X7080" s="701"/>
      <c r="Y7080" s="566"/>
      <c r="Z7080" s="566"/>
      <c r="AA7080" s="566"/>
      <c r="AB7080" s="566"/>
      <c r="AC7080" s="566"/>
      <c r="AD7080" s="566"/>
      <c r="AE7080" s="566"/>
      <c r="AF7080" s="566"/>
    </row>
    <row r="7081" spans="2:32" hidden="1" outlineLevel="1" x14ac:dyDescent="0.45">
      <c r="B7081" s="592"/>
      <c r="C7081" s="686"/>
      <c r="D7081" s="686"/>
      <c r="E7081" s="688"/>
      <c r="F7081" s="689"/>
      <c r="G7081" s="690"/>
      <c r="H7081" s="594"/>
      <c r="I7081" s="594"/>
      <c r="J7081" s="594"/>
      <c r="K7081" s="594"/>
      <c r="L7081" s="594"/>
      <c r="M7081" s="594"/>
      <c r="N7081" s="692"/>
      <c r="O7081" s="702"/>
      <c r="P7081" s="594"/>
      <c r="Q7081" s="594"/>
      <c r="R7081" s="594"/>
      <c r="S7081" s="594"/>
      <c r="T7081" s="594"/>
      <c r="U7081" s="594"/>
      <c r="V7081" s="692"/>
      <c r="W7081" s="693"/>
      <c r="X7081" s="694"/>
      <c r="Y7081" s="566"/>
      <c r="Z7081" s="566"/>
      <c r="AA7081" s="566"/>
      <c r="AB7081" s="566"/>
      <c r="AC7081" s="566"/>
      <c r="AD7081" s="566"/>
      <c r="AE7081" s="566"/>
      <c r="AF7081" s="566"/>
    </row>
    <row r="7082" spans="2:32" hidden="1" outlineLevel="1" x14ac:dyDescent="0.45">
      <c r="B7082" s="601"/>
      <c r="C7082" s="695"/>
      <c r="D7082" s="695"/>
      <c r="E7082" s="696"/>
      <c r="F7082" s="697"/>
      <c r="G7082" s="698"/>
      <c r="H7082" s="603"/>
      <c r="I7082" s="603"/>
      <c r="J7082" s="603"/>
      <c r="K7082" s="603"/>
      <c r="L7082" s="603"/>
      <c r="M7082" s="603"/>
      <c r="N7082" s="699"/>
      <c r="O7082" s="703"/>
      <c r="P7082" s="603"/>
      <c r="Q7082" s="603"/>
      <c r="R7082" s="603"/>
      <c r="S7082" s="603"/>
      <c r="T7082" s="603"/>
      <c r="U7082" s="603"/>
      <c r="V7082" s="699"/>
      <c r="W7082" s="700"/>
      <c r="X7082" s="701"/>
      <c r="Y7082" s="566"/>
      <c r="Z7082" s="566"/>
      <c r="AA7082" s="566"/>
      <c r="AB7082" s="566"/>
      <c r="AC7082" s="566"/>
      <c r="AD7082" s="566"/>
      <c r="AE7082" s="566"/>
      <c r="AF7082" s="566"/>
    </row>
    <row r="7083" spans="2:32" hidden="1" outlineLevel="1" x14ac:dyDescent="0.45">
      <c r="B7083" s="592"/>
      <c r="C7083" s="686"/>
      <c r="D7083" s="686"/>
      <c r="E7083" s="688"/>
      <c r="F7083" s="689"/>
      <c r="G7083" s="690"/>
      <c r="H7083" s="594"/>
      <c r="I7083" s="594"/>
      <c r="J7083" s="594"/>
      <c r="K7083" s="594"/>
      <c r="L7083" s="594"/>
      <c r="M7083" s="594"/>
      <c r="N7083" s="692"/>
      <c r="O7083" s="702"/>
      <c r="P7083" s="594"/>
      <c r="Q7083" s="594"/>
      <c r="R7083" s="594"/>
      <c r="S7083" s="594"/>
      <c r="T7083" s="594"/>
      <c r="U7083" s="594"/>
      <c r="V7083" s="692"/>
      <c r="W7083" s="693"/>
      <c r="X7083" s="694"/>
      <c r="Y7083" s="566"/>
      <c r="Z7083" s="566"/>
      <c r="AA7083" s="566"/>
      <c r="AB7083" s="566"/>
      <c r="AC7083" s="566"/>
      <c r="AD7083" s="566"/>
      <c r="AE7083" s="566"/>
      <c r="AF7083" s="566"/>
    </row>
    <row r="7084" spans="2:32" hidden="1" outlineLevel="1" x14ac:dyDescent="0.45">
      <c r="B7084" s="601"/>
      <c r="C7084" s="695"/>
      <c r="D7084" s="695"/>
      <c r="E7084" s="696"/>
      <c r="F7084" s="697"/>
      <c r="G7084" s="698"/>
      <c r="H7084" s="603"/>
      <c r="I7084" s="603"/>
      <c r="J7084" s="603"/>
      <c r="K7084" s="603"/>
      <c r="L7084" s="603"/>
      <c r="M7084" s="603"/>
      <c r="N7084" s="699"/>
      <c r="O7084" s="703"/>
      <c r="P7084" s="603"/>
      <c r="Q7084" s="603"/>
      <c r="R7084" s="603"/>
      <c r="S7084" s="603"/>
      <c r="T7084" s="603"/>
      <c r="U7084" s="603"/>
      <c r="V7084" s="699"/>
      <c r="W7084" s="700"/>
      <c r="X7084" s="701"/>
      <c r="Y7084" s="566"/>
      <c r="Z7084" s="566"/>
      <c r="AA7084" s="566"/>
      <c r="AB7084" s="566"/>
      <c r="AC7084" s="566"/>
      <c r="AD7084" s="566"/>
      <c r="AE7084" s="566"/>
      <c r="AF7084" s="566"/>
    </row>
    <row r="7085" spans="2:32" hidden="1" outlineLevel="1" x14ac:dyDescent="0.45">
      <c r="B7085" s="592"/>
      <c r="C7085" s="686"/>
      <c r="D7085" s="686"/>
      <c r="E7085" s="688"/>
      <c r="F7085" s="689"/>
      <c r="G7085" s="690"/>
      <c r="H7085" s="594"/>
      <c r="I7085" s="594"/>
      <c r="J7085" s="594"/>
      <c r="K7085" s="594"/>
      <c r="L7085" s="594"/>
      <c r="M7085" s="594"/>
      <c r="N7085" s="692"/>
      <c r="O7085" s="702"/>
      <c r="P7085" s="594"/>
      <c r="Q7085" s="594"/>
      <c r="R7085" s="594"/>
      <c r="S7085" s="594"/>
      <c r="T7085" s="594"/>
      <c r="U7085" s="594"/>
      <c r="V7085" s="692"/>
      <c r="W7085" s="693"/>
      <c r="X7085" s="694"/>
      <c r="Y7085" s="566"/>
      <c r="Z7085" s="566"/>
      <c r="AA7085" s="566"/>
      <c r="AB7085" s="566"/>
      <c r="AC7085" s="566"/>
      <c r="AD7085" s="566"/>
      <c r="AE7085" s="566"/>
      <c r="AF7085" s="566"/>
    </row>
    <row r="7086" spans="2:32" hidden="1" outlineLevel="1" x14ac:dyDescent="0.45">
      <c r="B7086" s="601"/>
      <c r="C7086" s="695"/>
      <c r="D7086" s="695"/>
      <c r="E7086" s="696"/>
      <c r="F7086" s="697"/>
      <c r="G7086" s="698"/>
      <c r="H7086" s="603"/>
      <c r="I7086" s="603"/>
      <c r="J7086" s="603"/>
      <c r="K7086" s="603"/>
      <c r="L7086" s="603"/>
      <c r="M7086" s="603"/>
      <c r="N7086" s="699"/>
      <c r="O7086" s="703"/>
      <c r="P7086" s="603"/>
      <c r="Q7086" s="603"/>
      <c r="R7086" s="603"/>
      <c r="S7086" s="603"/>
      <c r="T7086" s="603"/>
      <c r="U7086" s="603"/>
      <c r="V7086" s="699"/>
      <c r="W7086" s="700"/>
      <c r="X7086" s="701"/>
      <c r="Y7086" s="566"/>
      <c r="Z7086" s="566"/>
      <c r="AA7086" s="566"/>
      <c r="AB7086" s="566"/>
      <c r="AC7086" s="566"/>
      <c r="AD7086" s="566"/>
      <c r="AE7086" s="566"/>
      <c r="AF7086" s="566"/>
    </row>
    <row r="7087" spans="2:32" hidden="1" outlineLevel="1" x14ac:dyDescent="0.45">
      <c r="B7087" s="592"/>
      <c r="C7087" s="686"/>
      <c r="D7087" s="686"/>
      <c r="E7087" s="688"/>
      <c r="F7087" s="689"/>
      <c r="G7087" s="690"/>
      <c r="H7087" s="594"/>
      <c r="I7087" s="594"/>
      <c r="J7087" s="594"/>
      <c r="K7087" s="594"/>
      <c r="L7087" s="594"/>
      <c r="M7087" s="594"/>
      <c r="N7087" s="692"/>
      <c r="O7087" s="702"/>
      <c r="P7087" s="594"/>
      <c r="Q7087" s="594"/>
      <c r="R7087" s="594"/>
      <c r="S7087" s="594"/>
      <c r="T7087" s="594"/>
      <c r="U7087" s="594"/>
      <c r="V7087" s="692"/>
      <c r="W7087" s="693"/>
      <c r="X7087" s="694"/>
      <c r="Y7087" s="566"/>
      <c r="Z7087" s="566"/>
      <c r="AA7087" s="566"/>
      <c r="AB7087" s="566"/>
      <c r="AC7087" s="566"/>
      <c r="AD7087" s="566"/>
      <c r="AE7087" s="566"/>
      <c r="AF7087" s="566"/>
    </row>
    <row r="7088" spans="2:32" hidden="1" outlineLevel="1" x14ac:dyDescent="0.45">
      <c r="B7088" s="601"/>
      <c r="C7088" s="695"/>
      <c r="D7088" s="695"/>
      <c r="E7088" s="696"/>
      <c r="F7088" s="697"/>
      <c r="G7088" s="698"/>
      <c r="H7088" s="603"/>
      <c r="I7088" s="603"/>
      <c r="J7088" s="603"/>
      <c r="K7088" s="603"/>
      <c r="L7088" s="603"/>
      <c r="M7088" s="603"/>
      <c r="N7088" s="699"/>
      <c r="O7088" s="703"/>
      <c r="P7088" s="603"/>
      <c r="Q7088" s="603"/>
      <c r="R7088" s="603"/>
      <c r="S7088" s="603"/>
      <c r="T7088" s="603"/>
      <c r="U7088" s="603"/>
      <c r="V7088" s="699"/>
      <c r="W7088" s="700"/>
      <c r="X7088" s="701"/>
      <c r="Y7088" s="566"/>
      <c r="Z7088" s="566"/>
      <c r="AA7088" s="566"/>
      <c r="AB7088" s="566"/>
      <c r="AC7088" s="566"/>
      <c r="AD7088" s="566"/>
      <c r="AE7088" s="566"/>
      <c r="AF7088" s="566"/>
    </row>
    <row r="7089" spans="2:32" hidden="1" outlineLevel="1" x14ac:dyDescent="0.45">
      <c r="B7089" s="592"/>
      <c r="C7089" s="686"/>
      <c r="D7089" s="686"/>
      <c r="E7089" s="688"/>
      <c r="F7089" s="689"/>
      <c r="G7089" s="690"/>
      <c r="H7089" s="594"/>
      <c r="I7089" s="594"/>
      <c r="J7089" s="594"/>
      <c r="K7089" s="594"/>
      <c r="L7089" s="594"/>
      <c r="M7089" s="594"/>
      <c r="N7089" s="692"/>
      <c r="O7089" s="702"/>
      <c r="P7089" s="594"/>
      <c r="Q7089" s="594"/>
      <c r="R7089" s="594"/>
      <c r="S7089" s="594"/>
      <c r="T7089" s="594"/>
      <c r="U7089" s="594"/>
      <c r="V7089" s="692"/>
      <c r="W7089" s="693"/>
      <c r="X7089" s="694"/>
      <c r="Y7089" s="566"/>
      <c r="Z7089" s="566"/>
      <c r="AA7089" s="566"/>
      <c r="AB7089" s="566"/>
      <c r="AC7089" s="566"/>
      <c r="AD7089" s="566"/>
      <c r="AE7089" s="566"/>
      <c r="AF7089" s="566"/>
    </row>
    <row r="7090" spans="2:32" hidden="1" outlineLevel="1" x14ac:dyDescent="0.45">
      <c r="B7090" s="601"/>
      <c r="C7090" s="695"/>
      <c r="D7090" s="695"/>
      <c r="E7090" s="696"/>
      <c r="F7090" s="697"/>
      <c r="G7090" s="698"/>
      <c r="H7090" s="603"/>
      <c r="I7090" s="603"/>
      <c r="J7090" s="603"/>
      <c r="K7090" s="603"/>
      <c r="L7090" s="603"/>
      <c r="M7090" s="603"/>
      <c r="N7090" s="699"/>
      <c r="O7090" s="703"/>
      <c r="P7090" s="603"/>
      <c r="Q7090" s="603"/>
      <c r="R7090" s="603"/>
      <c r="S7090" s="603"/>
      <c r="T7090" s="603"/>
      <c r="U7090" s="603"/>
      <c r="V7090" s="699"/>
      <c r="W7090" s="700"/>
      <c r="X7090" s="701"/>
      <c r="Y7090" s="566"/>
      <c r="Z7090" s="566"/>
      <c r="AA7090" s="566"/>
      <c r="AB7090" s="566"/>
      <c r="AC7090" s="566"/>
      <c r="AD7090" s="566"/>
      <c r="AE7090" s="566"/>
      <c r="AF7090" s="566"/>
    </row>
    <row r="7091" spans="2:32" hidden="1" outlineLevel="1" x14ac:dyDescent="0.45">
      <c r="B7091" s="592"/>
      <c r="C7091" s="686"/>
      <c r="D7091" s="686"/>
      <c r="E7091" s="688"/>
      <c r="F7091" s="689"/>
      <c r="G7091" s="690"/>
      <c r="H7091" s="594"/>
      <c r="I7091" s="594"/>
      <c r="J7091" s="594"/>
      <c r="K7091" s="594"/>
      <c r="L7091" s="594"/>
      <c r="M7091" s="594"/>
      <c r="N7091" s="692"/>
      <c r="O7091" s="702"/>
      <c r="P7091" s="594"/>
      <c r="Q7091" s="594"/>
      <c r="R7091" s="594"/>
      <c r="S7091" s="594"/>
      <c r="T7091" s="594"/>
      <c r="U7091" s="594"/>
      <c r="V7091" s="692"/>
      <c r="W7091" s="693"/>
      <c r="X7091" s="694"/>
      <c r="Y7091" s="566"/>
      <c r="Z7091" s="566"/>
      <c r="AA7091" s="566"/>
      <c r="AB7091" s="566"/>
      <c r="AC7091" s="566"/>
      <c r="AD7091" s="566"/>
      <c r="AE7091" s="566"/>
      <c r="AF7091" s="566"/>
    </row>
    <row r="7092" spans="2:32" hidden="1" outlineLevel="1" x14ac:dyDescent="0.45">
      <c r="B7092" s="601"/>
      <c r="C7092" s="695"/>
      <c r="D7092" s="695"/>
      <c r="E7092" s="696"/>
      <c r="F7092" s="697"/>
      <c r="G7092" s="698"/>
      <c r="H7092" s="603"/>
      <c r="I7092" s="603"/>
      <c r="J7092" s="603"/>
      <c r="K7092" s="603"/>
      <c r="L7092" s="603"/>
      <c r="M7092" s="603"/>
      <c r="N7092" s="699"/>
      <c r="O7092" s="703"/>
      <c r="P7092" s="603"/>
      <c r="Q7092" s="603"/>
      <c r="R7092" s="603"/>
      <c r="S7092" s="603"/>
      <c r="T7092" s="603"/>
      <c r="U7092" s="603"/>
      <c r="V7092" s="699"/>
      <c r="W7092" s="700"/>
      <c r="X7092" s="701"/>
      <c r="Y7092" s="566"/>
      <c r="Z7092" s="566"/>
      <c r="AA7092" s="566"/>
      <c r="AB7092" s="566"/>
      <c r="AC7092" s="566"/>
      <c r="AD7092" s="566"/>
      <c r="AE7092" s="566"/>
      <c r="AF7092" s="566"/>
    </row>
    <row r="7093" spans="2:32" hidden="1" outlineLevel="1" x14ac:dyDescent="0.45">
      <c r="B7093" s="592"/>
      <c r="C7093" s="686"/>
      <c r="D7093" s="686"/>
      <c r="E7093" s="688"/>
      <c r="F7093" s="689"/>
      <c r="G7093" s="690"/>
      <c r="H7093" s="594"/>
      <c r="I7093" s="594"/>
      <c r="J7093" s="594"/>
      <c r="K7093" s="594"/>
      <c r="L7093" s="594"/>
      <c r="M7093" s="594"/>
      <c r="N7093" s="692"/>
      <c r="O7093" s="702"/>
      <c r="P7093" s="594"/>
      <c r="Q7093" s="594"/>
      <c r="R7093" s="594"/>
      <c r="S7093" s="594"/>
      <c r="T7093" s="594"/>
      <c r="U7093" s="594"/>
      <c r="V7093" s="692"/>
      <c r="W7093" s="693"/>
      <c r="X7093" s="694"/>
      <c r="Y7093" s="566"/>
      <c r="Z7093" s="566"/>
      <c r="AA7093" s="566"/>
      <c r="AB7093" s="566"/>
      <c r="AC7093" s="566"/>
      <c r="AD7093" s="566"/>
      <c r="AE7093" s="566"/>
      <c r="AF7093" s="566"/>
    </row>
    <row r="7094" spans="2:32" hidden="1" outlineLevel="1" x14ac:dyDescent="0.45">
      <c r="B7094" s="601"/>
      <c r="C7094" s="695"/>
      <c r="D7094" s="695"/>
      <c r="E7094" s="696"/>
      <c r="F7094" s="697"/>
      <c r="G7094" s="698"/>
      <c r="H7094" s="603"/>
      <c r="I7094" s="603"/>
      <c r="J7094" s="603"/>
      <c r="K7094" s="603"/>
      <c r="L7094" s="603"/>
      <c r="M7094" s="603"/>
      <c r="N7094" s="699"/>
      <c r="O7094" s="703"/>
      <c r="P7094" s="603"/>
      <c r="Q7094" s="603"/>
      <c r="R7094" s="603"/>
      <c r="S7094" s="603"/>
      <c r="T7094" s="603"/>
      <c r="U7094" s="603"/>
      <c r="V7094" s="699"/>
      <c r="W7094" s="700"/>
      <c r="X7094" s="701"/>
      <c r="Y7094" s="566"/>
      <c r="Z7094" s="566"/>
      <c r="AA7094" s="566"/>
      <c r="AB7094" s="566"/>
      <c r="AC7094" s="566"/>
      <c r="AD7094" s="566"/>
      <c r="AE7094" s="566"/>
      <c r="AF7094" s="566"/>
    </row>
    <row r="7095" spans="2:32" hidden="1" outlineLevel="1" x14ac:dyDescent="0.45">
      <c r="B7095" s="592"/>
      <c r="C7095" s="686"/>
      <c r="D7095" s="686"/>
      <c r="E7095" s="688"/>
      <c r="F7095" s="689"/>
      <c r="G7095" s="690"/>
      <c r="H7095" s="594"/>
      <c r="I7095" s="594"/>
      <c r="J7095" s="594"/>
      <c r="K7095" s="594"/>
      <c r="L7095" s="594"/>
      <c r="M7095" s="594"/>
      <c r="N7095" s="692"/>
      <c r="O7095" s="702"/>
      <c r="P7095" s="594"/>
      <c r="Q7095" s="594"/>
      <c r="R7095" s="594"/>
      <c r="S7095" s="594"/>
      <c r="T7095" s="594"/>
      <c r="U7095" s="594"/>
      <c r="V7095" s="692"/>
      <c r="W7095" s="693"/>
      <c r="X7095" s="694"/>
      <c r="Y7095" s="566"/>
      <c r="Z7095" s="566"/>
      <c r="AA7095" s="566"/>
      <c r="AB7095" s="566"/>
      <c r="AC7095" s="566"/>
      <c r="AD7095" s="566"/>
      <c r="AE7095" s="566"/>
      <c r="AF7095" s="566"/>
    </row>
    <row r="7096" spans="2:32" hidden="1" outlineLevel="1" x14ac:dyDescent="0.45">
      <c r="B7096" s="601"/>
      <c r="C7096" s="695"/>
      <c r="D7096" s="695"/>
      <c r="E7096" s="696"/>
      <c r="F7096" s="697"/>
      <c r="G7096" s="698"/>
      <c r="H7096" s="603"/>
      <c r="I7096" s="603"/>
      <c r="J7096" s="603"/>
      <c r="K7096" s="603"/>
      <c r="L7096" s="603"/>
      <c r="M7096" s="603"/>
      <c r="N7096" s="699"/>
      <c r="O7096" s="703"/>
      <c r="P7096" s="603"/>
      <c r="Q7096" s="603"/>
      <c r="R7096" s="603"/>
      <c r="S7096" s="603"/>
      <c r="T7096" s="603"/>
      <c r="U7096" s="603"/>
      <c r="V7096" s="699"/>
      <c r="W7096" s="700"/>
      <c r="X7096" s="701"/>
      <c r="Y7096" s="566"/>
      <c r="Z7096" s="566"/>
      <c r="AA7096" s="566"/>
      <c r="AB7096" s="566"/>
      <c r="AC7096" s="566"/>
      <c r="AD7096" s="566"/>
      <c r="AE7096" s="566"/>
      <c r="AF7096" s="566"/>
    </row>
    <row r="7097" spans="2:32" hidden="1" outlineLevel="1" x14ac:dyDescent="0.45">
      <c r="B7097" s="592"/>
      <c r="C7097" s="686"/>
      <c r="D7097" s="686"/>
      <c r="E7097" s="688"/>
      <c r="F7097" s="689"/>
      <c r="G7097" s="690"/>
      <c r="H7097" s="594"/>
      <c r="I7097" s="594"/>
      <c r="J7097" s="594"/>
      <c r="K7097" s="594"/>
      <c r="L7097" s="594"/>
      <c r="M7097" s="594"/>
      <c r="N7097" s="692"/>
      <c r="O7097" s="702"/>
      <c r="P7097" s="594"/>
      <c r="Q7097" s="594"/>
      <c r="R7097" s="594"/>
      <c r="S7097" s="594"/>
      <c r="T7097" s="594"/>
      <c r="U7097" s="594"/>
      <c r="V7097" s="692"/>
      <c r="W7097" s="693"/>
      <c r="X7097" s="694"/>
      <c r="Y7097" s="566"/>
      <c r="Z7097" s="566"/>
      <c r="AA7097" s="566"/>
      <c r="AB7097" s="566"/>
      <c r="AC7097" s="566"/>
      <c r="AD7097" s="566"/>
      <c r="AE7097" s="566"/>
      <c r="AF7097" s="566"/>
    </row>
    <row r="7098" spans="2:32" hidden="1" outlineLevel="1" x14ac:dyDescent="0.45">
      <c r="B7098" s="601"/>
      <c r="C7098" s="695"/>
      <c r="D7098" s="695"/>
      <c r="E7098" s="696"/>
      <c r="F7098" s="697"/>
      <c r="G7098" s="698"/>
      <c r="H7098" s="603"/>
      <c r="I7098" s="603"/>
      <c r="J7098" s="603"/>
      <c r="K7098" s="603"/>
      <c r="L7098" s="603"/>
      <c r="M7098" s="603"/>
      <c r="N7098" s="699"/>
      <c r="O7098" s="703"/>
      <c r="P7098" s="603"/>
      <c r="Q7098" s="603"/>
      <c r="R7098" s="603"/>
      <c r="S7098" s="603"/>
      <c r="T7098" s="603"/>
      <c r="U7098" s="603"/>
      <c r="V7098" s="699"/>
      <c r="W7098" s="700"/>
      <c r="X7098" s="701"/>
      <c r="Y7098" s="566"/>
      <c r="Z7098" s="566"/>
      <c r="AA7098" s="566"/>
      <c r="AB7098" s="566"/>
      <c r="AC7098" s="566"/>
      <c r="AD7098" s="566"/>
      <c r="AE7098" s="566"/>
      <c r="AF7098" s="566"/>
    </row>
    <row r="7099" spans="2:32" hidden="1" outlineLevel="1" x14ac:dyDescent="0.45">
      <c r="B7099" s="592"/>
      <c r="C7099" s="686"/>
      <c r="D7099" s="686"/>
      <c r="E7099" s="688"/>
      <c r="F7099" s="689"/>
      <c r="G7099" s="690"/>
      <c r="H7099" s="594"/>
      <c r="I7099" s="594"/>
      <c r="J7099" s="594"/>
      <c r="K7099" s="594"/>
      <c r="L7099" s="594"/>
      <c r="M7099" s="594"/>
      <c r="N7099" s="692"/>
      <c r="O7099" s="702"/>
      <c r="P7099" s="594"/>
      <c r="Q7099" s="594"/>
      <c r="R7099" s="594"/>
      <c r="S7099" s="594"/>
      <c r="T7099" s="594"/>
      <c r="U7099" s="594"/>
      <c r="V7099" s="692"/>
      <c r="W7099" s="693"/>
      <c r="X7099" s="694"/>
      <c r="Y7099" s="566"/>
      <c r="Z7099" s="566"/>
      <c r="AA7099" s="566"/>
      <c r="AB7099" s="566"/>
      <c r="AC7099" s="566"/>
      <c r="AD7099" s="566"/>
      <c r="AE7099" s="566"/>
      <c r="AF7099" s="566"/>
    </row>
    <row r="7100" spans="2:32" hidden="1" outlineLevel="1" x14ac:dyDescent="0.45">
      <c r="B7100" s="601"/>
      <c r="C7100" s="695"/>
      <c r="D7100" s="695"/>
      <c r="E7100" s="696"/>
      <c r="F7100" s="697"/>
      <c r="G7100" s="698"/>
      <c r="H7100" s="603"/>
      <c r="I7100" s="603"/>
      <c r="J7100" s="603"/>
      <c r="K7100" s="603"/>
      <c r="L7100" s="603"/>
      <c r="M7100" s="603"/>
      <c r="N7100" s="699"/>
      <c r="O7100" s="703"/>
      <c r="P7100" s="603"/>
      <c r="Q7100" s="603"/>
      <c r="R7100" s="603"/>
      <c r="S7100" s="603"/>
      <c r="T7100" s="603"/>
      <c r="U7100" s="603"/>
      <c r="V7100" s="699"/>
      <c r="W7100" s="700"/>
      <c r="X7100" s="701"/>
      <c r="Y7100" s="566"/>
      <c r="Z7100" s="566"/>
      <c r="AA7100" s="566"/>
      <c r="AB7100" s="566"/>
      <c r="AC7100" s="566"/>
      <c r="AD7100" s="566"/>
      <c r="AE7100" s="566"/>
      <c r="AF7100" s="566"/>
    </row>
    <row r="7101" spans="2:32" hidden="1" outlineLevel="1" x14ac:dyDescent="0.45">
      <c r="B7101" s="592"/>
      <c r="C7101" s="686"/>
      <c r="D7101" s="686"/>
      <c r="E7101" s="688"/>
      <c r="F7101" s="689"/>
      <c r="G7101" s="690"/>
      <c r="H7101" s="594"/>
      <c r="I7101" s="594"/>
      <c r="J7101" s="594"/>
      <c r="K7101" s="594"/>
      <c r="L7101" s="594"/>
      <c r="M7101" s="594"/>
      <c r="N7101" s="692"/>
      <c r="O7101" s="702"/>
      <c r="P7101" s="594"/>
      <c r="Q7101" s="594"/>
      <c r="R7101" s="594"/>
      <c r="S7101" s="594"/>
      <c r="T7101" s="594"/>
      <c r="U7101" s="594"/>
      <c r="V7101" s="692"/>
      <c r="W7101" s="693"/>
      <c r="X7101" s="694"/>
      <c r="Y7101" s="566"/>
      <c r="Z7101" s="566"/>
      <c r="AA7101" s="566"/>
      <c r="AB7101" s="566"/>
      <c r="AC7101" s="566"/>
      <c r="AD7101" s="566"/>
      <c r="AE7101" s="566"/>
      <c r="AF7101" s="566"/>
    </row>
    <row r="7102" spans="2:32" hidden="1" outlineLevel="1" x14ac:dyDescent="0.45">
      <c r="B7102" s="601"/>
      <c r="C7102" s="695"/>
      <c r="D7102" s="695"/>
      <c r="E7102" s="696"/>
      <c r="F7102" s="697"/>
      <c r="G7102" s="698"/>
      <c r="H7102" s="603"/>
      <c r="I7102" s="603"/>
      <c r="J7102" s="603"/>
      <c r="K7102" s="603"/>
      <c r="L7102" s="603"/>
      <c r="M7102" s="603"/>
      <c r="N7102" s="699"/>
      <c r="O7102" s="703"/>
      <c r="P7102" s="603"/>
      <c r="Q7102" s="603"/>
      <c r="R7102" s="603"/>
      <c r="S7102" s="603"/>
      <c r="T7102" s="603"/>
      <c r="U7102" s="603"/>
      <c r="V7102" s="699"/>
      <c r="W7102" s="700"/>
      <c r="X7102" s="701"/>
      <c r="Y7102" s="566"/>
      <c r="Z7102" s="566"/>
      <c r="AA7102" s="566"/>
      <c r="AB7102" s="566"/>
      <c r="AC7102" s="566"/>
      <c r="AD7102" s="566"/>
      <c r="AE7102" s="566"/>
      <c r="AF7102" s="566"/>
    </row>
    <row r="7103" spans="2:32" hidden="1" outlineLevel="1" x14ac:dyDescent="0.45">
      <c r="B7103" s="592"/>
      <c r="C7103" s="686"/>
      <c r="D7103" s="686"/>
      <c r="E7103" s="688"/>
      <c r="F7103" s="689"/>
      <c r="G7103" s="690"/>
      <c r="H7103" s="594"/>
      <c r="I7103" s="594"/>
      <c r="J7103" s="594"/>
      <c r="K7103" s="594"/>
      <c r="L7103" s="594"/>
      <c r="M7103" s="594"/>
      <c r="N7103" s="692"/>
      <c r="O7103" s="702"/>
      <c r="P7103" s="594"/>
      <c r="Q7103" s="594"/>
      <c r="R7103" s="594"/>
      <c r="S7103" s="594"/>
      <c r="T7103" s="594"/>
      <c r="U7103" s="594"/>
      <c r="V7103" s="692"/>
      <c r="W7103" s="693"/>
      <c r="X7103" s="694"/>
      <c r="Y7103" s="566"/>
      <c r="Z7103" s="566"/>
      <c r="AA7103" s="566"/>
      <c r="AB7103" s="566"/>
      <c r="AC7103" s="566"/>
      <c r="AD7103" s="566"/>
      <c r="AE7103" s="566"/>
      <c r="AF7103" s="566"/>
    </row>
    <row r="7104" spans="2:32" hidden="1" outlineLevel="1" x14ac:dyDescent="0.45">
      <c r="B7104" s="601"/>
      <c r="C7104" s="695"/>
      <c r="D7104" s="695"/>
      <c r="E7104" s="696"/>
      <c r="F7104" s="697"/>
      <c r="G7104" s="698"/>
      <c r="H7104" s="603"/>
      <c r="I7104" s="603"/>
      <c r="J7104" s="603"/>
      <c r="K7104" s="603"/>
      <c r="L7104" s="603"/>
      <c r="M7104" s="603"/>
      <c r="N7104" s="699"/>
      <c r="O7104" s="703"/>
      <c r="P7104" s="603"/>
      <c r="Q7104" s="603"/>
      <c r="R7104" s="603"/>
      <c r="S7104" s="603"/>
      <c r="T7104" s="603"/>
      <c r="U7104" s="603"/>
      <c r="V7104" s="699"/>
      <c r="W7104" s="700"/>
      <c r="X7104" s="701"/>
      <c r="Y7104" s="566"/>
      <c r="Z7104" s="566"/>
      <c r="AA7104" s="566"/>
      <c r="AB7104" s="566"/>
      <c r="AC7104" s="566"/>
      <c r="AD7104" s="566"/>
      <c r="AE7104" s="566"/>
      <c r="AF7104" s="566"/>
    </row>
    <row r="7105" spans="2:32" hidden="1" outlineLevel="1" x14ac:dyDescent="0.45">
      <c r="B7105" s="592"/>
      <c r="C7105" s="686"/>
      <c r="D7105" s="686"/>
      <c r="E7105" s="688"/>
      <c r="F7105" s="689"/>
      <c r="G7105" s="690"/>
      <c r="H7105" s="594"/>
      <c r="I7105" s="594"/>
      <c r="J7105" s="594"/>
      <c r="K7105" s="594"/>
      <c r="L7105" s="594"/>
      <c r="M7105" s="594"/>
      <c r="N7105" s="692"/>
      <c r="O7105" s="702"/>
      <c r="P7105" s="594"/>
      <c r="Q7105" s="594"/>
      <c r="R7105" s="594"/>
      <c r="S7105" s="594"/>
      <c r="T7105" s="594"/>
      <c r="U7105" s="594"/>
      <c r="V7105" s="692"/>
      <c r="W7105" s="693"/>
      <c r="X7105" s="694"/>
      <c r="Y7105" s="566"/>
      <c r="Z7105" s="566"/>
      <c r="AA7105" s="566"/>
      <c r="AB7105" s="566"/>
      <c r="AC7105" s="566"/>
      <c r="AD7105" s="566"/>
      <c r="AE7105" s="566"/>
      <c r="AF7105" s="566"/>
    </row>
    <row r="7106" spans="2:32" hidden="1" outlineLevel="1" x14ac:dyDescent="0.45">
      <c r="B7106" s="601"/>
      <c r="C7106" s="695"/>
      <c r="D7106" s="695"/>
      <c r="E7106" s="696"/>
      <c r="F7106" s="697"/>
      <c r="G7106" s="698"/>
      <c r="H7106" s="603"/>
      <c r="I7106" s="603"/>
      <c r="J7106" s="603"/>
      <c r="K7106" s="603"/>
      <c r="L7106" s="603"/>
      <c r="M7106" s="603"/>
      <c r="N7106" s="699"/>
      <c r="O7106" s="703"/>
      <c r="P7106" s="603"/>
      <c r="Q7106" s="603"/>
      <c r="R7106" s="603"/>
      <c r="S7106" s="603"/>
      <c r="T7106" s="603"/>
      <c r="U7106" s="603"/>
      <c r="V7106" s="699"/>
      <c r="W7106" s="700"/>
      <c r="X7106" s="701"/>
      <c r="Y7106" s="566"/>
      <c r="Z7106" s="566"/>
      <c r="AA7106" s="566"/>
      <c r="AB7106" s="566"/>
      <c r="AC7106" s="566"/>
      <c r="AD7106" s="566"/>
      <c r="AE7106" s="566"/>
      <c r="AF7106" s="566"/>
    </row>
    <row r="7107" spans="2:32" hidden="1" outlineLevel="1" x14ac:dyDescent="0.45">
      <c r="B7107" s="592"/>
      <c r="C7107" s="686"/>
      <c r="D7107" s="686"/>
      <c r="E7107" s="688"/>
      <c r="F7107" s="689"/>
      <c r="G7107" s="690"/>
      <c r="H7107" s="594"/>
      <c r="I7107" s="594"/>
      <c r="J7107" s="594"/>
      <c r="K7107" s="594"/>
      <c r="L7107" s="594"/>
      <c r="M7107" s="594"/>
      <c r="N7107" s="692"/>
      <c r="O7107" s="702"/>
      <c r="P7107" s="594"/>
      <c r="Q7107" s="594"/>
      <c r="R7107" s="594"/>
      <c r="S7107" s="594"/>
      <c r="T7107" s="594"/>
      <c r="U7107" s="594"/>
      <c r="V7107" s="692"/>
      <c r="W7107" s="693"/>
      <c r="X7107" s="694"/>
      <c r="Y7107" s="566"/>
      <c r="Z7107" s="566"/>
      <c r="AA7107" s="566"/>
      <c r="AB7107" s="566"/>
      <c r="AC7107" s="566"/>
      <c r="AD7107" s="566"/>
      <c r="AE7107" s="566"/>
      <c r="AF7107" s="566"/>
    </row>
    <row r="7108" spans="2:32" hidden="1" outlineLevel="1" x14ac:dyDescent="0.45">
      <c r="B7108" s="601"/>
      <c r="C7108" s="695"/>
      <c r="D7108" s="695"/>
      <c r="E7108" s="696"/>
      <c r="F7108" s="697"/>
      <c r="G7108" s="698"/>
      <c r="H7108" s="603"/>
      <c r="I7108" s="603"/>
      <c r="J7108" s="603"/>
      <c r="K7108" s="603"/>
      <c r="L7108" s="603"/>
      <c r="M7108" s="603"/>
      <c r="N7108" s="699"/>
      <c r="O7108" s="703"/>
      <c r="P7108" s="603"/>
      <c r="Q7108" s="603"/>
      <c r="R7108" s="603"/>
      <c r="S7108" s="603"/>
      <c r="T7108" s="603"/>
      <c r="U7108" s="603"/>
      <c r="V7108" s="699"/>
      <c r="W7108" s="700"/>
      <c r="X7108" s="701"/>
      <c r="Y7108" s="566"/>
      <c r="Z7108" s="566"/>
      <c r="AA7108" s="566"/>
      <c r="AB7108" s="566"/>
      <c r="AC7108" s="566"/>
      <c r="AD7108" s="566"/>
      <c r="AE7108" s="566"/>
      <c r="AF7108" s="566"/>
    </row>
    <row r="7109" spans="2:32" hidden="1" outlineLevel="1" x14ac:dyDescent="0.45">
      <c r="B7109" s="592"/>
      <c r="C7109" s="686"/>
      <c r="D7109" s="686"/>
      <c r="E7109" s="688"/>
      <c r="F7109" s="689"/>
      <c r="G7109" s="690"/>
      <c r="H7109" s="594"/>
      <c r="I7109" s="594"/>
      <c r="J7109" s="594"/>
      <c r="K7109" s="594"/>
      <c r="L7109" s="594"/>
      <c r="M7109" s="594"/>
      <c r="N7109" s="692"/>
      <c r="O7109" s="702"/>
      <c r="P7109" s="594"/>
      <c r="Q7109" s="594"/>
      <c r="R7109" s="594"/>
      <c r="S7109" s="594"/>
      <c r="T7109" s="594"/>
      <c r="U7109" s="594"/>
      <c r="V7109" s="692"/>
      <c r="W7109" s="693"/>
      <c r="X7109" s="694"/>
      <c r="Y7109" s="566"/>
      <c r="Z7109" s="566"/>
      <c r="AA7109" s="566"/>
      <c r="AB7109" s="566"/>
      <c r="AC7109" s="566"/>
      <c r="AD7109" s="566"/>
      <c r="AE7109" s="566"/>
      <c r="AF7109" s="566"/>
    </row>
    <row r="7110" spans="2:32" hidden="1" outlineLevel="1" x14ac:dyDescent="0.45">
      <c r="B7110" s="601"/>
      <c r="C7110" s="695"/>
      <c r="D7110" s="695"/>
      <c r="E7110" s="696"/>
      <c r="F7110" s="697"/>
      <c r="G7110" s="698"/>
      <c r="H7110" s="603"/>
      <c r="I7110" s="603"/>
      <c r="J7110" s="603"/>
      <c r="K7110" s="603"/>
      <c r="L7110" s="603"/>
      <c r="M7110" s="603"/>
      <c r="N7110" s="699"/>
      <c r="O7110" s="703"/>
      <c r="P7110" s="603"/>
      <c r="Q7110" s="603"/>
      <c r="R7110" s="603"/>
      <c r="S7110" s="603"/>
      <c r="T7110" s="603"/>
      <c r="U7110" s="603"/>
      <c r="V7110" s="699"/>
      <c r="W7110" s="700"/>
      <c r="X7110" s="701"/>
      <c r="Y7110" s="566"/>
      <c r="Z7110" s="566"/>
      <c r="AA7110" s="566"/>
      <c r="AB7110" s="566"/>
      <c r="AC7110" s="566"/>
      <c r="AD7110" s="566"/>
      <c r="AE7110" s="566"/>
      <c r="AF7110" s="566"/>
    </row>
    <row r="7111" spans="2:32" hidden="1" outlineLevel="1" x14ac:dyDescent="0.45">
      <c r="B7111" s="592"/>
      <c r="C7111" s="686"/>
      <c r="D7111" s="686"/>
      <c r="E7111" s="688"/>
      <c r="F7111" s="689"/>
      <c r="G7111" s="690"/>
      <c r="H7111" s="594"/>
      <c r="I7111" s="594"/>
      <c r="J7111" s="594"/>
      <c r="K7111" s="594"/>
      <c r="L7111" s="594"/>
      <c r="M7111" s="594"/>
      <c r="N7111" s="692"/>
      <c r="O7111" s="702"/>
      <c r="P7111" s="594"/>
      <c r="Q7111" s="594"/>
      <c r="R7111" s="594"/>
      <c r="S7111" s="594"/>
      <c r="T7111" s="594"/>
      <c r="U7111" s="594"/>
      <c r="V7111" s="692"/>
      <c r="W7111" s="693"/>
      <c r="X7111" s="694"/>
      <c r="Y7111" s="566"/>
      <c r="Z7111" s="566"/>
      <c r="AA7111" s="566"/>
      <c r="AB7111" s="566"/>
      <c r="AC7111" s="566"/>
      <c r="AD7111" s="566"/>
      <c r="AE7111" s="566"/>
      <c r="AF7111" s="566"/>
    </row>
    <row r="7112" spans="2:32" hidden="1" outlineLevel="1" x14ac:dyDescent="0.45">
      <c r="B7112" s="601"/>
      <c r="C7112" s="695"/>
      <c r="D7112" s="695"/>
      <c r="E7112" s="696"/>
      <c r="F7112" s="697"/>
      <c r="G7112" s="698"/>
      <c r="H7112" s="603"/>
      <c r="I7112" s="603"/>
      <c r="J7112" s="603"/>
      <c r="K7112" s="603"/>
      <c r="L7112" s="603"/>
      <c r="M7112" s="603"/>
      <c r="N7112" s="699"/>
      <c r="O7112" s="703"/>
      <c r="P7112" s="603"/>
      <c r="Q7112" s="603"/>
      <c r="R7112" s="603"/>
      <c r="S7112" s="603"/>
      <c r="T7112" s="603"/>
      <c r="U7112" s="603"/>
      <c r="V7112" s="699"/>
      <c r="W7112" s="700"/>
      <c r="X7112" s="701"/>
      <c r="Y7112" s="566"/>
      <c r="Z7112" s="566"/>
      <c r="AA7112" s="566"/>
      <c r="AB7112" s="566"/>
      <c r="AC7112" s="566"/>
      <c r="AD7112" s="566"/>
      <c r="AE7112" s="566"/>
      <c r="AF7112" s="566"/>
    </row>
    <row r="7113" spans="2:32" hidden="1" outlineLevel="1" x14ac:dyDescent="0.45">
      <c r="B7113" s="592"/>
      <c r="C7113" s="686"/>
      <c r="D7113" s="686"/>
      <c r="E7113" s="688"/>
      <c r="F7113" s="689"/>
      <c r="G7113" s="690"/>
      <c r="H7113" s="594"/>
      <c r="I7113" s="594"/>
      <c r="J7113" s="594"/>
      <c r="K7113" s="594"/>
      <c r="L7113" s="594"/>
      <c r="M7113" s="594"/>
      <c r="N7113" s="692"/>
      <c r="O7113" s="702"/>
      <c r="P7113" s="594"/>
      <c r="Q7113" s="594"/>
      <c r="R7113" s="594"/>
      <c r="S7113" s="594"/>
      <c r="T7113" s="594"/>
      <c r="U7113" s="594"/>
      <c r="V7113" s="692"/>
      <c r="W7113" s="693"/>
      <c r="X7113" s="694"/>
      <c r="Y7113" s="566"/>
      <c r="Z7113" s="566"/>
      <c r="AA7113" s="566"/>
      <c r="AB7113" s="566"/>
      <c r="AC7113" s="566"/>
      <c r="AD7113" s="566"/>
      <c r="AE7113" s="566"/>
      <c r="AF7113" s="566"/>
    </row>
    <row r="7114" spans="2:32" hidden="1" outlineLevel="1" x14ac:dyDescent="0.45">
      <c r="B7114" s="601"/>
      <c r="C7114" s="695"/>
      <c r="D7114" s="695"/>
      <c r="E7114" s="696"/>
      <c r="F7114" s="697"/>
      <c r="G7114" s="698"/>
      <c r="H7114" s="603"/>
      <c r="I7114" s="603"/>
      <c r="J7114" s="603"/>
      <c r="K7114" s="603"/>
      <c r="L7114" s="603"/>
      <c r="M7114" s="603"/>
      <c r="N7114" s="699"/>
      <c r="O7114" s="703"/>
      <c r="P7114" s="603"/>
      <c r="Q7114" s="603"/>
      <c r="R7114" s="603"/>
      <c r="S7114" s="603"/>
      <c r="T7114" s="603"/>
      <c r="U7114" s="603"/>
      <c r="V7114" s="699"/>
      <c r="W7114" s="700"/>
      <c r="X7114" s="701"/>
      <c r="Y7114" s="566"/>
      <c r="Z7114" s="566"/>
      <c r="AA7114" s="566"/>
      <c r="AB7114" s="566"/>
      <c r="AC7114" s="566"/>
      <c r="AD7114" s="566"/>
      <c r="AE7114" s="566"/>
      <c r="AF7114" s="566"/>
    </row>
    <row r="7115" spans="2:32" hidden="1" outlineLevel="1" x14ac:dyDescent="0.45">
      <c r="B7115" s="592"/>
      <c r="C7115" s="686"/>
      <c r="D7115" s="686"/>
      <c r="E7115" s="688"/>
      <c r="F7115" s="689"/>
      <c r="G7115" s="690"/>
      <c r="H7115" s="594"/>
      <c r="I7115" s="594"/>
      <c r="J7115" s="594"/>
      <c r="K7115" s="594"/>
      <c r="L7115" s="594"/>
      <c r="M7115" s="594"/>
      <c r="N7115" s="692"/>
      <c r="O7115" s="702"/>
      <c r="P7115" s="594"/>
      <c r="Q7115" s="594"/>
      <c r="R7115" s="594"/>
      <c r="S7115" s="594"/>
      <c r="T7115" s="594"/>
      <c r="U7115" s="594"/>
      <c r="V7115" s="692"/>
      <c r="W7115" s="693"/>
      <c r="X7115" s="694"/>
      <c r="Y7115" s="566"/>
      <c r="Z7115" s="566"/>
      <c r="AA7115" s="566"/>
      <c r="AB7115" s="566"/>
      <c r="AC7115" s="566"/>
      <c r="AD7115" s="566"/>
      <c r="AE7115" s="566"/>
      <c r="AF7115" s="566"/>
    </row>
    <row r="7116" spans="2:32" hidden="1" outlineLevel="1" x14ac:dyDescent="0.45">
      <c r="B7116" s="601"/>
      <c r="C7116" s="695"/>
      <c r="D7116" s="695"/>
      <c r="E7116" s="696"/>
      <c r="F7116" s="697"/>
      <c r="G7116" s="698"/>
      <c r="H7116" s="603"/>
      <c r="I7116" s="603"/>
      <c r="J7116" s="603"/>
      <c r="K7116" s="603"/>
      <c r="L7116" s="603"/>
      <c r="M7116" s="603"/>
      <c r="N7116" s="699"/>
      <c r="O7116" s="703"/>
      <c r="P7116" s="603"/>
      <c r="Q7116" s="603"/>
      <c r="R7116" s="603"/>
      <c r="S7116" s="603"/>
      <c r="T7116" s="603"/>
      <c r="U7116" s="603"/>
      <c r="V7116" s="699"/>
      <c r="W7116" s="700"/>
      <c r="X7116" s="701"/>
      <c r="Y7116" s="566"/>
      <c r="Z7116" s="566"/>
      <c r="AA7116" s="566"/>
      <c r="AB7116" s="566"/>
      <c r="AC7116" s="566"/>
      <c r="AD7116" s="566"/>
      <c r="AE7116" s="566"/>
      <c r="AF7116" s="566"/>
    </row>
    <row r="7117" spans="2:32" hidden="1" outlineLevel="1" x14ac:dyDescent="0.45">
      <c r="B7117" s="592"/>
      <c r="C7117" s="686"/>
      <c r="D7117" s="686"/>
      <c r="E7117" s="688"/>
      <c r="F7117" s="689"/>
      <c r="G7117" s="690"/>
      <c r="H7117" s="594"/>
      <c r="I7117" s="594"/>
      <c r="J7117" s="594"/>
      <c r="K7117" s="594"/>
      <c r="L7117" s="594"/>
      <c r="M7117" s="594"/>
      <c r="N7117" s="692"/>
      <c r="O7117" s="702"/>
      <c r="P7117" s="594"/>
      <c r="Q7117" s="594"/>
      <c r="R7117" s="594"/>
      <c r="S7117" s="594"/>
      <c r="T7117" s="594"/>
      <c r="U7117" s="594"/>
      <c r="V7117" s="692"/>
      <c r="W7117" s="693"/>
      <c r="X7117" s="694"/>
      <c r="Y7117" s="566"/>
      <c r="Z7117" s="566"/>
      <c r="AA7117" s="566"/>
      <c r="AB7117" s="566"/>
      <c r="AC7117" s="566"/>
      <c r="AD7117" s="566"/>
      <c r="AE7117" s="566"/>
      <c r="AF7117" s="566"/>
    </row>
    <row r="7118" spans="2:32" hidden="1" outlineLevel="1" x14ac:dyDescent="0.45">
      <c r="B7118" s="601"/>
      <c r="C7118" s="695"/>
      <c r="D7118" s="695"/>
      <c r="E7118" s="696"/>
      <c r="F7118" s="697"/>
      <c r="G7118" s="698"/>
      <c r="H7118" s="603"/>
      <c r="I7118" s="603"/>
      <c r="J7118" s="603"/>
      <c r="K7118" s="603"/>
      <c r="L7118" s="603"/>
      <c r="M7118" s="603"/>
      <c r="N7118" s="699"/>
      <c r="O7118" s="703"/>
      <c r="P7118" s="603"/>
      <c r="Q7118" s="603"/>
      <c r="R7118" s="603"/>
      <c r="S7118" s="603"/>
      <c r="T7118" s="603"/>
      <c r="U7118" s="603"/>
      <c r="V7118" s="699"/>
      <c r="W7118" s="700"/>
      <c r="X7118" s="701"/>
      <c r="Y7118" s="566"/>
      <c r="Z7118" s="566"/>
      <c r="AA7118" s="566"/>
      <c r="AB7118" s="566"/>
      <c r="AC7118" s="566"/>
      <c r="AD7118" s="566"/>
      <c r="AE7118" s="566"/>
      <c r="AF7118" s="566"/>
    </row>
    <row r="7119" spans="2:32" hidden="1" outlineLevel="1" x14ac:dyDescent="0.45">
      <c r="B7119" s="592"/>
      <c r="C7119" s="686"/>
      <c r="D7119" s="686"/>
      <c r="E7119" s="688"/>
      <c r="F7119" s="689"/>
      <c r="G7119" s="690"/>
      <c r="H7119" s="594"/>
      <c r="I7119" s="594"/>
      <c r="J7119" s="594"/>
      <c r="K7119" s="594"/>
      <c r="L7119" s="594"/>
      <c r="M7119" s="594"/>
      <c r="N7119" s="692"/>
      <c r="O7119" s="702"/>
      <c r="P7119" s="594"/>
      <c r="Q7119" s="594"/>
      <c r="R7119" s="594"/>
      <c r="S7119" s="594"/>
      <c r="T7119" s="594"/>
      <c r="U7119" s="594"/>
      <c r="V7119" s="692"/>
      <c r="W7119" s="693"/>
      <c r="X7119" s="694"/>
      <c r="Y7119" s="566"/>
      <c r="Z7119" s="566"/>
      <c r="AA7119" s="566"/>
      <c r="AB7119" s="566"/>
      <c r="AC7119" s="566"/>
      <c r="AD7119" s="566"/>
      <c r="AE7119" s="566"/>
      <c r="AF7119" s="566"/>
    </row>
    <row r="7120" spans="2:32" hidden="1" outlineLevel="1" x14ac:dyDescent="0.45">
      <c r="B7120" s="601"/>
      <c r="C7120" s="695"/>
      <c r="D7120" s="695"/>
      <c r="E7120" s="696"/>
      <c r="F7120" s="697"/>
      <c r="G7120" s="698"/>
      <c r="H7120" s="603"/>
      <c r="I7120" s="603"/>
      <c r="J7120" s="603"/>
      <c r="K7120" s="603"/>
      <c r="L7120" s="603"/>
      <c r="M7120" s="603"/>
      <c r="N7120" s="699"/>
      <c r="O7120" s="703"/>
      <c r="P7120" s="603"/>
      <c r="Q7120" s="603"/>
      <c r="R7120" s="603"/>
      <c r="S7120" s="603"/>
      <c r="T7120" s="603"/>
      <c r="U7120" s="603"/>
      <c r="V7120" s="699"/>
      <c r="W7120" s="700"/>
      <c r="X7120" s="701"/>
      <c r="Y7120" s="566"/>
      <c r="Z7120" s="566"/>
      <c r="AA7120" s="566"/>
      <c r="AB7120" s="566"/>
      <c r="AC7120" s="566"/>
      <c r="AD7120" s="566"/>
      <c r="AE7120" s="566"/>
      <c r="AF7120" s="566"/>
    </row>
    <row r="7121" spans="2:32" hidden="1" outlineLevel="1" x14ac:dyDescent="0.45">
      <c r="B7121" s="592"/>
      <c r="C7121" s="686"/>
      <c r="D7121" s="686"/>
      <c r="E7121" s="688"/>
      <c r="F7121" s="689"/>
      <c r="G7121" s="690"/>
      <c r="H7121" s="594"/>
      <c r="I7121" s="594"/>
      <c r="J7121" s="594"/>
      <c r="K7121" s="594"/>
      <c r="L7121" s="594"/>
      <c r="M7121" s="594"/>
      <c r="N7121" s="692"/>
      <c r="O7121" s="702"/>
      <c r="P7121" s="594"/>
      <c r="Q7121" s="594"/>
      <c r="R7121" s="594"/>
      <c r="S7121" s="594"/>
      <c r="T7121" s="594"/>
      <c r="U7121" s="594"/>
      <c r="V7121" s="692"/>
      <c r="W7121" s="693"/>
      <c r="X7121" s="694"/>
      <c r="Y7121" s="566"/>
      <c r="Z7121" s="566"/>
      <c r="AA7121" s="566"/>
      <c r="AB7121" s="566"/>
      <c r="AC7121" s="566"/>
      <c r="AD7121" s="566"/>
      <c r="AE7121" s="566"/>
      <c r="AF7121" s="566"/>
    </row>
    <row r="7122" spans="2:32" hidden="1" outlineLevel="1" x14ac:dyDescent="0.45">
      <c r="B7122" s="601"/>
      <c r="C7122" s="695"/>
      <c r="D7122" s="695"/>
      <c r="E7122" s="696"/>
      <c r="F7122" s="697"/>
      <c r="G7122" s="698"/>
      <c r="H7122" s="603"/>
      <c r="I7122" s="603"/>
      <c r="J7122" s="603"/>
      <c r="K7122" s="603"/>
      <c r="L7122" s="603"/>
      <c r="M7122" s="603"/>
      <c r="N7122" s="699"/>
      <c r="O7122" s="703"/>
      <c r="P7122" s="603"/>
      <c r="Q7122" s="603"/>
      <c r="R7122" s="603"/>
      <c r="S7122" s="603"/>
      <c r="T7122" s="603"/>
      <c r="U7122" s="603"/>
      <c r="V7122" s="699"/>
      <c r="W7122" s="700"/>
      <c r="X7122" s="701"/>
      <c r="Y7122" s="566"/>
      <c r="Z7122" s="566"/>
      <c r="AA7122" s="566"/>
      <c r="AB7122" s="566"/>
      <c r="AC7122" s="566"/>
      <c r="AD7122" s="566"/>
      <c r="AE7122" s="566"/>
      <c r="AF7122" s="566"/>
    </row>
    <row r="7123" spans="2:32" hidden="1" outlineLevel="1" x14ac:dyDescent="0.45">
      <c r="B7123" s="592"/>
      <c r="C7123" s="686"/>
      <c r="D7123" s="686"/>
      <c r="E7123" s="688"/>
      <c r="F7123" s="689"/>
      <c r="G7123" s="690"/>
      <c r="H7123" s="594"/>
      <c r="I7123" s="594"/>
      <c r="J7123" s="594"/>
      <c r="K7123" s="594"/>
      <c r="L7123" s="594"/>
      <c r="M7123" s="594"/>
      <c r="N7123" s="692"/>
      <c r="O7123" s="702"/>
      <c r="P7123" s="594"/>
      <c r="Q7123" s="594"/>
      <c r="R7123" s="594"/>
      <c r="S7123" s="594"/>
      <c r="T7123" s="594"/>
      <c r="U7123" s="594"/>
      <c r="V7123" s="692"/>
      <c r="W7123" s="693"/>
      <c r="X7123" s="694"/>
      <c r="Y7123" s="566"/>
      <c r="Z7123" s="566"/>
      <c r="AA7123" s="566"/>
      <c r="AB7123" s="566"/>
      <c r="AC7123" s="566"/>
      <c r="AD7123" s="566"/>
      <c r="AE7123" s="566"/>
      <c r="AF7123" s="566"/>
    </row>
    <row r="7124" spans="2:32" hidden="1" outlineLevel="1" x14ac:dyDescent="0.45">
      <c r="B7124" s="601"/>
      <c r="C7124" s="695"/>
      <c r="D7124" s="695"/>
      <c r="E7124" s="696"/>
      <c r="F7124" s="697"/>
      <c r="G7124" s="698"/>
      <c r="H7124" s="603"/>
      <c r="I7124" s="603"/>
      <c r="J7124" s="603"/>
      <c r="K7124" s="603"/>
      <c r="L7124" s="603"/>
      <c r="M7124" s="603"/>
      <c r="N7124" s="699"/>
      <c r="O7124" s="703"/>
      <c r="P7124" s="603"/>
      <c r="Q7124" s="603"/>
      <c r="R7124" s="603"/>
      <c r="S7124" s="603"/>
      <c r="T7124" s="603"/>
      <c r="U7124" s="603"/>
      <c r="V7124" s="699"/>
      <c r="W7124" s="700"/>
      <c r="X7124" s="701"/>
      <c r="Y7124" s="566"/>
      <c r="Z7124" s="566"/>
      <c r="AA7124" s="566"/>
      <c r="AB7124" s="566"/>
      <c r="AC7124" s="566"/>
      <c r="AD7124" s="566"/>
      <c r="AE7124" s="566"/>
      <c r="AF7124" s="566"/>
    </row>
    <row r="7125" spans="2:32" hidden="1" outlineLevel="1" x14ac:dyDescent="0.45">
      <c r="B7125" s="592"/>
      <c r="C7125" s="686"/>
      <c r="D7125" s="686"/>
      <c r="E7125" s="688"/>
      <c r="F7125" s="689"/>
      <c r="G7125" s="690"/>
      <c r="H7125" s="594"/>
      <c r="I7125" s="594"/>
      <c r="J7125" s="594"/>
      <c r="K7125" s="594"/>
      <c r="L7125" s="594"/>
      <c r="M7125" s="594"/>
      <c r="N7125" s="692"/>
      <c r="O7125" s="702"/>
      <c r="P7125" s="594"/>
      <c r="Q7125" s="594"/>
      <c r="R7125" s="594"/>
      <c r="S7125" s="594"/>
      <c r="T7125" s="594"/>
      <c r="U7125" s="594"/>
      <c r="V7125" s="692"/>
      <c r="W7125" s="693"/>
      <c r="X7125" s="694"/>
      <c r="Y7125" s="566"/>
      <c r="Z7125" s="566"/>
      <c r="AA7125" s="566"/>
      <c r="AB7125" s="566"/>
      <c r="AC7125" s="566"/>
      <c r="AD7125" s="566"/>
      <c r="AE7125" s="566"/>
      <c r="AF7125" s="566"/>
    </row>
    <row r="7126" spans="2:32" hidden="1" outlineLevel="1" x14ac:dyDescent="0.45">
      <c r="B7126" s="601"/>
      <c r="C7126" s="695"/>
      <c r="D7126" s="695"/>
      <c r="E7126" s="696"/>
      <c r="F7126" s="697"/>
      <c r="G7126" s="698"/>
      <c r="H7126" s="603"/>
      <c r="I7126" s="603"/>
      <c r="J7126" s="603"/>
      <c r="K7126" s="603"/>
      <c r="L7126" s="603"/>
      <c r="M7126" s="603"/>
      <c r="N7126" s="699"/>
      <c r="O7126" s="703"/>
      <c r="P7126" s="603"/>
      <c r="Q7126" s="603"/>
      <c r="R7126" s="603"/>
      <c r="S7126" s="603"/>
      <c r="T7126" s="603"/>
      <c r="U7126" s="603"/>
      <c r="V7126" s="699"/>
      <c r="W7126" s="700"/>
      <c r="X7126" s="701"/>
      <c r="Y7126" s="566"/>
      <c r="Z7126" s="566"/>
      <c r="AA7126" s="566"/>
      <c r="AB7126" s="566"/>
      <c r="AC7126" s="566"/>
      <c r="AD7126" s="566"/>
      <c r="AE7126" s="566"/>
      <c r="AF7126" s="566"/>
    </row>
    <row r="7127" spans="2:32" hidden="1" outlineLevel="1" x14ac:dyDescent="0.45">
      <c r="B7127" s="592"/>
      <c r="C7127" s="686"/>
      <c r="D7127" s="686"/>
      <c r="E7127" s="688"/>
      <c r="F7127" s="689"/>
      <c r="G7127" s="690"/>
      <c r="H7127" s="594"/>
      <c r="I7127" s="594"/>
      <c r="J7127" s="594"/>
      <c r="K7127" s="594"/>
      <c r="L7127" s="594"/>
      <c r="M7127" s="594"/>
      <c r="N7127" s="692"/>
      <c r="O7127" s="702"/>
      <c r="P7127" s="594"/>
      <c r="Q7127" s="594"/>
      <c r="R7127" s="594"/>
      <c r="S7127" s="594"/>
      <c r="T7127" s="594"/>
      <c r="U7127" s="594"/>
      <c r="V7127" s="692"/>
      <c r="W7127" s="693"/>
      <c r="X7127" s="694"/>
      <c r="Y7127" s="566"/>
      <c r="Z7127" s="566"/>
      <c r="AA7127" s="566"/>
      <c r="AB7127" s="566"/>
      <c r="AC7127" s="566"/>
      <c r="AD7127" s="566"/>
      <c r="AE7127" s="566"/>
      <c r="AF7127" s="566"/>
    </row>
    <row r="7128" spans="2:32" hidden="1" outlineLevel="1" x14ac:dyDescent="0.45">
      <c r="B7128" s="601"/>
      <c r="C7128" s="695"/>
      <c r="D7128" s="695"/>
      <c r="E7128" s="696"/>
      <c r="F7128" s="697"/>
      <c r="G7128" s="698"/>
      <c r="H7128" s="603"/>
      <c r="I7128" s="603"/>
      <c r="J7128" s="603"/>
      <c r="K7128" s="603"/>
      <c r="L7128" s="603"/>
      <c r="M7128" s="603"/>
      <c r="N7128" s="699"/>
      <c r="O7128" s="703"/>
      <c r="P7128" s="603"/>
      <c r="Q7128" s="603"/>
      <c r="R7128" s="603"/>
      <c r="S7128" s="603"/>
      <c r="T7128" s="603"/>
      <c r="U7128" s="603"/>
      <c r="V7128" s="699"/>
      <c r="W7128" s="700"/>
      <c r="X7128" s="701"/>
      <c r="Y7128" s="566"/>
      <c r="Z7128" s="566"/>
      <c r="AA7128" s="566"/>
      <c r="AB7128" s="566"/>
      <c r="AC7128" s="566"/>
      <c r="AD7128" s="566"/>
      <c r="AE7128" s="566"/>
      <c r="AF7128" s="566"/>
    </row>
    <row r="7129" spans="2:32" hidden="1" outlineLevel="1" x14ac:dyDescent="0.45">
      <c r="B7129" s="592"/>
      <c r="C7129" s="686"/>
      <c r="D7129" s="686"/>
      <c r="E7129" s="688"/>
      <c r="F7129" s="689"/>
      <c r="G7129" s="690"/>
      <c r="H7129" s="594"/>
      <c r="I7129" s="594"/>
      <c r="J7129" s="594"/>
      <c r="K7129" s="594"/>
      <c r="L7129" s="594"/>
      <c r="M7129" s="594"/>
      <c r="N7129" s="692"/>
      <c r="O7129" s="702"/>
      <c r="P7129" s="594"/>
      <c r="Q7129" s="594"/>
      <c r="R7129" s="594"/>
      <c r="S7129" s="594"/>
      <c r="T7129" s="594"/>
      <c r="U7129" s="594"/>
      <c r="V7129" s="692"/>
      <c r="W7129" s="693"/>
      <c r="X7129" s="694"/>
      <c r="Y7129" s="566"/>
      <c r="Z7129" s="566"/>
      <c r="AA7129" s="566"/>
      <c r="AB7129" s="566"/>
      <c r="AC7129" s="566"/>
      <c r="AD7129" s="566"/>
      <c r="AE7129" s="566"/>
      <c r="AF7129" s="566"/>
    </row>
    <row r="7130" spans="2:32" hidden="1" outlineLevel="1" x14ac:dyDescent="0.45">
      <c r="B7130" s="601"/>
      <c r="C7130" s="695"/>
      <c r="D7130" s="695"/>
      <c r="E7130" s="696"/>
      <c r="F7130" s="697"/>
      <c r="G7130" s="698"/>
      <c r="H7130" s="603"/>
      <c r="I7130" s="603"/>
      <c r="J7130" s="603"/>
      <c r="K7130" s="603"/>
      <c r="L7130" s="603"/>
      <c r="M7130" s="603"/>
      <c r="N7130" s="699"/>
      <c r="O7130" s="703"/>
      <c r="P7130" s="603"/>
      <c r="Q7130" s="603"/>
      <c r="R7130" s="603"/>
      <c r="S7130" s="603"/>
      <c r="T7130" s="603"/>
      <c r="U7130" s="603"/>
      <c r="V7130" s="699"/>
      <c r="W7130" s="700"/>
      <c r="X7130" s="701"/>
      <c r="Y7130" s="566"/>
      <c r="Z7130" s="566"/>
      <c r="AA7130" s="566"/>
      <c r="AB7130" s="566"/>
      <c r="AC7130" s="566"/>
      <c r="AD7130" s="566"/>
      <c r="AE7130" s="566"/>
      <c r="AF7130" s="566"/>
    </row>
    <row r="7131" spans="2:32" hidden="1" outlineLevel="1" x14ac:dyDescent="0.45">
      <c r="B7131" s="592"/>
      <c r="C7131" s="686"/>
      <c r="D7131" s="686"/>
      <c r="E7131" s="688"/>
      <c r="F7131" s="689"/>
      <c r="G7131" s="690"/>
      <c r="H7131" s="594"/>
      <c r="I7131" s="594"/>
      <c r="J7131" s="594"/>
      <c r="K7131" s="594"/>
      <c r="L7131" s="594"/>
      <c r="M7131" s="594"/>
      <c r="N7131" s="692"/>
      <c r="O7131" s="702"/>
      <c r="P7131" s="594"/>
      <c r="Q7131" s="594"/>
      <c r="R7131" s="594"/>
      <c r="S7131" s="594"/>
      <c r="T7131" s="594"/>
      <c r="U7131" s="594"/>
      <c r="V7131" s="692"/>
      <c r="W7131" s="693"/>
      <c r="X7131" s="694"/>
      <c r="Y7131" s="566"/>
      <c r="Z7131" s="566"/>
      <c r="AA7131" s="566"/>
      <c r="AB7131" s="566"/>
      <c r="AC7131" s="566"/>
      <c r="AD7131" s="566"/>
      <c r="AE7131" s="566"/>
      <c r="AF7131" s="566"/>
    </row>
    <row r="7132" spans="2:32" hidden="1" outlineLevel="1" x14ac:dyDescent="0.45">
      <c r="B7132" s="601"/>
      <c r="C7132" s="695"/>
      <c r="D7132" s="695"/>
      <c r="E7132" s="696"/>
      <c r="F7132" s="697"/>
      <c r="G7132" s="698"/>
      <c r="H7132" s="603"/>
      <c r="I7132" s="603"/>
      <c r="J7132" s="603"/>
      <c r="K7132" s="603"/>
      <c r="L7132" s="603"/>
      <c r="M7132" s="603"/>
      <c r="N7132" s="699"/>
      <c r="O7132" s="703"/>
      <c r="P7132" s="603"/>
      <c r="Q7132" s="603"/>
      <c r="R7132" s="603"/>
      <c r="S7132" s="603"/>
      <c r="T7132" s="603"/>
      <c r="U7132" s="603"/>
      <c r="V7132" s="699"/>
      <c r="W7132" s="700"/>
      <c r="X7132" s="701"/>
      <c r="Y7132" s="566"/>
      <c r="Z7132" s="566"/>
      <c r="AA7132" s="566"/>
      <c r="AB7132" s="566"/>
      <c r="AC7132" s="566"/>
      <c r="AD7132" s="566"/>
      <c r="AE7132" s="566"/>
      <c r="AF7132" s="566"/>
    </row>
    <row r="7133" spans="2:32" hidden="1" outlineLevel="1" x14ac:dyDescent="0.45">
      <c r="B7133" s="592"/>
      <c r="C7133" s="686"/>
      <c r="D7133" s="686"/>
      <c r="E7133" s="688"/>
      <c r="F7133" s="689"/>
      <c r="G7133" s="690"/>
      <c r="H7133" s="594"/>
      <c r="I7133" s="594"/>
      <c r="J7133" s="594"/>
      <c r="K7133" s="594"/>
      <c r="L7133" s="594"/>
      <c r="M7133" s="594"/>
      <c r="N7133" s="692"/>
      <c r="O7133" s="702"/>
      <c r="P7133" s="594"/>
      <c r="Q7133" s="594"/>
      <c r="R7133" s="594"/>
      <c r="S7133" s="594"/>
      <c r="T7133" s="594"/>
      <c r="U7133" s="594"/>
      <c r="V7133" s="692"/>
      <c r="W7133" s="693"/>
      <c r="X7133" s="694"/>
      <c r="Y7133" s="566"/>
      <c r="Z7133" s="566"/>
      <c r="AA7133" s="566"/>
      <c r="AB7133" s="566"/>
      <c r="AC7133" s="566"/>
      <c r="AD7133" s="566"/>
      <c r="AE7133" s="566"/>
      <c r="AF7133" s="566"/>
    </row>
    <row r="7134" spans="2:32" hidden="1" outlineLevel="1" x14ac:dyDescent="0.45">
      <c r="B7134" s="601"/>
      <c r="C7134" s="695"/>
      <c r="D7134" s="695"/>
      <c r="E7134" s="696"/>
      <c r="F7134" s="697"/>
      <c r="G7134" s="698"/>
      <c r="H7134" s="603"/>
      <c r="I7134" s="603"/>
      <c r="J7134" s="603"/>
      <c r="K7134" s="603"/>
      <c r="L7134" s="603"/>
      <c r="M7134" s="603"/>
      <c r="N7134" s="699"/>
      <c r="O7134" s="703"/>
      <c r="P7134" s="603"/>
      <c r="Q7134" s="603"/>
      <c r="R7134" s="603"/>
      <c r="S7134" s="603"/>
      <c r="T7134" s="603"/>
      <c r="U7134" s="603"/>
      <c r="V7134" s="699"/>
      <c r="W7134" s="700"/>
      <c r="X7134" s="701"/>
      <c r="Y7134" s="566"/>
      <c r="Z7134" s="566"/>
      <c r="AA7134" s="566"/>
      <c r="AB7134" s="566"/>
      <c r="AC7134" s="566"/>
      <c r="AD7134" s="566"/>
      <c r="AE7134" s="566"/>
      <c r="AF7134" s="566"/>
    </row>
    <row r="7135" spans="2:32" hidden="1" outlineLevel="1" x14ac:dyDescent="0.45">
      <c r="B7135" s="592"/>
      <c r="C7135" s="686"/>
      <c r="D7135" s="686"/>
      <c r="E7135" s="688"/>
      <c r="F7135" s="689"/>
      <c r="G7135" s="690"/>
      <c r="H7135" s="594"/>
      <c r="I7135" s="594"/>
      <c r="J7135" s="594"/>
      <c r="K7135" s="594"/>
      <c r="L7135" s="594"/>
      <c r="M7135" s="594"/>
      <c r="N7135" s="692"/>
      <c r="O7135" s="702"/>
      <c r="P7135" s="594"/>
      <c r="Q7135" s="594"/>
      <c r="R7135" s="594"/>
      <c r="S7135" s="594"/>
      <c r="T7135" s="594"/>
      <c r="U7135" s="594"/>
      <c r="V7135" s="692"/>
      <c r="W7135" s="693"/>
      <c r="X7135" s="694"/>
      <c r="Y7135" s="566"/>
      <c r="Z7135" s="566"/>
      <c r="AA7135" s="566"/>
      <c r="AB7135" s="566"/>
      <c r="AC7135" s="566"/>
      <c r="AD7135" s="566"/>
      <c r="AE7135" s="566"/>
      <c r="AF7135" s="566"/>
    </row>
    <row r="7136" spans="2:32" hidden="1" outlineLevel="1" x14ac:dyDescent="0.45">
      <c r="B7136" s="601"/>
      <c r="C7136" s="695"/>
      <c r="D7136" s="695"/>
      <c r="E7136" s="696"/>
      <c r="F7136" s="697"/>
      <c r="G7136" s="698"/>
      <c r="H7136" s="603"/>
      <c r="I7136" s="603"/>
      <c r="J7136" s="603"/>
      <c r="K7136" s="603"/>
      <c r="L7136" s="603"/>
      <c r="M7136" s="603"/>
      <c r="N7136" s="699"/>
      <c r="O7136" s="703"/>
      <c r="P7136" s="603"/>
      <c r="Q7136" s="603"/>
      <c r="R7136" s="603"/>
      <c r="S7136" s="603"/>
      <c r="T7136" s="603"/>
      <c r="U7136" s="603"/>
      <c r="V7136" s="699"/>
      <c r="W7136" s="700"/>
      <c r="X7136" s="701"/>
      <c r="Y7136" s="566"/>
      <c r="Z7136" s="566"/>
      <c r="AA7136" s="566"/>
      <c r="AB7136" s="566"/>
      <c r="AC7136" s="566"/>
      <c r="AD7136" s="566"/>
      <c r="AE7136" s="566"/>
      <c r="AF7136" s="566"/>
    </row>
    <row r="7137" spans="2:32" hidden="1" outlineLevel="1" x14ac:dyDescent="0.45">
      <c r="B7137" s="592"/>
      <c r="C7137" s="686"/>
      <c r="D7137" s="686"/>
      <c r="E7137" s="688"/>
      <c r="F7137" s="689"/>
      <c r="G7137" s="690"/>
      <c r="H7137" s="594"/>
      <c r="I7137" s="594"/>
      <c r="J7137" s="594"/>
      <c r="K7137" s="594"/>
      <c r="L7137" s="594"/>
      <c r="M7137" s="594"/>
      <c r="N7137" s="692"/>
      <c r="O7137" s="702"/>
      <c r="P7137" s="594"/>
      <c r="Q7137" s="594"/>
      <c r="R7137" s="594"/>
      <c r="S7137" s="594"/>
      <c r="T7137" s="594"/>
      <c r="U7137" s="594"/>
      <c r="V7137" s="692"/>
      <c r="W7137" s="693"/>
      <c r="X7137" s="694"/>
      <c r="Y7137" s="566"/>
      <c r="Z7137" s="566"/>
      <c r="AA7137" s="566"/>
      <c r="AB7137" s="566"/>
      <c r="AC7137" s="566"/>
      <c r="AD7137" s="566"/>
      <c r="AE7137" s="566"/>
      <c r="AF7137" s="566"/>
    </row>
    <row r="7138" spans="2:32" hidden="1" outlineLevel="1" x14ac:dyDescent="0.45">
      <c r="B7138" s="601"/>
      <c r="C7138" s="695"/>
      <c r="D7138" s="695"/>
      <c r="E7138" s="696"/>
      <c r="F7138" s="697"/>
      <c r="G7138" s="698"/>
      <c r="H7138" s="603"/>
      <c r="I7138" s="603"/>
      <c r="J7138" s="603"/>
      <c r="K7138" s="603"/>
      <c r="L7138" s="603"/>
      <c r="M7138" s="603"/>
      <c r="N7138" s="699"/>
      <c r="O7138" s="703"/>
      <c r="P7138" s="603"/>
      <c r="Q7138" s="603"/>
      <c r="R7138" s="603"/>
      <c r="S7138" s="603"/>
      <c r="T7138" s="603"/>
      <c r="U7138" s="603"/>
      <c r="V7138" s="699"/>
      <c r="W7138" s="700"/>
      <c r="X7138" s="701"/>
      <c r="Y7138" s="566"/>
      <c r="Z7138" s="566"/>
      <c r="AA7138" s="566"/>
      <c r="AB7138" s="566"/>
      <c r="AC7138" s="566"/>
      <c r="AD7138" s="566"/>
      <c r="AE7138" s="566"/>
      <c r="AF7138" s="566"/>
    </row>
    <row r="7139" spans="2:32" hidden="1" outlineLevel="1" x14ac:dyDescent="0.45">
      <c r="B7139" s="592"/>
      <c r="C7139" s="686"/>
      <c r="D7139" s="686"/>
      <c r="E7139" s="688"/>
      <c r="F7139" s="689"/>
      <c r="G7139" s="690"/>
      <c r="H7139" s="594"/>
      <c r="I7139" s="594"/>
      <c r="J7139" s="594"/>
      <c r="K7139" s="594"/>
      <c r="L7139" s="594"/>
      <c r="M7139" s="594"/>
      <c r="N7139" s="692"/>
      <c r="O7139" s="702"/>
      <c r="P7139" s="594"/>
      <c r="Q7139" s="594"/>
      <c r="R7139" s="594"/>
      <c r="S7139" s="594"/>
      <c r="T7139" s="594"/>
      <c r="U7139" s="594"/>
      <c r="V7139" s="692"/>
      <c r="W7139" s="693"/>
      <c r="X7139" s="694"/>
      <c r="Y7139" s="566"/>
      <c r="Z7139" s="566"/>
      <c r="AA7139" s="566"/>
      <c r="AB7139" s="566"/>
      <c r="AC7139" s="566"/>
      <c r="AD7139" s="566"/>
      <c r="AE7139" s="566"/>
      <c r="AF7139" s="566"/>
    </row>
    <row r="7140" spans="2:32" hidden="1" outlineLevel="1" x14ac:dyDescent="0.45">
      <c r="B7140" s="601"/>
      <c r="C7140" s="695"/>
      <c r="D7140" s="695"/>
      <c r="E7140" s="696"/>
      <c r="F7140" s="697"/>
      <c r="G7140" s="698"/>
      <c r="H7140" s="603"/>
      <c r="I7140" s="603"/>
      <c r="J7140" s="603"/>
      <c r="K7140" s="603"/>
      <c r="L7140" s="603"/>
      <c r="M7140" s="603"/>
      <c r="N7140" s="699"/>
      <c r="O7140" s="703"/>
      <c r="P7140" s="603"/>
      <c r="Q7140" s="603"/>
      <c r="R7140" s="603"/>
      <c r="S7140" s="603"/>
      <c r="T7140" s="603"/>
      <c r="U7140" s="603"/>
      <c r="V7140" s="699"/>
      <c r="W7140" s="700"/>
      <c r="X7140" s="701"/>
      <c r="Y7140" s="566"/>
      <c r="Z7140" s="566"/>
      <c r="AA7140" s="566"/>
      <c r="AB7140" s="566"/>
      <c r="AC7140" s="566"/>
      <c r="AD7140" s="566"/>
      <c r="AE7140" s="566"/>
      <c r="AF7140" s="566"/>
    </row>
    <row r="7141" spans="2:32" hidden="1" outlineLevel="1" x14ac:dyDescent="0.45">
      <c r="B7141" s="592"/>
      <c r="C7141" s="686"/>
      <c r="D7141" s="686"/>
      <c r="E7141" s="688"/>
      <c r="F7141" s="689"/>
      <c r="G7141" s="690"/>
      <c r="H7141" s="594"/>
      <c r="I7141" s="594"/>
      <c r="J7141" s="594"/>
      <c r="K7141" s="594"/>
      <c r="L7141" s="594"/>
      <c r="M7141" s="594"/>
      <c r="N7141" s="692"/>
      <c r="O7141" s="702"/>
      <c r="P7141" s="594"/>
      <c r="Q7141" s="594"/>
      <c r="R7141" s="594"/>
      <c r="S7141" s="594"/>
      <c r="T7141" s="594"/>
      <c r="U7141" s="594"/>
      <c r="V7141" s="692"/>
      <c r="W7141" s="693"/>
      <c r="X7141" s="694"/>
      <c r="Y7141" s="566"/>
      <c r="Z7141" s="566"/>
      <c r="AA7141" s="566"/>
      <c r="AB7141" s="566"/>
      <c r="AC7141" s="566"/>
      <c r="AD7141" s="566"/>
      <c r="AE7141" s="566"/>
      <c r="AF7141" s="566"/>
    </row>
    <row r="7142" spans="2:32" hidden="1" outlineLevel="1" x14ac:dyDescent="0.45">
      <c r="B7142" s="601"/>
      <c r="C7142" s="695"/>
      <c r="D7142" s="695"/>
      <c r="E7142" s="696"/>
      <c r="F7142" s="697"/>
      <c r="G7142" s="698"/>
      <c r="H7142" s="603"/>
      <c r="I7142" s="603"/>
      <c r="J7142" s="603"/>
      <c r="K7142" s="603"/>
      <c r="L7142" s="603"/>
      <c r="M7142" s="603"/>
      <c r="N7142" s="699"/>
      <c r="O7142" s="703"/>
      <c r="P7142" s="603"/>
      <c r="Q7142" s="603"/>
      <c r="R7142" s="603"/>
      <c r="S7142" s="603"/>
      <c r="T7142" s="603"/>
      <c r="U7142" s="603"/>
      <c r="V7142" s="699"/>
      <c r="W7142" s="700"/>
      <c r="X7142" s="701"/>
      <c r="Y7142" s="566"/>
      <c r="Z7142" s="566"/>
      <c r="AA7142" s="566"/>
      <c r="AB7142" s="566"/>
      <c r="AC7142" s="566"/>
      <c r="AD7142" s="566"/>
      <c r="AE7142" s="566"/>
      <c r="AF7142" s="566"/>
    </row>
    <row r="7143" spans="2:32" hidden="1" outlineLevel="1" x14ac:dyDescent="0.45">
      <c r="B7143" s="592"/>
      <c r="C7143" s="686"/>
      <c r="D7143" s="686"/>
      <c r="E7143" s="688"/>
      <c r="F7143" s="689"/>
      <c r="G7143" s="690"/>
      <c r="H7143" s="594"/>
      <c r="I7143" s="594"/>
      <c r="J7143" s="594"/>
      <c r="K7143" s="594"/>
      <c r="L7143" s="594"/>
      <c r="M7143" s="594"/>
      <c r="N7143" s="692"/>
      <c r="O7143" s="702"/>
      <c r="P7143" s="594"/>
      <c r="Q7143" s="594"/>
      <c r="R7143" s="594"/>
      <c r="S7143" s="594"/>
      <c r="T7143" s="594"/>
      <c r="U7143" s="594"/>
      <c r="V7143" s="692"/>
      <c r="W7143" s="693"/>
      <c r="X7143" s="694"/>
      <c r="Y7143" s="566"/>
      <c r="Z7143" s="566"/>
      <c r="AA7143" s="566"/>
      <c r="AB7143" s="566"/>
      <c r="AC7143" s="566"/>
      <c r="AD7143" s="566"/>
      <c r="AE7143" s="566"/>
      <c r="AF7143" s="566"/>
    </row>
    <row r="7144" spans="2:32" hidden="1" outlineLevel="1" x14ac:dyDescent="0.45">
      <c r="B7144" s="601"/>
      <c r="C7144" s="695"/>
      <c r="D7144" s="695"/>
      <c r="E7144" s="696"/>
      <c r="F7144" s="697"/>
      <c r="G7144" s="698"/>
      <c r="H7144" s="603"/>
      <c r="I7144" s="603"/>
      <c r="J7144" s="603"/>
      <c r="K7144" s="603"/>
      <c r="L7144" s="603"/>
      <c r="M7144" s="603"/>
      <c r="N7144" s="699"/>
      <c r="O7144" s="703"/>
      <c r="P7144" s="603"/>
      <c r="Q7144" s="603"/>
      <c r="R7144" s="603"/>
      <c r="S7144" s="603"/>
      <c r="T7144" s="603"/>
      <c r="U7144" s="603"/>
      <c r="V7144" s="699"/>
      <c r="W7144" s="700"/>
      <c r="X7144" s="701"/>
      <c r="Y7144" s="566"/>
      <c r="Z7144" s="566"/>
      <c r="AA7144" s="566"/>
      <c r="AB7144" s="566"/>
      <c r="AC7144" s="566"/>
      <c r="AD7144" s="566"/>
      <c r="AE7144" s="566"/>
      <c r="AF7144" s="566"/>
    </row>
    <row r="7145" spans="2:32" hidden="1" outlineLevel="1" x14ac:dyDescent="0.45">
      <c r="B7145" s="592"/>
      <c r="C7145" s="686"/>
      <c r="D7145" s="686"/>
      <c r="E7145" s="688"/>
      <c r="F7145" s="689"/>
      <c r="G7145" s="690"/>
      <c r="H7145" s="594"/>
      <c r="I7145" s="594"/>
      <c r="J7145" s="594"/>
      <c r="K7145" s="594"/>
      <c r="L7145" s="594"/>
      <c r="M7145" s="594"/>
      <c r="N7145" s="692"/>
      <c r="O7145" s="702"/>
      <c r="P7145" s="594"/>
      <c r="Q7145" s="594"/>
      <c r="R7145" s="594"/>
      <c r="S7145" s="594"/>
      <c r="T7145" s="594"/>
      <c r="U7145" s="594"/>
      <c r="V7145" s="692"/>
      <c r="W7145" s="693"/>
      <c r="X7145" s="694"/>
      <c r="Y7145" s="566"/>
      <c r="Z7145" s="566"/>
      <c r="AA7145" s="566"/>
      <c r="AB7145" s="566"/>
      <c r="AC7145" s="566"/>
      <c r="AD7145" s="566"/>
      <c r="AE7145" s="566"/>
      <c r="AF7145" s="566"/>
    </row>
    <row r="7146" spans="2:32" hidden="1" outlineLevel="1" x14ac:dyDescent="0.45">
      <c r="B7146" s="601"/>
      <c r="C7146" s="695"/>
      <c r="D7146" s="695"/>
      <c r="E7146" s="696"/>
      <c r="F7146" s="697"/>
      <c r="G7146" s="698"/>
      <c r="H7146" s="603"/>
      <c r="I7146" s="603"/>
      <c r="J7146" s="603"/>
      <c r="K7146" s="603"/>
      <c r="L7146" s="603"/>
      <c r="M7146" s="603"/>
      <c r="N7146" s="699"/>
      <c r="O7146" s="703"/>
      <c r="P7146" s="603"/>
      <c r="Q7146" s="603"/>
      <c r="R7146" s="603"/>
      <c r="S7146" s="603"/>
      <c r="T7146" s="603"/>
      <c r="U7146" s="603"/>
      <c r="V7146" s="699"/>
      <c r="W7146" s="700"/>
      <c r="X7146" s="701"/>
      <c r="Y7146" s="566"/>
      <c r="Z7146" s="566"/>
      <c r="AA7146" s="566"/>
      <c r="AB7146" s="566"/>
      <c r="AC7146" s="566"/>
      <c r="AD7146" s="566"/>
      <c r="AE7146" s="566"/>
      <c r="AF7146" s="566"/>
    </row>
    <row r="7147" spans="2:32" hidden="1" outlineLevel="1" x14ac:dyDescent="0.45">
      <c r="B7147" s="592"/>
      <c r="C7147" s="686"/>
      <c r="D7147" s="686"/>
      <c r="E7147" s="688"/>
      <c r="F7147" s="689"/>
      <c r="G7147" s="690"/>
      <c r="H7147" s="594"/>
      <c r="I7147" s="594"/>
      <c r="J7147" s="594"/>
      <c r="K7147" s="594"/>
      <c r="L7147" s="594"/>
      <c r="M7147" s="594"/>
      <c r="N7147" s="692"/>
      <c r="O7147" s="702"/>
      <c r="P7147" s="594"/>
      <c r="Q7147" s="594"/>
      <c r="R7147" s="594"/>
      <c r="S7147" s="594"/>
      <c r="T7147" s="594"/>
      <c r="U7147" s="594"/>
      <c r="V7147" s="692"/>
      <c r="W7147" s="693"/>
      <c r="X7147" s="694"/>
      <c r="Y7147" s="566"/>
      <c r="Z7147" s="566"/>
      <c r="AA7147" s="566"/>
      <c r="AB7147" s="566"/>
      <c r="AC7147" s="566"/>
      <c r="AD7147" s="566"/>
      <c r="AE7147" s="566"/>
      <c r="AF7147" s="566"/>
    </row>
    <row r="7148" spans="2:32" hidden="1" outlineLevel="1" x14ac:dyDescent="0.45">
      <c r="B7148" s="601"/>
      <c r="C7148" s="695"/>
      <c r="D7148" s="695"/>
      <c r="E7148" s="696"/>
      <c r="F7148" s="697"/>
      <c r="G7148" s="698"/>
      <c r="H7148" s="603"/>
      <c r="I7148" s="603"/>
      <c r="J7148" s="603"/>
      <c r="K7148" s="603"/>
      <c r="L7148" s="603"/>
      <c r="M7148" s="603"/>
      <c r="N7148" s="699"/>
      <c r="O7148" s="703"/>
      <c r="P7148" s="603"/>
      <c r="Q7148" s="603"/>
      <c r="R7148" s="603"/>
      <c r="S7148" s="603"/>
      <c r="T7148" s="603"/>
      <c r="U7148" s="603"/>
      <c r="V7148" s="699"/>
      <c r="W7148" s="700"/>
      <c r="X7148" s="701"/>
      <c r="Y7148" s="566"/>
      <c r="Z7148" s="566"/>
      <c r="AA7148" s="566"/>
      <c r="AB7148" s="566"/>
      <c r="AC7148" s="566"/>
      <c r="AD7148" s="566"/>
      <c r="AE7148" s="566"/>
      <c r="AF7148" s="566"/>
    </row>
    <row r="7149" spans="2:32" hidden="1" outlineLevel="1" x14ac:dyDescent="0.45">
      <c r="B7149" s="592"/>
      <c r="C7149" s="686"/>
      <c r="D7149" s="686"/>
      <c r="E7149" s="688"/>
      <c r="F7149" s="689"/>
      <c r="G7149" s="690"/>
      <c r="H7149" s="594"/>
      <c r="I7149" s="594"/>
      <c r="J7149" s="594"/>
      <c r="K7149" s="594"/>
      <c r="L7149" s="594"/>
      <c r="M7149" s="594"/>
      <c r="N7149" s="692"/>
      <c r="O7149" s="702"/>
      <c r="P7149" s="594"/>
      <c r="Q7149" s="594"/>
      <c r="R7149" s="594"/>
      <c r="S7149" s="594"/>
      <c r="T7149" s="594"/>
      <c r="U7149" s="594"/>
      <c r="V7149" s="692"/>
      <c r="W7149" s="693"/>
      <c r="X7149" s="694"/>
      <c r="Y7149" s="566"/>
      <c r="Z7149" s="566"/>
      <c r="AA7149" s="566"/>
      <c r="AB7149" s="566"/>
      <c r="AC7149" s="566"/>
      <c r="AD7149" s="566"/>
      <c r="AE7149" s="566"/>
      <c r="AF7149" s="566"/>
    </row>
    <row r="7150" spans="2:32" hidden="1" outlineLevel="1" x14ac:dyDescent="0.45">
      <c r="B7150" s="601"/>
      <c r="C7150" s="695"/>
      <c r="D7150" s="695"/>
      <c r="E7150" s="696"/>
      <c r="F7150" s="697"/>
      <c r="G7150" s="698"/>
      <c r="H7150" s="603"/>
      <c r="I7150" s="603"/>
      <c r="J7150" s="603"/>
      <c r="K7150" s="603"/>
      <c r="L7150" s="603"/>
      <c r="M7150" s="603"/>
      <c r="N7150" s="699"/>
      <c r="O7150" s="703"/>
      <c r="P7150" s="603"/>
      <c r="Q7150" s="603"/>
      <c r="R7150" s="603"/>
      <c r="S7150" s="603"/>
      <c r="T7150" s="603"/>
      <c r="U7150" s="603"/>
      <c r="V7150" s="699"/>
      <c r="W7150" s="700"/>
      <c r="X7150" s="701"/>
      <c r="Y7150" s="566"/>
      <c r="Z7150" s="566"/>
      <c r="AA7150" s="566"/>
      <c r="AB7150" s="566"/>
      <c r="AC7150" s="566"/>
      <c r="AD7150" s="566"/>
      <c r="AE7150" s="566"/>
      <c r="AF7150" s="566"/>
    </row>
    <row r="7151" spans="2:32" hidden="1" outlineLevel="1" x14ac:dyDescent="0.45">
      <c r="B7151" s="592"/>
      <c r="C7151" s="686"/>
      <c r="D7151" s="686"/>
      <c r="E7151" s="688"/>
      <c r="F7151" s="689"/>
      <c r="G7151" s="690"/>
      <c r="H7151" s="594"/>
      <c r="I7151" s="594"/>
      <c r="J7151" s="594"/>
      <c r="K7151" s="594"/>
      <c r="L7151" s="594"/>
      <c r="M7151" s="594"/>
      <c r="N7151" s="692"/>
      <c r="O7151" s="702"/>
      <c r="P7151" s="594"/>
      <c r="Q7151" s="594"/>
      <c r="R7151" s="594"/>
      <c r="S7151" s="594"/>
      <c r="T7151" s="594"/>
      <c r="U7151" s="594"/>
      <c r="V7151" s="692"/>
      <c r="W7151" s="693"/>
      <c r="X7151" s="694"/>
      <c r="Y7151" s="566"/>
      <c r="Z7151" s="566"/>
      <c r="AA7151" s="566"/>
      <c r="AB7151" s="566"/>
      <c r="AC7151" s="566"/>
      <c r="AD7151" s="566"/>
      <c r="AE7151" s="566"/>
      <c r="AF7151" s="566"/>
    </row>
    <row r="7152" spans="2:32" hidden="1" outlineLevel="1" x14ac:dyDescent="0.45">
      <c r="B7152" s="601"/>
      <c r="C7152" s="695"/>
      <c r="D7152" s="695"/>
      <c r="E7152" s="696"/>
      <c r="F7152" s="697"/>
      <c r="G7152" s="698"/>
      <c r="H7152" s="603"/>
      <c r="I7152" s="603"/>
      <c r="J7152" s="603"/>
      <c r="K7152" s="603"/>
      <c r="L7152" s="603"/>
      <c r="M7152" s="603"/>
      <c r="N7152" s="699"/>
      <c r="O7152" s="703"/>
      <c r="P7152" s="603"/>
      <c r="Q7152" s="603"/>
      <c r="R7152" s="603"/>
      <c r="S7152" s="603"/>
      <c r="T7152" s="603"/>
      <c r="U7152" s="603"/>
      <c r="V7152" s="699"/>
      <c r="W7152" s="700"/>
      <c r="X7152" s="701"/>
      <c r="Y7152" s="566"/>
      <c r="Z7152" s="566"/>
      <c r="AA7152" s="566"/>
      <c r="AB7152" s="566"/>
      <c r="AC7152" s="566"/>
      <c r="AD7152" s="566"/>
      <c r="AE7152" s="566"/>
      <c r="AF7152" s="566"/>
    </row>
    <row r="7153" spans="2:32" hidden="1" outlineLevel="1" x14ac:dyDescent="0.45">
      <c r="B7153" s="592"/>
      <c r="C7153" s="686"/>
      <c r="D7153" s="686"/>
      <c r="E7153" s="688"/>
      <c r="F7153" s="689"/>
      <c r="G7153" s="690"/>
      <c r="H7153" s="594"/>
      <c r="I7153" s="594"/>
      <c r="J7153" s="594"/>
      <c r="K7153" s="594"/>
      <c r="L7153" s="594"/>
      <c r="M7153" s="594"/>
      <c r="N7153" s="692"/>
      <c r="O7153" s="702"/>
      <c r="P7153" s="594"/>
      <c r="Q7153" s="594"/>
      <c r="R7153" s="594"/>
      <c r="S7153" s="594"/>
      <c r="T7153" s="594"/>
      <c r="U7153" s="594"/>
      <c r="V7153" s="692"/>
      <c r="W7153" s="693"/>
      <c r="X7153" s="694"/>
      <c r="Y7153" s="566"/>
      <c r="Z7153" s="566"/>
      <c r="AA7153" s="566"/>
      <c r="AB7153" s="566"/>
      <c r="AC7153" s="566"/>
      <c r="AD7153" s="566"/>
      <c r="AE7153" s="566"/>
      <c r="AF7153" s="566"/>
    </row>
    <row r="7154" spans="2:32" hidden="1" outlineLevel="1" x14ac:dyDescent="0.45">
      <c r="B7154" s="601"/>
      <c r="C7154" s="695"/>
      <c r="D7154" s="695"/>
      <c r="E7154" s="696"/>
      <c r="F7154" s="697"/>
      <c r="G7154" s="698"/>
      <c r="H7154" s="603"/>
      <c r="I7154" s="603"/>
      <c r="J7154" s="603"/>
      <c r="K7154" s="603"/>
      <c r="L7154" s="603"/>
      <c r="M7154" s="603"/>
      <c r="N7154" s="699"/>
      <c r="O7154" s="703"/>
      <c r="P7154" s="603"/>
      <c r="Q7154" s="603"/>
      <c r="R7154" s="603"/>
      <c r="S7154" s="603"/>
      <c r="T7154" s="603"/>
      <c r="U7154" s="603"/>
      <c r="V7154" s="699"/>
      <c r="W7154" s="700"/>
      <c r="X7154" s="701"/>
      <c r="Y7154" s="566"/>
      <c r="Z7154" s="566"/>
      <c r="AA7154" s="566"/>
      <c r="AB7154" s="566"/>
      <c r="AC7154" s="566"/>
      <c r="AD7154" s="566"/>
      <c r="AE7154" s="566"/>
      <c r="AF7154" s="566"/>
    </row>
    <row r="7155" spans="2:32" hidden="1" outlineLevel="1" x14ac:dyDescent="0.45">
      <c r="B7155" s="592"/>
      <c r="C7155" s="686"/>
      <c r="D7155" s="686"/>
      <c r="E7155" s="688"/>
      <c r="F7155" s="689"/>
      <c r="G7155" s="690"/>
      <c r="H7155" s="594"/>
      <c r="I7155" s="594"/>
      <c r="J7155" s="594"/>
      <c r="K7155" s="594"/>
      <c r="L7155" s="594"/>
      <c r="M7155" s="594"/>
      <c r="N7155" s="692"/>
      <c r="O7155" s="702"/>
      <c r="P7155" s="594"/>
      <c r="Q7155" s="594"/>
      <c r="R7155" s="594"/>
      <c r="S7155" s="594"/>
      <c r="T7155" s="594"/>
      <c r="U7155" s="594"/>
      <c r="V7155" s="692"/>
      <c r="W7155" s="693"/>
      <c r="X7155" s="694"/>
      <c r="Y7155" s="566"/>
      <c r="Z7155" s="566"/>
      <c r="AA7155" s="566"/>
      <c r="AB7155" s="566"/>
      <c r="AC7155" s="566"/>
      <c r="AD7155" s="566"/>
      <c r="AE7155" s="566"/>
      <c r="AF7155" s="566"/>
    </row>
    <row r="7156" spans="2:32" hidden="1" outlineLevel="1" x14ac:dyDescent="0.45">
      <c r="B7156" s="601"/>
      <c r="C7156" s="695"/>
      <c r="D7156" s="695"/>
      <c r="E7156" s="696"/>
      <c r="F7156" s="697"/>
      <c r="G7156" s="698"/>
      <c r="H7156" s="603"/>
      <c r="I7156" s="603"/>
      <c r="J7156" s="603"/>
      <c r="K7156" s="603"/>
      <c r="L7156" s="603"/>
      <c r="M7156" s="603"/>
      <c r="N7156" s="699"/>
      <c r="O7156" s="703"/>
      <c r="P7156" s="603"/>
      <c r="Q7156" s="603"/>
      <c r="R7156" s="603"/>
      <c r="S7156" s="603"/>
      <c r="T7156" s="603"/>
      <c r="U7156" s="603"/>
      <c r="V7156" s="699"/>
      <c r="W7156" s="700"/>
      <c r="X7156" s="701"/>
      <c r="Y7156" s="566"/>
      <c r="Z7156" s="566"/>
      <c r="AA7156" s="566"/>
      <c r="AB7156" s="566"/>
      <c r="AC7156" s="566"/>
      <c r="AD7156" s="566"/>
      <c r="AE7156" s="566"/>
      <c r="AF7156" s="566"/>
    </row>
    <row r="7157" spans="2:32" hidden="1" outlineLevel="1" x14ac:dyDescent="0.45">
      <c r="B7157" s="592"/>
      <c r="C7157" s="686"/>
      <c r="D7157" s="686"/>
      <c r="E7157" s="688"/>
      <c r="F7157" s="689"/>
      <c r="G7157" s="690"/>
      <c r="H7157" s="594"/>
      <c r="I7157" s="594"/>
      <c r="J7157" s="594"/>
      <c r="K7157" s="594"/>
      <c r="L7157" s="594"/>
      <c r="M7157" s="594"/>
      <c r="N7157" s="692"/>
      <c r="O7157" s="702"/>
      <c r="P7157" s="594"/>
      <c r="Q7157" s="594"/>
      <c r="R7157" s="594"/>
      <c r="S7157" s="594"/>
      <c r="T7157" s="594"/>
      <c r="U7157" s="594"/>
      <c r="V7157" s="692"/>
      <c r="W7157" s="693"/>
      <c r="X7157" s="694"/>
      <c r="Y7157" s="566"/>
      <c r="Z7157" s="566"/>
      <c r="AA7157" s="566"/>
      <c r="AB7157" s="566"/>
      <c r="AC7157" s="566"/>
      <c r="AD7157" s="566"/>
      <c r="AE7157" s="566"/>
      <c r="AF7157" s="566"/>
    </row>
    <row r="7158" spans="2:32" hidden="1" outlineLevel="1" x14ac:dyDescent="0.45">
      <c r="B7158" s="601"/>
      <c r="C7158" s="695"/>
      <c r="D7158" s="695"/>
      <c r="E7158" s="696"/>
      <c r="F7158" s="697"/>
      <c r="G7158" s="698"/>
      <c r="H7158" s="603"/>
      <c r="I7158" s="603"/>
      <c r="J7158" s="603"/>
      <c r="K7158" s="603"/>
      <c r="L7158" s="603"/>
      <c r="M7158" s="603"/>
      <c r="N7158" s="699"/>
      <c r="O7158" s="703"/>
      <c r="P7158" s="603"/>
      <c r="Q7158" s="603"/>
      <c r="R7158" s="603"/>
      <c r="S7158" s="603"/>
      <c r="T7158" s="603"/>
      <c r="U7158" s="603"/>
      <c r="V7158" s="699"/>
      <c r="W7158" s="700"/>
      <c r="X7158" s="701"/>
      <c r="Y7158" s="566"/>
      <c r="Z7158" s="566"/>
      <c r="AA7158" s="566"/>
      <c r="AB7158" s="566"/>
      <c r="AC7158" s="566"/>
      <c r="AD7158" s="566"/>
      <c r="AE7158" s="566"/>
      <c r="AF7158" s="566"/>
    </row>
    <row r="7159" spans="2:32" hidden="1" outlineLevel="1" x14ac:dyDescent="0.45">
      <c r="B7159" s="592"/>
      <c r="C7159" s="686"/>
      <c r="D7159" s="686"/>
      <c r="E7159" s="688"/>
      <c r="F7159" s="689"/>
      <c r="G7159" s="690"/>
      <c r="H7159" s="594"/>
      <c r="I7159" s="594"/>
      <c r="J7159" s="594"/>
      <c r="K7159" s="594"/>
      <c r="L7159" s="594"/>
      <c r="M7159" s="594"/>
      <c r="N7159" s="692"/>
      <c r="O7159" s="702"/>
      <c r="P7159" s="594"/>
      <c r="Q7159" s="594"/>
      <c r="R7159" s="594"/>
      <c r="S7159" s="594"/>
      <c r="T7159" s="594"/>
      <c r="U7159" s="594"/>
      <c r="V7159" s="692"/>
      <c r="W7159" s="693"/>
      <c r="X7159" s="694"/>
      <c r="Y7159" s="566"/>
      <c r="Z7159" s="566"/>
      <c r="AA7159" s="566"/>
      <c r="AB7159" s="566"/>
      <c r="AC7159" s="566"/>
      <c r="AD7159" s="566"/>
      <c r="AE7159" s="566"/>
      <c r="AF7159" s="566"/>
    </row>
    <row r="7160" spans="2:32" hidden="1" outlineLevel="1" x14ac:dyDescent="0.45">
      <c r="B7160" s="601"/>
      <c r="C7160" s="695"/>
      <c r="D7160" s="695"/>
      <c r="E7160" s="696"/>
      <c r="F7160" s="697"/>
      <c r="G7160" s="698"/>
      <c r="H7160" s="603"/>
      <c r="I7160" s="603"/>
      <c r="J7160" s="603"/>
      <c r="K7160" s="603"/>
      <c r="L7160" s="603"/>
      <c r="M7160" s="603"/>
      <c r="N7160" s="699"/>
      <c r="O7160" s="703"/>
      <c r="P7160" s="603"/>
      <c r="Q7160" s="603"/>
      <c r="R7160" s="603"/>
      <c r="S7160" s="603"/>
      <c r="T7160" s="603"/>
      <c r="U7160" s="603"/>
      <c r="V7160" s="699"/>
      <c r="W7160" s="700"/>
      <c r="X7160" s="701"/>
      <c r="Y7160" s="566"/>
      <c r="Z7160" s="566"/>
      <c r="AA7160" s="566"/>
      <c r="AB7160" s="566"/>
      <c r="AC7160" s="566"/>
      <c r="AD7160" s="566"/>
      <c r="AE7160" s="566"/>
      <c r="AF7160" s="566"/>
    </row>
    <row r="7161" spans="2:32" hidden="1" outlineLevel="1" x14ac:dyDescent="0.45">
      <c r="B7161" s="592"/>
      <c r="C7161" s="686"/>
      <c r="D7161" s="686"/>
      <c r="E7161" s="688"/>
      <c r="F7161" s="689"/>
      <c r="G7161" s="690"/>
      <c r="H7161" s="594"/>
      <c r="I7161" s="594"/>
      <c r="J7161" s="594"/>
      <c r="K7161" s="594"/>
      <c r="L7161" s="594"/>
      <c r="M7161" s="594"/>
      <c r="N7161" s="692"/>
      <c r="O7161" s="702"/>
      <c r="P7161" s="594"/>
      <c r="Q7161" s="594"/>
      <c r="R7161" s="594"/>
      <c r="S7161" s="594"/>
      <c r="T7161" s="594"/>
      <c r="U7161" s="594"/>
      <c r="V7161" s="692"/>
      <c r="W7161" s="693"/>
      <c r="X7161" s="694"/>
      <c r="Y7161" s="566"/>
      <c r="Z7161" s="566"/>
      <c r="AA7161" s="566"/>
      <c r="AB7161" s="566"/>
      <c r="AC7161" s="566"/>
      <c r="AD7161" s="566"/>
      <c r="AE7161" s="566"/>
      <c r="AF7161" s="566"/>
    </row>
    <row r="7162" spans="2:32" hidden="1" outlineLevel="1" x14ac:dyDescent="0.45">
      <c r="B7162" s="601"/>
      <c r="C7162" s="695"/>
      <c r="D7162" s="695"/>
      <c r="E7162" s="696"/>
      <c r="F7162" s="697"/>
      <c r="G7162" s="698"/>
      <c r="H7162" s="603"/>
      <c r="I7162" s="603"/>
      <c r="J7162" s="603"/>
      <c r="K7162" s="603"/>
      <c r="L7162" s="603"/>
      <c r="M7162" s="603"/>
      <c r="N7162" s="699"/>
      <c r="O7162" s="703"/>
      <c r="P7162" s="603"/>
      <c r="Q7162" s="603"/>
      <c r="R7162" s="603"/>
      <c r="S7162" s="603"/>
      <c r="T7162" s="603"/>
      <c r="U7162" s="603"/>
      <c r="V7162" s="699"/>
      <c r="W7162" s="700"/>
      <c r="X7162" s="701"/>
      <c r="Y7162" s="566"/>
      <c r="Z7162" s="566"/>
      <c r="AA7162" s="566"/>
      <c r="AB7162" s="566"/>
      <c r="AC7162" s="566"/>
      <c r="AD7162" s="566"/>
      <c r="AE7162" s="566"/>
      <c r="AF7162" s="566"/>
    </row>
    <row r="7163" spans="2:32" hidden="1" outlineLevel="1" x14ac:dyDescent="0.45">
      <c r="B7163" s="592"/>
      <c r="C7163" s="686"/>
      <c r="D7163" s="686"/>
      <c r="E7163" s="688"/>
      <c r="F7163" s="689"/>
      <c r="G7163" s="690"/>
      <c r="H7163" s="594"/>
      <c r="I7163" s="594"/>
      <c r="J7163" s="594"/>
      <c r="K7163" s="594"/>
      <c r="L7163" s="594"/>
      <c r="M7163" s="594"/>
      <c r="N7163" s="692"/>
      <c r="O7163" s="702"/>
      <c r="P7163" s="594"/>
      <c r="Q7163" s="594"/>
      <c r="R7163" s="594"/>
      <c r="S7163" s="594"/>
      <c r="T7163" s="594"/>
      <c r="U7163" s="594"/>
      <c r="V7163" s="692"/>
      <c r="W7163" s="693"/>
      <c r="X7163" s="694"/>
      <c r="Y7163" s="566"/>
      <c r="Z7163" s="566"/>
      <c r="AA7163" s="566"/>
      <c r="AB7163" s="566"/>
      <c r="AC7163" s="566"/>
      <c r="AD7163" s="566"/>
      <c r="AE7163" s="566"/>
      <c r="AF7163" s="566"/>
    </row>
    <row r="7164" spans="2:32" hidden="1" outlineLevel="1" x14ac:dyDescent="0.45">
      <c r="B7164" s="601"/>
      <c r="C7164" s="695"/>
      <c r="D7164" s="695"/>
      <c r="E7164" s="696"/>
      <c r="F7164" s="697"/>
      <c r="G7164" s="698"/>
      <c r="H7164" s="603"/>
      <c r="I7164" s="603"/>
      <c r="J7164" s="603"/>
      <c r="K7164" s="603"/>
      <c r="L7164" s="603"/>
      <c r="M7164" s="603"/>
      <c r="N7164" s="699"/>
      <c r="O7164" s="703"/>
      <c r="P7164" s="603"/>
      <c r="Q7164" s="603"/>
      <c r="R7164" s="603"/>
      <c r="S7164" s="603"/>
      <c r="T7164" s="603"/>
      <c r="U7164" s="603"/>
      <c r="V7164" s="699"/>
      <c r="W7164" s="700"/>
      <c r="X7164" s="701"/>
      <c r="Y7164" s="566"/>
      <c r="Z7164" s="566"/>
      <c r="AA7164" s="566"/>
      <c r="AB7164" s="566"/>
      <c r="AC7164" s="566"/>
      <c r="AD7164" s="566"/>
      <c r="AE7164" s="566"/>
      <c r="AF7164" s="566"/>
    </row>
    <row r="7165" spans="2:32" hidden="1" outlineLevel="1" x14ac:dyDescent="0.45">
      <c r="B7165" s="592"/>
      <c r="C7165" s="686"/>
      <c r="D7165" s="686"/>
      <c r="E7165" s="688"/>
      <c r="F7165" s="689"/>
      <c r="G7165" s="690"/>
      <c r="H7165" s="594"/>
      <c r="I7165" s="594"/>
      <c r="J7165" s="594"/>
      <c r="K7165" s="594"/>
      <c r="L7165" s="594"/>
      <c r="M7165" s="594"/>
      <c r="N7165" s="692"/>
      <c r="O7165" s="702"/>
      <c r="P7165" s="594"/>
      <c r="Q7165" s="594"/>
      <c r="R7165" s="594"/>
      <c r="S7165" s="594"/>
      <c r="T7165" s="594"/>
      <c r="U7165" s="594"/>
      <c r="V7165" s="692"/>
      <c r="W7165" s="693"/>
      <c r="X7165" s="694"/>
      <c r="Y7165" s="566"/>
      <c r="Z7165" s="566"/>
      <c r="AA7165" s="566"/>
      <c r="AB7165" s="566"/>
      <c r="AC7165" s="566"/>
      <c r="AD7165" s="566"/>
      <c r="AE7165" s="566"/>
      <c r="AF7165" s="566"/>
    </row>
    <row r="7166" spans="2:32" hidden="1" outlineLevel="1" x14ac:dyDescent="0.45">
      <c r="B7166" s="601"/>
      <c r="C7166" s="695"/>
      <c r="D7166" s="695"/>
      <c r="E7166" s="696"/>
      <c r="F7166" s="697"/>
      <c r="G7166" s="698"/>
      <c r="H7166" s="603"/>
      <c r="I7166" s="603"/>
      <c r="J7166" s="603"/>
      <c r="K7166" s="603"/>
      <c r="L7166" s="603"/>
      <c r="M7166" s="603"/>
      <c r="N7166" s="699"/>
      <c r="O7166" s="703"/>
      <c r="P7166" s="603"/>
      <c r="Q7166" s="603"/>
      <c r="R7166" s="603"/>
      <c r="S7166" s="603"/>
      <c r="T7166" s="603"/>
      <c r="U7166" s="603"/>
      <c r="V7166" s="699"/>
      <c r="W7166" s="700"/>
      <c r="X7166" s="701"/>
      <c r="Y7166" s="566"/>
      <c r="Z7166" s="566"/>
      <c r="AA7166" s="566"/>
      <c r="AB7166" s="566"/>
      <c r="AC7166" s="566"/>
      <c r="AD7166" s="566"/>
      <c r="AE7166" s="566"/>
      <c r="AF7166" s="566"/>
    </row>
    <row r="7167" spans="2:32" hidden="1" outlineLevel="1" x14ac:dyDescent="0.45">
      <c r="B7167" s="592"/>
      <c r="C7167" s="686"/>
      <c r="D7167" s="686"/>
      <c r="E7167" s="688"/>
      <c r="F7167" s="689"/>
      <c r="G7167" s="690"/>
      <c r="H7167" s="594"/>
      <c r="I7167" s="594"/>
      <c r="J7167" s="594"/>
      <c r="K7167" s="594"/>
      <c r="L7167" s="594"/>
      <c r="M7167" s="594"/>
      <c r="N7167" s="692"/>
      <c r="O7167" s="702"/>
      <c r="P7167" s="594"/>
      <c r="Q7167" s="594"/>
      <c r="R7167" s="594"/>
      <c r="S7167" s="594"/>
      <c r="T7167" s="594"/>
      <c r="U7167" s="594"/>
      <c r="V7167" s="692"/>
      <c r="W7167" s="693"/>
      <c r="X7167" s="694"/>
      <c r="Y7167" s="566"/>
      <c r="Z7167" s="566"/>
      <c r="AA7167" s="566"/>
      <c r="AB7167" s="566"/>
      <c r="AC7167" s="566"/>
      <c r="AD7167" s="566"/>
      <c r="AE7167" s="566"/>
      <c r="AF7167" s="566"/>
    </row>
    <row r="7168" spans="2:32" hidden="1" outlineLevel="1" x14ac:dyDescent="0.45">
      <c r="B7168" s="601"/>
      <c r="C7168" s="695"/>
      <c r="D7168" s="695"/>
      <c r="E7168" s="696"/>
      <c r="F7168" s="697"/>
      <c r="G7168" s="698"/>
      <c r="H7168" s="603"/>
      <c r="I7168" s="603"/>
      <c r="J7168" s="603"/>
      <c r="K7168" s="603"/>
      <c r="L7168" s="603"/>
      <c r="M7168" s="603"/>
      <c r="N7168" s="699"/>
      <c r="O7168" s="703"/>
      <c r="P7168" s="603"/>
      <c r="Q7168" s="603"/>
      <c r="R7168" s="603"/>
      <c r="S7168" s="603"/>
      <c r="T7168" s="603"/>
      <c r="U7168" s="603"/>
      <c r="V7168" s="699"/>
      <c r="W7168" s="700"/>
      <c r="X7168" s="701"/>
      <c r="Y7168" s="566"/>
      <c r="Z7168" s="566"/>
      <c r="AA7168" s="566"/>
      <c r="AB7168" s="566"/>
      <c r="AC7168" s="566"/>
      <c r="AD7168" s="566"/>
      <c r="AE7168" s="566"/>
      <c r="AF7168" s="566"/>
    </row>
    <row r="7169" spans="2:32" hidden="1" outlineLevel="1" x14ac:dyDescent="0.45">
      <c r="B7169" s="592"/>
      <c r="C7169" s="686"/>
      <c r="D7169" s="686"/>
      <c r="E7169" s="688"/>
      <c r="F7169" s="689"/>
      <c r="G7169" s="690"/>
      <c r="H7169" s="594"/>
      <c r="I7169" s="594"/>
      <c r="J7169" s="594"/>
      <c r="K7169" s="594"/>
      <c r="L7169" s="594"/>
      <c r="M7169" s="594"/>
      <c r="N7169" s="692"/>
      <c r="O7169" s="702"/>
      <c r="P7169" s="594"/>
      <c r="Q7169" s="594"/>
      <c r="R7169" s="594"/>
      <c r="S7169" s="594"/>
      <c r="T7169" s="594"/>
      <c r="U7169" s="594"/>
      <c r="V7169" s="692"/>
      <c r="W7169" s="693"/>
      <c r="X7169" s="694"/>
      <c r="Y7169" s="566"/>
      <c r="Z7169" s="566"/>
      <c r="AA7169" s="566"/>
      <c r="AB7169" s="566"/>
      <c r="AC7169" s="566"/>
      <c r="AD7169" s="566"/>
      <c r="AE7169" s="566"/>
      <c r="AF7169" s="566"/>
    </row>
    <row r="7170" spans="2:32" hidden="1" outlineLevel="1" x14ac:dyDescent="0.45">
      <c r="B7170" s="601"/>
      <c r="C7170" s="695"/>
      <c r="D7170" s="695"/>
      <c r="E7170" s="696"/>
      <c r="F7170" s="697"/>
      <c r="G7170" s="698"/>
      <c r="H7170" s="603"/>
      <c r="I7170" s="603"/>
      <c r="J7170" s="603"/>
      <c r="K7170" s="603"/>
      <c r="L7170" s="603"/>
      <c r="M7170" s="603"/>
      <c r="N7170" s="699"/>
      <c r="O7170" s="703"/>
      <c r="P7170" s="603"/>
      <c r="Q7170" s="603"/>
      <c r="R7170" s="603"/>
      <c r="S7170" s="603"/>
      <c r="T7170" s="603"/>
      <c r="U7170" s="603"/>
      <c r="V7170" s="699"/>
      <c r="W7170" s="700"/>
      <c r="X7170" s="701"/>
      <c r="Y7170" s="566"/>
      <c r="Z7170" s="566"/>
      <c r="AA7170" s="566"/>
      <c r="AB7170" s="566"/>
      <c r="AC7170" s="566"/>
      <c r="AD7170" s="566"/>
      <c r="AE7170" s="566"/>
      <c r="AF7170" s="566"/>
    </row>
    <row r="7171" spans="2:32" hidden="1" outlineLevel="1" x14ac:dyDescent="0.45">
      <c r="B7171" s="592"/>
      <c r="C7171" s="686"/>
      <c r="D7171" s="686"/>
      <c r="E7171" s="688"/>
      <c r="F7171" s="689"/>
      <c r="G7171" s="690"/>
      <c r="H7171" s="594"/>
      <c r="I7171" s="594"/>
      <c r="J7171" s="594"/>
      <c r="K7171" s="594"/>
      <c r="L7171" s="594"/>
      <c r="M7171" s="594"/>
      <c r="N7171" s="692"/>
      <c r="O7171" s="702"/>
      <c r="P7171" s="594"/>
      <c r="Q7171" s="594"/>
      <c r="R7171" s="594"/>
      <c r="S7171" s="594"/>
      <c r="T7171" s="594"/>
      <c r="U7171" s="594"/>
      <c r="V7171" s="692"/>
      <c r="W7171" s="693"/>
      <c r="X7171" s="694"/>
      <c r="Y7171" s="566"/>
      <c r="Z7171" s="566"/>
      <c r="AA7171" s="566"/>
      <c r="AB7171" s="566"/>
      <c r="AC7171" s="566"/>
      <c r="AD7171" s="566"/>
      <c r="AE7171" s="566"/>
      <c r="AF7171" s="566"/>
    </row>
    <row r="7172" spans="2:32" hidden="1" outlineLevel="1" x14ac:dyDescent="0.45">
      <c r="B7172" s="601"/>
      <c r="C7172" s="695"/>
      <c r="D7172" s="695"/>
      <c r="E7172" s="696"/>
      <c r="F7172" s="697"/>
      <c r="G7172" s="698"/>
      <c r="H7172" s="603"/>
      <c r="I7172" s="603"/>
      <c r="J7172" s="603"/>
      <c r="K7172" s="603"/>
      <c r="L7172" s="603"/>
      <c r="M7172" s="603"/>
      <c r="N7172" s="699"/>
      <c r="O7172" s="703"/>
      <c r="P7172" s="603"/>
      <c r="Q7172" s="603"/>
      <c r="R7172" s="603"/>
      <c r="S7172" s="603"/>
      <c r="T7172" s="603"/>
      <c r="U7172" s="603"/>
      <c r="V7172" s="699"/>
      <c r="W7172" s="700"/>
      <c r="X7172" s="701"/>
      <c r="Y7172" s="566"/>
      <c r="Z7172" s="566"/>
      <c r="AA7172" s="566"/>
      <c r="AB7172" s="566"/>
      <c r="AC7172" s="566"/>
      <c r="AD7172" s="566"/>
      <c r="AE7172" s="566"/>
      <c r="AF7172" s="566"/>
    </row>
    <row r="7173" spans="2:32" hidden="1" outlineLevel="1" x14ac:dyDescent="0.45">
      <c r="B7173" s="592"/>
      <c r="C7173" s="686"/>
      <c r="D7173" s="686"/>
      <c r="E7173" s="688"/>
      <c r="F7173" s="689"/>
      <c r="G7173" s="690"/>
      <c r="H7173" s="594"/>
      <c r="I7173" s="594"/>
      <c r="J7173" s="594"/>
      <c r="K7173" s="594"/>
      <c r="L7173" s="594"/>
      <c r="M7173" s="594"/>
      <c r="N7173" s="692"/>
      <c r="O7173" s="702"/>
      <c r="P7173" s="594"/>
      <c r="Q7173" s="594"/>
      <c r="R7173" s="594"/>
      <c r="S7173" s="594"/>
      <c r="T7173" s="594"/>
      <c r="U7173" s="594"/>
      <c r="V7173" s="692"/>
      <c r="W7173" s="693"/>
      <c r="X7173" s="694"/>
      <c r="Y7173" s="566"/>
      <c r="Z7173" s="566"/>
      <c r="AA7173" s="566"/>
      <c r="AB7173" s="566"/>
      <c r="AC7173" s="566"/>
      <c r="AD7173" s="566"/>
      <c r="AE7173" s="566"/>
      <c r="AF7173" s="566"/>
    </row>
    <row r="7174" spans="2:32" hidden="1" outlineLevel="1" x14ac:dyDescent="0.45">
      <c r="B7174" s="601"/>
      <c r="C7174" s="695"/>
      <c r="D7174" s="695"/>
      <c r="E7174" s="696"/>
      <c r="F7174" s="697"/>
      <c r="G7174" s="698"/>
      <c r="H7174" s="603"/>
      <c r="I7174" s="603"/>
      <c r="J7174" s="603"/>
      <c r="K7174" s="603"/>
      <c r="L7174" s="603"/>
      <c r="M7174" s="603"/>
      <c r="N7174" s="699"/>
      <c r="O7174" s="703"/>
      <c r="P7174" s="603"/>
      <c r="Q7174" s="603"/>
      <c r="R7174" s="603"/>
      <c r="S7174" s="603"/>
      <c r="T7174" s="603"/>
      <c r="U7174" s="603"/>
      <c r="V7174" s="699"/>
      <c r="W7174" s="700"/>
      <c r="X7174" s="701"/>
      <c r="Y7174" s="566"/>
      <c r="Z7174" s="566"/>
      <c r="AA7174" s="566"/>
      <c r="AB7174" s="566"/>
      <c r="AC7174" s="566"/>
      <c r="AD7174" s="566"/>
      <c r="AE7174" s="566"/>
      <c r="AF7174" s="566"/>
    </row>
    <row r="7175" spans="2:32" hidden="1" outlineLevel="1" x14ac:dyDescent="0.45">
      <c r="B7175" s="592"/>
      <c r="C7175" s="686"/>
      <c r="D7175" s="686"/>
      <c r="E7175" s="688"/>
      <c r="F7175" s="689"/>
      <c r="G7175" s="690"/>
      <c r="H7175" s="594"/>
      <c r="I7175" s="594"/>
      <c r="J7175" s="594"/>
      <c r="K7175" s="594"/>
      <c r="L7175" s="594"/>
      <c r="M7175" s="594"/>
      <c r="N7175" s="692"/>
      <c r="O7175" s="702"/>
      <c r="P7175" s="594"/>
      <c r="Q7175" s="594"/>
      <c r="R7175" s="594"/>
      <c r="S7175" s="594"/>
      <c r="T7175" s="594"/>
      <c r="U7175" s="594"/>
      <c r="V7175" s="692"/>
      <c r="W7175" s="693"/>
      <c r="X7175" s="694"/>
      <c r="Y7175" s="566"/>
      <c r="Z7175" s="566"/>
      <c r="AA7175" s="566"/>
      <c r="AB7175" s="566"/>
      <c r="AC7175" s="566"/>
      <c r="AD7175" s="566"/>
      <c r="AE7175" s="566"/>
      <c r="AF7175" s="566"/>
    </row>
    <row r="7176" spans="2:32" hidden="1" outlineLevel="1" x14ac:dyDescent="0.45">
      <c r="B7176" s="601"/>
      <c r="C7176" s="695"/>
      <c r="D7176" s="695"/>
      <c r="E7176" s="696"/>
      <c r="F7176" s="697"/>
      <c r="G7176" s="698"/>
      <c r="H7176" s="603"/>
      <c r="I7176" s="603"/>
      <c r="J7176" s="603"/>
      <c r="K7176" s="603"/>
      <c r="L7176" s="603"/>
      <c r="M7176" s="603"/>
      <c r="N7176" s="699"/>
      <c r="O7176" s="703"/>
      <c r="P7176" s="603"/>
      <c r="Q7176" s="603"/>
      <c r="R7176" s="603"/>
      <c r="S7176" s="603"/>
      <c r="T7176" s="603"/>
      <c r="U7176" s="603"/>
      <c r="V7176" s="699"/>
      <c r="W7176" s="700"/>
      <c r="X7176" s="701"/>
      <c r="Y7176" s="566"/>
      <c r="Z7176" s="566"/>
      <c r="AA7176" s="566"/>
      <c r="AB7176" s="566"/>
      <c r="AC7176" s="566"/>
      <c r="AD7176" s="566"/>
      <c r="AE7176" s="566"/>
      <c r="AF7176" s="566"/>
    </row>
    <row r="7177" spans="2:32" hidden="1" outlineLevel="1" x14ac:dyDescent="0.45">
      <c r="B7177" s="592"/>
      <c r="C7177" s="686"/>
      <c r="D7177" s="686"/>
      <c r="E7177" s="688"/>
      <c r="F7177" s="689"/>
      <c r="G7177" s="690"/>
      <c r="H7177" s="594"/>
      <c r="I7177" s="594"/>
      <c r="J7177" s="594"/>
      <c r="K7177" s="594"/>
      <c r="L7177" s="594"/>
      <c r="M7177" s="594"/>
      <c r="N7177" s="692"/>
      <c r="O7177" s="702"/>
      <c r="P7177" s="594"/>
      <c r="Q7177" s="594"/>
      <c r="R7177" s="594"/>
      <c r="S7177" s="594"/>
      <c r="T7177" s="594"/>
      <c r="U7177" s="594"/>
      <c r="V7177" s="692"/>
      <c r="W7177" s="693"/>
      <c r="X7177" s="694"/>
      <c r="Y7177" s="566"/>
      <c r="Z7177" s="566"/>
      <c r="AA7177" s="566"/>
      <c r="AB7177" s="566"/>
      <c r="AC7177" s="566"/>
      <c r="AD7177" s="566"/>
      <c r="AE7177" s="566"/>
      <c r="AF7177" s="566"/>
    </row>
    <row r="7178" spans="2:32" hidden="1" outlineLevel="1" x14ac:dyDescent="0.45">
      <c r="B7178" s="601"/>
      <c r="C7178" s="695"/>
      <c r="D7178" s="695"/>
      <c r="E7178" s="696"/>
      <c r="F7178" s="697"/>
      <c r="G7178" s="698"/>
      <c r="H7178" s="603"/>
      <c r="I7178" s="603"/>
      <c r="J7178" s="603"/>
      <c r="K7178" s="603"/>
      <c r="L7178" s="603"/>
      <c r="M7178" s="603"/>
      <c r="N7178" s="699"/>
      <c r="O7178" s="703"/>
      <c r="P7178" s="603"/>
      <c r="Q7178" s="603"/>
      <c r="R7178" s="603"/>
      <c r="S7178" s="603"/>
      <c r="T7178" s="603"/>
      <c r="U7178" s="603"/>
      <c r="V7178" s="699"/>
      <c r="W7178" s="700"/>
      <c r="X7178" s="701"/>
      <c r="Y7178" s="566"/>
      <c r="Z7178" s="566"/>
      <c r="AA7178" s="566"/>
      <c r="AB7178" s="566"/>
      <c r="AC7178" s="566"/>
      <c r="AD7178" s="566"/>
      <c r="AE7178" s="566"/>
      <c r="AF7178" s="566"/>
    </row>
    <row r="7179" spans="2:32" hidden="1" outlineLevel="1" x14ac:dyDescent="0.45">
      <c r="B7179" s="592"/>
      <c r="C7179" s="686"/>
      <c r="D7179" s="686"/>
      <c r="E7179" s="688"/>
      <c r="F7179" s="689"/>
      <c r="G7179" s="690"/>
      <c r="H7179" s="594"/>
      <c r="I7179" s="594"/>
      <c r="J7179" s="594"/>
      <c r="K7179" s="594"/>
      <c r="L7179" s="594"/>
      <c r="M7179" s="594"/>
      <c r="N7179" s="692"/>
      <c r="O7179" s="702"/>
      <c r="P7179" s="594"/>
      <c r="Q7179" s="594"/>
      <c r="R7179" s="594"/>
      <c r="S7179" s="594"/>
      <c r="T7179" s="594"/>
      <c r="U7179" s="594"/>
      <c r="V7179" s="692"/>
      <c r="W7179" s="693"/>
      <c r="X7179" s="694"/>
      <c r="Y7179" s="566"/>
      <c r="Z7179" s="566"/>
      <c r="AA7179" s="566"/>
      <c r="AB7179" s="566"/>
      <c r="AC7179" s="566"/>
      <c r="AD7179" s="566"/>
      <c r="AE7179" s="566"/>
      <c r="AF7179" s="566"/>
    </row>
    <row r="7180" spans="2:32" hidden="1" outlineLevel="1" x14ac:dyDescent="0.45">
      <c r="B7180" s="601"/>
      <c r="C7180" s="695"/>
      <c r="D7180" s="695"/>
      <c r="E7180" s="696"/>
      <c r="F7180" s="697"/>
      <c r="G7180" s="698"/>
      <c r="H7180" s="603"/>
      <c r="I7180" s="603"/>
      <c r="J7180" s="603"/>
      <c r="K7180" s="603"/>
      <c r="L7180" s="603"/>
      <c r="M7180" s="603"/>
      <c r="N7180" s="699"/>
      <c r="O7180" s="703"/>
      <c r="P7180" s="603"/>
      <c r="Q7180" s="603"/>
      <c r="R7180" s="603"/>
      <c r="S7180" s="603"/>
      <c r="T7180" s="603"/>
      <c r="U7180" s="603"/>
      <c r="V7180" s="699"/>
      <c r="W7180" s="700"/>
      <c r="X7180" s="701"/>
      <c r="Y7180" s="566"/>
      <c r="Z7180" s="566"/>
      <c r="AA7180" s="566"/>
      <c r="AB7180" s="566"/>
      <c r="AC7180" s="566"/>
      <c r="AD7180" s="566"/>
      <c r="AE7180" s="566"/>
      <c r="AF7180" s="566"/>
    </row>
    <row r="7181" spans="2:32" hidden="1" outlineLevel="1" x14ac:dyDescent="0.45">
      <c r="B7181" s="592"/>
      <c r="C7181" s="686"/>
      <c r="D7181" s="686"/>
      <c r="E7181" s="688"/>
      <c r="F7181" s="689"/>
      <c r="G7181" s="690"/>
      <c r="H7181" s="594"/>
      <c r="I7181" s="594"/>
      <c r="J7181" s="594"/>
      <c r="K7181" s="594"/>
      <c r="L7181" s="594"/>
      <c r="M7181" s="594"/>
      <c r="N7181" s="692"/>
      <c r="O7181" s="702"/>
      <c r="P7181" s="594"/>
      <c r="Q7181" s="594"/>
      <c r="R7181" s="594"/>
      <c r="S7181" s="594"/>
      <c r="T7181" s="594"/>
      <c r="U7181" s="594"/>
      <c r="V7181" s="692"/>
      <c r="W7181" s="693"/>
      <c r="X7181" s="694"/>
      <c r="Y7181" s="566"/>
      <c r="Z7181" s="566"/>
      <c r="AA7181" s="566"/>
      <c r="AB7181" s="566"/>
      <c r="AC7181" s="566"/>
      <c r="AD7181" s="566"/>
      <c r="AE7181" s="566"/>
      <c r="AF7181" s="566"/>
    </row>
    <row r="7182" spans="2:32" hidden="1" outlineLevel="1" x14ac:dyDescent="0.45">
      <c r="B7182" s="601"/>
      <c r="C7182" s="695"/>
      <c r="D7182" s="695"/>
      <c r="E7182" s="696"/>
      <c r="F7182" s="697"/>
      <c r="G7182" s="698"/>
      <c r="H7182" s="603"/>
      <c r="I7182" s="603"/>
      <c r="J7182" s="603"/>
      <c r="K7182" s="603"/>
      <c r="L7182" s="603"/>
      <c r="M7182" s="603"/>
      <c r="N7182" s="699"/>
      <c r="O7182" s="703"/>
      <c r="P7182" s="603"/>
      <c r="Q7182" s="603"/>
      <c r="R7182" s="603"/>
      <c r="S7182" s="603"/>
      <c r="T7182" s="603"/>
      <c r="U7182" s="603"/>
      <c r="V7182" s="699"/>
      <c r="W7182" s="700"/>
      <c r="X7182" s="701"/>
      <c r="Y7182" s="566"/>
      <c r="Z7182" s="566"/>
      <c r="AA7182" s="566"/>
      <c r="AB7182" s="566"/>
      <c r="AC7182" s="566"/>
      <c r="AD7182" s="566"/>
      <c r="AE7182" s="566"/>
      <c r="AF7182" s="566"/>
    </row>
    <row r="7183" spans="2:32" hidden="1" outlineLevel="1" x14ac:dyDescent="0.45">
      <c r="B7183" s="592"/>
      <c r="C7183" s="686"/>
      <c r="D7183" s="686"/>
      <c r="E7183" s="688"/>
      <c r="F7183" s="689"/>
      <c r="G7183" s="690"/>
      <c r="H7183" s="594"/>
      <c r="I7183" s="594"/>
      <c r="J7183" s="594"/>
      <c r="K7183" s="594"/>
      <c r="L7183" s="594"/>
      <c r="M7183" s="594"/>
      <c r="N7183" s="692"/>
      <c r="O7183" s="702"/>
      <c r="P7183" s="594"/>
      <c r="Q7183" s="594"/>
      <c r="R7183" s="594"/>
      <c r="S7183" s="594"/>
      <c r="T7183" s="594"/>
      <c r="U7183" s="594"/>
      <c r="V7183" s="692"/>
      <c r="W7183" s="693"/>
      <c r="X7183" s="694"/>
      <c r="Y7183" s="566"/>
      <c r="Z7183" s="566"/>
      <c r="AA7183" s="566"/>
      <c r="AB7183" s="566"/>
      <c r="AC7183" s="566"/>
      <c r="AD7183" s="566"/>
      <c r="AE7183" s="566"/>
      <c r="AF7183" s="566"/>
    </row>
    <row r="7184" spans="2:32" hidden="1" outlineLevel="1" x14ac:dyDescent="0.45">
      <c r="B7184" s="601"/>
      <c r="C7184" s="695"/>
      <c r="D7184" s="695"/>
      <c r="E7184" s="696"/>
      <c r="F7184" s="697"/>
      <c r="G7184" s="698"/>
      <c r="H7184" s="603"/>
      <c r="I7184" s="603"/>
      <c r="J7184" s="603"/>
      <c r="K7184" s="603"/>
      <c r="L7184" s="603"/>
      <c r="M7184" s="603"/>
      <c r="N7184" s="699"/>
      <c r="O7184" s="703"/>
      <c r="P7184" s="603"/>
      <c r="Q7184" s="603"/>
      <c r="R7184" s="603"/>
      <c r="S7184" s="603"/>
      <c r="T7184" s="603"/>
      <c r="U7184" s="603"/>
      <c r="V7184" s="699"/>
      <c r="W7184" s="700"/>
      <c r="X7184" s="701"/>
      <c r="Y7184" s="566"/>
      <c r="Z7184" s="566"/>
      <c r="AA7184" s="566"/>
      <c r="AB7184" s="566"/>
      <c r="AC7184" s="566"/>
      <c r="AD7184" s="566"/>
      <c r="AE7184" s="566"/>
      <c r="AF7184" s="566"/>
    </row>
    <row r="7185" spans="2:32" hidden="1" outlineLevel="1" x14ac:dyDescent="0.45">
      <c r="B7185" s="592"/>
      <c r="C7185" s="686"/>
      <c r="D7185" s="686"/>
      <c r="E7185" s="688"/>
      <c r="F7185" s="689"/>
      <c r="G7185" s="690"/>
      <c r="H7185" s="594"/>
      <c r="I7185" s="594"/>
      <c r="J7185" s="594"/>
      <c r="K7185" s="594"/>
      <c r="L7185" s="594"/>
      <c r="M7185" s="594"/>
      <c r="N7185" s="692"/>
      <c r="O7185" s="702"/>
      <c r="P7185" s="594"/>
      <c r="Q7185" s="594"/>
      <c r="R7185" s="594"/>
      <c r="S7185" s="594"/>
      <c r="T7185" s="594"/>
      <c r="U7185" s="594"/>
      <c r="V7185" s="692"/>
      <c r="W7185" s="693"/>
      <c r="X7185" s="694"/>
      <c r="Y7185" s="566"/>
      <c r="Z7185" s="566"/>
      <c r="AA7185" s="566"/>
      <c r="AB7185" s="566"/>
      <c r="AC7185" s="566"/>
      <c r="AD7185" s="566"/>
      <c r="AE7185" s="566"/>
      <c r="AF7185" s="566"/>
    </row>
    <row r="7186" spans="2:32" hidden="1" outlineLevel="1" x14ac:dyDescent="0.45">
      <c r="B7186" s="601"/>
      <c r="C7186" s="695"/>
      <c r="D7186" s="695"/>
      <c r="E7186" s="696"/>
      <c r="F7186" s="697"/>
      <c r="G7186" s="698"/>
      <c r="H7186" s="603"/>
      <c r="I7186" s="603"/>
      <c r="J7186" s="603"/>
      <c r="K7186" s="603"/>
      <c r="L7186" s="603"/>
      <c r="M7186" s="603"/>
      <c r="N7186" s="699"/>
      <c r="O7186" s="703"/>
      <c r="P7186" s="603"/>
      <c r="Q7186" s="603"/>
      <c r="R7186" s="603"/>
      <c r="S7186" s="603"/>
      <c r="T7186" s="603"/>
      <c r="U7186" s="603"/>
      <c r="V7186" s="699"/>
      <c r="W7186" s="700"/>
      <c r="X7186" s="701"/>
      <c r="Y7186" s="566"/>
      <c r="Z7186" s="566"/>
      <c r="AA7186" s="566"/>
      <c r="AB7186" s="566"/>
      <c r="AC7186" s="566"/>
      <c r="AD7186" s="566"/>
      <c r="AE7186" s="566"/>
      <c r="AF7186" s="566"/>
    </row>
    <row r="7187" spans="2:32" hidden="1" outlineLevel="1" x14ac:dyDescent="0.45">
      <c r="B7187" s="592"/>
      <c r="C7187" s="686"/>
      <c r="D7187" s="686"/>
      <c r="E7187" s="688"/>
      <c r="F7187" s="689"/>
      <c r="G7187" s="690"/>
      <c r="H7187" s="594"/>
      <c r="I7187" s="594"/>
      <c r="J7187" s="594"/>
      <c r="K7187" s="594"/>
      <c r="L7187" s="594"/>
      <c r="M7187" s="594"/>
      <c r="N7187" s="692"/>
      <c r="O7187" s="702"/>
      <c r="P7187" s="594"/>
      <c r="Q7187" s="594"/>
      <c r="R7187" s="594"/>
      <c r="S7187" s="594"/>
      <c r="T7187" s="594"/>
      <c r="U7187" s="594"/>
      <c r="V7187" s="692"/>
      <c r="W7187" s="693"/>
      <c r="X7187" s="694"/>
      <c r="Y7187" s="566"/>
      <c r="Z7187" s="566"/>
      <c r="AA7187" s="566"/>
      <c r="AB7187" s="566"/>
      <c r="AC7187" s="566"/>
      <c r="AD7187" s="566"/>
      <c r="AE7187" s="566"/>
      <c r="AF7187" s="566"/>
    </row>
    <row r="7188" spans="2:32" hidden="1" outlineLevel="1" x14ac:dyDescent="0.45">
      <c r="B7188" s="601"/>
      <c r="C7188" s="695"/>
      <c r="D7188" s="695"/>
      <c r="E7188" s="696"/>
      <c r="F7188" s="697"/>
      <c r="G7188" s="698"/>
      <c r="H7188" s="603"/>
      <c r="I7188" s="603"/>
      <c r="J7188" s="603"/>
      <c r="K7188" s="603"/>
      <c r="L7188" s="603"/>
      <c r="M7188" s="603"/>
      <c r="N7188" s="699"/>
      <c r="O7188" s="703"/>
      <c r="P7188" s="603"/>
      <c r="Q7188" s="603"/>
      <c r="R7188" s="603"/>
      <c r="S7188" s="603"/>
      <c r="T7188" s="603"/>
      <c r="U7188" s="603"/>
      <c r="V7188" s="699"/>
      <c r="W7188" s="700"/>
      <c r="X7188" s="701"/>
      <c r="Y7188" s="566"/>
      <c r="Z7188" s="566"/>
      <c r="AA7188" s="566"/>
      <c r="AB7188" s="566"/>
      <c r="AC7188" s="566"/>
      <c r="AD7188" s="566"/>
      <c r="AE7188" s="566"/>
      <c r="AF7188" s="566"/>
    </row>
    <row r="7189" spans="2:32" hidden="1" outlineLevel="1" x14ac:dyDescent="0.45">
      <c r="B7189" s="592"/>
      <c r="C7189" s="686"/>
      <c r="D7189" s="686"/>
      <c r="E7189" s="688"/>
      <c r="F7189" s="689"/>
      <c r="G7189" s="690"/>
      <c r="H7189" s="594"/>
      <c r="I7189" s="594"/>
      <c r="J7189" s="594"/>
      <c r="K7189" s="594"/>
      <c r="L7189" s="594"/>
      <c r="M7189" s="594"/>
      <c r="N7189" s="692"/>
      <c r="O7189" s="702"/>
      <c r="P7189" s="594"/>
      <c r="Q7189" s="594"/>
      <c r="R7189" s="594"/>
      <c r="S7189" s="594"/>
      <c r="T7189" s="594"/>
      <c r="U7189" s="594"/>
      <c r="V7189" s="692"/>
      <c r="W7189" s="693"/>
      <c r="X7189" s="694"/>
      <c r="Y7189" s="566"/>
      <c r="Z7189" s="566"/>
      <c r="AA7189" s="566"/>
      <c r="AB7189" s="566"/>
      <c r="AC7189" s="566"/>
      <c r="AD7189" s="566"/>
      <c r="AE7189" s="566"/>
      <c r="AF7189" s="566"/>
    </row>
    <row r="7190" spans="2:32" hidden="1" outlineLevel="1" x14ac:dyDescent="0.45">
      <c r="B7190" s="601"/>
      <c r="C7190" s="695"/>
      <c r="D7190" s="695"/>
      <c r="E7190" s="696"/>
      <c r="F7190" s="697"/>
      <c r="G7190" s="698"/>
      <c r="H7190" s="603"/>
      <c r="I7190" s="603"/>
      <c r="J7190" s="603"/>
      <c r="K7190" s="603"/>
      <c r="L7190" s="603"/>
      <c r="M7190" s="603"/>
      <c r="N7190" s="699"/>
      <c r="O7190" s="703"/>
      <c r="P7190" s="603"/>
      <c r="Q7190" s="603"/>
      <c r="R7190" s="603"/>
      <c r="S7190" s="603"/>
      <c r="T7190" s="603"/>
      <c r="U7190" s="603"/>
      <c r="V7190" s="699"/>
      <c r="W7190" s="700"/>
      <c r="X7190" s="701"/>
      <c r="Y7190" s="566"/>
      <c r="Z7190" s="566"/>
      <c r="AA7190" s="566"/>
      <c r="AB7190" s="566"/>
      <c r="AC7190" s="566"/>
      <c r="AD7190" s="566"/>
      <c r="AE7190" s="566"/>
      <c r="AF7190" s="566"/>
    </row>
    <row r="7191" spans="2:32" hidden="1" outlineLevel="1" x14ac:dyDescent="0.45">
      <c r="B7191" s="592"/>
      <c r="C7191" s="686"/>
      <c r="D7191" s="686"/>
      <c r="E7191" s="688"/>
      <c r="F7191" s="689"/>
      <c r="G7191" s="690"/>
      <c r="H7191" s="594"/>
      <c r="I7191" s="594"/>
      <c r="J7191" s="594"/>
      <c r="K7191" s="594"/>
      <c r="L7191" s="594"/>
      <c r="M7191" s="594"/>
      <c r="N7191" s="692"/>
      <c r="O7191" s="702"/>
      <c r="P7191" s="594"/>
      <c r="Q7191" s="594"/>
      <c r="R7191" s="594"/>
      <c r="S7191" s="594"/>
      <c r="T7191" s="594"/>
      <c r="U7191" s="594"/>
      <c r="V7191" s="692"/>
      <c r="W7191" s="693"/>
      <c r="X7191" s="694"/>
      <c r="Y7191" s="566"/>
      <c r="Z7191" s="566"/>
      <c r="AA7191" s="566"/>
      <c r="AB7191" s="566"/>
      <c r="AC7191" s="566"/>
      <c r="AD7191" s="566"/>
      <c r="AE7191" s="566"/>
      <c r="AF7191" s="566"/>
    </row>
    <row r="7192" spans="2:32" hidden="1" outlineLevel="1" x14ac:dyDescent="0.45">
      <c r="B7192" s="601"/>
      <c r="C7192" s="695"/>
      <c r="D7192" s="695"/>
      <c r="E7192" s="696"/>
      <c r="F7192" s="697"/>
      <c r="G7192" s="698"/>
      <c r="H7192" s="603"/>
      <c r="I7192" s="603"/>
      <c r="J7192" s="603"/>
      <c r="K7192" s="603"/>
      <c r="L7192" s="603"/>
      <c r="M7192" s="603"/>
      <c r="N7192" s="699"/>
      <c r="O7192" s="703"/>
      <c r="P7192" s="603"/>
      <c r="Q7192" s="603"/>
      <c r="R7192" s="603"/>
      <c r="S7192" s="603"/>
      <c r="T7192" s="603"/>
      <c r="U7192" s="603"/>
      <c r="V7192" s="699"/>
      <c r="W7192" s="700"/>
      <c r="X7192" s="701"/>
      <c r="Y7192" s="566"/>
      <c r="Z7192" s="566"/>
      <c r="AA7192" s="566"/>
      <c r="AB7192" s="566"/>
      <c r="AC7192" s="566"/>
      <c r="AD7192" s="566"/>
      <c r="AE7192" s="566"/>
      <c r="AF7192" s="566"/>
    </row>
    <row r="7193" spans="2:32" hidden="1" outlineLevel="1" x14ac:dyDescent="0.45">
      <c r="B7193" s="592"/>
      <c r="C7193" s="686"/>
      <c r="D7193" s="686"/>
      <c r="E7193" s="688"/>
      <c r="F7193" s="689"/>
      <c r="G7193" s="690"/>
      <c r="H7193" s="594"/>
      <c r="I7193" s="594"/>
      <c r="J7193" s="594"/>
      <c r="K7193" s="594"/>
      <c r="L7193" s="594"/>
      <c r="M7193" s="594"/>
      <c r="N7193" s="692"/>
      <c r="O7193" s="702"/>
      <c r="P7193" s="594"/>
      <c r="Q7193" s="594"/>
      <c r="R7193" s="594"/>
      <c r="S7193" s="594"/>
      <c r="T7193" s="594"/>
      <c r="U7193" s="594"/>
      <c r="V7193" s="692"/>
      <c r="W7193" s="693"/>
      <c r="X7193" s="694"/>
      <c r="Y7193" s="566"/>
      <c r="Z7193" s="566"/>
      <c r="AA7193" s="566"/>
      <c r="AB7193" s="566"/>
      <c r="AC7193" s="566"/>
      <c r="AD7193" s="566"/>
      <c r="AE7193" s="566"/>
      <c r="AF7193" s="566"/>
    </row>
    <row r="7194" spans="2:32" hidden="1" outlineLevel="1" x14ac:dyDescent="0.45">
      <c r="B7194" s="601"/>
      <c r="C7194" s="695"/>
      <c r="D7194" s="695"/>
      <c r="E7194" s="696"/>
      <c r="F7194" s="697"/>
      <c r="G7194" s="698"/>
      <c r="H7194" s="603"/>
      <c r="I7194" s="603"/>
      <c r="J7194" s="603"/>
      <c r="K7194" s="603"/>
      <c r="L7194" s="603"/>
      <c r="M7194" s="603"/>
      <c r="N7194" s="699"/>
      <c r="O7194" s="703"/>
      <c r="P7194" s="603"/>
      <c r="Q7194" s="603"/>
      <c r="R7194" s="603"/>
      <c r="S7194" s="603"/>
      <c r="T7194" s="603"/>
      <c r="U7194" s="603"/>
      <c r="V7194" s="699"/>
      <c r="W7194" s="700"/>
      <c r="X7194" s="701"/>
      <c r="Y7194" s="566"/>
      <c r="Z7194" s="566"/>
      <c r="AA7194" s="566"/>
      <c r="AB7194" s="566"/>
      <c r="AC7194" s="566"/>
      <c r="AD7194" s="566"/>
      <c r="AE7194" s="566"/>
      <c r="AF7194" s="566"/>
    </row>
    <row r="7195" spans="2:32" hidden="1" outlineLevel="1" x14ac:dyDescent="0.45">
      <c r="B7195" s="592"/>
      <c r="C7195" s="686"/>
      <c r="D7195" s="686"/>
      <c r="E7195" s="688"/>
      <c r="F7195" s="689"/>
      <c r="G7195" s="690"/>
      <c r="H7195" s="594"/>
      <c r="I7195" s="594"/>
      <c r="J7195" s="594"/>
      <c r="K7195" s="594"/>
      <c r="L7195" s="594"/>
      <c r="M7195" s="594"/>
      <c r="N7195" s="692"/>
      <c r="O7195" s="702"/>
      <c r="P7195" s="594"/>
      <c r="Q7195" s="594"/>
      <c r="R7195" s="594"/>
      <c r="S7195" s="594"/>
      <c r="T7195" s="594"/>
      <c r="U7195" s="594"/>
      <c r="V7195" s="692"/>
      <c r="W7195" s="693"/>
      <c r="X7195" s="694"/>
      <c r="Y7195" s="566"/>
      <c r="Z7195" s="566"/>
      <c r="AA7195" s="566"/>
      <c r="AB7195" s="566"/>
      <c r="AC7195" s="566"/>
      <c r="AD7195" s="566"/>
      <c r="AE7195" s="566"/>
      <c r="AF7195" s="566"/>
    </row>
    <row r="7196" spans="2:32" hidden="1" outlineLevel="1" x14ac:dyDescent="0.45">
      <c r="B7196" s="601"/>
      <c r="C7196" s="695"/>
      <c r="D7196" s="695"/>
      <c r="E7196" s="696"/>
      <c r="F7196" s="697"/>
      <c r="G7196" s="698"/>
      <c r="H7196" s="603"/>
      <c r="I7196" s="603"/>
      <c r="J7196" s="603"/>
      <c r="K7196" s="603"/>
      <c r="L7196" s="603"/>
      <c r="M7196" s="603"/>
      <c r="N7196" s="699"/>
      <c r="O7196" s="703"/>
      <c r="P7196" s="603"/>
      <c r="Q7196" s="603"/>
      <c r="R7196" s="603"/>
      <c r="S7196" s="603"/>
      <c r="T7196" s="603"/>
      <c r="U7196" s="603"/>
      <c r="V7196" s="699"/>
      <c r="W7196" s="700"/>
      <c r="X7196" s="701"/>
      <c r="Y7196" s="566"/>
      <c r="Z7196" s="566"/>
      <c r="AA7196" s="566"/>
      <c r="AB7196" s="566"/>
      <c r="AC7196" s="566"/>
      <c r="AD7196" s="566"/>
      <c r="AE7196" s="566"/>
      <c r="AF7196" s="566"/>
    </row>
    <row r="7197" spans="2:32" hidden="1" outlineLevel="1" x14ac:dyDescent="0.45">
      <c r="B7197" s="592"/>
      <c r="C7197" s="686"/>
      <c r="D7197" s="686"/>
      <c r="E7197" s="688"/>
      <c r="F7197" s="689"/>
      <c r="G7197" s="690"/>
      <c r="H7197" s="594"/>
      <c r="I7197" s="594"/>
      <c r="J7197" s="594"/>
      <c r="K7197" s="594"/>
      <c r="L7197" s="594"/>
      <c r="M7197" s="594"/>
      <c r="N7197" s="692"/>
      <c r="O7197" s="702"/>
      <c r="P7197" s="594"/>
      <c r="Q7197" s="594"/>
      <c r="R7197" s="594"/>
      <c r="S7197" s="594"/>
      <c r="T7197" s="594"/>
      <c r="U7197" s="594"/>
      <c r="V7197" s="692"/>
      <c r="W7197" s="693"/>
      <c r="X7197" s="694"/>
      <c r="Y7197" s="566"/>
      <c r="Z7197" s="566"/>
      <c r="AA7197" s="566"/>
      <c r="AB7197" s="566"/>
      <c r="AC7197" s="566"/>
      <c r="AD7197" s="566"/>
      <c r="AE7197" s="566"/>
      <c r="AF7197" s="566"/>
    </row>
    <row r="7198" spans="2:32" hidden="1" outlineLevel="1" x14ac:dyDescent="0.45">
      <c r="B7198" s="601"/>
      <c r="C7198" s="695"/>
      <c r="D7198" s="695"/>
      <c r="E7198" s="696"/>
      <c r="F7198" s="697"/>
      <c r="G7198" s="698"/>
      <c r="H7198" s="603"/>
      <c r="I7198" s="603"/>
      <c r="J7198" s="603"/>
      <c r="K7198" s="603"/>
      <c r="L7198" s="603"/>
      <c r="M7198" s="603"/>
      <c r="N7198" s="699"/>
      <c r="O7198" s="703"/>
      <c r="P7198" s="603"/>
      <c r="Q7198" s="603"/>
      <c r="R7198" s="603"/>
      <c r="S7198" s="603"/>
      <c r="T7198" s="603"/>
      <c r="U7198" s="603"/>
      <c r="V7198" s="699"/>
      <c r="W7198" s="700"/>
      <c r="X7198" s="701"/>
      <c r="Y7198" s="566"/>
      <c r="Z7198" s="566"/>
      <c r="AA7198" s="566"/>
      <c r="AB7198" s="566"/>
      <c r="AC7198" s="566"/>
      <c r="AD7198" s="566"/>
      <c r="AE7198" s="566"/>
      <c r="AF7198" s="566"/>
    </row>
    <row r="7199" spans="2:32" hidden="1" outlineLevel="1" x14ac:dyDescent="0.45">
      <c r="B7199" s="592"/>
      <c r="C7199" s="686"/>
      <c r="D7199" s="686"/>
      <c r="E7199" s="688"/>
      <c r="F7199" s="689"/>
      <c r="G7199" s="690"/>
      <c r="H7199" s="594"/>
      <c r="I7199" s="594"/>
      <c r="J7199" s="594"/>
      <c r="K7199" s="594"/>
      <c r="L7199" s="594"/>
      <c r="M7199" s="594"/>
      <c r="N7199" s="692"/>
      <c r="O7199" s="702"/>
      <c r="P7199" s="594"/>
      <c r="Q7199" s="594"/>
      <c r="R7199" s="594"/>
      <c r="S7199" s="594"/>
      <c r="T7199" s="594"/>
      <c r="U7199" s="594"/>
      <c r="V7199" s="692"/>
      <c r="W7199" s="693"/>
      <c r="X7199" s="694"/>
      <c r="Y7199" s="566"/>
      <c r="Z7199" s="566"/>
      <c r="AA7199" s="566"/>
      <c r="AB7199" s="566"/>
      <c r="AC7199" s="566"/>
      <c r="AD7199" s="566"/>
      <c r="AE7199" s="566"/>
      <c r="AF7199" s="566"/>
    </row>
    <row r="7200" spans="2:32" hidden="1" outlineLevel="1" x14ac:dyDescent="0.45">
      <c r="B7200" s="601"/>
      <c r="C7200" s="695"/>
      <c r="D7200" s="695"/>
      <c r="E7200" s="696"/>
      <c r="F7200" s="697"/>
      <c r="G7200" s="698"/>
      <c r="H7200" s="603"/>
      <c r="I7200" s="603"/>
      <c r="J7200" s="603"/>
      <c r="K7200" s="603"/>
      <c r="L7200" s="603"/>
      <c r="M7200" s="603"/>
      <c r="N7200" s="699"/>
      <c r="O7200" s="703"/>
      <c r="P7200" s="603"/>
      <c r="Q7200" s="603"/>
      <c r="R7200" s="603"/>
      <c r="S7200" s="603"/>
      <c r="T7200" s="603"/>
      <c r="U7200" s="603"/>
      <c r="V7200" s="699"/>
      <c r="W7200" s="700"/>
      <c r="X7200" s="701"/>
      <c r="Y7200" s="566"/>
      <c r="Z7200" s="566"/>
      <c r="AA7200" s="566"/>
      <c r="AB7200" s="566"/>
      <c r="AC7200" s="566"/>
      <c r="AD7200" s="566"/>
      <c r="AE7200" s="566"/>
      <c r="AF7200" s="566"/>
    </row>
    <row r="7201" spans="2:32" hidden="1" outlineLevel="1" x14ac:dyDescent="0.45">
      <c r="B7201" s="592"/>
      <c r="C7201" s="686"/>
      <c r="D7201" s="686"/>
      <c r="E7201" s="688"/>
      <c r="F7201" s="689"/>
      <c r="G7201" s="690"/>
      <c r="H7201" s="594"/>
      <c r="I7201" s="594"/>
      <c r="J7201" s="594"/>
      <c r="K7201" s="594"/>
      <c r="L7201" s="594"/>
      <c r="M7201" s="594"/>
      <c r="N7201" s="692"/>
      <c r="O7201" s="702"/>
      <c r="P7201" s="594"/>
      <c r="Q7201" s="594"/>
      <c r="R7201" s="594"/>
      <c r="S7201" s="594"/>
      <c r="T7201" s="594"/>
      <c r="U7201" s="594"/>
      <c r="V7201" s="692"/>
      <c r="W7201" s="693"/>
      <c r="X7201" s="694"/>
      <c r="Y7201" s="566"/>
      <c r="Z7201" s="566"/>
      <c r="AA7201" s="566"/>
      <c r="AB7201" s="566"/>
      <c r="AC7201" s="566"/>
      <c r="AD7201" s="566"/>
      <c r="AE7201" s="566"/>
      <c r="AF7201" s="566"/>
    </row>
    <row r="7202" spans="2:32" hidden="1" outlineLevel="1" x14ac:dyDescent="0.45">
      <c r="B7202" s="601"/>
      <c r="C7202" s="695"/>
      <c r="D7202" s="695"/>
      <c r="E7202" s="696"/>
      <c r="F7202" s="697"/>
      <c r="G7202" s="698"/>
      <c r="H7202" s="603"/>
      <c r="I7202" s="603"/>
      <c r="J7202" s="603"/>
      <c r="K7202" s="603"/>
      <c r="L7202" s="603"/>
      <c r="M7202" s="603"/>
      <c r="N7202" s="699"/>
      <c r="O7202" s="703"/>
      <c r="P7202" s="603"/>
      <c r="Q7202" s="603"/>
      <c r="R7202" s="603"/>
      <c r="S7202" s="603"/>
      <c r="T7202" s="603"/>
      <c r="U7202" s="603"/>
      <c r="V7202" s="699"/>
      <c r="W7202" s="700"/>
      <c r="X7202" s="701"/>
      <c r="Y7202" s="566"/>
      <c r="Z7202" s="566"/>
      <c r="AA7202" s="566"/>
      <c r="AB7202" s="566"/>
      <c r="AC7202" s="566"/>
      <c r="AD7202" s="566"/>
      <c r="AE7202" s="566"/>
      <c r="AF7202" s="566"/>
    </row>
    <row r="7203" spans="2:32" hidden="1" outlineLevel="1" x14ac:dyDescent="0.45">
      <c r="B7203" s="592"/>
      <c r="C7203" s="686"/>
      <c r="D7203" s="686"/>
      <c r="E7203" s="688"/>
      <c r="F7203" s="689"/>
      <c r="G7203" s="690"/>
      <c r="H7203" s="594"/>
      <c r="I7203" s="594"/>
      <c r="J7203" s="594"/>
      <c r="K7203" s="594"/>
      <c r="L7203" s="594"/>
      <c r="M7203" s="594"/>
      <c r="N7203" s="692"/>
      <c r="O7203" s="702"/>
      <c r="P7203" s="594"/>
      <c r="Q7203" s="594"/>
      <c r="R7203" s="594"/>
      <c r="S7203" s="594"/>
      <c r="T7203" s="594"/>
      <c r="U7203" s="594"/>
      <c r="V7203" s="692"/>
      <c r="W7203" s="693"/>
      <c r="X7203" s="694"/>
      <c r="Y7203" s="566"/>
      <c r="Z7203" s="566"/>
      <c r="AA7203" s="566"/>
      <c r="AB7203" s="566"/>
      <c r="AC7203" s="566"/>
      <c r="AD7203" s="566"/>
      <c r="AE7203" s="566"/>
      <c r="AF7203" s="566"/>
    </row>
    <row r="7204" spans="2:32" hidden="1" outlineLevel="1" x14ac:dyDescent="0.45">
      <c r="B7204" s="601"/>
      <c r="C7204" s="695"/>
      <c r="D7204" s="695"/>
      <c r="E7204" s="696"/>
      <c r="F7204" s="697"/>
      <c r="G7204" s="698"/>
      <c r="H7204" s="603"/>
      <c r="I7204" s="603"/>
      <c r="J7204" s="603"/>
      <c r="K7204" s="603"/>
      <c r="L7204" s="603"/>
      <c r="M7204" s="603"/>
      <c r="N7204" s="699"/>
      <c r="O7204" s="703"/>
      <c r="P7204" s="603"/>
      <c r="Q7204" s="603"/>
      <c r="R7204" s="603"/>
      <c r="S7204" s="603"/>
      <c r="T7204" s="603"/>
      <c r="U7204" s="603"/>
      <c r="V7204" s="699"/>
      <c r="W7204" s="700"/>
      <c r="X7204" s="701"/>
      <c r="Y7204" s="566"/>
      <c r="Z7204" s="566"/>
      <c r="AA7204" s="566"/>
      <c r="AB7204" s="566"/>
      <c r="AC7204" s="566"/>
      <c r="AD7204" s="566"/>
      <c r="AE7204" s="566"/>
      <c r="AF7204" s="566"/>
    </row>
    <row r="7205" spans="2:32" hidden="1" outlineLevel="1" x14ac:dyDescent="0.45">
      <c r="B7205" s="592"/>
      <c r="C7205" s="686"/>
      <c r="D7205" s="686"/>
      <c r="E7205" s="688"/>
      <c r="F7205" s="689"/>
      <c r="G7205" s="690"/>
      <c r="H7205" s="594"/>
      <c r="I7205" s="594"/>
      <c r="J7205" s="594"/>
      <c r="K7205" s="594"/>
      <c r="L7205" s="594"/>
      <c r="M7205" s="594"/>
      <c r="N7205" s="692"/>
      <c r="O7205" s="702"/>
      <c r="P7205" s="594"/>
      <c r="Q7205" s="594"/>
      <c r="R7205" s="594"/>
      <c r="S7205" s="594"/>
      <c r="T7205" s="594"/>
      <c r="U7205" s="594"/>
      <c r="V7205" s="692"/>
      <c r="W7205" s="693"/>
      <c r="X7205" s="694"/>
      <c r="Y7205" s="566"/>
      <c r="Z7205" s="566"/>
      <c r="AA7205" s="566"/>
      <c r="AB7205" s="566"/>
      <c r="AC7205" s="566"/>
      <c r="AD7205" s="566"/>
      <c r="AE7205" s="566"/>
      <c r="AF7205" s="566"/>
    </row>
    <row r="7206" spans="2:32" hidden="1" outlineLevel="1" x14ac:dyDescent="0.45">
      <c r="B7206" s="601"/>
      <c r="C7206" s="695"/>
      <c r="D7206" s="695"/>
      <c r="E7206" s="696"/>
      <c r="F7206" s="697"/>
      <c r="G7206" s="698"/>
      <c r="H7206" s="603"/>
      <c r="I7206" s="603"/>
      <c r="J7206" s="603"/>
      <c r="K7206" s="603"/>
      <c r="L7206" s="603"/>
      <c r="M7206" s="603"/>
      <c r="N7206" s="699"/>
      <c r="O7206" s="703"/>
      <c r="P7206" s="603"/>
      <c r="Q7206" s="603"/>
      <c r="R7206" s="603"/>
      <c r="S7206" s="603"/>
      <c r="T7206" s="603"/>
      <c r="U7206" s="603"/>
      <c r="V7206" s="699"/>
      <c r="W7206" s="700"/>
      <c r="X7206" s="701"/>
      <c r="Y7206" s="566"/>
      <c r="Z7206" s="566"/>
      <c r="AA7206" s="566"/>
      <c r="AB7206" s="566"/>
      <c r="AC7206" s="566"/>
      <c r="AD7206" s="566"/>
      <c r="AE7206" s="566"/>
      <c r="AF7206" s="566"/>
    </row>
    <row r="7207" spans="2:32" hidden="1" outlineLevel="1" x14ac:dyDescent="0.45">
      <c r="B7207" s="592"/>
      <c r="C7207" s="686"/>
      <c r="D7207" s="686"/>
      <c r="E7207" s="688"/>
      <c r="F7207" s="689"/>
      <c r="G7207" s="690"/>
      <c r="H7207" s="594"/>
      <c r="I7207" s="594"/>
      <c r="J7207" s="594"/>
      <c r="K7207" s="594"/>
      <c r="L7207" s="594"/>
      <c r="M7207" s="594"/>
      <c r="N7207" s="692"/>
      <c r="O7207" s="702"/>
      <c r="P7207" s="594"/>
      <c r="Q7207" s="594"/>
      <c r="R7207" s="594"/>
      <c r="S7207" s="594"/>
      <c r="T7207" s="594"/>
      <c r="U7207" s="594"/>
      <c r="V7207" s="692"/>
      <c r="W7207" s="693"/>
      <c r="X7207" s="694"/>
      <c r="Y7207" s="566"/>
      <c r="Z7207" s="566"/>
      <c r="AA7207" s="566"/>
      <c r="AB7207" s="566"/>
      <c r="AC7207" s="566"/>
      <c r="AD7207" s="566"/>
      <c r="AE7207" s="566"/>
      <c r="AF7207" s="566"/>
    </row>
    <row r="7208" spans="2:32" hidden="1" outlineLevel="1" x14ac:dyDescent="0.45">
      <c r="B7208" s="601"/>
      <c r="C7208" s="695"/>
      <c r="D7208" s="695"/>
      <c r="E7208" s="696"/>
      <c r="F7208" s="697"/>
      <c r="G7208" s="698"/>
      <c r="H7208" s="603"/>
      <c r="I7208" s="603"/>
      <c r="J7208" s="603"/>
      <c r="K7208" s="603"/>
      <c r="L7208" s="603"/>
      <c r="M7208" s="603"/>
      <c r="N7208" s="699"/>
      <c r="O7208" s="703"/>
      <c r="P7208" s="603"/>
      <c r="Q7208" s="603"/>
      <c r="R7208" s="603"/>
      <c r="S7208" s="603"/>
      <c r="T7208" s="603"/>
      <c r="U7208" s="603"/>
      <c r="V7208" s="699"/>
      <c r="W7208" s="700"/>
      <c r="X7208" s="701"/>
      <c r="Y7208" s="566"/>
      <c r="Z7208" s="566"/>
      <c r="AA7208" s="566"/>
      <c r="AB7208" s="566"/>
      <c r="AC7208" s="566"/>
      <c r="AD7208" s="566"/>
      <c r="AE7208" s="566"/>
      <c r="AF7208" s="566"/>
    </row>
    <row r="7209" spans="2:32" hidden="1" outlineLevel="1" x14ac:dyDescent="0.45">
      <c r="B7209" s="592"/>
      <c r="C7209" s="686"/>
      <c r="D7209" s="686"/>
      <c r="E7209" s="688"/>
      <c r="F7209" s="689"/>
      <c r="G7209" s="690"/>
      <c r="H7209" s="594"/>
      <c r="I7209" s="594"/>
      <c r="J7209" s="594"/>
      <c r="K7209" s="594"/>
      <c r="L7209" s="594"/>
      <c r="M7209" s="594"/>
      <c r="N7209" s="692"/>
      <c r="O7209" s="702"/>
      <c r="P7209" s="594"/>
      <c r="Q7209" s="594"/>
      <c r="R7209" s="594"/>
      <c r="S7209" s="594"/>
      <c r="T7209" s="594"/>
      <c r="U7209" s="594"/>
      <c r="V7209" s="692"/>
      <c r="W7209" s="693"/>
      <c r="X7209" s="694"/>
      <c r="Y7209" s="566"/>
      <c r="Z7209" s="566"/>
      <c r="AA7209" s="566"/>
      <c r="AB7209" s="566"/>
      <c r="AC7209" s="566"/>
      <c r="AD7209" s="566"/>
      <c r="AE7209" s="566"/>
      <c r="AF7209" s="566"/>
    </row>
    <row r="7210" spans="2:32" hidden="1" outlineLevel="1" x14ac:dyDescent="0.45">
      <c r="B7210" s="601"/>
      <c r="C7210" s="695"/>
      <c r="D7210" s="695"/>
      <c r="E7210" s="696"/>
      <c r="F7210" s="697"/>
      <c r="G7210" s="698"/>
      <c r="H7210" s="603"/>
      <c r="I7210" s="603"/>
      <c r="J7210" s="603"/>
      <c r="K7210" s="603"/>
      <c r="L7210" s="603"/>
      <c r="M7210" s="603"/>
      <c r="N7210" s="699"/>
      <c r="O7210" s="703"/>
      <c r="P7210" s="603"/>
      <c r="Q7210" s="603"/>
      <c r="R7210" s="603"/>
      <c r="S7210" s="603"/>
      <c r="T7210" s="603"/>
      <c r="U7210" s="603"/>
      <c r="V7210" s="699"/>
      <c r="W7210" s="700"/>
      <c r="X7210" s="701"/>
      <c r="Y7210" s="566"/>
      <c r="Z7210" s="566"/>
      <c r="AA7210" s="566"/>
      <c r="AB7210" s="566"/>
      <c r="AC7210" s="566"/>
      <c r="AD7210" s="566"/>
      <c r="AE7210" s="566"/>
      <c r="AF7210" s="566"/>
    </row>
    <row r="7211" spans="2:32" hidden="1" outlineLevel="1" x14ac:dyDescent="0.45">
      <c r="B7211" s="592"/>
      <c r="C7211" s="686"/>
      <c r="D7211" s="686"/>
      <c r="E7211" s="688"/>
      <c r="F7211" s="689"/>
      <c r="G7211" s="690"/>
      <c r="H7211" s="594"/>
      <c r="I7211" s="594"/>
      <c r="J7211" s="594"/>
      <c r="K7211" s="594"/>
      <c r="L7211" s="594"/>
      <c r="M7211" s="594"/>
      <c r="N7211" s="692"/>
      <c r="O7211" s="702"/>
      <c r="P7211" s="594"/>
      <c r="Q7211" s="594"/>
      <c r="R7211" s="594"/>
      <c r="S7211" s="594"/>
      <c r="T7211" s="594"/>
      <c r="U7211" s="594"/>
      <c r="V7211" s="692"/>
      <c r="W7211" s="693"/>
      <c r="X7211" s="694"/>
      <c r="Y7211" s="566"/>
      <c r="Z7211" s="566"/>
      <c r="AA7211" s="566"/>
      <c r="AB7211" s="566"/>
      <c r="AC7211" s="566"/>
      <c r="AD7211" s="566"/>
      <c r="AE7211" s="566"/>
      <c r="AF7211" s="566"/>
    </row>
    <row r="7212" spans="2:32" hidden="1" outlineLevel="1" x14ac:dyDescent="0.45">
      <c r="B7212" s="601"/>
      <c r="C7212" s="695"/>
      <c r="D7212" s="695"/>
      <c r="E7212" s="696"/>
      <c r="F7212" s="697"/>
      <c r="G7212" s="698"/>
      <c r="H7212" s="603"/>
      <c r="I7212" s="603"/>
      <c r="J7212" s="603"/>
      <c r="K7212" s="603"/>
      <c r="L7212" s="603"/>
      <c r="M7212" s="603"/>
      <c r="N7212" s="699"/>
      <c r="O7212" s="703"/>
      <c r="P7212" s="603"/>
      <c r="Q7212" s="603"/>
      <c r="R7212" s="603"/>
      <c r="S7212" s="603"/>
      <c r="T7212" s="603"/>
      <c r="U7212" s="603"/>
      <c r="V7212" s="699"/>
      <c r="W7212" s="700"/>
      <c r="X7212" s="701"/>
      <c r="Y7212" s="566"/>
      <c r="Z7212" s="566"/>
      <c r="AA7212" s="566"/>
      <c r="AB7212" s="566"/>
      <c r="AC7212" s="566"/>
      <c r="AD7212" s="566"/>
      <c r="AE7212" s="566"/>
      <c r="AF7212" s="566"/>
    </row>
    <row r="7213" spans="2:32" hidden="1" outlineLevel="1" x14ac:dyDescent="0.45">
      <c r="B7213" s="592"/>
      <c r="C7213" s="686"/>
      <c r="D7213" s="686"/>
      <c r="E7213" s="688"/>
      <c r="F7213" s="689"/>
      <c r="G7213" s="690"/>
      <c r="H7213" s="594"/>
      <c r="I7213" s="594"/>
      <c r="J7213" s="594"/>
      <c r="K7213" s="594"/>
      <c r="L7213" s="594"/>
      <c r="M7213" s="594"/>
      <c r="N7213" s="692"/>
      <c r="O7213" s="702"/>
      <c r="P7213" s="594"/>
      <c r="Q7213" s="594"/>
      <c r="R7213" s="594"/>
      <c r="S7213" s="594"/>
      <c r="T7213" s="594"/>
      <c r="U7213" s="594"/>
      <c r="V7213" s="692"/>
      <c r="W7213" s="693"/>
      <c r="X7213" s="694"/>
      <c r="Y7213" s="566"/>
      <c r="Z7213" s="566"/>
      <c r="AA7213" s="566"/>
      <c r="AB7213" s="566"/>
      <c r="AC7213" s="566"/>
      <c r="AD7213" s="566"/>
      <c r="AE7213" s="566"/>
      <c r="AF7213" s="566"/>
    </row>
    <row r="7214" spans="2:32" hidden="1" outlineLevel="1" x14ac:dyDescent="0.45">
      <c r="B7214" s="601"/>
      <c r="C7214" s="695"/>
      <c r="D7214" s="695"/>
      <c r="E7214" s="696"/>
      <c r="F7214" s="697"/>
      <c r="G7214" s="698"/>
      <c r="H7214" s="603"/>
      <c r="I7214" s="603"/>
      <c r="J7214" s="603"/>
      <c r="K7214" s="603"/>
      <c r="L7214" s="603"/>
      <c r="M7214" s="603"/>
      <c r="N7214" s="699"/>
      <c r="O7214" s="703"/>
      <c r="P7214" s="603"/>
      <c r="Q7214" s="603"/>
      <c r="R7214" s="603"/>
      <c r="S7214" s="603"/>
      <c r="T7214" s="603"/>
      <c r="U7214" s="603"/>
      <c r="V7214" s="699"/>
      <c r="W7214" s="700"/>
      <c r="X7214" s="701"/>
      <c r="Y7214" s="566"/>
      <c r="Z7214" s="566"/>
      <c r="AA7214" s="566"/>
      <c r="AB7214" s="566"/>
      <c r="AC7214" s="566"/>
      <c r="AD7214" s="566"/>
      <c r="AE7214" s="566"/>
      <c r="AF7214" s="566"/>
    </row>
    <row r="7215" spans="2:32" hidden="1" outlineLevel="1" x14ac:dyDescent="0.45">
      <c r="B7215" s="592"/>
      <c r="C7215" s="686"/>
      <c r="D7215" s="686"/>
      <c r="E7215" s="688"/>
      <c r="F7215" s="689"/>
      <c r="G7215" s="690"/>
      <c r="H7215" s="594"/>
      <c r="I7215" s="594"/>
      <c r="J7215" s="594"/>
      <c r="K7215" s="594"/>
      <c r="L7215" s="594"/>
      <c r="M7215" s="594"/>
      <c r="N7215" s="692"/>
      <c r="O7215" s="702"/>
      <c r="P7215" s="594"/>
      <c r="Q7215" s="594"/>
      <c r="R7215" s="594"/>
      <c r="S7215" s="594"/>
      <c r="T7215" s="594"/>
      <c r="U7215" s="594"/>
      <c r="V7215" s="692"/>
      <c r="W7215" s="693"/>
      <c r="X7215" s="694"/>
      <c r="Y7215" s="566"/>
      <c r="Z7215" s="566"/>
      <c r="AA7215" s="566"/>
      <c r="AB7215" s="566"/>
      <c r="AC7215" s="566"/>
      <c r="AD7215" s="566"/>
      <c r="AE7215" s="566"/>
      <c r="AF7215" s="566"/>
    </row>
    <row r="7216" spans="2:32" hidden="1" outlineLevel="1" x14ac:dyDescent="0.45">
      <c r="B7216" s="601"/>
      <c r="C7216" s="695"/>
      <c r="D7216" s="695"/>
      <c r="E7216" s="696"/>
      <c r="F7216" s="697"/>
      <c r="G7216" s="698"/>
      <c r="H7216" s="603"/>
      <c r="I7216" s="603"/>
      <c r="J7216" s="603"/>
      <c r="K7216" s="603"/>
      <c r="L7216" s="603"/>
      <c r="M7216" s="603"/>
      <c r="N7216" s="699"/>
      <c r="O7216" s="703"/>
      <c r="P7216" s="603"/>
      <c r="Q7216" s="603"/>
      <c r="R7216" s="603"/>
      <c r="S7216" s="603"/>
      <c r="T7216" s="603"/>
      <c r="U7216" s="603"/>
      <c r="V7216" s="699"/>
      <c r="W7216" s="700"/>
      <c r="X7216" s="701"/>
      <c r="Y7216" s="566"/>
      <c r="Z7216" s="566"/>
      <c r="AA7216" s="566"/>
      <c r="AB7216" s="566"/>
      <c r="AC7216" s="566"/>
      <c r="AD7216" s="566"/>
      <c r="AE7216" s="566"/>
      <c r="AF7216" s="566"/>
    </row>
    <row r="7217" spans="2:32" hidden="1" outlineLevel="1" x14ac:dyDescent="0.45">
      <c r="B7217" s="592"/>
      <c r="C7217" s="686"/>
      <c r="D7217" s="686"/>
      <c r="E7217" s="688"/>
      <c r="F7217" s="689"/>
      <c r="G7217" s="690"/>
      <c r="H7217" s="594"/>
      <c r="I7217" s="594"/>
      <c r="J7217" s="594"/>
      <c r="K7217" s="594"/>
      <c r="L7217" s="594"/>
      <c r="M7217" s="594"/>
      <c r="N7217" s="692"/>
      <c r="O7217" s="702"/>
      <c r="P7217" s="594"/>
      <c r="Q7217" s="594"/>
      <c r="R7217" s="594"/>
      <c r="S7217" s="594"/>
      <c r="T7217" s="594"/>
      <c r="U7217" s="594"/>
      <c r="V7217" s="692"/>
      <c r="W7217" s="693"/>
      <c r="X7217" s="694"/>
      <c r="Y7217" s="566"/>
      <c r="Z7217" s="566"/>
      <c r="AA7217" s="566"/>
      <c r="AB7217" s="566"/>
      <c r="AC7217" s="566"/>
      <c r="AD7217" s="566"/>
      <c r="AE7217" s="566"/>
      <c r="AF7217" s="566"/>
    </row>
    <row r="7218" spans="2:32" hidden="1" outlineLevel="1" x14ac:dyDescent="0.45">
      <c r="B7218" s="601"/>
      <c r="C7218" s="695"/>
      <c r="D7218" s="695"/>
      <c r="E7218" s="696"/>
      <c r="F7218" s="697"/>
      <c r="G7218" s="698"/>
      <c r="H7218" s="603"/>
      <c r="I7218" s="603"/>
      <c r="J7218" s="603"/>
      <c r="K7218" s="603"/>
      <c r="L7218" s="603"/>
      <c r="M7218" s="603"/>
      <c r="N7218" s="699"/>
      <c r="O7218" s="703"/>
      <c r="P7218" s="603"/>
      <c r="Q7218" s="603"/>
      <c r="R7218" s="603"/>
      <c r="S7218" s="603"/>
      <c r="T7218" s="603"/>
      <c r="U7218" s="603"/>
      <c r="V7218" s="699"/>
      <c r="W7218" s="700"/>
      <c r="X7218" s="701"/>
      <c r="Y7218" s="566"/>
      <c r="Z7218" s="566"/>
      <c r="AA7218" s="566"/>
      <c r="AB7218" s="566"/>
      <c r="AC7218" s="566"/>
      <c r="AD7218" s="566"/>
      <c r="AE7218" s="566"/>
      <c r="AF7218" s="566"/>
    </row>
    <row r="7219" spans="2:32" hidden="1" outlineLevel="1" x14ac:dyDescent="0.45">
      <c r="B7219" s="592"/>
      <c r="C7219" s="686"/>
      <c r="D7219" s="686"/>
      <c r="E7219" s="688"/>
      <c r="F7219" s="689"/>
      <c r="G7219" s="690"/>
      <c r="H7219" s="594"/>
      <c r="I7219" s="594"/>
      <c r="J7219" s="594"/>
      <c r="K7219" s="594"/>
      <c r="L7219" s="594"/>
      <c r="M7219" s="594"/>
      <c r="N7219" s="692"/>
      <c r="O7219" s="702"/>
      <c r="P7219" s="594"/>
      <c r="Q7219" s="594"/>
      <c r="R7219" s="594"/>
      <c r="S7219" s="594"/>
      <c r="T7219" s="594"/>
      <c r="U7219" s="594"/>
      <c r="V7219" s="692"/>
      <c r="W7219" s="693"/>
      <c r="X7219" s="694"/>
      <c r="Y7219" s="566"/>
      <c r="Z7219" s="566"/>
      <c r="AA7219" s="566"/>
      <c r="AB7219" s="566"/>
      <c r="AC7219" s="566"/>
      <c r="AD7219" s="566"/>
      <c r="AE7219" s="566"/>
      <c r="AF7219" s="566"/>
    </row>
    <row r="7220" spans="2:32" hidden="1" outlineLevel="1" x14ac:dyDescent="0.45">
      <c r="B7220" s="601"/>
      <c r="C7220" s="695"/>
      <c r="D7220" s="695"/>
      <c r="E7220" s="696"/>
      <c r="F7220" s="697"/>
      <c r="G7220" s="698"/>
      <c r="H7220" s="603"/>
      <c r="I7220" s="603"/>
      <c r="J7220" s="603"/>
      <c r="K7220" s="603"/>
      <c r="L7220" s="603"/>
      <c r="M7220" s="603"/>
      <c r="N7220" s="699"/>
      <c r="O7220" s="703"/>
      <c r="P7220" s="603"/>
      <c r="Q7220" s="603"/>
      <c r="R7220" s="603"/>
      <c r="S7220" s="603"/>
      <c r="T7220" s="603"/>
      <c r="U7220" s="603"/>
      <c r="V7220" s="699"/>
      <c r="W7220" s="700"/>
      <c r="X7220" s="701"/>
      <c r="Y7220" s="566"/>
      <c r="Z7220" s="566"/>
      <c r="AA7220" s="566"/>
      <c r="AB7220" s="566"/>
      <c r="AC7220" s="566"/>
      <c r="AD7220" s="566"/>
      <c r="AE7220" s="566"/>
      <c r="AF7220" s="566"/>
    </row>
    <row r="7221" spans="2:32" hidden="1" outlineLevel="1" x14ac:dyDescent="0.45">
      <c r="B7221" s="592"/>
      <c r="C7221" s="686"/>
      <c r="D7221" s="686"/>
      <c r="E7221" s="688"/>
      <c r="F7221" s="689"/>
      <c r="G7221" s="690"/>
      <c r="H7221" s="594"/>
      <c r="I7221" s="594"/>
      <c r="J7221" s="594"/>
      <c r="K7221" s="594"/>
      <c r="L7221" s="594"/>
      <c r="M7221" s="594"/>
      <c r="N7221" s="692"/>
      <c r="O7221" s="702"/>
      <c r="P7221" s="594"/>
      <c r="Q7221" s="594"/>
      <c r="R7221" s="594"/>
      <c r="S7221" s="594"/>
      <c r="T7221" s="594"/>
      <c r="U7221" s="594"/>
      <c r="V7221" s="692"/>
      <c r="W7221" s="693"/>
      <c r="X7221" s="694"/>
      <c r="Y7221" s="566"/>
      <c r="Z7221" s="566"/>
      <c r="AA7221" s="566"/>
      <c r="AB7221" s="566"/>
      <c r="AC7221" s="566"/>
      <c r="AD7221" s="566"/>
      <c r="AE7221" s="566"/>
      <c r="AF7221" s="566"/>
    </row>
    <row r="7222" spans="2:32" hidden="1" outlineLevel="1" x14ac:dyDescent="0.45">
      <c r="B7222" s="601"/>
      <c r="C7222" s="695"/>
      <c r="D7222" s="695"/>
      <c r="E7222" s="696"/>
      <c r="F7222" s="697"/>
      <c r="G7222" s="698"/>
      <c r="H7222" s="603"/>
      <c r="I7222" s="603"/>
      <c r="J7222" s="603"/>
      <c r="K7222" s="603"/>
      <c r="L7222" s="603"/>
      <c r="M7222" s="603"/>
      <c r="N7222" s="699"/>
      <c r="O7222" s="703"/>
      <c r="P7222" s="603"/>
      <c r="Q7222" s="603"/>
      <c r="R7222" s="603"/>
      <c r="S7222" s="603"/>
      <c r="T7222" s="603"/>
      <c r="U7222" s="603"/>
      <c r="V7222" s="699"/>
      <c r="W7222" s="700"/>
      <c r="X7222" s="701"/>
      <c r="Y7222" s="566"/>
      <c r="Z7222" s="566"/>
      <c r="AA7222" s="566"/>
      <c r="AB7222" s="566"/>
      <c r="AC7222" s="566"/>
      <c r="AD7222" s="566"/>
      <c r="AE7222" s="566"/>
      <c r="AF7222" s="566"/>
    </row>
    <row r="7223" spans="2:32" hidden="1" outlineLevel="1" x14ac:dyDescent="0.45">
      <c r="B7223" s="592"/>
      <c r="C7223" s="686"/>
      <c r="D7223" s="686"/>
      <c r="E7223" s="688"/>
      <c r="F7223" s="689"/>
      <c r="G7223" s="690"/>
      <c r="H7223" s="594"/>
      <c r="I7223" s="594"/>
      <c r="J7223" s="594"/>
      <c r="K7223" s="594"/>
      <c r="L7223" s="594"/>
      <c r="M7223" s="594"/>
      <c r="N7223" s="692"/>
      <c r="O7223" s="702"/>
      <c r="P7223" s="594"/>
      <c r="Q7223" s="594"/>
      <c r="R7223" s="594"/>
      <c r="S7223" s="594"/>
      <c r="T7223" s="594"/>
      <c r="U7223" s="594"/>
      <c r="V7223" s="692"/>
      <c r="W7223" s="693"/>
      <c r="X7223" s="694"/>
      <c r="Y7223" s="566"/>
      <c r="Z7223" s="566"/>
      <c r="AA7223" s="566"/>
      <c r="AB7223" s="566"/>
      <c r="AC7223" s="566"/>
      <c r="AD7223" s="566"/>
      <c r="AE7223" s="566"/>
      <c r="AF7223" s="566"/>
    </row>
    <row r="7224" spans="2:32" hidden="1" outlineLevel="1" x14ac:dyDescent="0.45">
      <c r="B7224" s="601"/>
      <c r="C7224" s="695"/>
      <c r="D7224" s="695"/>
      <c r="E7224" s="696"/>
      <c r="F7224" s="697"/>
      <c r="G7224" s="698"/>
      <c r="H7224" s="603"/>
      <c r="I7224" s="603"/>
      <c r="J7224" s="603"/>
      <c r="K7224" s="603"/>
      <c r="L7224" s="603"/>
      <c r="M7224" s="603"/>
      <c r="N7224" s="699"/>
      <c r="O7224" s="703"/>
      <c r="P7224" s="603"/>
      <c r="Q7224" s="603"/>
      <c r="R7224" s="603"/>
      <c r="S7224" s="603"/>
      <c r="T7224" s="603"/>
      <c r="U7224" s="603"/>
      <c r="V7224" s="699"/>
      <c r="W7224" s="700"/>
      <c r="X7224" s="701"/>
      <c r="Y7224" s="566"/>
      <c r="Z7224" s="566"/>
      <c r="AA7224" s="566"/>
      <c r="AB7224" s="566"/>
      <c r="AC7224" s="566"/>
      <c r="AD7224" s="566"/>
      <c r="AE7224" s="566"/>
      <c r="AF7224" s="566"/>
    </row>
    <row r="7225" spans="2:32" hidden="1" outlineLevel="1" x14ac:dyDescent="0.45">
      <c r="B7225" s="592"/>
      <c r="C7225" s="686"/>
      <c r="D7225" s="686"/>
      <c r="E7225" s="688"/>
      <c r="F7225" s="689"/>
      <c r="G7225" s="690"/>
      <c r="H7225" s="594"/>
      <c r="I7225" s="594"/>
      <c r="J7225" s="594"/>
      <c r="K7225" s="594"/>
      <c r="L7225" s="594"/>
      <c r="M7225" s="594"/>
      <c r="N7225" s="692"/>
      <c r="O7225" s="702"/>
      <c r="P7225" s="594"/>
      <c r="Q7225" s="594"/>
      <c r="R7225" s="594"/>
      <c r="S7225" s="594"/>
      <c r="T7225" s="594"/>
      <c r="U7225" s="594"/>
      <c r="V7225" s="692"/>
      <c r="W7225" s="693"/>
      <c r="X7225" s="694"/>
      <c r="Y7225" s="566"/>
      <c r="Z7225" s="566"/>
      <c r="AA7225" s="566"/>
      <c r="AB7225" s="566"/>
      <c r="AC7225" s="566"/>
      <c r="AD7225" s="566"/>
      <c r="AE7225" s="566"/>
      <c r="AF7225" s="566"/>
    </row>
    <row r="7226" spans="2:32" hidden="1" outlineLevel="1" x14ac:dyDescent="0.45">
      <c r="B7226" s="601"/>
      <c r="C7226" s="695"/>
      <c r="D7226" s="695"/>
      <c r="E7226" s="696"/>
      <c r="F7226" s="697"/>
      <c r="G7226" s="698"/>
      <c r="H7226" s="603"/>
      <c r="I7226" s="603"/>
      <c r="J7226" s="603"/>
      <c r="K7226" s="603"/>
      <c r="L7226" s="603"/>
      <c r="M7226" s="603"/>
      <c r="N7226" s="699"/>
      <c r="O7226" s="703"/>
      <c r="P7226" s="603"/>
      <c r="Q7226" s="603"/>
      <c r="R7226" s="603"/>
      <c r="S7226" s="603"/>
      <c r="T7226" s="603"/>
      <c r="U7226" s="603"/>
      <c r="V7226" s="699"/>
      <c r="W7226" s="700"/>
      <c r="X7226" s="701"/>
      <c r="Y7226" s="566"/>
      <c r="Z7226" s="566"/>
      <c r="AA7226" s="566"/>
      <c r="AB7226" s="566"/>
      <c r="AC7226" s="566"/>
      <c r="AD7226" s="566"/>
      <c r="AE7226" s="566"/>
      <c r="AF7226" s="566"/>
    </row>
    <row r="7227" spans="2:32" hidden="1" outlineLevel="1" x14ac:dyDescent="0.45">
      <c r="B7227" s="592"/>
      <c r="C7227" s="686"/>
      <c r="D7227" s="686"/>
      <c r="E7227" s="688"/>
      <c r="F7227" s="689"/>
      <c r="G7227" s="690"/>
      <c r="H7227" s="594"/>
      <c r="I7227" s="594"/>
      <c r="J7227" s="594"/>
      <c r="K7227" s="594"/>
      <c r="L7227" s="594"/>
      <c r="M7227" s="594"/>
      <c r="N7227" s="692"/>
      <c r="O7227" s="702"/>
      <c r="P7227" s="594"/>
      <c r="Q7227" s="594"/>
      <c r="R7227" s="594"/>
      <c r="S7227" s="594"/>
      <c r="T7227" s="594"/>
      <c r="U7227" s="594"/>
      <c r="V7227" s="692"/>
      <c r="W7227" s="693"/>
      <c r="X7227" s="694"/>
      <c r="Y7227" s="566"/>
      <c r="Z7227" s="566"/>
      <c r="AA7227" s="566"/>
      <c r="AB7227" s="566"/>
      <c r="AC7227" s="566"/>
      <c r="AD7227" s="566"/>
      <c r="AE7227" s="566"/>
      <c r="AF7227" s="566"/>
    </row>
    <row r="7228" spans="2:32" hidden="1" outlineLevel="1" x14ac:dyDescent="0.45">
      <c r="B7228" s="601"/>
      <c r="C7228" s="695"/>
      <c r="D7228" s="695"/>
      <c r="E7228" s="696"/>
      <c r="F7228" s="697"/>
      <c r="G7228" s="698"/>
      <c r="H7228" s="603"/>
      <c r="I7228" s="603"/>
      <c r="J7228" s="603"/>
      <c r="K7228" s="603"/>
      <c r="L7228" s="603"/>
      <c r="M7228" s="603"/>
      <c r="N7228" s="699"/>
      <c r="O7228" s="703"/>
      <c r="P7228" s="603"/>
      <c r="Q7228" s="603"/>
      <c r="R7228" s="603"/>
      <c r="S7228" s="603"/>
      <c r="T7228" s="603"/>
      <c r="U7228" s="603"/>
      <c r="V7228" s="699"/>
      <c r="W7228" s="700"/>
      <c r="X7228" s="701"/>
      <c r="Y7228" s="566"/>
      <c r="Z7228" s="566"/>
      <c r="AA7228" s="566"/>
      <c r="AB7228" s="566"/>
      <c r="AC7228" s="566"/>
      <c r="AD7228" s="566"/>
      <c r="AE7228" s="566"/>
      <c r="AF7228" s="566"/>
    </row>
    <row r="7229" spans="2:32" hidden="1" outlineLevel="1" x14ac:dyDescent="0.45">
      <c r="B7229" s="592"/>
      <c r="C7229" s="686"/>
      <c r="D7229" s="686"/>
      <c r="E7229" s="688"/>
      <c r="F7229" s="689"/>
      <c r="G7229" s="690"/>
      <c r="H7229" s="594"/>
      <c r="I7229" s="594"/>
      <c r="J7229" s="594"/>
      <c r="K7229" s="594"/>
      <c r="L7229" s="594"/>
      <c r="M7229" s="594"/>
      <c r="N7229" s="692"/>
      <c r="O7229" s="702"/>
      <c r="P7229" s="594"/>
      <c r="Q7229" s="594"/>
      <c r="R7229" s="594"/>
      <c r="S7229" s="594"/>
      <c r="T7229" s="594"/>
      <c r="U7229" s="594"/>
      <c r="V7229" s="692"/>
      <c r="W7229" s="693"/>
      <c r="X7229" s="694"/>
      <c r="Y7229" s="566"/>
      <c r="Z7229" s="566"/>
      <c r="AA7229" s="566"/>
      <c r="AB7229" s="566"/>
      <c r="AC7229" s="566"/>
      <c r="AD7229" s="566"/>
      <c r="AE7229" s="566"/>
      <c r="AF7229" s="566"/>
    </row>
    <row r="7230" spans="2:32" hidden="1" outlineLevel="1" x14ac:dyDescent="0.45">
      <c r="B7230" s="601"/>
      <c r="C7230" s="695"/>
      <c r="D7230" s="695"/>
      <c r="E7230" s="696"/>
      <c r="F7230" s="697"/>
      <c r="G7230" s="698"/>
      <c r="H7230" s="603"/>
      <c r="I7230" s="603"/>
      <c r="J7230" s="603"/>
      <c r="K7230" s="603"/>
      <c r="L7230" s="603"/>
      <c r="M7230" s="603"/>
      <c r="N7230" s="699"/>
      <c r="O7230" s="703"/>
      <c r="P7230" s="603"/>
      <c r="Q7230" s="603"/>
      <c r="R7230" s="603"/>
      <c r="S7230" s="603"/>
      <c r="T7230" s="603"/>
      <c r="U7230" s="603"/>
      <c r="V7230" s="699"/>
      <c r="W7230" s="700"/>
      <c r="X7230" s="701"/>
      <c r="Y7230" s="566"/>
      <c r="Z7230" s="566"/>
      <c r="AA7230" s="566"/>
      <c r="AB7230" s="566"/>
      <c r="AC7230" s="566"/>
      <c r="AD7230" s="566"/>
      <c r="AE7230" s="566"/>
      <c r="AF7230" s="566"/>
    </row>
    <row r="7231" spans="2:32" hidden="1" outlineLevel="1" x14ac:dyDescent="0.45">
      <c r="B7231" s="592"/>
      <c r="C7231" s="686"/>
      <c r="D7231" s="686"/>
      <c r="E7231" s="688"/>
      <c r="F7231" s="689"/>
      <c r="G7231" s="690"/>
      <c r="H7231" s="594"/>
      <c r="I7231" s="594"/>
      <c r="J7231" s="594"/>
      <c r="K7231" s="594"/>
      <c r="L7231" s="594"/>
      <c r="M7231" s="594"/>
      <c r="N7231" s="692"/>
      <c r="O7231" s="702"/>
      <c r="P7231" s="594"/>
      <c r="Q7231" s="594"/>
      <c r="R7231" s="594"/>
      <c r="S7231" s="594"/>
      <c r="T7231" s="594"/>
      <c r="U7231" s="594"/>
      <c r="V7231" s="692"/>
      <c r="W7231" s="693"/>
      <c r="X7231" s="694"/>
      <c r="Y7231" s="566"/>
      <c r="Z7231" s="566"/>
      <c r="AA7231" s="566"/>
      <c r="AB7231" s="566"/>
      <c r="AC7231" s="566"/>
      <c r="AD7231" s="566"/>
      <c r="AE7231" s="566"/>
      <c r="AF7231" s="566"/>
    </row>
    <row r="7232" spans="2:32" hidden="1" outlineLevel="1" x14ac:dyDescent="0.45">
      <c r="B7232" s="601"/>
      <c r="C7232" s="695"/>
      <c r="D7232" s="695"/>
      <c r="E7232" s="696"/>
      <c r="F7232" s="697"/>
      <c r="G7232" s="698"/>
      <c r="H7232" s="603"/>
      <c r="I7232" s="603"/>
      <c r="J7232" s="603"/>
      <c r="K7232" s="603"/>
      <c r="L7232" s="603"/>
      <c r="M7232" s="603"/>
      <c r="N7232" s="699"/>
      <c r="O7232" s="703"/>
      <c r="P7232" s="603"/>
      <c r="Q7232" s="603"/>
      <c r="R7232" s="603"/>
      <c r="S7232" s="603"/>
      <c r="T7232" s="603"/>
      <c r="U7232" s="603"/>
      <c r="V7232" s="699"/>
      <c r="W7232" s="700"/>
      <c r="X7232" s="701"/>
      <c r="Y7232" s="566"/>
      <c r="Z7232" s="566"/>
      <c r="AA7232" s="566"/>
      <c r="AB7232" s="566"/>
      <c r="AC7232" s="566"/>
      <c r="AD7232" s="566"/>
      <c r="AE7232" s="566"/>
      <c r="AF7232" s="566"/>
    </row>
    <row r="7233" spans="2:32" hidden="1" outlineLevel="1" x14ac:dyDescent="0.45">
      <c r="B7233" s="592"/>
      <c r="C7233" s="686"/>
      <c r="D7233" s="686"/>
      <c r="E7233" s="688"/>
      <c r="F7233" s="689"/>
      <c r="G7233" s="690"/>
      <c r="H7233" s="594"/>
      <c r="I7233" s="594"/>
      <c r="J7233" s="594"/>
      <c r="K7233" s="594"/>
      <c r="L7233" s="594"/>
      <c r="M7233" s="594"/>
      <c r="N7233" s="692"/>
      <c r="O7233" s="702"/>
      <c r="P7233" s="594"/>
      <c r="Q7233" s="594"/>
      <c r="R7233" s="594"/>
      <c r="S7233" s="594"/>
      <c r="T7233" s="594"/>
      <c r="U7233" s="594"/>
      <c r="V7233" s="692"/>
      <c r="W7233" s="693"/>
      <c r="X7233" s="694"/>
      <c r="Y7233" s="566"/>
      <c r="Z7233" s="566"/>
      <c r="AA7233" s="566"/>
      <c r="AB7233" s="566"/>
      <c r="AC7233" s="566"/>
      <c r="AD7233" s="566"/>
      <c r="AE7233" s="566"/>
      <c r="AF7233" s="566"/>
    </row>
    <row r="7234" spans="2:32" hidden="1" outlineLevel="1" x14ac:dyDescent="0.45">
      <c r="B7234" s="601"/>
      <c r="C7234" s="695"/>
      <c r="D7234" s="695"/>
      <c r="E7234" s="696"/>
      <c r="F7234" s="697"/>
      <c r="G7234" s="698"/>
      <c r="H7234" s="603"/>
      <c r="I7234" s="603"/>
      <c r="J7234" s="603"/>
      <c r="K7234" s="603"/>
      <c r="L7234" s="603"/>
      <c r="M7234" s="603"/>
      <c r="N7234" s="699"/>
      <c r="O7234" s="703"/>
      <c r="P7234" s="603"/>
      <c r="Q7234" s="603"/>
      <c r="R7234" s="603"/>
      <c r="S7234" s="603"/>
      <c r="T7234" s="603"/>
      <c r="U7234" s="603"/>
      <c r="V7234" s="699"/>
      <c r="W7234" s="700"/>
      <c r="X7234" s="701"/>
      <c r="Y7234" s="566"/>
      <c r="Z7234" s="566"/>
      <c r="AA7234" s="566"/>
      <c r="AB7234" s="566"/>
      <c r="AC7234" s="566"/>
      <c r="AD7234" s="566"/>
      <c r="AE7234" s="566"/>
      <c r="AF7234" s="566"/>
    </row>
    <row r="7235" spans="2:32" hidden="1" outlineLevel="1" x14ac:dyDescent="0.45">
      <c r="B7235" s="592"/>
      <c r="C7235" s="686"/>
      <c r="D7235" s="686"/>
      <c r="E7235" s="688"/>
      <c r="F7235" s="689"/>
      <c r="G7235" s="690"/>
      <c r="H7235" s="594"/>
      <c r="I7235" s="594"/>
      <c r="J7235" s="594"/>
      <c r="K7235" s="594"/>
      <c r="L7235" s="594"/>
      <c r="M7235" s="594"/>
      <c r="N7235" s="692"/>
      <c r="O7235" s="702"/>
      <c r="P7235" s="594"/>
      <c r="Q7235" s="594"/>
      <c r="R7235" s="594"/>
      <c r="S7235" s="594"/>
      <c r="T7235" s="594"/>
      <c r="U7235" s="594"/>
      <c r="V7235" s="692"/>
      <c r="W7235" s="693"/>
      <c r="X7235" s="694"/>
      <c r="Y7235" s="566"/>
      <c r="Z7235" s="566"/>
      <c r="AA7235" s="566"/>
      <c r="AB7235" s="566"/>
      <c r="AC7235" s="566"/>
      <c r="AD7235" s="566"/>
      <c r="AE7235" s="566"/>
      <c r="AF7235" s="566"/>
    </row>
    <row r="7236" spans="2:32" hidden="1" outlineLevel="1" x14ac:dyDescent="0.45">
      <c r="B7236" s="601"/>
      <c r="C7236" s="695"/>
      <c r="D7236" s="695"/>
      <c r="E7236" s="696"/>
      <c r="F7236" s="697"/>
      <c r="G7236" s="698"/>
      <c r="H7236" s="603"/>
      <c r="I7236" s="603"/>
      <c r="J7236" s="603"/>
      <c r="K7236" s="603"/>
      <c r="L7236" s="603"/>
      <c r="M7236" s="603"/>
      <c r="N7236" s="699"/>
      <c r="O7236" s="703"/>
      <c r="P7236" s="603"/>
      <c r="Q7236" s="603"/>
      <c r="R7236" s="603"/>
      <c r="S7236" s="603"/>
      <c r="T7236" s="603"/>
      <c r="U7236" s="603"/>
      <c r="V7236" s="699"/>
      <c r="W7236" s="700"/>
      <c r="X7236" s="701"/>
      <c r="Y7236" s="566"/>
      <c r="Z7236" s="566"/>
      <c r="AA7236" s="566"/>
      <c r="AB7236" s="566"/>
      <c r="AC7236" s="566"/>
      <c r="AD7236" s="566"/>
      <c r="AE7236" s="566"/>
      <c r="AF7236" s="566"/>
    </row>
    <row r="7237" spans="2:32" hidden="1" outlineLevel="1" x14ac:dyDescent="0.45">
      <c r="B7237" s="592"/>
      <c r="C7237" s="686"/>
      <c r="D7237" s="686"/>
      <c r="E7237" s="688"/>
      <c r="F7237" s="689"/>
      <c r="G7237" s="690"/>
      <c r="H7237" s="594"/>
      <c r="I7237" s="594"/>
      <c r="J7237" s="594"/>
      <c r="K7237" s="594"/>
      <c r="L7237" s="594"/>
      <c r="M7237" s="594"/>
      <c r="N7237" s="692"/>
      <c r="O7237" s="702"/>
      <c r="P7237" s="594"/>
      <c r="Q7237" s="594"/>
      <c r="R7237" s="594"/>
      <c r="S7237" s="594"/>
      <c r="T7237" s="594"/>
      <c r="U7237" s="594"/>
      <c r="V7237" s="692"/>
      <c r="W7237" s="693"/>
      <c r="X7237" s="694"/>
      <c r="Y7237" s="566"/>
      <c r="Z7237" s="566"/>
      <c r="AA7237" s="566"/>
      <c r="AB7237" s="566"/>
      <c r="AC7237" s="566"/>
      <c r="AD7237" s="566"/>
      <c r="AE7237" s="566"/>
      <c r="AF7237" s="566"/>
    </row>
    <row r="7238" spans="2:32" hidden="1" outlineLevel="1" x14ac:dyDescent="0.45">
      <c r="B7238" s="601"/>
      <c r="C7238" s="695"/>
      <c r="D7238" s="695"/>
      <c r="E7238" s="696"/>
      <c r="F7238" s="697"/>
      <c r="G7238" s="698"/>
      <c r="H7238" s="603"/>
      <c r="I7238" s="603"/>
      <c r="J7238" s="603"/>
      <c r="K7238" s="603"/>
      <c r="L7238" s="603"/>
      <c r="M7238" s="603"/>
      <c r="N7238" s="699"/>
      <c r="O7238" s="703"/>
      <c r="P7238" s="603"/>
      <c r="Q7238" s="603"/>
      <c r="R7238" s="603"/>
      <c r="S7238" s="603"/>
      <c r="T7238" s="603"/>
      <c r="U7238" s="603"/>
      <c r="V7238" s="699"/>
      <c r="W7238" s="700"/>
      <c r="X7238" s="701"/>
      <c r="Y7238" s="566"/>
      <c r="Z7238" s="566"/>
      <c r="AA7238" s="566"/>
      <c r="AB7238" s="566"/>
      <c r="AC7238" s="566"/>
      <c r="AD7238" s="566"/>
      <c r="AE7238" s="566"/>
      <c r="AF7238" s="566"/>
    </row>
    <row r="7239" spans="2:32" hidden="1" outlineLevel="1" x14ac:dyDescent="0.45">
      <c r="B7239" s="592"/>
      <c r="C7239" s="686"/>
      <c r="D7239" s="686"/>
      <c r="E7239" s="688"/>
      <c r="F7239" s="689"/>
      <c r="G7239" s="690"/>
      <c r="H7239" s="594"/>
      <c r="I7239" s="594"/>
      <c r="J7239" s="594"/>
      <c r="K7239" s="594"/>
      <c r="L7239" s="594"/>
      <c r="M7239" s="594"/>
      <c r="N7239" s="692"/>
      <c r="O7239" s="702"/>
      <c r="P7239" s="594"/>
      <c r="Q7239" s="594"/>
      <c r="R7239" s="594"/>
      <c r="S7239" s="594"/>
      <c r="T7239" s="594"/>
      <c r="U7239" s="594"/>
      <c r="V7239" s="692"/>
      <c r="W7239" s="693"/>
      <c r="X7239" s="694"/>
      <c r="Y7239" s="566"/>
      <c r="Z7239" s="566"/>
      <c r="AA7239" s="566"/>
      <c r="AB7239" s="566"/>
      <c r="AC7239" s="566"/>
      <c r="AD7239" s="566"/>
      <c r="AE7239" s="566"/>
      <c r="AF7239" s="566"/>
    </row>
    <row r="7240" spans="2:32" hidden="1" outlineLevel="1" x14ac:dyDescent="0.45">
      <c r="B7240" s="601"/>
      <c r="C7240" s="695"/>
      <c r="D7240" s="695"/>
      <c r="E7240" s="696"/>
      <c r="F7240" s="697"/>
      <c r="G7240" s="698"/>
      <c r="H7240" s="603"/>
      <c r="I7240" s="603"/>
      <c r="J7240" s="603"/>
      <c r="K7240" s="603"/>
      <c r="L7240" s="603"/>
      <c r="M7240" s="603"/>
      <c r="N7240" s="699"/>
      <c r="O7240" s="703"/>
      <c r="P7240" s="603"/>
      <c r="Q7240" s="603"/>
      <c r="R7240" s="603"/>
      <c r="S7240" s="603"/>
      <c r="T7240" s="603"/>
      <c r="U7240" s="603"/>
      <c r="V7240" s="699"/>
      <c r="W7240" s="700"/>
      <c r="X7240" s="701"/>
      <c r="Y7240" s="566"/>
      <c r="Z7240" s="566"/>
      <c r="AA7240" s="566"/>
      <c r="AB7240" s="566"/>
      <c r="AC7240" s="566"/>
      <c r="AD7240" s="566"/>
      <c r="AE7240" s="566"/>
      <c r="AF7240" s="566"/>
    </row>
    <row r="7241" spans="2:32" hidden="1" outlineLevel="1" x14ac:dyDescent="0.45">
      <c r="B7241" s="592"/>
      <c r="C7241" s="686"/>
      <c r="D7241" s="686"/>
      <c r="E7241" s="688"/>
      <c r="F7241" s="689"/>
      <c r="G7241" s="690"/>
      <c r="H7241" s="594"/>
      <c r="I7241" s="594"/>
      <c r="J7241" s="594"/>
      <c r="K7241" s="594"/>
      <c r="L7241" s="594"/>
      <c r="M7241" s="594"/>
      <c r="N7241" s="692"/>
      <c r="O7241" s="702"/>
      <c r="P7241" s="594"/>
      <c r="Q7241" s="594"/>
      <c r="R7241" s="594"/>
      <c r="S7241" s="594"/>
      <c r="T7241" s="594"/>
      <c r="U7241" s="594"/>
      <c r="V7241" s="692"/>
      <c r="W7241" s="693"/>
      <c r="X7241" s="694"/>
      <c r="Y7241" s="566"/>
      <c r="Z7241" s="566"/>
      <c r="AA7241" s="566"/>
      <c r="AB7241" s="566"/>
      <c r="AC7241" s="566"/>
      <c r="AD7241" s="566"/>
      <c r="AE7241" s="566"/>
      <c r="AF7241" s="566"/>
    </row>
    <row r="7242" spans="2:32" hidden="1" outlineLevel="1" x14ac:dyDescent="0.45">
      <c r="B7242" s="601"/>
      <c r="C7242" s="695"/>
      <c r="D7242" s="695"/>
      <c r="E7242" s="696"/>
      <c r="F7242" s="697"/>
      <c r="G7242" s="698"/>
      <c r="H7242" s="603"/>
      <c r="I7242" s="603"/>
      <c r="J7242" s="603"/>
      <c r="K7242" s="603"/>
      <c r="L7242" s="603"/>
      <c r="M7242" s="603"/>
      <c r="N7242" s="699"/>
      <c r="O7242" s="703"/>
      <c r="P7242" s="603"/>
      <c r="Q7242" s="603"/>
      <c r="R7242" s="603"/>
      <c r="S7242" s="603"/>
      <c r="T7242" s="603"/>
      <c r="U7242" s="603"/>
      <c r="V7242" s="699"/>
      <c r="W7242" s="700"/>
      <c r="X7242" s="701"/>
      <c r="Y7242" s="566"/>
      <c r="Z7242" s="566"/>
      <c r="AA7242" s="566"/>
      <c r="AB7242" s="566"/>
      <c r="AC7242" s="566"/>
      <c r="AD7242" s="566"/>
      <c r="AE7242" s="566"/>
      <c r="AF7242" s="566"/>
    </row>
    <row r="7243" spans="2:32" hidden="1" outlineLevel="1" x14ac:dyDescent="0.45">
      <c r="B7243" s="592"/>
      <c r="C7243" s="686"/>
      <c r="D7243" s="686"/>
      <c r="E7243" s="688"/>
      <c r="F7243" s="689"/>
      <c r="G7243" s="690"/>
      <c r="H7243" s="594"/>
      <c r="I7243" s="594"/>
      <c r="J7243" s="594"/>
      <c r="K7243" s="594"/>
      <c r="L7243" s="594"/>
      <c r="M7243" s="594"/>
      <c r="N7243" s="692"/>
      <c r="O7243" s="702"/>
      <c r="P7243" s="594"/>
      <c r="Q7243" s="594"/>
      <c r="R7243" s="594"/>
      <c r="S7243" s="594"/>
      <c r="T7243" s="594"/>
      <c r="U7243" s="594"/>
      <c r="V7243" s="692"/>
      <c r="W7243" s="693"/>
      <c r="X7243" s="694"/>
      <c r="Y7243" s="566"/>
      <c r="Z7243" s="566"/>
      <c r="AA7243" s="566"/>
      <c r="AB7243" s="566"/>
      <c r="AC7243" s="566"/>
      <c r="AD7243" s="566"/>
      <c r="AE7243" s="566"/>
      <c r="AF7243" s="566"/>
    </row>
    <row r="7244" spans="2:32" hidden="1" outlineLevel="1" x14ac:dyDescent="0.45">
      <c r="B7244" s="601"/>
      <c r="C7244" s="695"/>
      <c r="D7244" s="695"/>
      <c r="E7244" s="696"/>
      <c r="F7244" s="697"/>
      <c r="G7244" s="698"/>
      <c r="H7244" s="603"/>
      <c r="I7244" s="603"/>
      <c r="J7244" s="603"/>
      <c r="K7244" s="603"/>
      <c r="L7244" s="603"/>
      <c r="M7244" s="603"/>
      <c r="N7244" s="699"/>
      <c r="O7244" s="703"/>
      <c r="P7244" s="603"/>
      <c r="Q7244" s="603"/>
      <c r="R7244" s="603"/>
      <c r="S7244" s="603"/>
      <c r="T7244" s="603"/>
      <c r="U7244" s="603"/>
      <c r="V7244" s="699"/>
      <c r="W7244" s="700"/>
      <c r="X7244" s="701"/>
      <c r="Y7244" s="566"/>
      <c r="Z7244" s="566"/>
      <c r="AA7244" s="566"/>
      <c r="AB7244" s="566"/>
      <c r="AC7244" s="566"/>
      <c r="AD7244" s="566"/>
      <c r="AE7244" s="566"/>
      <c r="AF7244" s="566"/>
    </row>
    <row r="7245" spans="2:32" hidden="1" outlineLevel="1" x14ac:dyDescent="0.45">
      <c r="B7245" s="592"/>
      <c r="C7245" s="686"/>
      <c r="D7245" s="686"/>
      <c r="E7245" s="688"/>
      <c r="F7245" s="689"/>
      <c r="G7245" s="690"/>
      <c r="H7245" s="594"/>
      <c r="I7245" s="594"/>
      <c r="J7245" s="594"/>
      <c r="K7245" s="594"/>
      <c r="L7245" s="594"/>
      <c r="M7245" s="594"/>
      <c r="N7245" s="692"/>
      <c r="O7245" s="702"/>
      <c r="P7245" s="594"/>
      <c r="Q7245" s="594"/>
      <c r="R7245" s="594"/>
      <c r="S7245" s="594"/>
      <c r="T7245" s="594"/>
      <c r="U7245" s="594"/>
      <c r="V7245" s="692"/>
      <c r="W7245" s="693"/>
      <c r="X7245" s="694"/>
      <c r="Y7245" s="566"/>
      <c r="Z7245" s="566"/>
      <c r="AA7245" s="566"/>
      <c r="AB7245" s="566"/>
      <c r="AC7245" s="566"/>
      <c r="AD7245" s="566"/>
      <c r="AE7245" s="566"/>
      <c r="AF7245" s="566"/>
    </row>
    <row r="7246" spans="2:32" hidden="1" outlineLevel="1" x14ac:dyDescent="0.45">
      <c r="B7246" s="601"/>
      <c r="C7246" s="695"/>
      <c r="D7246" s="695"/>
      <c r="E7246" s="696"/>
      <c r="F7246" s="697"/>
      <c r="G7246" s="698"/>
      <c r="H7246" s="603"/>
      <c r="I7246" s="603"/>
      <c r="J7246" s="603"/>
      <c r="K7246" s="603"/>
      <c r="L7246" s="603"/>
      <c r="M7246" s="603"/>
      <c r="N7246" s="699"/>
      <c r="O7246" s="703"/>
      <c r="P7246" s="603"/>
      <c r="Q7246" s="603"/>
      <c r="R7246" s="603"/>
      <c r="S7246" s="603"/>
      <c r="T7246" s="603"/>
      <c r="U7246" s="603"/>
      <c r="V7246" s="699"/>
      <c r="W7246" s="700"/>
      <c r="X7246" s="701"/>
      <c r="Y7246" s="566"/>
      <c r="Z7246" s="566"/>
      <c r="AA7246" s="566"/>
      <c r="AB7246" s="566"/>
      <c r="AC7246" s="566"/>
      <c r="AD7246" s="566"/>
      <c r="AE7246" s="566"/>
      <c r="AF7246" s="566"/>
    </row>
    <row r="7247" spans="2:32" hidden="1" outlineLevel="1" x14ac:dyDescent="0.45">
      <c r="B7247" s="592"/>
      <c r="C7247" s="686"/>
      <c r="D7247" s="686"/>
      <c r="E7247" s="688"/>
      <c r="F7247" s="689"/>
      <c r="G7247" s="690"/>
      <c r="H7247" s="594"/>
      <c r="I7247" s="594"/>
      <c r="J7247" s="594"/>
      <c r="K7247" s="594"/>
      <c r="L7247" s="594"/>
      <c r="M7247" s="594"/>
      <c r="N7247" s="692"/>
      <c r="O7247" s="702"/>
      <c r="P7247" s="594"/>
      <c r="Q7247" s="594"/>
      <c r="R7247" s="594"/>
      <c r="S7247" s="594"/>
      <c r="T7247" s="594"/>
      <c r="U7247" s="594"/>
      <c r="V7247" s="692"/>
      <c r="W7247" s="693"/>
      <c r="X7247" s="694"/>
      <c r="Y7247" s="566"/>
      <c r="Z7247" s="566"/>
      <c r="AA7247" s="566"/>
      <c r="AB7247" s="566"/>
      <c r="AC7247" s="566"/>
      <c r="AD7247" s="566"/>
      <c r="AE7247" s="566"/>
      <c r="AF7247" s="566"/>
    </row>
    <row r="7248" spans="2:32" hidden="1" outlineLevel="1" x14ac:dyDescent="0.45">
      <c r="B7248" s="601"/>
      <c r="C7248" s="695"/>
      <c r="D7248" s="695"/>
      <c r="E7248" s="696"/>
      <c r="F7248" s="697"/>
      <c r="G7248" s="698"/>
      <c r="H7248" s="603"/>
      <c r="I7248" s="603"/>
      <c r="J7248" s="603"/>
      <c r="K7248" s="603"/>
      <c r="L7248" s="603"/>
      <c r="M7248" s="603"/>
      <c r="N7248" s="699"/>
      <c r="O7248" s="703"/>
      <c r="P7248" s="603"/>
      <c r="Q7248" s="603"/>
      <c r="R7248" s="603"/>
      <c r="S7248" s="603"/>
      <c r="T7248" s="603"/>
      <c r="U7248" s="603"/>
      <c r="V7248" s="699"/>
      <c r="W7248" s="700"/>
      <c r="X7248" s="701"/>
      <c r="Y7248" s="566"/>
      <c r="Z7248" s="566"/>
      <c r="AA7248" s="566"/>
      <c r="AB7248" s="566"/>
      <c r="AC7248" s="566"/>
      <c r="AD7248" s="566"/>
      <c r="AE7248" s="566"/>
      <c r="AF7248" s="566"/>
    </row>
    <row r="7249" spans="2:32" hidden="1" outlineLevel="1" x14ac:dyDescent="0.45">
      <c r="B7249" s="592"/>
      <c r="C7249" s="686"/>
      <c r="D7249" s="686"/>
      <c r="E7249" s="688"/>
      <c r="F7249" s="689"/>
      <c r="G7249" s="690"/>
      <c r="H7249" s="594"/>
      <c r="I7249" s="594"/>
      <c r="J7249" s="594"/>
      <c r="K7249" s="594"/>
      <c r="L7249" s="594"/>
      <c r="M7249" s="594"/>
      <c r="N7249" s="692"/>
      <c r="O7249" s="702"/>
      <c r="P7249" s="594"/>
      <c r="Q7249" s="594"/>
      <c r="R7249" s="594"/>
      <c r="S7249" s="594"/>
      <c r="T7249" s="594"/>
      <c r="U7249" s="594"/>
      <c r="V7249" s="692"/>
      <c r="W7249" s="693"/>
      <c r="X7249" s="694"/>
      <c r="Y7249" s="566"/>
      <c r="Z7249" s="566"/>
      <c r="AA7249" s="566"/>
      <c r="AB7249" s="566"/>
      <c r="AC7249" s="566"/>
      <c r="AD7249" s="566"/>
      <c r="AE7249" s="566"/>
      <c r="AF7249" s="566"/>
    </row>
    <row r="7250" spans="2:32" hidden="1" outlineLevel="1" x14ac:dyDescent="0.45">
      <c r="B7250" s="601"/>
      <c r="C7250" s="695"/>
      <c r="D7250" s="695"/>
      <c r="E7250" s="696"/>
      <c r="F7250" s="697"/>
      <c r="G7250" s="698"/>
      <c r="H7250" s="603"/>
      <c r="I7250" s="603"/>
      <c r="J7250" s="603"/>
      <c r="K7250" s="603"/>
      <c r="L7250" s="603"/>
      <c r="M7250" s="603"/>
      <c r="N7250" s="699"/>
      <c r="O7250" s="703"/>
      <c r="P7250" s="603"/>
      <c r="Q7250" s="603"/>
      <c r="R7250" s="603"/>
      <c r="S7250" s="603"/>
      <c r="T7250" s="603"/>
      <c r="U7250" s="603"/>
      <c r="V7250" s="699"/>
      <c r="W7250" s="700"/>
      <c r="X7250" s="701"/>
      <c r="Y7250" s="566"/>
      <c r="Z7250" s="566"/>
      <c r="AA7250" s="566"/>
      <c r="AB7250" s="566"/>
      <c r="AC7250" s="566"/>
      <c r="AD7250" s="566"/>
      <c r="AE7250" s="566"/>
      <c r="AF7250" s="566"/>
    </row>
    <row r="7251" spans="2:32" hidden="1" outlineLevel="1" x14ac:dyDescent="0.45">
      <c r="B7251" s="592"/>
      <c r="C7251" s="686"/>
      <c r="D7251" s="686"/>
      <c r="E7251" s="688"/>
      <c r="F7251" s="689"/>
      <c r="G7251" s="690"/>
      <c r="H7251" s="594"/>
      <c r="I7251" s="594"/>
      <c r="J7251" s="594"/>
      <c r="K7251" s="594"/>
      <c r="L7251" s="594"/>
      <c r="M7251" s="594"/>
      <c r="N7251" s="692"/>
      <c r="O7251" s="702"/>
      <c r="P7251" s="594"/>
      <c r="Q7251" s="594"/>
      <c r="R7251" s="594"/>
      <c r="S7251" s="594"/>
      <c r="T7251" s="594"/>
      <c r="U7251" s="594"/>
      <c r="V7251" s="692"/>
      <c r="W7251" s="693"/>
      <c r="X7251" s="694"/>
      <c r="Y7251" s="566"/>
      <c r="Z7251" s="566"/>
      <c r="AA7251" s="566"/>
      <c r="AB7251" s="566"/>
      <c r="AC7251" s="566"/>
      <c r="AD7251" s="566"/>
      <c r="AE7251" s="566"/>
      <c r="AF7251" s="566"/>
    </row>
    <row r="7252" spans="2:32" hidden="1" outlineLevel="1" x14ac:dyDescent="0.45">
      <c r="B7252" s="601"/>
      <c r="C7252" s="695"/>
      <c r="D7252" s="695"/>
      <c r="E7252" s="696"/>
      <c r="F7252" s="697"/>
      <c r="G7252" s="698"/>
      <c r="H7252" s="603"/>
      <c r="I7252" s="603"/>
      <c r="J7252" s="603"/>
      <c r="K7252" s="603"/>
      <c r="L7252" s="603"/>
      <c r="M7252" s="603"/>
      <c r="N7252" s="699"/>
      <c r="O7252" s="703"/>
      <c r="P7252" s="603"/>
      <c r="Q7252" s="603"/>
      <c r="R7252" s="603"/>
      <c r="S7252" s="603"/>
      <c r="T7252" s="603"/>
      <c r="U7252" s="603"/>
      <c r="V7252" s="699"/>
      <c r="W7252" s="700"/>
      <c r="X7252" s="701"/>
      <c r="Y7252" s="566"/>
      <c r="Z7252" s="566"/>
      <c r="AA7252" s="566"/>
      <c r="AB7252" s="566"/>
      <c r="AC7252" s="566"/>
      <c r="AD7252" s="566"/>
      <c r="AE7252" s="566"/>
      <c r="AF7252" s="566"/>
    </row>
    <row r="7253" spans="2:32" hidden="1" outlineLevel="1" x14ac:dyDescent="0.45">
      <c r="B7253" s="592"/>
      <c r="C7253" s="686"/>
      <c r="D7253" s="686"/>
      <c r="E7253" s="688"/>
      <c r="F7253" s="689"/>
      <c r="G7253" s="690"/>
      <c r="H7253" s="594"/>
      <c r="I7253" s="594"/>
      <c r="J7253" s="594"/>
      <c r="K7253" s="594"/>
      <c r="L7253" s="594"/>
      <c r="M7253" s="594"/>
      <c r="N7253" s="692"/>
      <c r="O7253" s="702"/>
      <c r="P7253" s="594"/>
      <c r="Q7253" s="594"/>
      <c r="R7253" s="594"/>
      <c r="S7253" s="594"/>
      <c r="T7253" s="594"/>
      <c r="U7253" s="594"/>
      <c r="V7253" s="692"/>
      <c r="W7253" s="693"/>
      <c r="X7253" s="694"/>
      <c r="Y7253" s="566"/>
      <c r="Z7253" s="566"/>
      <c r="AA7253" s="566"/>
      <c r="AB7253" s="566"/>
      <c r="AC7253" s="566"/>
      <c r="AD7253" s="566"/>
      <c r="AE7253" s="566"/>
      <c r="AF7253" s="566"/>
    </row>
    <row r="7254" spans="2:32" hidden="1" outlineLevel="1" x14ac:dyDescent="0.45">
      <c r="B7254" s="601"/>
      <c r="C7254" s="695"/>
      <c r="D7254" s="695"/>
      <c r="E7254" s="696"/>
      <c r="F7254" s="697"/>
      <c r="G7254" s="698"/>
      <c r="H7254" s="603"/>
      <c r="I7254" s="603"/>
      <c r="J7254" s="603"/>
      <c r="K7254" s="603"/>
      <c r="L7254" s="603"/>
      <c r="M7254" s="603"/>
      <c r="N7254" s="699"/>
      <c r="O7254" s="703"/>
      <c r="P7254" s="603"/>
      <c r="Q7254" s="603"/>
      <c r="R7254" s="603"/>
      <c r="S7254" s="603"/>
      <c r="T7254" s="603"/>
      <c r="U7254" s="603"/>
      <c r="V7254" s="699"/>
      <c r="W7254" s="700"/>
      <c r="X7254" s="701"/>
      <c r="Y7254" s="566"/>
      <c r="Z7254" s="566"/>
      <c r="AA7254" s="566"/>
      <c r="AB7254" s="566"/>
      <c r="AC7254" s="566"/>
      <c r="AD7254" s="566"/>
      <c r="AE7254" s="566"/>
      <c r="AF7254" s="566"/>
    </row>
    <row r="7255" spans="2:32" hidden="1" outlineLevel="1" x14ac:dyDescent="0.45">
      <c r="B7255" s="592"/>
      <c r="C7255" s="686"/>
      <c r="D7255" s="686"/>
      <c r="E7255" s="688"/>
      <c r="F7255" s="689"/>
      <c r="G7255" s="690"/>
      <c r="H7255" s="594"/>
      <c r="I7255" s="594"/>
      <c r="J7255" s="594"/>
      <c r="K7255" s="594"/>
      <c r="L7255" s="594"/>
      <c r="M7255" s="594"/>
      <c r="N7255" s="692"/>
      <c r="O7255" s="702"/>
      <c r="P7255" s="594"/>
      <c r="Q7255" s="594"/>
      <c r="R7255" s="594"/>
      <c r="S7255" s="594"/>
      <c r="T7255" s="594"/>
      <c r="U7255" s="594"/>
      <c r="V7255" s="692"/>
      <c r="W7255" s="693"/>
      <c r="X7255" s="694"/>
      <c r="Y7255" s="566"/>
      <c r="Z7255" s="566"/>
      <c r="AA7255" s="566"/>
      <c r="AB7255" s="566"/>
      <c r="AC7255" s="566"/>
      <c r="AD7255" s="566"/>
      <c r="AE7255" s="566"/>
      <c r="AF7255" s="566"/>
    </row>
    <row r="7256" spans="2:32" hidden="1" outlineLevel="1" x14ac:dyDescent="0.45">
      <c r="B7256" s="601"/>
      <c r="C7256" s="695"/>
      <c r="D7256" s="695"/>
      <c r="E7256" s="696"/>
      <c r="F7256" s="697"/>
      <c r="G7256" s="698"/>
      <c r="H7256" s="603"/>
      <c r="I7256" s="603"/>
      <c r="J7256" s="603"/>
      <c r="K7256" s="603"/>
      <c r="L7256" s="603"/>
      <c r="M7256" s="603"/>
      <c r="N7256" s="699"/>
      <c r="O7256" s="703"/>
      <c r="P7256" s="603"/>
      <c r="Q7256" s="603"/>
      <c r="R7256" s="603"/>
      <c r="S7256" s="603"/>
      <c r="T7256" s="603"/>
      <c r="U7256" s="603"/>
      <c r="V7256" s="699"/>
      <c r="W7256" s="700"/>
      <c r="X7256" s="701"/>
      <c r="Y7256" s="566"/>
      <c r="Z7256" s="566"/>
      <c r="AA7256" s="566"/>
      <c r="AB7256" s="566"/>
      <c r="AC7256" s="566"/>
      <c r="AD7256" s="566"/>
      <c r="AE7256" s="566"/>
      <c r="AF7256" s="566"/>
    </row>
    <row r="7257" spans="2:32" hidden="1" outlineLevel="1" x14ac:dyDescent="0.45">
      <c r="B7257" s="592"/>
      <c r="C7257" s="686"/>
      <c r="D7257" s="686"/>
      <c r="E7257" s="688"/>
      <c r="F7257" s="689"/>
      <c r="G7257" s="690"/>
      <c r="H7257" s="594"/>
      <c r="I7257" s="594"/>
      <c r="J7257" s="594"/>
      <c r="K7257" s="594"/>
      <c r="L7257" s="594"/>
      <c r="M7257" s="594"/>
      <c r="N7257" s="692"/>
      <c r="O7257" s="702"/>
      <c r="P7257" s="594"/>
      <c r="Q7257" s="594"/>
      <c r="R7257" s="594"/>
      <c r="S7257" s="594"/>
      <c r="T7257" s="594"/>
      <c r="U7257" s="594"/>
      <c r="V7257" s="692"/>
      <c r="W7257" s="693"/>
      <c r="X7257" s="694"/>
      <c r="Y7257" s="566"/>
      <c r="Z7257" s="566"/>
      <c r="AA7257" s="566"/>
      <c r="AB7257" s="566"/>
      <c r="AC7257" s="566"/>
      <c r="AD7257" s="566"/>
      <c r="AE7257" s="566"/>
      <c r="AF7257" s="566"/>
    </row>
    <row r="7258" spans="2:32" hidden="1" outlineLevel="1" x14ac:dyDescent="0.45">
      <c r="B7258" s="601"/>
      <c r="C7258" s="695"/>
      <c r="D7258" s="695"/>
      <c r="E7258" s="696"/>
      <c r="F7258" s="697"/>
      <c r="G7258" s="698"/>
      <c r="H7258" s="603"/>
      <c r="I7258" s="603"/>
      <c r="J7258" s="603"/>
      <c r="K7258" s="603"/>
      <c r="L7258" s="603"/>
      <c r="M7258" s="603"/>
      <c r="N7258" s="699"/>
      <c r="O7258" s="703"/>
      <c r="P7258" s="603"/>
      <c r="Q7258" s="603"/>
      <c r="R7258" s="603"/>
      <c r="S7258" s="603"/>
      <c r="T7258" s="603"/>
      <c r="U7258" s="603"/>
      <c r="V7258" s="699"/>
      <c r="W7258" s="700"/>
      <c r="X7258" s="701"/>
      <c r="Y7258" s="566"/>
      <c r="Z7258" s="566"/>
      <c r="AA7258" s="566"/>
      <c r="AB7258" s="566"/>
      <c r="AC7258" s="566"/>
      <c r="AD7258" s="566"/>
      <c r="AE7258" s="566"/>
      <c r="AF7258" s="566"/>
    </row>
    <row r="7259" spans="2:32" hidden="1" outlineLevel="1" x14ac:dyDescent="0.45">
      <c r="B7259" s="592"/>
      <c r="C7259" s="686"/>
      <c r="D7259" s="686"/>
      <c r="E7259" s="688"/>
      <c r="F7259" s="689"/>
      <c r="G7259" s="690"/>
      <c r="H7259" s="594"/>
      <c r="I7259" s="594"/>
      <c r="J7259" s="594"/>
      <c r="K7259" s="594"/>
      <c r="L7259" s="594"/>
      <c r="M7259" s="594"/>
      <c r="N7259" s="692"/>
      <c r="O7259" s="702"/>
      <c r="P7259" s="594"/>
      <c r="Q7259" s="594"/>
      <c r="R7259" s="594"/>
      <c r="S7259" s="594"/>
      <c r="T7259" s="594"/>
      <c r="U7259" s="594"/>
      <c r="V7259" s="692"/>
      <c r="W7259" s="693"/>
      <c r="X7259" s="694"/>
      <c r="Y7259" s="566"/>
      <c r="Z7259" s="566"/>
      <c r="AA7259" s="566"/>
      <c r="AB7259" s="566"/>
      <c r="AC7259" s="566"/>
      <c r="AD7259" s="566"/>
      <c r="AE7259" s="566"/>
      <c r="AF7259" s="566"/>
    </row>
    <row r="7260" spans="2:32" hidden="1" outlineLevel="1" x14ac:dyDescent="0.45">
      <c r="B7260" s="601"/>
      <c r="C7260" s="695"/>
      <c r="D7260" s="695"/>
      <c r="E7260" s="696"/>
      <c r="F7260" s="697"/>
      <c r="G7260" s="698"/>
      <c r="H7260" s="603"/>
      <c r="I7260" s="603"/>
      <c r="J7260" s="603"/>
      <c r="K7260" s="603"/>
      <c r="L7260" s="603"/>
      <c r="M7260" s="603"/>
      <c r="N7260" s="699"/>
      <c r="O7260" s="703"/>
      <c r="P7260" s="603"/>
      <c r="Q7260" s="603"/>
      <c r="R7260" s="603"/>
      <c r="S7260" s="603"/>
      <c r="T7260" s="603"/>
      <c r="U7260" s="603"/>
      <c r="V7260" s="699"/>
      <c r="W7260" s="700"/>
      <c r="X7260" s="701"/>
      <c r="Y7260" s="566"/>
      <c r="Z7260" s="566"/>
      <c r="AA7260" s="566"/>
      <c r="AB7260" s="566"/>
      <c r="AC7260" s="566"/>
      <c r="AD7260" s="566"/>
      <c r="AE7260" s="566"/>
      <c r="AF7260" s="566"/>
    </row>
    <row r="7261" spans="2:32" hidden="1" outlineLevel="1" x14ac:dyDescent="0.45">
      <c r="B7261" s="592"/>
      <c r="C7261" s="686"/>
      <c r="D7261" s="686"/>
      <c r="E7261" s="688"/>
      <c r="F7261" s="689"/>
      <c r="G7261" s="690"/>
      <c r="H7261" s="594"/>
      <c r="I7261" s="594"/>
      <c r="J7261" s="594"/>
      <c r="K7261" s="594"/>
      <c r="L7261" s="594"/>
      <c r="M7261" s="594"/>
      <c r="N7261" s="692"/>
      <c r="O7261" s="702"/>
      <c r="P7261" s="594"/>
      <c r="Q7261" s="594"/>
      <c r="R7261" s="594"/>
      <c r="S7261" s="594"/>
      <c r="T7261" s="594"/>
      <c r="U7261" s="594"/>
      <c r="V7261" s="692"/>
      <c r="W7261" s="693"/>
      <c r="X7261" s="694"/>
      <c r="Y7261" s="566"/>
      <c r="Z7261" s="566"/>
      <c r="AA7261" s="566"/>
      <c r="AB7261" s="566"/>
      <c r="AC7261" s="566"/>
      <c r="AD7261" s="566"/>
      <c r="AE7261" s="566"/>
      <c r="AF7261" s="566"/>
    </row>
    <row r="7262" spans="2:32" hidden="1" outlineLevel="1" x14ac:dyDescent="0.45">
      <c r="B7262" s="601"/>
      <c r="C7262" s="695"/>
      <c r="D7262" s="695"/>
      <c r="E7262" s="696"/>
      <c r="F7262" s="697"/>
      <c r="G7262" s="698"/>
      <c r="H7262" s="603"/>
      <c r="I7262" s="603"/>
      <c r="J7262" s="603"/>
      <c r="K7262" s="603"/>
      <c r="L7262" s="603"/>
      <c r="M7262" s="603"/>
      <c r="N7262" s="699"/>
      <c r="O7262" s="703"/>
      <c r="P7262" s="603"/>
      <c r="Q7262" s="603"/>
      <c r="R7262" s="603"/>
      <c r="S7262" s="603"/>
      <c r="T7262" s="603"/>
      <c r="U7262" s="603"/>
      <c r="V7262" s="699"/>
      <c r="W7262" s="700"/>
      <c r="X7262" s="701"/>
      <c r="Y7262" s="566"/>
      <c r="Z7262" s="566"/>
      <c r="AA7262" s="566"/>
      <c r="AB7262" s="566"/>
      <c r="AC7262" s="566"/>
      <c r="AD7262" s="566"/>
      <c r="AE7262" s="566"/>
      <c r="AF7262" s="566"/>
    </row>
    <row r="7263" spans="2:32" hidden="1" outlineLevel="1" x14ac:dyDescent="0.45">
      <c r="B7263" s="592"/>
      <c r="C7263" s="686"/>
      <c r="D7263" s="686"/>
      <c r="E7263" s="688"/>
      <c r="F7263" s="689"/>
      <c r="G7263" s="690"/>
      <c r="H7263" s="594"/>
      <c r="I7263" s="594"/>
      <c r="J7263" s="594"/>
      <c r="K7263" s="594"/>
      <c r="L7263" s="594"/>
      <c r="M7263" s="594"/>
      <c r="N7263" s="692"/>
      <c r="O7263" s="702"/>
      <c r="P7263" s="594"/>
      <c r="Q7263" s="594"/>
      <c r="R7263" s="594"/>
      <c r="S7263" s="594"/>
      <c r="T7263" s="594"/>
      <c r="U7263" s="594"/>
      <c r="V7263" s="692"/>
      <c r="W7263" s="693"/>
      <c r="X7263" s="694"/>
      <c r="Y7263" s="566"/>
      <c r="Z7263" s="566"/>
      <c r="AA7263" s="566"/>
      <c r="AB7263" s="566"/>
      <c r="AC7263" s="566"/>
      <c r="AD7263" s="566"/>
      <c r="AE7263" s="566"/>
      <c r="AF7263" s="566"/>
    </row>
    <row r="7264" spans="2:32" hidden="1" outlineLevel="1" x14ac:dyDescent="0.45">
      <c r="B7264" s="601"/>
      <c r="C7264" s="695"/>
      <c r="D7264" s="695"/>
      <c r="E7264" s="696"/>
      <c r="F7264" s="697"/>
      <c r="G7264" s="698"/>
      <c r="H7264" s="603"/>
      <c r="I7264" s="603"/>
      <c r="J7264" s="603"/>
      <c r="K7264" s="603"/>
      <c r="L7264" s="603"/>
      <c r="M7264" s="603"/>
      <c r="N7264" s="699"/>
      <c r="O7264" s="703"/>
      <c r="P7264" s="603"/>
      <c r="Q7264" s="603"/>
      <c r="R7264" s="603"/>
      <c r="S7264" s="603"/>
      <c r="T7264" s="603"/>
      <c r="U7264" s="603"/>
      <c r="V7264" s="699"/>
      <c r="W7264" s="700"/>
      <c r="X7264" s="701"/>
      <c r="Y7264" s="566"/>
      <c r="Z7264" s="566"/>
      <c r="AA7264" s="566"/>
      <c r="AB7264" s="566"/>
      <c r="AC7264" s="566"/>
      <c r="AD7264" s="566"/>
      <c r="AE7264" s="566"/>
      <c r="AF7264" s="566"/>
    </row>
    <row r="7265" spans="2:32" hidden="1" outlineLevel="1" x14ac:dyDescent="0.45">
      <c r="B7265" s="592"/>
      <c r="C7265" s="686"/>
      <c r="D7265" s="686"/>
      <c r="E7265" s="688"/>
      <c r="F7265" s="689"/>
      <c r="G7265" s="690"/>
      <c r="H7265" s="594"/>
      <c r="I7265" s="594"/>
      <c r="J7265" s="594"/>
      <c r="K7265" s="594"/>
      <c r="L7265" s="594"/>
      <c r="M7265" s="594"/>
      <c r="N7265" s="692"/>
      <c r="O7265" s="702"/>
      <c r="P7265" s="594"/>
      <c r="Q7265" s="594"/>
      <c r="R7265" s="594"/>
      <c r="S7265" s="594"/>
      <c r="T7265" s="594"/>
      <c r="U7265" s="594"/>
      <c r="V7265" s="692"/>
      <c r="W7265" s="693"/>
      <c r="X7265" s="694"/>
      <c r="Y7265" s="566"/>
      <c r="Z7265" s="566"/>
      <c r="AA7265" s="566"/>
      <c r="AB7265" s="566"/>
      <c r="AC7265" s="566"/>
      <c r="AD7265" s="566"/>
      <c r="AE7265" s="566"/>
      <c r="AF7265" s="566"/>
    </row>
    <row r="7266" spans="2:32" hidden="1" outlineLevel="1" x14ac:dyDescent="0.45">
      <c r="B7266" s="601"/>
      <c r="C7266" s="695"/>
      <c r="D7266" s="695"/>
      <c r="E7266" s="696"/>
      <c r="F7266" s="697"/>
      <c r="G7266" s="698"/>
      <c r="H7266" s="603"/>
      <c r="I7266" s="603"/>
      <c r="J7266" s="603"/>
      <c r="K7266" s="603"/>
      <c r="L7266" s="603"/>
      <c r="M7266" s="603"/>
      <c r="N7266" s="699"/>
      <c r="O7266" s="703"/>
      <c r="P7266" s="603"/>
      <c r="Q7266" s="603"/>
      <c r="R7266" s="603"/>
      <c r="S7266" s="603"/>
      <c r="T7266" s="603"/>
      <c r="U7266" s="603"/>
      <c r="V7266" s="699"/>
      <c r="W7266" s="700"/>
      <c r="X7266" s="701"/>
      <c r="Y7266" s="566"/>
      <c r="Z7266" s="566"/>
      <c r="AA7266" s="566"/>
      <c r="AB7266" s="566"/>
      <c r="AC7266" s="566"/>
      <c r="AD7266" s="566"/>
      <c r="AE7266" s="566"/>
      <c r="AF7266" s="566"/>
    </row>
    <row r="7267" spans="2:32" hidden="1" outlineLevel="1" x14ac:dyDescent="0.45">
      <c r="B7267" s="592"/>
      <c r="C7267" s="686"/>
      <c r="D7267" s="686"/>
      <c r="E7267" s="688"/>
      <c r="F7267" s="689"/>
      <c r="G7267" s="690"/>
      <c r="H7267" s="594"/>
      <c r="I7267" s="594"/>
      <c r="J7267" s="594"/>
      <c r="K7267" s="594"/>
      <c r="L7267" s="594"/>
      <c r="M7267" s="594"/>
      <c r="N7267" s="692"/>
      <c r="O7267" s="702"/>
      <c r="P7267" s="594"/>
      <c r="Q7267" s="594"/>
      <c r="R7267" s="594"/>
      <c r="S7267" s="594"/>
      <c r="T7267" s="594"/>
      <c r="U7267" s="594"/>
      <c r="V7267" s="692"/>
      <c r="W7267" s="693"/>
      <c r="X7267" s="694"/>
      <c r="Y7267" s="566"/>
      <c r="Z7267" s="566"/>
      <c r="AA7267" s="566"/>
      <c r="AB7267" s="566"/>
      <c r="AC7267" s="566"/>
      <c r="AD7267" s="566"/>
      <c r="AE7267" s="566"/>
      <c r="AF7267" s="566"/>
    </row>
    <row r="7268" spans="2:32" hidden="1" outlineLevel="1" x14ac:dyDescent="0.45">
      <c r="B7268" s="601"/>
      <c r="C7268" s="695"/>
      <c r="D7268" s="695"/>
      <c r="E7268" s="696"/>
      <c r="F7268" s="697"/>
      <c r="G7268" s="698"/>
      <c r="H7268" s="603"/>
      <c r="I7268" s="603"/>
      <c r="J7268" s="603"/>
      <c r="K7268" s="603"/>
      <c r="L7268" s="603"/>
      <c r="M7268" s="603"/>
      <c r="N7268" s="699"/>
      <c r="O7268" s="703"/>
      <c r="P7268" s="603"/>
      <c r="Q7268" s="603"/>
      <c r="R7268" s="603"/>
      <c r="S7268" s="603"/>
      <c r="T7268" s="603"/>
      <c r="U7268" s="603"/>
      <c r="V7268" s="699"/>
      <c r="W7268" s="700"/>
      <c r="X7268" s="701"/>
      <c r="Y7268" s="566"/>
      <c r="Z7268" s="566"/>
      <c r="AA7268" s="566"/>
      <c r="AB7268" s="566"/>
      <c r="AC7268" s="566"/>
      <c r="AD7268" s="566"/>
      <c r="AE7268" s="566"/>
      <c r="AF7268" s="566"/>
    </row>
    <row r="7269" spans="2:32" hidden="1" outlineLevel="1" x14ac:dyDescent="0.45">
      <c r="B7269" s="592"/>
      <c r="C7269" s="686"/>
      <c r="D7269" s="686"/>
      <c r="E7269" s="688"/>
      <c r="F7269" s="689"/>
      <c r="G7269" s="690"/>
      <c r="H7269" s="594"/>
      <c r="I7269" s="594"/>
      <c r="J7269" s="594"/>
      <c r="K7269" s="594"/>
      <c r="L7269" s="594"/>
      <c r="M7269" s="594"/>
      <c r="N7269" s="692"/>
      <c r="O7269" s="702"/>
      <c r="P7269" s="594"/>
      <c r="Q7269" s="594"/>
      <c r="R7269" s="594"/>
      <c r="S7269" s="594"/>
      <c r="T7269" s="594"/>
      <c r="U7269" s="594"/>
      <c r="V7269" s="692"/>
      <c r="W7269" s="693"/>
      <c r="X7269" s="694"/>
      <c r="Y7269" s="566"/>
      <c r="Z7269" s="566"/>
      <c r="AA7269" s="566"/>
      <c r="AB7269" s="566"/>
      <c r="AC7269" s="566"/>
      <c r="AD7269" s="566"/>
      <c r="AE7269" s="566"/>
      <c r="AF7269" s="566"/>
    </row>
    <row r="7270" spans="2:32" hidden="1" outlineLevel="1" x14ac:dyDescent="0.45">
      <c r="B7270" s="601"/>
      <c r="C7270" s="695"/>
      <c r="D7270" s="695"/>
      <c r="E7270" s="696"/>
      <c r="F7270" s="697"/>
      <c r="G7270" s="698"/>
      <c r="H7270" s="603"/>
      <c r="I7270" s="603"/>
      <c r="J7270" s="603"/>
      <c r="K7270" s="603"/>
      <c r="L7270" s="603"/>
      <c r="M7270" s="603"/>
      <c r="N7270" s="699"/>
      <c r="O7270" s="703"/>
      <c r="P7270" s="603"/>
      <c r="Q7270" s="603"/>
      <c r="R7270" s="603"/>
      <c r="S7270" s="603"/>
      <c r="T7270" s="603"/>
      <c r="U7270" s="603"/>
      <c r="V7270" s="699"/>
      <c r="W7270" s="700"/>
      <c r="X7270" s="701"/>
      <c r="Y7270" s="566"/>
      <c r="Z7270" s="566"/>
      <c r="AA7270" s="566"/>
      <c r="AB7270" s="566"/>
      <c r="AC7270" s="566"/>
      <c r="AD7270" s="566"/>
      <c r="AE7270" s="566"/>
      <c r="AF7270" s="566"/>
    </row>
    <row r="7271" spans="2:32" hidden="1" outlineLevel="1" x14ac:dyDescent="0.45">
      <c r="B7271" s="592"/>
      <c r="C7271" s="686"/>
      <c r="D7271" s="686"/>
      <c r="E7271" s="688"/>
      <c r="F7271" s="689"/>
      <c r="G7271" s="690"/>
      <c r="H7271" s="594"/>
      <c r="I7271" s="594"/>
      <c r="J7271" s="594"/>
      <c r="K7271" s="594"/>
      <c r="L7271" s="594"/>
      <c r="M7271" s="594"/>
      <c r="N7271" s="692"/>
      <c r="O7271" s="702"/>
      <c r="P7271" s="594"/>
      <c r="Q7271" s="594"/>
      <c r="R7271" s="594"/>
      <c r="S7271" s="594"/>
      <c r="T7271" s="594"/>
      <c r="U7271" s="594"/>
      <c r="V7271" s="692"/>
      <c r="W7271" s="693"/>
      <c r="X7271" s="694"/>
      <c r="Y7271" s="566"/>
      <c r="Z7271" s="566"/>
      <c r="AA7271" s="566"/>
      <c r="AB7271" s="566"/>
      <c r="AC7271" s="566"/>
      <c r="AD7271" s="566"/>
      <c r="AE7271" s="566"/>
      <c r="AF7271" s="566"/>
    </row>
    <row r="7272" spans="2:32" hidden="1" outlineLevel="1" x14ac:dyDescent="0.45">
      <c r="B7272" s="601"/>
      <c r="C7272" s="695"/>
      <c r="D7272" s="695"/>
      <c r="E7272" s="696"/>
      <c r="F7272" s="697"/>
      <c r="G7272" s="698"/>
      <c r="H7272" s="603"/>
      <c r="I7272" s="603"/>
      <c r="J7272" s="603"/>
      <c r="K7272" s="603"/>
      <c r="L7272" s="603"/>
      <c r="M7272" s="603"/>
      <c r="N7272" s="699"/>
      <c r="O7272" s="703"/>
      <c r="P7272" s="603"/>
      <c r="Q7272" s="603"/>
      <c r="R7272" s="603"/>
      <c r="S7272" s="603"/>
      <c r="T7272" s="603"/>
      <c r="U7272" s="603"/>
      <c r="V7272" s="699"/>
      <c r="W7272" s="700"/>
      <c r="X7272" s="701"/>
      <c r="Y7272" s="566"/>
      <c r="Z7272" s="566"/>
      <c r="AA7272" s="566"/>
      <c r="AB7272" s="566"/>
      <c r="AC7272" s="566"/>
      <c r="AD7272" s="566"/>
      <c r="AE7272" s="566"/>
      <c r="AF7272" s="566"/>
    </row>
    <row r="7273" spans="2:32" hidden="1" outlineLevel="1" x14ac:dyDescent="0.45">
      <c r="B7273" s="592"/>
      <c r="C7273" s="686"/>
      <c r="D7273" s="686"/>
      <c r="E7273" s="688"/>
      <c r="F7273" s="689"/>
      <c r="G7273" s="690"/>
      <c r="H7273" s="594"/>
      <c r="I7273" s="594"/>
      <c r="J7273" s="594"/>
      <c r="K7273" s="594"/>
      <c r="L7273" s="594"/>
      <c r="M7273" s="594"/>
      <c r="N7273" s="692"/>
      <c r="O7273" s="702"/>
      <c r="P7273" s="594"/>
      <c r="Q7273" s="594"/>
      <c r="R7273" s="594"/>
      <c r="S7273" s="594"/>
      <c r="T7273" s="594"/>
      <c r="U7273" s="594"/>
      <c r="V7273" s="692"/>
      <c r="W7273" s="693"/>
      <c r="X7273" s="694"/>
      <c r="Y7273" s="566"/>
      <c r="Z7273" s="566"/>
      <c r="AA7273" s="566"/>
      <c r="AB7273" s="566"/>
      <c r="AC7273" s="566"/>
      <c r="AD7273" s="566"/>
      <c r="AE7273" s="566"/>
      <c r="AF7273" s="566"/>
    </row>
    <row r="7274" spans="2:32" hidden="1" outlineLevel="1" x14ac:dyDescent="0.45">
      <c r="B7274" s="601"/>
      <c r="C7274" s="695"/>
      <c r="D7274" s="695"/>
      <c r="E7274" s="696"/>
      <c r="F7274" s="697"/>
      <c r="G7274" s="698"/>
      <c r="H7274" s="603"/>
      <c r="I7274" s="603"/>
      <c r="J7274" s="603"/>
      <c r="K7274" s="603"/>
      <c r="L7274" s="603"/>
      <c r="M7274" s="603"/>
      <c r="N7274" s="699"/>
      <c r="O7274" s="703"/>
      <c r="P7274" s="603"/>
      <c r="Q7274" s="603"/>
      <c r="R7274" s="603"/>
      <c r="S7274" s="603"/>
      <c r="T7274" s="603"/>
      <c r="U7274" s="603"/>
      <c r="V7274" s="699"/>
      <c r="W7274" s="700"/>
      <c r="X7274" s="701"/>
      <c r="Y7274" s="566"/>
      <c r="Z7274" s="566"/>
      <c r="AA7274" s="566"/>
      <c r="AB7274" s="566"/>
      <c r="AC7274" s="566"/>
      <c r="AD7274" s="566"/>
      <c r="AE7274" s="566"/>
      <c r="AF7274" s="566"/>
    </row>
    <row r="7275" spans="2:32" hidden="1" outlineLevel="1" x14ac:dyDescent="0.45">
      <c r="B7275" s="592"/>
      <c r="C7275" s="686"/>
      <c r="D7275" s="686"/>
      <c r="E7275" s="688"/>
      <c r="F7275" s="689"/>
      <c r="G7275" s="690"/>
      <c r="H7275" s="594"/>
      <c r="I7275" s="594"/>
      <c r="J7275" s="594"/>
      <c r="K7275" s="594"/>
      <c r="L7275" s="594"/>
      <c r="M7275" s="594"/>
      <c r="N7275" s="692"/>
      <c r="O7275" s="702"/>
      <c r="P7275" s="594"/>
      <c r="Q7275" s="594"/>
      <c r="R7275" s="594"/>
      <c r="S7275" s="594"/>
      <c r="T7275" s="594"/>
      <c r="U7275" s="594"/>
      <c r="V7275" s="692"/>
      <c r="W7275" s="693"/>
      <c r="X7275" s="694"/>
      <c r="Y7275" s="566"/>
      <c r="Z7275" s="566"/>
      <c r="AA7275" s="566"/>
      <c r="AB7275" s="566"/>
      <c r="AC7275" s="566"/>
      <c r="AD7275" s="566"/>
      <c r="AE7275" s="566"/>
      <c r="AF7275" s="566"/>
    </row>
    <row r="7276" spans="2:32" hidden="1" outlineLevel="1" x14ac:dyDescent="0.45">
      <c r="B7276" s="601"/>
      <c r="C7276" s="695"/>
      <c r="D7276" s="695"/>
      <c r="E7276" s="696"/>
      <c r="F7276" s="697"/>
      <c r="G7276" s="698"/>
      <c r="H7276" s="603"/>
      <c r="I7276" s="603"/>
      <c r="J7276" s="603"/>
      <c r="K7276" s="603"/>
      <c r="L7276" s="603"/>
      <c r="M7276" s="603"/>
      <c r="N7276" s="699"/>
      <c r="O7276" s="703"/>
      <c r="P7276" s="603"/>
      <c r="Q7276" s="603"/>
      <c r="R7276" s="603"/>
      <c r="S7276" s="603"/>
      <c r="T7276" s="603"/>
      <c r="U7276" s="603"/>
      <c r="V7276" s="699"/>
      <c r="W7276" s="700"/>
      <c r="X7276" s="701"/>
      <c r="Y7276" s="566"/>
      <c r="Z7276" s="566"/>
      <c r="AA7276" s="566"/>
      <c r="AB7276" s="566"/>
      <c r="AC7276" s="566"/>
      <c r="AD7276" s="566"/>
      <c r="AE7276" s="566"/>
      <c r="AF7276" s="566"/>
    </row>
    <row r="7277" spans="2:32" hidden="1" outlineLevel="1" x14ac:dyDescent="0.45">
      <c r="B7277" s="592"/>
      <c r="C7277" s="686"/>
      <c r="D7277" s="686"/>
      <c r="E7277" s="688"/>
      <c r="F7277" s="689"/>
      <c r="G7277" s="690"/>
      <c r="H7277" s="594"/>
      <c r="I7277" s="594"/>
      <c r="J7277" s="594"/>
      <c r="K7277" s="594"/>
      <c r="L7277" s="594"/>
      <c r="M7277" s="594"/>
      <c r="N7277" s="692"/>
      <c r="O7277" s="702"/>
      <c r="P7277" s="594"/>
      <c r="Q7277" s="594"/>
      <c r="R7277" s="594"/>
      <c r="S7277" s="594"/>
      <c r="T7277" s="594"/>
      <c r="U7277" s="594"/>
      <c r="V7277" s="692"/>
      <c r="W7277" s="693"/>
      <c r="X7277" s="694"/>
      <c r="Y7277" s="566"/>
      <c r="Z7277" s="566"/>
      <c r="AA7277" s="566"/>
      <c r="AB7277" s="566"/>
      <c r="AC7277" s="566"/>
      <c r="AD7277" s="566"/>
      <c r="AE7277" s="566"/>
      <c r="AF7277" s="566"/>
    </row>
    <row r="7278" spans="2:32" hidden="1" outlineLevel="1" x14ac:dyDescent="0.45">
      <c r="B7278" s="601"/>
      <c r="C7278" s="695"/>
      <c r="D7278" s="695"/>
      <c r="E7278" s="696"/>
      <c r="F7278" s="697"/>
      <c r="G7278" s="698"/>
      <c r="H7278" s="603"/>
      <c r="I7278" s="603"/>
      <c r="J7278" s="603"/>
      <c r="K7278" s="603"/>
      <c r="L7278" s="603"/>
      <c r="M7278" s="603"/>
      <c r="N7278" s="699"/>
      <c r="O7278" s="703"/>
      <c r="P7278" s="603"/>
      <c r="Q7278" s="603"/>
      <c r="R7278" s="603"/>
      <c r="S7278" s="603"/>
      <c r="T7278" s="603"/>
      <c r="U7278" s="603"/>
      <c r="V7278" s="699"/>
      <c r="W7278" s="700"/>
      <c r="X7278" s="701"/>
      <c r="Y7278" s="566"/>
      <c r="Z7278" s="566"/>
      <c r="AA7278" s="566"/>
      <c r="AB7278" s="566"/>
      <c r="AC7278" s="566"/>
      <c r="AD7278" s="566"/>
      <c r="AE7278" s="566"/>
      <c r="AF7278" s="566"/>
    </row>
    <row r="7279" spans="2:32" hidden="1" outlineLevel="1" x14ac:dyDescent="0.45">
      <c r="B7279" s="592"/>
      <c r="C7279" s="686"/>
      <c r="D7279" s="686"/>
      <c r="E7279" s="688"/>
      <c r="F7279" s="689"/>
      <c r="G7279" s="690"/>
      <c r="H7279" s="594"/>
      <c r="I7279" s="594"/>
      <c r="J7279" s="594"/>
      <c r="K7279" s="594"/>
      <c r="L7279" s="594"/>
      <c r="M7279" s="594"/>
      <c r="N7279" s="692"/>
      <c r="O7279" s="702"/>
      <c r="P7279" s="594"/>
      <c r="Q7279" s="594"/>
      <c r="R7279" s="594"/>
      <c r="S7279" s="594"/>
      <c r="T7279" s="594"/>
      <c r="U7279" s="594"/>
      <c r="V7279" s="692"/>
      <c r="W7279" s="693"/>
      <c r="X7279" s="694"/>
      <c r="Y7279" s="566"/>
      <c r="Z7279" s="566"/>
      <c r="AA7279" s="566"/>
      <c r="AB7279" s="566"/>
      <c r="AC7279" s="566"/>
      <c r="AD7279" s="566"/>
      <c r="AE7279" s="566"/>
      <c r="AF7279" s="566"/>
    </row>
    <row r="7280" spans="2:32" hidden="1" outlineLevel="1" x14ac:dyDescent="0.45">
      <c r="B7280" s="601"/>
      <c r="C7280" s="695"/>
      <c r="D7280" s="695"/>
      <c r="E7280" s="696"/>
      <c r="F7280" s="697"/>
      <c r="G7280" s="698"/>
      <c r="H7280" s="603"/>
      <c r="I7280" s="603"/>
      <c r="J7280" s="603"/>
      <c r="K7280" s="603"/>
      <c r="L7280" s="603"/>
      <c r="M7280" s="603"/>
      <c r="N7280" s="699"/>
      <c r="O7280" s="703"/>
      <c r="P7280" s="603"/>
      <c r="Q7280" s="603"/>
      <c r="R7280" s="603"/>
      <c r="S7280" s="603"/>
      <c r="T7280" s="603"/>
      <c r="U7280" s="603"/>
      <c r="V7280" s="699"/>
      <c r="W7280" s="700"/>
      <c r="X7280" s="701"/>
      <c r="Y7280" s="566"/>
      <c r="Z7280" s="566"/>
      <c r="AA7280" s="566"/>
      <c r="AB7280" s="566"/>
      <c r="AC7280" s="566"/>
      <c r="AD7280" s="566"/>
      <c r="AE7280" s="566"/>
      <c r="AF7280" s="566"/>
    </row>
    <row r="7281" spans="2:32" hidden="1" outlineLevel="1" x14ac:dyDescent="0.45">
      <c r="B7281" s="592"/>
      <c r="C7281" s="686"/>
      <c r="D7281" s="686"/>
      <c r="E7281" s="688"/>
      <c r="F7281" s="689"/>
      <c r="G7281" s="690"/>
      <c r="H7281" s="594"/>
      <c r="I7281" s="594"/>
      <c r="J7281" s="594"/>
      <c r="K7281" s="594"/>
      <c r="L7281" s="594"/>
      <c r="M7281" s="594"/>
      <c r="N7281" s="692"/>
      <c r="O7281" s="702"/>
      <c r="P7281" s="594"/>
      <c r="Q7281" s="594"/>
      <c r="R7281" s="594"/>
      <c r="S7281" s="594"/>
      <c r="T7281" s="594"/>
      <c r="U7281" s="594"/>
      <c r="V7281" s="692"/>
      <c r="W7281" s="693"/>
      <c r="X7281" s="694"/>
      <c r="Y7281" s="566"/>
      <c r="Z7281" s="566"/>
      <c r="AA7281" s="566"/>
      <c r="AB7281" s="566"/>
      <c r="AC7281" s="566"/>
      <c r="AD7281" s="566"/>
      <c r="AE7281" s="566"/>
      <c r="AF7281" s="566"/>
    </row>
    <row r="7282" spans="2:32" hidden="1" outlineLevel="1" x14ac:dyDescent="0.45">
      <c r="B7282" s="601"/>
      <c r="C7282" s="695"/>
      <c r="D7282" s="695"/>
      <c r="E7282" s="696"/>
      <c r="F7282" s="697"/>
      <c r="G7282" s="698"/>
      <c r="H7282" s="603"/>
      <c r="I7282" s="603"/>
      <c r="J7282" s="603"/>
      <c r="K7282" s="603"/>
      <c r="L7282" s="603"/>
      <c r="M7282" s="603"/>
      <c r="N7282" s="699"/>
      <c r="O7282" s="703"/>
      <c r="P7282" s="603"/>
      <c r="Q7282" s="603"/>
      <c r="R7282" s="603"/>
      <c r="S7282" s="603"/>
      <c r="T7282" s="603"/>
      <c r="U7282" s="603"/>
      <c r="V7282" s="699"/>
      <c r="W7282" s="700"/>
      <c r="X7282" s="701"/>
      <c r="Y7282" s="566"/>
      <c r="Z7282" s="566"/>
      <c r="AA7282" s="566"/>
      <c r="AB7282" s="566"/>
      <c r="AC7282" s="566"/>
      <c r="AD7282" s="566"/>
      <c r="AE7282" s="566"/>
      <c r="AF7282" s="566"/>
    </row>
    <row r="7283" spans="2:32" hidden="1" outlineLevel="1" x14ac:dyDescent="0.45">
      <c r="B7283" s="592"/>
      <c r="C7283" s="686"/>
      <c r="D7283" s="686"/>
      <c r="E7283" s="688"/>
      <c r="F7283" s="689"/>
      <c r="G7283" s="690"/>
      <c r="H7283" s="594"/>
      <c r="I7283" s="594"/>
      <c r="J7283" s="594"/>
      <c r="K7283" s="594"/>
      <c r="L7283" s="594"/>
      <c r="M7283" s="594"/>
      <c r="N7283" s="692"/>
      <c r="O7283" s="702"/>
      <c r="P7283" s="594"/>
      <c r="Q7283" s="594"/>
      <c r="R7283" s="594"/>
      <c r="S7283" s="594"/>
      <c r="T7283" s="594"/>
      <c r="U7283" s="594"/>
      <c r="V7283" s="692"/>
      <c r="W7283" s="693"/>
      <c r="X7283" s="694"/>
      <c r="Y7283" s="566"/>
      <c r="Z7283" s="566"/>
      <c r="AA7283" s="566"/>
      <c r="AB7283" s="566"/>
      <c r="AC7283" s="566"/>
      <c r="AD7283" s="566"/>
      <c r="AE7283" s="566"/>
      <c r="AF7283" s="566"/>
    </row>
    <row r="7284" spans="2:32" hidden="1" outlineLevel="1" x14ac:dyDescent="0.45">
      <c r="B7284" s="601"/>
      <c r="C7284" s="695"/>
      <c r="D7284" s="695"/>
      <c r="E7284" s="696"/>
      <c r="F7284" s="697"/>
      <c r="G7284" s="698"/>
      <c r="H7284" s="603"/>
      <c r="I7284" s="603"/>
      <c r="J7284" s="603"/>
      <c r="K7284" s="603"/>
      <c r="L7284" s="603"/>
      <c r="M7284" s="603"/>
      <c r="N7284" s="699"/>
      <c r="O7284" s="703"/>
      <c r="P7284" s="603"/>
      <c r="Q7284" s="603"/>
      <c r="R7284" s="603"/>
      <c r="S7284" s="603"/>
      <c r="T7284" s="603"/>
      <c r="U7284" s="603"/>
      <c r="V7284" s="699"/>
      <c r="W7284" s="700"/>
      <c r="X7284" s="701"/>
      <c r="Y7284" s="566"/>
      <c r="Z7284" s="566"/>
      <c r="AA7284" s="566"/>
      <c r="AB7284" s="566"/>
      <c r="AC7284" s="566"/>
      <c r="AD7284" s="566"/>
      <c r="AE7284" s="566"/>
      <c r="AF7284" s="566"/>
    </row>
    <row r="7285" spans="2:32" hidden="1" outlineLevel="1" x14ac:dyDescent="0.45">
      <c r="B7285" s="592"/>
      <c r="C7285" s="686"/>
      <c r="D7285" s="686"/>
      <c r="E7285" s="688"/>
      <c r="F7285" s="689"/>
      <c r="G7285" s="690"/>
      <c r="H7285" s="594"/>
      <c r="I7285" s="594"/>
      <c r="J7285" s="594"/>
      <c r="K7285" s="594"/>
      <c r="L7285" s="594"/>
      <c r="M7285" s="594"/>
      <c r="N7285" s="692"/>
      <c r="O7285" s="702"/>
      <c r="P7285" s="594"/>
      <c r="Q7285" s="594"/>
      <c r="R7285" s="594"/>
      <c r="S7285" s="594"/>
      <c r="T7285" s="594"/>
      <c r="U7285" s="594"/>
      <c r="V7285" s="692"/>
      <c r="W7285" s="693"/>
      <c r="X7285" s="694"/>
      <c r="Y7285" s="566"/>
      <c r="Z7285" s="566"/>
      <c r="AA7285" s="566"/>
      <c r="AB7285" s="566"/>
      <c r="AC7285" s="566"/>
      <c r="AD7285" s="566"/>
      <c r="AE7285" s="566"/>
      <c r="AF7285" s="566"/>
    </row>
    <row r="7286" spans="2:32" hidden="1" outlineLevel="1" x14ac:dyDescent="0.45">
      <c r="B7286" s="601"/>
      <c r="C7286" s="695"/>
      <c r="D7286" s="695"/>
      <c r="E7286" s="696"/>
      <c r="F7286" s="697"/>
      <c r="G7286" s="698"/>
      <c r="H7286" s="603"/>
      <c r="I7286" s="603"/>
      <c r="J7286" s="603"/>
      <c r="K7286" s="603"/>
      <c r="L7286" s="603"/>
      <c r="M7286" s="603"/>
      <c r="N7286" s="699"/>
      <c r="O7286" s="703"/>
      <c r="P7286" s="603"/>
      <c r="Q7286" s="603"/>
      <c r="R7286" s="603"/>
      <c r="S7286" s="603"/>
      <c r="T7286" s="603"/>
      <c r="U7286" s="603"/>
      <c r="V7286" s="699"/>
      <c r="W7286" s="700"/>
      <c r="X7286" s="701"/>
      <c r="Y7286" s="566"/>
      <c r="Z7286" s="566"/>
      <c r="AA7286" s="566"/>
      <c r="AB7286" s="566"/>
      <c r="AC7286" s="566"/>
      <c r="AD7286" s="566"/>
      <c r="AE7286" s="566"/>
      <c r="AF7286" s="566"/>
    </row>
    <row r="7287" spans="2:32" hidden="1" outlineLevel="1" x14ac:dyDescent="0.45">
      <c r="B7287" s="592"/>
      <c r="C7287" s="686"/>
      <c r="D7287" s="686"/>
      <c r="E7287" s="688"/>
      <c r="F7287" s="689"/>
      <c r="G7287" s="690"/>
      <c r="H7287" s="594"/>
      <c r="I7287" s="594"/>
      <c r="J7287" s="594"/>
      <c r="K7287" s="594"/>
      <c r="L7287" s="594"/>
      <c r="M7287" s="594"/>
      <c r="N7287" s="692"/>
      <c r="O7287" s="702"/>
      <c r="P7287" s="594"/>
      <c r="Q7287" s="594"/>
      <c r="R7287" s="594"/>
      <c r="S7287" s="594"/>
      <c r="T7287" s="594"/>
      <c r="U7287" s="594"/>
      <c r="V7287" s="692"/>
      <c r="W7287" s="693"/>
      <c r="X7287" s="694"/>
      <c r="Y7287" s="566"/>
      <c r="Z7287" s="566"/>
      <c r="AA7287" s="566"/>
      <c r="AB7287" s="566"/>
      <c r="AC7287" s="566"/>
      <c r="AD7287" s="566"/>
      <c r="AE7287" s="566"/>
      <c r="AF7287" s="566"/>
    </row>
    <row r="7288" spans="2:32" hidden="1" outlineLevel="1" x14ac:dyDescent="0.45">
      <c r="B7288" s="601"/>
      <c r="C7288" s="695"/>
      <c r="D7288" s="695"/>
      <c r="E7288" s="696"/>
      <c r="F7288" s="697"/>
      <c r="G7288" s="698"/>
      <c r="H7288" s="603"/>
      <c r="I7288" s="603"/>
      <c r="J7288" s="603"/>
      <c r="K7288" s="603"/>
      <c r="L7288" s="603"/>
      <c r="M7288" s="603"/>
      <c r="N7288" s="699"/>
      <c r="O7288" s="703"/>
      <c r="P7288" s="603"/>
      <c r="Q7288" s="603"/>
      <c r="R7288" s="603"/>
      <c r="S7288" s="603"/>
      <c r="T7288" s="603"/>
      <c r="U7288" s="603"/>
      <c r="V7288" s="699"/>
      <c r="W7288" s="700"/>
      <c r="X7288" s="701"/>
      <c r="Y7288" s="566"/>
      <c r="Z7288" s="566"/>
      <c r="AA7288" s="566"/>
      <c r="AB7288" s="566"/>
      <c r="AC7288" s="566"/>
      <c r="AD7288" s="566"/>
      <c r="AE7288" s="566"/>
      <c r="AF7288" s="566"/>
    </row>
    <row r="7289" spans="2:32" hidden="1" outlineLevel="1" x14ac:dyDescent="0.45">
      <c r="B7289" s="592"/>
      <c r="C7289" s="686"/>
      <c r="D7289" s="686"/>
      <c r="E7289" s="688"/>
      <c r="F7289" s="689"/>
      <c r="G7289" s="690"/>
      <c r="H7289" s="594"/>
      <c r="I7289" s="594"/>
      <c r="J7289" s="594"/>
      <c r="K7289" s="594"/>
      <c r="L7289" s="594"/>
      <c r="M7289" s="594"/>
      <c r="N7289" s="692"/>
      <c r="O7289" s="702"/>
      <c r="P7289" s="594"/>
      <c r="Q7289" s="594"/>
      <c r="R7289" s="594"/>
      <c r="S7289" s="594"/>
      <c r="T7289" s="594"/>
      <c r="U7289" s="594"/>
      <c r="V7289" s="692"/>
      <c r="W7289" s="693"/>
      <c r="X7289" s="694"/>
      <c r="Y7289" s="566"/>
      <c r="Z7289" s="566"/>
      <c r="AA7289" s="566"/>
      <c r="AB7289" s="566"/>
      <c r="AC7289" s="566"/>
      <c r="AD7289" s="566"/>
      <c r="AE7289" s="566"/>
      <c r="AF7289" s="566"/>
    </row>
    <row r="7290" spans="2:32" hidden="1" outlineLevel="1" x14ac:dyDescent="0.45">
      <c r="B7290" s="601"/>
      <c r="C7290" s="695"/>
      <c r="D7290" s="695"/>
      <c r="E7290" s="696"/>
      <c r="F7290" s="697"/>
      <c r="G7290" s="698"/>
      <c r="H7290" s="603"/>
      <c r="I7290" s="603"/>
      <c r="J7290" s="603"/>
      <c r="K7290" s="603"/>
      <c r="L7290" s="603"/>
      <c r="M7290" s="603"/>
      <c r="N7290" s="699"/>
      <c r="O7290" s="703"/>
      <c r="P7290" s="603"/>
      <c r="Q7290" s="603"/>
      <c r="R7290" s="603"/>
      <c r="S7290" s="603"/>
      <c r="T7290" s="603"/>
      <c r="U7290" s="603"/>
      <c r="V7290" s="699"/>
      <c r="W7290" s="700"/>
      <c r="X7290" s="701"/>
      <c r="Y7290" s="566"/>
      <c r="Z7290" s="566"/>
      <c r="AA7290" s="566"/>
      <c r="AB7290" s="566"/>
      <c r="AC7290" s="566"/>
      <c r="AD7290" s="566"/>
      <c r="AE7290" s="566"/>
      <c r="AF7290" s="566"/>
    </row>
    <row r="7291" spans="2:32" hidden="1" outlineLevel="1" x14ac:dyDescent="0.45">
      <c r="B7291" s="592"/>
      <c r="C7291" s="686"/>
      <c r="D7291" s="686"/>
      <c r="E7291" s="688"/>
      <c r="F7291" s="689"/>
      <c r="G7291" s="690"/>
      <c r="H7291" s="594"/>
      <c r="I7291" s="594"/>
      <c r="J7291" s="594"/>
      <c r="K7291" s="594"/>
      <c r="L7291" s="594"/>
      <c r="M7291" s="594"/>
      <c r="N7291" s="692"/>
      <c r="O7291" s="702"/>
      <c r="P7291" s="594"/>
      <c r="Q7291" s="594"/>
      <c r="R7291" s="594"/>
      <c r="S7291" s="594"/>
      <c r="T7291" s="594"/>
      <c r="U7291" s="594"/>
      <c r="V7291" s="692"/>
      <c r="W7291" s="693"/>
      <c r="X7291" s="694"/>
      <c r="Y7291" s="566"/>
      <c r="Z7291" s="566"/>
      <c r="AA7291" s="566"/>
      <c r="AB7291" s="566"/>
      <c r="AC7291" s="566"/>
      <c r="AD7291" s="566"/>
      <c r="AE7291" s="566"/>
      <c r="AF7291" s="566"/>
    </row>
    <row r="7292" spans="2:32" hidden="1" outlineLevel="1" x14ac:dyDescent="0.45">
      <c r="B7292" s="601"/>
      <c r="C7292" s="695"/>
      <c r="D7292" s="695"/>
      <c r="E7292" s="696"/>
      <c r="F7292" s="697"/>
      <c r="G7292" s="698"/>
      <c r="H7292" s="603"/>
      <c r="I7292" s="603"/>
      <c r="J7292" s="603"/>
      <c r="K7292" s="603"/>
      <c r="L7292" s="603"/>
      <c r="M7292" s="603"/>
      <c r="N7292" s="699"/>
      <c r="O7292" s="703"/>
      <c r="P7292" s="603"/>
      <c r="Q7292" s="603"/>
      <c r="R7292" s="603"/>
      <c r="S7292" s="603"/>
      <c r="T7292" s="603"/>
      <c r="U7292" s="603"/>
      <c r="V7292" s="699"/>
      <c r="W7292" s="700"/>
      <c r="X7292" s="701"/>
      <c r="Y7292" s="566"/>
      <c r="Z7292" s="566"/>
      <c r="AA7292" s="566"/>
      <c r="AB7292" s="566"/>
      <c r="AC7292" s="566"/>
      <c r="AD7292" s="566"/>
      <c r="AE7292" s="566"/>
      <c r="AF7292" s="566"/>
    </row>
    <row r="7293" spans="2:32" hidden="1" outlineLevel="1" x14ac:dyDescent="0.45">
      <c r="B7293" s="592"/>
      <c r="C7293" s="686"/>
      <c r="D7293" s="686"/>
      <c r="E7293" s="688"/>
      <c r="F7293" s="689"/>
      <c r="G7293" s="690"/>
      <c r="H7293" s="594"/>
      <c r="I7293" s="594"/>
      <c r="J7293" s="594"/>
      <c r="K7293" s="594"/>
      <c r="L7293" s="594"/>
      <c r="M7293" s="594"/>
      <c r="N7293" s="692"/>
      <c r="O7293" s="702"/>
      <c r="P7293" s="594"/>
      <c r="Q7293" s="594"/>
      <c r="R7293" s="594"/>
      <c r="S7293" s="594"/>
      <c r="T7293" s="594"/>
      <c r="U7293" s="594"/>
      <c r="V7293" s="692"/>
      <c r="W7293" s="693"/>
      <c r="X7293" s="694"/>
      <c r="Y7293" s="566"/>
      <c r="Z7293" s="566"/>
      <c r="AA7293" s="566"/>
      <c r="AB7293" s="566"/>
      <c r="AC7293" s="566"/>
      <c r="AD7293" s="566"/>
      <c r="AE7293" s="566"/>
      <c r="AF7293" s="566"/>
    </row>
    <row r="7294" spans="2:32" hidden="1" outlineLevel="1" x14ac:dyDescent="0.45">
      <c r="B7294" s="601"/>
      <c r="C7294" s="695"/>
      <c r="D7294" s="695"/>
      <c r="E7294" s="696"/>
      <c r="F7294" s="697"/>
      <c r="G7294" s="698"/>
      <c r="H7294" s="603"/>
      <c r="I7294" s="603"/>
      <c r="J7294" s="603"/>
      <c r="K7294" s="603"/>
      <c r="L7294" s="603"/>
      <c r="M7294" s="603"/>
      <c r="N7294" s="699"/>
      <c r="O7294" s="703"/>
      <c r="P7294" s="603"/>
      <c r="Q7294" s="603"/>
      <c r="R7294" s="603"/>
      <c r="S7294" s="603"/>
      <c r="T7294" s="603"/>
      <c r="U7294" s="603"/>
      <c r="V7294" s="699"/>
      <c r="W7294" s="700"/>
      <c r="X7294" s="701"/>
      <c r="Y7294" s="566"/>
      <c r="Z7294" s="566"/>
      <c r="AA7294" s="566"/>
      <c r="AB7294" s="566"/>
      <c r="AC7294" s="566"/>
      <c r="AD7294" s="566"/>
      <c r="AE7294" s="566"/>
      <c r="AF7294" s="566"/>
    </row>
    <row r="7295" spans="2:32" hidden="1" outlineLevel="1" x14ac:dyDescent="0.45">
      <c r="B7295" s="592"/>
      <c r="C7295" s="686"/>
      <c r="D7295" s="686"/>
      <c r="E7295" s="688"/>
      <c r="F7295" s="689"/>
      <c r="G7295" s="690"/>
      <c r="H7295" s="594"/>
      <c r="I7295" s="594"/>
      <c r="J7295" s="594"/>
      <c r="K7295" s="594"/>
      <c r="L7295" s="594"/>
      <c r="M7295" s="594"/>
      <c r="N7295" s="692"/>
      <c r="O7295" s="702"/>
      <c r="P7295" s="594"/>
      <c r="Q7295" s="594"/>
      <c r="R7295" s="594"/>
      <c r="S7295" s="594"/>
      <c r="T7295" s="594"/>
      <c r="U7295" s="594"/>
      <c r="V7295" s="692"/>
      <c r="W7295" s="693"/>
      <c r="X7295" s="694"/>
      <c r="Y7295" s="566"/>
      <c r="Z7295" s="566"/>
      <c r="AA7295" s="566"/>
      <c r="AB7295" s="566"/>
      <c r="AC7295" s="566"/>
      <c r="AD7295" s="566"/>
      <c r="AE7295" s="566"/>
      <c r="AF7295" s="566"/>
    </row>
    <row r="7296" spans="2:32" hidden="1" outlineLevel="1" x14ac:dyDescent="0.45">
      <c r="B7296" s="601"/>
      <c r="C7296" s="695"/>
      <c r="D7296" s="695"/>
      <c r="E7296" s="696"/>
      <c r="F7296" s="697"/>
      <c r="G7296" s="698"/>
      <c r="H7296" s="603"/>
      <c r="I7296" s="603"/>
      <c r="J7296" s="603"/>
      <c r="K7296" s="603"/>
      <c r="L7296" s="603"/>
      <c r="M7296" s="603"/>
      <c r="N7296" s="699"/>
      <c r="O7296" s="703"/>
      <c r="P7296" s="603"/>
      <c r="Q7296" s="603"/>
      <c r="R7296" s="603"/>
      <c r="S7296" s="603"/>
      <c r="T7296" s="603"/>
      <c r="U7296" s="603"/>
      <c r="V7296" s="699"/>
      <c r="W7296" s="700"/>
      <c r="X7296" s="701"/>
      <c r="Y7296" s="566"/>
      <c r="Z7296" s="566"/>
      <c r="AA7296" s="566"/>
      <c r="AB7296" s="566"/>
      <c r="AC7296" s="566"/>
      <c r="AD7296" s="566"/>
      <c r="AE7296" s="566"/>
      <c r="AF7296" s="566"/>
    </row>
    <row r="7297" spans="2:32" hidden="1" outlineLevel="1" x14ac:dyDescent="0.45">
      <c r="B7297" s="592"/>
      <c r="C7297" s="686"/>
      <c r="D7297" s="686"/>
      <c r="E7297" s="688"/>
      <c r="F7297" s="689"/>
      <c r="G7297" s="690"/>
      <c r="H7297" s="594"/>
      <c r="I7297" s="594"/>
      <c r="J7297" s="594"/>
      <c r="K7297" s="594"/>
      <c r="L7297" s="594"/>
      <c r="M7297" s="594"/>
      <c r="N7297" s="692"/>
      <c r="O7297" s="702"/>
      <c r="P7297" s="594"/>
      <c r="Q7297" s="594"/>
      <c r="R7297" s="594"/>
      <c r="S7297" s="594"/>
      <c r="T7297" s="594"/>
      <c r="U7297" s="594"/>
      <c r="V7297" s="692"/>
      <c r="W7297" s="693"/>
      <c r="X7297" s="694"/>
      <c r="Y7297" s="566"/>
      <c r="Z7297" s="566"/>
      <c r="AA7297" s="566"/>
      <c r="AB7297" s="566"/>
      <c r="AC7297" s="566"/>
      <c r="AD7297" s="566"/>
      <c r="AE7297" s="566"/>
      <c r="AF7297" s="566"/>
    </row>
    <row r="7298" spans="2:32" hidden="1" outlineLevel="1" x14ac:dyDescent="0.45">
      <c r="B7298" s="601"/>
      <c r="C7298" s="695"/>
      <c r="D7298" s="695"/>
      <c r="E7298" s="696"/>
      <c r="F7298" s="697"/>
      <c r="G7298" s="698"/>
      <c r="H7298" s="603"/>
      <c r="I7298" s="603"/>
      <c r="J7298" s="603"/>
      <c r="K7298" s="603"/>
      <c r="L7298" s="603"/>
      <c r="M7298" s="603"/>
      <c r="N7298" s="699"/>
      <c r="O7298" s="703"/>
      <c r="P7298" s="603"/>
      <c r="Q7298" s="603"/>
      <c r="R7298" s="603"/>
      <c r="S7298" s="603"/>
      <c r="T7298" s="603"/>
      <c r="U7298" s="603"/>
      <c r="V7298" s="699"/>
      <c r="W7298" s="700"/>
      <c r="X7298" s="701"/>
      <c r="Y7298" s="566"/>
      <c r="Z7298" s="566"/>
      <c r="AA7298" s="566"/>
      <c r="AB7298" s="566"/>
      <c r="AC7298" s="566"/>
      <c r="AD7298" s="566"/>
      <c r="AE7298" s="566"/>
      <c r="AF7298" s="566"/>
    </row>
    <row r="7299" spans="2:32" hidden="1" outlineLevel="1" x14ac:dyDescent="0.45">
      <c r="B7299" s="592"/>
      <c r="C7299" s="686"/>
      <c r="D7299" s="686"/>
      <c r="E7299" s="688"/>
      <c r="F7299" s="689"/>
      <c r="G7299" s="690"/>
      <c r="H7299" s="594"/>
      <c r="I7299" s="594"/>
      <c r="J7299" s="594"/>
      <c r="K7299" s="594"/>
      <c r="L7299" s="594"/>
      <c r="M7299" s="594"/>
      <c r="N7299" s="692"/>
      <c r="O7299" s="702"/>
      <c r="P7299" s="594"/>
      <c r="Q7299" s="594"/>
      <c r="R7299" s="594"/>
      <c r="S7299" s="594"/>
      <c r="T7299" s="594"/>
      <c r="U7299" s="594"/>
      <c r="V7299" s="692"/>
      <c r="W7299" s="693"/>
      <c r="X7299" s="694"/>
      <c r="Y7299" s="566"/>
      <c r="Z7299" s="566"/>
      <c r="AA7299" s="566"/>
      <c r="AB7299" s="566"/>
      <c r="AC7299" s="566"/>
      <c r="AD7299" s="566"/>
      <c r="AE7299" s="566"/>
      <c r="AF7299" s="566"/>
    </row>
    <row r="7300" spans="2:32" hidden="1" outlineLevel="1" x14ac:dyDescent="0.45">
      <c r="B7300" s="601"/>
      <c r="C7300" s="695"/>
      <c r="D7300" s="695"/>
      <c r="E7300" s="696"/>
      <c r="F7300" s="697"/>
      <c r="G7300" s="698"/>
      <c r="H7300" s="603"/>
      <c r="I7300" s="603"/>
      <c r="J7300" s="603"/>
      <c r="K7300" s="603"/>
      <c r="L7300" s="603"/>
      <c r="M7300" s="603"/>
      <c r="N7300" s="699"/>
      <c r="O7300" s="703"/>
      <c r="P7300" s="603"/>
      <c r="Q7300" s="603"/>
      <c r="R7300" s="603"/>
      <c r="S7300" s="603"/>
      <c r="T7300" s="603"/>
      <c r="U7300" s="603"/>
      <c r="V7300" s="699"/>
      <c r="W7300" s="700"/>
      <c r="X7300" s="701"/>
      <c r="Y7300" s="566"/>
      <c r="Z7300" s="566"/>
      <c r="AA7300" s="566"/>
      <c r="AB7300" s="566"/>
      <c r="AC7300" s="566"/>
      <c r="AD7300" s="566"/>
      <c r="AE7300" s="566"/>
      <c r="AF7300" s="566"/>
    </row>
    <row r="7301" spans="2:32" hidden="1" outlineLevel="1" x14ac:dyDescent="0.45">
      <c r="B7301" s="592"/>
      <c r="C7301" s="686"/>
      <c r="D7301" s="686"/>
      <c r="E7301" s="688"/>
      <c r="F7301" s="689"/>
      <c r="G7301" s="690"/>
      <c r="H7301" s="594"/>
      <c r="I7301" s="594"/>
      <c r="J7301" s="594"/>
      <c r="K7301" s="594"/>
      <c r="L7301" s="594"/>
      <c r="M7301" s="594"/>
      <c r="N7301" s="692"/>
      <c r="O7301" s="702"/>
      <c r="P7301" s="594"/>
      <c r="Q7301" s="594"/>
      <c r="R7301" s="594"/>
      <c r="S7301" s="594"/>
      <c r="T7301" s="594"/>
      <c r="U7301" s="594"/>
      <c r="V7301" s="692"/>
      <c r="W7301" s="693"/>
      <c r="X7301" s="694"/>
      <c r="Y7301" s="566"/>
      <c r="Z7301" s="566"/>
      <c r="AA7301" s="566"/>
      <c r="AB7301" s="566"/>
      <c r="AC7301" s="566"/>
      <c r="AD7301" s="566"/>
      <c r="AE7301" s="566"/>
      <c r="AF7301" s="566"/>
    </row>
    <row r="7302" spans="2:32" hidden="1" outlineLevel="1" x14ac:dyDescent="0.45">
      <c r="B7302" s="601"/>
      <c r="C7302" s="695"/>
      <c r="D7302" s="695"/>
      <c r="E7302" s="696"/>
      <c r="F7302" s="697"/>
      <c r="G7302" s="698"/>
      <c r="H7302" s="603"/>
      <c r="I7302" s="603"/>
      <c r="J7302" s="603"/>
      <c r="K7302" s="603"/>
      <c r="L7302" s="603"/>
      <c r="M7302" s="603"/>
      <c r="N7302" s="699"/>
      <c r="O7302" s="703"/>
      <c r="P7302" s="603"/>
      <c r="Q7302" s="603"/>
      <c r="R7302" s="603"/>
      <c r="S7302" s="603"/>
      <c r="T7302" s="603"/>
      <c r="U7302" s="603"/>
      <c r="V7302" s="699"/>
      <c r="W7302" s="700"/>
      <c r="X7302" s="701"/>
      <c r="Y7302" s="566"/>
      <c r="Z7302" s="566"/>
      <c r="AA7302" s="566"/>
      <c r="AB7302" s="566"/>
      <c r="AC7302" s="566"/>
      <c r="AD7302" s="566"/>
      <c r="AE7302" s="566"/>
      <c r="AF7302" s="566"/>
    </row>
    <row r="7303" spans="2:32" hidden="1" outlineLevel="1" x14ac:dyDescent="0.45">
      <c r="B7303" s="592"/>
      <c r="C7303" s="686"/>
      <c r="D7303" s="686"/>
      <c r="E7303" s="688"/>
      <c r="F7303" s="689"/>
      <c r="G7303" s="690"/>
      <c r="H7303" s="594"/>
      <c r="I7303" s="594"/>
      <c r="J7303" s="594"/>
      <c r="K7303" s="594"/>
      <c r="L7303" s="594"/>
      <c r="M7303" s="594"/>
      <c r="N7303" s="692"/>
      <c r="O7303" s="702"/>
      <c r="P7303" s="594"/>
      <c r="Q7303" s="594"/>
      <c r="R7303" s="594"/>
      <c r="S7303" s="594"/>
      <c r="T7303" s="594"/>
      <c r="U7303" s="594"/>
      <c r="V7303" s="692"/>
      <c r="W7303" s="693"/>
      <c r="X7303" s="694"/>
      <c r="Y7303" s="566"/>
      <c r="Z7303" s="566"/>
      <c r="AA7303" s="566"/>
      <c r="AB7303" s="566"/>
      <c r="AC7303" s="566"/>
      <c r="AD7303" s="566"/>
      <c r="AE7303" s="566"/>
      <c r="AF7303" s="566"/>
    </row>
    <row r="7304" spans="2:32" hidden="1" outlineLevel="1" x14ac:dyDescent="0.45">
      <c r="B7304" s="601"/>
      <c r="C7304" s="695"/>
      <c r="D7304" s="695"/>
      <c r="E7304" s="696"/>
      <c r="F7304" s="697"/>
      <c r="G7304" s="698"/>
      <c r="H7304" s="603"/>
      <c r="I7304" s="603"/>
      <c r="J7304" s="603"/>
      <c r="K7304" s="603"/>
      <c r="L7304" s="603"/>
      <c r="M7304" s="603"/>
      <c r="N7304" s="699"/>
      <c r="O7304" s="703"/>
      <c r="P7304" s="603"/>
      <c r="Q7304" s="603"/>
      <c r="R7304" s="603"/>
      <c r="S7304" s="603"/>
      <c r="T7304" s="603"/>
      <c r="U7304" s="603"/>
      <c r="V7304" s="699"/>
      <c r="W7304" s="700"/>
      <c r="X7304" s="701"/>
      <c r="Y7304" s="566"/>
      <c r="Z7304" s="566"/>
      <c r="AA7304" s="566"/>
      <c r="AB7304" s="566"/>
      <c r="AC7304" s="566"/>
      <c r="AD7304" s="566"/>
      <c r="AE7304" s="566"/>
      <c r="AF7304" s="566"/>
    </row>
    <row r="7305" spans="2:32" hidden="1" outlineLevel="1" x14ac:dyDescent="0.45">
      <c r="B7305" s="592"/>
      <c r="C7305" s="686"/>
      <c r="D7305" s="686"/>
      <c r="E7305" s="688"/>
      <c r="F7305" s="689"/>
      <c r="G7305" s="690"/>
      <c r="H7305" s="594"/>
      <c r="I7305" s="594"/>
      <c r="J7305" s="594"/>
      <c r="K7305" s="594"/>
      <c r="L7305" s="594"/>
      <c r="M7305" s="594"/>
      <c r="N7305" s="692"/>
      <c r="O7305" s="702"/>
      <c r="P7305" s="594"/>
      <c r="Q7305" s="594"/>
      <c r="R7305" s="594"/>
      <c r="S7305" s="594"/>
      <c r="T7305" s="594"/>
      <c r="U7305" s="594"/>
      <c r="V7305" s="692"/>
      <c r="W7305" s="693"/>
      <c r="X7305" s="694"/>
      <c r="Y7305" s="566"/>
      <c r="Z7305" s="566"/>
      <c r="AA7305" s="566"/>
      <c r="AB7305" s="566"/>
      <c r="AC7305" s="566"/>
      <c r="AD7305" s="566"/>
      <c r="AE7305" s="566"/>
      <c r="AF7305" s="566"/>
    </row>
    <row r="7306" spans="2:32" hidden="1" outlineLevel="1" x14ac:dyDescent="0.45">
      <c r="B7306" s="601"/>
      <c r="C7306" s="695"/>
      <c r="D7306" s="695"/>
      <c r="E7306" s="696"/>
      <c r="F7306" s="697"/>
      <c r="G7306" s="698"/>
      <c r="H7306" s="603"/>
      <c r="I7306" s="603"/>
      <c r="J7306" s="603"/>
      <c r="K7306" s="603"/>
      <c r="L7306" s="603"/>
      <c r="M7306" s="603"/>
      <c r="N7306" s="699"/>
      <c r="O7306" s="703"/>
      <c r="P7306" s="603"/>
      <c r="Q7306" s="603"/>
      <c r="R7306" s="603"/>
      <c r="S7306" s="603"/>
      <c r="T7306" s="603"/>
      <c r="U7306" s="603"/>
      <c r="V7306" s="699"/>
      <c r="W7306" s="700"/>
      <c r="X7306" s="701"/>
      <c r="Y7306" s="566"/>
      <c r="Z7306" s="566"/>
      <c r="AA7306" s="566"/>
      <c r="AB7306" s="566"/>
      <c r="AC7306" s="566"/>
      <c r="AD7306" s="566"/>
      <c r="AE7306" s="566"/>
      <c r="AF7306" s="566"/>
    </row>
    <row r="7307" spans="2:32" hidden="1" outlineLevel="1" x14ac:dyDescent="0.45">
      <c r="B7307" s="592"/>
      <c r="C7307" s="686"/>
      <c r="D7307" s="686"/>
      <c r="E7307" s="688"/>
      <c r="F7307" s="689"/>
      <c r="G7307" s="690"/>
      <c r="H7307" s="594"/>
      <c r="I7307" s="594"/>
      <c r="J7307" s="594"/>
      <c r="K7307" s="594"/>
      <c r="L7307" s="594"/>
      <c r="M7307" s="594"/>
      <c r="N7307" s="692"/>
      <c r="O7307" s="702"/>
      <c r="P7307" s="594"/>
      <c r="Q7307" s="594"/>
      <c r="R7307" s="594"/>
      <c r="S7307" s="594"/>
      <c r="T7307" s="594"/>
      <c r="U7307" s="594"/>
      <c r="V7307" s="692"/>
      <c r="W7307" s="693"/>
      <c r="X7307" s="694"/>
      <c r="Y7307" s="566"/>
      <c r="Z7307" s="566"/>
      <c r="AA7307" s="566"/>
      <c r="AB7307" s="566"/>
      <c r="AC7307" s="566"/>
      <c r="AD7307" s="566"/>
      <c r="AE7307" s="566"/>
      <c r="AF7307" s="566"/>
    </row>
    <row r="7308" spans="2:32" hidden="1" outlineLevel="1" x14ac:dyDescent="0.45">
      <c r="B7308" s="601"/>
      <c r="C7308" s="695"/>
      <c r="D7308" s="695"/>
      <c r="E7308" s="696"/>
      <c r="F7308" s="697"/>
      <c r="G7308" s="698"/>
      <c r="H7308" s="603"/>
      <c r="I7308" s="603"/>
      <c r="J7308" s="603"/>
      <c r="K7308" s="603"/>
      <c r="L7308" s="603"/>
      <c r="M7308" s="603"/>
      <c r="N7308" s="699"/>
      <c r="O7308" s="703"/>
      <c r="P7308" s="603"/>
      <c r="Q7308" s="603"/>
      <c r="R7308" s="603"/>
      <c r="S7308" s="603"/>
      <c r="T7308" s="603"/>
      <c r="U7308" s="603"/>
      <c r="V7308" s="699"/>
      <c r="W7308" s="700"/>
      <c r="X7308" s="701"/>
      <c r="Y7308" s="566"/>
      <c r="Z7308" s="566"/>
      <c r="AA7308" s="566"/>
      <c r="AB7308" s="566"/>
      <c r="AC7308" s="566"/>
      <c r="AD7308" s="566"/>
      <c r="AE7308" s="566"/>
      <c r="AF7308" s="566"/>
    </row>
    <row r="7309" spans="2:32" hidden="1" outlineLevel="1" x14ac:dyDescent="0.45">
      <c r="B7309" s="592"/>
      <c r="C7309" s="686"/>
      <c r="D7309" s="686"/>
      <c r="E7309" s="688"/>
      <c r="F7309" s="689"/>
      <c r="G7309" s="690"/>
      <c r="H7309" s="594"/>
      <c r="I7309" s="594"/>
      <c r="J7309" s="594"/>
      <c r="K7309" s="594"/>
      <c r="L7309" s="594"/>
      <c r="M7309" s="594"/>
      <c r="N7309" s="692"/>
      <c r="O7309" s="702"/>
      <c r="P7309" s="594"/>
      <c r="Q7309" s="594"/>
      <c r="R7309" s="594"/>
      <c r="S7309" s="594"/>
      <c r="T7309" s="594"/>
      <c r="U7309" s="594"/>
      <c r="V7309" s="692"/>
      <c r="W7309" s="693"/>
      <c r="X7309" s="694"/>
      <c r="Y7309" s="566"/>
      <c r="Z7309" s="566"/>
      <c r="AA7309" s="566"/>
      <c r="AB7309" s="566"/>
      <c r="AC7309" s="566"/>
      <c r="AD7309" s="566"/>
      <c r="AE7309" s="566"/>
      <c r="AF7309" s="566"/>
    </row>
    <row r="7310" spans="2:32" hidden="1" outlineLevel="1" x14ac:dyDescent="0.45">
      <c r="B7310" s="601"/>
      <c r="C7310" s="695"/>
      <c r="D7310" s="695"/>
      <c r="E7310" s="696"/>
      <c r="F7310" s="697"/>
      <c r="G7310" s="698"/>
      <c r="H7310" s="603"/>
      <c r="I7310" s="603"/>
      <c r="J7310" s="603"/>
      <c r="K7310" s="603"/>
      <c r="L7310" s="603"/>
      <c r="M7310" s="603"/>
      <c r="N7310" s="699"/>
      <c r="O7310" s="703"/>
      <c r="P7310" s="603"/>
      <c r="Q7310" s="603"/>
      <c r="R7310" s="603"/>
      <c r="S7310" s="603"/>
      <c r="T7310" s="603"/>
      <c r="U7310" s="603"/>
      <c r="V7310" s="699"/>
      <c r="W7310" s="700"/>
      <c r="X7310" s="701"/>
      <c r="Y7310" s="566"/>
      <c r="Z7310" s="566"/>
      <c r="AA7310" s="566"/>
      <c r="AB7310" s="566"/>
      <c r="AC7310" s="566"/>
      <c r="AD7310" s="566"/>
      <c r="AE7310" s="566"/>
      <c r="AF7310" s="566"/>
    </row>
    <row r="7311" spans="2:32" hidden="1" outlineLevel="1" x14ac:dyDescent="0.45">
      <c r="B7311" s="592"/>
      <c r="C7311" s="686"/>
      <c r="D7311" s="686"/>
      <c r="E7311" s="688"/>
      <c r="F7311" s="689"/>
      <c r="G7311" s="690"/>
      <c r="H7311" s="594"/>
      <c r="I7311" s="594"/>
      <c r="J7311" s="594"/>
      <c r="K7311" s="594"/>
      <c r="L7311" s="594"/>
      <c r="M7311" s="594"/>
      <c r="N7311" s="692"/>
      <c r="O7311" s="702"/>
      <c r="P7311" s="594"/>
      <c r="Q7311" s="594"/>
      <c r="R7311" s="594"/>
      <c r="S7311" s="594"/>
      <c r="T7311" s="594"/>
      <c r="U7311" s="594"/>
      <c r="V7311" s="692"/>
      <c r="W7311" s="693"/>
      <c r="X7311" s="694"/>
      <c r="Y7311" s="566"/>
      <c r="Z7311" s="566"/>
      <c r="AA7311" s="566"/>
      <c r="AB7311" s="566"/>
      <c r="AC7311" s="566"/>
      <c r="AD7311" s="566"/>
      <c r="AE7311" s="566"/>
      <c r="AF7311" s="566"/>
    </row>
    <row r="7312" spans="2:32" hidden="1" outlineLevel="1" x14ac:dyDescent="0.45">
      <c r="B7312" s="601"/>
      <c r="C7312" s="695"/>
      <c r="D7312" s="695"/>
      <c r="E7312" s="696"/>
      <c r="F7312" s="697"/>
      <c r="G7312" s="698"/>
      <c r="H7312" s="603"/>
      <c r="I7312" s="603"/>
      <c r="J7312" s="603"/>
      <c r="K7312" s="603"/>
      <c r="L7312" s="603"/>
      <c r="M7312" s="603"/>
      <c r="N7312" s="699"/>
      <c r="O7312" s="703"/>
      <c r="P7312" s="603"/>
      <c r="Q7312" s="603"/>
      <c r="R7312" s="603"/>
      <c r="S7312" s="603"/>
      <c r="T7312" s="603"/>
      <c r="U7312" s="603"/>
      <c r="V7312" s="699"/>
      <c r="W7312" s="700"/>
      <c r="X7312" s="701"/>
      <c r="Y7312" s="566"/>
      <c r="Z7312" s="566"/>
      <c r="AA7312" s="566"/>
      <c r="AB7312" s="566"/>
      <c r="AC7312" s="566"/>
      <c r="AD7312" s="566"/>
      <c r="AE7312" s="566"/>
      <c r="AF7312" s="566"/>
    </row>
    <row r="7313" spans="2:32" hidden="1" outlineLevel="1" x14ac:dyDescent="0.45">
      <c r="B7313" s="592"/>
      <c r="C7313" s="686"/>
      <c r="D7313" s="686"/>
      <c r="E7313" s="688"/>
      <c r="F7313" s="689"/>
      <c r="G7313" s="690"/>
      <c r="H7313" s="594"/>
      <c r="I7313" s="594"/>
      <c r="J7313" s="594"/>
      <c r="K7313" s="594"/>
      <c r="L7313" s="594"/>
      <c r="M7313" s="594"/>
      <c r="N7313" s="692"/>
      <c r="O7313" s="702"/>
      <c r="P7313" s="594"/>
      <c r="Q7313" s="594"/>
      <c r="R7313" s="594"/>
      <c r="S7313" s="594"/>
      <c r="T7313" s="594"/>
      <c r="U7313" s="594"/>
      <c r="V7313" s="692"/>
      <c r="W7313" s="693"/>
      <c r="X7313" s="694"/>
      <c r="Y7313" s="566"/>
      <c r="Z7313" s="566"/>
      <c r="AA7313" s="566"/>
      <c r="AB7313" s="566"/>
      <c r="AC7313" s="566"/>
      <c r="AD7313" s="566"/>
      <c r="AE7313" s="566"/>
      <c r="AF7313" s="566"/>
    </row>
    <row r="7314" spans="2:32" hidden="1" outlineLevel="1" x14ac:dyDescent="0.45">
      <c r="B7314" s="601"/>
      <c r="C7314" s="695"/>
      <c r="D7314" s="695"/>
      <c r="E7314" s="696"/>
      <c r="F7314" s="697"/>
      <c r="G7314" s="698"/>
      <c r="H7314" s="603"/>
      <c r="I7314" s="603"/>
      <c r="J7314" s="603"/>
      <c r="K7314" s="603"/>
      <c r="L7314" s="603"/>
      <c r="M7314" s="603"/>
      <c r="N7314" s="699"/>
      <c r="O7314" s="703"/>
      <c r="P7314" s="603"/>
      <c r="Q7314" s="603"/>
      <c r="R7314" s="603"/>
      <c r="S7314" s="603"/>
      <c r="T7314" s="603"/>
      <c r="U7314" s="603"/>
      <c r="V7314" s="699"/>
      <c r="W7314" s="700"/>
      <c r="X7314" s="701"/>
      <c r="Y7314" s="566"/>
      <c r="Z7314" s="566"/>
      <c r="AA7314" s="566"/>
      <c r="AB7314" s="566"/>
      <c r="AC7314" s="566"/>
      <c r="AD7314" s="566"/>
      <c r="AE7314" s="566"/>
      <c r="AF7314" s="566"/>
    </row>
    <row r="7315" spans="2:32" hidden="1" outlineLevel="1" x14ac:dyDescent="0.45">
      <c r="B7315" s="592"/>
      <c r="C7315" s="686"/>
      <c r="D7315" s="686"/>
      <c r="E7315" s="688"/>
      <c r="F7315" s="689"/>
      <c r="G7315" s="690"/>
      <c r="H7315" s="594"/>
      <c r="I7315" s="594"/>
      <c r="J7315" s="594"/>
      <c r="K7315" s="594"/>
      <c r="L7315" s="594"/>
      <c r="M7315" s="594"/>
      <c r="N7315" s="692"/>
      <c r="O7315" s="702"/>
      <c r="P7315" s="594"/>
      <c r="Q7315" s="594"/>
      <c r="R7315" s="594"/>
      <c r="S7315" s="594"/>
      <c r="T7315" s="594"/>
      <c r="U7315" s="594"/>
      <c r="V7315" s="692"/>
      <c r="W7315" s="693"/>
      <c r="X7315" s="694"/>
      <c r="Y7315" s="566"/>
      <c r="Z7315" s="566"/>
      <c r="AA7315" s="566"/>
      <c r="AB7315" s="566"/>
      <c r="AC7315" s="566"/>
      <c r="AD7315" s="566"/>
      <c r="AE7315" s="566"/>
      <c r="AF7315" s="566"/>
    </row>
    <row r="7316" spans="2:32" hidden="1" outlineLevel="1" x14ac:dyDescent="0.45">
      <c r="B7316" s="601"/>
      <c r="C7316" s="695"/>
      <c r="D7316" s="695"/>
      <c r="E7316" s="696"/>
      <c r="F7316" s="697"/>
      <c r="G7316" s="698"/>
      <c r="H7316" s="603"/>
      <c r="I7316" s="603"/>
      <c r="J7316" s="603"/>
      <c r="K7316" s="603"/>
      <c r="L7316" s="603"/>
      <c r="M7316" s="603"/>
      <c r="N7316" s="699"/>
      <c r="O7316" s="703"/>
      <c r="P7316" s="603"/>
      <c r="Q7316" s="603"/>
      <c r="R7316" s="603"/>
      <c r="S7316" s="603"/>
      <c r="T7316" s="603"/>
      <c r="U7316" s="603"/>
      <c r="V7316" s="699"/>
      <c r="W7316" s="700"/>
      <c r="X7316" s="701"/>
      <c r="Y7316" s="566"/>
      <c r="Z7316" s="566"/>
      <c r="AA7316" s="566"/>
      <c r="AB7316" s="566"/>
      <c r="AC7316" s="566"/>
      <c r="AD7316" s="566"/>
      <c r="AE7316" s="566"/>
      <c r="AF7316" s="566"/>
    </row>
    <row r="7317" spans="2:32" hidden="1" outlineLevel="1" x14ac:dyDescent="0.45">
      <c r="B7317" s="592"/>
      <c r="C7317" s="686"/>
      <c r="D7317" s="686"/>
      <c r="E7317" s="688"/>
      <c r="F7317" s="689"/>
      <c r="G7317" s="690"/>
      <c r="H7317" s="594"/>
      <c r="I7317" s="594"/>
      <c r="J7317" s="594"/>
      <c r="K7317" s="594"/>
      <c r="L7317" s="594"/>
      <c r="M7317" s="594"/>
      <c r="N7317" s="692"/>
      <c r="O7317" s="702"/>
      <c r="P7317" s="594"/>
      <c r="Q7317" s="594"/>
      <c r="R7317" s="594"/>
      <c r="S7317" s="594"/>
      <c r="T7317" s="594"/>
      <c r="U7317" s="594"/>
      <c r="V7317" s="692"/>
      <c r="W7317" s="693"/>
      <c r="X7317" s="694"/>
      <c r="Y7317" s="566"/>
      <c r="Z7317" s="566"/>
      <c r="AA7317" s="566"/>
      <c r="AB7317" s="566"/>
      <c r="AC7317" s="566"/>
      <c r="AD7317" s="566"/>
      <c r="AE7317" s="566"/>
      <c r="AF7317" s="566"/>
    </row>
    <row r="7318" spans="2:32" hidden="1" outlineLevel="1" x14ac:dyDescent="0.45">
      <c r="B7318" s="601"/>
      <c r="C7318" s="695"/>
      <c r="D7318" s="695"/>
      <c r="E7318" s="696"/>
      <c r="F7318" s="697"/>
      <c r="G7318" s="698"/>
      <c r="H7318" s="603"/>
      <c r="I7318" s="603"/>
      <c r="J7318" s="603"/>
      <c r="K7318" s="603"/>
      <c r="L7318" s="603"/>
      <c r="M7318" s="603"/>
      <c r="N7318" s="699"/>
      <c r="O7318" s="703"/>
      <c r="P7318" s="603"/>
      <c r="Q7318" s="603"/>
      <c r="R7318" s="603"/>
      <c r="S7318" s="603"/>
      <c r="T7318" s="603"/>
      <c r="U7318" s="603"/>
      <c r="V7318" s="699"/>
      <c r="W7318" s="700"/>
      <c r="X7318" s="701"/>
      <c r="Y7318" s="566"/>
      <c r="Z7318" s="566"/>
      <c r="AA7318" s="566"/>
      <c r="AB7318" s="566"/>
      <c r="AC7318" s="566"/>
      <c r="AD7318" s="566"/>
      <c r="AE7318" s="566"/>
      <c r="AF7318" s="566"/>
    </row>
    <row r="7319" spans="2:32" hidden="1" outlineLevel="1" x14ac:dyDescent="0.45">
      <c r="B7319" s="592"/>
      <c r="C7319" s="686"/>
      <c r="D7319" s="686"/>
      <c r="E7319" s="688"/>
      <c r="F7319" s="689"/>
      <c r="G7319" s="690"/>
      <c r="H7319" s="594"/>
      <c r="I7319" s="594"/>
      <c r="J7319" s="594"/>
      <c r="K7319" s="594"/>
      <c r="L7319" s="594"/>
      <c r="M7319" s="594"/>
      <c r="N7319" s="692"/>
      <c r="O7319" s="702"/>
      <c r="P7319" s="594"/>
      <c r="Q7319" s="594"/>
      <c r="R7319" s="594"/>
      <c r="S7319" s="594"/>
      <c r="T7319" s="594"/>
      <c r="U7319" s="594"/>
      <c r="V7319" s="692"/>
      <c r="W7319" s="693"/>
      <c r="X7319" s="694"/>
      <c r="Y7319" s="566"/>
      <c r="Z7319" s="566"/>
      <c r="AA7319" s="566"/>
      <c r="AB7319" s="566"/>
      <c r="AC7319" s="566"/>
      <c r="AD7319" s="566"/>
      <c r="AE7319" s="566"/>
      <c r="AF7319" s="566"/>
    </row>
    <row r="7320" spans="2:32" hidden="1" outlineLevel="1" x14ac:dyDescent="0.45">
      <c r="B7320" s="601"/>
      <c r="C7320" s="695"/>
      <c r="D7320" s="695"/>
      <c r="E7320" s="696"/>
      <c r="F7320" s="697"/>
      <c r="G7320" s="698"/>
      <c r="H7320" s="603"/>
      <c r="I7320" s="603"/>
      <c r="J7320" s="603"/>
      <c r="K7320" s="603"/>
      <c r="L7320" s="603"/>
      <c r="M7320" s="603"/>
      <c r="N7320" s="699"/>
      <c r="O7320" s="703"/>
      <c r="P7320" s="603"/>
      <c r="Q7320" s="603"/>
      <c r="R7320" s="603"/>
      <c r="S7320" s="603"/>
      <c r="T7320" s="603"/>
      <c r="U7320" s="603"/>
      <c r="V7320" s="699"/>
      <c r="W7320" s="700"/>
      <c r="X7320" s="701"/>
      <c r="Y7320" s="566"/>
      <c r="Z7320" s="566"/>
      <c r="AA7320" s="566"/>
      <c r="AB7320" s="566"/>
      <c r="AC7320" s="566"/>
      <c r="AD7320" s="566"/>
      <c r="AE7320" s="566"/>
      <c r="AF7320" s="566"/>
    </row>
    <row r="7321" spans="2:32" hidden="1" outlineLevel="1" x14ac:dyDescent="0.45">
      <c r="B7321" s="592"/>
      <c r="C7321" s="686"/>
      <c r="D7321" s="686"/>
      <c r="E7321" s="688"/>
      <c r="F7321" s="689"/>
      <c r="G7321" s="690"/>
      <c r="H7321" s="594"/>
      <c r="I7321" s="594"/>
      <c r="J7321" s="594"/>
      <c r="K7321" s="594"/>
      <c r="L7321" s="594"/>
      <c r="M7321" s="594"/>
      <c r="N7321" s="692"/>
      <c r="O7321" s="702"/>
      <c r="P7321" s="594"/>
      <c r="Q7321" s="594"/>
      <c r="R7321" s="594"/>
      <c r="S7321" s="594"/>
      <c r="T7321" s="594"/>
      <c r="U7321" s="594"/>
      <c r="V7321" s="692"/>
      <c r="W7321" s="693"/>
      <c r="X7321" s="694"/>
      <c r="Y7321" s="566"/>
      <c r="Z7321" s="566"/>
      <c r="AA7321" s="566"/>
      <c r="AB7321" s="566"/>
      <c r="AC7321" s="566"/>
      <c r="AD7321" s="566"/>
      <c r="AE7321" s="566"/>
      <c r="AF7321" s="566"/>
    </row>
    <row r="7322" spans="2:32" hidden="1" outlineLevel="1" x14ac:dyDescent="0.45">
      <c r="B7322" s="601"/>
      <c r="C7322" s="695"/>
      <c r="D7322" s="695"/>
      <c r="E7322" s="696"/>
      <c r="F7322" s="697"/>
      <c r="G7322" s="698"/>
      <c r="H7322" s="603"/>
      <c r="I7322" s="603"/>
      <c r="J7322" s="603"/>
      <c r="K7322" s="603"/>
      <c r="L7322" s="603"/>
      <c r="M7322" s="603"/>
      <c r="N7322" s="699"/>
      <c r="O7322" s="703"/>
      <c r="P7322" s="603"/>
      <c r="Q7322" s="603"/>
      <c r="R7322" s="603"/>
      <c r="S7322" s="603"/>
      <c r="T7322" s="603"/>
      <c r="U7322" s="603"/>
      <c r="V7322" s="699"/>
      <c r="W7322" s="700"/>
      <c r="X7322" s="701"/>
      <c r="Y7322" s="566"/>
      <c r="Z7322" s="566"/>
      <c r="AA7322" s="566"/>
      <c r="AB7322" s="566"/>
      <c r="AC7322" s="566"/>
      <c r="AD7322" s="566"/>
      <c r="AE7322" s="566"/>
      <c r="AF7322" s="566"/>
    </row>
    <row r="7323" spans="2:32" hidden="1" outlineLevel="1" x14ac:dyDescent="0.45">
      <c r="B7323" s="592"/>
      <c r="C7323" s="686"/>
      <c r="D7323" s="686"/>
      <c r="E7323" s="688"/>
      <c r="F7323" s="689"/>
      <c r="G7323" s="690"/>
      <c r="H7323" s="594"/>
      <c r="I7323" s="594"/>
      <c r="J7323" s="594"/>
      <c r="K7323" s="594"/>
      <c r="L7323" s="594"/>
      <c r="M7323" s="594"/>
      <c r="N7323" s="692"/>
      <c r="O7323" s="702"/>
      <c r="P7323" s="594"/>
      <c r="Q7323" s="594"/>
      <c r="R7323" s="594"/>
      <c r="S7323" s="594"/>
      <c r="T7323" s="594"/>
      <c r="U7323" s="594"/>
      <c r="V7323" s="692"/>
      <c r="W7323" s="693"/>
      <c r="X7323" s="694"/>
      <c r="Y7323" s="566"/>
      <c r="Z7323" s="566"/>
      <c r="AA7323" s="566"/>
      <c r="AB7323" s="566"/>
      <c r="AC7323" s="566"/>
      <c r="AD7323" s="566"/>
      <c r="AE7323" s="566"/>
      <c r="AF7323" s="566"/>
    </row>
    <row r="7324" spans="2:32" hidden="1" outlineLevel="1" x14ac:dyDescent="0.45">
      <c r="B7324" s="601"/>
      <c r="C7324" s="695"/>
      <c r="D7324" s="695"/>
      <c r="E7324" s="696"/>
      <c r="F7324" s="697"/>
      <c r="G7324" s="698"/>
      <c r="H7324" s="603"/>
      <c r="I7324" s="603"/>
      <c r="J7324" s="603"/>
      <c r="K7324" s="603"/>
      <c r="L7324" s="603"/>
      <c r="M7324" s="603"/>
      <c r="N7324" s="699"/>
      <c r="O7324" s="703"/>
      <c r="P7324" s="603"/>
      <c r="Q7324" s="603"/>
      <c r="R7324" s="603"/>
      <c r="S7324" s="603"/>
      <c r="T7324" s="603"/>
      <c r="U7324" s="603"/>
      <c r="V7324" s="699"/>
      <c r="W7324" s="700"/>
      <c r="X7324" s="701"/>
      <c r="Y7324" s="566"/>
      <c r="Z7324" s="566"/>
      <c r="AA7324" s="566"/>
      <c r="AB7324" s="566"/>
      <c r="AC7324" s="566"/>
      <c r="AD7324" s="566"/>
      <c r="AE7324" s="566"/>
      <c r="AF7324" s="566"/>
    </row>
    <row r="7325" spans="2:32" hidden="1" outlineLevel="1" x14ac:dyDescent="0.45">
      <c r="B7325" s="592"/>
      <c r="C7325" s="686"/>
      <c r="D7325" s="686"/>
      <c r="E7325" s="688"/>
      <c r="F7325" s="689"/>
      <c r="G7325" s="690"/>
      <c r="H7325" s="594"/>
      <c r="I7325" s="594"/>
      <c r="J7325" s="594"/>
      <c r="K7325" s="594"/>
      <c r="L7325" s="594"/>
      <c r="M7325" s="594"/>
      <c r="N7325" s="692"/>
      <c r="O7325" s="702"/>
      <c r="P7325" s="594"/>
      <c r="Q7325" s="594"/>
      <c r="R7325" s="594"/>
      <c r="S7325" s="594"/>
      <c r="T7325" s="594"/>
      <c r="U7325" s="594"/>
      <c r="V7325" s="692"/>
      <c r="W7325" s="693"/>
      <c r="X7325" s="694"/>
      <c r="Y7325" s="566"/>
      <c r="Z7325" s="566"/>
      <c r="AA7325" s="566"/>
      <c r="AB7325" s="566"/>
      <c r="AC7325" s="566"/>
      <c r="AD7325" s="566"/>
      <c r="AE7325" s="566"/>
      <c r="AF7325" s="566"/>
    </row>
    <row r="7326" spans="2:32" hidden="1" outlineLevel="1" x14ac:dyDescent="0.45">
      <c r="B7326" s="601"/>
      <c r="C7326" s="695"/>
      <c r="D7326" s="695"/>
      <c r="E7326" s="696"/>
      <c r="F7326" s="697"/>
      <c r="G7326" s="698"/>
      <c r="H7326" s="603"/>
      <c r="I7326" s="603"/>
      <c r="J7326" s="603"/>
      <c r="K7326" s="603"/>
      <c r="L7326" s="603"/>
      <c r="M7326" s="603"/>
      <c r="N7326" s="699"/>
      <c r="O7326" s="703"/>
      <c r="P7326" s="603"/>
      <c r="Q7326" s="603"/>
      <c r="R7326" s="603"/>
      <c r="S7326" s="603"/>
      <c r="T7326" s="603"/>
      <c r="U7326" s="603"/>
      <c r="V7326" s="699"/>
      <c r="W7326" s="700"/>
      <c r="X7326" s="701"/>
      <c r="Y7326" s="566"/>
      <c r="Z7326" s="566"/>
      <c r="AA7326" s="566"/>
      <c r="AB7326" s="566"/>
      <c r="AC7326" s="566"/>
      <c r="AD7326" s="566"/>
      <c r="AE7326" s="566"/>
      <c r="AF7326" s="566"/>
    </row>
    <row r="7327" spans="2:32" hidden="1" outlineLevel="1" x14ac:dyDescent="0.45">
      <c r="B7327" s="592"/>
      <c r="C7327" s="686"/>
      <c r="D7327" s="686"/>
      <c r="E7327" s="688"/>
      <c r="F7327" s="689"/>
      <c r="G7327" s="690"/>
      <c r="H7327" s="594"/>
      <c r="I7327" s="594"/>
      <c r="J7327" s="594"/>
      <c r="K7327" s="594"/>
      <c r="L7327" s="594"/>
      <c r="M7327" s="594"/>
      <c r="N7327" s="692"/>
      <c r="O7327" s="702"/>
      <c r="P7327" s="594"/>
      <c r="Q7327" s="594"/>
      <c r="R7327" s="594"/>
      <c r="S7327" s="594"/>
      <c r="T7327" s="594"/>
      <c r="U7327" s="594"/>
      <c r="V7327" s="692"/>
      <c r="W7327" s="693"/>
      <c r="X7327" s="694"/>
      <c r="Y7327" s="566"/>
      <c r="Z7327" s="566"/>
      <c r="AA7327" s="566"/>
      <c r="AB7327" s="566"/>
      <c r="AC7327" s="566"/>
      <c r="AD7327" s="566"/>
      <c r="AE7327" s="566"/>
      <c r="AF7327" s="566"/>
    </row>
    <row r="7328" spans="2:32" hidden="1" outlineLevel="1" x14ac:dyDescent="0.45">
      <c r="B7328" s="601"/>
      <c r="C7328" s="695"/>
      <c r="D7328" s="695"/>
      <c r="E7328" s="696"/>
      <c r="F7328" s="697"/>
      <c r="G7328" s="698"/>
      <c r="H7328" s="603"/>
      <c r="I7328" s="603"/>
      <c r="J7328" s="603"/>
      <c r="K7328" s="603"/>
      <c r="L7328" s="603"/>
      <c r="M7328" s="603"/>
      <c r="N7328" s="699"/>
      <c r="O7328" s="703"/>
      <c r="P7328" s="603"/>
      <c r="Q7328" s="603"/>
      <c r="R7328" s="603"/>
      <c r="S7328" s="603"/>
      <c r="T7328" s="603"/>
      <c r="U7328" s="603"/>
      <c r="V7328" s="699"/>
      <c r="W7328" s="700"/>
      <c r="X7328" s="701"/>
      <c r="Y7328" s="566"/>
      <c r="Z7328" s="566"/>
      <c r="AA7328" s="566"/>
      <c r="AB7328" s="566"/>
      <c r="AC7328" s="566"/>
      <c r="AD7328" s="566"/>
      <c r="AE7328" s="566"/>
      <c r="AF7328" s="566"/>
    </row>
    <row r="7329" spans="2:32" hidden="1" outlineLevel="1" x14ac:dyDescent="0.45">
      <c r="B7329" s="592"/>
      <c r="C7329" s="686"/>
      <c r="D7329" s="686"/>
      <c r="E7329" s="688"/>
      <c r="F7329" s="689"/>
      <c r="G7329" s="690"/>
      <c r="H7329" s="594"/>
      <c r="I7329" s="594"/>
      <c r="J7329" s="594"/>
      <c r="K7329" s="594"/>
      <c r="L7329" s="594"/>
      <c r="M7329" s="594"/>
      <c r="N7329" s="692"/>
      <c r="O7329" s="702"/>
      <c r="P7329" s="594"/>
      <c r="Q7329" s="594"/>
      <c r="R7329" s="594"/>
      <c r="S7329" s="594"/>
      <c r="T7329" s="594"/>
      <c r="U7329" s="594"/>
      <c r="V7329" s="692"/>
      <c r="W7329" s="693"/>
      <c r="X7329" s="694"/>
      <c r="Y7329" s="566"/>
      <c r="Z7329" s="566"/>
      <c r="AA7329" s="566"/>
      <c r="AB7329" s="566"/>
      <c r="AC7329" s="566"/>
      <c r="AD7329" s="566"/>
      <c r="AE7329" s="566"/>
      <c r="AF7329" s="566"/>
    </row>
    <row r="7330" spans="2:32" hidden="1" outlineLevel="1" x14ac:dyDescent="0.45">
      <c r="B7330" s="601"/>
      <c r="C7330" s="695"/>
      <c r="D7330" s="695"/>
      <c r="E7330" s="696"/>
      <c r="F7330" s="697"/>
      <c r="G7330" s="698"/>
      <c r="H7330" s="603"/>
      <c r="I7330" s="603"/>
      <c r="J7330" s="603"/>
      <c r="K7330" s="603"/>
      <c r="L7330" s="603"/>
      <c r="M7330" s="603"/>
      <c r="N7330" s="699"/>
      <c r="O7330" s="703"/>
      <c r="P7330" s="603"/>
      <c r="Q7330" s="603"/>
      <c r="R7330" s="603"/>
      <c r="S7330" s="603"/>
      <c r="T7330" s="603"/>
      <c r="U7330" s="603"/>
      <c r="V7330" s="699"/>
      <c r="W7330" s="700"/>
      <c r="X7330" s="701"/>
      <c r="Y7330" s="566"/>
      <c r="Z7330" s="566"/>
      <c r="AA7330" s="566"/>
      <c r="AB7330" s="566"/>
      <c r="AC7330" s="566"/>
      <c r="AD7330" s="566"/>
      <c r="AE7330" s="566"/>
      <c r="AF7330" s="566"/>
    </row>
    <row r="7331" spans="2:32" hidden="1" outlineLevel="1" x14ac:dyDescent="0.45">
      <c r="B7331" s="592"/>
      <c r="C7331" s="686"/>
      <c r="D7331" s="686"/>
      <c r="E7331" s="688"/>
      <c r="F7331" s="689"/>
      <c r="G7331" s="690"/>
      <c r="H7331" s="594"/>
      <c r="I7331" s="594"/>
      <c r="J7331" s="594"/>
      <c r="K7331" s="594"/>
      <c r="L7331" s="594"/>
      <c r="M7331" s="594"/>
      <c r="N7331" s="692"/>
      <c r="O7331" s="702"/>
      <c r="P7331" s="594"/>
      <c r="Q7331" s="594"/>
      <c r="R7331" s="594"/>
      <c r="S7331" s="594"/>
      <c r="T7331" s="594"/>
      <c r="U7331" s="594"/>
      <c r="V7331" s="692"/>
      <c r="W7331" s="693"/>
      <c r="X7331" s="694"/>
      <c r="Y7331" s="566"/>
      <c r="Z7331" s="566"/>
      <c r="AA7331" s="566"/>
      <c r="AB7331" s="566"/>
      <c r="AC7331" s="566"/>
      <c r="AD7331" s="566"/>
      <c r="AE7331" s="566"/>
      <c r="AF7331" s="566"/>
    </row>
    <row r="7332" spans="2:32" hidden="1" outlineLevel="1" x14ac:dyDescent="0.45">
      <c r="B7332" s="601"/>
      <c r="C7332" s="695"/>
      <c r="D7332" s="695"/>
      <c r="E7332" s="696"/>
      <c r="F7332" s="697"/>
      <c r="G7332" s="698"/>
      <c r="H7332" s="603"/>
      <c r="I7332" s="603"/>
      <c r="J7332" s="603"/>
      <c r="K7332" s="603"/>
      <c r="L7332" s="603"/>
      <c r="M7332" s="603"/>
      <c r="N7332" s="699"/>
      <c r="O7332" s="703"/>
      <c r="P7332" s="603"/>
      <c r="Q7332" s="603"/>
      <c r="R7332" s="603"/>
      <c r="S7332" s="603"/>
      <c r="T7332" s="603"/>
      <c r="U7332" s="603"/>
      <c r="V7332" s="699"/>
      <c r="W7332" s="700"/>
      <c r="X7332" s="701"/>
      <c r="Y7332" s="566"/>
      <c r="Z7332" s="566"/>
      <c r="AA7332" s="566"/>
      <c r="AB7332" s="566"/>
      <c r="AC7332" s="566"/>
      <c r="AD7332" s="566"/>
      <c r="AE7332" s="566"/>
      <c r="AF7332" s="566"/>
    </row>
    <row r="7333" spans="2:32" hidden="1" outlineLevel="1" x14ac:dyDescent="0.45">
      <c r="B7333" s="592"/>
      <c r="C7333" s="686"/>
      <c r="D7333" s="686"/>
      <c r="E7333" s="688"/>
      <c r="F7333" s="689"/>
      <c r="G7333" s="690"/>
      <c r="H7333" s="594"/>
      <c r="I7333" s="594"/>
      <c r="J7333" s="594"/>
      <c r="K7333" s="594"/>
      <c r="L7333" s="594"/>
      <c r="M7333" s="594"/>
      <c r="N7333" s="692"/>
      <c r="O7333" s="702"/>
      <c r="P7333" s="594"/>
      <c r="Q7333" s="594"/>
      <c r="R7333" s="594"/>
      <c r="S7333" s="594"/>
      <c r="T7333" s="594"/>
      <c r="U7333" s="594"/>
      <c r="V7333" s="692"/>
      <c r="W7333" s="693"/>
      <c r="X7333" s="694"/>
      <c r="Y7333" s="566"/>
      <c r="Z7333" s="566"/>
      <c r="AA7333" s="566"/>
      <c r="AB7333" s="566"/>
      <c r="AC7333" s="566"/>
      <c r="AD7333" s="566"/>
      <c r="AE7333" s="566"/>
      <c r="AF7333" s="566"/>
    </row>
    <row r="7334" spans="2:32" hidden="1" outlineLevel="1" x14ac:dyDescent="0.45">
      <c r="B7334" s="601"/>
      <c r="C7334" s="695"/>
      <c r="D7334" s="695"/>
      <c r="E7334" s="696"/>
      <c r="F7334" s="697"/>
      <c r="G7334" s="698"/>
      <c r="H7334" s="603"/>
      <c r="I7334" s="603"/>
      <c r="J7334" s="603"/>
      <c r="K7334" s="603"/>
      <c r="L7334" s="603"/>
      <c r="M7334" s="603"/>
      <c r="N7334" s="699"/>
      <c r="O7334" s="703"/>
      <c r="P7334" s="603"/>
      <c r="Q7334" s="603"/>
      <c r="R7334" s="603"/>
      <c r="S7334" s="603"/>
      <c r="T7334" s="603"/>
      <c r="U7334" s="603"/>
      <c r="V7334" s="699"/>
      <c r="W7334" s="700"/>
      <c r="X7334" s="701"/>
      <c r="Y7334" s="566"/>
      <c r="Z7334" s="566"/>
      <c r="AA7334" s="566"/>
      <c r="AB7334" s="566"/>
      <c r="AC7334" s="566"/>
      <c r="AD7334" s="566"/>
      <c r="AE7334" s="566"/>
      <c r="AF7334" s="566"/>
    </row>
    <row r="7335" spans="2:32" hidden="1" outlineLevel="1" x14ac:dyDescent="0.45">
      <c r="B7335" s="592"/>
      <c r="C7335" s="686"/>
      <c r="D7335" s="686"/>
      <c r="E7335" s="688"/>
      <c r="F7335" s="689"/>
      <c r="G7335" s="690"/>
      <c r="H7335" s="594"/>
      <c r="I7335" s="594"/>
      <c r="J7335" s="594"/>
      <c r="K7335" s="594"/>
      <c r="L7335" s="594"/>
      <c r="M7335" s="594"/>
      <c r="N7335" s="692"/>
      <c r="O7335" s="702"/>
      <c r="P7335" s="594"/>
      <c r="Q7335" s="594"/>
      <c r="R7335" s="594"/>
      <c r="S7335" s="594"/>
      <c r="T7335" s="594"/>
      <c r="U7335" s="594"/>
      <c r="V7335" s="692"/>
      <c r="W7335" s="693"/>
      <c r="X7335" s="694"/>
      <c r="Y7335" s="566"/>
      <c r="Z7335" s="566"/>
      <c r="AA7335" s="566"/>
      <c r="AB7335" s="566"/>
      <c r="AC7335" s="566"/>
      <c r="AD7335" s="566"/>
      <c r="AE7335" s="566"/>
      <c r="AF7335" s="566"/>
    </row>
    <row r="7336" spans="2:32" hidden="1" outlineLevel="1" x14ac:dyDescent="0.45">
      <c r="B7336" s="601"/>
      <c r="C7336" s="695"/>
      <c r="D7336" s="695"/>
      <c r="E7336" s="696"/>
      <c r="F7336" s="697"/>
      <c r="G7336" s="698"/>
      <c r="H7336" s="603"/>
      <c r="I7336" s="603"/>
      <c r="J7336" s="603"/>
      <c r="K7336" s="603"/>
      <c r="L7336" s="603"/>
      <c r="M7336" s="603"/>
      <c r="N7336" s="699"/>
      <c r="O7336" s="703"/>
      <c r="P7336" s="603"/>
      <c r="Q7336" s="603"/>
      <c r="R7336" s="603"/>
      <c r="S7336" s="603"/>
      <c r="T7336" s="603"/>
      <c r="U7336" s="603"/>
      <c r="V7336" s="699"/>
      <c r="W7336" s="700"/>
      <c r="X7336" s="701"/>
      <c r="Y7336" s="566"/>
      <c r="Z7336" s="566"/>
      <c r="AA7336" s="566"/>
      <c r="AB7336" s="566"/>
      <c r="AC7336" s="566"/>
      <c r="AD7336" s="566"/>
      <c r="AE7336" s="566"/>
      <c r="AF7336" s="566"/>
    </row>
    <row r="7337" spans="2:32" hidden="1" outlineLevel="1" x14ac:dyDescent="0.45">
      <c r="B7337" s="592"/>
      <c r="C7337" s="686"/>
      <c r="D7337" s="686"/>
      <c r="E7337" s="688"/>
      <c r="F7337" s="689"/>
      <c r="G7337" s="690"/>
      <c r="H7337" s="594"/>
      <c r="I7337" s="594"/>
      <c r="J7337" s="594"/>
      <c r="K7337" s="594"/>
      <c r="L7337" s="594"/>
      <c r="M7337" s="594"/>
      <c r="N7337" s="692"/>
      <c r="O7337" s="702"/>
      <c r="P7337" s="594"/>
      <c r="Q7337" s="594"/>
      <c r="R7337" s="594"/>
      <c r="S7337" s="594"/>
      <c r="T7337" s="594"/>
      <c r="U7337" s="594"/>
      <c r="V7337" s="692"/>
      <c r="W7337" s="693"/>
      <c r="X7337" s="694"/>
      <c r="Y7337" s="566"/>
      <c r="Z7337" s="566"/>
      <c r="AA7337" s="566"/>
      <c r="AB7337" s="566"/>
      <c r="AC7337" s="566"/>
      <c r="AD7337" s="566"/>
      <c r="AE7337" s="566"/>
      <c r="AF7337" s="566"/>
    </row>
    <row r="7338" spans="2:32" hidden="1" outlineLevel="1" x14ac:dyDescent="0.45">
      <c r="B7338" s="601"/>
      <c r="C7338" s="695"/>
      <c r="D7338" s="695"/>
      <c r="E7338" s="696"/>
      <c r="F7338" s="697"/>
      <c r="G7338" s="698"/>
      <c r="H7338" s="603"/>
      <c r="I7338" s="603"/>
      <c r="J7338" s="603"/>
      <c r="K7338" s="603"/>
      <c r="L7338" s="603"/>
      <c r="M7338" s="603"/>
      <c r="N7338" s="699"/>
      <c r="O7338" s="703"/>
      <c r="P7338" s="603"/>
      <c r="Q7338" s="603"/>
      <c r="R7338" s="603"/>
      <c r="S7338" s="603"/>
      <c r="T7338" s="603"/>
      <c r="U7338" s="603"/>
      <c r="V7338" s="699"/>
      <c r="W7338" s="700"/>
      <c r="X7338" s="701"/>
      <c r="Y7338" s="566"/>
      <c r="Z7338" s="566"/>
      <c r="AA7338" s="566"/>
      <c r="AB7338" s="566"/>
      <c r="AC7338" s="566"/>
      <c r="AD7338" s="566"/>
      <c r="AE7338" s="566"/>
      <c r="AF7338" s="566"/>
    </row>
    <row r="7339" spans="2:32" hidden="1" outlineLevel="1" x14ac:dyDescent="0.45">
      <c r="B7339" s="592"/>
      <c r="C7339" s="686"/>
      <c r="D7339" s="686"/>
      <c r="E7339" s="688"/>
      <c r="F7339" s="689"/>
      <c r="G7339" s="690"/>
      <c r="H7339" s="594"/>
      <c r="I7339" s="594"/>
      <c r="J7339" s="594"/>
      <c r="K7339" s="594"/>
      <c r="L7339" s="594"/>
      <c r="M7339" s="594"/>
      <c r="N7339" s="692"/>
      <c r="O7339" s="702"/>
      <c r="P7339" s="594"/>
      <c r="Q7339" s="594"/>
      <c r="R7339" s="594"/>
      <c r="S7339" s="594"/>
      <c r="T7339" s="594"/>
      <c r="U7339" s="594"/>
      <c r="V7339" s="692"/>
      <c r="W7339" s="693"/>
      <c r="X7339" s="694"/>
      <c r="Y7339" s="566"/>
      <c r="Z7339" s="566"/>
      <c r="AA7339" s="566"/>
      <c r="AB7339" s="566"/>
      <c r="AC7339" s="566"/>
      <c r="AD7339" s="566"/>
      <c r="AE7339" s="566"/>
      <c r="AF7339" s="566"/>
    </row>
    <row r="7340" spans="2:32" hidden="1" outlineLevel="1" x14ac:dyDescent="0.45">
      <c r="B7340" s="601"/>
      <c r="C7340" s="695"/>
      <c r="D7340" s="695"/>
      <c r="E7340" s="696"/>
      <c r="F7340" s="697"/>
      <c r="G7340" s="698"/>
      <c r="H7340" s="603"/>
      <c r="I7340" s="603"/>
      <c r="J7340" s="603"/>
      <c r="K7340" s="603"/>
      <c r="L7340" s="603"/>
      <c r="M7340" s="603"/>
      <c r="N7340" s="699"/>
      <c r="O7340" s="703"/>
      <c r="P7340" s="603"/>
      <c r="Q7340" s="603"/>
      <c r="R7340" s="603"/>
      <c r="S7340" s="603"/>
      <c r="T7340" s="603"/>
      <c r="U7340" s="603"/>
      <c r="V7340" s="699"/>
      <c r="W7340" s="700"/>
      <c r="X7340" s="701"/>
      <c r="Y7340" s="566"/>
      <c r="Z7340" s="566"/>
      <c r="AA7340" s="566"/>
      <c r="AB7340" s="566"/>
      <c r="AC7340" s="566"/>
      <c r="AD7340" s="566"/>
      <c r="AE7340" s="566"/>
      <c r="AF7340" s="566"/>
    </row>
    <row r="7341" spans="2:32" hidden="1" outlineLevel="1" x14ac:dyDescent="0.45">
      <c r="B7341" s="592"/>
      <c r="C7341" s="686"/>
      <c r="D7341" s="686"/>
      <c r="E7341" s="688"/>
      <c r="F7341" s="689"/>
      <c r="G7341" s="690"/>
      <c r="H7341" s="594"/>
      <c r="I7341" s="594"/>
      <c r="J7341" s="594"/>
      <c r="K7341" s="594"/>
      <c r="L7341" s="594"/>
      <c r="M7341" s="594"/>
      <c r="N7341" s="692"/>
      <c r="O7341" s="702"/>
      <c r="P7341" s="594"/>
      <c r="Q7341" s="594"/>
      <c r="R7341" s="594"/>
      <c r="S7341" s="594"/>
      <c r="T7341" s="594"/>
      <c r="U7341" s="594"/>
      <c r="V7341" s="692"/>
      <c r="W7341" s="693"/>
      <c r="X7341" s="694"/>
      <c r="Y7341" s="566"/>
      <c r="Z7341" s="566"/>
      <c r="AA7341" s="566"/>
      <c r="AB7341" s="566"/>
      <c r="AC7341" s="566"/>
      <c r="AD7341" s="566"/>
      <c r="AE7341" s="566"/>
      <c r="AF7341" s="566"/>
    </row>
    <row r="7342" spans="2:32" hidden="1" outlineLevel="1" x14ac:dyDescent="0.45">
      <c r="B7342" s="601"/>
      <c r="C7342" s="695"/>
      <c r="D7342" s="695"/>
      <c r="E7342" s="696"/>
      <c r="F7342" s="697"/>
      <c r="G7342" s="698"/>
      <c r="H7342" s="603"/>
      <c r="I7342" s="603"/>
      <c r="J7342" s="603"/>
      <c r="K7342" s="603"/>
      <c r="L7342" s="603"/>
      <c r="M7342" s="603"/>
      <c r="N7342" s="699"/>
      <c r="O7342" s="703"/>
      <c r="P7342" s="603"/>
      <c r="Q7342" s="603"/>
      <c r="R7342" s="603"/>
      <c r="S7342" s="603"/>
      <c r="T7342" s="603"/>
      <c r="U7342" s="603"/>
      <c r="V7342" s="699"/>
      <c r="W7342" s="700"/>
      <c r="X7342" s="701"/>
      <c r="Y7342" s="566"/>
      <c r="Z7342" s="566"/>
      <c r="AA7342" s="566"/>
      <c r="AB7342" s="566"/>
      <c r="AC7342" s="566"/>
      <c r="AD7342" s="566"/>
      <c r="AE7342" s="566"/>
      <c r="AF7342" s="566"/>
    </row>
    <row r="7343" spans="2:32" hidden="1" outlineLevel="1" x14ac:dyDescent="0.45">
      <c r="B7343" s="592"/>
      <c r="C7343" s="686"/>
      <c r="D7343" s="686"/>
      <c r="E7343" s="688"/>
      <c r="F7343" s="689"/>
      <c r="G7343" s="690"/>
      <c r="H7343" s="594"/>
      <c r="I7343" s="594"/>
      <c r="J7343" s="594"/>
      <c r="K7343" s="594"/>
      <c r="L7343" s="594"/>
      <c r="M7343" s="594"/>
      <c r="N7343" s="692"/>
      <c r="O7343" s="702"/>
      <c r="P7343" s="594"/>
      <c r="Q7343" s="594"/>
      <c r="R7343" s="594"/>
      <c r="S7343" s="594"/>
      <c r="T7343" s="594"/>
      <c r="U7343" s="594"/>
      <c r="V7343" s="692"/>
      <c r="W7343" s="693"/>
      <c r="X7343" s="694"/>
      <c r="Y7343" s="566"/>
      <c r="Z7343" s="566"/>
      <c r="AA7343" s="566"/>
      <c r="AB7343" s="566"/>
      <c r="AC7343" s="566"/>
      <c r="AD7343" s="566"/>
      <c r="AE7343" s="566"/>
      <c r="AF7343" s="566"/>
    </row>
    <row r="7344" spans="2:32" hidden="1" outlineLevel="1" x14ac:dyDescent="0.45">
      <c r="B7344" s="601"/>
      <c r="C7344" s="695"/>
      <c r="D7344" s="695"/>
      <c r="E7344" s="696"/>
      <c r="F7344" s="697"/>
      <c r="G7344" s="698"/>
      <c r="H7344" s="603"/>
      <c r="I7344" s="603"/>
      <c r="J7344" s="603"/>
      <c r="K7344" s="603"/>
      <c r="L7344" s="603"/>
      <c r="M7344" s="603"/>
      <c r="N7344" s="699"/>
      <c r="O7344" s="703"/>
      <c r="P7344" s="603"/>
      <c r="Q7344" s="603"/>
      <c r="R7344" s="603"/>
      <c r="S7344" s="603"/>
      <c r="T7344" s="603"/>
      <c r="U7344" s="603"/>
      <c r="V7344" s="699"/>
      <c r="W7344" s="700"/>
      <c r="X7344" s="701"/>
      <c r="Y7344" s="566"/>
      <c r="Z7344" s="566"/>
      <c r="AA7344" s="566"/>
      <c r="AB7344" s="566"/>
      <c r="AC7344" s="566"/>
      <c r="AD7344" s="566"/>
      <c r="AE7344" s="566"/>
      <c r="AF7344" s="566"/>
    </row>
    <row r="7345" spans="2:32" hidden="1" outlineLevel="1" x14ac:dyDescent="0.45">
      <c r="B7345" s="592"/>
      <c r="C7345" s="686"/>
      <c r="D7345" s="686"/>
      <c r="E7345" s="688"/>
      <c r="F7345" s="689"/>
      <c r="G7345" s="690"/>
      <c r="H7345" s="594"/>
      <c r="I7345" s="594"/>
      <c r="J7345" s="594"/>
      <c r="K7345" s="594"/>
      <c r="L7345" s="594"/>
      <c r="M7345" s="594"/>
      <c r="N7345" s="692"/>
      <c r="O7345" s="702"/>
      <c r="P7345" s="594"/>
      <c r="Q7345" s="594"/>
      <c r="R7345" s="594"/>
      <c r="S7345" s="594"/>
      <c r="T7345" s="594"/>
      <c r="U7345" s="594"/>
      <c r="V7345" s="692"/>
      <c r="W7345" s="693"/>
      <c r="X7345" s="694"/>
      <c r="Y7345" s="566"/>
      <c r="Z7345" s="566"/>
      <c r="AA7345" s="566"/>
      <c r="AB7345" s="566"/>
      <c r="AC7345" s="566"/>
      <c r="AD7345" s="566"/>
      <c r="AE7345" s="566"/>
      <c r="AF7345" s="566"/>
    </row>
    <row r="7346" spans="2:32" hidden="1" outlineLevel="1" x14ac:dyDescent="0.45">
      <c r="B7346" s="601"/>
      <c r="C7346" s="695"/>
      <c r="D7346" s="695"/>
      <c r="E7346" s="696"/>
      <c r="F7346" s="697"/>
      <c r="G7346" s="698"/>
      <c r="H7346" s="603"/>
      <c r="I7346" s="603"/>
      <c r="J7346" s="603"/>
      <c r="K7346" s="603"/>
      <c r="L7346" s="603"/>
      <c r="M7346" s="603"/>
      <c r="N7346" s="699"/>
      <c r="O7346" s="703"/>
      <c r="P7346" s="603"/>
      <c r="Q7346" s="603"/>
      <c r="R7346" s="603"/>
      <c r="S7346" s="603"/>
      <c r="T7346" s="603"/>
      <c r="U7346" s="603"/>
      <c r="V7346" s="699"/>
      <c r="W7346" s="700"/>
      <c r="X7346" s="701"/>
      <c r="Y7346" s="566"/>
      <c r="Z7346" s="566"/>
      <c r="AA7346" s="566"/>
      <c r="AB7346" s="566"/>
      <c r="AC7346" s="566"/>
      <c r="AD7346" s="566"/>
      <c r="AE7346" s="566"/>
      <c r="AF7346" s="566"/>
    </row>
    <row r="7347" spans="2:32" hidden="1" outlineLevel="1" x14ac:dyDescent="0.45">
      <c r="B7347" s="592"/>
      <c r="C7347" s="686"/>
      <c r="D7347" s="686"/>
      <c r="E7347" s="688"/>
      <c r="F7347" s="689"/>
      <c r="G7347" s="690"/>
      <c r="H7347" s="594"/>
      <c r="I7347" s="594"/>
      <c r="J7347" s="594"/>
      <c r="K7347" s="594"/>
      <c r="L7347" s="594"/>
      <c r="M7347" s="594"/>
      <c r="N7347" s="692"/>
      <c r="O7347" s="702"/>
      <c r="P7347" s="594"/>
      <c r="Q7347" s="594"/>
      <c r="R7347" s="594"/>
      <c r="S7347" s="594"/>
      <c r="T7347" s="594"/>
      <c r="U7347" s="594"/>
      <c r="V7347" s="692"/>
      <c r="W7347" s="693"/>
      <c r="X7347" s="694"/>
      <c r="Y7347" s="566"/>
      <c r="Z7347" s="566"/>
      <c r="AA7347" s="566"/>
      <c r="AB7347" s="566"/>
      <c r="AC7347" s="566"/>
      <c r="AD7347" s="566"/>
      <c r="AE7347" s="566"/>
      <c r="AF7347" s="566"/>
    </row>
    <row r="7348" spans="2:32" hidden="1" outlineLevel="1" x14ac:dyDescent="0.45">
      <c r="B7348" s="601"/>
      <c r="C7348" s="695"/>
      <c r="D7348" s="695"/>
      <c r="E7348" s="696"/>
      <c r="F7348" s="697"/>
      <c r="G7348" s="698"/>
      <c r="H7348" s="603"/>
      <c r="I7348" s="603"/>
      <c r="J7348" s="603"/>
      <c r="K7348" s="603"/>
      <c r="L7348" s="603"/>
      <c r="M7348" s="603"/>
      <c r="N7348" s="699"/>
      <c r="O7348" s="703"/>
      <c r="P7348" s="603"/>
      <c r="Q7348" s="603"/>
      <c r="R7348" s="603"/>
      <c r="S7348" s="603"/>
      <c r="T7348" s="603"/>
      <c r="U7348" s="603"/>
      <c r="V7348" s="699"/>
      <c r="W7348" s="700"/>
      <c r="X7348" s="701"/>
      <c r="Y7348" s="566"/>
      <c r="Z7348" s="566"/>
      <c r="AA7348" s="566"/>
      <c r="AB7348" s="566"/>
      <c r="AC7348" s="566"/>
      <c r="AD7348" s="566"/>
      <c r="AE7348" s="566"/>
      <c r="AF7348" s="566"/>
    </row>
    <row r="7349" spans="2:32" hidden="1" outlineLevel="1" x14ac:dyDescent="0.45">
      <c r="B7349" s="592"/>
      <c r="C7349" s="686"/>
      <c r="D7349" s="686"/>
      <c r="E7349" s="688"/>
      <c r="F7349" s="689"/>
      <c r="G7349" s="690"/>
      <c r="H7349" s="594"/>
      <c r="I7349" s="594"/>
      <c r="J7349" s="594"/>
      <c r="K7349" s="594"/>
      <c r="L7349" s="594"/>
      <c r="M7349" s="594"/>
      <c r="N7349" s="692"/>
      <c r="O7349" s="702"/>
      <c r="P7349" s="594"/>
      <c r="Q7349" s="594"/>
      <c r="R7349" s="594"/>
      <c r="S7349" s="594"/>
      <c r="T7349" s="594"/>
      <c r="U7349" s="594"/>
      <c r="V7349" s="692"/>
      <c r="W7349" s="693"/>
      <c r="X7349" s="694"/>
      <c r="Y7349" s="566"/>
      <c r="Z7349" s="566"/>
      <c r="AA7349" s="566"/>
      <c r="AB7349" s="566"/>
      <c r="AC7349" s="566"/>
      <c r="AD7349" s="566"/>
      <c r="AE7349" s="566"/>
      <c r="AF7349" s="566"/>
    </row>
    <row r="7350" spans="2:32" hidden="1" outlineLevel="1" x14ac:dyDescent="0.45">
      <c r="B7350" s="601"/>
      <c r="C7350" s="695"/>
      <c r="D7350" s="695"/>
      <c r="E7350" s="696"/>
      <c r="F7350" s="697"/>
      <c r="G7350" s="698"/>
      <c r="H7350" s="603"/>
      <c r="I7350" s="603"/>
      <c r="J7350" s="603"/>
      <c r="K7350" s="603"/>
      <c r="L7350" s="603"/>
      <c r="M7350" s="603"/>
      <c r="N7350" s="699"/>
      <c r="O7350" s="703"/>
      <c r="P7350" s="603"/>
      <c r="Q7350" s="603"/>
      <c r="R7350" s="603"/>
      <c r="S7350" s="603"/>
      <c r="T7350" s="603"/>
      <c r="U7350" s="603"/>
      <c r="V7350" s="699"/>
      <c r="W7350" s="700"/>
      <c r="X7350" s="701"/>
      <c r="Y7350" s="566"/>
      <c r="Z7350" s="566"/>
      <c r="AA7350" s="566"/>
      <c r="AB7350" s="566"/>
      <c r="AC7350" s="566"/>
      <c r="AD7350" s="566"/>
      <c r="AE7350" s="566"/>
      <c r="AF7350" s="566"/>
    </row>
    <row r="7351" spans="2:32" hidden="1" outlineLevel="1" x14ac:dyDescent="0.45">
      <c r="B7351" s="592"/>
      <c r="C7351" s="686"/>
      <c r="D7351" s="686"/>
      <c r="E7351" s="688"/>
      <c r="F7351" s="689"/>
      <c r="G7351" s="690"/>
      <c r="H7351" s="594"/>
      <c r="I7351" s="594"/>
      <c r="J7351" s="594"/>
      <c r="K7351" s="594"/>
      <c r="L7351" s="594"/>
      <c r="M7351" s="594"/>
      <c r="N7351" s="692"/>
      <c r="O7351" s="702"/>
      <c r="P7351" s="594"/>
      <c r="Q7351" s="594"/>
      <c r="R7351" s="594"/>
      <c r="S7351" s="594"/>
      <c r="T7351" s="594"/>
      <c r="U7351" s="594"/>
      <c r="V7351" s="692"/>
      <c r="W7351" s="693"/>
      <c r="X7351" s="694"/>
      <c r="Y7351" s="566"/>
      <c r="Z7351" s="566"/>
      <c r="AA7351" s="566"/>
      <c r="AB7351" s="566"/>
      <c r="AC7351" s="566"/>
      <c r="AD7351" s="566"/>
      <c r="AE7351" s="566"/>
      <c r="AF7351" s="566"/>
    </row>
    <row r="7352" spans="2:32" hidden="1" outlineLevel="1" x14ac:dyDescent="0.45">
      <c r="B7352" s="601"/>
      <c r="C7352" s="695"/>
      <c r="D7352" s="695"/>
      <c r="E7352" s="696"/>
      <c r="F7352" s="697"/>
      <c r="G7352" s="698"/>
      <c r="H7352" s="603"/>
      <c r="I7352" s="603"/>
      <c r="J7352" s="603"/>
      <c r="K7352" s="603"/>
      <c r="L7352" s="603"/>
      <c r="M7352" s="603"/>
      <c r="N7352" s="699"/>
      <c r="O7352" s="703"/>
      <c r="P7352" s="603"/>
      <c r="Q7352" s="603"/>
      <c r="R7352" s="603"/>
      <c r="S7352" s="603"/>
      <c r="T7352" s="603"/>
      <c r="U7352" s="603"/>
      <c r="V7352" s="699"/>
      <c r="W7352" s="700"/>
      <c r="X7352" s="701"/>
      <c r="Y7352" s="566"/>
      <c r="Z7352" s="566"/>
      <c r="AA7352" s="566"/>
      <c r="AB7352" s="566"/>
      <c r="AC7352" s="566"/>
      <c r="AD7352" s="566"/>
      <c r="AE7352" s="566"/>
      <c r="AF7352" s="566"/>
    </row>
    <row r="7353" spans="2:32" hidden="1" outlineLevel="1" x14ac:dyDescent="0.45">
      <c r="B7353" s="592"/>
      <c r="C7353" s="686"/>
      <c r="D7353" s="686"/>
      <c r="E7353" s="688"/>
      <c r="F7353" s="689"/>
      <c r="G7353" s="690"/>
      <c r="H7353" s="594"/>
      <c r="I7353" s="594"/>
      <c r="J7353" s="594"/>
      <c r="K7353" s="594"/>
      <c r="L7353" s="594"/>
      <c r="M7353" s="594"/>
      <c r="N7353" s="692"/>
      <c r="O7353" s="702"/>
      <c r="P7353" s="594"/>
      <c r="Q7353" s="594"/>
      <c r="R7353" s="594"/>
      <c r="S7353" s="594"/>
      <c r="T7353" s="594"/>
      <c r="U7353" s="594"/>
      <c r="V7353" s="692"/>
      <c r="W7353" s="693"/>
      <c r="X7353" s="694"/>
      <c r="Y7353" s="566"/>
      <c r="Z7353" s="566"/>
      <c r="AA7353" s="566"/>
      <c r="AB7353" s="566"/>
      <c r="AC7353" s="566"/>
      <c r="AD7353" s="566"/>
      <c r="AE7353" s="566"/>
      <c r="AF7353" s="566"/>
    </row>
    <row r="7354" spans="2:32" hidden="1" outlineLevel="1" x14ac:dyDescent="0.45">
      <c r="B7354" s="601"/>
      <c r="C7354" s="695"/>
      <c r="D7354" s="695"/>
      <c r="E7354" s="696"/>
      <c r="F7354" s="697"/>
      <c r="G7354" s="698"/>
      <c r="H7354" s="603"/>
      <c r="I7354" s="603"/>
      <c r="J7354" s="603"/>
      <c r="K7354" s="603"/>
      <c r="L7354" s="603"/>
      <c r="M7354" s="603"/>
      <c r="N7354" s="699"/>
      <c r="O7354" s="703"/>
      <c r="P7354" s="603"/>
      <c r="Q7354" s="603"/>
      <c r="R7354" s="603"/>
      <c r="S7354" s="603"/>
      <c r="T7354" s="603"/>
      <c r="U7354" s="603"/>
      <c r="V7354" s="699"/>
      <c r="W7354" s="700"/>
      <c r="X7354" s="701"/>
      <c r="Y7354" s="566"/>
      <c r="Z7354" s="566"/>
      <c r="AA7354" s="566"/>
      <c r="AB7354" s="566"/>
      <c r="AC7354" s="566"/>
      <c r="AD7354" s="566"/>
      <c r="AE7354" s="566"/>
      <c r="AF7354" s="566"/>
    </row>
    <row r="7355" spans="2:32" hidden="1" outlineLevel="1" x14ac:dyDescent="0.45">
      <c r="B7355" s="592"/>
      <c r="C7355" s="686"/>
      <c r="D7355" s="686"/>
      <c r="E7355" s="688"/>
      <c r="F7355" s="689"/>
      <c r="G7355" s="690"/>
      <c r="H7355" s="594"/>
      <c r="I7355" s="594"/>
      <c r="J7355" s="594"/>
      <c r="K7355" s="594"/>
      <c r="L7355" s="594"/>
      <c r="M7355" s="594"/>
      <c r="N7355" s="692"/>
      <c r="O7355" s="702"/>
      <c r="P7355" s="594"/>
      <c r="Q7355" s="594"/>
      <c r="R7355" s="594"/>
      <c r="S7355" s="594"/>
      <c r="T7355" s="594"/>
      <c r="U7355" s="594"/>
      <c r="V7355" s="692"/>
      <c r="W7355" s="693"/>
      <c r="X7355" s="694"/>
      <c r="Y7355" s="566"/>
      <c r="Z7355" s="566"/>
      <c r="AA7355" s="566"/>
      <c r="AB7355" s="566"/>
      <c r="AC7355" s="566"/>
      <c r="AD7355" s="566"/>
      <c r="AE7355" s="566"/>
      <c r="AF7355" s="566"/>
    </row>
    <row r="7356" spans="2:32" hidden="1" outlineLevel="1" x14ac:dyDescent="0.45">
      <c r="B7356" s="601"/>
      <c r="C7356" s="695"/>
      <c r="D7356" s="695"/>
      <c r="E7356" s="696"/>
      <c r="F7356" s="697"/>
      <c r="G7356" s="698"/>
      <c r="H7356" s="603"/>
      <c r="I7356" s="603"/>
      <c r="J7356" s="603"/>
      <c r="K7356" s="603"/>
      <c r="L7356" s="603"/>
      <c r="M7356" s="603"/>
      <c r="N7356" s="699"/>
      <c r="O7356" s="703"/>
      <c r="P7356" s="603"/>
      <c r="Q7356" s="603"/>
      <c r="R7356" s="603"/>
      <c r="S7356" s="603"/>
      <c r="T7356" s="603"/>
      <c r="U7356" s="603"/>
      <c r="V7356" s="699"/>
      <c r="W7356" s="700"/>
      <c r="X7356" s="701"/>
      <c r="Y7356" s="566"/>
      <c r="Z7356" s="566"/>
      <c r="AA7356" s="566"/>
      <c r="AB7356" s="566"/>
      <c r="AC7356" s="566"/>
      <c r="AD7356" s="566"/>
      <c r="AE7356" s="566"/>
      <c r="AF7356" s="566"/>
    </row>
    <row r="7357" spans="2:32" hidden="1" outlineLevel="1" x14ac:dyDescent="0.45">
      <c r="B7357" s="592"/>
      <c r="C7357" s="686"/>
      <c r="D7357" s="686"/>
      <c r="E7357" s="688"/>
      <c r="F7357" s="689"/>
      <c r="G7357" s="690"/>
      <c r="H7357" s="594"/>
      <c r="I7357" s="594"/>
      <c r="J7357" s="594"/>
      <c r="K7357" s="594"/>
      <c r="L7357" s="594"/>
      <c r="M7357" s="594"/>
      <c r="N7357" s="692"/>
      <c r="O7357" s="702"/>
      <c r="P7357" s="594"/>
      <c r="Q7357" s="594"/>
      <c r="R7357" s="594"/>
      <c r="S7357" s="594"/>
      <c r="T7357" s="594"/>
      <c r="U7357" s="594"/>
      <c r="V7357" s="692"/>
      <c r="W7357" s="693"/>
      <c r="X7357" s="694"/>
      <c r="Y7357" s="566"/>
      <c r="Z7357" s="566"/>
      <c r="AA7357" s="566"/>
      <c r="AB7357" s="566"/>
      <c r="AC7357" s="566"/>
      <c r="AD7357" s="566"/>
      <c r="AE7357" s="566"/>
      <c r="AF7357" s="566"/>
    </row>
    <row r="7358" spans="2:32" hidden="1" outlineLevel="1" x14ac:dyDescent="0.45">
      <c r="B7358" s="601"/>
      <c r="C7358" s="695"/>
      <c r="D7358" s="695"/>
      <c r="E7358" s="696"/>
      <c r="F7358" s="697"/>
      <c r="G7358" s="698"/>
      <c r="H7358" s="603"/>
      <c r="I7358" s="603"/>
      <c r="J7358" s="603"/>
      <c r="K7358" s="603"/>
      <c r="L7358" s="603"/>
      <c r="M7358" s="603"/>
      <c r="N7358" s="699"/>
      <c r="O7358" s="703"/>
      <c r="P7358" s="603"/>
      <c r="Q7358" s="603"/>
      <c r="R7358" s="603"/>
      <c r="S7358" s="603"/>
      <c r="T7358" s="603"/>
      <c r="U7358" s="603"/>
      <c r="V7358" s="699"/>
      <c r="W7358" s="700"/>
      <c r="X7358" s="701"/>
      <c r="Y7358" s="566"/>
      <c r="Z7358" s="566"/>
      <c r="AA7358" s="566"/>
      <c r="AB7358" s="566"/>
      <c r="AC7358" s="566"/>
      <c r="AD7358" s="566"/>
      <c r="AE7358" s="566"/>
      <c r="AF7358" s="566"/>
    </row>
    <row r="7359" spans="2:32" hidden="1" outlineLevel="1" x14ac:dyDescent="0.45">
      <c r="B7359" s="592"/>
      <c r="C7359" s="686"/>
      <c r="D7359" s="686"/>
      <c r="E7359" s="688"/>
      <c r="F7359" s="689"/>
      <c r="G7359" s="690"/>
      <c r="H7359" s="594"/>
      <c r="I7359" s="594"/>
      <c r="J7359" s="594"/>
      <c r="K7359" s="594"/>
      <c r="L7359" s="594"/>
      <c r="M7359" s="594"/>
      <c r="N7359" s="692"/>
      <c r="O7359" s="702"/>
      <c r="P7359" s="594"/>
      <c r="Q7359" s="594"/>
      <c r="R7359" s="594"/>
      <c r="S7359" s="594"/>
      <c r="T7359" s="594"/>
      <c r="U7359" s="594"/>
      <c r="V7359" s="692"/>
      <c r="W7359" s="693"/>
      <c r="X7359" s="694"/>
      <c r="Y7359" s="566"/>
      <c r="Z7359" s="566"/>
      <c r="AA7359" s="566"/>
      <c r="AB7359" s="566"/>
      <c r="AC7359" s="566"/>
      <c r="AD7359" s="566"/>
      <c r="AE7359" s="566"/>
      <c r="AF7359" s="566"/>
    </row>
    <row r="7360" spans="2:32" hidden="1" outlineLevel="1" x14ac:dyDescent="0.45">
      <c r="B7360" s="601"/>
      <c r="C7360" s="695"/>
      <c r="D7360" s="695"/>
      <c r="E7360" s="696"/>
      <c r="F7360" s="697"/>
      <c r="G7360" s="698"/>
      <c r="H7360" s="603"/>
      <c r="I7360" s="603"/>
      <c r="J7360" s="603"/>
      <c r="K7360" s="603"/>
      <c r="L7360" s="603"/>
      <c r="M7360" s="603"/>
      <c r="N7360" s="699"/>
      <c r="O7360" s="703"/>
      <c r="P7360" s="603"/>
      <c r="Q7360" s="603"/>
      <c r="R7360" s="603"/>
      <c r="S7360" s="603"/>
      <c r="T7360" s="603"/>
      <c r="U7360" s="603"/>
      <c r="V7360" s="699"/>
      <c r="W7360" s="700"/>
      <c r="X7360" s="701"/>
      <c r="Y7360" s="566"/>
      <c r="Z7360" s="566"/>
      <c r="AA7360" s="566"/>
      <c r="AB7360" s="566"/>
      <c r="AC7360" s="566"/>
      <c r="AD7360" s="566"/>
      <c r="AE7360" s="566"/>
      <c r="AF7360" s="566"/>
    </row>
    <row r="7361" spans="2:32" hidden="1" outlineLevel="1" x14ac:dyDescent="0.45">
      <c r="B7361" s="592"/>
      <c r="C7361" s="686"/>
      <c r="D7361" s="686"/>
      <c r="E7361" s="688"/>
      <c r="F7361" s="689"/>
      <c r="G7361" s="690"/>
      <c r="H7361" s="594"/>
      <c r="I7361" s="594"/>
      <c r="J7361" s="594"/>
      <c r="K7361" s="594"/>
      <c r="L7361" s="594"/>
      <c r="M7361" s="594"/>
      <c r="N7361" s="692"/>
      <c r="O7361" s="702"/>
      <c r="P7361" s="594"/>
      <c r="Q7361" s="594"/>
      <c r="R7361" s="594"/>
      <c r="S7361" s="594"/>
      <c r="T7361" s="594"/>
      <c r="U7361" s="594"/>
      <c r="V7361" s="692"/>
      <c r="W7361" s="693"/>
      <c r="X7361" s="694"/>
      <c r="Y7361" s="566"/>
      <c r="Z7361" s="566"/>
      <c r="AA7361" s="566"/>
      <c r="AB7361" s="566"/>
      <c r="AC7361" s="566"/>
      <c r="AD7361" s="566"/>
      <c r="AE7361" s="566"/>
      <c r="AF7361" s="566"/>
    </row>
    <row r="7362" spans="2:32" hidden="1" outlineLevel="1" x14ac:dyDescent="0.45">
      <c r="B7362" s="601"/>
      <c r="C7362" s="695"/>
      <c r="D7362" s="695"/>
      <c r="E7362" s="696"/>
      <c r="F7362" s="697"/>
      <c r="G7362" s="698"/>
      <c r="H7362" s="603"/>
      <c r="I7362" s="603"/>
      <c r="J7362" s="603"/>
      <c r="K7362" s="603"/>
      <c r="L7362" s="603"/>
      <c r="M7362" s="603"/>
      <c r="N7362" s="699"/>
      <c r="O7362" s="703"/>
      <c r="P7362" s="603"/>
      <c r="Q7362" s="603"/>
      <c r="R7362" s="603"/>
      <c r="S7362" s="603"/>
      <c r="T7362" s="603"/>
      <c r="U7362" s="603"/>
      <c r="V7362" s="699"/>
      <c r="W7362" s="700"/>
      <c r="X7362" s="701"/>
      <c r="Y7362" s="566"/>
      <c r="Z7362" s="566"/>
      <c r="AA7362" s="566"/>
      <c r="AB7362" s="566"/>
      <c r="AC7362" s="566"/>
      <c r="AD7362" s="566"/>
      <c r="AE7362" s="566"/>
      <c r="AF7362" s="566"/>
    </row>
    <row r="7363" spans="2:32" hidden="1" outlineLevel="1" x14ac:dyDescent="0.45">
      <c r="B7363" s="592"/>
      <c r="C7363" s="686"/>
      <c r="D7363" s="686"/>
      <c r="E7363" s="688"/>
      <c r="F7363" s="689"/>
      <c r="G7363" s="690"/>
      <c r="H7363" s="594"/>
      <c r="I7363" s="594"/>
      <c r="J7363" s="594"/>
      <c r="K7363" s="594"/>
      <c r="L7363" s="594"/>
      <c r="M7363" s="594"/>
      <c r="N7363" s="692"/>
      <c r="O7363" s="702"/>
      <c r="P7363" s="594"/>
      <c r="Q7363" s="594"/>
      <c r="R7363" s="594"/>
      <c r="S7363" s="594"/>
      <c r="T7363" s="594"/>
      <c r="U7363" s="594"/>
      <c r="V7363" s="692"/>
      <c r="W7363" s="693"/>
      <c r="X7363" s="694"/>
      <c r="Y7363" s="566"/>
      <c r="Z7363" s="566"/>
      <c r="AA7363" s="566"/>
      <c r="AB7363" s="566"/>
      <c r="AC7363" s="566"/>
      <c r="AD7363" s="566"/>
      <c r="AE7363" s="566"/>
      <c r="AF7363" s="566"/>
    </row>
    <row r="7364" spans="2:32" hidden="1" outlineLevel="1" x14ac:dyDescent="0.45">
      <c r="B7364" s="601"/>
      <c r="C7364" s="695"/>
      <c r="D7364" s="695"/>
      <c r="E7364" s="696"/>
      <c r="F7364" s="697"/>
      <c r="G7364" s="698"/>
      <c r="H7364" s="603"/>
      <c r="I7364" s="603"/>
      <c r="J7364" s="603"/>
      <c r="K7364" s="603"/>
      <c r="L7364" s="603"/>
      <c r="M7364" s="603"/>
      <c r="N7364" s="699"/>
      <c r="O7364" s="703"/>
      <c r="P7364" s="603"/>
      <c r="Q7364" s="603"/>
      <c r="R7364" s="603"/>
      <c r="S7364" s="603"/>
      <c r="T7364" s="603"/>
      <c r="U7364" s="603"/>
      <c r="V7364" s="699"/>
      <c r="W7364" s="700"/>
      <c r="X7364" s="701"/>
      <c r="Y7364" s="566"/>
      <c r="Z7364" s="566"/>
      <c r="AA7364" s="566"/>
      <c r="AB7364" s="566"/>
      <c r="AC7364" s="566"/>
      <c r="AD7364" s="566"/>
      <c r="AE7364" s="566"/>
      <c r="AF7364" s="566"/>
    </row>
    <row r="7365" spans="2:32" hidden="1" outlineLevel="1" x14ac:dyDescent="0.45">
      <c r="B7365" s="592"/>
      <c r="C7365" s="686"/>
      <c r="D7365" s="686"/>
      <c r="E7365" s="688"/>
      <c r="F7365" s="689"/>
      <c r="G7365" s="690"/>
      <c r="H7365" s="594"/>
      <c r="I7365" s="594"/>
      <c r="J7365" s="594"/>
      <c r="K7365" s="594"/>
      <c r="L7365" s="594"/>
      <c r="M7365" s="594"/>
      <c r="N7365" s="692"/>
      <c r="O7365" s="702"/>
      <c r="P7365" s="594"/>
      <c r="Q7365" s="594"/>
      <c r="R7365" s="594"/>
      <c r="S7365" s="594"/>
      <c r="T7365" s="594"/>
      <c r="U7365" s="594"/>
      <c r="V7365" s="692"/>
      <c r="W7365" s="693"/>
      <c r="X7365" s="694"/>
      <c r="Y7365" s="566"/>
      <c r="Z7365" s="566"/>
      <c r="AA7365" s="566"/>
      <c r="AB7365" s="566"/>
      <c r="AC7365" s="566"/>
      <c r="AD7365" s="566"/>
      <c r="AE7365" s="566"/>
      <c r="AF7365" s="566"/>
    </row>
    <row r="7366" spans="2:32" hidden="1" outlineLevel="1" x14ac:dyDescent="0.45">
      <c r="B7366" s="601"/>
      <c r="C7366" s="695"/>
      <c r="D7366" s="695"/>
      <c r="E7366" s="696"/>
      <c r="F7366" s="697"/>
      <c r="G7366" s="698"/>
      <c r="H7366" s="603"/>
      <c r="I7366" s="603"/>
      <c r="J7366" s="603"/>
      <c r="K7366" s="603"/>
      <c r="L7366" s="603"/>
      <c r="M7366" s="603"/>
      <c r="N7366" s="699"/>
      <c r="O7366" s="703"/>
      <c r="P7366" s="603"/>
      <c r="Q7366" s="603"/>
      <c r="R7366" s="603"/>
      <c r="S7366" s="603"/>
      <c r="T7366" s="603"/>
      <c r="U7366" s="603"/>
      <c r="V7366" s="699"/>
      <c r="W7366" s="700"/>
      <c r="X7366" s="701"/>
      <c r="Y7366" s="566"/>
      <c r="Z7366" s="566"/>
      <c r="AA7366" s="566"/>
      <c r="AB7366" s="566"/>
      <c r="AC7366" s="566"/>
      <c r="AD7366" s="566"/>
      <c r="AE7366" s="566"/>
      <c r="AF7366" s="566"/>
    </row>
    <row r="7367" spans="2:32" hidden="1" outlineLevel="1" x14ac:dyDescent="0.45">
      <c r="B7367" s="592"/>
      <c r="C7367" s="686"/>
      <c r="D7367" s="686"/>
      <c r="E7367" s="688"/>
      <c r="F7367" s="689"/>
      <c r="G7367" s="690"/>
      <c r="H7367" s="594"/>
      <c r="I7367" s="594"/>
      <c r="J7367" s="594"/>
      <c r="K7367" s="594"/>
      <c r="L7367" s="594"/>
      <c r="M7367" s="594"/>
      <c r="N7367" s="692"/>
      <c r="O7367" s="702"/>
      <c r="P7367" s="594"/>
      <c r="Q7367" s="594"/>
      <c r="R7367" s="594"/>
      <c r="S7367" s="594"/>
      <c r="T7367" s="594"/>
      <c r="U7367" s="594"/>
      <c r="V7367" s="692"/>
      <c r="W7367" s="693"/>
      <c r="X7367" s="694"/>
      <c r="Y7367" s="566"/>
      <c r="Z7367" s="566"/>
      <c r="AA7367" s="566"/>
      <c r="AB7367" s="566"/>
      <c r="AC7367" s="566"/>
      <c r="AD7367" s="566"/>
      <c r="AE7367" s="566"/>
      <c r="AF7367" s="566"/>
    </row>
    <row r="7368" spans="2:32" hidden="1" outlineLevel="1" x14ac:dyDescent="0.45">
      <c r="B7368" s="601"/>
      <c r="C7368" s="695"/>
      <c r="D7368" s="695"/>
      <c r="E7368" s="696"/>
      <c r="F7368" s="697"/>
      <c r="G7368" s="698"/>
      <c r="H7368" s="603"/>
      <c r="I7368" s="603"/>
      <c r="J7368" s="603"/>
      <c r="K7368" s="603"/>
      <c r="L7368" s="603"/>
      <c r="M7368" s="603"/>
      <c r="N7368" s="699"/>
      <c r="O7368" s="703"/>
      <c r="P7368" s="603"/>
      <c r="Q7368" s="603"/>
      <c r="R7368" s="603"/>
      <c r="S7368" s="603"/>
      <c r="T7368" s="603"/>
      <c r="U7368" s="603"/>
      <c r="V7368" s="699"/>
      <c r="W7368" s="700"/>
      <c r="X7368" s="701"/>
      <c r="Y7368" s="566"/>
      <c r="Z7368" s="566"/>
      <c r="AA7368" s="566"/>
      <c r="AB7368" s="566"/>
      <c r="AC7368" s="566"/>
      <c r="AD7368" s="566"/>
      <c r="AE7368" s="566"/>
      <c r="AF7368" s="566"/>
    </row>
    <row r="7369" spans="2:32" hidden="1" outlineLevel="1" x14ac:dyDescent="0.45">
      <c r="B7369" s="592"/>
      <c r="C7369" s="686"/>
      <c r="D7369" s="686"/>
      <c r="E7369" s="688"/>
      <c r="F7369" s="689"/>
      <c r="G7369" s="690"/>
      <c r="H7369" s="594"/>
      <c r="I7369" s="594"/>
      <c r="J7369" s="594"/>
      <c r="K7369" s="594"/>
      <c r="L7369" s="594"/>
      <c r="M7369" s="594"/>
      <c r="N7369" s="692"/>
      <c r="O7369" s="702"/>
      <c r="P7369" s="594"/>
      <c r="Q7369" s="594"/>
      <c r="R7369" s="594"/>
      <c r="S7369" s="594"/>
      <c r="T7369" s="594"/>
      <c r="U7369" s="594"/>
      <c r="V7369" s="692"/>
      <c r="W7369" s="693"/>
      <c r="X7369" s="694"/>
      <c r="Y7369" s="566"/>
      <c r="Z7369" s="566"/>
      <c r="AA7369" s="566"/>
      <c r="AB7369" s="566"/>
      <c r="AC7369" s="566"/>
      <c r="AD7369" s="566"/>
      <c r="AE7369" s="566"/>
      <c r="AF7369" s="566"/>
    </row>
    <row r="7370" spans="2:32" hidden="1" outlineLevel="1" x14ac:dyDescent="0.45">
      <c r="B7370" s="601"/>
      <c r="C7370" s="695"/>
      <c r="D7370" s="695"/>
      <c r="E7370" s="696"/>
      <c r="F7370" s="697"/>
      <c r="G7370" s="698"/>
      <c r="H7370" s="603"/>
      <c r="I7370" s="603"/>
      <c r="J7370" s="603"/>
      <c r="K7370" s="603"/>
      <c r="L7370" s="603"/>
      <c r="M7370" s="603"/>
      <c r="N7370" s="699"/>
      <c r="O7370" s="703"/>
      <c r="P7370" s="603"/>
      <c r="Q7370" s="603"/>
      <c r="R7370" s="603"/>
      <c r="S7370" s="603"/>
      <c r="T7370" s="603"/>
      <c r="U7370" s="603"/>
      <c r="V7370" s="699"/>
      <c r="W7370" s="700"/>
      <c r="X7370" s="701"/>
      <c r="Y7370" s="566"/>
      <c r="Z7370" s="566"/>
      <c r="AA7370" s="566"/>
      <c r="AB7370" s="566"/>
      <c r="AC7370" s="566"/>
      <c r="AD7370" s="566"/>
      <c r="AE7370" s="566"/>
      <c r="AF7370" s="566"/>
    </row>
    <row r="7371" spans="2:32" hidden="1" outlineLevel="1" x14ac:dyDescent="0.45">
      <c r="B7371" s="592"/>
      <c r="C7371" s="686"/>
      <c r="D7371" s="686"/>
      <c r="E7371" s="688"/>
      <c r="F7371" s="689"/>
      <c r="G7371" s="690"/>
      <c r="H7371" s="594"/>
      <c r="I7371" s="594"/>
      <c r="J7371" s="594"/>
      <c r="K7371" s="594"/>
      <c r="L7371" s="594"/>
      <c r="M7371" s="594"/>
      <c r="N7371" s="692"/>
      <c r="O7371" s="702"/>
      <c r="P7371" s="594"/>
      <c r="Q7371" s="594"/>
      <c r="R7371" s="594"/>
      <c r="S7371" s="594"/>
      <c r="T7371" s="594"/>
      <c r="U7371" s="594"/>
      <c r="V7371" s="692"/>
      <c r="W7371" s="693"/>
      <c r="X7371" s="694"/>
      <c r="Y7371" s="566"/>
      <c r="Z7371" s="566"/>
      <c r="AA7371" s="566"/>
      <c r="AB7371" s="566"/>
      <c r="AC7371" s="566"/>
      <c r="AD7371" s="566"/>
      <c r="AE7371" s="566"/>
      <c r="AF7371" s="566"/>
    </row>
    <row r="7372" spans="2:32" hidden="1" outlineLevel="1" x14ac:dyDescent="0.45">
      <c r="B7372" s="601"/>
      <c r="C7372" s="695"/>
      <c r="D7372" s="695"/>
      <c r="E7372" s="696"/>
      <c r="F7372" s="697"/>
      <c r="G7372" s="698"/>
      <c r="H7372" s="603"/>
      <c r="I7372" s="603"/>
      <c r="J7372" s="603"/>
      <c r="K7372" s="603"/>
      <c r="L7372" s="603"/>
      <c r="M7372" s="603"/>
      <c r="N7372" s="699"/>
      <c r="O7372" s="703"/>
      <c r="P7372" s="603"/>
      <c r="Q7372" s="603"/>
      <c r="R7372" s="603"/>
      <c r="S7372" s="603"/>
      <c r="T7372" s="603"/>
      <c r="U7372" s="603"/>
      <c r="V7372" s="699"/>
      <c r="W7372" s="700"/>
      <c r="X7372" s="701"/>
      <c r="Y7372" s="566"/>
      <c r="Z7372" s="566"/>
      <c r="AA7372" s="566"/>
      <c r="AB7372" s="566"/>
      <c r="AC7372" s="566"/>
      <c r="AD7372" s="566"/>
      <c r="AE7372" s="566"/>
      <c r="AF7372" s="566"/>
    </row>
    <row r="7373" spans="2:32" hidden="1" outlineLevel="1" x14ac:dyDescent="0.45">
      <c r="B7373" s="592"/>
      <c r="C7373" s="686"/>
      <c r="D7373" s="686"/>
      <c r="E7373" s="688"/>
      <c r="F7373" s="689"/>
      <c r="G7373" s="690"/>
      <c r="H7373" s="594"/>
      <c r="I7373" s="594"/>
      <c r="J7373" s="594"/>
      <c r="K7373" s="594"/>
      <c r="L7373" s="594"/>
      <c r="M7373" s="594"/>
      <c r="N7373" s="692"/>
      <c r="O7373" s="702"/>
      <c r="P7373" s="594"/>
      <c r="Q7373" s="594"/>
      <c r="R7373" s="594"/>
      <c r="S7373" s="594"/>
      <c r="T7373" s="594"/>
      <c r="U7373" s="594"/>
      <c r="V7373" s="692"/>
      <c r="W7373" s="693"/>
      <c r="X7373" s="694"/>
      <c r="Y7373" s="566"/>
      <c r="Z7373" s="566"/>
      <c r="AA7373" s="566"/>
      <c r="AB7373" s="566"/>
      <c r="AC7373" s="566"/>
      <c r="AD7373" s="566"/>
      <c r="AE7373" s="566"/>
      <c r="AF7373" s="566"/>
    </row>
    <row r="7374" spans="2:32" hidden="1" outlineLevel="1" x14ac:dyDescent="0.45">
      <c r="B7374" s="601"/>
      <c r="C7374" s="695"/>
      <c r="D7374" s="695"/>
      <c r="E7374" s="696"/>
      <c r="F7374" s="697"/>
      <c r="G7374" s="698"/>
      <c r="H7374" s="603"/>
      <c r="I7374" s="603"/>
      <c r="J7374" s="603"/>
      <c r="K7374" s="603"/>
      <c r="L7374" s="603"/>
      <c r="M7374" s="603"/>
      <c r="N7374" s="699"/>
      <c r="O7374" s="703"/>
      <c r="P7374" s="603"/>
      <c r="Q7374" s="603"/>
      <c r="R7374" s="603"/>
      <c r="S7374" s="603"/>
      <c r="T7374" s="603"/>
      <c r="U7374" s="603"/>
      <c r="V7374" s="699"/>
      <c r="W7374" s="700"/>
      <c r="X7374" s="701"/>
      <c r="Y7374" s="566"/>
      <c r="Z7374" s="566"/>
      <c r="AA7374" s="566"/>
      <c r="AB7374" s="566"/>
      <c r="AC7374" s="566"/>
      <c r="AD7374" s="566"/>
      <c r="AE7374" s="566"/>
      <c r="AF7374" s="566"/>
    </row>
    <row r="7375" spans="2:32" hidden="1" outlineLevel="1" x14ac:dyDescent="0.45">
      <c r="B7375" s="592"/>
      <c r="C7375" s="686"/>
      <c r="D7375" s="686"/>
      <c r="E7375" s="688"/>
      <c r="F7375" s="689"/>
      <c r="G7375" s="690"/>
      <c r="H7375" s="594"/>
      <c r="I7375" s="594"/>
      <c r="J7375" s="594"/>
      <c r="K7375" s="594"/>
      <c r="L7375" s="594"/>
      <c r="M7375" s="594"/>
      <c r="N7375" s="692"/>
      <c r="O7375" s="702"/>
      <c r="P7375" s="594"/>
      <c r="Q7375" s="594"/>
      <c r="R7375" s="594"/>
      <c r="S7375" s="594"/>
      <c r="T7375" s="594"/>
      <c r="U7375" s="594"/>
      <c r="V7375" s="692"/>
      <c r="W7375" s="693"/>
      <c r="X7375" s="694"/>
      <c r="Y7375" s="566"/>
      <c r="Z7375" s="566"/>
      <c r="AA7375" s="566"/>
      <c r="AB7375" s="566"/>
      <c r="AC7375" s="566"/>
      <c r="AD7375" s="566"/>
      <c r="AE7375" s="566"/>
      <c r="AF7375" s="566"/>
    </row>
    <row r="7376" spans="2:32" hidden="1" outlineLevel="1" x14ac:dyDescent="0.45">
      <c r="B7376" s="601"/>
      <c r="C7376" s="695"/>
      <c r="D7376" s="695"/>
      <c r="E7376" s="696"/>
      <c r="F7376" s="697"/>
      <c r="G7376" s="698"/>
      <c r="H7376" s="603"/>
      <c r="I7376" s="603"/>
      <c r="J7376" s="603"/>
      <c r="K7376" s="603"/>
      <c r="L7376" s="603"/>
      <c r="M7376" s="603"/>
      <c r="N7376" s="699"/>
      <c r="O7376" s="703"/>
      <c r="P7376" s="603"/>
      <c r="Q7376" s="603"/>
      <c r="R7376" s="603"/>
      <c r="S7376" s="603"/>
      <c r="T7376" s="603"/>
      <c r="U7376" s="603"/>
      <c r="V7376" s="699"/>
      <c r="W7376" s="700"/>
      <c r="X7376" s="701"/>
      <c r="Y7376" s="566"/>
      <c r="Z7376" s="566"/>
      <c r="AA7376" s="566"/>
      <c r="AB7376" s="566"/>
      <c r="AC7376" s="566"/>
      <c r="AD7376" s="566"/>
      <c r="AE7376" s="566"/>
      <c r="AF7376" s="566"/>
    </row>
    <row r="7377" spans="2:32" hidden="1" outlineLevel="1" x14ac:dyDescent="0.45">
      <c r="B7377" s="592"/>
      <c r="C7377" s="686"/>
      <c r="D7377" s="686"/>
      <c r="E7377" s="688"/>
      <c r="F7377" s="689"/>
      <c r="G7377" s="690"/>
      <c r="H7377" s="594"/>
      <c r="I7377" s="594"/>
      <c r="J7377" s="594"/>
      <c r="K7377" s="594"/>
      <c r="L7377" s="594"/>
      <c r="M7377" s="594"/>
      <c r="N7377" s="692"/>
      <c r="O7377" s="702"/>
      <c r="P7377" s="594"/>
      <c r="Q7377" s="594"/>
      <c r="R7377" s="594"/>
      <c r="S7377" s="594"/>
      <c r="T7377" s="594"/>
      <c r="U7377" s="594"/>
      <c r="V7377" s="692"/>
      <c r="W7377" s="693"/>
      <c r="X7377" s="694"/>
      <c r="Y7377" s="566"/>
      <c r="Z7377" s="566"/>
      <c r="AA7377" s="566"/>
      <c r="AB7377" s="566"/>
      <c r="AC7377" s="566"/>
      <c r="AD7377" s="566"/>
      <c r="AE7377" s="566"/>
      <c r="AF7377" s="566"/>
    </row>
    <row r="7378" spans="2:32" hidden="1" outlineLevel="1" x14ac:dyDescent="0.45">
      <c r="B7378" s="601"/>
      <c r="C7378" s="695"/>
      <c r="D7378" s="695"/>
      <c r="E7378" s="696"/>
      <c r="F7378" s="697"/>
      <c r="G7378" s="698"/>
      <c r="H7378" s="603"/>
      <c r="I7378" s="603"/>
      <c r="J7378" s="603"/>
      <c r="K7378" s="603"/>
      <c r="L7378" s="603"/>
      <c r="M7378" s="603"/>
      <c r="N7378" s="699"/>
      <c r="O7378" s="703"/>
      <c r="P7378" s="603"/>
      <c r="Q7378" s="603"/>
      <c r="R7378" s="603"/>
      <c r="S7378" s="603"/>
      <c r="T7378" s="603"/>
      <c r="U7378" s="603"/>
      <c r="V7378" s="699"/>
      <c r="W7378" s="700"/>
      <c r="X7378" s="701"/>
      <c r="Y7378" s="566"/>
      <c r="Z7378" s="566"/>
      <c r="AA7378" s="566"/>
      <c r="AB7378" s="566"/>
      <c r="AC7378" s="566"/>
      <c r="AD7378" s="566"/>
      <c r="AE7378" s="566"/>
      <c r="AF7378" s="566"/>
    </row>
    <row r="7379" spans="2:32" hidden="1" outlineLevel="1" x14ac:dyDescent="0.45">
      <c r="B7379" s="592"/>
      <c r="C7379" s="686"/>
      <c r="D7379" s="686"/>
      <c r="E7379" s="688"/>
      <c r="F7379" s="689"/>
      <c r="G7379" s="690"/>
      <c r="H7379" s="594"/>
      <c r="I7379" s="594"/>
      <c r="J7379" s="594"/>
      <c r="K7379" s="594"/>
      <c r="L7379" s="594"/>
      <c r="M7379" s="594"/>
      <c r="N7379" s="692"/>
      <c r="O7379" s="702"/>
      <c r="P7379" s="594"/>
      <c r="Q7379" s="594"/>
      <c r="R7379" s="594"/>
      <c r="S7379" s="594"/>
      <c r="T7379" s="594"/>
      <c r="U7379" s="594"/>
      <c r="V7379" s="692"/>
      <c r="W7379" s="693"/>
      <c r="X7379" s="694"/>
      <c r="Y7379" s="566"/>
      <c r="Z7379" s="566"/>
      <c r="AA7379" s="566"/>
      <c r="AB7379" s="566"/>
      <c r="AC7379" s="566"/>
      <c r="AD7379" s="566"/>
      <c r="AE7379" s="566"/>
      <c r="AF7379" s="566"/>
    </row>
    <row r="7380" spans="2:32" hidden="1" outlineLevel="1" x14ac:dyDescent="0.45">
      <c r="B7380" s="601"/>
      <c r="C7380" s="695"/>
      <c r="D7380" s="695"/>
      <c r="E7380" s="696"/>
      <c r="F7380" s="697"/>
      <c r="G7380" s="698"/>
      <c r="H7380" s="603"/>
      <c r="I7380" s="603"/>
      <c r="J7380" s="603"/>
      <c r="K7380" s="603"/>
      <c r="L7380" s="603"/>
      <c r="M7380" s="603"/>
      <c r="N7380" s="699"/>
      <c r="O7380" s="703"/>
      <c r="P7380" s="603"/>
      <c r="Q7380" s="603"/>
      <c r="R7380" s="603"/>
      <c r="S7380" s="603"/>
      <c r="T7380" s="603"/>
      <c r="U7380" s="603"/>
      <c r="V7380" s="699"/>
      <c r="W7380" s="700"/>
      <c r="X7380" s="701"/>
      <c r="Y7380" s="566"/>
      <c r="Z7380" s="566"/>
      <c r="AA7380" s="566"/>
      <c r="AB7380" s="566"/>
      <c r="AC7380" s="566"/>
      <c r="AD7380" s="566"/>
      <c r="AE7380" s="566"/>
      <c r="AF7380" s="566"/>
    </row>
    <row r="7381" spans="2:32" hidden="1" outlineLevel="1" x14ac:dyDescent="0.45">
      <c r="B7381" s="592"/>
      <c r="C7381" s="686"/>
      <c r="D7381" s="686"/>
      <c r="E7381" s="688"/>
      <c r="F7381" s="689"/>
      <c r="G7381" s="690"/>
      <c r="H7381" s="594"/>
      <c r="I7381" s="594"/>
      <c r="J7381" s="594"/>
      <c r="K7381" s="594"/>
      <c r="L7381" s="594"/>
      <c r="M7381" s="594"/>
      <c r="N7381" s="692"/>
      <c r="O7381" s="702"/>
      <c r="P7381" s="594"/>
      <c r="Q7381" s="594"/>
      <c r="R7381" s="594"/>
      <c r="S7381" s="594"/>
      <c r="T7381" s="594"/>
      <c r="U7381" s="594"/>
      <c r="V7381" s="692"/>
      <c r="W7381" s="693"/>
      <c r="X7381" s="694"/>
      <c r="Y7381" s="566"/>
      <c r="Z7381" s="566"/>
      <c r="AA7381" s="566"/>
      <c r="AB7381" s="566"/>
      <c r="AC7381" s="566"/>
      <c r="AD7381" s="566"/>
      <c r="AE7381" s="566"/>
      <c r="AF7381" s="566"/>
    </row>
    <row r="7382" spans="2:32" hidden="1" outlineLevel="1" x14ac:dyDescent="0.45">
      <c r="B7382" s="601"/>
      <c r="C7382" s="695"/>
      <c r="D7382" s="695"/>
      <c r="E7382" s="696"/>
      <c r="F7382" s="697"/>
      <c r="G7382" s="698"/>
      <c r="H7382" s="603"/>
      <c r="I7382" s="603"/>
      <c r="J7382" s="603"/>
      <c r="K7382" s="603"/>
      <c r="L7382" s="603"/>
      <c r="M7382" s="603"/>
      <c r="N7382" s="699"/>
      <c r="O7382" s="703"/>
      <c r="P7382" s="603"/>
      <c r="Q7382" s="603"/>
      <c r="R7382" s="603"/>
      <c r="S7382" s="603"/>
      <c r="T7382" s="603"/>
      <c r="U7382" s="603"/>
      <c r="V7382" s="699"/>
      <c r="W7382" s="700"/>
      <c r="X7382" s="701"/>
      <c r="Y7382" s="566"/>
      <c r="Z7382" s="566"/>
      <c r="AA7382" s="566"/>
      <c r="AB7382" s="566"/>
      <c r="AC7382" s="566"/>
      <c r="AD7382" s="566"/>
      <c r="AE7382" s="566"/>
      <c r="AF7382" s="566"/>
    </row>
    <row r="7383" spans="2:32" hidden="1" outlineLevel="1" x14ac:dyDescent="0.45">
      <c r="B7383" s="592"/>
      <c r="C7383" s="686"/>
      <c r="D7383" s="686"/>
      <c r="E7383" s="688"/>
      <c r="F7383" s="689"/>
      <c r="G7383" s="690"/>
      <c r="H7383" s="594"/>
      <c r="I7383" s="594"/>
      <c r="J7383" s="594"/>
      <c r="K7383" s="594"/>
      <c r="L7383" s="594"/>
      <c r="M7383" s="594"/>
      <c r="N7383" s="692"/>
      <c r="O7383" s="702"/>
      <c r="P7383" s="594"/>
      <c r="Q7383" s="594"/>
      <c r="R7383" s="594"/>
      <c r="S7383" s="594"/>
      <c r="T7383" s="594"/>
      <c r="U7383" s="594"/>
      <c r="V7383" s="692"/>
      <c r="W7383" s="693"/>
      <c r="X7383" s="694"/>
      <c r="Y7383" s="566"/>
      <c r="Z7383" s="566"/>
      <c r="AA7383" s="566"/>
      <c r="AB7383" s="566"/>
      <c r="AC7383" s="566"/>
      <c r="AD7383" s="566"/>
      <c r="AE7383" s="566"/>
      <c r="AF7383" s="566"/>
    </row>
    <row r="7384" spans="2:32" hidden="1" outlineLevel="1" x14ac:dyDescent="0.45">
      <c r="B7384" s="601"/>
      <c r="C7384" s="695"/>
      <c r="D7384" s="695"/>
      <c r="E7384" s="696"/>
      <c r="F7384" s="697"/>
      <c r="G7384" s="698"/>
      <c r="H7384" s="603"/>
      <c r="I7384" s="603"/>
      <c r="J7384" s="603"/>
      <c r="K7384" s="603"/>
      <c r="L7384" s="603"/>
      <c r="M7384" s="603"/>
      <c r="N7384" s="699"/>
      <c r="O7384" s="703"/>
      <c r="P7384" s="603"/>
      <c r="Q7384" s="603"/>
      <c r="R7384" s="603"/>
      <c r="S7384" s="603"/>
      <c r="T7384" s="603"/>
      <c r="U7384" s="603"/>
      <c r="V7384" s="699"/>
      <c r="W7384" s="700"/>
      <c r="X7384" s="701"/>
      <c r="Y7384" s="566"/>
      <c r="Z7384" s="566"/>
      <c r="AA7384" s="566"/>
      <c r="AB7384" s="566"/>
      <c r="AC7384" s="566"/>
      <c r="AD7384" s="566"/>
      <c r="AE7384" s="566"/>
      <c r="AF7384" s="566"/>
    </row>
    <row r="7385" spans="2:32" hidden="1" outlineLevel="1" x14ac:dyDescent="0.45">
      <c r="B7385" s="592"/>
      <c r="C7385" s="686"/>
      <c r="D7385" s="686"/>
      <c r="E7385" s="688"/>
      <c r="F7385" s="689"/>
      <c r="G7385" s="690"/>
      <c r="H7385" s="594"/>
      <c r="I7385" s="594"/>
      <c r="J7385" s="594"/>
      <c r="K7385" s="594"/>
      <c r="L7385" s="594"/>
      <c r="M7385" s="594"/>
      <c r="N7385" s="692"/>
      <c r="O7385" s="702"/>
      <c r="P7385" s="594"/>
      <c r="Q7385" s="594"/>
      <c r="R7385" s="594"/>
      <c r="S7385" s="594"/>
      <c r="T7385" s="594"/>
      <c r="U7385" s="594"/>
      <c r="V7385" s="692"/>
      <c r="W7385" s="693"/>
      <c r="X7385" s="694"/>
      <c r="Y7385" s="566"/>
      <c r="Z7385" s="566"/>
      <c r="AA7385" s="566"/>
      <c r="AB7385" s="566"/>
      <c r="AC7385" s="566"/>
      <c r="AD7385" s="566"/>
      <c r="AE7385" s="566"/>
      <c r="AF7385" s="566"/>
    </row>
    <row r="7386" spans="2:32" hidden="1" outlineLevel="1" x14ac:dyDescent="0.45">
      <c r="B7386" s="601"/>
      <c r="C7386" s="695"/>
      <c r="D7386" s="695"/>
      <c r="E7386" s="696"/>
      <c r="F7386" s="697"/>
      <c r="G7386" s="698"/>
      <c r="H7386" s="603"/>
      <c r="I7386" s="603"/>
      <c r="J7386" s="603"/>
      <c r="K7386" s="603"/>
      <c r="L7386" s="603"/>
      <c r="M7386" s="603"/>
      <c r="N7386" s="699"/>
      <c r="O7386" s="703"/>
      <c r="P7386" s="603"/>
      <c r="Q7386" s="603"/>
      <c r="R7386" s="603"/>
      <c r="S7386" s="603"/>
      <c r="T7386" s="603"/>
      <c r="U7386" s="603"/>
      <c r="V7386" s="699"/>
      <c r="W7386" s="700"/>
      <c r="X7386" s="701"/>
      <c r="Y7386" s="566"/>
      <c r="Z7386" s="566"/>
      <c r="AA7386" s="566"/>
      <c r="AB7386" s="566"/>
      <c r="AC7386" s="566"/>
      <c r="AD7386" s="566"/>
      <c r="AE7386" s="566"/>
      <c r="AF7386" s="566"/>
    </row>
    <row r="7387" spans="2:32" hidden="1" outlineLevel="1" x14ac:dyDescent="0.45">
      <c r="B7387" s="592"/>
      <c r="C7387" s="686"/>
      <c r="D7387" s="686"/>
      <c r="E7387" s="688"/>
      <c r="F7387" s="689"/>
      <c r="G7387" s="690"/>
      <c r="H7387" s="594"/>
      <c r="I7387" s="594"/>
      <c r="J7387" s="594"/>
      <c r="K7387" s="594"/>
      <c r="L7387" s="594"/>
      <c r="M7387" s="594"/>
      <c r="N7387" s="692"/>
      <c r="O7387" s="702"/>
      <c r="P7387" s="594"/>
      <c r="Q7387" s="594"/>
      <c r="R7387" s="594"/>
      <c r="S7387" s="594"/>
      <c r="T7387" s="594"/>
      <c r="U7387" s="594"/>
      <c r="V7387" s="692"/>
      <c r="W7387" s="693"/>
      <c r="X7387" s="694"/>
      <c r="Y7387" s="566"/>
      <c r="Z7387" s="566"/>
      <c r="AA7387" s="566"/>
      <c r="AB7387" s="566"/>
      <c r="AC7387" s="566"/>
      <c r="AD7387" s="566"/>
      <c r="AE7387" s="566"/>
      <c r="AF7387" s="566"/>
    </row>
    <row r="7388" spans="2:32" hidden="1" outlineLevel="1" x14ac:dyDescent="0.45">
      <c r="B7388" s="601"/>
      <c r="C7388" s="695"/>
      <c r="D7388" s="695"/>
      <c r="E7388" s="696"/>
      <c r="F7388" s="697"/>
      <c r="G7388" s="698"/>
      <c r="H7388" s="603"/>
      <c r="I7388" s="603"/>
      <c r="J7388" s="603"/>
      <c r="K7388" s="603"/>
      <c r="L7388" s="603"/>
      <c r="M7388" s="603"/>
      <c r="N7388" s="699"/>
      <c r="O7388" s="703"/>
      <c r="P7388" s="603"/>
      <c r="Q7388" s="603"/>
      <c r="R7388" s="603"/>
      <c r="S7388" s="603"/>
      <c r="T7388" s="603"/>
      <c r="U7388" s="603"/>
      <c r="V7388" s="699"/>
      <c r="W7388" s="700"/>
      <c r="X7388" s="701"/>
      <c r="Y7388" s="566"/>
      <c r="Z7388" s="566"/>
      <c r="AA7388" s="566"/>
      <c r="AB7388" s="566"/>
      <c r="AC7388" s="566"/>
      <c r="AD7388" s="566"/>
      <c r="AE7388" s="566"/>
      <c r="AF7388" s="566"/>
    </row>
    <row r="7389" spans="2:32" hidden="1" outlineLevel="1" x14ac:dyDescent="0.45">
      <c r="B7389" s="592"/>
      <c r="C7389" s="686"/>
      <c r="D7389" s="686"/>
      <c r="E7389" s="688"/>
      <c r="F7389" s="689"/>
      <c r="G7389" s="690"/>
      <c r="H7389" s="594"/>
      <c r="I7389" s="594"/>
      <c r="J7389" s="594"/>
      <c r="K7389" s="594"/>
      <c r="L7389" s="594"/>
      <c r="M7389" s="594"/>
      <c r="N7389" s="692"/>
      <c r="O7389" s="702"/>
      <c r="P7389" s="594"/>
      <c r="Q7389" s="594"/>
      <c r="R7389" s="594"/>
      <c r="S7389" s="594"/>
      <c r="T7389" s="594"/>
      <c r="U7389" s="594"/>
      <c r="V7389" s="692"/>
      <c r="W7389" s="693"/>
      <c r="X7389" s="694"/>
      <c r="Y7389" s="566"/>
      <c r="Z7389" s="566"/>
      <c r="AA7389" s="566"/>
      <c r="AB7389" s="566"/>
      <c r="AC7389" s="566"/>
      <c r="AD7389" s="566"/>
      <c r="AE7389" s="566"/>
      <c r="AF7389" s="566"/>
    </row>
    <row r="7390" spans="2:32" hidden="1" outlineLevel="1" x14ac:dyDescent="0.45">
      <c r="B7390" s="601"/>
      <c r="C7390" s="695"/>
      <c r="D7390" s="695"/>
      <c r="E7390" s="696"/>
      <c r="F7390" s="697"/>
      <c r="G7390" s="698"/>
      <c r="H7390" s="603"/>
      <c r="I7390" s="603"/>
      <c r="J7390" s="603"/>
      <c r="K7390" s="603"/>
      <c r="L7390" s="603"/>
      <c r="M7390" s="603"/>
      <c r="N7390" s="699"/>
      <c r="O7390" s="703"/>
      <c r="P7390" s="603"/>
      <c r="Q7390" s="603"/>
      <c r="R7390" s="603"/>
      <c r="S7390" s="603"/>
      <c r="T7390" s="603"/>
      <c r="U7390" s="603"/>
      <c r="V7390" s="699"/>
      <c r="W7390" s="700"/>
      <c r="X7390" s="701"/>
      <c r="Y7390" s="566"/>
      <c r="Z7390" s="566"/>
      <c r="AA7390" s="566"/>
      <c r="AB7390" s="566"/>
      <c r="AC7390" s="566"/>
      <c r="AD7390" s="566"/>
      <c r="AE7390" s="566"/>
      <c r="AF7390" s="566"/>
    </row>
    <row r="7391" spans="2:32" hidden="1" outlineLevel="1" x14ac:dyDescent="0.45">
      <c r="B7391" s="592"/>
      <c r="C7391" s="686"/>
      <c r="D7391" s="686"/>
      <c r="E7391" s="688"/>
      <c r="F7391" s="689"/>
      <c r="G7391" s="690"/>
      <c r="H7391" s="594"/>
      <c r="I7391" s="594"/>
      <c r="J7391" s="594"/>
      <c r="K7391" s="594"/>
      <c r="L7391" s="594"/>
      <c r="M7391" s="594"/>
      <c r="N7391" s="692"/>
      <c r="O7391" s="702"/>
      <c r="P7391" s="594"/>
      <c r="Q7391" s="594"/>
      <c r="R7391" s="594"/>
      <c r="S7391" s="594"/>
      <c r="T7391" s="594"/>
      <c r="U7391" s="594"/>
      <c r="V7391" s="692"/>
      <c r="W7391" s="693"/>
      <c r="X7391" s="694"/>
      <c r="Y7391" s="566"/>
      <c r="Z7391" s="566"/>
      <c r="AA7391" s="566"/>
      <c r="AB7391" s="566"/>
      <c r="AC7391" s="566"/>
      <c r="AD7391" s="566"/>
      <c r="AE7391" s="566"/>
      <c r="AF7391" s="566"/>
    </row>
    <row r="7392" spans="2:32" hidden="1" outlineLevel="1" x14ac:dyDescent="0.45">
      <c r="B7392" s="601"/>
      <c r="C7392" s="695"/>
      <c r="D7392" s="695"/>
      <c r="E7392" s="696"/>
      <c r="F7392" s="697"/>
      <c r="G7392" s="698"/>
      <c r="H7392" s="603"/>
      <c r="I7392" s="603"/>
      <c r="J7392" s="603"/>
      <c r="K7392" s="603"/>
      <c r="L7392" s="603"/>
      <c r="M7392" s="603"/>
      <c r="N7392" s="699"/>
      <c r="O7392" s="703"/>
      <c r="P7392" s="603"/>
      <c r="Q7392" s="603"/>
      <c r="R7392" s="603"/>
      <c r="S7392" s="603"/>
      <c r="T7392" s="603"/>
      <c r="U7392" s="603"/>
      <c r="V7392" s="699"/>
      <c r="W7392" s="700"/>
      <c r="X7392" s="701"/>
      <c r="Y7392" s="566"/>
      <c r="Z7392" s="566"/>
      <c r="AA7392" s="566"/>
      <c r="AB7392" s="566"/>
      <c r="AC7392" s="566"/>
      <c r="AD7392" s="566"/>
      <c r="AE7392" s="566"/>
      <c r="AF7392" s="566"/>
    </row>
    <row r="7393" spans="2:32" hidden="1" outlineLevel="1" x14ac:dyDescent="0.45">
      <c r="B7393" s="592"/>
      <c r="C7393" s="686"/>
      <c r="D7393" s="686"/>
      <c r="E7393" s="688"/>
      <c r="F7393" s="689"/>
      <c r="G7393" s="690"/>
      <c r="H7393" s="594"/>
      <c r="I7393" s="594"/>
      <c r="J7393" s="594"/>
      <c r="K7393" s="594"/>
      <c r="L7393" s="594"/>
      <c r="M7393" s="594"/>
      <c r="N7393" s="692"/>
      <c r="O7393" s="702"/>
      <c r="P7393" s="594"/>
      <c r="Q7393" s="594"/>
      <c r="R7393" s="594"/>
      <c r="S7393" s="594"/>
      <c r="T7393" s="594"/>
      <c r="U7393" s="594"/>
      <c r="V7393" s="692"/>
      <c r="W7393" s="693"/>
      <c r="X7393" s="694"/>
      <c r="Y7393" s="566"/>
      <c r="Z7393" s="566"/>
      <c r="AA7393" s="566"/>
      <c r="AB7393" s="566"/>
      <c r="AC7393" s="566"/>
      <c r="AD7393" s="566"/>
      <c r="AE7393" s="566"/>
      <c r="AF7393" s="566"/>
    </row>
    <row r="7394" spans="2:32" hidden="1" outlineLevel="1" x14ac:dyDescent="0.45">
      <c r="B7394" s="601"/>
      <c r="C7394" s="695"/>
      <c r="D7394" s="695"/>
      <c r="E7394" s="696"/>
      <c r="F7394" s="697"/>
      <c r="G7394" s="698"/>
      <c r="H7394" s="603"/>
      <c r="I7394" s="603"/>
      <c r="J7394" s="603"/>
      <c r="K7394" s="603"/>
      <c r="L7394" s="603"/>
      <c r="M7394" s="603"/>
      <c r="N7394" s="699"/>
      <c r="O7394" s="703"/>
      <c r="P7394" s="603"/>
      <c r="Q7394" s="603"/>
      <c r="R7394" s="603"/>
      <c r="S7394" s="603"/>
      <c r="T7394" s="603"/>
      <c r="U7394" s="603"/>
      <c r="V7394" s="699"/>
      <c r="W7394" s="700"/>
      <c r="X7394" s="701"/>
      <c r="Y7394" s="566"/>
      <c r="Z7394" s="566"/>
      <c r="AA7394" s="566"/>
      <c r="AB7394" s="566"/>
      <c r="AC7394" s="566"/>
      <c r="AD7394" s="566"/>
      <c r="AE7394" s="566"/>
      <c r="AF7394" s="566"/>
    </row>
    <row r="7395" spans="2:32" hidden="1" outlineLevel="1" x14ac:dyDescent="0.45">
      <c r="B7395" s="592"/>
      <c r="C7395" s="686"/>
      <c r="D7395" s="686"/>
      <c r="E7395" s="688"/>
      <c r="F7395" s="689"/>
      <c r="G7395" s="690"/>
      <c r="H7395" s="594"/>
      <c r="I7395" s="594"/>
      <c r="J7395" s="594"/>
      <c r="K7395" s="594"/>
      <c r="L7395" s="594"/>
      <c r="M7395" s="594"/>
      <c r="N7395" s="692"/>
      <c r="O7395" s="702"/>
      <c r="P7395" s="594"/>
      <c r="Q7395" s="594"/>
      <c r="R7395" s="594"/>
      <c r="S7395" s="594"/>
      <c r="T7395" s="594"/>
      <c r="U7395" s="594"/>
      <c r="V7395" s="692"/>
      <c r="W7395" s="693"/>
      <c r="X7395" s="694"/>
      <c r="Y7395" s="566"/>
      <c r="Z7395" s="566"/>
      <c r="AA7395" s="566"/>
      <c r="AB7395" s="566"/>
      <c r="AC7395" s="566"/>
      <c r="AD7395" s="566"/>
      <c r="AE7395" s="566"/>
      <c r="AF7395" s="566"/>
    </row>
    <row r="7396" spans="2:32" hidden="1" outlineLevel="1" x14ac:dyDescent="0.45">
      <c r="B7396" s="601"/>
      <c r="C7396" s="695"/>
      <c r="D7396" s="695"/>
      <c r="E7396" s="696"/>
      <c r="F7396" s="697"/>
      <c r="G7396" s="698"/>
      <c r="H7396" s="603"/>
      <c r="I7396" s="603"/>
      <c r="J7396" s="603"/>
      <c r="K7396" s="603"/>
      <c r="L7396" s="603"/>
      <c r="M7396" s="603"/>
      <c r="N7396" s="699"/>
      <c r="O7396" s="703"/>
      <c r="P7396" s="603"/>
      <c r="Q7396" s="603"/>
      <c r="R7396" s="603"/>
      <c r="S7396" s="603"/>
      <c r="T7396" s="603"/>
      <c r="U7396" s="603"/>
      <c r="V7396" s="699"/>
      <c r="W7396" s="700"/>
      <c r="X7396" s="701"/>
      <c r="Y7396" s="566"/>
      <c r="Z7396" s="566"/>
      <c r="AA7396" s="566"/>
      <c r="AB7396" s="566"/>
      <c r="AC7396" s="566"/>
      <c r="AD7396" s="566"/>
      <c r="AE7396" s="566"/>
      <c r="AF7396" s="566"/>
    </row>
    <row r="7397" spans="2:32" hidden="1" outlineLevel="1" x14ac:dyDescent="0.45">
      <c r="B7397" s="592"/>
      <c r="C7397" s="686"/>
      <c r="D7397" s="686"/>
      <c r="E7397" s="688"/>
      <c r="F7397" s="689"/>
      <c r="G7397" s="690"/>
      <c r="H7397" s="594"/>
      <c r="I7397" s="594"/>
      <c r="J7397" s="594"/>
      <c r="K7397" s="594"/>
      <c r="L7397" s="594"/>
      <c r="M7397" s="594"/>
      <c r="N7397" s="692"/>
      <c r="O7397" s="702"/>
      <c r="P7397" s="594"/>
      <c r="Q7397" s="594"/>
      <c r="R7397" s="594"/>
      <c r="S7397" s="594"/>
      <c r="T7397" s="594"/>
      <c r="U7397" s="594"/>
      <c r="V7397" s="692"/>
      <c r="W7397" s="693"/>
      <c r="X7397" s="694"/>
      <c r="Y7397" s="566"/>
      <c r="Z7397" s="566"/>
      <c r="AA7397" s="566"/>
      <c r="AB7397" s="566"/>
      <c r="AC7397" s="566"/>
      <c r="AD7397" s="566"/>
      <c r="AE7397" s="566"/>
      <c r="AF7397" s="566"/>
    </row>
    <row r="7398" spans="2:32" hidden="1" outlineLevel="1" x14ac:dyDescent="0.45">
      <c r="B7398" s="601"/>
      <c r="C7398" s="695"/>
      <c r="D7398" s="695"/>
      <c r="E7398" s="696"/>
      <c r="F7398" s="697"/>
      <c r="G7398" s="698"/>
      <c r="H7398" s="603"/>
      <c r="I7398" s="603"/>
      <c r="J7398" s="603"/>
      <c r="K7398" s="603"/>
      <c r="L7398" s="603"/>
      <c r="M7398" s="603"/>
      <c r="N7398" s="699"/>
      <c r="O7398" s="703"/>
      <c r="P7398" s="603"/>
      <c r="Q7398" s="603"/>
      <c r="R7398" s="603"/>
      <c r="S7398" s="603"/>
      <c r="T7398" s="603"/>
      <c r="U7398" s="603"/>
      <c r="V7398" s="699"/>
      <c r="W7398" s="700"/>
      <c r="X7398" s="701"/>
      <c r="Y7398" s="566"/>
      <c r="Z7398" s="566"/>
      <c r="AA7398" s="566"/>
      <c r="AB7398" s="566"/>
      <c r="AC7398" s="566"/>
      <c r="AD7398" s="566"/>
      <c r="AE7398" s="566"/>
      <c r="AF7398" s="566"/>
    </row>
    <row r="7399" spans="2:32" hidden="1" outlineLevel="1" x14ac:dyDescent="0.45">
      <c r="B7399" s="592"/>
      <c r="C7399" s="686"/>
      <c r="D7399" s="686"/>
      <c r="E7399" s="688"/>
      <c r="F7399" s="689"/>
      <c r="G7399" s="690"/>
      <c r="H7399" s="594"/>
      <c r="I7399" s="594"/>
      <c r="J7399" s="594"/>
      <c r="K7399" s="594"/>
      <c r="L7399" s="594"/>
      <c r="M7399" s="594"/>
      <c r="N7399" s="692"/>
      <c r="O7399" s="702"/>
      <c r="P7399" s="594"/>
      <c r="Q7399" s="594"/>
      <c r="R7399" s="594"/>
      <c r="S7399" s="594"/>
      <c r="T7399" s="594"/>
      <c r="U7399" s="594"/>
      <c r="V7399" s="692"/>
      <c r="W7399" s="693"/>
      <c r="X7399" s="694"/>
      <c r="Y7399" s="566"/>
      <c r="Z7399" s="566"/>
      <c r="AA7399" s="566"/>
      <c r="AB7399" s="566"/>
      <c r="AC7399" s="566"/>
      <c r="AD7399" s="566"/>
      <c r="AE7399" s="566"/>
      <c r="AF7399" s="566"/>
    </row>
    <row r="7400" spans="2:32" hidden="1" outlineLevel="1" x14ac:dyDescent="0.45">
      <c r="B7400" s="601"/>
      <c r="C7400" s="695"/>
      <c r="D7400" s="695"/>
      <c r="E7400" s="696"/>
      <c r="F7400" s="697"/>
      <c r="G7400" s="698"/>
      <c r="H7400" s="603"/>
      <c r="I7400" s="603"/>
      <c r="J7400" s="603"/>
      <c r="K7400" s="603"/>
      <c r="L7400" s="603"/>
      <c r="M7400" s="603"/>
      <c r="N7400" s="699"/>
      <c r="O7400" s="703"/>
      <c r="P7400" s="603"/>
      <c r="Q7400" s="603"/>
      <c r="R7400" s="603"/>
      <c r="S7400" s="603"/>
      <c r="T7400" s="603"/>
      <c r="U7400" s="603"/>
      <c r="V7400" s="699"/>
      <c r="W7400" s="700"/>
      <c r="X7400" s="701"/>
      <c r="Y7400" s="566"/>
      <c r="Z7400" s="566"/>
      <c r="AA7400" s="566"/>
      <c r="AB7400" s="566"/>
      <c r="AC7400" s="566"/>
      <c r="AD7400" s="566"/>
      <c r="AE7400" s="566"/>
      <c r="AF7400" s="566"/>
    </row>
    <row r="7401" spans="2:32" hidden="1" outlineLevel="1" x14ac:dyDescent="0.45">
      <c r="B7401" s="592"/>
      <c r="C7401" s="686"/>
      <c r="D7401" s="686"/>
      <c r="E7401" s="688"/>
      <c r="F7401" s="689"/>
      <c r="G7401" s="690"/>
      <c r="H7401" s="594"/>
      <c r="I7401" s="594"/>
      <c r="J7401" s="594"/>
      <c r="K7401" s="594"/>
      <c r="L7401" s="594"/>
      <c r="M7401" s="594"/>
      <c r="N7401" s="692"/>
      <c r="O7401" s="702"/>
      <c r="P7401" s="594"/>
      <c r="Q7401" s="594"/>
      <c r="R7401" s="594"/>
      <c r="S7401" s="594"/>
      <c r="T7401" s="594"/>
      <c r="U7401" s="594"/>
      <c r="V7401" s="692"/>
      <c r="W7401" s="693"/>
      <c r="X7401" s="694"/>
      <c r="Y7401" s="566"/>
      <c r="Z7401" s="566"/>
      <c r="AA7401" s="566"/>
      <c r="AB7401" s="566"/>
      <c r="AC7401" s="566"/>
      <c r="AD7401" s="566"/>
      <c r="AE7401" s="566"/>
      <c r="AF7401" s="566"/>
    </row>
    <row r="7402" spans="2:32" hidden="1" outlineLevel="1" x14ac:dyDescent="0.45">
      <c r="B7402" s="601"/>
      <c r="C7402" s="695"/>
      <c r="D7402" s="695"/>
      <c r="E7402" s="696"/>
      <c r="F7402" s="697"/>
      <c r="G7402" s="698"/>
      <c r="H7402" s="603"/>
      <c r="I7402" s="603"/>
      <c r="J7402" s="603"/>
      <c r="K7402" s="603"/>
      <c r="L7402" s="603"/>
      <c r="M7402" s="603"/>
      <c r="N7402" s="699"/>
      <c r="O7402" s="703"/>
      <c r="P7402" s="603"/>
      <c r="Q7402" s="603"/>
      <c r="R7402" s="603"/>
      <c r="S7402" s="603"/>
      <c r="T7402" s="603"/>
      <c r="U7402" s="603"/>
      <c r="V7402" s="699"/>
      <c r="W7402" s="700"/>
      <c r="X7402" s="701"/>
      <c r="Y7402" s="566"/>
      <c r="Z7402" s="566"/>
      <c r="AA7402" s="566"/>
      <c r="AB7402" s="566"/>
      <c r="AC7402" s="566"/>
      <c r="AD7402" s="566"/>
      <c r="AE7402" s="566"/>
      <c r="AF7402" s="566"/>
    </row>
    <row r="7403" spans="2:32" hidden="1" outlineLevel="1" x14ac:dyDescent="0.45">
      <c r="B7403" s="592"/>
      <c r="C7403" s="686"/>
      <c r="D7403" s="686"/>
      <c r="E7403" s="688"/>
      <c r="F7403" s="689"/>
      <c r="G7403" s="690"/>
      <c r="H7403" s="594"/>
      <c r="I7403" s="594"/>
      <c r="J7403" s="594"/>
      <c r="K7403" s="594"/>
      <c r="L7403" s="594"/>
      <c r="M7403" s="594"/>
      <c r="N7403" s="692"/>
      <c r="O7403" s="702"/>
      <c r="P7403" s="594"/>
      <c r="Q7403" s="594"/>
      <c r="R7403" s="594"/>
      <c r="S7403" s="594"/>
      <c r="T7403" s="594"/>
      <c r="U7403" s="594"/>
      <c r="V7403" s="692"/>
      <c r="W7403" s="693"/>
      <c r="X7403" s="694"/>
      <c r="Y7403" s="566"/>
      <c r="Z7403" s="566"/>
      <c r="AA7403" s="566"/>
      <c r="AB7403" s="566"/>
      <c r="AC7403" s="566"/>
      <c r="AD7403" s="566"/>
      <c r="AE7403" s="566"/>
      <c r="AF7403" s="566"/>
    </row>
    <row r="7404" spans="2:32" hidden="1" outlineLevel="1" x14ac:dyDescent="0.45">
      <c r="B7404" s="601"/>
      <c r="C7404" s="695"/>
      <c r="D7404" s="695"/>
      <c r="E7404" s="696"/>
      <c r="F7404" s="697"/>
      <c r="G7404" s="698"/>
      <c r="H7404" s="603"/>
      <c r="I7404" s="603"/>
      <c r="J7404" s="603"/>
      <c r="K7404" s="603"/>
      <c r="L7404" s="603"/>
      <c r="M7404" s="603"/>
      <c r="N7404" s="699"/>
      <c r="O7404" s="703"/>
      <c r="P7404" s="603"/>
      <c r="Q7404" s="603"/>
      <c r="R7404" s="603"/>
      <c r="S7404" s="603"/>
      <c r="T7404" s="603"/>
      <c r="U7404" s="603"/>
      <c r="V7404" s="699"/>
      <c r="W7404" s="700"/>
      <c r="X7404" s="701"/>
      <c r="Y7404" s="566"/>
      <c r="Z7404" s="566"/>
      <c r="AA7404" s="566"/>
      <c r="AB7404" s="566"/>
      <c r="AC7404" s="566"/>
      <c r="AD7404" s="566"/>
      <c r="AE7404" s="566"/>
      <c r="AF7404" s="566"/>
    </row>
    <row r="7405" spans="2:32" hidden="1" outlineLevel="1" x14ac:dyDescent="0.45">
      <c r="B7405" s="592"/>
      <c r="C7405" s="686"/>
      <c r="D7405" s="686"/>
      <c r="E7405" s="688"/>
      <c r="F7405" s="689"/>
      <c r="G7405" s="690"/>
      <c r="H7405" s="594"/>
      <c r="I7405" s="594"/>
      <c r="J7405" s="594"/>
      <c r="K7405" s="594"/>
      <c r="L7405" s="594"/>
      <c r="M7405" s="594"/>
      <c r="N7405" s="692"/>
      <c r="O7405" s="702"/>
      <c r="P7405" s="594"/>
      <c r="Q7405" s="594"/>
      <c r="R7405" s="594"/>
      <c r="S7405" s="594"/>
      <c r="T7405" s="594"/>
      <c r="U7405" s="594"/>
      <c r="V7405" s="692"/>
      <c r="W7405" s="693"/>
      <c r="X7405" s="694"/>
      <c r="Y7405" s="566"/>
      <c r="Z7405" s="566"/>
      <c r="AA7405" s="566"/>
      <c r="AB7405" s="566"/>
      <c r="AC7405" s="566"/>
      <c r="AD7405" s="566"/>
      <c r="AE7405" s="566"/>
      <c r="AF7405" s="566"/>
    </row>
    <row r="7406" spans="2:32" hidden="1" outlineLevel="1" x14ac:dyDescent="0.45">
      <c r="B7406" s="601"/>
      <c r="C7406" s="695"/>
      <c r="D7406" s="695"/>
      <c r="E7406" s="696"/>
      <c r="F7406" s="697"/>
      <c r="G7406" s="698"/>
      <c r="H7406" s="603"/>
      <c r="I7406" s="603"/>
      <c r="J7406" s="603"/>
      <c r="K7406" s="603"/>
      <c r="L7406" s="603"/>
      <c r="M7406" s="603"/>
      <c r="N7406" s="699"/>
      <c r="O7406" s="703"/>
      <c r="P7406" s="603"/>
      <c r="Q7406" s="603"/>
      <c r="R7406" s="603"/>
      <c r="S7406" s="603"/>
      <c r="T7406" s="603"/>
      <c r="U7406" s="603"/>
      <c r="V7406" s="699"/>
      <c r="W7406" s="700"/>
      <c r="X7406" s="701"/>
      <c r="Y7406" s="566"/>
      <c r="Z7406" s="566"/>
      <c r="AA7406" s="566"/>
      <c r="AB7406" s="566"/>
      <c r="AC7406" s="566"/>
      <c r="AD7406" s="566"/>
      <c r="AE7406" s="566"/>
      <c r="AF7406" s="566"/>
    </row>
    <row r="7407" spans="2:32" hidden="1" outlineLevel="1" x14ac:dyDescent="0.45">
      <c r="B7407" s="592"/>
      <c r="C7407" s="686"/>
      <c r="D7407" s="686"/>
      <c r="E7407" s="688"/>
      <c r="F7407" s="689"/>
      <c r="G7407" s="690"/>
      <c r="H7407" s="594"/>
      <c r="I7407" s="594"/>
      <c r="J7407" s="594"/>
      <c r="K7407" s="594"/>
      <c r="L7407" s="594"/>
      <c r="M7407" s="594"/>
      <c r="N7407" s="692"/>
      <c r="O7407" s="702"/>
      <c r="P7407" s="594"/>
      <c r="Q7407" s="594"/>
      <c r="R7407" s="594"/>
      <c r="S7407" s="594"/>
      <c r="T7407" s="594"/>
      <c r="U7407" s="594"/>
      <c r="V7407" s="692"/>
      <c r="W7407" s="693"/>
      <c r="X7407" s="694"/>
      <c r="Y7407" s="566"/>
      <c r="Z7407" s="566"/>
      <c r="AA7407" s="566"/>
      <c r="AB7407" s="566"/>
      <c r="AC7407" s="566"/>
      <c r="AD7407" s="566"/>
      <c r="AE7407" s="566"/>
      <c r="AF7407" s="566"/>
    </row>
    <row r="7408" spans="2:32" hidden="1" outlineLevel="1" x14ac:dyDescent="0.45">
      <c r="B7408" s="601"/>
      <c r="C7408" s="695"/>
      <c r="D7408" s="695"/>
      <c r="E7408" s="696"/>
      <c r="F7408" s="697"/>
      <c r="G7408" s="698"/>
      <c r="H7408" s="603"/>
      <c r="I7408" s="603"/>
      <c r="J7408" s="603"/>
      <c r="K7408" s="603"/>
      <c r="L7408" s="603"/>
      <c r="M7408" s="603"/>
      <c r="N7408" s="699"/>
      <c r="O7408" s="703"/>
      <c r="P7408" s="603"/>
      <c r="Q7408" s="603"/>
      <c r="R7408" s="603"/>
      <c r="S7408" s="603"/>
      <c r="T7408" s="603"/>
      <c r="U7408" s="603"/>
      <c r="V7408" s="699"/>
      <c r="W7408" s="700"/>
      <c r="X7408" s="701"/>
      <c r="Y7408" s="566"/>
      <c r="Z7408" s="566"/>
      <c r="AA7408" s="566"/>
      <c r="AB7408" s="566"/>
      <c r="AC7408" s="566"/>
      <c r="AD7408" s="566"/>
      <c r="AE7408" s="566"/>
      <c r="AF7408" s="566"/>
    </row>
    <row r="7409" spans="2:32" hidden="1" outlineLevel="1" x14ac:dyDescent="0.45">
      <c r="B7409" s="592"/>
      <c r="C7409" s="686"/>
      <c r="D7409" s="686"/>
      <c r="E7409" s="688"/>
      <c r="F7409" s="689"/>
      <c r="G7409" s="690"/>
      <c r="H7409" s="594"/>
      <c r="I7409" s="594"/>
      <c r="J7409" s="594"/>
      <c r="K7409" s="594"/>
      <c r="L7409" s="594"/>
      <c r="M7409" s="594"/>
      <c r="N7409" s="692"/>
      <c r="O7409" s="702"/>
      <c r="P7409" s="594"/>
      <c r="Q7409" s="594"/>
      <c r="R7409" s="594"/>
      <c r="S7409" s="594"/>
      <c r="T7409" s="594"/>
      <c r="U7409" s="594"/>
      <c r="V7409" s="692"/>
      <c r="W7409" s="693"/>
      <c r="X7409" s="694"/>
      <c r="Y7409" s="566"/>
      <c r="Z7409" s="566"/>
      <c r="AA7409" s="566"/>
      <c r="AB7409" s="566"/>
      <c r="AC7409" s="566"/>
      <c r="AD7409" s="566"/>
      <c r="AE7409" s="566"/>
      <c r="AF7409" s="566"/>
    </row>
    <row r="7410" spans="2:32" hidden="1" outlineLevel="1" x14ac:dyDescent="0.45">
      <c r="B7410" s="601"/>
      <c r="C7410" s="695"/>
      <c r="D7410" s="695"/>
      <c r="E7410" s="696"/>
      <c r="F7410" s="697"/>
      <c r="G7410" s="698"/>
      <c r="H7410" s="603"/>
      <c r="I7410" s="603"/>
      <c r="J7410" s="603"/>
      <c r="K7410" s="603"/>
      <c r="L7410" s="603"/>
      <c r="M7410" s="603"/>
      <c r="N7410" s="699"/>
      <c r="O7410" s="703"/>
      <c r="P7410" s="603"/>
      <c r="Q7410" s="603"/>
      <c r="R7410" s="603"/>
      <c r="S7410" s="603"/>
      <c r="T7410" s="603"/>
      <c r="U7410" s="603"/>
      <c r="V7410" s="699"/>
      <c r="W7410" s="700"/>
      <c r="X7410" s="701"/>
      <c r="Y7410" s="566"/>
      <c r="Z7410" s="566"/>
      <c r="AA7410" s="566"/>
      <c r="AB7410" s="566"/>
      <c r="AC7410" s="566"/>
      <c r="AD7410" s="566"/>
      <c r="AE7410" s="566"/>
      <c r="AF7410" s="566"/>
    </row>
    <row r="7411" spans="2:32" hidden="1" outlineLevel="1" x14ac:dyDescent="0.45">
      <c r="B7411" s="592"/>
      <c r="C7411" s="686"/>
      <c r="D7411" s="686"/>
      <c r="E7411" s="688"/>
      <c r="F7411" s="689"/>
      <c r="G7411" s="690"/>
      <c r="H7411" s="594"/>
      <c r="I7411" s="594"/>
      <c r="J7411" s="594"/>
      <c r="K7411" s="594"/>
      <c r="L7411" s="594"/>
      <c r="M7411" s="594"/>
      <c r="N7411" s="692"/>
      <c r="O7411" s="702"/>
      <c r="P7411" s="594"/>
      <c r="Q7411" s="594"/>
      <c r="R7411" s="594"/>
      <c r="S7411" s="594"/>
      <c r="T7411" s="594"/>
      <c r="U7411" s="594"/>
      <c r="V7411" s="692"/>
      <c r="W7411" s="693"/>
      <c r="X7411" s="694"/>
      <c r="Y7411" s="566"/>
      <c r="Z7411" s="566"/>
      <c r="AA7411" s="566"/>
      <c r="AB7411" s="566"/>
      <c r="AC7411" s="566"/>
      <c r="AD7411" s="566"/>
      <c r="AE7411" s="566"/>
      <c r="AF7411" s="566"/>
    </row>
    <row r="7412" spans="2:32" hidden="1" outlineLevel="1" x14ac:dyDescent="0.45">
      <c r="B7412" s="601"/>
      <c r="C7412" s="695"/>
      <c r="D7412" s="695"/>
      <c r="E7412" s="696"/>
      <c r="F7412" s="697"/>
      <c r="G7412" s="698"/>
      <c r="H7412" s="603"/>
      <c r="I7412" s="603"/>
      <c r="J7412" s="603"/>
      <c r="K7412" s="603"/>
      <c r="L7412" s="603"/>
      <c r="M7412" s="603"/>
      <c r="N7412" s="699"/>
      <c r="O7412" s="703"/>
      <c r="P7412" s="603"/>
      <c r="Q7412" s="603"/>
      <c r="R7412" s="603"/>
      <c r="S7412" s="603"/>
      <c r="T7412" s="603"/>
      <c r="U7412" s="603"/>
      <c r="V7412" s="699"/>
      <c r="W7412" s="700"/>
      <c r="X7412" s="701"/>
      <c r="Y7412" s="566"/>
      <c r="Z7412" s="566"/>
      <c r="AA7412" s="566"/>
      <c r="AB7412" s="566"/>
      <c r="AC7412" s="566"/>
      <c r="AD7412" s="566"/>
      <c r="AE7412" s="566"/>
      <c r="AF7412" s="566"/>
    </row>
    <row r="7413" spans="2:32" hidden="1" outlineLevel="1" x14ac:dyDescent="0.45">
      <c r="B7413" s="592"/>
      <c r="C7413" s="686"/>
      <c r="D7413" s="686"/>
      <c r="E7413" s="688"/>
      <c r="F7413" s="689"/>
      <c r="G7413" s="690"/>
      <c r="H7413" s="594"/>
      <c r="I7413" s="594"/>
      <c r="J7413" s="594"/>
      <c r="K7413" s="594"/>
      <c r="L7413" s="594"/>
      <c r="M7413" s="594"/>
      <c r="N7413" s="692"/>
      <c r="O7413" s="702"/>
      <c r="P7413" s="594"/>
      <c r="Q7413" s="594"/>
      <c r="R7413" s="594"/>
      <c r="S7413" s="594"/>
      <c r="T7413" s="594"/>
      <c r="U7413" s="594"/>
      <c r="V7413" s="692"/>
      <c r="W7413" s="693"/>
      <c r="X7413" s="694"/>
      <c r="Y7413" s="566"/>
      <c r="Z7413" s="566"/>
      <c r="AA7413" s="566"/>
      <c r="AB7413" s="566"/>
      <c r="AC7413" s="566"/>
      <c r="AD7413" s="566"/>
      <c r="AE7413" s="566"/>
      <c r="AF7413" s="566"/>
    </row>
    <row r="7414" spans="2:32" hidden="1" outlineLevel="1" x14ac:dyDescent="0.45">
      <c r="B7414" s="601"/>
      <c r="C7414" s="695"/>
      <c r="D7414" s="695"/>
      <c r="E7414" s="696"/>
      <c r="F7414" s="697"/>
      <c r="G7414" s="698"/>
      <c r="H7414" s="603"/>
      <c r="I7414" s="603"/>
      <c r="J7414" s="603"/>
      <c r="K7414" s="603"/>
      <c r="L7414" s="603"/>
      <c r="M7414" s="603"/>
      <c r="N7414" s="699"/>
      <c r="O7414" s="703"/>
      <c r="P7414" s="603"/>
      <c r="Q7414" s="603"/>
      <c r="R7414" s="603"/>
      <c r="S7414" s="603"/>
      <c r="T7414" s="603"/>
      <c r="U7414" s="603"/>
      <c r="V7414" s="699"/>
      <c r="W7414" s="700"/>
      <c r="X7414" s="701"/>
      <c r="Y7414" s="566"/>
      <c r="Z7414" s="566"/>
      <c r="AA7414" s="566"/>
      <c r="AB7414" s="566"/>
      <c r="AC7414" s="566"/>
      <c r="AD7414" s="566"/>
      <c r="AE7414" s="566"/>
      <c r="AF7414" s="566"/>
    </row>
    <row r="7415" spans="2:32" hidden="1" outlineLevel="1" x14ac:dyDescent="0.45">
      <c r="B7415" s="592"/>
      <c r="C7415" s="686"/>
      <c r="D7415" s="686"/>
      <c r="E7415" s="688"/>
      <c r="F7415" s="689"/>
      <c r="G7415" s="690"/>
      <c r="H7415" s="594"/>
      <c r="I7415" s="594"/>
      <c r="J7415" s="594"/>
      <c r="K7415" s="594"/>
      <c r="L7415" s="594"/>
      <c r="M7415" s="594"/>
      <c r="N7415" s="692"/>
      <c r="O7415" s="702"/>
      <c r="P7415" s="594"/>
      <c r="Q7415" s="594"/>
      <c r="R7415" s="594"/>
      <c r="S7415" s="594"/>
      <c r="T7415" s="594"/>
      <c r="U7415" s="594"/>
      <c r="V7415" s="692"/>
      <c r="W7415" s="693"/>
      <c r="X7415" s="694"/>
      <c r="Y7415" s="566"/>
      <c r="Z7415" s="566"/>
      <c r="AA7415" s="566"/>
      <c r="AB7415" s="566"/>
      <c r="AC7415" s="566"/>
      <c r="AD7415" s="566"/>
      <c r="AE7415" s="566"/>
      <c r="AF7415" s="566"/>
    </row>
    <row r="7416" spans="2:32" hidden="1" outlineLevel="1" x14ac:dyDescent="0.45">
      <c r="B7416" s="601"/>
      <c r="C7416" s="695"/>
      <c r="D7416" s="695"/>
      <c r="E7416" s="696"/>
      <c r="F7416" s="697"/>
      <c r="G7416" s="698"/>
      <c r="H7416" s="603"/>
      <c r="I7416" s="603"/>
      <c r="J7416" s="603"/>
      <c r="K7416" s="603"/>
      <c r="L7416" s="603"/>
      <c r="M7416" s="603"/>
      <c r="N7416" s="699"/>
      <c r="O7416" s="703"/>
      <c r="P7416" s="603"/>
      <c r="Q7416" s="603"/>
      <c r="R7416" s="603"/>
      <c r="S7416" s="603"/>
      <c r="T7416" s="603"/>
      <c r="U7416" s="603"/>
      <c r="V7416" s="699"/>
      <c r="W7416" s="700"/>
      <c r="X7416" s="701"/>
      <c r="Y7416" s="566"/>
      <c r="Z7416" s="566"/>
      <c r="AA7416" s="566"/>
      <c r="AB7416" s="566"/>
      <c r="AC7416" s="566"/>
      <c r="AD7416" s="566"/>
      <c r="AE7416" s="566"/>
      <c r="AF7416" s="566"/>
    </row>
    <row r="7417" spans="2:32" hidden="1" outlineLevel="1" x14ac:dyDescent="0.45">
      <c r="B7417" s="592"/>
      <c r="C7417" s="686"/>
      <c r="D7417" s="686"/>
      <c r="E7417" s="688"/>
      <c r="F7417" s="689"/>
      <c r="G7417" s="690"/>
      <c r="H7417" s="594"/>
      <c r="I7417" s="594"/>
      <c r="J7417" s="594"/>
      <c r="K7417" s="594"/>
      <c r="L7417" s="594"/>
      <c r="M7417" s="594"/>
      <c r="N7417" s="692"/>
      <c r="O7417" s="702"/>
      <c r="P7417" s="594"/>
      <c r="Q7417" s="594"/>
      <c r="R7417" s="594"/>
      <c r="S7417" s="594"/>
      <c r="T7417" s="594"/>
      <c r="U7417" s="594"/>
      <c r="V7417" s="692"/>
      <c r="W7417" s="693"/>
      <c r="X7417" s="694"/>
      <c r="Y7417" s="566"/>
      <c r="Z7417" s="566"/>
      <c r="AA7417" s="566"/>
      <c r="AB7417" s="566"/>
      <c r="AC7417" s="566"/>
      <c r="AD7417" s="566"/>
      <c r="AE7417" s="566"/>
      <c r="AF7417" s="566"/>
    </row>
    <row r="7418" spans="2:32" hidden="1" outlineLevel="1" x14ac:dyDescent="0.45">
      <c r="B7418" s="601"/>
      <c r="C7418" s="695"/>
      <c r="D7418" s="695"/>
      <c r="E7418" s="696"/>
      <c r="F7418" s="697"/>
      <c r="G7418" s="698"/>
      <c r="H7418" s="603"/>
      <c r="I7418" s="603"/>
      <c r="J7418" s="603"/>
      <c r="K7418" s="603"/>
      <c r="L7418" s="603"/>
      <c r="M7418" s="603"/>
      <c r="N7418" s="699"/>
      <c r="O7418" s="703"/>
      <c r="P7418" s="603"/>
      <c r="Q7418" s="603"/>
      <c r="R7418" s="603"/>
      <c r="S7418" s="603"/>
      <c r="T7418" s="603"/>
      <c r="U7418" s="603"/>
      <c r="V7418" s="699"/>
      <c r="W7418" s="700"/>
      <c r="X7418" s="701"/>
      <c r="Y7418" s="566"/>
      <c r="Z7418" s="566"/>
      <c r="AA7418" s="566"/>
      <c r="AB7418" s="566"/>
      <c r="AC7418" s="566"/>
      <c r="AD7418" s="566"/>
      <c r="AE7418" s="566"/>
      <c r="AF7418" s="566"/>
    </row>
    <row r="7419" spans="2:32" hidden="1" outlineLevel="1" x14ac:dyDescent="0.45">
      <c r="B7419" s="592"/>
      <c r="C7419" s="686"/>
      <c r="D7419" s="686"/>
      <c r="E7419" s="688"/>
      <c r="F7419" s="689"/>
      <c r="G7419" s="690"/>
      <c r="H7419" s="594"/>
      <c r="I7419" s="594"/>
      <c r="J7419" s="594"/>
      <c r="K7419" s="594"/>
      <c r="L7419" s="594"/>
      <c r="M7419" s="594"/>
      <c r="N7419" s="692"/>
      <c r="O7419" s="702"/>
      <c r="P7419" s="594"/>
      <c r="Q7419" s="594"/>
      <c r="R7419" s="594"/>
      <c r="S7419" s="594"/>
      <c r="T7419" s="594"/>
      <c r="U7419" s="594"/>
      <c r="V7419" s="692"/>
      <c r="W7419" s="693"/>
      <c r="X7419" s="694"/>
      <c r="Y7419" s="566"/>
      <c r="Z7419" s="566"/>
      <c r="AA7419" s="566"/>
      <c r="AB7419" s="566"/>
      <c r="AC7419" s="566"/>
      <c r="AD7419" s="566"/>
      <c r="AE7419" s="566"/>
      <c r="AF7419" s="566"/>
    </row>
    <row r="7420" spans="2:32" hidden="1" outlineLevel="1" x14ac:dyDescent="0.45">
      <c r="B7420" s="601"/>
      <c r="C7420" s="695"/>
      <c r="D7420" s="695"/>
      <c r="E7420" s="696"/>
      <c r="F7420" s="697"/>
      <c r="G7420" s="698"/>
      <c r="H7420" s="603"/>
      <c r="I7420" s="603"/>
      <c r="J7420" s="603"/>
      <c r="K7420" s="603"/>
      <c r="L7420" s="603"/>
      <c r="M7420" s="603"/>
      <c r="N7420" s="699"/>
      <c r="O7420" s="703"/>
      <c r="P7420" s="603"/>
      <c r="Q7420" s="603"/>
      <c r="R7420" s="603"/>
      <c r="S7420" s="603"/>
      <c r="T7420" s="603"/>
      <c r="U7420" s="603"/>
      <c r="V7420" s="699"/>
      <c r="W7420" s="700"/>
      <c r="X7420" s="701"/>
      <c r="Y7420" s="566"/>
      <c r="Z7420" s="566"/>
      <c r="AA7420" s="566"/>
      <c r="AB7420" s="566"/>
      <c r="AC7420" s="566"/>
      <c r="AD7420" s="566"/>
      <c r="AE7420" s="566"/>
      <c r="AF7420" s="566"/>
    </row>
    <row r="7421" spans="2:32" hidden="1" outlineLevel="1" x14ac:dyDescent="0.45">
      <c r="B7421" s="592"/>
      <c r="C7421" s="686"/>
      <c r="D7421" s="686"/>
      <c r="E7421" s="688"/>
      <c r="F7421" s="689"/>
      <c r="G7421" s="690"/>
      <c r="H7421" s="594"/>
      <c r="I7421" s="594"/>
      <c r="J7421" s="594"/>
      <c r="K7421" s="594"/>
      <c r="L7421" s="594"/>
      <c r="M7421" s="594"/>
      <c r="N7421" s="692"/>
      <c r="O7421" s="702"/>
      <c r="P7421" s="594"/>
      <c r="Q7421" s="594"/>
      <c r="R7421" s="594"/>
      <c r="S7421" s="594"/>
      <c r="T7421" s="594"/>
      <c r="U7421" s="594"/>
      <c r="V7421" s="692"/>
      <c r="W7421" s="693"/>
      <c r="X7421" s="694"/>
      <c r="Y7421" s="566"/>
      <c r="Z7421" s="566"/>
      <c r="AA7421" s="566"/>
      <c r="AB7421" s="566"/>
      <c r="AC7421" s="566"/>
      <c r="AD7421" s="566"/>
      <c r="AE7421" s="566"/>
      <c r="AF7421" s="566"/>
    </row>
    <row r="7422" spans="2:32" hidden="1" outlineLevel="1" x14ac:dyDescent="0.45">
      <c r="B7422" s="601"/>
      <c r="C7422" s="695"/>
      <c r="D7422" s="695"/>
      <c r="E7422" s="696"/>
      <c r="F7422" s="697"/>
      <c r="G7422" s="698"/>
      <c r="H7422" s="603"/>
      <c r="I7422" s="603"/>
      <c r="J7422" s="603"/>
      <c r="K7422" s="603"/>
      <c r="L7422" s="603"/>
      <c r="M7422" s="603"/>
      <c r="N7422" s="699"/>
      <c r="O7422" s="703"/>
      <c r="P7422" s="603"/>
      <c r="Q7422" s="603"/>
      <c r="R7422" s="603"/>
      <c r="S7422" s="603"/>
      <c r="T7422" s="603"/>
      <c r="U7422" s="603"/>
      <c r="V7422" s="699"/>
      <c r="W7422" s="700"/>
      <c r="X7422" s="701"/>
      <c r="Y7422" s="566"/>
      <c r="Z7422" s="566"/>
      <c r="AA7422" s="566"/>
      <c r="AB7422" s="566"/>
      <c r="AC7422" s="566"/>
      <c r="AD7422" s="566"/>
      <c r="AE7422" s="566"/>
      <c r="AF7422" s="566"/>
    </row>
    <row r="7423" spans="2:32" hidden="1" outlineLevel="1" x14ac:dyDescent="0.45">
      <c r="B7423" s="592"/>
      <c r="C7423" s="686"/>
      <c r="D7423" s="686"/>
      <c r="E7423" s="688"/>
      <c r="F7423" s="689"/>
      <c r="G7423" s="690"/>
      <c r="H7423" s="594"/>
      <c r="I7423" s="594"/>
      <c r="J7423" s="594"/>
      <c r="K7423" s="594"/>
      <c r="L7423" s="594"/>
      <c r="M7423" s="594"/>
      <c r="N7423" s="692"/>
      <c r="O7423" s="702"/>
      <c r="P7423" s="594"/>
      <c r="Q7423" s="594"/>
      <c r="R7423" s="594"/>
      <c r="S7423" s="594"/>
      <c r="T7423" s="594"/>
      <c r="U7423" s="594"/>
      <c r="V7423" s="692"/>
      <c r="W7423" s="693"/>
      <c r="X7423" s="694"/>
      <c r="Y7423" s="566"/>
      <c r="Z7423" s="566"/>
      <c r="AA7423" s="566"/>
      <c r="AB7423" s="566"/>
      <c r="AC7423" s="566"/>
      <c r="AD7423" s="566"/>
      <c r="AE7423" s="566"/>
      <c r="AF7423" s="566"/>
    </row>
    <row r="7424" spans="2:32" hidden="1" outlineLevel="1" x14ac:dyDescent="0.45">
      <c r="B7424" s="601"/>
      <c r="C7424" s="695"/>
      <c r="D7424" s="695"/>
      <c r="E7424" s="696"/>
      <c r="F7424" s="697"/>
      <c r="G7424" s="698"/>
      <c r="H7424" s="603"/>
      <c r="I7424" s="603"/>
      <c r="J7424" s="603"/>
      <c r="K7424" s="603"/>
      <c r="L7424" s="603"/>
      <c r="M7424" s="603"/>
      <c r="N7424" s="699"/>
      <c r="O7424" s="703"/>
      <c r="P7424" s="603"/>
      <c r="Q7424" s="603"/>
      <c r="R7424" s="603"/>
      <c r="S7424" s="603"/>
      <c r="T7424" s="603"/>
      <c r="U7424" s="603"/>
      <c r="V7424" s="699"/>
      <c r="W7424" s="700"/>
      <c r="X7424" s="701"/>
      <c r="Y7424" s="566"/>
      <c r="Z7424" s="566"/>
      <c r="AA7424" s="566"/>
      <c r="AB7424" s="566"/>
      <c r="AC7424" s="566"/>
      <c r="AD7424" s="566"/>
      <c r="AE7424" s="566"/>
      <c r="AF7424" s="566"/>
    </row>
    <row r="7425" spans="2:32" hidden="1" outlineLevel="1" x14ac:dyDescent="0.45">
      <c r="B7425" s="592"/>
      <c r="C7425" s="686"/>
      <c r="D7425" s="686"/>
      <c r="E7425" s="688"/>
      <c r="F7425" s="689"/>
      <c r="G7425" s="690"/>
      <c r="H7425" s="594"/>
      <c r="I7425" s="594"/>
      <c r="J7425" s="594"/>
      <c r="K7425" s="594"/>
      <c r="L7425" s="594"/>
      <c r="M7425" s="594"/>
      <c r="N7425" s="692"/>
      <c r="O7425" s="702"/>
      <c r="P7425" s="594"/>
      <c r="Q7425" s="594"/>
      <c r="R7425" s="594"/>
      <c r="S7425" s="594"/>
      <c r="T7425" s="594"/>
      <c r="U7425" s="594"/>
      <c r="V7425" s="692"/>
      <c r="W7425" s="693"/>
      <c r="X7425" s="694"/>
      <c r="Y7425" s="566"/>
      <c r="Z7425" s="566"/>
      <c r="AA7425" s="566"/>
      <c r="AB7425" s="566"/>
      <c r="AC7425" s="566"/>
      <c r="AD7425" s="566"/>
      <c r="AE7425" s="566"/>
      <c r="AF7425" s="566"/>
    </row>
    <row r="7426" spans="2:32" hidden="1" outlineLevel="1" x14ac:dyDescent="0.45">
      <c r="B7426" s="601"/>
      <c r="C7426" s="695"/>
      <c r="D7426" s="695"/>
      <c r="E7426" s="696"/>
      <c r="F7426" s="697"/>
      <c r="G7426" s="698"/>
      <c r="H7426" s="603"/>
      <c r="I7426" s="603"/>
      <c r="J7426" s="603"/>
      <c r="K7426" s="603"/>
      <c r="L7426" s="603"/>
      <c r="M7426" s="603"/>
      <c r="N7426" s="699"/>
      <c r="O7426" s="703"/>
      <c r="P7426" s="603"/>
      <c r="Q7426" s="603"/>
      <c r="R7426" s="603"/>
      <c r="S7426" s="603"/>
      <c r="T7426" s="603"/>
      <c r="U7426" s="603"/>
      <c r="V7426" s="699"/>
      <c r="W7426" s="700"/>
      <c r="X7426" s="701"/>
      <c r="Y7426" s="566"/>
      <c r="Z7426" s="566"/>
      <c r="AA7426" s="566"/>
      <c r="AB7426" s="566"/>
      <c r="AC7426" s="566"/>
      <c r="AD7426" s="566"/>
      <c r="AE7426" s="566"/>
      <c r="AF7426" s="566"/>
    </row>
    <row r="7427" spans="2:32" hidden="1" outlineLevel="1" x14ac:dyDescent="0.45">
      <c r="B7427" s="592"/>
      <c r="C7427" s="686"/>
      <c r="D7427" s="686"/>
      <c r="E7427" s="688"/>
      <c r="F7427" s="689"/>
      <c r="G7427" s="690"/>
      <c r="H7427" s="594"/>
      <c r="I7427" s="594"/>
      <c r="J7427" s="594"/>
      <c r="K7427" s="594"/>
      <c r="L7427" s="594"/>
      <c r="M7427" s="594"/>
      <c r="N7427" s="692"/>
      <c r="O7427" s="702"/>
      <c r="P7427" s="594"/>
      <c r="Q7427" s="594"/>
      <c r="R7427" s="594"/>
      <c r="S7427" s="594"/>
      <c r="T7427" s="594"/>
      <c r="U7427" s="594"/>
      <c r="V7427" s="692"/>
      <c r="W7427" s="693"/>
      <c r="X7427" s="694"/>
      <c r="Y7427" s="566"/>
      <c r="Z7427" s="566"/>
      <c r="AA7427" s="566"/>
      <c r="AB7427" s="566"/>
      <c r="AC7427" s="566"/>
      <c r="AD7427" s="566"/>
      <c r="AE7427" s="566"/>
      <c r="AF7427" s="566"/>
    </row>
    <row r="7428" spans="2:32" hidden="1" outlineLevel="1" x14ac:dyDescent="0.45">
      <c r="B7428" s="601"/>
      <c r="C7428" s="695"/>
      <c r="D7428" s="695"/>
      <c r="E7428" s="696"/>
      <c r="F7428" s="697"/>
      <c r="G7428" s="698"/>
      <c r="H7428" s="603"/>
      <c r="I7428" s="603"/>
      <c r="J7428" s="603"/>
      <c r="K7428" s="603"/>
      <c r="L7428" s="603"/>
      <c r="M7428" s="603"/>
      <c r="N7428" s="699"/>
      <c r="O7428" s="703"/>
      <c r="P7428" s="603"/>
      <c r="Q7428" s="603"/>
      <c r="R7428" s="603"/>
      <c r="S7428" s="603"/>
      <c r="T7428" s="603"/>
      <c r="U7428" s="603"/>
      <c r="V7428" s="699"/>
      <c r="W7428" s="700"/>
      <c r="X7428" s="701"/>
      <c r="Y7428" s="566"/>
      <c r="Z7428" s="566"/>
      <c r="AA7428" s="566"/>
      <c r="AB7428" s="566"/>
      <c r="AC7428" s="566"/>
      <c r="AD7428" s="566"/>
      <c r="AE7428" s="566"/>
      <c r="AF7428" s="566"/>
    </row>
    <row r="7429" spans="2:32" hidden="1" outlineLevel="1" x14ac:dyDescent="0.45">
      <c r="B7429" s="592"/>
      <c r="C7429" s="686"/>
      <c r="D7429" s="686"/>
      <c r="E7429" s="688"/>
      <c r="F7429" s="689"/>
      <c r="G7429" s="690"/>
      <c r="H7429" s="594"/>
      <c r="I7429" s="594"/>
      <c r="J7429" s="594"/>
      <c r="K7429" s="594"/>
      <c r="L7429" s="594"/>
      <c r="M7429" s="594"/>
      <c r="N7429" s="692"/>
      <c r="O7429" s="702"/>
      <c r="P7429" s="594"/>
      <c r="Q7429" s="594"/>
      <c r="R7429" s="594"/>
      <c r="S7429" s="594"/>
      <c r="T7429" s="594"/>
      <c r="U7429" s="594"/>
      <c r="V7429" s="692"/>
      <c r="W7429" s="693"/>
      <c r="X7429" s="694"/>
      <c r="Y7429" s="566"/>
      <c r="Z7429" s="566"/>
      <c r="AA7429" s="566"/>
      <c r="AB7429" s="566"/>
      <c r="AC7429" s="566"/>
      <c r="AD7429" s="566"/>
      <c r="AE7429" s="566"/>
      <c r="AF7429" s="566"/>
    </row>
    <row r="7430" spans="2:32" hidden="1" outlineLevel="1" x14ac:dyDescent="0.45">
      <c r="B7430" s="601"/>
      <c r="C7430" s="695"/>
      <c r="D7430" s="695"/>
      <c r="E7430" s="696"/>
      <c r="F7430" s="697"/>
      <c r="G7430" s="698"/>
      <c r="H7430" s="603"/>
      <c r="I7430" s="603"/>
      <c r="J7430" s="603"/>
      <c r="K7430" s="603"/>
      <c r="L7430" s="603"/>
      <c r="M7430" s="603"/>
      <c r="N7430" s="699"/>
      <c r="O7430" s="703"/>
      <c r="P7430" s="603"/>
      <c r="Q7430" s="603"/>
      <c r="R7430" s="603"/>
      <c r="S7430" s="603"/>
      <c r="T7430" s="603"/>
      <c r="U7430" s="603"/>
      <c r="V7430" s="699"/>
      <c r="W7430" s="700"/>
      <c r="X7430" s="701"/>
      <c r="Y7430" s="566"/>
      <c r="Z7430" s="566"/>
      <c r="AA7430" s="566"/>
      <c r="AB7430" s="566"/>
      <c r="AC7430" s="566"/>
      <c r="AD7430" s="566"/>
      <c r="AE7430" s="566"/>
      <c r="AF7430" s="566"/>
    </row>
    <row r="7431" spans="2:32" hidden="1" outlineLevel="1" x14ac:dyDescent="0.45">
      <c r="B7431" s="592"/>
      <c r="C7431" s="686"/>
      <c r="D7431" s="686"/>
      <c r="E7431" s="688"/>
      <c r="F7431" s="689"/>
      <c r="G7431" s="690"/>
      <c r="H7431" s="594"/>
      <c r="I7431" s="594"/>
      <c r="J7431" s="594"/>
      <c r="K7431" s="594"/>
      <c r="L7431" s="594"/>
      <c r="M7431" s="594"/>
      <c r="N7431" s="692"/>
      <c r="O7431" s="702"/>
      <c r="P7431" s="594"/>
      <c r="Q7431" s="594"/>
      <c r="R7431" s="594"/>
      <c r="S7431" s="594"/>
      <c r="T7431" s="594"/>
      <c r="U7431" s="594"/>
      <c r="V7431" s="692"/>
      <c r="W7431" s="693"/>
      <c r="X7431" s="694"/>
      <c r="Y7431" s="566"/>
      <c r="Z7431" s="566"/>
      <c r="AA7431" s="566"/>
      <c r="AB7431" s="566"/>
      <c r="AC7431" s="566"/>
      <c r="AD7431" s="566"/>
      <c r="AE7431" s="566"/>
      <c r="AF7431" s="566"/>
    </row>
    <row r="7432" spans="2:32" hidden="1" outlineLevel="1" x14ac:dyDescent="0.45">
      <c r="B7432" s="601"/>
      <c r="C7432" s="695"/>
      <c r="D7432" s="695"/>
      <c r="E7432" s="696"/>
      <c r="F7432" s="697"/>
      <c r="G7432" s="698"/>
      <c r="H7432" s="603"/>
      <c r="I7432" s="603"/>
      <c r="J7432" s="603"/>
      <c r="K7432" s="603"/>
      <c r="L7432" s="603"/>
      <c r="M7432" s="603"/>
      <c r="N7432" s="699"/>
      <c r="O7432" s="703"/>
      <c r="P7432" s="603"/>
      <c r="Q7432" s="603"/>
      <c r="R7432" s="603"/>
      <c r="S7432" s="603"/>
      <c r="T7432" s="603"/>
      <c r="U7432" s="603"/>
      <c r="V7432" s="699"/>
      <c r="W7432" s="700"/>
      <c r="X7432" s="701"/>
      <c r="Y7432" s="566"/>
      <c r="Z7432" s="566"/>
      <c r="AA7432" s="566"/>
      <c r="AB7432" s="566"/>
      <c r="AC7432" s="566"/>
      <c r="AD7432" s="566"/>
      <c r="AE7432" s="566"/>
      <c r="AF7432" s="566"/>
    </row>
    <row r="7433" spans="2:32" hidden="1" outlineLevel="1" x14ac:dyDescent="0.45">
      <c r="B7433" s="592"/>
      <c r="C7433" s="686"/>
      <c r="D7433" s="686"/>
      <c r="E7433" s="688"/>
      <c r="F7433" s="689"/>
      <c r="G7433" s="690"/>
      <c r="H7433" s="594"/>
      <c r="I7433" s="594"/>
      <c r="J7433" s="594"/>
      <c r="K7433" s="594"/>
      <c r="L7433" s="594"/>
      <c r="M7433" s="594"/>
      <c r="N7433" s="692"/>
      <c r="O7433" s="702"/>
      <c r="P7433" s="594"/>
      <c r="Q7433" s="594"/>
      <c r="R7433" s="594"/>
      <c r="S7433" s="594"/>
      <c r="T7433" s="594"/>
      <c r="U7433" s="594"/>
      <c r="V7433" s="692"/>
      <c r="W7433" s="693"/>
      <c r="X7433" s="694"/>
      <c r="Y7433" s="566"/>
      <c r="Z7433" s="566"/>
      <c r="AA7433" s="566"/>
      <c r="AB7433" s="566"/>
      <c r="AC7433" s="566"/>
      <c r="AD7433" s="566"/>
      <c r="AE7433" s="566"/>
      <c r="AF7433" s="566"/>
    </row>
    <row r="7434" spans="2:32" hidden="1" outlineLevel="1" x14ac:dyDescent="0.45">
      <c r="B7434" s="601"/>
      <c r="C7434" s="695"/>
      <c r="D7434" s="695"/>
      <c r="E7434" s="696"/>
      <c r="F7434" s="697"/>
      <c r="G7434" s="698"/>
      <c r="H7434" s="603"/>
      <c r="I7434" s="603"/>
      <c r="J7434" s="603"/>
      <c r="K7434" s="603"/>
      <c r="L7434" s="603"/>
      <c r="M7434" s="603"/>
      <c r="N7434" s="699"/>
      <c r="O7434" s="703"/>
      <c r="P7434" s="603"/>
      <c r="Q7434" s="603"/>
      <c r="R7434" s="603"/>
      <c r="S7434" s="603"/>
      <c r="T7434" s="603"/>
      <c r="U7434" s="603"/>
      <c r="V7434" s="699"/>
      <c r="W7434" s="700"/>
      <c r="X7434" s="701"/>
      <c r="Y7434" s="566"/>
      <c r="Z7434" s="566"/>
      <c r="AA7434" s="566"/>
      <c r="AB7434" s="566"/>
      <c r="AC7434" s="566"/>
      <c r="AD7434" s="566"/>
      <c r="AE7434" s="566"/>
      <c r="AF7434" s="566"/>
    </row>
    <row r="7435" spans="2:32" hidden="1" outlineLevel="1" x14ac:dyDescent="0.45">
      <c r="B7435" s="592"/>
      <c r="C7435" s="686"/>
      <c r="D7435" s="686"/>
      <c r="E7435" s="688"/>
      <c r="F7435" s="689"/>
      <c r="G7435" s="690"/>
      <c r="H7435" s="594"/>
      <c r="I7435" s="594"/>
      <c r="J7435" s="594"/>
      <c r="K7435" s="594"/>
      <c r="L7435" s="594"/>
      <c r="M7435" s="594"/>
      <c r="N7435" s="692"/>
      <c r="O7435" s="702"/>
      <c r="P7435" s="594"/>
      <c r="Q7435" s="594"/>
      <c r="R7435" s="594"/>
      <c r="S7435" s="594"/>
      <c r="T7435" s="594"/>
      <c r="U7435" s="594"/>
      <c r="V7435" s="692"/>
      <c r="W7435" s="693"/>
      <c r="X7435" s="694"/>
      <c r="Y7435" s="566"/>
      <c r="Z7435" s="566"/>
      <c r="AA7435" s="566"/>
      <c r="AB7435" s="566"/>
      <c r="AC7435" s="566"/>
      <c r="AD7435" s="566"/>
      <c r="AE7435" s="566"/>
      <c r="AF7435" s="566"/>
    </row>
    <row r="7436" spans="2:32" hidden="1" outlineLevel="1" x14ac:dyDescent="0.45">
      <c r="B7436" s="601"/>
      <c r="C7436" s="695"/>
      <c r="D7436" s="695"/>
      <c r="E7436" s="696"/>
      <c r="F7436" s="697"/>
      <c r="G7436" s="698"/>
      <c r="H7436" s="603"/>
      <c r="I7436" s="603"/>
      <c r="J7436" s="603"/>
      <c r="K7436" s="603"/>
      <c r="L7436" s="603"/>
      <c r="M7436" s="603"/>
      <c r="N7436" s="699"/>
      <c r="O7436" s="703"/>
      <c r="P7436" s="603"/>
      <c r="Q7436" s="603"/>
      <c r="R7436" s="603"/>
      <c r="S7436" s="603"/>
      <c r="T7436" s="603"/>
      <c r="U7436" s="603"/>
      <c r="V7436" s="699"/>
      <c r="W7436" s="700"/>
      <c r="X7436" s="701"/>
      <c r="Y7436" s="566"/>
      <c r="Z7436" s="566"/>
      <c r="AA7436" s="566"/>
      <c r="AB7436" s="566"/>
      <c r="AC7436" s="566"/>
      <c r="AD7436" s="566"/>
      <c r="AE7436" s="566"/>
      <c r="AF7436" s="566"/>
    </row>
    <row r="7437" spans="2:32" hidden="1" outlineLevel="1" x14ac:dyDescent="0.45">
      <c r="B7437" s="592"/>
      <c r="C7437" s="686"/>
      <c r="D7437" s="686"/>
      <c r="E7437" s="688"/>
      <c r="F7437" s="689"/>
      <c r="G7437" s="690"/>
      <c r="H7437" s="594"/>
      <c r="I7437" s="594"/>
      <c r="J7437" s="594"/>
      <c r="K7437" s="594"/>
      <c r="L7437" s="594"/>
      <c r="M7437" s="594"/>
      <c r="N7437" s="692"/>
      <c r="O7437" s="702"/>
      <c r="P7437" s="594"/>
      <c r="Q7437" s="594"/>
      <c r="R7437" s="594"/>
      <c r="S7437" s="594"/>
      <c r="T7437" s="594"/>
      <c r="U7437" s="594"/>
      <c r="V7437" s="692"/>
      <c r="W7437" s="693"/>
      <c r="X7437" s="694"/>
      <c r="Y7437" s="566"/>
      <c r="Z7437" s="566"/>
      <c r="AA7437" s="566"/>
      <c r="AB7437" s="566"/>
      <c r="AC7437" s="566"/>
      <c r="AD7437" s="566"/>
      <c r="AE7437" s="566"/>
      <c r="AF7437" s="566"/>
    </row>
    <row r="7438" spans="2:32" hidden="1" outlineLevel="1" x14ac:dyDescent="0.45">
      <c r="B7438" s="601"/>
      <c r="C7438" s="695"/>
      <c r="D7438" s="695"/>
      <c r="E7438" s="696"/>
      <c r="F7438" s="697"/>
      <c r="G7438" s="698"/>
      <c r="H7438" s="603"/>
      <c r="I7438" s="603"/>
      <c r="J7438" s="603"/>
      <c r="K7438" s="603"/>
      <c r="L7438" s="603"/>
      <c r="M7438" s="603"/>
      <c r="N7438" s="699"/>
      <c r="O7438" s="703"/>
      <c r="P7438" s="603"/>
      <c r="Q7438" s="603"/>
      <c r="R7438" s="603"/>
      <c r="S7438" s="603"/>
      <c r="T7438" s="603"/>
      <c r="U7438" s="603"/>
      <c r="V7438" s="699"/>
      <c r="W7438" s="700"/>
      <c r="X7438" s="701"/>
      <c r="Y7438" s="566"/>
      <c r="Z7438" s="566"/>
      <c r="AA7438" s="566"/>
      <c r="AB7438" s="566"/>
      <c r="AC7438" s="566"/>
      <c r="AD7438" s="566"/>
      <c r="AE7438" s="566"/>
      <c r="AF7438" s="566"/>
    </row>
    <row r="7439" spans="2:32" hidden="1" outlineLevel="1" x14ac:dyDescent="0.45">
      <c r="B7439" s="592"/>
      <c r="C7439" s="686"/>
      <c r="D7439" s="686"/>
      <c r="E7439" s="688"/>
      <c r="F7439" s="689"/>
      <c r="G7439" s="690"/>
      <c r="H7439" s="594"/>
      <c r="I7439" s="594"/>
      <c r="J7439" s="594"/>
      <c r="K7439" s="594"/>
      <c r="L7439" s="594"/>
      <c r="M7439" s="594"/>
      <c r="N7439" s="692"/>
      <c r="O7439" s="702"/>
      <c r="P7439" s="594"/>
      <c r="Q7439" s="594"/>
      <c r="R7439" s="594"/>
      <c r="S7439" s="594"/>
      <c r="T7439" s="594"/>
      <c r="U7439" s="594"/>
      <c r="V7439" s="692"/>
      <c r="W7439" s="693"/>
      <c r="X7439" s="694"/>
      <c r="Y7439" s="566"/>
      <c r="Z7439" s="566"/>
      <c r="AA7439" s="566"/>
      <c r="AB7439" s="566"/>
      <c r="AC7439" s="566"/>
      <c r="AD7439" s="566"/>
      <c r="AE7439" s="566"/>
      <c r="AF7439" s="566"/>
    </row>
    <row r="7440" spans="2:32" hidden="1" outlineLevel="1" x14ac:dyDescent="0.45">
      <c r="B7440" s="601"/>
      <c r="C7440" s="695"/>
      <c r="D7440" s="695"/>
      <c r="E7440" s="696"/>
      <c r="F7440" s="697"/>
      <c r="G7440" s="698"/>
      <c r="H7440" s="603"/>
      <c r="I7440" s="603"/>
      <c r="J7440" s="603"/>
      <c r="K7440" s="603"/>
      <c r="L7440" s="603"/>
      <c r="M7440" s="603"/>
      <c r="N7440" s="699"/>
      <c r="O7440" s="703"/>
      <c r="P7440" s="603"/>
      <c r="Q7440" s="603"/>
      <c r="R7440" s="603"/>
      <c r="S7440" s="603"/>
      <c r="T7440" s="603"/>
      <c r="U7440" s="603"/>
      <c r="V7440" s="699"/>
      <c r="W7440" s="700"/>
      <c r="X7440" s="701"/>
      <c r="Y7440" s="566"/>
      <c r="Z7440" s="566"/>
      <c r="AA7440" s="566"/>
      <c r="AB7440" s="566"/>
      <c r="AC7440" s="566"/>
      <c r="AD7440" s="566"/>
      <c r="AE7440" s="566"/>
      <c r="AF7440" s="566"/>
    </row>
    <row r="7441" spans="2:32" hidden="1" outlineLevel="1" x14ac:dyDescent="0.45">
      <c r="B7441" s="592"/>
      <c r="C7441" s="686"/>
      <c r="D7441" s="686"/>
      <c r="E7441" s="688"/>
      <c r="F7441" s="689"/>
      <c r="G7441" s="690"/>
      <c r="H7441" s="594"/>
      <c r="I7441" s="594"/>
      <c r="J7441" s="594"/>
      <c r="K7441" s="594"/>
      <c r="L7441" s="594"/>
      <c r="M7441" s="594"/>
      <c r="N7441" s="692"/>
      <c r="O7441" s="702"/>
      <c r="P7441" s="594"/>
      <c r="Q7441" s="594"/>
      <c r="R7441" s="594"/>
      <c r="S7441" s="594"/>
      <c r="T7441" s="594"/>
      <c r="U7441" s="594"/>
      <c r="V7441" s="692"/>
      <c r="W7441" s="693"/>
      <c r="X7441" s="694"/>
      <c r="Y7441" s="566"/>
      <c r="Z7441" s="566"/>
      <c r="AA7441" s="566"/>
      <c r="AB7441" s="566"/>
      <c r="AC7441" s="566"/>
      <c r="AD7441" s="566"/>
      <c r="AE7441" s="566"/>
      <c r="AF7441" s="566"/>
    </row>
    <row r="7442" spans="2:32" hidden="1" outlineLevel="1" x14ac:dyDescent="0.45">
      <c r="B7442" s="601"/>
      <c r="C7442" s="695"/>
      <c r="D7442" s="695"/>
      <c r="E7442" s="696"/>
      <c r="F7442" s="697"/>
      <c r="G7442" s="698"/>
      <c r="H7442" s="603"/>
      <c r="I7442" s="603"/>
      <c r="J7442" s="603"/>
      <c r="K7442" s="603"/>
      <c r="L7442" s="603"/>
      <c r="M7442" s="603"/>
      <c r="N7442" s="699"/>
      <c r="O7442" s="703"/>
      <c r="P7442" s="603"/>
      <c r="Q7442" s="603"/>
      <c r="R7442" s="603"/>
      <c r="S7442" s="603"/>
      <c r="T7442" s="603"/>
      <c r="U7442" s="603"/>
      <c r="V7442" s="699"/>
      <c r="W7442" s="700"/>
      <c r="X7442" s="701"/>
      <c r="Y7442" s="566"/>
      <c r="Z7442" s="566"/>
      <c r="AA7442" s="566"/>
      <c r="AB7442" s="566"/>
      <c r="AC7442" s="566"/>
      <c r="AD7442" s="566"/>
      <c r="AE7442" s="566"/>
      <c r="AF7442" s="566"/>
    </row>
    <row r="7443" spans="2:32" hidden="1" outlineLevel="1" x14ac:dyDescent="0.45">
      <c r="B7443" s="592"/>
      <c r="C7443" s="686"/>
      <c r="D7443" s="686"/>
      <c r="E7443" s="688"/>
      <c r="F7443" s="689"/>
      <c r="G7443" s="690"/>
      <c r="H7443" s="594"/>
      <c r="I7443" s="594"/>
      <c r="J7443" s="594"/>
      <c r="K7443" s="594"/>
      <c r="L7443" s="594"/>
      <c r="M7443" s="594"/>
      <c r="N7443" s="692"/>
      <c r="O7443" s="702"/>
      <c r="P7443" s="594"/>
      <c r="Q7443" s="594"/>
      <c r="R7443" s="594"/>
      <c r="S7443" s="594"/>
      <c r="T7443" s="594"/>
      <c r="U7443" s="594"/>
      <c r="V7443" s="692"/>
      <c r="W7443" s="693"/>
      <c r="X7443" s="694"/>
      <c r="Y7443" s="566"/>
      <c r="Z7443" s="566"/>
      <c r="AA7443" s="566"/>
      <c r="AB7443" s="566"/>
      <c r="AC7443" s="566"/>
      <c r="AD7443" s="566"/>
      <c r="AE7443" s="566"/>
      <c r="AF7443" s="566"/>
    </row>
    <row r="7444" spans="2:32" hidden="1" outlineLevel="1" x14ac:dyDescent="0.45">
      <c r="B7444" s="601"/>
      <c r="C7444" s="695"/>
      <c r="D7444" s="695"/>
      <c r="E7444" s="696"/>
      <c r="F7444" s="697"/>
      <c r="G7444" s="698"/>
      <c r="H7444" s="603"/>
      <c r="I7444" s="603"/>
      <c r="J7444" s="603"/>
      <c r="K7444" s="603"/>
      <c r="L7444" s="603"/>
      <c r="M7444" s="603"/>
      <c r="N7444" s="699"/>
      <c r="O7444" s="703"/>
      <c r="P7444" s="603"/>
      <c r="Q7444" s="603"/>
      <c r="R7444" s="603"/>
      <c r="S7444" s="603"/>
      <c r="T7444" s="603"/>
      <c r="U7444" s="603"/>
      <c r="V7444" s="699"/>
      <c r="W7444" s="700"/>
      <c r="X7444" s="701"/>
      <c r="Y7444" s="566"/>
      <c r="Z7444" s="566"/>
      <c r="AA7444" s="566"/>
      <c r="AB7444" s="566"/>
      <c r="AC7444" s="566"/>
      <c r="AD7444" s="566"/>
      <c r="AE7444" s="566"/>
      <c r="AF7444" s="566"/>
    </row>
    <row r="7445" spans="2:32" hidden="1" outlineLevel="1" x14ac:dyDescent="0.45">
      <c r="B7445" s="592"/>
      <c r="C7445" s="686"/>
      <c r="D7445" s="686"/>
      <c r="E7445" s="688"/>
      <c r="F7445" s="689"/>
      <c r="G7445" s="690"/>
      <c r="H7445" s="594"/>
      <c r="I7445" s="594"/>
      <c r="J7445" s="594"/>
      <c r="K7445" s="594"/>
      <c r="L7445" s="594"/>
      <c r="M7445" s="594"/>
      <c r="N7445" s="692"/>
      <c r="O7445" s="702"/>
      <c r="P7445" s="594"/>
      <c r="Q7445" s="594"/>
      <c r="R7445" s="594"/>
      <c r="S7445" s="594"/>
      <c r="T7445" s="594"/>
      <c r="U7445" s="594"/>
      <c r="V7445" s="692"/>
      <c r="W7445" s="693"/>
      <c r="X7445" s="694"/>
      <c r="Y7445" s="566"/>
      <c r="Z7445" s="566"/>
      <c r="AA7445" s="566"/>
      <c r="AB7445" s="566"/>
      <c r="AC7445" s="566"/>
      <c r="AD7445" s="566"/>
      <c r="AE7445" s="566"/>
      <c r="AF7445" s="566"/>
    </row>
    <row r="7446" spans="2:32" hidden="1" outlineLevel="1" x14ac:dyDescent="0.45">
      <c r="B7446" s="601"/>
      <c r="C7446" s="695"/>
      <c r="D7446" s="695"/>
      <c r="E7446" s="696"/>
      <c r="F7446" s="697"/>
      <c r="G7446" s="698"/>
      <c r="H7446" s="603"/>
      <c r="I7446" s="603"/>
      <c r="J7446" s="603"/>
      <c r="K7446" s="603"/>
      <c r="L7446" s="603"/>
      <c r="M7446" s="603"/>
      <c r="N7446" s="699"/>
      <c r="O7446" s="703"/>
      <c r="P7446" s="603"/>
      <c r="Q7446" s="603"/>
      <c r="R7446" s="603"/>
      <c r="S7446" s="603"/>
      <c r="T7446" s="603"/>
      <c r="U7446" s="603"/>
      <c r="V7446" s="699"/>
      <c r="W7446" s="700"/>
      <c r="X7446" s="701"/>
      <c r="Y7446" s="566"/>
      <c r="Z7446" s="566"/>
      <c r="AA7446" s="566"/>
      <c r="AB7446" s="566"/>
      <c r="AC7446" s="566"/>
      <c r="AD7446" s="566"/>
      <c r="AE7446" s="566"/>
      <c r="AF7446" s="566"/>
    </row>
    <row r="7447" spans="2:32" hidden="1" outlineLevel="1" x14ac:dyDescent="0.45">
      <c r="B7447" s="592"/>
      <c r="C7447" s="686"/>
      <c r="D7447" s="686"/>
      <c r="E7447" s="688"/>
      <c r="F7447" s="689"/>
      <c r="G7447" s="690"/>
      <c r="H7447" s="594"/>
      <c r="I7447" s="594"/>
      <c r="J7447" s="594"/>
      <c r="K7447" s="594"/>
      <c r="L7447" s="594"/>
      <c r="M7447" s="594"/>
      <c r="N7447" s="692"/>
      <c r="O7447" s="702"/>
      <c r="P7447" s="594"/>
      <c r="Q7447" s="594"/>
      <c r="R7447" s="594"/>
      <c r="S7447" s="594"/>
      <c r="T7447" s="594"/>
      <c r="U7447" s="594"/>
      <c r="V7447" s="692"/>
      <c r="W7447" s="693"/>
      <c r="X7447" s="694"/>
      <c r="Y7447" s="566"/>
      <c r="Z7447" s="566"/>
      <c r="AA7447" s="566"/>
      <c r="AB7447" s="566"/>
      <c r="AC7447" s="566"/>
      <c r="AD7447" s="566"/>
      <c r="AE7447" s="566"/>
      <c r="AF7447" s="566"/>
    </row>
    <row r="7448" spans="2:32" hidden="1" outlineLevel="1" x14ac:dyDescent="0.45">
      <c r="B7448" s="601"/>
      <c r="C7448" s="695"/>
      <c r="D7448" s="695"/>
      <c r="E7448" s="696"/>
      <c r="F7448" s="697"/>
      <c r="G7448" s="698"/>
      <c r="H7448" s="603"/>
      <c r="I7448" s="603"/>
      <c r="J7448" s="603"/>
      <c r="K7448" s="603"/>
      <c r="L7448" s="603"/>
      <c r="M7448" s="603"/>
      <c r="N7448" s="699"/>
      <c r="O7448" s="703"/>
      <c r="P7448" s="603"/>
      <c r="Q7448" s="603"/>
      <c r="R7448" s="603"/>
      <c r="S7448" s="603"/>
      <c r="T7448" s="603"/>
      <c r="U7448" s="603"/>
      <c r="V7448" s="699"/>
      <c r="W7448" s="700"/>
      <c r="X7448" s="701"/>
      <c r="Y7448" s="566"/>
      <c r="Z7448" s="566"/>
      <c r="AA7448" s="566"/>
      <c r="AB7448" s="566"/>
      <c r="AC7448" s="566"/>
      <c r="AD7448" s="566"/>
      <c r="AE7448" s="566"/>
      <c r="AF7448" s="566"/>
    </row>
    <row r="7449" spans="2:32" hidden="1" outlineLevel="1" x14ac:dyDescent="0.45">
      <c r="B7449" s="592"/>
      <c r="C7449" s="686"/>
      <c r="D7449" s="686"/>
      <c r="E7449" s="688"/>
      <c r="F7449" s="689"/>
      <c r="G7449" s="690"/>
      <c r="H7449" s="594"/>
      <c r="I7449" s="594"/>
      <c r="J7449" s="594"/>
      <c r="K7449" s="594"/>
      <c r="L7449" s="594"/>
      <c r="M7449" s="594"/>
      <c r="N7449" s="692"/>
      <c r="O7449" s="702"/>
      <c r="P7449" s="594"/>
      <c r="Q7449" s="594"/>
      <c r="R7449" s="594"/>
      <c r="S7449" s="594"/>
      <c r="T7449" s="594"/>
      <c r="U7449" s="594"/>
      <c r="V7449" s="692"/>
      <c r="W7449" s="693"/>
      <c r="X7449" s="694"/>
      <c r="Y7449" s="566"/>
      <c r="Z7449" s="566"/>
      <c r="AA7449" s="566"/>
      <c r="AB7449" s="566"/>
      <c r="AC7449" s="566"/>
      <c r="AD7449" s="566"/>
      <c r="AE7449" s="566"/>
      <c r="AF7449" s="566"/>
    </row>
    <row r="7450" spans="2:32" hidden="1" outlineLevel="1" x14ac:dyDescent="0.45">
      <c r="B7450" s="601"/>
      <c r="C7450" s="695"/>
      <c r="D7450" s="695"/>
      <c r="E7450" s="696"/>
      <c r="F7450" s="697"/>
      <c r="G7450" s="698"/>
      <c r="H7450" s="603"/>
      <c r="I7450" s="603"/>
      <c r="J7450" s="603"/>
      <c r="K7450" s="603"/>
      <c r="L7450" s="603"/>
      <c r="M7450" s="603"/>
      <c r="N7450" s="699"/>
      <c r="O7450" s="703"/>
      <c r="P7450" s="603"/>
      <c r="Q7450" s="603"/>
      <c r="R7450" s="603"/>
      <c r="S7450" s="603"/>
      <c r="T7450" s="603"/>
      <c r="U7450" s="603"/>
      <c r="V7450" s="699"/>
      <c r="W7450" s="700"/>
      <c r="X7450" s="701"/>
      <c r="Y7450" s="566"/>
      <c r="Z7450" s="566"/>
      <c r="AA7450" s="566"/>
      <c r="AB7450" s="566"/>
      <c r="AC7450" s="566"/>
      <c r="AD7450" s="566"/>
      <c r="AE7450" s="566"/>
      <c r="AF7450" s="566"/>
    </row>
    <row r="7451" spans="2:32" hidden="1" outlineLevel="1" x14ac:dyDescent="0.45">
      <c r="B7451" s="592"/>
      <c r="C7451" s="686"/>
      <c r="D7451" s="686"/>
      <c r="E7451" s="688"/>
      <c r="F7451" s="689"/>
      <c r="G7451" s="690"/>
      <c r="H7451" s="594"/>
      <c r="I7451" s="594"/>
      <c r="J7451" s="594"/>
      <c r="K7451" s="594"/>
      <c r="L7451" s="594"/>
      <c r="M7451" s="594"/>
      <c r="N7451" s="692"/>
      <c r="O7451" s="702"/>
      <c r="P7451" s="594"/>
      <c r="Q7451" s="594"/>
      <c r="R7451" s="594"/>
      <c r="S7451" s="594"/>
      <c r="T7451" s="594"/>
      <c r="U7451" s="594"/>
      <c r="V7451" s="692"/>
      <c r="W7451" s="693"/>
      <c r="X7451" s="694"/>
      <c r="Y7451" s="566"/>
      <c r="Z7451" s="566"/>
      <c r="AA7451" s="566"/>
      <c r="AB7451" s="566"/>
      <c r="AC7451" s="566"/>
      <c r="AD7451" s="566"/>
      <c r="AE7451" s="566"/>
      <c r="AF7451" s="566"/>
    </row>
    <row r="7452" spans="2:32" hidden="1" outlineLevel="1" x14ac:dyDescent="0.45">
      <c r="B7452" s="601"/>
      <c r="C7452" s="695"/>
      <c r="D7452" s="695"/>
      <c r="E7452" s="696"/>
      <c r="F7452" s="697"/>
      <c r="G7452" s="698"/>
      <c r="H7452" s="603"/>
      <c r="I7452" s="603"/>
      <c r="J7452" s="603"/>
      <c r="K7452" s="603"/>
      <c r="L7452" s="603"/>
      <c r="M7452" s="603"/>
      <c r="N7452" s="699"/>
      <c r="O7452" s="703"/>
      <c r="P7452" s="603"/>
      <c r="Q7452" s="603"/>
      <c r="R7452" s="603"/>
      <c r="S7452" s="603"/>
      <c r="T7452" s="603"/>
      <c r="U7452" s="603"/>
      <c r="V7452" s="699"/>
      <c r="W7452" s="700"/>
      <c r="X7452" s="701"/>
      <c r="Y7452" s="566"/>
      <c r="Z7452" s="566"/>
      <c r="AA7452" s="566"/>
      <c r="AB7452" s="566"/>
      <c r="AC7452" s="566"/>
      <c r="AD7452" s="566"/>
      <c r="AE7452" s="566"/>
      <c r="AF7452" s="566"/>
    </row>
    <row r="7453" spans="2:32" hidden="1" outlineLevel="1" x14ac:dyDescent="0.45">
      <c r="B7453" s="592"/>
      <c r="C7453" s="686"/>
      <c r="D7453" s="686"/>
      <c r="E7453" s="688"/>
      <c r="F7453" s="689"/>
      <c r="G7453" s="690"/>
      <c r="H7453" s="594"/>
      <c r="I7453" s="594"/>
      <c r="J7453" s="594"/>
      <c r="K7453" s="594"/>
      <c r="L7453" s="594"/>
      <c r="M7453" s="594"/>
      <c r="N7453" s="692"/>
      <c r="O7453" s="702"/>
      <c r="P7453" s="594"/>
      <c r="Q7453" s="594"/>
      <c r="R7453" s="594"/>
      <c r="S7453" s="594"/>
      <c r="T7453" s="594"/>
      <c r="U7453" s="594"/>
      <c r="V7453" s="692"/>
      <c r="W7453" s="693"/>
      <c r="X7453" s="694"/>
      <c r="Y7453" s="566"/>
      <c r="Z7453" s="566"/>
      <c r="AA7453" s="566"/>
      <c r="AB7453" s="566"/>
      <c r="AC7453" s="566"/>
      <c r="AD7453" s="566"/>
      <c r="AE7453" s="566"/>
      <c r="AF7453" s="566"/>
    </row>
    <row r="7454" spans="2:32" hidden="1" outlineLevel="1" x14ac:dyDescent="0.45">
      <c r="B7454" s="601"/>
      <c r="C7454" s="695"/>
      <c r="D7454" s="695"/>
      <c r="E7454" s="696"/>
      <c r="F7454" s="697"/>
      <c r="G7454" s="698"/>
      <c r="H7454" s="603"/>
      <c r="I7454" s="603"/>
      <c r="J7454" s="603"/>
      <c r="K7454" s="603"/>
      <c r="L7454" s="603"/>
      <c r="M7454" s="603"/>
      <c r="N7454" s="699"/>
      <c r="O7454" s="703"/>
      <c r="P7454" s="603"/>
      <c r="Q7454" s="603"/>
      <c r="R7454" s="603"/>
      <c r="S7454" s="603"/>
      <c r="T7454" s="603"/>
      <c r="U7454" s="603"/>
      <c r="V7454" s="699"/>
      <c r="W7454" s="700"/>
      <c r="X7454" s="701"/>
      <c r="Y7454" s="566"/>
      <c r="Z7454" s="566"/>
      <c r="AA7454" s="566"/>
      <c r="AB7454" s="566"/>
      <c r="AC7454" s="566"/>
      <c r="AD7454" s="566"/>
      <c r="AE7454" s="566"/>
      <c r="AF7454" s="566"/>
    </row>
    <row r="7455" spans="2:32" hidden="1" outlineLevel="1" x14ac:dyDescent="0.45">
      <c r="B7455" s="592"/>
      <c r="C7455" s="686"/>
      <c r="D7455" s="686"/>
      <c r="E7455" s="688"/>
      <c r="F7455" s="689"/>
      <c r="G7455" s="690"/>
      <c r="H7455" s="594"/>
      <c r="I7455" s="594"/>
      <c r="J7455" s="594"/>
      <c r="K7455" s="594"/>
      <c r="L7455" s="594"/>
      <c r="M7455" s="594"/>
      <c r="N7455" s="692"/>
      <c r="O7455" s="702"/>
      <c r="P7455" s="594"/>
      <c r="Q7455" s="594"/>
      <c r="R7455" s="594"/>
      <c r="S7455" s="594"/>
      <c r="T7455" s="594"/>
      <c r="U7455" s="594"/>
      <c r="V7455" s="692"/>
      <c r="W7455" s="693"/>
      <c r="X7455" s="694"/>
      <c r="Y7455" s="566"/>
      <c r="Z7455" s="566"/>
      <c r="AA7455" s="566"/>
      <c r="AB7455" s="566"/>
      <c r="AC7455" s="566"/>
      <c r="AD7455" s="566"/>
      <c r="AE7455" s="566"/>
      <c r="AF7455" s="566"/>
    </row>
    <row r="7456" spans="2:32" hidden="1" outlineLevel="1" x14ac:dyDescent="0.45">
      <c r="B7456" s="601"/>
      <c r="C7456" s="695"/>
      <c r="D7456" s="695"/>
      <c r="E7456" s="696"/>
      <c r="F7456" s="697"/>
      <c r="G7456" s="698"/>
      <c r="H7456" s="603"/>
      <c r="I7456" s="603"/>
      <c r="J7456" s="603"/>
      <c r="K7456" s="603"/>
      <c r="L7456" s="603"/>
      <c r="M7456" s="603"/>
      <c r="N7456" s="699"/>
      <c r="O7456" s="703"/>
      <c r="P7456" s="603"/>
      <c r="Q7456" s="603"/>
      <c r="R7456" s="603"/>
      <c r="S7456" s="603"/>
      <c r="T7456" s="603"/>
      <c r="U7456" s="603"/>
      <c r="V7456" s="699"/>
      <c r="W7456" s="700"/>
      <c r="X7456" s="701"/>
      <c r="Y7456" s="566"/>
      <c r="Z7456" s="566"/>
      <c r="AA7456" s="566"/>
      <c r="AB7456" s="566"/>
      <c r="AC7456" s="566"/>
      <c r="AD7456" s="566"/>
      <c r="AE7456" s="566"/>
      <c r="AF7456" s="566"/>
    </row>
    <row r="7457" spans="2:32" hidden="1" outlineLevel="1" x14ac:dyDescent="0.45">
      <c r="B7457" s="592"/>
      <c r="C7457" s="686"/>
      <c r="D7457" s="686"/>
      <c r="E7457" s="688"/>
      <c r="F7457" s="689"/>
      <c r="G7457" s="690"/>
      <c r="H7457" s="594"/>
      <c r="I7457" s="594"/>
      <c r="J7457" s="594"/>
      <c r="K7457" s="594"/>
      <c r="L7457" s="594"/>
      <c r="M7457" s="594"/>
      <c r="N7457" s="692"/>
      <c r="O7457" s="702"/>
      <c r="P7457" s="594"/>
      <c r="Q7457" s="594"/>
      <c r="R7457" s="594"/>
      <c r="S7457" s="594"/>
      <c r="T7457" s="594"/>
      <c r="U7457" s="594"/>
      <c r="V7457" s="692"/>
      <c r="W7457" s="693"/>
      <c r="X7457" s="694"/>
      <c r="Y7457" s="566"/>
      <c r="Z7457" s="566"/>
      <c r="AA7457" s="566"/>
      <c r="AB7457" s="566"/>
      <c r="AC7457" s="566"/>
      <c r="AD7457" s="566"/>
      <c r="AE7457" s="566"/>
      <c r="AF7457" s="566"/>
    </row>
    <row r="7458" spans="2:32" hidden="1" outlineLevel="1" x14ac:dyDescent="0.45">
      <c r="B7458" s="601"/>
      <c r="C7458" s="695"/>
      <c r="D7458" s="695"/>
      <c r="E7458" s="696"/>
      <c r="F7458" s="697"/>
      <c r="G7458" s="698"/>
      <c r="H7458" s="603"/>
      <c r="I7458" s="603"/>
      <c r="J7458" s="603"/>
      <c r="K7458" s="603"/>
      <c r="L7458" s="603"/>
      <c r="M7458" s="603"/>
      <c r="N7458" s="699"/>
      <c r="O7458" s="703"/>
      <c r="P7458" s="603"/>
      <c r="Q7458" s="603"/>
      <c r="R7458" s="603"/>
      <c r="S7458" s="603"/>
      <c r="T7458" s="603"/>
      <c r="U7458" s="603"/>
      <c r="V7458" s="699"/>
      <c r="W7458" s="700"/>
      <c r="X7458" s="701"/>
      <c r="Y7458" s="566"/>
      <c r="Z7458" s="566"/>
      <c r="AA7458" s="566"/>
      <c r="AB7458" s="566"/>
      <c r="AC7458" s="566"/>
      <c r="AD7458" s="566"/>
      <c r="AE7458" s="566"/>
      <c r="AF7458" s="566"/>
    </row>
    <row r="7459" spans="2:32" hidden="1" outlineLevel="1" x14ac:dyDescent="0.45">
      <c r="B7459" s="592"/>
      <c r="C7459" s="686"/>
      <c r="D7459" s="686"/>
      <c r="E7459" s="688"/>
      <c r="F7459" s="689"/>
      <c r="G7459" s="690"/>
      <c r="H7459" s="594"/>
      <c r="I7459" s="594"/>
      <c r="J7459" s="594"/>
      <c r="K7459" s="594"/>
      <c r="L7459" s="594"/>
      <c r="M7459" s="594"/>
      <c r="N7459" s="692"/>
      <c r="O7459" s="702"/>
      <c r="P7459" s="594"/>
      <c r="Q7459" s="594"/>
      <c r="R7459" s="594"/>
      <c r="S7459" s="594"/>
      <c r="T7459" s="594"/>
      <c r="U7459" s="594"/>
      <c r="V7459" s="692"/>
      <c r="W7459" s="693"/>
      <c r="X7459" s="694"/>
      <c r="Y7459" s="566"/>
      <c r="Z7459" s="566"/>
      <c r="AA7459" s="566"/>
      <c r="AB7459" s="566"/>
      <c r="AC7459" s="566"/>
      <c r="AD7459" s="566"/>
      <c r="AE7459" s="566"/>
      <c r="AF7459" s="566"/>
    </row>
    <row r="7460" spans="2:32" hidden="1" outlineLevel="1" x14ac:dyDescent="0.45">
      <c r="B7460" s="601"/>
      <c r="C7460" s="695"/>
      <c r="D7460" s="695"/>
      <c r="E7460" s="696"/>
      <c r="F7460" s="697"/>
      <c r="G7460" s="698"/>
      <c r="H7460" s="603"/>
      <c r="I7460" s="603"/>
      <c r="J7460" s="603"/>
      <c r="K7460" s="603"/>
      <c r="L7460" s="603"/>
      <c r="M7460" s="603"/>
      <c r="N7460" s="699"/>
      <c r="O7460" s="703"/>
      <c r="P7460" s="603"/>
      <c r="Q7460" s="603"/>
      <c r="R7460" s="603"/>
      <c r="S7460" s="603"/>
      <c r="T7460" s="603"/>
      <c r="U7460" s="603"/>
      <c r="V7460" s="699"/>
      <c r="W7460" s="700"/>
      <c r="X7460" s="701"/>
      <c r="Y7460" s="566"/>
      <c r="Z7460" s="566"/>
      <c r="AA7460" s="566"/>
      <c r="AB7460" s="566"/>
      <c r="AC7460" s="566"/>
      <c r="AD7460" s="566"/>
      <c r="AE7460" s="566"/>
      <c r="AF7460" s="566"/>
    </row>
    <row r="7461" spans="2:32" hidden="1" outlineLevel="1" x14ac:dyDescent="0.45">
      <c r="B7461" s="592"/>
      <c r="C7461" s="686"/>
      <c r="D7461" s="686"/>
      <c r="E7461" s="688"/>
      <c r="F7461" s="689"/>
      <c r="G7461" s="690"/>
      <c r="H7461" s="594"/>
      <c r="I7461" s="594"/>
      <c r="J7461" s="594"/>
      <c r="K7461" s="594"/>
      <c r="L7461" s="594"/>
      <c r="M7461" s="594"/>
      <c r="N7461" s="692"/>
      <c r="O7461" s="702"/>
      <c r="P7461" s="594"/>
      <c r="Q7461" s="594"/>
      <c r="R7461" s="594"/>
      <c r="S7461" s="594"/>
      <c r="T7461" s="594"/>
      <c r="U7461" s="594"/>
      <c r="V7461" s="692"/>
      <c r="W7461" s="693"/>
      <c r="X7461" s="694"/>
      <c r="Y7461" s="566"/>
      <c r="Z7461" s="566"/>
      <c r="AA7461" s="566"/>
      <c r="AB7461" s="566"/>
      <c r="AC7461" s="566"/>
      <c r="AD7461" s="566"/>
      <c r="AE7461" s="566"/>
      <c r="AF7461" s="566"/>
    </row>
    <row r="7462" spans="2:32" hidden="1" outlineLevel="1" x14ac:dyDescent="0.45">
      <c r="B7462" s="601"/>
      <c r="C7462" s="695"/>
      <c r="D7462" s="695"/>
      <c r="E7462" s="696"/>
      <c r="F7462" s="697"/>
      <c r="G7462" s="698"/>
      <c r="H7462" s="603"/>
      <c r="I7462" s="603"/>
      <c r="J7462" s="603"/>
      <c r="K7462" s="603"/>
      <c r="L7462" s="603"/>
      <c r="M7462" s="603"/>
      <c r="N7462" s="699"/>
      <c r="O7462" s="703"/>
      <c r="P7462" s="603"/>
      <c r="Q7462" s="603"/>
      <c r="R7462" s="603"/>
      <c r="S7462" s="603"/>
      <c r="T7462" s="603"/>
      <c r="U7462" s="603"/>
      <c r="V7462" s="699"/>
      <c r="W7462" s="700"/>
      <c r="X7462" s="701"/>
      <c r="Y7462" s="566"/>
      <c r="Z7462" s="566"/>
      <c r="AA7462" s="566"/>
      <c r="AB7462" s="566"/>
      <c r="AC7462" s="566"/>
      <c r="AD7462" s="566"/>
      <c r="AE7462" s="566"/>
      <c r="AF7462" s="566"/>
    </row>
    <row r="7463" spans="2:32" hidden="1" outlineLevel="1" x14ac:dyDescent="0.45">
      <c r="B7463" s="592"/>
      <c r="C7463" s="686"/>
      <c r="D7463" s="686"/>
      <c r="E7463" s="688"/>
      <c r="F7463" s="689"/>
      <c r="G7463" s="690"/>
      <c r="H7463" s="594"/>
      <c r="I7463" s="594"/>
      <c r="J7463" s="594"/>
      <c r="K7463" s="594"/>
      <c r="L7463" s="594"/>
      <c r="M7463" s="594"/>
      <c r="N7463" s="692"/>
      <c r="O7463" s="702"/>
      <c r="P7463" s="594"/>
      <c r="Q7463" s="594"/>
      <c r="R7463" s="594"/>
      <c r="S7463" s="594"/>
      <c r="T7463" s="594"/>
      <c r="U7463" s="594"/>
      <c r="V7463" s="692"/>
      <c r="W7463" s="693"/>
      <c r="X7463" s="694"/>
      <c r="Y7463" s="566"/>
      <c r="Z7463" s="566"/>
      <c r="AA7463" s="566"/>
      <c r="AB7463" s="566"/>
      <c r="AC7463" s="566"/>
      <c r="AD7463" s="566"/>
      <c r="AE7463" s="566"/>
      <c r="AF7463" s="566"/>
    </row>
    <row r="7464" spans="2:32" hidden="1" outlineLevel="1" x14ac:dyDescent="0.45">
      <c r="B7464" s="601"/>
      <c r="C7464" s="695"/>
      <c r="D7464" s="695"/>
      <c r="E7464" s="696"/>
      <c r="F7464" s="697"/>
      <c r="G7464" s="698"/>
      <c r="H7464" s="603"/>
      <c r="I7464" s="603"/>
      <c r="J7464" s="603"/>
      <c r="K7464" s="603"/>
      <c r="L7464" s="603"/>
      <c r="M7464" s="603"/>
      <c r="N7464" s="699"/>
      <c r="O7464" s="703"/>
      <c r="P7464" s="603"/>
      <c r="Q7464" s="603"/>
      <c r="R7464" s="603"/>
      <c r="S7464" s="603"/>
      <c r="T7464" s="603"/>
      <c r="U7464" s="603"/>
      <c r="V7464" s="699"/>
      <c r="W7464" s="700"/>
      <c r="X7464" s="701"/>
      <c r="Y7464" s="566"/>
      <c r="Z7464" s="566"/>
      <c r="AA7464" s="566"/>
      <c r="AB7464" s="566"/>
      <c r="AC7464" s="566"/>
      <c r="AD7464" s="566"/>
      <c r="AE7464" s="566"/>
      <c r="AF7464" s="566"/>
    </row>
    <row r="7465" spans="2:32" hidden="1" outlineLevel="1" x14ac:dyDescent="0.45">
      <c r="B7465" s="592"/>
      <c r="C7465" s="686"/>
      <c r="D7465" s="686"/>
      <c r="E7465" s="688"/>
      <c r="F7465" s="689"/>
      <c r="G7465" s="690"/>
      <c r="H7465" s="594"/>
      <c r="I7465" s="594"/>
      <c r="J7465" s="594"/>
      <c r="K7465" s="594"/>
      <c r="L7465" s="594"/>
      <c r="M7465" s="594"/>
      <c r="N7465" s="692"/>
      <c r="O7465" s="702"/>
      <c r="P7465" s="594"/>
      <c r="Q7465" s="594"/>
      <c r="R7465" s="594"/>
      <c r="S7465" s="594"/>
      <c r="T7465" s="594"/>
      <c r="U7465" s="594"/>
      <c r="V7465" s="692"/>
      <c r="W7465" s="693"/>
      <c r="X7465" s="694"/>
      <c r="Y7465" s="566"/>
      <c r="Z7465" s="566"/>
      <c r="AA7465" s="566"/>
      <c r="AB7465" s="566"/>
      <c r="AC7465" s="566"/>
      <c r="AD7465" s="566"/>
      <c r="AE7465" s="566"/>
      <c r="AF7465" s="566"/>
    </row>
    <row r="7466" spans="2:32" hidden="1" outlineLevel="1" x14ac:dyDescent="0.45">
      <c r="B7466" s="601"/>
      <c r="C7466" s="695"/>
      <c r="D7466" s="695"/>
      <c r="E7466" s="696"/>
      <c r="F7466" s="697"/>
      <c r="G7466" s="698"/>
      <c r="H7466" s="603"/>
      <c r="I7466" s="603"/>
      <c r="J7466" s="603"/>
      <c r="K7466" s="603"/>
      <c r="L7466" s="603"/>
      <c r="M7466" s="603"/>
      <c r="N7466" s="699"/>
      <c r="O7466" s="703"/>
      <c r="P7466" s="603"/>
      <c r="Q7466" s="603"/>
      <c r="R7466" s="603"/>
      <c r="S7466" s="603"/>
      <c r="T7466" s="603"/>
      <c r="U7466" s="603"/>
      <c r="V7466" s="699"/>
      <c r="W7466" s="700"/>
      <c r="X7466" s="701"/>
      <c r="Y7466" s="566"/>
      <c r="Z7466" s="566"/>
      <c r="AA7466" s="566"/>
      <c r="AB7466" s="566"/>
      <c r="AC7466" s="566"/>
      <c r="AD7466" s="566"/>
      <c r="AE7466" s="566"/>
      <c r="AF7466" s="566"/>
    </row>
    <row r="7467" spans="2:32" hidden="1" outlineLevel="1" x14ac:dyDescent="0.45">
      <c r="B7467" s="592"/>
      <c r="C7467" s="686"/>
      <c r="D7467" s="686"/>
      <c r="E7467" s="688"/>
      <c r="F7467" s="689"/>
      <c r="G7467" s="690"/>
      <c r="H7467" s="594"/>
      <c r="I7467" s="594"/>
      <c r="J7467" s="594"/>
      <c r="K7467" s="594"/>
      <c r="L7467" s="594"/>
      <c r="M7467" s="594"/>
      <c r="N7467" s="692"/>
      <c r="O7467" s="702"/>
      <c r="P7467" s="594"/>
      <c r="Q7467" s="594"/>
      <c r="R7467" s="594"/>
      <c r="S7467" s="594"/>
      <c r="T7467" s="594"/>
      <c r="U7467" s="594"/>
      <c r="V7467" s="692"/>
      <c r="W7467" s="693"/>
      <c r="X7467" s="694"/>
      <c r="Y7467" s="566"/>
      <c r="Z7467" s="566"/>
      <c r="AA7467" s="566"/>
      <c r="AB7467" s="566"/>
      <c r="AC7467" s="566"/>
      <c r="AD7467" s="566"/>
      <c r="AE7467" s="566"/>
      <c r="AF7467" s="566"/>
    </row>
    <row r="7468" spans="2:32" hidden="1" outlineLevel="1" x14ac:dyDescent="0.45">
      <c r="B7468" s="601"/>
      <c r="C7468" s="695"/>
      <c r="D7468" s="695"/>
      <c r="E7468" s="696"/>
      <c r="F7468" s="697"/>
      <c r="G7468" s="698"/>
      <c r="H7468" s="603"/>
      <c r="I7468" s="603"/>
      <c r="J7468" s="603"/>
      <c r="K7468" s="603"/>
      <c r="L7468" s="603"/>
      <c r="M7468" s="603"/>
      <c r="N7468" s="699"/>
      <c r="O7468" s="703"/>
      <c r="P7468" s="603"/>
      <c r="Q7468" s="603"/>
      <c r="R7468" s="603"/>
      <c r="S7468" s="603"/>
      <c r="T7468" s="603"/>
      <c r="U7468" s="603"/>
      <c r="V7468" s="699"/>
      <c r="W7468" s="700"/>
      <c r="X7468" s="701"/>
      <c r="Y7468" s="566"/>
      <c r="Z7468" s="566"/>
      <c r="AA7468" s="566"/>
      <c r="AB7468" s="566"/>
      <c r="AC7468" s="566"/>
      <c r="AD7468" s="566"/>
      <c r="AE7468" s="566"/>
      <c r="AF7468" s="566"/>
    </row>
    <row r="7469" spans="2:32" hidden="1" outlineLevel="1" x14ac:dyDescent="0.45">
      <c r="B7469" s="592"/>
      <c r="C7469" s="686"/>
      <c r="D7469" s="686"/>
      <c r="E7469" s="688"/>
      <c r="F7469" s="689"/>
      <c r="G7469" s="690"/>
      <c r="H7469" s="594"/>
      <c r="I7469" s="594"/>
      <c r="J7469" s="594"/>
      <c r="K7469" s="594"/>
      <c r="L7469" s="594"/>
      <c r="M7469" s="594"/>
      <c r="N7469" s="692"/>
      <c r="O7469" s="702"/>
      <c r="P7469" s="594"/>
      <c r="Q7469" s="594"/>
      <c r="R7469" s="594"/>
      <c r="S7469" s="594"/>
      <c r="T7469" s="594"/>
      <c r="U7469" s="594"/>
      <c r="V7469" s="692"/>
      <c r="W7469" s="693"/>
      <c r="X7469" s="694"/>
      <c r="Y7469" s="566"/>
      <c r="Z7469" s="566"/>
      <c r="AA7469" s="566"/>
      <c r="AB7469" s="566"/>
      <c r="AC7469" s="566"/>
      <c r="AD7469" s="566"/>
      <c r="AE7469" s="566"/>
      <c r="AF7469" s="566"/>
    </row>
    <row r="7470" spans="2:32" hidden="1" outlineLevel="1" x14ac:dyDescent="0.45">
      <c r="B7470" s="601"/>
      <c r="C7470" s="695"/>
      <c r="D7470" s="695"/>
      <c r="E7470" s="696"/>
      <c r="F7470" s="697"/>
      <c r="G7470" s="698"/>
      <c r="H7470" s="603"/>
      <c r="I7470" s="603"/>
      <c r="J7470" s="603"/>
      <c r="K7470" s="603"/>
      <c r="L7470" s="603"/>
      <c r="M7470" s="603"/>
      <c r="N7470" s="699"/>
      <c r="O7470" s="703"/>
      <c r="P7470" s="603"/>
      <c r="Q7470" s="603"/>
      <c r="R7470" s="603"/>
      <c r="S7470" s="603"/>
      <c r="T7470" s="603"/>
      <c r="U7470" s="603"/>
      <c r="V7470" s="699"/>
      <c r="W7470" s="700"/>
      <c r="X7470" s="701"/>
      <c r="Y7470" s="566"/>
      <c r="Z7470" s="566"/>
      <c r="AA7470" s="566"/>
      <c r="AB7470" s="566"/>
      <c r="AC7470" s="566"/>
      <c r="AD7470" s="566"/>
      <c r="AE7470" s="566"/>
      <c r="AF7470" s="566"/>
    </row>
    <row r="7471" spans="2:32" hidden="1" outlineLevel="1" x14ac:dyDescent="0.45">
      <c r="B7471" s="592"/>
      <c r="C7471" s="686"/>
      <c r="D7471" s="686"/>
      <c r="E7471" s="688"/>
      <c r="F7471" s="689"/>
      <c r="G7471" s="690"/>
      <c r="H7471" s="594"/>
      <c r="I7471" s="594"/>
      <c r="J7471" s="594"/>
      <c r="K7471" s="594"/>
      <c r="L7471" s="594"/>
      <c r="M7471" s="594"/>
      <c r="N7471" s="692"/>
      <c r="O7471" s="702"/>
      <c r="P7471" s="594"/>
      <c r="Q7471" s="594"/>
      <c r="R7471" s="594"/>
      <c r="S7471" s="594"/>
      <c r="T7471" s="594"/>
      <c r="U7471" s="594"/>
      <c r="V7471" s="692"/>
      <c r="W7471" s="693"/>
      <c r="X7471" s="694"/>
      <c r="Y7471" s="566"/>
      <c r="Z7471" s="566"/>
      <c r="AA7471" s="566"/>
      <c r="AB7471" s="566"/>
      <c r="AC7471" s="566"/>
      <c r="AD7471" s="566"/>
      <c r="AE7471" s="566"/>
      <c r="AF7471" s="566"/>
    </row>
    <row r="7472" spans="2:32" hidden="1" outlineLevel="1" x14ac:dyDescent="0.45">
      <c r="B7472" s="601"/>
      <c r="C7472" s="695"/>
      <c r="D7472" s="695"/>
      <c r="E7472" s="696"/>
      <c r="F7472" s="697"/>
      <c r="G7472" s="698"/>
      <c r="H7472" s="603"/>
      <c r="I7472" s="603"/>
      <c r="J7472" s="603"/>
      <c r="K7472" s="603"/>
      <c r="L7472" s="603"/>
      <c r="M7472" s="603"/>
      <c r="N7472" s="699"/>
      <c r="O7472" s="703"/>
      <c r="P7472" s="603"/>
      <c r="Q7472" s="603"/>
      <c r="R7472" s="603"/>
      <c r="S7472" s="603"/>
      <c r="T7472" s="603"/>
      <c r="U7472" s="603"/>
      <c r="V7472" s="699"/>
      <c r="W7472" s="700"/>
      <c r="X7472" s="701"/>
      <c r="Y7472" s="566"/>
      <c r="Z7472" s="566"/>
      <c r="AA7472" s="566"/>
      <c r="AB7472" s="566"/>
      <c r="AC7472" s="566"/>
      <c r="AD7472" s="566"/>
      <c r="AE7472" s="566"/>
      <c r="AF7472" s="566"/>
    </row>
    <row r="7473" spans="2:32" hidden="1" outlineLevel="1" x14ac:dyDescent="0.45">
      <c r="B7473" s="592"/>
      <c r="C7473" s="686"/>
      <c r="D7473" s="686"/>
      <c r="E7473" s="688"/>
      <c r="F7473" s="689"/>
      <c r="G7473" s="690"/>
      <c r="H7473" s="594"/>
      <c r="I7473" s="594"/>
      <c r="J7473" s="594"/>
      <c r="K7473" s="594"/>
      <c r="L7473" s="594"/>
      <c r="M7473" s="594"/>
      <c r="N7473" s="692"/>
      <c r="O7473" s="702"/>
      <c r="P7473" s="594"/>
      <c r="Q7473" s="594"/>
      <c r="R7473" s="594"/>
      <c r="S7473" s="594"/>
      <c r="T7473" s="594"/>
      <c r="U7473" s="594"/>
      <c r="V7473" s="692"/>
      <c r="W7473" s="693"/>
      <c r="X7473" s="694"/>
      <c r="Y7473" s="566"/>
      <c r="Z7473" s="566"/>
      <c r="AA7473" s="566"/>
      <c r="AB7473" s="566"/>
      <c r="AC7473" s="566"/>
      <c r="AD7473" s="566"/>
      <c r="AE7473" s="566"/>
      <c r="AF7473" s="566"/>
    </row>
    <row r="7474" spans="2:32" hidden="1" outlineLevel="1" x14ac:dyDescent="0.45">
      <c r="B7474" s="601"/>
      <c r="C7474" s="695"/>
      <c r="D7474" s="695"/>
      <c r="E7474" s="696"/>
      <c r="F7474" s="697"/>
      <c r="G7474" s="698"/>
      <c r="H7474" s="603"/>
      <c r="I7474" s="603"/>
      <c r="J7474" s="603"/>
      <c r="K7474" s="603"/>
      <c r="L7474" s="603"/>
      <c r="M7474" s="603"/>
      <c r="N7474" s="699"/>
      <c r="O7474" s="703"/>
      <c r="P7474" s="603"/>
      <c r="Q7474" s="603"/>
      <c r="R7474" s="603"/>
      <c r="S7474" s="603"/>
      <c r="T7474" s="603"/>
      <c r="U7474" s="603"/>
      <c r="V7474" s="699"/>
      <c r="W7474" s="700"/>
      <c r="X7474" s="701"/>
      <c r="Y7474" s="566"/>
      <c r="Z7474" s="566"/>
      <c r="AA7474" s="566"/>
      <c r="AB7474" s="566"/>
      <c r="AC7474" s="566"/>
      <c r="AD7474" s="566"/>
      <c r="AE7474" s="566"/>
      <c r="AF7474" s="566"/>
    </row>
    <row r="7475" spans="2:32" hidden="1" outlineLevel="1" x14ac:dyDescent="0.45">
      <c r="B7475" s="592"/>
      <c r="C7475" s="686"/>
      <c r="D7475" s="686"/>
      <c r="E7475" s="688"/>
      <c r="F7475" s="689"/>
      <c r="G7475" s="690"/>
      <c r="H7475" s="594"/>
      <c r="I7475" s="594"/>
      <c r="J7475" s="594"/>
      <c r="K7475" s="594"/>
      <c r="L7475" s="594"/>
      <c r="M7475" s="594"/>
      <c r="N7475" s="692"/>
      <c r="O7475" s="702"/>
      <c r="P7475" s="594"/>
      <c r="Q7475" s="594"/>
      <c r="R7475" s="594"/>
      <c r="S7475" s="594"/>
      <c r="T7475" s="594"/>
      <c r="U7475" s="594"/>
      <c r="V7475" s="692"/>
      <c r="W7475" s="693"/>
      <c r="X7475" s="694"/>
      <c r="Y7475" s="566"/>
      <c r="Z7475" s="566"/>
      <c r="AA7475" s="566"/>
      <c r="AB7475" s="566"/>
      <c r="AC7475" s="566"/>
      <c r="AD7475" s="566"/>
      <c r="AE7475" s="566"/>
      <c r="AF7475" s="566"/>
    </row>
    <row r="7476" spans="2:32" hidden="1" outlineLevel="1" x14ac:dyDescent="0.45">
      <c r="B7476" s="601"/>
      <c r="C7476" s="695"/>
      <c r="D7476" s="695"/>
      <c r="E7476" s="696"/>
      <c r="F7476" s="697"/>
      <c r="G7476" s="698"/>
      <c r="H7476" s="603"/>
      <c r="I7476" s="603"/>
      <c r="J7476" s="603"/>
      <c r="K7476" s="603"/>
      <c r="L7476" s="603"/>
      <c r="M7476" s="603"/>
      <c r="N7476" s="699"/>
      <c r="O7476" s="703"/>
      <c r="P7476" s="603"/>
      <c r="Q7476" s="603"/>
      <c r="R7476" s="603"/>
      <c r="S7476" s="603"/>
      <c r="T7476" s="603"/>
      <c r="U7476" s="603"/>
      <c r="V7476" s="699"/>
      <c r="W7476" s="700"/>
      <c r="X7476" s="701"/>
      <c r="Y7476" s="566"/>
      <c r="Z7476" s="566"/>
      <c r="AA7476" s="566"/>
      <c r="AB7476" s="566"/>
      <c r="AC7476" s="566"/>
      <c r="AD7476" s="566"/>
      <c r="AE7476" s="566"/>
      <c r="AF7476" s="566"/>
    </row>
    <row r="7477" spans="2:32" hidden="1" outlineLevel="1" x14ac:dyDescent="0.45">
      <c r="B7477" s="592"/>
      <c r="C7477" s="686"/>
      <c r="D7477" s="686"/>
      <c r="E7477" s="688"/>
      <c r="F7477" s="689"/>
      <c r="G7477" s="690"/>
      <c r="H7477" s="594"/>
      <c r="I7477" s="594"/>
      <c r="J7477" s="594"/>
      <c r="K7477" s="594"/>
      <c r="L7477" s="594"/>
      <c r="M7477" s="594"/>
      <c r="N7477" s="692"/>
      <c r="O7477" s="702"/>
      <c r="P7477" s="594"/>
      <c r="Q7477" s="594"/>
      <c r="R7477" s="594"/>
      <c r="S7477" s="594"/>
      <c r="T7477" s="594"/>
      <c r="U7477" s="594"/>
      <c r="V7477" s="692"/>
      <c r="W7477" s="693"/>
      <c r="X7477" s="694"/>
      <c r="Y7477" s="566"/>
      <c r="Z7477" s="566"/>
      <c r="AA7477" s="566"/>
      <c r="AB7477" s="566"/>
      <c r="AC7477" s="566"/>
      <c r="AD7477" s="566"/>
      <c r="AE7477" s="566"/>
      <c r="AF7477" s="566"/>
    </row>
    <row r="7478" spans="2:32" hidden="1" outlineLevel="1" x14ac:dyDescent="0.45">
      <c r="B7478" s="601"/>
      <c r="C7478" s="695"/>
      <c r="D7478" s="695"/>
      <c r="E7478" s="696"/>
      <c r="F7478" s="697"/>
      <c r="G7478" s="698"/>
      <c r="H7478" s="603"/>
      <c r="I7478" s="603"/>
      <c r="J7478" s="603"/>
      <c r="K7478" s="603"/>
      <c r="L7478" s="603"/>
      <c r="M7478" s="603"/>
      <c r="N7478" s="699"/>
      <c r="O7478" s="703"/>
      <c r="P7478" s="603"/>
      <c r="Q7478" s="603"/>
      <c r="R7478" s="603"/>
      <c r="S7478" s="603"/>
      <c r="T7478" s="603"/>
      <c r="U7478" s="603"/>
      <c r="V7478" s="699"/>
      <c r="W7478" s="700"/>
      <c r="X7478" s="701"/>
      <c r="Y7478" s="566"/>
      <c r="Z7478" s="566"/>
      <c r="AA7478" s="566"/>
      <c r="AB7478" s="566"/>
      <c r="AC7478" s="566"/>
      <c r="AD7478" s="566"/>
      <c r="AE7478" s="566"/>
      <c r="AF7478" s="566"/>
    </row>
    <row r="7479" spans="2:32" hidden="1" outlineLevel="1" x14ac:dyDescent="0.45">
      <c r="B7479" s="592"/>
      <c r="C7479" s="686"/>
      <c r="D7479" s="686"/>
      <c r="E7479" s="688"/>
      <c r="F7479" s="689"/>
      <c r="G7479" s="690"/>
      <c r="H7479" s="594"/>
      <c r="I7479" s="594"/>
      <c r="J7479" s="594"/>
      <c r="K7479" s="594"/>
      <c r="L7479" s="594"/>
      <c r="M7479" s="594"/>
      <c r="N7479" s="692"/>
      <c r="O7479" s="702"/>
      <c r="P7479" s="594"/>
      <c r="Q7479" s="594"/>
      <c r="R7479" s="594"/>
      <c r="S7479" s="594"/>
      <c r="T7479" s="594"/>
      <c r="U7479" s="594"/>
      <c r="V7479" s="692"/>
      <c r="W7479" s="693"/>
      <c r="X7479" s="694"/>
      <c r="Y7479" s="566"/>
      <c r="Z7479" s="566"/>
      <c r="AA7479" s="566"/>
      <c r="AB7479" s="566"/>
      <c r="AC7479" s="566"/>
      <c r="AD7479" s="566"/>
      <c r="AE7479" s="566"/>
      <c r="AF7479" s="566"/>
    </row>
    <row r="7480" spans="2:32" hidden="1" outlineLevel="1" x14ac:dyDescent="0.45">
      <c r="B7480" s="601"/>
      <c r="C7480" s="695"/>
      <c r="D7480" s="695"/>
      <c r="E7480" s="696"/>
      <c r="F7480" s="697"/>
      <c r="G7480" s="698"/>
      <c r="H7480" s="603"/>
      <c r="I7480" s="603"/>
      <c r="J7480" s="603"/>
      <c r="K7480" s="603"/>
      <c r="L7480" s="603"/>
      <c r="M7480" s="603"/>
      <c r="N7480" s="699"/>
      <c r="O7480" s="703"/>
      <c r="P7480" s="603"/>
      <c r="Q7480" s="603"/>
      <c r="R7480" s="603"/>
      <c r="S7480" s="603"/>
      <c r="T7480" s="603"/>
      <c r="U7480" s="603"/>
      <c r="V7480" s="699"/>
      <c r="W7480" s="700"/>
      <c r="X7480" s="701"/>
      <c r="Y7480" s="566"/>
      <c r="Z7480" s="566"/>
      <c r="AA7480" s="566"/>
      <c r="AB7480" s="566"/>
      <c r="AC7480" s="566"/>
      <c r="AD7480" s="566"/>
      <c r="AE7480" s="566"/>
      <c r="AF7480" s="566"/>
    </row>
    <row r="7481" spans="2:32" hidden="1" outlineLevel="1" x14ac:dyDescent="0.45">
      <c r="B7481" s="592"/>
      <c r="C7481" s="686"/>
      <c r="D7481" s="686"/>
      <c r="E7481" s="688"/>
      <c r="F7481" s="689"/>
      <c r="G7481" s="690"/>
      <c r="H7481" s="594"/>
      <c r="I7481" s="594"/>
      <c r="J7481" s="594"/>
      <c r="K7481" s="594"/>
      <c r="L7481" s="594"/>
      <c r="M7481" s="594"/>
      <c r="N7481" s="692"/>
      <c r="O7481" s="702"/>
      <c r="P7481" s="594"/>
      <c r="Q7481" s="594"/>
      <c r="R7481" s="594"/>
      <c r="S7481" s="594"/>
      <c r="T7481" s="594"/>
      <c r="U7481" s="594"/>
      <c r="V7481" s="692"/>
      <c r="W7481" s="693"/>
      <c r="X7481" s="694"/>
      <c r="Y7481" s="566"/>
      <c r="Z7481" s="566"/>
      <c r="AA7481" s="566"/>
      <c r="AB7481" s="566"/>
      <c r="AC7481" s="566"/>
      <c r="AD7481" s="566"/>
      <c r="AE7481" s="566"/>
      <c r="AF7481" s="566"/>
    </row>
    <row r="7482" spans="2:32" hidden="1" outlineLevel="1" x14ac:dyDescent="0.45">
      <c r="B7482" s="601"/>
      <c r="C7482" s="695"/>
      <c r="D7482" s="695"/>
      <c r="E7482" s="696"/>
      <c r="F7482" s="697"/>
      <c r="G7482" s="698"/>
      <c r="H7482" s="603"/>
      <c r="I7482" s="603"/>
      <c r="J7482" s="603"/>
      <c r="K7482" s="603"/>
      <c r="L7482" s="603"/>
      <c r="M7482" s="603"/>
      <c r="N7482" s="699"/>
      <c r="O7482" s="703"/>
      <c r="P7482" s="603"/>
      <c r="Q7482" s="603"/>
      <c r="R7482" s="603"/>
      <c r="S7482" s="603"/>
      <c r="T7482" s="603"/>
      <c r="U7482" s="603"/>
      <c r="V7482" s="699"/>
      <c r="W7482" s="700"/>
      <c r="X7482" s="701"/>
      <c r="Y7482" s="566"/>
      <c r="Z7482" s="566"/>
      <c r="AA7482" s="566"/>
      <c r="AB7482" s="566"/>
      <c r="AC7482" s="566"/>
      <c r="AD7482" s="566"/>
      <c r="AE7482" s="566"/>
      <c r="AF7482" s="566"/>
    </row>
    <row r="7483" spans="2:32" hidden="1" outlineLevel="1" x14ac:dyDescent="0.45">
      <c r="B7483" s="592"/>
      <c r="C7483" s="686"/>
      <c r="D7483" s="686"/>
      <c r="E7483" s="688"/>
      <c r="F7483" s="689"/>
      <c r="G7483" s="690"/>
      <c r="H7483" s="594"/>
      <c r="I7483" s="594"/>
      <c r="J7483" s="594"/>
      <c r="K7483" s="594"/>
      <c r="L7483" s="594"/>
      <c r="M7483" s="594"/>
      <c r="N7483" s="692"/>
      <c r="O7483" s="702"/>
      <c r="P7483" s="594"/>
      <c r="Q7483" s="594"/>
      <c r="R7483" s="594"/>
      <c r="S7483" s="594"/>
      <c r="T7483" s="594"/>
      <c r="U7483" s="594"/>
      <c r="V7483" s="692"/>
      <c r="W7483" s="693"/>
      <c r="X7483" s="694"/>
      <c r="Y7483" s="566"/>
      <c r="Z7483" s="566"/>
      <c r="AA7483" s="566"/>
      <c r="AB7483" s="566"/>
      <c r="AC7483" s="566"/>
      <c r="AD7483" s="566"/>
      <c r="AE7483" s="566"/>
      <c r="AF7483" s="566"/>
    </row>
    <row r="7484" spans="2:32" hidden="1" outlineLevel="1" x14ac:dyDescent="0.45">
      <c r="B7484" s="601"/>
      <c r="C7484" s="695"/>
      <c r="D7484" s="695"/>
      <c r="E7484" s="696"/>
      <c r="F7484" s="697"/>
      <c r="G7484" s="698"/>
      <c r="H7484" s="603"/>
      <c r="I7484" s="603"/>
      <c r="J7484" s="603"/>
      <c r="K7484" s="603"/>
      <c r="L7484" s="603"/>
      <c r="M7484" s="603"/>
      <c r="N7484" s="699"/>
      <c r="O7484" s="703"/>
      <c r="P7484" s="603"/>
      <c r="Q7484" s="603"/>
      <c r="R7484" s="603"/>
      <c r="S7484" s="603"/>
      <c r="T7484" s="603"/>
      <c r="U7484" s="603"/>
      <c r="V7484" s="699"/>
      <c r="W7484" s="700"/>
      <c r="X7484" s="701"/>
      <c r="Y7484" s="566"/>
      <c r="Z7484" s="566"/>
      <c r="AA7484" s="566"/>
      <c r="AB7484" s="566"/>
      <c r="AC7484" s="566"/>
      <c r="AD7484" s="566"/>
      <c r="AE7484" s="566"/>
      <c r="AF7484" s="566"/>
    </row>
    <row r="7485" spans="2:32" hidden="1" outlineLevel="1" x14ac:dyDescent="0.45">
      <c r="B7485" s="592"/>
      <c r="C7485" s="686"/>
      <c r="D7485" s="686"/>
      <c r="E7485" s="688"/>
      <c r="F7485" s="689"/>
      <c r="G7485" s="690"/>
      <c r="H7485" s="594"/>
      <c r="I7485" s="594"/>
      <c r="J7485" s="594"/>
      <c r="K7485" s="594"/>
      <c r="L7485" s="594"/>
      <c r="M7485" s="594"/>
      <c r="N7485" s="692"/>
      <c r="O7485" s="702"/>
      <c r="P7485" s="594"/>
      <c r="Q7485" s="594"/>
      <c r="R7485" s="594"/>
      <c r="S7485" s="594"/>
      <c r="T7485" s="594"/>
      <c r="U7485" s="594"/>
      <c r="V7485" s="692"/>
      <c r="W7485" s="693"/>
      <c r="X7485" s="694"/>
      <c r="Y7485" s="566"/>
      <c r="Z7485" s="566"/>
      <c r="AA7485" s="566"/>
      <c r="AB7485" s="566"/>
      <c r="AC7485" s="566"/>
      <c r="AD7485" s="566"/>
      <c r="AE7485" s="566"/>
      <c r="AF7485" s="566"/>
    </row>
    <row r="7486" spans="2:32" hidden="1" outlineLevel="1" x14ac:dyDescent="0.45">
      <c r="B7486" s="601"/>
      <c r="C7486" s="695"/>
      <c r="D7486" s="695"/>
      <c r="E7486" s="696"/>
      <c r="F7486" s="697"/>
      <c r="G7486" s="698"/>
      <c r="H7486" s="603"/>
      <c r="I7486" s="603"/>
      <c r="J7486" s="603"/>
      <c r="K7486" s="603"/>
      <c r="L7486" s="603"/>
      <c r="M7486" s="603"/>
      <c r="N7486" s="699"/>
      <c r="O7486" s="703"/>
      <c r="P7486" s="603"/>
      <c r="Q7486" s="603"/>
      <c r="R7486" s="603"/>
      <c r="S7486" s="603"/>
      <c r="T7486" s="603"/>
      <c r="U7486" s="603"/>
      <c r="V7486" s="699"/>
      <c r="W7486" s="700"/>
      <c r="X7486" s="701"/>
      <c r="Y7486" s="566"/>
      <c r="Z7486" s="566"/>
      <c r="AA7486" s="566"/>
      <c r="AB7486" s="566"/>
      <c r="AC7486" s="566"/>
      <c r="AD7486" s="566"/>
      <c r="AE7486" s="566"/>
      <c r="AF7486" s="566"/>
    </row>
    <row r="7487" spans="2:32" hidden="1" outlineLevel="1" x14ac:dyDescent="0.45">
      <c r="B7487" s="592"/>
      <c r="C7487" s="686"/>
      <c r="D7487" s="686"/>
      <c r="E7487" s="688"/>
      <c r="F7487" s="689"/>
      <c r="G7487" s="690"/>
      <c r="H7487" s="594"/>
      <c r="I7487" s="594"/>
      <c r="J7487" s="594"/>
      <c r="K7487" s="594"/>
      <c r="L7487" s="594"/>
      <c r="M7487" s="594"/>
      <c r="N7487" s="692"/>
      <c r="O7487" s="702"/>
      <c r="P7487" s="594"/>
      <c r="Q7487" s="594"/>
      <c r="R7487" s="594"/>
      <c r="S7487" s="594"/>
      <c r="T7487" s="594"/>
      <c r="U7487" s="594"/>
      <c r="V7487" s="692"/>
      <c r="W7487" s="693"/>
      <c r="X7487" s="694"/>
      <c r="Y7487" s="566"/>
      <c r="Z7487" s="566"/>
      <c r="AA7487" s="566"/>
      <c r="AB7487" s="566"/>
      <c r="AC7487" s="566"/>
      <c r="AD7487" s="566"/>
      <c r="AE7487" s="566"/>
      <c r="AF7487" s="566"/>
    </row>
    <row r="7488" spans="2:32" hidden="1" outlineLevel="1" x14ac:dyDescent="0.45">
      <c r="B7488" s="601"/>
      <c r="C7488" s="695"/>
      <c r="D7488" s="695"/>
      <c r="E7488" s="696"/>
      <c r="F7488" s="697"/>
      <c r="G7488" s="698"/>
      <c r="H7488" s="603"/>
      <c r="I7488" s="603"/>
      <c r="J7488" s="603"/>
      <c r="K7488" s="603"/>
      <c r="L7488" s="603"/>
      <c r="M7488" s="603"/>
      <c r="N7488" s="699"/>
      <c r="O7488" s="703"/>
      <c r="P7488" s="603"/>
      <c r="Q7488" s="603"/>
      <c r="R7488" s="603"/>
      <c r="S7488" s="603"/>
      <c r="T7488" s="603"/>
      <c r="U7488" s="603"/>
      <c r="V7488" s="699"/>
      <c r="W7488" s="700"/>
      <c r="X7488" s="701"/>
      <c r="Y7488" s="566"/>
      <c r="Z7488" s="566"/>
      <c r="AA7488" s="566"/>
      <c r="AB7488" s="566"/>
      <c r="AC7488" s="566"/>
      <c r="AD7488" s="566"/>
      <c r="AE7488" s="566"/>
      <c r="AF7488" s="566"/>
    </row>
    <row r="7489" spans="2:32" hidden="1" outlineLevel="1" x14ac:dyDescent="0.45">
      <c r="B7489" s="592"/>
      <c r="C7489" s="686"/>
      <c r="D7489" s="686"/>
      <c r="E7489" s="688"/>
      <c r="F7489" s="689"/>
      <c r="G7489" s="690"/>
      <c r="H7489" s="594"/>
      <c r="I7489" s="594"/>
      <c r="J7489" s="594"/>
      <c r="K7489" s="594"/>
      <c r="L7489" s="594"/>
      <c r="M7489" s="594"/>
      <c r="N7489" s="692"/>
      <c r="O7489" s="702"/>
      <c r="P7489" s="594"/>
      <c r="Q7489" s="594"/>
      <c r="R7489" s="594"/>
      <c r="S7489" s="594"/>
      <c r="T7489" s="594"/>
      <c r="U7489" s="594"/>
      <c r="V7489" s="692"/>
      <c r="W7489" s="693"/>
      <c r="X7489" s="694"/>
      <c r="Y7489" s="566"/>
      <c r="Z7489" s="566"/>
      <c r="AA7489" s="566"/>
      <c r="AB7489" s="566"/>
      <c r="AC7489" s="566"/>
      <c r="AD7489" s="566"/>
      <c r="AE7489" s="566"/>
      <c r="AF7489" s="566"/>
    </row>
    <row r="7490" spans="2:32" hidden="1" outlineLevel="1" x14ac:dyDescent="0.45">
      <c r="B7490" s="601"/>
      <c r="C7490" s="695"/>
      <c r="D7490" s="695"/>
      <c r="E7490" s="696"/>
      <c r="F7490" s="697"/>
      <c r="G7490" s="698"/>
      <c r="H7490" s="603"/>
      <c r="I7490" s="603"/>
      <c r="J7490" s="603"/>
      <c r="K7490" s="603"/>
      <c r="L7490" s="603"/>
      <c r="M7490" s="603"/>
      <c r="N7490" s="699"/>
      <c r="O7490" s="703"/>
      <c r="P7490" s="603"/>
      <c r="Q7490" s="603"/>
      <c r="R7490" s="603"/>
      <c r="S7490" s="603"/>
      <c r="T7490" s="603"/>
      <c r="U7490" s="603"/>
      <c r="V7490" s="699"/>
      <c r="W7490" s="700"/>
      <c r="X7490" s="701"/>
      <c r="Y7490" s="566"/>
      <c r="Z7490" s="566"/>
      <c r="AA7490" s="566"/>
      <c r="AB7490" s="566"/>
      <c r="AC7490" s="566"/>
      <c r="AD7490" s="566"/>
      <c r="AE7490" s="566"/>
      <c r="AF7490" s="566"/>
    </row>
    <row r="7491" spans="2:32" hidden="1" outlineLevel="1" x14ac:dyDescent="0.45">
      <c r="B7491" s="592"/>
      <c r="C7491" s="686"/>
      <c r="D7491" s="686"/>
      <c r="E7491" s="688"/>
      <c r="F7491" s="689"/>
      <c r="G7491" s="690"/>
      <c r="H7491" s="594"/>
      <c r="I7491" s="594"/>
      <c r="J7491" s="594"/>
      <c r="K7491" s="594"/>
      <c r="L7491" s="594"/>
      <c r="M7491" s="594"/>
      <c r="N7491" s="692"/>
      <c r="O7491" s="702"/>
      <c r="P7491" s="594"/>
      <c r="Q7491" s="594"/>
      <c r="R7491" s="594"/>
      <c r="S7491" s="594"/>
      <c r="T7491" s="594"/>
      <c r="U7491" s="594"/>
      <c r="V7491" s="692"/>
      <c r="W7491" s="693"/>
      <c r="X7491" s="694"/>
      <c r="Y7491" s="566"/>
      <c r="Z7491" s="566"/>
      <c r="AA7491" s="566"/>
      <c r="AB7491" s="566"/>
      <c r="AC7491" s="566"/>
      <c r="AD7491" s="566"/>
      <c r="AE7491" s="566"/>
      <c r="AF7491" s="566"/>
    </row>
    <row r="7492" spans="2:32" hidden="1" outlineLevel="1" x14ac:dyDescent="0.45">
      <c r="B7492" s="601"/>
      <c r="C7492" s="695"/>
      <c r="D7492" s="695"/>
      <c r="E7492" s="696"/>
      <c r="F7492" s="697"/>
      <c r="G7492" s="698"/>
      <c r="H7492" s="603"/>
      <c r="I7492" s="603"/>
      <c r="J7492" s="603"/>
      <c r="K7492" s="603"/>
      <c r="L7492" s="603"/>
      <c r="M7492" s="603"/>
      <c r="N7492" s="699"/>
      <c r="O7492" s="703"/>
      <c r="P7492" s="603"/>
      <c r="Q7492" s="603"/>
      <c r="R7492" s="603"/>
      <c r="S7492" s="603"/>
      <c r="T7492" s="603"/>
      <c r="U7492" s="603"/>
      <c r="V7492" s="699"/>
      <c r="W7492" s="700"/>
      <c r="X7492" s="701"/>
      <c r="Y7492" s="566"/>
      <c r="Z7492" s="566"/>
      <c r="AA7492" s="566"/>
      <c r="AB7492" s="566"/>
      <c r="AC7492" s="566"/>
      <c r="AD7492" s="566"/>
      <c r="AE7492" s="566"/>
      <c r="AF7492" s="566"/>
    </row>
    <row r="7493" spans="2:32" hidden="1" outlineLevel="1" x14ac:dyDescent="0.45">
      <c r="B7493" s="592"/>
      <c r="C7493" s="686"/>
      <c r="D7493" s="686"/>
      <c r="E7493" s="688"/>
      <c r="F7493" s="689"/>
      <c r="G7493" s="690"/>
      <c r="H7493" s="594"/>
      <c r="I7493" s="594"/>
      <c r="J7493" s="594"/>
      <c r="K7493" s="594"/>
      <c r="L7493" s="594"/>
      <c r="M7493" s="594"/>
      <c r="N7493" s="692"/>
      <c r="O7493" s="702"/>
      <c r="P7493" s="594"/>
      <c r="Q7493" s="594"/>
      <c r="R7493" s="594"/>
      <c r="S7493" s="594"/>
      <c r="T7493" s="594"/>
      <c r="U7493" s="594"/>
      <c r="V7493" s="692"/>
      <c r="W7493" s="693"/>
      <c r="X7493" s="694"/>
      <c r="Y7493" s="566"/>
      <c r="Z7493" s="566"/>
      <c r="AA7493" s="566"/>
      <c r="AB7493" s="566"/>
      <c r="AC7493" s="566"/>
      <c r="AD7493" s="566"/>
      <c r="AE7493" s="566"/>
      <c r="AF7493" s="566"/>
    </row>
    <row r="7494" spans="2:32" hidden="1" outlineLevel="1" x14ac:dyDescent="0.45">
      <c r="B7494" s="601"/>
      <c r="C7494" s="695"/>
      <c r="D7494" s="695"/>
      <c r="E7494" s="696"/>
      <c r="F7494" s="697"/>
      <c r="G7494" s="698"/>
      <c r="H7494" s="603"/>
      <c r="I7494" s="603"/>
      <c r="J7494" s="603"/>
      <c r="K7494" s="603"/>
      <c r="L7494" s="603"/>
      <c r="M7494" s="603"/>
      <c r="N7494" s="699"/>
      <c r="O7494" s="703"/>
      <c r="P7494" s="603"/>
      <c r="Q7494" s="603"/>
      <c r="R7494" s="603"/>
      <c r="S7494" s="603"/>
      <c r="T7494" s="603"/>
      <c r="U7494" s="603"/>
      <c r="V7494" s="699"/>
      <c r="W7494" s="700"/>
      <c r="X7494" s="701"/>
      <c r="Y7494" s="566"/>
      <c r="Z7494" s="566"/>
      <c r="AA7494" s="566"/>
      <c r="AB7494" s="566"/>
      <c r="AC7494" s="566"/>
      <c r="AD7494" s="566"/>
      <c r="AE7494" s="566"/>
      <c r="AF7494" s="566"/>
    </row>
    <row r="7495" spans="2:32" hidden="1" outlineLevel="1" x14ac:dyDescent="0.45">
      <c r="B7495" s="592"/>
      <c r="C7495" s="686"/>
      <c r="D7495" s="686"/>
      <c r="E7495" s="688"/>
      <c r="F7495" s="689"/>
      <c r="G7495" s="690"/>
      <c r="H7495" s="594"/>
      <c r="I7495" s="594"/>
      <c r="J7495" s="594"/>
      <c r="K7495" s="594"/>
      <c r="L7495" s="594"/>
      <c r="M7495" s="594"/>
      <c r="N7495" s="692"/>
      <c r="O7495" s="702"/>
      <c r="P7495" s="594"/>
      <c r="Q7495" s="594"/>
      <c r="R7495" s="594"/>
      <c r="S7495" s="594"/>
      <c r="T7495" s="594"/>
      <c r="U7495" s="594"/>
      <c r="V7495" s="692"/>
      <c r="W7495" s="693"/>
      <c r="X7495" s="694"/>
      <c r="Y7495" s="566"/>
      <c r="Z7495" s="566"/>
      <c r="AA7495" s="566"/>
      <c r="AB7495" s="566"/>
      <c r="AC7495" s="566"/>
      <c r="AD7495" s="566"/>
      <c r="AE7495" s="566"/>
      <c r="AF7495" s="566"/>
    </row>
    <row r="7496" spans="2:32" hidden="1" outlineLevel="1" x14ac:dyDescent="0.45">
      <c r="B7496" s="601"/>
      <c r="C7496" s="695"/>
      <c r="D7496" s="695"/>
      <c r="E7496" s="696"/>
      <c r="F7496" s="697"/>
      <c r="G7496" s="698"/>
      <c r="H7496" s="603"/>
      <c r="I7496" s="603"/>
      <c r="J7496" s="603"/>
      <c r="K7496" s="603"/>
      <c r="L7496" s="603"/>
      <c r="M7496" s="603"/>
      <c r="N7496" s="699"/>
      <c r="O7496" s="703"/>
      <c r="P7496" s="603"/>
      <c r="Q7496" s="603"/>
      <c r="R7496" s="603"/>
      <c r="S7496" s="603"/>
      <c r="T7496" s="603"/>
      <c r="U7496" s="603"/>
      <c r="V7496" s="699"/>
      <c r="W7496" s="700"/>
      <c r="X7496" s="701"/>
      <c r="Y7496" s="566"/>
      <c r="Z7496" s="566"/>
      <c r="AA7496" s="566"/>
      <c r="AB7496" s="566"/>
      <c r="AC7496" s="566"/>
      <c r="AD7496" s="566"/>
      <c r="AE7496" s="566"/>
      <c r="AF7496" s="566"/>
    </row>
    <row r="7497" spans="2:32" hidden="1" outlineLevel="1" x14ac:dyDescent="0.45">
      <c r="B7497" s="592"/>
      <c r="C7497" s="686"/>
      <c r="D7497" s="686"/>
      <c r="E7497" s="688"/>
      <c r="F7497" s="689"/>
      <c r="G7497" s="690"/>
      <c r="H7497" s="594"/>
      <c r="I7497" s="594"/>
      <c r="J7497" s="594"/>
      <c r="K7497" s="594"/>
      <c r="L7497" s="594"/>
      <c r="M7497" s="594"/>
      <c r="N7497" s="692"/>
      <c r="O7497" s="702"/>
      <c r="P7497" s="594"/>
      <c r="Q7497" s="594"/>
      <c r="R7497" s="594"/>
      <c r="S7497" s="594"/>
      <c r="T7497" s="594"/>
      <c r="U7497" s="594"/>
      <c r="V7497" s="692"/>
      <c r="W7497" s="693"/>
      <c r="X7497" s="694"/>
      <c r="Y7497" s="566"/>
      <c r="Z7497" s="566"/>
      <c r="AA7497" s="566"/>
      <c r="AB7497" s="566"/>
      <c r="AC7497" s="566"/>
      <c r="AD7497" s="566"/>
      <c r="AE7497" s="566"/>
      <c r="AF7497" s="566"/>
    </row>
    <row r="7498" spans="2:32" hidden="1" outlineLevel="1" x14ac:dyDescent="0.45">
      <c r="B7498" s="601"/>
      <c r="C7498" s="695"/>
      <c r="D7498" s="695"/>
      <c r="E7498" s="696"/>
      <c r="F7498" s="697"/>
      <c r="G7498" s="698"/>
      <c r="H7498" s="603"/>
      <c r="I7498" s="603"/>
      <c r="J7498" s="603"/>
      <c r="K7498" s="603"/>
      <c r="L7498" s="603"/>
      <c r="M7498" s="603"/>
      <c r="N7498" s="699"/>
      <c r="O7498" s="703"/>
      <c r="P7498" s="603"/>
      <c r="Q7498" s="603"/>
      <c r="R7498" s="603"/>
      <c r="S7498" s="603"/>
      <c r="T7498" s="603"/>
      <c r="U7498" s="603"/>
      <c r="V7498" s="699"/>
      <c r="W7498" s="700"/>
      <c r="X7498" s="701"/>
      <c r="Y7498" s="566"/>
      <c r="Z7498" s="566"/>
      <c r="AA7498" s="566"/>
      <c r="AB7498" s="566"/>
      <c r="AC7498" s="566"/>
      <c r="AD7498" s="566"/>
      <c r="AE7498" s="566"/>
      <c r="AF7498" s="566"/>
    </row>
    <row r="7499" spans="2:32" hidden="1" outlineLevel="1" x14ac:dyDescent="0.45">
      <c r="B7499" s="592"/>
      <c r="C7499" s="686"/>
      <c r="D7499" s="686"/>
      <c r="E7499" s="688"/>
      <c r="F7499" s="689"/>
      <c r="G7499" s="690"/>
      <c r="H7499" s="594"/>
      <c r="I7499" s="594"/>
      <c r="J7499" s="594"/>
      <c r="K7499" s="594"/>
      <c r="L7499" s="594"/>
      <c r="M7499" s="594"/>
      <c r="N7499" s="692"/>
      <c r="O7499" s="702"/>
      <c r="P7499" s="594"/>
      <c r="Q7499" s="594"/>
      <c r="R7499" s="594"/>
      <c r="S7499" s="594"/>
      <c r="T7499" s="594"/>
      <c r="U7499" s="594"/>
      <c r="V7499" s="692"/>
      <c r="W7499" s="693"/>
      <c r="X7499" s="694"/>
      <c r="Y7499" s="566"/>
      <c r="Z7499" s="566"/>
      <c r="AA7499" s="566"/>
      <c r="AB7499" s="566"/>
      <c r="AC7499" s="566"/>
      <c r="AD7499" s="566"/>
      <c r="AE7499" s="566"/>
      <c r="AF7499" s="566"/>
    </row>
    <row r="7500" spans="2:32" hidden="1" outlineLevel="1" x14ac:dyDescent="0.45">
      <c r="B7500" s="601"/>
      <c r="C7500" s="695"/>
      <c r="D7500" s="695"/>
      <c r="E7500" s="696"/>
      <c r="F7500" s="697"/>
      <c r="G7500" s="698"/>
      <c r="H7500" s="603"/>
      <c r="I7500" s="603"/>
      <c r="J7500" s="603"/>
      <c r="K7500" s="603"/>
      <c r="L7500" s="603"/>
      <c r="M7500" s="603"/>
      <c r="N7500" s="699"/>
      <c r="O7500" s="703"/>
      <c r="P7500" s="603"/>
      <c r="Q7500" s="603"/>
      <c r="R7500" s="603"/>
      <c r="S7500" s="603"/>
      <c r="T7500" s="603"/>
      <c r="U7500" s="603"/>
      <c r="V7500" s="699"/>
      <c r="W7500" s="700"/>
      <c r="X7500" s="701"/>
      <c r="Y7500" s="566"/>
      <c r="Z7500" s="566"/>
      <c r="AA7500" s="566"/>
      <c r="AB7500" s="566"/>
      <c r="AC7500" s="566"/>
      <c r="AD7500" s="566"/>
      <c r="AE7500" s="566"/>
      <c r="AF7500" s="566"/>
    </row>
    <row r="7501" spans="2:32" hidden="1" outlineLevel="1" x14ac:dyDescent="0.45">
      <c r="B7501" s="592"/>
      <c r="C7501" s="686"/>
      <c r="D7501" s="686"/>
      <c r="E7501" s="688"/>
      <c r="F7501" s="689"/>
      <c r="G7501" s="690"/>
      <c r="H7501" s="594"/>
      <c r="I7501" s="594"/>
      <c r="J7501" s="594"/>
      <c r="K7501" s="594"/>
      <c r="L7501" s="594"/>
      <c r="M7501" s="594"/>
      <c r="N7501" s="692"/>
      <c r="O7501" s="702"/>
      <c r="P7501" s="594"/>
      <c r="Q7501" s="594"/>
      <c r="R7501" s="594"/>
      <c r="S7501" s="594"/>
      <c r="T7501" s="594"/>
      <c r="U7501" s="594"/>
      <c r="V7501" s="692"/>
      <c r="W7501" s="693"/>
      <c r="X7501" s="694"/>
      <c r="Y7501" s="566"/>
      <c r="Z7501" s="566"/>
      <c r="AA7501" s="566"/>
      <c r="AB7501" s="566"/>
      <c r="AC7501" s="566"/>
      <c r="AD7501" s="566"/>
      <c r="AE7501" s="566"/>
      <c r="AF7501" s="566"/>
    </row>
    <row r="7502" spans="2:32" hidden="1" outlineLevel="1" x14ac:dyDescent="0.45">
      <c r="B7502" s="601"/>
      <c r="C7502" s="695"/>
      <c r="D7502" s="695"/>
      <c r="E7502" s="696"/>
      <c r="F7502" s="697"/>
      <c r="G7502" s="698"/>
      <c r="H7502" s="603"/>
      <c r="I7502" s="603"/>
      <c r="J7502" s="603"/>
      <c r="K7502" s="603"/>
      <c r="L7502" s="603"/>
      <c r="M7502" s="603"/>
      <c r="N7502" s="699"/>
      <c r="O7502" s="703"/>
      <c r="P7502" s="603"/>
      <c r="Q7502" s="603"/>
      <c r="R7502" s="603"/>
      <c r="S7502" s="603"/>
      <c r="T7502" s="603"/>
      <c r="U7502" s="603"/>
      <c r="V7502" s="699"/>
      <c r="W7502" s="700"/>
      <c r="X7502" s="701"/>
      <c r="Y7502" s="566"/>
      <c r="Z7502" s="566"/>
      <c r="AA7502" s="566"/>
      <c r="AB7502" s="566"/>
      <c r="AC7502" s="566"/>
      <c r="AD7502" s="566"/>
      <c r="AE7502" s="566"/>
      <c r="AF7502" s="566"/>
    </row>
    <row r="7503" spans="2:32" hidden="1" outlineLevel="1" x14ac:dyDescent="0.45">
      <c r="B7503" s="592"/>
      <c r="C7503" s="686"/>
      <c r="D7503" s="686"/>
      <c r="E7503" s="688"/>
      <c r="F7503" s="689"/>
      <c r="G7503" s="690"/>
      <c r="H7503" s="594"/>
      <c r="I7503" s="594"/>
      <c r="J7503" s="594"/>
      <c r="K7503" s="594"/>
      <c r="L7503" s="594"/>
      <c r="M7503" s="594"/>
      <c r="N7503" s="692"/>
      <c r="O7503" s="702"/>
      <c r="P7503" s="594"/>
      <c r="Q7503" s="594"/>
      <c r="R7503" s="594"/>
      <c r="S7503" s="594"/>
      <c r="T7503" s="594"/>
      <c r="U7503" s="594"/>
      <c r="V7503" s="692"/>
      <c r="W7503" s="693"/>
      <c r="X7503" s="694"/>
      <c r="Y7503" s="566"/>
      <c r="Z7503" s="566"/>
      <c r="AA7503" s="566"/>
      <c r="AB7503" s="566"/>
      <c r="AC7503" s="566"/>
      <c r="AD7503" s="566"/>
      <c r="AE7503" s="566"/>
      <c r="AF7503" s="566"/>
    </row>
    <row r="7504" spans="2:32" hidden="1" outlineLevel="1" x14ac:dyDescent="0.45">
      <c r="B7504" s="601"/>
      <c r="C7504" s="695"/>
      <c r="D7504" s="695"/>
      <c r="E7504" s="696"/>
      <c r="F7504" s="697"/>
      <c r="G7504" s="698"/>
      <c r="H7504" s="603"/>
      <c r="I7504" s="603"/>
      <c r="J7504" s="603"/>
      <c r="K7504" s="603"/>
      <c r="L7504" s="603"/>
      <c r="M7504" s="603"/>
      <c r="N7504" s="699"/>
      <c r="O7504" s="703"/>
      <c r="P7504" s="603"/>
      <c r="Q7504" s="603"/>
      <c r="R7504" s="603"/>
      <c r="S7504" s="603"/>
      <c r="T7504" s="603"/>
      <c r="U7504" s="603"/>
      <c r="V7504" s="699"/>
      <c r="W7504" s="700"/>
      <c r="X7504" s="701"/>
      <c r="Y7504" s="566"/>
      <c r="Z7504" s="566"/>
      <c r="AA7504" s="566"/>
      <c r="AB7504" s="566"/>
      <c r="AC7504" s="566"/>
      <c r="AD7504" s="566"/>
      <c r="AE7504" s="566"/>
      <c r="AF7504" s="566"/>
    </row>
    <row r="7505" spans="2:32" hidden="1" outlineLevel="1" x14ac:dyDescent="0.45">
      <c r="B7505" s="592"/>
      <c r="C7505" s="686"/>
      <c r="D7505" s="686"/>
      <c r="E7505" s="688"/>
      <c r="F7505" s="689"/>
      <c r="G7505" s="690"/>
      <c r="H7505" s="594"/>
      <c r="I7505" s="594"/>
      <c r="J7505" s="594"/>
      <c r="K7505" s="594"/>
      <c r="L7505" s="594"/>
      <c r="M7505" s="594"/>
      <c r="N7505" s="692"/>
      <c r="O7505" s="702"/>
      <c r="P7505" s="594"/>
      <c r="Q7505" s="594"/>
      <c r="R7505" s="594"/>
      <c r="S7505" s="594"/>
      <c r="T7505" s="594"/>
      <c r="U7505" s="594"/>
      <c r="V7505" s="692"/>
      <c r="W7505" s="693"/>
      <c r="X7505" s="694"/>
      <c r="Y7505" s="566"/>
      <c r="Z7505" s="566"/>
      <c r="AA7505" s="566"/>
      <c r="AB7505" s="566"/>
      <c r="AC7505" s="566"/>
      <c r="AD7505" s="566"/>
      <c r="AE7505" s="566"/>
      <c r="AF7505" s="566"/>
    </row>
    <row r="7506" spans="2:32" hidden="1" outlineLevel="1" x14ac:dyDescent="0.45">
      <c r="B7506" s="601"/>
      <c r="C7506" s="695"/>
      <c r="D7506" s="695"/>
      <c r="E7506" s="696"/>
      <c r="F7506" s="697"/>
      <c r="G7506" s="698"/>
      <c r="H7506" s="603"/>
      <c r="I7506" s="603"/>
      <c r="J7506" s="603"/>
      <c r="K7506" s="603"/>
      <c r="L7506" s="603"/>
      <c r="M7506" s="603"/>
      <c r="N7506" s="699"/>
      <c r="O7506" s="703"/>
      <c r="P7506" s="603"/>
      <c r="Q7506" s="603"/>
      <c r="R7506" s="603"/>
      <c r="S7506" s="603"/>
      <c r="T7506" s="603"/>
      <c r="U7506" s="603"/>
      <c r="V7506" s="699"/>
      <c r="W7506" s="700"/>
      <c r="X7506" s="701"/>
      <c r="Y7506" s="566"/>
      <c r="Z7506" s="566"/>
      <c r="AA7506" s="566"/>
      <c r="AB7506" s="566"/>
      <c r="AC7506" s="566"/>
      <c r="AD7506" s="566"/>
      <c r="AE7506" s="566"/>
      <c r="AF7506" s="566"/>
    </row>
    <row r="7507" spans="2:32" hidden="1" outlineLevel="1" x14ac:dyDescent="0.45">
      <c r="B7507" s="592"/>
      <c r="C7507" s="686"/>
      <c r="D7507" s="686"/>
      <c r="E7507" s="688"/>
      <c r="F7507" s="689"/>
      <c r="G7507" s="690"/>
      <c r="H7507" s="594"/>
      <c r="I7507" s="594"/>
      <c r="J7507" s="594"/>
      <c r="K7507" s="594"/>
      <c r="L7507" s="594"/>
      <c r="M7507" s="594"/>
      <c r="N7507" s="692"/>
      <c r="O7507" s="702"/>
      <c r="P7507" s="594"/>
      <c r="Q7507" s="594"/>
      <c r="R7507" s="594"/>
      <c r="S7507" s="594"/>
      <c r="T7507" s="594"/>
      <c r="U7507" s="594"/>
      <c r="V7507" s="692"/>
      <c r="W7507" s="693"/>
      <c r="X7507" s="694"/>
      <c r="Y7507" s="566"/>
      <c r="Z7507" s="566"/>
      <c r="AA7507" s="566"/>
      <c r="AB7507" s="566"/>
      <c r="AC7507" s="566"/>
      <c r="AD7507" s="566"/>
      <c r="AE7507" s="566"/>
      <c r="AF7507" s="566"/>
    </row>
    <row r="7508" spans="2:32" hidden="1" outlineLevel="1" x14ac:dyDescent="0.45">
      <c r="B7508" s="601"/>
      <c r="C7508" s="695"/>
      <c r="D7508" s="695"/>
      <c r="E7508" s="696"/>
      <c r="F7508" s="697"/>
      <c r="G7508" s="698"/>
      <c r="H7508" s="603"/>
      <c r="I7508" s="603"/>
      <c r="J7508" s="603"/>
      <c r="K7508" s="603"/>
      <c r="L7508" s="603"/>
      <c r="M7508" s="603"/>
      <c r="N7508" s="699"/>
      <c r="O7508" s="703"/>
      <c r="P7508" s="603"/>
      <c r="Q7508" s="603"/>
      <c r="R7508" s="603"/>
      <c r="S7508" s="603"/>
      <c r="T7508" s="603"/>
      <c r="U7508" s="603"/>
      <c r="V7508" s="699"/>
      <c r="W7508" s="700"/>
      <c r="X7508" s="701"/>
      <c r="Y7508" s="566"/>
      <c r="Z7508" s="566"/>
      <c r="AA7508" s="566"/>
      <c r="AB7508" s="566"/>
      <c r="AC7508" s="566"/>
      <c r="AD7508" s="566"/>
      <c r="AE7508" s="566"/>
      <c r="AF7508" s="566"/>
    </row>
    <row r="7509" spans="2:32" hidden="1" outlineLevel="1" x14ac:dyDescent="0.45">
      <c r="B7509" s="592"/>
      <c r="C7509" s="686"/>
      <c r="D7509" s="686"/>
      <c r="E7509" s="688"/>
      <c r="F7509" s="689"/>
      <c r="G7509" s="690"/>
      <c r="H7509" s="594"/>
      <c r="I7509" s="594"/>
      <c r="J7509" s="594"/>
      <c r="K7509" s="594"/>
      <c r="L7509" s="594"/>
      <c r="M7509" s="594"/>
      <c r="N7509" s="692"/>
      <c r="O7509" s="702"/>
      <c r="P7509" s="594"/>
      <c r="Q7509" s="594"/>
      <c r="R7509" s="594"/>
      <c r="S7509" s="594"/>
      <c r="T7509" s="594"/>
      <c r="U7509" s="594"/>
      <c r="V7509" s="692"/>
      <c r="W7509" s="693"/>
      <c r="X7509" s="694"/>
      <c r="Y7509" s="566"/>
      <c r="Z7509" s="566"/>
      <c r="AA7509" s="566"/>
      <c r="AB7509" s="566"/>
      <c r="AC7509" s="566"/>
      <c r="AD7509" s="566"/>
      <c r="AE7509" s="566"/>
      <c r="AF7509" s="566"/>
    </row>
    <row r="7510" spans="2:32" hidden="1" outlineLevel="1" x14ac:dyDescent="0.45">
      <c r="B7510" s="601"/>
      <c r="C7510" s="695"/>
      <c r="D7510" s="695"/>
      <c r="E7510" s="696"/>
      <c r="F7510" s="697"/>
      <c r="G7510" s="698"/>
      <c r="H7510" s="603"/>
      <c r="I7510" s="603"/>
      <c r="J7510" s="603"/>
      <c r="K7510" s="603"/>
      <c r="L7510" s="603"/>
      <c r="M7510" s="603"/>
      <c r="N7510" s="699"/>
      <c r="O7510" s="703"/>
      <c r="P7510" s="603"/>
      <c r="Q7510" s="603"/>
      <c r="R7510" s="603"/>
      <c r="S7510" s="603"/>
      <c r="T7510" s="603"/>
      <c r="U7510" s="603"/>
      <c r="V7510" s="699"/>
      <c r="W7510" s="700"/>
      <c r="X7510" s="701"/>
      <c r="Y7510" s="566"/>
      <c r="Z7510" s="566"/>
      <c r="AA7510" s="566"/>
      <c r="AB7510" s="566"/>
      <c r="AC7510" s="566"/>
      <c r="AD7510" s="566"/>
      <c r="AE7510" s="566"/>
      <c r="AF7510" s="566"/>
    </row>
    <row r="7511" spans="2:32" hidden="1" outlineLevel="1" x14ac:dyDescent="0.45">
      <c r="B7511" s="592"/>
      <c r="C7511" s="686"/>
      <c r="D7511" s="686"/>
      <c r="E7511" s="688"/>
      <c r="F7511" s="689"/>
      <c r="G7511" s="690"/>
      <c r="H7511" s="594"/>
      <c r="I7511" s="594"/>
      <c r="J7511" s="594"/>
      <c r="K7511" s="594"/>
      <c r="L7511" s="594"/>
      <c r="M7511" s="594"/>
      <c r="N7511" s="692"/>
      <c r="O7511" s="702"/>
      <c r="P7511" s="594"/>
      <c r="Q7511" s="594"/>
      <c r="R7511" s="594"/>
      <c r="S7511" s="594"/>
      <c r="T7511" s="594"/>
      <c r="U7511" s="594"/>
      <c r="V7511" s="692"/>
      <c r="W7511" s="693"/>
      <c r="X7511" s="694"/>
      <c r="Y7511" s="566"/>
      <c r="Z7511" s="566"/>
      <c r="AA7511" s="566"/>
      <c r="AB7511" s="566"/>
      <c r="AC7511" s="566"/>
      <c r="AD7511" s="566"/>
      <c r="AE7511" s="566"/>
      <c r="AF7511" s="566"/>
    </row>
    <row r="7512" spans="2:32" hidden="1" outlineLevel="1" x14ac:dyDescent="0.45">
      <c r="B7512" s="601"/>
      <c r="C7512" s="695"/>
      <c r="D7512" s="695"/>
      <c r="E7512" s="696"/>
      <c r="F7512" s="697"/>
      <c r="G7512" s="698"/>
      <c r="H7512" s="603"/>
      <c r="I7512" s="603"/>
      <c r="J7512" s="603"/>
      <c r="K7512" s="603"/>
      <c r="L7512" s="603"/>
      <c r="M7512" s="603"/>
      <c r="N7512" s="699"/>
      <c r="O7512" s="703"/>
      <c r="P7512" s="603"/>
      <c r="Q7512" s="603"/>
      <c r="R7512" s="603"/>
      <c r="S7512" s="603"/>
      <c r="T7512" s="603"/>
      <c r="U7512" s="603"/>
      <c r="V7512" s="699"/>
      <c r="W7512" s="700"/>
      <c r="X7512" s="701"/>
      <c r="Y7512" s="566"/>
      <c r="Z7512" s="566"/>
      <c r="AA7512" s="566"/>
      <c r="AB7512" s="566"/>
      <c r="AC7512" s="566"/>
      <c r="AD7512" s="566"/>
      <c r="AE7512" s="566"/>
      <c r="AF7512" s="566"/>
    </row>
    <row r="7513" spans="2:32" hidden="1" outlineLevel="1" x14ac:dyDescent="0.45">
      <c r="B7513" s="592"/>
      <c r="C7513" s="686"/>
      <c r="D7513" s="686"/>
      <c r="E7513" s="688"/>
      <c r="F7513" s="689"/>
      <c r="G7513" s="690"/>
      <c r="H7513" s="594"/>
      <c r="I7513" s="594"/>
      <c r="J7513" s="594"/>
      <c r="K7513" s="594"/>
      <c r="L7513" s="594"/>
      <c r="M7513" s="594"/>
      <c r="N7513" s="692"/>
      <c r="O7513" s="702"/>
      <c r="P7513" s="594"/>
      <c r="Q7513" s="594"/>
      <c r="R7513" s="594"/>
      <c r="S7513" s="594"/>
      <c r="T7513" s="594"/>
      <c r="U7513" s="594"/>
      <c r="V7513" s="692"/>
      <c r="W7513" s="693"/>
      <c r="X7513" s="694"/>
      <c r="Y7513" s="566"/>
      <c r="Z7513" s="566"/>
      <c r="AA7513" s="566"/>
      <c r="AB7513" s="566"/>
      <c r="AC7513" s="566"/>
      <c r="AD7513" s="566"/>
      <c r="AE7513" s="566"/>
      <c r="AF7513" s="566"/>
    </row>
    <row r="7514" spans="2:32" hidden="1" outlineLevel="1" x14ac:dyDescent="0.45">
      <c r="B7514" s="601"/>
      <c r="C7514" s="695"/>
      <c r="D7514" s="695"/>
      <c r="E7514" s="696"/>
      <c r="F7514" s="697"/>
      <c r="G7514" s="698"/>
      <c r="H7514" s="603"/>
      <c r="I7514" s="603"/>
      <c r="J7514" s="603"/>
      <c r="K7514" s="603"/>
      <c r="L7514" s="603"/>
      <c r="M7514" s="603"/>
      <c r="N7514" s="699"/>
      <c r="O7514" s="703"/>
      <c r="P7514" s="603"/>
      <c r="Q7514" s="603"/>
      <c r="R7514" s="603"/>
      <c r="S7514" s="603"/>
      <c r="T7514" s="603"/>
      <c r="U7514" s="603"/>
      <c r="V7514" s="699"/>
      <c r="W7514" s="700"/>
      <c r="X7514" s="701"/>
      <c r="Y7514" s="566"/>
      <c r="Z7514" s="566"/>
      <c r="AA7514" s="566"/>
      <c r="AB7514" s="566"/>
      <c r="AC7514" s="566"/>
      <c r="AD7514" s="566"/>
      <c r="AE7514" s="566"/>
      <c r="AF7514" s="566"/>
    </row>
    <row r="7515" spans="2:32" hidden="1" outlineLevel="1" x14ac:dyDescent="0.45">
      <c r="B7515" s="592"/>
      <c r="C7515" s="686"/>
      <c r="D7515" s="686"/>
      <c r="E7515" s="688"/>
      <c r="F7515" s="689"/>
      <c r="G7515" s="690"/>
      <c r="H7515" s="594"/>
      <c r="I7515" s="594"/>
      <c r="J7515" s="594"/>
      <c r="K7515" s="594"/>
      <c r="L7515" s="594"/>
      <c r="M7515" s="594"/>
      <c r="N7515" s="692"/>
      <c r="O7515" s="702"/>
      <c r="P7515" s="594"/>
      <c r="Q7515" s="594"/>
      <c r="R7515" s="594"/>
      <c r="S7515" s="594"/>
      <c r="T7515" s="594"/>
      <c r="U7515" s="594"/>
      <c r="V7515" s="692"/>
      <c r="W7515" s="693"/>
      <c r="X7515" s="694"/>
      <c r="Y7515" s="566"/>
      <c r="Z7515" s="566"/>
      <c r="AA7515" s="566"/>
      <c r="AB7515" s="566"/>
      <c r="AC7515" s="566"/>
      <c r="AD7515" s="566"/>
      <c r="AE7515" s="566"/>
      <c r="AF7515" s="566"/>
    </row>
    <row r="7516" spans="2:32" hidden="1" outlineLevel="1" x14ac:dyDescent="0.45">
      <c r="B7516" s="601"/>
      <c r="C7516" s="695"/>
      <c r="D7516" s="695"/>
      <c r="E7516" s="696"/>
      <c r="F7516" s="697"/>
      <c r="G7516" s="698"/>
      <c r="H7516" s="603"/>
      <c r="I7516" s="603"/>
      <c r="J7516" s="603"/>
      <c r="K7516" s="603"/>
      <c r="L7516" s="603"/>
      <c r="M7516" s="603"/>
      <c r="N7516" s="699"/>
      <c r="O7516" s="703"/>
      <c r="P7516" s="603"/>
      <c r="Q7516" s="603"/>
      <c r="R7516" s="603"/>
      <c r="S7516" s="603"/>
      <c r="T7516" s="603"/>
      <c r="U7516" s="603"/>
      <c r="V7516" s="699"/>
      <c r="W7516" s="700"/>
      <c r="X7516" s="701"/>
      <c r="Y7516" s="566"/>
      <c r="Z7516" s="566"/>
      <c r="AA7516" s="566"/>
      <c r="AB7516" s="566"/>
      <c r="AC7516" s="566"/>
      <c r="AD7516" s="566"/>
      <c r="AE7516" s="566"/>
      <c r="AF7516" s="566"/>
    </row>
    <row r="7517" spans="2:32" hidden="1" outlineLevel="1" x14ac:dyDescent="0.45">
      <c r="B7517" s="592"/>
      <c r="C7517" s="686"/>
      <c r="D7517" s="686"/>
      <c r="E7517" s="688"/>
      <c r="F7517" s="689"/>
      <c r="G7517" s="690"/>
      <c r="H7517" s="594"/>
      <c r="I7517" s="594"/>
      <c r="J7517" s="594"/>
      <c r="K7517" s="594"/>
      <c r="L7517" s="594"/>
      <c r="M7517" s="594"/>
      <c r="N7517" s="692"/>
      <c r="O7517" s="702"/>
      <c r="P7517" s="594"/>
      <c r="Q7517" s="594"/>
      <c r="R7517" s="594"/>
      <c r="S7517" s="594"/>
      <c r="T7517" s="594"/>
      <c r="U7517" s="594"/>
      <c r="V7517" s="692"/>
      <c r="W7517" s="693"/>
      <c r="X7517" s="694"/>
      <c r="Y7517" s="566"/>
      <c r="Z7517" s="566"/>
      <c r="AA7517" s="566"/>
      <c r="AB7517" s="566"/>
      <c r="AC7517" s="566"/>
      <c r="AD7517" s="566"/>
      <c r="AE7517" s="566"/>
      <c r="AF7517" s="566"/>
    </row>
    <row r="7518" spans="2:32" hidden="1" outlineLevel="1" x14ac:dyDescent="0.45">
      <c r="B7518" s="601"/>
      <c r="C7518" s="695"/>
      <c r="D7518" s="695"/>
      <c r="E7518" s="696"/>
      <c r="F7518" s="697"/>
      <c r="G7518" s="698"/>
      <c r="H7518" s="603"/>
      <c r="I7518" s="603"/>
      <c r="J7518" s="603"/>
      <c r="K7518" s="603"/>
      <c r="L7518" s="603"/>
      <c r="M7518" s="603"/>
      <c r="N7518" s="699"/>
      <c r="O7518" s="703"/>
      <c r="P7518" s="603"/>
      <c r="Q7518" s="603"/>
      <c r="R7518" s="603"/>
      <c r="S7518" s="603"/>
      <c r="T7518" s="603"/>
      <c r="U7518" s="603"/>
      <c r="V7518" s="699"/>
      <c r="W7518" s="700"/>
      <c r="X7518" s="701"/>
      <c r="Y7518" s="566"/>
      <c r="Z7518" s="566"/>
      <c r="AA7518" s="566"/>
      <c r="AB7518" s="566"/>
      <c r="AC7518" s="566"/>
      <c r="AD7518" s="566"/>
      <c r="AE7518" s="566"/>
      <c r="AF7518" s="566"/>
    </row>
    <row r="7519" spans="2:32" hidden="1" outlineLevel="1" x14ac:dyDescent="0.45">
      <c r="B7519" s="592"/>
      <c r="C7519" s="686"/>
      <c r="D7519" s="686"/>
      <c r="E7519" s="688"/>
      <c r="F7519" s="689"/>
      <c r="G7519" s="690"/>
      <c r="H7519" s="594"/>
      <c r="I7519" s="594"/>
      <c r="J7519" s="594"/>
      <c r="K7519" s="594"/>
      <c r="L7519" s="594"/>
      <c r="M7519" s="594"/>
      <c r="N7519" s="692"/>
      <c r="O7519" s="702"/>
      <c r="P7519" s="594"/>
      <c r="Q7519" s="594"/>
      <c r="R7519" s="594"/>
      <c r="S7519" s="594"/>
      <c r="T7519" s="594"/>
      <c r="U7519" s="594"/>
      <c r="V7519" s="692"/>
      <c r="W7519" s="693"/>
      <c r="X7519" s="694"/>
      <c r="Y7519" s="566"/>
      <c r="Z7519" s="566"/>
      <c r="AA7519" s="566"/>
      <c r="AB7519" s="566"/>
      <c r="AC7519" s="566"/>
      <c r="AD7519" s="566"/>
      <c r="AE7519" s="566"/>
      <c r="AF7519" s="566"/>
    </row>
    <row r="7520" spans="2:32" hidden="1" outlineLevel="1" x14ac:dyDescent="0.45">
      <c r="B7520" s="601"/>
      <c r="C7520" s="695"/>
      <c r="D7520" s="695"/>
      <c r="E7520" s="696"/>
      <c r="F7520" s="697"/>
      <c r="G7520" s="698"/>
      <c r="H7520" s="603"/>
      <c r="I7520" s="603"/>
      <c r="J7520" s="603"/>
      <c r="K7520" s="603"/>
      <c r="L7520" s="603"/>
      <c r="M7520" s="603"/>
      <c r="N7520" s="699"/>
      <c r="O7520" s="703"/>
      <c r="P7520" s="603"/>
      <c r="Q7520" s="603"/>
      <c r="R7520" s="603"/>
      <c r="S7520" s="603"/>
      <c r="T7520" s="603"/>
      <c r="U7520" s="603"/>
      <c r="V7520" s="699"/>
      <c r="W7520" s="700"/>
      <c r="X7520" s="701"/>
      <c r="Y7520" s="566"/>
      <c r="Z7520" s="566"/>
      <c r="AA7520" s="566"/>
      <c r="AB7520" s="566"/>
      <c r="AC7520" s="566"/>
      <c r="AD7520" s="566"/>
      <c r="AE7520" s="566"/>
      <c r="AF7520" s="566"/>
    </row>
    <row r="7521" spans="2:32" hidden="1" outlineLevel="1" x14ac:dyDescent="0.45">
      <c r="B7521" s="592"/>
      <c r="C7521" s="686"/>
      <c r="D7521" s="686"/>
      <c r="E7521" s="688"/>
      <c r="F7521" s="689"/>
      <c r="G7521" s="690"/>
      <c r="H7521" s="594"/>
      <c r="I7521" s="594"/>
      <c r="J7521" s="594"/>
      <c r="K7521" s="594"/>
      <c r="L7521" s="594"/>
      <c r="M7521" s="594"/>
      <c r="N7521" s="692"/>
      <c r="O7521" s="702"/>
      <c r="P7521" s="594"/>
      <c r="Q7521" s="594"/>
      <c r="R7521" s="594"/>
      <c r="S7521" s="594"/>
      <c r="T7521" s="594"/>
      <c r="U7521" s="594"/>
      <c r="V7521" s="692"/>
      <c r="W7521" s="693"/>
      <c r="X7521" s="694"/>
      <c r="Y7521" s="566"/>
      <c r="Z7521" s="566"/>
      <c r="AA7521" s="566"/>
      <c r="AB7521" s="566"/>
      <c r="AC7521" s="566"/>
      <c r="AD7521" s="566"/>
      <c r="AE7521" s="566"/>
      <c r="AF7521" s="566"/>
    </row>
    <row r="7522" spans="2:32" hidden="1" outlineLevel="1" x14ac:dyDescent="0.45">
      <c r="B7522" s="601"/>
      <c r="C7522" s="695"/>
      <c r="D7522" s="695"/>
      <c r="E7522" s="696"/>
      <c r="F7522" s="697"/>
      <c r="G7522" s="698"/>
      <c r="H7522" s="603"/>
      <c r="I7522" s="603"/>
      <c r="J7522" s="603"/>
      <c r="K7522" s="603"/>
      <c r="L7522" s="603"/>
      <c r="M7522" s="603"/>
      <c r="N7522" s="699"/>
      <c r="O7522" s="703"/>
      <c r="P7522" s="603"/>
      <c r="Q7522" s="603"/>
      <c r="R7522" s="603"/>
      <c r="S7522" s="603"/>
      <c r="T7522" s="603"/>
      <c r="U7522" s="603"/>
      <c r="V7522" s="699"/>
      <c r="W7522" s="700"/>
      <c r="X7522" s="701"/>
      <c r="Y7522" s="566"/>
      <c r="Z7522" s="566"/>
      <c r="AA7522" s="566"/>
      <c r="AB7522" s="566"/>
      <c r="AC7522" s="566"/>
      <c r="AD7522" s="566"/>
      <c r="AE7522" s="566"/>
      <c r="AF7522" s="566"/>
    </row>
    <row r="7523" spans="2:32" hidden="1" outlineLevel="1" x14ac:dyDescent="0.45">
      <c r="B7523" s="592"/>
      <c r="C7523" s="686"/>
      <c r="D7523" s="686"/>
      <c r="E7523" s="688"/>
      <c r="F7523" s="689"/>
      <c r="G7523" s="690"/>
      <c r="H7523" s="594"/>
      <c r="I7523" s="594"/>
      <c r="J7523" s="594"/>
      <c r="K7523" s="594"/>
      <c r="L7523" s="594"/>
      <c r="M7523" s="594"/>
      <c r="N7523" s="692"/>
      <c r="O7523" s="702"/>
      <c r="P7523" s="594"/>
      <c r="Q7523" s="594"/>
      <c r="R7523" s="594"/>
      <c r="S7523" s="594"/>
      <c r="T7523" s="594"/>
      <c r="U7523" s="594"/>
      <c r="V7523" s="692"/>
      <c r="W7523" s="693"/>
      <c r="X7523" s="694"/>
      <c r="Y7523" s="566"/>
      <c r="Z7523" s="566"/>
      <c r="AA7523" s="566"/>
      <c r="AB7523" s="566"/>
      <c r="AC7523" s="566"/>
      <c r="AD7523" s="566"/>
      <c r="AE7523" s="566"/>
      <c r="AF7523" s="566"/>
    </row>
    <row r="7524" spans="2:32" hidden="1" outlineLevel="1" x14ac:dyDescent="0.45">
      <c r="B7524" s="601"/>
      <c r="C7524" s="695"/>
      <c r="D7524" s="695"/>
      <c r="E7524" s="696"/>
      <c r="F7524" s="697"/>
      <c r="G7524" s="698"/>
      <c r="H7524" s="603"/>
      <c r="I7524" s="603"/>
      <c r="J7524" s="603"/>
      <c r="K7524" s="603"/>
      <c r="L7524" s="603"/>
      <c r="M7524" s="603"/>
      <c r="N7524" s="699"/>
      <c r="O7524" s="703"/>
      <c r="P7524" s="603"/>
      <c r="Q7524" s="603"/>
      <c r="R7524" s="603"/>
      <c r="S7524" s="603"/>
      <c r="T7524" s="603"/>
      <c r="U7524" s="603"/>
      <c r="V7524" s="699"/>
      <c r="W7524" s="700"/>
      <c r="X7524" s="701"/>
      <c r="Y7524" s="566"/>
      <c r="Z7524" s="566"/>
      <c r="AA7524" s="566"/>
      <c r="AB7524" s="566"/>
      <c r="AC7524" s="566"/>
      <c r="AD7524" s="566"/>
      <c r="AE7524" s="566"/>
      <c r="AF7524" s="566"/>
    </row>
    <row r="7525" spans="2:32" hidden="1" outlineLevel="1" x14ac:dyDescent="0.45">
      <c r="B7525" s="592"/>
      <c r="C7525" s="686"/>
      <c r="D7525" s="686"/>
      <c r="E7525" s="688"/>
      <c r="F7525" s="689"/>
      <c r="G7525" s="690"/>
      <c r="H7525" s="594"/>
      <c r="I7525" s="594"/>
      <c r="J7525" s="594"/>
      <c r="K7525" s="594"/>
      <c r="L7525" s="594"/>
      <c r="M7525" s="594"/>
      <c r="N7525" s="692"/>
      <c r="O7525" s="702"/>
      <c r="P7525" s="594"/>
      <c r="Q7525" s="594"/>
      <c r="R7525" s="594"/>
      <c r="S7525" s="594"/>
      <c r="T7525" s="594"/>
      <c r="U7525" s="594"/>
      <c r="V7525" s="692"/>
      <c r="W7525" s="693"/>
      <c r="X7525" s="694"/>
      <c r="Y7525" s="566"/>
      <c r="Z7525" s="566"/>
      <c r="AA7525" s="566"/>
      <c r="AB7525" s="566"/>
      <c r="AC7525" s="566"/>
      <c r="AD7525" s="566"/>
      <c r="AE7525" s="566"/>
      <c r="AF7525" s="566"/>
    </row>
    <row r="7526" spans="2:32" hidden="1" outlineLevel="1" x14ac:dyDescent="0.45">
      <c r="B7526" s="601"/>
      <c r="C7526" s="695"/>
      <c r="D7526" s="695"/>
      <c r="E7526" s="696"/>
      <c r="F7526" s="697"/>
      <c r="G7526" s="698"/>
      <c r="H7526" s="603"/>
      <c r="I7526" s="603"/>
      <c r="J7526" s="603"/>
      <c r="K7526" s="603"/>
      <c r="L7526" s="603"/>
      <c r="M7526" s="603"/>
      <c r="N7526" s="699"/>
      <c r="O7526" s="703"/>
      <c r="P7526" s="603"/>
      <c r="Q7526" s="603"/>
      <c r="R7526" s="603"/>
      <c r="S7526" s="603"/>
      <c r="T7526" s="603"/>
      <c r="U7526" s="603"/>
      <c r="V7526" s="699"/>
      <c r="W7526" s="700"/>
      <c r="X7526" s="701"/>
      <c r="Y7526" s="566"/>
      <c r="Z7526" s="566"/>
      <c r="AA7526" s="566"/>
      <c r="AB7526" s="566"/>
      <c r="AC7526" s="566"/>
      <c r="AD7526" s="566"/>
      <c r="AE7526" s="566"/>
      <c r="AF7526" s="566"/>
    </row>
    <row r="7527" spans="2:32" hidden="1" outlineLevel="1" x14ac:dyDescent="0.45">
      <c r="B7527" s="592"/>
      <c r="C7527" s="686"/>
      <c r="D7527" s="686"/>
      <c r="E7527" s="688"/>
      <c r="F7527" s="689"/>
      <c r="G7527" s="690"/>
      <c r="H7527" s="594"/>
      <c r="I7527" s="594"/>
      <c r="J7527" s="594"/>
      <c r="K7527" s="594"/>
      <c r="L7527" s="594"/>
      <c r="M7527" s="594"/>
      <c r="N7527" s="692"/>
      <c r="O7527" s="702"/>
      <c r="P7527" s="594"/>
      <c r="Q7527" s="594"/>
      <c r="R7527" s="594"/>
      <c r="S7527" s="594"/>
      <c r="T7527" s="594"/>
      <c r="U7527" s="594"/>
      <c r="V7527" s="692"/>
      <c r="W7527" s="693"/>
      <c r="X7527" s="694"/>
      <c r="Y7527" s="566"/>
      <c r="Z7527" s="566"/>
      <c r="AA7527" s="566"/>
      <c r="AB7527" s="566"/>
      <c r="AC7527" s="566"/>
      <c r="AD7527" s="566"/>
      <c r="AE7527" s="566"/>
      <c r="AF7527" s="566"/>
    </row>
    <row r="7528" spans="2:32" hidden="1" outlineLevel="1" x14ac:dyDescent="0.45">
      <c r="B7528" s="601"/>
      <c r="C7528" s="695"/>
      <c r="D7528" s="695"/>
      <c r="E7528" s="696"/>
      <c r="F7528" s="697"/>
      <c r="G7528" s="698"/>
      <c r="H7528" s="603"/>
      <c r="I7528" s="603"/>
      <c r="J7528" s="603"/>
      <c r="K7528" s="603"/>
      <c r="L7528" s="603"/>
      <c r="M7528" s="603"/>
      <c r="N7528" s="699"/>
      <c r="O7528" s="703"/>
      <c r="P7528" s="603"/>
      <c r="Q7528" s="603"/>
      <c r="R7528" s="603"/>
      <c r="S7528" s="603"/>
      <c r="T7528" s="603"/>
      <c r="U7528" s="603"/>
      <c r="V7528" s="699"/>
      <c r="W7528" s="700"/>
      <c r="X7528" s="701"/>
      <c r="Y7528" s="566"/>
      <c r="Z7528" s="566"/>
      <c r="AA7528" s="566"/>
      <c r="AB7528" s="566"/>
      <c r="AC7528" s="566"/>
      <c r="AD7528" s="566"/>
      <c r="AE7528" s="566"/>
      <c r="AF7528" s="566"/>
    </row>
    <row r="7529" spans="2:32" hidden="1" outlineLevel="1" x14ac:dyDescent="0.45">
      <c r="B7529" s="592"/>
      <c r="C7529" s="686"/>
      <c r="D7529" s="686"/>
      <c r="E7529" s="688"/>
      <c r="F7529" s="689"/>
      <c r="G7529" s="690"/>
      <c r="H7529" s="594"/>
      <c r="I7529" s="594"/>
      <c r="J7529" s="594"/>
      <c r="K7529" s="594"/>
      <c r="L7529" s="594"/>
      <c r="M7529" s="594"/>
      <c r="N7529" s="692"/>
      <c r="O7529" s="702"/>
      <c r="P7529" s="594"/>
      <c r="Q7529" s="594"/>
      <c r="R7529" s="594"/>
      <c r="S7529" s="594"/>
      <c r="T7529" s="594"/>
      <c r="U7529" s="594"/>
      <c r="V7529" s="692"/>
      <c r="W7529" s="693"/>
      <c r="X7529" s="694"/>
      <c r="Y7529" s="566"/>
      <c r="Z7529" s="566"/>
      <c r="AA7529" s="566"/>
      <c r="AB7529" s="566"/>
      <c r="AC7529" s="566"/>
      <c r="AD7529" s="566"/>
      <c r="AE7529" s="566"/>
      <c r="AF7529" s="566"/>
    </row>
    <row r="7530" spans="2:32" hidden="1" outlineLevel="1" x14ac:dyDescent="0.45">
      <c r="B7530" s="601"/>
      <c r="C7530" s="695"/>
      <c r="D7530" s="695"/>
      <c r="E7530" s="696"/>
      <c r="F7530" s="697"/>
      <c r="G7530" s="698"/>
      <c r="H7530" s="603"/>
      <c r="I7530" s="603"/>
      <c r="J7530" s="603"/>
      <c r="K7530" s="603"/>
      <c r="L7530" s="603"/>
      <c r="M7530" s="603"/>
      <c r="N7530" s="699"/>
      <c r="O7530" s="703"/>
      <c r="P7530" s="603"/>
      <c r="Q7530" s="603"/>
      <c r="R7530" s="603"/>
      <c r="S7530" s="603"/>
      <c r="T7530" s="603"/>
      <c r="U7530" s="603"/>
      <c r="V7530" s="699"/>
      <c r="W7530" s="700"/>
      <c r="X7530" s="701"/>
      <c r="Y7530" s="566"/>
      <c r="Z7530" s="566"/>
      <c r="AA7530" s="566"/>
      <c r="AB7530" s="566"/>
      <c r="AC7530" s="566"/>
      <c r="AD7530" s="566"/>
      <c r="AE7530" s="566"/>
      <c r="AF7530" s="566"/>
    </row>
    <row r="7531" spans="2:32" hidden="1" outlineLevel="1" x14ac:dyDescent="0.45">
      <c r="B7531" s="592"/>
      <c r="C7531" s="686"/>
      <c r="D7531" s="686"/>
      <c r="E7531" s="688"/>
      <c r="F7531" s="689"/>
      <c r="G7531" s="690"/>
      <c r="H7531" s="594"/>
      <c r="I7531" s="594"/>
      <c r="J7531" s="594"/>
      <c r="K7531" s="594"/>
      <c r="L7531" s="594"/>
      <c r="M7531" s="594"/>
      <c r="N7531" s="692"/>
      <c r="O7531" s="702"/>
      <c r="P7531" s="594"/>
      <c r="Q7531" s="594"/>
      <c r="R7531" s="594"/>
      <c r="S7531" s="594"/>
      <c r="T7531" s="594"/>
      <c r="U7531" s="594"/>
      <c r="V7531" s="692"/>
      <c r="W7531" s="693"/>
      <c r="X7531" s="694"/>
      <c r="Y7531" s="566"/>
      <c r="Z7531" s="566"/>
      <c r="AA7531" s="566"/>
      <c r="AB7531" s="566"/>
      <c r="AC7531" s="566"/>
      <c r="AD7531" s="566"/>
      <c r="AE7531" s="566"/>
      <c r="AF7531" s="566"/>
    </row>
    <row r="7532" spans="2:32" hidden="1" outlineLevel="1" x14ac:dyDescent="0.45">
      <c r="B7532" s="601"/>
      <c r="C7532" s="695"/>
      <c r="D7532" s="695"/>
      <c r="E7532" s="696"/>
      <c r="F7532" s="697"/>
      <c r="G7532" s="698"/>
      <c r="H7532" s="603"/>
      <c r="I7532" s="603"/>
      <c r="J7532" s="603"/>
      <c r="K7532" s="603"/>
      <c r="L7532" s="603"/>
      <c r="M7532" s="603"/>
      <c r="N7532" s="699"/>
      <c r="O7532" s="703"/>
      <c r="P7532" s="603"/>
      <c r="Q7532" s="603"/>
      <c r="R7532" s="603"/>
      <c r="S7532" s="603"/>
      <c r="T7532" s="603"/>
      <c r="U7532" s="603"/>
      <c r="V7532" s="699"/>
      <c r="W7532" s="700"/>
      <c r="X7532" s="701"/>
      <c r="Y7532" s="566"/>
      <c r="Z7532" s="566"/>
      <c r="AA7532" s="566"/>
      <c r="AB7532" s="566"/>
      <c r="AC7532" s="566"/>
      <c r="AD7532" s="566"/>
      <c r="AE7532" s="566"/>
      <c r="AF7532" s="566"/>
    </row>
    <row r="7533" spans="2:32" hidden="1" outlineLevel="1" x14ac:dyDescent="0.45">
      <c r="B7533" s="592"/>
      <c r="C7533" s="686"/>
      <c r="D7533" s="686"/>
      <c r="E7533" s="688"/>
      <c r="F7533" s="689"/>
      <c r="G7533" s="690"/>
      <c r="H7533" s="594"/>
      <c r="I7533" s="594"/>
      <c r="J7533" s="594"/>
      <c r="K7533" s="594"/>
      <c r="L7533" s="594"/>
      <c r="M7533" s="594"/>
      <c r="N7533" s="692"/>
      <c r="O7533" s="702"/>
      <c r="P7533" s="594"/>
      <c r="Q7533" s="594"/>
      <c r="R7533" s="594"/>
      <c r="S7533" s="594"/>
      <c r="T7533" s="594"/>
      <c r="U7533" s="594"/>
      <c r="V7533" s="692"/>
      <c r="W7533" s="693"/>
      <c r="X7533" s="694"/>
      <c r="Y7533" s="566"/>
      <c r="Z7533" s="566"/>
      <c r="AA7533" s="566"/>
      <c r="AB7533" s="566"/>
      <c r="AC7533" s="566"/>
      <c r="AD7533" s="566"/>
      <c r="AE7533" s="566"/>
      <c r="AF7533" s="566"/>
    </row>
    <row r="7534" spans="2:32" hidden="1" outlineLevel="1" x14ac:dyDescent="0.45">
      <c r="B7534" s="601"/>
      <c r="C7534" s="695"/>
      <c r="D7534" s="695"/>
      <c r="E7534" s="696"/>
      <c r="F7534" s="697"/>
      <c r="G7534" s="698"/>
      <c r="H7534" s="603"/>
      <c r="I7534" s="603"/>
      <c r="J7534" s="603"/>
      <c r="K7534" s="603"/>
      <c r="L7534" s="603"/>
      <c r="M7534" s="603"/>
      <c r="N7534" s="699"/>
      <c r="O7534" s="703"/>
      <c r="P7534" s="603"/>
      <c r="Q7534" s="603"/>
      <c r="R7534" s="603"/>
      <c r="S7534" s="603"/>
      <c r="T7534" s="603"/>
      <c r="U7534" s="603"/>
      <c r="V7534" s="699"/>
      <c r="W7534" s="700"/>
      <c r="X7534" s="701"/>
      <c r="Y7534" s="566"/>
      <c r="Z7534" s="566"/>
      <c r="AA7534" s="566"/>
      <c r="AB7534" s="566"/>
      <c r="AC7534" s="566"/>
      <c r="AD7534" s="566"/>
      <c r="AE7534" s="566"/>
      <c r="AF7534" s="566"/>
    </row>
    <row r="7535" spans="2:32" hidden="1" outlineLevel="1" x14ac:dyDescent="0.45">
      <c r="B7535" s="592"/>
      <c r="C7535" s="686"/>
      <c r="D7535" s="686"/>
      <c r="E7535" s="688"/>
      <c r="F7535" s="689"/>
      <c r="G7535" s="690"/>
      <c r="H7535" s="594"/>
      <c r="I7535" s="594"/>
      <c r="J7535" s="594"/>
      <c r="K7535" s="594"/>
      <c r="L7535" s="594"/>
      <c r="M7535" s="594"/>
      <c r="N7535" s="692"/>
      <c r="O7535" s="702"/>
      <c r="P7535" s="594"/>
      <c r="Q7535" s="594"/>
      <c r="R7535" s="594"/>
      <c r="S7535" s="594"/>
      <c r="T7535" s="594"/>
      <c r="U7535" s="594"/>
      <c r="V7535" s="692"/>
      <c r="W7535" s="693"/>
      <c r="X7535" s="694"/>
      <c r="Y7535" s="566"/>
      <c r="Z7535" s="566"/>
      <c r="AA7535" s="566"/>
      <c r="AB7535" s="566"/>
      <c r="AC7535" s="566"/>
      <c r="AD7535" s="566"/>
      <c r="AE7535" s="566"/>
      <c r="AF7535" s="566"/>
    </row>
    <row r="7536" spans="2:32" hidden="1" outlineLevel="1" x14ac:dyDescent="0.45">
      <c r="B7536" s="601"/>
      <c r="C7536" s="695"/>
      <c r="D7536" s="695"/>
      <c r="E7536" s="696"/>
      <c r="F7536" s="697"/>
      <c r="G7536" s="698"/>
      <c r="H7536" s="603"/>
      <c r="I7536" s="603"/>
      <c r="J7536" s="603"/>
      <c r="K7536" s="603"/>
      <c r="L7536" s="603"/>
      <c r="M7536" s="603"/>
      <c r="N7536" s="699"/>
      <c r="O7536" s="703"/>
      <c r="P7536" s="603"/>
      <c r="Q7536" s="603"/>
      <c r="R7536" s="603"/>
      <c r="S7536" s="603"/>
      <c r="T7536" s="603"/>
      <c r="U7536" s="603"/>
      <c r="V7536" s="699"/>
      <c r="W7536" s="700"/>
      <c r="X7536" s="701"/>
      <c r="Y7536" s="566"/>
      <c r="Z7536" s="566"/>
      <c r="AA7536" s="566"/>
      <c r="AB7536" s="566"/>
      <c r="AC7536" s="566"/>
      <c r="AD7536" s="566"/>
      <c r="AE7536" s="566"/>
      <c r="AF7536" s="566"/>
    </row>
    <row r="7537" spans="2:32" hidden="1" outlineLevel="1" x14ac:dyDescent="0.45">
      <c r="B7537" s="592"/>
      <c r="C7537" s="686"/>
      <c r="D7537" s="686"/>
      <c r="E7537" s="688"/>
      <c r="F7537" s="689"/>
      <c r="G7537" s="690"/>
      <c r="H7537" s="594"/>
      <c r="I7537" s="594"/>
      <c r="J7537" s="594"/>
      <c r="K7537" s="594"/>
      <c r="L7537" s="594"/>
      <c r="M7537" s="594"/>
      <c r="N7537" s="692"/>
      <c r="O7537" s="702"/>
      <c r="P7537" s="594"/>
      <c r="Q7537" s="594"/>
      <c r="R7537" s="594"/>
      <c r="S7537" s="594"/>
      <c r="T7537" s="594"/>
      <c r="U7537" s="594"/>
      <c r="V7537" s="692"/>
      <c r="W7537" s="693"/>
      <c r="X7537" s="694"/>
      <c r="Y7537" s="566"/>
      <c r="Z7537" s="566"/>
      <c r="AA7537" s="566"/>
      <c r="AB7537" s="566"/>
      <c r="AC7537" s="566"/>
      <c r="AD7537" s="566"/>
      <c r="AE7537" s="566"/>
      <c r="AF7537" s="566"/>
    </row>
    <row r="7538" spans="2:32" hidden="1" outlineLevel="1" x14ac:dyDescent="0.45">
      <c r="B7538" s="601"/>
      <c r="C7538" s="695"/>
      <c r="D7538" s="695"/>
      <c r="E7538" s="696"/>
      <c r="F7538" s="697"/>
      <c r="G7538" s="698"/>
      <c r="H7538" s="603"/>
      <c r="I7538" s="603"/>
      <c r="J7538" s="603"/>
      <c r="K7538" s="603"/>
      <c r="L7538" s="603"/>
      <c r="M7538" s="603"/>
      <c r="N7538" s="699"/>
      <c r="O7538" s="703"/>
      <c r="P7538" s="603"/>
      <c r="Q7538" s="603"/>
      <c r="R7538" s="603"/>
      <c r="S7538" s="603"/>
      <c r="T7538" s="603"/>
      <c r="U7538" s="603"/>
      <c r="V7538" s="699"/>
      <c r="W7538" s="700"/>
      <c r="X7538" s="701"/>
      <c r="Y7538" s="566"/>
      <c r="Z7538" s="566"/>
      <c r="AA7538" s="566"/>
      <c r="AB7538" s="566"/>
      <c r="AC7538" s="566"/>
      <c r="AD7538" s="566"/>
      <c r="AE7538" s="566"/>
      <c r="AF7538" s="566"/>
    </row>
    <row r="7539" spans="2:32" hidden="1" outlineLevel="1" x14ac:dyDescent="0.45">
      <c r="B7539" s="592"/>
      <c r="C7539" s="686"/>
      <c r="D7539" s="686"/>
      <c r="E7539" s="688"/>
      <c r="F7539" s="689"/>
      <c r="G7539" s="690"/>
      <c r="H7539" s="594"/>
      <c r="I7539" s="594"/>
      <c r="J7539" s="594"/>
      <c r="K7539" s="594"/>
      <c r="L7539" s="594"/>
      <c r="M7539" s="594"/>
      <c r="N7539" s="692"/>
      <c r="O7539" s="702"/>
      <c r="P7539" s="594"/>
      <c r="Q7539" s="594"/>
      <c r="R7539" s="594"/>
      <c r="S7539" s="594"/>
      <c r="T7539" s="594"/>
      <c r="U7539" s="594"/>
      <c r="V7539" s="692"/>
      <c r="W7539" s="693"/>
      <c r="X7539" s="694"/>
      <c r="Y7539" s="566"/>
      <c r="Z7539" s="566"/>
      <c r="AA7539" s="566"/>
      <c r="AB7539" s="566"/>
      <c r="AC7539" s="566"/>
      <c r="AD7539" s="566"/>
      <c r="AE7539" s="566"/>
      <c r="AF7539" s="566"/>
    </row>
    <row r="7540" spans="2:32" hidden="1" outlineLevel="1" x14ac:dyDescent="0.45">
      <c r="B7540" s="601"/>
      <c r="C7540" s="695"/>
      <c r="D7540" s="695"/>
      <c r="E7540" s="696"/>
      <c r="F7540" s="697"/>
      <c r="G7540" s="698"/>
      <c r="H7540" s="603"/>
      <c r="I7540" s="603"/>
      <c r="J7540" s="603"/>
      <c r="K7540" s="603"/>
      <c r="L7540" s="603"/>
      <c r="M7540" s="603"/>
      <c r="N7540" s="699"/>
      <c r="O7540" s="703"/>
      <c r="P7540" s="603"/>
      <c r="Q7540" s="603"/>
      <c r="R7540" s="603"/>
      <c r="S7540" s="603"/>
      <c r="T7540" s="603"/>
      <c r="U7540" s="603"/>
      <c r="V7540" s="699"/>
      <c r="W7540" s="700"/>
      <c r="X7540" s="701"/>
      <c r="Y7540" s="566"/>
      <c r="Z7540" s="566"/>
      <c r="AA7540" s="566"/>
      <c r="AB7540" s="566"/>
      <c r="AC7540" s="566"/>
      <c r="AD7540" s="566"/>
      <c r="AE7540" s="566"/>
      <c r="AF7540" s="566"/>
    </row>
    <row r="7541" spans="2:32" hidden="1" outlineLevel="1" x14ac:dyDescent="0.45">
      <c r="B7541" s="592"/>
      <c r="C7541" s="686"/>
      <c r="D7541" s="686"/>
      <c r="E7541" s="688"/>
      <c r="F7541" s="689"/>
      <c r="G7541" s="690"/>
      <c r="H7541" s="594"/>
      <c r="I7541" s="594"/>
      <c r="J7541" s="594"/>
      <c r="K7541" s="594"/>
      <c r="L7541" s="594"/>
      <c r="M7541" s="594"/>
      <c r="N7541" s="692"/>
      <c r="O7541" s="702"/>
      <c r="P7541" s="594"/>
      <c r="Q7541" s="594"/>
      <c r="R7541" s="594"/>
      <c r="S7541" s="594"/>
      <c r="T7541" s="594"/>
      <c r="U7541" s="594"/>
      <c r="V7541" s="692"/>
      <c r="W7541" s="693"/>
      <c r="X7541" s="694"/>
      <c r="Y7541" s="566"/>
      <c r="Z7541" s="566"/>
      <c r="AA7541" s="566"/>
      <c r="AB7541" s="566"/>
      <c r="AC7541" s="566"/>
      <c r="AD7541" s="566"/>
      <c r="AE7541" s="566"/>
      <c r="AF7541" s="566"/>
    </row>
    <row r="7542" spans="2:32" hidden="1" outlineLevel="1" x14ac:dyDescent="0.45">
      <c r="B7542" s="601"/>
      <c r="C7542" s="695"/>
      <c r="D7542" s="695"/>
      <c r="E7542" s="696"/>
      <c r="F7542" s="697"/>
      <c r="G7542" s="698"/>
      <c r="H7542" s="603"/>
      <c r="I7542" s="603"/>
      <c r="J7542" s="603"/>
      <c r="K7542" s="603"/>
      <c r="L7542" s="603"/>
      <c r="M7542" s="603"/>
      <c r="N7542" s="699"/>
      <c r="O7542" s="703"/>
      <c r="P7542" s="603"/>
      <c r="Q7542" s="603"/>
      <c r="R7542" s="603"/>
      <c r="S7542" s="603"/>
      <c r="T7542" s="603"/>
      <c r="U7542" s="603"/>
      <c r="V7542" s="699"/>
      <c r="W7542" s="700"/>
      <c r="X7542" s="701"/>
      <c r="Y7542" s="566"/>
      <c r="Z7542" s="566"/>
      <c r="AA7542" s="566"/>
      <c r="AB7542" s="566"/>
      <c r="AC7542" s="566"/>
      <c r="AD7542" s="566"/>
      <c r="AE7542" s="566"/>
      <c r="AF7542" s="566"/>
    </row>
    <row r="7543" spans="2:32" hidden="1" outlineLevel="1" x14ac:dyDescent="0.45">
      <c r="B7543" s="592"/>
      <c r="C7543" s="686"/>
      <c r="D7543" s="686"/>
      <c r="E7543" s="688"/>
      <c r="F7543" s="689"/>
      <c r="G7543" s="690"/>
      <c r="H7543" s="594"/>
      <c r="I7543" s="594"/>
      <c r="J7543" s="594"/>
      <c r="K7543" s="594"/>
      <c r="L7543" s="594"/>
      <c r="M7543" s="594"/>
      <c r="N7543" s="692"/>
      <c r="O7543" s="702"/>
      <c r="P7543" s="594"/>
      <c r="Q7543" s="594"/>
      <c r="R7543" s="594"/>
      <c r="S7543" s="594"/>
      <c r="T7543" s="594"/>
      <c r="U7543" s="594"/>
      <c r="V7543" s="692"/>
      <c r="W7543" s="693"/>
      <c r="X7543" s="694"/>
      <c r="Y7543" s="566"/>
      <c r="Z7543" s="566"/>
      <c r="AA7543" s="566"/>
      <c r="AB7543" s="566"/>
      <c r="AC7543" s="566"/>
      <c r="AD7543" s="566"/>
      <c r="AE7543" s="566"/>
      <c r="AF7543" s="566"/>
    </row>
    <row r="7544" spans="2:32" hidden="1" outlineLevel="1" x14ac:dyDescent="0.45">
      <c r="B7544" s="601"/>
      <c r="C7544" s="695"/>
      <c r="D7544" s="695"/>
      <c r="E7544" s="696"/>
      <c r="F7544" s="697"/>
      <c r="G7544" s="698"/>
      <c r="H7544" s="603"/>
      <c r="I7544" s="603"/>
      <c r="J7544" s="603"/>
      <c r="K7544" s="603"/>
      <c r="L7544" s="603"/>
      <c r="M7544" s="603"/>
      <c r="N7544" s="699"/>
      <c r="O7544" s="703"/>
      <c r="P7544" s="603"/>
      <c r="Q7544" s="603"/>
      <c r="R7544" s="603"/>
      <c r="S7544" s="603"/>
      <c r="T7544" s="603"/>
      <c r="U7544" s="603"/>
      <c r="V7544" s="699"/>
      <c r="W7544" s="700"/>
      <c r="X7544" s="701"/>
      <c r="Y7544" s="566"/>
      <c r="Z7544" s="566"/>
      <c r="AA7544" s="566"/>
      <c r="AB7544" s="566"/>
      <c r="AC7544" s="566"/>
      <c r="AD7544" s="566"/>
      <c r="AE7544" s="566"/>
      <c r="AF7544" s="566"/>
    </row>
    <row r="7545" spans="2:32" hidden="1" outlineLevel="1" x14ac:dyDescent="0.45">
      <c r="B7545" s="592"/>
      <c r="C7545" s="686"/>
      <c r="D7545" s="686"/>
      <c r="E7545" s="688"/>
      <c r="F7545" s="689"/>
      <c r="G7545" s="690"/>
      <c r="H7545" s="594"/>
      <c r="I7545" s="594"/>
      <c r="J7545" s="594"/>
      <c r="K7545" s="594"/>
      <c r="L7545" s="594"/>
      <c r="M7545" s="594"/>
      <c r="N7545" s="692"/>
      <c r="O7545" s="702"/>
      <c r="P7545" s="594"/>
      <c r="Q7545" s="594"/>
      <c r="R7545" s="594"/>
      <c r="S7545" s="594"/>
      <c r="T7545" s="594"/>
      <c r="U7545" s="594"/>
      <c r="V7545" s="692"/>
      <c r="W7545" s="693"/>
      <c r="X7545" s="694"/>
      <c r="Y7545" s="566"/>
      <c r="Z7545" s="566"/>
      <c r="AA7545" s="566"/>
      <c r="AB7545" s="566"/>
      <c r="AC7545" s="566"/>
      <c r="AD7545" s="566"/>
      <c r="AE7545" s="566"/>
      <c r="AF7545" s="566"/>
    </row>
    <row r="7546" spans="2:32" hidden="1" outlineLevel="1" x14ac:dyDescent="0.45">
      <c r="B7546" s="601"/>
      <c r="C7546" s="695"/>
      <c r="D7546" s="695"/>
      <c r="E7546" s="696"/>
      <c r="F7546" s="697"/>
      <c r="G7546" s="698"/>
      <c r="H7546" s="603"/>
      <c r="I7546" s="603"/>
      <c r="J7546" s="603"/>
      <c r="K7546" s="603"/>
      <c r="L7546" s="603"/>
      <c r="M7546" s="603"/>
      <c r="N7546" s="699"/>
      <c r="O7546" s="703"/>
      <c r="P7546" s="603"/>
      <c r="Q7546" s="603"/>
      <c r="R7546" s="603"/>
      <c r="S7546" s="603"/>
      <c r="T7546" s="603"/>
      <c r="U7546" s="603"/>
      <c r="V7546" s="699"/>
      <c r="W7546" s="700"/>
      <c r="X7546" s="701"/>
      <c r="Y7546" s="566"/>
      <c r="Z7546" s="566"/>
      <c r="AA7546" s="566"/>
      <c r="AB7546" s="566"/>
      <c r="AC7546" s="566"/>
      <c r="AD7546" s="566"/>
      <c r="AE7546" s="566"/>
      <c r="AF7546" s="566"/>
    </row>
    <row r="7547" spans="2:32" hidden="1" outlineLevel="1" x14ac:dyDescent="0.45">
      <c r="B7547" s="592"/>
      <c r="C7547" s="686"/>
      <c r="D7547" s="686"/>
      <c r="E7547" s="688"/>
      <c r="F7547" s="689"/>
      <c r="G7547" s="690"/>
      <c r="H7547" s="594"/>
      <c r="I7547" s="594"/>
      <c r="J7547" s="594"/>
      <c r="K7547" s="594"/>
      <c r="L7547" s="594"/>
      <c r="M7547" s="594"/>
      <c r="N7547" s="692"/>
      <c r="O7547" s="702"/>
      <c r="P7547" s="594"/>
      <c r="Q7547" s="594"/>
      <c r="R7547" s="594"/>
      <c r="S7547" s="594"/>
      <c r="T7547" s="594"/>
      <c r="U7547" s="594"/>
      <c r="V7547" s="692"/>
      <c r="W7547" s="693"/>
      <c r="X7547" s="694"/>
      <c r="Y7547" s="566"/>
      <c r="Z7547" s="566"/>
      <c r="AA7547" s="566"/>
      <c r="AB7547" s="566"/>
      <c r="AC7547" s="566"/>
      <c r="AD7547" s="566"/>
      <c r="AE7547" s="566"/>
      <c r="AF7547" s="566"/>
    </row>
    <row r="7548" spans="2:32" hidden="1" outlineLevel="1" x14ac:dyDescent="0.45">
      <c r="B7548" s="601"/>
      <c r="C7548" s="695"/>
      <c r="D7548" s="695"/>
      <c r="E7548" s="696"/>
      <c r="F7548" s="697"/>
      <c r="G7548" s="698"/>
      <c r="H7548" s="603"/>
      <c r="I7548" s="603"/>
      <c r="J7548" s="603"/>
      <c r="K7548" s="603"/>
      <c r="L7548" s="603"/>
      <c r="M7548" s="603"/>
      <c r="N7548" s="699"/>
      <c r="O7548" s="703"/>
      <c r="P7548" s="603"/>
      <c r="Q7548" s="603"/>
      <c r="R7548" s="603"/>
      <c r="S7548" s="603"/>
      <c r="T7548" s="603"/>
      <c r="U7548" s="603"/>
      <c r="V7548" s="699"/>
      <c r="W7548" s="700"/>
      <c r="X7548" s="701"/>
      <c r="Y7548" s="566"/>
      <c r="Z7548" s="566"/>
      <c r="AA7548" s="566"/>
      <c r="AB7548" s="566"/>
      <c r="AC7548" s="566"/>
      <c r="AD7548" s="566"/>
      <c r="AE7548" s="566"/>
      <c r="AF7548" s="566"/>
    </row>
    <row r="7549" spans="2:32" hidden="1" outlineLevel="1" x14ac:dyDescent="0.45">
      <c r="B7549" s="592"/>
      <c r="C7549" s="686"/>
      <c r="D7549" s="686"/>
      <c r="E7549" s="688"/>
      <c r="F7549" s="689"/>
      <c r="G7549" s="690"/>
      <c r="H7549" s="594"/>
      <c r="I7549" s="594"/>
      <c r="J7549" s="594"/>
      <c r="K7549" s="594"/>
      <c r="L7549" s="594"/>
      <c r="M7549" s="594"/>
      <c r="N7549" s="692"/>
      <c r="O7549" s="702"/>
      <c r="P7549" s="594"/>
      <c r="Q7549" s="594"/>
      <c r="R7549" s="594"/>
      <c r="S7549" s="594"/>
      <c r="T7549" s="594"/>
      <c r="U7549" s="594"/>
      <c r="V7549" s="692"/>
      <c r="W7549" s="693"/>
      <c r="X7549" s="694"/>
      <c r="Y7549" s="566"/>
      <c r="Z7549" s="566"/>
      <c r="AA7549" s="566"/>
      <c r="AB7549" s="566"/>
      <c r="AC7549" s="566"/>
      <c r="AD7549" s="566"/>
      <c r="AE7549" s="566"/>
      <c r="AF7549" s="566"/>
    </row>
    <row r="7550" spans="2:32" hidden="1" outlineLevel="1" x14ac:dyDescent="0.45">
      <c r="B7550" s="601"/>
      <c r="C7550" s="695"/>
      <c r="D7550" s="695"/>
      <c r="E7550" s="696"/>
      <c r="F7550" s="697"/>
      <c r="G7550" s="698"/>
      <c r="H7550" s="603"/>
      <c r="I7550" s="603"/>
      <c r="J7550" s="603"/>
      <c r="K7550" s="603"/>
      <c r="L7550" s="603"/>
      <c r="M7550" s="603"/>
      <c r="N7550" s="699"/>
      <c r="O7550" s="703"/>
      <c r="P7550" s="603"/>
      <c r="Q7550" s="603"/>
      <c r="R7550" s="603"/>
      <c r="S7550" s="603"/>
      <c r="T7550" s="603"/>
      <c r="U7550" s="603"/>
      <c r="V7550" s="699"/>
      <c r="W7550" s="700"/>
      <c r="X7550" s="701"/>
      <c r="Y7550" s="566"/>
      <c r="Z7550" s="566"/>
      <c r="AA7550" s="566"/>
      <c r="AB7550" s="566"/>
      <c r="AC7550" s="566"/>
      <c r="AD7550" s="566"/>
      <c r="AE7550" s="566"/>
      <c r="AF7550" s="566"/>
    </row>
    <row r="7551" spans="2:32" hidden="1" outlineLevel="1" x14ac:dyDescent="0.45">
      <c r="B7551" s="592"/>
      <c r="C7551" s="686"/>
      <c r="D7551" s="686"/>
      <c r="E7551" s="688"/>
      <c r="F7551" s="689"/>
      <c r="G7551" s="690"/>
      <c r="H7551" s="594"/>
      <c r="I7551" s="594"/>
      <c r="J7551" s="594"/>
      <c r="K7551" s="594"/>
      <c r="L7551" s="594"/>
      <c r="M7551" s="594"/>
      <c r="N7551" s="692"/>
      <c r="O7551" s="702"/>
      <c r="P7551" s="594"/>
      <c r="Q7551" s="594"/>
      <c r="R7551" s="594"/>
      <c r="S7551" s="594"/>
      <c r="T7551" s="594"/>
      <c r="U7551" s="594"/>
      <c r="V7551" s="692"/>
      <c r="W7551" s="693"/>
      <c r="X7551" s="694"/>
      <c r="Y7551" s="566"/>
      <c r="Z7551" s="566"/>
      <c r="AA7551" s="566"/>
      <c r="AB7551" s="566"/>
      <c r="AC7551" s="566"/>
      <c r="AD7551" s="566"/>
      <c r="AE7551" s="566"/>
      <c r="AF7551" s="566"/>
    </row>
    <row r="7552" spans="2:32" hidden="1" outlineLevel="1" x14ac:dyDescent="0.45">
      <c r="B7552" s="601"/>
      <c r="C7552" s="695"/>
      <c r="D7552" s="695"/>
      <c r="E7552" s="696"/>
      <c r="F7552" s="697"/>
      <c r="G7552" s="698"/>
      <c r="H7552" s="603"/>
      <c r="I7552" s="603"/>
      <c r="J7552" s="603"/>
      <c r="K7552" s="603"/>
      <c r="L7552" s="603"/>
      <c r="M7552" s="603"/>
      <c r="N7552" s="699"/>
      <c r="O7552" s="703"/>
      <c r="P7552" s="603"/>
      <c r="Q7552" s="603"/>
      <c r="R7552" s="603"/>
      <c r="S7552" s="603"/>
      <c r="T7552" s="603"/>
      <c r="U7552" s="603"/>
      <c r="V7552" s="699"/>
      <c r="W7552" s="700"/>
      <c r="X7552" s="701"/>
      <c r="Y7552" s="566"/>
      <c r="Z7552" s="566"/>
      <c r="AA7552" s="566"/>
      <c r="AB7552" s="566"/>
      <c r="AC7552" s="566"/>
      <c r="AD7552" s="566"/>
      <c r="AE7552" s="566"/>
      <c r="AF7552" s="566"/>
    </row>
    <row r="7553" spans="2:32" hidden="1" outlineLevel="1" x14ac:dyDescent="0.45">
      <c r="B7553" s="592"/>
      <c r="C7553" s="686"/>
      <c r="D7553" s="686"/>
      <c r="E7553" s="688"/>
      <c r="F7553" s="689"/>
      <c r="G7553" s="690"/>
      <c r="H7553" s="594"/>
      <c r="I7553" s="594"/>
      <c r="J7553" s="594"/>
      <c r="K7553" s="594"/>
      <c r="L7553" s="594"/>
      <c r="M7553" s="594"/>
      <c r="N7553" s="692"/>
      <c r="O7553" s="702"/>
      <c r="P7553" s="594"/>
      <c r="Q7553" s="594"/>
      <c r="R7553" s="594"/>
      <c r="S7553" s="594"/>
      <c r="T7553" s="594"/>
      <c r="U7553" s="594"/>
      <c r="V7553" s="692"/>
      <c r="W7553" s="693"/>
      <c r="X7553" s="694"/>
      <c r="Y7553" s="566"/>
      <c r="Z7553" s="566"/>
      <c r="AA7553" s="566"/>
      <c r="AB7553" s="566"/>
      <c r="AC7553" s="566"/>
      <c r="AD7553" s="566"/>
      <c r="AE7553" s="566"/>
      <c r="AF7553" s="566"/>
    </row>
    <row r="7554" spans="2:32" hidden="1" outlineLevel="1" x14ac:dyDescent="0.45">
      <c r="B7554" s="601"/>
      <c r="C7554" s="695"/>
      <c r="D7554" s="695"/>
      <c r="E7554" s="696"/>
      <c r="F7554" s="697"/>
      <c r="G7554" s="698"/>
      <c r="H7554" s="603"/>
      <c r="I7554" s="603"/>
      <c r="J7554" s="603"/>
      <c r="K7554" s="603"/>
      <c r="L7554" s="603"/>
      <c r="M7554" s="603"/>
      <c r="N7554" s="699"/>
      <c r="O7554" s="703"/>
      <c r="P7554" s="603"/>
      <c r="Q7554" s="603"/>
      <c r="R7554" s="603"/>
      <c r="S7554" s="603"/>
      <c r="T7554" s="603"/>
      <c r="U7554" s="603"/>
      <c r="V7554" s="699"/>
      <c r="W7554" s="700"/>
      <c r="X7554" s="701"/>
      <c r="Y7554" s="566"/>
      <c r="Z7554" s="566"/>
      <c r="AA7554" s="566"/>
      <c r="AB7554" s="566"/>
      <c r="AC7554" s="566"/>
      <c r="AD7554" s="566"/>
      <c r="AE7554" s="566"/>
      <c r="AF7554" s="566"/>
    </row>
    <row r="7555" spans="2:32" hidden="1" outlineLevel="1" x14ac:dyDescent="0.45">
      <c r="B7555" s="592"/>
      <c r="C7555" s="686"/>
      <c r="D7555" s="686"/>
      <c r="E7555" s="688"/>
      <c r="F7555" s="689"/>
      <c r="G7555" s="690"/>
      <c r="H7555" s="594"/>
      <c r="I7555" s="594"/>
      <c r="J7555" s="594"/>
      <c r="K7555" s="594"/>
      <c r="L7555" s="594"/>
      <c r="M7555" s="594"/>
      <c r="N7555" s="692"/>
      <c r="O7555" s="702"/>
      <c r="P7555" s="594"/>
      <c r="Q7555" s="594"/>
      <c r="R7555" s="594"/>
      <c r="S7555" s="594"/>
      <c r="T7555" s="594"/>
      <c r="U7555" s="594"/>
      <c r="V7555" s="692"/>
      <c r="W7555" s="693"/>
      <c r="X7555" s="694"/>
      <c r="Y7555" s="566"/>
      <c r="Z7555" s="566"/>
      <c r="AA7555" s="566"/>
      <c r="AB7555" s="566"/>
      <c r="AC7555" s="566"/>
      <c r="AD7555" s="566"/>
      <c r="AE7555" s="566"/>
      <c r="AF7555" s="566"/>
    </row>
    <row r="7556" spans="2:32" hidden="1" outlineLevel="1" x14ac:dyDescent="0.45">
      <c r="B7556" s="601"/>
      <c r="C7556" s="695"/>
      <c r="D7556" s="695"/>
      <c r="E7556" s="696"/>
      <c r="F7556" s="697"/>
      <c r="G7556" s="698"/>
      <c r="H7556" s="603"/>
      <c r="I7556" s="603"/>
      <c r="J7556" s="603"/>
      <c r="K7556" s="603"/>
      <c r="L7556" s="603"/>
      <c r="M7556" s="603"/>
      <c r="N7556" s="699"/>
      <c r="O7556" s="703"/>
      <c r="P7556" s="603"/>
      <c r="Q7556" s="603"/>
      <c r="R7556" s="603"/>
      <c r="S7556" s="603"/>
      <c r="T7556" s="603"/>
      <c r="U7556" s="603"/>
      <c r="V7556" s="699"/>
      <c r="W7556" s="700"/>
      <c r="X7556" s="701"/>
      <c r="Y7556" s="566"/>
      <c r="Z7556" s="566"/>
      <c r="AA7556" s="566"/>
      <c r="AB7556" s="566"/>
      <c r="AC7556" s="566"/>
      <c r="AD7556" s="566"/>
      <c r="AE7556" s="566"/>
      <c r="AF7556" s="566"/>
    </row>
    <row r="7557" spans="2:32" hidden="1" outlineLevel="1" x14ac:dyDescent="0.45">
      <c r="B7557" s="592"/>
      <c r="C7557" s="686"/>
      <c r="D7557" s="686"/>
      <c r="E7557" s="688"/>
      <c r="F7557" s="689"/>
      <c r="G7557" s="690"/>
      <c r="H7557" s="594"/>
      <c r="I7557" s="594"/>
      <c r="J7557" s="594"/>
      <c r="K7557" s="594"/>
      <c r="L7557" s="594"/>
      <c r="M7557" s="594"/>
      <c r="N7557" s="692"/>
      <c r="O7557" s="702"/>
      <c r="P7557" s="594"/>
      <c r="Q7557" s="594"/>
      <c r="R7557" s="594"/>
      <c r="S7557" s="594"/>
      <c r="T7557" s="594"/>
      <c r="U7557" s="594"/>
      <c r="V7557" s="692"/>
      <c r="W7557" s="693"/>
      <c r="X7557" s="694"/>
      <c r="Y7557" s="566"/>
      <c r="Z7557" s="566"/>
      <c r="AA7557" s="566"/>
      <c r="AB7557" s="566"/>
      <c r="AC7557" s="566"/>
      <c r="AD7557" s="566"/>
      <c r="AE7557" s="566"/>
      <c r="AF7557" s="566"/>
    </row>
    <row r="7558" spans="2:32" hidden="1" outlineLevel="1" x14ac:dyDescent="0.45">
      <c r="B7558" s="601"/>
      <c r="C7558" s="695"/>
      <c r="D7558" s="695"/>
      <c r="E7558" s="696"/>
      <c r="F7558" s="697"/>
      <c r="G7558" s="698"/>
      <c r="H7558" s="603"/>
      <c r="I7558" s="603"/>
      <c r="J7558" s="603"/>
      <c r="K7558" s="603"/>
      <c r="L7558" s="603"/>
      <c r="M7558" s="603"/>
      <c r="N7558" s="699"/>
      <c r="O7558" s="703"/>
      <c r="P7558" s="603"/>
      <c r="Q7558" s="603"/>
      <c r="R7558" s="603"/>
      <c r="S7558" s="603"/>
      <c r="T7558" s="603"/>
      <c r="U7558" s="603"/>
      <c r="V7558" s="699"/>
      <c r="W7558" s="700"/>
      <c r="X7558" s="701"/>
      <c r="Y7558" s="566"/>
      <c r="Z7558" s="566"/>
      <c r="AA7558" s="566"/>
      <c r="AB7558" s="566"/>
      <c r="AC7558" s="566"/>
      <c r="AD7558" s="566"/>
      <c r="AE7558" s="566"/>
      <c r="AF7558" s="566"/>
    </row>
    <row r="7559" spans="2:32" hidden="1" outlineLevel="1" x14ac:dyDescent="0.45">
      <c r="B7559" s="592"/>
      <c r="C7559" s="686"/>
      <c r="D7559" s="686"/>
      <c r="E7559" s="688"/>
      <c r="F7559" s="689"/>
      <c r="G7559" s="690"/>
      <c r="H7559" s="594"/>
      <c r="I7559" s="594"/>
      <c r="J7559" s="594"/>
      <c r="K7559" s="594"/>
      <c r="L7559" s="594"/>
      <c r="M7559" s="594"/>
      <c r="N7559" s="692"/>
      <c r="O7559" s="702"/>
      <c r="P7559" s="594"/>
      <c r="Q7559" s="594"/>
      <c r="R7559" s="594"/>
      <c r="S7559" s="594"/>
      <c r="T7559" s="594"/>
      <c r="U7559" s="594"/>
      <c r="V7559" s="692"/>
      <c r="W7559" s="693"/>
      <c r="X7559" s="694"/>
      <c r="Y7559" s="566"/>
      <c r="Z7559" s="566"/>
      <c r="AA7559" s="566"/>
      <c r="AB7559" s="566"/>
      <c r="AC7559" s="566"/>
      <c r="AD7559" s="566"/>
      <c r="AE7559" s="566"/>
      <c r="AF7559" s="566"/>
    </row>
    <row r="7560" spans="2:32" hidden="1" outlineLevel="1" x14ac:dyDescent="0.45">
      <c r="B7560" s="601"/>
      <c r="C7560" s="695"/>
      <c r="D7560" s="695"/>
      <c r="E7560" s="696"/>
      <c r="F7560" s="697"/>
      <c r="G7560" s="698"/>
      <c r="H7560" s="603"/>
      <c r="I7560" s="603"/>
      <c r="J7560" s="603"/>
      <c r="K7560" s="603"/>
      <c r="L7560" s="603"/>
      <c r="M7560" s="603"/>
      <c r="N7560" s="699"/>
      <c r="O7560" s="703"/>
      <c r="P7560" s="603"/>
      <c r="Q7560" s="603"/>
      <c r="R7560" s="603"/>
      <c r="S7560" s="603"/>
      <c r="T7560" s="603"/>
      <c r="U7560" s="603"/>
      <c r="V7560" s="699"/>
      <c r="W7560" s="700"/>
      <c r="X7560" s="701"/>
      <c r="Y7560" s="566"/>
      <c r="Z7560" s="566"/>
      <c r="AA7560" s="566"/>
      <c r="AB7560" s="566"/>
      <c r="AC7560" s="566"/>
      <c r="AD7560" s="566"/>
      <c r="AE7560" s="566"/>
      <c r="AF7560" s="566"/>
    </row>
    <row r="7561" spans="2:32" hidden="1" outlineLevel="1" x14ac:dyDescent="0.45">
      <c r="B7561" s="592"/>
      <c r="C7561" s="686"/>
      <c r="D7561" s="686"/>
      <c r="E7561" s="688"/>
      <c r="F7561" s="689"/>
      <c r="G7561" s="690"/>
      <c r="H7561" s="594"/>
      <c r="I7561" s="594"/>
      <c r="J7561" s="594"/>
      <c r="K7561" s="594"/>
      <c r="L7561" s="594"/>
      <c r="M7561" s="594"/>
      <c r="N7561" s="692"/>
      <c r="O7561" s="702"/>
      <c r="P7561" s="594"/>
      <c r="Q7561" s="594"/>
      <c r="R7561" s="594"/>
      <c r="S7561" s="594"/>
      <c r="T7561" s="594"/>
      <c r="U7561" s="594"/>
      <c r="V7561" s="692"/>
      <c r="W7561" s="693"/>
      <c r="X7561" s="694"/>
      <c r="Y7561" s="566"/>
      <c r="Z7561" s="566"/>
      <c r="AA7561" s="566"/>
      <c r="AB7561" s="566"/>
      <c r="AC7561" s="566"/>
      <c r="AD7561" s="566"/>
      <c r="AE7561" s="566"/>
      <c r="AF7561" s="566"/>
    </row>
    <row r="7562" spans="2:32" hidden="1" outlineLevel="1" x14ac:dyDescent="0.45">
      <c r="B7562" s="601"/>
      <c r="C7562" s="695"/>
      <c r="D7562" s="695"/>
      <c r="E7562" s="696"/>
      <c r="F7562" s="697"/>
      <c r="G7562" s="698"/>
      <c r="H7562" s="603"/>
      <c r="I7562" s="603"/>
      <c r="J7562" s="603"/>
      <c r="K7562" s="603"/>
      <c r="L7562" s="603"/>
      <c r="M7562" s="603"/>
      <c r="N7562" s="699"/>
      <c r="O7562" s="703"/>
      <c r="P7562" s="603"/>
      <c r="Q7562" s="603"/>
      <c r="R7562" s="603"/>
      <c r="S7562" s="603"/>
      <c r="T7562" s="603"/>
      <c r="U7562" s="603"/>
      <c r="V7562" s="699"/>
      <c r="W7562" s="700"/>
      <c r="X7562" s="701"/>
      <c r="Y7562" s="566"/>
      <c r="Z7562" s="566"/>
      <c r="AA7562" s="566"/>
      <c r="AB7562" s="566"/>
      <c r="AC7562" s="566"/>
      <c r="AD7562" s="566"/>
      <c r="AE7562" s="566"/>
      <c r="AF7562" s="566"/>
    </row>
    <row r="7563" spans="2:32" hidden="1" outlineLevel="1" x14ac:dyDescent="0.45">
      <c r="B7563" s="592"/>
      <c r="C7563" s="686"/>
      <c r="D7563" s="686"/>
      <c r="E7563" s="688"/>
      <c r="F7563" s="689"/>
      <c r="G7563" s="690"/>
      <c r="H7563" s="594"/>
      <c r="I7563" s="594"/>
      <c r="J7563" s="594"/>
      <c r="K7563" s="594"/>
      <c r="L7563" s="594"/>
      <c r="M7563" s="594"/>
      <c r="N7563" s="692"/>
      <c r="O7563" s="702"/>
      <c r="P7563" s="594"/>
      <c r="Q7563" s="594"/>
      <c r="R7563" s="594"/>
      <c r="S7563" s="594"/>
      <c r="T7563" s="594"/>
      <c r="U7563" s="594"/>
      <c r="V7563" s="692"/>
      <c r="W7563" s="693"/>
      <c r="X7563" s="694"/>
      <c r="Y7563" s="566"/>
      <c r="Z7563" s="566"/>
      <c r="AA7563" s="566"/>
      <c r="AB7563" s="566"/>
      <c r="AC7563" s="566"/>
      <c r="AD7563" s="566"/>
      <c r="AE7563" s="566"/>
      <c r="AF7563" s="566"/>
    </row>
    <row r="7564" spans="2:32" hidden="1" outlineLevel="1" x14ac:dyDescent="0.45">
      <c r="B7564" s="601"/>
      <c r="C7564" s="695"/>
      <c r="D7564" s="695"/>
      <c r="E7564" s="696"/>
      <c r="F7564" s="697"/>
      <c r="G7564" s="698"/>
      <c r="H7564" s="603"/>
      <c r="I7564" s="603"/>
      <c r="J7564" s="603"/>
      <c r="K7564" s="603"/>
      <c r="L7564" s="603"/>
      <c r="M7564" s="603"/>
      <c r="N7564" s="699"/>
      <c r="O7564" s="703"/>
      <c r="P7564" s="603"/>
      <c r="Q7564" s="603"/>
      <c r="R7564" s="603"/>
      <c r="S7564" s="603"/>
      <c r="T7564" s="603"/>
      <c r="U7564" s="603"/>
      <c r="V7564" s="699"/>
      <c r="W7564" s="700"/>
      <c r="X7564" s="701"/>
      <c r="Y7564" s="566"/>
      <c r="Z7564" s="566"/>
      <c r="AA7564" s="566"/>
      <c r="AB7564" s="566"/>
      <c r="AC7564" s="566"/>
      <c r="AD7564" s="566"/>
      <c r="AE7564" s="566"/>
      <c r="AF7564" s="566"/>
    </row>
    <row r="7565" spans="2:32" hidden="1" outlineLevel="1" x14ac:dyDescent="0.45">
      <c r="B7565" s="592"/>
      <c r="C7565" s="686"/>
      <c r="D7565" s="686"/>
      <c r="E7565" s="688"/>
      <c r="F7565" s="689"/>
      <c r="G7565" s="690"/>
      <c r="H7565" s="594"/>
      <c r="I7565" s="594"/>
      <c r="J7565" s="594"/>
      <c r="K7565" s="594"/>
      <c r="L7565" s="594"/>
      <c r="M7565" s="594"/>
      <c r="N7565" s="692"/>
      <c r="O7565" s="702"/>
      <c r="P7565" s="594"/>
      <c r="Q7565" s="594"/>
      <c r="R7565" s="594"/>
      <c r="S7565" s="594"/>
      <c r="T7565" s="594"/>
      <c r="U7565" s="594"/>
      <c r="V7565" s="692"/>
      <c r="W7565" s="693"/>
      <c r="X7565" s="694"/>
      <c r="Y7565" s="566"/>
      <c r="Z7565" s="566"/>
      <c r="AA7565" s="566"/>
      <c r="AB7565" s="566"/>
      <c r="AC7565" s="566"/>
      <c r="AD7565" s="566"/>
      <c r="AE7565" s="566"/>
      <c r="AF7565" s="566"/>
    </row>
    <row r="7566" spans="2:32" hidden="1" outlineLevel="1" x14ac:dyDescent="0.45">
      <c r="B7566" s="601"/>
      <c r="C7566" s="695"/>
      <c r="D7566" s="695"/>
      <c r="E7566" s="696"/>
      <c r="F7566" s="697"/>
      <c r="G7566" s="698"/>
      <c r="H7566" s="603"/>
      <c r="I7566" s="603"/>
      <c r="J7566" s="603"/>
      <c r="K7566" s="603"/>
      <c r="L7566" s="603"/>
      <c r="M7566" s="603"/>
      <c r="N7566" s="699"/>
      <c r="O7566" s="703"/>
      <c r="P7566" s="603"/>
      <c r="Q7566" s="603"/>
      <c r="R7566" s="603"/>
      <c r="S7566" s="603"/>
      <c r="T7566" s="603"/>
      <c r="U7566" s="603"/>
      <c r="V7566" s="699"/>
      <c r="W7566" s="700"/>
      <c r="X7566" s="701"/>
      <c r="Y7566" s="566"/>
      <c r="Z7566" s="566"/>
      <c r="AA7566" s="566"/>
      <c r="AB7566" s="566"/>
      <c r="AC7566" s="566"/>
      <c r="AD7566" s="566"/>
      <c r="AE7566" s="566"/>
      <c r="AF7566" s="566"/>
    </row>
    <row r="7567" spans="2:32" hidden="1" outlineLevel="1" x14ac:dyDescent="0.45">
      <c r="B7567" s="592"/>
      <c r="C7567" s="686"/>
      <c r="D7567" s="686"/>
      <c r="E7567" s="688"/>
      <c r="F7567" s="689"/>
      <c r="G7567" s="690"/>
      <c r="H7567" s="594"/>
      <c r="I7567" s="594"/>
      <c r="J7567" s="594"/>
      <c r="K7567" s="594"/>
      <c r="L7567" s="594"/>
      <c r="M7567" s="594"/>
      <c r="N7567" s="692"/>
      <c r="O7567" s="702"/>
      <c r="P7567" s="594"/>
      <c r="Q7567" s="594"/>
      <c r="R7567" s="594"/>
      <c r="S7567" s="594"/>
      <c r="T7567" s="594"/>
      <c r="U7567" s="594"/>
      <c r="V7567" s="692"/>
      <c r="W7567" s="693"/>
      <c r="X7567" s="694"/>
      <c r="Y7567" s="566"/>
      <c r="Z7567" s="566"/>
      <c r="AA7567" s="566"/>
      <c r="AB7567" s="566"/>
      <c r="AC7567" s="566"/>
      <c r="AD7567" s="566"/>
      <c r="AE7567" s="566"/>
      <c r="AF7567" s="566"/>
    </row>
    <row r="7568" spans="2:32" hidden="1" outlineLevel="1" x14ac:dyDescent="0.45">
      <c r="B7568" s="601"/>
      <c r="C7568" s="695"/>
      <c r="D7568" s="695"/>
      <c r="E7568" s="696"/>
      <c r="F7568" s="697"/>
      <c r="G7568" s="698"/>
      <c r="H7568" s="603"/>
      <c r="I7568" s="603"/>
      <c r="J7568" s="603"/>
      <c r="K7568" s="603"/>
      <c r="L7568" s="603"/>
      <c r="M7568" s="603"/>
      <c r="N7568" s="699"/>
      <c r="O7568" s="703"/>
      <c r="P7568" s="603"/>
      <c r="Q7568" s="603"/>
      <c r="R7568" s="603"/>
      <c r="S7568" s="603"/>
      <c r="T7568" s="603"/>
      <c r="U7568" s="603"/>
      <c r="V7568" s="699"/>
      <c r="W7568" s="700"/>
      <c r="X7568" s="701"/>
      <c r="Y7568" s="566"/>
      <c r="Z7568" s="566"/>
      <c r="AA7568" s="566"/>
      <c r="AB7568" s="566"/>
      <c r="AC7568" s="566"/>
      <c r="AD7568" s="566"/>
      <c r="AE7568" s="566"/>
      <c r="AF7568" s="566"/>
    </row>
    <row r="7569" spans="2:32" hidden="1" outlineLevel="1" x14ac:dyDescent="0.45">
      <c r="B7569" s="592"/>
      <c r="C7569" s="686"/>
      <c r="D7569" s="686"/>
      <c r="E7569" s="688"/>
      <c r="F7569" s="689"/>
      <c r="G7569" s="690"/>
      <c r="H7569" s="594"/>
      <c r="I7569" s="594"/>
      <c r="J7569" s="594"/>
      <c r="K7569" s="594"/>
      <c r="L7569" s="594"/>
      <c r="M7569" s="594"/>
      <c r="N7569" s="692"/>
      <c r="O7569" s="702"/>
      <c r="P7569" s="594"/>
      <c r="Q7569" s="594"/>
      <c r="R7569" s="594"/>
      <c r="S7569" s="594"/>
      <c r="T7569" s="594"/>
      <c r="U7569" s="594"/>
      <c r="V7569" s="692"/>
      <c r="W7569" s="693"/>
      <c r="X7569" s="694"/>
      <c r="Y7569" s="566"/>
      <c r="Z7569" s="566"/>
      <c r="AA7569" s="566"/>
      <c r="AB7569" s="566"/>
      <c r="AC7569" s="566"/>
      <c r="AD7569" s="566"/>
      <c r="AE7569" s="566"/>
      <c r="AF7569" s="566"/>
    </row>
    <row r="7570" spans="2:32" hidden="1" outlineLevel="1" x14ac:dyDescent="0.45">
      <c r="B7570" s="601"/>
      <c r="C7570" s="695"/>
      <c r="D7570" s="695"/>
      <c r="E7570" s="696"/>
      <c r="F7570" s="697"/>
      <c r="G7570" s="698"/>
      <c r="H7570" s="603"/>
      <c r="I7570" s="603"/>
      <c r="J7570" s="603"/>
      <c r="K7570" s="603"/>
      <c r="L7570" s="603"/>
      <c r="M7570" s="603"/>
      <c r="N7570" s="699"/>
      <c r="O7570" s="703"/>
      <c r="P7570" s="603"/>
      <c r="Q7570" s="603"/>
      <c r="R7570" s="603"/>
      <c r="S7570" s="603"/>
      <c r="T7570" s="603"/>
      <c r="U7570" s="603"/>
      <c r="V7570" s="699"/>
      <c r="W7570" s="700"/>
      <c r="X7570" s="701"/>
      <c r="Y7570" s="566"/>
      <c r="Z7570" s="566"/>
      <c r="AA7570" s="566"/>
      <c r="AB7570" s="566"/>
      <c r="AC7570" s="566"/>
      <c r="AD7570" s="566"/>
      <c r="AE7570" s="566"/>
      <c r="AF7570" s="566"/>
    </row>
    <row r="7571" spans="2:32" hidden="1" outlineLevel="1" x14ac:dyDescent="0.45">
      <c r="B7571" s="592"/>
      <c r="C7571" s="686"/>
      <c r="D7571" s="686"/>
      <c r="E7571" s="688"/>
      <c r="F7571" s="689"/>
      <c r="G7571" s="690"/>
      <c r="H7571" s="594"/>
      <c r="I7571" s="594"/>
      <c r="J7571" s="594"/>
      <c r="K7571" s="594"/>
      <c r="L7571" s="594"/>
      <c r="M7571" s="594"/>
      <c r="N7571" s="692"/>
      <c r="O7571" s="702"/>
      <c r="P7571" s="594"/>
      <c r="Q7571" s="594"/>
      <c r="R7571" s="594"/>
      <c r="S7571" s="594"/>
      <c r="T7571" s="594"/>
      <c r="U7571" s="594"/>
      <c r="V7571" s="692"/>
      <c r="W7571" s="693"/>
      <c r="X7571" s="694"/>
      <c r="Y7571" s="566"/>
      <c r="Z7571" s="566"/>
      <c r="AA7571" s="566"/>
      <c r="AB7571" s="566"/>
      <c r="AC7571" s="566"/>
      <c r="AD7571" s="566"/>
      <c r="AE7571" s="566"/>
      <c r="AF7571" s="566"/>
    </row>
    <row r="7572" spans="2:32" hidden="1" outlineLevel="1" x14ac:dyDescent="0.45">
      <c r="B7572" s="601"/>
      <c r="C7572" s="695"/>
      <c r="D7572" s="695"/>
      <c r="E7572" s="696"/>
      <c r="F7572" s="697"/>
      <c r="G7572" s="698"/>
      <c r="H7572" s="603"/>
      <c r="I7572" s="603"/>
      <c r="J7572" s="603"/>
      <c r="K7572" s="603"/>
      <c r="L7572" s="603"/>
      <c r="M7572" s="603"/>
      <c r="N7572" s="699"/>
      <c r="O7572" s="703"/>
      <c r="P7572" s="603"/>
      <c r="Q7572" s="603"/>
      <c r="R7572" s="603"/>
      <c r="S7572" s="603"/>
      <c r="T7572" s="603"/>
      <c r="U7572" s="603"/>
      <c r="V7572" s="699"/>
      <c r="W7572" s="700"/>
      <c r="X7572" s="701"/>
      <c r="Y7572" s="566"/>
      <c r="Z7572" s="566"/>
      <c r="AA7572" s="566"/>
      <c r="AB7572" s="566"/>
      <c r="AC7572" s="566"/>
      <c r="AD7572" s="566"/>
      <c r="AE7572" s="566"/>
      <c r="AF7572" s="566"/>
    </row>
    <row r="7573" spans="2:32" hidden="1" outlineLevel="1" x14ac:dyDescent="0.45">
      <c r="B7573" s="592"/>
      <c r="C7573" s="686"/>
      <c r="D7573" s="686"/>
      <c r="E7573" s="688"/>
      <c r="F7573" s="689"/>
      <c r="G7573" s="690"/>
      <c r="H7573" s="594"/>
      <c r="I7573" s="594"/>
      <c r="J7573" s="594"/>
      <c r="K7573" s="594"/>
      <c r="L7573" s="594"/>
      <c r="M7573" s="594"/>
      <c r="N7573" s="692"/>
      <c r="O7573" s="702"/>
      <c r="P7573" s="594"/>
      <c r="Q7573" s="594"/>
      <c r="R7573" s="594"/>
      <c r="S7573" s="594"/>
      <c r="T7573" s="594"/>
      <c r="U7573" s="594"/>
      <c r="V7573" s="692"/>
      <c r="W7573" s="693"/>
      <c r="X7573" s="694"/>
      <c r="Y7573" s="566"/>
      <c r="Z7573" s="566"/>
      <c r="AA7573" s="566"/>
      <c r="AB7573" s="566"/>
      <c r="AC7573" s="566"/>
      <c r="AD7573" s="566"/>
      <c r="AE7573" s="566"/>
      <c r="AF7573" s="566"/>
    </row>
    <row r="7574" spans="2:32" hidden="1" outlineLevel="1" x14ac:dyDescent="0.45">
      <c r="B7574" s="601"/>
      <c r="C7574" s="695"/>
      <c r="D7574" s="695"/>
      <c r="E7574" s="696"/>
      <c r="F7574" s="697"/>
      <c r="G7574" s="698"/>
      <c r="H7574" s="603"/>
      <c r="I7574" s="603"/>
      <c r="J7574" s="603"/>
      <c r="K7574" s="603"/>
      <c r="L7574" s="603"/>
      <c r="M7574" s="603"/>
      <c r="N7574" s="699"/>
      <c r="O7574" s="703"/>
      <c r="P7574" s="603"/>
      <c r="Q7574" s="603"/>
      <c r="R7574" s="603"/>
      <c r="S7574" s="603"/>
      <c r="T7574" s="603"/>
      <c r="U7574" s="603"/>
      <c r="V7574" s="699"/>
      <c r="W7574" s="700"/>
      <c r="X7574" s="701"/>
      <c r="Y7574" s="566"/>
      <c r="Z7574" s="566"/>
      <c r="AA7574" s="566"/>
      <c r="AB7574" s="566"/>
      <c r="AC7574" s="566"/>
      <c r="AD7574" s="566"/>
      <c r="AE7574" s="566"/>
      <c r="AF7574" s="566"/>
    </row>
    <row r="7575" spans="2:32" hidden="1" outlineLevel="1" x14ac:dyDescent="0.45">
      <c r="B7575" s="592"/>
      <c r="C7575" s="686"/>
      <c r="D7575" s="686"/>
      <c r="E7575" s="688"/>
      <c r="F7575" s="689"/>
      <c r="G7575" s="690"/>
      <c r="H7575" s="594"/>
      <c r="I7575" s="594"/>
      <c r="J7575" s="594"/>
      <c r="K7575" s="594"/>
      <c r="L7575" s="594"/>
      <c r="M7575" s="594"/>
      <c r="N7575" s="692"/>
      <c r="O7575" s="702"/>
      <c r="P7575" s="594"/>
      <c r="Q7575" s="594"/>
      <c r="R7575" s="594"/>
      <c r="S7575" s="594"/>
      <c r="T7575" s="594"/>
      <c r="U7575" s="594"/>
      <c r="V7575" s="692"/>
      <c r="W7575" s="693"/>
      <c r="X7575" s="694"/>
      <c r="Y7575" s="566"/>
      <c r="Z7575" s="566"/>
      <c r="AA7575" s="566"/>
      <c r="AB7575" s="566"/>
      <c r="AC7575" s="566"/>
      <c r="AD7575" s="566"/>
      <c r="AE7575" s="566"/>
      <c r="AF7575" s="566"/>
    </row>
    <row r="7576" spans="2:32" hidden="1" outlineLevel="1" x14ac:dyDescent="0.45">
      <c r="B7576" s="601"/>
      <c r="C7576" s="695"/>
      <c r="D7576" s="695"/>
      <c r="E7576" s="696"/>
      <c r="F7576" s="697"/>
      <c r="G7576" s="698"/>
      <c r="H7576" s="603"/>
      <c r="I7576" s="603"/>
      <c r="J7576" s="603"/>
      <c r="K7576" s="603"/>
      <c r="L7576" s="603"/>
      <c r="M7576" s="603"/>
      <c r="N7576" s="699"/>
      <c r="O7576" s="703"/>
      <c r="P7576" s="603"/>
      <c r="Q7576" s="603"/>
      <c r="R7576" s="603"/>
      <c r="S7576" s="603"/>
      <c r="T7576" s="603"/>
      <c r="U7576" s="603"/>
      <c r="V7576" s="699"/>
      <c r="W7576" s="700"/>
      <c r="X7576" s="701"/>
      <c r="Y7576" s="566"/>
      <c r="Z7576" s="566"/>
      <c r="AA7576" s="566"/>
      <c r="AB7576" s="566"/>
      <c r="AC7576" s="566"/>
      <c r="AD7576" s="566"/>
      <c r="AE7576" s="566"/>
      <c r="AF7576" s="566"/>
    </row>
    <row r="7577" spans="2:32" hidden="1" outlineLevel="1" x14ac:dyDescent="0.45">
      <c r="B7577" s="592"/>
      <c r="C7577" s="686"/>
      <c r="D7577" s="686"/>
      <c r="E7577" s="688"/>
      <c r="F7577" s="689"/>
      <c r="G7577" s="690"/>
      <c r="H7577" s="594"/>
      <c r="I7577" s="594"/>
      <c r="J7577" s="594"/>
      <c r="K7577" s="594"/>
      <c r="L7577" s="594"/>
      <c r="M7577" s="594"/>
      <c r="N7577" s="692"/>
      <c r="O7577" s="702"/>
      <c r="P7577" s="594"/>
      <c r="Q7577" s="594"/>
      <c r="R7577" s="594"/>
      <c r="S7577" s="594"/>
      <c r="T7577" s="594"/>
      <c r="U7577" s="594"/>
      <c r="V7577" s="692"/>
      <c r="W7577" s="693"/>
      <c r="X7577" s="694"/>
      <c r="Y7577" s="566"/>
      <c r="Z7577" s="566"/>
      <c r="AA7577" s="566"/>
      <c r="AB7577" s="566"/>
      <c r="AC7577" s="566"/>
      <c r="AD7577" s="566"/>
      <c r="AE7577" s="566"/>
      <c r="AF7577" s="566"/>
    </row>
    <row r="7578" spans="2:32" hidden="1" outlineLevel="1" x14ac:dyDescent="0.45">
      <c r="B7578" s="601"/>
      <c r="C7578" s="695"/>
      <c r="D7578" s="695"/>
      <c r="E7578" s="696"/>
      <c r="F7578" s="697"/>
      <c r="G7578" s="698"/>
      <c r="H7578" s="603"/>
      <c r="I7578" s="603"/>
      <c r="J7578" s="603"/>
      <c r="K7578" s="603"/>
      <c r="L7578" s="603"/>
      <c r="M7578" s="603"/>
      <c r="N7578" s="699"/>
      <c r="O7578" s="703"/>
      <c r="P7578" s="603"/>
      <c r="Q7578" s="603"/>
      <c r="R7578" s="603"/>
      <c r="S7578" s="603"/>
      <c r="T7578" s="603"/>
      <c r="U7578" s="603"/>
      <c r="V7578" s="699"/>
      <c r="W7578" s="700"/>
      <c r="X7578" s="701"/>
      <c r="Y7578" s="566"/>
      <c r="Z7578" s="566"/>
      <c r="AA7578" s="566"/>
      <c r="AB7578" s="566"/>
      <c r="AC7578" s="566"/>
      <c r="AD7578" s="566"/>
      <c r="AE7578" s="566"/>
      <c r="AF7578" s="566"/>
    </row>
    <row r="7579" spans="2:32" hidden="1" outlineLevel="1" x14ac:dyDescent="0.45">
      <c r="B7579" s="592"/>
      <c r="C7579" s="686"/>
      <c r="D7579" s="686"/>
      <c r="E7579" s="688"/>
      <c r="F7579" s="689"/>
      <c r="G7579" s="690"/>
      <c r="H7579" s="594"/>
      <c r="I7579" s="594"/>
      <c r="J7579" s="594"/>
      <c r="K7579" s="594"/>
      <c r="L7579" s="594"/>
      <c r="M7579" s="594"/>
      <c r="N7579" s="692"/>
      <c r="O7579" s="702"/>
      <c r="P7579" s="594"/>
      <c r="Q7579" s="594"/>
      <c r="R7579" s="594"/>
      <c r="S7579" s="594"/>
      <c r="T7579" s="594"/>
      <c r="U7579" s="594"/>
      <c r="V7579" s="692"/>
      <c r="W7579" s="693"/>
      <c r="X7579" s="694"/>
      <c r="Y7579" s="566"/>
      <c r="Z7579" s="566"/>
      <c r="AA7579" s="566"/>
      <c r="AB7579" s="566"/>
      <c r="AC7579" s="566"/>
      <c r="AD7579" s="566"/>
      <c r="AE7579" s="566"/>
      <c r="AF7579" s="566"/>
    </row>
    <row r="7580" spans="2:32" hidden="1" outlineLevel="1" x14ac:dyDescent="0.45">
      <c r="B7580" s="601"/>
      <c r="C7580" s="695"/>
      <c r="D7580" s="695"/>
      <c r="E7580" s="696"/>
      <c r="F7580" s="697"/>
      <c r="G7580" s="698"/>
      <c r="H7580" s="603"/>
      <c r="I7580" s="603"/>
      <c r="J7580" s="603"/>
      <c r="K7580" s="603"/>
      <c r="L7580" s="603"/>
      <c r="M7580" s="603"/>
      <c r="N7580" s="699"/>
      <c r="O7580" s="703"/>
      <c r="P7580" s="603"/>
      <c r="Q7580" s="603"/>
      <c r="R7580" s="603"/>
      <c r="S7580" s="603"/>
      <c r="T7580" s="603"/>
      <c r="U7580" s="603"/>
      <c r="V7580" s="699"/>
      <c r="W7580" s="700"/>
      <c r="X7580" s="701"/>
      <c r="Y7580" s="566"/>
      <c r="Z7580" s="566"/>
      <c r="AA7580" s="566"/>
      <c r="AB7580" s="566"/>
      <c r="AC7580" s="566"/>
      <c r="AD7580" s="566"/>
      <c r="AE7580" s="566"/>
      <c r="AF7580" s="566"/>
    </row>
    <row r="7581" spans="2:32" hidden="1" outlineLevel="1" x14ac:dyDescent="0.45">
      <c r="B7581" s="592"/>
      <c r="C7581" s="686"/>
      <c r="D7581" s="686"/>
      <c r="E7581" s="688"/>
      <c r="F7581" s="689"/>
      <c r="G7581" s="690"/>
      <c r="H7581" s="594"/>
      <c r="I7581" s="594"/>
      <c r="J7581" s="594"/>
      <c r="K7581" s="594"/>
      <c r="L7581" s="594"/>
      <c r="M7581" s="594"/>
      <c r="N7581" s="692"/>
      <c r="O7581" s="702"/>
      <c r="P7581" s="594"/>
      <c r="Q7581" s="594"/>
      <c r="R7581" s="594"/>
      <c r="S7581" s="594"/>
      <c r="T7581" s="594"/>
      <c r="U7581" s="594"/>
      <c r="V7581" s="692"/>
      <c r="W7581" s="693"/>
      <c r="X7581" s="694"/>
      <c r="Y7581" s="566"/>
      <c r="Z7581" s="566"/>
      <c r="AA7581" s="566"/>
      <c r="AB7581" s="566"/>
      <c r="AC7581" s="566"/>
      <c r="AD7581" s="566"/>
      <c r="AE7581" s="566"/>
      <c r="AF7581" s="566"/>
    </row>
    <row r="7582" spans="2:32" hidden="1" outlineLevel="1" x14ac:dyDescent="0.45">
      <c r="B7582" s="601"/>
      <c r="C7582" s="695"/>
      <c r="D7582" s="695"/>
      <c r="E7582" s="696"/>
      <c r="F7582" s="697"/>
      <c r="G7582" s="698"/>
      <c r="H7582" s="603"/>
      <c r="I7582" s="603"/>
      <c r="J7582" s="603"/>
      <c r="K7582" s="603"/>
      <c r="L7582" s="603"/>
      <c r="M7582" s="603"/>
      <c r="N7582" s="699"/>
      <c r="O7582" s="703"/>
      <c r="P7582" s="603"/>
      <c r="Q7582" s="603"/>
      <c r="R7582" s="603"/>
      <c r="S7582" s="603"/>
      <c r="T7582" s="603"/>
      <c r="U7582" s="603"/>
      <c r="V7582" s="699"/>
      <c r="W7582" s="700"/>
      <c r="X7582" s="701"/>
      <c r="Y7582" s="566"/>
      <c r="Z7582" s="566"/>
      <c r="AA7582" s="566"/>
      <c r="AB7582" s="566"/>
      <c r="AC7582" s="566"/>
      <c r="AD7582" s="566"/>
      <c r="AE7582" s="566"/>
      <c r="AF7582" s="566"/>
    </row>
    <row r="7583" spans="2:32" hidden="1" outlineLevel="1" x14ac:dyDescent="0.45">
      <c r="B7583" s="592"/>
      <c r="C7583" s="686"/>
      <c r="D7583" s="686"/>
      <c r="E7583" s="688"/>
      <c r="F7583" s="689"/>
      <c r="G7583" s="690"/>
      <c r="H7583" s="594"/>
      <c r="I7583" s="594"/>
      <c r="J7583" s="594"/>
      <c r="K7583" s="594"/>
      <c r="L7583" s="594"/>
      <c r="M7583" s="594"/>
      <c r="N7583" s="692"/>
      <c r="O7583" s="702"/>
      <c r="P7583" s="594"/>
      <c r="Q7583" s="594"/>
      <c r="R7583" s="594"/>
      <c r="S7583" s="594"/>
      <c r="T7583" s="594"/>
      <c r="U7583" s="594"/>
      <c r="V7583" s="692"/>
      <c r="W7583" s="693"/>
      <c r="X7583" s="694"/>
      <c r="Y7583" s="566"/>
      <c r="Z7583" s="566"/>
      <c r="AA7583" s="566"/>
      <c r="AB7583" s="566"/>
      <c r="AC7583" s="566"/>
      <c r="AD7583" s="566"/>
      <c r="AE7583" s="566"/>
      <c r="AF7583" s="566"/>
    </row>
    <row r="7584" spans="2:32" hidden="1" outlineLevel="1" x14ac:dyDescent="0.45">
      <c r="B7584" s="601"/>
      <c r="C7584" s="695"/>
      <c r="D7584" s="695"/>
      <c r="E7584" s="696"/>
      <c r="F7584" s="697"/>
      <c r="G7584" s="698"/>
      <c r="H7584" s="603"/>
      <c r="I7584" s="603"/>
      <c r="J7584" s="603"/>
      <c r="K7584" s="603"/>
      <c r="L7584" s="603"/>
      <c r="M7584" s="603"/>
      <c r="N7584" s="699"/>
      <c r="O7584" s="703"/>
      <c r="P7584" s="603"/>
      <c r="Q7584" s="603"/>
      <c r="R7584" s="603"/>
      <c r="S7584" s="603"/>
      <c r="T7584" s="603"/>
      <c r="U7584" s="603"/>
      <c r="V7584" s="699"/>
      <c r="W7584" s="700"/>
      <c r="X7584" s="701"/>
      <c r="Y7584" s="566"/>
      <c r="Z7584" s="566"/>
      <c r="AA7584" s="566"/>
      <c r="AB7584" s="566"/>
      <c r="AC7584" s="566"/>
      <c r="AD7584" s="566"/>
      <c r="AE7584" s="566"/>
      <c r="AF7584" s="566"/>
    </row>
    <row r="7585" spans="2:32" hidden="1" outlineLevel="1" x14ac:dyDescent="0.45">
      <c r="B7585" s="592"/>
      <c r="C7585" s="686"/>
      <c r="D7585" s="686"/>
      <c r="E7585" s="688"/>
      <c r="F7585" s="689"/>
      <c r="G7585" s="690"/>
      <c r="H7585" s="594"/>
      <c r="I7585" s="594"/>
      <c r="J7585" s="594"/>
      <c r="K7585" s="594"/>
      <c r="L7585" s="594"/>
      <c r="M7585" s="594"/>
      <c r="N7585" s="692"/>
      <c r="O7585" s="702"/>
      <c r="P7585" s="594"/>
      <c r="Q7585" s="594"/>
      <c r="R7585" s="594"/>
      <c r="S7585" s="594"/>
      <c r="T7585" s="594"/>
      <c r="U7585" s="594"/>
      <c r="V7585" s="692"/>
      <c r="W7585" s="693"/>
      <c r="X7585" s="694"/>
      <c r="Y7585" s="566"/>
      <c r="Z7585" s="566"/>
      <c r="AA7585" s="566"/>
      <c r="AB7585" s="566"/>
      <c r="AC7585" s="566"/>
      <c r="AD7585" s="566"/>
      <c r="AE7585" s="566"/>
      <c r="AF7585" s="566"/>
    </row>
    <row r="7586" spans="2:32" hidden="1" outlineLevel="1" x14ac:dyDescent="0.45">
      <c r="B7586" s="601"/>
      <c r="C7586" s="695"/>
      <c r="D7586" s="695"/>
      <c r="E7586" s="696"/>
      <c r="F7586" s="697"/>
      <c r="G7586" s="698"/>
      <c r="H7586" s="603"/>
      <c r="I7586" s="603"/>
      <c r="J7586" s="603"/>
      <c r="K7586" s="603"/>
      <c r="L7586" s="603"/>
      <c r="M7586" s="603"/>
      <c r="N7586" s="699"/>
      <c r="O7586" s="703"/>
      <c r="P7586" s="603"/>
      <c r="Q7586" s="603"/>
      <c r="R7586" s="603"/>
      <c r="S7586" s="603"/>
      <c r="T7586" s="603"/>
      <c r="U7586" s="603"/>
      <c r="V7586" s="699"/>
      <c r="W7586" s="700"/>
      <c r="X7586" s="701"/>
      <c r="Y7586" s="566"/>
      <c r="Z7586" s="566"/>
      <c r="AA7586" s="566"/>
      <c r="AB7586" s="566"/>
      <c r="AC7586" s="566"/>
      <c r="AD7586" s="566"/>
      <c r="AE7586" s="566"/>
      <c r="AF7586" s="566"/>
    </row>
    <row r="7587" spans="2:32" hidden="1" outlineLevel="1" x14ac:dyDescent="0.45">
      <c r="B7587" s="592"/>
      <c r="C7587" s="686"/>
      <c r="D7587" s="686"/>
      <c r="E7587" s="688"/>
      <c r="F7587" s="689"/>
      <c r="G7587" s="690"/>
      <c r="H7587" s="594"/>
      <c r="I7587" s="594"/>
      <c r="J7587" s="594"/>
      <c r="K7587" s="594"/>
      <c r="L7587" s="594"/>
      <c r="M7587" s="594"/>
      <c r="N7587" s="692"/>
      <c r="O7587" s="702"/>
      <c r="P7587" s="594"/>
      <c r="Q7587" s="594"/>
      <c r="R7587" s="594"/>
      <c r="S7587" s="594"/>
      <c r="T7587" s="594"/>
      <c r="U7587" s="594"/>
      <c r="V7587" s="692"/>
      <c r="W7587" s="693"/>
      <c r="X7587" s="694"/>
      <c r="Y7587" s="566"/>
      <c r="Z7587" s="566"/>
      <c r="AA7587" s="566"/>
      <c r="AB7587" s="566"/>
      <c r="AC7587" s="566"/>
      <c r="AD7587" s="566"/>
      <c r="AE7587" s="566"/>
      <c r="AF7587" s="566"/>
    </row>
    <row r="7588" spans="2:32" hidden="1" outlineLevel="1" x14ac:dyDescent="0.45">
      <c r="B7588" s="601"/>
      <c r="C7588" s="695"/>
      <c r="D7588" s="695"/>
      <c r="E7588" s="696"/>
      <c r="F7588" s="697"/>
      <c r="G7588" s="698"/>
      <c r="H7588" s="603"/>
      <c r="I7588" s="603"/>
      <c r="J7588" s="603"/>
      <c r="K7588" s="603"/>
      <c r="L7588" s="603"/>
      <c r="M7588" s="603"/>
      <c r="N7588" s="699"/>
      <c r="O7588" s="703"/>
      <c r="P7588" s="603"/>
      <c r="Q7588" s="603"/>
      <c r="R7588" s="603"/>
      <c r="S7588" s="603"/>
      <c r="T7588" s="603"/>
      <c r="U7588" s="603"/>
      <c r="V7588" s="699"/>
      <c r="W7588" s="700"/>
      <c r="X7588" s="701"/>
      <c r="Y7588" s="566"/>
      <c r="Z7588" s="566"/>
      <c r="AA7588" s="566"/>
      <c r="AB7588" s="566"/>
      <c r="AC7588" s="566"/>
      <c r="AD7588" s="566"/>
      <c r="AE7588" s="566"/>
      <c r="AF7588" s="566"/>
    </row>
    <row r="7589" spans="2:32" hidden="1" outlineLevel="1" x14ac:dyDescent="0.45">
      <c r="B7589" s="592"/>
      <c r="C7589" s="686"/>
      <c r="D7589" s="686"/>
      <c r="E7589" s="688"/>
      <c r="F7589" s="689"/>
      <c r="G7589" s="690"/>
      <c r="H7589" s="594"/>
      <c r="I7589" s="594"/>
      <c r="J7589" s="594"/>
      <c r="K7589" s="594"/>
      <c r="L7589" s="594"/>
      <c r="M7589" s="594"/>
      <c r="N7589" s="692"/>
      <c r="O7589" s="702"/>
      <c r="P7589" s="594"/>
      <c r="Q7589" s="594"/>
      <c r="R7589" s="594"/>
      <c r="S7589" s="594"/>
      <c r="T7589" s="594"/>
      <c r="U7589" s="594"/>
      <c r="V7589" s="692"/>
      <c r="W7589" s="693"/>
      <c r="X7589" s="694"/>
      <c r="Y7589" s="566"/>
      <c r="Z7589" s="566"/>
      <c r="AA7589" s="566"/>
      <c r="AB7589" s="566"/>
      <c r="AC7589" s="566"/>
      <c r="AD7589" s="566"/>
      <c r="AE7589" s="566"/>
      <c r="AF7589" s="566"/>
    </row>
    <row r="7590" spans="2:32" hidden="1" outlineLevel="1" x14ac:dyDescent="0.45">
      <c r="B7590" s="601"/>
      <c r="C7590" s="695"/>
      <c r="D7590" s="695"/>
      <c r="E7590" s="696"/>
      <c r="F7590" s="697"/>
      <c r="G7590" s="698"/>
      <c r="H7590" s="603"/>
      <c r="I7590" s="603"/>
      <c r="J7590" s="603"/>
      <c r="K7590" s="603"/>
      <c r="L7590" s="603"/>
      <c r="M7590" s="603"/>
      <c r="N7590" s="699"/>
      <c r="O7590" s="703"/>
      <c r="P7590" s="603"/>
      <c r="Q7590" s="603"/>
      <c r="R7590" s="603"/>
      <c r="S7590" s="603"/>
      <c r="T7590" s="603"/>
      <c r="U7590" s="603"/>
      <c r="V7590" s="699"/>
      <c r="W7590" s="700"/>
      <c r="X7590" s="701"/>
      <c r="Y7590" s="566"/>
      <c r="Z7590" s="566"/>
      <c r="AA7590" s="566"/>
      <c r="AB7590" s="566"/>
      <c r="AC7590" s="566"/>
      <c r="AD7590" s="566"/>
      <c r="AE7590" s="566"/>
      <c r="AF7590" s="566"/>
    </row>
    <row r="7591" spans="2:32" hidden="1" outlineLevel="1" x14ac:dyDescent="0.45">
      <c r="B7591" s="592"/>
      <c r="C7591" s="686"/>
      <c r="D7591" s="686"/>
      <c r="E7591" s="688"/>
      <c r="F7591" s="689"/>
      <c r="G7591" s="690"/>
      <c r="H7591" s="594"/>
      <c r="I7591" s="594"/>
      <c r="J7591" s="594"/>
      <c r="K7591" s="594"/>
      <c r="L7591" s="594"/>
      <c r="M7591" s="594"/>
      <c r="N7591" s="692"/>
      <c r="O7591" s="702"/>
      <c r="P7591" s="594"/>
      <c r="Q7591" s="594"/>
      <c r="R7591" s="594"/>
      <c r="S7591" s="594"/>
      <c r="T7591" s="594"/>
      <c r="U7591" s="594"/>
      <c r="V7591" s="692"/>
      <c r="W7591" s="693"/>
      <c r="X7591" s="694"/>
      <c r="Y7591" s="566"/>
      <c r="Z7591" s="566"/>
      <c r="AA7591" s="566"/>
      <c r="AB7591" s="566"/>
      <c r="AC7591" s="566"/>
      <c r="AD7591" s="566"/>
      <c r="AE7591" s="566"/>
      <c r="AF7591" s="566"/>
    </row>
    <row r="7592" spans="2:32" hidden="1" outlineLevel="1" x14ac:dyDescent="0.45">
      <c r="B7592" s="601"/>
      <c r="C7592" s="695"/>
      <c r="D7592" s="695"/>
      <c r="E7592" s="696"/>
      <c r="F7592" s="697"/>
      <c r="G7592" s="698"/>
      <c r="H7592" s="603"/>
      <c r="I7592" s="603"/>
      <c r="J7592" s="603"/>
      <c r="K7592" s="603"/>
      <c r="L7592" s="603"/>
      <c r="M7592" s="603"/>
      <c r="N7592" s="699"/>
      <c r="O7592" s="703"/>
      <c r="P7592" s="603"/>
      <c r="Q7592" s="603"/>
      <c r="R7592" s="603"/>
      <c r="S7592" s="603"/>
      <c r="T7592" s="603"/>
      <c r="U7592" s="603"/>
      <c r="V7592" s="699"/>
      <c r="W7592" s="700"/>
      <c r="X7592" s="701"/>
      <c r="Y7592" s="566"/>
      <c r="Z7592" s="566"/>
      <c r="AA7592" s="566"/>
      <c r="AB7592" s="566"/>
      <c r="AC7592" s="566"/>
      <c r="AD7592" s="566"/>
      <c r="AE7592" s="566"/>
      <c r="AF7592" s="566"/>
    </row>
    <row r="7593" spans="2:32" hidden="1" outlineLevel="1" x14ac:dyDescent="0.45">
      <c r="B7593" s="592"/>
      <c r="C7593" s="686"/>
      <c r="D7593" s="686"/>
      <c r="E7593" s="688"/>
      <c r="F7593" s="689"/>
      <c r="G7593" s="690"/>
      <c r="H7593" s="594"/>
      <c r="I7593" s="594"/>
      <c r="J7593" s="594"/>
      <c r="K7593" s="594"/>
      <c r="L7593" s="594"/>
      <c r="M7593" s="594"/>
      <c r="N7593" s="692"/>
      <c r="O7593" s="702"/>
      <c r="P7593" s="594"/>
      <c r="Q7593" s="594"/>
      <c r="R7593" s="594"/>
      <c r="S7593" s="594"/>
      <c r="T7593" s="594"/>
      <c r="U7593" s="594"/>
      <c r="V7593" s="692"/>
      <c r="W7593" s="693"/>
      <c r="X7593" s="694"/>
      <c r="Y7593" s="566"/>
      <c r="Z7593" s="566"/>
      <c r="AA7593" s="566"/>
      <c r="AB7593" s="566"/>
      <c r="AC7593" s="566"/>
      <c r="AD7593" s="566"/>
      <c r="AE7593" s="566"/>
      <c r="AF7593" s="566"/>
    </row>
    <row r="7594" spans="2:32" hidden="1" outlineLevel="1" x14ac:dyDescent="0.45">
      <c r="B7594" s="601"/>
      <c r="C7594" s="695"/>
      <c r="D7594" s="695"/>
      <c r="E7594" s="696"/>
      <c r="F7594" s="697"/>
      <c r="G7594" s="698"/>
      <c r="H7594" s="603"/>
      <c r="I7594" s="603"/>
      <c r="J7594" s="603"/>
      <c r="K7594" s="603"/>
      <c r="L7594" s="603"/>
      <c r="M7594" s="603"/>
      <c r="N7594" s="699"/>
      <c r="O7594" s="703"/>
      <c r="P7594" s="603"/>
      <c r="Q7594" s="603"/>
      <c r="R7594" s="603"/>
      <c r="S7594" s="603"/>
      <c r="T7594" s="603"/>
      <c r="U7594" s="603"/>
      <c r="V7594" s="699"/>
      <c r="W7594" s="700"/>
      <c r="X7594" s="701"/>
      <c r="Y7594" s="566"/>
      <c r="Z7594" s="566"/>
      <c r="AA7594" s="566"/>
      <c r="AB7594" s="566"/>
      <c r="AC7594" s="566"/>
      <c r="AD7594" s="566"/>
      <c r="AE7594" s="566"/>
      <c r="AF7594" s="566"/>
    </row>
    <row r="7595" spans="2:32" hidden="1" outlineLevel="1" x14ac:dyDescent="0.45">
      <c r="B7595" s="592"/>
      <c r="C7595" s="686"/>
      <c r="D7595" s="686"/>
      <c r="E7595" s="688"/>
      <c r="F7595" s="689"/>
      <c r="G7595" s="690"/>
      <c r="H7595" s="594"/>
      <c r="I7595" s="594"/>
      <c r="J7595" s="594"/>
      <c r="K7595" s="594"/>
      <c r="L7595" s="594"/>
      <c r="M7595" s="594"/>
      <c r="N7595" s="692"/>
      <c r="O7595" s="702"/>
      <c r="P7595" s="594"/>
      <c r="Q7595" s="594"/>
      <c r="R7595" s="594"/>
      <c r="S7595" s="594"/>
      <c r="T7595" s="594"/>
      <c r="U7595" s="594"/>
      <c r="V7595" s="692"/>
      <c r="W7595" s="693"/>
      <c r="X7595" s="694"/>
      <c r="Y7595" s="566"/>
      <c r="Z7595" s="566"/>
      <c r="AA7595" s="566"/>
      <c r="AB7595" s="566"/>
      <c r="AC7595" s="566"/>
      <c r="AD7595" s="566"/>
      <c r="AE7595" s="566"/>
      <c r="AF7595" s="566"/>
    </row>
    <row r="7596" spans="2:32" hidden="1" outlineLevel="1" x14ac:dyDescent="0.45">
      <c r="B7596" s="601"/>
      <c r="C7596" s="695"/>
      <c r="D7596" s="695"/>
      <c r="E7596" s="696"/>
      <c r="F7596" s="697"/>
      <c r="G7596" s="698"/>
      <c r="H7596" s="603"/>
      <c r="I7596" s="603"/>
      <c r="J7596" s="603"/>
      <c r="K7596" s="603"/>
      <c r="L7596" s="603"/>
      <c r="M7596" s="603"/>
      <c r="N7596" s="699"/>
      <c r="O7596" s="703"/>
      <c r="P7596" s="603"/>
      <c r="Q7596" s="603"/>
      <c r="R7596" s="603"/>
      <c r="S7596" s="603"/>
      <c r="T7596" s="603"/>
      <c r="U7596" s="603"/>
      <c r="V7596" s="699"/>
      <c r="W7596" s="700"/>
      <c r="X7596" s="701"/>
      <c r="Y7596" s="566"/>
      <c r="Z7596" s="566"/>
      <c r="AA7596" s="566"/>
      <c r="AB7596" s="566"/>
      <c r="AC7596" s="566"/>
      <c r="AD7596" s="566"/>
      <c r="AE7596" s="566"/>
      <c r="AF7596" s="566"/>
    </row>
    <row r="7597" spans="2:32" hidden="1" outlineLevel="1" x14ac:dyDescent="0.45">
      <c r="B7597" s="592"/>
      <c r="C7597" s="686"/>
      <c r="D7597" s="686"/>
      <c r="E7597" s="688"/>
      <c r="F7597" s="689"/>
      <c r="G7597" s="690"/>
      <c r="H7597" s="594"/>
      <c r="I7597" s="594"/>
      <c r="J7597" s="594"/>
      <c r="K7597" s="594"/>
      <c r="L7597" s="594"/>
      <c r="M7597" s="594"/>
      <c r="N7597" s="692"/>
      <c r="O7597" s="702"/>
      <c r="P7597" s="594"/>
      <c r="Q7597" s="594"/>
      <c r="R7597" s="594"/>
      <c r="S7597" s="594"/>
      <c r="T7597" s="594"/>
      <c r="U7597" s="594"/>
      <c r="V7597" s="692"/>
      <c r="W7597" s="693"/>
      <c r="X7597" s="694"/>
      <c r="Y7597" s="566"/>
      <c r="Z7597" s="566"/>
      <c r="AA7597" s="566"/>
      <c r="AB7597" s="566"/>
      <c r="AC7597" s="566"/>
      <c r="AD7597" s="566"/>
      <c r="AE7597" s="566"/>
      <c r="AF7597" s="566"/>
    </row>
    <row r="7598" spans="2:32" hidden="1" outlineLevel="1" x14ac:dyDescent="0.45">
      <c r="B7598" s="601"/>
      <c r="C7598" s="695"/>
      <c r="D7598" s="695"/>
      <c r="E7598" s="696"/>
      <c r="F7598" s="697"/>
      <c r="G7598" s="698"/>
      <c r="H7598" s="603"/>
      <c r="I7598" s="603"/>
      <c r="J7598" s="603"/>
      <c r="K7598" s="603"/>
      <c r="L7598" s="603"/>
      <c r="M7598" s="603"/>
      <c r="N7598" s="699"/>
      <c r="O7598" s="703"/>
      <c r="P7598" s="603"/>
      <c r="Q7598" s="603"/>
      <c r="R7598" s="603"/>
      <c r="S7598" s="603"/>
      <c r="T7598" s="603"/>
      <c r="U7598" s="603"/>
      <c r="V7598" s="699"/>
      <c r="W7598" s="700"/>
      <c r="X7598" s="701"/>
      <c r="Y7598" s="566"/>
      <c r="Z7598" s="566"/>
      <c r="AA7598" s="566"/>
      <c r="AB7598" s="566"/>
      <c r="AC7598" s="566"/>
      <c r="AD7598" s="566"/>
      <c r="AE7598" s="566"/>
      <c r="AF7598" s="566"/>
    </row>
    <row r="7599" spans="2:32" hidden="1" outlineLevel="1" x14ac:dyDescent="0.45">
      <c r="B7599" s="592"/>
      <c r="C7599" s="686"/>
      <c r="D7599" s="686"/>
      <c r="E7599" s="688"/>
      <c r="F7599" s="689"/>
      <c r="G7599" s="690"/>
      <c r="H7599" s="594"/>
      <c r="I7599" s="594"/>
      <c r="J7599" s="594"/>
      <c r="K7599" s="594"/>
      <c r="L7599" s="594"/>
      <c r="M7599" s="594"/>
      <c r="N7599" s="692"/>
      <c r="O7599" s="702"/>
      <c r="P7599" s="594"/>
      <c r="Q7599" s="594"/>
      <c r="R7599" s="594"/>
      <c r="S7599" s="594"/>
      <c r="T7599" s="594"/>
      <c r="U7599" s="594"/>
      <c r="V7599" s="692"/>
      <c r="W7599" s="693"/>
      <c r="X7599" s="694"/>
      <c r="Y7599" s="566"/>
      <c r="Z7599" s="566"/>
      <c r="AA7599" s="566"/>
      <c r="AB7599" s="566"/>
      <c r="AC7599" s="566"/>
      <c r="AD7599" s="566"/>
      <c r="AE7599" s="566"/>
      <c r="AF7599" s="566"/>
    </row>
    <row r="7600" spans="2:32" hidden="1" outlineLevel="1" x14ac:dyDescent="0.45">
      <c r="B7600" s="601"/>
      <c r="C7600" s="695"/>
      <c r="D7600" s="695"/>
      <c r="E7600" s="696"/>
      <c r="F7600" s="697"/>
      <c r="G7600" s="698"/>
      <c r="H7600" s="603"/>
      <c r="I7600" s="603"/>
      <c r="J7600" s="603"/>
      <c r="K7600" s="603"/>
      <c r="L7600" s="603"/>
      <c r="M7600" s="603"/>
      <c r="N7600" s="699"/>
      <c r="O7600" s="703"/>
      <c r="P7600" s="603"/>
      <c r="Q7600" s="603"/>
      <c r="R7600" s="603"/>
      <c r="S7600" s="603"/>
      <c r="T7600" s="603"/>
      <c r="U7600" s="603"/>
      <c r="V7600" s="699"/>
      <c r="W7600" s="700"/>
      <c r="X7600" s="701"/>
      <c r="Y7600" s="566"/>
      <c r="Z7600" s="566"/>
      <c r="AA7600" s="566"/>
      <c r="AB7600" s="566"/>
      <c r="AC7600" s="566"/>
      <c r="AD7600" s="566"/>
      <c r="AE7600" s="566"/>
      <c r="AF7600" s="566"/>
    </row>
    <row r="7601" spans="2:32" hidden="1" outlineLevel="1" x14ac:dyDescent="0.45">
      <c r="B7601" s="592"/>
      <c r="C7601" s="686"/>
      <c r="D7601" s="686"/>
      <c r="E7601" s="688"/>
      <c r="F7601" s="689"/>
      <c r="G7601" s="690"/>
      <c r="H7601" s="594"/>
      <c r="I7601" s="594"/>
      <c r="J7601" s="594"/>
      <c r="K7601" s="594"/>
      <c r="L7601" s="594"/>
      <c r="M7601" s="594"/>
      <c r="N7601" s="692"/>
      <c r="O7601" s="702"/>
      <c r="P7601" s="594"/>
      <c r="Q7601" s="594"/>
      <c r="R7601" s="594"/>
      <c r="S7601" s="594"/>
      <c r="T7601" s="594"/>
      <c r="U7601" s="594"/>
      <c r="V7601" s="692"/>
      <c r="W7601" s="693"/>
      <c r="X7601" s="694"/>
      <c r="Y7601" s="566"/>
      <c r="Z7601" s="566"/>
      <c r="AA7601" s="566"/>
      <c r="AB7601" s="566"/>
      <c r="AC7601" s="566"/>
      <c r="AD7601" s="566"/>
      <c r="AE7601" s="566"/>
      <c r="AF7601" s="566"/>
    </row>
    <row r="7602" spans="2:32" hidden="1" outlineLevel="1" x14ac:dyDescent="0.45">
      <c r="B7602" s="601"/>
      <c r="C7602" s="695"/>
      <c r="D7602" s="695"/>
      <c r="E7602" s="696"/>
      <c r="F7602" s="697"/>
      <c r="G7602" s="698"/>
      <c r="H7602" s="603"/>
      <c r="I7602" s="603"/>
      <c r="J7602" s="603"/>
      <c r="K7602" s="603"/>
      <c r="L7602" s="603"/>
      <c r="M7602" s="603"/>
      <c r="N7602" s="699"/>
      <c r="O7602" s="703"/>
      <c r="P7602" s="603"/>
      <c r="Q7602" s="603"/>
      <c r="R7602" s="603"/>
      <c r="S7602" s="603"/>
      <c r="T7602" s="603"/>
      <c r="U7602" s="603"/>
      <c r="V7602" s="699"/>
      <c r="W7602" s="700"/>
      <c r="X7602" s="701"/>
      <c r="Y7602" s="566"/>
      <c r="Z7602" s="566"/>
      <c r="AA7602" s="566"/>
      <c r="AB7602" s="566"/>
      <c r="AC7602" s="566"/>
      <c r="AD7602" s="566"/>
      <c r="AE7602" s="566"/>
      <c r="AF7602" s="566"/>
    </row>
    <row r="7603" spans="2:32" hidden="1" outlineLevel="1" x14ac:dyDescent="0.45">
      <c r="B7603" s="592"/>
      <c r="C7603" s="686"/>
      <c r="D7603" s="686"/>
      <c r="E7603" s="688"/>
      <c r="F7603" s="689"/>
      <c r="G7603" s="690"/>
      <c r="H7603" s="594"/>
      <c r="I7603" s="594"/>
      <c r="J7603" s="594"/>
      <c r="K7603" s="594"/>
      <c r="L7603" s="594"/>
      <c r="M7603" s="594"/>
      <c r="N7603" s="692"/>
      <c r="O7603" s="702"/>
      <c r="P7603" s="594"/>
      <c r="Q7603" s="594"/>
      <c r="R7603" s="594"/>
      <c r="S7603" s="594"/>
      <c r="T7603" s="594"/>
      <c r="U7603" s="594"/>
      <c r="V7603" s="692"/>
      <c r="W7603" s="693"/>
      <c r="X7603" s="694"/>
      <c r="Y7603" s="566"/>
      <c r="Z7603" s="566"/>
      <c r="AA7603" s="566"/>
      <c r="AB7603" s="566"/>
      <c r="AC7603" s="566"/>
      <c r="AD7603" s="566"/>
      <c r="AE7603" s="566"/>
      <c r="AF7603" s="566"/>
    </row>
    <row r="7604" spans="2:32" hidden="1" outlineLevel="1" x14ac:dyDescent="0.45">
      <c r="B7604" s="601"/>
      <c r="C7604" s="695"/>
      <c r="D7604" s="695"/>
      <c r="E7604" s="696"/>
      <c r="F7604" s="697"/>
      <c r="G7604" s="698"/>
      <c r="H7604" s="603"/>
      <c r="I7604" s="603"/>
      <c r="J7604" s="603"/>
      <c r="K7604" s="603"/>
      <c r="L7604" s="603"/>
      <c r="M7604" s="603"/>
      <c r="N7604" s="699"/>
      <c r="O7604" s="703"/>
      <c r="P7604" s="603"/>
      <c r="Q7604" s="603"/>
      <c r="R7604" s="603"/>
      <c r="S7604" s="603"/>
      <c r="T7604" s="603"/>
      <c r="U7604" s="603"/>
      <c r="V7604" s="699"/>
      <c r="W7604" s="700"/>
      <c r="X7604" s="701"/>
      <c r="Y7604" s="566"/>
      <c r="Z7604" s="566"/>
      <c r="AA7604" s="566"/>
      <c r="AB7604" s="566"/>
      <c r="AC7604" s="566"/>
      <c r="AD7604" s="566"/>
      <c r="AE7604" s="566"/>
      <c r="AF7604" s="566"/>
    </row>
    <row r="7605" spans="2:32" hidden="1" outlineLevel="1" x14ac:dyDescent="0.45">
      <c r="B7605" s="592"/>
      <c r="C7605" s="686"/>
      <c r="D7605" s="686"/>
      <c r="E7605" s="688"/>
      <c r="F7605" s="689"/>
      <c r="G7605" s="690"/>
      <c r="H7605" s="594"/>
      <c r="I7605" s="594"/>
      <c r="J7605" s="594"/>
      <c r="K7605" s="594"/>
      <c r="L7605" s="594"/>
      <c r="M7605" s="594"/>
      <c r="N7605" s="692"/>
      <c r="O7605" s="702"/>
      <c r="P7605" s="594"/>
      <c r="Q7605" s="594"/>
      <c r="R7605" s="594"/>
      <c r="S7605" s="594"/>
      <c r="T7605" s="594"/>
      <c r="U7605" s="594"/>
      <c r="V7605" s="692"/>
      <c r="W7605" s="693"/>
      <c r="X7605" s="694"/>
      <c r="Y7605" s="566"/>
      <c r="Z7605" s="566"/>
      <c r="AA7605" s="566"/>
      <c r="AB7605" s="566"/>
      <c r="AC7605" s="566"/>
      <c r="AD7605" s="566"/>
      <c r="AE7605" s="566"/>
      <c r="AF7605" s="566"/>
    </row>
    <row r="7606" spans="2:32" hidden="1" outlineLevel="1" x14ac:dyDescent="0.45">
      <c r="B7606" s="601"/>
      <c r="C7606" s="695"/>
      <c r="D7606" s="695"/>
      <c r="E7606" s="696"/>
      <c r="F7606" s="697"/>
      <c r="G7606" s="698"/>
      <c r="H7606" s="603"/>
      <c r="I7606" s="603"/>
      <c r="J7606" s="603"/>
      <c r="K7606" s="603"/>
      <c r="L7606" s="603"/>
      <c r="M7606" s="603"/>
      <c r="N7606" s="699"/>
      <c r="O7606" s="703"/>
      <c r="P7606" s="603"/>
      <c r="Q7606" s="603"/>
      <c r="R7606" s="603"/>
      <c r="S7606" s="603"/>
      <c r="T7606" s="603"/>
      <c r="U7606" s="603"/>
      <c r="V7606" s="699"/>
      <c r="W7606" s="700"/>
      <c r="X7606" s="701"/>
      <c r="Y7606" s="566"/>
      <c r="Z7606" s="566"/>
      <c r="AA7606" s="566"/>
      <c r="AB7606" s="566"/>
      <c r="AC7606" s="566"/>
      <c r="AD7606" s="566"/>
      <c r="AE7606" s="566"/>
      <c r="AF7606" s="566"/>
    </row>
    <row r="7607" spans="2:32" hidden="1" outlineLevel="1" x14ac:dyDescent="0.45">
      <c r="B7607" s="592"/>
      <c r="C7607" s="686"/>
      <c r="D7607" s="686"/>
      <c r="E7607" s="688"/>
      <c r="F7607" s="689"/>
      <c r="G7607" s="690"/>
      <c r="H7607" s="594"/>
      <c r="I7607" s="594"/>
      <c r="J7607" s="594"/>
      <c r="K7607" s="594"/>
      <c r="L7607" s="594"/>
      <c r="M7607" s="594"/>
      <c r="N7607" s="692"/>
      <c r="O7607" s="702"/>
      <c r="P7607" s="594"/>
      <c r="Q7607" s="594"/>
      <c r="R7607" s="594"/>
      <c r="S7607" s="594"/>
      <c r="T7607" s="594"/>
      <c r="U7607" s="594"/>
      <c r="V7607" s="692"/>
      <c r="W7607" s="693"/>
      <c r="X7607" s="694"/>
      <c r="Y7607" s="566"/>
      <c r="Z7607" s="566"/>
      <c r="AA7607" s="566"/>
      <c r="AB7607" s="566"/>
      <c r="AC7607" s="566"/>
      <c r="AD7607" s="566"/>
      <c r="AE7607" s="566"/>
      <c r="AF7607" s="566"/>
    </row>
    <row r="7608" spans="2:32" hidden="1" outlineLevel="1" x14ac:dyDescent="0.45">
      <c r="B7608" s="601"/>
      <c r="C7608" s="695"/>
      <c r="D7608" s="695"/>
      <c r="E7608" s="696"/>
      <c r="F7608" s="697"/>
      <c r="G7608" s="698"/>
      <c r="H7608" s="603"/>
      <c r="I7608" s="603"/>
      <c r="J7608" s="603"/>
      <c r="K7608" s="603"/>
      <c r="L7608" s="603"/>
      <c r="M7608" s="603"/>
      <c r="N7608" s="699"/>
      <c r="O7608" s="703"/>
      <c r="P7608" s="603"/>
      <c r="Q7608" s="603"/>
      <c r="R7608" s="603"/>
      <c r="S7608" s="603"/>
      <c r="T7608" s="603"/>
      <c r="U7608" s="603"/>
      <c r="V7608" s="699"/>
      <c r="W7608" s="700"/>
      <c r="X7608" s="701"/>
      <c r="Y7608" s="566"/>
      <c r="Z7608" s="566"/>
      <c r="AA7608" s="566"/>
      <c r="AB7608" s="566"/>
      <c r="AC7608" s="566"/>
      <c r="AD7608" s="566"/>
      <c r="AE7608" s="566"/>
      <c r="AF7608" s="566"/>
    </row>
    <row r="7609" spans="2:32" hidden="1" outlineLevel="1" x14ac:dyDescent="0.45">
      <c r="B7609" s="592"/>
      <c r="C7609" s="686"/>
      <c r="D7609" s="686"/>
      <c r="E7609" s="688"/>
      <c r="F7609" s="689"/>
      <c r="G7609" s="690"/>
      <c r="H7609" s="594"/>
      <c r="I7609" s="594"/>
      <c r="J7609" s="594"/>
      <c r="K7609" s="594"/>
      <c r="L7609" s="594"/>
      <c r="M7609" s="594"/>
      <c r="N7609" s="692"/>
      <c r="O7609" s="702"/>
      <c r="P7609" s="594"/>
      <c r="Q7609" s="594"/>
      <c r="R7609" s="594"/>
      <c r="S7609" s="594"/>
      <c r="T7609" s="594"/>
      <c r="U7609" s="594"/>
      <c r="V7609" s="692"/>
      <c r="W7609" s="693"/>
      <c r="X7609" s="694"/>
      <c r="Y7609" s="566"/>
      <c r="Z7609" s="566"/>
      <c r="AA7609" s="566"/>
      <c r="AB7609" s="566"/>
      <c r="AC7609" s="566"/>
      <c r="AD7609" s="566"/>
      <c r="AE7609" s="566"/>
      <c r="AF7609" s="566"/>
    </row>
    <row r="7610" spans="2:32" hidden="1" outlineLevel="1" x14ac:dyDescent="0.45">
      <c r="B7610" s="601"/>
      <c r="C7610" s="695"/>
      <c r="D7610" s="695"/>
      <c r="E7610" s="696"/>
      <c r="F7610" s="697"/>
      <c r="G7610" s="698"/>
      <c r="H7610" s="603"/>
      <c r="I7610" s="603"/>
      <c r="J7610" s="603"/>
      <c r="K7610" s="603"/>
      <c r="L7610" s="603"/>
      <c r="M7610" s="603"/>
      <c r="N7610" s="699"/>
      <c r="O7610" s="703"/>
      <c r="P7610" s="603"/>
      <c r="Q7610" s="603"/>
      <c r="R7610" s="603"/>
      <c r="S7610" s="603"/>
      <c r="T7610" s="603"/>
      <c r="U7610" s="603"/>
      <c r="V7610" s="699"/>
      <c r="W7610" s="700"/>
      <c r="X7610" s="701"/>
      <c r="Y7610" s="566"/>
      <c r="Z7610" s="566"/>
      <c r="AA7610" s="566"/>
      <c r="AB7610" s="566"/>
      <c r="AC7610" s="566"/>
      <c r="AD7610" s="566"/>
      <c r="AE7610" s="566"/>
      <c r="AF7610" s="566"/>
    </row>
    <row r="7611" spans="2:32" hidden="1" outlineLevel="1" x14ac:dyDescent="0.45">
      <c r="B7611" s="592"/>
      <c r="C7611" s="686"/>
      <c r="D7611" s="686"/>
      <c r="E7611" s="688"/>
      <c r="F7611" s="689"/>
      <c r="G7611" s="690"/>
      <c r="H7611" s="594"/>
      <c r="I7611" s="594"/>
      <c r="J7611" s="594"/>
      <c r="K7611" s="594"/>
      <c r="L7611" s="594"/>
      <c r="M7611" s="594"/>
      <c r="N7611" s="692"/>
      <c r="O7611" s="702"/>
      <c r="P7611" s="594"/>
      <c r="Q7611" s="594"/>
      <c r="R7611" s="594"/>
      <c r="S7611" s="594"/>
      <c r="T7611" s="594"/>
      <c r="U7611" s="594"/>
      <c r="V7611" s="692"/>
      <c r="W7611" s="693"/>
      <c r="X7611" s="694"/>
      <c r="Y7611" s="566"/>
      <c r="Z7611" s="566"/>
      <c r="AA7611" s="566"/>
      <c r="AB7611" s="566"/>
      <c r="AC7611" s="566"/>
      <c r="AD7611" s="566"/>
      <c r="AE7611" s="566"/>
      <c r="AF7611" s="566"/>
    </row>
    <row r="7612" spans="2:32" hidden="1" outlineLevel="1" x14ac:dyDescent="0.45">
      <c r="B7612" s="601"/>
      <c r="C7612" s="695"/>
      <c r="D7612" s="695"/>
      <c r="E7612" s="696"/>
      <c r="F7612" s="697"/>
      <c r="G7612" s="698"/>
      <c r="H7612" s="603"/>
      <c r="I7612" s="603"/>
      <c r="J7612" s="603"/>
      <c r="K7612" s="603"/>
      <c r="L7612" s="603"/>
      <c r="M7612" s="603"/>
      <c r="N7612" s="699"/>
      <c r="O7612" s="703"/>
      <c r="P7612" s="603"/>
      <c r="Q7612" s="603"/>
      <c r="R7612" s="603"/>
      <c r="S7612" s="603"/>
      <c r="T7612" s="603"/>
      <c r="U7612" s="603"/>
      <c r="V7612" s="699"/>
      <c r="W7612" s="700"/>
      <c r="X7612" s="701"/>
      <c r="Y7612" s="566"/>
      <c r="Z7612" s="566"/>
      <c r="AA7612" s="566"/>
      <c r="AB7612" s="566"/>
      <c r="AC7612" s="566"/>
      <c r="AD7612" s="566"/>
      <c r="AE7612" s="566"/>
      <c r="AF7612" s="566"/>
    </row>
    <row r="7613" spans="2:32" hidden="1" outlineLevel="1" x14ac:dyDescent="0.45">
      <c r="B7613" s="592"/>
      <c r="C7613" s="686"/>
      <c r="D7613" s="686"/>
      <c r="E7613" s="688"/>
      <c r="F7613" s="689"/>
      <c r="G7613" s="690"/>
      <c r="H7613" s="594"/>
      <c r="I7613" s="594"/>
      <c r="J7613" s="594"/>
      <c r="K7613" s="594"/>
      <c r="L7613" s="594"/>
      <c r="M7613" s="594"/>
      <c r="N7613" s="692"/>
      <c r="O7613" s="702"/>
      <c r="P7613" s="594"/>
      <c r="Q7613" s="594"/>
      <c r="R7613" s="594"/>
      <c r="S7613" s="594"/>
      <c r="T7613" s="594"/>
      <c r="U7613" s="594"/>
      <c r="V7613" s="692"/>
      <c r="W7613" s="693"/>
      <c r="X7613" s="694"/>
      <c r="Y7613" s="566"/>
      <c r="Z7613" s="566"/>
      <c r="AA7613" s="566"/>
      <c r="AB7613" s="566"/>
      <c r="AC7613" s="566"/>
      <c r="AD7613" s="566"/>
      <c r="AE7613" s="566"/>
      <c r="AF7613" s="566"/>
    </row>
    <row r="7614" spans="2:32" hidden="1" outlineLevel="1" x14ac:dyDescent="0.45">
      <c r="B7614" s="601"/>
      <c r="C7614" s="695"/>
      <c r="D7614" s="695"/>
      <c r="E7614" s="696"/>
      <c r="F7614" s="697"/>
      <c r="G7614" s="698"/>
      <c r="H7614" s="603"/>
      <c r="I7614" s="603"/>
      <c r="J7614" s="603"/>
      <c r="K7614" s="603"/>
      <c r="L7614" s="603"/>
      <c r="M7614" s="603"/>
      <c r="N7614" s="699"/>
      <c r="O7614" s="703"/>
      <c r="P7614" s="603"/>
      <c r="Q7614" s="603"/>
      <c r="R7614" s="603"/>
      <c r="S7614" s="603"/>
      <c r="T7614" s="603"/>
      <c r="U7614" s="603"/>
      <c r="V7614" s="699"/>
      <c r="W7614" s="700"/>
      <c r="X7614" s="701"/>
      <c r="Y7614" s="566"/>
      <c r="Z7614" s="566"/>
      <c r="AA7614" s="566"/>
      <c r="AB7614" s="566"/>
      <c r="AC7614" s="566"/>
      <c r="AD7614" s="566"/>
      <c r="AE7614" s="566"/>
      <c r="AF7614" s="566"/>
    </row>
    <row r="7615" spans="2:32" hidden="1" outlineLevel="1" x14ac:dyDescent="0.45">
      <c r="B7615" s="592"/>
      <c r="C7615" s="686"/>
      <c r="D7615" s="686"/>
      <c r="E7615" s="688"/>
      <c r="F7615" s="689"/>
      <c r="G7615" s="690"/>
      <c r="H7615" s="594"/>
      <c r="I7615" s="594"/>
      <c r="J7615" s="594"/>
      <c r="K7615" s="594"/>
      <c r="L7615" s="594"/>
      <c r="M7615" s="594"/>
      <c r="N7615" s="692"/>
      <c r="O7615" s="702"/>
      <c r="P7615" s="594"/>
      <c r="Q7615" s="594"/>
      <c r="R7615" s="594"/>
      <c r="S7615" s="594"/>
      <c r="T7615" s="594"/>
      <c r="U7615" s="594"/>
      <c r="V7615" s="692"/>
      <c r="W7615" s="693"/>
      <c r="X7615" s="694"/>
      <c r="Y7615" s="566"/>
      <c r="Z7615" s="566"/>
      <c r="AA7615" s="566"/>
      <c r="AB7615" s="566"/>
      <c r="AC7615" s="566"/>
      <c r="AD7615" s="566"/>
      <c r="AE7615" s="566"/>
      <c r="AF7615" s="566"/>
    </row>
    <row r="7616" spans="2:32" hidden="1" outlineLevel="1" x14ac:dyDescent="0.45">
      <c r="B7616" s="601"/>
      <c r="C7616" s="695"/>
      <c r="D7616" s="695"/>
      <c r="E7616" s="696"/>
      <c r="F7616" s="697"/>
      <c r="G7616" s="698"/>
      <c r="H7616" s="603"/>
      <c r="I7616" s="603"/>
      <c r="J7616" s="603"/>
      <c r="K7616" s="603"/>
      <c r="L7616" s="603"/>
      <c r="M7616" s="603"/>
      <c r="N7616" s="699"/>
      <c r="O7616" s="703"/>
      <c r="P7616" s="603"/>
      <c r="Q7616" s="603"/>
      <c r="R7616" s="603"/>
      <c r="S7616" s="603"/>
      <c r="T7616" s="603"/>
      <c r="U7616" s="603"/>
      <c r="V7616" s="699"/>
      <c r="W7616" s="700"/>
      <c r="X7616" s="701"/>
      <c r="Y7616" s="566"/>
      <c r="Z7616" s="566"/>
      <c r="AA7616" s="566"/>
      <c r="AB7616" s="566"/>
      <c r="AC7616" s="566"/>
      <c r="AD7616" s="566"/>
      <c r="AE7616" s="566"/>
      <c r="AF7616" s="566"/>
    </row>
    <row r="7617" spans="2:32" hidden="1" outlineLevel="1" x14ac:dyDescent="0.45">
      <c r="B7617" s="592"/>
      <c r="C7617" s="686"/>
      <c r="D7617" s="686"/>
      <c r="E7617" s="688"/>
      <c r="F7617" s="689"/>
      <c r="G7617" s="690"/>
      <c r="H7617" s="594"/>
      <c r="I7617" s="594"/>
      <c r="J7617" s="594"/>
      <c r="K7617" s="594"/>
      <c r="L7617" s="594"/>
      <c r="M7617" s="594"/>
      <c r="N7617" s="692"/>
      <c r="O7617" s="702"/>
      <c r="P7617" s="594"/>
      <c r="Q7617" s="594"/>
      <c r="R7617" s="594"/>
      <c r="S7617" s="594"/>
      <c r="T7617" s="594"/>
      <c r="U7617" s="594"/>
      <c r="V7617" s="692"/>
      <c r="W7617" s="693"/>
      <c r="X7617" s="694"/>
      <c r="Y7617" s="566"/>
      <c r="Z7617" s="566"/>
      <c r="AA7617" s="566"/>
      <c r="AB7617" s="566"/>
      <c r="AC7617" s="566"/>
      <c r="AD7617" s="566"/>
      <c r="AE7617" s="566"/>
      <c r="AF7617" s="566"/>
    </row>
    <row r="7618" spans="2:32" hidden="1" outlineLevel="1" x14ac:dyDescent="0.45">
      <c r="B7618" s="601"/>
      <c r="C7618" s="695"/>
      <c r="D7618" s="695"/>
      <c r="E7618" s="696"/>
      <c r="F7618" s="697"/>
      <c r="G7618" s="698"/>
      <c r="H7618" s="603"/>
      <c r="I7618" s="603"/>
      <c r="J7618" s="603"/>
      <c r="K7618" s="603"/>
      <c r="L7618" s="603"/>
      <c r="M7618" s="603"/>
      <c r="N7618" s="699"/>
      <c r="O7618" s="703"/>
      <c r="P7618" s="603"/>
      <c r="Q7618" s="603"/>
      <c r="R7618" s="603"/>
      <c r="S7618" s="603"/>
      <c r="T7618" s="603"/>
      <c r="U7618" s="603"/>
      <c r="V7618" s="699"/>
      <c r="W7618" s="700"/>
      <c r="X7618" s="701"/>
      <c r="Y7618" s="566"/>
      <c r="Z7618" s="566"/>
      <c r="AA7618" s="566"/>
      <c r="AB7618" s="566"/>
      <c r="AC7618" s="566"/>
      <c r="AD7618" s="566"/>
      <c r="AE7618" s="566"/>
      <c r="AF7618" s="566"/>
    </row>
    <row r="7619" spans="2:32" hidden="1" outlineLevel="1" x14ac:dyDescent="0.45">
      <c r="B7619" s="592"/>
      <c r="C7619" s="686"/>
      <c r="D7619" s="686"/>
      <c r="E7619" s="688"/>
      <c r="F7619" s="689"/>
      <c r="G7619" s="690"/>
      <c r="H7619" s="594"/>
      <c r="I7619" s="594"/>
      <c r="J7619" s="594"/>
      <c r="K7619" s="594"/>
      <c r="L7619" s="594"/>
      <c r="M7619" s="594"/>
      <c r="N7619" s="692"/>
      <c r="O7619" s="702"/>
      <c r="P7619" s="594"/>
      <c r="Q7619" s="594"/>
      <c r="R7619" s="594"/>
      <c r="S7619" s="594"/>
      <c r="T7619" s="594"/>
      <c r="U7619" s="594"/>
      <c r="V7619" s="692"/>
      <c r="W7619" s="693"/>
      <c r="X7619" s="694"/>
      <c r="Y7619" s="566"/>
      <c r="Z7619" s="566"/>
      <c r="AA7619" s="566"/>
      <c r="AB7619" s="566"/>
      <c r="AC7619" s="566"/>
      <c r="AD7619" s="566"/>
      <c r="AE7619" s="566"/>
      <c r="AF7619" s="566"/>
    </row>
    <row r="7620" spans="2:32" hidden="1" outlineLevel="1" x14ac:dyDescent="0.45">
      <c r="B7620" s="601"/>
      <c r="C7620" s="695"/>
      <c r="D7620" s="695"/>
      <c r="E7620" s="696"/>
      <c r="F7620" s="697"/>
      <c r="G7620" s="698"/>
      <c r="H7620" s="603"/>
      <c r="I7620" s="603"/>
      <c r="J7620" s="603"/>
      <c r="K7620" s="603"/>
      <c r="L7620" s="603"/>
      <c r="M7620" s="603"/>
      <c r="N7620" s="699"/>
      <c r="O7620" s="703"/>
      <c r="P7620" s="603"/>
      <c r="Q7620" s="603"/>
      <c r="R7620" s="603"/>
      <c r="S7620" s="603"/>
      <c r="T7620" s="603"/>
      <c r="U7620" s="603"/>
      <c r="V7620" s="699"/>
      <c r="W7620" s="700"/>
      <c r="X7620" s="701"/>
      <c r="Y7620" s="566"/>
      <c r="Z7620" s="566"/>
      <c r="AA7620" s="566"/>
      <c r="AB7620" s="566"/>
      <c r="AC7620" s="566"/>
      <c r="AD7620" s="566"/>
      <c r="AE7620" s="566"/>
      <c r="AF7620" s="566"/>
    </row>
    <row r="7621" spans="2:32" hidden="1" outlineLevel="1" x14ac:dyDescent="0.45">
      <c r="B7621" s="592"/>
      <c r="C7621" s="686"/>
      <c r="D7621" s="686"/>
      <c r="E7621" s="688"/>
      <c r="F7621" s="689"/>
      <c r="G7621" s="690"/>
      <c r="H7621" s="594"/>
      <c r="I7621" s="594"/>
      <c r="J7621" s="594"/>
      <c r="K7621" s="594"/>
      <c r="L7621" s="594"/>
      <c r="M7621" s="594"/>
      <c r="N7621" s="692"/>
      <c r="O7621" s="702"/>
      <c r="P7621" s="594"/>
      <c r="Q7621" s="594"/>
      <c r="R7621" s="594"/>
      <c r="S7621" s="594"/>
      <c r="T7621" s="594"/>
      <c r="U7621" s="594"/>
      <c r="V7621" s="692"/>
      <c r="W7621" s="693"/>
      <c r="X7621" s="694"/>
      <c r="Y7621" s="566"/>
      <c r="Z7621" s="566"/>
      <c r="AA7621" s="566"/>
      <c r="AB7621" s="566"/>
      <c r="AC7621" s="566"/>
      <c r="AD7621" s="566"/>
      <c r="AE7621" s="566"/>
      <c r="AF7621" s="566"/>
    </row>
    <row r="7622" spans="2:32" hidden="1" outlineLevel="1" x14ac:dyDescent="0.45">
      <c r="B7622" s="601"/>
      <c r="C7622" s="695"/>
      <c r="D7622" s="695"/>
      <c r="E7622" s="696"/>
      <c r="F7622" s="697"/>
      <c r="G7622" s="698"/>
      <c r="H7622" s="603"/>
      <c r="I7622" s="603"/>
      <c r="J7622" s="603"/>
      <c r="K7622" s="603"/>
      <c r="L7622" s="603"/>
      <c r="M7622" s="603"/>
      <c r="N7622" s="699"/>
      <c r="O7622" s="703"/>
      <c r="P7622" s="603"/>
      <c r="Q7622" s="603"/>
      <c r="R7622" s="603"/>
      <c r="S7622" s="603"/>
      <c r="T7622" s="603"/>
      <c r="U7622" s="603"/>
      <c r="V7622" s="699"/>
      <c r="W7622" s="700"/>
      <c r="X7622" s="701"/>
      <c r="Y7622" s="566"/>
      <c r="Z7622" s="566"/>
      <c r="AA7622" s="566"/>
      <c r="AB7622" s="566"/>
      <c r="AC7622" s="566"/>
      <c r="AD7622" s="566"/>
      <c r="AE7622" s="566"/>
      <c r="AF7622" s="566"/>
    </row>
    <row r="7623" spans="2:32" hidden="1" outlineLevel="1" x14ac:dyDescent="0.45">
      <c r="B7623" s="592"/>
      <c r="C7623" s="686"/>
      <c r="D7623" s="686"/>
      <c r="E7623" s="688"/>
      <c r="F7623" s="689"/>
      <c r="G7623" s="690"/>
      <c r="H7623" s="594"/>
      <c r="I7623" s="594"/>
      <c r="J7623" s="594"/>
      <c r="K7623" s="594"/>
      <c r="L7623" s="594"/>
      <c r="M7623" s="594"/>
      <c r="N7623" s="692"/>
      <c r="O7623" s="702"/>
      <c r="P7623" s="594"/>
      <c r="Q7623" s="594"/>
      <c r="R7623" s="594"/>
      <c r="S7623" s="594"/>
      <c r="T7623" s="594"/>
      <c r="U7623" s="594"/>
      <c r="V7623" s="692"/>
      <c r="W7623" s="693"/>
      <c r="X7623" s="694"/>
      <c r="Y7623" s="566"/>
      <c r="Z7623" s="566"/>
      <c r="AA7623" s="566"/>
      <c r="AB7623" s="566"/>
      <c r="AC7623" s="566"/>
      <c r="AD7623" s="566"/>
      <c r="AE7623" s="566"/>
      <c r="AF7623" s="566"/>
    </row>
    <row r="7624" spans="2:32" hidden="1" outlineLevel="1" x14ac:dyDescent="0.45">
      <c r="B7624" s="601"/>
      <c r="C7624" s="695"/>
      <c r="D7624" s="695"/>
      <c r="E7624" s="696"/>
      <c r="F7624" s="697"/>
      <c r="G7624" s="698"/>
      <c r="H7624" s="603"/>
      <c r="I7624" s="603"/>
      <c r="J7624" s="603"/>
      <c r="K7624" s="603"/>
      <c r="L7624" s="603"/>
      <c r="M7624" s="603"/>
      <c r="N7624" s="699"/>
      <c r="O7624" s="703"/>
      <c r="P7624" s="603"/>
      <c r="Q7624" s="603"/>
      <c r="R7624" s="603"/>
      <c r="S7624" s="603"/>
      <c r="T7624" s="603"/>
      <c r="U7624" s="603"/>
      <c r="V7624" s="699"/>
      <c r="W7624" s="700"/>
      <c r="X7624" s="701"/>
      <c r="Y7624" s="566"/>
      <c r="Z7624" s="566"/>
      <c r="AA7624" s="566"/>
      <c r="AB7624" s="566"/>
      <c r="AC7624" s="566"/>
      <c r="AD7624" s="566"/>
      <c r="AE7624" s="566"/>
      <c r="AF7624" s="566"/>
    </row>
    <row r="7625" spans="2:32" hidden="1" outlineLevel="1" x14ac:dyDescent="0.45">
      <c r="B7625" s="592"/>
      <c r="C7625" s="686"/>
      <c r="D7625" s="686"/>
      <c r="E7625" s="688"/>
      <c r="F7625" s="689"/>
      <c r="G7625" s="690"/>
      <c r="H7625" s="594"/>
      <c r="I7625" s="594"/>
      <c r="J7625" s="594"/>
      <c r="K7625" s="594"/>
      <c r="L7625" s="594"/>
      <c r="M7625" s="594"/>
      <c r="N7625" s="692"/>
      <c r="O7625" s="702"/>
      <c r="P7625" s="594"/>
      <c r="Q7625" s="594"/>
      <c r="R7625" s="594"/>
      <c r="S7625" s="594"/>
      <c r="T7625" s="594"/>
      <c r="U7625" s="594"/>
      <c r="V7625" s="692"/>
      <c r="W7625" s="693"/>
      <c r="X7625" s="694"/>
      <c r="Y7625" s="566"/>
      <c r="Z7625" s="566"/>
      <c r="AA7625" s="566"/>
      <c r="AB7625" s="566"/>
      <c r="AC7625" s="566"/>
      <c r="AD7625" s="566"/>
      <c r="AE7625" s="566"/>
      <c r="AF7625" s="566"/>
    </row>
    <row r="7626" spans="2:32" hidden="1" outlineLevel="1" x14ac:dyDescent="0.45">
      <c r="B7626" s="601"/>
      <c r="C7626" s="695"/>
      <c r="D7626" s="695"/>
      <c r="E7626" s="696"/>
      <c r="F7626" s="697"/>
      <c r="G7626" s="698"/>
      <c r="H7626" s="603"/>
      <c r="I7626" s="603"/>
      <c r="J7626" s="603"/>
      <c r="K7626" s="603"/>
      <c r="L7626" s="603"/>
      <c r="M7626" s="603"/>
      <c r="N7626" s="699"/>
      <c r="O7626" s="703"/>
      <c r="P7626" s="603"/>
      <c r="Q7626" s="603"/>
      <c r="R7626" s="603"/>
      <c r="S7626" s="603"/>
      <c r="T7626" s="603"/>
      <c r="U7626" s="603"/>
      <c r="V7626" s="699"/>
      <c r="W7626" s="700"/>
      <c r="X7626" s="701"/>
      <c r="Y7626" s="566"/>
      <c r="Z7626" s="566"/>
      <c r="AA7626" s="566"/>
      <c r="AB7626" s="566"/>
      <c r="AC7626" s="566"/>
      <c r="AD7626" s="566"/>
      <c r="AE7626" s="566"/>
      <c r="AF7626" s="566"/>
    </row>
    <row r="7627" spans="2:32" hidden="1" outlineLevel="1" x14ac:dyDescent="0.45">
      <c r="B7627" s="592"/>
      <c r="C7627" s="686"/>
      <c r="D7627" s="686"/>
      <c r="E7627" s="688"/>
      <c r="F7627" s="689"/>
      <c r="G7627" s="690"/>
      <c r="H7627" s="594"/>
      <c r="I7627" s="594"/>
      <c r="J7627" s="594"/>
      <c r="K7627" s="594"/>
      <c r="L7627" s="594"/>
      <c r="M7627" s="594"/>
      <c r="N7627" s="692"/>
      <c r="O7627" s="702"/>
      <c r="P7627" s="594"/>
      <c r="Q7627" s="594"/>
      <c r="R7627" s="594"/>
      <c r="S7627" s="594"/>
      <c r="T7627" s="594"/>
      <c r="U7627" s="594"/>
      <c r="V7627" s="692"/>
      <c r="W7627" s="693"/>
      <c r="X7627" s="694"/>
      <c r="Y7627" s="566"/>
      <c r="Z7627" s="566"/>
      <c r="AA7627" s="566"/>
      <c r="AB7627" s="566"/>
      <c r="AC7627" s="566"/>
      <c r="AD7627" s="566"/>
      <c r="AE7627" s="566"/>
      <c r="AF7627" s="566"/>
    </row>
    <row r="7628" spans="2:32" hidden="1" outlineLevel="1" x14ac:dyDescent="0.45">
      <c r="B7628" s="601"/>
      <c r="C7628" s="695"/>
      <c r="D7628" s="695"/>
      <c r="E7628" s="696"/>
      <c r="F7628" s="697"/>
      <c r="G7628" s="698"/>
      <c r="H7628" s="603"/>
      <c r="I7628" s="603"/>
      <c r="J7628" s="603"/>
      <c r="K7628" s="603"/>
      <c r="L7628" s="603"/>
      <c r="M7628" s="603"/>
      <c r="N7628" s="699"/>
      <c r="O7628" s="703"/>
      <c r="P7628" s="603"/>
      <c r="Q7628" s="603"/>
      <c r="R7628" s="603"/>
      <c r="S7628" s="603"/>
      <c r="T7628" s="603"/>
      <c r="U7628" s="603"/>
      <c r="V7628" s="699"/>
      <c r="W7628" s="700"/>
      <c r="X7628" s="701"/>
      <c r="Y7628" s="566"/>
      <c r="Z7628" s="566"/>
      <c r="AA7628" s="566"/>
      <c r="AB7628" s="566"/>
      <c r="AC7628" s="566"/>
      <c r="AD7628" s="566"/>
      <c r="AE7628" s="566"/>
      <c r="AF7628" s="566"/>
    </row>
    <row r="7629" spans="2:32" hidden="1" outlineLevel="1" x14ac:dyDescent="0.45">
      <c r="B7629" s="592"/>
      <c r="C7629" s="686"/>
      <c r="D7629" s="686"/>
      <c r="E7629" s="688"/>
      <c r="F7629" s="689"/>
      <c r="G7629" s="690"/>
      <c r="H7629" s="594"/>
      <c r="I7629" s="594"/>
      <c r="J7629" s="594"/>
      <c r="K7629" s="594"/>
      <c r="L7629" s="594"/>
      <c r="M7629" s="594"/>
      <c r="N7629" s="692"/>
      <c r="O7629" s="702"/>
      <c r="P7629" s="594"/>
      <c r="Q7629" s="594"/>
      <c r="R7629" s="594"/>
      <c r="S7629" s="594"/>
      <c r="T7629" s="594"/>
      <c r="U7629" s="594"/>
      <c r="V7629" s="692"/>
      <c r="W7629" s="693"/>
      <c r="X7629" s="694"/>
      <c r="Y7629" s="566"/>
      <c r="Z7629" s="566"/>
      <c r="AA7629" s="566"/>
      <c r="AB7629" s="566"/>
      <c r="AC7629" s="566"/>
      <c r="AD7629" s="566"/>
      <c r="AE7629" s="566"/>
      <c r="AF7629" s="566"/>
    </row>
    <row r="7630" spans="2:32" hidden="1" outlineLevel="1" x14ac:dyDescent="0.45">
      <c r="B7630" s="601"/>
      <c r="C7630" s="695"/>
      <c r="D7630" s="695"/>
      <c r="E7630" s="696"/>
      <c r="F7630" s="697"/>
      <c r="G7630" s="698"/>
      <c r="H7630" s="603"/>
      <c r="I7630" s="603"/>
      <c r="J7630" s="603"/>
      <c r="K7630" s="603"/>
      <c r="L7630" s="603"/>
      <c r="M7630" s="603"/>
      <c r="N7630" s="699"/>
      <c r="O7630" s="703"/>
      <c r="P7630" s="603"/>
      <c r="Q7630" s="603"/>
      <c r="R7630" s="603"/>
      <c r="S7630" s="603"/>
      <c r="T7630" s="603"/>
      <c r="U7630" s="603"/>
      <c r="V7630" s="699"/>
      <c r="W7630" s="700"/>
      <c r="X7630" s="701"/>
      <c r="Y7630" s="566"/>
      <c r="Z7630" s="566"/>
      <c r="AA7630" s="566"/>
      <c r="AB7630" s="566"/>
      <c r="AC7630" s="566"/>
      <c r="AD7630" s="566"/>
      <c r="AE7630" s="566"/>
      <c r="AF7630" s="566"/>
    </row>
    <row r="7631" spans="2:32" hidden="1" outlineLevel="1" x14ac:dyDescent="0.45">
      <c r="B7631" s="592"/>
      <c r="C7631" s="686"/>
      <c r="D7631" s="686"/>
      <c r="E7631" s="688"/>
      <c r="F7631" s="689"/>
      <c r="G7631" s="690"/>
      <c r="H7631" s="594"/>
      <c r="I7631" s="594"/>
      <c r="J7631" s="594"/>
      <c r="K7631" s="594"/>
      <c r="L7631" s="594"/>
      <c r="M7631" s="594"/>
      <c r="N7631" s="692"/>
      <c r="O7631" s="702"/>
      <c r="P7631" s="594"/>
      <c r="Q7631" s="594"/>
      <c r="R7631" s="594"/>
      <c r="S7631" s="594"/>
      <c r="T7631" s="594"/>
      <c r="U7631" s="594"/>
      <c r="V7631" s="692"/>
      <c r="W7631" s="693"/>
      <c r="X7631" s="694"/>
      <c r="Y7631" s="566"/>
      <c r="Z7631" s="566"/>
      <c r="AA7631" s="566"/>
      <c r="AB7631" s="566"/>
      <c r="AC7631" s="566"/>
      <c r="AD7631" s="566"/>
      <c r="AE7631" s="566"/>
      <c r="AF7631" s="566"/>
    </row>
    <row r="7632" spans="2:32" hidden="1" outlineLevel="1" x14ac:dyDescent="0.45">
      <c r="B7632" s="601"/>
      <c r="C7632" s="695"/>
      <c r="D7632" s="695"/>
      <c r="E7632" s="696"/>
      <c r="F7632" s="697"/>
      <c r="G7632" s="698"/>
      <c r="H7632" s="603"/>
      <c r="I7632" s="603"/>
      <c r="J7632" s="603"/>
      <c r="K7632" s="603"/>
      <c r="L7632" s="603"/>
      <c r="M7632" s="603"/>
      <c r="N7632" s="699"/>
      <c r="O7632" s="703"/>
      <c r="P7632" s="603"/>
      <c r="Q7632" s="603"/>
      <c r="R7632" s="603"/>
      <c r="S7632" s="603"/>
      <c r="T7632" s="603"/>
      <c r="U7632" s="603"/>
      <c r="V7632" s="699"/>
      <c r="W7632" s="700"/>
      <c r="X7632" s="701"/>
      <c r="Y7632" s="566"/>
      <c r="Z7632" s="566"/>
      <c r="AA7632" s="566"/>
      <c r="AB7632" s="566"/>
      <c r="AC7632" s="566"/>
      <c r="AD7632" s="566"/>
      <c r="AE7632" s="566"/>
      <c r="AF7632" s="566"/>
    </row>
    <row r="7633" spans="2:32" hidden="1" outlineLevel="1" x14ac:dyDescent="0.45">
      <c r="B7633" s="592"/>
      <c r="C7633" s="686"/>
      <c r="D7633" s="686"/>
      <c r="E7633" s="688"/>
      <c r="F7633" s="689"/>
      <c r="G7633" s="690"/>
      <c r="H7633" s="594"/>
      <c r="I7633" s="594"/>
      <c r="J7633" s="594"/>
      <c r="K7633" s="594"/>
      <c r="L7633" s="594"/>
      <c r="M7633" s="594"/>
      <c r="N7633" s="692"/>
      <c r="O7633" s="702"/>
      <c r="P7633" s="594"/>
      <c r="Q7633" s="594"/>
      <c r="R7633" s="594"/>
      <c r="S7633" s="594"/>
      <c r="T7633" s="594"/>
      <c r="U7633" s="594"/>
      <c r="V7633" s="692"/>
      <c r="W7633" s="693"/>
      <c r="X7633" s="694"/>
      <c r="Y7633" s="566"/>
      <c r="Z7633" s="566"/>
      <c r="AA7633" s="566"/>
      <c r="AB7633" s="566"/>
      <c r="AC7633" s="566"/>
      <c r="AD7633" s="566"/>
      <c r="AE7633" s="566"/>
      <c r="AF7633" s="566"/>
    </row>
    <row r="7634" spans="2:32" hidden="1" outlineLevel="1" x14ac:dyDescent="0.45">
      <c r="B7634" s="601"/>
      <c r="C7634" s="695"/>
      <c r="D7634" s="695"/>
      <c r="E7634" s="696"/>
      <c r="F7634" s="697"/>
      <c r="G7634" s="698"/>
      <c r="H7634" s="603"/>
      <c r="I7634" s="603"/>
      <c r="J7634" s="603"/>
      <c r="K7634" s="603"/>
      <c r="L7634" s="603"/>
      <c r="M7634" s="603"/>
      <c r="N7634" s="699"/>
      <c r="O7634" s="703"/>
      <c r="P7634" s="603"/>
      <c r="Q7634" s="603"/>
      <c r="R7634" s="603"/>
      <c r="S7634" s="603"/>
      <c r="T7634" s="603"/>
      <c r="U7634" s="603"/>
      <c r="V7634" s="699"/>
      <c r="W7634" s="700"/>
      <c r="X7634" s="701"/>
      <c r="Y7634" s="566"/>
      <c r="Z7634" s="566"/>
      <c r="AA7634" s="566"/>
      <c r="AB7634" s="566"/>
      <c r="AC7634" s="566"/>
      <c r="AD7634" s="566"/>
      <c r="AE7634" s="566"/>
      <c r="AF7634" s="566"/>
    </row>
    <row r="7635" spans="2:32" hidden="1" outlineLevel="1" x14ac:dyDescent="0.45">
      <c r="B7635" s="592"/>
      <c r="C7635" s="686"/>
      <c r="D7635" s="686"/>
      <c r="E7635" s="688"/>
      <c r="F7635" s="689"/>
      <c r="G7635" s="690"/>
      <c r="H7635" s="594"/>
      <c r="I7635" s="594"/>
      <c r="J7635" s="594"/>
      <c r="K7635" s="594"/>
      <c r="L7635" s="594"/>
      <c r="M7635" s="594"/>
      <c r="N7635" s="692"/>
      <c r="O7635" s="702"/>
      <c r="P7635" s="594"/>
      <c r="Q7635" s="594"/>
      <c r="R7635" s="594"/>
      <c r="S7635" s="594"/>
      <c r="T7635" s="594"/>
      <c r="U7635" s="594"/>
      <c r="V7635" s="692"/>
      <c r="W7635" s="693"/>
      <c r="X7635" s="694"/>
      <c r="Y7635" s="566"/>
      <c r="Z7635" s="566"/>
      <c r="AA7635" s="566"/>
      <c r="AB7635" s="566"/>
      <c r="AC7635" s="566"/>
      <c r="AD7635" s="566"/>
      <c r="AE7635" s="566"/>
      <c r="AF7635" s="566"/>
    </row>
    <row r="7636" spans="2:32" hidden="1" outlineLevel="1" x14ac:dyDescent="0.45">
      <c r="B7636" s="601"/>
      <c r="C7636" s="695"/>
      <c r="D7636" s="695"/>
      <c r="E7636" s="696"/>
      <c r="F7636" s="697"/>
      <c r="G7636" s="698"/>
      <c r="H7636" s="603"/>
      <c r="I7636" s="603"/>
      <c r="J7636" s="603"/>
      <c r="K7636" s="603"/>
      <c r="L7636" s="603"/>
      <c r="M7636" s="603"/>
      <c r="N7636" s="699"/>
      <c r="O7636" s="703"/>
      <c r="P7636" s="603"/>
      <c r="Q7636" s="603"/>
      <c r="R7636" s="603"/>
      <c r="S7636" s="603"/>
      <c r="T7636" s="603"/>
      <c r="U7636" s="603"/>
      <c r="V7636" s="699"/>
      <c r="W7636" s="700"/>
      <c r="X7636" s="701"/>
      <c r="Y7636" s="566"/>
      <c r="Z7636" s="566"/>
      <c r="AA7636" s="566"/>
      <c r="AB7636" s="566"/>
      <c r="AC7636" s="566"/>
      <c r="AD7636" s="566"/>
      <c r="AE7636" s="566"/>
      <c r="AF7636" s="566"/>
    </row>
    <row r="7637" spans="2:32" hidden="1" outlineLevel="1" x14ac:dyDescent="0.45">
      <c r="B7637" s="592"/>
      <c r="C7637" s="686"/>
      <c r="D7637" s="686"/>
      <c r="E7637" s="688"/>
      <c r="F7637" s="689"/>
      <c r="G7637" s="690"/>
      <c r="H7637" s="594"/>
      <c r="I7637" s="594"/>
      <c r="J7637" s="594"/>
      <c r="K7637" s="594"/>
      <c r="L7637" s="594"/>
      <c r="M7637" s="594"/>
      <c r="N7637" s="692"/>
      <c r="O7637" s="702"/>
      <c r="P7637" s="594"/>
      <c r="Q7637" s="594"/>
      <c r="R7637" s="594"/>
      <c r="S7637" s="594"/>
      <c r="T7637" s="594"/>
      <c r="U7637" s="594"/>
      <c r="V7637" s="692"/>
      <c r="W7637" s="693"/>
      <c r="X7637" s="694"/>
      <c r="Y7637" s="566"/>
      <c r="Z7637" s="566"/>
      <c r="AA7637" s="566"/>
      <c r="AB7637" s="566"/>
      <c r="AC7637" s="566"/>
      <c r="AD7637" s="566"/>
      <c r="AE7637" s="566"/>
      <c r="AF7637" s="566"/>
    </row>
    <row r="7638" spans="2:32" hidden="1" outlineLevel="1" x14ac:dyDescent="0.45">
      <c r="B7638" s="601"/>
      <c r="C7638" s="695"/>
      <c r="D7638" s="695"/>
      <c r="E7638" s="696"/>
      <c r="F7638" s="697"/>
      <c r="G7638" s="698"/>
      <c r="H7638" s="603"/>
      <c r="I7638" s="603"/>
      <c r="J7638" s="603"/>
      <c r="K7638" s="603"/>
      <c r="L7638" s="603"/>
      <c r="M7638" s="603"/>
      <c r="N7638" s="699"/>
      <c r="O7638" s="703"/>
      <c r="P7638" s="603"/>
      <c r="Q7638" s="603"/>
      <c r="R7638" s="603"/>
      <c r="S7638" s="603"/>
      <c r="T7638" s="603"/>
      <c r="U7638" s="603"/>
      <c r="V7638" s="699"/>
      <c r="W7638" s="700"/>
      <c r="X7638" s="701"/>
      <c r="Y7638" s="566"/>
      <c r="Z7638" s="566"/>
      <c r="AA7638" s="566"/>
      <c r="AB7638" s="566"/>
      <c r="AC7638" s="566"/>
      <c r="AD7638" s="566"/>
      <c r="AE7638" s="566"/>
      <c r="AF7638" s="566"/>
    </row>
    <row r="7639" spans="2:32" hidden="1" outlineLevel="1" x14ac:dyDescent="0.45">
      <c r="B7639" s="592"/>
      <c r="C7639" s="686"/>
      <c r="D7639" s="686"/>
      <c r="E7639" s="688"/>
      <c r="F7639" s="689"/>
      <c r="G7639" s="690"/>
      <c r="H7639" s="594"/>
      <c r="I7639" s="594"/>
      <c r="J7639" s="594"/>
      <c r="K7639" s="594"/>
      <c r="L7639" s="594"/>
      <c r="M7639" s="594"/>
      <c r="N7639" s="692"/>
      <c r="O7639" s="702"/>
      <c r="P7639" s="594"/>
      <c r="Q7639" s="594"/>
      <c r="R7639" s="594"/>
      <c r="S7639" s="594"/>
      <c r="T7639" s="594"/>
      <c r="U7639" s="594"/>
      <c r="V7639" s="692"/>
      <c r="W7639" s="693"/>
      <c r="X7639" s="694"/>
      <c r="Y7639" s="566"/>
      <c r="Z7639" s="566"/>
      <c r="AA7639" s="566"/>
      <c r="AB7639" s="566"/>
      <c r="AC7639" s="566"/>
      <c r="AD7639" s="566"/>
      <c r="AE7639" s="566"/>
      <c r="AF7639" s="566"/>
    </row>
    <row r="7640" spans="2:32" hidden="1" outlineLevel="1" x14ac:dyDescent="0.45">
      <c r="B7640" s="601"/>
      <c r="C7640" s="695"/>
      <c r="D7640" s="695"/>
      <c r="E7640" s="696"/>
      <c r="F7640" s="697"/>
      <c r="G7640" s="698"/>
      <c r="H7640" s="603"/>
      <c r="I7640" s="603"/>
      <c r="J7640" s="603"/>
      <c r="K7640" s="603"/>
      <c r="L7640" s="603"/>
      <c r="M7640" s="603"/>
      <c r="N7640" s="699"/>
      <c r="O7640" s="703"/>
      <c r="P7640" s="603"/>
      <c r="Q7640" s="603"/>
      <c r="R7640" s="603"/>
      <c r="S7640" s="603"/>
      <c r="T7640" s="603"/>
      <c r="U7640" s="603"/>
      <c r="V7640" s="699"/>
      <c r="W7640" s="700"/>
      <c r="X7640" s="701"/>
      <c r="Y7640" s="566"/>
      <c r="Z7640" s="566"/>
      <c r="AA7640" s="566"/>
      <c r="AB7640" s="566"/>
      <c r="AC7640" s="566"/>
      <c r="AD7640" s="566"/>
      <c r="AE7640" s="566"/>
      <c r="AF7640" s="566"/>
    </row>
    <row r="7641" spans="2:32" hidden="1" outlineLevel="1" x14ac:dyDescent="0.45">
      <c r="B7641" s="592"/>
      <c r="C7641" s="686"/>
      <c r="D7641" s="686"/>
      <c r="E7641" s="688"/>
      <c r="F7641" s="689"/>
      <c r="G7641" s="690"/>
      <c r="H7641" s="594"/>
      <c r="I7641" s="594"/>
      <c r="J7641" s="594"/>
      <c r="K7641" s="594"/>
      <c r="L7641" s="594"/>
      <c r="M7641" s="594"/>
      <c r="N7641" s="692"/>
      <c r="O7641" s="702"/>
      <c r="P7641" s="594"/>
      <c r="Q7641" s="594"/>
      <c r="R7641" s="594"/>
      <c r="S7641" s="594"/>
      <c r="T7641" s="594"/>
      <c r="U7641" s="594"/>
      <c r="V7641" s="692"/>
      <c r="W7641" s="693"/>
      <c r="X7641" s="694"/>
      <c r="Y7641" s="566"/>
      <c r="Z7641" s="566"/>
      <c r="AA7641" s="566"/>
      <c r="AB7641" s="566"/>
      <c r="AC7641" s="566"/>
      <c r="AD7641" s="566"/>
      <c r="AE7641" s="566"/>
      <c r="AF7641" s="566"/>
    </row>
    <row r="7642" spans="2:32" hidden="1" outlineLevel="1" x14ac:dyDescent="0.45">
      <c r="B7642" s="601"/>
      <c r="C7642" s="695"/>
      <c r="D7642" s="695"/>
      <c r="E7642" s="696"/>
      <c r="F7642" s="697"/>
      <c r="G7642" s="698"/>
      <c r="H7642" s="603"/>
      <c r="I7642" s="603"/>
      <c r="J7642" s="603"/>
      <c r="K7642" s="603"/>
      <c r="L7642" s="603"/>
      <c r="M7642" s="603"/>
      <c r="N7642" s="699"/>
      <c r="O7642" s="703"/>
      <c r="P7642" s="603"/>
      <c r="Q7642" s="603"/>
      <c r="R7642" s="603"/>
      <c r="S7642" s="603"/>
      <c r="T7642" s="603"/>
      <c r="U7642" s="603"/>
      <c r="V7642" s="699"/>
      <c r="W7642" s="700"/>
      <c r="X7642" s="701"/>
      <c r="Y7642" s="566"/>
      <c r="Z7642" s="566"/>
      <c r="AA7642" s="566"/>
      <c r="AB7642" s="566"/>
      <c r="AC7642" s="566"/>
      <c r="AD7642" s="566"/>
      <c r="AE7642" s="566"/>
      <c r="AF7642" s="566"/>
    </row>
    <row r="7643" spans="2:32" hidden="1" outlineLevel="1" x14ac:dyDescent="0.45">
      <c r="B7643" s="592"/>
      <c r="C7643" s="686"/>
      <c r="D7643" s="686"/>
      <c r="E7643" s="688"/>
      <c r="F7643" s="689"/>
      <c r="G7643" s="690"/>
      <c r="H7643" s="594"/>
      <c r="I7643" s="594"/>
      <c r="J7643" s="594"/>
      <c r="K7643" s="594"/>
      <c r="L7643" s="594"/>
      <c r="M7643" s="594"/>
      <c r="N7643" s="692"/>
      <c r="O7643" s="702"/>
      <c r="P7643" s="594"/>
      <c r="Q7643" s="594"/>
      <c r="R7643" s="594"/>
      <c r="S7643" s="594"/>
      <c r="T7643" s="594"/>
      <c r="U7643" s="594"/>
      <c r="V7643" s="692"/>
      <c r="W7643" s="693"/>
      <c r="X7643" s="694"/>
      <c r="Y7643" s="566"/>
      <c r="Z7643" s="566"/>
      <c r="AA7643" s="566"/>
      <c r="AB7643" s="566"/>
      <c r="AC7643" s="566"/>
      <c r="AD7643" s="566"/>
      <c r="AE7643" s="566"/>
      <c r="AF7643" s="566"/>
    </row>
    <row r="7644" spans="2:32" hidden="1" outlineLevel="1" x14ac:dyDescent="0.45">
      <c r="B7644" s="601"/>
      <c r="C7644" s="695"/>
      <c r="D7644" s="695"/>
      <c r="E7644" s="696"/>
      <c r="F7644" s="697"/>
      <c r="G7644" s="698"/>
      <c r="H7644" s="603"/>
      <c r="I7644" s="603"/>
      <c r="J7644" s="603"/>
      <c r="K7644" s="603"/>
      <c r="L7644" s="603"/>
      <c r="M7644" s="603"/>
      <c r="N7644" s="699"/>
      <c r="O7644" s="703"/>
      <c r="P7644" s="603"/>
      <c r="Q7644" s="603"/>
      <c r="R7644" s="603"/>
      <c r="S7644" s="603"/>
      <c r="T7644" s="603"/>
      <c r="U7644" s="603"/>
      <c r="V7644" s="699"/>
      <c r="W7644" s="700"/>
      <c r="X7644" s="701"/>
      <c r="Y7644" s="566"/>
      <c r="Z7644" s="566"/>
      <c r="AA7644" s="566"/>
      <c r="AB7644" s="566"/>
      <c r="AC7644" s="566"/>
      <c r="AD7644" s="566"/>
      <c r="AE7644" s="566"/>
      <c r="AF7644" s="566"/>
    </row>
    <row r="7645" spans="2:32" hidden="1" outlineLevel="1" x14ac:dyDescent="0.45">
      <c r="B7645" s="592"/>
      <c r="C7645" s="686"/>
      <c r="D7645" s="686"/>
      <c r="E7645" s="688"/>
      <c r="F7645" s="689"/>
      <c r="G7645" s="690"/>
      <c r="H7645" s="594"/>
      <c r="I7645" s="594"/>
      <c r="J7645" s="594"/>
      <c r="K7645" s="594"/>
      <c r="L7645" s="594"/>
      <c r="M7645" s="594"/>
      <c r="N7645" s="692"/>
      <c r="O7645" s="702"/>
      <c r="P7645" s="594"/>
      <c r="Q7645" s="594"/>
      <c r="R7645" s="594"/>
      <c r="S7645" s="594"/>
      <c r="T7645" s="594"/>
      <c r="U7645" s="594"/>
      <c r="V7645" s="692"/>
      <c r="W7645" s="693"/>
      <c r="X7645" s="694"/>
      <c r="Y7645" s="566"/>
      <c r="Z7645" s="566"/>
      <c r="AA7645" s="566"/>
      <c r="AB7645" s="566"/>
      <c r="AC7645" s="566"/>
      <c r="AD7645" s="566"/>
      <c r="AE7645" s="566"/>
      <c r="AF7645" s="566"/>
    </row>
    <row r="7646" spans="2:32" hidden="1" outlineLevel="1" x14ac:dyDescent="0.45">
      <c r="B7646" s="601"/>
      <c r="C7646" s="695"/>
      <c r="D7646" s="695"/>
      <c r="E7646" s="696"/>
      <c r="F7646" s="697"/>
      <c r="G7646" s="698"/>
      <c r="H7646" s="603"/>
      <c r="I7646" s="603"/>
      <c r="J7646" s="603"/>
      <c r="K7646" s="603"/>
      <c r="L7646" s="603"/>
      <c r="M7646" s="603"/>
      <c r="N7646" s="699"/>
      <c r="O7646" s="703"/>
      <c r="P7646" s="603"/>
      <c r="Q7646" s="603"/>
      <c r="R7646" s="603"/>
      <c r="S7646" s="603"/>
      <c r="T7646" s="603"/>
      <c r="U7646" s="603"/>
      <c r="V7646" s="699"/>
      <c r="W7646" s="700"/>
      <c r="X7646" s="701"/>
      <c r="Y7646" s="566"/>
      <c r="Z7646" s="566"/>
      <c r="AA7646" s="566"/>
      <c r="AB7646" s="566"/>
      <c r="AC7646" s="566"/>
      <c r="AD7646" s="566"/>
      <c r="AE7646" s="566"/>
      <c r="AF7646" s="566"/>
    </row>
    <row r="7647" spans="2:32" hidden="1" outlineLevel="1" x14ac:dyDescent="0.45">
      <c r="B7647" s="592"/>
      <c r="C7647" s="686"/>
      <c r="D7647" s="686"/>
      <c r="E7647" s="688"/>
      <c r="F7647" s="689"/>
      <c r="G7647" s="690"/>
      <c r="H7647" s="594"/>
      <c r="I7647" s="594"/>
      <c r="J7647" s="594"/>
      <c r="K7647" s="594"/>
      <c r="L7647" s="594"/>
      <c r="M7647" s="594"/>
      <c r="N7647" s="692"/>
      <c r="O7647" s="702"/>
      <c r="P7647" s="594"/>
      <c r="Q7647" s="594"/>
      <c r="R7647" s="594"/>
      <c r="S7647" s="594"/>
      <c r="T7647" s="594"/>
      <c r="U7647" s="594"/>
      <c r="V7647" s="692"/>
      <c r="W7647" s="693"/>
      <c r="X7647" s="694"/>
      <c r="Y7647" s="566"/>
      <c r="Z7647" s="566"/>
      <c r="AA7647" s="566"/>
      <c r="AB7647" s="566"/>
      <c r="AC7647" s="566"/>
      <c r="AD7647" s="566"/>
      <c r="AE7647" s="566"/>
      <c r="AF7647" s="566"/>
    </row>
    <row r="7648" spans="2:32" hidden="1" outlineLevel="1" x14ac:dyDescent="0.45">
      <c r="B7648" s="601"/>
      <c r="C7648" s="695"/>
      <c r="D7648" s="695"/>
      <c r="E7648" s="696"/>
      <c r="F7648" s="697"/>
      <c r="G7648" s="698"/>
      <c r="H7648" s="603"/>
      <c r="I7648" s="603"/>
      <c r="J7648" s="603"/>
      <c r="K7648" s="603"/>
      <c r="L7648" s="603"/>
      <c r="M7648" s="603"/>
      <c r="N7648" s="699"/>
      <c r="O7648" s="703"/>
      <c r="P7648" s="603"/>
      <c r="Q7648" s="603"/>
      <c r="R7648" s="603"/>
      <c r="S7648" s="603"/>
      <c r="T7648" s="603"/>
      <c r="U7648" s="603"/>
      <c r="V7648" s="699"/>
      <c r="W7648" s="700"/>
      <c r="X7648" s="701"/>
      <c r="Y7648" s="566"/>
      <c r="Z7648" s="566"/>
      <c r="AA7648" s="566"/>
      <c r="AB7648" s="566"/>
      <c r="AC7648" s="566"/>
      <c r="AD7648" s="566"/>
      <c r="AE7648" s="566"/>
      <c r="AF7648" s="566"/>
    </row>
    <row r="7649" spans="1:51" hidden="1" outlineLevel="1" x14ac:dyDescent="0.45">
      <c r="B7649" s="592"/>
      <c r="C7649" s="686"/>
      <c r="D7649" s="686"/>
      <c r="E7649" s="688"/>
      <c r="F7649" s="689"/>
      <c r="G7649" s="690"/>
      <c r="H7649" s="594"/>
      <c r="I7649" s="594"/>
      <c r="J7649" s="594"/>
      <c r="K7649" s="594"/>
      <c r="L7649" s="594"/>
      <c r="M7649" s="594"/>
      <c r="N7649" s="692"/>
      <c r="O7649" s="702"/>
      <c r="P7649" s="594"/>
      <c r="Q7649" s="594"/>
      <c r="R7649" s="594"/>
      <c r="S7649" s="594"/>
      <c r="T7649" s="594"/>
      <c r="U7649" s="594"/>
      <c r="V7649" s="692"/>
      <c r="W7649" s="693"/>
      <c r="X7649" s="694"/>
      <c r="Y7649" s="566"/>
      <c r="Z7649" s="566"/>
      <c r="AA7649" s="566"/>
      <c r="AB7649" s="566"/>
      <c r="AC7649" s="566"/>
      <c r="AD7649" s="566"/>
      <c r="AE7649" s="566"/>
      <c r="AF7649" s="566"/>
    </row>
    <row r="7650" spans="1:51" hidden="1" outlineLevel="1" x14ac:dyDescent="0.45">
      <c r="B7650" s="601"/>
      <c r="C7650" s="695"/>
      <c r="D7650" s="695"/>
      <c r="E7650" s="696"/>
      <c r="F7650" s="697"/>
      <c r="G7650" s="698"/>
      <c r="H7650" s="603"/>
      <c r="I7650" s="603"/>
      <c r="J7650" s="603"/>
      <c r="K7650" s="603"/>
      <c r="L7650" s="603"/>
      <c r="M7650" s="603"/>
      <c r="N7650" s="699"/>
      <c r="O7650" s="703"/>
      <c r="P7650" s="603"/>
      <c r="Q7650" s="603"/>
      <c r="R7650" s="603"/>
      <c r="S7650" s="603"/>
      <c r="T7650" s="603"/>
      <c r="U7650" s="603"/>
      <c r="V7650" s="699"/>
      <c r="W7650" s="700"/>
      <c r="X7650" s="701"/>
      <c r="Y7650" s="566"/>
      <c r="Z7650" s="566"/>
      <c r="AA7650" s="566"/>
      <c r="AB7650" s="566"/>
      <c r="AC7650" s="566"/>
      <c r="AD7650" s="566"/>
      <c r="AE7650" s="566"/>
      <c r="AF7650" s="566"/>
    </row>
    <row r="7651" spans="1:51" hidden="1" outlineLevel="1" x14ac:dyDescent="0.45">
      <c r="B7651" s="592"/>
      <c r="C7651" s="686"/>
      <c r="D7651" s="686"/>
      <c r="E7651" s="688"/>
      <c r="F7651" s="689"/>
      <c r="G7651" s="690"/>
      <c r="H7651" s="594"/>
      <c r="I7651" s="594"/>
      <c r="J7651" s="594"/>
      <c r="K7651" s="594"/>
      <c r="L7651" s="594"/>
      <c r="M7651" s="594"/>
      <c r="N7651" s="692"/>
      <c r="O7651" s="702"/>
      <c r="P7651" s="594"/>
      <c r="Q7651" s="594"/>
      <c r="R7651" s="594"/>
      <c r="S7651" s="594"/>
      <c r="T7651" s="594"/>
      <c r="U7651" s="594"/>
      <c r="V7651" s="692"/>
      <c r="W7651" s="693"/>
      <c r="X7651" s="694"/>
      <c r="Y7651" s="566"/>
      <c r="Z7651" s="566"/>
      <c r="AA7651" s="566"/>
      <c r="AB7651" s="566"/>
      <c r="AC7651" s="566"/>
      <c r="AD7651" s="566"/>
      <c r="AE7651" s="566"/>
      <c r="AF7651" s="566"/>
    </row>
    <row r="7652" spans="1:51" hidden="1" outlineLevel="1" x14ac:dyDescent="0.45">
      <c r="B7652" s="601"/>
      <c r="C7652" s="695"/>
      <c r="D7652" s="695"/>
      <c r="E7652" s="696"/>
      <c r="F7652" s="697"/>
      <c r="G7652" s="698"/>
      <c r="H7652" s="603"/>
      <c r="I7652" s="603"/>
      <c r="J7652" s="603"/>
      <c r="K7652" s="603"/>
      <c r="L7652" s="603"/>
      <c r="M7652" s="603"/>
      <c r="N7652" s="699"/>
      <c r="O7652" s="703"/>
      <c r="P7652" s="603"/>
      <c r="Q7652" s="603"/>
      <c r="R7652" s="603"/>
      <c r="S7652" s="603"/>
      <c r="T7652" s="603"/>
      <c r="U7652" s="603"/>
      <c r="V7652" s="699"/>
      <c r="W7652" s="700"/>
      <c r="X7652" s="701"/>
      <c r="Y7652" s="566"/>
      <c r="Z7652" s="566"/>
      <c r="AA7652" s="566"/>
      <c r="AB7652" s="566"/>
      <c r="AC7652" s="566"/>
      <c r="AD7652" s="566"/>
      <c r="AE7652" s="566"/>
      <c r="AF7652" s="566"/>
    </row>
    <row r="7653" spans="1:51" hidden="1" outlineLevel="1" x14ac:dyDescent="0.45">
      <c r="B7653" s="592"/>
      <c r="C7653" s="686"/>
      <c r="D7653" s="686"/>
      <c r="E7653" s="688"/>
      <c r="F7653" s="689"/>
      <c r="G7653" s="690"/>
      <c r="H7653" s="594"/>
      <c r="I7653" s="594"/>
      <c r="J7653" s="594"/>
      <c r="K7653" s="594"/>
      <c r="L7653" s="594"/>
      <c r="M7653" s="594"/>
      <c r="N7653" s="692"/>
      <c r="O7653" s="702"/>
      <c r="P7653" s="594"/>
      <c r="Q7653" s="594"/>
      <c r="R7653" s="594"/>
      <c r="S7653" s="594"/>
      <c r="T7653" s="594"/>
      <c r="U7653" s="594"/>
      <c r="V7653" s="692"/>
      <c r="W7653" s="693"/>
      <c r="X7653" s="694"/>
      <c r="Y7653" s="566"/>
      <c r="Z7653" s="566"/>
      <c r="AA7653" s="566"/>
      <c r="AB7653" s="566"/>
      <c r="AC7653" s="566"/>
      <c r="AD7653" s="566"/>
      <c r="AE7653" s="566"/>
      <c r="AF7653" s="566"/>
    </row>
    <row r="7654" spans="1:51" hidden="1" outlineLevel="1" x14ac:dyDescent="0.45">
      <c r="B7654" s="601"/>
      <c r="C7654" s="695"/>
      <c r="D7654" s="695"/>
      <c r="E7654" s="696"/>
      <c r="F7654" s="697"/>
      <c r="G7654" s="698"/>
      <c r="H7654" s="603"/>
      <c r="I7654" s="603"/>
      <c r="J7654" s="603"/>
      <c r="K7654" s="603"/>
      <c r="L7654" s="603"/>
      <c r="M7654" s="603"/>
      <c r="N7654" s="699"/>
      <c r="O7654" s="703"/>
      <c r="P7654" s="603"/>
      <c r="Q7654" s="603"/>
      <c r="R7654" s="603"/>
      <c r="S7654" s="603"/>
      <c r="T7654" s="603"/>
      <c r="U7654" s="603"/>
      <c r="V7654" s="699"/>
      <c r="W7654" s="700"/>
      <c r="X7654" s="701"/>
      <c r="Y7654" s="566"/>
      <c r="Z7654" s="566"/>
      <c r="AA7654" s="566"/>
      <c r="AB7654" s="566"/>
      <c r="AC7654" s="566"/>
      <c r="AD7654" s="566"/>
      <c r="AE7654" s="566"/>
      <c r="AF7654" s="566"/>
    </row>
    <row r="7655" spans="1:51" hidden="1" outlineLevel="1" x14ac:dyDescent="0.45">
      <c r="B7655" s="592"/>
      <c r="C7655" s="686"/>
      <c r="D7655" s="686"/>
      <c r="E7655" s="688"/>
      <c r="F7655" s="689"/>
      <c r="G7655" s="690"/>
      <c r="H7655" s="594"/>
      <c r="I7655" s="594"/>
      <c r="J7655" s="594"/>
      <c r="K7655" s="594"/>
      <c r="L7655" s="594"/>
      <c r="M7655" s="594"/>
      <c r="N7655" s="692"/>
      <c r="O7655" s="702"/>
      <c r="P7655" s="594"/>
      <c r="Q7655" s="594"/>
      <c r="R7655" s="594"/>
      <c r="S7655" s="594"/>
      <c r="T7655" s="594"/>
      <c r="U7655" s="594"/>
      <c r="V7655" s="692"/>
      <c r="W7655" s="693"/>
      <c r="X7655" s="694"/>
      <c r="Y7655" s="566"/>
      <c r="Z7655" s="566"/>
      <c r="AA7655" s="566"/>
      <c r="AB7655" s="566"/>
      <c r="AC7655" s="566"/>
      <c r="AD7655" s="566"/>
      <c r="AE7655" s="566"/>
      <c r="AF7655" s="566"/>
    </row>
    <row r="7656" spans="1:51" hidden="1" outlineLevel="1" x14ac:dyDescent="0.45">
      <c r="B7656" s="601"/>
      <c r="C7656" s="695"/>
      <c r="D7656" s="695"/>
      <c r="E7656" s="696"/>
      <c r="F7656" s="697"/>
      <c r="G7656" s="698"/>
      <c r="H7656" s="603"/>
      <c r="I7656" s="603"/>
      <c r="J7656" s="603"/>
      <c r="K7656" s="603"/>
      <c r="L7656" s="603"/>
      <c r="M7656" s="603"/>
      <c r="N7656" s="699"/>
      <c r="O7656" s="703"/>
      <c r="P7656" s="603"/>
      <c r="Q7656" s="603"/>
      <c r="R7656" s="603"/>
      <c r="S7656" s="603"/>
      <c r="T7656" s="603"/>
      <c r="U7656" s="603"/>
      <c r="V7656" s="699"/>
      <c r="W7656" s="700"/>
      <c r="X7656" s="701"/>
      <c r="Y7656" s="566"/>
      <c r="Z7656" s="566"/>
      <c r="AA7656" s="566"/>
      <c r="AB7656" s="566"/>
      <c r="AC7656" s="566"/>
      <c r="AD7656" s="566"/>
      <c r="AE7656" s="566"/>
      <c r="AF7656" s="566"/>
    </row>
    <row r="7657" spans="1:51" hidden="1" outlineLevel="1" x14ac:dyDescent="0.45">
      <c r="B7657" s="592"/>
      <c r="C7657" s="686"/>
      <c r="D7657" s="686"/>
      <c r="E7657" s="688"/>
      <c r="F7657" s="689"/>
      <c r="G7657" s="690"/>
      <c r="H7657" s="594"/>
      <c r="I7657" s="594"/>
      <c r="J7657" s="594"/>
      <c r="K7657" s="594"/>
      <c r="L7657" s="594"/>
      <c r="M7657" s="594"/>
      <c r="N7657" s="692"/>
      <c r="O7657" s="702"/>
      <c r="P7657" s="594"/>
      <c r="Q7657" s="594"/>
      <c r="R7657" s="594"/>
      <c r="S7657" s="594"/>
      <c r="T7657" s="594"/>
      <c r="U7657" s="594"/>
      <c r="V7657" s="692"/>
      <c r="W7657" s="693"/>
      <c r="X7657" s="694"/>
      <c r="Y7657" s="566"/>
      <c r="Z7657" s="566"/>
      <c r="AA7657" s="566"/>
      <c r="AB7657" s="566"/>
      <c r="AC7657" s="566"/>
      <c r="AD7657" s="566"/>
      <c r="AE7657" s="566"/>
      <c r="AF7657" s="566"/>
    </row>
    <row r="7658" spans="1:51" hidden="1" outlineLevel="1" x14ac:dyDescent="0.45">
      <c r="B7658" s="601"/>
      <c r="C7658" s="695"/>
      <c r="D7658" s="695"/>
      <c r="E7658" s="696"/>
      <c r="F7658" s="697"/>
      <c r="G7658" s="698"/>
      <c r="H7658" s="603"/>
      <c r="I7658" s="603"/>
      <c r="J7658" s="603"/>
      <c r="K7658" s="603"/>
      <c r="L7658" s="603"/>
      <c r="M7658" s="603"/>
      <c r="N7658" s="699"/>
      <c r="O7658" s="703"/>
      <c r="P7658" s="603"/>
      <c r="Q7658" s="603"/>
      <c r="R7658" s="603"/>
      <c r="S7658" s="603"/>
      <c r="T7658" s="603"/>
      <c r="U7658" s="603"/>
      <c r="V7658" s="699"/>
      <c r="W7658" s="700"/>
      <c r="X7658" s="701"/>
      <c r="Y7658" s="566"/>
      <c r="Z7658" s="566"/>
      <c r="AA7658" s="566"/>
      <c r="AB7658" s="566"/>
      <c r="AC7658" s="566"/>
      <c r="AD7658" s="566"/>
      <c r="AE7658" s="566"/>
      <c r="AF7658" s="566"/>
    </row>
    <row r="7659" spans="1:51" hidden="1" outlineLevel="1" x14ac:dyDescent="0.45">
      <c r="B7659" s="592"/>
      <c r="C7659" s="686"/>
      <c r="D7659" s="686"/>
      <c r="E7659" s="688"/>
      <c r="F7659" s="689"/>
      <c r="G7659" s="690"/>
      <c r="H7659" s="594"/>
      <c r="I7659" s="594"/>
      <c r="J7659" s="594"/>
      <c r="K7659" s="594"/>
      <c r="L7659" s="594"/>
      <c r="M7659" s="594"/>
      <c r="N7659" s="692"/>
      <c r="O7659" s="702"/>
      <c r="P7659" s="594"/>
      <c r="Q7659" s="594"/>
      <c r="R7659" s="594"/>
      <c r="S7659" s="594"/>
      <c r="T7659" s="594"/>
      <c r="U7659" s="594"/>
      <c r="V7659" s="692"/>
      <c r="W7659" s="693"/>
      <c r="X7659" s="694"/>
      <c r="Y7659" s="566"/>
      <c r="Z7659" s="566"/>
      <c r="AA7659" s="566"/>
      <c r="AB7659" s="566"/>
      <c r="AC7659" s="566"/>
      <c r="AD7659" s="566"/>
      <c r="AE7659" s="566"/>
      <c r="AF7659" s="566"/>
    </row>
    <row r="7660" spans="1:51" hidden="1" outlineLevel="1" x14ac:dyDescent="0.45">
      <c r="B7660" s="601"/>
      <c r="C7660" s="695"/>
      <c r="D7660" s="695"/>
      <c r="E7660" s="696"/>
      <c r="F7660" s="697"/>
      <c r="G7660" s="698"/>
      <c r="H7660" s="603"/>
      <c r="I7660" s="603"/>
      <c r="J7660" s="603"/>
      <c r="K7660" s="603"/>
      <c r="L7660" s="603"/>
      <c r="M7660" s="603"/>
      <c r="N7660" s="699"/>
      <c r="O7660" s="703"/>
      <c r="P7660" s="603"/>
      <c r="Q7660" s="603"/>
      <c r="R7660" s="603"/>
      <c r="S7660" s="603"/>
      <c r="T7660" s="603"/>
      <c r="U7660" s="603"/>
      <c r="V7660" s="699"/>
      <c r="W7660" s="700"/>
      <c r="X7660" s="701"/>
      <c r="Y7660" s="566"/>
      <c r="Z7660" s="566"/>
      <c r="AA7660" s="566"/>
      <c r="AB7660" s="566"/>
      <c r="AC7660" s="566"/>
      <c r="AD7660" s="566"/>
      <c r="AE7660" s="566"/>
      <c r="AF7660" s="566"/>
    </row>
    <row r="7661" spans="1:51" ht="14.1" hidden="1" outlineLevel="1" thickBot="1" x14ac:dyDescent="0.5">
      <c r="B7661" s="610"/>
      <c r="C7661" s="704"/>
      <c r="D7661" s="704"/>
      <c r="E7661" s="705"/>
      <c r="F7661" s="706"/>
      <c r="G7661" s="707"/>
      <c r="H7661" s="612"/>
      <c r="I7661" s="612"/>
      <c r="J7661" s="612"/>
      <c r="K7661" s="612"/>
      <c r="L7661" s="612"/>
      <c r="M7661" s="612"/>
      <c r="N7661" s="708"/>
      <c r="O7661" s="709"/>
      <c r="P7661" s="612"/>
      <c r="Q7661" s="612"/>
      <c r="R7661" s="612"/>
      <c r="S7661" s="612"/>
      <c r="T7661" s="612"/>
      <c r="U7661" s="612"/>
      <c r="V7661" s="708"/>
      <c r="W7661" s="710"/>
      <c r="X7661" s="711"/>
      <c r="Y7661" s="566"/>
      <c r="Z7661" s="566"/>
      <c r="AA7661" s="566"/>
      <c r="AB7661" s="566"/>
      <c r="AC7661" s="566"/>
      <c r="AD7661" s="566"/>
      <c r="AE7661" s="566"/>
      <c r="AF7661" s="566"/>
    </row>
    <row r="7662" spans="1:51" hidden="1" collapsed="1" x14ac:dyDescent="0.45">
      <c r="B7662" s="619"/>
      <c r="C7662" s="566"/>
      <c r="D7662" s="566"/>
      <c r="E7662" s="566"/>
      <c r="F7662" s="566"/>
      <c r="G7662" s="566"/>
      <c r="H7662" s="566"/>
      <c r="I7662" s="566"/>
      <c r="J7662" s="566"/>
      <c r="K7662" s="566"/>
      <c r="L7662" s="566"/>
      <c r="M7662" s="566"/>
      <c r="N7662" s="566"/>
      <c r="O7662" s="566"/>
      <c r="P7662" s="566"/>
      <c r="Q7662" s="566"/>
      <c r="R7662" s="566"/>
      <c r="S7662" s="566"/>
      <c r="T7662" s="566"/>
      <c r="U7662" s="566"/>
      <c r="V7662" s="566"/>
      <c r="W7662" s="566"/>
      <c r="X7662" s="566"/>
      <c r="Y7662" s="566"/>
      <c r="Z7662" s="566"/>
      <c r="AA7662" s="566"/>
      <c r="AB7662" s="566"/>
      <c r="AC7662" s="566"/>
      <c r="AD7662" s="566"/>
    </row>
    <row r="7663" spans="1:51" hidden="1" x14ac:dyDescent="0.45">
      <c r="B7663" s="619"/>
      <c r="C7663" s="566"/>
      <c r="D7663" s="566"/>
      <c r="E7663" s="566"/>
      <c r="F7663" s="566"/>
      <c r="G7663" s="566"/>
      <c r="H7663" s="566"/>
      <c r="I7663" s="566"/>
      <c r="J7663" s="566"/>
      <c r="K7663" s="566"/>
      <c r="L7663" s="566"/>
      <c r="M7663" s="566"/>
      <c r="N7663" s="566"/>
      <c r="O7663" s="566"/>
      <c r="P7663" s="566"/>
      <c r="Q7663" s="566"/>
      <c r="R7663" s="566"/>
      <c r="S7663" s="566"/>
      <c r="T7663" s="566"/>
      <c r="U7663" s="566"/>
      <c r="V7663" s="566"/>
      <c r="W7663" s="566"/>
      <c r="X7663" s="566"/>
      <c r="Y7663" s="566"/>
      <c r="Z7663" s="566"/>
      <c r="AA7663" s="566"/>
      <c r="AB7663" s="566"/>
      <c r="AC7663" s="566"/>
      <c r="AD7663" s="566"/>
    </row>
    <row r="7664" spans="1:51" s="620" customFormat="1" ht="21.75" hidden="1" customHeight="1" thickBot="1" x14ac:dyDescent="0.5">
      <c r="A7664" s="317"/>
      <c r="B7664" s="253" t="s">
        <v>789</v>
      </c>
      <c r="C7664" s="254"/>
      <c r="D7664" s="254"/>
      <c r="E7664" s="254"/>
      <c r="F7664" s="254"/>
      <c r="G7664" s="254"/>
      <c r="H7664" s="254"/>
      <c r="I7664" s="254"/>
      <c r="J7664" s="254"/>
      <c r="K7664" s="254"/>
      <c r="L7664" s="254"/>
      <c r="M7664" s="254"/>
      <c r="N7664" s="254"/>
      <c r="O7664" s="254"/>
      <c r="P7664" s="254"/>
      <c r="Q7664" s="254"/>
      <c r="R7664" s="254"/>
      <c r="S7664" s="254"/>
      <c r="T7664" s="254"/>
      <c r="U7664" s="254"/>
      <c r="V7664" s="254"/>
      <c r="W7664" s="254"/>
      <c r="X7664" s="254"/>
      <c r="Y7664" s="254"/>
      <c r="Z7664" s="254"/>
      <c r="AA7664" s="254"/>
      <c r="AB7664" s="254"/>
      <c r="AC7664" s="254"/>
      <c r="AD7664" s="234"/>
      <c r="AE7664" s="234"/>
      <c r="AF7664" s="234"/>
      <c r="AG7664" s="234"/>
      <c r="AH7664" s="234"/>
      <c r="AI7664" s="234"/>
      <c r="AJ7664" s="234"/>
      <c r="AK7664" s="234"/>
      <c r="AL7664" s="234"/>
      <c r="AM7664" s="234"/>
      <c r="AN7664" s="234"/>
      <c r="AO7664" s="234"/>
      <c r="AP7664" s="234"/>
      <c r="AQ7664" s="234"/>
      <c r="AR7664" s="234"/>
      <c r="AS7664" s="234"/>
      <c r="AT7664" s="234"/>
      <c r="AU7664" s="234"/>
      <c r="AV7664" s="234"/>
      <c r="AW7664" s="234"/>
      <c r="AX7664" s="234"/>
      <c r="AY7664" s="234"/>
    </row>
    <row r="7665" spans="1:51" s="568" customFormat="1" ht="22.5" hidden="1" customHeight="1" x14ac:dyDescent="0.45">
      <c r="A7665" s="317"/>
      <c r="B7665" s="2315" t="s">
        <v>790</v>
      </c>
      <c r="C7665" s="2316" t="s">
        <v>791</v>
      </c>
      <c r="D7665" s="2319" t="s">
        <v>734</v>
      </c>
      <c r="E7665" s="2320"/>
      <c r="F7665" s="2320"/>
      <c r="G7665" s="2320"/>
      <c r="H7665" s="2320"/>
      <c r="I7665" s="2320"/>
      <c r="J7665" s="2320"/>
      <c r="K7665" s="2320"/>
      <c r="L7665" s="2320"/>
      <c r="M7665" s="2320"/>
      <c r="N7665" s="2320"/>
      <c r="O7665" s="2321"/>
      <c r="P7665" s="2322" t="s">
        <v>1047</v>
      </c>
      <c r="Q7665" s="2323"/>
      <c r="R7665" s="2323"/>
      <c r="S7665" s="2323"/>
      <c r="T7665" s="2323"/>
      <c r="U7665" s="2323"/>
      <c r="V7665" s="2323"/>
      <c r="W7665" s="2323"/>
      <c r="X7665" s="2323"/>
      <c r="Y7665" s="2323"/>
      <c r="Z7665" s="2323"/>
      <c r="AA7665" s="2324"/>
      <c r="AB7665" s="2315" t="s">
        <v>1726</v>
      </c>
      <c r="AC7665" s="2316" t="s">
        <v>769</v>
      </c>
      <c r="AD7665" s="234"/>
      <c r="AE7665" s="234"/>
      <c r="AF7665" s="234"/>
      <c r="AG7665" s="234"/>
      <c r="AH7665" s="234"/>
      <c r="AI7665" s="234"/>
      <c r="AJ7665" s="234"/>
      <c r="AK7665" s="234"/>
      <c r="AL7665" s="234"/>
      <c r="AM7665" s="234"/>
      <c r="AN7665" s="234"/>
      <c r="AO7665" s="234"/>
      <c r="AP7665" s="234"/>
      <c r="AQ7665" s="234"/>
      <c r="AR7665" s="234"/>
      <c r="AS7665" s="234"/>
      <c r="AT7665" s="234"/>
      <c r="AU7665" s="234"/>
      <c r="AV7665" s="234"/>
      <c r="AW7665" s="234"/>
      <c r="AX7665" s="234"/>
      <c r="AY7665" s="234"/>
    </row>
    <row r="7666" spans="1:51" s="568" customFormat="1" ht="95.25" hidden="1" customHeight="1" x14ac:dyDescent="0.45">
      <c r="A7666" s="317"/>
      <c r="B7666" s="2297"/>
      <c r="C7666" s="2317"/>
      <c r="D7666" s="2271" t="s">
        <v>792</v>
      </c>
      <c r="E7666" s="2272"/>
      <c r="F7666" s="2272"/>
      <c r="G7666" s="2272"/>
      <c r="H7666" s="2272"/>
      <c r="I7666" s="2272"/>
      <c r="J7666" s="2272"/>
      <c r="K7666" s="2272"/>
      <c r="L7666" s="2272"/>
      <c r="M7666" s="2272"/>
      <c r="N7666" s="2273"/>
      <c r="O7666" s="2327" t="s">
        <v>793</v>
      </c>
      <c r="P7666" s="2266" t="s">
        <v>792</v>
      </c>
      <c r="Q7666" s="2267"/>
      <c r="R7666" s="2267"/>
      <c r="S7666" s="2267"/>
      <c r="T7666" s="2267"/>
      <c r="U7666" s="2267"/>
      <c r="V7666" s="2267"/>
      <c r="W7666" s="2267"/>
      <c r="X7666" s="2267"/>
      <c r="Y7666" s="2267"/>
      <c r="Z7666" s="2268"/>
      <c r="AA7666" s="2329" t="s">
        <v>793</v>
      </c>
      <c r="AB7666" s="2297"/>
      <c r="AC7666" s="2317"/>
      <c r="AD7666" s="567"/>
    </row>
    <row r="7667" spans="1:51" s="568" customFormat="1" ht="19.5" hidden="1" customHeight="1" x14ac:dyDescent="0.45">
      <c r="A7667" s="317"/>
      <c r="B7667" s="2297"/>
      <c r="C7667" s="2317"/>
      <c r="D7667" s="712" t="s">
        <v>794</v>
      </c>
      <c r="E7667" s="713" t="s">
        <v>795</v>
      </c>
      <c r="F7667" s="713" t="s">
        <v>796</v>
      </c>
      <c r="G7667" s="713" t="s">
        <v>797</v>
      </c>
      <c r="H7667" s="713" t="s">
        <v>798</v>
      </c>
      <c r="I7667" s="713" t="s">
        <v>799</v>
      </c>
      <c r="J7667" s="713" t="s">
        <v>800</v>
      </c>
      <c r="K7667" s="713" t="s">
        <v>801</v>
      </c>
      <c r="L7667" s="713" t="s">
        <v>802</v>
      </c>
      <c r="M7667" s="713" t="s">
        <v>803</v>
      </c>
      <c r="N7667" s="713" t="s">
        <v>804</v>
      </c>
      <c r="O7667" s="2328"/>
      <c r="P7667" s="714" t="s">
        <v>794</v>
      </c>
      <c r="Q7667" s="715" t="s">
        <v>795</v>
      </c>
      <c r="R7667" s="715" t="s">
        <v>796</v>
      </c>
      <c r="S7667" s="715" t="s">
        <v>797</v>
      </c>
      <c r="T7667" s="715" t="s">
        <v>798</v>
      </c>
      <c r="U7667" s="715" t="s">
        <v>799</v>
      </c>
      <c r="V7667" s="715" t="s">
        <v>800</v>
      </c>
      <c r="W7667" s="715" t="s">
        <v>801</v>
      </c>
      <c r="X7667" s="715" t="s">
        <v>802</v>
      </c>
      <c r="Y7667" s="715" t="s">
        <v>803</v>
      </c>
      <c r="Z7667" s="715" t="s">
        <v>804</v>
      </c>
      <c r="AA7667" s="2330"/>
      <c r="AB7667" s="2325"/>
      <c r="AC7667" s="2326"/>
      <c r="AD7667" s="567"/>
    </row>
    <row r="7668" spans="1:51" s="568" customFormat="1" ht="14.7" hidden="1" thickBot="1" x14ac:dyDescent="0.5">
      <c r="A7668" s="317"/>
      <c r="B7668" s="2298"/>
      <c r="C7668" s="2318"/>
      <c r="D7668" s="716" t="s">
        <v>764</v>
      </c>
      <c r="E7668" s="717" t="s">
        <v>764</v>
      </c>
      <c r="F7668" s="717" t="s">
        <v>764</v>
      </c>
      <c r="G7668" s="717" t="s">
        <v>764</v>
      </c>
      <c r="H7668" s="717" t="s">
        <v>764</v>
      </c>
      <c r="I7668" s="717" t="s">
        <v>764</v>
      </c>
      <c r="J7668" s="717" t="s">
        <v>764</v>
      </c>
      <c r="K7668" s="717" t="s">
        <v>764</v>
      </c>
      <c r="L7668" s="717" t="s">
        <v>764</v>
      </c>
      <c r="M7668" s="717" t="s">
        <v>764</v>
      </c>
      <c r="N7668" s="717" t="s">
        <v>764</v>
      </c>
      <c r="O7668" s="718" t="s">
        <v>762</v>
      </c>
      <c r="P7668" s="719" t="s">
        <v>764</v>
      </c>
      <c r="Q7668" s="720" t="s">
        <v>764</v>
      </c>
      <c r="R7668" s="720" t="s">
        <v>764</v>
      </c>
      <c r="S7668" s="720" t="s">
        <v>764</v>
      </c>
      <c r="T7668" s="720" t="s">
        <v>764</v>
      </c>
      <c r="U7668" s="720" t="s">
        <v>764</v>
      </c>
      <c r="V7668" s="720" t="s">
        <v>764</v>
      </c>
      <c r="W7668" s="720" t="s">
        <v>764</v>
      </c>
      <c r="X7668" s="720" t="s">
        <v>764</v>
      </c>
      <c r="Y7668" s="720" t="s">
        <v>764</v>
      </c>
      <c r="Z7668" s="720" t="s">
        <v>764</v>
      </c>
      <c r="AA7668" s="721" t="s">
        <v>762</v>
      </c>
      <c r="AB7668" s="722" t="s">
        <v>764</v>
      </c>
      <c r="AC7668" s="723"/>
      <c r="AD7668" s="567"/>
    </row>
    <row r="7669" spans="1:51" hidden="1" outlineLevel="1" x14ac:dyDescent="0.45">
      <c r="B7669" s="724"/>
      <c r="C7669" s="725"/>
      <c r="D7669" s="726"/>
      <c r="E7669" s="727"/>
      <c r="F7669" s="727"/>
      <c r="G7669" s="727"/>
      <c r="H7669" s="727"/>
      <c r="I7669" s="727"/>
      <c r="J7669" s="727"/>
      <c r="K7669" s="727"/>
      <c r="L7669" s="727"/>
      <c r="M7669" s="727"/>
      <c r="N7669" s="727"/>
      <c r="O7669" s="728"/>
      <c r="P7669" s="726"/>
      <c r="Q7669" s="727"/>
      <c r="R7669" s="727"/>
      <c r="S7669" s="727"/>
      <c r="T7669" s="727"/>
      <c r="U7669" s="727"/>
      <c r="V7669" s="727"/>
      <c r="W7669" s="727"/>
      <c r="X7669" s="727"/>
      <c r="Y7669" s="727"/>
      <c r="Z7669" s="727"/>
      <c r="AA7669" s="728"/>
      <c r="AB7669" s="726"/>
      <c r="AC7669" s="729"/>
      <c r="AD7669" s="566"/>
    </row>
    <row r="7670" spans="1:51" hidden="1" outlineLevel="1" x14ac:dyDescent="0.45">
      <c r="B7670" s="730"/>
      <c r="C7670" s="731"/>
      <c r="D7670" s="732"/>
      <c r="E7670" s="733"/>
      <c r="F7670" s="733"/>
      <c r="G7670" s="733"/>
      <c r="H7670" s="733"/>
      <c r="I7670" s="733"/>
      <c r="J7670" s="733"/>
      <c r="K7670" s="733"/>
      <c r="L7670" s="733"/>
      <c r="M7670" s="733"/>
      <c r="N7670" s="733"/>
      <c r="O7670" s="734"/>
      <c r="P7670" s="732"/>
      <c r="Q7670" s="733"/>
      <c r="R7670" s="733"/>
      <c r="S7670" s="733"/>
      <c r="T7670" s="733"/>
      <c r="U7670" s="733"/>
      <c r="V7670" s="733"/>
      <c r="W7670" s="733"/>
      <c r="X7670" s="733"/>
      <c r="Y7670" s="733"/>
      <c r="Z7670" s="733"/>
      <c r="AA7670" s="734"/>
      <c r="AB7670" s="732"/>
      <c r="AC7670" s="735"/>
      <c r="AD7670" s="566"/>
    </row>
    <row r="7671" spans="1:51" hidden="1" outlineLevel="1" x14ac:dyDescent="0.45">
      <c r="B7671" s="730"/>
      <c r="C7671" s="731"/>
      <c r="D7671" s="736"/>
      <c r="E7671" s="737"/>
      <c r="F7671" s="737"/>
      <c r="G7671" s="737"/>
      <c r="H7671" s="737"/>
      <c r="I7671" s="737"/>
      <c r="J7671" s="737"/>
      <c r="K7671" s="737"/>
      <c r="L7671" s="737"/>
      <c r="M7671" s="737"/>
      <c r="N7671" s="737"/>
      <c r="O7671" s="738"/>
      <c r="P7671" s="732"/>
      <c r="Q7671" s="733"/>
      <c r="R7671" s="733"/>
      <c r="S7671" s="733"/>
      <c r="T7671" s="733"/>
      <c r="U7671" s="733"/>
      <c r="V7671" s="733"/>
      <c r="W7671" s="733"/>
      <c r="X7671" s="733"/>
      <c r="Y7671" s="733"/>
      <c r="Z7671" s="733"/>
      <c r="AA7671" s="738"/>
      <c r="AB7671" s="736"/>
      <c r="AC7671" s="739"/>
      <c r="AD7671" s="566"/>
    </row>
    <row r="7672" spans="1:51" hidden="1" outlineLevel="1" x14ac:dyDescent="0.45">
      <c r="B7672" s="730"/>
      <c r="C7672" s="731"/>
      <c r="D7672" s="736"/>
      <c r="E7672" s="737"/>
      <c r="F7672" s="737"/>
      <c r="G7672" s="737"/>
      <c r="H7672" s="737"/>
      <c r="I7672" s="737"/>
      <c r="J7672" s="737"/>
      <c r="K7672" s="737"/>
      <c r="L7672" s="737"/>
      <c r="M7672" s="737"/>
      <c r="N7672" s="737"/>
      <c r="O7672" s="738"/>
      <c r="P7672" s="736"/>
      <c r="Q7672" s="737"/>
      <c r="R7672" s="737"/>
      <c r="S7672" s="737"/>
      <c r="T7672" s="737"/>
      <c r="U7672" s="737"/>
      <c r="V7672" s="737"/>
      <c r="W7672" s="737"/>
      <c r="X7672" s="737"/>
      <c r="Y7672" s="737"/>
      <c r="Z7672" s="737"/>
      <c r="AA7672" s="738"/>
      <c r="AB7672" s="736"/>
      <c r="AC7672" s="739"/>
      <c r="AD7672" s="566"/>
    </row>
    <row r="7673" spans="1:51" hidden="1" outlineLevel="1" x14ac:dyDescent="0.45">
      <c r="B7673" s="730"/>
      <c r="C7673" s="731"/>
      <c r="D7673" s="736"/>
      <c r="E7673" s="737"/>
      <c r="F7673" s="737"/>
      <c r="G7673" s="737"/>
      <c r="H7673" s="737"/>
      <c r="I7673" s="737"/>
      <c r="J7673" s="737"/>
      <c r="K7673" s="737"/>
      <c r="L7673" s="737"/>
      <c r="M7673" s="737"/>
      <c r="N7673" s="737"/>
      <c r="O7673" s="738"/>
      <c r="P7673" s="736"/>
      <c r="Q7673" s="737"/>
      <c r="R7673" s="737"/>
      <c r="S7673" s="737"/>
      <c r="T7673" s="737"/>
      <c r="U7673" s="737"/>
      <c r="V7673" s="737"/>
      <c r="W7673" s="737"/>
      <c r="X7673" s="737"/>
      <c r="Y7673" s="737"/>
      <c r="Z7673" s="737"/>
      <c r="AA7673" s="738"/>
      <c r="AB7673" s="736"/>
      <c r="AC7673" s="739"/>
      <c r="AD7673" s="566"/>
    </row>
    <row r="7674" spans="1:51" hidden="1" outlineLevel="1" x14ac:dyDescent="0.45">
      <c r="B7674" s="730"/>
      <c r="C7674" s="731"/>
      <c r="D7674" s="736"/>
      <c r="E7674" s="737"/>
      <c r="F7674" s="737"/>
      <c r="G7674" s="737"/>
      <c r="H7674" s="737"/>
      <c r="I7674" s="737"/>
      <c r="J7674" s="737"/>
      <c r="K7674" s="737"/>
      <c r="L7674" s="737"/>
      <c r="M7674" s="737"/>
      <c r="N7674" s="737"/>
      <c r="O7674" s="738"/>
      <c r="P7674" s="736"/>
      <c r="Q7674" s="737"/>
      <c r="R7674" s="737"/>
      <c r="S7674" s="737"/>
      <c r="T7674" s="737"/>
      <c r="U7674" s="737"/>
      <c r="V7674" s="737"/>
      <c r="W7674" s="737"/>
      <c r="X7674" s="737"/>
      <c r="Y7674" s="737"/>
      <c r="Z7674" s="737"/>
      <c r="AA7674" s="738"/>
      <c r="AB7674" s="736"/>
      <c r="AC7674" s="739"/>
      <c r="AD7674" s="566"/>
    </row>
    <row r="7675" spans="1:51" hidden="1" outlineLevel="1" x14ac:dyDescent="0.45">
      <c r="B7675" s="740"/>
      <c r="C7675" s="731"/>
      <c r="D7675" s="736"/>
      <c r="E7675" s="737"/>
      <c r="F7675" s="737"/>
      <c r="G7675" s="737"/>
      <c r="H7675" s="737"/>
      <c r="I7675" s="737"/>
      <c r="J7675" s="737"/>
      <c r="K7675" s="737"/>
      <c r="L7675" s="737"/>
      <c r="M7675" s="737"/>
      <c r="N7675" s="737"/>
      <c r="O7675" s="738"/>
      <c r="P7675" s="736"/>
      <c r="Q7675" s="737"/>
      <c r="R7675" s="737"/>
      <c r="S7675" s="737"/>
      <c r="T7675" s="737"/>
      <c r="U7675" s="737"/>
      <c r="V7675" s="737"/>
      <c r="W7675" s="737"/>
      <c r="X7675" s="737"/>
      <c r="Y7675" s="737"/>
      <c r="Z7675" s="737"/>
      <c r="AA7675" s="738"/>
      <c r="AB7675" s="736"/>
      <c r="AC7675" s="739"/>
      <c r="AD7675" s="566"/>
    </row>
    <row r="7676" spans="1:51" hidden="1" outlineLevel="1" x14ac:dyDescent="0.45">
      <c r="B7676" s="740"/>
      <c r="C7676" s="731"/>
      <c r="D7676" s="736"/>
      <c r="E7676" s="737"/>
      <c r="F7676" s="737"/>
      <c r="G7676" s="737"/>
      <c r="H7676" s="737"/>
      <c r="I7676" s="737"/>
      <c r="J7676" s="737"/>
      <c r="K7676" s="737"/>
      <c r="L7676" s="737"/>
      <c r="M7676" s="737"/>
      <c r="N7676" s="737"/>
      <c r="O7676" s="738"/>
      <c r="P7676" s="736"/>
      <c r="Q7676" s="737"/>
      <c r="R7676" s="737"/>
      <c r="S7676" s="737"/>
      <c r="T7676" s="737"/>
      <c r="U7676" s="737"/>
      <c r="V7676" s="737"/>
      <c r="W7676" s="737"/>
      <c r="X7676" s="737"/>
      <c r="Y7676" s="737"/>
      <c r="Z7676" s="737"/>
      <c r="AA7676" s="738"/>
      <c r="AB7676" s="736"/>
      <c r="AC7676" s="739"/>
      <c r="AD7676" s="566"/>
    </row>
    <row r="7677" spans="1:51" hidden="1" outlineLevel="1" x14ac:dyDescent="0.45">
      <c r="B7677" s="740"/>
      <c r="C7677" s="731"/>
      <c r="D7677" s="736"/>
      <c r="E7677" s="737"/>
      <c r="F7677" s="737"/>
      <c r="G7677" s="737"/>
      <c r="H7677" s="737"/>
      <c r="I7677" s="737"/>
      <c r="J7677" s="737"/>
      <c r="K7677" s="737"/>
      <c r="L7677" s="737"/>
      <c r="M7677" s="737"/>
      <c r="N7677" s="737"/>
      <c r="O7677" s="738"/>
      <c r="P7677" s="736"/>
      <c r="Q7677" s="737"/>
      <c r="R7677" s="737"/>
      <c r="S7677" s="737"/>
      <c r="T7677" s="737"/>
      <c r="U7677" s="737"/>
      <c r="V7677" s="737"/>
      <c r="W7677" s="737"/>
      <c r="X7677" s="737"/>
      <c r="Y7677" s="737"/>
      <c r="Z7677" s="737"/>
      <c r="AA7677" s="738"/>
      <c r="AB7677" s="736"/>
      <c r="AC7677" s="739"/>
      <c r="AD7677" s="566"/>
    </row>
    <row r="7678" spans="1:51" hidden="1" outlineLevel="1" x14ac:dyDescent="0.45">
      <c r="B7678" s="730"/>
      <c r="C7678" s="731"/>
      <c r="D7678" s="736"/>
      <c r="E7678" s="737"/>
      <c r="F7678" s="737"/>
      <c r="G7678" s="737"/>
      <c r="H7678" s="737"/>
      <c r="I7678" s="737"/>
      <c r="J7678" s="737"/>
      <c r="K7678" s="737"/>
      <c r="L7678" s="737"/>
      <c r="M7678" s="737"/>
      <c r="N7678" s="737"/>
      <c r="O7678" s="738"/>
      <c r="P7678" s="732"/>
      <c r="Q7678" s="733"/>
      <c r="R7678" s="733"/>
      <c r="S7678" s="733"/>
      <c r="T7678" s="733"/>
      <c r="U7678" s="733"/>
      <c r="V7678" s="733"/>
      <c r="W7678" s="733"/>
      <c r="X7678" s="733"/>
      <c r="Y7678" s="733"/>
      <c r="Z7678" s="733"/>
      <c r="AA7678" s="738"/>
      <c r="AB7678" s="736"/>
      <c r="AC7678" s="739"/>
      <c r="AD7678" s="566"/>
    </row>
    <row r="7679" spans="1:51" hidden="1" outlineLevel="1" x14ac:dyDescent="0.45">
      <c r="B7679" s="730"/>
      <c r="C7679" s="731"/>
      <c r="D7679" s="736"/>
      <c r="E7679" s="737"/>
      <c r="F7679" s="737"/>
      <c r="G7679" s="737"/>
      <c r="H7679" s="737"/>
      <c r="I7679" s="737"/>
      <c r="J7679" s="737"/>
      <c r="K7679" s="737"/>
      <c r="L7679" s="737"/>
      <c r="M7679" s="737"/>
      <c r="N7679" s="737"/>
      <c r="O7679" s="738"/>
      <c r="P7679" s="736"/>
      <c r="Q7679" s="737"/>
      <c r="R7679" s="737"/>
      <c r="S7679" s="737"/>
      <c r="T7679" s="737"/>
      <c r="U7679" s="737"/>
      <c r="V7679" s="737"/>
      <c r="W7679" s="737"/>
      <c r="X7679" s="737"/>
      <c r="Y7679" s="737"/>
      <c r="Z7679" s="737"/>
      <c r="AA7679" s="738"/>
      <c r="AB7679" s="736"/>
      <c r="AC7679" s="739"/>
      <c r="AD7679" s="566"/>
    </row>
    <row r="7680" spans="1:51" hidden="1" outlineLevel="1" x14ac:dyDescent="0.45">
      <c r="B7680" s="730"/>
      <c r="C7680" s="731"/>
      <c r="D7680" s="736"/>
      <c r="E7680" s="737"/>
      <c r="F7680" s="737"/>
      <c r="G7680" s="737"/>
      <c r="H7680" s="737"/>
      <c r="I7680" s="737"/>
      <c r="J7680" s="737"/>
      <c r="K7680" s="737"/>
      <c r="L7680" s="737"/>
      <c r="M7680" s="737"/>
      <c r="N7680" s="737"/>
      <c r="O7680" s="738"/>
      <c r="P7680" s="736"/>
      <c r="Q7680" s="737"/>
      <c r="R7680" s="737"/>
      <c r="S7680" s="737"/>
      <c r="T7680" s="737"/>
      <c r="U7680" s="737"/>
      <c r="V7680" s="737"/>
      <c r="W7680" s="737"/>
      <c r="X7680" s="737"/>
      <c r="Y7680" s="737"/>
      <c r="Z7680" s="737"/>
      <c r="AA7680" s="738"/>
      <c r="AB7680" s="736"/>
      <c r="AC7680" s="739"/>
      <c r="AD7680" s="566"/>
    </row>
    <row r="7681" spans="2:30" hidden="1" outlineLevel="1" x14ac:dyDescent="0.45">
      <c r="B7681" s="730"/>
      <c r="C7681" s="731"/>
      <c r="D7681" s="736"/>
      <c r="E7681" s="737"/>
      <c r="F7681" s="737"/>
      <c r="G7681" s="737"/>
      <c r="H7681" s="737"/>
      <c r="I7681" s="737"/>
      <c r="J7681" s="737"/>
      <c r="K7681" s="737"/>
      <c r="L7681" s="737"/>
      <c r="M7681" s="737"/>
      <c r="N7681" s="737"/>
      <c r="O7681" s="738"/>
      <c r="P7681" s="736"/>
      <c r="Q7681" s="737"/>
      <c r="R7681" s="737"/>
      <c r="S7681" s="737"/>
      <c r="T7681" s="737"/>
      <c r="U7681" s="737"/>
      <c r="V7681" s="737"/>
      <c r="W7681" s="737"/>
      <c r="X7681" s="737"/>
      <c r="Y7681" s="737"/>
      <c r="Z7681" s="737"/>
      <c r="AA7681" s="738"/>
      <c r="AB7681" s="736"/>
      <c r="AC7681" s="739"/>
      <c r="AD7681" s="566"/>
    </row>
    <row r="7682" spans="2:30" hidden="1" outlineLevel="1" x14ac:dyDescent="0.45">
      <c r="B7682" s="740"/>
      <c r="C7682" s="731"/>
      <c r="D7682" s="736"/>
      <c r="E7682" s="737"/>
      <c r="F7682" s="737"/>
      <c r="G7682" s="737"/>
      <c r="H7682" s="737"/>
      <c r="I7682" s="737"/>
      <c r="J7682" s="737"/>
      <c r="K7682" s="737"/>
      <c r="L7682" s="737"/>
      <c r="M7682" s="737"/>
      <c r="N7682" s="737"/>
      <c r="O7682" s="738"/>
      <c r="P7682" s="736"/>
      <c r="Q7682" s="737"/>
      <c r="R7682" s="737"/>
      <c r="S7682" s="737"/>
      <c r="T7682" s="737"/>
      <c r="U7682" s="737"/>
      <c r="V7682" s="737"/>
      <c r="W7682" s="737"/>
      <c r="X7682" s="737"/>
      <c r="Y7682" s="737"/>
      <c r="Z7682" s="737"/>
      <c r="AA7682" s="738"/>
      <c r="AB7682" s="736"/>
      <c r="AC7682" s="739"/>
      <c r="AD7682" s="566"/>
    </row>
    <row r="7683" spans="2:30" hidden="1" outlineLevel="1" x14ac:dyDescent="0.45">
      <c r="B7683" s="740"/>
      <c r="C7683" s="731"/>
      <c r="D7683" s="736"/>
      <c r="E7683" s="737"/>
      <c r="F7683" s="737"/>
      <c r="G7683" s="737"/>
      <c r="H7683" s="737"/>
      <c r="I7683" s="737"/>
      <c r="J7683" s="737"/>
      <c r="K7683" s="737"/>
      <c r="L7683" s="737"/>
      <c r="M7683" s="737"/>
      <c r="N7683" s="737"/>
      <c r="O7683" s="738"/>
      <c r="P7683" s="736"/>
      <c r="Q7683" s="737"/>
      <c r="R7683" s="737"/>
      <c r="S7683" s="737"/>
      <c r="T7683" s="737"/>
      <c r="U7683" s="737"/>
      <c r="V7683" s="737"/>
      <c r="W7683" s="737"/>
      <c r="X7683" s="737"/>
      <c r="Y7683" s="737"/>
      <c r="Z7683" s="737"/>
      <c r="AA7683" s="738"/>
      <c r="AB7683" s="736"/>
      <c r="AC7683" s="739"/>
      <c r="AD7683" s="566"/>
    </row>
    <row r="7684" spans="2:30" hidden="1" outlineLevel="1" x14ac:dyDescent="0.45">
      <c r="B7684" s="740"/>
      <c r="C7684" s="731"/>
      <c r="D7684" s="736"/>
      <c r="E7684" s="737"/>
      <c r="F7684" s="737"/>
      <c r="G7684" s="737"/>
      <c r="H7684" s="737"/>
      <c r="I7684" s="737"/>
      <c r="J7684" s="737"/>
      <c r="K7684" s="737"/>
      <c r="L7684" s="737"/>
      <c r="M7684" s="737"/>
      <c r="N7684" s="737"/>
      <c r="O7684" s="738"/>
      <c r="P7684" s="736"/>
      <c r="Q7684" s="737"/>
      <c r="R7684" s="737"/>
      <c r="S7684" s="737"/>
      <c r="T7684" s="737"/>
      <c r="U7684" s="737"/>
      <c r="V7684" s="737"/>
      <c r="W7684" s="737"/>
      <c r="X7684" s="737"/>
      <c r="Y7684" s="737"/>
      <c r="Z7684" s="737"/>
      <c r="AA7684" s="738"/>
      <c r="AB7684" s="736"/>
      <c r="AC7684" s="739"/>
      <c r="AD7684" s="566"/>
    </row>
    <row r="7685" spans="2:30" hidden="1" outlineLevel="1" x14ac:dyDescent="0.45">
      <c r="B7685" s="730"/>
      <c r="C7685" s="731"/>
      <c r="D7685" s="736"/>
      <c r="E7685" s="737"/>
      <c r="F7685" s="737"/>
      <c r="G7685" s="737"/>
      <c r="H7685" s="737"/>
      <c r="I7685" s="737"/>
      <c r="J7685" s="737"/>
      <c r="K7685" s="737"/>
      <c r="L7685" s="737"/>
      <c r="M7685" s="737"/>
      <c r="N7685" s="737"/>
      <c r="O7685" s="738"/>
      <c r="P7685" s="732"/>
      <c r="Q7685" s="733"/>
      <c r="R7685" s="733"/>
      <c r="S7685" s="733"/>
      <c r="T7685" s="733"/>
      <c r="U7685" s="733"/>
      <c r="V7685" s="733"/>
      <c r="W7685" s="733"/>
      <c r="X7685" s="733"/>
      <c r="Y7685" s="733"/>
      <c r="Z7685" s="733"/>
      <c r="AA7685" s="738"/>
      <c r="AB7685" s="736"/>
      <c r="AC7685" s="739"/>
      <c r="AD7685" s="566"/>
    </row>
    <row r="7686" spans="2:30" hidden="1" outlineLevel="1" x14ac:dyDescent="0.45">
      <c r="B7686" s="730"/>
      <c r="C7686" s="731"/>
      <c r="D7686" s="736"/>
      <c r="E7686" s="737"/>
      <c r="F7686" s="737"/>
      <c r="G7686" s="737"/>
      <c r="H7686" s="737"/>
      <c r="I7686" s="737"/>
      <c r="J7686" s="737"/>
      <c r="K7686" s="737"/>
      <c r="L7686" s="737"/>
      <c r="M7686" s="737"/>
      <c r="N7686" s="737"/>
      <c r="O7686" s="738"/>
      <c r="P7686" s="736"/>
      <c r="Q7686" s="737"/>
      <c r="R7686" s="737"/>
      <c r="S7686" s="737"/>
      <c r="T7686" s="737"/>
      <c r="U7686" s="737"/>
      <c r="V7686" s="737"/>
      <c r="W7686" s="737"/>
      <c r="X7686" s="737"/>
      <c r="Y7686" s="737"/>
      <c r="Z7686" s="737"/>
      <c r="AA7686" s="738"/>
      <c r="AB7686" s="736"/>
      <c r="AC7686" s="739"/>
      <c r="AD7686" s="566"/>
    </row>
    <row r="7687" spans="2:30" hidden="1" outlineLevel="1" x14ac:dyDescent="0.45">
      <c r="B7687" s="730"/>
      <c r="C7687" s="731"/>
      <c r="D7687" s="736"/>
      <c r="E7687" s="737"/>
      <c r="F7687" s="737"/>
      <c r="G7687" s="737"/>
      <c r="H7687" s="737"/>
      <c r="I7687" s="737"/>
      <c r="J7687" s="737"/>
      <c r="K7687" s="737"/>
      <c r="L7687" s="737"/>
      <c r="M7687" s="737"/>
      <c r="N7687" s="737"/>
      <c r="O7687" s="738"/>
      <c r="P7687" s="736"/>
      <c r="Q7687" s="737"/>
      <c r="R7687" s="737"/>
      <c r="S7687" s="737"/>
      <c r="T7687" s="737"/>
      <c r="U7687" s="737"/>
      <c r="V7687" s="737"/>
      <c r="W7687" s="737"/>
      <c r="X7687" s="737"/>
      <c r="Y7687" s="737"/>
      <c r="Z7687" s="737"/>
      <c r="AA7687" s="738"/>
      <c r="AB7687" s="736"/>
      <c r="AC7687" s="739"/>
      <c r="AD7687" s="566"/>
    </row>
    <row r="7688" spans="2:30" hidden="1" outlineLevel="1" x14ac:dyDescent="0.45">
      <c r="B7688" s="730"/>
      <c r="C7688" s="731"/>
      <c r="D7688" s="736"/>
      <c r="E7688" s="737"/>
      <c r="F7688" s="737"/>
      <c r="G7688" s="737"/>
      <c r="H7688" s="737"/>
      <c r="I7688" s="737"/>
      <c r="J7688" s="737"/>
      <c r="K7688" s="737"/>
      <c r="L7688" s="737"/>
      <c r="M7688" s="737"/>
      <c r="N7688" s="737"/>
      <c r="O7688" s="738"/>
      <c r="P7688" s="736"/>
      <c r="Q7688" s="737"/>
      <c r="R7688" s="737"/>
      <c r="S7688" s="737"/>
      <c r="T7688" s="737"/>
      <c r="U7688" s="737"/>
      <c r="V7688" s="737"/>
      <c r="W7688" s="737"/>
      <c r="X7688" s="737"/>
      <c r="Y7688" s="737"/>
      <c r="Z7688" s="737"/>
      <c r="AA7688" s="738"/>
      <c r="AB7688" s="736"/>
      <c r="AC7688" s="739"/>
      <c r="AD7688" s="566"/>
    </row>
    <row r="7689" spans="2:30" hidden="1" outlineLevel="1" x14ac:dyDescent="0.45">
      <c r="B7689" s="740"/>
      <c r="C7689" s="731"/>
      <c r="D7689" s="736"/>
      <c r="E7689" s="737"/>
      <c r="F7689" s="737"/>
      <c r="G7689" s="737"/>
      <c r="H7689" s="737"/>
      <c r="I7689" s="737"/>
      <c r="J7689" s="737"/>
      <c r="K7689" s="737"/>
      <c r="L7689" s="737"/>
      <c r="M7689" s="737"/>
      <c r="N7689" s="737"/>
      <c r="O7689" s="738"/>
      <c r="P7689" s="736"/>
      <c r="Q7689" s="737"/>
      <c r="R7689" s="737"/>
      <c r="S7689" s="737"/>
      <c r="T7689" s="737"/>
      <c r="U7689" s="737"/>
      <c r="V7689" s="737"/>
      <c r="W7689" s="737"/>
      <c r="X7689" s="737"/>
      <c r="Y7689" s="737"/>
      <c r="Z7689" s="737"/>
      <c r="AA7689" s="738"/>
      <c r="AB7689" s="736"/>
      <c r="AC7689" s="739"/>
      <c r="AD7689" s="566"/>
    </row>
    <row r="7690" spans="2:30" hidden="1" outlineLevel="1" x14ac:dyDescent="0.45">
      <c r="B7690" s="740"/>
      <c r="C7690" s="731"/>
      <c r="D7690" s="736"/>
      <c r="E7690" s="737"/>
      <c r="F7690" s="737"/>
      <c r="G7690" s="737"/>
      <c r="H7690" s="737"/>
      <c r="I7690" s="737"/>
      <c r="J7690" s="737"/>
      <c r="K7690" s="737"/>
      <c r="L7690" s="737"/>
      <c r="M7690" s="737"/>
      <c r="N7690" s="737"/>
      <c r="O7690" s="738"/>
      <c r="P7690" s="736"/>
      <c r="Q7690" s="737"/>
      <c r="R7690" s="737"/>
      <c r="S7690" s="737"/>
      <c r="T7690" s="737"/>
      <c r="U7690" s="737"/>
      <c r="V7690" s="737"/>
      <c r="W7690" s="737"/>
      <c r="X7690" s="737"/>
      <c r="Y7690" s="737"/>
      <c r="Z7690" s="737"/>
      <c r="AA7690" s="738"/>
      <c r="AB7690" s="736"/>
      <c r="AC7690" s="739"/>
      <c r="AD7690" s="566"/>
    </row>
    <row r="7691" spans="2:30" hidden="1" outlineLevel="1" x14ac:dyDescent="0.45">
      <c r="B7691" s="740"/>
      <c r="C7691" s="731"/>
      <c r="D7691" s="736"/>
      <c r="E7691" s="737"/>
      <c r="F7691" s="737"/>
      <c r="G7691" s="737"/>
      <c r="H7691" s="737"/>
      <c r="I7691" s="737"/>
      <c r="J7691" s="737"/>
      <c r="K7691" s="737"/>
      <c r="L7691" s="737"/>
      <c r="M7691" s="737"/>
      <c r="N7691" s="737"/>
      <c r="O7691" s="738"/>
      <c r="P7691" s="736"/>
      <c r="Q7691" s="737"/>
      <c r="R7691" s="737"/>
      <c r="S7691" s="737"/>
      <c r="T7691" s="737"/>
      <c r="U7691" s="737"/>
      <c r="V7691" s="737"/>
      <c r="W7691" s="737"/>
      <c r="X7691" s="737"/>
      <c r="Y7691" s="737"/>
      <c r="Z7691" s="737"/>
      <c r="AA7691" s="738"/>
      <c r="AB7691" s="736"/>
      <c r="AC7691" s="739"/>
      <c r="AD7691" s="566"/>
    </row>
    <row r="7692" spans="2:30" hidden="1" outlineLevel="1" x14ac:dyDescent="0.45">
      <c r="B7692" s="730"/>
      <c r="C7692" s="731"/>
      <c r="D7692" s="736"/>
      <c r="E7692" s="737"/>
      <c r="F7692" s="737"/>
      <c r="G7692" s="737"/>
      <c r="H7692" s="737"/>
      <c r="I7692" s="737"/>
      <c r="J7692" s="737"/>
      <c r="K7692" s="737"/>
      <c r="L7692" s="737"/>
      <c r="M7692" s="737"/>
      <c r="N7692" s="737"/>
      <c r="O7692" s="738"/>
      <c r="P7692" s="732"/>
      <c r="Q7692" s="733"/>
      <c r="R7692" s="733"/>
      <c r="S7692" s="733"/>
      <c r="T7692" s="733"/>
      <c r="U7692" s="733"/>
      <c r="V7692" s="733"/>
      <c r="W7692" s="733"/>
      <c r="X7692" s="733"/>
      <c r="Y7692" s="733"/>
      <c r="Z7692" s="733"/>
      <c r="AA7692" s="738"/>
      <c r="AB7692" s="736"/>
      <c r="AC7692" s="739"/>
      <c r="AD7692" s="566"/>
    </row>
    <row r="7693" spans="2:30" hidden="1" outlineLevel="1" x14ac:dyDescent="0.45">
      <c r="B7693" s="730"/>
      <c r="C7693" s="731"/>
      <c r="D7693" s="736"/>
      <c r="E7693" s="737"/>
      <c r="F7693" s="737"/>
      <c r="G7693" s="737"/>
      <c r="H7693" s="737"/>
      <c r="I7693" s="737"/>
      <c r="J7693" s="737"/>
      <c r="K7693" s="737"/>
      <c r="L7693" s="737"/>
      <c r="M7693" s="737"/>
      <c r="N7693" s="737"/>
      <c r="O7693" s="738"/>
      <c r="P7693" s="736"/>
      <c r="Q7693" s="737"/>
      <c r="R7693" s="737"/>
      <c r="S7693" s="737"/>
      <c r="T7693" s="737"/>
      <c r="U7693" s="737"/>
      <c r="V7693" s="737"/>
      <c r="W7693" s="737"/>
      <c r="X7693" s="737"/>
      <c r="Y7693" s="737"/>
      <c r="Z7693" s="737"/>
      <c r="AA7693" s="738"/>
      <c r="AB7693" s="736"/>
      <c r="AC7693" s="739"/>
      <c r="AD7693" s="566"/>
    </row>
    <row r="7694" spans="2:30" hidden="1" outlineLevel="1" x14ac:dyDescent="0.45">
      <c r="B7694" s="730"/>
      <c r="C7694" s="731"/>
      <c r="D7694" s="736"/>
      <c r="E7694" s="737"/>
      <c r="F7694" s="737"/>
      <c r="G7694" s="737"/>
      <c r="H7694" s="737"/>
      <c r="I7694" s="737"/>
      <c r="J7694" s="737"/>
      <c r="K7694" s="737"/>
      <c r="L7694" s="737"/>
      <c r="M7694" s="737"/>
      <c r="N7694" s="737"/>
      <c r="O7694" s="738"/>
      <c r="P7694" s="736"/>
      <c r="Q7694" s="737"/>
      <c r="R7694" s="737"/>
      <c r="S7694" s="737"/>
      <c r="T7694" s="737"/>
      <c r="U7694" s="737"/>
      <c r="V7694" s="737"/>
      <c r="W7694" s="737"/>
      <c r="X7694" s="737"/>
      <c r="Y7694" s="737"/>
      <c r="Z7694" s="737"/>
      <c r="AA7694" s="738"/>
      <c r="AB7694" s="736"/>
      <c r="AC7694" s="739"/>
      <c r="AD7694" s="566"/>
    </row>
    <row r="7695" spans="2:30" hidden="1" outlineLevel="1" x14ac:dyDescent="0.45">
      <c r="B7695" s="730"/>
      <c r="C7695" s="731"/>
      <c r="D7695" s="732"/>
      <c r="E7695" s="733"/>
      <c r="F7695" s="733"/>
      <c r="G7695" s="733"/>
      <c r="H7695" s="733"/>
      <c r="I7695" s="733"/>
      <c r="J7695" s="733"/>
      <c r="K7695" s="733"/>
      <c r="L7695" s="733"/>
      <c r="M7695" s="733"/>
      <c r="N7695" s="733"/>
      <c r="O7695" s="734"/>
      <c r="P7695" s="732"/>
      <c r="Q7695" s="733"/>
      <c r="R7695" s="733"/>
      <c r="S7695" s="733"/>
      <c r="T7695" s="733"/>
      <c r="U7695" s="733"/>
      <c r="V7695" s="733"/>
      <c r="W7695" s="733"/>
      <c r="X7695" s="733"/>
      <c r="Y7695" s="733"/>
      <c r="Z7695" s="733"/>
      <c r="AA7695" s="734"/>
      <c r="AB7695" s="732"/>
      <c r="AC7695" s="735"/>
      <c r="AD7695" s="566"/>
    </row>
    <row r="7696" spans="2:30" hidden="1" outlineLevel="1" x14ac:dyDescent="0.45">
      <c r="B7696" s="730"/>
      <c r="C7696" s="731"/>
      <c r="D7696" s="736"/>
      <c r="E7696" s="737"/>
      <c r="F7696" s="737"/>
      <c r="G7696" s="737"/>
      <c r="H7696" s="737"/>
      <c r="I7696" s="737"/>
      <c r="J7696" s="737"/>
      <c r="K7696" s="737"/>
      <c r="L7696" s="737"/>
      <c r="M7696" s="737"/>
      <c r="N7696" s="737"/>
      <c r="O7696" s="738"/>
      <c r="P7696" s="732"/>
      <c r="Q7696" s="733"/>
      <c r="R7696" s="733"/>
      <c r="S7696" s="733"/>
      <c r="T7696" s="733"/>
      <c r="U7696" s="733"/>
      <c r="V7696" s="733"/>
      <c r="W7696" s="733"/>
      <c r="X7696" s="733"/>
      <c r="Y7696" s="733"/>
      <c r="Z7696" s="733"/>
      <c r="AA7696" s="738"/>
      <c r="AB7696" s="736"/>
      <c r="AC7696" s="739"/>
      <c r="AD7696" s="566"/>
    </row>
    <row r="7697" spans="2:30" hidden="1" outlineLevel="1" x14ac:dyDescent="0.45">
      <c r="B7697" s="730"/>
      <c r="C7697" s="731"/>
      <c r="D7697" s="736"/>
      <c r="E7697" s="737"/>
      <c r="F7697" s="737"/>
      <c r="G7697" s="737"/>
      <c r="H7697" s="737"/>
      <c r="I7697" s="737"/>
      <c r="J7697" s="737"/>
      <c r="K7697" s="737"/>
      <c r="L7697" s="737"/>
      <c r="M7697" s="737"/>
      <c r="N7697" s="737"/>
      <c r="O7697" s="738"/>
      <c r="P7697" s="736"/>
      <c r="Q7697" s="737"/>
      <c r="R7697" s="737"/>
      <c r="S7697" s="737"/>
      <c r="T7697" s="737"/>
      <c r="U7697" s="737"/>
      <c r="V7697" s="737"/>
      <c r="W7697" s="737"/>
      <c r="X7697" s="737"/>
      <c r="Y7697" s="737"/>
      <c r="Z7697" s="737"/>
      <c r="AA7697" s="738"/>
      <c r="AB7697" s="736"/>
      <c r="AC7697" s="739"/>
      <c r="AD7697" s="566"/>
    </row>
    <row r="7698" spans="2:30" hidden="1" outlineLevel="1" x14ac:dyDescent="0.45">
      <c r="B7698" s="730"/>
      <c r="C7698" s="731"/>
      <c r="D7698" s="736"/>
      <c r="E7698" s="737"/>
      <c r="F7698" s="737"/>
      <c r="G7698" s="737"/>
      <c r="H7698" s="737"/>
      <c r="I7698" s="737"/>
      <c r="J7698" s="737"/>
      <c r="K7698" s="737"/>
      <c r="L7698" s="737"/>
      <c r="M7698" s="737"/>
      <c r="N7698" s="737"/>
      <c r="O7698" s="738"/>
      <c r="P7698" s="736"/>
      <c r="Q7698" s="737"/>
      <c r="R7698" s="737"/>
      <c r="S7698" s="737"/>
      <c r="T7698" s="737"/>
      <c r="U7698" s="737"/>
      <c r="V7698" s="737"/>
      <c r="W7698" s="737"/>
      <c r="X7698" s="737"/>
      <c r="Y7698" s="737"/>
      <c r="Z7698" s="737"/>
      <c r="AA7698" s="738"/>
      <c r="AB7698" s="736"/>
      <c r="AC7698" s="739"/>
      <c r="AD7698" s="566"/>
    </row>
    <row r="7699" spans="2:30" hidden="1" outlineLevel="1" x14ac:dyDescent="0.45">
      <c r="B7699" s="730"/>
      <c r="C7699" s="731"/>
      <c r="D7699" s="736"/>
      <c r="E7699" s="737"/>
      <c r="F7699" s="737"/>
      <c r="G7699" s="737"/>
      <c r="H7699" s="737"/>
      <c r="I7699" s="737"/>
      <c r="J7699" s="737"/>
      <c r="K7699" s="737"/>
      <c r="L7699" s="737"/>
      <c r="M7699" s="737"/>
      <c r="N7699" s="737"/>
      <c r="O7699" s="738"/>
      <c r="P7699" s="736"/>
      <c r="Q7699" s="737"/>
      <c r="R7699" s="737"/>
      <c r="S7699" s="737"/>
      <c r="T7699" s="737"/>
      <c r="U7699" s="737"/>
      <c r="V7699" s="737"/>
      <c r="W7699" s="737"/>
      <c r="X7699" s="737"/>
      <c r="Y7699" s="737"/>
      <c r="Z7699" s="737"/>
      <c r="AA7699" s="738"/>
      <c r="AB7699" s="736"/>
      <c r="AC7699" s="739"/>
      <c r="AD7699" s="566"/>
    </row>
    <row r="7700" spans="2:30" hidden="1" outlineLevel="1" x14ac:dyDescent="0.45">
      <c r="B7700" s="740"/>
      <c r="C7700" s="731"/>
      <c r="D7700" s="736"/>
      <c r="E7700" s="737"/>
      <c r="F7700" s="737"/>
      <c r="G7700" s="737"/>
      <c r="H7700" s="737"/>
      <c r="I7700" s="737"/>
      <c r="J7700" s="737"/>
      <c r="K7700" s="737"/>
      <c r="L7700" s="737"/>
      <c r="M7700" s="737"/>
      <c r="N7700" s="737"/>
      <c r="O7700" s="738"/>
      <c r="P7700" s="736"/>
      <c r="Q7700" s="737"/>
      <c r="R7700" s="737"/>
      <c r="S7700" s="737"/>
      <c r="T7700" s="737"/>
      <c r="U7700" s="737"/>
      <c r="V7700" s="737"/>
      <c r="W7700" s="737"/>
      <c r="X7700" s="737"/>
      <c r="Y7700" s="737"/>
      <c r="Z7700" s="737"/>
      <c r="AA7700" s="738"/>
      <c r="AB7700" s="736"/>
      <c r="AC7700" s="739"/>
      <c r="AD7700" s="566"/>
    </row>
    <row r="7701" spans="2:30" hidden="1" outlineLevel="1" x14ac:dyDescent="0.45">
      <c r="B7701" s="740"/>
      <c r="C7701" s="731"/>
      <c r="D7701" s="736"/>
      <c r="E7701" s="737"/>
      <c r="F7701" s="737"/>
      <c r="G7701" s="737"/>
      <c r="H7701" s="737"/>
      <c r="I7701" s="737"/>
      <c r="J7701" s="737"/>
      <c r="K7701" s="737"/>
      <c r="L7701" s="737"/>
      <c r="M7701" s="737"/>
      <c r="N7701" s="737"/>
      <c r="O7701" s="738"/>
      <c r="P7701" s="736"/>
      <c r="Q7701" s="737"/>
      <c r="R7701" s="737"/>
      <c r="S7701" s="737"/>
      <c r="T7701" s="737"/>
      <c r="U7701" s="737"/>
      <c r="V7701" s="737"/>
      <c r="W7701" s="737"/>
      <c r="X7701" s="737"/>
      <c r="Y7701" s="737"/>
      <c r="Z7701" s="737"/>
      <c r="AA7701" s="738"/>
      <c r="AB7701" s="736"/>
      <c r="AC7701" s="739"/>
      <c r="AD7701" s="566"/>
    </row>
    <row r="7702" spans="2:30" hidden="1" outlineLevel="1" x14ac:dyDescent="0.45">
      <c r="B7702" s="740"/>
      <c r="C7702" s="731"/>
      <c r="D7702" s="736"/>
      <c r="E7702" s="737"/>
      <c r="F7702" s="737"/>
      <c r="G7702" s="737"/>
      <c r="H7702" s="737"/>
      <c r="I7702" s="737"/>
      <c r="J7702" s="737"/>
      <c r="K7702" s="737"/>
      <c r="L7702" s="737"/>
      <c r="M7702" s="737"/>
      <c r="N7702" s="737"/>
      <c r="O7702" s="738"/>
      <c r="P7702" s="736"/>
      <c r="Q7702" s="737"/>
      <c r="R7702" s="737"/>
      <c r="S7702" s="737"/>
      <c r="T7702" s="737"/>
      <c r="U7702" s="737"/>
      <c r="V7702" s="737"/>
      <c r="W7702" s="737"/>
      <c r="X7702" s="737"/>
      <c r="Y7702" s="737"/>
      <c r="Z7702" s="737"/>
      <c r="AA7702" s="738"/>
      <c r="AB7702" s="736"/>
      <c r="AC7702" s="739"/>
      <c r="AD7702" s="566"/>
    </row>
    <row r="7703" spans="2:30" hidden="1" outlineLevel="1" x14ac:dyDescent="0.45">
      <c r="B7703" s="730"/>
      <c r="C7703" s="731"/>
      <c r="D7703" s="736"/>
      <c r="E7703" s="737"/>
      <c r="F7703" s="737"/>
      <c r="G7703" s="737"/>
      <c r="H7703" s="737"/>
      <c r="I7703" s="737"/>
      <c r="J7703" s="737"/>
      <c r="K7703" s="737"/>
      <c r="L7703" s="737"/>
      <c r="M7703" s="737"/>
      <c r="N7703" s="737"/>
      <c r="O7703" s="738"/>
      <c r="P7703" s="732"/>
      <c r="Q7703" s="733"/>
      <c r="R7703" s="733"/>
      <c r="S7703" s="733"/>
      <c r="T7703" s="733"/>
      <c r="U7703" s="733"/>
      <c r="V7703" s="733"/>
      <c r="W7703" s="733"/>
      <c r="X7703" s="733"/>
      <c r="Y7703" s="733"/>
      <c r="Z7703" s="733"/>
      <c r="AA7703" s="738"/>
      <c r="AB7703" s="736"/>
      <c r="AC7703" s="739"/>
      <c r="AD7703" s="566"/>
    </row>
    <row r="7704" spans="2:30" hidden="1" outlineLevel="1" x14ac:dyDescent="0.45">
      <c r="B7704" s="730"/>
      <c r="C7704" s="731"/>
      <c r="D7704" s="736"/>
      <c r="E7704" s="737"/>
      <c r="F7704" s="737"/>
      <c r="G7704" s="737"/>
      <c r="H7704" s="737"/>
      <c r="I7704" s="737"/>
      <c r="J7704" s="737"/>
      <c r="K7704" s="737"/>
      <c r="L7704" s="737"/>
      <c r="M7704" s="737"/>
      <c r="N7704" s="737"/>
      <c r="O7704" s="738"/>
      <c r="P7704" s="736"/>
      <c r="Q7704" s="737"/>
      <c r="R7704" s="737"/>
      <c r="S7704" s="737"/>
      <c r="T7704" s="737"/>
      <c r="U7704" s="737"/>
      <c r="V7704" s="737"/>
      <c r="W7704" s="737"/>
      <c r="X7704" s="737"/>
      <c r="Y7704" s="737"/>
      <c r="Z7704" s="737"/>
      <c r="AA7704" s="738"/>
      <c r="AB7704" s="736"/>
      <c r="AC7704" s="739"/>
      <c r="AD7704" s="566"/>
    </row>
    <row r="7705" spans="2:30" hidden="1" outlineLevel="1" x14ac:dyDescent="0.45">
      <c r="B7705" s="730"/>
      <c r="C7705" s="731"/>
      <c r="D7705" s="736"/>
      <c r="E7705" s="737"/>
      <c r="F7705" s="737"/>
      <c r="G7705" s="737"/>
      <c r="H7705" s="737"/>
      <c r="I7705" s="737"/>
      <c r="J7705" s="737"/>
      <c r="K7705" s="737"/>
      <c r="L7705" s="737"/>
      <c r="M7705" s="737"/>
      <c r="N7705" s="737"/>
      <c r="O7705" s="738"/>
      <c r="P7705" s="736"/>
      <c r="Q7705" s="737"/>
      <c r="R7705" s="737"/>
      <c r="S7705" s="737"/>
      <c r="T7705" s="737"/>
      <c r="U7705" s="737"/>
      <c r="V7705" s="737"/>
      <c r="W7705" s="737"/>
      <c r="X7705" s="737"/>
      <c r="Y7705" s="737"/>
      <c r="Z7705" s="737"/>
      <c r="AA7705" s="738"/>
      <c r="AB7705" s="736"/>
      <c r="AC7705" s="739"/>
      <c r="AD7705" s="566"/>
    </row>
    <row r="7706" spans="2:30" hidden="1" outlineLevel="1" x14ac:dyDescent="0.45">
      <c r="B7706" s="730"/>
      <c r="C7706" s="731"/>
      <c r="D7706" s="736"/>
      <c r="E7706" s="737"/>
      <c r="F7706" s="737"/>
      <c r="G7706" s="737"/>
      <c r="H7706" s="737"/>
      <c r="I7706" s="737"/>
      <c r="J7706" s="737"/>
      <c r="K7706" s="737"/>
      <c r="L7706" s="737"/>
      <c r="M7706" s="737"/>
      <c r="N7706" s="737"/>
      <c r="O7706" s="738"/>
      <c r="P7706" s="736"/>
      <c r="Q7706" s="737"/>
      <c r="R7706" s="737"/>
      <c r="S7706" s="737"/>
      <c r="T7706" s="737"/>
      <c r="U7706" s="737"/>
      <c r="V7706" s="737"/>
      <c r="W7706" s="737"/>
      <c r="X7706" s="737"/>
      <c r="Y7706" s="737"/>
      <c r="Z7706" s="737"/>
      <c r="AA7706" s="738"/>
      <c r="AB7706" s="736"/>
      <c r="AC7706" s="739"/>
      <c r="AD7706" s="566"/>
    </row>
    <row r="7707" spans="2:30" hidden="1" outlineLevel="1" x14ac:dyDescent="0.45">
      <c r="B7707" s="740"/>
      <c r="C7707" s="731"/>
      <c r="D7707" s="736"/>
      <c r="E7707" s="737"/>
      <c r="F7707" s="737"/>
      <c r="G7707" s="737"/>
      <c r="H7707" s="737"/>
      <c r="I7707" s="737"/>
      <c r="J7707" s="737"/>
      <c r="K7707" s="737"/>
      <c r="L7707" s="737"/>
      <c r="M7707" s="737"/>
      <c r="N7707" s="737"/>
      <c r="O7707" s="738"/>
      <c r="P7707" s="736"/>
      <c r="Q7707" s="737"/>
      <c r="R7707" s="737"/>
      <c r="S7707" s="737"/>
      <c r="T7707" s="737"/>
      <c r="U7707" s="737"/>
      <c r="V7707" s="737"/>
      <c r="W7707" s="737"/>
      <c r="X7707" s="737"/>
      <c r="Y7707" s="737"/>
      <c r="Z7707" s="737"/>
      <c r="AA7707" s="738"/>
      <c r="AB7707" s="736"/>
      <c r="AC7707" s="739"/>
      <c r="AD7707" s="566"/>
    </row>
    <row r="7708" spans="2:30" hidden="1" outlineLevel="1" x14ac:dyDescent="0.45">
      <c r="B7708" s="740"/>
      <c r="C7708" s="731"/>
      <c r="D7708" s="736"/>
      <c r="E7708" s="737"/>
      <c r="F7708" s="737"/>
      <c r="G7708" s="737"/>
      <c r="H7708" s="737"/>
      <c r="I7708" s="737"/>
      <c r="J7708" s="737"/>
      <c r="K7708" s="737"/>
      <c r="L7708" s="737"/>
      <c r="M7708" s="737"/>
      <c r="N7708" s="737"/>
      <c r="O7708" s="738"/>
      <c r="P7708" s="736"/>
      <c r="Q7708" s="737"/>
      <c r="R7708" s="737"/>
      <c r="S7708" s="737"/>
      <c r="T7708" s="737"/>
      <c r="U7708" s="737"/>
      <c r="V7708" s="737"/>
      <c r="W7708" s="737"/>
      <c r="X7708" s="737"/>
      <c r="Y7708" s="737"/>
      <c r="Z7708" s="737"/>
      <c r="AA7708" s="738"/>
      <c r="AB7708" s="736"/>
      <c r="AC7708" s="739"/>
      <c r="AD7708" s="566"/>
    </row>
    <row r="7709" spans="2:30" hidden="1" outlineLevel="1" x14ac:dyDescent="0.45">
      <c r="B7709" s="740"/>
      <c r="C7709" s="731"/>
      <c r="D7709" s="736"/>
      <c r="E7709" s="737"/>
      <c r="F7709" s="737"/>
      <c r="G7709" s="737"/>
      <c r="H7709" s="737"/>
      <c r="I7709" s="737"/>
      <c r="J7709" s="737"/>
      <c r="K7709" s="737"/>
      <c r="L7709" s="737"/>
      <c r="M7709" s="737"/>
      <c r="N7709" s="737"/>
      <c r="O7709" s="738"/>
      <c r="P7709" s="736"/>
      <c r="Q7709" s="737"/>
      <c r="R7709" s="737"/>
      <c r="S7709" s="737"/>
      <c r="T7709" s="737"/>
      <c r="U7709" s="737"/>
      <c r="V7709" s="737"/>
      <c r="W7709" s="737"/>
      <c r="X7709" s="737"/>
      <c r="Y7709" s="737"/>
      <c r="Z7709" s="737"/>
      <c r="AA7709" s="738"/>
      <c r="AB7709" s="736"/>
      <c r="AC7709" s="739"/>
      <c r="AD7709" s="566"/>
    </row>
    <row r="7710" spans="2:30" hidden="1" outlineLevel="1" x14ac:dyDescent="0.45">
      <c r="B7710" s="730"/>
      <c r="C7710" s="731"/>
      <c r="D7710" s="736"/>
      <c r="E7710" s="737"/>
      <c r="F7710" s="737"/>
      <c r="G7710" s="737"/>
      <c r="H7710" s="737"/>
      <c r="I7710" s="737"/>
      <c r="J7710" s="737"/>
      <c r="K7710" s="737"/>
      <c r="L7710" s="737"/>
      <c r="M7710" s="737"/>
      <c r="N7710" s="737"/>
      <c r="O7710" s="738"/>
      <c r="P7710" s="732"/>
      <c r="Q7710" s="733"/>
      <c r="R7710" s="733"/>
      <c r="S7710" s="733"/>
      <c r="T7710" s="733"/>
      <c r="U7710" s="733"/>
      <c r="V7710" s="733"/>
      <c r="W7710" s="733"/>
      <c r="X7710" s="733"/>
      <c r="Y7710" s="733"/>
      <c r="Z7710" s="733"/>
      <c r="AA7710" s="738"/>
      <c r="AB7710" s="736"/>
      <c r="AC7710" s="739"/>
      <c r="AD7710" s="566"/>
    </row>
    <row r="7711" spans="2:30" hidden="1" outlineLevel="1" x14ac:dyDescent="0.45">
      <c r="B7711" s="730"/>
      <c r="C7711" s="731"/>
      <c r="D7711" s="736"/>
      <c r="E7711" s="737"/>
      <c r="F7711" s="737"/>
      <c r="G7711" s="737"/>
      <c r="H7711" s="737"/>
      <c r="I7711" s="737"/>
      <c r="J7711" s="737"/>
      <c r="K7711" s="737"/>
      <c r="L7711" s="737"/>
      <c r="M7711" s="737"/>
      <c r="N7711" s="737"/>
      <c r="O7711" s="738"/>
      <c r="P7711" s="736"/>
      <c r="Q7711" s="737"/>
      <c r="R7711" s="737"/>
      <c r="S7711" s="737"/>
      <c r="T7711" s="737"/>
      <c r="U7711" s="737"/>
      <c r="V7711" s="737"/>
      <c r="W7711" s="737"/>
      <c r="X7711" s="737"/>
      <c r="Y7711" s="737"/>
      <c r="Z7711" s="737"/>
      <c r="AA7711" s="738"/>
      <c r="AB7711" s="736"/>
      <c r="AC7711" s="739"/>
      <c r="AD7711" s="566"/>
    </row>
    <row r="7712" spans="2:30" hidden="1" outlineLevel="1" x14ac:dyDescent="0.45">
      <c r="B7712" s="730"/>
      <c r="C7712" s="731"/>
      <c r="D7712" s="736"/>
      <c r="E7712" s="737"/>
      <c r="F7712" s="737"/>
      <c r="G7712" s="737"/>
      <c r="H7712" s="737"/>
      <c r="I7712" s="737"/>
      <c r="J7712" s="737"/>
      <c r="K7712" s="737"/>
      <c r="L7712" s="737"/>
      <c r="M7712" s="737"/>
      <c r="N7712" s="737"/>
      <c r="O7712" s="738"/>
      <c r="P7712" s="736"/>
      <c r="Q7712" s="737"/>
      <c r="R7712" s="737"/>
      <c r="S7712" s="737"/>
      <c r="T7712" s="737"/>
      <c r="U7712" s="737"/>
      <c r="V7712" s="737"/>
      <c r="W7712" s="737"/>
      <c r="X7712" s="737"/>
      <c r="Y7712" s="737"/>
      <c r="Z7712" s="737"/>
      <c r="AA7712" s="738"/>
      <c r="AB7712" s="736"/>
      <c r="AC7712" s="739"/>
      <c r="AD7712" s="566"/>
    </row>
    <row r="7713" spans="1:51" hidden="1" outlineLevel="1" x14ac:dyDescent="0.45">
      <c r="B7713" s="730"/>
      <c r="C7713" s="731"/>
      <c r="D7713" s="736"/>
      <c r="E7713" s="737"/>
      <c r="F7713" s="737"/>
      <c r="G7713" s="737"/>
      <c r="H7713" s="737"/>
      <c r="I7713" s="737"/>
      <c r="J7713" s="737"/>
      <c r="K7713" s="737"/>
      <c r="L7713" s="737"/>
      <c r="M7713" s="737"/>
      <c r="N7713" s="737"/>
      <c r="O7713" s="738"/>
      <c r="P7713" s="736"/>
      <c r="Q7713" s="737"/>
      <c r="R7713" s="737"/>
      <c r="S7713" s="737"/>
      <c r="T7713" s="737"/>
      <c r="U7713" s="737"/>
      <c r="V7713" s="737"/>
      <c r="W7713" s="737"/>
      <c r="X7713" s="737"/>
      <c r="Y7713" s="737"/>
      <c r="Z7713" s="737"/>
      <c r="AA7713" s="738"/>
      <c r="AB7713" s="736"/>
      <c r="AC7713" s="739"/>
      <c r="AD7713" s="566"/>
    </row>
    <row r="7714" spans="1:51" hidden="1" outlineLevel="1" x14ac:dyDescent="0.45">
      <c r="B7714" s="740"/>
      <c r="C7714" s="731"/>
      <c r="D7714" s="736"/>
      <c r="E7714" s="737"/>
      <c r="F7714" s="737"/>
      <c r="G7714" s="737"/>
      <c r="H7714" s="737"/>
      <c r="I7714" s="737"/>
      <c r="J7714" s="737"/>
      <c r="K7714" s="737"/>
      <c r="L7714" s="737"/>
      <c r="M7714" s="737"/>
      <c r="N7714" s="737"/>
      <c r="O7714" s="738"/>
      <c r="P7714" s="736"/>
      <c r="Q7714" s="737"/>
      <c r="R7714" s="737"/>
      <c r="S7714" s="737"/>
      <c r="T7714" s="737"/>
      <c r="U7714" s="737"/>
      <c r="V7714" s="737"/>
      <c r="W7714" s="737"/>
      <c r="X7714" s="737"/>
      <c r="Y7714" s="737"/>
      <c r="Z7714" s="737"/>
      <c r="AA7714" s="738"/>
      <c r="AB7714" s="736"/>
      <c r="AC7714" s="739"/>
      <c r="AD7714" s="566"/>
    </row>
    <row r="7715" spans="1:51" hidden="1" outlineLevel="1" x14ac:dyDescent="0.45">
      <c r="B7715" s="740"/>
      <c r="C7715" s="731"/>
      <c r="D7715" s="736"/>
      <c r="E7715" s="737"/>
      <c r="F7715" s="737"/>
      <c r="G7715" s="737"/>
      <c r="H7715" s="737"/>
      <c r="I7715" s="737"/>
      <c r="J7715" s="737"/>
      <c r="K7715" s="737"/>
      <c r="L7715" s="737"/>
      <c r="M7715" s="737"/>
      <c r="N7715" s="737"/>
      <c r="O7715" s="738"/>
      <c r="P7715" s="736"/>
      <c r="Q7715" s="737"/>
      <c r="R7715" s="737"/>
      <c r="S7715" s="737"/>
      <c r="T7715" s="737"/>
      <c r="U7715" s="737"/>
      <c r="V7715" s="737"/>
      <c r="W7715" s="737"/>
      <c r="X7715" s="737"/>
      <c r="Y7715" s="737"/>
      <c r="Z7715" s="737"/>
      <c r="AA7715" s="738"/>
      <c r="AB7715" s="736"/>
      <c r="AC7715" s="739"/>
      <c r="AD7715" s="566"/>
    </row>
    <row r="7716" spans="1:51" hidden="1" outlineLevel="1" x14ac:dyDescent="0.45">
      <c r="B7716" s="740"/>
      <c r="C7716" s="731"/>
      <c r="D7716" s="736"/>
      <c r="E7716" s="737"/>
      <c r="F7716" s="737"/>
      <c r="G7716" s="737"/>
      <c r="H7716" s="737"/>
      <c r="I7716" s="737"/>
      <c r="J7716" s="737"/>
      <c r="K7716" s="737"/>
      <c r="L7716" s="737"/>
      <c r="M7716" s="737"/>
      <c r="N7716" s="737"/>
      <c r="O7716" s="738"/>
      <c r="P7716" s="736"/>
      <c r="Q7716" s="737"/>
      <c r="R7716" s="737"/>
      <c r="S7716" s="737"/>
      <c r="T7716" s="737"/>
      <c r="U7716" s="737"/>
      <c r="V7716" s="737"/>
      <c r="W7716" s="737"/>
      <c r="X7716" s="737"/>
      <c r="Y7716" s="737"/>
      <c r="Z7716" s="737"/>
      <c r="AA7716" s="738"/>
      <c r="AB7716" s="736"/>
      <c r="AC7716" s="739"/>
      <c r="AD7716" s="566"/>
    </row>
    <row r="7717" spans="1:51" hidden="1" outlineLevel="1" x14ac:dyDescent="0.45">
      <c r="B7717" s="730"/>
      <c r="C7717" s="731"/>
      <c r="D7717" s="736"/>
      <c r="E7717" s="737"/>
      <c r="F7717" s="737"/>
      <c r="G7717" s="737"/>
      <c r="H7717" s="737"/>
      <c r="I7717" s="737"/>
      <c r="J7717" s="737"/>
      <c r="K7717" s="737"/>
      <c r="L7717" s="737"/>
      <c r="M7717" s="737"/>
      <c r="N7717" s="737"/>
      <c r="O7717" s="738"/>
      <c r="P7717" s="732"/>
      <c r="Q7717" s="733"/>
      <c r="R7717" s="733"/>
      <c r="S7717" s="733"/>
      <c r="T7717" s="733"/>
      <c r="U7717" s="733"/>
      <c r="V7717" s="733"/>
      <c r="W7717" s="733"/>
      <c r="X7717" s="733"/>
      <c r="Y7717" s="733"/>
      <c r="Z7717" s="733"/>
      <c r="AA7717" s="738"/>
      <c r="AB7717" s="736"/>
      <c r="AC7717" s="739"/>
      <c r="AD7717" s="566"/>
    </row>
    <row r="7718" spans="1:51" hidden="1" outlineLevel="1" x14ac:dyDescent="0.45">
      <c r="B7718" s="730"/>
      <c r="C7718" s="731"/>
      <c r="D7718" s="736"/>
      <c r="E7718" s="737"/>
      <c r="F7718" s="737"/>
      <c r="G7718" s="737"/>
      <c r="H7718" s="737"/>
      <c r="I7718" s="737"/>
      <c r="J7718" s="737"/>
      <c r="K7718" s="737"/>
      <c r="L7718" s="737"/>
      <c r="M7718" s="737"/>
      <c r="N7718" s="737"/>
      <c r="O7718" s="738"/>
      <c r="P7718" s="736"/>
      <c r="Q7718" s="737"/>
      <c r="R7718" s="737"/>
      <c r="S7718" s="737"/>
      <c r="T7718" s="737"/>
      <c r="U7718" s="737"/>
      <c r="V7718" s="737"/>
      <c r="W7718" s="737"/>
      <c r="X7718" s="737"/>
      <c r="Y7718" s="737"/>
      <c r="Z7718" s="737"/>
      <c r="AA7718" s="738"/>
      <c r="AB7718" s="736"/>
      <c r="AC7718" s="739"/>
      <c r="AD7718" s="566"/>
    </row>
    <row r="7719" spans="1:51" hidden="1" outlineLevel="1" x14ac:dyDescent="0.45">
      <c r="B7719" s="730"/>
      <c r="C7719" s="731"/>
      <c r="D7719" s="736"/>
      <c r="E7719" s="737"/>
      <c r="F7719" s="737"/>
      <c r="G7719" s="737"/>
      <c r="H7719" s="737"/>
      <c r="I7719" s="737"/>
      <c r="J7719" s="737"/>
      <c r="K7719" s="737"/>
      <c r="L7719" s="737"/>
      <c r="M7719" s="737"/>
      <c r="N7719" s="737"/>
      <c r="O7719" s="738"/>
      <c r="P7719" s="736"/>
      <c r="Q7719" s="737"/>
      <c r="R7719" s="737"/>
      <c r="S7719" s="737"/>
      <c r="T7719" s="737"/>
      <c r="U7719" s="737"/>
      <c r="V7719" s="737"/>
      <c r="W7719" s="737"/>
      <c r="X7719" s="737"/>
      <c r="Y7719" s="737"/>
      <c r="Z7719" s="737"/>
      <c r="AA7719" s="738"/>
      <c r="AB7719" s="736"/>
      <c r="AC7719" s="739"/>
      <c r="AD7719" s="566"/>
    </row>
    <row r="7720" spans="1:51" hidden="1" outlineLevel="1" x14ac:dyDescent="0.45">
      <c r="B7720" s="730"/>
      <c r="C7720" s="731"/>
      <c r="D7720" s="736"/>
      <c r="E7720" s="737"/>
      <c r="F7720" s="737"/>
      <c r="G7720" s="737"/>
      <c r="H7720" s="737"/>
      <c r="I7720" s="737"/>
      <c r="J7720" s="737"/>
      <c r="K7720" s="737"/>
      <c r="L7720" s="737"/>
      <c r="M7720" s="737"/>
      <c r="N7720" s="737"/>
      <c r="O7720" s="738"/>
      <c r="P7720" s="736"/>
      <c r="Q7720" s="737"/>
      <c r="R7720" s="737"/>
      <c r="S7720" s="737"/>
      <c r="T7720" s="737"/>
      <c r="U7720" s="737"/>
      <c r="V7720" s="737"/>
      <c r="W7720" s="737"/>
      <c r="X7720" s="737"/>
      <c r="Y7720" s="737"/>
      <c r="Z7720" s="737"/>
      <c r="AA7720" s="738"/>
      <c r="AB7720" s="736"/>
      <c r="AC7720" s="739"/>
      <c r="AD7720" s="566"/>
    </row>
    <row r="7721" spans="1:51" hidden="1" outlineLevel="1" x14ac:dyDescent="0.45">
      <c r="B7721" s="740"/>
      <c r="C7721" s="731"/>
      <c r="D7721" s="736"/>
      <c r="E7721" s="737"/>
      <c r="F7721" s="737"/>
      <c r="G7721" s="737"/>
      <c r="H7721" s="737"/>
      <c r="I7721" s="737"/>
      <c r="J7721" s="737"/>
      <c r="K7721" s="737"/>
      <c r="L7721" s="737"/>
      <c r="M7721" s="737"/>
      <c r="N7721" s="737"/>
      <c r="O7721" s="738"/>
      <c r="P7721" s="736"/>
      <c r="Q7721" s="737"/>
      <c r="R7721" s="737"/>
      <c r="S7721" s="737"/>
      <c r="T7721" s="737"/>
      <c r="U7721" s="737"/>
      <c r="V7721" s="737"/>
      <c r="W7721" s="737"/>
      <c r="X7721" s="737"/>
      <c r="Y7721" s="737"/>
      <c r="Z7721" s="737"/>
      <c r="AA7721" s="738"/>
      <c r="AB7721" s="736"/>
      <c r="AC7721" s="739"/>
      <c r="AD7721" s="566"/>
    </row>
    <row r="7722" spans="1:51" hidden="1" outlineLevel="1" x14ac:dyDescent="0.45">
      <c r="B7722" s="740"/>
      <c r="C7722" s="731"/>
      <c r="D7722" s="736"/>
      <c r="E7722" s="737"/>
      <c r="F7722" s="737"/>
      <c r="G7722" s="737"/>
      <c r="H7722" s="737"/>
      <c r="I7722" s="737"/>
      <c r="J7722" s="737"/>
      <c r="K7722" s="737"/>
      <c r="L7722" s="737"/>
      <c r="M7722" s="737"/>
      <c r="N7722" s="737"/>
      <c r="O7722" s="738"/>
      <c r="P7722" s="736"/>
      <c r="Q7722" s="737"/>
      <c r="R7722" s="737"/>
      <c r="S7722" s="737"/>
      <c r="T7722" s="737"/>
      <c r="U7722" s="737"/>
      <c r="V7722" s="737"/>
      <c r="W7722" s="737"/>
      <c r="X7722" s="737"/>
      <c r="Y7722" s="737"/>
      <c r="Z7722" s="737"/>
      <c r="AA7722" s="738"/>
      <c r="AB7722" s="736"/>
      <c r="AC7722" s="739"/>
      <c r="AD7722" s="566"/>
    </row>
    <row r="7723" spans="1:51" ht="14.1" hidden="1" outlineLevel="1" thickBot="1" x14ac:dyDescent="0.5">
      <c r="B7723" s="741"/>
      <c r="C7723" s="742"/>
      <c r="D7723" s="743"/>
      <c r="E7723" s="744"/>
      <c r="F7723" s="744"/>
      <c r="G7723" s="744"/>
      <c r="H7723" s="744"/>
      <c r="I7723" s="744"/>
      <c r="J7723" s="744"/>
      <c r="K7723" s="744"/>
      <c r="L7723" s="744"/>
      <c r="M7723" s="744"/>
      <c r="N7723" s="744"/>
      <c r="O7723" s="745"/>
      <c r="P7723" s="743"/>
      <c r="Q7723" s="744"/>
      <c r="R7723" s="744"/>
      <c r="S7723" s="744"/>
      <c r="T7723" s="744"/>
      <c r="U7723" s="744"/>
      <c r="V7723" s="744"/>
      <c r="W7723" s="744"/>
      <c r="X7723" s="744"/>
      <c r="Y7723" s="744"/>
      <c r="Z7723" s="744"/>
      <c r="AA7723" s="745"/>
      <c r="AB7723" s="743"/>
      <c r="AC7723" s="746"/>
      <c r="AD7723" s="566"/>
    </row>
    <row r="7724" spans="1:51" hidden="1" collapsed="1" x14ac:dyDescent="0.45">
      <c r="B7724" s="619"/>
      <c r="C7724" s="566"/>
      <c r="D7724" s="566"/>
      <c r="E7724" s="566"/>
      <c r="F7724" s="566"/>
      <c r="G7724" s="566"/>
      <c r="H7724" s="566"/>
      <c r="I7724" s="566"/>
      <c r="J7724" s="566"/>
      <c r="K7724" s="566"/>
      <c r="L7724" s="566"/>
      <c r="M7724" s="566"/>
      <c r="N7724" s="566"/>
      <c r="O7724" s="566"/>
      <c r="P7724" s="566"/>
      <c r="Q7724" s="566"/>
      <c r="R7724" s="566"/>
      <c r="S7724" s="566"/>
      <c r="T7724" s="566"/>
      <c r="U7724" s="566"/>
      <c r="V7724" s="566"/>
      <c r="W7724" s="566"/>
      <c r="X7724" s="566"/>
      <c r="Y7724" s="566"/>
      <c r="Z7724" s="566"/>
      <c r="AA7724" s="566"/>
      <c r="AB7724" s="566"/>
      <c r="AC7724" s="566"/>
      <c r="AD7724" s="566"/>
    </row>
    <row r="7725" spans="1:51" hidden="1" x14ac:dyDescent="0.45">
      <c r="B7725" s="619"/>
      <c r="C7725" s="566"/>
      <c r="D7725" s="566"/>
      <c r="E7725" s="566"/>
      <c r="F7725" s="566"/>
      <c r="G7725" s="566"/>
      <c r="H7725" s="566"/>
      <c r="I7725" s="566"/>
      <c r="J7725" s="566"/>
      <c r="K7725" s="566"/>
      <c r="L7725" s="566"/>
      <c r="M7725" s="566"/>
      <c r="N7725" s="566"/>
      <c r="O7725" s="566"/>
      <c r="P7725" s="566"/>
      <c r="Q7725" s="566"/>
      <c r="R7725" s="566"/>
      <c r="S7725" s="566"/>
      <c r="T7725" s="566"/>
      <c r="U7725" s="566"/>
      <c r="V7725" s="566"/>
      <c r="W7725" s="566"/>
      <c r="X7725" s="566"/>
      <c r="Y7725" s="566"/>
      <c r="Z7725" s="566"/>
      <c r="AA7725" s="566"/>
      <c r="AB7725" s="566"/>
      <c r="AC7725" s="566"/>
      <c r="AD7725" s="566"/>
    </row>
    <row r="7726" spans="1:51" s="749" customFormat="1" ht="14.4" hidden="1" x14ac:dyDescent="0.55000000000000004">
      <c r="A7726" s="317"/>
      <c r="B7726" s="747"/>
      <c r="C7726" s="748"/>
      <c r="D7726" s="748"/>
      <c r="E7726" s="747" t="s">
        <v>805</v>
      </c>
      <c r="F7726" s="747" t="s">
        <v>806</v>
      </c>
      <c r="G7726" s="747" t="s">
        <v>807</v>
      </c>
      <c r="H7726" s="747" t="s">
        <v>808</v>
      </c>
      <c r="I7726" s="747" t="s">
        <v>809</v>
      </c>
      <c r="J7726" s="747" t="s">
        <v>810</v>
      </c>
      <c r="K7726" s="747" t="s">
        <v>811</v>
      </c>
      <c r="L7726" s="747" t="s">
        <v>812</v>
      </c>
      <c r="M7726" s="748"/>
      <c r="N7726" s="748"/>
      <c r="O7726" s="748"/>
      <c r="P7726" s="748"/>
      <c r="Q7726" s="748"/>
      <c r="R7726" s="748"/>
      <c r="S7726" s="748"/>
      <c r="T7726" s="748"/>
      <c r="U7726" s="748"/>
      <c r="V7726" s="748"/>
      <c r="W7726" s="748"/>
      <c r="X7726" s="748"/>
      <c r="Y7726" s="748"/>
      <c r="Z7726" s="748"/>
      <c r="AA7726" s="748"/>
      <c r="AB7726" s="748"/>
      <c r="AC7726" s="748"/>
      <c r="AD7726" s="748"/>
    </row>
    <row r="7727" spans="1:51" s="620" customFormat="1" ht="21.75" hidden="1" customHeight="1" thickBot="1" x14ac:dyDescent="0.5">
      <c r="A7727" s="317"/>
      <c r="B7727" s="253" t="s">
        <v>813</v>
      </c>
      <c r="C7727" s="254"/>
      <c r="D7727" s="254"/>
      <c r="E7727" s="254"/>
      <c r="F7727" s="254"/>
      <c r="G7727" s="254"/>
      <c r="H7727" s="254"/>
      <c r="I7727" s="254"/>
      <c r="J7727" s="254"/>
      <c r="K7727" s="254"/>
      <c r="L7727" s="254"/>
      <c r="M7727" s="234"/>
      <c r="N7727" s="234"/>
      <c r="O7727" s="234"/>
      <c r="P7727" s="234"/>
      <c r="Q7727" s="234"/>
      <c r="R7727" s="234"/>
      <c r="S7727" s="234"/>
      <c r="T7727" s="234"/>
      <c r="U7727" s="234"/>
      <c r="V7727" s="234"/>
      <c r="W7727" s="234"/>
      <c r="X7727" s="234"/>
      <c r="Y7727" s="234"/>
      <c r="Z7727" s="234"/>
      <c r="AA7727" s="234"/>
      <c r="AB7727" s="234"/>
      <c r="AC7727" s="234"/>
      <c r="AD7727" s="234"/>
      <c r="AE7727" s="234"/>
      <c r="AF7727" s="234"/>
      <c r="AG7727" s="234"/>
      <c r="AH7727" s="234"/>
      <c r="AI7727" s="234"/>
      <c r="AJ7727" s="234"/>
      <c r="AK7727" s="234"/>
      <c r="AL7727" s="234"/>
      <c r="AM7727" s="234"/>
      <c r="AN7727" s="234"/>
      <c r="AO7727" s="234"/>
      <c r="AP7727" s="234"/>
      <c r="AQ7727" s="234"/>
      <c r="AR7727" s="234"/>
      <c r="AS7727" s="234"/>
      <c r="AT7727" s="234"/>
      <c r="AU7727" s="234"/>
      <c r="AV7727" s="234"/>
      <c r="AW7727" s="234"/>
      <c r="AX7727" s="234"/>
      <c r="AY7727" s="234"/>
    </row>
    <row r="7728" spans="1:51" s="335" customFormat="1" ht="22.5" hidden="1" customHeight="1" x14ac:dyDescent="0.45">
      <c r="A7728" s="317"/>
      <c r="B7728" s="750"/>
      <c r="C7728" s="751"/>
      <c r="D7728" s="751"/>
      <c r="E7728" s="2290" t="s">
        <v>623</v>
      </c>
      <c r="F7728" s="2291"/>
      <c r="G7728" s="2291"/>
      <c r="H7728" s="2292"/>
      <c r="I7728" s="2293" t="s">
        <v>63</v>
      </c>
      <c r="J7728" s="2294"/>
      <c r="K7728" s="2294"/>
      <c r="L7728" s="2295"/>
      <c r="M7728" s="752"/>
      <c r="N7728" s="752"/>
      <c r="O7728" s="752"/>
      <c r="P7728" s="752"/>
      <c r="Q7728" s="752"/>
      <c r="R7728" s="752"/>
      <c r="S7728" s="752"/>
      <c r="T7728" s="752"/>
      <c r="U7728" s="752"/>
      <c r="V7728" s="752"/>
      <c r="W7728" s="752"/>
      <c r="X7728" s="752"/>
      <c r="Y7728" s="752"/>
      <c r="Z7728" s="752"/>
      <c r="AA7728" s="752"/>
      <c r="AB7728" s="752"/>
      <c r="AC7728" s="752"/>
      <c r="AD7728" s="752"/>
    </row>
    <row r="7729" spans="1:30" s="568" customFormat="1" ht="15" hidden="1" customHeight="1" x14ac:dyDescent="0.45">
      <c r="A7729" s="317"/>
      <c r="B7729" s="2296" t="s">
        <v>769</v>
      </c>
      <c r="C7729" s="2299" t="s">
        <v>814</v>
      </c>
      <c r="D7729" s="2302" t="s">
        <v>815</v>
      </c>
      <c r="E7729" s="2305" t="s">
        <v>816</v>
      </c>
      <c r="F7729" s="2308" t="s">
        <v>817</v>
      </c>
      <c r="G7729" s="2308" t="s">
        <v>818</v>
      </c>
      <c r="H7729" s="2312" t="s">
        <v>819</v>
      </c>
      <c r="I7729" s="2305" t="s">
        <v>816</v>
      </c>
      <c r="J7729" s="2308" t="s">
        <v>817</v>
      </c>
      <c r="K7729" s="2308" t="s">
        <v>818</v>
      </c>
      <c r="L7729" s="2312" t="s">
        <v>819</v>
      </c>
      <c r="M7729" s="753"/>
      <c r="N7729" s="753"/>
      <c r="O7729" s="753"/>
      <c r="P7729" s="753"/>
      <c r="Q7729" s="753"/>
      <c r="R7729" s="753"/>
      <c r="S7729" s="753"/>
      <c r="T7729" s="753"/>
      <c r="U7729" s="753"/>
      <c r="V7729" s="753"/>
      <c r="W7729" s="753"/>
      <c r="X7729" s="753"/>
      <c r="Y7729" s="753"/>
      <c r="Z7729" s="753"/>
      <c r="AA7729" s="753"/>
      <c r="AB7729" s="753"/>
      <c r="AC7729" s="753"/>
      <c r="AD7729" s="753"/>
    </row>
    <row r="7730" spans="1:30" s="568" customFormat="1" ht="15" hidden="1" customHeight="1" x14ac:dyDescent="0.45">
      <c r="A7730" s="317"/>
      <c r="B7730" s="2297"/>
      <c r="C7730" s="2300"/>
      <c r="D7730" s="2303"/>
      <c r="E7730" s="2306"/>
      <c r="F7730" s="2309"/>
      <c r="G7730" s="2309"/>
      <c r="H7730" s="2313"/>
      <c r="I7730" s="2306"/>
      <c r="J7730" s="2309"/>
      <c r="K7730" s="2309"/>
      <c r="L7730" s="2313"/>
      <c r="M7730" s="753"/>
      <c r="N7730" s="753"/>
      <c r="O7730" s="753"/>
      <c r="P7730" s="753"/>
      <c r="Q7730" s="753"/>
      <c r="R7730" s="753"/>
      <c r="S7730" s="753"/>
      <c r="T7730" s="753"/>
      <c r="U7730" s="753"/>
      <c r="V7730" s="753"/>
      <c r="W7730" s="753"/>
      <c r="X7730" s="753"/>
      <c r="Y7730" s="753"/>
      <c r="Z7730" s="753"/>
      <c r="AA7730" s="753"/>
      <c r="AB7730" s="753"/>
      <c r="AC7730" s="753"/>
      <c r="AD7730" s="753"/>
    </row>
    <row r="7731" spans="1:30" s="568" customFormat="1" ht="15" hidden="1" customHeight="1" x14ac:dyDescent="0.45">
      <c r="A7731" s="317"/>
      <c r="B7731" s="2297"/>
      <c r="C7731" s="2300"/>
      <c r="D7731" s="2303"/>
      <c r="E7731" s="2306"/>
      <c r="F7731" s="2309"/>
      <c r="G7731" s="2309"/>
      <c r="H7731" s="2313"/>
      <c r="I7731" s="2306"/>
      <c r="J7731" s="2309"/>
      <c r="K7731" s="2309"/>
      <c r="L7731" s="2313"/>
      <c r="M7731" s="753"/>
      <c r="N7731" s="753"/>
      <c r="O7731" s="753"/>
      <c r="P7731" s="753"/>
      <c r="Q7731" s="753"/>
      <c r="R7731" s="753"/>
      <c r="S7731" s="753"/>
      <c r="T7731" s="753"/>
      <c r="U7731" s="753"/>
      <c r="V7731" s="753"/>
      <c r="W7731" s="753"/>
      <c r="X7731" s="753"/>
      <c r="Y7731" s="753"/>
      <c r="Z7731" s="753"/>
      <c r="AA7731" s="753"/>
      <c r="AB7731" s="753"/>
      <c r="AC7731" s="753"/>
      <c r="AD7731" s="753"/>
    </row>
    <row r="7732" spans="1:30" s="568" customFormat="1" ht="30" hidden="1" customHeight="1" x14ac:dyDescent="0.45">
      <c r="A7732" s="317"/>
      <c r="B7732" s="2297"/>
      <c r="C7732" s="2300"/>
      <c r="D7732" s="2303"/>
      <c r="E7732" s="2306"/>
      <c r="F7732" s="2309"/>
      <c r="G7732" s="2309"/>
      <c r="H7732" s="2313"/>
      <c r="I7732" s="2306"/>
      <c r="J7732" s="2309"/>
      <c r="K7732" s="2309"/>
      <c r="L7732" s="2313"/>
      <c r="M7732" s="753"/>
      <c r="N7732" s="753"/>
      <c r="O7732" s="753"/>
      <c r="P7732" s="753"/>
      <c r="Q7732" s="753"/>
      <c r="R7732" s="753"/>
      <c r="S7732" s="753"/>
      <c r="T7732" s="753"/>
      <c r="U7732" s="753"/>
      <c r="V7732" s="753"/>
      <c r="W7732" s="753"/>
      <c r="X7732" s="753"/>
      <c r="Y7732" s="753"/>
      <c r="Z7732" s="753"/>
      <c r="AA7732" s="753"/>
      <c r="AB7732" s="753"/>
      <c r="AC7732" s="753"/>
      <c r="AD7732" s="753"/>
    </row>
    <row r="7733" spans="1:30" s="568" customFormat="1" ht="15" hidden="1" customHeight="1" x14ac:dyDescent="0.45">
      <c r="A7733" s="317"/>
      <c r="B7733" s="2297"/>
      <c r="C7733" s="2300"/>
      <c r="D7733" s="2304"/>
      <c r="E7733" s="2307"/>
      <c r="F7733" s="2309"/>
      <c r="G7733" s="2311"/>
      <c r="H7733" s="2314"/>
      <c r="I7733" s="2307"/>
      <c r="J7733" s="2309"/>
      <c r="K7733" s="2311"/>
      <c r="L7733" s="2314"/>
      <c r="M7733" s="753"/>
      <c r="N7733" s="753"/>
      <c r="O7733" s="753"/>
      <c r="P7733" s="753"/>
      <c r="Q7733" s="753"/>
      <c r="R7733" s="753"/>
      <c r="S7733" s="753"/>
      <c r="T7733" s="753"/>
      <c r="U7733" s="753"/>
      <c r="V7733" s="753"/>
      <c r="W7733" s="753"/>
      <c r="X7733" s="753"/>
      <c r="Y7733" s="753"/>
      <c r="Z7733" s="753"/>
      <c r="AA7733" s="753"/>
      <c r="AB7733" s="753"/>
      <c r="AC7733" s="753"/>
      <c r="AD7733" s="753"/>
    </row>
    <row r="7734" spans="1:30" ht="45" hidden="1" customHeight="1" thickBot="1" x14ac:dyDescent="0.6">
      <c r="B7734" s="2298"/>
      <c r="C7734" s="2301"/>
      <c r="D7734" s="754" t="s">
        <v>820</v>
      </c>
      <c r="E7734" s="755" t="s">
        <v>821</v>
      </c>
      <c r="F7734" s="2310"/>
      <c r="G7734" s="756" t="s">
        <v>764</v>
      </c>
      <c r="H7734" s="757" t="s">
        <v>764</v>
      </c>
      <c r="I7734" s="755" t="s">
        <v>821</v>
      </c>
      <c r="J7734" s="2310"/>
      <c r="K7734" s="756" t="s">
        <v>764</v>
      </c>
      <c r="L7734" s="757" t="s">
        <v>764</v>
      </c>
      <c r="M7734" s="758"/>
      <c r="N7734" s="758"/>
      <c r="O7734" s="758"/>
      <c r="P7734" s="758"/>
      <c r="Q7734" s="758"/>
      <c r="R7734" s="758"/>
      <c r="S7734" s="758"/>
      <c r="T7734" s="758"/>
      <c r="U7734" s="758"/>
      <c r="V7734" s="758"/>
      <c r="W7734" s="758"/>
      <c r="X7734" s="758"/>
      <c r="Y7734" s="758"/>
      <c r="Z7734" s="758"/>
      <c r="AA7734" s="758"/>
      <c r="AB7734" s="758"/>
      <c r="AC7734" s="758"/>
      <c r="AD7734" s="758"/>
    </row>
    <row r="7735" spans="1:30" ht="15" hidden="1" customHeight="1" outlineLevel="1" x14ac:dyDescent="0.55000000000000004">
      <c r="B7735" s="759">
        <v>1</v>
      </c>
      <c r="C7735" s="760"/>
      <c r="D7735" s="761"/>
      <c r="E7735" s="762"/>
      <c r="F7735" s="763"/>
      <c r="G7735" s="727"/>
      <c r="H7735" s="764"/>
      <c r="I7735" s="765"/>
      <c r="J7735" s="766"/>
      <c r="K7735" s="727"/>
      <c r="L7735" s="767"/>
      <c r="M7735" s="758"/>
      <c r="N7735" s="758"/>
      <c r="O7735" s="758"/>
      <c r="P7735" s="758"/>
      <c r="Q7735" s="758"/>
      <c r="R7735" s="758"/>
      <c r="S7735" s="758"/>
      <c r="T7735" s="758"/>
      <c r="U7735" s="758"/>
      <c r="V7735" s="758"/>
      <c r="W7735" s="758"/>
      <c r="X7735" s="758"/>
      <c r="Y7735" s="758"/>
      <c r="Z7735" s="758"/>
      <c r="AA7735" s="758"/>
      <c r="AB7735" s="758"/>
      <c r="AC7735" s="758"/>
      <c r="AD7735" s="758"/>
    </row>
    <row r="7736" spans="1:30" ht="15" hidden="1" customHeight="1" outlineLevel="1" x14ac:dyDescent="0.55000000000000004">
      <c r="B7736" s="768">
        <v>2</v>
      </c>
      <c r="C7736" s="769"/>
      <c r="D7736" s="770"/>
      <c r="E7736" s="771"/>
      <c r="F7736" s="772"/>
      <c r="G7736" s="773"/>
      <c r="H7736" s="774"/>
      <c r="I7736" s="775"/>
      <c r="J7736" s="772"/>
      <c r="K7736" s="773"/>
      <c r="L7736" s="776"/>
      <c r="M7736" s="758"/>
      <c r="N7736" s="758"/>
      <c r="O7736" s="758"/>
      <c r="P7736" s="758"/>
      <c r="Q7736" s="758"/>
      <c r="R7736" s="758"/>
      <c r="S7736" s="758"/>
      <c r="T7736" s="758"/>
      <c r="U7736" s="758"/>
      <c r="V7736" s="758"/>
      <c r="W7736" s="758"/>
      <c r="X7736" s="758"/>
      <c r="Y7736" s="758"/>
      <c r="Z7736" s="758"/>
      <c r="AA7736" s="758"/>
      <c r="AB7736" s="758"/>
      <c r="AC7736" s="758"/>
      <c r="AD7736" s="758"/>
    </row>
    <row r="7737" spans="1:30" ht="15" hidden="1" customHeight="1" outlineLevel="1" x14ac:dyDescent="0.55000000000000004">
      <c r="B7737" s="777">
        <v>3</v>
      </c>
      <c r="C7737" s="778"/>
      <c r="D7737" s="779"/>
      <c r="E7737" s="780"/>
      <c r="F7737" s="781"/>
      <c r="G7737" s="733"/>
      <c r="H7737" s="782"/>
      <c r="I7737" s="783"/>
      <c r="J7737" s="781"/>
      <c r="K7737" s="733"/>
      <c r="L7737" s="784"/>
      <c r="M7737" s="758"/>
      <c r="N7737" s="758"/>
      <c r="O7737" s="758"/>
      <c r="P7737" s="758"/>
      <c r="Q7737" s="758"/>
      <c r="R7737" s="758"/>
      <c r="S7737" s="758"/>
      <c r="T7737" s="758"/>
      <c r="U7737" s="758"/>
      <c r="V7737" s="758"/>
      <c r="W7737" s="758"/>
      <c r="X7737" s="758"/>
      <c r="Y7737" s="758"/>
      <c r="Z7737" s="758"/>
      <c r="AA7737" s="758"/>
      <c r="AB7737" s="758"/>
      <c r="AC7737" s="758"/>
      <c r="AD7737" s="758"/>
    </row>
    <row r="7738" spans="1:30" ht="15" hidden="1" customHeight="1" outlineLevel="1" x14ac:dyDescent="0.55000000000000004">
      <c r="B7738" s="777">
        <v>4</v>
      </c>
      <c r="C7738" s="769"/>
      <c r="D7738" s="770"/>
      <c r="E7738" s="771"/>
      <c r="F7738" s="772"/>
      <c r="G7738" s="773"/>
      <c r="H7738" s="774"/>
      <c r="I7738" s="775"/>
      <c r="J7738" s="772"/>
      <c r="K7738" s="773"/>
      <c r="L7738" s="776"/>
      <c r="M7738" s="758"/>
      <c r="N7738" s="758"/>
      <c r="O7738" s="758"/>
      <c r="P7738" s="758"/>
      <c r="Q7738" s="758"/>
      <c r="R7738" s="758"/>
      <c r="S7738" s="758"/>
      <c r="T7738" s="758"/>
      <c r="U7738" s="758"/>
      <c r="V7738" s="758"/>
      <c r="W7738" s="758"/>
      <c r="X7738" s="758"/>
      <c r="Y7738" s="758"/>
      <c r="Z7738" s="758"/>
      <c r="AA7738" s="758"/>
      <c r="AB7738" s="758"/>
      <c r="AC7738" s="758"/>
      <c r="AD7738" s="758"/>
    </row>
    <row r="7739" spans="1:30" ht="15" hidden="1" customHeight="1" outlineLevel="1" x14ac:dyDescent="0.55000000000000004">
      <c r="B7739" s="777">
        <v>5</v>
      </c>
      <c r="C7739" s="778"/>
      <c r="D7739" s="779"/>
      <c r="E7739" s="780"/>
      <c r="F7739" s="781"/>
      <c r="G7739" s="733"/>
      <c r="H7739" s="782"/>
      <c r="I7739" s="783"/>
      <c r="J7739" s="781"/>
      <c r="K7739" s="733"/>
      <c r="L7739" s="784"/>
      <c r="M7739" s="758"/>
      <c r="N7739" s="758"/>
      <c r="O7739" s="758"/>
      <c r="P7739" s="758"/>
      <c r="Q7739" s="758"/>
      <c r="R7739" s="758"/>
      <c r="S7739" s="758"/>
      <c r="T7739" s="758"/>
      <c r="U7739" s="758"/>
      <c r="V7739" s="758"/>
      <c r="W7739" s="758"/>
      <c r="X7739" s="758"/>
      <c r="Y7739" s="758"/>
      <c r="Z7739" s="758"/>
      <c r="AA7739" s="758"/>
      <c r="AB7739" s="758"/>
      <c r="AC7739" s="758"/>
      <c r="AD7739" s="758"/>
    </row>
    <row r="7740" spans="1:30" ht="15" hidden="1" customHeight="1" outlineLevel="1" x14ac:dyDescent="0.55000000000000004">
      <c r="B7740" s="777">
        <v>6</v>
      </c>
      <c r="C7740" s="769"/>
      <c r="D7740" s="770"/>
      <c r="E7740" s="771"/>
      <c r="F7740" s="772"/>
      <c r="G7740" s="773"/>
      <c r="H7740" s="774"/>
      <c r="I7740" s="775"/>
      <c r="J7740" s="772"/>
      <c r="K7740" s="773"/>
      <c r="L7740" s="776"/>
      <c r="M7740" s="758"/>
      <c r="N7740" s="758"/>
      <c r="O7740" s="758"/>
      <c r="P7740" s="758"/>
      <c r="Q7740" s="758"/>
      <c r="R7740" s="758"/>
      <c r="S7740" s="758"/>
      <c r="T7740" s="758"/>
      <c r="U7740" s="758"/>
      <c r="V7740" s="758"/>
      <c r="W7740" s="758"/>
      <c r="X7740" s="758"/>
      <c r="Y7740" s="758"/>
      <c r="Z7740" s="758"/>
      <c r="AA7740" s="758"/>
      <c r="AB7740" s="758"/>
      <c r="AC7740" s="758"/>
      <c r="AD7740" s="758"/>
    </row>
    <row r="7741" spans="1:30" ht="15" hidden="1" customHeight="1" outlineLevel="1" x14ac:dyDescent="0.55000000000000004">
      <c r="B7741" s="777">
        <v>7</v>
      </c>
      <c r="C7741" s="778"/>
      <c r="D7741" s="779"/>
      <c r="E7741" s="785"/>
      <c r="F7741" s="786"/>
      <c r="G7741" s="737"/>
      <c r="H7741" s="787"/>
      <c r="I7741" s="788"/>
      <c r="J7741" s="786"/>
      <c r="K7741" s="737"/>
      <c r="L7741" s="784"/>
      <c r="M7741" s="758"/>
      <c r="N7741" s="758"/>
      <c r="O7741" s="758"/>
      <c r="P7741" s="758"/>
      <c r="Q7741" s="758"/>
      <c r="R7741" s="758"/>
      <c r="S7741" s="758"/>
      <c r="T7741" s="758"/>
      <c r="U7741" s="758"/>
      <c r="V7741" s="758"/>
      <c r="W7741" s="758"/>
      <c r="X7741" s="758"/>
      <c r="Y7741" s="758"/>
      <c r="Z7741" s="758"/>
      <c r="AA7741" s="758"/>
      <c r="AB7741" s="758"/>
      <c r="AC7741" s="758"/>
      <c r="AD7741" s="758"/>
    </row>
    <row r="7742" spans="1:30" ht="15" hidden="1" customHeight="1" outlineLevel="1" x14ac:dyDescent="0.55000000000000004">
      <c r="B7742" s="777">
        <v>8</v>
      </c>
      <c r="C7742" s="769"/>
      <c r="D7742" s="770"/>
      <c r="E7742" s="789"/>
      <c r="F7742" s="790"/>
      <c r="G7742" s="791"/>
      <c r="H7742" s="792"/>
      <c r="I7742" s="793"/>
      <c r="J7742" s="790"/>
      <c r="K7742" s="791"/>
      <c r="L7742" s="776"/>
      <c r="M7742" s="758"/>
      <c r="N7742" s="758"/>
      <c r="O7742" s="758"/>
      <c r="P7742" s="758"/>
      <c r="Q7742" s="758"/>
      <c r="R7742" s="758"/>
      <c r="S7742" s="758"/>
      <c r="T7742" s="758"/>
      <c r="U7742" s="758"/>
      <c r="V7742" s="758"/>
      <c r="W7742" s="758"/>
      <c r="X7742" s="758"/>
      <c r="Y7742" s="758"/>
      <c r="Z7742" s="758"/>
      <c r="AA7742" s="758"/>
      <c r="AB7742" s="758"/>
      <c r="AC7742" s="758"/>
      <c r="AD7742" s="758"/>
    </row>
    <row r="7743" spans="1:30" ht="15" hidden="1" customHeight="1" outlineLevel="1" x14ac:dyDescent="0.55000000000000004">
      <c r="B7743" s="777">
        <v>9</v>
      </c>
      <c r="C7743" s="794"/>
      <c r="D7743" s="795"/>
      <c r="E7743" s="785"/>
      <c r="F7743" s="786"/>
      <c r="G7743" s="737"/>
      <c r="H7743" s="787"/>
      <c r="I7743" s="788"/>
      <c r="J7743" s="786"/>
      <c r="K7743" s="737"/>
      <c r="L7743" s="784"/>
      <c r="M7743" s="758"/>
      <c r="N7743" s="758"/>
      <c r="O7743" s="758"/>
      <c r="P7743" s="758"/>
      <c r="Q7743" s="758"/>
      <c r="R7743" s="758"/>
      <c r="S7743" s="758"/>
      <c r="T7743" s="758"/>
      <c r="U7743" s="758"/>
      <c r="V7743" s="758"/>
      <c r="W7743" s="758"/>
      <c r="X7743" s="758"/>
      <c r="Y7743" s="758"/>
      <c r="Z7743" s="758"/>
      <c r="AA7743" s="758"/>
      <c r="AB7743" s="758"/>
      <c r="AC7743" s="758"/>
      <c r="AD7743" s="758"/>
    </row>
    <row r="7744" spans="1:30" ht="15" hidden="1" customHeight="1" outlineLevel="1" x14ac:dyDescent="0.55000000000000004">
      <c r="B7744" s="777">
        <v>10</v>
      </c>
      <c r="C7744" s="796"/>
      <c r="D7744" s="797"/>
      <c r="E7744" s="789"/>
      <c r="F7744" s="790"/>
      <c r="G7744" s="791"/>
      <c r="H7744" s="792"/>
      <c r="I7744" s="793"/>
      <c r="J7744" s="790"/>
      <c r="K7744" s="791"/>
      <c r="L7744" s="776"/>
      <c r="M7744" s="758"/>
      <c r="N7744" s="758"/>
      <c r="O7744" s="758"/>
      <c r="P7744" s="758"/>
      <c r="Q7744" s="758"/>
      <c r="R7744" s="758"/>
      <c r="S7744" s="758"/>
      <c r="T7744" s="758"/>
      <c r="U7744" s="758"/>
      <c r="V7744" s="758"/>
      <c r="W7744" s="758"/>
      <c r="X7744" s="758"/>
      <c r="Y7744" s="758"/>
      <c r="Z7744" s="758"/>
      <c r="AA7744" s="758"/>
      <c r="AB7744" s="758"/>
      <c r="AC7744" s="758"/>
      <c r="AD7744" s="758"/>
    </row>
    <row r="7745" spans="2:30" ht="15" hidden="1" customHeight="1" outlineLevel="1" x14ac:dyDescent="0.55000000000000004">
      <c r="B7745" s="777">
        <v>11</v>
      </c>
      <c r="C7745" s="794"/>
      <c r="D7745" s="795"/>
      <c r="E7745" s="785"/>
      <c r="F7745" s="786"/>
      <c r="G7745" s="737"/>
      <c r="H7745" s="787"/>
      <c r="I7745" s="788"/>
      <c r="J7745" s="786"/>
      <c r="K7745" s="737"/>
      <c r="L7745" s="784"/>
      <c r="M7745" s="758"/>
      <c r="N7745" s="758"/>
      <c r="O7745" s="758"/>
      <c r="P7745" s="758"/>
      <c r="Q7745" s="758"/>
      <c r="R7745" s="758"/>
      <c r="S7745" s="758"/>
      <c r="T7745" s="758"/>
      <c r="U7745" s="758"/>
      <c r="V7745" s="758"/>
      <c r="W7745" s="758"/>
      <c r="X7745" s="758"/>
      <c r="Y7745" s="758"/>
      <c r="Z7745" s="758"/>
      <c r="AA7745" s="758"/>
      <c r="AB7745" s="758"/>
      <c r="AC7745" s="758"/>
      <c r="AD7745" s="758"/>
    </row>
    <row r="7746" spans="2:30" ht="15" hidden="1" customHeight="1" outlineLevel="1" x14ac:dyDescent="0.55000000000000004">
      <c r="B7746" s="777">
        <v>12</v>
      </c>
      <c r="C7746" s="796"/>
      <c r="D7746" s="797"/>
      <c r="E7746" s="789"/>
      <c r="F7746" s="790"/>
      <c r="G7746" s="791"/>
      <c r="H7746" s="792"/>
      <c r="I7746" s="793"/>
      <c r="J7746" s="790"/>
      <c r="K7746" s="791"/>
      <c r="L7746" s="776"/>
      <c r="M7746" s="758"/>
      <c r="N7746" s="758"/>
      <c r="O7746" s="758"/>
      <c r="P7746" s="758"/>
      <c r="Q7746" s="758"/>
      <c r="R7746" s="758"/>
      <c r="S7746" s="758"/>
      <c r="T7746" s="758"/>
      <c r="U7746" s="758"/>
      <c r="V7746" s="758"/>
      <c r="W7746" s="758"/>
      <c r="X7746" s="758"/>
      <c r="Y7746" s="758"/>
      <c r="Z7746" s="758"/>
      <c r="AA7746" s="758"/>
      <c r="AB7746" s="758"/>
      <c r="AC7746" s="758"/>
      <c r="AD7746" s="758"/>
    </row>
    <row r="7747" spans="2:30" ht="15" hidden="1" customHeight="1" outlineLevel="1" x14ac:dyDescent="0.55000000000000004">
      <c r="B7747" s="777">
        <v>13</v>
      </c>
      <c r="C7747" s="794"/>
      <c r="D7747" s="795"/>
      <c r="E7747" s="785"/>
      <c r="F7747" s="786"/>
      <c r="G7747" s="737"/>
      <c r="H7747" s="787"/>
      <c r="I7747" s="788"/>
      <c r="J7747" s="786"/>
      <c r="K7747" s="737"/>
      <c r="L7747" s="784"/>
      <c r="M7747" s="758"/>
      <c r="N7747" s="758"/>
      <c r="O7747" s="758"/>
      <c r="P7747" s="758"/>
      <c r="Q7747" s="758"/>
      <c r="R7747" s="758"/>
      <c r="S7747" s="758"/>
      <c r="T7747" s="758"/>
      <c r="U7747" s="758"/>
      <c r="V7747" s="758"/>
      <c r="W7747" s="758"/>
      <c r="X7747" s="758"/>
      <c r="Y7747" s="758"/>
      <c r="Z7747" s="758"/>
      <c r="AA7747" s="758"/>
      <c r="AB7747" s="758"/>
      <c r="AC7747" s="758"/>
      <c r="AD7747" s="758"/>
    </row>
    <row r="7748" spans="2:30" ht="15" hidden="1" customHeight="1" outlineLevel="1" x14ac:dyDescent="0.55000000000000004">
      <c r="B7748" s="777">
        <v>14</v>
      </c>
      <c r="C7748" s="796"/>
      <c r="D7748" s="797"/>
      <c r="E7748" s="789"/>
      <c r="F7748" s="790"/>
      <c r="G7748" s="791"/>
      <c r="H7748" s="792"/>
      <c r="I7748" s="793"/>
      <c r="J7748" s="790"/>
      <c r="K7748" s="791"/>
      <c r="L7748" s="776"/>
      <c r="M7748" s="758"/>
      <c r="N7748" s="758"/>
      <c r="O7748" s="758"/>
      <c r="P7748" s="758"/>
      <c r="Q7748" s="758"/>
      <c r="R7748" s="758"/>
      <c r="S7748" s="758"/>
      <c r="T7748" s="758"/>
      <c r="U7748" s="758"/>
      <c r="V7748" s="758"/>
      <c r="W7748" s="758"/>
      <c r="X7748" s="758"/>
      <c r="Y7748" s="758"/>
      <c r="Z7748" s="758"/>
      <c r="AA7748" s="758"/>
      <c r="AB7748" s="758"/>
      <c r="AC7748" s="758"/>
      <c r="AD7748" s="758"/>
    </row>
    <row r="7749" spans="2:30" ht="15" hidden="1" customHeight="1" outlineLevel="1" x14ac:dyDescent="0.55000000000000004">
      <c r="B7749" s="777">
        <v>15</v>
      </c>
      <c r="C7749" s="794"/>
      <c r="D7749" s="795"/>
      <c r="E7749" s="785"/>
      <c r="F7749" s="786"/>
      <c r="G7749" s="737"/>
      <c r="H7749" s="787"/>
      <c r="I7749" s="788"/>
      <c r="J7749" s="786"/>
      <c r="K7749" s="737"/>
      <c r="L7749" s="784"/>
      <c r="M7749" s="758"/>
      <c r="N7749" s="758"/>
      <c r="O7749" s="758"/>
      <c r="P7749" s="758"/>
      <c r="Q7749" s="758"/>
      <c r="R7749" s="758"/>
      <c r="S7749" s="758"/>
      <c r="T7749" s="758"/>
      <c r="U7749" s="758"/>
      <c r="V7749" s="758"/>
      <c r="W7749" s="758"/>
      <c r="X7749" s="758"/>
      <c r="Y7749" s="758"/>
      <c r="Z7749" s="758"/>
      <c r="AA7749" s="758"/>
      <c r="AB7749" s="758"/>
      <c r="AC7749" s="758"/>
      <c r="AD7749" s="758"/>
    </row>
    <row r="7750" spans="2:30" ht="15" hidden="1" customHeight="1" outlineLevel="1" x14ac:dyDescent="0.55000000000000004">
      <c r="B7750" s="777">
        <v>16</v>
      </c>
      <c r="C7750" s="796"/>
      <c r="D7750" s="797"/>
      <c r="E7750" s="789"/>
      <c r="F7750" s="790"/>
      <c r="G7750" s="791"/>
      <c r="H7750" s="792"/>
      <c r="I7750" s="793"/>
      <c r="J7750" s="790"/>
      <c r="K7750" s="791"/>
      <c r="L7750" s="776"/>
      <c r="M7750" s="758"/>
      <c r="N7750" s="758"/>
      <c r="O7750" s="758"/>
      <c r="P7750" s="758"/>
      <c r="Q7750" s="758"/>
      <c r="R7750" s="758"/>
      <c r="S7750" s="758"/>
      <c r="T7750" s="758"/>
      <c r="U7750" s="758"/>
      <c r="V7750" s="758"/>
      <c r="W7750" s="758"/>
      <c r="X7750" s="758"/>
      <c r="Y7750" s="758"/>
      <c r="Z7750" s="758"/>
      <c r="AA7750" s="758"/>
      <c r="AB7750" s="758"/>
      <c r="AC7750" s="758"/>
      <c r="AD7750" s="758"/>
    </row>
    <row r="7751" spans="2:30" ht="15" hidden="1" customHeight="1" outlineLevel="1" x14ac:dyDescent="0.55000000000000004">
      <c r="B7751" s="777">
        <v>17</v>
      </c>
      <c r="C7751" s="794"/>
      <c r="D7751" s="795"/>
      <c r="E7751" s="785"/>
      <c r="F7751" s="786"/>
      <c r="G7751" s="737"/>
      <c r="H7751" s="787"/>
      <c r="I7751" s="788"/>
      <c r="J7751" s="786"/>
      <c r="K7751" s="737"/>
      <c r="L7751" s="784"/>
      <c r="M7751" s="758"/>
      <c r="N7751" s="758"/>
      <c r="O7751" s="758"/>
      <c r="P7751" s="758"/>
      <c r="Q7751" s="758"/>
      <c r="R7751" s="758"/>
      <c r="S7751" s="758"/>
      <c r="T7751" s="758"/>
      <c r="U7751" s="758"/>
      <c r="V7751" s="758"/>
      <c r="W7751" s="758"/>
      <c r="X7751" s="758"/>
      <c r="Y7751" s="758"/>
      <c r="Z7751" s="758"/>
      <c r="AA7751" s="758"/>
      <c r="AB7751" s="758"/>
      <c r="AC7751" s="758"/>
      <c r="AD7751" s="758"/>
    </row>
    <row r="7752" spans="2:30" ht="15" hidden="1" customHeight="1" outlineLevel="1" x14ac:dyDescent="0.55000000000000004">
      <c r="B7752" s="777">
        <v>18</v>
      </c>
      <c r="C7752" s="796"/>
      <c r="D7752" s="797"/>
      <c r="E7752" s="789"/>
      <c r="F7752" s="790"/>
      <c r="G7752" s="791"/>
      <c r="H7752" s="792"/>
      <c r="I7752" s="793"/>
      <c r="J7752" s="790"/>
      <c r="K7752" s="791"/>
      <c r="L7752" s="776"/>
      <c r="M7752" s="758"/>
      <c r="N7752" s="758"/>
      <c r="O7752" s="758"/>
      <c r="P7752" s="758"/>
      <c r="Q7752" s="758"/>
      <c r="R7752" s="758"/>
      <c r="S7752" s="758"/>
      <c r="T7752" s="758"/>
      <c r="U7752" s="758"/>
      <c r="V7752" s="758"/>
      <c r="W7752" s="758"/>
      <c r="X7752" s="758"/>
      <c r="Y7752" s="758"/>
      <c r="Z7752" s="758"/>
      <c r="AA7752" s="758"/>
      <c r="AB7752" s="758"/>
      <c r="AC7752" s="758"/>
      <c r="AD7752" s="758"/>
    </row>
    <row r="7753" spans="2:30" ht="15" hidden="1" customHeight="1" outlineLevel="1" x14ac:dyDescent="0.55000000000000004">
      <c r="B7753" s="777">
        <v>19</v>
      </c>
      <c r="C7753" s="794"/>
      <c r="D7753" s="795"/>
      <c r="E7753" s="785"/>
      <c r="F7753" s="786"/>
      <c r="G7753" s="737"/>
      <c r="H7753" s="787"/>
      <c r="I7753" s="788"/>
      <c r="J7753" s="786"/>
      <c r="K7753" s="737"/>
      <c r="L7753" s="784"/>
      <c r="M7753" s="758"/>
      <c r="N7753" s="758"/>
      <c r="O7753" s="758"/>
      <c r="P7753" s="758"/>
      <c r="Q7753" s="758"/>
      <c r="R7753" s="758"/>
      <c r="S7753" s="758"/>
      <c r="T7753" s="758"/>
      <c r="U7753" s="758"/>
      <c r="V7753" s="758"/>
      <c r="W7753" s="758"/>
      <c r="X7753" s="758"/>
      <c r="Y7753" s="758"/>
      <c r="Z7753" s="758"/>
      <c r="AA7753" s="758"/>
      <c r="AB7753" s="758"/>
      <c r="AC7753" s="758"/>
      <c r="AD7753" s="758"/>
    </row>
    <row r="7754" spans="2:30" ht="15" hidden="1" customHeight="1" outlineLevel="1" x14ac:dyDescent="0.55000000000000004">
      <c r="B7754" s="768">
        <v>20</v>
      </c>
      <c r="C7754" s="796"/>
      <c r="D7754" s="797"/>
      <c r="E7754" s="789"/>
      <c r="F7754" s="790"/>
      <c r="G7754" s="791"/>
      <c r="H7754" s="792"/>
      <c r="I7754" s="793"/>
      <c r="J7754" s="790"/>
      <c r="K7754" s="791"/>
      <c r="L7754" s="776"/>
      <c r="M7754" s="758"/>
      <c r="N7754" s="758"/>
      <c r="O7754" s="758"/>
      <c r="P7754" s="758"/>
      <c r="Q7754" s="758"/>
      <c r="R7754" s="758"/>
      <c r="S7754" s="758"/>
      <c r="T7754" s="758"/>
      <c r="U7754" s="758"/>
      <c r="V7754" s="758"/>
      <c r="W7754" s="758"/>
      <c r="X7754" s="758"/>
      <c r="Y7754" s="758"/>
      <c r="Z7754" s="758"/>
      <c r="AA7754" s="758"/>
      <c r="AB7754" s="758"/>
      <c r="AC7754" s="758"/>
      <c r="AD7754" s="758"/>
    </row>
    <row r="7755" spans="2:30" ht="15" hidden="1" customHeight="1" outlineLevel="1" x14ac:dyDescent="0.55000000000000004">
      <c r="B7755" s="777">
        <v>21</v>
      </c>
      <c r="C7755" s="794"/>
      <c r="D7755" s="795"/>
      <c r="E7755" s="785"/>
      <c r="F7755" s="786"/>
      <c r="G7755" s="737"/>
      <c r="H7755" s="787"/>
      <c r="I7755" s="788"/>
      <c r="J7755" s="786"/>
      <c r="K7755" s="737"/>
      <c r="L7755" s="784"/>
      <c r="M7755" s="758"/>
      <c r="N7755" s="758"/>
      <c r="O7755" s="758"/>
      <c r="P7755" s="758"/>
      <c r="Q7755" s="758"/>
      <c r="R7755" s="758"/>
      <c r="S7755" s="758"/>
      <c r="T7755" s="758"/>
      <c r="U7755" s="758"/>
      <c r="V7755" s="758"/>
      <c r="W7755" s="758"/>
      <c r="X7755" s="758"/>
      <c r="Y7755" s="758"/>
      <c r="Z7755" s="758"/>
      <c r="AA7755" s="758"/>
      <c r="AB7755" s="758"/>
      <c r="AC7755" s="758"/>
      <c r="AD7755" s="758"/>
    </row>
    <row r="7756" spans="2:30" ht="15" hidden="1" customHeight="1" outlineLevel="1" x14ac:dyDescent="0.55000000000000004">
      <c r="B7756" s="777">
        <v>22</v>
      </c>
      <c r="C7756" s="796"/>
      <c r="D7756" s="797"/>
      <c r="E7756" s="789"/>
      <c r="F7756" s="790"/>
      <c r="G7756" s="791"/>
      <c r="H7756" s="792"/>
      <c r="I7756" s="793"/>
      <c r="J7756" s="790"/>
      <c r="K7756" s="791"/>
      <c r="L7756" s="776"/>
      <c r="M7756" s="758"/>
      <c r="N7756" s="758"/>
      <c r="O7756" s="758"/>
      <c r="P7756" s="758"/>
      <c r="Q7756" s="758"/>
      <c r="R7756" s="758"/>
      <c r="S7756" s="758"/>
      <c r="T7756" s="758"/>
      <c r="U7756" s="758"/>
      <c r="V7756" s="758"/>
      <c r="W7756" s="758"/>
      <c r="X7756" s="758"/>
      <c r="Y7756" s="758"/>
      <c r="Z7756" s="758"/>
      <c r="AA7756" s="758"/>
      <c r="AB7756" s="758"/>
      <c r="AC7756" s="758"/>
      <c r="AD7756" s="758"/>
    </row>
    <row r="7757" spans="2:30" ht="15" hidden="1" customHeight="1" outlineLevel="1" x14ac:dyDescent="0.55000000000000004">
      <c r="B7757" s="777">
        <v>23</v>
      </c>
      <c r="C7757" s="794"/>
      <c r="D7757" s="795"/>
      <c r="E7757" s="785"/>
      <c r="F7757" s="786"/>
      <c r="G7757" s="737"/>
      <c r="H7757" s="787"/>
      <c r="I7757" s="788"/>
      <c r="J7757" s="786"/>
      <c r="K7757" s="737"/>
      <c r="L7757" s="784"/>
      <c r="M7757" s="758"/>
      <c r="N7757" s="758"/>
      <c r="O7757" s="758"/>
      <c r="P7757" s="758"/>
      <c r="Q7757" s="758"/>
      <c r="R7757" s="758"/>
      <c r="S7757" s="758"/>
      <c r="T7757" s="758"/>
      <c r="U7757" s="758"/>
      <c r="V7757" s="758"/>
      <c r="W7757" s="758"/>
      <c r="X7757" s="758"/>
      <c r="Y7757" s="758"/>
      <c r="Z7757" s="758"/>
      <c r="AA7757" s="758"/>
      <c r="AB7757" s="758"/>
      <c r="AC7757" s="758"/>
      <c r="AD7757" s="758"/>
    </row>
    <row r="7758" spans="2:30" ht="15" hidden="1" customHeight="1" outlineLevel="1" x14ac:dyDescent="0.55000000000000004">
      <c r="B7758" s="777">
        <v>24</v>
      </c>
      <c r="C7758" s="796"/>
      <c r="D7758" s="797"/>
      <c r="E7758" s="789"/>
      <c r="F7758" s="790"/>
      <c r="G7758" s="791"/>
      <c r="H7758" s="792"/>
      <c r="I7758" s="793"/>
      <c r="J7758" s="790"/>
      <c r="K7758" s="791"/>
      <c r="L7758" s="776"/>
      <c r="M7758" s="758"/>
      <c r="N7758" s="758"/>
      <c r="O7758" s="758"/>
      <c r="P7758" s="758"/>
      <c r="Q7758" s="758"/>
      <c r="R7758" s="758"/>
      <c r="S7758" s="758"/>
      <c r="T7758" s="758"/>
      <c r="U7758" s="758"/>
      <c r="V7758" s="758"/>
      <c r="W7758" s="758"/>
      <c r="X7758" s="758"/>
      <c r="Y7758" s="758"/>
      <c r="Z7758" s="758"/>
      <c r="AA7758" s="758"/>
      <c r="AB7758" s="758"/>
      <c r="AC7758" s="758"/>
      <c r="AD7758" s="758"/>
    </row>
    <row r="7759" spans="2:30" ht="15" hidden="1" customHeight="1" outlineLevel="1" x14ac:dyDescent="0.55000000000000004">
      <c r="B7759" s="777">
        <v>25</v>
      </c>
      <c r="C7759" s="794"/>
      <c r="D7759" s="795"/>
      <c r="E7759" s="785"/>
      <c r="F7759" s="786"/>
      <c r="G7759" s="737"/>
      <c r="H7759" s="787"/>
      <c r="I7759" s="788"/>
      <c r="J7759" s="786"/>
      <c r="K7759" s="737"/>
      <c r="L7759" s="784"/>
      <c r="M7759" s="758"/>
      <c r="N7759" s="758"/>
      <c r="O7759" s="758"/>
      <c r="P7759" s="758"/>
      <c r="Q7759" s="758"/>
      <c r="R7759" s="758"/>
      <c r="S7759" s="758"/>
      <c r="T7759" s="758"/>
      <c r="U7759" s="758"/>
      <c r="V7759" s="758"/>
      <c r="W7759" s="758"/>
      <c r="X7759" s="758"/>
      <c r="Y7759" s="758"/>
      <c r="Z7759" s="758"/>
      <c r="AA7759" s="758"/>
      <c r="AB7759" s="758"/>
      <c r="AC7759" s="758"/>
      <c r="AD7759" s="758"/>
    </row>
    <row r="7760" spans="2:30" ht="15" hidden="1" customHeight="1" outlineLevel="1" x14ac:dyDescent="0.55000000000000004">
      <c r="B7760" s="777">
        <v>26</v>
      </c>
      <c r="C7760" s="796"/>
      <c r="D7760" s="797"/>
      <c r="E7760" s="789"/>
      <c r="F7760" s="790"/>
      <c r="G7760" s="791"/>
      <c r="H7760" s="792"/>
      <c r="I7760" s="793"/>
      <c r="J7760" s="790"/>
      <c r="K7760" s="791"/>
      <c r="L7760" s="776"/>
      <c r="M7760" s="758"/>
      <c r="N7760" s="758"/>
      <c r="O7760" s="758"/>
      <c r="P7760" s="758"/>
      <c r="Q7760" s="758"/>
      <c r="R7760" s="758"/>
      <c r="S7760" s="758"/>
      <c r="T7760" s="758"/>
      <c r="U7760" s="758"/>
      <c r="V7760" s="758"/>
      <c r="W7760" s="758"/>
      <c r="X7760" s="758"/>
      <c r="Y7760" s="758"/>
      <c r="Z7760" s="758"/>
      <c r="AA7760" s="758"/>
      <c r="AB7760" s="758"/>
      <c r="AC7760" s="758"/>
      <c r="AD7760" s="758"/>
    </row>
    <row r="7761" spans="2:30" ht="15" hidden="1" customHeight="1" outlineLevel="1" x14ac:dyDescent="0.55000000000000004">
      <c r="B7761" s="777">
        <v>27</v>
      </c>
      <c r="C7761" s="794"/>
      <c r="D7761" s="795"/>
      <c r="E7761" s="785"/>
      <c r="F7761" s="786"/>
      <c r="G7761" s="737"/>
      <c r="H7761" s="787"/>
      <c r="I7761" s="788"/>
      <c r="J7761" s="786"/>
      <c r="K7761" s="737"/>
      <c r="L7761" s="784"/>
      <c r="M7761" s="758"/>
      <c r="N7761" s="758"/>
      <c r="O7761" s="758"/>
      <c r="P7761" s="758"/>
      <c r="Q7761" s="758"/>
      <c r="R7761" s="758"/>
      <c r="S7761" s="758"/>
      <c r="T7761" s="758"/>
      <c r="U7761" s="758"/>
      <c r="V7761" s="758"/>
      <c r="W7761" s="758"/>
      <c r="X7761" s="758"/>
      <c r="Y7761" s="758"/>
      <c r="Z7761" s="758"/>
      <c r="AA7761" s="758"/>
      <c r="AB7761" s="758"/>
      <c r="AC7761" s="758"/>
      <c r="AD7761" s="758"/>
    </row>
    <row r="7762" spans="2:30" ht="15" hidden="1" customHeight="1" outlineLevel="1" x14ac:dyDescent="0.55000000000000004">
      <c r="B7762" s="777">
        <v>28</v>
      </c>
      <c r="C7762" s="796"/>
      <c r="D7762" s="797"/>
      <c r="E7762" s="789"/>
      <c r="F7762" s="790"/>
      <c r="G7762" s="791"/>
      <c r="H7762" s="792"/>
      <c r="I7762" s="793"/>
      <c r="J7762" s="790"/>
      <c r="K7762" s="791"/>
      <c r="L7762" s="776"/>
      <c r="M7762" s="758"/>
      <c r="N7762" s="758"/>
      <c r="O7762" s="758"/>
      <c r="P7762" s="758"/>
      <c r="Q7762" s="758"/>
      <c r="R7762" s="758"/>
      <c r="S7762" s="758"/>
      <c r="T7762" s="758"/>
      <c r="U7762" s="758"/>
      <c r="V7762" s="758"/>
      <c r="W7762" s="758"/>
      <c r="X7762" s="758"/>
      <c r="Y7762" s="758"/>
      <c r="Z7762" s="758"/>
      <c r="AA7762" s="758"/>
      <c r="AB7762" s="758"/>
      <c r="AC7762" s="758"/>
      <c r="AD7762" s="758"/>
    </row>
    <row r="7763" spans="2:30" ht="15" hidden="1" customHeight="1" outlineLevel="1" x14ac:dyDescent="0.55000000000000004">
      <c r="B7763" s="777">
        <v>29</v>
      </c>
      <c r="C7763" s="794"/>
      <c r="D7763" s="795"/>
      <c r="E7763" s="785"/>
      <c r="F7763" s="786"/>
      <c r="G7763" s="737"/>
      <c r="H7763" s="787"/>
      <c r="I7763" s="788"/>
      <c r="J7763" s="786"/>
      <c r="K7763" s="737"/>
      <c r="L7763" s="784"/>
      <c r="M7763" s="758"/>
      <c r="N7763" s="758"/>
      <c r="O7763" s="758"/>
      <c r="P7763" s="758"/>
      <c r="Q7763" s="758"/>
      <c r="R7763" s="758"/>
      <c r="S7763" s="758"/>
      <c r="T7763" s="758"/>
      <c r="U7763" s="758"/>
      <c r="V7763" s="758"/>
      <c r="W7763" s="758"/>
      <c r="X7763" s="758"/>
      <c r="Y7763" s="758"/>
      <c r="Z7763" s="758"/>
      <c r="AA7763" s="758"/>
      <c r="AB7763" s="758"/>
      <c r="AC7763" s="758"/>
      <c r="AD7763" s="758"/>
    </row>
    <row r="7764" spans="2:30" ht="15" hidden="1" customHeight="1" outlineLevel="1" x14ac:dyDescent="0.55000000000000004">
      <c r="B7764" s="777">
        <v>30</v>
      </c>
      <c r="C7764" s="796"/>
      <c r="D7764" s="797"/>
      <c r="E7764" s="789"/>
      <c r="F7764" s="790"/>
      <c r="G7764" s="791"/>
      <c r="H7764" s="792"/>
      <c r="I7764" s="793"/>
      <c r="J7764" s="790"/>
      <c r="K7764" s="791"/>
      <c r="L7764" s="776"/>
      <c r="M7764" s="758"/>
      <c r="N7764" s="758"/>
      <c r="O7764" s="758"/>
      <c r="P7764" s="758"/>
      <c r="Q7764" s="758"/>
      <c r="R7764" s="758"/>
      <c r="S7764" s="758"/>
      <c r="T7764" s="758"/>
      <c r="U7764" s="758"/>
      <c r="V7764" s="758"/>
      <c r="W7764" s="758"/>
      <c r="X7764" s="758"/>
      <c r="Y7764" s="758"/>
      <c r="Z7764" s="758"/>
      <c r="AA7764" s="758"/>
      <c r="AB7764" s="758"/>
      <c r="AC7764" s="758"/>
      <c r="AD7764" s="758"/>
    </row>
    <row r="7765" spans="2:30" ht="15" hidden="1" customHeight="1" outlineLevel="1" x14ac:dyDescent="0.55000000000000004">
      <c r="B7765" s="777">
        <v>31</v>
      </c>
      <c r="C7765" s="794"/>
      <c r="D7765" s="795"/>
      <c r="E7765" s="785"/>
      <c r="F7765" s="786"/>
      <c r="G7765" s="737"/>
      <c r="H7765" s="787"/>
      <c r="I7765" s="788"/>
      <c r="J7765" s="786"/>
      <c r="K7765" s="737"/>
      <c r="L7765" s="784"/>
      <c r="M7765" s="758"/>
      <c r="N7765" s="758"/>
      <c r="O7765" s="758"/>
      <c r="P7765" s="758"/>
      <c r="Q7765" s="758"/>
      <c r="R7765" s="758"/>
      <c r="S7765" s="758"/>
      <c r="T7765" s="758"/>
      <c r="U7765" s="758"/>
      <c r="V7765" s="758"/>
      <c r="W7765" s="758"/>
      <c r="X7765" s="758"/>
      <c r="Y7765" s="758"/>
      <c r="Z7765" s="758"/>
      <c r="AA7765" s="758"/>
      <c r="AB7765" s="758"/>
      <c r="AC7765" s="758"/>
      <c r="AD7765" s="758"/>
    </row>
    <row r="7766" spans="2:30" ht="15" hidden="1" customHeight="1" outlineLevel="1" x14ac:dyDescent="0.55000000000000004">
      <c r="B7766" s="777">
        <v>32</v>
      </c>
      <c r="C7766" s="769"/>
      <c r="D7766" s="770"/>
      <c r="E7766" s="771"/>
      <c r="F7766" s="772"/>
      <c r="G7766" s="773"/>
      <c r="H7766" s="774"/>
      <c r="I7766" s="775"/>
      <c r="J7766" s="772"/>
      <c r="K7766" s="773"/>
      <c r="L7766" s="776"/>
      <c r="M7766" s="758"/>
      <c r="N7766" s="758"/>
      <c r="O7766" s="758"/>
      <c r="P7766" s="758"/>
      <c r="Q7766" s="758"/>
      <c r="R7766" s="758"/>
      <c r="S7766" s="758"/>
      <c r="T7766" s="758"/>
      <c r="U7766" s="758"/>
      <c r="V7766" s="758"/>
      <c r="W7766" s="758"/>
      <c r="X7766" s="758"/>
      <c r="Y7766" s="758"/>
      <c r="Z7766" s="758"/>
      <c r="AA7766" s="758"/>
      <c r="AB7766" s="758"/>
      <c r="AC7766" s="758"/>
      <c r="AD7766" s="758"/>
    </row>
    <row r="7767" spans="2:30" ht="15" hidden="1" customHeight="1" outlineLevel="1" x14ac:dyDescent="0.55000000000000004">
      <c r="B7767" s="777">
        <v>33</v>
      </c>
      <c r="C7767" s="778"/>
      <c r="D7767" s="779"/>
      <c r="E7767" s="780"/>
      <c r="F7767" s="781"/>
      <c r="G7767" s="733"/>
      <c r="H7767" s="782"/>
      <c r="I7767" s="783"/>
      <c r="J7767" s="781"/>
      <c r="K7767" s="733"/>
      <c r="L7767" s="784"/>
      <c r="M7767" s="758"/>
      <c r="N7767" s="758"/>
      <c r="O7767" s="758"/>
      <c r="P7767" s="758"/>
      <c r="Q7767" s="758"/>
      <c r="R7767" s="758"/>
      <c r="S7767" s="758"/>
      <c r="T7767" s="758"/>
      <c r="U7767" s="758"/>
      <c r="V7767" s="758"/>
      <c r="W7767" s="758"/>
      <c r="X7767" s="758"/>
      <c r="Y7767" s="758"/>
      <c r="Z7767" s="758"/>
      <c r="AA7767" s="758"/>
      <c r="AB7767" s="758"/>
      <c r="AC7767" s="758"/>
      <c r="AD7767" s="758"/>
    </row>
    <row r="7768" spans="2:30" ht="15" hidden="1" customHeight="1" outlineLevel="1" x14ac:dyDescent="0.55000000000000004">
      <c r="B7768" s="777">
        <v>34</v>
      </c>
      <c r="C7768" s="769"/>
      <c r="D7768" s="770"/>
      <c r="E7768" s="771"/>
      <c r="F7768" s="772"/>
      <c r="G7768" s="773"/>
      <c r="H7768" s="774"/>
      <c r="I7768" s="775"/>
      <c r="J7768" s="772"/>
      <c r="K7768" s="773"/>
      <c r="L7768" s="776"/>
      <c r="M7768" s="758"/>
      <c r="N7768" s="758"/>
      <c r="O7768" s="758"/>
      <c r="P7768" s="758"/>
      <c r="Q7768" s="758"/>
      <c r="R7768" s="758"/>
      <c r="S7768" s="758"/>
      <c r="T7768" s="758"/>
      <c r="U7768" s="758"/>
      <c r="V7768" s="758"/>
      <c r="W7768" s="758"/>
      <c r="X7768" s="758"/>
      <c r="Y7768" s="758"/>
      <c r="Z7768" s="758"/>
      <c r="AA7768" s="758"/>
      <c r="AB7768" s="758"/>
      <c r="AC7768" s="758"/>
      <c r="AD7768" s="758"/>
    </row>
    <row r="7769" spans="2:30" ht="15" hidden="1" customHeight="1" outlineLevel="1" x14ac:dyDescent="0.55000000000000004">
      <c r="B7769" s="777">
        <v>35</v>
      </c>
      <c r="C7769" s="778"/>
      <c r="D7769" s="779"/>
      <c r="E7769" s="780"/>
      <c r="F7769" s="781"/>
      <c r="G7769" s="733"/>
      <c r="H7769" s="782"/>
      <c r="I7769" s="783"/>
      <c r="J7769" s="781"/>
      <c r="K7769" s="733"/>
      <c r="L7769" s="784"/>
      <c r="M7769" s="758"/>
      <c r="N7769" s="758"/>
      <c r="O7769" s="758"/>
      <c r="P7769" s="758"/>
      <c r="Q7769" s="758"/>
      <c r="R7769" s="758"/>
      <c r="S7769" s="758"/>
      <c r="T7769" s="758"/>
      <c r="U7769" s="758"/>
      <c r="V7769" s="758"/>
      <c r="W7769" s="758"/>
      <c r="X7769" s="758"/>
      <c r="Y7769" s="758"/>
      <c r="Z7769" s="758"/>
      <c r="AA7769" s="758"/>
      <c r="AB7769" s="758"/>
      <c r="AC7769" s="758"/>
      <c r="AD7769" s="758"/>
    </row>
    <row r="7770" spans="2:30" ht="15" hidden="1" customHeight="1" outlineLevel="1" x14ac:dyDescent="0.55000000000000004">
      <c r="B7770" s="777">
        <v>36</v>
      </c>
      <c r="C7770" s="769"/>
      <c r="D7770" s="770"/>
      <c r="E7770" s="771"/>
      <c r="F7770" s="772"/>
      <c r="G7770" s="773"/>
      <c r="H7770" s="774"/>
      <c r="I7770" s="775"/>
      <c r="J7770" s="772"/>
      <c r="K7770" s="773"/>
      <c r="L7770" s="776"/>
      <c r="M7770" s="758"/>
      <c r="N7770" s="758"/>
      <c r="O7770" s="758"/>
      <c r="P7770" s="758"/>
      <c r="Q7770" s="758"/>
      <c r="R7770" s="758"/>
      <c r="S7770" s="758"/>
      <c r="T7770" s="758"/>
      <c r="U7770" s="758"/>
      <c r="V7770" s="758"/>
      <c r="W7770" s="758"/>
      <c r="X7770" s="758"/>
      <c r="Y7770" s="758"/>
      <c r="Z7770" s="758"/>
      <c r="AA7770" s="758"/>
      <c r="AB7770" s="758"/>
      <c r="AC7770" s="758"/>
      <c r="AD7770" s="758"/>
    </row>
    <row r="7771" spans="2:30" ht="15" hidden="1" customHeight="1" outlineLevel="1" x14ac:dyDescent="0.55000000000000004">
      <c r="B7771" s="777">
        <v>37</v>
      </c>
      <c r="C7771" s="778"/>
      <c r="D7771" s="779"/>
      <c r="E7771" s="785"/>
      <c r="F7771" s="786"/>
      <c r="G7771" s="737"/>
      <c r="H7771" s="787"/>
      <c r="I7771" s="788"/>
      <c r="J7771" s="786"/>
      <c r="K7771" s="737"/>
      <c r="L7771" s="784"/>
      <c r="M7771" s="758"/>
      <c r="N7771" s="758"/>
      <c r="O7771" s="758"/>
      <c r="P7771" s="758"/>
      <c r="Q7771" s="758"/>
      <c r="R7771" s="758"/>
      <c r="S7771" s="758"/>
      <c r="T7771" s="758"/>
      <c r="U7771" s="758"/>
      <c r="V7771" s="758"/>
      <c r="W7771" s="758"/>
      <c r="X7771" s="758"/>
      <c r="Y7771" s="758"/>
      <c r="Z7771" s="758"/>
      <c r="AA7771" s="758"/>
      <c r="AB7771" s="758"/>
      <c r="AC7771" s="758"/>
      <c r="AD7771" s="758"/>
    </row>
    <row r="7772" spans="2:30" ht="15" hidden="1" customHeight="1" outlineLevel="1" x14ac:dyDescent="0.55000000000000004">
      <c r="B7772" s="768">
        <v>38</v>
      </c>
      <c r="C7772" s="769"/>
      <c r="D7772" s="770"/>
      <c r="E7772" s="771"/>
      <c r="F7772" s="772"/>
      <c r="G7772" s="773"/>
      <c r="H7772" s="774"/>
      <c r="I7772" s="775"/>
      <c r="J7772" s="772"/>
      <c r="K7772" s="773"/>
      <c r="L7772" s="776"/>
      <c r="M7772" s="758"/>
      <c r="N7772" s="758"/>
      <c r="O7772" s="758"/>
      <c r="P7772" s="758"/>
      <c r="Q7772" s="758"/>
      <c r="R7772" s="758"/>
      <c r="S7772" s="758"/>
      <c r="T7772" s="758"/>
      <c r="U7772" s="758"/>
      <c r="V7772" s="758"/>
      <c r="W7772" s="758"/>
      <c r="X7772" s="758"/>
      <c r="Y7772" s="758"/>
      <c r="Z7772" s="758"/>
      <c r="AA7772" s="758"/>
      <c r="AB7772" s="758"/>
      <c r="AC7772" s="758"/>
      <c r="AD7772" s="758"/>
    </row>
    <row r="7773" spans="2:30" ht="15" hidden="1" customHeight="1" outlineLevel="1" x14ac:dyDescent="0.55000000000000004">
      <c r="B7773" s="777">
        <v>39</v>
      </c>
      <c r="C7773" s="778"/>
      <c r="D7773" s="779"/>
      <c r="E7773" s="780"/>
      <c r="F7773" s="781"/>
      <c r="G7773" s="733"/>
      <c r="H7773" s="782"/>
      <c r="I7773" s="783"/>
      <c r="J7773" s="781"/>
      <c r="K7773" s="733"/>
      <c r="L7773" s="784"/>
      <c r="M7773" s="758"/>
      <c r="N7773" s="758"/>
      <c r="O7773" s="758"/>
      <c r="P7773" s="758"/>
      <c r="Q7773" s="758"/>
      <c r="R7773" s="758"/>
      <c r="S7773" s="758"/>
      <c r="T7773" s="758"/>
      <c r="U7773" s="758"/>
      <c r="V7773" s="758"/>
      <c r="W7773" s="758"/>
      <c r="X7773" s="758"/>
      <c r="Y7773" s="758"/>
      <c r="Z7773" s="758"/>
      <c r="AA7773" s="758"/>
      <c r="AB7773" s="758"/>
      <c r="AC7773" s="758"/>
      <c r="AD7773" s="758"/>
    </row>
    <row r="7774" spans="2:30" ht="15" hidden="1" customHeight="1" outlineLevel="1" x14ac:dyDescent="0.55000000000000004">
      <c r="B7774" s="777">
        <v>40</v>
      </c>
      <c r="C7774" s="769"/>
      <c r="D7774" s="770"/>
      <c r="E7774" s="771"/>
      <c r="F7774" s="772"/>
      <c r="G7774" s="773"/>
      <c r="H7774" s="774"/>
      <c r="I7774" s="775"/>
      <c r="J7774" s="772"/>
      <c r="K7774" s="773"/>
      <c r="L7774" s="776"/>
      <c r="M7774" s="758"/>
      <c r="N7774" s="758"/>
      <c r="O7774" s="758"/>
      <c r="P7774" s="758"/>
      <c r="Q7774" s="758"/>
      <c r="R7774" s="758"/>
      <c r="S7774" s="758"/>
      <c r="T7774" s="758"/>
      <c r="U7774" s="758"/>
      <c r="V7774" s="758"/>
      <c r="W7774" s="758"/>
      <c r="X7774" s="758"/>
      <c r="Y7774" s="758"/>
      <c r="Z7774" s="758"/>
      <c r="AA7774" s="758"/>
      <c r="AB7774" s="758"/>
      <c r="AC7774" s="758"/>
      <c r="AD7774" s="758"/>
    </row>
    <row r="7775" spans="2:30" ht="15" hidden="1" customHeight="1" outlineLevel="1" x14ac:dyDescent="0.55000000000000004">
      <c r="B7775" s="777">
        <v>41</v>
      </c>
      <c r="C7775" s="778"/>
      <c r="D7775" s="779"/>
      <c r="E7775" s="780"/>
      <c r="F7775" s="781"/>
      <c r="G7775" s="733"/>
      <c r="H7775" s="782"/>
      <c r="I7775" s="783"/>
      <c r="J7775" s="781"/>
      <c r="K7775" s="733"/>
      <c r="L7775" s="784"/>
      <c r="M7775" s="758"/>
      <c r="N7775" s="758"/>
      <c r="O7775" s="758"/>
      <c r="P7775" s="758"/>
      <c r="Q7775" s="758"/>
      <c r="R7775" s="758"/>
      <c r="S7775" s="758"/>
      <c r="T7775" s="758"/>
      <c r="U7775" s="758"/>
      <c r="V7775" s="758"/>
      <c r="W7775" s="758"/>
      <c r="X7775" s="758"/>
      <c r="Y7775" s="758"/>
      <c r="Z7775" s="758"/>
      <c r="AA7775" s="758"/>
      <c r="AB7775" s="758"/>
      <c r="AC7775" s="758"/>
      <c r="AD7775" s="758"/>
    </row>
    <row r="7776" spans="2:30" ht="15" hidden="1" customHeight="1" outlineLevel="1" x14ac:dyDescent="0.55000000000000004">
      <c r="B7776" s="777">
        <v>42</v>
      </c>
      <c r="C7776" s="769"/>
      <c r="D7776" s="770"/>
      <c r="E7776" s="789"/>
      <c r="F7776" s="790"/>
      <c r="G7776" s="791"/>
      <c r="H7776" s="792"/>
      <c r="I7776" s="793"/>
      <c r="J7776" s="790"/>
      <c r="K7776" s="791"/>
      <c r="L7776" s="776"/>
      <c r="M7776" s="758"/>
      <c r="N7776" s="758"/>
      <c r="O7776" s="758"/>
      <c r="P7776" s="758"/>
      <c r="Q7776" s="758"/>
      <c r="R7776" s="758"/>
      <c r="S7776" s="758"/>
      <c r="T7776" s="758"/>
      <c r="U7776" s="758"/>
      <c r="V7776" s="758"/>
      <c r="W7776" s="758"/>
      <c r="X7776" s="758"/>
      <c r="Y7776" s="758"/>
      <c r="Z7776" s="758"/>
      <c r="AA7776" s="758"/>
      <c r="AB7776" s="758"/>
      <c r="AC7776" s="758"/>
      <c r="AD7776" s="758"/>
    </row>
    <row r="7777" spans="2:30" ht="15" hidden="1" customHeight="1" outlineLevel="1" x14ac:dyDescent="0.55000000000000004">
      <c r="B7777" s="777">
        <v>43</v>
      </c>
      <c r="C7777" s="778"/>
      <c r="D7777" s="779"/>
      <c r="E7777" s="785"/>
      <c r="F7777" s="786"/>
      <c r="G7777" s="737"/>
      <c r="H7777" s="787"/>
      <c r="I7777" s="788"/>
      <c r="J7777" s="786"/>
      <c r="K7777" s="737"/>
      <c r="L7777" s="784"/>
      <c r="M7777" s="758"/>
      <c r="N7777" s="758"/>
      <c r="O7777" s="758"/>
      <c r="P7777" s="758"/>
      <c r="Q7777" s="758"/>
      <c r="R7777" s="758"/>
      <c r="S7777" s="758"/>
      <c r="T7777" s="758"/>
      <c r="U7777" s="758"/>
      <c r="V7777" s="758"/>
      <c r="W7777" s="758"/>
      <c r="X7777" s="758"/>
      <c r="Y7777" s="758"/>
      <c r="Z7777" s="758"/>
      <c r="AA7777" s="758"/>
      <c r="AB7777" s="758"/>
      <c r="AC7777" s="758"/>
      <c r="AD7777" s="758"/>
    </row>
    <row r="7778" spans="2:30" ht="15" hidden="1" customHeight="1" outlineLevel="1" x14ac:dyDescent="0.55000000000000004">
      <c r="B7778" s="777">
        <v>44</v>
      </c>
      <c r="C7778" s="796"/>
      <c r="D7778" s="797"/>
      <c r="E7778" s="789"/>
      <c r="F7778" s="790"/>
      <c r="G7778" s="791"/>
      <c r="H7778" s="792"/>
      <c r="I7778" s="793"/>
      <c r="J7778" s="790"/>
      <c r="K7778" s="791"/>
      <c r="L7778" s="776"/>
      <c r="M7778" s="758"/>
      <c r="N7778" s="758"/>
      <c r="O7778" s="758"/>
      <c r="P7778" s="758"/>
      <c r="Q7778" s="758"/>
      <c r="R7778" s="758"/>
      <c r="S7778" s="758"/>
      <c r="T7778" s="758"/>
      <c r="U7778" s="758"/>
      <c r="V7778" s="758"/>
      <c r="W7778" s="758"/>
      <c r="X7778" s="758"/>
      <c r="Y7778" s="758"/>
      <c r="Z7778" s="758"/>
      <c r="AA7778" s="758"/>
      <c r="AB7778" s="758"/>
      <c r="AC7778" s="758"/>
      <c r="AD7778" s="758"/>
    </row>
    <row r="7779" spans="2:30" ht="15" hidden="1" customHeight="1" outlineLevel="1" x14ac:dyDescent="0.55000000000000004">
      <c r="B7779" s="777">
        <v>45</v>
      </c>
      <c r="C7779" s="794"/>
      <c r="D7779" s="795"/>
      <c r="E7779" s="785"/>
      <c r="F7779" s="786"/>
      <c r="G7779" s="737"/>
      <c r="H7779" s="787"/>
      <c r="I7779" s="788"/>
      <c r="J7779" s="786"/>
      <c r="K7779" s="737"/>
      <c r="L7779" s="784"/>
      <c r="M7779" s="758"/>
      <c r="N7779" s="758"/>
      <c r="O7779" s="758"/>
      <c r="P7779" s="758"/>
      <c r="Q7779" s="758"/>
      <c r="R7779" s="758"/>
      <c r="S7779" s="758"/>
      <c r="T7779" s="758"/>
      <c r="U7779" s="758"/>
      <c r="V7779" s="758"/>
      <c r="W7779" s="758"/>
      <c r="X7779" s="758"/>
      <c r="Y7779" s="758"/>
      <c r="Z7779" s="758"/>
      <c r="AA7779" s="758"/>
      <c r="AB7779" s="758"/>
      <c r="AC7779" s="758"/>
      <c r="AD7779" s="758"/>
    </row>
    <row r="7780" spans="2:30" ht="15" hidden="1" customHeight="1" outlineLevel="1" x14ac:dyDescent="0.55000000000000004">
      <c r="B7780" s="777">
        <v>46</v>
      </c>
      <c r="C7780" s="796"/>
      <c r="D7780" s="797"/>
      <c r="E7780" s="789"/>
      <c r="F7780" s="790"/>
      <c r="G7780" s="791"/>
      <c r="H7780" s="792"/>
      <c r="I7780" s="793"/>
      <c r="J7780" s="790"/>
      <c r="K7780" s="791"/>
      <c r="L7780" s="776"/>
      <c r="M7780" s="758"/>
      <c r="N7780" s="758"/>
      <c r="O7780" s="758"/>
      <c r="P7780" s="758"/>
      <c r="Q7780" s="758"/>
      <c r="R7780" s="758"/>
      <c r="S7780" s="758"/>
      <c r="T7780" s="758"/>
      <c r="U7780" s="758"/>
      <c r="V7780" s="758"/>
      <c r="W7780" s="758"/>
      <c r="X7780" s="758"/>
      <c r="Y7780" s="758"/>
      <c r="Z7780" s="758"/>
      <c r="AA7780" s="758"/>
      <c r="AB7780" s="758"/>
      <c r="AC7780" s="758"/>
      <c r="AD7780" s="758"/>
    </row>
    <row r="7781" spans="2:30" ht="15" hidden="1" customHeight="1" outlineLevel="1" x14ac:dyDescent="0.55000000000000004">
      <c r="B7781" s="777">
        <v>47</v>
      </c>
      <c r="C7781" s="794"/>
      <c r="D7781" s="795"/>
      <c r="E7781" s="785"/>
      <c r="F7781" s="786"/>
      <c r="G7781" s="737"/>
      <c r="H7781" s="787"/>
      <c r="I7781" s="788"/>
      <c r="J7781" s="786"/>
      <c r="K7781" s="737"/>
      <c r="L7781" s="784"/>
      <c r="M7781" s="758"/>
      <c r="N7781" s="758"/>
      <c r="O7781" s="758"/>
      <c r="P7781" s="758"/>
      <c r="Q7781" s="758"/>
      <c r="R7781" s="758"/>
      <c r="S7781" s="758"/>
      <c r="T7781" s="758"/>
      <c r="U7781" s="758"/>
      <c r="V7781" s="758"/>
      <c r="W7781" s="758"/>
      <c r="X7781" s="758"/>
      <c r="Y7781" s="758"/>
      <c r="Z7781" s="758"/>
      <c r="AA7781" s="758"/>
      <c r="AB7781" s="758"/>
      <c r="AC7781" s="758"/>
      <c r="AD7781" s="758"/>
    </row>
    <row r="7782" spans="2:30" ht="15" hidden="1" customHeight="1" outlineLevel="1" x14ac:dyDescent="0.55000000000000004">
      <c r="B7782" s="777">
        <v>48</v>
      </c>
      <c r="C7782" s="796"/>
      <c r="D7782" s="797"/>
      <c r="E7782" s="789"/>
      <c r="F7782" s="790"/>
      <c r="G7782" s="791"/>
      <c r="H7782" s="792"/>
      <c r="I7782" s="793"/>
      <c r="J7782" s="790"/>
      <c r="K7782" s="791"/>
      <c r="L7782" s="776"/>
      <c r="M7782" s="758"/>
      <c r="N7782" s="758"/>
      <c r="O7782" s="758"/>
      <c r="P7782" s="758"/>
      <c r="Q7782" s="758"/>
      <c r="R7782" s="758"/>
      <c r="S7782" s="758"/>
      <c r="T7782" s="758"/>
      <c r="U7782" s="758"/>
      <c r="V7782" s="758"/>
      <c r="W7782" s="758"/>
      <c r="X7782" s="758"/>
      <c r="Y7782" s="758"/>
      <c r="Z7782" s="758"/>
      <c r="AA7782" s="758"/>
      <c r="AB7782" s="758"/>
      <c r="AC7782" s="758"/>
      <c r="AD7782" s="758"/>
    </row>
    <row r="7783" spans="2:30" ht="15" hidden="1" customHeight="1" outlineLevel="1" x14ac:dyDescent="0.55000000000000004">
      <c r="B7783" s="777">
        <v>49</v>
      </c>
      <c r="C7783" s="794"/>
      <c r="D7783" s="795"/>
      <c r="E7783" s="785"/>
      <c r="F7783" s="786"/>
      <c r="G7783" s="737"/>
      <c r="H7783" s="787"/>
      <c r="I7783" s="788"/>
      <c r="J7783" s="786"/>
      <c r="K7783" s="737"/>
      <c r="L7783" s="784"/>
      <c r="M7783" s="758"/>
      <c r="N7783" s="758"/>
      <c r="O7783" s="758"/>
      <c r="P7783" s="758"/>
      <c r="Q7783" s="758"/>
      <c r="R7783" s="758"/>
      <c r="S7783" s="758"/>
      <c r="T7783" s="758"/>
      <c r="U7783" s="758"/>
      <c r="V7783" s="758"/>
      <c r="W7783" s="758"/>
      <c r="X7783" s="758"/>
      <c r="Y7783" s="758"/>
      <c r="Z7783" s="758"/>
      <c r="AA7783" s="758"/>
      <c r="AB7783" s="758"/>
      <c r="AC7783" s="758"/>
      <c r="AD7783" s="758"/>
    </row>
    <row r="7784" spans="2:30" ht="15" hidden="1" customHeight="1" outlineLevel="1" x14ac:dyDescent="0.55000000000000004">
      <c r="B7784" s="777">
        <v>50</v>
      </c>
      <c r="C7784" s="796"/>
      <c r="D7784" s="797"/>
      <c r="E7784" s="789"/>
      <c r="F7784" s="790"/>
      <c r="G7784" s="791"/>
      <c r="H7784" s="792"/>
      <c r="I7784" s="793"/>
      <c r="J7784" s="790"/>
      <c r="K7784" s="791"/>
      <c r="L7784" s="776"/>
      <c r="M7784" s="758"/>
      <c r="N7784" s="758"/>
      <c r="O7784" s="758"/>
      <c r="P7784" s="758"/>
      <c r="Q7784" s="758"/>
      <c r="R7784" s="758"/>
      <c r="S7784" s="758"/>
      <c r="T7784" s="758"/>
      <c r="U7784" s="758"/>
      <c r="V7784" s="758"/>
      <c r="W7784" s="758"/>
      <c r="X7784" s="758"/>
      <c r="Y7784" s="758"/>
      <c r="Z7784" s="758"/>
      <c r="AA7784" s="758"/>
      <c r="AB7784" s="758"/>
      <c r="AC7784" s="758"/>
      <c r="AD7784" s="758"/>
    </row>
    <row r="7785" spans="2:30" ht="15" hidden="1" customHeight="1" outlineLevel="1" x14ac:dyDescent="0.55000000000000004">
      <c r="B7785" s="777">
        <v>51</v>
      </c>
      <c r="C7785" s="794"/>
      <c r="D7785" s="795"/>
      <c r="E7785" s="785"/>
      <c r="F7785" s="786"/>
      <c r="G7785" s="737"/>
      <c r="H7785" s="787"/>
      <c r="I7785" s="788"/>
      <c r="J7785" s="786"/>
      <c r="K7785" s="737"/>
      <c r="L7785" s="784"/>
      <c r="M7785" s="758"/>
      <c r="N7785" s="758"/>
      <c r="O7785" s="758"/>
      <c r="P7785" s="758"/>
      <c r="Q7785" s="758"/>
      <c r="R7785" s="758"/>
      <c r="S7785" s="758"/>
      <c r="T7785" s="758"/>
      <c r="U7785" s="758"/>
      <c r="V7785" s="758"/>
      <c r="W7785" s="758"/>
      <c r="X7785" s="758"/>
      <c r="Y7785" s="758"/>
      <c r="Z7785" s="758"/>
      <c r="AA7785" s="758"/>
      <c r="AB7785" s="758"/>
      <c r="AC7785" s="758"/>
      <c r="AD7785" s="758"/>
    </row>
    <row r="7786" spans="2:30" ht="15" hidden="1" customHeight="1" outlineLevel="1" x14ac:dyDescent="0.55000000000000004">
      <c r="B7786" s="777">
        <v>52</v>
      </c>
      <c r="C7786" s="796"/>
      <c r="D7786" s="797"/>
      <c r="E7786" s="789"/>
      <c r="F7786" s="790"/>
      <c r="G7786" s="791"/>
      <c r="H7786" s="792"/>
      <c r="I7786" s="793"/>
      <c r="J7786" s="790"/>
      <c r="K7786" s="791"/>
      <c r="L7786" s="776"/>
      <c r="M7786" s="758"/>
      <c r="N7786" s="758"/>
      <c r="O7786" s="758"/>
      <c r="P7786" s="758"/>
      <c r="Q7786" s="758"/>
      <c r="R7786" s="758"/>
      <c r="S7786" s="758"/>
      <c r="T7786" s="758"/>
      <c r="U7786" s="758"/>
      <c r="V7786" s="758"/>
      <c r="W7786" s="758"/>
      <c r="X7786" s="758"/>
      <c r="Y7786" s="758"/>
      <c r="Z7786" s="758"/>
      <c r="AA7786" s="758"/>
      <c r="AB7786" s="758"/>
      <c r="AC7786" s="758"/>
      <c r="AD7786" s="758"/>
    </row>
    <row r="7787" spans="2:30" ht="15" hidden="1" customHeight="1" outlineLevel="1" x14ac:dyDescent="0.55000000000000004">
      <c r="B7787" s="777">
        <v>53</v>
      </c>
      <c r="C7787" s="794"/>
      <c r="D7787" s="795"/>
      <c r="E7787" s="785"/>
      <c r="F7787" s="786"/>
      <c r="G7787" s="737"/>
      <c r="H7787" s="787"/>
      <c r="I7787" s="788"/>
      <c r="J7787" s="786"/>
      <c r="K7787" s="737"/>
      <c r="L7787" s="784"/>
      <c r="M7787" s="758"/>
      <c r="N7787" s="758"/>
      <c r="O7787" s="758"/>
      <c r="P7787" s="758"/>
      <c r="Q7787" s="758"/>
      <c r="R7787" s="758"/>
      <c r="S7787" s="758"/>
      <c r="T7787" s="758"/>
      <c r="U7787" s="758"/>
      <c r="V7787" s="758"/>
      <c r="W7787" s="758"/>
      <c r="X7787" s="758"/>
      <c r="Y7787" s="758"/>
      <c r="Z7787" s="758"/>
      <c r="AA7787" s="758"/>
      <c r="AB7787" s="758"/>
      <c r="AC7787" s="758"/>
      <c r="AD7787" s="758"/>
    </row>
    <row r="7788" spans="2:30" ht="15" hidden="1" customHeight="1" outlineLevel="1" x14ac:dyDescent="0.55000000000000004">
      <c r="B7788" s="777">
        <v>54</v>
      </c>
      <c r="C7788" s="796"/>
      <c r="D7788" s="797"/>
      <c r="E7788" s="789"/>
      <c r="F7788" s="790"/>
      <c r="G7788" s="791"/>
      <c r="H7788" s="792"/>
      <c r="I7788" s="793"/>
      <c r="J7788" s="790"/>
      <c r="K7788" s="791"/>
      <c r="L7788" s="776"/>
      <c r="M7788" s="758"/>
      <c r="N7788" s="758"/>
      <c r="O7788" s="758"/>
      <c r="P7788" s="758"/>
      <c r="Q7788" s="758"/>
      <c r="R7788" s="758"/>
      <c r="S7788" s="758"/>
      <c r="T7788" s="758"/>
      <c r="U7788" s="758"/>
      <c r="V7788" s="758"/>
      <c r="W7788" s="758"/>
      <c r="X7788" s="758"/>
      <c r="Y7788" s="758"/>
      <c r="Z7788" s="758"/>
      <c r="AA7788" s="758"/>
      <c r="AB7788" s="758"/>
      <c r="AC7788" s="758"/>
      <c r="AD7788" s="758"/>
    </row>
    <row r="7789" spans="2:30" ht="15" hidden="1" customHeight="1" outlineLevel="1" x14ac:dyDescent="0.55000000000000004">
      <c r="B7789" s="777">
        <v>55</v>
      </c>
      <c r="C7789" s="794"/>
      <c r="D7789" s="795"/>
      <c r="E7789" s="785"/>
      <c r="F7789" s="786"/>
      <c r="G7789" s="737"/>
      <c r="H7789" s="787"/>
      <c r="I7789" s="788"/>
      <c r="J7789" s="786"/>
      <c r="K7789" s="737"/>
      <c r="L7789" s="784"/>
      <c r="M7789" s="758"/>
      <c r="N7789" s="758"/>
      <c r="O7789" s="758"/>
      <c r="P7789" s="758"/>
      <c r="Q7789" s="758"/>
      <c r="R7789" s="758"/>
      <c r="S7789" s="758"/>
      <c r="T7789" s="758"/>
      <c r="U7789" s="758"/>
      <c r="V7789" s="758"/>
      <c r="W7789" s="758"/>
      <c r="X7789" s="758"/>
      <c r="Y7789" s="758"/>
      <c r="Z7789" s="758"/>
      <c r="AA7789" s="758"/>
      <c r="AB7789" s="758"/>
      <c r="AC7789" s="758"/>
      <c r="AD7789" s="758"/>
    </row>
    <row r="7790" spans="2:30" ht="15" hidden="1" customHeight="1" outlineLevel="1" x14ac:dyDescent="0.55000000000000004">
      <c r="B7790" s="768">
        <v>56</v>
      </c>
      <c r="C7790" s="796"/>
      <c r="D7790" s="797"/>
      <c r="E7790" s="789"/>
      <c r="F7790" s="790"/>
      <c r="G7790" s="791"/>
      <c r="H7790" s="792"/>
      <c r="I7790" s="793"/>
      <c r="J7790" s="790"/>
      <c r="K7790" s="791"/>
      <c r="L7790" s="776"/>
      <c r="M7790" s="758"/>
      <c r="N7790" s="758"/>
      <c r="O7790" s="758"/>
      <c r="P7790" s="758"/>
      <c r="Q7790" s="758"/>
      <c r="R7790" s="758"/>
      <c r="S7790" s="758"/>
      <c r="T7790" s="758"/>
      <c r="U7790" s="758"/>
      <c r="V7790" s="758"/>
      <c r="W7790" s="758"/>
      <c r="X7790" s="758"/>
      <c r="Y7790" s="758"/>
      <c r="Z7790" s="758"/>
      <c r="AA7790" s="758"/>
      <c r="AB7790" s="758"/>
      <c r="AC7790" s="758"/>
      <c r="AD7790" s="758"/>
    </row>
    <row r="7791" spans="2:30" ht="15" hidden="1" customHeight="1" outlineLevel="1" x14ac:dyDescent="0.55000000000000004">
      <c r="B7791" s="777">
        <v>57</v>
      </c>
      <c r="C7791" s="794"/>
      <c r="D7791" s="795"/>
      <c r="E7791" s="785"/>
      <c r="F7791" s="786"/>
      <c r="G7791" s="737"/>
      <c r="H7791" s="787"/>
      <c r="I7791" s="788"/>
      <c r="J7791" s="786"/>
      <c r="K7791" s="737"/>
      <c r="L7791" s="784"/>
      <c r="M7791" s="758"/>
      <c r="N7791" s="758"/>
      <c r="O7791" s="758"/>
      <c r="P7791" s="758"/>
      <c r="Q7791" s="758"/>
      <c r="R7791" s="758"/>
      <c r="S7791" s="758"/>
      <c r="T7791" s="758"/>
      <c r="U7791" s="758"/>
      <c r="V7791" s="758"/>
      <c r="W7791" s="758"/>
      <c r="X7791" s="758"/>
      <c r="Y7791" s="758"/>
      <c r="Z7791" s="758"/>
      <c r="AA7791" s="758"/>
      <c r="AB7791" s="758"/>
      <c r="AC7791" s="758"/>
      <c r="AD7791" s="758"/>
    </row>
    <row r="7792" spans="2:30" ht="15" hidden="1" customHeight="1" outlineLevel="1" x14ac:dyDescent="0.55000000000000004">
      <c r="B7792" s="777">
        <v>58</v>
      </c>
      <c r="C7792" s="796"/>
      <c r="D7792" s="797"/>
      <c r="E7792" s="789"/>
      <c r="F7792" s="790"/>
      <c r="G7792" s="791"/>
      <c r="H7792" s="792"/>
      <c r="I7792" s="793"/>
      <c r="J7792" s="790"/>
      <c r="K7792" s="791"/>
      <c r="L7792" s="776"/>
      <c r="M7792" s="758"/>
      <c r="N7792" s="758"/>
      <c r="O7792" s="758"/>
      <c r="P7792" s="758"/>
      <c r="Q7792" s="758"/>
      <c r="R7792" s="758"/>
      <c r="S7792" s="758"/>
      <c r="T7792" s="758"/>
      <c r="U7792" s="758"/>
      <c r="V7792" s="758"/>
      <c r="W7792" s="758"/>
      <c r="X7792" s="758"/>
      <c r="Y7792" s="758"/>
      <c r="Z7792" s="758"/>
      <c r="AA7792" s="758"/>
      <c r="AB7792" s="758"/>
      <c r="AC7792" s="758"/>
      <c r="AD7792" s="758"/>
    </row>
    <row r="7793" spans="2:30" ht="15" hidden="1" customHeight="1" outlineLevel="1" x14ac:dyDescent="0.55000000000000004">
      <c r="B7793" s="777">
        <v>59</v>
      </c>
      <c r="C7793" s="794"/>
      <c r="D7793" s="795"/>
      <c r="E7793" s="785"/>
      <c r="F7793" s="786"/>
      <c r="G7793" s="737"/>
      <c r="H7793" s="787"/>
      <c r="I7793" s="788"/>
      <c r="J7793" s="786"/>
      <c r="K7793" s="737"/>
      <c r="L7793" s="784"/>
      <c r="M7793" s="758"/>
      <c r="N7793" s="758"/>
      <c r="O7793" s="758"/>
      <c r="P7793" s="758"/>
      <c r="Q7793" s="758"/>
      <c r="R7793" s="758"/>
      <c r="S7793" s="758"/>
      <c r="T7793" s="758"/>
      <c r="U7793" s="758"/>
      <c r="V7793" s="758"/>
      <c r="W7793" s="758"/>
      <c r="X7793" s="758"/>
      <c r="Y7793" s="758"/>
      <c r="Z7793" s="758"/>
      <c r="AA7793" s="758"/>
      <c r="AB7793" s="758"/>
      <c r="AC7793" s="758"/>
      <c r="AD7793" s="758"/>
    </row>
    <row r="7794" spans="2:30" ht="15" hidden="1" customHeight="1" outlineLevel="1" x14ac:dyDescent="0.55000000000000004">
      <c r="B7794" s="777">
        <v>60</v>
      </c>
      <c r="C7794" s="796"/>
      <c r="D7794" s="797"/>
      <c r="E7794" s="789"/>
      <c r="F7794" s="790"/>
      <c r="G7794" s="791"/>
      <c r="H7794" s="792"/>
      <c r="I7794" s="793"/>
      <c r="J7794" s="790"/>
      <c r="K7794" s="791"/>
      <c r="L7794" s="776"/>
      <c r="M7794" s="758"/>
      <c r="N7794" s="758"/>
      <c r="O7794" s="758"/>
      <c r="P7794" s="758"/>
      <c r="Q7794" s="758"/>
      <c r="R7794" s="758"/>
      <c r="S7794" s="758"/>
      <c r="T7794" s="758"/>
      <c r="U7794" s="758"/>
      <c r="V7794" s="758"/>
      <c r="W7794" s="758"/>
      <c r="X7794" s="758"/>
      <c r="Y7794" s="758"/>
      <c r="Z7794" s="758"/>
      <c r="AA7794" s="758"/>
      <c r="AB7794" s="758"/>
      <c r="AC7794" s="758"/>
      <c r="AD7794" s="758"/>
    </row>
    <row r="7795" spans="2:30" ht="15" hidden="1" customHeight="1" outlineLevel="1" x14ac:dyDescent="0.55000000000000004">
      <c r="B7795" s="777">
        <v>61</v>
      </c>
      <c r="C7795" s="794"/>
      <c r="D7795" s="795"/>
      <c r="E7795" s="785"/>
      <c r="F7795" s="786"/>
      <c r="G7795" s="737"/>
      <c r="H7795" s="787"/>
      <c r="I7795" s="788"/>
      <c r="J7795" s="786"/>
      <c r="K7795" s="737"/>
      <c r="L7795" s="784"/>
      <c r="M7795" s="758"/>
      <c r="N7795" s="758"/>
      <c r="O7795" s="758"/>
      <c r="P7795" s="758"/>
      <c r="Q7795" s="758"/>
      <c r="R7795" s="758"/>
      <c r="S7795" s="758"/>
      <c r="T7795" s="758"/>
      <c r="U7795" s="758"/>
      <c r="V7795" s="758"/>
      <c r="W7795" s="758"/>
      <c r="X7795" s="758"/>
      <c r="Y7795" s="758"/>
      <c r="Z7795" s="758"/>
      <c r="AA7795" s="758"/>
      <c r="AB7795" s="758"/>
      <c r="AC7795" s="758"/>
      <c r="AD7795" s="758"/>
    </row>
    <row r="7796" spans="2:30" ht="15" hidden="1" customHeight="1" outlineLevel="1" x14ac:dyDescent="0.55000000000000004">
      <c r="B7796" s="777">
        <v>62</v>
      </c>
      <c r="C7796" s="796"/>
      <c r="D7796" s="797"/>
      <c r="E7796" s="789"/>
      <c r="F7796" s="790"/>
      <c r="G7796" s="791"/>
      <c r="H7796" s="792"/>
      <c r="I7796" s="793"/>
      <c r="J7796" s="790"/>
      <c r="K7796" s="791"/>
      <c r="L7796" s="776"/>
      <c r="M7796" s="758"/>
      <c r="N7796" s="758"/>
      <c r="O7796" s="758"/>
      <c r="P7796" s="758"/>
      <c r="Q7796" s="758"/>
      <c r="R7796" s="758"/>
      <c r="S7796" s="758"/>
      <c r="T7796" s="758"/>
      <c r="U7796" s="758"/>
      <c r="V7796" s="758"/>
      <c r="W7796" s="758"/>
      <c r="X7796" s="758"/>
      <c r="Y7796" s="758"/>
      <c r="Z7796" s="758"/>
      <c r="AA7796" s="758"/>
      <c r="AB7796" s="758"/>
      <c r="AC7796" s="758"/>
      <c r="AD7796" s="758"/>
    </row>
    <row r="7797" spans="2:30" ht="15" hidden="1" customHeight="1" outlineLevel="1" x14ac:dyDescent="0.55000000000000004">
      <c r="B7797" s="777">
        <v>63</v>
      </c>
      <c r="C7797" s="794"/>
      <c r="D7797" s="795"/>
      <c r="E7797" s="785"/>
      <c r="F7797" s="786"/>
      <c r="G7797" s="737"/>
      <c r="H7797" s="787"/>
      <c r="I7797" s="788"/>
      <c r="J7797" s="786"/>
      <c r="K7797" s="737"/>
      <c r="L7797" s="784"/>
      <c r="M7797" s="758"/>
      <c r="N7797" s="758"/>
      <c r="O7797" s="758"/>
      <c r="P7797" s="758"/>
      <c r="Q7797" s="758"/>
      <c r="R7797" s="758"/>
      <c r="S7797" s="758"/>
      <c r="T7797" s="758"/>
      <c r="U7797" s="758"/>
      <c r="V7797" s="758"/>
      <c r="W7797" s="758"/>
      <c r="X7797" s="758"/>
      <c r="Y7797" s="758"/>
      <c r="Z7797" s="758"/>
      <c r="AA7797" s="758"/>
      <c r="AB7797" s="758"/>
      <c r="AC7797" s="758"/>
      <c r="AD7797" s="758"/>
    </row>
    <row r="7798" spans="2:30" ht="15" hidden="1" customHeight="1" outlineLevel="1" x14ac:dyDescent="0.55000000000000004">
      <c r="B7798" s="777">
        <v>64</v>
      </c>
      <c r="C7798" s="796"/>
      <c r="D7798" s="797"/>
      <c r="E7798" s="789"/>
      <c r="F7798" s="790"/>
      <c r="G7798" s="791"/>
      <c r="H7798" s="792"/>
      <c r="I7798" s="793"/>
      <c r="J7798" s="790"/>
      <c r="K7798" s="791"/>
      <c r="L7798" s="776"/>
      <c r="M7798" s="758"/>
      <c r="N7798" s="758"/>
      <c r="O7798" s="758"/>
      <c r="P7798" s="758"/>
      <c r="Q7798" s="758"/>
      <c r="R7798" s="758"/>
      <c r="S7798" s="758"/>
      <c r="T7798" s="758"/>
      <c r="U7798" s="758"/>
      <c r="V7798" s="758"/>
      <c r="W7798" s="758"/>
      <c r="X7798" s="758"/>
      <c r="Y7798" s="758"/>
      <c r="Z7798" s="758"/>
      <c r="AA7798" s="758"/>
      <c r="AB7798" s="758"/>
      <c r="AC7798" s="758"/>
      <c r="AD7798" s="758"/>
    </row>
    <row r="7799" spans="2:30" ht="15" hidden="1" customHeight="1" outlineLevel="1" x14ac:dyDescent="0.55000000000000004">
      <c r="B7799" s="777">
        <v>65</v>
      </c>
      <c r="C7799" s="794"/>
      <c r="D7799" s="795"/>
      <c r="E7799" s="785"/>
      <c r="F7799" s="786"/>
      <c r="G7799" s="737"/>
      <c r="H7799" s="787"/>
      <c r="I7799" s="788"/>
      <c r="J7799" s="786"/>
      <c r="K7799" s="737"/>
      <c r="L7799" s="784"/>
      <c r="M7799" s="758"/>
      <c r="N7799" s="758"/>
      <c r="O7799" s="758"/>
      <c r="P7799" s="758"/>
      <c r="Q7799" s="758"/>
      <c r="R7799" s="758"/>
      <c r="S7799" s="758"/>
      <c r="T7799" s="758"/>
      <c r="U7799" s="758"/>
      <c r="V7799" s="758"/>
      <c r="W7799" s="758"/>
      <c r="X7799" s="758"/>
      <c r="Y7799" s="758"/>
      <c r="Z7799" s="758"/>
      <c r="AA7799" s="758"/>
      <c r="AB7799" s="758"/>
      <c r="AC7799" s="758"/>
      <c r="AD7799" s="758"/>
    </row>
    <row r="7800" spans="2:30" ht="15" hidden="1" customHeight="1" outlineLevel="1" x14ac:dyDescent="0.55000000000000004">
      <c r="B7800" s="777">
        <v>66</v>
      </c>
      <c r="C7800" s="796"/>
      <c r="D7800" s="797"/>
      <c r="E7800" s="789"/>
      <c r="F7800" s="790"/>
      <c r="G7800" s="791"/>
      <c r="H7800" s="792"/>
      <c r="I7800" s="793"/>
      <c r="J7800" s="790"/>
      <c r="K7800" s="791"/>
      <c r="L7800" s="776"/>
      <c r="M7800" s="758"/>
      <c r="N7800" s="758"/>
      <c r="O7800" s="758"/>
      <c r="P7800" s="758"/>
      <c r="Q7800" s="758"/>
      <c r="R7800" s="758"/>
      <c r="S7800" s="758"/>
      <c r="T7800" s="758"/>
      <c r="U7800" s="758"/>
      <c r="V7800" s="758"/>
      <c r="W7800" s="758"/>
      <c r="X7800" s="758"/>
      <c r="Y7800" s="758"/>
      <c r="Z7800" s="758"/>
      <c r="AA7800" s="758"/>
      <c r="AB7800" s="758"/>
      <c r="AC7800" s="758"/>
      <c r="AD7800" s="758"/>
    </row>
    <row r="7801" spans="2:30" ht="15" hidden="1" customHeight="1" outlineLevel="1" x14ac:dyDescent="0.55000000000000004">
      <c r="B7801" s="777">
        <v>67</v>
      </c>
      <c r="C7801" s="778"/>
      <c r="D7801" s="779"/>
      <c r="E7801" s="780"/>
      <c r="F7801" s="781"/>
      <c r="G7801" s="733"/>
      <c r="H7801" s="782"/>
      <c r="I7801" s="783"/>
      <c r="J7801" s="781"/>
      <c r="K7801" s="733"/>
      <c r="L7801" s="784"/>
      <c r="M7801" s="758"/>
      <c r="N7801" s="758"/>
      <c r="O7801" s="758"/>
      <c r="P7801" s="758"/>
      <c r="Q7801" s="758"/>
      <c r="R7801" s="758"/>
      <c r="S7801" s="758"/>
      <c r="T7801" s="758"/>
      <c r="U7801" s="758"/>
      <c r="V7801" s="758"/>
      <c r="W7801" s="758"/>
      <c r="X7801" s="758"/>
      <c r="Y7801" s="758"/>
      <c r="Z7801" s="758"/>
      <c r="AA7801" s="758"/>
      <c r="AB7801" s="758"/>
      <c r="AC7801" s="758"/>
      <c r="AD7801" s="758"/>
    </row>
    <row r="7802" spans="2:30" ht="15" hidden="1" customHeight="1" outlineLevel="1" x14ac:dyDescent="0.55000000000000004">
      <c r="B7802" s="777">
        <v>68</v>
      </c>
      <c r="C7802" s="769"/>
      <c r="D7802" s="770"/>
      <c r="E7802" s="771"/>
      <c r="F7802" s="772"/>
      <c r="G7802" s="773"/>
      <c r="H7802" s="774"/>
      <c r="I7802" s="775"/>
      <c r="J7802" s="772"/>
      <c r="K7802" s="773"/>
      <c r="L7802" s="776"/>
      <c r="M7802" s="758"/>
      <c r="N7802" s="758"/>
      <c r="O7802" s="758"/>
      <c r="P7802" s="758"/>
      <c r="Q7802" s="758"/>
      <c r="R7802" s="758"/>
      <c r="S7802" s="758"/>
      <c r="T7802" s="758"/>
      <c r="U7802" s="758"/>
      <c r="V7802" s="758"/>
      <c r="W7802" s="758"/>
      <c r="X7802" s="758"/>
      <c r="Y7802" s="758"/>
      <c r="Z7802" s="758"/>
      <c r="AA7802" s="758"/>
      <c r="AB7802" s="758"/>
      <c r="AC7802" s="758"/>
      <c r="AD7802" s="758"/>
    </row>
    <row r="7803" spans="2:30" ht="15" hidden="1" customHeight="1" outlineLevel="1" x14ac:dyDescent="0.55000000000000004">
      <c r="B7803" s="777">
        <v>69</v>
      </c>
      <c r="C7803" s="778"/>
      <c r="D7803" s="779"/>
      <c r="E7803" s="780"/>
      <c r="F7803" s="781"/>
      <c r="G7803" s="733"/>
      <c r="H7803" s="782"/>
      <c r="I7803" s="783"/>
      <c r="J7803" s="781"/>
      <c r="K7803" s="733"/>
      <c r="L7803" s="784"/>
      <c r="M7803" s="758"/>
      <c r="N7803" s="758"/>
      <c r="O7803" s="758"/>
      <c r="P7803" s="758"/>
      <c r="Q7803" s="758"/>
      <c r="R7803" s="758"/>
      <c r="S7803" s="758"/>
      <c r="T7803" s="758"/>
      <c r="U7803" s="758"/>
      <c r="V7803" s="758"/>
      <c r="W7803" s="758"/>
      <c r="X7803" s="758"/>
      <c r="Y7803" s="758"/>
      <c r="Z7803" s="758"/>
      <c r="AA7803" s="758"/>
      <c r="AB7803" s="758"/>
      <c r="AC7803" s="758"/>
      <c r="AD7803" s="758"/>
    </row>
    <row r="7804" spans="2:30" ht="15" hidden="1" customHeight="1" outlineLevel="1" x14ac:dyDescent="0.55000000000000004">
      <c r="B7804" s="777">
        <v>70</v>
      </c>
      <c r="C7804" s="769"/>
      <c r="D7804" s="770"/>
      <c r="E7804" s="771"/>
      <c r="F7804" s="772"/>
      <c r="G7804" s="773"/>
      <c r="H7804" s="774"/>
      <c r="I7804" s="775"/>
      <c r="J7804" s="772"/>
      <c r="K7804" s="773"/>
      <c r="L7804" s="776"/>
      <c r="M7804" s="758"/>
      <c r="N7804" s="758"/>
      <c r="O7804" s="758"/>
      <c r="P7804" s="758"/>
      <c r="Q7804" s="758"/>
      <c r="R7804" s="758"/>
      <c r="S7804" s="758"/>
      <c r="T7804" s="758"/>
      <c r="U7804" s="758"/>
      <c r="V7804" s="758"/>
      <c r="W7804" s="758"/>
      <c r="X7804" s="758"/>
      <c r="Y7804" s="758"/>
      <c r="Z7804" s="758"/>
      <c r="AA7804" s="758"/>
      <c r="AB7804" s="758"/>
      <c r="AC7804" s="758"/>
      <c r="AD7804" s="758"/>
    </row>
    <row r="7805" spans="2:30" ht="15" hidden="1" customHeight="1" outlineLevel="1" x14ac:dyDescent="0.55000000000000004">
      <c r="B7805" s="777">
        <v>71</v>
      </c>
      <c r="C7805" s="778"/>
      <c r="D7805" s="779"/>
      <c r="E7805" s="780"/>
      <c r="F7805" s="781"/>
      <c r="G7805" s="733"/>
      <c r="H7805" s="782"/>
      <c r="I7805" s="783"/>
      <c r="J7805" s="781"/>
      <c r="K7805" s="733"/>
      <c r="L7805" s="784"/>
      <c r="M7805" s="758"/>
      <c r="N7805" s="758"/>
      <c r="O7805" s="758"/>
      <c r="P7805" s="758"/>
      <c r="Q7805" s="758"/>
      <c r="R7805" s="758"/>
      <c r="S7805" s="758"/>
      <c r="T7805" s="758"/>
      <c r="U7805" s="758"/>
      <c r="V7805" s="758"/>
      <c r="W7805" s="758"/>
      <c r="X7805" s="758"/>
      <c r="Y7805" s="758"/>
      <c r="Z7805" s="758"/>
      <c r="AA7805" s="758"/>
      <c r="AB7805" s="758"/>
      <c r="AC7805" s="758"/>
      <c r="AD7805" s="758"/>
    </row>
    <row r="7806" spans="2:30" ht="15" hidden="1" customHeight="1" outlineLevel="1" x14ac:dyDescent="0.55000000000000004">
      <c r="B7806" s="777">
        <v>72</v>
      </c>
      <c r="C7806" s="769"/>
      <c r="D7806" s="770"/>
      <c r="E7806" s="789"/>
      <c r="F7806" s="790"/>
      <c r="G7806" s="791"/>
      <c r="H7806" s="792"/>
      <c r="I7806" s="793"/>
      <c r="J7806" s="790"/>
      <c r="K7806" s="791"/>
      <c r="L7806" s="776"/>
      <c r="M7806" s="758"/>
      <c r="N7806" s="758"/>
      <c r="O7806" s="758"/>
      <c r="P7806" s="758"/>
      <c r="Q7806" s="758"/>
      <c r="R7806" s="758"/>
      <c r="S7806" s="758"/>
      <c r="T7806" s="758"/>
      <c r="U7806" s="758"/>
      <c r="V7806" s="758"/>
      <c r="W7806" s="758"/>
      <c r="X7806" s="758"/>
      <c r="Y7806" s="758"/>
      <c r="Z7806" s="758"/>
      <c r="AA7806" s="758"/>
      <c r="AB7806" s="758"/>
      <c r="AC7806" s="758"/>
      <c r="AD7806" s="758"/>
    </row>
    <row r="7807" spans="2:30" ht="15" hidden="1" customHeight="1" outlineLevel="1" x14ac:dyDescent="0.55000000000000004">
      <c r="B7807" s="777">
        <v>73</v>
      </c>
      <c r="C7807" s="778"/>
      <c r="D7807" s="779"/>
      <c r="E7807" s="785"/>
      <c r="F7807" s="786"/>
      <c r="G7807" s="737"/>
      <c r="H7807" s="787"/>
      <c r="I7807" s="788"/>
      <c r="J7807" s="786"/>
      <c r="K7807" s="737"/>
      <c r="L7807" s="784"/>
      <c r="M7807" s="758"/>
      <c r="N7807" s="758"/>
      <c r="O7807" s="758"/>
      <c r="P7807" s="758"/>
      <c r="Q7807" s="758"/>
      <c r="R7807" s="758"/>
      <c r="S7807" s="758"/>
      <c r="T7807" s="758"/>
      <c r="U7807" s="758"/>
      <c r="V7807" s="758"/>
      <c r="W7807" s="758"/>
      <c r="X7807" s="758"/>
      <c r="Y7807" s="758"/>
      <c r="Z7807" s="758"/>
      <c r="AA7807" s="758"/>
      <c r="AB7807" s="758"/>
      <c r="AC7807" s="758"/>
      <c r="AD7807" s="758"/>
    </row>
    <row r="7808" spans="2:30" ht="15" hidden="1" customHeight="1" outlineLevel="1" x14ac:dyDescent="0.55000000000000004">
      <c r="B7808" s="768">
        <v>74</v>
      </c>
      <c r="C7808" s="796"/>
      <c r="D7808" s="797"/>
      <c r="E7808" s="789"/>
      <c r="F7808" s="790"/>
      <c r="G7808" s="791"/>
      <c r="H7808" s="792"/>
      <c r="I7808" s="793"/>
      <c r="J7808" s="790"/>
      <c r="K7808" s="791"/>
      <c r="L7808" s="776"/>
      <c r="M7808" s="758"/>
      <c r="N7808" s="758"/>
      <c r="O7808" s="758"/>
      <c r="P7808" s="758"/>
      <c r="Q7808" s="758"/>
      <c r="R7808" s="758"/>
      <c r="S7808" s="758"/>
      <c r="T7808" s="758"/>
      <c r="U7808" s="758"/>
      <c r="V7808" s="758"/>
      <c r="W7808" s="758"/>
      <c r="X7808" s="758"/>
      <c r="Y7808" s="758"/>
      <c r="Z7808" s="758"/>
      <c r="AA7808" s="758"/>
      <c r="AB7808" s="758"/>
      <c r="AC7808" s="758"/>
      <c r="AD7808" s="758"/>
    </row>
    <row r="7809" spans="2:30" ht="15" hidden="1" customHeight="1" outlineLevel="1" x14ac:dyDescent="0.55000000000000004">
      <c r="B7809" s="777">
        <v>75</v>
      </c>
      <c r="C7809" s="794"/>
      <c r="D7809" s="795"/>
      <c r="E7809" s="785"/>
      <c r="F7809" s="786"/>
      <c r="G7809" s="737"/>
      <c r="H7809" s="787"/>
      <c r="I7809" s="788"/>
      <c r="J7809" s="786"/>
      <c r="K7809" s="737"/>
      <c r="L7809" s="784"/>
      <c r="M7809" s="758"/>
      <c r="N7809" s="758"/>
      <c r="O7809" s="758"/>
      <c r="P7809" s="758"/>
      <c r="Q7809" s="758"/>
      <c r="R7809" s="758"/>
      <c r="S7809" s="758"/>
      <c r="T7809" s="758"/>
      <c r="U7809" s="758"/>
      <c r="V7809" s="758"/>
      <c r="W7809" s="758"/>
      <c r="X7809" s="758"/>
      <c r="Y7809" s="758"/>
      <c r="Z7809" s="758"/>
      <c r="AA7809" s="758"/>
      <c r="AB7809" s="758"/>
      <c r="AC7809" s="758"/>
      <c r="AD7809" s="758"/>
    </row>
    <row r="7810" spans="2:30" ht="15" hidden="1" customHeight="1" outlineLevel="1" x14ac:dyDescent="0.55000000000000004">
      <c r="B7810" s="777">
        <v>76</v>
      </c>
      <c r="C7810" s="796"/>
      <c r="D7810" s="797"/>
      <c r="E7810" s="789"/>
      <c r="F7810" s="790"/>
      <c r="G7810" s="791"/>
      <c r="H7810" s="792"/>
      <c r="I7810" s="793"/>
      <c r="J7810" s="790"/>
      <c r="K7810" s="791"/>
      <c r="L7810" s="776"/>
      <c r="M7810" s="758"/>
      <c r="N7810" s="758"/>
      <c r="O7810" s="758"/>
      <c r="P7810" s="758"/>
      <c r="Q7810" s="758"/>
      <c r="R7810" s="758"/>
      <c r="S7810" s="758"/>
      <c r="T7810" s="758"/>
      <c r="U7810" s="758"/>
      <c r="V7810" s="758"/>
      <c r="W7810" s="758"/>
      <c r="X7810" s="758"/>
      <c r="Y7810" s="758"/>
      <c r="Z7810" s="758"/>
      <c r="AA7810" s="758"/>
      <c r="AB7810" s="758"/>
      <c r="AC7810" s="758"/>
      <c r="AD7810" s="758"/>
    </row>
    <row r="7811" spans="2:30" ht="15" hidden="1" customHeight="1" outlineLevel="1" x14ac:dyDescent="0.55000000000000004">
      <c r="B7811" s="777">
        <v>77</v>
      </c>
      <c r="C7811" s="794"/>
      <c r="D7811" s="795"/>
      <c r="E7811" s="785"/>
      <c r="F7811" s="786"/>
      <c r="G7811" s="737"/>
      <c r="H7811" s="787"/>
      <c r="I7811" s="788"/>
      <c r="J7811" s="786"/>
      <c r="K7811" s="737"/>
      <c r="L7811" s="784"/>
      <c r="M7811" s="758"/>
      <c r="N7811" s="758"/>
      <c r="O7811" s="758"/>
      <c r="P7811" s="758"/>
      <c r="Q7811" s="758"/>
      <c r="R7811" s="758"/>
      <c r="S7811" s="758"/>
      <c r="T7811" s="758"/>
      <c r="U7811" s="758"/>
      <c r="V7811" s="758"/>
      <c r="W7811" s="758"/>
      <c r="X7811" s="758"/>
      <c r="Y7811" s="758"/>
      <c r="Z7811" s="758"/>
      <c r="AA7811" s="758"/>
      <c r="AB7811" s="758"/>
      <c r="AC7811" s="758"/>
      <c r="AD7811" s="758"/>
    </row>
    <row r="7812" spans="2:30" ht="15" hidden="1" customHeight="1" outlineLevel="1" x14ac:dyDescent="0.55000000000000004">
      <c r="B7812" s="777">
        <v>78</v>
      </c>
      <c r="C7812" s="796"/>
      <c r="D7812" s="797"/>
      <c r="E7812" s="789"/>
      <c r="F7812" s="790"/>
      <c r="G7812" s="791"/>
      <c r="H7812" s="792"/>
      <c r="I7812" s="793"/>
      <c r="J7812" s="790"/>
      <c r="K7812" s="791"/>
      <c r="L7812" s="776"/>
      <c r="M7812" s="758"/>
      <c r="N7812" s="758"/>
      <c r="O7812" s="758"/>
      <c r="P7812" s="758"/>
      <c r="Q7812" s="758"/>
      <c r="R7812" s="758"/>
      <c r="S7812" s="758"/>
      <c r="T7812" s="758"/>
      <c r="U7812" s="758"/>
      <c r="V7812" s="758"/>
      <c r="W7812" s="758"/>
      <c r="X7812" s="758"/>
      <c r="Y7812" s="758"/>
      <c r="Z7812" s="758"/>
      <c r="AA7812" s="758"/>
      <c r="AB7812" s="758"/>
      <c r="AC7812" s="758"/>
      <c r="AD7812" s="758"/>
    </row>
    <row r="7813" spans="2:30" ht="15" hidden="1" customHeight="1" outlineLevel="1" x14ac:dyDescent="0.55000000000000004">
      <c r="B7813" s="777">
        <v>79</v>
      </c>
      <c r="C7813" s="794"/>
      <c r="D7813" s="795"/>
      <c r="E7813" s="785"/>
      <c r="F7813" s="786"/>
      <c r="G7813" s="737"/>
      <c r="H7813" s="787"/>
      <c r="I7813" s="788"/>
      <c r="J7813" s="786"/>
      <c r="K7813" s="737"/>
      <c r="L7813" s="784"/>
      <c r="M7813" s="758"/>
      <c r="N7813" s="758"/>
      <c r="O7813" s="758"/>
      <c r="P7813" s="758"/>
      <c r="Q7813" s="758"/>
      <c r="R7813" s="758"/>
      <c r="S7813" s="758"/>
      <c r="T7813" s="758"/>
      <c r="U7813" s="758"/>
      <c r="V7813" s="758"/>
      <c r="W7813" s="758"/>
      <c r="X7813" s="758"/>
      <c r="Y7813" s="758"/>
      <c r="Z7813" s="758"/>
      <c r="AA7813" s="758"/>
      <c r="AB7813" s="758"/>
      <c r="AC7813" s="758"/>
      <c r="AD7813" s="758"/>
    </row>
    <row r="7814" spans="2:30" ht="15" hidden="1" customHeight="1" outlineLevel="1" x14ac:dyDescent="0.55000000000000004">
      <c r="B7814" s="777">
        <v>80</v>
      </c>
      <c r="C7814" s="796"/>
      <c r="D7814" s="797"/>
      <c r="E7814" s="789"/>
      <c r="F7814" s="790"/>
      <c r="G7814" s="791"/>
      <c r="H7814" s="792"/>
      <c r="I7814" s="793"/>
      <c r="J7814" s="790"/>
      <c r="K7814" s="791"/>
      <c r="L7814" s="776"/>
      <c r="M7814" s="758"/>
      <c r="N7814" s="758"/>
      <c r="O7814" s="758"/>
      <c r="P7814" s="758"/>
      <c r="Q7814" s="758"/>
      <c r="R7814" s="758"/>
      <c r="S7814" s="758"/>
      <c r="T7814" s="758"/>
      <c r="U7814" s="758"/>
      <c r="V7814" s="758"/>
      <c r="W7814" s="758"/>
      <c r="X7814" s="758"/>
      <c r="Y7814" s="758"/>
      <c r="Z7814" s="758"/>
      <c r="AA7814" s="758"/>
      <c r="AB7814" s="758"/>
      <c r="AC7814" s="758"/>
      <c r="AD7814" s="758"/>
    </row>
    <row r="7815" spans="2:30" ht="15" hidden="1" customHeight="1" outlineLevel="1" x14ac:dyDescent="0.55000000000000004">
      <c r="B7815" s="777">
        <v>81</v>
      </c>
      <c r="C7815" s="794"/>
      <c r="D7815" s="795"/>
      <c r="E7815" s="785"/>
      <c r="F7815" s="786"/>
      <c r="G7815" s="737"/>
      <c r="H7815" s="787"/>
      <c r="I7815" s="788"/>
      <c r="J7815" s="786"/>
      <c r="K7815" s="737"/>
      <c r="L7815" s="784"/>
      <c r="M7815" s="758"/>
      <c r="N7815" s="758"/>
      <c r="O7815" s="758"/>
      <c r="P7815" s="758"/>
      <c r="Q7815" s="758"/>
      <c r="R7815" s="758"/>
      <c r="S7815" s="758"/>
      <c r="T7815" s="758"/>
      <c r="U7815" s="758"/>
      <c r="V7815" s="758"/>
      <c r="W7815" s="758"/>
      <c r="X7815" s="758"/>
      <c r="Y7815" s="758"/>
      <c r="Z7815" s="758"/>
      <c r="AA7815" s="758"/>
      <c r="AB7815" s="758"/>
      <c r="AC7815" s="758"/>
      <c r="AD7815" s="758"/>
    </row>
    <row r="7816" spans="2:30" ht="15" hidden="1" customHeight="1" outlineLevel="1" x14ac:dyDescent="0.55000000000000004">
      <c r="B7816" s="777">
        <v>82</v>
      </c>
      <c r="C7816" s="796"/>
      <c r="D7816" s="797"/>
      <c r="E7816" s="789"/>
      <c r="F7816" s="790"/>
      <c r="G7816" s="791"/>
      <c r="H7816" s="792"/>
      <c r="I7816" s="793"/>
      <c r="J7816" s="790"/>
      <c r="K7816" s="791"/>
      <c r="L7816" s="776"/>
      <c r="M7816" s="758"/>
      <c r="N7816" s="758"/>
      <c r="O7816" s="758"/>
      <c r="P7816" s="758"/>
      <c r="Q7816" s="758"/>
      <c r="R7816" s="758"/>
      <c r="S7816" s="758"/>
      <c r="T7816" s="758"/>
      <c r="U7816" s="758"/>
      <c r="V7816" s="758"/>
      <c r="W7816" s="758"/>
      <c r="X7816" s="758"/>
      <c r="Y7816" s="758"/>
      <c r="Z7816" s="758"/>
      <c r="AA7816" s="758"/>
      <c r="AB7816" s="758"/>
      <c r="AC7816" s="758"/>
      <c r="AD7816" s="758"/>
    </row>
    <row r="7817" spans="2:30" ht="15" hidden="1" customHeight="1" outlineLevel="1" x14ac:dyDescent="0.55000000000000004">
      <c r="B7817" s="777">
        <v>83</v>
      </c>
      <c r="C7817" s="794"/>
      <c r="D7817" s="795"/>
      <c r="E7817" s="785"/>
      <c r="F7817" s="786"/>
      <c r="G7817" s="737"/>
      <c r="H7817" s="787"/>
      <c r="I7817" s="788"/>
      <c r="J7817" s="786"/>
      <c r="K7817" s="737"/>
      <c r="L7817" s="784"/>
      <c r="M7817" s="758"/>
      <c r="N7817" s="758"/>
      <c r="O7817" s="758"/>
      <c r="P7817" s="758"/>
      <c r="Q7817" s="758"/>
      <c r="R7817" s="758"/>
      <c r="S7817" s="758"/>
      <c r="T7817" s="758"/>
      <c r="U7817" s="758"/>
      <c r="V7817" s="758"/>
      <c r="W7817" s="758"/>
      <c r="X7817" s="758"/>
      <c r="Y7817" s="758"/>
      <c r="Z7817" s="758"/>
      <c r="AA7817" s="758"/>
      <c r="AB7817" s="758"/>
      <c r="AC7817" s="758"/>
      <c r="AD7817" s="758"/>
    </row>
    <row r="7818" spans="2:30" ht="15" hidden="1" customHeight="1" outlineLevel="1" x14ac:dyDescent="0.55000000000000004">
      <c r="B7818" s="777">
        <v>84</v>
      </c>
      <c r="C7818" s="796"/>
      <c r="D7818" s="797"/>
      <c r="E7818" s="789"/>
      <c r="F7818" s="790"/>
      <c r="G7818" s="791"/>
      <c r="H7818" s="792"/>
      <c r="I7818" s="793"/>
      <c r="J7818" s="790"/>
      <c r="K7818" s="791"/>
      <c r="L7818" s="776"/>
      <c r="M7818" s="758"/>
      <c r="N7818" s="758"/>
      <c r="O7818" s="758"/>
      <c r="P7818" s="758"/>
      <c r="Q7818" s="758"/>
      <c r="R7818" s="758"/>
      <c r="S7818" s="758"/>
      <c r="T7818" s="758"/>
      <c r="U7818" s="758"/>
      <c r="V7818" s="758"/>
      <c r="W7818" s="758"/>
      <c r="X7818" s="758"/>
      <c r="Y7818" s="758"/>
      <c r="Z7818" s="758"/>
      <c r="AA7818" s="758"/>
      <c r="AB7818" s="758"/>
      <c r="AC7818" s="758"/>
      <c r="AD7818" s="758"/>
    </row>
    <row r="7819" spans="2:30" ht="15" hidden="1" customHeight="1" outlineLevel="1" x14ac:dyDescent="0.55000000000000004">
      <c r="B7819" s="777">
        <v>85</v>
      </c>
      <c r="C7819" s="794"/>
      <c r="D7819" s="795"/>
      <c r="E7819" s="785"/>
      <c r="F7819" s="786"/>
      <c r="G7819" s="737"/>
      <c r="H7819" s="787"/>
      <c r="I7819" s="788"/>
      <c r="J7819" s="786"/>
      <c r="K7819" s="737"/>
      <c r="L7819" s="784"/>
      <c r="M7819" s="758"/>
      <c r="N7819" s="758"/>
      <c r="O7819" s="758"/>
      <c r="P7819" s="758"/>
      <c r="Q7819" s="758"/>
      <c r="R7819" s="758"/>
      <c r="S7819" s="758"/>
      <c r="T7819" s="758"/>
      <c r="U7819" s="758"/>
      <c r="V7819" s="758"/>
      <c r="W7819" s="758"/>
      <c r="X7819" s="758"/>
      <c r="Y7819" s="758"/>
      <c r="Z7819" s="758"/>
      <c r="AA7819" s="758"/>
      <c r="AB7819" s="758"/>
      <c r="AC7819" s="758"/>
      <c r="AD7819" s="758"/>
    </row>
    <row r="7820" spans="2:30" ht="15" hidden="1" customHeight="1" outlineLevel="1" x14ac:dyDescent="0.55000000000000004">
      <c r="B7820" s="777">
        <v>86</v>
      </c>
      <c r="C7820" s="796"/>
      <c r="D7820" s="797"/>
      <c r="E7820" s="789"/>
      <c r="F7820" s="790"/>
      <c r="G7820" s="791"/>
      <c r="H7820" s="792"/>
      <c r="I7820" s="793"/>
      <c r="J7820" s="790"/>
      <c r="K7820" s="791"/>
      <c r="L7820" s="776"/>
      <c r="M7820" s="758"/>
      <c r="N7820" s="758"/>
      <c r="O7820" s="758"/>
      <c r="P7820" s="758"/>
      <c r="Q7820" s="758"/>
      <c r="R7820" s="758"/>
      <c r="S7820" s="758"/>
      <c r="T7820" s="758"/>
      <c r="U7820" s="758"/>
      <c r="V7820" s="758"/>
      <c r="W7820" s="758"/>
      <c r="X7820" s="758"/>
      <c r="Y7820" s="758"/>
      <c r="Z7820" s="758"/>
      <c r="AA7820" s="758"/>
      <c r="AB7820" s="758"/>
      <c r="AC7820" s="758"/>
      <c r="AD7820" s="758"/>
    </row>
    <row r="7821" spans="2:30" ht="15" hidden="1" customHeight="1" outlineLevel="1" x14ac:dyDescent="0.55000000000000004">
      <c r="B7821" s="777">
        <v>87</v>
      </c>
      <c r="C7821" s="794"/>
      <c r="D7821" s="795"/>
      <c r="E7821" s="785"/>
      <c r="F7821" s="786"/>
      <c r="G7821" s="737"/>
      <c r="H7821" s="787"/>
      <c r="I7821" s="788"/>
      <c r="J7821" s="786"/>
      <c r="K7821" s="737"/>
      <c r="L7821" s="784"/>
      <c r="M7821" s="758"/>
      <c r="N7821" s="758"/>
      <c r="O7821" s="758"/>
      <c r="P7821" s="758"/>
      <c r="Q7821" s="758"/>
      <c r="R7821" s="758"/>
      <c r="S7821" s="758"/>
      <c r="T7821" s="758"/>
      <c r="U7821" s="758"/>
      <c r="V7821" s="758"/>
      <c r="W7821" s="758"/>
      <c r="X7821" s="758"/>
      <c r="Y7821" s="758"/>
      <c r="Z7821" s="758"/>
      <c r="AA7821" s="758"/>
      <c r="AB7821" s="758"/>
      <c r="AC7821" s="758"/>
      <c r="AD7821" s="758"/>
    </row>
    <row r="7822" spans="2:30" ht="15" hidden="1" customHeight="1" outlineLevel="1" x14ac:dyDescent="0.55000000000000004">
      <c r="B7822" s="777">
        <v>88</v>
      </c>
      <c r="C7822" s="796"/>
      <c r="D7822" s="797"/>
      <c r="E7822" s="789"/>
      <c r="F7822" s="790"/>
      <c r="G7822" s="791"/>
      <c r="H7822" s="792"/>
      <c r="I7822" s="793"/>
      <c r="J7822" s="790"/>
      <c r="K7822" s="791"/>
      <c r="L7822" s="776"/>
      <c r="M7822" s="758"/>
      <c r="N7822" s="758"/>
      <c r="O7822" s="758"/>
      <c r="P7822" s="758"/>
      <c r="Q7822" s="758"/>
      <c r="R7822" s="758"/>
      <c r="S7822" s="758"/>
      <c r="T7822" s="758"/>
      <c r="U7822" s="758"/>
      <c r="V7822" s="758"/>
      <c r="W7822" s="758"/>
      <c r="X7822" s="758"/>
      <c r="Y7822" s="758"/>
      <c r="Z7822" s="758"/>
      <c r="AA7822" s="758"/>
      <c r="AB7822" s="758"/>
      <c r="AC7822" s="758"/>
      <c r="AD7822" s="758"/>
    </row>
    <row r="7823" spans="2:30" ht="15" hidden="1" customHeight="1" outlineLevel="1" x14ac:dyDescent="0.55000000000000004">
      <c r="B7823" s="777">
        <v>89</v>
      </c>
      <c r="C7823" s="794"/>
      <c r="D7823" s="795"/>
      <c r="E7823" s="785"/>
      <c r="F7823" s="786"/>
      <c r="G7823" s="737"/>
      <c r="H7823" s="787"/>
      <c r="I7823" s="788"/>
      <c r="J7823" s="786"/>
      <c r="K7823" s="737"/>
      <c r="L7823" s="784"/>
      <c r="M7823" s="758"/>
      <c r="N7823" s="758"/>
      <c r="O7823" s="758"/>
      <c r="P7823" s="758"/>
      <c r="Q7823" s="758"/>
      <c r="R7823" s="758"/>
      <c r="S7823" s="758"/>
      <c r="T7823" s="758"/>
      <c r="U7823" s="758"/>
      <c r="V7823" s="758"/>
      <c r="W7823" s="758"/>
      <c r="X7823" s="758"/>
      <c r="Y7823" s="758"/>
      <c r="Z7823" s="758"/>
      <c r="AA7823" s="758"/>
      <c r="AB7823" s="758"/>
      <c r="AC7823" s="758"/>
      <c r="AD7823" s="758"/>
    </row>
    <row r="7824" spans="2:30" ht="15" hidden="1" customHeight="1" outlineLevel="1" x14ac:dyDescent="0.55000000000000004">
      <c r="B7824" s="777">
        <v>90</v>
      </c>
      <c r="C7824" s="796"/>
      <c r="D7824" s="797"/>
      <c r="E7824" s="789"/>
      <c r="F7824" s="790"/>
      <c r="G7824" s="791"/>
      <c r="H7824" s="792"/>
      <c r="I7824" s="793"/>
      <c r="J7824" s="790"/>
      <c r="K7824" s="791"/>
      <c r="L7824" s="776"/>
      <c r="M7824" s="758"/>
      <c r="N7824" s="758"/>
      <c r="O7824" s="758"/>
      <c r="P7824" s="758"/>
      <c r="Q7824" s="758"/>
      <c r="R7824" s="758"/>
      <c r="S7824" s="758"/>
      <c r="T7824" s="758"/>
      <c r="U7824" s="758"/>
      <c r="V7824" s="758"/>
      <c r="W7824" s="758"/>
      <c r="X7824" s="758"/>
      <c r="Y7824" s="758"/>
      <c r="Z7824" s="758"/>
      <c r="AA7824" s="758"/>
      <c r="AB7824" s="758"/>
      <c r="AC7824" s="758"/>
      <c r="AD7824" s="758"/>
    </row>
    <row r="7825" spans="1:54" ht="15" hidden="1" customHeight="1" outlineLevel="1" x14ac:dyDescent="0.55000000000000004">
      <c r="B7825" s="777">
        <v>91</v>
      </c>
      <c r="C7825" s="794"/>
      <c r="D7825" s="795"/>
      <c r="E7825" s="785"/>
      <c r="F7825" s="786"/>
      <c r="G7825" s="737"/>
      <c r="H7825" s="787"/>
      <c r="I7825" s="788"/>
      <c r="J7825" s="786"/>
      <c r="K7825" s="737"/>
      <c r="L7825" s="784"/>
      <c r="M7825" s="758"/>
      <c r="N7825" s="758"/>
      <c r="O7825" s="758"/>
      <c r="P7825" s="758"/>
      <c r="Q7825" s="758"/>
      <c r="R7825" s="758"/>
      <c r="S7825" s="758"/>
      <c r="T7825" s="758"/>
      <c r="U7825" s="758"/>
      <c r="V7825" s="758"/>
      <c r="W7825" s="758"/>
      <c r="X7825" s="758"/>
      <c r="Y7825" s="758"/>
      <c r="Z7825" s="758"/>
      <c r="AA7825" s="758"/>
      <c r="AB7825" s="758"/>
      <c r="AC7825" s="758"/>
      <c r="AD7825" s="758"/>
    </row>
    <row r="7826" spans="1:54" ht="15" hidden="1" customHeight="1" outlineLevel="1" x14ac:dyDescent="0.55000000000000004">
      <c r="B7826" s="768">
        <v>92</v>
      </c>
      <c r="C7826" s="796"/>
      <c r="D7826" s="797"/>
      <c r="E7826" s="789"/>
      <c r="F7826" s="790"/>
      <c r="G7826" s="791"/>
      <c r="H7826" s="792"/>
      <c r="I7826" s="793"/>
      <c r="J7826" s="790"/>
      <c r="K7826" s="791"/>
      <c r="L7826" s="776"/>
      <c r="M7826" s="758"/>
      <c r="N7826" s="758"/>
      <c r="O7826" s="758"/>
      <c r="P7826" s="758"/>
      <c r="Q7826" s="758"/>
      <c r="R7826" s="758"/>
      <c r="S7826" s="758"/>
      <c r="T7826" s="758"/>
      <c r="U7826" s="758"/>
      <c r="V7826" s="758"/>
      <c r="W7826" s="758"/>
      <c r="X7826" s="758"/>
      <c r="Y7826" s="758"/>
      <c r="Z7826" s="758"/>
      <c r="AA7826" s="758"/>
      <c r="AB7826" s="758"/>
      <c r="AC7826" s="758"/>
      <c r="AD7826" s="758"/>
    </row>
    <row r="7827" spans="1:54" ht="15" hidden="1" customHeight="1" outlineLevel="1" x14ac:dyDescent="0.55000000000000004">
      <c r="B7827" s="777">
        <v>93</v>
      </c>
      <c r="C7827" s="794"/>
      <c r="D7827" s="795"/>
      <c r="E7827" s="785"/>
      <c r="F7827" s="786"/>
      <c r="G7827" s="737"/>
      <c r="H7827" s="787"/>
      <c r="I7827" s="788"/>
      <c r="J7827" s="786"/>
      <c r="K7827" s="737"/>
      <c r="L7827" s="784"/>
      <c r="M7827" s="758"/>
      <c r="N7827" s="758"/>
      <c r="O7827" s="758"/>
      <c r="P7827" s="758"/>
      <c r="Q7827" s="758"/>
      <c r="R7827" s="758"/>
      <c r="S7827" s="758"/>
      <c r="T7827" s="758"/>
      <c r="U7827" s="758"/>
      <c r="V7827" s="758"/>
      <c r="W7827" s="758"/>
      <c r="X7827" s="758"/>
      <c r="Y7827" s="758"/>
      <c r="Z7827" s="758"/>
      <c r="AA7827" s="758"/>
      <c r="AB7827" s="758"/>
      <c r="AC7827" s="758"/>
      <c r="AD7827" s="758"/>
    </row>
    <row r="7828" spans="1:54" ht="15" hidden="1" customHeight="1" outlineLevel="1" x14ac:dyDescent="0.55000000000000004">
      <c r="B7828" s="777">
        <v>94</v>
      </c>
      <c r="C7828" s="796"/>
      <c r="D7828" s="797"/>
      <c r="E7828" s="789"/>
      <c r="F7828" s="790"/>
      <c r="G7828" s="791"/>
      <c r="H7828" s="792"/>
      <c r="I7828" s="793"/>
      <c r="J7828" s="790"/>
      <c r="K7828" s="791"/>
      <c r="L7828" s="776"/>
      <c r="M7828" s="758"/>
      <c r="N7828" s="758"/>
      <c r="O7828" s="758"/>
      <c r="P7828" s="758"/>
      <c r="Q7828" s="758"/>
      <c r="R7828" s="758"/>
      <c r="S7828" s="758"/>
      <c r="T7828" s="758"/>
      <c r="U7828" s="758"/>
      <c r="V7828" s="758"/>
      <c r="W7828" s="758"/>
      <c r="X7828" s="758"/>
      <c r="Y7828" s="758"/>
      <c r="Z7828" s="758"/>
      <c r="AA7828" s="758"/>
      <c r="AB7828" s="758"/>
      <c r="AC7828" s="758"/>
      <c r="AD7828" s="758"/>
    </row>
    <row r="7829" spans="1:54" ht="15" hidden="1" customHeight="1" outlineLevel="1" x14ac:dyDescent="0.55000000000000004">
      <c r="B7829" s="777">
        <v>95</v>
      </c>
      <c r="C7829" s="794"/>
      <c r="D7829" s="795"/>
      <c r="E7829" s="785"/>
      <c r="F7829" s="786"/>
      <c r="G7829" s="737"/>
      <c r="H7829" s="787"/>
      <c r="I7829" s="788"/>
      <c r="J7829" s="786"/>
      <c r="K7829" s="737"/>
      <c r="L7829" s="784"/>
      <c r="M7829" s="758"/>
      <c r="N7829" s="758"/>
      <c r="O7829" s="758"/>
      <c r="P7829" s="758"/>
      <c r="Q7829" s="758"/>
      <c r="R7829" s="758"/>
      <c r="S7829" s="758"/>
      <c r="T7829" s="758"/>
      <c r="U7829" s="758"/>
      <c r="V7829" s="758"/>
      <c r="W7829" s="758"/>
      <c r="X7829" s="758"/>
      <c r="Y7829" s="758"/>
      <c r="Z7829" s="758"/>
      <c r="AA7829" s="758"/>
      <c r="AB7829" s="758"/>
      <c r="AC7829" s="758"/>
      <c r="AD7829" s="758"/>
    </row>
    <row r="7830" spans="1:54" ht="15" hidden="1" customHeight="1" outlineLevel="1" x14ac:dyDescent="0.55000000000000004">
      <c r="B7830" s="777">
        <v>96</v>
      </c>
      <c r="C7830" s="796"/>
      <c r="D7830" s="797"/>
      <c r="E7830" s="789"/>
      <c r="F7830" s="790"/>
      <c r="G7830" s="791"/>
      <c r="H7830" s="792"/>
      <c r="I7830" s="793"/>
      <c r="J7830" s="790"/>
      <c r="K7830" s="791"/>
      <c r="L7830" s="776"/>
      <c r="M7830" s="758"/>
      <c r="N7830" s="758"/>
      <c r="O7830" s="758"/>
      <c r="P7830" s="758"/>
      <c r="Q7830" s="758"/>
      <c r="R7830" s="758"/>
      <c r="S7830" s="758"/>
      <c r="T7830" s="758"/>
      <c r="U7830" s="758"/>
      <c r="V7830" s="758"/>
      <c r="W7830" s="758"/>
      <c r="X7830" s="758"/>
      <c r="Y7830" s="758"/>
      <c r="Z7830" s="758"/>
      <c r="AA7830" s="758"/>
      <c r="AB7830" s="758"/>
      <c r="AC7830" s="758"/>
      <c r="AD7830" s="758"/>
    </row>
    <row r="7831" spans="1:54" ht="15" hidden="1" customHeight="1" outlineLevel="1" x14ac:dyDescent="0.55000000000000004">
      <c r="B7831" s="777">
        <v>97</v>
      </c>
      <c r="C7831" s="794"/>
      <c r="D7831" s="795"/>
      <c r="E7831" s="785"/>
      <c r="F7831" s="786"/>
      <c r="G7831" s="737"/>
      <c r="H7831" s="787"/>
      <c r="I7831" s="788"/>
      <c r="J7831" s="786"/>
      <c r="K7831" s="737"/>
      <c r="L7831" s="784"/>
      <c r="M7831" s="758"/>
      <c r="N7831" s="758"/>
      <c r="O7831" s="758"/>
      <c r="P7831" s="758"/>
      <c r="Q7831" s="758"/>
      <c r="R7831" s="758"/>
      <c r="S7831" s="758"/>
      <c r="T7831" s="758"/>
      <c r="U7831" s="758"/>
      <c r="V7831" s="758"/>
      <c r="W7831" s="758"/>
      <c r="X7831" s="758"/>
      <c r="Y7831" s="758"/>
      <c r="Z7831" s="758"/>
      <c r="AA7831" s="758"/>
      <c r="AB7831" s="758"/>
      <c r="AC7831" s="758"/>
      <c r="AD7831" s="758"/>
    </row>
    <row r="7832" spans="1:54" ht="15" hidden="1" customHeight="1" outlineLevel="1" x14ac:dyDescent="0.55000000000000004">
      <c r="B7832" s="777">
        <v>98</v>
      </c>
      <c r="C7832" s="796"/>
      <c r="D7832" s="797"/>
      <c r="E7832" s="789"/>
      <c r="F7832" s="790"/>
      <c r="G7832" s="791"/>
      <c r="H7832" s="792"/>
      <c r="I7832" s="793"/>
      <c r="J7832" s="790"/>
      <c r="K7832" s="791"/>
      <c r="L7832" s="776"/>
      <c r="M7832" s="758"/>
      <c r="N7832" s="758"/>
      <c r="O7832" s="758"/>
      <c r="P7832" s="758"/>
      <c r="Q7832" s="758"/>
      <c r="R7832" s="758"/>
      <c r="S7832" s="758"/>
      <c r="T7832" s="758"/>
      <c r="U7832" s="758"/>
      <c r="V7832" s="758"/>
      <c r="W7832" s="758"/>
      <c r="X7832" s="758"/>
      <c r="Y7832" s="758"/>
      <c r="Z7832" s="758"/>
      <c r="AA7832" s="758"/>
      <c r="AB7832" s="758"/>
      <c r="AC7832" s="758"/>
      <c r="AD7832" s="758"/>
    </row>
    <row r="7833" spans="1:54" ht="15" hidden="1" customHeight="1" outlineLevel="1" x14ac:dyDescent="0.55000000000000004">
      <c r="B7833" s="777">
        <v>99</v>
      </c>
      <c r="C7833" s="794"/>
      <c r="D7833" s="795"/>
      <c r="E7833" s="785"/>
      <c r="F7833" s="786"/>
      <c r="G7833" s="737"/>
      <c r="H7833" s="787"/>
      <c r="I7833" s="788"/>
      <c r="J7833" s="786"/>
      <c r="K7833" s="737"/>
      <c r="L7833" s="784"/>
      <c r="M7833" s="758"/>
      <c r="N7833" s="758"/>
      <c r="O7833" s="758"/>
      <c r="P7833" s="758"/>
      <c r="Q7833" s="758"/>
      <c r="R7833" s="758"/>
      <c r="S7833" s="758"/>
      <c r="T7833" s="758"/>
      <c r="U7833" s="758"/>
      <c r="V7833" s="758"/>
      <c r="W7833" s="758"/>
      <c r="X7833" s="758"/>
      <c r="Y7833" s="758"/>
      <c r="Z7833" s="758"/>
      <c r="AA7833" s="758"/>
      <c r="AB7833" s="758"/>
      <c r="AC7833" s="758"/>
      <c r="AD7833" s="758"/>
    </row>
    <row r="7834" spans="1:54" ht="15" hidden="1" customHeight="1" outlineLevel="1" x14ac:dyDescent="0.55000000000000004">
      <c r="B7834" s="798">
        <v>100</v>
      </c>
      <c r="C7834" s="799"/>
      <c r="D7834" s="800"/>
      <c r="E7834" s="801"/>
      <c r="F7834" s="802"/>
      <c r="G7834" s="803"/>
      <c r="H7834" s="804"/>
      <c r="I7834" s="805"/>
      <c r="J7834" s="802"/>
      <c r="K7834" s="803"/>
      <c r="L7834" s="806"/>
      <c r="M7834" s="758"/>
      <c r="N7834" s="758"/>
      <c r="O7834" s="758"/>
      <c r="P7834" s="758"/>
      <c r="Q7834" s="758"/>
      <c r="R7834" s="758"/>
      <c r="S7834" s="758"/>
      <c r="T7834" s="758"/>
      <c r="U7834" s="758"/>
      <c r="V7834" s="758"/>
      <c r="W7834" s="758"/>
      <c r="X7834" s="758"/>
      <c r="Y7834" s="758"/>
      <c r="Z7834" s="758"/>
      <c r="AA7834" s="758"/>
      <c r="AB7834" s="758"/>
      <c r="AC7834" s="758"/>
      <c r="AD7834" s="758"/>
    </row>
    <row r="7835" spans="1:54" hidden="1" collapsed="1" x14ac:dyDescent="0.45">
      <c r="B7835" s="619"/>
      <c r="C7835" s="566"/>
      <c r="D7835" s="566"/>
      <c r="E7835" s="566"/>
      <c r="F7835" s="566"/>
      <c r="G7835" s="566"/>
      <c r="H7835" s="566"/>
      <c r="I7835" s="566"/>
      <c r="J7835" s="566"/>
      <c r="K7835" s="566"/>
      <c r="L7835" s="566"/>
      <c r="M7835" s="566"/>
      <c r="N7835" s="566"/>
      <c r="O7835" s="566"/>
      <c r="P7835" s="566"/>
      <c r="Q7835" s="566"/>
      <c r="R7835" s="566"/>
      <c r="S7835" s="566"/>
      <c r="T7835" s="566"/>
      <c r="U7835" s="566"/>
      <c r="V7835" s="566"/>
      <c r="W7835" s="566"/>
      <c r="X7835" s="566"/>
      <c r="Y7835" s="566"/>
      <c r="Z7835" s="566"/>
      <c r="AA7835" s="566"/>
      <c r="AB7835" s="566"/>
      <c r="AC7835" s="566"/>
      <c r="AD7835" s="566"/>
    </row>
    <row r="7836" spans="1:54" hidden="1" x14ac:dyDescent="0.45">
      <c r="B7836" s="619"/>
      <c r="C7836" s="566"/>
      <c r="D7836" s="566"/>
      <c r="E7836" s="566"/>
      <c r="F7836" s="566"/>
      <c r="G7836" s="566"/>
      <c r="H7836" s="566"/>
      <c r="I7836" s="566"/>
      <c r="J7836" s="566"/>
      <c r="K7836" s="566"/>
      <c r="L7836" s="566"/>
      <c r="M7836" s="566"/>
      <c r="N7836" s="566"/>
      <c r="O7836" s="566"/>
      <c r="P7836" s="566"/>
      <c r="Q7836" s="566"/>
      <c r="R7836" s="566"/>
      <c r="S7836" s="566"/>
      <c r="T7836" s="566"/>
      <c r="U7836" s="566"/>
      <c r="V7836" s="566"/>
      <c r="W7836" s="566"/>
      <c r="X7836" s="566"/>
      <c r="Y7836" s="566"/>
      <c r="Z7836" s="566"/>
      <c r="AA7836" s="566"/>
      <c r="AB7836" s="566"/>
      <c r="AC7836" s="566"/>
      <c r="AD7836" s="566"/>
    </row>
    <row r="7837" spans="1:54" hidden="1" x14ac:dyDescent="0.45">
      <c r="B7837" s="619"/>
      <c r="C7837" s="566"/>
      <c r="D7837" s="566"/>
      <c r="E7837" s="566"/>
      <c r="F7837" s="566"/>
      <c r="G7837" s="566"/>
      <c r="H7837" s="566"/>
      <c r="I7837" s="566"/>
      <c r="J7837" s="566"/>
      <c r="K7837" s="566"/>
      <c r="L7837" s="566"/>
      <c r="M7837" s="566"/>
      <c r="N7837" s="566"/>
      <c r="O7837" s="566"/>
      <c r="P7837" s="566"/>
      <c r="Q7837" s="566"/>
      <c r="R7837" s="566"/>
      <c r="S7837" s="566"/>
      <c r="T7837" s="566"/>
      <c r="U7837" s="566"/>
      <c r="V7837" s="566"/>
      <c r="W7837" s="566"/>
      <c r="X7837" s="566"/>
      <c r="Y7837" s="566"/>
      <c r="Z7837" s="566"/>
      <c r="AA7837" s="566"/>
      <c r="AB7837" s="566"/>
      <c r="AC7837" s="566"/>
      <c r="AD7837" s="566"/>
    </row>
    <row r="7838" spans="1:54" s="809" customFormat="1" ht="14.4" x14ac:dyDescent="0.55000000000000004">
      <c r="A7838" s="317"/>
      <c r="B7838" s="807"/>
      <c r="C7838" s="808"/>
      <c r="D7838" s="808"/>
      <c r="E7838" s="808"/>
      <c r="F7838" s="808"/>
      <c r="G7838" s="808"/>
      <c r="H7838" s="808"/>
      <c r="I7838" s="808"/>
      <c r="J7838" s="808"/>
      <c r="K7838" s="808"/>
      <c r="L7838" s="808"/>
      <c r="M7838" s="808"/>
      <c r="N7838" s="808"/>
      <c r="O7838" s="808"/>
      <c r="P7838" s="808"/>
      <c r="Q7838" s="808"/>
      <c r="R7838" s="808"/>
      <c r="S7838" s="808"/>
      <c r="T7838" s="808"/>
      <c r="U7838" s="808"/>
      <c r="V7838" s="808"/>
      <c r="W7838" s="808"/>
      <c r="X7838" s="808"/>
      <c r="Y7838" s="808"/>
      <c r="Z7838" s="808"/>
      <c r="AA7838" s="808"/>
      <c r="AB7838" s="808"/>
      <c r="AC7838" s="808"/>
      <c r="AD7838" s="808"/>
    </row>
    <row r="7839" spans="1:54" s="620" customFormat="1" ht="21.75" customHeight="1" thickBot="1" x14ac:dyDescent="0.5">
      <c r="A7839" s="317"/>
      <c r="B7839" s="253" t="s">
        <v>822</v>
      </c>
      <c r="C7839" s="254"/>
      <c r="D7839" s="254"/>
      <c r="E7839" s="254"/>
      <c r="F7839" s="254"/>
      <c r="G7839" s="254"/>
      <c r="H7839" s="254"/>
      <c r="I7839" s="254"/>
      <c r="J7839" s="254"/>
      <c r="K7839" s="254"/>
      <c r="L7839" s="254"/>
      <c r="M7839" s="254"/>
      <c r="N7839" s="254"/>
      <c r="O7839" s="254"/>
      <c r="P7839" s="254"/>
      <c r="Q7839" s="254"/>
      <c r="R7839" s="254"/>
      <c r="S7839" s="254"/>
      <c r="T7839" s="254"/>
      <c r="U7839" s="254"/>
      <c r="V7839" s="254"/>
      <c r="W7839" s="254"/>
      <c r="X7839" s="254"/>
      <c r="Y7839" s="254"/>
      <c r="Z7839" s="254"/>
      <c r="AA7839" s="254"/>
      <c r="AB7839" s="254"/>
      <c r="AC7839" s="254"/>
      <c r="AD7839" s="254"/>
      <c r="AE7839" s="254"/>
      <c r="AF7839" s="254"/>
      <c r="AG7839" s="254"/>
      <c r="AH7839" s="254"/>
      <c r="AI7839" s="254"/>
      <c r="AJ7839" s="254"/>
      <c r="AK7839" s="254"/>
      <c r="AL7839" s="254"/>
      <c r="AM7839" s="254"/>
      <c r="AN7839" s="254"/>
      <c r="AO7839" s="254"/>
      <c r="AP7839" s="254"/>
      <c r="AQ7839" s="254"/>
      <c r="AR7839" s="254"/>
      <c r="AS7839" s="254"/>
      <c r="AT7839" s="254"/>
      <c r="AU7839" s="254"/>
      <c r="AV7839" s="254"/>
      <c r="AW7839" s="254"/>
      <c r="AX7839" s="254"/>
    </row>
    <row r="7840" spans="1:54" ht="30.75" customHeight="1" x14ac:dyDescent="0.45">
      <c r="B7840" s="2282" t="s">
        <v>823</v>
      </c>
      <c r="C7840" s="2153" t="s">
        <v>940</v>
      </c>
      <c r="D7840" s="2154"/>
      <c r="E7840" s="2154"/>
      <c r="F7840" s="2154"/>
      <c r="G7840" s="2154"/>
      <c r="H7840" s="2154"/>
      <c r="I7840" s="2154"/>
      <c r="J7840" s="2155"/>
      <c r="K7840" s="2153" t="s">
        <v>940</v>
      </c>
      <c r="L7840" s="2154"/>
      <c r="M7840" s="2154"/>
      <c r="N7840" s="2154"/>
      <c r="O7840" s="2154"/>
      <c r="P7840" s="2154"/>
      <c r="Q7840" s="2154"/>
      <c r="R7840" s="2155"/>
      <c r="S7840" s="2153" t="s">
        <v>940</v>
      </c>
      <c r="T7840" s="2154"/>
      <c r="U7840" s="2154"/>
      <c r="V7840" s="2154"/>
      <c r="W7840" s="2154"/>
      <c r="X7840" s="2154"/>
      <c r="Y7840" s="2154"/>
      <c r="Z7840" s="2155"/>
      <c r="AA7840" s="2254" t="s">
        <v>824</v>
      </c>
      <c r="AB7840" s="2255"/>
      <c r="AC7840" s="2255"/>
      <c r="AD7840" s="2255"/>
      <c r="AE7840" s="2255"/>
      <c r="AF7840" s="2256"/>
      <c r="AG7840" s="2257" t="s">
        <v>824</v>
      </c>
      <c r="AH7840" s="2258"/>
      <c r="AI7840" s="2258"/>
      <c r="AJ7840" s="2258"/>
      <c r="AK7840" s="2258"/>
      <c r="AL7840" s="2259"/>
      <c r="AM7840" s="2254" t="s">
        <v>824</v>
      </c>
      <c r="AN7840" s="2255"/>
      <c r="AO7840" s="2255"/>
      <c r="AP7840" s="2255"/>
      <c r="AQ7840" s="2255"/>
      <c r="AR7840" s="2256"/>
      <c r="AS7840" s="2257" t="s">
        <v>824</v>
      </c>
      <c r="AT7840" s="2258"/>
      <c r="AU7840" s="2258"/>
      <c r="AV7840" s="2258"/>
      <c r="AW7840" s="2258"/>
      <c r="AX7840" s="2259"/>
      <c r="AY7840" s="566"/>
      <c r="AZ7840" s="566"/>
      <c r="BA7840" s="566"/>
      <c r="BB7840" s="566"/>
    </row>
    <row r="7841" spans="2:60" ht="15" customHeight="1" x14ac:dyDescent="0.45">
      <c r="B7841" s="2283"/>
      <c r="C7841" s="2276" t="s">
        <v>825</v>
      </c>
      <c r="D7841" s="2277"/>
      <c r="E7841" s="2277"/>
      <c r="F7841" s="2277"/>
      <c r="G7841" s="2277"/>
      <c r="H7841" s="2277"/>
      <c r="I7841" s="2277"/>
      <c r="J7841" s="2278"/>
      <c r="K7841" s="2284" t="s">
        <v>826</v>
      </c>
      <c r="L7841" s="2285"/>
      <c r="M7841" s="2285"/>
      <c r="N7841" s="2285"/>
      <c r="O7841" s="2285"/>
      <c r="P7841" s="2285"/>
      <c r="Q7841" s="2285"/>
      <c r="R7841" s="2286"/>
      <c r="S7841" s="2276" t="s">
        <v>827</v>
      </c>
      <c r="T7841" s="2277"/>
      <c r="U7841" s="2277"/>
      <c r="V7841" s="2277"/>
      <c r="W7841" s="2277"/>
      <c r="X7841" s="2277"/>
      <c r="Y7841" s="2277"/>
      <c r="Z7841" s="2278"/>
      <c r="AA7841" s="2260" t="s">
        <v>825</v>
      </c>
      <c r="AB7841" s="2261"/>
      <c r="AC7841" s="2261"/>
      <c r="AD7841" s="2261"/>
      <c r="AE7841" s="2261"/>
      <c r="AF7841" s="2262"/>
      <c r="AG7841" s="2263" t="s">
        <v>826</v>
      </c>
      <c r="AH7841" s="2264"/>
      <c r="AI7841" s="2264"/>
      <c r="AJ7841" s="2264"/>
      <c r="AK7841" s="2264"/>
      <c r="AL7841" s="2265"/>
      <c r="AM7841" s="2260" t="s">
        <v>827</v>
      </c>
      <c r="AN7841" s="2261"/>
      <c r="AO7841" s="2261"/>
      <c r="AP7841" s="2261"/>
      <c r="AQ7841" s="2261"/>
      <c r="AR7841" s="2262"/>
      <c r="AS7841" s="2263" t="s">
        <v>828</v>
      </c>
      <c r="AT7841" s="2264"/>
      <c r="AU7841" s="2264"/>
      <c r="AV7841" s="2264"/>
      <c r="AW7841" s="2264"/>
      <c r="AX7841" s="2265"/>
      <c r="AY7841" s="566"/>
      <c r="AZ7841" s="566"/>
      <c r="BA7841" s="566"/>
      <c r="BB7841" s="566"/>
    </row>
    <row r="7842" spans="2:60" ht="15" customHeight="1" thickBot="1" x14ac:dyDescent="0.5">
      <c r="B7842" s="2283"/>
      <c r="C7842" s="2276"/>
      <c r="D7842" s="2277"/>
      <c r="E7842" s="2277"/>
      <c r="F7842" s="2277"/>
      <c r="G7842" s="2277"/>
      <c r="H7842" s="2277"/>
      <c r="I7842" s="2277"/>
      <c r="J7842" s="2278"/>
      <c r="K7842" s="2287"/>
      <c r="L7842" s="2288"/>
      <c r="M7842" s="2288"/>
      <c r="N7842" s="2288"/>
      <c r="O7842" s="2288"/>
      <c r="P7842" s="2288"/>
      <c r="Q7842" s="2288"/>
      <c r="R7842" s="2289"/>
      <c r="S7842" s="2279"/>
      <c r="T7842" s="2280"/>
      <c r="U7842" s="2280"/>
      <c r="V7842" s="2280"/>
      <c r="W7842" s="2280"/>
      <c r="X7842" s="2280"/>
      <c r="Y7842" s="2280"/>
      <c r="Z7842" s="2281"/>
      <c r="AA7842" s="2266" t="s">
        <v>941</v>
      </c>
      <c r="AB7842" s="2267"/>
      <c r="AC7842" s="2268"/>
      <c r="AD7842" s="2269" t="s">
        <v>942</v>
      </c>
      <c r="AE7842" s="2267"/>
      <c r="AF7842" s="2270"/>
      <c r="AG7842" s="2271" t="s">
        <v>941</v>
      </c>
      <c r="AH7842" s="2272"/>
      <c r="AI7842" s="2273"/>
      <c r="AJ7842" s="2274" t="s">
        <v>942</v>
      </c>
      <c r="AK7842" s="2272"/>
      <c r="AL7842" s="2275"/>
      <c r="AM7842" s="2266" t="s">
        <v>941</v>
      </c>
      <c r="AN7842" s="2267"/>
      <c r="AO7842" s="2268"/>
      <c r="AP7842" s="2269" t="s">
        <v>942</v>
      </c>
      <c r="AQ7842" s="2267"/>
      <c r="AR7842" s="2270"/>
      <c r="AS7842" s="2271" t="s">
        <v>941</v>
      </c>
      <c r="AT7842" s="2272"/>
      <c r="AU7842" s="2273"/>
      <c r="AV7842" s="2274" t="s">
        <v>942</v>
      </c>
      <c r="AW7842" s="2272"/>
      <c r="AX7842" s="2275"/>
      <c r="AY7842" s="566"/>
      <c r="AZ7842" s="566"/>
      <c r="BA7842" s="566"/>
      <c r="BB7842" s="566"/>
    </row>
    <row r="7843" spans="2:60" ht="20.25" customHeight="1" thickBot="1" x14ac:dyDescent="0.6">
      <c r="B7843" s="2283"/>
      <c r="C7843" s="810" t="s">
        <v>623</v>
      </c>
      <c r="D7843" s="2251" t="s">
        <v>63</v>
      </c>
      <c r="E7843" s="2252"/>
      <c r="F7843" s="2252"/>
      <c r="G7843" s="2252"/>
      <c r="H7843" s="2252"/>
      <c r="I7843" s="2252"/>
      <c r="J7843" s="2253"/>
      <c r="K7843" s="810" t="s">
        <v>623</v>
      </c>
      <c r="L7843" s="2251" t="s">
        <v>63</v>
      </c>
      <c r="M7843" s="2252"/>
      <c r="N7843" s="2252"/>
      <c r="O7843" s="2252"/>
      <c r="P7843" s="2252"/>
      <c r="Q7843" s="2252"/>
      <c r="R7843" s="2253"/>
      <c r="S7843" s="810" t="s">
        <v>623</v>
      </c>
      <c r="T7843" s="2251" t="s">
        <v>63</v>
      </c>
      <c r="U7843" s="2252"/>
      <c r="V7843" s="2252"/>
      <c r="W7843" s="2252"/>
      <c r="X7843" s="2252"/>
      <c r="Y7843" s="2252"/>
      <c r="Z7843" s="2253"/>
      <c r="AA7843" s="2249" t="s">
        <v>63</v>
      </c>
      <c r="AB7843" s="2247"/>
      <c r="AC7843" s="2250"/>
      <c r="AD7843" s="2246" t="s">
        <v>63</v>
      </c>
      <c r="AE7843" s="2247"/>
      <c r="AF7843" s="2248"/>
      <c r="AG7843" s="2249" t="s">
        <v>63</v>
      </c>
      <c r="AH7843" s="2247"/>
      <c r="AI7843" s="2250"/>
      <c r="AJ7843" s="2246" t="s">
        <v>63</v>
      </c>
      <c r="AK7843" s="2247"/>
      <c r="AL7843" s="2248"/>
      <c r="AM7843" s="2249" t="s">
        <v>63</v>
      </c>
      <c r="AN7843" s="2247"/>
      <c r="AO7843" s="2250"/>
      <c r="AP7843" s="2246" t="s">
        <v>63</v>
      </c>
      <c r="AQ7843" s="2247"/>
      <c r="AR7843" s="2248"/>
      <c r="AS7843" s="2249" t="s">
        <v>63</v>
      </c>
      <c r="AT7843" s="2247"/>
      <c r="AU7843" s="2250"/>
      <c r="AV7843" s="2246" t="s">
        <v>63</v>
      </c>
      <c r="AW7843" s="2247"/>
      <c r="AX7843" s="2248"/>
      <c r="AY7843" s="566"/>
      <c r="AZ7843" s="758"/>
      <c r="BA7843" s="758"/>
      <c r="BB7843" s="758"/>
      <c r="BC7843" s="811"/>
      <c r="BD7843" s="811"/>
      <c r="BE7843" s="811"/>
      <c r="BF7843" s="811"/>
      <c r="BG7843" s="811"/>
      <c r="BH7843" s="811"/>
    </row>
    <row r="7844" spans="2:60" ht="33" customHeight="1" thickBot="1" x14ac:dyDescent="0.6">
      <c r="B7844" s="2283"/>
      <c r="C7844" s="812" t="s">
        <v>943</v>
      </c>
      <c r="D7844" s="813" t="s">
        <v>734</v>
      </c>
      <c r="E7844" s="814" t="s">
        <v>735</v>
      </c>
      <c r="F7844" s="815" t="s">
        <v>736</v>
      </c>
      <c r="G7844" s="815" t="s">
        <v>737</v>
      </c>
      <c r="H7844" s="815" t="s">
        <v>738</v>
      </c>
      <c r="I7844" s="815" t="s">
        <v>739</v>
      </c>
      <c r="J7844" s="816" t="s">
        <v>740</v>
      </c>
      <c r="K7844" s="812" t="s">
        <v>943</v>
      </c>
      <c r="L7844" s="813" t="s">
        <v>734</v>
      </c>
      <c r="M7844" s="814" t="s">
        <v>735</v>
      </c>
      <c r="N7844" s="815" t="s">
        <v>736</v>
      </c>
      <c r="O7844" s="815" t="s">
        <v>737</v>
      </c>
      <c r="P7844" s="815" t="s">
        <v>738</v>
      </c>
      <c r="Q7844" s="815" t="s">
        <v>739</v>
      </c>
      <c r="R7844" s="816" t="s">
        <v>740</v>
      </c>
      <c r="S7844" s="812" t="s">
        <v>943</v>
      </c>
      <c r="T7844" s="817" t="s">
        <v>734</v>
      </c>
      <c r="U7844" s="815" t="s">
        <v>735</v>
      </c>
      <c r="V7844" s="815" t="s">
        <v>736</v>
      </c>
      <c r="W7844" s="815" t="s">
        <v>737</v>
      </c>
      <c r="X7844" s="815" t="s">
        <v>738</v>
      </c>
      <c r="Y7844" s="815" t="s">
        <v>739</v>
      </c>
      <c r="Z7844" s="816" t="s">
        <v>740</v>
      </c>
      <c r="AA7844" s="818" t="s">
        <v>829</v>
      </c>
      <c r="AB7844" s="819" t="s">
        <v>830</v>
      </c>
      <c r="AC7844" s="820" t="s">
        <v>831</v>
      </c>
      <c r="AD7844" s="818" t="s">
        <v>829</v>
      </c>
      <c r="AE7844" s="819" t="s">
        <v>830</v>
      </c>
      <c r="AF7844" s="820" t="s">
        <v>831</v>
      </c>
      <c r="AG7844" s="818" t="s">
        <v>829</v>
      </c>
      <c r="AH7844" s="819" t="s">
        <v>830</v>
      </c>
      <c r="AI7844" s="820" t="s">
        <v>831</v>
      </c>
      <c r="AJ7844" s="818" t="s">
        <v>829</v>
      </c>
      <c r="AK7844" s="819" t="s">
        <v>830</v>
      </c>
      <c r="AL7844" s="820" t="s">
        <v>831</v>
      </c>
      <c r="AM7844" s="818" t="s">
        <v>829</v>
      </c>
      <c r="AN7844" s="819" t="s">
        <v>830</v>
      </c>
      <c r="AO7844" s="820" t="s">
        <v>831</v>
      </c>
      <c r="AP7844" s="818" t="s">
        <v>829</v>
      </c>
      <c r="AQ7844" s="819" t="s">
        <v>830</v>
      </c>
      <c r="AR7844" s="1627" t="s">
        <v>831</v>
      </c>
      <c r="AS7844" s="818" t="s">
        <v>829</v>
      </c>
      <c r="AT7844" s="819" t="s">
        <v>830</v>
      </c>
      <c r="AU7844" s="820" t="s">
        <v>831</v>
      </c>
      <c r="AV7844" s="818" t="s">
        <v>829</v>
      </c>
      <c r="AW7844" s="819" t="s">
        <v>830</v>
      </c>
      <c r="AX7844" s="820" t="s">
        <v>831</v>
      </c>
      <c r="AY7844" s="821"/>
      <c r="AZ7844" s="822"/>
      <c r="BA7844" s="822"/>
      <c r="BB7844" s="822"/>
      <c r="BC7844" s="823"/>
      <c r="BD7844" s="823"/>
      <c r="BE7844" s="823"/>
      <c r="BF7844" s="823"/>
      <c r="BG7844" s="749"/>
      <c r="BH7844" s="749"/>
    </row>
    <row r="7845" spans="2:60" ht="15" customHeight="1" outlineLevel="1" x14ac:dyDescent="0.55000000000000004">
      <c r="B7845" s="850" t="s">
        <v>832</v>
      </c>
      <c r="C7845" s="1951">
        <f>'2.4'!Q23</f>
        <v>6349183.9548725635</v>
      </c>
      <c r="D7845" s="1952">
        <f>'2.4'!R23</f>
        <v>6125730.6074766358</v>
      </c>
      <c r="E7845" s="1953">
        <f>'2.4'!S23</f>
        <v>0</v>
      </c>
      <c r="F7845" s="1951">
        <f>'2.4'!T23</f>
        <v>838510.48666312476</v>
      </c>
      <c r="G7845" s="1952">
        <f>'2.4'!U23</f>
        <v>849997.71620307933</v>
      </c>
      <c r="H7845" s="1952">
        <f>'2.4'!V23</f>
        <v>863033.68495229946</v>
      </c>
      <c r="I7845" s="1952">
        <f>'2.4'!W23</f>
        <v>873602.96585205221</v>
      </c>
      <c r="J7845" s="1966">
        <f>'2.4'!X23</f>
        <v>883169.08733833092</v>
      </c>
      <c r="K7845" s="1975">
        <f>'2.4'!Q41</f>
        <v>0</v>
      </c>
      <c r="L7845" s="1952">
        <f>'2.4'!R41</f>
        <v>0</v>
      </c>
      <c r="M7845" s="1953">
        <f>'2.4'!S41</f>
        <v>0</v>
      </c>
      <c r="N7845" s="1951">
        <f>'2.4'!T41</f>
        <v>0</v>
      </c>
      <c r="O7845" s="1952">
        <f>'2.4'!U41</f>
        <v>0</v>
      </c>
      <c r="P7845" s="1952">
        <f>'2.4'!V41</f>
        <v>0</v>
      </c>
      <c r="Q7845" s="1952">
        <f>'2.4'!W41</f>
        <v>0</v>
      </c>
      <c r="R7845" s="1966">
        <f>'2.4'!X41</f>
        <v>0</v>
      </c>
      <c r="S7845" s="1975">
        <f>'2.4'!Q59</f>
        <v>6349183.9548725635</v>
      </c>
      <c r="T7845" s="1952">
        <f>'2.4'!R59</f>
        <v>6125730.6074766358</v>
      </c>
      <c r="U7845" s="1953">
        <f>'2.4'!S59</f>
        <v>0</v>
      </c>
      <c r="V7845" s="1951">
        <f>'2.4'!T59</f>
        <v>838510.48666312476</v>
      </c>
      <c r="W7845" s="1952">
        <f>'2.4'!U59</f>
        <v>849997.71620307933</v>
      </c>
      <c r="X7845" s="1952">
        <f>'2.4'!V59</f>
        <v>863033.68495229946</v>
      </c>
      <c r="Y7845" s="1952">
        <f>'2.4'!W59</f>
        <v>873602.96585205221</v>
      </c>
      <c r="Z7845" s="1966">
        <f>'2.4'!X59</f>
        <v>883169.08733833092</v>
      </c>
      <c r="AA7845" s="824"/>
      <c r="AB7845" s="825"/>
      <c r="AC7845" s="826"/>
      <c r="AD7845" s="827"/>
      <c r="AE7845" s="825"/>
      <c r="AF7845" s="828"/>
      <c r="AG7845" s="827"/>
      <c r="AH7845" s="825"/>
      <c r="AI7845" s="826"/>
      <c r="AJ7845" s="827"/>
      <c r="AK7845" s="825"/>
      <c r="AL7845" s="828"/>
      <c r="AM7845" s="1977">
        <v>90</v>
      </c>
      <c r="AN7845" s="1978">
        <v>90</v>
      </c>
      <c r="AO7845" s="1979"/>
      <c r="AP7845" s="1977">
        <v>16</v>
      </c>
      <c r="AQ7845" s="1978">
        <v>16</v>
      </c>
      <c r="AR7845" s="1979"/>
      <c r="AS7845" s="1628">
        <f>AA7845-AG7845-AM7845</f>
        <v>-90</v>
      </c>
      <c r="AT7845" s="1631">
        <f>AB7845-AH7845-AN7845</f>
        <v>-90</v>
      </c>
      <c r="AU7845" s="828"/>
      <c r="AV7845" s="1624">
        <f>AD7845-AJ7845-AP7845</f>
        <v>-16</v>
      </c>
      <c r="AW7845" s="1631">
        <f>AE7845-AK7845-AQ7845</f>
        <v>-16</v>
      </c>
      <c r="AX7845" s="828"/>
      <c r="AY7845" s="822" t="s">
        <v>833</v>
      </c>
      <c r="AZ7845" s="822" t="s">
        <v>834</v>
      </c>
      <c r="BA7845" s="822" t="s">
        <v>835</v>
      </c>
      <c r="BB7845" s="822" t="s">
        <v>836</v>
      </c>
      <c r="BC7845" s="822" t="s">
        <v>837</v>
      </c>
      <c r="BD7845" s="822" t="s">
        <v>838</v>
      </c>
      <c r="BE7845" s="822" t="s">
        <v>839</v>
      </c>
      <c r="BF7845" s="829" t="s">
        <v>840</v>
      </c>
      <c r="BG7845" s="830"/>
      <c r="BH7845" s="749"/>
    </row>
    <row r="7846" spans="2:60" ht="28.5" customHeight="1" outlineLevel="1" x14ac:dyDescent="0.55000000000000004">
      <c r="B7846" s="851" t="s">
        <v>841</v>
      </c>
      <c r="C7846" s="1956">
        <f>'2.4'!Q24</f>
        <v>5720414.3430711282</v>
      </c>
      <c r="D7846" s="1957">
        <f>'2.4'!R24</f>
        <v>0</v>
      </c>
      <c r="E7846" s="1955">
        <f>'2.4'!S24</f>
        <v>0</v>
      </c>
      <c r="F7846" s="1956">
        <f>'2.4'!T24</f>
        <v>0</v>
      </c>
      <c r="G7846" s="1957">
        <f>'2.4'!U24</f>
        <v>0</v>
      </c>
      <c r="H7846" s="1957">
        <f>'2.4'!V24</f>
        <v>0</v>
      </c>
      <c r="I7846" s="1957">
        <f>'2.4'!W24</f>
        <v>0</v>
      </c>
      <c r="J7846" s="1967">
        <f>'2.4'!X24</f>
        <v>0</v>
      </c>
      <c r="K7846" s="1954">
        <f>'2.4'!Q42</f>
        <v>0</v>
      </c>
      <c r="L7846" s="1957">
        <f>'2.4'!R42</f>
        <v>0</v>
      </c>
      <c r="M7846" s="1955">
        <f>'2.4'!S42</f>
        <v>0</v>
      </c>
      <c r="N7846" s="1956">
        <f>'2.4'!T42</f>
        <v>0</v>
      </c>
      <c r="O7846" s="1957">
        <f>'2.4'!U42</f>
        <v>0</v>
      </c>
      <c r="P7846" s="1957">
        <f>'2.4'!V42</f>
        <v>0</v>
      </c>
      <c r="Q7846" s="1957">
        <f>'2.4'!W42</f>
        <v>0</v>
      </c>
      <c r="R7846" s="1967">
        <f>'2.4'!X42</f>
        <v>0</v>
      </c>
      <c r="S7846" s="1954">
        <f>'2.4'!Q60</f>
        <v>5720414.3430711282</v>
      </c>
      <c r="T7846" s="1957">
        <f>'2.4'!R60</f>
        <v>0</v>
      </c>
      <c r="U7846" s="1955">
        <f>'2.4'!S60</f>
        <v>0</v>
      </c>
      <c r="V7846" s="1956">
        <f>'2.4'!T60</f>
        <v>0</v>
      </c>
      <c r="W7846" s="1957">
        <f>'2.4'!U60</f>
        <v>0</v>
      </c>
      <c r="X7846" s="1957">
        <f>'2.4'!V60</f>
        <v>0</v>
      </c>
      <c r="Y7846" s="1957">
        <f>'2.4'!W60</f>
        <v>0</v>
      </c>
      <c r="Z7846" s="1967">
        <f>'2.4'!X60</f>
        <v>0</v>
      </c>
      <c r="AA7846" s="831"/>
      <c r="AB7846" s="832"/>
      <c r="AC7846" s="833"/>
      <c r="AD7846" s="831"/>
      <c r="AE7846" s="832"/>
      <c r="AF7846" s="834"/>
      <c r="AG7846" s="831"/>
      <c r="AH7846" s="832"/>
      <c r="AI7846" s="833"/>
      <c r="AJ7846" s="831"/>
      <c r="AK7846" s="832"/>
      <c r="AL7846" s="834"/>
      <c r="AM7846" s="1980">
        <v>0</v>
      </c>
      <c r="AN7846" s="1981">
        <v>0</v>
      </c>
      <c r="AO7846" s="1982">
        <v>0</v>
      </c>
      <c r="AP7846" s="1980">
        <v>0</v>
      </c>
      <c r="AQ7846" s="1981">
        <v>0</v>
      </c>
      <c r="AR7846" s="1982">
        <v>0</v>
      </c>
      <c r="AS7846" s="1629">
        <f t="shared" ref="AS7846:AS7855" si="0">AA7846-AG7846-AM7846</f>
        <v>0</v>
      </c>
      <c r="AT7846" s="1632">
        <f>AB7846-AH7846-AN7846</f>
        <v>0</v>
      </c>
      <c r="AU7846" s="1633">
        <f>AC7846-AI7846-AO7846</f>
        <v>0</v>
      </c>
      <c r="AV7846" s="1625">
        <f t="shared" ref="AV7846:AV7855" si="1">AD7846-AJ7846-AP7846</f>
        <v>0</v>
      </c>
      <c r="AW7846" s="1632">
        <f>AE7846-AK7846-AQ7846</f>
        <v>0</v>
      </c>
      <c r="AX7846" s="1633">
        <f>AF7846-AL7846-AR7846</f>
        <v>0</v>
      </c>
      <c r="AY7846" s="822" t="s">
        <v>842</v>
      </c>
      <c r="AZ7846" s="822" t="s">
        <v>843</v>
      </c>
      <c r="BA7846" s="822" t="s">
        <v>844</v>
      </c>
      <c r="BB7846" s="822" t="s">
        <v>845</v>
      </c>
      <c r="BC7846" s="822" t="s">
        <v>846</v>
      </c>
      <c r="BD7846" s="822" t="s">
        <v>847</v>
      </c>
      <c r="BE7846" s="822" t="s">
        <v>848</v>
      </c>
      <c r="BF7846" s="829" t="s">
        <v>849</v>
      </c>
      <c r="BG7846" s="830"/>
      <c r="BH7846" s="749"/>
    </row>
    <row r="7847" spans="2:60" ht="15" customHeight="1" outlineLevel="1" x14ac:dyDescent="0.55000000000000004">
      <c r="B7847" s="851" t="s">
        <v>850</v>
      </c>
      <c r="C7847" s="1956">
        <f>'2.4'!Q25</f>
        <v>34357451.838917978</v>
      </c>
      <c r="D7847" s="1957">
        <f>'2.4'!R25</f>
        <v>2753592.5</v>
      </c>
      <c r="E7847" s="1955">
        <f>'2.4'!S25</f>
        <v>0</v>
      </c>
      <c r="F7847" s="1956">
        <f>'2.4'!T25</f>
        <v>1677020.9733262495</v>
      </c>
      <c r="G7847" s="1957">
        <f>'2.4'!U25</f>
        <v>0</v>
      </c>
      <c r="H7847" s="1957">
        <f>'2.4'!V25</f>
        <v>9709128.955713369</v>
      </c>
      <c r="I7847" s="1957">
        <f>'2.4'!W25</f>
        <v>10920037.073150652</v>
      </c>
      <c r="J7847" s="1967">
        <f>'2.4'!X25</f>
        <v>9687260.9267423172</v>
      </c>
      <c r="K7847" s="1954">
        <f>'2.4'!Q43</f>
        <v>0</v>
      </c>
      <c r="L7847" s="1957">
        <f>'2.4'!R43</f>
        <v>0</v>
      </c>
      <c r="M7847" s="1955">
        <f>'2.4'!S43</f>
        <v>0</v>
      </c>
      <c r="N7847" s="1956">
        <f>'2.4'!T43</f>
        <v>0</v>
      </c>
      <c r="O7847" s="1957">
        <f>'2.4'!U43</f>
        <v>0</v>
      </c>
      <c r="P7847" s="1957">
        <f>'2.4'!V43</f>
        <v>0</v>
      </c>
      <c r="Q7847" s="1957">
        <f>'2.4'!W43</f>
        <v>0</v>
      </c>
      <c r="R7847" s="1967">
        <f>'2.4'!X43</f>
        <v>0</v>
      </c>
      <c r="S7847" s="1954">
        <f>'2.4'!Q61</f>
        <v>34357451.838917978</v>
      </c>
      <c r="T7847" s="1957">
        <f>'2.4'!R61</f>
        <v>2753592.5</v>
      </c>
      <c r="U7847" s="1955">
        <f>'2.4'!S61</f>
        <v>0</v>
      </c>
      <c r="V7847" s="1956">
        <f>'2.4'!T61</f>
        <v>1677020.9733262495</v>
      </c>
      <c r="W7847" s="1957">
        <f>'2.4'!U61</f>
        <v>0</v>
      </c>
      <c r="X7847" s="1957">
        <f>'2.4'!V61</f>
        <v>9709128.955713369</v>
      </c>
      <c r="Y7847" s="1957">
        <f>'2.4'!W61</f>
        <v>10920037.073150652</v>
      </c>
      <c r="Z7847" s="1967">
        <f>'2.4'!X61</f>
        <v>9687260.9267423172</v>
      </c>
      <c r="AA7847" s="831"/>
      <c r="AB7847" s="832"/>
      <c r="AC7847" s="833"/>
      <c r="AD7847" s="831"/>
      <c r="AE7847" s="832"/>
      <c r="AF7847" s="834"/>
      <c r="AG7847" s="831"/>
      <c r="AH7847" s="832"/>
      <c r="AI7847" s="833"/>
      <c r="AJ7847" s="831"/>
      <c r="AK7847" s="832"/>
      <c r="AL7847" s="834"/>
      <c r="AM7847" s="1980">
        <v>40</v>
      </c>
      <c r="AN7847" s="1981">
        <v>40</v>
      </c>
      <c r="AO7847" s="1982">
        <v>38</v>
      </c>
      <c r="AP7847" s="1980">
        <v>47</v>
      </c>
      <c r="AQ7847" s="1981">
        <v>42</v>
      </c>
      <c r="AR7847" s="1982">
        <v>27</v>
      </c>
      <c r="AS7847" s="1629">
        <f t="shared" si="0"/>
        <v>-40</v>
      </c>
      <c r="AT7847" s="1632">
        <f>AB7847-AH7847-AN7847</f>
        <v>-40</v>
      </c>
      <c r="AU7847" s="1633">
        <f>AC7847-AI7847-AO7847</f>
        <v>-38</v>
      </c>
      <c r="AV7847" s="1625">
        <f t="shared" si="1"/>
        <v>-47</v>
      </c>
      <c r="AW7847" s="1632">
        <f>AE7847-AK7847-AQ7847</f>
        <v>-42</v>
      </c>
      <c r="AX7847" s="1633">
        <f>AF7847-AL7847-AR7847</f>
        <v>-27</v>
      </c>
      <c r="AY7847" s="822" t="s">
        <v>851</v>
      </c>
      <c r="AZ7847" s="822" t="s">
        <v>852</v>
      </c>
      <c r="BA7847" s="822" t="s">
        <v>853</v>
      </c>
      <c r="BB7847" s="822" t="s">
        <v>854</v>
      </c>
      <c r="BC7847" s="822" t="s">
        <v>855</v>
      </c>
      <c r="BD7847" s="822" t="s">
        <v>856</v>
      </c>
      <c r="BE7847" s="822" t="s">
        <v>857</v>
      </c>
      <c r="BF7847" s="829" t="s">
        <v>858</v>
      </c>
      <c r="BG7847" s="830"/>
      <c r="BH7847" s="749"/>
    </row>
    <row r="7848" spans="2:60" ht="15" customHeight="1" outlineLevel="1" x14ac:dyDescent="0.55000000000000004">
      <c r="B7848" s="851" t="s">
        <v>859</v>
      </c>
      <c r="C7848" s="1956">
        <f>'2.4'!Q26</f>
        <v>5198804.251290353</v>
      </c>
      <c r="D7848" s="1957">
        <f>'2.4'!R26</f>
        <v>419806.4708878455</v>
      </c>
      <c r="E7848" s="1955">
        <f>'2.4'!S26</f>
        <v>596466.0904107606</v>
      </c>
      <c r="F7848" s="1956">
        <f>'2.4'!T26</f>
        <v>715554.40769282961</v>
      </c>
      <c r="G7848" s="1957">
        <f>'2.4'!U26</f>
        <v>749476.62673329737</v>
      </c>
      <c r="H7848" s="1957">
        <f>'2.4'!V26</f>
        <v>767214.97500119638</v>
      </c>
      <c r="I7848" s="1957">
        <f>'2.4'!W26</f>
        <v>706313.58035207656</v>
      </c>
      <c r="J7848" s="1967">
        <f>'2.4'!X26</f>
        <v>717376.6697674247</v>
      </c>
      <c r="K7848" s="1954">
        <f>'2.4'!Q44</f>
        <v>1165205.0257369704</v>
      </c>
      <c r="L7848" s="1957">
        <f>'2.4'!R44</f>
        <v>351654.85581213917</v>
      </c>
      <c r="M7848" s="1955">
        <f>'2.4'!S44</f>
        <v>372625.45133200078</v>
      </c>
      <c r="N7848" s="1956">
        <f>'2.4'!T44</f>
        <v>411813.34293249983</v>
      </c>
      <c r="O7848" s="1957">
        <f>'2.4'!U44</f>
        <v>441574.44128681225</v>
      </c>
      <c r="P7848" s="1957">
        <f>'2.4'!V44</f>
        <v>454590.65537624975</v>
      </c>
      <c r="Q7848" s="1957">
        <f>'2.4'!W44</f>
        <v>389860.65669020539</v>
      </c>
      <c r="R7848" s="1967">
        <f>'2.4'!X44</f>
        <v>397458.52536939789</v>
      </c>
      <c r="S7848" s="1954">
        <f>'2.4'!Q62</f>
        <v>4033599.2255533822</v>
      </c>
      <c r="T7848" s="1957">
        <f>'2.4'!R62</f>
        <v>68151.615075706301</v>
      </c>
      <c r="U7848" s="1955">
        <f>'2.4'!S62</f>
        <v>223840.63907875988</v>
      </c>
      <c r="V7848" s="1956">
        <f>'2.4'!T62</f>
        <v>303741.06476032973</v>
      </c>
      <c r="W7848" s="1957">
        <f>'2.4'!U62</f>
        <v>307902.18544648506</v>
      </c>
      <c r="X7848" s="1957">
        <f>'2.4'!V62</f>
        <v>312624.3196249468</v>
      </c>
      <c r="Y7848" s="1957">
        <f>'2.4'!W62</f>
        <v>316452.92366187123</v>
      </c>
      <c r="Z7848" s="1967">
        <f>'2.4'!X62</f>
        <v>319918.14439802681</v>
      </c>
      <c r="AA7848" s="831"/>
      <c r="AB7848" s="835"/>
      <c r="AC7848" s="836"/>
      <c r="AD7848" s="831"/>
      <c r="AE7848" s="835"/>
      <c r="AF7848" s="837"/>
      <c r="AG7848" s="831"/>
      <c r="AH7848" s="835"/>
      <c r="AI7848" s="836"/>
      <c r="AJ7848" s="831"/>
      <c r="AK7848" s="835"/>
      <c r="AL7848" s="837"/>
      <c r="AM7848" s="1980">
        <v>4.1053735030190532</v>
      </c>
      <c r="AN7848" s="1983"/>
      <c r="AO7848" s="1984"/>
      <c r="AP7848" s="1980">
        <v>27.312808423026759</v>
      </c>
      <c r="AQ7848" s="1983"/>
      <c r="AR7848" s="1984"/>
      <c r="AS7848" s="1629">
        <f t="shared" si="0"/>
        <v>-4.1053735030190532</v>
      </c>
      <c r="AT7848" s="835"/>
      <c r="AU7848" s="837"/>
      <c r="AV7848" s="1625">
        <f t="shared" si="1"/>
        <v>-27.312808423026759</v>
      </c>
      <c r="AW7848" s="835"/>
      <c r="AX7848" s="837"/>
      <c r="AY7848" s="822" t="s">
        <v>860</v>
      </c>
      <c r="AZ7848" s="822" t="s">
        <v>861</v>
      </c>
      <c r="BA7848" s="822" t="s">
        <v>862</v>
      </c>
      <c r="BB7848" s="822" t="s">
        <v>863</v>
      </c>
      <c r="BC7848" s="822" t="s">
        <v>864</v>
      </c>
      <c r="BD7848" s="822" t="s">
        <v>865</v>
      </c>
      <c r="BE7848" s="822" t="s">
        <v>866</v>
      </c>
      <c r="BF7848" s="829" t="s">
        <v>867</v>
      </c>
      <c r="BG7848" s="830"/>
      <c r="BH7848" s="749"/>
    </row>
    <row r="7849" spans="2:60" ht="15" customHeight="1" outlineLevel="1" x14ac:dyDescent="0.55000000000000004">
      <c r="B7849" s="851" t="s">
        <v>868</v>
      </c>
      <c r="C7849" s="1956">
        <f>'2.4'!Q27</f>
        <v>6986030.685510464</v>
      </c>
      <c r="D7849" s="1957">
        <f>'2.4'!R27</f>
        <v>706379.66645328701</v>
      </c>
      <c r="E7849" s="1955">
        <f>'2.4'!S27</f>
        <v>933484.57404181873</v>
      </c>
      <c r="F7849" s="1956">
        <f>'2.4'!T27</f>
        <v>1100414.6272489775</v>
      </c>
      <c r="G7849" s="1957">
        <f>'2.4'!U27</f>
        <v>1158236.5358461896</v>
      </c>
      <c r="H7849" s="1957">
        <f>'2.4'!V27</f>
        <v>1187066.0325302088</v>
      </c>
      <c r="I7849" s="1957">
        <f>'2.4'!W27</f>
        <v>1077016.3594624067</v>
      </c>
      <c r="J7849" s="1967">
        <f>'2.4'!X27</f>
        <v>1094709.5398725043</v>
      </c>
      <c r="K7849" s="1954">
        <f>'2.4'!Q45</f>
        <v>2065084.775141903</v>
      </c>
      <c r="L7849" s="1957">
        <f>'2.4'!R45</f>
        <v>623235.45882671035</v>
      </c>
      <c r="M7849" s="1955">
        <f>'2.4'!S45</f>
        <v>660401.49963256356</v>
      </c>
      <c r="N7849" s="1956">
        <f>'2.4'!T45</f>
        <v>729853.92776890576</v>
      </c>
      <c r="O7849" s="1957">
        <f>'2.4'!U45</f>
        <v>782599.3157010593</v>
      </c>
      <c r="P7849" s="1957">
        <f>'2.4'!V45</f>
        <v>805667.86153837561</v>
      </c>
      <c r="Q7849" s="1957">
        <f>'2.4'!W45</f>
        <v>690947.33439598721</v>
      </c>
      <c r="R7849" s="1967">
        <f>'2.4'!X45</f>
        <v>704412.98429138155</v>
      </c>
      <c r="S7849" s="1954">
        <f>'2.4'!Q63</f>
        <v>4920945.9103685608</v>
      </c>
      <c r="T7849" s="1957">
        <f>'2.4'!R63</f>
        <v>83144.207626576695</v>
      </c>
      <c r="U7849" s="1955">
        <f>'2.4'!S63</f>
        <v>273083.07440925529</v>
      </c>
      <c r="V7849" s="1956">
        <f>'2.4'!T63</f>
        <v>370560.69948007166</v>
      </c>
      <c r="W7849" s="1957">
        <f>'2.4'!U63</f>
        <v>375637.2201451303</v>
      </c>
      <c r="X7849" s="1957">
        <f>'2.4'!V63</f>
        <v>381398.17099183338</v>
      </c>
      <c r="Y7849" s="1957">
        <f>'2.4'!W63</f>
        <v>386069.02506641962</v>
      </c>
      <c r="Z7849" s="1967">
        <f>'2.4'!X63</f>
        <v>390296.55558112258</v>
      </c>
      <c r="AA7849" s="831"/>
      <c r="AB7849" s="835"/>
      <c r="AC7849" s="836"/>
      <c r="AD7849" s="831"/>
      <c r="AE7849" s="835"/>
      <c r="AF7849" s="837"/>
      <c r="AG7849" s="831"/>
      <c r="AH7849" s="835"/>
      <c r="AI7849" s="836"/>
      <c r="AJ7849" s="831"/>
      <c r="AK7849" s="835"/>
      <c r="AL7849" s="837"/>
      <c r="AM7849" s="1980">
        <v>5.0085097255653714</v>
      </c>
      <c r="AN7849" s="1983"/>
      <c r="AO7849" s="1984"/>
      <c r="AP7849" s="1980">
        <v>33.321320585967264</v>
      </c>
      <c r="AQ7849" s="1983"/>
      <c r="AR7849" s="1984"/>
      <c r="AS7849" s="1629">
        <f t="shared" si="0"/>
        <v>-5.0085097255653714</v>
      </c>
      <c r="AT7849" s="835"/>
      <c r="AU7849" s="837"/>
      <c r="AV7849" s="1625">
        <f t="shared" si="1"/>
        <v>-33.321320585967264</v>
      </c>
      <c r="AW7849" s="835"/>
      <c r="AX7849" s="837"/>
      <c r="AY7849" s="822" t="s">
        <v>869</v>
      </c>
      <c r="AZ7849" s="822" t="s">
        <v>870</v>
      </c>
      <c r="BA7849" s="822" t="s">
        <v>871</v>
      </c>
      <c r="BB7849" s="822" t="s">
        <v>872</v>
      </c>
      <c r="BC7849" s="822" t="s">
        <v>873</v>
      </c>
      <c r="BD7849" s="822" t="s">
        <v>874</v>
      </c>
      <c r="BE7849" s="822" t="s">
        <v>875</v>
      </c>
      <c r="BF7849" s="829" t="s">
        <v>876</v>
      </c>
      <c r="BG7849" s="830"/>
      <c r="BH7849" s="749"/>
    </row>
    <row r="7850" spans="2:60" ht="15" customHeight="1" outlineLevel="1" x14ac:dyDescent="0.55000000000000004">
      <c r="B7850" s="851" t="s">
        <v>877</v>
      </c>
      <c r="C7850" s="1956">
        <f>'2.4'!Q28</f>
        <v>10296121.685288377</v>
      </c>
      <c r="D7850" s="1957">
        <f>'2.4'!R28</f>
        <v>899854.95200955553</v>
      </c>
      <c r="E7850" s="1955">
        <f>'2.4'!S28</f>
        <v>1244777.0086244619</v>
      </c>
      <c r="F7850" s="1956">
        <f>'2.4'!T28</f>
        <v>1483949.3869490791</v>
      </c>
      <c r="G7850" s="1957">
        <f>'2.4'!U28</f>
        <v>1557019.2457440682</v>
      </c>
      <c r="H7850" s="1957">
        <f>'2.4'!V28</f>
        <v>1594551.8216233135</v>
      </c>
      <c r="I7850" s="1957">
        <f>'2.4'!W28</f>
        <v>1460365.4117180984</v>
      </c>
      <c r="J7850" s="1967">
        <f>'2.4'!X28</f>
        <v>1483635.6073917153</v>
      </c>
      <c r="K7850" s="1954">
        <f>'2.4'!Q46</f>
        <v>2547877.9558413387</v>
      </c>
      <c r="L7850" s="1957">
        <f>'2.4'!R46</f>
        <v>768940.77471183857</v>
      </c>
      <c r="M7850" s="1955">
        <f>'2.4'!S46</f>
        <v>814795.81040577299</v>
      </c>
      <c r="N7850" s="1956">
        <f>'2.4'!T46</f>
        <v>900485.42119479354</v>
      </c>
      <c r="O7850" s="1957">
        <f>'2.4'!U46</f>
        <v>965562.07703106466</v>
      </c>
      <c r="P7850" s="1957">
        <f>'2.4'!V46</f>
        <v>994023.78481164493</v>
      </c>
      <c r="Q7850" s="1957">
        <f>'2.4'!W46</f>
        <v>852482.91166831146</v>
      </c>
      <c r="R7850" s="1967">
        <f>'2.4'!X46</f>
        <v>869096.67636336852</v>
      </c>
      <c r="S7850" s="1954">
        <f>'2.4'!Q64</f>
        <v>7748243.7294470379</v>
      </c>
      <c r="T7850" s="1957">
        <f>'2.4'!R64</f>
        <v>130914.17729771702</v>
      </c>
      <c r="U7850" s="1955">
        <f>'2.4'!S64</f>
        <v>429981.19821868889</v>
      </c>
      <c r="V7850" s="1956">
        <f>'2.4'!T64</f>
        <v>583463.96575428557</v>
      </c>
      <c r="W7850" s="1957">
        <f>'2.4'!U64</f>
        <v>591457.1687130034</v>
      </c>
      <c r="X7850" s="1957">
        <f>'2.4'!V64</f>
        <v>600528.03681166878</v>
      </c>
      <c r="Y7850" s="1957">
        <f>'2.4'!W64</f>
        <v>607882.50004978722</v>
      </c>
      <c r="Z7850" s="1967">
        <f>'2.4'!X64</f>
        <v>614538.93102834676</v>
      </c>
      <c r="AA7850" s="831"/>
      <c r="AB7850" s="835"/>
      <c r="AC7850" s="836"/>
      <c r="AD7850" s="831"/>
      <c r="AE7850" s="835"/>
      <c r="AF7850" s="837"/>
      <c r="AG7850" s="831"/>
      <c r="AH7850" s="835"/>
      <c r="AI7850" s="836"/>
      <c r="AJ7850" s="831"/>
      <c r="AK7850" s="835"/>
      <c r="AL7850" s="837"/>
      <c r="AM7850" s="1980">
        <v>7.8861167714155735</v>
      </c>
      <c r="AN7850" s="1983"/>
      <c r="AO7850" s="1984"/>
      <c r="AP7850" s="1980">
        <v>52.465870991005964</v>
      </c>
      <c r="AQ7850" s="1983"/>
      <c r="AR7850" s="1984"/>
      <c r="AS7850" s="1629">
        <f t="shared" si="0"/>
        <v>-7.8861167714155735</v>
      </c>
      <c r="AT7850" s="835"/>
      <c r="AU7850" s="837"/>
      <c r="AV7850" s="1625">
        <f t="shared" si="1"/>
        <v>-52.465870991005964</v>
      </c>
      <c r="AW7850" s="835"/>
      <c r="AX7850" s="837"/>
      <c r="AY7850" s="822" t="s">
        <v>878</v>
      </c>
      <c r="AZ7850" s="822" t="s">
        <v>879</v>
      </c>
      <c r="BA7850" s="822" t="s">
        <v>880</v>
      </c>
      <c r="BB7850" s="822" t="s">
        <v>881</v>
      </c>
      <c r="BC7850" s="822" t="s">
        <v>882</v>
      </c>
      <c r="BD7850" s="822" t="s">
        <v>883</v>
      </c>
      <c r="BE7850" s="822" t="s">
        <v>884</v>
      </c>
      <c r="BF7850" s="829" t="s">
        <v>885</v>
      </c>
      <c r="BG7850" s="830"/>
      <c r="BH7850" s="749"/>
    </row>
    <row r="7851" spans="2:60" ht="15" customHeight="1" outlineLevel="1" x14ac:dyDescent="0.55000000000000004">
      <c r="B7851" s="851" t="s">
        <v>886</v>
      </c>
      <c r="C7851" s="1956">
        <f>'2.4'!Q29</f>
        <v>0</v>
      </c>
      <c r="D7851" s="1957">
        <f>'2.4'!R29</f>
        <v>0</v>
      </c>
      <c r="E7851" s="1955">
        <f>'2.4'!S29</f>
        <v>0</v>
      </c>
      <c r="F7851" s="1956">
        <f>'2.4'!T29</f>
        <v>0</v>
      </c>
      <c r="G7851" s="1957">
        <f>'2.4'!U29</f>
        <v>0</v>
      </c>
      <c r="H7851" s="1957">
        <f>'2.4'!V29</f>
        <v>0</v>
      </c>
      <c r="I7851" s="1957">
        <f>'2.4'!W29</f>
        <v>0</v>
      </c>
      <c r="J7851" s="1967">
        <f>'2.4'!X29</f>
        <v>0</v>
      </c>
      <c r="K7851" s="1954">
        <f>'2.4'!Q47</f>
        <v>0</v>
      </c>
      <c r="L7851" s="1957">
        <f>'2.4'!R47</f>
        <v>0</v>
      </c>
      <c r="M7851" s="1955">
        <f>'2.4'!S47</f>
        <v>0</v>
      </c>
      <c r="N7851" s="1956">
        <f>'2.4'!T47</f>
        <v>0</v>
      </c>
      <c r="O7851" s="1957">
        <f>'2.4'!U47</f>
        <v>0</v>
      </c>
      <c r="P7851" s="1957">
        <f>'2.4'!V47</f>
        <v>0</v>
      </c>
      <c r="Q7851" s="1957">
        <f>'2.4'!W47</f>
        <v>0</v>
      </c>
      <c r="R7851" s="1967">
        <f>'2.4'!X47</f>
        <v>0</v>
      </c>
      <c r="S7851" s="1954">
        <f>'2.4'!Q65</f>
        <v>0</v>
      </c>
      <c r="T7851" s="1957">
        <f>'2.4'!R65</f>
        <v>0</v>
      </c>
      <c r="U7851" s="1955">
        <f>'2.4'!S65</f>
        <v>0</v>
      </c>
      <c r="V7851" s="1956">
        <f>'2.4'!T65</f>
        <v>0</v>
      </c>
      <c r="W7851" s="1957">
        <f>'2.4'!U65</f>
        <v>0</v>
      </c>
      <c r="X7851" s="1957">
        <f>'2.4'!V65</f>
        <v>0</v>
      </c>
      <c r="Y7851" s="1957">
        <f>'2.4'!W65</f>
        <v>0</v>
      </c>
      <c r="Z7851" s="1967">
        <f>'2.4'!X65</f>
        <v>0</v>
      </c>
      <c r="AA7851" s="831"/>
      <c r="AB7851" s="835"/>
      <c r="AC7851" s="836"/>
      <c r="AD7851" s="831"/>
      <c r="AE7851" s="835"/>
      <c r="AF7851" s="837"/>
      <c r="AG7851" s="831"/>
      <c r="AH7851" s="835"/>
      <c r="AI7851" s="836"/>
      <c r="AJ7851" s="831"/>
      <c r="AK7851" s="835"/>
      <c r="AL7851" s="837"/>
      <c r="AM7851" s="1980">
        <v>0</v>
      </c>
      <c r="AN7851" s="1983"/>
      <c r="AO7851" s="1984"/>
      <c r="AP7851" s="1980">
        <v>0</v>
      </c>
      <c r="AQ7851" s="1983"/>
      <c r="AR7851" s="1984"/>
      <c r="AS7851" s="1629">
        <f t="shared" si="0"/>
        <v>0</v>
      </c>
      <c r="AT7851" s="835"/>
      <c r="AU7851" s="837"/>
      <c r="AV7851" s="1625">
        <f t="shared" si="1"/>
        <v>0</v>
      </c>
      <c r="AW7851" s="835"/>
      <c r="AX7851" s="837"/>
      <c r="AY7851" s="822" t="s">
        <v>887</v>
      </c>
      <c r="AZ7851" s="822" t="s">
        <v>888</v>
      </c>
      <c r="BA7851" s="822" t="s">
        <v>889</v>
      </c>
      <c r="BB7851" s="822" t="s">
        <v>890</v>
      </c>
      <c r="BC7851" s="822" t="s">
        <v>891</v>
      </c>
      <c r="BD7851" s="822" t="s">
        <v>892</v>
      </c>
      <c r="BE7851" s="822" t="s">
        <v>893</v>
      </c>
      <c r="BF7851" s="829" t="s">
        <v>894</v>
      </c>
      <c r="BG7851" s="830"/>
      <c r="BH7851" s="749"/>
    </row>
    <row r="7852" spans="2:60" ht="15" customHeight="1" outlineLevel="1" x14ac:dyDescent="0.55000000000000004">
      <c r="B7852" s="851" t="s">
        <v>895</v>
      </c>
      <c r="C7852" s="1956">
        <f>'2.4'!Q30</f>
        <v>3680029.6767572719</v>
      </c>
      <c r="D7852" s="1957">
        <f>'2.4'!R30</f>
        <v>1534177.3299555061</v>
      </c>
      <c r="E7852" s="1955">
        <f>'2.4'!S30</f>
        <v>1625666.5038158703</v>
      </c>
      <c r="F7852" s="1956">
        <f>'2.4'!T30</f>
        <v>1796632.9327121559</v>
      </c>
      <c r="G7852" s="1957">
        <f>'2.4'!U30</f>
        <v>1926472.7505196314</v>
      </c>
      <c r="H7852" s="1957">
        <f>'2.4'!V30</f>
        <v>1983259.0574561406</v>
      </c>
      <c r="I7852" s="1957">
        <f>'2.4'!W30</f>
        <v>1700859.1562153895</v>
      </c>
      <c r="J7852" s="1967">
        <f>'2.4'!X30</f>
        <v>1734006.6520936301</v>
      </c>
      <c r="K7852" s="1954">
        <f>'2.4'!Q48</f>
        <v>3680029.6767572719</v>
      </c>
      <c r="L7852" s="1957">
        <f>'2.4'!R48</f>
        <v>1534177.3299555061</v>
      </c>
      <c r="M7852" s="1955">
        <f>'2.4'!S48</f>
        <v>1625666.5038158703</v>
      </c>
      <c r="N7852" s="1956">
        <f>'2.4'!T48</f>
        <v>1796632.9327121559</v>
      </c>
      <c r="O7852" s="1957">
        <f>'2.4'!U48</f>
        <v>1926472.7505196314</v>
      </c>
      <c r="P7852" s="1957">
        <f>'2.4'!V48</f>
        <v>1983259.0574561406</v>
      </c>
      <c r="Q7852" s="1957">
        <f>'2.4'!W48</f>
        <v>1700859.1562153895</v>
      </c>
      <c r="R7852" s="1967">
        <f>'2.4'!X48</f>
        <v>1734006.6520936301</v>
      </c>
      <c r="S7852" s="1954">
        <f>'2.4'!Q66</f>
        <v>0</v>
      </c>
      <c r="T7852" s="1957">
        <f>'2.4'!R66</f>
        <v>0</v>
      </c>
      <c r="U7852" s="1955">
        <f>'2.4'!S66</f>
        <v>0</v>
      </c>
      <c r="V7852" s="1956">
        <f>'2.4'!T66</f>
        <v>0</v>
      </c>
      <c r="W7852" s="1957">
        <f>'2.4'!U66</f>
        <v>0</v>
      </c>
      <c r="X7852" s="1957">
        <f>'2.4'!V66</f>
        <v>0</v>
      </c>
      <c r="Y7852" s="1957">
        <f>'2.4'!W66</f>
        <v>0</v>
      </c>
      <c r="Z7852" s="1967">
        <f>'2.4'!X66</f>
        <v>0</v>
      </c>
      <c r="AA7852" s="831"/>
      <c r="AB7852" s="835"/>
      <c r="AC7852" s="836"/>
      <c r="AD7852" s="831"/>
      <c r="AE7852" s="835"/>
      <c r="AF7852" s="837"/>
      <c r="AG7852" s="831"/>
      <c r="AH7852" s="835"/>
      <c r="AI7852" s="836"/>
      <c r="AJ7852" s="831"/>
      <c r="AK7852" s="835"/>
      <c r="AL7852" s="837"/>
      <c r="AM7852" s="1980">
        <v>0</v>
      </c>
      <c r="AN7852" s="1983"/>
      <c r="AO7852" s="1984"/>
      <c r="AP7852" s="1980">
        <v>0</v>
      </c>
      <c r="AQ7852" s="1983"/>
      <c r="AR7852" s="1984"/>
      <c r="AS7852" s="1629">
        <f t="shared" si="0"/>
        <v>0</v>
      </c>
      <c r="AT7852" s="835"/>
      <c r="AU7852" s="837"/>
      <c r="AV7852" s="1625">
        <f t="shared" si="1"/>
        <v>0</v>
      </c>
      <c r="AW7852" s="835"/>
      <c r="AX7852" s="837"/>
      <c r="AY7852" s="822" t="s">
        <v>896</v>
      </c>
      <c r="AZ7852" s="822" t="s">
        <v>897</v>
      </c>
      <c r="BA7852" s="822" t="s">
        <v>898</v>
      </c>
      <c r="BB7852" s="822" t="s">
        <v>899</v>
      </c>
      <c r="BC7852" s="822" t="s">
        <v>900</v>
      </c>
      <c r="BD7852" s="822" t="s">
        <v>901</v>
      </c>
      <c r="BE7852" s="822" t="s">
        <v>902</v>
      </c>
      <c r="BF7852" s="829" t="s">
        <v>903</v>
      </c>
      <c r="BG7852" s="830"/>
      <c r="BH7852" s="749"/>
    </row>
    <row r="7853" spans="2:60" ht="15" customHeight="1" outlineLevel="1" x14ac:dyDescent="0.55000000000000004">
      <c r="B7853" s="851" t="s">
        <v>904</v>
      </c>
      <c r="C7853" s="1956">
        <f>'2.4'!Q31</f>
        <v>7764487.3463976309</v>
      </c>
      <c r="D7853" s="1957">
        <f>'2.4'!R31</f>
        <v>2912164.3240809366</v>
      </c>
      <c r="E7853" s="1955">
        <f>'2.4'!S31</f>
        <v>3085828.4129405455</v>
      </c>
      <c r="F7853" s="1956">
        <f>'2.4'!T31</f>
        <v>4786727.2834236613</v>
      </c>
      <c r="G7853" s="1957">
        <f>'2.4'!U31</f>
        <v>5036116.3626299892</v>
      </c>
      <c r="H7853" s="1957">
        <f>'2.4'!V31</f>
        <v>4986347.0670717619</v>
      </c>
      <c r="I7853" s="1957">
        <f>'2.4'!W31</f>
        <v>4418069.041576718</v>
      </c>
      <c r="J7853" s="1967">
        <f>'2.4'!X31</f>
        <v>4464071.3806538517</v>
      </c>
      <c r="K7853" s="1954">
        <f>'2.4'!Q49</f>
        <v>6985405.74610266</v>
      </c>
      <c r="L7853" s="1957">
        <f>'2.4'!R49</f>
        <v>2912164.3240809366</v>
      </c>
      <c r="M7853" s="1955">
        <f>'2.4'!S49</f>
        <v>3085828.4129405455</v>
      </c>
      <c r="N7853" s="1956">
        <f>'2.4'!T49</f>
        <v>3410355.6531271297</v>
      </c>
      <c r="O7853" s="1957">
        <f>'2.4'!U49</f>
        <v>3656816.6572635067</v>
      </c>
      <c r="P7853" s="1957">
        <f>'2.4'!V49</f>
        <v>3764608.0148385842</v>
      </c>
      <c r="Q7853" s="1957">
        <f>'2.4'!W49</f>
        <v>3228558.5624971483</v>
      </c>
      <c r="R7853" s="1967">
        <f>'2.4'!X49</f>
        <v>3291478.8996996484</v>
      </c>
      <c r="S7853" s="1954">
        <f>'2.4'!Q67</f>
        <v>779081.60029497056</v>
      </c>
      <c r="T7853" s="1957">
        <f>'2.4'!R67</f>
        <v>0</v>
      </c>
      <c r="U7853" s="1955">
        <f>'2.4'!S67</f>
        <v>0</v>
      </c>
      <c r="V7853" s="1956">
        <f>'2.4'!T67</f>
        <v>1376371.6302965314</v>
      </c>
      <c r="W7853" s="1957">
        <f>'2.4'!U67</f>
        <v>1379299.7053664825</v>
      </c>
      <c r="X7853" s="1957">
        <f>'2.4'!V67</f>
        <v>1221739.0522331779</v>
      </c>
      <c r="Y7853" s="1957">
        <f>'2.4'!W67</f>
        <v>1189510.4790795699</v>
      </c>
      <c r="Z7853" s="1967">
        <f>'2.4'!X67</f>
        <v>1172592.4809542028</v>
      </c>
      <c r="AA7853" s="831"/>
      <c r="AB7853" s="835"/>
      <c r="AC7853" s="836"/>
      <c r="AD7853" s="831"/>
      <c r="AE7853" s="835"/>
      <c r="AF7853" s="837"/>
      <c r="AG7853" s="831"/>
      <c r="AH7853" s="835"/>
      <c r="AI7853" s="836"/>
      <c r="AJ7853" s="831"/>
      <c r="AK7853" s="835"/>
      <c r="AL7853" s="837"/>
      <c r="AM7853" s="1980">
        <v>7.7838242000165048</v>
      </c>
      <c r="AN7853" s="1983"/>
      <c r="AO7853" s="1984"/>
      <c r="AP7853" s="1980">
        <v>19.459560500041263</v>
      </c>
      <c r="AQ7853" s="1983"/>
      <c r="AR7853" s="1984"/>
      <c r="AS7853" s="1629">
        <f t="shared" si="0"/>
        <v>-7.7838242000165048</v>
      </c>
      <c r="AT7853" s="835"/>
      <c r="AU7853" s="837"/>
      <c r="AV7853" s="1625">
        <f t="shared" si="1"/>
        <v>-19.459560500041263</v>
      </c>
      <c r="AW7853" s="835"/>
      <c r="AX7853" s="837"/>
      <c r="AY7853" s="822" t="s">
        <v>905</v>
      </c>
      <c r="AZ7853" s="822" t="s">
        <v>906</v>
      </c>
      <c r="BA7853" s="822" t="s">
        <v>907</v>
      </c>
      <c r="BB7853" s="822" t="s">
        <v>908</v>
      </c>
      <c r="BC7853" s="822" t="s">
        <v>909</v>
      </c>
      <c r="BD7853" s="822" t="s">
        <v>910</v>
      </c>
      <c r="BE7853" s="822" t="s">
        <v>911</v>
      </c>
      <c r="BF7853" s="829" t="s">
        <v>912</v>
      </c>
      <c r="BG7853" s="830"/>
      <c r="BH7853" s="749"/>
    </row>
    <row r="7854" spans="2:60" ht="15" customHeight="1" outlineLevel="1" x14ac:dyDescent="0.55000000000000004">
      <c r="B7854" s="851" t="s">
        <v>913</v>
      </c>
      <c r="C7854" s="1956">
        <f>'2.4'!Q32</f>
        <v>11387330.757912995</v>
      </c>
      <c r="D7854" s="1957">
        <f>'2.4'!R32</f>
        <v>4706144.6404204816</v>
      </c>
      <c r="E7854" s="1955">
        <f>'2.4'!S32</f>
        <v>4986791.0017064596</v>
      </c>
      <c r="F7854" s="1956">
        <f>'2.4'!T32</f>
        <v>5685616.8724482805</v>
      </c>
      <c r="G7854" s="1957">
        <f>'2.4'!U32</f>
        <v>6084276.1999723166</v>
      </c>
      <c r="H7854" s="1957">
        <f>'2.4'!V32</f>
        <v>6238508.0256552929</v>
      </c>
      <c r="I7854" s="1957">
        <f>'2.4'!W32</f>
        <v>5368152.8628604598</v>
      </c>
      <c r="J7854" s="1967">
        <f>'2.4'!X32</f>
        <v>5467690.5746223144</v>
      </c>
      <c r="K7854" s="1954">
        <f>'2.4'!Q50</f>
        <v>11288624.594890753</v>
      </c>
      <c r="L7854" s="1957">
        <f>'2.4'!R50</f>
        <v>4706144.6404204816</v>
      </c>
      <c r="M7854" s="1955">
        <f>'2.4'!S50</f>
        <v>4986791.0017064596</v>
      </c>
      <c r="N7854" s="1956">
        <f>'2.4'!T50</f>
        <v>5511236.7273289459</v>
      </c>
      <c r="O7854" s="1957">
        <f>'2.4'!U50</f>
        <v>5909525.0808047103</v>
      </c>
      <c r="P7854" s="1957">
        <f>'2.4'!V50</f>
        <v>6083719.138310615</v>
      </c>
      <c r="Q7854" s="1957">
        <f>'2.4'!W50</f>
        <v>5217447.1919522509</v>
      </c>
      <c r="R7854" s="1967">
        <f>'2.4'!X50</f>
        <v>5319128.338599924</v>
      </c>
      <c r="S7854" s="1954">
        <f>'2.4'!Q68</f>
        <v>98706.163022243505</v>
      </c>
      <c r="T7854" s="1957">
        <f>'2.4'!R68</f>
        <v>0</v>
      </c>
      <c r="U7854" s="1955">
        <f>'2.4'!S68</f>
        <v>0</v>
      </c>
      <c r="V7854" s="1956">
        <f>'2.4'!T68</f>
        <v>174380.14511933475</v>
      </c>
      <c r="W7854" s="1957">
        <f>'2.4'!U68</f>
        <v>174751.11916760713</v>
      </c>
      <c r="X7854" s="1957">
        <f>'2.4'!V68</f>
        <v>154788.88734467764</v>
      </c>
      <c r="Y7854" s="1957">
        <f>'2.4'!W68</f>
        <v>150705.67090820946</v>
      </c>
      <c r="Z7854" s="1967">
        <f>'2.4'!X68</f>
        <v>148562.23602238976</v>
      </c>
      <c r="AA7854" s="831"/>
      <c r="AB7854" s="835"/>
      <c r="AC7854" s="836"/>
      <c r="AD7854" s="831"/>
      <c r="AE7854" s="835"/>
      <c r="AF7854" s="837"/>
      <c r="AG7854" s="831"/>
      <c r="AH7854" s="835"/>
      <c r="AI7854" s="836"/>
      <c r="AJ7854" s="831"/>
      <c r="AK7854" s="835"/>
      <c r="AL7854" s="837"/>
      <c r="AM7854" s="1980">
        <v>0.98617579998349414</v>
      </c>
      <c r="AN7854" s="1983"/>
      <c r="AO7854" s="1984"/>
      <c r="AP7854" s="1980">
        <v>2.4654394999587357</v>
      </c>
      <c r="AQ7854" s="1983"/>
      <c r="AR7854" s="1984"/>
      <c r="AS7854" s="1629">
        <f t="shared" si="0"/>
        <v>-0.98617579998349414</v>
      </c>
      <c r="AT7854" s="835"/>
      <c r="AU7854" s="837"/>
      <c r="AV7854" s="1625">
        <f t="shared" si="1"/>
        <v>-2.4654394999587357</v>
      </c>
      <c r="AW7854" s="835"/>
      <c r="AX7854" s="837"/>
      <c r="AY7854" s="822" t="s">
        <v>914</v>
      </c>
      <c r="AZ7854" s="822" t="s">
        <v>915</v>
      </c>
      <c r="BA7854" s="822" t="s">
        <v>916</v>
      </c>
      <c r="BB7854" s="822" t="s">
        <v>917</v>
      </c>
      <c r="BC7854" s="822" t="s">
        <v>918</v>
      </c>
      <c r="BD7854" s="822" t="s">
        <v>919</v>
      </c>
      <c r="BE7854" s="822" t="s">
        <v>920</v>
      </c>
      <c r="BF7854" s="829" t="s">
        <v>921</v>
      </c>
      <c r="BG7854" s="830"/>
      <c r="BH7854" s="749"/>
    </row>
    <row r="7855" spans="2:60" ht="15" customHeight="1" outlineLevel="1" thickBot="1" x14ac:dyDescent="0.6">
      <c r="B7855" s="852" t="s">
        <v>922</v>
      </c>
      <c r="C7855" s="1964">
        <f>'2.4'!Q33</f>
        <v>419179.46589450556</v>
      </c>
      <c r="D7855" s="1965">
        <f>'2.4'!R33</f>
        <v>174752.83903821226</v>
      </c>
      <c r="E7855" s="1963">
        <f>'2.4'!S33</f>
        <v>185174.05473550258</v>
      </c>
      <c r="F7855" s="1964">
        <f>'2.4'!T33</f>
        <v>204648.24995823926</v>
      </c>
      <c r="G7855" s="1965">
        <f>'2.4'!U33</f>
        <v>219437.85500521169</v>
      </c>
      <c r="H7855" s="1965">
        <f>'2.4'!V33</f>
        <v>225906.18703038772</v>
      </c>
      <c r="I7855" s="1965">
        <f>'2.4'!W33</f>
        <v>193738.98997803443</v>
      </c>
      <c r="J7855" s="1968">
        <f>'2.4'!X33</f>
        <v>197514.70670818453</v>
      </c>
      <c r="K7855" s="1962">
        <f>'2.4'!Q51</f>
        <v>419179.46589450556</v>
      </c>
      <c r="L7855" s="1965">
        <f>'2.4'!R51</f>
        <v>174752.83903821226</v>
      </c>
      <c r="M7855" s="1963">
        <f>'2.4'!S51</f>
        <v>185174.05473550258</v>
      </c>
      <c r="N7855" s="1964">
        <f>'2.4'!T51</f>
        <v>204648.24995823926</v>
      </c>
      <c r="O7855" s="1965">
        <f>'2.4'!U51</f>
        <v>219437.85500521169</v>
      </c>
      <c r="P7855" s="1965">
        <f>'2.4'!V51</f>
        <v>225906.18703038772</v>
      </c>
      <c r="Q7855" s="1965">
        <f>'2.4'!W51</f>
        <v>193738.98997803443</v>
      </c>
      <c r="R7855" s="1968">
        <f>'2.4'!X51</f>
        <v>197514.70670818453</v>
      </c>
      <c r="S7855" s="1962">
        <f>'2.4'!Q69</f>
        <v>0</v>
      </c>
      <c r="T7855" s="1965">
        <f>'2.4'!R69</f>
        <v>0</v>
      </c>
      <c r="U7855" s="1963">
        <f>'2.4'!S69</f>
        <v>0</v>
      </c>
      <c r="V7855" s="1964">
        <f>'2.4'!T69</f>
        <v>0</v>
      </c>
      <c r="W7855" s="1965">
        <f>'2.4'!U69</f>
        <v>0</v>
      </c>
      <c r="X7855" s="1965">
        <f>'2.4'!V69</f>
        <v>0</v>
      </c>
      <c r="Y7855" s="1965">
        <f>'2.4'!W69</f>
        <v>0</v>
      </c>
      <c r="Z7855" s="1968">
        <f>'2.4'!X69</f>
        <v>0</v>
      </c>
      <c r="AA7855" s="838"/>
      <c r="AB7855" s="839"/>
      <c r="AC7855" s="840"/>
      <c r="AD7855" s="838"/>
      <c r="AE7855" s="839"/>
      <c r="AF7855" s="841"/>
      <c r="AG7855" s="838"/>
      <c r="AH7855" s="839"/>
      <c r="AI7855" s="840"/>
      <c r="AJ7855" s="838"/>
      <c r="AK7855" s="839"/>
      <c r="AL7855" s="841"/>
      <c r="AM7855" s="1985">
        <v>0</v>
      </c>
      <c r="AN7855" s="1986"/>
      <c r="AO7855" s="1987"/>
      <c r="AP7855" s="1985">
        <v>0</v>
      </c>
      <c r="AQ7855" s="1986"/>
      <c r="AR7855" s="1987"/>
      <c r="AS7855" s="1630">
        <f t="shared" si="0"/>
        <v>0</v>
      </c>
      <c r="AT7855" s="839"/>
      <c r="AU7855" s="841"/>
      <c r="AV7855" s="1626">
        <f t="shared" si="1"/>
        <v>0</v>
      </c>
      <c r="AW7855" s="839"/>
      <c r="AX7855" s="841"/>
      <c r="AY7855" s="822" t="s">
        <v>923</v>
      </c>
      <c r="AZ7855" s="822" t="s">
        <v>924</v>
      </c>
      <c r="BA7855" s="822" t="s">
        <v>925</v>
      </c>
      <c r="BB7855" s="822" t="s">
        <v>926</v>
      </c>
      <c r="BC7855" s="822" t="s">
        <v>927</v>
      </c>
      <c r="BD7855" s="822" t="s">
        <v>928</v>
      </c>
      <c r="BE7855" s="822" t="s">
        <v>929</v>
      </c>
      <c r="BF7855" s="829" t="s">
        <v>930</v>
      </c>
      <c r="BG7855" s="830"/>
      <c r="BH7855" s="749"/>
    </row>
    <row r="7856" spans="2:60" ht="14.7" outlineLevel="1" thickBot="1" x14ac:dyDescent="0.6">
      <c r="B7856" s="619"/>
      <c r="C7856" s="842"/>
      <c r="D7856" s="842"/>
      <c r="E7856" s="842"/>
      <c r="F7856" s="842"/>
      <c r="G7856" s="842"/>
      <c r="H7856" s="842"/>
      <c r="I7856" s="842"/>
      <c r="J7856" s="842"/>
      <c r="K7856" s="1976"/>
      <c r="L7856" s="1976"/>
      <c r="M7856" s="1976"/>
      <c r="N7856" s="1976"/>
      <c r="O7856" s="1976"/>
      <c r="P7856" s="1976"/>
      <c r="Q7856" s="1976"/>
      <c r="R7856" s="1976"/>
      <c r="S7856" s="1976"/>
      <c r="T7856" s="1976"/>
      <c r="U7856" s="1976"/>
      <c r="V7856" s="1976"/>
      <c r="W7856" s="1976"/>
      <c r="X7856" s="1976"/>
      <c r="Y7856" s="1976"/>
      <c r="Z7856" s="1976"/>
      <c r="AA7856" s="843"/>
      <c r="AB7856" s="843"/>
      <c r="AC7856" s="843"/>
      <c r="AD7856" s="843"/>
      <c r="AE7856" s="844"/>
      <c r="AF7856" s="844"/>
      <c r="AG7856" s="844"/>
      <c r="AH7856" s="844"/>
      <c r="AI7856" s="844"/>
      <c r="AJ7856" s="844"/>
      <c r="AK7856" s="844"/>
      <c r="AL7856" s="844"/>
      <c r="AM7856" s="844"/>
      <c r="AN7856" s="844"/>
      <c r="AO7856" s="844"/>
      <c r="AP7856" s="844"/>
      <c r="AQ7856" s="844"/>
      <c r="AR7856" s="844"/>
      <c r="AS7856" s="844"/>
      <c r="AT7856" s="844"/>
      <c r="AU7856" s="844"/>
      <c r="AV7856" s="844"/>
      <c r="AW7856" s="844"/>
      <c r="AX7856" s="844"/>
      <c r="AY7856" s="749"/>
      <c r="AZ7856" s="749"/>
      <c r="BA7856" s="749"/>
      <c r="BB7856" s="749"/>
      <c r="BC7856" s="749"/>
      <c r="BD7856" s="749"/>
      <c r="BE7856" s="749"/>
      <c r="BF7856" s="830"/>
      <c r="BG7856" s="830"/>
      <c r="BH7856" s="749"/>
    </row>
    <row r="7857" spans="2:60" ht="14.7" outlineLevel="1" thickBot="1" x14ac:dyDescent="0.6">
      <c r="B7857" s="853" t="s">
        <v>931</v>
      </c>
      <c r="C7857" s="1969">
        <f>'2.4'!Q37</f>
        <v>25803402.939092927</v>
      </c>
      <c r="D7857" s="1970">
        <f>'2.4'!R37</f>
        <v>5295648.1550000003</v>
      </c>
      <c r="E7857" s="1971">
        <f>'2.4'!S37</f>
        <v>3130729.5644997545</v>
      </c>
      <c r="F7857" s="1972">
        <f>'2.4'!T37</f>
        <v>2166501.4699158487</v>
      </c>
      <c r="G7857" s="1973">
        <f>'2.4'!U37</f>
        <v>2196181.5992397061</v>
      </c>
      <c r="H7857" s="1973">
        <f>'2.4'!V37</f>
        <v>2661380.1259716535</v>
      </c>
      <c r="I7857" s="1973">
        <f>'2.4'!W37</f>
        <v>3731376.6678955778</v>
      </c>
      <c r="J7857" s="1974">
        <f>'2.4'!X37</f>
        <v>1729907.4498239558</v>
      </c>
      <c r="K7857" s="1969">
        <f>'2.4'!Q55</f>
        <v>0</v>
      </c>
      <c r="L7857" s="1970">
        <f>'2.4'!R55</f>
        <v>0</v>
      </c>
      <c r="M7857" s="1971">
        <f>'2.4'!S55</f>
        <v>0</v>
      </c>
      <c r="N7857" s="1972">
        <f>'2.4'!T55</f>
        <v>0</v>
      </c>
      <c r="O7857" s="1973">
        <f>'2.4'!U55</f>
        <v>0</v>
      </c>
      <c r="P7857" s="1973">
        <f>'2.4'!V55</f>
        <v>0</v>
      </c>
      <c r="Q7857" s="1973">
        <f>'2.4'!W55</f>
        <v>0</v>
      </c>
      <c r="R7857" s="1974">
        <f>'2.4'!X55</f>
        <v>0</v>
      </c>
      <c r="S7857" s="1969">
        <f>'2.4'!Q73</f>
        <v>25803402.939092927</v>
      </c>
      <c r="T7857" s="1970">
        <f>'2.4'!R73</f>
        <v>5295648.1550000003</v>
      </c>
      <c r="U7857" s="1971">
        <f>'2.4'!S73</f>
        <v>3130729.5644997545</v>
      </c>
      <c r="V7857" s="1972">
        <f>'2.4'!T73</f>
        <v>2166501.4699158487</v>
      </c>
      <c r="W7857" s="1973">
        <f>'2.4'!U73</f>
        <v>2196181.5992397061</v>
      </c>
      <c r="X7857" s="1973">
        <f>'2.4'!V73</f>
        <v>2661380.1259716535</v>
      </c>
      <c r="Y7857" s="1973">
        <f>'2.4'!W73</f>
        <v>3731376.6678955778</v>
      </c>
      <c r="Z7857" s="1974">
        <f>'2.4'!X73</f>
        <v>1729907.4498239558</v>
      </c>
      <c r="AA7857" s="845"/>
      <c r="AB7857" s="846"/>
      <c r="AC7857" s="846"/>
      <c r="AD7857" s="847"/>
      <c r="AE7857" s="846"/>
      <c r="AF7857" s="846"/>
      <c r="AG7857" s="847"/>
      <c r="AH7857" s="846"/>
      <c r="AI7857" s="846"/>
      <c r="AJ7857" s="847"/>
      <c r="AK7857" s="846"/>
      <c r="AL7857" s="846"/>
      <c r="AM7857" s="847"/>
      <c r="AN7857" s="846"/>
      <c r="AO7857" s="846"/>
      <c r="AP7857" s="847"/>
      <c r="AQ7857" s="846"/>
      <c r="AR7857" s="846"/>
      <c r="AS7857" s="846"/>
      <c r="AT7857" s="846"/>
      <c r="AU7857" s="846"/>
      <c r="AV7857" s="846"/>
      <c r="AW7857" s="846"/>
      <c r="AX7857" s="848"/>
      <c r="AY7857" s="321" t="s">
        <v>932</v>
      </c>
      <c r="AZ7857" s="321" t="s">
        <v>933</v>
      </c>
      <c r="BA7857" s="321" t="s">
        <v>934</v>
      </c>
      <c r="BB7857" s="321" t="s">
        <v>935</v>
      </c>
      <c r="BC7857" s="321" t="s">
        <v>936</v>
      </c>
      <c r="BD7857" s="321" t="s">
        <v>937</v>
      </c>
      <c r="BE7857" s="321" t="s">
        <v>938</v>
      </c>
      <c r="BF7857" s="321" t="s">
        <v>939</v>
      </c>
      <c r="BG7857" s="830"/>
      <c r="BH7857" s="749"/>
    </row>
    <row r="7858" spans="2:60" ht="14.4" x14ac:dyDescent="0.55000000000000004">
      <c r="B7858" s="619"/>
      <c r="C7858" s="566"/>
      <c r="D7858" s="566"/>
      <c r="E7858" s="566"/>
      <c r="F7858" s="566"/>
      <c r="G7858" s="566"/>
      <c r="H7858" s="566"/>
      <c r="I7858" s="566"/>
      <c r="J7858" s="566"/>
      <c r="K7858" s="566"/>
      <c r="L7858" s="566"/>
      <c r="M7858" s="566"/>
      <c r="N7858" s="566"/>
      <c r="O7858" s="566"/>
      <c r="P7858" s="566"/>
      <c r="AZ7858" s="749"/>
      <c r="BA7858" s="749"/>
      <c r="BB7858" s="749"/>
      <c r="BC7858" s="749"/>
      <c r="BD7858" s="749"/>
      <c r="BE7858" s="749"/>
      <c r="BF7858" s="749"/>
      <c r="BG7858" s="749"/>
      <c r="BH7858" s="749"/>
    </row>
    <row r="7859" spans="2:60" ht="14.4" x14ac:dyDescent="0.55000000000000004">
      <c r="AZ7859" s="749"/>
      <c r="BA7859" s="749"/>
      <c r="BB7859" s="749"/>
      <c r="BC7859" s="749"/>
      <c r="BD7859" s="749"/>
      <c r="BE7859" s="749"/>
      <c r="BF7859" s="749"/>
      <c r="BG7859" s="749"/>
      <c r="BH7859" s="749"/>
    </row>
    <row r="7860" spans="2:60" ht="14.4" x14ac:dyDescent="0.55000000000000004">
      <c r="AZ7860" s="749"/>
      <c r="BA7860" s="749"/>
      <c r="BB7860" s="749"/>
      <c r="BC7860" s="749"/>
      <c r="BD7860" s="749"/>
      <c r="BE7860" s="749"/>
      <c r="BF7860" s="749"/>
      <c r="BG7860" s="749"/>
      <c r="BH7860" s="749"/>
    </row>
    <row r="7861" spans="2:60" ht="14.4" x14ac:dyDescent="0.55000000000000004">
      <c r="AZ7861" s="749"/>
      <c r="BA7861" s="749"/>
      <c r="BB7861" s="749"/>
      <c r="BC7861" s="749"/>
      <c r="BD7861" s="749"/>
      <c r="BE7861" s="749"/>
      <c r="BF7861" s="749"/>
      <c r="BG7861" s="749"/>
      <c r="BH7861" s="749"/>
    </row>
    <row r="7862" spans="2:60" ht="14.4" x14ac:dyDescent="0.55000000000000004">
      <c r="AZ7862" s="749"/>
      <c r="BA7862" s="749"/>
      <c r="BB7862" s="749"/>
      <c r="BC7862" s="749"/>
      <c r="BD7862" s="749"/>
      <c r="BE7862" s="749"/>
      <c r="BF7862" s="749"/>
      <c r="BG7862" s="749"/>
      <c r="BH7862" s="749"/>
    </row>
    <row r="7863" spans="2:60" ht="14.4" x14ac:dyDescent="0.55000000000000004">
      <c r="AZ7863" s="811"/>
      <c r="BA7863" s="811"/>
      <c r="BB7863" s="811"/>
      <c r="BC7863" s="811"/>
      <c r="BD7863" s="811"/>
      <c r="BE7863" s="811"/>
      <c r="BF7863" s="811"/>
      <c r="BG7863" s="811"/>
      <c r="BH7863" s="811"/>
    </row>
    <row r="7864" spans="2:60" ht="14.4" x14ac:dyDescent="0.55000000000000004">
      <c r="AZ7864" s="811"/>
      <c r="BA7864" s="811"/>
      <c r="BB7864" s="811"/>
      <c r="BC7864" s="811"/>
      <c r="BD7864" s="811"/>
      <c r="BE7864" s="811"/>
      <c r="BF7864" s="811"/>
      <c r="BG7864" s="811"/>
      <c r="BH7864" s="811"/>
    </row>
    <row r="7865" spans="2:60" ht="14.4" x14ac:dyDescent="0.55000000000000004">
      <c r="AZ7865" s="811"/>
      <c r="BA7865" s="811"/>
      <c r="BB7865" s="811"/>
      <c r="BC7865" s="811"/>
      <c r="BD7865" s="811"/>
      <c r="BE7865" s="811"/>
      <c r="BF7865" s="811"/>
      <c r="BG7865" s="811"/>
      <c r="BH7865" s="811"/>
    </row>
  </sheetData>
  <mergeCells count="98">
    <mergeCell ref="F9:F11"/>
    <mergeCell ref="B6:E6"/>
    <mergeCell ref="B9:B12"/>
    <mergeCell ref="C9:C11"/>
    <mergeCell ref="D9:D11"/>
    <mergeCell ref="E9:E11"/>
    <mergeCell ref="G9:K9"/>
    <mergeCell ref="L9:P9"/>
    <mergeCell ref="Q9:Q11"/>
    <mergeCell ref="R9:R12"/>
    <mergeCell ref="G10:G11"/>
    <mergeCell ref="H10:I11"/>
    <mergeCell ref="J10:K10"/>
    <mergeCell ref="L10:L11"/>
    <mergeCell ref="M10:N11"/>
    <mergeCell ref="O10:P10"/>
    <mergeCell ref="B1276:B1279"/>
    <mergeCell ref="C1276:C1278"/>
    <mergeCell ref="D1276:D1278"/>
    <mergeCell ref="E1276:F1278"/>
    <mergeCell ref="L1276:P1276"/>
    <mergeCell ref="B6718:B6721"/>
    <mergeCell ref="C6718:C6720"/>
    <mergeCell ref="D6718:D6720"/>
    <mergeCell ref="E6718:F6719"/>
    <mergeCell ref="G6718:N6718"/>
    <mergeCell ref="R1276:R1279"/>
    <mergeCell ref="L1277:L1278"/>
    <mergeCell ref="M1277:N1278"/>
    <mergeCell ref="O1277:P1277"/>
    <mergeCell ref="E1279:F1279"/>
    <mergeCell ref="Q1276:Q1278"/>
    <mergeCell ref="O6718:V6718"/>
    <mergeCell ref="W6718:W6720"/>
    <mergeCell ref="X6718:X6721"/>
    <mergeCell ref="G6719:G6721"/>
    <mergeCell ref="H6719:I6720"/>
    <mergeCell ref="J6719:N6719"/>
    <mergeCell ref="O6719:O6721"/>
    <mergeCell ref="P6719:Q6720"/>
    <mergeCell ref="R6719:V6719"/>
    <mergeCell ref="AC7665:AC7667"/>
    <mergeCell ref="D7666:N7666"/>
    <mergeCell ref="O7666:O7667"/>
    <mergeCell ref="P7666:Z7666"/>
    <mergeCell ref="AA7666:AA7667"/>
    <mergeCell ref="B7665:B7668"/>
    <mergeCell ref="C7665:C7668"/>
    <mergeCell ref="D7665:O7665"/>
    <mergeCell ref="P7665:AA7665"/>
    <mergeCell ref="AB7665:AB7667"/>
    <mergeCell ref="E7728:H7728"/>
    <mergeCell ref="I7728:L7728"/>
    <mergeCell ref="B7729:B7734"/>
    <mergeCell ref="C7729:C7734"/>
    <mergeCell ref="D7729:D7733"/>
    <mergeCell ref="E7729:E7733"/>
    <mergeCell ref="F7729:F7734"/>
    <mergeCell ref="G7729:G7733"/>
    <mergeCell ref="H7729:H7733"/>
    <mergeCell ref="I7729:I7733"/>
    <mergeCell ref="J7729:J7734"/>
    <mergeCell ref="K7729:K7733"/>
    <mergeCell ref="L7729:L7733"/>
    <mergeCell ref="B7840:B7844"/>
    <mergeCell ref="C7840:J7840"/>
    <mergeCell ref="K7840:R7840"/>
    <mergeCell ref="D7843:J7843"/>
    <mergeCell ref="L7843:R7843"/>
    <mergeCell ref="C7841:J7842"/>
    <mergeCell ref="K7841:R7842"/>
    <mergeCell ref="S7841:Z7842"/>
    <mergeCell ref="AA7841:AF7841"/>
    <mergeCell ref="AG7841:AL7841"/>
    <mergeCell ref="S7840:Z7840"/>
    <mergeCell ref="AA7840:AF7840"/>
    <mergeCell ref="AG7840:AL7840"/>
    <mergeCell ref="AM7840:AR7840"/>
    <mergeCell ref="AS7840:AX7840"/>
    <mergeCell ref="AM7841:AR7841"/>
    <mergeCell ref="AS7841:AX7841"/>
    <mergeCell ref="AA7842:AC7842"/>
    <mergeCell ref="AD7842:AF7842"/>
    <mergeCell ref="AG7842:AI7842"/>
    <mergeCell ref="AJ7842:AL7842"/>
    <mergeCell ref="AM7842:AO7842"/>
    <mergeCell ref="AP7842:AR7842"/>
    <mergeCell ref="AS7842:AU7842"/>
    <mergeCell ref="AV7842:AX7842"/>
    <mergeCell ref="AP7843:AR7843"/>
    <mergeCell ref="AS7843:AU7843"/>
    <mergeCell ref="AV7843:AX7843"/>
    <mergeCell ref="T7843:Z7843"/>
    <mergeCell ref="AA7843:AC7843"/>
    <mergeCell ref="AD7843:AF7843"/>
    <mergeCell ref="AG7843:AI7843"/>
    <mergeCell ref="AJ7843:AL7843"/>
    <mergeCell ref="AM7843:AO7843"/>
  </mergeCells>
  <conditionalFormatting sqref="J7845:J7855">
    <cfRule type="expression" dxfId="649" priority="21">
      <formula>(dms_FRCPlength_Num)&lt;5</formula>
    </cfRule>
  </conditionalFormatting>
  <conditionalFormatting sqref="I7845:I7855">
    <cfRule type="expression" dxfId="648" priority="20">
      <formula>(dms_FRCPlength_Num)&lt;4</formula>
    </cfRule>
  </conditionalFormatting>
  <conditionalFormatting sqref="H7845:H7855">
    <cfRule type="expression" dxfId="647" priority="19">
      <formula>(dms_FRCPlength_Num)&lt;3</formula>
    </cfRule>
  </conditionalFormatting>
  <conditionalFormatting sqref="G7845:G7855">
    <cfRule type="expression" dxfId="646" priority="18">
      <formula>(dms_FRCPlength_Num)&lt;2</formula>
    </cfRule>
  </conditionalFormatting>
  <conditionalFormatting sqref="J7857">
    <cfRule type="expression" dxfId="645" priority="17">
      <formula>(dms_FRCPlength_Num)&lt;5</formula>
    </cfRule>
  </conditionalFormatting>
  <conditionalFormatting sqref="I7857">
    <cfRule type="expression" dxfId="644" priority="16">
      <formula>(dms_FRCPlength_Num)&lt;4</formula>
    </cfRule>
  </conditionalFormatting>
  <conditionalFormatting sqref="H7857">
    <cfRule type="expression" dxfId="643" priority="15">
      <formula>(dms_FRCPlength_Num)&lt;3</formula>
    </cfRule>
  </conditionalFormatting>
  <conditionalFormatting sqref="R7845:R7855">
    <cfRule type="expression" dxfId="642" priority="14">
      <formula>(dms_FRCPlength_Num)&lt;5</formula>
    </cfRule>
  </conditionalFormatting>
  <conditionalFormatting sqref="Q7845:Q7855">
    <cfRule type="expression" dxfId="641" priority="13">
      <formula>(dms_FRCPlength_Num)&lt;4</formula>
    </cfRule>
  </conditionalFormatting>
  <conditionalFormatting sqref="P7845:P7855">
    <cfRule type="expression" dxfId="640" priority="12">
      <formula>(dms_FRCPlength_Num)&lt;3</formula>
    </cfRule>
  </conditionalFormatting>
  <conditionalFormatting sqref="O7845:O7855">
    <cfRule type="expression" dxfId="639" priority="11">
      <formula>(dms_FRCPlength_Num)&lt;2</formula>
    </cfRule>
  </conditionalFormatting>
  <conditionalFormatting sqref="R7857">
    <cfRule type="expression" dxfId="638" priority="10">
      <formula>(dms_FRCPlength_Num)&lt;5</formula>
    </cfRule>
  </conditionalFormatting>
  <conditionalFormatting sqref="Q7857">
    <cfRule type="expression" dxfId="637" priority="9">
      <formula>(dms_FRCPlength_Num)&lt;4</formula>
    </cfRule>
  </conditionalFormatting>
  <conditionalFormatting sqref="P7857">
    <cfRule type="expression" dxfId="636" priority="8">
      <formula>(dms_FRCPlength_Num)&lt;3</formula>
    </cfRule>
  </conditionalFormatting>
  <conditionalFormatting sqref="Z7845:Z7855">
    <cfRule type="expression" dxfId="635" priority="7">
      <formula>(dms_FRCPlength_Num)&lt;5</formula>
    </cfRule>
  </conditionalFormatting>
  <conditionalFormatting sqref="Y7845:Y7855">
    <cfRule type="expression" dxfId="634" priority="6">
      <formula>(dms_FRCPlength_Num)&lt;4</formula>
    </cfRule>
  </conditionalFormatting>
  <conditionalFormatting sqref="X7845:X7855">
    <cfRule type="expression" dxfId="633" priority="5">
      <formula>(dms_FRCPlength_Num)&lt;3</formula>
    </cfRule>
  </conditionalFormatting>
  <conditionalFormatting sqref="W7845:W7855">
    <cfRule type="expression" dxfId="632" priority="4">
      <formula>(dms_FRCPlength_Num)&lt;2</formula>
    </cfRule>
  </conditionalFormatting>
  <conditionalFormatting sqref="Z7857">
    <cfRule type="expression" dxfId="631" priority="3">
      <formula>(dms_FRCPlength_Num)&lt;5</formula>
    </cfRule>
  </conditionalFormatting>
  <conditionalFormatting sqref="Y7857">
    <cfRule type="expression" dxfId="630" priority="2">
      <formula>(dms_FRCPlength_Num)&lt;4</formula>
    </cfRule>
  </conditionalFormatting>
  <conditionalFormatting sqref="X7857">
    <cfRule type="expression" dxfId="629" priority="1">
      <formula>(dms_FRCPlength_Num)&lt;3</formula>
    </cfRule>
  </conditionalFormatting>
  <dataValidations count="31">
    <dataValidation type="decimal" operator="greaterThanOrEqual" allowBlank="1" showInputMessage="1" showErrorMessage="1" errorTitle="Unit cost" error="Must be a number" promptTitle="Unit cost" prompt="Enter average unit cost $0's per MVA" sqref="E7735:E7834 I7735:I7834" xr:uid="{00000000-0002-0000-1D00-000000000000}">
      <formula1>0</formula1>
    </dataValidation>
    <dataValidation type="whole" allowBlank="1" showInputMessage="1" showErrorMessage="1" errorTitle="AER segment ID" error="Must be a number between 1 and 11" promptTitle="Enter AER segment ID" prompt="1 = subtransmission lines_x000a_2 = subtransmission substations / switchyards_x000a_3 = zone substations_x000a_4 = HVF-CBD_x000a_5 = HVF-urban_x000a_6 = HVF-short rural_x000a_7 = HVF-long rural_x000a_8 = distribution substations (DS) - CBD_x000a_9 =   DS-urban_x000a_10 = DS-short rural_x000a_11 = DS-long rural" sqref="D7735" xr:uid="{00000000-0002-0000-1D00-000001000000}">
      <formula1>1</formula1>
      <formula2>11</formula2>
    </dataValidation>
    <dataValidation type="decimal" operator="greaterThanOrEqual" allowBlank="1" showInputMessage="1" showErrorMessage="1" errorTitle="Mean Value" error="Must be a number" promptTitle="Standard Deviation" prompt="Enter standard deviation (as a percent)" sqref="L7735:L7834 H7735:H7834" xr:uid="{00000000-0002-0000-1D00-000002000000}">
      <formula1>0</formula1>
    </dataValidation>
    <dataValidation type="textLength" operator="lessThanOrEqual" allowBlank="1" showInputMessage="1" showErrorMessage="1" errorTitle="Line ID" error="Must be max 75 char" promptTitle="Line ID" prompt="Enter unique line ID (max 75 char)" sqref="B13:B1272" xr:uid="{00000000-0002-0000-1D00-000003000000}">
      <formula1>75</formula1>
    </dataValidation>
    <dataValidation type="textLength" operator="lessThan" allowBlank="1" showInputMessage="1" showErrorMessage="1" errorTitle="Substation ID" error="Max char is 75" promptTitle="Substation ID" prompt="Enter Terminating substation ID _x000a_(match description to first column Table 2.4.3)" sqref="F13:F1272" xr:uid="{00000000-0002-0000-1D00-000004000000}">
      <formula1>75</formula1>
    </dataValidation>
    <dataValidation type="textLength" operator="lessThan" allowBlank="1" showInputMessage="1" showErrorMessage="1" errorTitle="Substation ID" error="Max char is 75" promptTitle="Substation ID" prompt="Enter Originating substation ID _x000a_(match description to first column Table 2.4.3)" sqref="E13:E1272" xr:uid="{00000000-0002-0000-1D00-000005000000}">
      <formula1>75</formula1>
    </dataValidation>
    <dataValidation type="custom" operator="greaterThanOrEqual" allowBlank="1" showInputMessage="1" showErrorMessage="1" errorTitle="Route line length" error="Must be a number" promptTitle="Route line length" prompt="Enter value in KM" sqref="L13:L1272 G13:G1272 G1280:G6714 L1280:L6714" xr:uid="{00000000-0002-0000-1D00-000006000000}">
      <formula1>ISNUMBER(G13)</formula1>
    </dataValidation>
    <dataValidation type="textLength" operator="lessThan" allowBlank="1" showInputMessage="1" showErrorMessage="1" errorTitle="Substation ID" error="Max chars is 75" promptTitle="Substation ID" prompt="Enter originating substation ID (as for first column in Table 2.4.3)" sqref="E1280:F6714" xr:uid="{00000000-0002-0000-1D00-000007000000}">
      <formula1>75</formula1>
    </dataValidation>
    <dataValidation type="custom" operator="greaterThanOrEqual" allowBlank="1" showInputMessage="1" showErrorMessage="1" errorTitle="kV voltage" error="Must be a number" promptTitle="kV voltage" prompt="Enter value in kV" sqref="D13:D1272 D1280:D6714" xr:uid="{00000000-0002-0000-1D00-000008000000}">
      <formula1>ISNUMBER(D13)</formula1>
    </dataValidation>
    <dataValidation type="textLength" operator="lessThan" allowBlank="1" showInputMessage="1" showErrorMessage="1" errorTitle="High voltage feeder ID" error="Must be max 75 chars" promptTitle="High voltage feeder ID" prompt="Enter feeder ID (max 75 char)" sqref="B1280:B6714" xr:uid="{00000000-0002-0000-1D00-000009000000}">
      <formula1>75</formula1>
    </dataValidation>
    <dataValidation type="decimal" operator="greaterThanOrEqual" allowBlank="1" showInputMessage="1" showErrorMessage="1" errorTitle="Average growth" error="Must be a number" promptTitle="Average growth" prompt="Enter value as a percentage (%)" sqref="AB7669:AB7723" xr:uid="{00000000-0002-0000-1D00-00000A000000}">
      <formula1>0</formula1>
    </dataValidation>
    <dataValidation type="decimal" operator="greaterThanOrEqual" allowBlank="1" showInputMessage="1" showErrorMessage="1" errorTitle="Aggregate" error="Must be a number" promptTitle="Aggregate" prompt="Enter value as MVA" sqref="AA7669:AA7723 O7669:O7723" xr:uid="{00000000-0002-0000-1D00-00000B000000}">
      <formula1>0</formula1>
    </dataValidation>
    <dataValidation type="decimal" operator="greaterThanOrEqual" allowBlank="1" showInputMessage="1" showErrorMessage="1" errorTitle="Aggregate" error="Must be a number" promptTitle="Aggregate" prompt="Enter value as a percentage (%)" sqref="D7669:N7723 P7669:Z7723" xr:uid="{00000000-0002-0000-1D00-00000C000000}">
      <formula1>0</formula1>
    </dataValidation>
    <dataValidation type="textLength" operator="greaterThan" allowBlank="1" showInputMessage="1" showErrorMessage="1" errorTitle="Description" error="Must be less than 150 char" promptTitle="Description" prompt="Enter DNSP defined description for substation category (max 150 char)" sqref="C7669:C7723" xr:uid="{00000000-0002-0000-1D00-00000D000000}">
      <formula1>0</formula1>
    </dataValidation>
    <dataValidation type="whole" operator="greaterThan" allowBlank="1" showInputMessage="1" showErrorMessage="1" errorTitle="ID" error="Must be a number" promptTitle="ID" prompt="Enter unique ID number" sqref="B7669:B7723" xr:uid="{00000000-0002-0000-1D00-00000E000000}">
      <formula1>0</formula1>
    </dataValidation>
    <dataValidation type="decimal" operator="greaterThanOrEqual" allowBlank="1" showInputMessage="1" showErrorMessage="1" errorTitle="Mean Value" error="Must be a number" promptTitle="Mean Value" prompt="Enter mean value (as a percent)" sqref="G7735:G7834 K7735:K7834" xr:uid="{00000000-0002-0000-1D00-00000F000000}">
      <formula1>0</formula1>
    </dataValidation>
    <dataValidation type="decimal" operator="greaterThanOrEqual" allowBlank="1" showInputMessage="1" showErrorMessage="1" errorTitle="Factor" error="Must be a number" promptTitle="Factor" prompt="Enter capacity factor for period" sqref="F7735:F7834 J7735:J7834" xr:uid="{00000000-0002-0000-1D00-000010000000}">
      <formula1>0</formula1>
    </dataValidation>
    <dataValidation type="textLength" operator="lessThan" allowBlank="1" showInputMessage="1" showErrorMessage="1" errorTitle="Network segment title" error="Must be less than 150 char" promptTitle="Network segment title" prompt="Enter DNSP defined network segment title (max 150 char)" sqref="C7735:C7834" xr:uid="{00000000-0002-0000-1D00-000011000000}">
      <formula1>150</formula1>
    </dataValidation>
    <dataValidation type="whole" allowBlank="1" showInputMessage="1" showErrorMessage="1" errorTitle="AER segment ID" error="Must be a number between 1 and 11" promptTitle="Enter AER segment ID" prompt="1 = subtransmission lines_x000a_2 = subtransmission substations / switchyards_x000a_3 = zone substations_x000a_4 = HVF-CBD_x000a_5 = HVF-urban_x000a_6 = HVF-short rural_x000a_7 = HVF-long rural_x000a_8 = distribution substations (DS) - CBD_x000a_9   = DS-urban_x000a_10 = DS-short rural_x000a_11 = DS-long rural" sqref="D7736:D7834" xr:uid="{00000000-0002-0000-1D00-000012000000}">
      <formula1>1</formula1>
      <formula2>11</formula2>
    </dataValidation>
    <dataValidation type="textLength" operator="lessThan" allowBlank="1" showInputMessage="1" promptTitle="Substation ID" prompt="Enter substation ID (max 75 char)" sqref="B6722:B7661" xr:uid="{00000000-0002-0000-1D00-000013000000}">
      <formula1>75</formula1>
    </dataValidation>
    <dataValidation type="decimal" operator="greaterThanOrEqual" allowBlank="1" showInputMessage="1" showErrorMessage="1" errorTitle="Percentage" error="Must be a number" promptTitle="Percentage" prompt="Enter average p.a. growth rate as a %" sqref="Q1280:Q6714 Q13:Q1272 W6722:W7661" xr:uid="{00000000-0002-0000-1D00-000014000000}">
      <formula1>0</formula1>
    </dataValidation>
    <dataValidation type="custom" operator="greaterThanOrEqual" allowBlank="1" showInputMessage="1" showErrorMessage="1" errorTitle="MW" error="Must be a number" promptTitle="MW" prompt="Enter MW" sqref="I6730:I7661 I13:I1272 P1280:P6714 N13:N1272 I1280:I6714 N1280:N6714 Q6722:Q6724 Q7006:Q7661 I6722:I6728 Q6726:Q6728 Q6730:Q7004" xr:uid="{00000000-0002-0000-1D00-000015000000}">
      <formula1>ISNUMBER(L13)</formula1>
    </dataValidation>
    <dataValidation type="custom" operator="greaterThanOrEqual" allowBlank="1" showInputMessage="1" showErrorMessage="1" errorTitle="MVA" error="Must be a number" promptTitle="MVA" prompt="Enter MVA" sqref="Q7005:V7005 R6726:V7004 O13:P1272 O1280:O6714 H13:H1272 J13:K1272 M13:M1272 H1280:H6714 J1280:K6714 M1280:M6714 R6722:V6724 Q6725:V6725 R7006:V7661 H6730:H7661 J6730:N7661 H6722:H6728 J6722:N6728 P6722:P6728 P6730:P7661" xr:uid="{00000000-0002-0000-1D00-000016000000}">
      <formula1>ISNUMBER(H13)</formula1>
    </dataValidation>
    <dataValidation type="decimal" operator="greaterThanOrEqual" allowBlank="1" showInputMessage="1" showErrorMessage="1" errorTitle="Transformers" error="Must be a number" promptTitle="Transformers" prompt="Enter number of transformers as at 30 June" sqref="G6730:G7661 G6722:G6728 O6722:O6728 O6730:O7661" xr:uid="{00000000-0002-0000-1D00-000017000000}">
      <formula1>0</formula1>
    </dataValidation>
    <dataValidation type="custom" operator="greaterThanOrEqual" allowBlank="1" showInputMessage="1" showErrorMessage="1" errorTitle="Substation kV" error="Must be a number" promptTitle="Substation kV " prompt="Enter value in kV" sqref="E6722:F7661 G6729:Q6729" xr:uid="{00000000-0002-0000-1D00-000018000000}">
      <formula1>ISNUMBER(E6722)</formula1>
    </dataValidation>
    <dataValidation type="list" allowBlank="1" showInputMessage="1" showErrorMessage="1" sqref="C6722:C7661" xr:uid="{00000000-0002-0000-1D00-000019000000}">
      <formula1>"STS,SSW,ZSS"</formula1>
    </dataValidation>
    <dataValidation type="list" allowBlank="1" showInputMessage="1" showErrorMessage="1" sqref="C1280:C6714 C13:C1272 D6722:D7661" xr:uid="{00000000-0002-0000-1D00-00001A000000}">
      <formula1>"CBD,Urban,Short rural, Long rural"</formula1>
    </dataValidation>
    <dataValidation type="decimal" operator="greaterThanOrEqual" allowBlank="1" showInputMessage="1" showErrorMessage="1" errorTitle="MVA " error="Must be a number" promptTitle="MVA " prompt="Enter MVA capacity added" sqref="AA7845:AA7855 AB7845:AB7847 AC7846:AC7847 AD7845:AD7855 AG7845:AG7855 AJ7845:AJ7855 AM7845:AM7855 AP7845:AP7855 AE7845:AE7847 AH7845:AH7847 AK7845:AK7847 AN7845:AN7847 AQ7845:AQ7847 AF7846:AF7847 AI7846:AI7847 AL7846:AL7847 AO7846:AO7847 AR7846:AR7847" xr:uid="{00000000-0002-0000-1D00-00001B000000}">
      <formula1>0</formula1>
    </dataValidation>
    <dataValidation type="decimal" operator="greaterThanOrEqual" allowBlank="1" showInputMessage="1" showErrorMessage="1" errorTitle="Expenditure" error="Must be a number" promptTitle="Expenditure" prompt="Enter Forecast expenditure" sqref="E7845:J7855 M7845:R7855 U7845:Z7855 E7857:J7857 M7857:R7857 U7857:Z7857" xr:uid="{00000000-0002-0000-1D00-00001C000000}">
      <formula1>0</formula1>
    </dataValidation>
    <dataValidation type="decimal" operator="greaterThanOrEqual" allowBlank="1" showInputMessage="1" showErrorMessage="1" errorTitle="Expenditure" error="Must be a number" promptTitle="Expenditure" prompt="Enter Actual expenditure" sqref="C7845:D7855 K7845:L7855 S7845:T7855 C7857:D7857 K7857:L7857 S7857:T7857" xr:uid="{00000000-0002-0000-1D00-00001D000000}">
      <formula1>0</formula1>
    </dataValidation>
    <dataValidation type="whole" allowBlank="1" showInputMessage="1" showErrorMessage="1" errorTitle="Network segment ID" error="Must be a number between 1 and 100" promptTitle="Network segment ID" prompt="Enter network segment ID corresponding with network segment ID in Table 2.4.5) (Value between 1 and 100)" sqref="R13:R1272 AC7669:AC7723 R1280:R6714 X6722:X7661" xr:uid="{00000000-0002-0000-1D00-00001E000000}">
      <formula1>1</formula1>
      <formula2>100</formula2>
    </dataValidation>
  </dataValidations>
  <pageMargins left="0.7" right="0.7" top="0.75" bottom="0.75" header="0.3" footer="0.3"/>
  <drawing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5"/>
  </sheetPr>
  <dimension ref="A1:R212"/>
  <sheetViews>
    <sheetView showGridLines="0" zoomScale="70" zoomScaleNormal="70" workbookViewId="0"/>
  </sheetViews>
  <sheetFormatPr defaultColWidth="10.6640625" defaultRowHeight="13.8" outlineLevelRow="2" x14ac:dyDescent="0.45"/>
  <cols>
    <col min="1" max="1" width="20.1328125" style="854" customWidth="1"/>
    <col min="2" max="2" width="42.46484375" style="561" customWidth="1"/>
    <col min="3" max="3" width="87" style="561" customWidth="1"/>
    <col min="4" max="4" width="22.796875" style="561" customWidth="1"/>
    <col min="5" max="5" width="21.6640625" style="561" customWidth="1"/>
    <col min="6" max="9" width="18.33203125" style="561" customWidth="1"/>
    <col min="10" max="10" width="21.1328125" style="561" customWidth="1"/>
    <col min="11" max="11" width="29.796875" style="862" customWidth="1"/>
    <col min="12" max="15" width="20.6640625" style="505" customWidth="1"/>
    <col min="16" max="18" width="18.33203125" style="505" customWidth="1"/>
    <col min="19" max="19" width="9.1328125" style="561" bestFit="1" customWidth="1"/>
    <col min="20" max="21" width="11.33203125" style="561" bestFit="1" customWidth="1"/>
    <col min="22" max="22" width="9.1328125" style="561" bestFit="1" customWidth="1"/>
    <col min="23" max="23" width="10.6640625" style="561"/>
    <col min="24" max="24" width="13.33203125" style="561" customWidth="1"/>
    <col min="25" max="25" width="15.1328125" style="561" customWidth="1"/>
    <col min="26" max="29" width="11.33203125" style="561" customWidth="1"/>
    <col min="30" max="30" width="9.1328125" style="561" bestFit="1" customWidth="1"/>
    <col min="31" max="35" width="11.33203125" style="561" customWidth="1"/>
    <col min="36" max="36" width="9.6640625" style="561" customWidth="1"/>
    <col min="37" max="37" width="11.33203125" style="561" bestFit="1" customWidth="1"/>
    <col min="38" max="38" width="11.33203125" style="561" customWidth="1"/>
    <col min="39" max="39" width="9.1328125" style="561" customWidth="1"/>
    <col min="40" max="41" width="11.33203125" style="561" bestFit="1" customWidth="1"/>
    <col min="42" max="42" width="12.33203125" style="561" customWidth="1"/>
    <col min="43" max="44" width="11.33203125" style="561" bestFit="1" customWidth="1"/>
    <col min="45" max="45" width="9.1328125" style="561" bestFit="1" customWidth="1"/>
    <col min="46" max="47" width="11.33203125" style="561" bestFit="1" customWidth="1"/>
    <col min="48" max="48" width="10.6640625" style="561" customWidth="1"/>
    <col min="49" max="50" width="11.33203125" style="561" bestFit="1" customWidth="1"/>
    <col min="51" max="51" width="10.46484375" style="561" customWidth="1"/>
    <col min="52" max="52" width="11.33203125" style="561" bestFit="1" customWidth="1"/>
    <col min="53" max="53" width="9.1328125" style="561" bestFit="1" customWidth="1"/>
    <col min="54" max="55" width="10.6640625" style="561"/>
    <col min="56" max="56" width="11.33203125" style="561" customWidth="1"/>
    <col min="57" max="16384" width="10.6640625" style="561"/>
  </cols>
  <sheetData>
    <row r="1" spans="1:18" ht="30" customHeight="1" x14ac:dyDescent="0.35">
      <c r="A1" s="70">
        <f>IF(SUM($A11:$A1000)&gt;0,1,0)</f>
        <v>0</v>
      </c>
      <c r="B1" s="557" t="s">
        <v>730</v>
      </c>
      <c r="C1" s="557"/>
      <c r="D1" s="557"/>
      <c r="E1" s="557"/>
      <c r="F1" s="557"/>
      <c r="G1" s="557"/>
      <c r="H1" s="557"/>
      <c r="I1" s="557"/>
      <c r="J1" s="557"/>
      <c r="K1" s="855"/>
    </row>
    <row r="2" spans="1:18" ht="30" customHeight="1" x14ac:dyDescent="0.45">
      <c r="B2" s="856" t="s">
        <v>731</v>
      </c>
      <c r="C2" s="246"/>
      <c r="D2" s="246"/>
      <c r="E2" s="246"/>
      <c r="F2" s="246"/>
      <c r="G2" s="246"/>
      <c r="H2" s="246"/>
      <c r="I2" s="246"/>
      <c r="J2" s="246"/>
      <c r="K2" s="857"/>
    </row>
    <row r="3" spans="1:18" ht="30" customHeight="1" x14ac:dyDescent="0.45">
      <c r="B3" s="858" t="s">
        <v>732</v>
      </c>
      <c r="C3" s="247"/>
      <c r="D3" s="247"/>
      <c r="E3" s="247"/>
      <c r="F3" s="247"/>
      <c r="G3" s="247"/>
      <c r="H3" s="247"/>
      <c r="I3" s="247"/>
      <c r="J3" s="247"/>
      <c r="K3" s="859"/>
    </row>
    <row r="4" spans="1:18" ht="30" customHeight="1" x14ac:dyDescent="0.45">
      <c r="B4" s="329" t="s">
        <v>944</v>
      </c>
      <c r="C4" s="329"/>
      <c r="D4" s="860"/>
      <c r="E4" s="860"/>
      <c r="F4" s="860"/>
      <c r="G4" s="860"/>
      <c r="H4" s="860"/>
      <c r="I4" s="860"/>
      <c r="J4" s="860"/>
      <c r="K4" s="861"/>
    </row>
    <row r="6" spans="1:18" ht="42" customHeight="1" x14ac:dyDescent="0.45">
      <c r="B6" s="2395" t="s">
        <v>945</v>
      </c>
      <c r="C6" s="2396"/>
      <c r="E6" s="1437"/>
    </row>
    <row r="7" spans="1:18" ht="14.1" thickBot="1" x14ac:dyDescent="0.5">
      <c r="B7" s="619"/>
      <c r="C7" s="619"/>
      <c r="D7" s="619"/>
      <c r="E7" s="619"/>
      <c r="F7" s="619"/>
      <c r="G7" s="619"/>
      <c r="H7" s="619"/>
      <c r="I7" s="619"/>
      <c r="J7" s="619"/>
    </row>
    <row r="8" spans="1:18" s="568" customFormat="1" ht="25.5" customHeight="1" thickBot="1" x14ac:dyDescent="0.5">
      <c r="A8" s="854"/>
      <c r="B8" s="863" t="s">
        <v>946</v>
      </c>
      <c r="C8" s="864"/>
      <c r="D8" s="865"/>
      <c r="E8" s="865"/>
      <c r="F8" s="865"/>
      <c r="G8" s="865"/>
      <c r="H8" s="865"/>
      <c r="I8" s="865"/>
      <c r="J8" s="865"/>
      <c r="K8" s="865"/>
      <c r="L8" s="505"/>
      <c r="M8" s="505"/>
      <c r="N8" s="505"/>
      <c r="O8" s="505"/>
      <c r="P8" s="505"/>
      <c r="Q8" s="505"/>
      <c r="R8" s="505"/>
    </row>
    <row r="9" spans="1:18" s="505" customFormat="1" ht="25.5" customHeight="1" outlineLevel="1" thickBot="1" x14ac:dyDescent="0.4">
      <c r="B9" s="866" t="s">
        <v>947</v>
      </c>
      <c r="C9" s="867"/>
      <c r="D9" s="868"/>
      <c r="E9" s="868"/>
      <c r="F9" s="868"/>
      <c r="G9" s="868"/>
      <c r="H9" s="868"/>
      <c r="I9" s="868"/>
      <c r="J9" s="868"/>
      <c r="K9" s="869"/>
    </row>
    <row r="10" spans="1:18" s="505" customFormat="1" ht="25.5" customHeight="1" outlineLevel="2" x14ac:dyDescent="0.35">
      <c r="B10" s="2390" t="s">
        <v>948</v>
      </c>
      <c r="C10" s="2390" t="s">
        <v>949</v>
      </c>
      <c r="D10" s="2391" t="s">
        <v>950</v>
      </c>
      <c r="E10" s="2291" t="s">
        <v>983</v>
      </c>
      <c r="F10" s="2291"/>
      <c r="G10" s="2291"/>
      <c r="H10" s="2291"/>
      <c r="I10" s="2291"/>
      <c r="J10" s="2291"/>
      <c r="K10" s="2292"/>
    </row>
    <row r="11" spans="1:18" s="505" customFormat="1" ht="25.5" customHeight="1" outlineLevel="2" thickBot="1" x14ac:dyDescent="0.4">
      <c r="B11" s="2237"/>
      <c r="C11" s="2237"/>
      <c r="D11" s="2387"/>
      <c r="E11" s="870" t="s">
        <v>734</v>
      </c>
      <c r="F11" s="871" t="s">
        <v>735</v>
      </c>
      <c r="G11" s="872" t="s">
        <v>736</v>
      </c>
      <c r="H11" s="872" t="s">
        <v>737</v>
      </c>
      <c r="I11" s="872" t="s">
        <v>738</v>
      </c>
      <c r="J11" s="872" t="s">
        <v>739</v>
      </c>
      <c r="K11" s="873" t="s">
        <v>740</v>
      </c>
    </row>
    <row r="12" spans="1:18" s="505" customFormat="1" ht="25.5" customHeight="1" outlineLevel="2" x14ac:dyDescent="0.4">
      <c r="B12" s="874" t="s">
        <v>951</v>
      </c>
      <c r="C12" s="875" t="s">
        <v>952</v>
      </c>
      <c r="D12" s="876" t="s">
        <v>953</v>
      </c>
      <c r="E12" s="1563">
        <f>'2.5'!R135</f>
        <v>197.07142857142858</v>
      </c>
      <c r="F12" s="1571">
        <f>'2.5'!S135</f>
        <v>244.2202380952381</v>
      </c>
      <c r="G12" s="1571">
        <f>'2.5'!T135</f>
        <v>345.40476190476193</v>
      </c>
      <c r="H12" s="1571">
        <f>'2.5'!U135</f>
        <v>411.09523809523813</v>
      </c>
      <c r="I12" s="1571">
        <f>'2.5'!V135</f>
        <v>420.10119047619048</v>
      </c>
      <c r="J12" s="1571">
        <f>'2.5'!W135</f>
        <v>205.01785714285714</v>
      </c>
      <c r="K12" s="1572">
        <f>'2.5'!X135</f>
        <v>207.13690476190479</v>
      </c>
    </row>
    <row r="13" spans="1:18" s="505" customFormat="1" ht="25.5" customHeight="1" outlineLevel="2" x14ac:dyDescent="0.4">
      <c r="B13" s="877"/>
      <c r="C13" s="878" t="s">
        <v>954</v>
      </c>
      <c r="D13" s="879" t="s">
        <v>953</v>
      </c>
      <c r="E13" s="1568">
        <f>'2.5'!R136</f>
        <v>123.44642857142858</v>
      </c>
      <c r="F13" s="1571">
        <f>'2.5'!S136</f>
        <v>152.98065476190479</v>
      </c>
      <c r="G13" s="1571">
        <f>'2.5'!T136</f>
        <v>216.36309523809527</v>
      </c>
      <c r="H13" s="1571">
        <f>'2.5'!U136</f>
        <v>257.51190476190482</v>
      </c>
      <c r="I13" s="1571">
        <f>'2.5'!V136</f>
        <v>263.15327380952385</v>
      </c>
      <c r="J13" s="1571">
        <f>'2.5'!W136</f>
        <v>128.42410714285717</v>
      </c>
      <c r="K13" s="1572">
        <f>'2.5'!X136</f>
        <v>129.75148809523813</v>
      </c>
    </row>
    <row r="14" spans="1:18" s="505" customFormat="1" ht="25.5" customHeight="1" outlineLevel="2" x14ac:dyDescent="0.4">
      <c r="B14" s="877"/>
      <c r="C14" s="880" t="s">
        <v>955</v>
      </c>
      <c r="D14" s="881" t="s">
        <v>956</v>
      </c>
      <c r="E14" s="1634">
        <f>'2.5'!R137</f>
        <v>0.78219642857142846</v>
      </c>
      <c r="F14" s="1635">
        <f>'2.5'!S137</f>
        <v>0.9693348214285713</v>
      </c>
      <c r="G14" s="1635">
        <f>'2.5'!T137</f>
        <v>1.3709464285714283</v>
      </c>
      <c r="H14" s="1635">
        <f>'2.5'!U137</f>
        <v>1.6316785714285711</v>
      </c>
      <c r="I14" s="1635">
        <f>'2.5'!V137</f>
        <v>1.6674241071428566</v>
      </c>
      <c r="J14" s="1635">
        <f>'2.5'!W137</f>
        <v>0.81373660714285689</v>
      </c>
      <c r="K14" s="1636">
        <f>'2.5'!X137</f>
        <v>0.82214732142857128</v>
      </c>
    </row>
    <row r="15" spans="1:18" s="505" customFormat="1" ht="25.5" customHeight="1" outlineLevel="2" x14ac:dyDescent="0.4">
      <c r="B15" s="877"/>
      <c r="C15" s="882" t="s">
        <v>955</v>
      </c>
      <c r="D15" s="883" t="s">
        <v>953</v>
      </c>
      <c r="E15" s="1634">
        <f>'2.5'!R138</f>
        <v>0</v>
      </c>
      <c r="F15" s="1635">
        <f>'2.5'!S138</f>
        <v>0</v>
      </c>
      <c r="G15" s="1635">
        <f>'2.5'!T138</f>
        <v>0</v>
      </c>
      <c r="H15" s="1635">
        <f>'2.5'!U138</f>
        <v>0</v>
      </c>
      <c r="I15" s="1635">
        <f>'2.5'!V138</f>
        <v>0</v>
      </c>
      <c r="J15" s="1635">
        <f>'2.5'!W138</f>
        <v>0</v>
      </c>
      <c r="K15" s="1636">
        <f>'2.5'!X138</f>
        <v>0</v>
      </c>
    </row>
    <row r="16" spans="1:18" s="505" customFormat="1" ht="25.5" customHeight="1" outlineLevel="2" x14ac:dyDescent="0.4">
      <c r="B16" s="877"/>
      <c r="C16" s="878" t="s">
        <v>957</v>
      </c>
      <c r="D16" s="879" t="s">
        <v>958</v>
      </c>
      <c r="E16" s="1634">
        <f>'2.5'!R139</f>
        <v>2358766.0214081649</v>
      </c>
      <c r="F16" s="1635">
        <f>'2.5'!S139</f>
        <v>2467697.538353804</v>
      </c>
      <c r="G16" s="1635">
        <f>'2.5'!T139</f>
        <v>2694718.8691780949</v>
      </c>
      <c r="H16" s="1635">
        <f>'2.5'!U139</f>
        <v>2850412.5221119155</v>
      </c>
      <c r="I16" s="1635">
        <f>'2.5'!V139</f>
        <v>2890109.5503191021</v>
      </c>
      <c r="J16" s="1635">
        <f>'2.5'!W139</f>
        <v>2448594.4353743792</v>
      </c>
      <c r="K16" s="1636">
        <f>'2.5'!X139</f>
        <v>2469275.2612743936</v>
      </c>
    </row>
    <row r="17" spans="2:11" s="505" customFormat="1" ht="25.5" customHeight="1" outlineLevel="2" x14ac:dyDescent="0.4">
      <c r="B17" s="877"/>
      <c r="C17" s="884" t="s">
        <v>959</v>
      </c>
      <c r="D17" s="885" t="s">
        <v>960</v>
      </c>
      <c r="E17" s="1568">
        <f>'2.5'!R140</f>
        <v>0</v>
      </c>
      <c r="F17" s="1571">
        <f>'2.5'!S140</f>
        <v>0</v>
      </c>
      <c r="G17" s="1571">
        <f>'2.5'!T140</f>
        <v>0</v>
      </c>
      <c r="H17" s="1571">
        <f>'2.5'!U140</f>
        <v>0</v>
      </c>
      <c r="I17" s="1571">
        <f>'2.5'!V140</f>
        <v>0</v>
      </c>
      <c r="J17" s="1571">
        <f>'2.5'!W140</f>
        <v>0</v>
      </c>
      <c r="K17" s="1572">
        <f>'2.5'!X140</f>
        <v>0</v>
      </c>
    </row>
    <row r="18" spans="2:11" s="505" customFormat="1" ht="25.5" customHeight="1" outlineLevel="2" x14ac:dyDescent="0.4">
      <c r="B18" s="877"/>
      <c r="C18" s="882" t="s">
        <v>961</v>
      </c>
      <c r="D18" s="883" t="s">
        <v>958</v>
      </c>
      <c r="E18" s="1568">
        <f>'2.5'!R141</f>
        <v>491070.72791826556</v>
      </c>
      <c r="F18" s="1571">
        <f>'2.5'!S141</f>
        <v>513749.14486773522</v>
      </c>
      <c r="G18" s="1571">
        <f>'2.5'!T141</f>
        <v>561012.64161520102</v>
      </c>
      <c r="H18" s="1571">
        <f>'2.5'!U141</f>
        <v>593426.45238937065</v>
      </c>
      <c r="I18" s="1571">
        <f>'2.5'!V141</f>
        <v>601690.96373172814</v>
      </c>
      <c r="J18" s="1571">
        <f>'2.5'!W141</f>
        <v>509772.07609513885</v>
      </c>
      <c r="K18" s="1572">
        <f>'2.5'!X141</f>
        <v>514077.6104874853</v>
      </c>
    </row>
    <row r="19" spans="2:11" s="505" customFormat="1" ht="25.5" customHeight="1" outlineLevel="2" x14ac:dyDescent="0.4">
      <c r="B19" s="877"/>
      <c r="C19" s="882" t="s">
        <v>962</v>
      </c>
      <c r="D19" s="883" t="s">
        <v>960</v>
      </c>
      <c r="E19" s="1568">
        <f>'2.5'!R142</f>
        <v>8.5205714285714294</v>
      </c>
      <c r="F19" s="1571">
        <f>'2.5'!S142</f>
        <v>10.559095238095239</v>
      </c>
      <c r="G19" s="1571">
        <f>'2.5'!T142</f>
        <v>14.933904761904763</v>
      </c>
      <c r="H19" s="1571">
        <f>'2.5'!U142</f>
        <v>17.774095238095239</v>
      </c>
      <c r="I19" s="1571">
        <f>'2.5'!V142</f>
        <v>18.163476190476189</v>
      </c>
      <c r="J19" s="1571">
        <f>'2.5'!W142</f>
        <v>8.8641428571428555</v>
      </c>
      <c r="K19" s="1572">
        <f>'2.5'!X142</f>
        <v>8.9557619047619035</v>
      </c>
    </row>
    <row r="20" spans="2:11" s="505" customFormat="1" ht="25.5" customHeight="1" outlineLevel="2" x14ac:dyDescent="0.4">
      <c r="B20" s="877"/>
      <c r="C20" s="886" t="s">
        <v>962</v>
      </c>
      <c r="D20" s="879" t="s">
        <v>958</v>
      </c>
      <c r="E20" s="1568">
        <f>'2.5'!R143</f>
        <v>1563870.4420673572</v>
      </c>
      <c r="F20" s="1571">
        <f>'2.5'!S143</f>
        <v>1636092.4335725359</v>
      </c>
      <c r="G20" s="1571">
        <f>'2.5'!T143</f>
        <v>1786608.4007234245</v>
      </c>
      <c r="H20" s="1571">
        <f>'2.5'!U143</f>
        <v>1889833.8582850597</v>
      </c>
      <c r="I20" s="1571">
        <f>'2.5'!V143</f>
        <v>1916153.1322137523</v>
      </c>
      <c r="J20" s="1571">
        <f>'2.5'!W143</f>
        <v>1623427.0068917428</v>
      </c>
      <c r="K20" s="1572">
        <f>'2.5'!X143</f>
        <v>1637138.4696010733</v>
      </c>
    </row>
    <row r="21" spans="2:11" s="505" customFormat="1" ht="25.5" customHeight="1" outlineLevel="2" x14ac:dyDescent="0.4">
      <c r="B21" s="877"/>
      <c r="C21" s="887" t="s">
        <v>963</v>
      </c>
      <c r="D21" s="876" t="s">
        <v>953</v>
      </c>
      <c r="E21" s="1634">
        <f>'2.5'!R144</f>
        <v>3.1664271580699719</v>
      </c>
      <c r="F21" s="1635">
        <f>'2.5'!S144</f>
        <v>3.1664271580699719</v>
      </c>
      <c r="G21" s="1635">
        <f>'2.5'!T144</f>
        <v>3.1664271580699719</v>
      </c>
      <c r="H21" s="1635">
        <f>'2.5'!U144</f>
        <v>3.1664271580699719</v>
      </c>
      <c r="I21" s="1635">
        <f>'2.5'!V144</f>
        <v>3.1664271580699719</v>
      </c>
      <c r="J21" s="1635">
        <f>'2.5'!W144</f>
        <v>3.1664271580699719</v>
      </c>
      <c r="K21" s="1636">
        <f>'2.5'!X144</f>
        <v>3.1664271580699719</v>
      </c>
    </row>
    <row r="22" spans="2:11" s="505" customFormat="1" ht="25.5" customHeight="1" outlineLevel="2" x14ac:dyDescent="0.4">
      <c r="B22" s="877"/>
      <c r="C22" s="888" t="s">
        <v>964</v>
      </c>
      <c r="D22" s="889" t="s">
        <v>953</v>
      </c>
      <c r="E22" s="1634">
        <f>'2.5'!R145</f>
        <v>1500.6666666666667</v>
      </c>
      <c r="F22" s="1635">
        <f>'2.5'!S145</f>
        <v>1500.6666666666667</v>
      </c>
      <c r="G22" s="1635">
        <f>'2.5'!T145</f>
        <v>1500.6666666666667</v>
      </c>
      <c r="H22" s="1635">
        <f>'2.5'!U145</f>
        <v>1500.6666666666667</v>
      </c>
      <c r="I22" s="1635">
        <f>'2.5'!V145</f>
        <v>1500.6666666666667</v>
      </c>
      <c r="J22" s="1635">
        <f>'2.5'!W145</f>
        <v>1500.6666666666667</v>
      </c>
      <c r="K22" s="1636">
        <f>'2.5'!X145</f>
        <v>1500.6666666666667</v>
      </c>
    </row>
    <row r="23" spans="2:11" s="505" customFormat="1" ht="25.5" customHeight="1" outlineLevel="2" x14ac:dyDescent="0.4">
      <c r="B23" s="877"/>
      <c r="C23" s="890" t="s">
        <v>965</v>
      </c>
      <c r="D23" s="889" t="s">
        <v>953</v>
      </c>
      <c r="E23" s="1634">
        <f>'2.5'!R146</f>
        <v>5.666666666666667</v>
      </c>
      <c r="F23" s="1635">
        <f>'2.5'!S146</f>
        <v>5.666666666666667</v>
      </c>
      <c r="G23" s="1635">
        <f>'2.5'!T146</f>
        <v>5.666666666666667</v>
      </c>
      <c r="H23" s="1635">
        <f>'2.5'!U146</f>
        <v>5.666666666666667</v>
      </c>
      <c r="I23" s="1635">
        <f>'2.5'!V146</f>
        <v>5.666666666666667</v>
      </c>
      <c r="J23" s="1635">
        <f>'2.5'!W146</f>
        <v>5.666666666666667</v>
      </c>
      <c r="K23" s="1636">
        <f>'2.5'!X146</f>
        <v>5.666666666666667</v>
      </c>
    </row>
    <row r="24" spans="2:11" s="505" customFormat="1" ht="25.5" customHeight="1" outlineLevel="2" thickBot="1" x14ac:dyDescent="0.45">
      <c r="B24" s="891"/>
      <c r="C24" s="892" t="s">
        <v>117</v>
      </c>
      <c r="D24" s="889" t="s">
        <v>966</v>
      </c>
      <c r="E24" s="1637">
        <f>'2.5'!R147</f>
        <v>117670</v>
      </c>
      <c r="F24" s="1638">
        <f>'2.5'!S147</f>
        <v>117670</v>
      </c>
      <c r="G24" s="1638">
        <f>'2.5'!T147</f>
        <v>270842.49427206715</v>
      </c>
      <c r="H24" s="1638">
        <f>'2.5'!U147</f>
        <v>270242.31476819137</v>
      </c>
      <c r="I24" s="1638">
        <f>'2.5'!V147</f>
        <v>269017.63435733988</v>
      </c>
      <c r="J24" s="1638">
        <f>'2.5'!W147</f>
        <v>268327.7093431002</v>
      </c>
      <c r="K24" s="1639">
        <f>'2.5'!X147</f>
        <v>267815.47510381899</v>
      </c>
    </row>
    <row r="25" spans="2:11" s="505" customFormat="1" ht="25.5" customHeight="1" outlineLevel="2" x14ac:dyDescent="0.4">
      <c r="B25" s="894" t="s">
        <v>967</v>
      </c>
      <c r="C25" s="884" t="s">
        <v>952</v>
      </c>
      <c r="D25" s="885" t="s">
        <v>953</v>
      </c>
      <c r="E25" s="1605">
        <f>'2.5'!R148</f>
        <v>64.214285714285722</v>
      </c>
      <c r="F25" s="1566">
        <f>'2.5'!S148</f>
        <v>79.577380952380963</v>
      </c>
      <c r="G25" s="1566">
        <f>'2.5'!T148</f>
        <v>112.54761904761907</v>
      </c>
      <c r="H25" s="1566">
        <f>'2.5'!U148</f>
        <v>133.95238095238096</v>
      </c>
      <c r="I25" s="1566">
        <f>'2.5'!V148</f>
        <v>136.88690476190476</v>
      </c>
      <c r="J25" s="1566">
        <f>'2.5'!W148</f>
        <v>66.803571428571431</v>
      </c>
      <c r="K25" s="1567">
        <f>'2.5'!X148</f>
        <v>67.49404761904762</v>
      </c>
    </row>
    <row r="26" spans="2:11" s="505" customFormat="1" ht="25.5" customHeight="1" outlineLevel="2" x14ac:dyDescent="0.4">
      <c r="B26" s="895"/>
      <c r="C26" s="878" t="s">
        <v>954</v>
      </c>
      <c r="D26" s="879" t="s">
        <v>953</v>
      </c>
      <c r="E26" s="1568">
        <f>'2.5'!R149</f>
        <v>28.785714285714288</v>
      </c>
      <c r="F26" s="1571">
        <f>'2.5'!S149</f>
        <v>35.672619047619051</v>
      </c>
      <c r="G26" s="1571">
        <f>'2.5'!T149</f>
        <v>50.452380952380956</v>
      </c>
      <c r="H26" s="1571">
        <f>'2.5'!U149</f>
        <v>60.047619047619051</v>
      </c>
      <c r="I26" s="1571">
        <f>'2.5'!V149</f>
        <v>61.363095238095234</v>
      </c>
      <c r="J26" s="1571">
        <f>'2.5'!W149</f>
        <v>29.946428571428569</v>
      </c>
      <c r="K26" s="1572">
        <f>'2.5'!X149</f>
        <v>30.255952380952383</v>
      </c>
    </row>
    <row r="27" spans="2:11" s="505" customFormat="1" ht="25.5" customHeight="1" outlineLevel="2" x14ac:dyDescent="0.4">
      <c r="B27" s="895"/>
      <c r="C27" s="896" t="s">
        <v>955</v>
      </c>
      <c r="D27" s="897" t="s">
        <v>956</v>
      </c>
      <c r="E27" s="1634">
        <f>'2.5'!R150</f>
        <v>3.8833035714285713</v>
      </c>
      <c r="F27" s="1635">
        <f>'2.5'!S150</f>
        <v>4.8123735119047621</v>
      </c>
      <c r="G27" s="1635">
        <f>'2.5'!T150</f>
        <v>6.8062202380952384</v>
      </c>
      <c r="H27" s="1635">
        <f>'2.5'!U150</f>
        <v>8.100654761904762</v>
      </c>
      <c r="I27" s="1635">
        <f>'2.5'!V150</f>
        <v>8.2781175595238086</v>
      </c>
      <c r="J27" s="1635">
        <f>'2.5'!W150</f>
        <v>4.0398883928571427</v>
      </c>
      <c r="K27" s="1636">
        <f>'2.5'!X150</f>
        <v>4.0816443452380957</v>
      </c>
    </row>
    <row r="28" spans="2:11" s="505" customFormat="1" ht="25.5" customHeight="1" outlineLevel="2" x14ac:dyDescent="0.4">
      <c r="B28" s="895"/>
      <c r="C28" s="882" t="s">
        <v>955</v>
      </c>
      <c r="D28" s="883" t="s">
        <v>953</v>
      </c>
      <c r="E28" s="1634">
        <f>'2.5'!R151</f>
        <v>0</v>
      </c>
      <c r="F28" s="1635">
        <f>'2.5'!S151</f>
        <v>0</v>
      </c>
      <c r="G28" s="1635">
        <f>'2.5'!T151</f>
        <v>0</v>
      </c>
      <c r="H28" s="1635">
        <f>'2.5'!U151</f>
        <v>0</v>
      </c>
      <c r="I28" s="1635">
        <f>'2.5'!V151</f>
        <v>0</v>
      </c>
      <c r="J28" s="1635">
        <f>'2.5'!W151</f>
        <v>0</v>
      </c>
      <c r="K28" s="1636">
        <f>'2.5'!X151</f>
        <v>0</v>
      </c>
    </row>
    <row r="29" spans="2:11" s="505" customFormat="1" ht="25.5" customHeight="1" outlineLevel="2" x14ac:dyDescent="0.4">
      <c r="B29" s="895"/>
      <c r="C29" s="878" t="s">
        <v>957</v>
      </c>
      <c r="D29" s="879" t="s">
        <v>958</v>
      </c>
      <c r="E29" s="1634">
        <f>'2.5'!R152</f>
        <v>2751738.1399030359</v>
      </c>
      <c r="F29" s="1635">
        <f>'2.5'!S152</f>
        <v>2878817.7260494651</v>
      </c>
      <c r="G29" s="1635">
        <f>'2.5'!T152</f>
        <v>3143660.9741422976</v>
      </c>
      <c r="H29" s="1635">
        <f>'2.5'!U152</f>
        <v>3325293.3018214339</v>
      </c>
      <c r="I29" s="1635">
        <f>'2.5'!V152</f>
        <v>3371603.8835269096</v>
      </c>
      <c r="J29" s="1635">
        <f>'2.5'!W152</f>
        <v>2856532.0323512</v>
      </c>
      <c r="K29" s="1636">
        <f>'2.5'!X152</f>
        <v>2880658.2987452662</v>
      </c>
    </row>
    <row r="30" spans="2:11" s="505" customFormat="1" ht="25.5" customHeight="1" outlineLevel="2" x14ac:dyDescent="0.4">
      <c r="B30" s="895"/>
      <c r="C30" s="875" t="s">
        <v>959</v>
      </c>
      <c r="D30" s="876" t="s">
        <v>960</v>
      </c>
      <c r="E30" s="1568">
        <f>'2.5'!R153</f>
        <v>2.1625267857142858</v>
      </c>
      <c r="F30" s="1571">
        <f>'2.5'!S153</f>
        <v>2.6799055059523811</v>
      </c>
      <c r="G30" s="1571">
        <f>'2.5'!T153</f>
        <v>3.7902351190476193</v>
      </c>
      <c r="H30" s="1571">
        <f>'2.5'!U153</f>
        <v>4.511077380952381</v>
      </c>
      <c r="I30" s="1571">
        <f>'2.5'!V153</f>
        <v>4.6099025297619045</v>
      </c>
      <c r="J30" s="1571">
        <f>'2.5'!W153</f>
        <v>2.2497254464285712</v>
      </c>
      <c r="K30" s="1572">
        <f>'2.5'!X153</f>
        <v>2.2729784226190475</v>
      </c>
    </row>
    <row r="31" spans="2:11" s="505" customFormat="1" ht="25.5" customHeight="1" outlineLevel="2" x14ac:dyDescent="0.4">
      <c r="B31" s="895"/>
      <c r="C31" s="898" t="s">
        <v>961</v>
      </c>
      <c r="D31" s="889" t="s">
        <v>958</v>
      </c>
      <c r="E31" s="1568">
        <f>'2.5'!R154</f>
        <v>867600.40789155883</v>
      </c>
      <c r="F31" s="1571">
        <f>'2.5'!S154</f>
        <v>907667.55642452848</v>
      </c>
      <c r="G31" s="1571">
        <f>'2.5'!T154</f>
        <v>991170.45473474462</v>
      </c>
      <c r="H31" s="1571">
        <f>'2.5'!U154</f>
        <v>1048437.6340842538</v>
      </c>
      <c r="I31" s="1571">
        <f>'2.5'!V154</f>
        <v>1063038.9796827787</v>
      </c>
      <c r="J31" s="1571">
        <f>'2.5'!W154</f>
        <v>900641.06045734952</v>
      </c>
      <c r="K31" s="1572">
        <f>'2.5'!X154</f>
        <v>908247.87386043358</v>
      </c>
    </row>
    <row r="32" spans="2:11" s="505" customFormat="1" ht="25.5" customHeight="1" outlineLevel="2" x14ac:dyDescent="0.4">
      <c r="B32" s="895"/>
      <c r="C32" s="898" t="s">
        <v>962</v>
      </c>
      <c r="D32" s="889" t="s">
        <v>960</v>
      </c>
      <c r="E32" s="1568">
        <f>'2.5'!R155</f>
        <v>2.7816964285714287</v>
      </c>
      <c r="F32" s="1571">
        <f>'2.5'!S155</f>
        <v>3.4472098214285718</v>
      </c>
      <c r="G32" s="1571">
        <f>'2.5'!T155</f>
        <v>4.8754464285714292</v>
      </c>
      <c r="H32" s="1571">
        <f>'2.5'!U155</f>
        <v>5.8026785714285722</v>
      </c>
      <c r="I32" s="1571">
        <f>'2.5'!V155</f>
        <v>5.9297991071428573</v>
      </c>
      <c r="J32" s="1571">
        <f>'2.5'!W155</f>
        <v>2.8938616071428571</v>
      </c>
      <c r="K32" s="1572">
        <f>'2.5'!X155</f>
        <v>2.9237723214285718</v>
      </c>
    </row>
    <row r="33" spans="2:11" s="505" customFormat="1" ht="25.5" customHeight="1" outlineLevel="2" thickBot="1" x14ac:dyDescent="0.45">
      <c r="B33" s="899"/>
      <c r="C33" s="900" t="s">
        <v>962</v>
      </c>
      <c r="D33" s="889" t="s">
        <v>958</v>
      </c>
      <c r="E33" s="1618">
        <f>'2.5'!R156</f>
        <v>640533.23068615375</v>
      </c>
      <c r="F33" s="1621">
        <f>'2.5'!S156</f>
        <v>670114.06059444591</v>
      </c>
      <c r="G33" s="1621">
        <f>'2.5'!T156</f>
        <v>731762.6960028623</v>
      </c>
      <c r="H33" s="1621">
        <f>'2.5'!U156</f>
        <v>774041.98848287389</v>
      </c>
      <c r="I33" s="1621">
        <f>'2.5'!V156</f>
        <v>784821.89013289381</v>
      </c>
      <c r="J33" s="1621">
        <f>'2.5'!W156</f>
        <v>664926.52942073648</v>
      </c>
      <c r="K33" s="1623">
        <f>'2.5'!X156</f>
        <v>670542.49815471296</v>
      </c>
    </row>
    <row r="34" spans="2:11" s="505" customFormat="1" ht="25.5" customHeight="1" outlineLevel="2" x14ac:dyDescent="0.4">
      <c r="B34" s="894" t="s">
        <v>968</v>
      </c>
      <c r="C34" s="884" t="s">
        <v>952</v>
      </c>
      <c r="D34" s="885" t="s">
        <v>953</v>
      </c>
      <c r="E34" s="1605">
        <f>'2.5'!R157</f>
        <v>290.07142857142861</v>
      </c>
      <c r="F34" s="1566">
        <f>'2.5'!S157</f>
        <v>359.47023809523813</v>
      </c>
      <c r="G34" s="1566">
        <f>'2.5'!T157</f>
        <v>508.40476190476193</v>
      </c>
      <c r="H34" s="1566">
        <f>'2.5'!U157</f>
        <v>605.09523809523807</v>
      </c>
      <c r="I34" s="1566">
        <f>'2.5'!V157</f>
        <v>618.35119047619037</v>
      </c>
      <c r="J34" s="1566">
        <f>'2.5'!W157</f>
        <v>301.76785714285711</v>
      </c>
      <c r="K34" s="1567">
        <f>'2.5'!X157</f>
        <v>304.88690476190476</v>
      </c>
    </row>
    <row r="35" spans="2:11" s="505" customFormat="1" ht="25.5" customHeight="1" outlineLevel="2" x14ac:dyDescent="0.4">
      <c r="B35" s="895"/>
      <c r="C35" s="878" t="s">
        <v>954</v>
      </c>
      <c r="D35" s="879" t="s">
        <v>953</v>
      </c>
      <c r="E35" s="1568">
        <f>'2.5'!R158</f>
        <v>4.9821428571428577</v>
      </c>
      <c r="F35" s="1571">
        <f>'2.5'!S158</f>
        <v>6.1741071428571432</v>
      </c>
      <c r="G35" s="1571">
        <f>'2.5'!T158</f>
        <v>8.7321428571428577</v>
      </c>
      <c r="H35" s="1571">
        <f>'2.5'!U158</f>
        <v>10.392857142857144</v>
      </c>
      <c r="I35" s="1571">
        <f>'2.5'!V158</f>
        <v>10.620535714285715</v>
      </c>
      <c r="J35" s="1571">
        <f>'2.5'!W158</f>
        <v>5.1830357142857144</v>
      </c>
      <c r="K35" s="1572">
        <f>'2.5'!X158</f>
        <v>5.2366071428571432</v>
      </c>
    </row>
    <row r="36" spans="2:11" s="505" customFormat="1" ht="25.5" customHeight="1" outlineLevel="2" x14ac:dyDescent="0.4">
      <c r="B36" s="895"/>
      <c r="C36" s="896" t="s">
        <v>955</v>
      </c>
      <c r="D36" s="897" t="s">
        <v>956</v>
      </c>
      <c r="E36" s="1634">
        <f>'2.5'!R159</f>
        <v>1.4946428571428572</v>
      </c>
      <c r="F36" s="1635">
        <f>'2.5'!S159</f>
        <v>1.8522321428571429</v>
      </c>
      <c r="G36" s="1635">
        <f>'2.5'!T159</f>
        <v>2.6196428571428569</v>
      </c>
      <c r="H36" s="1635">
        <f>'2.5'!U159</f>
        <v>3.1178571428571424</v>
      </c>
      <c r="I36" s="1635">
        <f>'2.5'!V159</f>
        <v>3.1861607142857138</v>
      </c>
      <c r="J36" s="1635">
        <f>'2.5'!W159</f>
        <v>1.5549107142857139</v>
      </c>
      <c r="K36" s="1636">
        <f>'2.5'!X159</f>
        <v>1.5709821428571427</v>
      </c>
    </row>
    <row r="37" spans="2:11" s="505" customFormat="1" ht="25.5" customHeight="1" outlineLevel="2" x14ac:dyDescent="0.4">
      <c r="B37" s="895"/>
      <c r="C37" s="882" t="s">
        <v>955</v>
      </c>
      <c r="D37" s="883" t="s">
        <v>953</v>
      </c>
      <c r="E37" s="1634">
        <f>'2.5'!R160</f>
        <v>1.1071428571428572</v>
      </c>
      <c r="F37" s="1635">
        <f>'2.5'!S160</f>
        <v>1.3720238095238095</v>
      </c>
      <c r="G37" s="1635">
        <f>'2.5'!T160</f>
        <v>1.9404761904761905</v>
      </c>
      <c r="H37" s="1635">
        <f>'2.5'!U160</f>
        <v>2.3095238095238098</v>
      </c>
      <c r="I37" s="1635">
        <f>'2.5'!V160</f>
        <v>2.3601190476190479</v>
      </c>
      <c r="J37" s="1635">
        <f>'2.5'!W160</f>
        <v>1.1517857142857144</v>
      </c>
      <c r="K37" s="1636">
        <f>'2.5'!X160</f>
        <v>1.1636904761904765</v>
      </c>
    </row>
    <row r="38" spans="2:11" s="505" customFormat="1" ht="25.5" customHeight="1" outlineLevel="2" x14ac:dyDescent="0.4">
      <c r="B38" s="895"/>
      <c r="C38" s="878" t="s">
        <v>957</v>
      </c>
      <c r="D38" s="879" t="s">
        <v>958</v>
      </c>
      <c r="E38" s="1634">
        <f>'2.5'!R161</f>
        <v>712487.53345353971</v>
      </c>
      <c r="F38" s="1635">
        <f>'2.5'!S161</f>
        <v>745391.32599571696</v>
      </c>
      <c r="G38" s="1635">
        <f>'2.5'!T161</f>
        <v>813965.2610839355</v>
      </c>
      <c r="H38" s="1635">
        <f>'2.5'!U161</f>
        <v>860993.99803638877</v>
      </c>
      <c r="I38" s="1635">
        <f>'2.5'!V161</f>
        <v>872984.85997694242</v>
      </c>
      <c r="J38" s="1635">
        <f>'2.5'!W161</f>
        <v>739621.05348899588</v>
      </c>
      <c r="K38" s="1636">
        <f>'2.5'!X161</f>
        <v>745867.89209085389</v>
      </c>
    </row>
    <row r="39" spans="2:11" s="505" customFormat="1" ht="25.5" customHeight="1" outlineLevel="2" x14ac:dyDescent="0.4">
      <c r="B39" s="895"/>
      <c r="C39" s="875" t="s">
        <v>959</v>
      </c>
      <c r="D39" s="876" t="s">
        <v>960</v>
      </c>
      <c r="E39" s="1568">
        <f>'2.5'!R162</f>
        <v>1.1619464285714287</v>
      </c>
      <c r="F39" s="1571">
        <f>'2.5'!S162</f>
        <v>1.4399389880952382</v>
      </c>
      <c r="G39" s="1571">
        <f>'2.5'!T162</f>
        <v>2.0365297619047622</v>
      </c>
      <c r="H39" s="1571">
        <f>'2.5'!U162</f>
        <v>2.4238452380952387</v>
      </c>
      <c r="I39" s="1571">
        <f>'2.5'!V162</f>
        <v>2.4769449404761907</v>
      </c>
      <c r="J39" s="1571">
        <f>'2.5'!W162</f>
        <v>1.2087991071428572</v>
      </c>
      <c r="K39" s="1572">
        <f>'2.5'!X162</f>
        <v>1.221293154761905</v>
      </c>
    </row>
    <row r="40" spans="2:11" s="505" customFormat="1" ht="25.5" customHeight="1" outlineLevel="2" x14ac:dyDescent="0.4">
      <c r="B40" s="895"/>
      <c r="C40" s="898" t="s">
        <v>961</v>
      </c>
      <c r="D40" s="889" t="s">
        <v>958</v>
      </c>
      <c r="E40" s="1568">
        <f>'2.5'!R163</f>
        <v>385159.95354086376</v>
      </c>
      <c r="F40" s="1571">
        <f>'2.5'!S163</f>
        <v>402947.24470290571</v>
      </c>
      <c r="G40" s="1571">
        <f>'2.5'!T163</f>
        <v>440017.2738789526</v>
      </c>
      <c r="H40" s="1571">
        <f>'2.5'!U163</f>
        <v>465440.29574137455</v>
      </c>
      <c r="I40" s="1571">
        <f>'2.5'!V163</f>
        <v>471922.37382848497</v>
      </c>
      <c r="J40" s="1571">
        <f>'2.5'!W163</f>
        <v>399827.92290953465</v>
      </c>
      <c r="K40" s="1572">
        <f>'2.5'!X163</f>
        <v>403204.86910535995</v>
      </c>
    </row>
    <row r="41" spans="2:11" s="505" customFormat="1" ht="25.5" customHeight="1" outlineLevel="2" x14ac:dyDescent="0.4">
      <c r="B41" s="895"/>
      <c r="C41" s="898" t="s">
        <v>962</v>
      </c>
      <c r="D41" s="889" t="s">
        <v>960</v>
      </c>
      <c r="E41" s="1568">
        <f>'2.5'!R164</f>
        <v>8.1840000000000011</v>
      </c>
      <c r="F41" s="1571">
        <f>'2.5'!S164</f>
        <v>10.142000000000001</v>
      </c>
      <c r="G41" s="1571">
        <f>'2.5'!T164</f>
        <v>14.344000000000001</v>
      </c>
      <c r="H41" s="1571">
        <f>'2.5'!U164</f>
        <v>17.072000000000003</v>
      </c>
      <c r="I41" s="1571">
        <f>'2.5'!V164</f>
        <v>17.446000000000002</v>
      </c>
      <c r="J41" s="1571">
        <f>'2.5'!W164</f>
        <v>8.5140000000000011</v>
      </c>
      <c r="K41" s="1572">
        <f>'2.5'!X164</f>
        <v>8.6020000000000021</v>
      </c>
    </row>
    <row r="42" spans="2:11" s="505" customFormat="1" ht="25.5" customHeight="1" outlineLevel="2" x14ac:dyDescent="0.4">
      <c r="B42" s="895"/>
      <c r="C42" s="900" t="s">
        <v>962</v>
      </c>
      <c r="D42" s="889" t="s">
        <v>958</v>
      </c>
      <c r="E42" s="1568">
        <f>'2.5'!R165</f>
        <v>1299843.7659768846</v>
      </c>
      <c r="F42" s="1571">
        <f>'2.5'!S165</f>
        <v>1359872.591191038</v>
      </c>
      <c r="G42" s="1571">
        <f>'2.5'!T165</f>
        <v>1484977.0987757123</v>
      </c>
      <c r="H42" s="1571">
        <f>'2.5'!U165</f>
        <v>1570775.1060097567</v>
      </c>
      <c r="I42" s="1571">
        <f>'2.5'!V165</f>
        <v>1592650.923354334</v>
      </c>
      <c r="J42" s="1571">
        <f>'2.5'!W165</f>
        <v>1349345.455776481</v>
      </c>
      <c r="K42" s="1572">
        <f>'2.5'!X165</f>
        <v>1360742.0260074439</v>
      </c>
    </row>
    <row r="43" spans="2:11" s="505" customFormat="1" ht="25.5" customHeight="1" outlineLevel="2" thickBot="1" x14ac:dyDescent="0.45">
      <c r="B43" s="899"/>
      <c r="C43" s="892" t="s">
        <v>969</v>
      </c>
      <c r="D43" s="901" t="s">
        <v>966</v>
      </c>
      <c r="E43" s="1637">
        <f>'2.5'!R166</f>
        <v>8233.2108673247949</v>
      </c>
      <c r="F43" s="1638">
        <f>'2.5'!S166</f>
        <v>8233.2108673247949</v>
      </c>
      <c r="G43" s="1638">
        <f>'2.5'!T166</f>
        <v>8233.2108673247949</v>
      </c>
      <c r="H43" s="1638">
        <f>'2.5'!U166</f>
        <v>8233.2108673247949</v>
      </c>
      <c r="I43" s="1638">
        <f>'2.5'!V166</f>
        <v>8233.2108673247949</v>
      </c>
      <c r="J43" s="1638">
        <f>'2.5'!W166</f>
        <v>8233.2108673247949</v>
      </c>
      <c r="K43" s="1639">
        <f>'2.5'!X166</f>
        <v>8233.2108673247949</v>
      </c>
    </row>
    <row r="44" spans="2:11" s="505" customFormat="1" ht="25.5" customHeight="1" outlineLevel="2" x14ac:dyDescent="0.4">
      <c r="B44" s="894" t="s">
        <v>970</v>
      </c>
      <c r="C44" s="884" t="s">
        <v>952</v>
      </c>
      <c r="D44" s="885" t="s">
        <v>953</v>
      </c>
      <c r="E44" s="1605">
        <f>'2.5'!R167</f>
        <v>396.91071428571433</v>
      </c>
      <c r="F44" s="1566">
        <f>'2.5'!S167</f>
        <v>491.87053571428578</v>
      </c>
      <c r="G44" s="1566">
        <f>'2.5'!T167</f>
        <v>695.66071428571433</v>
      </c>
      <c r="H44" s="1566">
        <f>'2.5'!U167</f>
        <v>827.96428571428578</v>
      </c>
      <c r="I44" s="1566">
        <f>'2.5'!V167</f>
        <v>846.10267857142856</v>
      </c>
      <c r="J44" s="1566">
        <f>'2.5'!W167</f>
        <v>412.91517857142856</v>
      </c>
      <c r="K44" s="1567">
        <f>'2.5'!X167</f>
        <v>417.18303571428572</v>
      </c>
    </row>
    <row r="45" spans="2:11" s="505" customFormat="1" ht="25.5" customHeight="1" outlineLevel="2" x14ac:dyDescent="0.4">
      <c r="B45" s="895"/>
      <c r="C45" s="878" t="s">
        <v>954</v>
      </c>
      <c r="D45" s="879" t="s">
        <v>953</v>
      </c>
      <c r="E45" s="1568">
        <f>'2.5'!R168</f>
        <v>489.91071428571433</v>
      </c>
      <c r="F45" s="1571">
        <f>'2.5'!S168</f>
        <v>607.12053571428578</v>
      </c>
      <c r="G45" s="1571">
        <f>'2.5'!T168</f>
        <v>858.66071428571433</v>
      </c>
      <c r="H45" s="1571">
        <f>'2.5'!U168</f>
        <v>1021.9642857142858</v>
      </c>
      <c r="I45" s="1571">
        <f>'2.5'!V168</f>
        <v>1044.3526785714287</v>
      </c>
      <c r="J45" s="1571">
        <f>'2.5'!W168</f>
        <v>509.66517857142861</v>
      </c>
      <c r="K45" s="1572">
        <f>'2.5'!X168</f>
        <v>514.93303571428578</v>
      </c>
    </row>
    <row r="46" spans="2:11" s="505" customFormat="1" ht="25.5" customHeight="1" outlineLevel="2" x14ac:dyDescent="0.4">
      <c r="B46" s="895"/>
      <c r="C46" s="896" t="s">
        <v>955</v>
      </c>
      <c r="D46" s="897" t="s">
        <v>956</v>
      </c>
      <c r="E46" s="1634">
        <f>'2.5'!R169</f>
        <v>0</v>
      </c>
      <c r="F46" s="1635">
        <f>'2.5'!S169</f>
        <v>0</v>
      </c>
      <c r="G46" s="1635">
        <f>'2.5'!T169</f>
        <v>0</v>
      </c>
      <c r="H46" s="1635">
        <f>'2.5'!U169</f>
        <v>0</v>
      </c>
      <c r="I46" s="1635">
        <f>'2.5'!V169</f>
        <v>0</v>
      </c>
      <c r="J46" s="1635">
        <f>'2.5'!W169</f>
        <v>0</v>
      </c>
      <c r="K46" s="1636">
        <f>'2.5'!X169</f>
        <v>0</v>
      </c>
    </row>
    <row r="47" spans="2:11" s="505" customFormat="1" ht="25.5" customHeight="1" outlineLevel="2" x14ac:dyDescent="0.4">
      <c r="B47" s="895"/>
      <c r="C47" s="882" t="s">
        <v>955</v>
      </c>
      <c r="D47" s="883" t="s">
        <v>953</v>
      </c>
      <c r="E47" s="1634">
        <f>'2.5'!R170</f>
        <v>0</v>
      </c>
      <c r="F47" s="1635">
        <f>'2.5'!S170</f>
        <v>0</v>
      </c>
      <c r="G47" s="1635">
        <f>'2.5'!T170</f>
        <v>0</v>
      </c>
      <c r="H47" s="1635">
        <f>'2.5'!U170</f>
        <v>0</v>
      </c>
      <c r="I47" s="1635">
        <f>'2.5'!V170</f>
        <v>0</v>
      </c>
      <c r="J47" s="1635">
        <f>'2.5'!W170</f>
        <v>0</v>
      </c>
      <c r="K47" s="1636">
        <f>'2.5'!X170</f>
        <v>0</v>
      </c>
    </row>
    <row r="48" spans="2:11" s="505" customFormat="1" ht="25.5" customHeight="1" outlineLevel="2" x14ac:dyDescent="0.4">
      <c r="B48" s="895"/>
      <c r="C48" s="878" t="s">
        <v>957</v>
      </c>
      <c r="D48" s="879" t="s">
        <v>958</v>
      </c>
      <c r="E48" s="1634">
        <f>'2.5'!R171</f>
        <v>0</v>
      </c>
      <c r="F48" s="1635">
        <f>'2.5'!S171</f>
        <v>0</v>
      </c>
      <c r="G48" s="1635">
        <f>'2.5'!T171</f>
        <v>0</v>
      </c>
      <c r="H48" s="1635">
        <f>'2.5'!U171</f>
        <v>0</v>
      </c>
      <c r="I48" s="1635">
        <f>'2.5'!V171</f>
        <v>0</v>
      </c>
      <c r="J48" s="1635">
        <f>'2.5'!W171</f>
        <v>0</v>
      </c>
      <c r="K48" s="1636">
        <f>'2.5'!X171</f>
        <v>0</v>
      </c>
    </row>
    <row r="49" spans="1:18" s="505" customFormat="1" ht="25.5" customHeight="1" outlineLevel="2" x14ac:dyDescent="0.4">
      <c r="B49" s="895"/>
      <c r="C49" s="875" t="s">
        <v>959</v>
      </c>
      <c r="D49" s="876" t="s">
        <v>960</v>
      </c>
      <c r="E49" s="1568">
        <f>'2.5'!R172</f>
        <v>0</v>
      </c>
      <c r="F49" s="1571">
        <f>'2.5'!S172</f>
        <v>0</v>
      </c>
      <c r="G49" s="1571">
        <f>'2.5'!T172</f>
        <v>0</v>
      </c>
      <c r="H49" s="1571">
        <f>'2.5'!U172</f>
        <v>0</v>
      </c>
      <c r="I49" s="1571">
        <f>'2.5'!V172</f>
        <v>0</v>
      </c>
      <c r="J49" s="1571">
        <f>'2.5'!W172</f>
        <v>0</v>
      </c>
      <c r="K49" s="1572">
        <f>'2.5'!X172</f>
        <v>0</v>
      </c>
    </row>
    <row r="50" spans="1:18" s="505" customFormat="1" ht="25.5" customHeight="1" outlineLevel="2" x14ac:dyDescent="0.4">
      <c r="B50" s="895"/>
      <c r="C50" s="898" t="s">
        <v>961</v>
      </c>
      <c r="D50" s="889" t="s">
        <v>958</v>
      </c>
      <c r="E50" s="1568">
        <f>'2.5'!R173</f>
        <v>0</v>
      </c>
      <c r="F50" s="1571">
        <f>'2.5'!S173</f>
        <v>0</v>
      </c>
      <c r="G50" s="1571">
        <f>'2.5'!T173</f>
        <v>0</v>
      </c>
      <c r="H50" s="1571">
        <f>'2.5'!U173</f>
        <v>0</v>
      </c>
      <c r="I50" s="1571">
        <f>'2.5'!V173</f>
        <v>0</v>
      </c>
      <c r="J50" s="1571">
        <f>'2.5'!W173</f>
        <v>0</v>
      </c>
      <c r="K50" s="1572">
        <f>'2.5'!X173</f>
        <v>0</v>
      </c>
    </row>
    <row r="51" spans="1:18" s="505" customFormat="1" ht="25.5" customHeight="1" outlineLevel="2" x14ac:dyDescent="0.4">
      <c r="B51" s="895"/>
      <c r="C51" s="898" t="s">
        <v>962</v>
      </c>
      <c r="D51" s="889" t="s">
        <v>960</v>
      </c>
      <c r="E51" s="1568">
        <f>'2.5'!R174</f>
        <v>0</v>
      </c>
      <c r="F51" s="1571">
        <f>'2.5'!S174</f>
        <v>0</v>
      </c>
      <c r="G51" s="1571">
        <f>'2.5'!T174</f>
        <v>0</v>
      </c>
      <c r="H51" s="1571">
        <f>'2.5'!U174</f>
        <v>0</v>
      </c>
      <c r="I51" s="1571">
        <f>'2.5'!V174</f>
        <v>0</v>
      </c>
      <c r="J51" s="1571">
        <f>'2.5'!W174</f>
        <v>0</v>
      </c>
      <c r="K51" s="1572">
        <f>'2.5'!X174</f>
        <v>0</v>
      </c>
    </row>
    <row r="52" spans="1:18" s="505" customFormat="1" ht="25.5" customHeight="1" outlineLevel="2" thickBot="1" x14ac:dyDescent="0.45">
      <c r="B52" s="902"/>
      <c r="C52" s="903" t="s">
        <v>962</v>
      </c>
      <c r="D52" s="904" t="s">
        <v>958</v>
      </c>
      <c r="E52" s="1618">
        <f>'2.5'!R175</f>
        <v>0</v>
      </c>
      <c r="F52" s="1621">
        <f>'2.5'!S175</f>
        <v>0</v>
      </c>
      <c r="G52" s="1621">
        <f>'2.5'!T175</f>
        <v>0</v>
      </c>
      <c r="H52" s="1621">
        <f>'2.5'!U175</f>
        <v>0</v>
      </c>
      <c r="I52" s="1621">
        <f>'2.5'!V175</f>
        <v>0</v>
      </c>
      <c r="J52" s="1621">
        <f>'2.5'!W175</f>
        <v>0</v>
      </c>
      <c r="K52" s="1623">
        <f>'2.5'!X175</f>
        <v>0</v>
      </c>
    </row>
    <row r="53" spans="1:18" s="505" customFormat="1" ht="25.5" customHeight="1" outlineLevel="1" thickBot="1" x14ac:dyDescent="0.4">
      <c r="A53" s="70">
        <f>IF(SUM($C53:$I53)&gt;0,1,0)</f>
        <v>0</v>
      </c>
      <c r="B53" s="15" t="s">
        <v>139</v>
      </c>
      <c r="C53" s="70"/>
      <c r="D53" s="70"/>
      <c r="E53" s="70">
        <f>IF(OR(ISERROR(SUM(E12:E52)),ROUND(SUM(E16,E18,E20,E29,E31,E33,E38,E40,E42,E48,E50,E52)-'2.5'!R177,4)&lt;&gt;0),1,0)</f>
        <v>0</v>
      </c>
      <c r="F53" s="70">
        <f>IF(OR(ISERROR(SUM(F12:F52)),ROUND(SUM(F16,F18,F20,F29,F31,F33,F38,F40,F42,F48,F50,F52)-'2.5'!S177,4)&lt;&gt;0),1,0)</f>
        <v>0</v>
      </c>
      <c r="G53" s="70">
        <f>IF(OR(ISERROR(SUM(G12:G52)),ROUND(SUM(G16,G18,G20,G29,G31,G33,G38,G40,G42,G48,G50,G52)-'2.5'!T177,4)&lt;&gt;0),1,0)</f>
        <v>0</v>
      </c>
      <c r="H53" s="70">
        <f>IF(OR(ISERROR(SUM(H12:H52)),ROUND(SUM(H16,H18,H20,H29,H31,H33,H38,H40,H42,H48,H50,H52)-'2.5'!U177,4)&lt;&gt;0),1,0)</f>
        <v>0</v>
      </c>
      <c r="I53" s="70">
        <f>IF(OR(ISERROR(SUM(I12:I52)),ROUND(SUM(I16,I18,I20,I29,I31,I33,I38,I40,I42,I48,I50,I52)-'2.5'!V177,4)&lt;&gt;0),1,0)</f>
        <v>0</v>
      </c>
      <c r="J53" s="70">
        <f>IF(OR(ISERROR(SUM(J12:J52)),ROUND(SUM(J16,J18,J20,J29,J31,J33,J38,J40,J42,J48,J50,J52)-'2.5'!W177,4)&lt;&gt;0),1,0)</f>
        <v>0</v>
      </c>
      <c r="K53" s="70">
        <f>IF(OR(ISERROR(SUM(K12:K52)),ROUND(SUM(K16,K18,K20,K29,K31,K33,K38,K40,K42,K48,K50,K52)-'2.5'!X177,4)&lt;&gt;0),1,0)</f>
        <v>0</v>
      </c>
    </row>
    <row r="54" spans="1:18" s="568" customFormat="1" ht="25.5" customHeight="1" outlineLevel="1" thickBot="1" x14ac:dyDescent="0.5">
      <c r="A54" s="854"/>
      <c r="B54" s="866" t="s">
        <v>971</v>
      </c>
      <c r="C54" s="867"/>
      <c r="D54" s="868"/>
      <c r="E54" s="868"/>
      <c r="F54" s="868"/>
      <c r="G54" s="868"/>
      <c r="H54" s="868"/>
      <c r="I54" s="868"/>
      <c r="J54" s="868"/>
      <c r="K54" s="869"/>
      <c r="L54" s="505"/>
      <c r="N54" s="505"/>
      <c r="O54" s="505"/>
      <c r="P54" s="505"/>
      <c r="Q54" s="505"/>
      <c r="R54" s="505"/>
    </row>
    <row r="55" spans="1:18" ht="32.25" customHeight="1" outlineLevel="2" x14ac:dyDescent="0.45">
      <c r="B55" s="2390" t="s">
        <v>948</v>
      </c>
      <c r="C55" s="2390" t="s">
        <v>949</v>
      </c>
      <c r="D55" s="2391" t="s">
        <v>950</v>
      </c>
      <c r="E55" s="2291" t="s">
        <v>983</v>
      </c>
      <c r="F55" s="2291"/>
      <c r="G55" s="2291"/>
      <c r="H55" s="2291"/>
      <c r="I55" s="2291"/>
      <c r="J55" s="2291"/>
      <c r="K55" s="2292"/>
    </row>
    <row r="56" spans="1:18" s="862" customFormat="1" ht="15.75" customHeight="1" outlineLevel="2" thickBot="1" x14ac:dyDescent="0.5">
      <c r="A56" s="854"/>
      <c r="B56" s="2237"/>
      <c r="C56" s="2237"/>
      <c r="D56" s="2387"/>
      <c r="E56" s="870" t="s">
        <v>734</v>
      </c>
      <c r="F56" s="871" t="s">
        <v>735</v>
      </c>
      <c r="G56" s="871" t="s">
        <v>736</v>
      </c>
      <c r="H56" s="871" t="s">
        <v>737</v>
      </c>
      <c r="I56" s="871" t="s">
        <v>738</v>
      </c>
      <c r="J56" s="871" t="s">
        <v>739</v>
      </c>
      <c r="K56" s="905" t="s">
        <v>740</v>
      </c>
      <c r="L56" s="505"/>
      <c r="M56" s="505"/>
      <c r="N56" s="505"/>
      <c r="O56" s="505"/>
      <c r="P56" s="505"/>
      <c r="Q56" s="505"/>
      <c r="R56" s="505"/>
    </row>
    <row r="57" spans="1:18" s="862" customFormat="1" ht="15.75" customHeight="1" outlineLevel="2" x14ac:dyDescent="0.45">
      <c r="A57" s="854"/>
      <c r="B57" s="874" t="s">
        <v>951</v>
      </c>
      <c r="C57" s="906" t="s">
        <v>952</v>
      </c>
      <c r="D57" s="907" t="s">
        <v>953</v>
      </c>
      <c r="E57" s="1563">
        <f>'2.5'!R183</f>
        <v>197.07142857142858</v>
      </c>
      <c r="F57" s="1571">
        <f>'2.5'!S183</f>
        <v>244.2202380952381</v>
      </c>
      <c r="G57" s="1571">
        <f>'2.5'!T183</f>
        <v>345.40476190476193</v>
      </c>
      <c r="H57" s="1571">
        <f>'2.5'!U183</f>
        <v>411.09523809523813</v>
      </c>
      <c r="I57" s="1571">
        <f>'2.5'!V183</f>
        <v>420.10119047619048</v>
      </c>
      <c r="J57" s="1571">
        <f>'2.5'!W183</f>
        <v>205.01785714285714</v>
      </c>
      <c r="K57" s="1572">
        <f>'2.5'!X183</f>
        <v>207.13690476190479</v>
      </c>
      <c r="L57" s="505"/>
      <c r="M57" s="505"/>
      <c r="N57" s="505"/>
      <c r="O57" s="505"/>
      <c r="P57" s="505"/>
      <c r="Q57" s="505"/>
      <c r="R57" s="505"/>
    </row>
    <row r="58" spans="1:18" s="862" customFormat="1" ht="15.75" customHeight="1" outlineLevel="2" x14ac:dyDescent="0.45">
      <c r="A58" s="854"/>
      <c r="B58" s="877"/>
      <c r="C58" s="908" t="s">
        <v>954</v>
      </c>
      <c r="D58" s="909" t="s">
        <v>953</v>
      </c>
      <c r="E58" s="1568">
        <f>'2.5'!R184</f>
        <v>123.44642857142858</v>
      </c>
      <c r="F58" s="1571">
        <f>'2.5'!S184</f>
        <v>152.98065476190479</v>
      </c>
      <c r="G58" s="1571">
        <f>'2.5'!T184</f>
        <v>216.36309523809527</v>
      </c>
      <c r="H58" s="1571">
        <f>'2.5'!U184</f>
        <v>257.51190476190482</v>
      </c>
      <c r="I58" s="1571">
        <f>'2.5'!V184</f>
        <v>263.15327380952385</v>
      </c>
      <c r="J58" s="1571">
        <f>'2.5'!W184</f>
        <v>128.42410714285717</v>
      </c>
      <c r="K58" s="1572">
        <f>'2.5'!X184</f>
        <v>129.75148809523813</v>
      </c>
      <c r="L58" s="505"/>
      <c r="M58" s="505"/>
      <c r="N58" s="505"/>
      <c r="O58" s="505"/>
      <c r="P58" s="505"/>
      <c r="Q58" s="505"/>
      <c r="R58" s="505"/>
    </row>
    <row r="59" spans="1:18" s="862" customFormat="1" ht="15.75" customHeight="1" outlineLevel="2" x14ac:dyDescent="0.45">
      <c r="A59" s="854"/>
      <c r="B59" s="877"/>
      <c r="C59" s="910" t="s">
        <v>955</v>
      </c>
      <c r="D59" s="911" t="s">
        <v>956</v>
      </c>
      <c r="E59" s="1634">
        <f>'2.5'!R185</f>
        <v>0.78219642857142846</v>
      </c>
      <c r="F59" s="1635">
        <f>'2.5'!S185</f>
        <v>0.9693348214285713</v>
      </c>
      <c r="G59" s="1635">
        <f>'2.5'!T185</f>
        <v>1.3709464285714283</v>
      </c>
      <c r="H59" s="1635">
        <f>'2.5'!U185</f>
        <v>1.6316785714285711</v>
      </c>
      <c r="I59" s="1635">
        <f>'2.5'!V185</f>
        <v>1.6674241071428566</v>
      </c>
      <c r="J59" s="1635">
        <f>'2.5'!W185</f>
        <v>0.81373660714285689</v>
      </c>
      <c r="K59" s="1636">
        <f>'2.5'!X185</f>
        <v>0.82214732142857128</v>
      </c>
      <c r="L59" s="505"/>
      <c r="M59" s="505"/>
      <c r="N59" s="505"/>
      <c r="O59" s="505"/>
      <c r="P59" s="505"/>
      <c r="Q59" s="505"/>
      <c r="R59" s="505"/>
    </row>
    <row r="60" spans="1:18" s="862" customFormat="1" ht="15.75" customHeight="1" outlineLevel="2" x14ac:dyDescent="0.45">
      <c r="A60" s="854"/>
      <c r="B60" s="877"/>
      <c r="C60" s="912" t="s">
        <v>955</v>
      </c>
      <c r="D60" s="913" t="s">
        <v>953</v>
      </c>
      <c r="E60" s="1634">
        <f>'2.5'!R186</f>
        <v>0</v>
      </c>
      <c r="F60" s="1635">
        <f>'2.5'!S186</f>
        <v>0</v>
      </c>
      <c r="G60" s="1635">
        <f>'2.5'!T186</f>
        <v>0</v>
      </c>
      <c r="H60" s="1635">
        <f>'2.5'!U186</f>
        <v>0</v>
      </c>
      <c r="I60" s="1635">
        <f>'2.5'!V186</f>
        <v>0</v>
      </c>
      <c r="J60" s="1635">
        <f>'2.5'!W186</f>
        <v>0</v>
      </c>
      <c r="K60" s="1636">
        <f>'2.5'!X186</f>
        <v>0</v>
      </c>
      <c r="L60" s="505"/>
      <c r="M60" s="505"/>
      <c r="N60" s="505"/>
      <c r="O60" s="505"/>
      <c r="P60" s="505"/>
      <c r="Q60" s="505"/>
      <c r="R60" s="505"/>
    </row>
    <row r="61" spans="1:18" s="862" customFormat="1" ht="15" customHeight="1" outlineLevel="2" x14ac:dyDescent="0.45">
      <c r="A61" s="854"/>
      <c r="B61" s="877"/>
      <c r="C61" s="908" t="s">
        <v>957</v>
      </c>
      <c r="D61" s="909" t="s">
        <v>958</v>
      </c>
      <c r="E61" s="1634">
        <f>'2.5'!R187</f>
        <v>2358766.0214081649</v>
      </c>
      <c r="F61" s="1635">
        <f>'2.5'!S187</f>
        <v>2467697.538353804</v>
      </c>
      <c r="G61" s="1635">
        <f>'2.5'!T187</f>
        <v>2694718.8691780949</v>
      </c>
      <c r="H61" s="1635">
        <f>'2.5'!U187</f>
        <v>2850412.5221119155</v>
      </c>
      <c r="I61" s="1635">
        <f>'2.5'!V187</f>
        <v>2890109.5503191021</v>
      </c>
      <c r="J61" s="1635">
        <f>'2.5'!W187</f>
        <v>2448594.4353743792</v>
      </c>
      <c r="K61" s="1636">
        <f>'2.5'!X187</f>
        <v>2469275.2612743936</v>
      </c>
      <c r="L61" s="505"/>
      <c r="M61" s="505"/>
      <c r="N61" s="505"/>
      <c r="O61" s="505"/>
      <c r="P61" s="505"/>
      <c r="Q61" s="505"/>
      <c r="R61" s="505"/>
    </row>
    <row r="62" spans="1:18" s="862" customFormat="1" outlineLevel="2" x14ac:dyDescent="0.45">
      <c r="A62" s="854"/>
      <c r="B62" s="877"/>
      <c r="C62" s="910" t="s">
        <v>959</v>
      </c>
      <c r="D62" s="911" t="s">
        <v>960</v>
      </c>
      <c r="E62" s="1568">
        <f>'2.5'!R188</f>
        <v>0</v>
      </c>
      <c r="F62" s="1571">
        <f>'2.5'!S188</f>
        <v>0</v>
      </c>
      <c r="G62" s="1571">
        <f>'2.5'!T188</f>
        <v>0</v>
      </c>
      <c r="H62" s="1571">
        <f>'2.5'!U188</f>
        <v>0</v>
      </c>
      <c r="I62" s="1571">
        <f>'2.5'!V188</f>
        <v>0</v>
      </c>
      <c r="J62" s="1571">
        <f>'2.5'!W188</f>
        <v>0</v>
      </c>
      <c r="K62" s="1572">
        <f>'2.5'!X188</f>
        <v>0</v>
      </c>
      <c r="L62" s="505"/>
      <c r="M62" s="505"/>
      <c r="N62" s="505"/>
      <c r="O62" s="505"/>
      <c r="P62" s="505"/>
      <c r="Q62" s="505"/>
      <c r="R62" s="505"/>
    </row>
    <row r="63" spans="1:18" s="862" customFormat="1" outlineLevel="2" x14ac:dyDescent="0.45">
      <c r="A63" s="854"/>
      <c r="B63" s="877"/>
      <c r="C63" s="912" t="s">
        <v>961</v>
      </c>
      <c r="D63" s="913" t="s">
        <v>958</v>
      </c>
      <c r="E63" s="1568">
        <f>'2.5'!R189</f>
        <v>491070.72791826556</v>
      </c>
      <c r="F63" s="1571">
        <f>'2.5'!S189</f>
        <v>513749.14486773522</v>
      </c>
      <c r="G63" s="1571">
        <f>'2.5'!T189</f>
        <v>561012.64161520102</v>
      </c>
      <c r="H63" s="1571">
        <f>'2.5'!U189</f>
        <v>593426.45238937065</v>
      </c>
      <c r="I63" s="1571">
        <f>'2.5'!V189</f>
        <v>601690.96373172814</v>
      </c>
      <c r="J63" s="1571">
        <f>'2.5'!W189</f>
        <v>509772.07609513885</v>
      </c>
      <c r="K63" s="1572">
        <f>'2.5'!X189</f>
        <v>514077.6104874853</v>
      </c>
      <c r="L63" s="505"/>
      <c r="M63" s="505"/>
      <c r="N63" s="505"/>
      <c r="O63" s="505"/>
      <c r="P63" s="505"/>
      <c r="Q63" s="505"/>
      <c r="R63" s="505"/>
    </row>
    <row r="64" spans="1:18" s="862" customFormat="1" outlineLevel="2" x14ac:dyDescent="0.45">
      <c r="A64" s="854"/>
      <c r="B64" s="877"/>
      <c r="C64" s="912" t="s">
        <v>962</v>
      </c>
      <c r="D64" s="913" t="s">
        <v>960</v>
      </c>
      <c r="E64" s="1568">
        <f>'2.5'!R190</f>
        <v>8.5205714285714294</v>
      </c>
      <c r="F64" s="1571">
        <f>'2.5'!S190</f>
        <v>10.559095238095239</v>
      </c>
      <c r="G64" s="1571">
        <f>'2.5'!T190</f>
        <v>14.933904761904763</v>
      </c>
      <c r="H64" s="1571">
        <f>'2.5'!U190</f>
        <v>17.774095238095239</v>
      </c>
      <c r="I64" s="1571">
        <f>'2.5'!V190</f>
        <v>18.163476190476189</v>
      </c>
      <c r="J64" s="1571">
        <f>'2.5'!W190</f>
        <v>8.8641428571428555</v>
      </c>
      <c r="K64" s="1572">
        <f>'2.5'!X190</f>
        <v>8.9557619047619035</v>
      </c>
      <c r="L64" s="505"/>
      <c r="M64" s="505"/>
      <c r="N64" s="505"/>
      <c r="O64" s="505"/>
      <c r="P64" s="505"/>
      <c r="Q64" s="505"/>
      <c r="R64" s="505"/>
    </row>
    <row r="65" spans="1:18" s="862" customFormat="1" outlineLevel="2" x14ac:dyDescent="0.45">
      <c r="A65" s="854"/>
      <c r="B65" s="877"/>
      <c r="C65" s="908" t="s">
        <v>962</v>
      </c>
      <c r="D65" s="909" t="s">
        <v>958</v>
      </c>
      <c r="E65" s="1568">
        <f>'2.5'!R191</f>
        <v>1563870.4420673572</v>
      </c>
      <c r="F65" s="1571">
        <f>'2.5'!S191</f>
        <v>1636092.4335725359</v>
      </c>
      <c r="G65" s="1571">
        <f>'2.5'!T191</f>
        <v>1786608.4007234245</v>
      </c>
      <c r="H65" s="1571">
        <f>'2.5'!U191</f>
        <v>1889833.8582850597</v>
      </c>
      <c r="I65" s="1571">
        <f>'2.5'!V191</f>
        <v>1916153.1322137523</v>
      </c>
      <c r="J65" s="1571">
        <f>'2.5'!W191</f>
        <v>1623427.0068917428</v>
      </c>
      <c r="K65" s="1572">
        <f>'2.5'!X191</f>
        <v>1637138.4696010733</v>
      </c>
      <c r="L65" s="505"/>
      <c r="M65" s="505"/>
      <c r="N65" s="505"/>
      <c r="O65" s="505"/>
      <c r="P65" s="505"/>
      <c r="Q65" s="505"/>
      <c r="R65" s="505"/>
    </row>
    <row r="66" spans="1:18" s="862" customFormat="1" ht="15.75" customHeight="1" outlineLevel="2" x14ac:dyDescent="0.45">
      <c r="A66" s="854"/>
      <c r="B66" s="877"/>
      <c r="C66" s="910" t="s">
        <v>963</v>
      </c>
      <c r="D66" s="911" t="s">
        <v>953</v>
      </c>
      <c r="E66" s="1634">
        <f>'2.5'!R192</f>
        <v>3.3684622810651952</v>
      </c>
      <c r="F66" s="1635">
        <f>'2.5'!S192</f>
        <v>3.3684622810651952</v>
      </c>
      <c r="G66" s="1635">
        <f>'2.5'!T192</f>
        <v>3.3684622810651952</v>
      </c>
      <c r="H66" s="1635">
        <f>'2.5'!U192</f>
        <v>3.3684622810651952</v>
      </c>
      <c r="I66" s="1635">
        <f>'2.5'!V192</f>
        <v>3.3684622810651952</v>
      </c>
      <c r="J66" s="1635">
        <f>'2.5'!W192</f>
        <v>3.3684622810651952</v>
      </c>
      <c r="K66" s="1636">
        <f>'2.5'!X192</f>
        <v>3.3684622810651952</v>
      </c>
      <c r="L66" s="505"/>
      <c r="M66" s="505"/>
      <c r="N66" s="505"/>
      <c r="O66" s="505"/>
      <c r="P66" s="505"/>
      <c r="Q66" s="505"/>
      <c r="R66" s="505"/>
    </row>
    <row r="67" spans="1:18" s="862" customFormat="1" ht="15.75" customHeight="1" outlineLevel="2" x14ac:dyDescent="0.45">
      <c r="A67" s="854"/>
      <c r="B67" s="877"/>
      <c r="C67" s="912" t="s">
        <v>964</v>
      </c>
      <c r="D67" s="913" t="s">
        <v>953</v>
      </c>
      <c r="E67" s="1634">
        <f>'2.5'!R193</f>
        <v>1125.5</v>
      </c>
      <c r="F67" s="1635">
        <f>'2.5'!S193</f>
        <v>1125.5</v>
      </c>
      <c r="G67" s="1635">
        <f>'2.5'!T193</f>
        <v>1125.5</v>
      </c>
      <c r="H67" s="1635">
        <f>'2.5'!U193</f>
        <v>1125.5</v>
      </c>
      <c r="I67" s="1635">
        <f>'2.5'!V193</f>
        <v>1125.5</v>
      </c>
      <c r="J67" s="1635">
        <f>'2.5'!W193</f>
        <v>1125.5</v>
      </c>
      <c r="K67" s="1636">
        <f>'2.5'!X193</f>
        <v>1125.5</v>
      </c>
      <c r="L67" s="505"/>
      <c r="M67" s="505"/>
      <c r="N67" s="505"/>
      <c r="O67" s="505"/>
      <c r="P67" s="505"/>
      <c r="Q67" s="505"/>
      <c r="R67" s="505"/>
    </row>
    <row r="68" spans="1:18" s="862" customFormat="1" ht="15" customHeight="1" outlineLevel="2" x14ac:dyDescent="0.45">
      <c r="A68" s="854"/>
      <c r="B68" s="877"/>
      <c r="C68" s="912" t="s">
        <v>965</v>
      </c>
      <c r="D68" s="913" t="s">
        <v>953</v>
      </c>
      <c r="E68" s="1634">
        <f>'2.5'!R194</f>
        <v>4.25</v>
      </c>
      <c r="F68" s="1635">
        <f>'2.5'!S194</f>
        <v>4.25</v>
      </c>
      <c r="G68" s="1635">
        <f>'2.5'!T194</f>
        <v>4.25</v>
      </c>
      <c r="H68" s="1635">
        <f>'2.5'!U194</f>
        <v>4.25</v>
      </c>
      <c r="I68" s="1635">
        <f>'2.5'!V194</f>
        <v>4.25</v>
      </c>
      <c r="J68" s="1635">
        <f>'2.5'!W194</f>
        <v>4.25</v>
      </c>
      <c r="K68" s="1636">
        <f>'2.5'!X194</f>
        <v>4.25</v>
      </c>
      <c r="L68" s="505"/>
      <c r="M68" s="505"/>
      <c r="N68" s="505"/>
      <c r="O68" s="505"/>
      <c r="P68" s="505"/>
      <c r="Q68" s="505"/>
      <c r="R68" s="505"/>
    </row>
    <row r="69" spans="1:18" s="862" customFormat="1" ht="15" customHeight="1" outlineLevel="2" thickBot="1" x14ac:dyDescent="0.5">
      <c r="A69" s="854"/>
      <c r="B69" s="891"/>
      <c r="C69" s="914" t="s">
        <v>117</v>
      </c>
      <c r="D69" s="915" t="s">
        <v>966</v>
      </c>
      <c r="E69" s="1637">
        <f>'2.5'!R195</f>
        <v>117670</v>
      </c>
      <c r="F69" s="1638">
        <f>'2.5'!S195</f>
        <v>117670</v>
      </c>
      <c r="G69" s="1638">
        <f>'2.5'!T195</f>
        <v>270842.49427206715</v>
      </c>
      <c r="H69" s="1638">
        <f>'2.5'!U195</f>
        <v>270242.31476819137</v>
      </c>
      <c r="I69" s="1638">
        <f>'2.5'!V195</f>
        <v>269017.63435733988</v>
      </c>
      <c r="J69" s="1638">
        <f>'2.5'!W195</f>
        <v>268327.7093431002</v>
      </c>
      <c r="K69" s="1639">
        <f>'2.5'!X195</f>
        <v>267815.47510381899</v>
      </c>
      <c r="L69" s="505"/>
      <c r="M69" s="505"/>
      <c r="N69" s="505"/>
      <c r="O69" s="505"/>
      <c r="P69" s="505"/>
      <c r="Q69" s="505"/>
      <c r="R69" s="505"/>
    </row>
    <row r="70" spans="1:18" s="862" customFormat="1" ht="15.75" customHeight="1" outlineLevel="2" x14ac:dyDescent="0.45">
      <c r="A70" s="854"/>
      <c r="B70" s="894" t="s">
        <v>967</v>
      </c>
      <c r="C70" s="916" t="s">
        <v>952</v>
      </c>
      <c r="D70" s="911" t="s">
        <v>953</v>
      </c>
      <c r="E70" s="1605">
        <f>'2.5'!R196</f>
        <v>64.214285714285722</v>
      </c>
      <c r="F70" s="1566">
        <f>'2.5'!S196</f>
        <v>79.577380952380963</v>
      </c>
      <c r="G70" s="1566">
        <f>'2.5'!T196</f>
        <v>112.54761904761907</v>
      </c>
      <c r="H70" s="1566">
        <f>'2.5'!U196</f>
        <v>133.95238095238096</v>
      </c>
      <c r="I70" s="1566">
        <f>'2.5'!V196</f>
        <v>136.88690476190476</v>
      </c>
      <c r="J70" s="1566">
        <f>'2.5'!W196</f>
        <v>66.803571428571431</v>
      </c>
      <c r="K70" s="1567">
        <f>'2.5'!X196</f>
        <v>67.49404761904762</v>
      </c>
      <c r="L70" s="505"/>
      <c r="M70" s="505"/>
      <c r="N70" s="505"/>
      <c r="O70" s="505"/>
      <c r="P70" s="505"/>
      <c r="Q70" s="505"/>
      <c r="R70" s="505"/>
    </row>
    <row r="71" spans="1:18" s="862" customFormat="1" ht="15" customHeight="1" outlineLevel="2" x14ac:dyDescent="0.45">
      <c r="A71" s="854"/>
      <c r="B71" s="895"/>
      <c r="C71" s="917" t="s">
        <v>954</v>
      </c>
      <c r="D71" s="909" t="s">
        <v>953</v>
      </c>
      <c r="E71" s="1568">
        <f>'2.5'!R197</f>
        <v>28.785714285714288</v>
      </c>
      <c r="F71" s="1571">
        <f>'2.5'!S197</f>
        <v>35.672619047619051</v>
      </c>
      <c r="G71" s="1571">
        <f>'2.5'!T197</f>
        <v>50.452380952380956</v>
      </c>
      <c r="H71" s="1571">
        <f>'2.5'!U197</f>
        <v>60.047619047619051</v>
      </c>
      <c r="I71" s="1571">
        <f>'2.5'!V197</f>
        <v>61.363095238095234</v>
      </c>
      <c r="J71" s="1571">
        <f>'2.5'!W197</f>
        <v>29.946428571428569</v>
      </c>
      <c r="K71" s="1572">
        <f>'2.5'!X197</f>
        <v>30.255952380952383</v>
      </c>
      <c r="L71" s="505"/>
      <c r="M71" s="505"/>
      <c r="N71" s="505"/>
      <c r="O71" s="505"/>
      <c r="P71" s="505"/>
      <c r="Q71" s="505"/>
      <c r="R71" s="505"/>
    </row>
    <row r="72" spans="1:18" s="862" customFormat="1" outlineLevel="2" x14ac:dyDescent="0.45">
      <c r="A72" s="854"/>
      <c r="B72" s="895"/>
      <c r="C72" s="918" t="s">
        <v>955</v>
      </c>
      <c r="D72" s="911" t="s">
        <v>956</v>
      </c>
      <c r="E72" s="1634">
        <f>'2.5'!R198</f>
        <v>3.8833035714285713</v>
      </c>
      <c r="F72" s="1635">
        <f>'2.5'!S198</f>
        <v>4.8123735119047621</v>
      </c>
      <c r="G72" s="1635">
        <f>'2.5'!T198</f>
        <v>6.8062202380952384</v>
      </c>
      <c r="H72" s="1635">
        <f>'2.5'!U198</f>
        <v>8.100654761904762</v>
      </c>
      <c r="I72" s="1635">
        <f>'2.5'!V198</f>
        <v>8.2781175595238086</v>
      </c>
      <c r="J72" s="1635">
        <f>'2.5'!W198</f>
        <v>4.0398883928571427</v>
      </c>
      <c r="K72" s="1636">
        <f>'2.5'!X198</f>
        <v>4.0816443452380957</v>
      </c>
      <c r="L72" s="505"/>
      <c r="M72" s="505"/>
      <c r="N72" s="505"/>
      <c r="O72" s="505"/>
      <c r="P72" s="505"/>
      <c r="Q72" s="505"/>
      <c r="R72" s="505"/>
    </row>
    <row r="73" spans="1:18" s="862" customFormat="1" outlineLevel="2" x14ac:dyDescent="0.45">
      <c r="A73" s="854"/>
      <c r="B73" s="895"/>
      <c r="C73" s="919" t="s">
        <v>955</v>
      </c>
      <c r="D73" s="913" t="s">
        <v>953</v>
      </c>
      <c r="E73" s="1634">
        <f>'2.5'!R199</f>
        <v>0</v>
      </c>
      <c r="F73" s="1635">
        <f>'2.5'!S199</f>
        <v>0</v>
      </c>
      <c r="G73" s="1635">
        <f>'2.5'!T199</f>
        <v>0</v>
      </c>
      <c r="H73" s="1635">
        <f>'2.5'!U199</f>
        <v>0</v>
      </c>
      <c r="I73" s="1635">
        <f>'2.5'!V199</f>
        <v>0</v>
      </c>
      <c r="J73" s="1635">
        <f>'2.5'!W199</f>
        <v>0</v>
      </c>
      <c r="K73" s="1636">
        <f>'2.5'!X199</f>
        <v>0</v>
      </c>
      <c r="L73" s="505"/>
      <c r="M73" s="505"/>
      <c r="N73" s="505"/>
      <c r="O73" s="505"/>
      <c r="P73" s="505"/>
      <c r="Q73" s="505"/>
      <c r="R73" s="505"/>
    </row>
    <row r="74" spans="1:18" s="862" customFormat="1" outlineLevel="2" x14ac:dyDescent="0.45">
      <c r="A74" s="854"/>
      <c r="B74" s="895"/>
      <c r="C74" s="917" t="s">
        <v>957</v>
      </c>
      <c r="D74" s="909" t="s">
        <v>958</v>
      </c>
      <c r="E74" s="1634">
        <f>'2.5'!R200</f>
        <v>2751738.1399030359</v>
      </c>
      <c r="F74" s="1635">
        <f>'2.5'!S200</f>
        <v>2878817.7260494651</v>
      </c>
      <c r="G74" s="1635">
        <f>'2.5'!T200</f>
        <v>3143660.9741422976</v>
      </c>
      <c r="H74" s="1635">
        <f>'2.5'!U200</f>
        <v>3325293.3018214339</v>
      </c>
      <c r="I74" s="1635">
        <f>'2.5'!V200</f>
        <v>3371603.8835269096</v>
      </c>
      <c r="J74" s="1635">
        <f>'2.5'!W200</f>
        <v>2856532.0323512</v>
      </c>
      <c r="K74" s="1636">
        <f>'2.5'!X200</f>
        <v>2880658.2987452662</v>
      </c>
      <c r="L74" s="505"/>
      <c r="M74" s="505"/>
      <c r="N74" s="505"/>
      <c r="O74" s="505"/>
      <c r="P74" s="505"/>
      <c r="Q74" s="505"/>
      <c r="R74" s="505"/>
    </row>
    <row r="75" spans="1:18" s="862" customFormat="1" outlineLevel="2" x14ac:dyDescent="0.45">
      <c r="A75" s="854"/>
      <c r="B75" s="895"/>
      <c r="C75" s="918" t="s">
        <v>959</v>
      </c>
      <c r="D75" s="911" t="s">
        <v>960</v>
      </c>
      <c r="E75" s="1568">
        <f>'2.5'!R201</f>
        <v>2.1625267857142858</v>
      </c>
      <c r="F75" s="1571">
        <f>'2.5'!S201</f>
        <v>2.6799055059523811</v>
      </c>
      <c r="G75" s="1571">
        <f>'2.5'!T201</f>
        <v>3.7902351190476193</v>
      </c>
      <c r="H75" s="1571">
        <f>'2.5'!U201</f>
        <v>4.511077380952381</v>
      </c>
      <c r="I75" s="1571">
        <f>'2.5'!V201</f>
        <v>4.6099025297619045</v>
      </c>
      <c r="J75" s="1571">
        <f>'2.5'!W201</f>
        <v>2.2497254464285712</v>
      </c>
      <c r="K75" s="1572">
        <f>'2.5'!X201</f>
        <v>2.2729784226190475</v>
      </c>
      <c r="L75" s="505"/>
      <c r="M75" s="505"/>
      <c r="N75" s="505"/>
      <c r="O75" s="505"/>
      <c r="P75" s="505"/>
      <c r="Q75" s="505"/>
      <c r="R75" s="505"/>
    </row>
    <row r="76" spans="1:18" s="862" customFormat="1" outlineLevel="2" x14ac:dyDescent="0.45">
      <c r="A76" s="854"/>
      <c r="B76" s="895"/>
      <c r="C76" s="919" t="s">
        <v>961</v>
      </c>
      <c r="D76" s="920" t="s">
        <v>958</v>
      </c>
      <c r="E76" s="1568">
        <f>'2.5'!R202</f>
        <v>867600.40789155883</v>
      </c>
      <c r="F76" s="1571">
        <f>'2.5'!S202</f>
        <v>907667.55642452848</v>
      </c>
      <c r="G76" s="1571">
        <f>'2.5'!T202</f>
        <v>991170.45473474462</v>
      </c>
      <c r="H76" s="1571">
        <f>'2.5'!U202</f>
        <v>1048437.6340842538</v>
      </c>
      <c r="I76" s="1571">
        <f>'2.5'!V202</f>
        <v>1063038.9796827787</v>
      </c>
      <c r="J76" s="1571">
        <f>'2.5'!W202</f>
        <v>900641.06045734952</v>
      </c>
      <c r="K76" s="1572">
        <f>'2.5'!X202</f>
        <v>908247.87386043358</v>
      </c>
      <c r="L76" s="505"/>
      <c r="M76" s="505"/>
      <c r="N76" s="505"/>
      <c r="O76" s="505"/>
      <c r="P76" s="505"/>
      <c r="Q76" s="505"/>
      <c r="R76" s="505"/>
    </row>
    <row r="77" spans="1:18" s="862" customFormat="1" outlineLevel="2" x14ac:dyDescent="0.45">
      <c r="A77" s="854"/>
      <c r="B77" s="895"/>
      <c r="C77" s="919" t="s">
        <v>962</v>
      </c>
      <c r="D77" s="920" t="s">
        <v>960</v>
      </c>
      <c r="E77" s="1568">
        <f>'2.5'!R203</f>
        <v>2.7816964285714287</v>
      </c>
      <c r="F77" s="1571">
        <f>'2.5'!S203</f>
        <v>3.4472098214285718</v>
      </c>
      <c r="G77" s="1571">
        <f>'2.5'!T203</f>
        <v>4.8754464285714292</v>
      </c>
      <c r="H77" s="1571">
        <f>'2.5'!U203</f>
        <v>5.8026785714285722</v>
      </c>
      <c r="I77" s="1571">
        <f>'2.5'!V203</f>
        <v>5.9297991071428573</v>
      </c>
      <c r="J77" s="1571">
        <f>'2.5'!W203</f>
        <v>2.8938616071428571</v>
      </c>
      <c r="K77" s="1572">
        <f>'2.5'!X203</f>
        <v>2.9237723214285718</v>
      </c>
      <c r="L77" s="505"/>
      <c r="M77" s="505"/>
      <c r="N77" s="505"/>
      <c r="O77" s="505"/>
      <c r="P77" s="505"/>
      <c r="Q77" s="505"/>
      <c r="R77" s="505"/>
    </row>
    <row r="78" spans="1:18" s="862" customFormat="1" ht="14.1" outlineLevel="2" thickBot="1" x14ac:dyDescent="0.5">
      <c r="A78" s="854"/>
      <c r="B78" s="899"/>
      <c r="C78" s="921" t="s">
        <v>962</v>
      </c>
      <c r="D78" s="922" t="s">
        <v>958</v>
      </c>
      <c r="E78" s="1618">
        <f>'2.5'!R204</f>
        <v>640533.23068615375</v>
      </c>
      <c r="F78" s="1621">
        <f>'2.5'!S204</f>
        <v>670114.06059444591</v>
      </c>
      <c r="G78" s="1621">
        <f>'2.5'!T204</f>
        <v>731762.6960028623</v>
      </c>
      <c r="H78" s="1621">
        <f>'2.5'!U204</f>
        <v>774041.98848287389</v>
      </c>
      <c r="I78" s="1621">
        <f>'2.5'!V204</f>
        <v>784821.89013289381</v>
      </c>
      <c r="J78" s="1621">
        <f>'2.5'!W204</f>
        <v>664926.52942073648</v>
      </c>
      <c r="K78" s="1623">
        <f>'2.5'!X204</f>
        <v>670542.49815471296</v>
      </c>
      <c r="L78" s="505"/>
      <c r="M78" s="505"/>
      <c r="N78" s="505"/>
      <c r="O78" s="505"/>
      <c r="P78" s="505"/>
      <c r="Q78" s="505"/>
      <c r="R78" s="505"/>
    </row>
    <row r="79" spans="1:18" s="862" customFormat="1" outlineLevel="2" x14ac:dyDescent="0.45">
      <c r="A79" s="854"/>
      <c r="B79" s="894" t="s">
        <v>968</v>
      </c>
      <c r="C79" s="916" t="s">
        <v>952</v>
      </c>
      <c r="D79" s="907" t="s">
        <v>953</v>
      </c>
      <c r="E79" s="1605">
        <f>'2.5'!R205</f>
        <v>290.07142857142861</v>
      </c>
      <c r="F79" s="1566">
        <f>'2.5'!S205</f>
        <v>359.47023809523813</v>
      </c>
      <c r="G79" s="1566">
        <f>'2.5'!T205</f>
        <v>508.40476190476193</v>
      </c>
      <c r="H79" s="1566">
        <f>'2.5'!U205</f>
        <v>605.09523809523807</v>
      </c>
      <c r="I79" s="1566">
        <f>'2.5'!V205</f>
        <v>618.35119047619037</v>
      </c>
      <c r="J79" s="1566">
        <f>'2.5'!W205</f>
        <v>301.76785714285711</v>
      </c>
      <c r="K79" s="1567">
        <f>'2.5'!X205</f>
        <v>304.88690476190476</v>
      </c>
      <c r="L79" s="505"/>
      <c r="M79" s="505"/>
      <c r="N79" s="505"/>
      <c r="O79" s="505"/>
      <c r="P79" s="505"/>
      <c r="Q79" s="505"/>
      <c r="R79" s="505"/>
    </row>
    <row r="80" spans="1:18" s="862" customFormat="1" outlineLevel="2" x14ac:dyDescent="0.45">
      <c r="A80" s="854"/>
      <c r="B80" s="895"/>
      <c r="C80" s="917" t="s">
        <v>954</v>
      </c>
      <c r="D80" s="909" t="s">
        <v>953</v>
      </c>
      <c r="E80" s="1568">
        <f>'2.5'!R206</f>
        <v>4.9821428571428577</v>
      </c>
      <c r="F80" s="1571">
        <f>'2.5'!S206</f>
        <v>6.1741071428571432</v>
      </c>
      <c r="G80" s="1571">
        <f>'2.5'!T206</f>
        <v>8.7321428571428577</v>
      </c>
      <c r="H80" s="1571">
        <f>'2.5'!U206</f>
        <v>10.392857142857144</v>
      </c>
      <c r="I80" s="1571">
        <f>'2.5'!V206</f>
        <v>10.620535714285715</v>
      </c>
      <c r="J80" s="1571">
        <f>'2.5'!W206</f>
        <v>5.1830357142857144</v>
      </c>
      <c r="K80" s="1572">
        <f>'2.5'!X206</f>
        <v>5.2366071428571432</v>
      </c>
      <c r="L80" s="505"/>
      <c r="M80" s="505"/>
      <c r="N80" s="505"/>
      <c r="O80" s="505"/>
      <c r="P80" s="505"/>
      <c r="Q80" s="505"/>
      <c r="R80" s="505"/>
    </row>
    <row r="81" spans="1:18" s="862" customFormat="1" outlineLevel="2" x14ac:dyDescent="0.45">
      <c r="A81" s="854"/>
      <c r="B81" s="895"/>
      <c r="C81" s="918" t="s">
        <v>955</v>
      </c>
      <c r="D81" s="911" t="s">
        <v>956</v>
      </c>
      <c r="E81" s="1634">
        <f>'2.5'!R207</f>
        <v>1.4946428571428572</v>
      </c>
      <c r="F81" s="1635">
        <f>'2.5'!S207</f>
        <v>1.8522321428571429</v>
      </c>
      <c r="G81" s="1635">
        <f>'2.5'!T207</f>
        <v>2.6196428571428569</v>
      </c>
      <c r="H81" s="1635">
        <f>'2.5'!U207</f>
        <v>3.1178571428571424</v>
      </c>
      <c r="I81" s="1635">
        <f>'2.5'!V207</f>
        <v>3.1861607142857138</v>
      </c>
      <c r="J81" s="1635">
        <f>'2.5'!W207</f>
        <v>1.5549107142857139</v>
      </c>
      <c r="K81" s="1636">
        <f>'2.5'!X207</f>
        <v>1.5709821428571427</v>
      </c>
      <c r="L81" s="505"/>
      <c r="M81" s="505"/>
      <c r="N81" s="505"/>
      <c r="O81" s="505"/>
      <c r="P81" s="505"/>
      <c r="Q81" s="505"/>
      <c r="R81" s="505"/>
    </row>
    <row r="82" spans="1:18" s="862" customFormat="1" ht="13.5" customHeight="1" outlineLevel="2" x14ac:dyDescent="0.45">
      <c r="A82" s="854"/>
      <c r="B82" s="895"/>
      <c r="C82" s="919" t="s">
        <v>955</v>
      </c>
      <c r="D82" s="913" t="s">
        <v>953</v>
      </c>
      <c r="E82" s="1634">
        <f>'2.5'!R208</f>
        <v>1.1071428571428572</v>
      </c>
      <c r="F82" s="1635">
        <f>'2.5'!S208</f>
        <v>1.3720238095238095</v>
      </c>
      <c r="G82" s="1635">
        <f>'2.5'!T208</f>
        <v>1.9404761904761905</v>
      </c>
      <c r="H82" s="1635">
        <f>'2.5'!U208</f>
        <v>2.3095238095238098</v>
      </c>
      <c r="I82" s="1635">
        <f>'2.5'!V208</f>
        <v>2.3601190476190479</v>
      </c>
      <c r="J82" s="1635">
        <f>'2.5'!W208</f>
        <v>1.1517857142857144</v>
      </c>
      <c r="K82" s="1636">
        <f>'2.5'!X208</f>
        <v>1.1636904761904765</v>
      </c>
      <c r="L82" s="505"/>
      <c r="M82" s="505"/>
      <c r="N82" s="505"/>
      <c r="O82" s="505"/>
      <c r="P82" s="505"/>
      <c r="Q82" s="505"/>
      <c r="R82" s="505"/>
    </row>
    <row r="83" spans="1:18" s="862" customFormat="1" outlineLevel="2" x14ac:dyDescent="0.45">
      <c r="A83" s="854"/>
      <c r="B83" s="895"/>
      <c r="C83" s="917" t="s">
        <v>957</v>
      </c>
      <c r="D83" s="909" t="s">
        <v>958</v>
      </c>
      <c r="E83" s="1634">
        <f>'2.5'!R209</f>
        <v>712487.53345353971</v>
      </c>
      <c r="F83" s="1635">
        <f>'2.5'!S209</f>
        <v>745391.32599571696</v>
      </c>
      <c r="G83" s="1635">
        <f>'2.5'!T209</f>
        <v>813965.2610839355</v>
      </c>
      <c r="H83" s="1635">
        <f>'2.5'!U209</f>
        <v>860993.99803638877</v>
      </c>
      <c r="I83" s="1635">
        <f>'2.5'!V209</f>
        <v>872984.85997694242</v>
      </c>
      <c r="J83" s="1635">
        <f>'2.5'!W209</f>
        <v>739621.05348899588</v>
      </c>
      <c r="K83" s="1636">
        <f>'2.5'!X209</f>
        <v>745867.89209085389</v>
      </c>
      <c r="L83" s="505"/>
      <c r="M83" s="505"/>
      <c r="N83" s="505"/>
      <c r="O83" s="505"/>
      <c r="P83" s="505"/>
      <c r="Q83" s="505"/>
      <c r="R83" s="505"/>
    </row>
    <row r="84" spans="1:18" s="862" customFormat="1" outlineLevel="2" x14ac:dyDescent="0.45">
      <c r="A84" s="854"/>
      <c r="B84" s="895"/>
      <c r="C84" s="918" t="s">
        <v>959</v>
      </c>
      <c r="D84" s="911" t="s">
        <v>960</v>
      </c>
      <c r="E84" s="1568">
        <f>'2.5'!R210</f>
        <v>1.1619464285714287</v>
      </c>
      <c r="F84" s="1571">
        <f>'2.5'!S210</f>
        <v>1.4399389880952382</v>
      </c>
      <c r="G84" s="1571">
        <f>'2.5'!T210</f>
        <v>2.0365297619047622</v>
      </c>
      <c r="H84" s="1571">
        <f>'2.5'!U210</f>
        <v>2.4238452380952387</v>
      </c>
      <c r="I84" s="1571">
        <f>'2.5'!V210</f>
        <v>2.4769449404761907</v>
      </c>
      <c r="J84" s="1571">
        <f>'2.5'!W210</f>
        <v>1.2087991071428572</v>
      </c>
      <c r="K84" s="1572">
        <f>'2.5'!X210</f>
        <v>1.221293154761905</v>
      </c>
      <c r="L84" s="505"/>
      <c r="M84" s="505"/>
      <c r="N84" s="505"/>
      <c r="O84" s="505"/>
      <c r="P84" s="505"/>
      <c r="Q84" s="505"/>
      <c r="R84" s="505"/>
    </row>
    <row r="85" spans="1:18" s="862" customFormat="1" outlineLevel="2" x14ac:dyDescent="0.45">
      <c r="A85" s="854"/>
      <c r="B85" s="895"/>
      <c r="C85" s="919" t="s">
        <v>961</v>
      </c>
      <c r="D85" s="920" t="s">
        <v>958</v>
      </c>
      <c r="E85" s="1568">
        <f>'2.5'!R211</f>
        <v>385159.95354086376</v>
      </c>
      <c r="F85" s="1571">
        <f>'2.5'!S211</f>
        <v>402947.24470290571</v>
      </c>
      <c r="G85" s="1571">
        <f>'2.5'!T211</f>
        <v>440017.2738789526</v>
      </c>
      <c r="H85" s="1571">
        <f>'2.5'!U211</f>
        <v>465440.29574137455</v>
      </c>
      <c r="I85" s="1571">
        <f>'2.5'!V211</f>
        <v>471922.37382848497</v>
      </c>
      <c r="J85" s="1571">
        <f>'2.5'!W211</f>
        <v>399827.92290953465</v>
      </c>
      <c r="K85" s="1572">
        <f>'2.5'!X211</f>
        <v>403204.86910535995</v>
      </c>
      <c r="L85" s="505"/>
      <c r="M85" s="505"/>
      <c r="N85" s="505"/>
      <c r="O85" s="505"/>
      <c r="P85" s="505"/>
      <c r="Q85" s="505"/>
      <c r="R85" s="505"/>
    </row>
    <row r="86" spans="1:18" s="862" customFormat="1" outlineLevel="2" x14ac:dyDescent="0.45">
      <c r="A86" s="854"/>
      <c r="B86" s="895"/>
      <c r="C86" s="919" t="s">
        <v>962</v>
      </c>
      <c r="D86" s="920" t="s">
        <v>960</v>
      </c>
      <c r="E86" s="1568">
        <f>'2.5'!R212</f>
        <v>8.1840000000000011</v>
      </c>
      <c r="F86" s="1571">
        <f>'2.5'!S212</f>
        <v>10.142000000000001</v>
      </c>
      <c r="G86" s="1571">
        <f>'2.5'!T212</f>
        <v>14.344000000000001</v>
      </c>
      <c r="H86" s="1571">
        <f>'2.5'!U212</f>
        <v>17.072000000000003</v>
      </c>
      <c r="I86" s="1571">
        <f>'2.5'!V212</f>
        <v>17.446000000000002</v>
      </c>
      <c r="J86" s="1571">
        <f>'2.5'!W212</f>
        <v>8.5140000000000011</v>
      </c>
      <c r="K86" s="1572">
        <f>'2.5'!X212</f>
        <v>8.6020000000000021</v>
      </c>
      <c r="L86" s="505"/>
      <c r="M86" s="505"/>
      <c r="N86" s="505"/>
      <c r="O86" s="505"/>
      <c r="P86" s="505"/>
      <c r="Q86" s="505"/>
      <c r="R86" s="505"/>
    </row>
    <row r="87" spans="1:18" s="862" customFormat="1" outlineLevel="2" x14ac:dyDescent="0.45">
      <c r="A87" s="854"/>
      <c r="B87" s="895"/>
      <c r="C87" s="917" t="s">
        <v>962</v>
      </c>
      <c r="D87" s="923" t="s">
        <v>958</v>
      </c>
      <c r="E87" s="1568">
        <f>'2.5'!R213</f>
        <v>1299843.7659768846</v>
      </c>
      <c r="F87" s="1571">
        <f>'2.5'!S213</f>
        <v>1359872.591191038</v>
      </c>
      <c r="G87" s="1571">
        <f>'2.5'!T213</f>
        <v>1484977.0987757123</v>
      </c>
      <c r="H87" s="1571">
        <f>'2.5'!U213</f>
        <v>1570775.1060097567</v>
      </c>
      <c r="I87" s="1571">
        <f>'2.5'!V213</f>
        <v>1592650.923354334</v>
      </c>
      <c r="J87" s="1571">
        <f>'2.5'!W213</f>
        <v>1349345.455776481</v>
      </c>
      <c r="K87" s="1572">
        <f>'2.5'!X213</f>
        <v>1360742.0260074439</v>
      </c>
      <c r="L87" s="505"/>
      <c r="M87" s="505"/>
      <c r="N87" s="505"/>
      <c r="O87" s="505"/>
      <c r="P87" s="505"/>
      <c r="Q87" s="505"/>
      <c r="R87" s="505"/>
    </row>
    <row r="88" spans="1:18" s="862" customFormat="1" ht="14.1" outlineLevel="2" thickBot="1" x14ac:dyDescent="0.5">
      <c r="A88" s="854"/>
      <c r="B88" s="899"/>
      <c r="C88" s="924" t="s">
        <v>969</v>
      </c>
      <c r="D88" s="925" t="s">
        <v>966</v>
      </c>
      <c r="E88" s="1637">
        <f>'2.5'!R214</f>
        <v>8233.2108673247949</v>
      </c>
      <c r="F88" s="1638">
        <f>'2.5'!S214</f>
        <v>8233.2108673247949</v>
      </c>
      <c r="G88" s="1638">
        <f>'2.5'!T214</f>
        <v>8233.2108673247949</v>
      </c>
      <c r="H88" s="1638">
        <f>'2.5'!U214</f>
        <v>8233.2108673247949</v>
      </c>
      <c r="I88" s="1638">
        <f>'2.5'!V214</f>
        <v>8233.2108673247949</v>
      </c>
      <c r="J88" s="1638">
        <f>'2.5'!W214</f>
        <v>8233.2108673247949</v>
      </c>
      <c r="K88" s="1639">
        <f>'2.5'!X214</f>
        <v>8233.2108673247949</v>
      </c>
      <c r="L88" s="505"/>
      <c r="M88" s="505"/>
      <c r="N88" s="505"/>
      <c r="O88" s="505"/>
      <c r="P88" s="505"/>
      <c r="Q88" s="505"/>
      <c r="R88" s="505"/>
    </row>
    <row r="89" spans="1:18" s="862" customFormat="1" outlineLevel="2" x14ac:dyDescent="0.45">
      <c r="A89" s="854"/>
      <c r="B89" s="894" t="s">
        <v>970</v>
      </c>
      <c r="C89" s="910" t="s">
        <v>952</v>
      </c>
      <c r="D89" s="911" t="s">
        <v>953</v>
      </c>
      <c r="E89" s="1605">
        <f>'2.5'!R215</f>
        <v>396.91071428571433</v>
      </c>
      <c r="F89" s="1566">
        <f>'2.5'!S215</f>
        <v>491.87053571428578</v>
      </c>
      <c r="G89" s="1566">
        <f>'2.5'!T215</f>
        <v>695.66071428571433</v>
      </c>
      <c r="H89" s="1566">
        <f>'2.5'!U215</f>
        <v>827.96428571428578</v>
      </c>
      <c r="I89" s="1566">
        <f>'2.5'!V215</f>
        <v>846.10267857142856</v>
      </c>
      <c r="J89" s="1566">
        <f>'2.5'!W215</f>
        <v>412.91517857142856</v>
      </c>
      <c r="K89" s="1567">
        <f>'2.5'!X215</f>
        <v>417.18303571428572</v>
      </c>
      <c r="L89" s="505"/>
      <c r="M89" s="505"/>
      <c r="N89" s="505"/>
      <c r="O89" s="505"/>
      <c r="P89" s="505"/>
      <c r="Q89" s="505"/>
      <c r="R89" s="505"/>
    </row>
    <row r="90" spans="1:18" s="862" customFormat="1" outlineLevel="2" x14ac:dyDescent="0.45">
      <c r="A90" s="854"/>
      <c r="B90" s="895"/>
      <c r="C90" s="917" t="s">
        <v>954</v>
      </c>
      <c r="D90" s="926" t="s">
        <v>953</v>
      </c>
      <c r="E90" s="1568">
        <f>'2.5'!R216</f>
        <v>489.91071428571433</v>
      </c>
      <c r="F90" s="1571">
        <f>'2.5'!S216</f>
        <v>607.12053571428578</v>
      </c>
      <c r="G90" s="1571">
        <f>'2.5'!T216</f>
        <v>858.66071428571433</v>
      </c>
      <c r="H90" s="1571">
        <f>'2.5'!U216</f>
        <v>1021.9642857142858</v>
      </c>
      <c r="I90" s="1571">
        <f>'2.5'!V216</f>
        <v>1044.3526785714287</v>
      </c>
      <c r="J90" s="1571">
        <f>'2.5'!W216</f>
        <v>509.66517857142861</v>
      </c>
      <c r="K90" s="1572">
        <f>'2.5'!X216</f>
        <v>514.93303571428578</v>
      </c>
      <c r="L90" s="505"/>
      <c r="M90" s="505"/>
      <c r="N90" s="505"/>
      <c r="O90" s="505"/>
      <c r="P90" s="505"/>
      <c r="Q90" s="505"/>
      <c r="R90" s="505"/>
    </row>
    <row r="91" spans="1:18" s="862" customFormat="1" outlineLevel="2" x14ac:dyDescent="0.45">
      <c r="A91" s="854"/>
      <c r="B91" s="895"/>
      <c r="C91" s="918" t="s">
        <v>955</v>
      </c>
      <c r="D91" s="911" t="s">
        <v>956</v>
      </c>
      <c r="E91" s="1634">
        <f>'2.5'!R217</f>
        <v>0</v>
      </c>
      <c r="F91" s="1635">
        <f>'2.5'!S217</f>
        <v>0</v>
      </c>
      <c r="G91" s="1635">
        <f>'2.5'!T217</f>
        <v>0</v>
      </c>
      <c r="H91" s="1635">
        <f>'2.5'!U217</f>
        <v>0</v>
      </c>
      <c r="I91" s="1635">
        <f>'2.5'!V217</f>
        <v>0</v>
      </c>
      <c r="J91" s="1635">
        <f>'2.5'!W217</f>
        <v>0</v>
      </c>
      <c r="K91" s="1636">
        <f>'2.5'!X217</f>
        <v>0</v>
      </c>
      <c r="L91" s="505"/>
      <c r="M91" s="505"/>
      <c r="N91" s="505"/>
      <c r="O91" s="505"/>
      <c r="P91" s="505"/>
      <c r="Q91" s="505"/>
      <c r="R91" s="505"/>
    </row>
    <row r="92" spans="1:18" s="862" customFormat="1" outlineLevel="2" x14ac:dyDescent="0.45">
      <c r="A92" s="854"/>
      <c r="B92" s="895"/>
      <c r="C92" s="919" t="s">
        <v>955</v>
      </c>
      <c r="D92" s="913" t="s">
        <v>953</v>
      </c>
      <c r="E92" s="1634">
        <f>'2.5'!R218</f>
        <v>0</v>
      </c>
      <c r="F92" s="1635">
        <f>'2.5'!S218</f>
        <v>0</v>
      </c>
      <c r="G92" s="1635">
        <f>'2.5'!T218</f>
        <v>0</v>
      </c>
      <c r="H92" s="1635">
        <f>'2.5'!U218</f>
        <v>0</v>
      </c>
      <c r="I92" s="1635">
        <f>'2.5'!V218</f>
        <v>0</v>
      </c>
      <c r="J92" s="1635">
        <f>'2.5'!W218</f>
        <v>0</v>
      </c>
      <c r="K92" s="1636">
        <f>'2.5'!X218</f>
        <v>0</v>
      </c>
      <c r="L92" s="505"/>
      <c r="M92" s="505"/>
      <c r="N92" s="505"/>
      <c r="O92" s="505"/>
      <c r="P92" s="505"/>
      <c r="Q92" s="505"/>
      <c r="R92" s="505"/>
    </row>
    <row r="93" spans="1:18" s="862" customFormat="1" outlineLevel="2" x14ac:dyDescent="0.45">
      <c r="A93" s="854"/>
      <c r="B93" s="895"/>
      <c r="C93" s="917" t="s">
        <v>957</v>
      </c>
      <c r="D93" s="909" t="s">
        <v>958</v>
      </c>
      <c r="E93" s="1634">
        <f>'2.5'!R219</f>
        <v>0</v>
      </c>
      <c r="F93" s="1635">
        <f>'2.5'!S219</f>
        <v>0</v>
      </c>
      <c r="G93" s="1635">
        <f>'2.5'!T219</f>
        <v>0</v>
      </c>
      <c r="H93" s="1635">
        <f>'2.5'!U219</f>
        <v>0</v>
      </c>
      <c r="I93" s="1635">
        <f>'2.5'!V219</f>
        <v>0</v>
      </c>
      <c r="J93" s="1635">
        <f>'2.5'!W219</f>
        <v>0</v>
      </c>
      <c r="K93" s="1636">
        <f>'2.5'!X219</f>
        <v>0</v>
      </c>
      <c r="L93" s="505"/>
      <c r="M93" s="505"/>
      <c r="N93" s="505"/>
      <c r="O93" s="505"/>
      <c r="P93" s="505"/>
      <c r="Q93" s="505"/>
      <c r="R93" s="505"/>
    </row>
    <row r="94" spans="1:18" s="862" customFormat="1" outlineLevel="2" x14ac:dyDescent="0.45">
      <c r="A94" s="854"/>
      <c r="B94" s="895"/>
      <c r="C94" s="918" t="s">
        <v>959</v>
      </c>
      <c r="D94" s="911" t="s">
        <v>960</v>
      </c>
      <c r="E94" s="1568">
        <f>'2.5'!R220</f>
        <v>0</v>
      </c>
      <c r="F94" s="1571">
        <f>'2.5'!S220</f>
        <v>0</v>
      </c>
      <c r="G94" s="1571">
        <f>'2.5'!T220</f>
        <v>0</v>
      </c>
      <c r="H94" s="1571">
        <f>'2.5'!U220</f>
        <v>0</v>
      </c>
      <c r="I94" s="1571">
        <f>'2.5'!V220</f>
        <v>0</v>
      </c>
      <c r="J94" s="1571">
        <f>'2.5'!W220</f>
        <v>0</v>
      </c>
      <c r="K94" s="1572">
        <f>'2.5'!X220</f>
        <v>0</v>
      </c>
      <c r="L94" s="505"/>
      <c r="M94" s="505"/>
      <c r="N94" s="505"/>
      <c r="O94" s="505"/>
      <c r="P94" s="505"/>
      <c r="Q94" s="505"/>
      <c r="R94" s="505"/>
    </row>
    <row r="95" spans="1:18" s="862" customFormat="1" outlineLevel="2" x14ac:dyDescent="0.45">
      <c r="A95" s="854"/>
      <c r="B95" s="895"/>
      <c r="C95" s="919" t="s">
        <v>961</v>
      </c>
      <c r="D95" s="920" t="s">
        <v>958</v>
      </c>
      <c r="E95" s="1568">
        <f>'2.5'!R221</f>
        <v>0</v>
      </c>
      <c r="F95" s="1571">
        <f>'2.5'!S221</f>
        <v>0</v>
      </c>
      <c r="G95" s="1571">
        <f>'2.5'!T221</f>
        <v>0</v>
      </c>
      <c r="H95" s="1571">
        <f>'2.5'!U221</f>
        <v>0</v>
      </c>
      <c r="I95" s="1571">
        <f>'2.5'!V221</f>
        <v>0</v>
      </c>
      <c r="J95" s="1571">
        <f>'2.5'!W221</f>
        <v>0</v>
      </c>
      <c r="K95" s="1572">
        <f>'2.5'!X221</f>
        <v>0</v>
      </c>
      <c r="L95" s="505"/>
      <c r="M95" s="505"/>
      <c r="N95" s="505"/>
      <c r="O95" s="505"/>
      <c r="P95" s="505"/>
      <c r="Q95" s="505"/>
      <c r="R95" s="505"/>
    </row>
    <row r="96" spans="1:18" s="862" customFormat="1" outlineLevel="2" x14ac:dyDescent="0.45">
      <c r="A96" s="854"/>
      <c r="B96" s="895"/>
      <c r="C96" s="919" t="s">
        <v>962</v>
      </c>
      <c r="D96" s="920" t="s">
        <v>960</v>
      </c>
      <c r="E96" s="1568">
        <f>'2.5'!R222</f>
        <v>0</v>
      </c>
      <c r="F96" s="1571">
        <f>'2.5'!S222</f>
        <v>0</v>
      </c>
      <c r="G96" s="1571">
        <f>'2.5'!T222</f>
        <v>0</v>
      </c>
      <c r="H96" s="1571">
        <f>'2.5'!U222</f>
        <v>0</v>
      </c>
      <c r="I96" s="1571">
        <f>'2.5'!V222</f>
        <v>0</v>
      </c>
      <c r="J96" s="1571">
        <f>'2.5'!W222</f>
        <v>0</v>
      </c>
      <c r="K96" s="1572">
        <f>'2.5'!X222</f>
        <v>0</v>
      </c>
      <c r="L96" s="505"/>
      <c r="M96" s="505"/>
      <c r="N96" s="505"/>
      <c r="O96" s="505"/>
      <c r="P96" s="505"/>
      <c r="Q96" s="505"/>
      <c r="R96" s="505"/>
    </row>
    <row r="97" spans="1:18" s="862" customFormat="1" ht="14.1" outlineLevel="2" thickBot="1" x14ac:dyDescent="0.45">
      <c r="A97" s="927"/>
      <c r="B97" s="902"/>
      <c r="C97" s="928" t="s">
        <v>962</v>
      </c>
      <c r="D97" s="929" t="s">
        <v>958</v>
      </c>
      <c r="E97" s="1618">
        <f>'2.5'!R223</f>
        <v>0</v>
      </c>
      <c r="F97" s="1621">
        <f>'2.5'!S223</f>
        <v>0</v>
      </c>
      <c r="G97" s="1621">
        <f>'2.5'!T223</f>
        <v>0</v>
      </c>
      <c r="H97" s="1621">
        <f>'2.5'!U223</f>
        <v>0</v>
      </c>
      <c r="I97" s="1621">
        <f>'2.5'!V223</f>
        <v>0</v>
      </c>
      <c r="J97" s="1621">
        <f>'2.5'!W223</f>
        <v>0</v>
      </c>
      <c r="K97" s="1623">
        <f>'2.5'!X223</f>
        <v>0</v>
      </c>
      <c r="L97" s="505"/>
      <c r="M97" s="505"/>
      <c r="N97" s="505"/>
      <c r="O97" s="505"/>
      <c r="P97" s="505"/>
      <c r="Q97" s="505"/>
      <c r="R97" s="505"/>
    </row>
    <row r="98" spans="1:18" s="862" customFormat="1" ht="12.3" outlineLevel="1" x14ac:dyDescent="0.4">
      <c r="A98" s="70">
        <f>IF(SUM($C98:$I98)&gt;0,1,0)</f>
        <v>0</v>
      </c>
      <c r="B98" s="15" t="s">
        <v>139</v>
      </c>
      <c r="C98" s="70"/>
      <c r="D98" s="70"/>
      <c r="E98" s="70">
        <f>IF(OR(ISERROR(SUM(E57:E97)),ROUND(SUM(E61,E63,E65,E74,E76,E78,E83,E85,E87,E93,E95,E97)-'2.5'!R225,4)&lt;&gt;0),1,0)</f>
        <v>0</v>
      </c>
      <c r="F98" s="70">
        <f>IF(OR(ISERROR(SUM(F57:F97)),ROUND(SUM(F61,F63,F65,F74,F76,F78,F83,F85,F87,F93,F95,F97)-'2.5'!S225,4)&lt;&gt;0),1,0)</f>
        <v>0</v>
      </c>
      <c r="G98" s="70">
        <f>IF(OR(ISERROR(SUM(G57:G97)),ROUND(SUM(G61,G63,G65,G74,G76,G78,G83,G85,G87,G93,G95,G97)-'2.5'!T225,4)&lt;&gt;0),1,0)</f>
        <v>0</v>
      </c>
      <c r="H98" s="70">
        <f>IF(OR(ISERROR(SUM(H57:H97)),ROUND(SUM(H61,H63,H65,H74,H76,H78,H83,H85,H87,H93,H95,H97)-'2.5'!U225,4)&lt;&gt;0),1,0)</f>
        <v>0</v>
      </c>
      <c r="I98" s="70">
        <f>IF(OR(ISERROR(SUM(I57:I97)),ROUND(SUM(I61,I63,I65,I74,I76,I78,I83,I85,I87,I93,I95,I97)-'2.5'!V225,4)&lt;&gt;0),1,0)</f>
        <v>0</v>
      </c>
      <c r="J98" s="70">
        <f>IF(OR(ISERROR(SUM(J57:J97)),ROUND(SUM(J61,J63,J65,J74,J76,J78,J83,J85,J87,J93,J95,J97)-'2.5'!W225,4)&lt;&gt;0),1,0)</f>
        <v>0</v>
      </c>
      <c r="K98" s="70">
        <f>IF(OR(ISERROR(SUM(K57:K97)),ROUND(SUM(K61,K63,K65,K74,K76,K78,K83,K85,K87,K93,K95,K97)-'2.5'!X225,4)&lt;&gt;0),1,0)</f>
        <v>0</v>
      </c>
      <c r="L98" s="505"/>
      <c r="M98" s="505"/>
      <c r="N98" s="505"/>
      <c r="O98" s="505"/>
      <c r="P98" s="505"/>
      <c r="Q98" s="505"/>
      <c r="R98" s="505"/>
    </row>
    <row r="99" spans="1:18" s="862" customFormat="1" x14ac:dyDescent="0.45">
      <c r="A99" s="854"/>
      <c r="C99" s="930"/>
      <c r="D99" s="930"/>
      <c r="E99" s="930"/>
      <c r="L99" s="505"/>
      <c r="M99" s="505"/>
      <c r="N99" s="505"/>
      <c r="O99" s="505"/>
      <c r="P99" s="505"/>
      <c r="Q99" s="505"/>
      <c r="R99" s="505"/>
    </row>
    <row r="100" spans="1:18" s="862" customFormat="1" ht="15.3" thickBot="1" x14ac:dyDescent="0.55000000000000004">
      <c r="A100" s="854"/>
      <c r="E100" s="931"/>
      <c r="F100" s="931"/>
      <c r="G100" s="931"/>
      <c r="H100" s="931"/>
      <c r="I100" s="931"/>
      <c r="J100" s="931"/>
      <c r="K100" s="931"/>
      <c r="L100" s="505"/>
      <c r="M100" s="505"/>
      <c r="N100" s="505"/>
      <c r="O100" s="505"/>
      <c r="P100" s="505"/>
      <c r="Q100" s="505"/>
      <c r="R100" s="505"/>
    </row>
    <row r="101" spans="1:18" s="568" customFormat="1" ht="25.5" customHeight="1" thickBot="1" x14ac:dyDescent="0.5">
      <c r="A101" s="854"/>
      <c r="B101" s="863" t="s">
        <v>972</v>
      </c>
      <c r="C101" s="864"/>
      <c r="D101" s="865"/>
      <c r="E101" s="865"/>
      <c r="F101" s="865"/>
      <c r="G101" s="865"/>
      <c r="H101" s="865"/>
      <c r="I101" s="865"/>
      <c r="J101" s="865"/>
      <c r="K101" s="865"/>
      <c r="L101" s="505"/>
      <c r="M101" s="505"/>
      <c r="N101" s="505"/>
      <c r="O101" s="505"/>
      <c r="P101" s="505"/>
      <c r="Q101" s="505"/>
      <c r="R101" s="505"/>
    </row>
    <row r="102" spans="1:18" s="270" customFormat="1" ht="18.600000000000001" outlineLevel="1" thickBot="1" x14ac:dyDescent="0.4">
      <c r="B102" s="866" t="s">
        <v>973</v>
      </c>
      <c r="C102" s="867"/>
      <c r="D102" s="868"/>
      <c r="E102" s="868"/>
      <c r="F102" s="868"/>
      <c r="G102" s="868"/>
      <c r="H102" s="868"/>
      <c r="I102" s="868"/>
      <c r="J102" s="868"/>
      <c r="K102" s="869"/>
      <c r="L102" s="505"/>
      <c r="M102" s="505"/>
      <c r="N102" s="505"/>
      <c r="O102" s="505"/>
      <c r="P102" s="505"/>
      <c r="Q102" s="505"/>
      <c r="R102" s="505"/>
    </row>
    <row r="103" spans="1:18" ht="39.75" customHeight="1" outlineLevel="2" thickBot="1" x14ac:dyDescent="0.5">
      <c r="B103" s="2236" t="s">
        <v>948</v>
      </c>
      <c r="C103" s="2236" t="s">
        <v>974</v>
      </c>
      <c r="D103" s="2386"/>
      <c r="E103" s="2388" t="s">
        <v>984</v>
      </c>
      <c r="F103" s="2388"/>
      <c r="G103" s="2388"/>
      <c r="H103" s="2388"/>
      <c r="I103" s="2388"/>
      <c r="J103" s="2388"/>
      <c r="K103" s="2389"/>
    </row>
    <row r="104" spans="1:18" ht="14.1" outlineLevel="2" thickBot="1" x14ac:dyDescent="0.5">
      <c r="B104" s="2237"/>
      <c r="C104" s="2237"/>
      <c r="D104" s="2387"/>
      <c r="E104" s="932" t="s">
        <v>734</v>
      </c>
      <c r="F104" s="255" t="s">
        <v>735</v>
      </c>
      <c r="G104" s="933" t="s">
        <v>736</v>
      </c>
      <c r="H104" s="933" t="s">
        <v>737</v>
      </c>
      <c r="I104" s="933" t="s">
        <v>738</v>
      </c>
      <c r="J104" s="933" t="s">
        <v>739</v>
      </c>
      <c r="K104" s="934" t="s">
        <v>740</v>
      </c>
    </row>
    <row r="105" spans="1:18" outlineLevel="2" x14ac:dyDescent="0.45">
      <c r="B105" s="935" t="s">
        <v>951</v>
      </c>
      <c r="C105" s="936" t="s">
        <v>481</v>
      </c>
      <c r="D105" s="937"/>
      <c r="E105" s="1563">
        <f>'2.5'!R308</f>
        <v>290042.37030459038</v>
      </c>
      <c r="F105" s="1617">
        <f>'2.5'!S308</f>
        <v>360936.3033537984</v>
      </c>
      <c r="G105" s="1617">
        <f>'2.5'!T308</f>
        <v>513221.0420842524</v>
      </c>
      <c r="H105" s="1617">
        <f>'2.5'!U308</f>
        <v>614474.138103473</v>
      </c>
      <c r="I105" s="1617">
        <f>'2.5'!V308</f>
        <v>632434.08640112774</v>
      </c>
      <c r="J105" s="1617">
        <f>'2.5'!W308</f>
        <v>311035.95415230864</v>
      </c>
      <c r="K105" s="1622">
        <f>'2.5'!X308</f>
        <v>316314.4810333894</v>
      </c>
    </row>
    <row r="106" spans="1:18" outlineLevel="2" x14ac:dyDescent="0.45">
      <c r="B106" s="939"/>
      <c r="C106" s="940" t="s">
        <v>482</v>
      </c>
      <c r="D106" s="941"/>
      <c r="E106" s="1568">
        <f>'2.5'!R309</f>
        <v>65.698090778859253</v>
      </c>
      <c r="F106" s="1571">
        <f>'2.5'!S309</f>
        <v>81.75642061613793</v>
      </c>
      <c r="G106" s="1571">
        <f>'2.5'!T309</f>
        <v>116.2507483891512</v>
      </c>
      <c r="H106" s="1571">
        <f>'2.5'!U309</f>
        <v>139.1857943513171</v>
      </c>
      <c r="I106" s="1571">
        <f>'2.5'!V309</f>
        <v>143.25393898964634</v>
      </c>
      <c r="J106" s="1571">
        <f>'2.5'!W309</f>
        <v>70.45339041302158</v>
      </c>
      <c r="K106" s="1572">
        <f>'2.5'!X309</f>
        <v>71.64904033771262</v>
      </c>
    </row>
    <row r="107" spans="1:18" outlineLevel="2" x14ac:dyDescent="0.45">
      <c r="B107" s="943"/>
      <c r="C107" s="944" t="s">
        <v>483</v>
      </c>
      <c r="D107" s="945"/>
      <c r="E107" s="1568">
        <f>'2.5'!R310</f>
        <v>119044.85284709503</v>
      </c>
      <c r="F107" s="1571">
        <f>'2.5'!S310</f>
        <v>148142.52508971223</v>
      </c>
      <c r="G107" s="1571">
        <f>'2.5'!T310</f>
        <v>210646.20099743287</v>
      </c>
      <c r="H107" s="1571">
        <f>'2.5'!U310</f>
        <v>252204.47368449808</v>
      </c>
      <c r="I107" s="1571">
        <f>'2.5'!V310</f>
        <v>259575.9463420634</v>
      </c>
      <c r="J107" s="1571">
        <f>'2.5'!W310</f>
        <v>127661.44944041428</v>
      </c>
      <c r="K107" s="1572">
        <f>'2.5'!X310</f>
        <v>129827.96550890387</v>
      </c>
    </row>
    <row r="108" spans="1:18" outlineLevel="2" x14ac:dyDescent="0.45">
      <c r="B108" s="946" t="s">
        <v>967</v>
      </c>
      <c r="C108" s="947" t="s">
        <v>481</v>
      </c>
      <c r="D108" s="948"/>
      <c r="E108" s="1634">
        <f>'2.5'!R311</f>
        <v>186879.52112776728</v>
      </c>
      <c r="F108" s="1635">
        <f>'2.5'!S311</f>
        <v>232557.75857006523</v>
      </c>
      <c r="G108" s="1635">
        <f>'2.5'!T311</f>
        <v>330677.5574778181</v>
      </c>
      <c r="H108" s="1635">
        <f>'2.5'!U311</f>
        <v>395916.75020991644</v>
      </c>
      <c r="I108" s="1635">
        <f>'2.5'!V311</f>
        <v>407488.66825009952</v>
      </c>
      <c r="J108" s="1635">
        <f>'2.5'!W311</f>
        <v>200406.06517061582</v>
      </c>
      <c r="K108" s="1636">
        <f>'2.5'!X311</f>
        <v>203807.11507501599</v>
      </c>
    </row>
    <row r="109" spans="1:18" outlineLevel="2" x14ac:dyDescent="0.45">
      <c r="B109" s="946"/>
      <c r="C109" s="940" t="s">
        <v>484</v>
      </c>
      <c r="D109" s="941"/>
      <c r="E109" s="1634">
        <f>'2.5'!R312</f>
        <v>610703.45221231307</v>
      </c>
      <c r="F109" s="1635">
        <f>'2.5'!S312</f>
        <v>759975.33138152945</v>
      </c>
      <c r="G109" s="1635">
        <f>'2.5'!T312</f>
        <v>1080620.9514137779</v>
      </c>
      <c r="H109" s="1635">
        <f>'2.5'!U312</f>
        <v>1293816.0622563276</v>
      </c>
      <c r="I109" s="1635">
        <f>'2.5'!V312</f>
        <v>1331631.924867759</v>
      </c>
      <c r="J109" s="1635">
        <f>'2.5'!W312</f>
        <v>654906.83572709525</v>
      </c>
      <c r="K109" s="1636">
        <f>'2.5'!X312</f>
        <v>666021.12425496185</v>
      </c>
    </row>
    <row r="110" spans="1:18" outlineLevel="2" x14ac:dyDescent="0.45">
      <c r="B110" s="946"/>
      <c r="C110" s="940" t="s">
        <v>485</v>
      </c>
      <c r="D110" s="941"/>
      <c r="E110" s="1634">
        <f>'2.5'!R313</f>
        <v>0</v>
      </c>
      <c r="F110" s="1635">
        <f>'2.5'!S313</f>
        <v>0</v>
      </c>
      <c r="G110" s="1635">
        <f>'2.5'!T313</f>
        <v>0</v>
      </c>
      <c r="H110" s="1635">
        <f>'2.5'!U313</f>
        <v>0</v>
      </c>
      <c r="I110" s="1635">
        <f>'2.5'!V313</f>
        <v>0</v>
      </c>
      <c r="J110" s="1635">
        <f>'2.5'!W313</f>
        <v>0</v>
      </c>
      <c r="K110" s="1636">
        <f>'2.5'!X313</f>
        <v>0</v>
      </c>
    </row>
    <row r="111" spans="1:18" outlineLevel="2" x14ac:dyDescent="0.45">
      <c r="B111" s="946"/>
      <c r="C111" s="940" t="s">
        <v>486</v>
      </c>
      <c r="D111" s="941"/>
      <c r="E111" s="1634">
        <f>'2.5'!R314</f>
        <v>64961.178362545666</v>
      </c>
      <c r="F111" s="1635">
        <f>'2.5'!S314</f>
        <v>80839.38755244996</v>
      </c>
      <c r="G111" s="1635">
        <f>'2.5'!T314</f>
        <v>114946.80456250232</v>
      </c>
      <c r="H111" s="1635">
        <f>'2.5'!U314</f>
        <v>137624.59616707763</v>
      </c>
      <c r="I111" s="1635">
        <f>'2.5'!V314</f>
        <v>141647.10985540814</v>
      </c>
      <c r="J111" s="1635">
        <f>'2.5'!W314</f>
        <v>69663.139470395239</v>
      </c>
      <c r="K111" s="1636">
        <f>'2.5'!X314</f>
        <v>70845.378209698363</v>
      </c>
    </row>
    <row r="112" spans="1:18" outlineLevel="2" x14ac:dyDescent="0.45">
      <c r="B112" s="951"/>
      <c r="C112" s="944" t="s">
        <v>487</v>
      </c>
      <c r="D112" s="945"/>
      <c r="E112" s="1634">
        <f>'2.5'!R315</f>
        <v>0</v>
      </c>
      <c r="F112" s="1635">
        <f>'2.5'!S315</f>
        <v>0</v>
      </c>
      <c r="G112" s="1635">
        <f>'2.5'!T315</f>
        <v>0</v>
      </c>
      <c r="H112" s="1635">
        <f>'2.5'!U315</f>
        <v>0</v>
      </c>
      <c r="I112" s="1635">
        <f>'2.5'!V315</f>
        <v>0</v>
      </c>
      <c r="J112" s="1635">
        <f>'2.5'!W315</f>
        <v>0</v>
      </c>
      <c r="K112" s="1636">
        <f>'2.5'!X315</f>
        <v>0</v>
      </c>
    </row>
    <row r="113" spans="1:18" outlineLevel="2" x14ac:dyDescent="0.45">
      <c r="B113" s="946" t="s">
        <v>968</v>
      </c>
      <c r="C113" s="947" t="s">
        <v>482</v>
      </c>
      <c r="D113" s="948"/>
      <c r="E113" s="1568">
        <f>'2.5'!R316</f>
        <v>249088.92965363988</v>
      </c>
      <c r="F113" s="1571">
        <f>'2.5'!S316</f>
        <v>309972.77184407361</v>
      </c>
      <c r="G113" s="1571">
        <f>'2.5'!T316</f>
        <v>440755.19005806738</v>
      </c>
      <c r="H113" s="1571">
        <f>'2.5'!U316</f>
        <v>527711.53814286215</v>
      </c>
      <c r="I113" s="1571">
        <f>'2.5'!V316</f>
        <v>543135.57530474127</v>
      </c>
      <c r="J113" s="1571">
        <f>'2.5'!W316</f>
        <v>267118.25869522273</v>
      </c>
      <c r="K113" s="1572">
        <f>'2.5'!X316</f>
        <v>271651.46744529466</v>
      </c>
    </row>
    <row r="114" spans="1:18" outlineLevel="2" x14ac:dyDescent="0.45">
      <c r="B114" s="946"/>
      <c r="C114" s="940" t="s">
        <v>488</v>
      </c>
      <c r="D114" s="941"/>
      <c r="E114" s="1568">
        <f>'2.5'!R317</f>
        <v>414776.78027959832</v>
      </c>
      <c r="F114" s="1571">
        <f>'2.5'!S317</f>
        <v>516159.06198081264</v>
      </c>
      <c r="G114" s="1571">
        <f>'2.5'!T317</f>
        <v>733934.73920343758</v>
      </c>
      <c r="H114" s="1571">
        <f>'2.5'!U317</f>
        <v>878732.31866084388</v>
      </c>
      <c r="I114" s="1571">
        <f>'2.5'!V317</f>
        <v>904416.0472866518</v>
      </c>
      <c r="J114" s="1571">
        <f>'2.5'!W317</f>
        <v>444798.7770855889</v>
      </c>
      <c r="K114" s="1572">
        <f>'2.5'!X317</f>
        <v>452347.36518344091</v>
      </c>
    </row>
    <row r="115" spans="1:18" outlineLevel="2" x14ac:dyDescent="0.45">
      <c r="B115" s="951"/>
      <c r="C115" s="944" t="s">
        <v>489</v>
      </c>
      <c r="D115" s="945"/>
      <c r="E115" s="1568">
        <f>'2.5'!R318</f>
        <v>0</v>
      </c>
      <c r="F115" s="1571">
        <f>'2.5'!S318</f>
        <v>0</v>
      </c>
      <c r="G115" s="1571">
        <f>'2.5'!T318</f>
        <v>0</v>
      </c>
      <c r="H115" s="1571">
        <f>'2.5'!U318</f>
        <v>0</v>
      </c>
      <c r="I115" s="1571">
        <f>'2.5'!V318</f>
        <v>0</v>
      </c>
      <c r="J115" s="1571">
        <f>'2.5'!W318</f>
        <v>0</v>
      </c>
      <c r="K115" s="1572">
        <f>'2.5'!X318</f>
        <v>0</v>
      </c>
    </row>
    <row r="116" spans="1:18" outlineLevel="2" x14ac:dyDescent="0.45">
      <c r="B116" s="946" t="s">
        <v>970</v>
      </c>
      <c r="C116" s="947" t="s">
        <v>481</v>
      </c>
      <c r="D116" s="948"/>
      <c r="E116" s="1634">
        <f>'2.5'!R319</f>
        <v>0</v>
      </c>
      <c r="F116" s="1635">
        <f>'2.5'!S319</f>
        <v>0</v>
      </c>
      <c r="G116" s="1635">
        <f>'2.5'!T319</f>
        <v>0</v>
      </c>
      <c r="H116" s="1635">
        <f>'2.5'!U319</f>
        <v>0</v>
      </c>
      <c r="I116" s="1635">
        <f>'2.5'!V319</f>
        <v>0</v>
      </c>
      <c r="J116" s="1635">
        <f>'2.5'!W319</f>
        <v>0</v>
      </c>
      <c r="K116" s="1636">
        <f>'2.5'!X319</f>
        <v>0</v>
      </c>
    </row>
    <row r="117" spans="1:18" outlineLevel="2" x14ac:dyDescent="0.45">
      <c r="B117" s="946"/>
      <c r="C117" s="940" t="s">
        <v>490</v>
      </c>
      <c r="D117" s="941"/>
      <c r="E117" s="1634">
        <f>'2.5'!R320</f>
        <v>0</v>
      </c>
      <c r="F117" s="1635">
        <f>'2.5'!S320</f>
        <v>0</v>
      </c>
      <c r="G117" s="1635">
        <f>'2.5'!T320</f>
        <v>0</v>
      </c>
      <c r="H117" s="1635">
        <f>'2.5'!U320</f>
        <v>0</v>
      </c>
      <c r="I117" s="1635">
        <f>'2.5'!V320</f>
        <v>0</v>
      </c>
      <c r="J117" s="1635">
        <f>'2.5'!W320</f>
        <v>0</v>
      </c>
      <c r="K117" s="1636">
        <f>'2.5'!X320</f>
        <v>0</v>
      </c>
    </row>
    <row r="118" spans="1:18" ht="14.1" outlineLevel="2" thickBot="1" x14ac:dyDescent="0.5">
      <c r="B118" s="953"/>
      <c r="C118" s="954" t="s">
        <v>491</v>
      </c>
      <c r="D118" s="955"/>
      <c r="E118" s="1637">
        <f>'2.5'!R321</f>
        <v>0</v>
      </c>
      <c r="F118" s="1638">
        <f>'2.5'!S321</f>
        <v>0</v>
      </c>
      <c r="G118" s="1638">
        <f>'2.5'!T321</f>
        <v>0</v>
      </c>
      <c r="H118" s="1638">
        <f>'2.5'!U321</f>
        <v>0</v>
      </c>
      <c r="I118" s="1638">
        <f>'2.5'!V321</f>
        <v>0</v>
      </c>
      <c r="J118" s="1638">
        <f>'2.5'!W321</f>
        <v>0</v>
      </c>
      <c r="K118" s="1639">
        <f>'2.5'!X321</f>
        <v>0</v>
      </c>
    </row>
    <row r="119" spans="1:18" s="505" customFormat="1" ht="12.6" outlineLevel="1" thickBot="1" x14ac:dyDescent="0.4">
      <c r="A119" s="70">
        <f>IF(SUM($C119:$I119)&gt;0,1,0)</f>
        <v>0</v>
      </c>
      <c r="B119" s="15" t="s">
        <v>139</v>
      </c>
      <c r="C119" s="70"/>
      <c r="D119" s="70"/>
      <c r="E119" s="70">
        <f>IF(OR(ISERROR(SUM(E105:E118)),ROUND(SUM(E105:E118)-'2.5'!R$323,4)&lt;&gt;0),1,0)</f>
        <v>0</v>
      </c>
      <c r="F119" s="70">
        <f>IF(OR(ISERROR(SUM(F105:F118)),ROUND(SUM(F105:F118)-'2.5'!S$323,4)&lt;&gt;0),1,0)</f>
        <v>0</v>
      </c>
      <c r="G119" s="70">
        <f>IF(OR(ISERROR(SUM(G105:G118)),ROUND(SUM(G105:G118)-'2.5'!T$323,4)&lt;&gt;0),1,0)</f>
        <v>0</v>
      </c>
      <c r="H119" s="70">
        <f>IF(OR(ISERROR(SUM(H105:H118)),ROUND(SUM(H105:H118)-'2.5'!U$323,4)&lt;&gt;0),1,0)</f>
        <v>0</v>
      </c>
      <c r="I119" s="70">
        <f>IF(OR(ISERROR(SUM(I105:I118)),ROUND(SUM(I105:I118)-'2.5'!V$323,4)&lt;&gt;0),1,0)</f>
        <v>0</v>
      </c>
      <c r="J119" s="70">
        <f>IF(OR(ISERROR(SUM(J105:J118)),ROUND(SUM(J105:J118)-'2.5'!W$323,4)&lt;&gt;0),1,0)</f>
        <v>0</v>
      </c>
      <c r="K119" s="70">
        <f>IF(OR(ISERROR(SUM(K105:K118)),ROUND(SUM(K105:K118)-'2.5'!X$323,4)&lt;&gt;0),1,0)</f>
        <v>0</v>
      </c>
    </row>
    <row r="120" spans="1:18" s="270" customFormat="1" ht="18.600000000000001" outlineLevel="1" thickBot="1" x14ac:dyDescent="0.4">
      <c r="B120" s="866" t="s">
        <v>975</v>
      </c>
      <c r="C120" s="867"/>
      <c r="D120" s="868"/>
      <c r="E120" s="868"/>
      <c r="F120" s="868"/>
      <c r="G120" s="868"/>
      <c r="H120" s="868"/>
      <c r="I120" s="868"/>
      <c r="J120" s="868"/>
      <c r="K120" s="869"/>
      <c r="L120" s="505"/>
      <c r="M120" s="505"/>
      <c r="N120" s="505"/>
      <c r="O120" s="505"/>
      <c r="P120" s="505"/>
      <c r="Q120" s="505"/>
      <c r="R120" s="505"/>
    </row>
    <row r="121" spans="1:18" ht="39.75" customHeight="1" outlineLevel="2" thickBot="1" x14ac:dyDescent="0.5">
      <c r="B121" s="2390"/>
      <c r="C121" s="2390"/>
      <c r="D121" s="2391"/>
      <c r="E121" s="2392" t="s">
        <v>984</v>
      </c>
      <c r="F121" s="2388"/>
      <c r="G121" s="2388"/>
      <c r="H121" s="2388"/>
      <c r="I121" s="2388"/>
      <c r="J121" s="2388"/>
      <c r="K121" s="2389"/>
    </row>
    <row r="122" spans="1:18" ht="14.1" outlineLevel="2" thickBot="1" x14ac:dyDescent="0.5">
      <c r="B122" s="2237"/>
      <c r="C122" s="2237"/>
      <c r="D122" s="2387"/>
      <c r="E122" s="932" t="s">
        <v>734</v>
      </c>
      <c r="F122" s="255" t="s">
        <v>735</v>
      </c>
      <c r="G122" s="933" t="s">
        <v>736</v>
      </c>
      <c r="H122" s="933" t="s">
        <v>737</v>
      </c>
      <c r="I122" s="933" t="s">
        <v>738</v>
      </c>
      <c r="J122" s="933" t="s">
        <v>739</v>
      </c>
      <c r="K122" s="934" t="s">
        <v>740</v>
      </c>
    </row>
    <row r="123" spans="1:18" outlineLevel="2" x14ac:dyDescent="0.45">
      <c r="B123" s="935" t="s">
        <v>951</v>
      </c>
      <c r="C123" s="936" t="s">
        <v>481</v>
      </c>
      <c r="D123" s="937"/>
      <c r="E123" s="1563">
        <f>'2.5'!R327</f>
        <v>290042.37030459038</v>
      </c>
      <c r="F123" s="1617">
        <f>'2.5'!S327</f>
        <v>360936.3033537984</v>
      </c>
      <c r="G123" s="1617">
        <f>'2.5'!T327</f>
        <v>513221.0420842524</v>
      </c>
      <c r="H123" s="1617">
        <f>'2.5'!U327</f>
        <v>614474.138103473</v>
      </c>
      <c r="I123" s="1617">
        <f>'2.5'!V327</f>
        <v>632434.08640112774</v>
      </c>
      <c r="J123" s="1617">
        <f>'2.5'!W327</f>
        <v>311035.95415230864</v>
      </c>
      <c r="K123" s="1622">
        <f>'2.5'!X327</f>
        <v>316314.4810333894</v>
      </c>
    </row>
    <row r="124" spans="1:18" outlineLevel="2" x14ac:dyDescent="0.45">
      <c r="B124" s="939"/>
      <c r="C124" s="940" t="s">
        <v>482</v>
      </c>
      <c r="D124" s="941"/>
      <c r="E124" s="1568">
        <f>'2.5'!R328</f>
        <v>65.698090778859253</v>
      </c>
      <c r="F124" s="1571">
        <f>'2.5'!S328</f>
        <v>81.75642061613793</v>
      </c>
      <c r="G124" s="1571">
        <f>'2.5'!T328</f>
        <v>116.2507483891512</v>
      </c>
      <c r="H124" s="1571">
        <f>'2.5'!U328</f>
        <v>139.1857943513171</v>
      </c>
      <c r="I124" s="1571">
        <f>'2.5'!V328</f>
        <v>143.25393898964634</v>
      </c>
      <c r="J124" s="1571">
        <f>'2.5'!W328</f>
        <v>70.45339041302158</v>
      </c>
      <c r="K124" s="1572">
        <f>'2.5'!X328</f>
        <v>71.64904033771262</v>
      </c>
    </row>
    <row r="125" spans="1:18" outlineLevel="2" x14ac:dyDescent="0.45">
      <c r="B125" s="943"/>
      <c r="C125" s="944" t="s">
        <v>483</v>
      </c>
      <c r="D125" s="945"/>
      <c r="E125" s="1568">
        <f>'2.5'!R329</f>
        <v>119044.85284709503</v>
      </c>
      <c r="F125" s="1571">
        <f>'2.5'!S329</f>
        <v>148142.52508971223</v>
      </c>
      <c r="G125" s="1571">
        <f>'2.5'!T329</f>
        <v>210646.20099743287</v>
      </c>
      <c r="H125" s="1571">
        <f>'2.5'!U329</f>
        <v>252204.47368449808</v>
      </c>
      <c r="I125" s="1571">
        <f>'2.5'!V329</f>
        <v>259575.9463420634</v>
      </c>
      <c r="J125" s="1571">
        <f>'2.5'!W329</f>
        <v>127661.44944041428</v>
      </c>
      <c r="K125" s="1572">
        <f>'2.5'!X329</f>
        <v>129827.96550890387</v>
      </c>
    </row>
    <row r="126" spans="1:18" outlineLevel="2" x14ac:dyDescent="0.45">
      <c r="B126" s="946" t="s">
        <v>967</v>
      </c>
      <c r="C126" s="947" t="s">
        <v>481</v>
      </c>
      <c r="D126" s="948"/>
      <c r="E126" s="1634">
        <f>'2.5'!R330</f>
        <v>186879.52112776728</v>
      </c>
      <c r="F126" s="1635">
        <f>'2.5'!S330</f>
        <v>232557.75857006523</v>
      </c>
      <c r="G126" s="1635">
        <f>'2.5'!T330</f>
        <v>330677.5574778181</v>
      </c>
      <c r="H126" s="1635">
        <f>'2.5'!U330</f>
        <v>395916.75020991644</v>
      </c>
      <c r="I126" s="1635">
        <f>'2.5'!V330</f>
        <v>407488.66825009952</v>
      </c>
      <c r="J126" s="1635">
        <f>'2.5'!W330</f>
        <v>200406.06517061582</v>
      </c>
      <c r="K126" s="1636">
        <f>'2.5'!X330</f>
        <v>203807.11507501599</v>
      </c>
    </row>
    <row r="127" spans="1:18" outlineLevel="2" x14ac:dyDescent="0.45">
      <c r="B127" s="946"/>
      <c r="C127" s="940" t="s">
        <v>484</v>
      </c>
      <c r="D127" s="941"/>
      <c r="E127" s="1634">
        <f>'2.5'!R331</f>
        <v>610703.45221231307</v>
      </c>
      <c r="F127" s="1635">
        <f>'2.5'!S331</f>
        <v>759975.33138152945</v>
      </c>
      <c r="G127" s="1635">
        <f>'2.5'!T331</f>
        <v>1080620.9514137779</v>
      </c>
      <c r="H127" s="1635">
        <f>'2.5'!U331</f>
        <v>1293816.0622563276</v>
      </c>
      <c r="I127" s="1635">
        <f>'2.5'!V331</f>
        <v>1331631.924867759</v>
      </c>
      <c r="J127" s="1635">
        <f>'2.5'!W331</f>
        <v>654906.83572709525</v>
      </c>
      <c r="K127" s="1636">
        <f>'2.5'!X331</f>
        <v>666021.12425496185</v>
      </c>
    </row>
    <row r="128" spans="1:18" outlineLevel="2" x14ac:dyDescent="0.45">
      <c r="B128" s="946"/>
      <c r="C128" s="940" t="s">
        <v>485</v>
      </c>
      <c r="D128" s="941"/>
      <c r="E128" s="1634">
        <f>'2.5'!R332</f>
        <v>0</v>
      </c>
      <c r="F128" s="1635">
        <f>'2.5'!S332</f>
        <v>0</v>
      </c>
      <c r="G128" s="1635">
        <f>'2.5'!T332</f>
        <v>0</v>
      </c>
      <c r="H128" s="1635">
        <f>'2.5'!U332</f>
        <v>0</v>
      </c>
      <c r="I128" s="1635">
        <f>'2.5'!V332</f>
        <v>0</v>
      </c>
      <c r="J128" s="1635">
        <f>'2.5'!W332</f>
        <v>0</v>
      </c>
      <c r="K128" s="1636">
        <f>'2.5'!X332</f>
        <v>0</v>
      </c>
    </row>
    <row r="129" spans="1:18" outlineLevel="2" x14ac:dyDescent="0.45">
      <c r="B129" s="946"/>
      <c r="C129" s="940" t="s">
        <v>486</v>
      </c>
      <c r="D129" s="941"/>
      <c r="E129" s="1634">
        <f>'2.5'!R333</f>
        <v>64961.178362545666</v>
      </c>
      <c r="F129" s="1635">
        <f>'2.5'!S333</f>
        <v>80839.38755244996</v>
      </c>
      <c r="G129" s="1635">
        <f>'2.5'!T333</f>
        <v>114946.80456250232</v>
      </c>
      <c r="H129" s="1635">
        <f>'2.5'!U333</f>
        <v>137624.59616707763</v>
      </c>
      <c r="I129" s="1635">
        <f>'2.5'!V333</f>
        <v>141647.10985540814</v>
      </c>
      <c r="J129" s="1635">
        <f>'2.5'!W333</f>
        <v>69663.139470395239</v>
      </c>
      <c r="K129" s="1636">
        <f>'2.5'!X333</f>
        <v>70845.378209698363</v>
      </c>
    </row>
    <row r="130" spans="1:18" outlineLevel="2" x14ac:dyDescent="0.45">
      <c r="B130" s="951"/>
      <c r="C130" s="944" t="s">
        <v>487</v>
      </c>
      <c r="D130" s="945"/>
      <c r="E130" s="1634">
        <f>'2.5'!R334</f>
        <v>0</v>
      </c>
      <c r="F130" s="1635">
        <f>'2.5'!S334</f>
        <v>0</v>
      </c>
      <c r="G130" s="1635">
        <f>'2.5'!T334</f>
        <v>0</v>
      </c>
      <c r="H130" s="1635">
        <f>'2.5'!U334</f>
        <v>0</v>
      </c>
      <c r="I130" s="1635">
        <f>'2.5'!V334</f>
        <v>0</v>
      </c>
      <c r="J130" s="1635">
        <f>'2.5'!W334</f>
        <v>0</v>
      </c>
      <c r="K130" s="1636">
        <f>'2.5'!X334</f>
        <v>0</v>
      </c>
    </row>
    <row r="131" spans="1:18" outlineLevel="2" x14ac:dyDescent="0.45">
      <c r="B131" s="946" t="s">
        <v>968</v>
      </c>
      <c r="C131" s="947" t="s">
        <v>482</v>
      </c>
      <c r="D131" s="948"/>
      <c r="E131" s="1568">
        <f>'2.5'!R335</f>
        <v>249088.92965363988</v>
      </c>
      <c r="F131" s="1571">
        <f>'2.5'!S335</f>
        <v>309972.77184407361</v>
      </c>
      <c r="G131" s="1571">
        <f>'2.5'!T335</f>
        <v>440755.19005806738</v>
      </c>
      <c r="H131" s="1571">
        <f>'2.5'!U335</f>
        <v>527711.53814286215</v>
      </c>
      <c r="I131" s="1571">
        <f>'2.5'!V335</f>
        <v>543135.57530474127</v>
      </c>
      <c r="J131" s="1571">
        <f>'2.5'!W335</f>
        <v>267118.25869522273</v>
      </c>
      <c r="K131" s="1572">
        <f>'2.5'!X335</f>
        <v>271651.46744529466</v>
      </c>
    </row>
    <row r="132" spans="1:18" outlineLevel="2" x14ac:dyDescent="0.45">
      <c r="B132" s="946"/>
      <c r="C132" s="940" t="s">
        <v>488</v>
      </c>
      <c r="D132" s="941"/>
      <c r="E132" s="1568">
        <f>'2.5'!R336</f>
        <v>414776.78027959832</v>
      </c>
      <c r="F132" s="1571">
        <f>'2.5'!S336</f>
        <v>516159.06198081264</v>
      </c>
      <c r="G132" s="1571">
        <f>'2.5'!T336</f>
        <v>733934.73920343758</v>
      </c>
      <c r="H132" s="1571">
        <f>'2.5'!U336</f>
        <v>878732.31866084388</v>
      </c>
      <c r="I132" s="1571">
        <f>'2.5'!V336</f>
        <v>904416.0472866518</v>
      </c>
      <c r="J132" s="1571">
        <f>'2.5'!W336</f>
        <v>444798.7770855889</v>
      </c>
      <c r="K132" s="1572">
        <f>'2.5'!X336</f>
        <v>452347.36518344091</v>
      </c>
    </row>
    <row r="133" spans="1:18" outlineLevel="2" x14ac:dyDescent="0.45">
      <c r="B133" s="951"/>
      <c r="C133" s="944" t="s">
        <v>489</v>
      </c>
      <c r="D133" s="945"/>
      <c r="E133" s="1568">
        <f>'2.5'!R337</f>
        <v>0</v>
      </c>
      <c r="F133" s="1571">
        <f>'2.5'!S337</f>
        <v>0</v>
      </c>
      <c r="G133" s="1571">
        <f>'2.5'!T337</f>
        <v>0</v>
      </c>
      <c r="H133" s="1571">
        <f>'2.5'!U337</f>
        <v>0</v>
      </c>
      <c r="I133" s="1571">
        <f>'2.5'!V337</f>
        <v>0</v>
      </c>
      <c r="J133" s="1571">
        <f>'2.5'!W337</f>
        <v>0</v>
      </c>
      <c r="K133" s="1572">
        <f>'2.5'!X337</f>
        <v>0</v>
      </c>
    </row>
    <row r="134" spans="1:18" outlineLevel="2" x14ac:dyDescent="0.45">
      <c r="B134" s="946" t="s">
        <v>970</v>
      </c>
      <c r="C134" s="947" t="s">
        <v>481</v>
      </c>
      <c r="D134" s="948"/>
      <c r="E134" s="1634">
        <f>'2.5'!R338</f>
        <v>0</v>
      </c>
      <c r="F134" s="1635">
        <f>'2.5'!S338</f>
        <v>0</v>
      </c>
      <c r="G134" s="1635">
        <f>'2.5'!T338</f>
        <v>0</v>
      </c>
      <c r="H134" s="1635">
        <f>'2.5'!U338</f>
        <v>0</v>
      </c>
      <c r="I134" s="1635">
        <f>'2.5'!V338</f>
        <v>0</v>
      </c>
      <c r="J134" s="1635">
        <f>'2.5'!W338</f>
        <v>0</v>
      </c>
      <c r="K134" s="1636">
        <f>'2.5'!X338</f>
        <v>0</v>
      </c>
    </row>
    <row r="135" spans="1:18" outlineLevel="2" x14ac:dyDescent="0.45">
      <c r="B135" s="946"/>
      <c r="C135" s="940" t="s">
        <v>490</v>
      </c>
      <c r="D135" s="941"/>
      <c r="E135" s="1634">
        <f>'2.5'!R339</f>
        <v>0</v>
      </c>
      <c r="F135" s="1635">
        <f>'2.5'!S339</f>
        <v>0</v>
      </c>
      <c r="G135" s="1635">
        <f>'2.5'!T339</f>
        <v>0</v>
      </c>
      <c r="H135" s="1635">
        <f>'2.5'!U339</f>
        <v>0</v>
      </c>
      <c r="I135" s="1635">
        <f>'2.5'!V339</f>
        <v>0</v>
      </c>
      <c r="J135" s="1635">
        <f>'2.5'!W339</f>
        <v>0</v>
      </c>
      <c r="K135" s="1636">
        <f>'2.5'!X339</f>
        <v>0</v>
      </c>
    </row>
    <row r="136" spans="1:18" ht="14.1" outlineLevel="2" thickBot="1" x14ac:dyDescent="0.5">
      <c r="B136" s="953"/>
      <c r="C136" s="954" t="s">
        <v>491</v>
      </c>
      <c r="D136" s="955"/>
      <c r="E136" s="1637">
        <f>'2.5'!R340</f>
        <v>0</v>
      </c>
      <c r="F136" s="1638">
        <f>'2.5'!S340</f>
        <v>0</v>
      </c>
      <c r="G136" s="1638">
        <f>'2.5'!T340</f>
        <v>0</v>
      </c>
      <c r="H136" s="1638">
        <f>'2.5'!U340</f>
        <v>0</v>
      </c>
      <c r="I136" s="1638">
        <f>'2.5'!V340</f>
        <v>0</v>
      </c>
      <c r="J136" s="1638">
        <f>'2.5'!W340</f>
        <v>0</v>
      </c>
      <c r="K136" s="1639">
        <f>'2.5'!X340</f>
        <v>0</v>
      </c>
    </row>
    <row r="137" spans="1:18" s="505" customFormat="1" ht="12.6" outlineLevel="1" thickBot="1" x14ac:dyDescent="0.4">
      <c r="A137" s="70">
        <f>IF(SUM($C137:$I137)&gt;0,1,0)</f>
        <v>0</v>
      </c>
      <c r="B137" s="15" t="s">
        <v>139</v>
      </c>
      <c r="C137" s="70"/>
      <c r="D137" s="70"/>
      <c r="E137" s="70">
        <f>IF(OR(ISERROR(SUM(E123:E136)),ROUND(SUM(E123:E136)-'2.5'!R342,4)&lt;&gt;0),1,0)</f>
        <v>0</v>
      </c>
      <c r="F137" s="70">
        <f>IF(OR(ISERROR(SUM(F123:F136)),ROUND(SUM(F123:F136)-'2.5'!S342,4)&lt;&gt;0),1,0)</f>
        <v>0</v>
      </c>
      <c r="G137" s="70">
        <f>IF(OR(ISERROR(SUM(G123:G136)),ROUND(SUM(G123:G136)-'2.5'!T342,4)&lt;&gt;0),1,0)</f>
        <v>0</v>
      </c>
      <c r="H137" s="70">
        <f>IF(OR(ISERROR(SUM(H123:H136)),ROUND(SUM(H123:H136)-'2.5'!U342,4)&lt;&gt;0),1,0)</f>
        <v>0</v>
      </c>
      <c r="I137" s="70">
        <f>IF(OR(ISERROR(SUM(I123:I136)),ROUND(SUM(I123:I136)-'2.5'!V342,4)&lt;&gt;0),1,0)</f>
        <v>0</v>
      </c>
      <c r="J137" s="70">
        <f>IF(OR(ISERROR(SUM(J123:J136)),ROUND(SUM(J123:J136)-'2.5'!W342,4)&lt;&gt;0),1,0)</f>
        <v>0</v>
      </c>
      <c r="K137" s="70">
        <f>IF(OR(ISERROR(SUM(K123:K136)),ROUND(SUM(K123:K136)-'2.5'!X342,4)&lt;&gt;0),1,0)</f>
        <v>0</v>
      </c>
    </row>
    <row r="138" spans="1:18" s="270" customFormat="1" ht="18.600000000000001" outlineLevel="1" thickBot="1" x14ac:dyDescent="0.4">
      <c r="B138" s="866" t="s">
        <v>976</v>
      </c>
      <c r="C138" s="867"/>
      <c r="D138" s="868"/>
      <c r="E138" s="868"/>
      <c r="F138" s="868"/>
      <c r="G138" s="868"/>
      <c r="H138" s="868"/>
      <c r="I138" s="868"/>
      <c r="J138" s="868"/>
      <c r="K138" s="869"/>
      <c r="L138" s="505"/>
      <c r="M138" s="505"/>
      <c r="N138" s="505"/>
      <c r="O138" s="505"/>
      <c r="P138" s="505"/>
      <c r="Q138" s="505"/>
      <c r="R138" s="505"/>
    </row>
    <row r="139" spans="1:18" ht="39.75" customHeight="1" outlineLevel="2" thickBot="1" x14ac:dyDescent="0.5">
      <c r="B139" s="2236"/>
      <c r="C139" s="2236"/>
      <c r="D139" s="2386"/>
      <c r="E139" s="2388" t="s">
        <v>984</v>
      </c>
      <c r="F139" s="2388"/>
      <c r="G139" s="2388"/>
      <c r="H139" s="2388"/>
      <c r="I139" s="2388"/>
      <c r="J139" s="2388"/>
      <c r="K139" s="2389"/>
    </row>
    <row r="140" spans="1:18" ht="14.1" outlineLevel="2" thickBot="1" x14ac:dyDescent="0.5">
      <c r="B140" s="2237"/>
      <c r="C140" s="2237"/>
      <c r="D140" s="2387"/>
      <c r="E140" s="932" t="s">
        <v>734</v>
      </c>
      <c r="F140" s="255" t="s">
        <v>735</v>
      </c>
      <c r="G140" s="933" t="s">
        <v>736</v>
      </c>
      <c r="H140" s="933" t="s">
        <v>737</v>
      </c>
      <c r="I140" s="933" t="s">
        <v>738</v>
      </c>
      <c r="J140" s="933" t="s">
        <v>739</v>
      </c>
      <c r="K140" s="934" t="s">
        <v>740</v>
      </c>
    </row>
    <row r="141" spans="1:18" outlineLevel="2" x14ac:dyDescent="0.45">
      <c r="B141" s="935" t="s">
        <v>951</v>
      </c>
      <c r="C141" s="936" t="s">
        <v>481</v>
      </c>
      <c r="D141" s="937"/>
      <c r="E141" s="1563">
        <f>'2.5'!R354</f>
        <v>1658990.0765025322</v>
      </c>
      <c r="F141" s="1617">
        <f>'2.5'!S354</f>
        <v>1735604.8420159412</v>
      </c>
      <c r="G141" s="1617">
        <f>'2.5'!T354</f>
        <v>1895275.6748046272</v>
      </c>
      <c r="H141" s="1617">
        <f>'2.5'!U354</f>
        <v>2004779.6369811881</v>
      </c>
      <c r="I141" s="1617">
        <f>'2.5'!V354</f>
        <v>2032699.7338728029</v>
      </c>
      <c r="J141" s="1617">
        <f>'2.5'!W354</f>
        <v>1722169.0633140111</v>
      </c>
      <c r="K141" s="1622">
        <f>'2.5'!X354</f>
        <v>1736714.5013229568</v>
      </c>
    </row>
    <row r="142" spans="1:18" outlineLevel="2" x14ac:dyDescent="0.45">
      <c r="B142" s="939"/>
      <c r="C142" s="940" t="s">
        <v>482</v>
      </c>
      <c r="D142" s="941"/>
      <c r="E142" s="1568">
        <f>'2.5'!R355</f>
        <v>375.78123683388282</v>
      </c>
      <c r="F142" s="1571">
        <f>'2.5'!S355</f>
        <v>393.13540413852536</v>
      </c>
      <c r="G142" s="1571">
        <f>'2.5'!T355</f>
        <v>429.30277119000442</v>
      </c>
      <c r="H142" s="1571">
        <f>'2.5'!U355</f>
        <v>454.10673772829148</v>
      </c>
      <c r="I142" s="1571">
        <f>'2.5'!V355</f>
        <v>460.43097600497333</v>
      </c>
      <c r="J142" s="1571">
        <f>'2.5'!W355</f>
        <v>390.09203841262456</v>
      </c>
      <c r="K142" s="1572">
        <f>'2.5'!X355</f>
        <v>393.38675533872896</v>
      </c>
    </row>
    <row r="143" spans="1:18" outlineLevel="2" x14ac:dyDescent="0.45">
      <c r="B143" s="943"/>
      <c r="C143" s="944" t="s">
        <v>483</v>
      </c>
      <c r="D143" s="945"/>
      <c r="E143" s="1568">
        <f>'2.5'!R356</f>
        <v>680915.09983398183</v>
      </c>
      <c r="F143" s="1571">
        <f>'2.5'!S356</f>
        <v>712360.82783875719</v>
      </c>
      <c r="G143" s="1571">
        <f>'2.5'!T356</f>
        <v>777896.04868714849</v>
      </c>
      <c r="H143" s="1571">
        <f>'2.5'!U356</f>
        <v>822840.80296492123</v>
      </c>
      <c r="I143" s="1571">
        <f>'2.5'!V356</f>
        <v>834300.31428545143</v>
      </c>
      <c r="J143" s="1571">
        <f>'2.5'!W356</f>
        <v>706846.25320341089</v>
      </c>
      <c r="K143" s="1572">
        <f>'2.5'!X356</f>
        <v>712816.27587821218</v>
      </c>
    </row>
    <row r="144" spans="1:18" outlineLevel="2" x14ac:dyDescent="0.45">
      <c r="B144" s="946" t="s">
        <v>967</v>
      </c>
      <c r="C144" s="947" t="s">
        <v>481</v>
      </c>
      <c r="D144" s="948"/>
      <c r="E144" s="1634">
        <f>'2.5'!R357</f>
        <v>1068917.1748490725</v>
      </c>
      <c r="F144" s="1635">
        <f>'2.5'!S357</f>
        <v>1118281.4476462714</v>
      </c>
      <c r="G144" s="1635">
        <f>'2.5'!T357</f>
        <v>1221160.2399354309</v>
      </c>
      <c r="H144" s="1635">
        <f>'2.5'!U357</f>
        <v>1291715.6142818013</v>
      </c>
      <c r="I144" s="1635">
        <f>'2.5'!V357</f>
        <v>1309705.0353841952</v>
      </c>
      <c r="J144" s="1635">
        <f>'2.5'!W357</f>
        <v>1109624.5335300392</v>
      </c>
      <c r="K144" s="1636">
        <f>'2.5'!X357</f>
        <v>1118996.4211161556</v>
      </c>
    </row>
    <row r="145" spans="1:18" outlineLevel="2" x14ac:dyDescent="0.45">
      <c r="B145" s="946"/>
      <c r="C145" s="940" t="s">
        <v>484</v>
      </c>
      <c r="D145" s="941"/>
      <c r="E145" s="1634">
        <f>'2.5'!R358</f>
        <v>3493113.6641936041</v>
      </c>
      <c r="F145" s="1635">
        <f>'2.5'!S358</f>
        <v>3654431.1356386896</v>
      </c>
      <c r="G145" s="1635">
        <f>'2.5'!T358</f>
        <v>3990628.6667072116</v>
      </c>
      <c r="H145" s="1635">
        <f>'2.5'!U358</f>
        <v>4221196.5236100638</v>
      </c>
      <c r="I145" s="1635">
        <f>'2.5'!V358</f>
        <v>4279984.1398466332</v>
      </c>
      <c r="J145" s="1635">
        <f>'2.5'!W358</f>
        <v>3626141.2122464208</v>
      </c>
      <c r="K145" s="1636">
        <f>'2.5'!X358</f>
        <v>3656767.5969248898</v>
      </c>
    </row>
    <row r="146" spans="1:18" outlineLevel="2" x14ac:dyDescent="0.45">
      <c r="B146" s="946"/>
      <c r="C146" s="940" t="s">
        <v>485</v>
      </c>
      <c r="D146" s="941"/>
      <c r="E146" s="1634">
        <f>'2.5'!R359</f>
        <v>0</v>
      </c>
      <c r="F146" s="1635">
        <f>'2.5'!S359</f>
        <v>0</v>
      </c>
      <c r="G146" s="1635">
        <f>'2.5'!T359</f>
        <v>0</v>
      </c>
      <c r="H146" s="1635">
        <f>'2.5'!U359</f>
        <v>0</v>
      </c>
      <c r="I146" s="1635">
        <f>'2.5'!V359</f>
        <v>0</v>
      </c>
      <c r="J146" s="1635">
        <f>'2.5'!W359</f>
        <v>0</v>
      </c>
      <c r="K146" s="1636">
        <f>'2.5'!X359</f>
        <v>0</v>
      </c>
    </row>
    <row r="147" spans="1:18" outlineLevel="2" x14ac:dyDescent="0.45">
      <c r="B147" s="946"/>
      <c r="C147" s="940" t="s">
        <v>486</v>
      </c>
      <c r="D147" s="941"/>
      <c r="E147" s="1634">
        <f>'2.5'!R360</f>
        <v>371566.23064484954</v>
      </c>
      <c r="F147" s="1635">
        <f>'2.5'!S360</f>
        <v>388725.74234824145</v>
      </c>
      <c r="G147" s="1635">
        <f>'2.5'!T360</f>
        <v>424487.43274261168</v>
      </c>
      <c r="H147" s="1635">
        <f>'2.5'!U360</f>
        <v>449013.18189742224</v>
      </c>
      <c r="I147" s="1635">
        <f>'2.5'!V360</f>
        <v>455266.48341392499</v>
      </c>
      <c r="J147" s="1635">
        <f>'2.5'!W360</f>
        <v>385716.51298709965</v>
      </c>
      <c r="K147" s="1636">
        <f>'2.5'!X360</f>
        <v>388974.27423028712</v>
      </c>
    </row>
    <row r="148" spans="1:18" outlineLevel="2" x14ac:dyDescent="0.45">
      <c r="B148" s="951"/>
      <c r="C148" s="944" t="s">
        <v>487</v>
      </c>
      <c r="D148" s="945"/>
      <c r="E148" s="1634">
        <f>'2.5'!R361</f>
        <v>0</v>
      </c>
      <c r="F148" s="1635">
        <f>'2.5'!S361</f>
        <v>0</v>
      </c>
      <c r="G148" s="1635">
        <f>'2.5'!T361</f>
        <v>0</v>
      </c>
      <c r="H148" s="1635">
        <f>'2.5'!U361</f>
        <v>0</v>
      </c>
      <c r="I148" s="1635">
        <f>'2.5'!V361</f>
        <v>0</v>
      </c>
      <c r="J148" s="1635">
        <f>'2.5'!W361</f>
        <v>0</v>
      </c>
      <c r="K148" s="1636">
        <f>'2.5'!X361</f>
        <v>0</v>
      </c>
    </row>
    <row r="149" spans="1:18" outlineLevel="2" x14ac:dyDescent="0.45">
      <c r="B149" s="946" t="s">
        <v>968</v>
      </c>
      <c r="C149" s="947" t="s">
        <v>482</v>
      </c>
      <c r="D149" s="948"/>
      <c r="E149" s="1568">
        <f>'2.5'!R362</f>
        <v>1424743.7780489197</v>
      </c>
      <c r="F149" s="1571">
        <f>'2.5'!S362</f>
        <v>1490540.681850797</v>
      </c>
      <c r="G149" s="1571">
        <f>'2.5'!T362</f>
        <v>1627666.2914452571</v>
      </c>
      <c r="H149" s="1571">
        <f>'2.5'!U362</f>
        <v>1721708.4988053332</v>
      </c>
      <c r="I149" s="1571">
        <f>'2.5'!V362</f>
        <v>1745686.3301933983</v>
      </c>
      <c r="J149" s="1571">
        <f>'2.5'!W362</f>
        <v>1479002.0099925704</v>
      </c>
      <c r="K149" s="1572">
        <f>'2.5'!X362</f>
        <v>1491493.6593374119</v>
      </c>
    </row>
    <row r="150" spans="1:18" outlineLevel="2" x14ac:dyDescent="0.45">
      <c r="B150" s="946"/>
      <c r="C150" s="940" t="s">
        <v>488</v>
      </c>
      <c r="D150" s="941"/>
      <c r="E150" s="1568">
        <f>'2.5'!R363</f>
        <v>2372448.4175360305</v>
      </c>
      <c r="F150" s="1571">
        <f>'2.5'!S363</f>
        <v>2482011.8090093392</v>
      </c>
      <c r="G150" s="1571">
        <f>'2.5'!T363</f>
        <v>2710350.0130417482</v>
      </c>
      <c r="H150" s="1571">
        <f>'2.5'!U363</f>
        <v>2866946.7916839691</v>
      </c>
      <c r="I150" s="1571">
        <f>'2.5'!V363</f>
        <v>2906874.0887945145</v>
      </c>
      <c r="J150" s="1571">
        <f>'2.5'!W363</f>
        <v>2462797.8954535942</v>
      </c>
      <c r="K150" s="1572">
        <f>'2.5'!X363</f>
        <v>2483598.683761769</v>
      </c>
    </row>
    <row r="151" spans="1:18" outlineLevel="2" x14ac:dyDescent="0.45">
      <c r="B151" s="951"/>
      <c r="C151" s="944" t="s">
        <v>489</v>
      </c>
      <c r="D151" s="945"/>
      <c r="E151" s="1568">
        <f>'2.5'!R364</f>
        <v>0</v>
      </c>
      <c r="F151" s="1571">
        <f>'2.5'!S364</f>
        <v>0</v>
      </c>
      <c r="G151" s="1571">
        <f>'2.5'!T364</f>
        <v>0</v>
      </c>
      <c r="H151" s="1571">
        <f>'2.5'!U364</f>
        <v>0</v>
      </c>
      <c r="I151" s="1571">
        <f>'2.5'!V364</f>
        <v>0</v>
      </c>
      <c r="J151" s="1571">
        <f>'2.5'!W364</f>
        <v>0</v>
      </c>
      <c r="K151" s="1572">
        <f>'2.5'!X364</f>
        <v>0</v>
      </c>
    </row>
    <row r="152" spans="1:18" outlineLevel="2" x14ac:dyDescent="0.45">
      <c r="B152" s="946" t="s">
        <v>970</v>
      </c>
      <c r="C152" s="947" t="s">
        <v>481</v>
      </c>
      <c r="D152" s="948"/>
      <c r="E152" s="1634">
        <f>'2.5'!R365</f>
        <v>0</v>
      </c>
      <c r="F152" s="1635">
        <f>'2.5'!S365</f>
        <v>0</v>
      </c>
      <c r="G152" s="1635">
        <f>'2.5'!T365</f>
        <v>0</v>
      </c>
      <c r="H152" s="1635">
        <f>'2.5'!U365</f>
        <v>0</v>
      </c>
      <c r="I152" s="1635">
        <f>'2.5'!V365</f>
        <v>0</v>
      </c>
      <c r="J152" s="1635">
        <f>'2.5'!W365</f>
        <v>0</v>
      </c>
      <c r="K152" s="1636">
        <f>'2.5'!X365</f>
        <v>0</v>
      </c>
    </row>
    <row r="153" spans="1:18" outlineLevel="2" x14ac:dyDescent="0.45">
      <c r="B153" s="946"/>
      <c r="C153" s="940" t="s">
        <v>490</v>
      </c>
      <c r="D153" s="941"/>
      <c r="E153" s="1634">
        <f>'2.5'!R366</f>
        <v>0</v>
      </c>
      <c r="F153" s="1635">
        <f>'2.5'!S366</f>
        <v>0</v>
      </c>
      <c r="G153" s="1635">
        <f>'2.5'!T366</f>
        <v>0</v>
      </c>
      <c r="H153" s="1635">
        <f>'2.5'!U366</f>
        <v>0</v>
      </c>
      <c r="I153" s="1635">
        <f>'2.5'!V366</f>
        <v>0</v>
      </c>
      <c r="J153" s="1635">
        <f>'2.5'!W366</f>
        <v>0</v>
      </c>
      <c r="K153" s="1636">
        <f>'2.5'!X366</f>
        <v>0</v>
      </c>
    </row>
    <row r="154" spans="1:18" ht="14.1" outlineLevel="2" thickBot="1" x14ac:dyDescent="0.5">
      <c r="B154" s="953"/>
      <c r="C154" s="954" t="s">
        <v>491</v>
      </c>
      <c r="D154" s="955"/>
      <c r="E154" s="1637">
        <f>'2.5'!R367</f>
        <v>0</v>
      </c>
      <c r="F154" s="1638">
        <f>'2.5'!S367</f>
        <v>0</v>
      </c>
      <c r="G154" s="1638">
        <f>'2.5'!T367</f>
        <v>0</v>
      </c>
      <c r="H154" s="1638">
        <f>'2.5'!U367</f>
        <v>0</v>
      </c>
      <c r="I154" s="1638">
        <f>'2.5'!V367</f>
        <v>0</v>
      </c>
      <c r="J154" s="1638">
        <f>'2.5'!W367</f>
        <v>0</v>
      </c>
      <c r="K154" s="1639">
        <f>'2.5'!X367</f>
        <v>0</v>
      </c>
    </row>
    <row r="155" spans="1:18" s="505" customFormat="1" ht="12.3" outlineLevel="1" x14ac:dyDescent="0.35">
      <c r="A155" s="70">
        <f>IF(SUM($C155:$I155)&gt;0,1,0)</f>
        <v>0</v>
      </c>
      <c r="B155" s="15" t="s">
        <v>139</v>
      </c>
      <c r="C155" s="70"/>
      <c r="D155" s="70"/>
      <c r="E155" s="70">
        <f>IF(OR(ISERROR(SUM(E141:E154)),ROUND(SUM(E141:E154)-'2.5'!R369,4)&lt;&gt;0),1,0)</f>
        <v>0</v>
      </c>
      <c r="F155" s="70">
        <f>IF(OR(ISERROR(SUM(F141:F154)),ROUND(SUM(F141:F154)-'2.5'!S369,4)&lt;&gt;0),1,0)</f>
        <v>0</v>
      </c>
      <c r="G155" s="70">
        <f>IF(OR(ISERROR(SUM(G141:G154)),ROUND(SUM(G141:G154)-'2.5'!T369,4)&lt;&gt;0),1,0)</f>
        <v>0</v>
      </c>
      <c r="H155" s="70">
        <f>IF(OR(ISERROR(SUM(H141:H154)),ROUND(SUM(H141:H154)-'2.5'!U369,4)&lt;&gt;0),1,0)</f>
        <v>0</v>
      </c>
      <c r="I155" s="70">
        <f>IF(OR(ISERROR(SUM(I141:I154)),ROUND(SUM(I141:I154)-'2.5'!V369,4)&lt;&gt;0),1,0)</f>
        <v>0</v>
      </c>
      <c r="J155" s="70">
        <f>IF(OR(ISERROR(SUM(J141:J154)),ROUND(SUM(J141:J154)-'2.5'!W369,4)&lt;&gt;0),1,0)</f>
        <v>0</v>
      </c>
      <c r="K155" s="70">
        <f>IF(OR(ISERROR(SUM(K141:K154)),ROUND(SUM(K141:K154)-'2.5'!X369,4)&lt;&gt;0),1,0)</f>
        <v>0</v>
      </c>
    </row>
    <row r="156" spans="1:18" s="505" customFormat="1" ht="10.199999999999999" x14ac:dyDescent="0.35"/>
    <row r="157" spans="1:18" s="505" customFormat="1" ht="10.199999999999999" x14ac:dyDescent="0.35"/>
    <row r="158" spans="1:18" s="568" customFormat="1" ht="25.5" customHeight="1" thickBot="1" x14ac:dyDescent="0.5">
      <c r="A158" s="854"/>
      <c r="B158" s="957" t="s">
        <v>977</v>
      </c>
      <c r="C158" s="958"/>
      <c r="D158" s="958"/>
      <c r="E158" s="958"/>
      <c r="F158" s="958"/>
      <c r="G158" s="958"/>
      <c r="H158" s="958"/>
      <c r="I158" s="958"/>
      <c r="J158" s="958"/>
      <c r="K158" s="958"/>
      <c r="L158" s="505"/>
      <c r="M158" s="505"/>
      <c r="N158" s="505"/>
      <c r="O158" s="505"/>
      <c r="P158" s="505"/>
      <c r="Q158" s="505"/>
      <c r="R158" s="505"/>
    </row>
    <row r="159" spans="1:18" s="270" customFormat="1" ht="18.600000000000001" outlineLevel="1" thickBot="1" x14ac:dyDescent="0.4">
      <c r="B159" s="866" t="s">
        <v>978</v>
      </c>
      <c r="C159" s="867"/>
      <c r="D159" s="868"/>
      <c r="E159" s="868"/>
      <c r="F159" s="868"/>
      <c r="G159" s="868"/>
      <c r="H159" s="868"/>
      <c r="I159" s="868"/>
      <c r="J159" s="868"/>
      <c r="K159" s="869"/>
      <c r="L159" s="505"/>
      <c r="M159" s="505"/>
      <c r="N159" s="505"/>
      <c r="O159" s="505"/>
      <c r="P159" s="505"/>
      <c r="Q159" s="505"/>
      <c r="R159" s="505"/>
    </row>
    <row r="160" spans="1:18" s="505" customFormat="1" ht="14.4" outlineLevel="2" thickBot="1" x14ac:dyDescent="0.4">
      <c r="B160" s="270"/>
      <c r="C160" s="270"/>
      <c r="D160" s="959"/>
      <c r="E160" s="2393" t="s">
        <v>979</v>
      </c>
      <c r="F160" s="2393"/>
      <c r="G160" s="2393"/>
      <c r="H160" s="2393"/>
      <c r="I160" s="2393"/>
      <c r="J160" s="2393"/>
      <c r="K160" s="2394"/>
    </row>
    <row r="161" spans="1:11" s="505" customFormat="1" ht="14.7" outlineLevel="2" thickBot="1" x14ac:dyDescent="0.4">
      <c r="B161" s="960"/>
      <c r="C161" s="960"/>
      <c r="D161" s="961"/>
      <c r="E161" s="962" t="s">
        <v>734</v>
      </c>
      <c r="F161" s="310" t="s">
        <v>735</v>
      </c>
      <c r="G161" s="311" t="s">
        <v>736</v>
      </c>
      <c r="H161" s="311" t="s">
        <v>737</v>
      </c>
      <c r="I161" s="311" t="s">
        <v>738</v>
      </c>
      <c r="J161" s="311" t="s">
        <v>739</v>
      </c>
      <c r="K161" s="312" t="s">
        <v>740</v>
      </c>
    </row>
    <row r="162" spans="1:11" outlineLevel="2" x14ac:dyDescent="0.45">
      <c r="B162" s="935" t="s">
        <v>951</v>
      </c>
      <c r="C162" s="936" t="s">
        <v>481</v>
      </c>
      <c r="D162" s="937"/>
      <c r="E162" s="1730">
        <f>'2.5'!R379</f>
        <v>316.64285714285717</v>
      </c>
      <c r="F162" s="1731">
        <f>'2.5'!S379</f>
        <v>392.39880952380958</v>
      </c>
      <c r="G162" s="1731">
        <f>'2.5'!T379</f>
        <v>554.97619047619048</v>
      </c>
      <c r="H162" s="1731">
        <f>'2.5'!U379</f>
        <v>660.52380952380952</v>
      </c>
      <c r="I162" s="1731">
        <f>'2.5'!V379</f>
        <v>674.99404761904759</v>
      </c>
      <c r="J162" s="1731">
        <f>'2.5'!W379</f>
        <v>329.41071428571428</v>
      </c>
      <c r="K162" s="1732">
        <f>'2.5'!X379</f>
        <v>332.8154761904762</v>
      </c>
    </row>
    <row r="163" spans="1:11" outlineLevel="2" x14ac:dyDescent="0.45">
      <c r="B163" s="939"/>
      <c r="C163" s="940" t="s">
        <v>482</v>
      </c>
      <c r="D163" s="941"/>
      <c r="E163" s="1733">
        <f>'2.5'!R380</f>
        <v>0.5535714285714286</v>
      </c>
      <c r="F163" s="1734">
        <f>'2.5'!S380</f>
        <v>0.68601190476190477</v>
      </c>
      <c r="G163" s="1734">
        <f>'2.5'!T380</f>
        <v>0.97023809523809523</v>
      </c>
      <c r="H163" s="1734">
        <f>'2.5'!U380</f>
        <v>1.1547619047619049</v>
      </c>
      <c r="I163" s="1734">
        <f>'2.5'!V380</f>
        <v>1.1800595238095239</v>
      </c>
      <c r="J163" s="1734">
        <f>'2.5'!W380</f>
        <v>0.57589285714285721</v>
      </c>
      <c r="K163" s="1735">
        <f>'2.5'!X380</f>
        <v>0.58184523809523825</v>
      </c>
    </row>
    <row r="164" spans="1:11" outlineLevel="2" x14ac:dyDescent="0.45">
      <c r="B164" s="943"/>
      <c r="C164" s="944" t="s">
        <v>483</v>
      </c>
      <c r="D164" s="945"/>
      <c r="E164" s="1733">
        <f>'2.5'!R381</f>
        <v>3.3214285714285716</v>
      </c>
      <c r="F164" s="1734">
        <f>'2.5'!S381</f>
        <v>4.1160714285714288</v>
      </c>
      <c r="G164" s="1734">
        <f>'2.5'!T381</f>
        <v>5.8214285714285721</v>
      </c>
      <c r="H164" s="1734">
        <f>'2.5'!U381</f>
        <v>6.9285714285714297</v>
      </c>
      <c r="I164" s="1734">
        <f>'2.5'!V381</f>
        <v>7.0803571428571432</v>
      </c>
      <c r="J164" s="1734">
        <f>'2.5'!W381</f>
        <v>3.4553571428571428</v>
      </c>
      <c r="K164" s="1735">
        <f>'2.5'!X381</f>
        <v>3.4910714285714288</v>
      </c>
    </row>
    <row r="165" spans="1:11" outlineLevel="2" x14ac:dyDescent="0.45">
      <c r="B165" s="946" t="s">
        <v>967</v>
      </c>
      <c r="C165" s="947" t="s">
        <v>481</v>
      </c>
      <c r="D165" s="948"/>
      <c r="E165" s="1736">
        <f>'2.5'!R382</f>
        <v>83.589285714285722</v>
      </c>
      <c r="F165" s="1737">
        <f>'2.5'!S382</f>
        <v>103.58779761904763</v>
      </c>
      <c r="G165" s="1737">
        <f>'2.5'!T382</f>
        <v>146.50595238095241</v>
      </c>
      <c r="H165" s="1737">
        <f>'2.5'!U382</f>
        <v>174.36904761904765</v>
      </c>
      <c r="I165" s="1737">
        <f>'2.5'!V382</f>
        <v>178.1889880952381</v>
      </c>
      <c r="J165" s="1737">
        <f>'2.5'!W382</f>
        <v>86.959821428571431</v>
      </c>
      <c r="K165" s="1738">
        <f>'2.5'!X382</f>
        <v>87.858630952380963</v>
      </c>
    </row>
    <row r="166" spans="1:11" outlineLevel="2" x14ac:dyDescent="0.45">
      <c r="B166" s="946"/>
      <c r="C166" s="940" t="s">
        <v>484</v>
      </c>
      <c r="D166" s="941"/>
      <c r="E166" s="1736">
        <f>'2.5'!R383</f>
        <v>8.8571428571428577</v>
      </c>
      <c r="F166" s="1737">
        <f>'2.5'!S383</f>
        <v>10.976190476190476</v>
      </c>
      <c r="G166" s="1737">
        <f>'2.5'!T383</f>
        <v>15.523809523809524</v>
      </c>
      <c r="H166" s="1737">
        <f>'2.5'!U383</f>
        <v>18.476190476190478</v>
      </c>
      <c r="I166" s="1737">
        <f>'2.5'!V383</f>
        <v>18.880952380952383</v>
      </c>
      <c r="J166" s="1737">
        <f>'2.5'!W383</f>
        <v>9.2142857142857153</v>
      </c>
      <c r="K166" s="1738">
        <f>'2.5'!X383</f>
        <v>9.309523809523812</v>
      </c>
    </row>
    <row r="167" spans="1:11" outlineLevel="2" x14ac:dyDescent="0.45">
      <c r="B167" s="946"/>
      <c r="C167" s="940" t="s">
        <v>485</v>
      </c>
      <c r="D167" s="941"/>
      <c r="E167" s="1736">
        <f>'2.5'!R384</f>
        <v>0</v>
      </c>
      <c r="F167" s="1737">
        <f>'2.5'!S384</f>
        <v>0</v>
      </c>
      <c r="G167" s="1737">
        <f>'2.5'!T384</f>
        <v>0</v>
      </c>
      <c r="H167" s="1737">
        <f>'2.5'!U384</f>
        <v>0</v>
      </c>
      <c r="I167" s="1737">
        <f>'2.5'!V384</f>
        <v>0</v>
      </c>
      <c r="J167" s="1737">
        <f>'2.5'!W384</f>
        <v>0</v>
      </c>
      <c r="K167" s="1738">
        <f>'2.5'!X384</f>
        <v>0</v>
      </c>
    </row>
    <row r="168" spans="1:11" outlineLevel="2" x14ac:dyDescent="0.45">
      <c r="B168" s="946"/>
      <c r="C168" s="940" t="s">
        <v>486</v>
      </c>
      <c r="D168" s="941"/>
      <c r="E168" s="1736">
        <f>'2.5'!R385</f>
        <v>0.5535714285714286</v>
      </c>
      <c r="F168" s="1737">
        <f>'2.5'!S385</f>
        <v>0.68601190476190477</v>
      </c>
      <c r="G168" s="1737">
        <f>'2.5'!T385</f>
        <v>0.97023809523809523</v>
      </c>
      <c r="H168" s="1737">
        <f>'2.5'!U385</f>
        <v>1.1547619047619049</v>
      </c>
      <c r="I168" s="1737">
        <f>'2.5'!V385</f>
        <v>1.1800595238095239</v>
      </c>
      <c r="J168" s="1737">
        <f>'2.5'!W385</f>
        <v>0.57589285714285721</v>
      </c>
      <c r="K168" s="1738">
        <f>'2.5'!X385</f>
        <v>0.58184523809523825</v>
      </c>
    </row>
    <row r="169" spans="1:11" outlineLevel="2" x14ac:dyDescent="0.45">
      <c r="B169" s="951"/>
      <c r="C169" s="944" t="s">
        <v>487</v>
      </c>
      <c r="D169" s="945"/>
      <c r="E169" s="1736">
        <f>'2.5'!R386</f>
        <v>0</v>
      </c>
      <c r="F169" s="1737">
        <f>'2.5'!S386</f>
        <v>0</v>
      </c>
      <c r="G169" s="1737">
        <f>'2.5'!T386</f>
        <v>0</v>
      </c>
      <c r="H169" s="1737">
        <f>'2.5'!U386</f>
        <v>0</v>
      </c>
      <c r="I169" s="1737">
        <f>'2.5'!V386</f>
        <v>0</v>
      </c>
      <c r="J169" s="1737">
        <f>'2.5'!W386</f>
        <v>0</v>
      </c>
      <c r="K169" s="1738">
        <f>'2.5'!X386</f>
        <v>0</v>
      </c>
    </row>
    <row r="170" spans="1:11" outlineLevel="2" x14ac:dyDescent="0.45">
      <c r="B170" s="946" t="s">
        <v>968</v>
      </c>
      <c r="C170" s="947" t="s">
        <v>482</v>
      </c>
      <c r="D170" s="948"/>
      <c r="E170" s="1733">
        <f>'2.5'!R387</f>
        <v>289.51785714285717</v>
      </c>
      <c r="F170" s="1734">
        <f>'2.5'!S387</f>
        <v>358.7842261904762</v>
      </c>
      <c r="G170" s="1734">
        <f>'2.5'!T387</f>
        <v>507.4345238095238</v>
      </c>
      <c r="H170" s="1734">
        <f>'2.5'!U387</f>
        <v>603.94047619047615</v>
      </c>
      <c r="I170" s="1734">
        <f>'2.5'!V387</f>
        <v>617.17113095238085</v>
      </c>
      <c r="J170" s="1734">
        <f>'2.5'!W387</f>
        <v>301.19196428571422</v>
      </c>
      <c r="K170" s="1735">
        <f>'2.5'!X387</f>
        <v>304.30505952380946</v>
      </c>
    </row>
    <row r="171" spans="1:11" outlineLevel="2" x14ac:dyDescent="0.45">
      <c r="B171" s="946"/>
      <c r="C171" s="940" t="s">
        <v>488</v>
      </c>
      <c r="D171" s="941"/>
      <c r="E171" s="1733">
        <f>'2.5'!R388</f>
        <v>5.5357142857142865</v>
      </c>
      <c r="F171" s="1734">
        <f>'2.5'!S388</f>
        <v>6.8601190476190483</v>
      </c>
      <c r="G171" s="1734">
        <f>'2.5'!T388</f>
        <v>9.7023809523809526</v>
      </c>
      <c r="H171" s="1734">
        <f>'2.5'!U388</f>
        <v>11.547619047619047</v>
      </c>
      <c r="I171" s="1734">
        <f>'2.5'!V388</f>
        <v>11.800595238095237</v>
      </c>
      <c r="J171" s="1734">
        <f>'2.5'!W388</f>
        <v>5.7589285714285712</v>
      </c>
      <c r="K171" s="1735">
        <f>'2.5'!X388</f>
        <v>5.8184523809523814</v>
      </c>
    </row>
    <row r="172" spans="1:11" outlineLevel="2" x14ac:dyDescent="0.45">
      <c r="B172" s="951"/>
      <c r="C172" s="944" t="s">
        <v>489</v>
      </c>
      <c r="D172" s="945"/>
      <c r="E172" s="1733">
        <f>'2.5'!R389</f>
        <v>0</v>
      </c>
      <c r="F172" s="1734">
        <f>'2.5'!S389</f>
        <v>0</v>
      </c>
      <c r="G172" s="1734">
        <f>'2.5'!T389</f>
        <v>0</v>
      </c>
      <c r="H172" s="1734">
        <f>'2.5'!U389</f>
        <v>0</v>
      </c>
      <c r="I172" s="1734">
        <f>'2.5'!V389</f>
        <v>0</v>
      </c>
      <c r="J172" s="1734">
        <f>'2.5'!W389</f>
        <v>0</v>
      </c>
      <c r="K172" s="1735">
        <f>'2.5'!X389</f>
        <v>0</v>
      </c>
    </row>
    <row r="173" spans="1:11" outlineLevel="2" x14ac:dyDescent="0.45">
      <c r="B173" s="946" t="s">
        <v>970</v>
      </c>
      <c r="C173" s="947" t="s">
        <v>481</v>
      </c>
      <c r="D173" s="948"/>
      <c r="E173" s="1736">
        <f>'2.5'!R390</f>
        <v>886.82142857142867</v>
      </c>
      <c r="F173" s="1737">
        <f>'2.5'!S390</f>
        <v>1098.9910714285716</v>
      </c>
      <c r="G173" s="1737">
        <f>'2.5'!T390</f>
        <v>1554.3214285714287</v>
      </c>
      <c r="H173" s="1737">
        <f>'2.5'!U390</f>
        <v>1849.9285714285716</v>
      </c>
      <c r="I173" s="1737">
        <f>'2.5'!V390</f>
        <v>1890.4553571428571</v>
      </c>
      <c r="J173" s="1737">
        <f>'2.5'!W390</f>
        <v>922.58035714285711</v>
      </c>
      <c r="K173" s="1738">
        <f>'2.5'!X390</f>
        <v>932.11607142857144</v>
      </c>
    </row>
    <row r="174" spans="1:11" outlineLevel="2" x14ac:dyDescent="0.45">
      <c r="B174" s="946"/>
      <c r="C174" s="940" t="s">
        <v>490</v>
      </c>
      <c r="D174" s="941"/>
      <c r="E174" s="1736">
        <f>'2.5'!R391</f>
        <v>0</v>
      </c>
      <c r="F174" s="1737">
        <f>'2.5'!S391</f>
        <v>0</v>
      </c>
      <c r="G174" s="1737">
        <f>'2.5'!T391</f>
        <v>0</v>
      </c>
      <c r="H174" s="1737">
        <f>'2.5'!U391</f>
        <v>0</v>
      </c>
      <c r="I174" s="1737">
        <f>'2.5'!V391</f>
        <v>0</v>
      </c>
      <c r="J174" s="1737">
        <f>'2.5'!W391</f>
        <v>0</v>
      </c>
      <c r="K174" s="1738">
        <f>'2.5'!X391</f>
        <v>0</v>
      </c>
    </row>
    <row r="175" spans="1:11" ht="14.1" outlineLevel="2" thickBot="1" x14ac:dyDescent="0.5">
      <c r="B175" s="953"/>
      <c r="C175" s="954" t="s">
        <v>491</v>
      </c>
      <c r="D175" s="955"/>
      <c r="E175" s="1739">
        <f>'2.5'!R392</f>
        <v>0</v>
      </c>
      <c r="F175" s="1740">
        <f>'2.5'!S392</f>
        <v>0</v>
      </c>
      <c r="G175" s="1740">
        <f>'2.5'!T392</f>
        <v>0</v>
      </c>
      <c r="H175" s="1740">
        <f>'2.5'!U392</f>
        <v>0</v>
      </c>
      <c r="I175" s="1740">
        <f>'2.5'!V392</f>
        <v>0</v>
      </c>
      <c r="J175" s="1740">
        <f>'2.5'!W392</f>
        <v>0</v>
      </c>
      <c r="K175" s="1741">
        <f>'2.5'!X392</f>
        <v>0</v>
      </c>
    </row>
    <row r="176" spans="1:11" ht="12.6" outlineLevel="1" thickBot="1" x14ac:dyDescent="0.4">
      <c r="A176" s="70">
        <f>IF(SUM($C176:$I176)&gt;0,1,0)</f>
        <v>0</v>
      </c>
      <c r="B176" s="15" t="s">
        <v>139</v>
      </c>
      <c r="C176" s="70"/>
      <c r="D176" s="70"/>
      <c r="E176" s="70">
        <f>IF(OR(ISERROR(SUM(E162:E175)),ROUND(SUM(E162:E175)-'2.5'!R394,4)&lt;&gt;0),1,0)</f>
        <v>0</v>
      </c>
      <c r="F176" s="70">
        <f>IF(OR(ISERROR(SUM(F162:F175)),ROUND(SUM(F162:F175)-'2.5'!S394,4)&lt;&gt;0),1,0)</f>
        <v>0</v>
      </c>
      <c r="G176" s="70">
        <f>IF(OR(ISERROR(SUM(G162:G175)),ROUND(SUM(G162:G175)-'2.5'!T394,4)&lt;&gt;0),1,0)</f>
        <v>0</v>
      </c>
      <c r="H176" s="70">
        <f>IF(OR(ISERROR(SUM(H162:H175)),ROUND(SUM(H162:H175)-'2.5'!U394,4)&lt;&gt;0),1,0)</f>
        <v>0</v>
      </c>
      <c r="I176" s="70">
        <f>IF(OR(ISERROR(SUM(I162:I175)),ROUND(SUM(I162:I175)-'2.5'!V394,4)&lt;&gt;0),1,0)</f>
        <v>0</v>
      </c>
      <c r="J176" s="70">
        <f>IF(OR(ISERROR(SUM(J162:J175)),ROUND(SUM(J162:J175)-'2.5'!W394,4)&lt;&gt;0),1,0)</f>
        <v>0</v>
      </c>
      <c r="K176" s="70">
        <f>IF(OR(ISERROR(SUM(K162:K175)),ROUND(SUM(K162:K175)-'2.5'!X394,4)&lt;&gt;0),1,0)</f>
        <v>0</v>
      </c>
    </row>
    <row r="177" spans="2:18" s="270" customFormat="1" ht="18.600000000000001" outlineLevel="1" thickBot="1" x14ac:dyDescent="0.4">
      <c r="B177" s="866" t="s">
        <v>980</v>
      </c>
      <c r="C177" s="867"/>
      <c r="D177" s="868"/>
      <c r="E177" s="868"/>
      <c r="F177" s="868"/>
      <c r="G177" s="868"/>
      <c r="H177" s="868"/>
      <c r="I177" s="868"/>
      <c r="J177" s="868"/>
      <c r="K177" s="869"/>
      <c r="L177" s="505"/>
      <c r="M177" s="505"/>
      <c r="N177" s="505"/>
      <c r="O177" s="505"/>
      <c r="P177" s="505"/>
      <c r="Q177" s="505"/>
      <c r="R177" s="505"/>
    </row>
    <row r="178" spans="2:18" s="505" customFormat="1" ht="14.4" outlineLevel="2" thickBot="1" x14ac:dyDescent="0.4">
      <c r="B178" s="270"/>
      <c r="C178" s="270"/>
      <c r="D178" s="959"/>
      <c r="E178" s="2393" t="s">
        <v>979</v>
      </c>
      <c r="F178" s="2393"/>
      <c r="G178" s="2393"/>
      <c r="H178" s="2393"/>
      <c r="I178" s="2393"/>
      <c r="J178" s="2393"/>
      <c r="K178" s="2394"/>
    </row>
    <row r="179" spans="2:18" s="505" customFormat="1" ht="14.7" outlineLevel="2" thickBot="1" x14ac:dyDescent="0.4">
      <c r="B179" s="960"/>
      <c r="C179" s="960"/>
      <c r="D179" s="961"/>
      <c r="E179" s="962" t="s">
        <v>734</v>
      </c>
      <c r="F179" s="310" t="s">
        <v>735</v>
      </c>
      <c r="G179" s="311" t="s">
        <v>736</v>
      </c>
      <c r="H179" s="311" t="s">
        <v>737</v>
      </c>
      <c r="I179" s="311" t="s">
        <v>738</v>
      </c>
      <c r="J179" s="311" t="s">
        <v>739</v>
      </c>
      <c r="K179" s="312" t="s">
        <v>740</v>
      </c>
    </row>
    <row r="180" spans="2:18" outlineLevel="2" x14ac:dyDescent="0.45">
      <c r="B180" s="935" t="s">
        <v>951</v>
      </c>
      <c r="C180" s="936" t="s">
        <v>481</v>
      </c>
      <c r="D180" s="937"/>
      <c r="E180" s="1730">
        <f>'2.5'!R400</f>
        <v>316.64285714285717</v>
      </c>
      <c r="F180" s="1731">
        <f>'2.5'!S400</f>
        <v>392.39880952380958</v>
      </c>
      <c r="G180" s="1731">
        <f>'2.5'!T400</f>
        <v>554.97619047619048</v>
      </c>
      <c r="H180" s="1731">
        <f>'2.5'!U400</f>
        <v>660.52380952380952</v>
      </c>
      <c r="I180" s="1731">
        <f>'2.5'!V400</f>
        <v>674.99404761904759</v>
      </c>
      <c r="J180" s="1731">
        <f>'2.5'!W400</f>
        <v>329.41071428571428</v>
      </c>
      <c r="K180" s="1732">
        <f>'2.5'!X400</f>
        <v>332.8154761904762</v>
      </c>
    </row>
    <row r="181" spans="2:18" outlineLevel="2" x14ac:dyDescent="0.45">
      <c r="B181" s="939"/>
      <c r="C181" s="940" t="s">
        <v>482</v>
      </c>
      <c r="D181" s="941"/>
      <c r="E181" s="1733">
        <f>'2.5'!R401</f>
        <v>0.5535714285714286</v>
      </c>
      <c r="F181" s="1734">
        <f>'2.5'!S401</f>
        <v>0.68601190476190477</v>
      </c>
      <c r="G181" s="1734">
        <f>'2.5'!T401</f>
        <v>0.97023809523809523</v>
      </c>
      <c r="H181" s="1734">
        <f>'2.5'!U401</f>
        <v>1.1547619047619049</v>
      </c>
      <c r="I181" s="1734">
        <f>'2.5'!V401</f>
        <v>1.1800595238095239</v>
      </c>
      <c r="J181" s="1734">
        <f>'2.5'!W401</f>
        <v>0.57589285714285721</v>
      </c>
      <c r="K181" s="1735">
        <f>'2.5'!X401</f>
        <v>0.58184523809523825</v>
      </c>
    </row>
    <row r="182" spans="2:18" outlineLevel="2" x14ac:dyDescent="0.45">
      <c r="B182" s="943"/>
      <c r="C182" s="944" t="s">
        <v>483</v>
      </c>
      <c r="D182" s="945"/>
      <c r="E182" s="1733">
        <f>'2.5'!R402</f>
        <v>3.3214285714285716</v>
      </c>
      <c r="F182" s="1734">
        <f>'2.5'!S402</f>
        <v>4.1160714285714288</v>
      </c>
      <c r="G182" s="1734">
        <f>'2.5'!T402</f>
        <v>5.8214285714285721</v>
      </c>
      <c r="H182" s="1734">
        <f>'2.5'!U402</f>
        <v>6.9285714285714297</v>
      </c>
      <c r="I182" s="1734">
        <f>'2.5'!V402</f>
        <v>7.0803571428571432</v>
      </c>
      <c r="J182" s="1734">
        <f>'2.5'!W402</f>
        <v>3.4553571428571428</v>
      </c>
      <c r="K182" s="1735">
        <f>'2.5'!X402</f>
        <v>3.4910714285714288</v>
      </c>
    </row>
    <row r="183" spans="2:18" outlineLevel="2" x14ac:dyDescent="0.45">
      <c r="B183" s="946" t="s">
        <v>967</v>
      </c>
      <c r="C183" s="947" t="s">
        <v>481</v>
      </c>
      <c r="D183" s="948"/>
      <c r="E183" s="1736">
        <f>'2.5'!R403</f>
        <v>83.589285714285722</v>
      </c>
      <c r="F183" s="1737">
        <f>'2.5'!S403</f>
        <v>103.58779761904763</v>
      </c>
      <c r="G183" s="1737">
        <f>'2.5'!T403</f>
        <v>146.50595238095241</v>
      </c>
      <c r="H183" s="1737">
        <f>'2.5'!U403</f>
        <v>174.36904761904765</v>
      </c>
      <c r="I183" s="1737">
        <f>'2.5'!V403</f>
        <v>178.1889880952381</v>
      </c>
      <c r="J183" s="1737">
        <f>'2.5'!W403</f>
        <v>86.959821428571431</v>
      </c>
      <c r="K183" s="1738">
        <f>'2.5'!X403</f>
        <v>87.858630952380963</v>
      </c>
    </row>
    <row r="184" spans="2:18" outlineLevel="2" x14ac:dyDescent="0.45">
      <c r="B184" s="946"/>
      <c r="C184" s="940" t="s">
        <v>484</v>
      </c>
      <c r="D184" s="941"/>
      <c r="E184" s="1736">
        <f>'2.5'!R404</f>
        <v>8.8571428571428577</v>
      </c>
      <c r="F184" s="1737">
        <f>'2.5'!S404</f>
        <v>10.976190476190476</v>
      </c>
      <c r="G184" s="1737">
        <f>'2.5'!T404</f>
        <v>15.523809523809524</v>
      </c>
      <c r="H184" s="1737">
        <f>'2.5'!U404</f>
        <v>18.476190476190478</v>
      </c>
      <c r="I184" s="1737">
        <f>'2.5'!V404</f>
        <v>18.880952380952383</v>
      </c>
      <c r="J184" s="1737">
        <f>'2.5'!W404</f>
        <v>9.2142857142857153</v>
      </c>
      <c r="K184" s="1738">
        <f>'2.5'!X404</f>
        <v>9.309523809523812</v>
      </c>
    </row>
    <row r="185" spans="2:18" outlineLevel="2" x14ac:dyDescent="0.45">
      <c r="B185" s="946"/>
      <c r="C185" s="940" t="s">
        <v>485</v>
      </c>
      <c r="D185" s="941"/>
      <c r="E185" s="1736">
        <f>'2.5'!R405</f>
        <v>0</v>
      </c>
      <c r="F185" s="1737">
        <f>'2.5'!S405</f>
        <v>0</v>
      </c>
      <c r="G185" s="1737">
        <f>'2.5'!T405</f>
        <v>0</v>
      </c>
      <c r="H185" s="1737">
        <f>'2.5'!U405</f>
        <v>0</v>
      </c>
      <c r="I185" s="1737">
        <f>'2.5'!V405</f>
        <v>0</v>
      </c>
      <c r="J185" s="1737">
        <f>'2.5'!W405</f>
        <v>0</v>
      </c>
      <c r="K185" s="1738">
        <f>'2.5'!X405</f>
        <v>0</v>
      </c>
    </row>
    <row r="186" spans="2:18" outlineLevel="2" x14ac:dyDescent="0.45">
      <c r="B186" s="946"/>
      <c r="C186" s="940" t="s">
        <v>486</v>
      </c>
      <c r="D186" s="941"/>
      <c r="E186" s="1736">
        <f>'2.5'!R406</f>
        <v>0.5535714285714286</v>
      </c>
      <c r="F186" s="1737">
        <f>'2.5'!S406</f>
        <v>0.68601190476190477</v>
      </c>
      <c r="G186" s="1737">
        <f>'2.5'!T406</f>
        <v>0.97023809523809523</v>
      </c>
      <c r="H186" s="1737">
        <f>'2.5'!U406</f>
        <v>1.1547619047619049</v>
      </c>
      <c r="I186" s="1737">
        <f>'2.5'!V406</f>
        <v>1.1800595238095239</v>
      </c>
      <c r="J186" s="1737">
        <f>'2.5'!W406</f>
        <v>0.57589285714285721</v>
      </c>
      <c r="K186" s="1738">
        <f>'2.5'!X406</f>
        <v>0.58184523809523825</v>
      </c>
    </row>
    <row r="187" spans="2:18" outlineLevel="2" x14ac:dyDescent="0.45">
      <c r="B187" s="951"/>
      <c r="C187" s="944" t="s">
        <v>487</v>
      </c>
      <c r="D187" s="945"/>
      <c r="E187" s="1736">
        <f>'2.5'!R407</f>
        <v>0</v>
      </c>
      <c r="F187" s="1737">
        <f>'2.5'!S407</f>
        <v>0</v>
      </c>
      <c r="G187" s="1737">
        <f>'2.5'!T407</f>
        <v>0</v>
      </c>
      <c r="H187" s="1737">
        <f>'2.5'!U407</f>
        <v>0</v>
      </c>
      <c r="I187" s="1737">
        <f>'2.5'!V407</f>
        <v>0</v>
      </c>
      <c r="J187" s="1737">
        <f>'2.5'!W407</f>
        <v>0</v>
      </c>
      <c r="K187" s="1738">
        <f>'2.5'!X407</f>
        <v>0</v>
      </c>
    </row>
    <row r="188" spans="2:18" outlineLevel="2" x14ac:dyDescent="0.45">
      <c r="B188" s="946" t="s">
        <v>968</v>
      </c>
      <c r="C188" s="947" t="s">
        <v>482</v>
      </c>
      <c r="D188" s="948"/>
      <c r="E188" s="1733">
        <f>'2.5'!R408</f>
        <v>289.51785714285717</v>
      </c>
      <c r="F188" s="1734">
        <f>'2.5'!S408</f>
        <v>358.7842261904762</v>
      </c>
      <c r="G188" s="1734">
        <f>'2.5'!T408</f>
        <v>507.4345238095238</v>
      </c>
      <c r="H188" s="1734">
        <f>'2.5'!U408</f>
        <v>603.94047619047615</v>
      </c>
      <c r="I188" s="1734">
        <f>'2.5'!V408</f>
        <v>617.17113095238085</v>
      </c>
      <c r="J188" s="1734">
        <f>'2.5'!W408</f>
        <v>301.19196428571422</v>
      </c>
      <c r="K188" s="1735">
        <f>'2.5'!X408</f>
        <v>304.30505952380946</v>
      </c>
    </row>
    <row r="189" spans="2:18" outlineLevel="2" x14ac:dyDescent="0.45">
      <c r="B189" s="946"/>
      <c r="C189" s="940" t="s">
        <v>488</v>
      </c>
      <c r="D189" s="941"/>
      <c r="E189" s="1733">
        <f>'2.5'!R409</f>
        <v>5.5357142857142865</v>
      </c>
      <c r="F189" s="1734">
        <f>'2.5'!S409</f>
        <v>6.8601190476190483</v>
      </c>
      <c r="G189" s="1734">
        <f>'2.5'!T409</f>
        <v>9.7023809523809526</v>
      </c>
      <c r="H189" s="1734">
        <f>'2.5'!U409</f>
        <v>11.547619047619047</v>
      </c>
      <c r="I189" s="1734">
        <f>'2.5'!V409</f>
        <v>11.800595238095237</v>
      </c>
      <c r="J189" s="1734">
        <f>'2.5'!W409</f>
        <v>5.7589285714285712</v>
      </c>
      <c r="K189" s="1735">
        <f>'2.5'!X409</f>
        <v>5.8184523809523814</v>
      </c>
    </row>
    <row r="190" spans="2:18" outlineLevel="2" x14ac:dyDescent="0.45">
      <c r="B190" s="951"/>
      <c r="C190" s="944" t="s">
        <v>489</v>
      </c>
      <c r="D190" s="945"/>
      <c r="E190" s="1733">
        <f>'2.5'!R410</f>
        <v>0</v>
      </c>
      <c r="F190" s="1734">
        <f>'2.5'!S410</f>
        <v>0</v>
      </c>
      <c r="G190" s="1734">
        <f>'2.5'!T410</f>
        <v>0</v>
      </c>
      <c r="H190" s="1734">
        <f>'2.5'!U410</f>
        <v>0</v>
      </c>
      <c r="I190" s="1734">
        <f>'2.5'!V410</f>
        <v>0</v>
      </c>
      <c r="J190" s="1734">
        <f>'2.5'!W410</f>
        <v>0</v>
      </c>
      <c r="K190" s="1735">
        <f>'2.5'!X410</f>
        <v>0</v>
      </c>
    </row>
    <row r="191" spans="2:18" outlineLevel="2" x14ac:dyDescent="0.45">
      <c r="B191" s="946" t="s">
        <v>970</v>
      </c>
      <c r="C191" s="947" t="s">
        <v>481</v>
      </c>
      <c r="D191" s="948"/>
      <c r="E191" s="1736">
        <f>'2.5'!R411</f>
        <v>886.82142857142867</v>
      </c>
      <c r="F191" s="1737">
        <f>'2.5'!S411</f>
        <v>1098.9910714285716</v>
      </c>
      <c r="G191" s="1737">
        <f>'2.5'!T411</f>
        <v>1554.3214285714287</v>
      </c>
      <c r="H191" s="1737">
        <f>'2.5'!U411</f>
        <v>1849.9285714285716</v>
      </c>
      <c r="I191" s="1737">
        <f>'2.5'!V411</f>
        <v>1890.4553571428571</v>
      </c>
      <c r="J191" s="1737">
        <f>'2.5'!W411</f>
        <v>922.58035714285711</v>
      </c>
      <c r="K191" s="1738">
        <f>'2.5'!X411</f>
        <v>932.11607142857144</v>
      </c>
    </row>
    <row r="192" spans="2:18" outlineLevel="2" x14ac:dyDescent="0.45">
      <c r="B192" s="946"/>
      <c r="C192" s="940" t="s">
        <v>490</v>
      </c>
      <c r="D192" s="941"/>
      <c r="E192" s="1736">
        <f>'2.5'!R412</f>
        <v>0</v>
      </c>
      <c r="F192" s="1737">
        <f>'2.5'!S412</f>
        <v>0</v>
      </c>
      <c r="G192" s="1737">
        <f>'2.5'!T412</f>
        <v>0</v>
      </c>
      <c r="H192" s="1737">
        <f>'2.5'!U412</f>
        <v>0</v>
      </c>
      <c r="I192" s="1737">
        <f>'2.5'!V412</f>
        <v>0</v>
      </c>
      <c r="J192" s="1737">
        <f>'2.5'!W412</f>
        <v>0</v>
      </c>
      <c r="K192" s="1738">
        <f>'2.5'!X412</f>
        <v>0</v>
      </c>
    </row>
    <row r="193" spans="1:11" ht="14.1" outlineLevel="2" thickBot="1" x14ac:dyDescent="0.5">
      <c r="B193" s="953"/>
      <c r="C193" s="954" t="s">
        <v>491</v>
      </c>
      <c r="D193" s="955"/>
      <c r="E193" s="1739">
        <f>'2.5'!R413</f>
        <v>0</v>
      </c>
      <c r="F193" s="1740">
        <f>'2.5'!S413</f>
        <v>0</v>
      </c>
      <c r="G193" s="1740">
        <f>'2.5'!T413</f>
        <v>0</v>
      </c>
      <c r="H193" s="1740">
        <f>'2.5'!U413</f>
        <v>0</v>
      </c>
      <c r="I193" s="1740">
        <f>'2.5'!V413</f>
        <v>0</v>
      </c>
      <c r="J193" s="1740">
        <f>'2.5'!W413</f>
        <v>0</v>
      </c>
      <c r="K193" s="1741">
        <f>'2.5'!X413</f>
        <v>0</v>
      </c>
    </row>
    <row r="194" spans="1:11" ht="12.6" outlineLevel="1" thickBot="1" x14ac:dyDescent="0.4">
      <c r="A194" s="70">
        <f>IF(SUM($C194:$I194)&gt;0,1,0)</f>
        <v>0</v>
      </c>
      <c r="B194" s="15" t="s">
        <v>139</v>
      </c>
      <c r="C194" s="70"/>
      <c r="D194" s="70"/>
      <c r="E194" s="70">
        <f>IF(OR(ISERROR(SUM(E180:E193)),ROUND(SUM(E180:E193)-'2.5'!R415,4)&lt;&gt;0),1,0)</f>
        <v>0</v>
      </c>
      <c r="F194" s="70">
        <f>IF(OR(ISERROR(SUM(F180:F193)),ROUND(SUM(F180:F193)-'2.5'!S415,4)&lt;&gt;0),1,0)</f>
        <v>0</v>
      </c>
      <c r="G194" s="70">
        <f>IF(OR(ISERROR(SUM(G180:G193)),ROUND(SUM(G180:G193)-'2.5'!T415,4)&lt;&gt;0),1,0)</f>
        <v>0</v>
      </c>
      <c r="H194" s="70">
        <f>IF(OR(ISERROR(SUM(H180:H193)),ROUND(SUM(H180:H193)-'2.5'!U415,4)&lt;&gt;0),1,0)</f>
        <v>0</v>
      </c>
      <c r="I194" s="70">
        <f>IF(OR(ISERROR(SUM(I180:I193)),ROUND(SUM(I180:I193)-'2.5'!V415,4)&lt;&gt;0),1,0)</f>
        <v>0</v>
      </c>
      <c r="J194" s="70">
        <f>IF(OR(ISERROR(SUM(J180:J193)),ROUND(SUM(J180:J193)-'2.5'!W415,4)&lt;&gt;0),1,0)</f>
        <v>0</v>
      </c>
      <c r="K194" s="70">
        <f>IF(OR(ISERROR(SUM(K180:K193)),ROUND(SUM(K180:K193)-'2.5'!X415,4)&lt;&gt;0),1,0)</f>
        <v>0</v>
      </c>
    </row>
    <row r="195" spans="1:11" s="270" customFormat="1" ht="18.600000000000001" outlineLevel="1" thickBot="1" x14ac:dyDescent="0.4">
      <c r="B195" s="866" t="s">
        <v>981</v>
      </c>
      <c r="C195" s="867"/>
      <c r="D195" s="868"/>
      <c r="E195" s="868"/>
      <c r="F195" s="868"/>
      <c r="G195" s="868"/>
      <c r="H195" s="868"/>
      <c r="I195" s="868"/>
      <c r="J195" s="868"/>
      <c r="K195" s="869"/>
    </row>
    <row r="196" spans="1:11" s="505" customFormat="1" ht="30.75" customHeight="1" outlineLevel="2" thickBot="1" x14ac:dyDescent="0.5">
      <c r="B196" s="963"/>
      <c r="C196" s="964"/>
      <c r="D196" s="965"/>
      <c r="E196" s="2385" t="s">
        <v>982</v>
      </c>
      <c r="F196" s="2385"/>
      <c r="G196" s="2385"/>
      <c r="H196" s="2385"/>
      <c r="I196" s="2385"/>
      <c r="J196" s="2385"/>
      <c r="K196" s="2385"/>
    </row>
    <row r="197" spans="1:11" s="505" customFormat="1" ht="14.7" outlineLevel="2" thickBot="1" x14ac:dyDescent="0.4">
      <c r="B197" s="960"/>
      <c r="C197" s="960"/>
      <c r="D197" s="966"/>
      <c r="E197" s="967" t="s">
        <v>734</v>
      </c>
      <c r="F197" s="968" t="s">
        <v>735</v>
      </c>
      <c r="G197" s="969" t="s">
        <v>736</v>
      </c>
      <c r="H197" s="969" t="s">
        <v>737</v>
      </c>
      <c r="I197" s="969" t="s">
        <v>738</v>
      </c>
      <c r="J197" s="969" t="s">
        <v>739</v>
      </c>
      <c r="K197" s="970" t="s">
        <v>740</v>
      </c>
    </row>
    <row r="198" spans="1:11" s="505" customFormat="1" ht="12.9" outlineLevel="2" x14ac:dyDescent="0.4">
      <c r="B198" s="971" t="s">
        <v>951</v>
      </c>
      <c r="C198" s="972" t="s">
        <v>481</v>
      </c>
      <c r="D198" s="973"/>
      <c r="E198" s="938"/>
      <c r="F198" s="525"/>
      <c r="G198" s="974"/>
      <c r="H198" s="974"/>
      <c r="I198" s="974"/>
      <c r="J198" s="974"/>
      <c r="K198" s="975"/>
    </row>
    <row r="199" spans="1:11" s="505" customFormat="1" ht="12.9" outlineLevel="2" x14ac:dyDescent="0.4">
      <c r="B199" s="971"/>
      <c r="C199" s="976" t="s">
        <v>482</v>
      </c>
      <c r="D199" s="977"/>
      <c r="E199" s="942"/>
      <c r="F199" s="260"/>
      <c r="G199" s="978"/>
      <c r="H199" s="978"/>
      <c r="I199" s="978"/>
      <c r="J199" s="978"/>
      <c r="K199" s="979"/>
    </row>
    <row r="200" spans="1:11" s="505" customFormat="1" ht="13.2" outlineLevel="2" thickBot="1" x14ac:dyDescent="0.45">
      <c r="B200" s="980"/>
      <c r="C200" s="981" t="s">
        <v>483</v>
      </c>
      <c r="D200" s="982"/>
      <c r="E200" s="942"/>
      <c r="F200" s="260"/>
      <c r="G200" s="978"/>
      <c r="H200" s="978"/>
      <c r="I200" s="978"/>
      <c r="J200" s="978"/>
      <c r="K200" s="979"/>
    </row>
    <row r="201" spans="1:11" s="505" customFormat="1" ht="12.9" outlineLevel="2" x14ac:dyDescent="0.4">
      <c r="B201" s="983" t="s">
        <v>967</v>
      </c>
      <c r="C201" s="984" t="s">
        <v>481</v>
      </c>
      <c r="D201" s="985"/>
      <c r="E201" s="949"/>
      <c r="F201" s="527"/>
      <c r="G201" s="978"/>
      <c r="H201" s="978"/>
      <c r="I201" s="978"/>
      <c r="J201" s="978"/>
      <c r="K201" s="979"/>
    </row>
    <row r="202" spans="1:11" s="505" customFormat="1" ht="12.9" outlineLevel="2" x14ac:dyDescent="0.4">
      <c r="B202" s="971"/>
      <c r="C202" s="976" t="s">
        <v>484</v>
      </c>
      <c r="D202" s="977"/>
      <c r="E202" s="950"/>
      <c r="F202" s="527"/>
      <c r="G202" s="978"/>
      <c r="H202" s="978"/>
      <c r="I202" s="978"/>
      <c r="J202" s="978"/>
      <c r="K202" s="979"/>
    </row>
    <row r="203" spans="1:11" s="505" customFormat="1" ht="12.9" outlineLevel="2" x14ac:dyDescent="0.4">
      <c r="B203" s="971"/>
      <c r="C203" s="976" t="s">
        <v>485</v>
      </c>
      <c r="D203" s="977"/>
      <c r="E203" s="950"/>
      <c r="F203" s="527"/>
      <c r="G203" s="978"/>
      <c r="H203" s="978"/>
      <c r="I203" s="978"/>
      <c r="J203" s="978"/>
      <c r="K203" s="979"/>
    </row>
    <row r="204" spans="1:11" s="505" customFormat="1" ht="12.9" outlineLevel="2" x14ac:dyDescent="0.4">
      <c r="B204" s="971"/>
      <c r="C204" s="976" t="s">
        <v>486</v>
      </c>
      <c r="D204" s="977"/>
      <c r="E204" s="949"/>
      <c r="F204" s="527"/>
      <c r="G204" s="978"/>
      <c r="H204" s="978"/>
      <c r="I204" s="978"/>
      <c r="J204" s="978"/>
      <c r="K204" s="979"/>
    </row>
    <row r="205" spans="1:11" s="505" customFormat="1" ht="13.2" outlineLevel="2" thickBot="1" x14ac:dyDescent="0.45">
      <c r="B205" s="980"/>
      <c r="C205" s="986" t="s">
        <v>487</v>
      </c>
      <c r="D205" s="987"/>
      <c r="E205" s="949"/>
      <c r="F205" s="527"/>
      <c r="G205" s="978"/>
      <c r="H205" s="978"/>
      <c r="I205" s="978"/>
      <c r="J205" s="978"/>
      <c r="K205" s="979"/>
    </row>
    <row r="206" spans="1:11" s="505" customFormat="1" ht="12.9" outlineLevel="2" x14ac:dyDescent="0.4">
      <c r="B206" s="983" t="s">
        <v>968</v>
      </c>
      <c r="C206" s="972" t="s">
        <v>482</v>
      </c>
      <c r="D206" s="973"/>
      <c r="E206" s="942"/>
      <c r="F206" s="260"/>
      <c r="G206" s="978"/>
      <c r="H206" s="978"/>
      <c r="I206" s="978"/>
      <c r="J206" s="978"/>
      <c r="K206" s="979"/>
    </row>
    <row r="207" spans="1:11" s="505" customFormat="1" ht="12.9" outlineLevel="2" x14ac:dyDescent="0.4">
      <c r="B207" s="971"/>
      <c r="C207" s="976" t="s">
        <v>488</v>
      </c>
      <c r="D207" s="977"/>
      <c r="E207" s="952"/>
      <c r="F207" s="260"/>
      <c r="G207" s="978"/>
      <c r="H207" s="978"/>
      <c r="I207" s="978"/>
      <c r="J207" s="978"/>
      <c r="K207" s="979"/>
    </row>
    <row r="208" spans="1:11" s="505" customFormat="1" ht="13.2" outlineLevel="2" thickBot="1" x14ac:dyDescent="0.45">
      <c r="B208" s="980"/>
      <c r="C208" s="986" t="s">
        <v>489</v>
      </c>
      <c r="D208" s="987"/>
      <c r="E208" s="952"/>
      <c r="F208" s="260"/>
      <c r="G208" s="978"/>
      <c r="H208" s="978"/>
      <c r="I208" s="978"/>
      <c r="J208" s="978"/>
      <c r="K208" s="979"/>
    </row>
    <row r="209" spans="2:11" s="505" customFormat="1" ht="12.9" outlineLevel="2" x14ac:dyDescent="0.4">
      <c r="B209" s="983" t="s">
        <v>970</v>
      </c>
      <c r="C209" s="972" t="s">
        <v>481</v>
      </c>
      <c r="D209" s="973"/>
      <c r="E209" s="949"/>
      <c r="F209" s="527"/>
      <c r="G209" s="978"/>
      <c r="H209" s="978"/>
      <c r="I209" s="978"/>
      <c r="J209" s="978"/>
      <c r="K209" s="979"/>
    </row>
    <row r="210" spans="2:11" s="505" customFormat="1" ht="12.9" outlineLevel="2" x14ac:dyDescent="0.4">
      <c r="B210" s="971"/>
      <c r="C210" s="976" t="s">
        <v>490</v>
      </c>
      <c r="D210" s="977"/>
      <c r="E210" s="950"/>
      <c r="F210" s="527"/>
      <c r="G210" s="978"/>
      <c r="H210" s="978"/>
      <c r="I210" s="978"/>
      <c r="J210" s="978"/>
      <c r="K210" s="979"/>
    </row>
    <row r="211" spans="2:11" s="505" customFormat="1" ht="13.2" outlineLevel="2" thickBot="1" x14ac:dyDescent="0.45">
      <c r="B211" s="980"/>
      <c r="C211" s="986" t="s">
        <v>491</v>
      </c>
      <c r="D211" s="987"/>
      <c r="E211" s="956"/>
      <c r="F211" s="893"/>
      <c r="G211" s="988"/>
      <c r="H211" s="988"/>
      <c r="I211" s="988"/>
      <c r="J211" s="988"/>
      <c r="K211" s="989"/>
    </row>
    <row r="212" spans="2:11" outlineLevel="1" x14ac:dyDescent="0.45"/>
  </sheetData>
  <mergeCells count="21">
    <mergeCell ref="B55:B56"/>
    <mergeCell ref="C55:C56"/>
    <mergeCell ref="D55:D56"/>
    <mergeCell ref="E55:K55"/>
    <mergeCell ref="B6:C6"/>
    <mergeCell ref="B10:B11"/>
    <mergeCell ref="C10:C11"/>
    <mergeCell ref="D10:D11"/>
    <mergeCell ref="E10:K10"/>
    <mergeCell ref="E196:K196"/>
    <mergeCell ref="B103:B104"/>
    <mergeCell ref="C103:D104"/>
    <mergeCell ref="E103:K103"/>
    <mergeCell ref="B121:B122"/>
    <mergeCell ref="C121:D122"/>
    <mergeCell ref="E121:K121"/>
    <mergeCell ref="B139:B140"/>
    <mergeCell ref="C139:D140"/>
    <mergeCell ref="E139:K139"/>
    <mergeCell ref="E160:K160"/>
    <mergeCell ref="E178:K178"/>
  </mergeCells>
  <conditionalFormatting sqref="J198:J211">
    <cfRule type="expression" dxfId="628" priority="4">
      <formula>(dms_FRCPlength_Num)&lt;4</formula>
    </cfRule>
  </conditionalFormatting>
  <conditionalFormatting sqref="I12:I52">
    <cfRule type="expression" dxfId="627" priority="26">
      <formula>(dms_FRCPlength_Num)&lt;3</formula>
    </cfRule>
  </conditionalFormatting>
  <conditionalFormatting sqref="J12:J52">
    <cfRule type="expression" dxfId="626" priority="25">
      <formula>(dms_FRCPlength_Num)&lt;4</formula>
    </cfRule>
  </conditionalFormatting>
  <conditionalFormatting sqref="K12:K52">
    <cfRule type="expression" dxfId="625" priority="24">
      <formula>(dms_FRCPlength_Num)&lt;5</formula>
    </cfRule>
  </conditionalFormatting>
  <conditionalFormatting sqref="I57:I97">
    <cfRule type="expression" dxfId="624" priority="23">
      <formula>(dms_FRCPlength_Num)&lt;3</formula>
    </cfRule>
  </conditionalFormatting>
  <conditionalFormatting sqref="J57:J97">
    <cfRule type="expression" dxfId="623" priority="22">
      <formula>(dms_FRCPlength_Num)&lt;4</formula>
    </cfRule>
  </conditionalFormatting>
  <conditionalFormatting sqref="K57:K97">
    <cfRule type="expression" dxfId="622" priority="21">
      <formula>(dms_FRCPlength_Num)&lt;5</formula>
    </cfRule>
  </conditionalFormatting>
  <conditionalFormatting sqref="I141:I154">
    <cfRule type="expression" dxfId="621" priority="20">
      <formula>(dms_FRCPlength_Num)&lt;3</formula>
    </cfRule>
  </conditionalFormatting>
  <conditionalFormatting sqref="J141:J154">
    <cfRule type="expression" dxfId="620" priority="19">
      <formula>(dms_FRCPlength_Num)&lt;4</formula>
    </cfRule>
  </conditionalFormatting>
  <conditionalFormatting sqref="K141:K154">
    <cfRule type="expression" dxfId="619" priority="18">
      <formula>(dms_FRCPlength_Num)&lt;5</formula>
    </cfRule>
  </conditionalFormatting>
  <conditionalFormatting sqref="I123:I136">
    <cfRule type="expression" dxfId="618" priority="17">
      <formula>(dms_FRCPlength_Num)&lt;3</formula>
    </cfRule>
  </conditionalFormatting>
  <conditionalFormatting sqref="J123:J136">
    <cfRule type="expression" dxfId="617" priority="16">
      <formula>(dms_FRCPlength_Num)&lt;4</formula>
    </cfRule>
  </conditionalFormatting>
  <conditionalFormatting sqref="K123:K136">
    <cfRule type="expression" dxfId="616" priority="15">
      <formula>(dms_FRCPlength_Num)&lt;5</formula>
    </cfRule>
  </conditionalFormatting>
  <conditionalFormatting sqref="I105:I118">
    <cfRule type="expression" dxfId="615" priority="14">
      <formula>(dms_FRCPlength_Num)&lt;3</formula>
    </cfRule>
  </conditionalFormatting>
  <conditionalFormatting sqref="J105:J118">
    <cfRule type="expression" dxfId="614" priority="13">
      <formula>(dms_FRCPlength_Num)&lt;4</formula>
    </cfRule>
  </conditionalFormatting>
  <conditionalFormatting sqref="K105:K118">
    <cfRule type="expression" dxfId="613" priority="12">
      <formula>(dms_FRCPlength_Num)&lt;5</formula>
    </cfRule>
  </conditionalFormatting>
  <conditionalFormatting sqref="I162:I175">
    <cfRule type="expression" dxfId="612" priority="11">
      <formula>(dms_FRCPlength_Num)&lt;3</formula>
    </cfRule>
  </conditionalFormatting>
  <conditionalFormatting sqref="J162:J175">
    <cfRule type="expression" dxfId="611" priority="10">
      <formula>(dms_FRCPlength_Num)&lt;4</formula>
    </cfRule>
  </conditionalFormatting>
  <conditionalFormatting sqref="K162:K175">
    <cfRule type="expression" dxfId="610" priority="9">
      <formula>(dms_FRCPlength_Num)&lt;5</formula>
    </cfRule>
  </conditionalFormatting>
  <conditionalFormatting sqref="I198:I211">
    <cfRule type="expression" dxfId="609" priority="5">
      <formula>(dms_FRCPlength_Num)&lt;3</formula>
    </cfRule>
  </conditionalFormatting>
  <conditionalFormatting sqref="I180:I193">
    <cfRule type="expression" dxfId="608" priority="3">
      <formula>(dms_FRCPlength_Num)&lt;3</formula>
    </cfRule>
  </conditionalFormatting>
  <conditionalFormatting sqref="J180:J193">
    <cfRule type="expression" dxfId="607" priority="2">
      <formula>(dms_FRCPlength_Num)&lt;4</formula>
    </cfRule>
  </conditionalFormatting>
  <conditionalFormatting sqref="K180:K193">
    <cfRule type="expression" dxfId="606" priority="1">
      <formula>(dms_FRCPlength_Num)&lt;5</formula>
    </cfRule>
  </conditionalFormatting>
  <dataValidations count="6">
    <dataValidation allowBlank="1" showInputMessage="1" showErrorMessage="1" sqref="E162:K175 E177:K193 E195:K211" xr:uid="{00000000-0002-0000-1E00-000000000000}"/>
    <dataValidation type="custom" operator="greaterThanOrEqual" allowBlank="1" showInputMessage="1" showErrorMessage="1" errorTitle="Expenditure" error="Must be a number" promptTitle="Augmentation" prompt="Enter total KMs added" sqref="E17:K17 E19:K19 E32:K32 E41:K41 E30:K30 E39:K39 E49:K49 E51:K51 E62:K62 E64:K64 E77:K77 E86:K86 E75:K75 E84:K84 E94:K94 E96:K96" xr:uid="{00000000-0002-0000-1E00-000001000000}">
      <formula1>ISNUMBER(E17)</formula1>
    </dataValidation>
    <dataValidation type="custom" operator="greaterThanOrEqual" allowBlank="1" showInputMessage="1" showErrorMessage="1" errorTitle="Connections" error="Must be a whole number" promptTitle="Connections" prompt="Enter number of connections" sqref="E12:K13 E25:K26 E44:K45 E34:K35 E57:K58 E70:K71 E89:K90 E79:K80" xr:uid="{00000000-0002-0000-1E00-000002000000}">
      <formula1>ISNUMBER(E12)</formula1>
    </dataValidation>
    <dataValidation type="custom" operator="greaterThanOrEqual" allowBlank="1" showInputMessage="1" showErrorMessage="1" errorTitle="Expenditure" error="Must be a number" promptTitle="Expenditure" prompt="Enter total expenditure in $0's" sqref="E50:K50 E20:K24 E31:K31 E40:K40 E16:K16 E29:K29 E38:K38 E46:K48 E18:K18 E33:K33 E42:K43 E52:K52 E95:K95 E65:K69 E76:K76 E85:K85 E61:K61 E74:K74 E83:K83 E91:K93 E63:K63 E78:K78 E87:K88 E97:K97 E141:K154 E123:K136 E105:K118" xr:uid="{00000000-0002-0000-1E00-000003000000}">
      <formula1>ISNUMBER(E16)</formula1>
    </dataValidation>
    <dataValidation type="custom" operator="greaterThanOrEqual" allowBlank="1" showInputMessage="1" showErrorMessage="1" errorTitle="Number installed" error="Must be a number" promptTitle="Number installed" prompt="Enter number installed" sqref="E15:K15 E28:K28 E37:K37 E60:K60 E73:K73 E82:K82" xr:uid="{00000000-0002-0000-1E00-000004000000}">
      <formula1>ISNUMBER(E15)</formula1>
    </dataValidation>
    <dataValidation type="custom" operator="greaterThanOrEqual" allowBlank="1" showInputMessage="1" showErrorMessage="1" errorTitle="MVA added" error="Must be a number" promptTitle="MVA added" prompt="Enter MVA added" sqref="E14:K14 E27:K27 E36:K36 E59:K59 E72:K72 E81:K81" xr:uid="{00000000-0002-0000-1E00-000005000000}">
      <formula1>ISNUMBER(E14)</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sheetPr>
  <dimension ref="A1:Z126"/>
  <sheetViews>
    <sheetView showGridLines="0" zoomScale="70" zoomScaleNormal="70" workbookViewId="0"/>
  </sheetViews>
  <sheetFormatPr defaultColWidth="10.6640625" defaultRowHeight="14.4" outlineLevelRow="2" x14ac:dyDescent="0.55000000000000004"/>
  <cols>
    <col min="1" max="1" width="20.1328125" style="854" customWidth="1"/>
    <col min="2" max="2" width="37.46484375" style="619" customWidth="1"/>
    <col min="3" max="3" width="54.46484375" style="619" customWidth="1"/>
    <col min="4" max="4" width="27.46484375" style="994" bestFit="1" customWidth="1"/>
    <col min="5" max="10" width="21.796875" style="619" customWidth="1"/>
    <col min="11" max="11" width="21.796875" style="995" customWidth="1"/>
    <col min="12" max="13" width="18.33203125" style="505" customWidth="1"/>
    <col min="14" max="16" width="10.6640625" style="619" customWidth="1"/>
    <col min="17" max="17" width="10.6640625" style="619"/>
    <col min="18" max="27" width="10.6640625" style="619" customWidth="1"/>
    <col min="28" max="31" width="10.6640625" style="619"/>
    <col min="32" max="41" width="10.6640625" style="619" customWidth="1"/>
    <col min="42" max="52" width="10.6640625" style="619"/>
    <col min="53" max="62" width="10.6640625" style="619" customWidth="1"/>
    <col min="63" max="16384" width="10.6640625" style="619"/>
  </cols>
  <sheetData>
    <row r="1" spans="1:13" ht="30" customHeight="1" x14ac:dyDescent="0.35">
      <c r="A1" s="70">
        <f>IF(SUM($A11:$A1000)&gt;0,1,0)</f>
        <v>0</v>
      </c>
      <c r="B1" s="990" t="s">
        <v>730</v>
      </c>
      <c r="C1" s="991"/>
      <c r="D1" s="991"/>
      <c r="E1" s="991"/>
      <c r="F1" s="991"/>
      <c r="G1" s="991"/>
      <c r="H1" s="991"/>
      <c r="I1" s="991"/>
      <c r="J1" s="991"/>
      <c r="K1" s="992"/>
    </row>
    <row r="2" spans="1:13" ht="30" customHeight="1" x14ac:dyDescent="0.45">
      <c r="B2" s="856" t="s">
        <v>731</v>
      </c>
      <c r="C2" s="991"/>
      <c r="D2" s="991"/>
      <c r="E2" s="991"/>
      <c r="F2" s="991"/>
      <c r="G2" s="991"/>
      <c r="H2" s="991"/>
      <c r="I2" s="991"/>
      <c r="J2" s="991"/>
      <c r="K2" s="992"/>
    </row>
    <row r="3" spans="1:13" ht="30" customHeight="1" x14ac:dyDescent="0.45">
      <c r="B3" s="858" t="s">
        <v>732</v>
      </c>
      <c r="C3" s="991"/>
      <c r="D3" s="991"/>
      <c r="E3" s="991"/>
      <c r="F3" s="991"/>
      <c r="G3" s="991"/>
      <c r="H3" s="991"/>
      <c r="I3" s="991"/>
      <c r="J3" s="991"/>
      <c r="K3" s="992"/>
    </row>
    <row r="4" spans="1:13" ht="30" customHeight="1" x14ac:dyDescent="0.45">
      <c r="B4" s="329" t="s">
        <v>985</v>
      </c>
      <c r="C4" s="329"/>
      <c r="D4" s="329"/>
      <c r="E4" s="329"/>
      <c r="F4" s="329"/>
      <c r="G4" s="329"/>
      <c r="H4" s="329"/>
      <c r="I4" s="329"/>
      <c r="J4" s="329"/>
      <c r="K4" s="993"/>
    </row>
    <row r="6" spans="1:13" ht="54.75" customHeight="1" x14ac:dyDescent="0.5">
      <c r="A6" s="235"/>
      <c r="B6" s="2395" t="s">
        <v>945</v>
      </c>
      <c r="C6" s="2396"/>
      <c r="D6" s="931"/>
      <c r="E6" s="235"/>
      <c r="G6" s="1150"/>
      <c r="H6" s="235"/>
      <c r="I6" s="235"/>
      <c r="J6" s="235"/>
      <c r="K6" s="996"/>
    </row>
    <row r="7" spans="1:13" s="505" customFormat="1" ht="10.5" thickBot="1" x14ac:dyDescent="0.4"/>
    <row r="8" spans="1:13" ht="18.600000000000001" thickBot="1" x14ac:dyDescent="0.5">
      <c r="B8" s="863" t="s">
        <v>229</v>
      </c>
      <c r="C8" s="864"/>
      <c r="D8" s="864"/>
      <c r="E8" s="864"/>
      <c r="F8" s="864"/>
      <c r="G8" s="864"/>
      <c r="H8" s="864"/>
      <c r="I8" s="864"/>
      <c r="J8" s="864"/>
      <c r="K8" s="997"/>
    </row>
    <row r="9" spans="1:13" s="424" customFormat="1" ht="38.25" customHeight="1" outlineLevel="1" thickBot="1" x14ac:dyDescent="0.5">
      <c r="A9" s="854"/>
      <c r="B9" s="270"/>
      <c r="C9" s="270"/>
      <c r="D9" s="959"/>
      <c r="E9" s="2392" t="s">
        <v>1026</v>
      </c>
      <c r="F9" s="2388"/>
      <c r="G9" s="2388"/>
      <c r="H9" s="2388"/>
      <c r="I9" s="2388"/>
      <c r="J9" s="2388"/>
      <c r="K9" s="2389"/>
      <c r="L9" s="505"/>
      <c r="M9" s="505"/>
    </row>
    <row r="10" spans="1:13" s="424" customFormat="1" ht="15.75" customHeight="1" outlineLevel="1" thickBot="1" x14ac:dyDescent="0.5">
      <c r="A10" s="854"/>
      <c r="B10" s="283" t="s">
        <v>986</v>
      </c>
      <c r="C10" s="283" t="s">
        <v>694</v>
      </c>
      <c r="D10" s="998"/>
      <c r="E10" s="999" t="s">
        <v>734</v>
      </c>
      <c r="F10" s="1000" t="s">
        <v>735</v>
      </c>
      <c r="G10" s="1001" t="s">
        <v>736</v>
      </c>
      <c r="H10" s="1001" t="s">
        <v>737</v>
      </c>
      <c r="I10" s="1001" t="s">
        <v>738</v>
      </c>
      <c r="J10" s="1001" t="s">
        <v>739</v>
      </c>
      <c r="K10" s="1002" t="s">
        <v>740</v>
      </c>
      <c r="L10" s="505"/>
      <c r="M10" s="505"/>
    </row>
    <row r="11" spans="1:13" s="505" customFormat="1" ht="19.5" customHeight="1" outlineLevel="1" thickBot="1" x14ac:dyDescent="0.75">
      <c r="B11" s="1003" t="s">
        <v>987</v>
      </c>
      <c r="C11" s="1004"/>
      <c r="D11" s="1004"/>
      <c r="E11" s="1004"/>
      <c r="F11" s="1004"/>
      <c r="G11" s="1004"/>
      <c r="H11" s="1004"/>
      <c r="I11" s="1004"/>
      <c r="J11" s="1004"/>
      <c r="K11" s="1005"/>
    </row>
    <row r="12" spans="1:13" ht="15" customHeight="1" outlineLevel="2" x14ac:dyDescent="0.45">
      <c r="B12" s="1006" t="s">
        <v>988</v>
      </c>
      <c r="C12" s="1007" t="s">
        <v>989</v>
      </c>
      <c r="D12" s="1008"/>
      <c r="E12" s="1563">
        <f>'2.6'!R92</f>
        <v>1851289.3514563267</v>
      </c>
      <c r="F12" s="1564">
        <f>'2.6'!S92</f>
        <v>1851289.3514563267</v>
      </c>
      <c r="G12" s="1616">
        <f>'2.6'!T92</f>
        <v>1613198.4571849592</v>
      </c>
      <c r="H12" s="1617">
        <f>'2.6'!U92</f>
        <v>1635256.3811046644</v>
      </c>
      <c r="I12" s="1617">
        <f>'2.6'!V92</f>
        <v>1659826.7669345706</v>
      </c>
      <c r="J12" s="1617">
        <f>'2.6'!W92</f>
        <v>1680073.0020455602</v>
      </c>
      <c r="K12" s="1564">
        <f>'2.6'!X92</f>
        <v>1697995.7599645748</v>
      </c>
    </row>
    <row r="13" spans="1:13" ht="15" customHeight="1" outlineLevel="2" x14ac:dyDescent="0.45">
      <c r="B13" s="2436" t="s">
        <v>990</v>
      </c>
      <c r="C13" s="1009" t="s">
        <v>499</v>
      </c>
      <c r="D13" s="1010"/>
      <c r="E13" s="1640">
        <f>'2.6'!R93</f>
        <v>144216.92853232313</v>
      </c>
      <c r="F13" s="1641">
        <f>'2.6'!S93</f>
        <v>144216.92853232313</v>
      </c>
      <c r="G13" s="1642">
        <f>'2.6'!T93</f>
        <v>125669.45649273109</v>
      </c>
      <c r="H13" s="1643">
        <f>'2.6'!U93</f>
        <v>127387.78649608638</v>
      </c>
      <c r="I13" s="1643">
        <f>'2.6'!V93</f>
        <v>129301.83930174622</v>
      </c>
      <c r="J13" s="1643">
        <f>'2.6'!W93</f>
        <v>130879.03729067932</v>
      </c>
      <c r="K13" s="1641">
        <f>'2.6'!X93</f>
        <v>132275.23453876231</v>
      </c>
    </row>
    <row r="14" spans="1:13" ht="15" customHeight="1" outlineLevel="2" x14ac:dyDescent="0.45">
      <c r="B14" s="2437"/>
      <c r="C14" s="1011" t="s">
        <v>500</v>
      </c>
      <c r="D14" s="1012"/>
      <c r="E14" s="1634">
        <f>'2.6'!R94</f>
        <v>424834.74357382848</v>
      </c>
      <c r="F14" s="1644">
        <f>'2.6'!S94</f>
        <v>424834.74357382848</v>
      </c>
      <c r="G14" s="1645">
        <f>'2.6'!T94</f>
        <v>370197.53414167231</v>
      </c>
      <c r="H14" s="1635">
        <f>'2.6'!U94</f>
        <v>375259.39680772572</v>
      </c>
      <c r="I14" s="1635">
        <f>'2.6'!V94</f>
        <v>380897.82040441892</v>
      </c>
      <c r="J14" s="1635">
        <f>'2.6'!W94</f>
        <v>385543.93587791116</v>
      </c>
      <c r="K14" s="1644">
        <f>'2.6'!X94</f>
        <v>389656.85872202012</v>
      </c>
    </row>
    <row r="15" spans="1:13" ht="15" customHeight="1" outlineLevel="2" x14ac:dyDescent="0.45">
      <c r="B15" s="2437"/>
      <c r="C15" s="1011" t="s">
        <v>501</v>
      </c>
      <c r="D15" s="1012"/>
      <c r="E15" s="1634">
        <f>'2.6'!R95</f>
        <v>0</v>
      </c>
      <c r="F15" s="1644">
        <f>'2.6'!S95</f>
        <v>0</v>
      </c>
      <c r="G15" s="1645">
        <f>'2.6'!T95</f>
        <v>0</v>
      </c>
      <c r="H15" s="1635">
        <f>'2.6'!U95</f>
        <v>0</v>
      </c>
      <c r="I15" s="1635">
        <f>'2.6'!V95</f>
        <v>0</v>
      </c>
      <c r="J15" s="1635">
        <f>'2.6'!W95</f>
        <v>0</v>
      </c>
      <c r="K15" s="1644">
        <f>'2.6'!X95</f>
        <v>0</v>
      </c>
    </row>
    <row r="16" spans="1:13" ht="15" customHeight="1" outlineLevel="2" x14ac:dyDescent="0.45">
      <c r="B16" s="2437"/>
      <c r="C16" s="1011" t="s">
        <v>502</v>
      </c>
      <c r="D16" s="1012"/>
      <c r="E16" s="1634">
        <f>'2.6'!R96</f>
        <v>198811.42407048107</v>
      </c>
      <c r="F16" s="1644">
        <f>'2.6'!S96</f>
        <v>198811.42407048107</v>
      </c>
      <c r="G16" s="1645">
        <f>'2.6'!T96</f>
        <v>173242.65508735669</v>
      </c>
      <c r="H16" s="1635">
        <f>'2.6'!U96</f>
        <v>175611.4729402035</v>
      </c>
      <c r="I16" s="1635">
        <f>'2.6'!V96</f>
        <v>178250.10605985177</v>
      </c>
      <c r="J16" s="1635">
        <f>'2.6'!W96</f>
        <v>180424.36522215678</v>
      </c>
      <c r="K16" s="1644">
        <f>'2.6'!X96</f>
        <v>182349.10433565447</v>
      </c>
    </row>
    <row r="17" spans="2:26" ht="15" customHeight="1" outlineLevel="2" x14ac:dyDescent="0.45">
      <c r="B17" s="2437"/>
      <c r="C17" s="1011" t="s">
        <v>503</v>
      </c>
      <c r="D17" s="1012"/>
      <c r="E17" s="1634">
        <f>'2.6'!R97</f>
        <v>199760.63298143519</v>
      </c>
      <c r="F17" s="1644">
        <f>'2.6'!S97</f>
        <v>199760.63298143519</v>
      </c>
      <c r="G17" s="1645">
        <f>'2.6'!T97</f>
        <v>174069.78799853174</v>
      </c>
      <c r="H17" s="1635">
        <f>'2.6'!U97</f>
        <v>176449.91557879921</v>
      </c>
      <c r="I17" s="1635">
        <f>'2.6'!V97</f>
        <v>179101.14663682863</v>
      </c>
      <c r="J17" s="1635">
        <f>'2.6'!W97</f>
        <v>181285.78662197231</v>
      </c>
      <c r="K17" s="1644">
        <f>'2.6'!X97</f>
        <v>183219.7152452094</v>
      </c>
    </row>
    <row r="18" spans="2:26" ht="15" customHeight="1" outlineLevel="2" x14ac:dyDescent="0.45">
      <c r="B18" s="1013" t="s">
        <v>991</v>
      </c>
      <c r="C18" s="1009" t="s">
        <v>504</v>
      </c>
      <c r="D18" s="1010"/>
      <c r="E18" s="1605">
        <f>'2.6'!R98</f>
        <v>714733.68441661086</v>
      </c>
      <c r="F18" s="1646">
        <f>'2.6'!S98</f>
        <v>714733.68441661086</v>
      </c>
      <c r="G18" s="1565">
        <f>'2.6'!T98</f>
        <v>622813.10919439944</v>
      </c>
      <c r="H18" s="1566">
        <f>'2.6'!U98</f>
        <v>631329.08819104312</v>
      </c>
      <c r="I18" s="1566">
        <f>'2.6'!V98</f>
        <v>640815.06204917177</v>
      </c>
      <c r="J18" s="1566">
        <f>'2.6'!W98</f>
        <v>648631.59607993194</v>
      </c>
      <c r="K18" s="1646">
        <f>'2.6'!X98</f>
        <v>655551.09723316191</v>
      </c>
      <c r="P18" s="1014"/>
      <c r="Q18" s="1014"/>
      <c r="R18" s="1014"/>
      <c r="S18" s="1014"/>
      <c r="T18" s="1014"/>
      <c r="U18" s="1014"/>
      <c r="V18" s="1014"/>
      <c r="W18" s="1014"/>
      <c r="X18" s="1014"/>
      <c r="Y18" s="1014"/>
      <c r="Z18" s="1014"/>
    </row>
    <row r="19" spans="2:26" ht="15" customHeight="1" outlineLevel="2" x14ac:dyDescent="0.45">
      <c r="B19" s="1015" t="s">
        <v>992</v>
      </c>
      <c r="C19" s="1016" t="s">
        <v>505</v>
      </c>
      <c r="D19" s="1017"/>
      <c r="E19" s="1640">
        <f>'2.6'!R99</f>
        <v>0</v>
      </c>
      <c r="F19" s="1641">
        <f>'2.6'!S99</f>
        <v>0</v>
      </c>
      <c r="G19" s="1642">
        <f>'2.6'!T99</f>
        <v>0</v>
      </c>
      <c r="H19" s="1643">
        <f>'2.6'!U99</f>
        <v>0</v>
      </c>
      <c r="I19" s="1643">
        <f>'2.6'!V99</f>
        <v>0</v>
      </c>
      <c r="J19" s="1643">
        <f>'2.6'!W99</f>
        <v>0</v>
      </c>
      <c r="K19" s="1641">
        <f>'2.6'!X99</f>
        <v>0</v>
      </c>
      <c r="P19" s="1014"/>
      <c r="Q19" s="1014"/>
      <c r="R19" s="1014"/>
      <c r="S19" s="1014"/>
      <c r="T19" s="1014"/>
      <c r="U19" s="1014"/>
      <c r="V19" s="1014"/>
      <c r="W19" s="1014"/>
      <c r="X19" s="1014"/>
      <c r="Y19" s="1014"/>
      <c r="Z19" s="1014"/>
    </row>
    <row r="20" spans="2:26" ht="15" customHeight="1" outlineLevel="2" x14ac:dyDescent="0.45">
      <c r="B20" s="2438" t="s">
        <v>993</v>
      </c>
      <c r="C20" s="1018" t="s">
        <v>994</v>
      </c>
      <c r="D20" s="1019"/>
      <c r="E20" s="1605">
        <f>'2.6'!R100</f>
        <v>0</v>
      </c>
      <c r="F20" s="1646">
        <f>'2.6'!S100</f>
        <v>0</v>
      </c>
      <c r="G20" s="1565">
        <f>'2.6'!T100</f>
        <v>0</v>
      </c>
      <c r="H20" s="1566">
        <f>'2.6'!U100</f>
        <v>0</v>
      </c>
      <c r="I20" s="1566">
        <f>'2.6'!V100</f>
        <v>0</v>
      </c>
      <c r="J20" s="1566">
        <f>'2.6'!W100</f>
        <v>0</v>
      </c>
      <c r="K20" s="1646">
        <f>'2.6'!X100</f>
        <v>0</v>
      </c>
      <c r="P20" s="1014"/>
      <c r="Q20" s="1014"/>
      <c r="R20" s="1014"/>
      <c r="S20" s="1014"/>
      <c r="T20" s="1014"/>
      <c r="U20" s="1014"/>
      <c r="V20" s="1014"/>
      <c r="W20" s="1014"/>
      <c r="X20" s="1014"/>
      <c r="Y20" s="1014"/>
      <c r="Z20" s="1014"/>
    </row>
    <row r="21" spans="2:26" ht="15" customHeight="1" outlineLevel="2" x14ac:dyDescent="0.45">
      <c r="B21" s="2439"/>
      <c r="C21" s="1020" t="s">
        <v>995</v>
      </c>
      <c r="D21" s="1021"/>
      <c r="E21" s="1568">
        <f>'2.6'!R101</f>
        <v>0</v>
      </c>
      <c r="F21" s="1569">
        <f>'2.6'!S101</f>
        <v>0</v>
      </c>
      <c r="G21" s="1570">
        <f>'2.6'!T101</f>
        <v>0</v>
      </c>
      <c r="H21" s="1571">
        <f>'2.6'!U101</f>
        <v>0</v>
      </c>
      <c r="I21" s="1571">
        <f>'2.6'!V101</f>
        <v>0</v>
      </c>
      <c r="J21" s="1571">
        <f>'2.6'!W101</f>
        <v>0</v>
      </c>
      <c r="K21" s="1569">
        <f>'2.6'!X101</f>
        <v>0</v>
      </c>
      <c r="P21" s="1022"/>
      <c r="Q21" s="1022"/>
      <c r="R21" s="1022"/>
      <c r="S21" s="1022"/>
      <c r="T21" s="1022"/>
      <c r="U21" s="1022"/>
      <c r="V21" s="1022"/>
      <c r="W21" s="1022"/>
      <c r="X21" s="1022"/>
      <c r="Y21" s="1022"/>
      <c r="Z21" s="1022"/>
    </row>
    <row r="22" spans="2:26" ht="15" customHeight="1" outlineLevel="2" x14ac:dyDescent="0.45">
      <c r="B22" s="2439"/>
      <c r="C22" s="1020" t="s">
        <v>996</v>
      </c>
      <c r="D22" s="1021"/>
      <c r="E22" s="1568">
        <f>'2.6'!R102</f>
        <v>0</v>
      </c>
      <c r="F22" s="1569">
        <f>'2.6'!S102</f>
        <v>0</v>
      </c>
      <c r="G22" s="1570">
        <f>'2.6'!T102</f>
        <v>0</v>
      </c>
      <c r="H22" s="1571">
        <f>'2.6'!U102</f>
        <v>0</v>
      </c>
      <c r="I22" s="1571">
        <f>'2.6'!V102</f>
        <v>0</v>
      </c>
      <c r="J22" s="1571">
        <f>'2.6'!W102</f>
        <v>0</v>
      </c>
      <c r="K22" s="1569">
        <f>'2.6'!X102</f>
        <v>0</v>
      </c>
      <c r="P22" s="1022"/>
      <c r="Q22" s="1022"/>
      <c r="R22" s="1022"/>
      <c r="S22" s="1022"/>
      <c r="T22" s="1022"/>
      <c r="U22" s="1022"/>
      <c r="V22" s="1022"/>
      <c r="W22" s="1022"/>
      <c r="X22" s="1022"/>
      <c r="Y22" s="1022"/>
      <c r="Z22" s="1022"/>
    </row>
    <row r="23" spans="2:26" ht="15" customHeight="1" outlineLevel="2" x14ac:dyDescent="0.45">
      <c r="B23" s="2439"/>
      <c r="C23" s="1020" t="s">
        <v>997</v>
      </c>
      <c r="D23" s="1021"/>
      <c r="E23" s="1568">
        <f>'2.6'!R103</f>
        <v>0</v>
      </c>
      <c r="F23" s="1569">
        <f>'2.6'!S103</f>
        <v>0</v>
      </c>
      <c r="G23" s="1570">
        <f>'2.6'!T103</f>
        <v>0</v>
      </c>
      <c r="H23" s="1571">
        <f>'2.6'!U103</f>
        <v>0</v>
      </c>
      <c r="I23" s="1571">
        <f>'2.6'!V103</f>
        <v>0</v>
      </c>
      <c r="J23" s="1571">
        <f>'2.6'!W103</f>
        <v>0</v>
      </c>
      <c r="K23" s="1569">
        <f>'2.6'!X103</f>
        <v>0</v>
      </c>
      <c r="N23" s="1022"/>
      <c r="O23" s="1022"/>
      <c r="P23" s="1014"/>
      <c r="Q23" s="1014"/>
      <c r="R23" s="1014"/>
      <c r="S23" s="1014"/>
      <c r="T23" s="1014"/>
      <c r="U23" s="1014"/>
      <c r="V23" s="1014"/>
      <c r="W23" s="1014"/>
      <c r="X23" s="1014"/>
      <c r="Y23" s="1014"/>
      <c r="Z23" s="1014"/>
    </row>
    <row r="24" spans="2:26" ht="15" customHeight="1" outlineLevel="2" x14ac:dyDescent="0.45">
      <c r="B24" s="2439"/>
      <c r="C24" s="1020" t="s">
        <v>998</v>
      </c>
      <c r="D24" s="1021"/>
      <c r="E24" s="1568">
        <f>'2.6'!R104</f>
        <v>0</v>
      </c>
      <c r="F24" s="1569">
        <f>'2.6'!S104</f>
        <v>0</v>
      </c>
      <c r="G24" s="1570">
        <f>'2.6'!T104</f>
        <v>0</v>
      </c>
      <c r="H24" s="1571">
        <f>'2.6'!U104</f>
        <v>0</v>
      </c>
      <c r="I24" s="1571">
        <f>'2.6'!V104</f>
        <v>0</v>
      </c>
      <c r="J24" s="1571">
        <f>'2.6'!W104</f>
        <v>0</v>
      </c>
      <c r="K24" s="1569">
        <f>'2.6'!X104</f>
        <v>0</v>
      </c>
      <c r="N24" s="1023"/>
      <c r="O24" s="1023"/>
      <c r="P24" s="1014"/>
      <c r="Q24" s="1014"/>
      <c r="R24" s="1014"/>
      <c r="S24" s="1014"/>
      <c r="T24" s="1014"/>
      <c r="U24" s="1014"/>
      <c r="V24" s="1014"/>
      <c r="W24" s="1014"/>
      <c r="X24" s="1014"/>
      <c r="Y24" s="1014"/>
      <c r="Z24" s="1014"/>
    </row>
    <row r="25" spans="2:26" ht="15" customHeight="1" outlineLevel="2" x14ac:dyDescent="0.45">
      <c r="B25" s="2439"/>
      <c r="C25" s="1020" t="s">
        <v>999</v>
      </c>
      <c r="D25" s="1021"/>
      <c r="E25" s="1568">
        <f>'2.6'!R105</f>
        <v>0</v>
      </c>
      <c r="F25" s="1569">
        <f>'2.6'!S105</f>
        <v>0</v>
      </c>
      <c r="G25" s="1570">
        <f>'2.6'!T105</f>
        <v>0</v>
      </c>
      <c r="H25" s="1571">
        <f>'2.6'!U105</f>
        <v>0</v>
      </c>
      <c r="I25" s="1571">
        <f>'2.6'!V105</f>
        <v>0</v>
      </c>
      <c r="J25" s="1571">
        <f>'2.6'!W105</f>
        <v>0</v>
      </c>
      <c r="K25" s="1569">
        <f>'2.6'!X105</f>
        <v>0</v>
      </c>
      <c r="N25" s="1023"/>
      <c r="O25" s="1023"/>
      <c r="P25" s="1022"/>
      <c r="Q25" s="1022"/>
      <c r="R25" s="1022"/>
      <c r="S25" s="1022"/>
      <c r="T25" s="1022"/>
      <c r="U25" s="1022"/>
      <c r="V25" s="1022"/>
      <c r="W25" s="1022"/>
      <c r="X25" s="1022"/>
      <c r="Y25" s="1022"/>
      <c r="Z25" s="1022"/>
    </row>
    <row r="26" spans="2:26" ht="15" customHeight="1" outlineLevel="2" x14ac:dyDescent="0.45">
      <c r="B26" s="2439"/>
      <c r="C26" s="1020" t="s">
        <v>1000</v>
      </c>
      <c r="D26" s="1021"/>
      <c r="E26" s="1568">
        <f>'2.6'!R106</f>
        <v>0</v>
      </c>
      <c r="F26" s="1569">
        <f>'2.6'!S106</f>
        <v>0</v>
      </c>
      <c r="G26" s="1570">
        <f>'2.6'!T106</f>
        <v>0</v>
      </c>
      <c r="H26" s="1571">
        <f>'2.6'!U106</f>
        <v>0</v>
      </c>
      <c r="I26" s="1571">
        <f>'2.6'!V106</f>
        <v>0</v>
      </c>
      <c r="J26" s="1571">
        <f>'2.6'!W106</f>
        <v>0</v>
      </c>
      <c r="K26" s="1569">
        <f>'2.6'!X106</f>
        <v>0</v>
      </c>
      <c r="N26" s="1022"/>
      <c r="O26" s="1022"/>
      <c r="P26" s="1022"/>
      <c r="Q26" s="1022"/>
      <c r="R26" s="1022"/>
      <c r="S26" s="1022"/>
      <c r="T26" s="1022"/>
      <c r="U26" s="1022"/>
      <c r="V26" s="1022"/>
      <c r="W26" s="1022"/>
      <c r="X26" s="1022"/>
      <c r="Y26" s="1022"/>
      <c r="Z26" s="1022"/>
    </row>
    <row r="27" spans="2:26" ht="15" customHeight="1" outlineLevel="2" x14ac:dyDescent="0.45">
      <c r="B27" s="2439"/>
      <c r="C27" s="1020" t="s">
        <v>1001</v>
      </c>
      <c r="D27" s="1021"/>
      <c r="E27" s="1568">
        <f>'2.6'!R107</f>
        <v>0</v>
      </c>
      <c r="F27" s="1569">
        <f>'2.6'!S107</f>
        <v>0</v>
      </c>
      <c r="G27" s="1570">
        <f>'2.6'!T107</f>
        <v>0</v>
      </c>
      <c r="H27" s="1571">
        <f>'2.6'!U107</f>
        <v>0</v>
      </c>
      <c r="I27" s="1571">
        <f>'2.6'!V107</f>
        <v>0</v>
      </c>
      <c r="J27" s="1571">
        <f>'2.6'!W107</f>
        <v>0</v>
      </c>
      <c r="K27" s="1569">
        <f>'2.6'!X107</f>
        <v>0</v>
      </c>
      <c r="N27" s="1022"/>
      <c r="O27" s="1022"/>
      <c r="P27" s="1014"/>
      <c r="Q27" s="1014"/>
      <c r="R27" s="1014"/>
      <c r="S27" s="1014"/>
      <c r="T27" s="1014"/>
      <c r="U27" s="1014"/>
      <c r="V27" s="1014"/>
      <c r="W27" s="1014"/>
      <c r="X27" s="1014"/>
      <c r="Y27" s="1014"/>
      <c r="Z27" s="1014"/>
    </row>
    <row r="28" spans="2:26" ht="15" customHeight="1" outlineLevel="2" x14ac:dyDescent="0.45">
      <c r="B28" s="2439"/>
      <c r="C28" s="1024"/>
      <c r="D28" s="1021"/>
      <c r="E28" s="1568">
        <f>'2.6'!R108</f>
        <v>0</v>
      </c>
      <c r="F28" s="1569">
        <f>'2.6'!S108</f>
        <v>0</v>
      </c>
      <c r="G28" s="1570">
        <f>'2.6'!T108</f>
        <v>0</v>
      </c>
      <c r="H28" s="1571">
        <f>'2.6'!U108</f>
        <v>0</v>
      </c>
      <c r="I28" s="1571">
        <f>'2.6'!V108</f>
        <v>0</v>
      </c>
      <c r="J28" s="1571">
        <f>'2.6'!W108</f>
        <v>0</v>
      </c>
      <c r="K28" s="1569">
        <f>'2.6'!X108</f>
        <v>0</v>
      </c>
      <c r="P28" s="1023"/>
      <c r="Q28" s="1023"/>
      <c r="R28" s="1023"/>
      <c r="S28" s="1023"/>
      <c r="T28" s="1023"/>
      <c r="U28" s="1023"/>
      <c r="V28" s="1023"/>
      <c r="W28" s="1023"/>
      <c r="X28" s="1023"/>
      <c r="Y28" s="1023"/>
      <c r="Z28" s="1023"/>
    </row>
    <row r="29" spans="2:26" ht="15" customHeight="1" outlineLevel="2" x14ac:dyDescent="0.45">
      <c r="B29" s="2439"/>
      <c r="C29" s="1024"/>
      <c r="D29" s="1021"/>
      <c r="E29" s="1568">
        <f>'2.6'!R109</f>
        <v>0</v>
      </c>
      <c r="F29" s="1569">
        <f>'2.6'!S109</f>
        <v>0</v>
      </c>
      <c r="G29" s="1570">
        <f>'2.6'!T109</f>
        <v>0</v>
      </c>
      <c r="H29" s="1571">
        <f>'2.6'!U109</f>
        <v>0</v>
      </c>
      <c r="I29" s="1571">
        <f>'2.6'!V109</f>
        <v>0</v>
      </c>
      <c r="J29" s="1571">
        <f>'2.6'!W109</f>
        <v>0</v>
      </c>
      <c r="K29" s="1569">
        <f>'2.6'!X109</f>
        <v>0</v>
      </c>
      <c r="P29" s="1022"/>
      <c r="Q29" s="1022"/>
      <c r="R29" s="1022"/>
      <c r="S29" s="1022"/>
      <c r="T29" s="1022"/>
      <c r="U29" s="1022"/>
      <c r="V29" s="1022"/>
      <c r="W29" s="1022"/>
      <c r="X29" s="1022"/>
      <c r="Y29" s="1022"/>
      <c r="Z29" s="1022"/>
    </row>
    <row r="30" spans="2:26" ht="15" customHeight="1" outlineLevel="2" thickBot="1" x14ac:dyDescent="0.5">
      <c r="B30" s="2440"/>
      <c r="C30" s="1025"/>
      <c r="D30" s="1026"/>
      <c r="E30" s="1592">
        <f>'2.6'!R110</f>
        <v>0</v>
      </c>
      <c r="F30" s="1619">
        <f>'2.6'!S110</f>
        <v>0</v>
      </c>
      <c r="G30" s="1594">
        <f>'2.6'!T110</f>
        <v>0</v>
      </c>
      <c r="H30" s="1595">
        <f>'2.6'!U110</f>
        <v>0</v>
      </c>
      <c r="I30" s="1595">
        <f>'2.6'!V110</f>
        <v>0</v>
      </c>
      <c r="J30" s="1595">
        <f>'2.6'!W110</f>
        <v>0</v>
      </c>
      <c r="K30" s="1593">
        <f>'2.6'!X110</f>
        <v>0</v>
      </c>
      <c r="O30" s="1022"/>
      <c r="P30" s="1022"/>
      <c r="Q30" s="1022"/>
      <c r="R30" s="1022"/>
      <c r="S30" s="1022"/>
      <c r="T30" s="1022"/>
      <c r="U30" s="1022"/>
      <c r="V30" s="1022"/>
      <c r="W30" s="1022"/>
      <c r="X30" s="1022"/>
      <c r="Y30" s="1022"/>
    </row>
    <row r="31" spans="2:26" s="505" customFormat="1" ht="19.5" customHeight="1" outlineLevel="1" thickBot="1" x14ac:dyDescent="0.75">
      <c r="B31" s="1003" t="s">
        <v>1002</v>
      </c>
      <c r="C31" s="1004"/>
      <c r="D31" s="1004"/>
      <c r="E31" s="1004"/>
      <c r="F31" s="1004"/>
      <c r="G31" s="1004"/>
      <c r="H31" s="1004"/>
      <c r="I31" s="1004"/>
      <c r="J31" s="1004"/>
      <c r="K31" s="1005"/>
    </row>
    <row r="32" spans="2:26" ht="15" hidden="1" customHeight="1" outlineLevel="2" x14ac:dyDescent="0.45">
      <c r="B32" s="1006" t="s">
        <v>988</v>
      </c>
      <c r="C32" s="1027" t="s">
        <v>1003</v>
      </c>
      <c r="D32" s="1008"/>
      <c r="E32" s="1563">
        <f>'2.6'!R171</f>
        <v>4597901.1515897028</v>
      </c>
      <c r="F32" s="1564">
        <f>'2.6'!S171</f>
        <v>4812752.9196320754</v>
      </c>
      <c r="G32" s="1616">
        <f>'2.6'!T171</f>
        <v>10761451.866960641</v>
      </c>
      <c r="H32" s="1617">
        <f>'2.6'!U171</f>
        <v>9430848.2188013438</v>
      </c>
      <c r="I32" s="1617">
        <f>'2.6'!V171</f>
        <v>7359695.7973945532</v>
      </c>
      <c r="J32" s="1617">
        <f>'2.6'!W171</f>
        <v>4891716.6176201925</v>
      </c>
      <c r="K32" s="1564">
        <f>'2.6'!X171</f>
        <v>5051456.2576843407</v>
      </c>
    </row>
    <row r="33" spans="2:26" ht="15" hidden="1" customHeight="1" outlineLevel="2" x14ac:dyDescent="0.45">
      <c r="B33" s="2436" t="s">
        <v>990</v>
      </c>
      <c r="C33" s="1028" t="s">
        <v>499</v>
      </c>
      <c r="D33" s="1010"/>
      <c r="E33" s="1605">
        <f>'2.6'!R172</f>
        <v>0</v>
      </c>
      <c r="F33" s="1646">
        <f>'2.6'!S172</f>
        <v>0</v>
      </c>
      <c r="G33" s="1565">
        <f>'2.6'!T172</f>
        <v>0</v>
      </c>
      <c r="H33" s="1566">
        <f>'2.6'!U172</f>
        <v>0</v>
      </c>
      <c r="I33" s="1566">
        <f>'2.6'!V172</f>
        <v>0</v>
      </c>
      <c r="J33" s="1566">
        <f>'2.6'!W172</f>
        <v>0</v>
      </c>
      <c r="K33" s="1646">
        <f>'2.6'!X172</f>
        <v>0</v>
      </c>
    </row>
    <row r="34" spans="2:26" ht="15" hidden="1" customHeight="1" outlineLevel="2" x14ac:dyDescent="0.45">
      <c r="B34" s="2437"/>
      <c r="C34" s="1029" t="s">
        <v>500</v>
      </c>
      <c r="D34" s="1012"/>
      <c r="E34" s="1568">
        <f>'2.6'!R173</f>
        <v>0</v>
      </c>
      <c r="F34" s="1569">
        <f>'2.6'!S173</f>
        <v>0</v>
      </c>
      <c r="G34" s="1570">
        <f>'2.6'!T173</f>
        <v>0</v>
      </c>
      <c r="H34" s="1571">
        <f>'2.6'!U173</f>
        <v>0</v>
      </c>
      <c r="I34" s="1571">
        <f>'2.6'!V173</f>
        <v>0</v>
      </c>
      <c r="J34" s="1571">
        <f>'2.6'!W173</f>
        <v>0</v>
      </c>
      <c r="K34" s="1569">
        <f>'2.6'!X173</f>
        <v>0</v>
      </c>
    </row>
    <row r="35" spans="2:26" ht="15" hidden="1" customHeight="1" outlineLevel="2" x14ac:dyDescent="0.45">
      <c r="B35" s="2437"/>
      <c r="C35" s="1029" t="s">
        <v>501</v>
      </c>
      <c r="D35" s="1012"/>
      <c r="E35" s="1568">
        <f>'2.6'!R174</f>
        <v>0</v>
      </c>
      <c r="F35" s="1569">
        <f>'2.6'!S174</f>
        <v>0</v>
      </c>
      <c r="G35" s="1570">
        <f>'2.6'!T174</f>
        <v>0</v>
      </c>
      <c r="H35" s="1571">
        <f>'2.6'!U174</f>
        <v>0</v>
      </c>
      <c r="I35" s="1571">
        <f>'2.6'!V174</f>
        <v>0</v>
      </c>
      <c r="J35" s="1571">
        <f>'2.6'!W174</f>
        <v>0</v>
      </c>
      <c r="K35" s="1569">
        <f>'2.6'!X174</f>
        <v>0</v>
      </c>
    </row>
    <row r="36" spans="2:26" ht="15" hidden="1" customHeight="1" outlineLevel="2" x14ac:dyDescent="0.45">
      <c r="B36" s="2437"/>
      <c r="C36" s="1029" t="s">
        <v>502</v>
      </c>
      <c r="D36" s="1012"/>
      <c r="E36" s="1568">
        <f>'2.6'!R175</f>
        <v>0</v>
      </c>
      <c r="F36" s="1569">
        <f>'2.6'!S175</f>
        <v>0</v>
      </c>
      <c r="G36" s="1570">
        <f>'2.6'!T175</f>
        <v>0</v>
      </c>
      <c r="H36" s="1571">
        <f>'2.6'!U175</f>
        <v>0</v>
      </c>
      <c r="I36" s="1571">
        <f>'2.6'!V175</f>
        <v>0</v>
      </c>
      <c r="J36" s="1571">
        <f>'2.6'!W175</f>
        <v>0</v>
      </c>
      <c r="K36" s="1569">
        <f>'2.6'!X175</f>
        <v>0</v>
      </c>
    </row>
    <row r="37" spans="2:26" ht="15" hidden="1" customHeight="1" outlineLevel="2" x14ac:dyDescent="0.45">
      <c r="B37" s="2437"/>
      <c r="C37" s="1029" t="s">
        <v>503</v>
      </c>
      <c r="D37" s="1012"/>
      <c r="E37" s="1568">
        <f>'2.6'!R176</f>
        <v>0</v>
      </c>
      <c r="F37" s="1569">
        <f>'2.6'!S176</f>
        <v>0</v>
      </c>
      <c r="G37" s="1570">
        <f>'2.6'!T176</f>
        <v>0</v>
      </c>
      <c r="H37" s="1571">
        <f>'2.6'!U176</f>
        <v>0</v>
      </c>
      <c r="I37" s="1571">
        <f>'2.6'!V176</f>
        <v>0</v>
      </c>
      <c r="J37" s="1571">
        <f>'2.6'!W176</f>
        <v>0</v>
      </c>
      <c r="K37" s="1569">
        <f>'2.6'!X176</f>
        <v>0</v>
      </c>
    </row>
    <row r="38" spans="2:26" ht="15" hidden="1" customHeight="1" outlineLevel="2" x14ac:dyDescent="0.45">
      <c r="B38" s="1013" t="s">
        <v>991</v>
      </c>
      <c r="C38" s="1028" t="s">
        <v>504</v>
      </c>
      <c r="D38" s="1010"/>
      <c r="E38" s="1605">
        <f>'2.6'!R177</f>
        <v>0</v>
      </c>
      <c r="F38" s="1646">
        <f>'2.6'!S177</f>
        <v>0</v>
      </c>
      <c r="G38" s="1565">
        <f>'2.6'!T177</f>
        <v>7430575.5631388817</v>
      </c>
      <c r="H38" s="1566">
        <f>'2.6'!U177</f>
        <v>708875.01512182283</v>
      </c>
      <c r="I38" s="1566">
        <f>'2.6'!V177</f>
        <v>713953.3957301554</v>
      </c>
      <c r="J38" s="1566">
        <f>'2.6'!W177</f>
        <v>719494.38803441706</v>
      </c>
      <c r="K38" s="1646">
        <f>'2.6'!X177</f>
        <v>724219.30768063921</v>
      </c>
      <c r="P38" s="1014"/>
      <c r="Q38" s="1014"/>
      <c r="R38" s="1014"/>
      <c r="S38" s="1014"/>
      <c r="T38" s="1014"/>
      <c r="U38" s="1014"/>
      <c r="V38" s="1014"/>
      <c r="W38" s="1014"/>
      <c r="X38" s="1014"/>
      <c r="Y38" s="1014"/>
      <c r="Z38" s="1014"/>
    </row>
    <row r="39" spans="2:26" ht="15" hidden="1" customHeight="1" outlineLevel="2" x14ac:dyDescent="0.45">
      <c r="B39" s="1015" t="s">
        <v>992</v>
      </c>
      <c r="C39" s="1016" t="s">
        <v>505</v>
      </c>
      <c r="D39" s="1017"/>
      <c r="E39" s="1605">
        <f>'2.6'!R178</f>
        <v>0</v>
      </c>
      <c r="F39" s="1646">
        <f>'2.6'!S178</f>
        <v>0</v>
      </c>
      <c r="G39" s="1565">
        <f>'2.6'!T178</f>
        <v>19404246.001878366</v>
      </c>
      <c r="H39" s="1566">
        <f>'2.6'!U178</f>
        <v>3797287.3161364323</v>
      </c>
      <c r="I39" s="1566">
        <f>'2.6'!V178</f>
        <v>23179513.930402782</v>
      </c>
      <c r="J39" s="1566">
        <f>'2.6'!W178</f>
        <v>3863653.1679568002</v>
      </c>
      <c r="K39" s="1646">
        <f>'2.6'!X178</f>
        <v>3541205.8966250862</v>
      </c>
      <c r="P39" s="1014"/>
      <c r="Q39" s="1014"/>
      <c r="R39" s="1014"/>
      <c r="S39" s="1014"/>
      <c r="T39" s="1014"/>
      <c r="U39" s="1014"/>
      <c r="V39" s="1014"/>
      <c r="W39" s="1014"/>
      <c r="X39" s="1014"/>
      <c r="Y39" s="1014"/>
      <c r="Z39" s="1014"/>
    </row>
    <row r="40" spans="2:26" ht="15" hidden="1" customHeight="1" outlineLevel="2" x14ac:dyDescent="0.45">
      <c r="B40" s="2433" t="s">
        <v>993</v>
      </c>
      <c r="C40" s="1030" t="s">
        <v>994</v>
      </c>
      <c r="D40" s="1021"/>
      <c r="E40" s="1605">
        <f>'2.6'!R179</f>
        <v>0</v>
      </c>
      <c r="F40" s="1646">
        <f>'2.6'!S179</f>
        <v>0</v>
      </c>
      <c r="G40" s="1565">
        <f>'2.6'!T179</f>
        <v>0</v>
      </c>
      <c r="H40" s="1566">
        <f>'2.6'!U179</f>
        <v>0</v>
      </c>
      <c r="I40" s="1566">
        <f>'2.6'!V179</f>
        <v>0</v>
      </c>
      <c r="J40" s="1566">
        <f>'2.6'!W179</f>
        <v>0</v>
      </c>
      <c r="K40" s="1646">
        <f>'2.6'!X179</f>
        <v>0</v>
      </c>
      <c r="P40" s="1014"/>
      <c r="Q40" s="1014"/>
      <c r="R40" s="1014"/>
      <c r="S40" s="1014"/>
      <c r="T40" s="1014"/>
      <c r="U40" s="1014"/>
      <c r="V40" s="1014"/>
      <c r="W40" s="1014"/>
      <c r="X40" s="1014"/>
      <c r="Y40" s="1014"/>
      <c r="Z40" s="1014"/>
    </row>
    <row r="41" spans="2:26" ht="15" hidden="1" customHeight="1" outlineLevel="2" x14ac:dyDescent="0.45">
      <c r="B41" s="2434"/>
      <c r="C41" s="1031" t="s">
        <v>995</v>
      </c>
      <c r="D41" s="1021"/>
      <c r="E41" s="1568">
        <f>'2.6'!R180</f>
        <v>557568.30112000008</v>
      </c>
      <c r="F41" s="1569">
        <f>'2.6'!S180</f>
        <v>559898.37905038067</v>
      </c>
      <c r="G41" s="1570">
        <f>'2.6'!T180</f>
        <v>1054415.3319647014</v>
      </c>
      <c r="H41" s="1571">
        <f>'2.6'!U180</f>
        <v>1060710.1914965308</v>
      </c>
      <c r="I41" s="1571">
        <f>'2.6'!V180</f>
        <v>1068309.1193084118</v>
      </c>
      <c r="J41" s="1571">
        <f>'2.6'!W180</f>
        <v>1076600.2663833643</v>
      </c>
      <c r="K41" s="1569">
        <f>'2.6'!X180</f>
        <v>1083670.3003327041</v>
      </c>
      <c r="P41" s="1022"/>
      <c r="Q41" s="1022"/>
      <c r="R41" s="1022"/>
      <c r="S41" s="1022"/>
      <c r="T41" s="1022"/>
      <c r="U41" s="1022"/>
      <c r="V41" s="1022"/>
      <c r="W41" s="1022"/>
      <c r="X41" s="1022"/>
      <c r="Y41" s="1022"/>
      <c r="Z41" s="1022"/>
    </row>
    <row r="42" spans="2:26" ht="15" hidden="1" customHeight="1" outlineLevel="2" x14ac:dyDescent="0.45">
      <c r="B42" s="2434"/>
      <c r="C42" s="1031" t="s">
        <v>996</v>
      </c>
      <c r="D42" s="1021"/>
      <c r="E42" s="1568">
        <f>'2.6'!R181</f>
        <v>0</v>
      </c>
      <c r="F42" s="1569">
        <f>'2.6'!S181</f>
        <v>0</v>
      </c>
      <c r="G42" s="1570">
        <f>'2.6'!T181</f>
        <v>0</v>
      </c>
      <c r="H42" s="1571">
        <f>'2.6'!U181</f>
        <v>0</v>
      </c>
      <c r="I42" s="1571">
        <f>'2.6'!V181</f>
        <v>0</v>
      </c>
      <c r="J42" s="1571">
        <f>'2.6'!W181</f>
        <v>0</v>
      </c>
      <c r="K42" s="1569">
        <f>'2.6'!X181</f>
        <v>0</v>
      </c>
      <c r="P42" s="1022"/>
      <c r="Q42" s="1022"/>
      <c r="R42" s="1022"/>
      <c r="S42" s="1022"/>
      <c r="T42" s="1022"/>
      <c r="U42" s="1022"/>
      <c r="V42" s="1022"/>
      <c r="W42" s="1022"/>
      <c r="X42" s="1022"/>
      <c r="Y42" s="1022"/>
      <c r="Z42" s="1022"/>
    </row>
    <row r="43" spans="2:26" ht="15" hidden="1" customHeight="1" outlineLevel="2" x14ac:dyDescent="0.45">
      <c r="B43" s="2434"/>
      <c r="C43" s="1031" t="s">
        <v>997</v>
      </c>
      <c r="D43" s="1021"/>
      <c r="E43" s="1568">
        <f>'2.6'!R182</f>
        <v>0</v>
      </c>
      <c r="F43" s="1569">
        <f>'2.6'!S182</f>
        <v>0</v>
      </c>
      <c r="G43" s="1570">
        <f>'2.6'!T182</f>
        <v>0</v>
      </c>
      <c r="H43" s="1571">
        <f>'2.6'!U182</f>
        <v>0</v>
      </c>
      <c r="I43" s="1571">
        <f>'2.6'!V182</f>
        <v>0</v>
      </c>
      <c r="J43" s="1571">
        <f>'2.6'!W182</f>
        <v>0</v>
      </c>
      <c r="K43" s="1569">
        <f>'2.6'!X182</f>
        <v>0</v>
      </c>
      <c r="N43" s="1022"/>
      <c r="O43" s="1022"/>
      <c r="P43" s="1014"/>
      <c r="Q43" s="1014"/>
      <c r="R43" s="1014"/>
      <c r="S43" s="1014"/>
      <c r="T43" s="1014"/>
      <c r="U43" s="1014"/>
      <c r="V43" s="1014"/>
      <c r="W43" s="1014"/>
      <c r="X43" s="1014"/>
      <c r="Y43" s="1014"/>
      <c r="Z43" s="1014"/>
    </row>
    <row r="44" spans="2:26" ht="15" hidden="1" customHeight="1" outlineLevel="2" x14ac:dyDescent="0.45">
      <c r="B44" s="2434"/>
      <c r="C44" s="1031" t="s">
        <v>998</v>
      </c>
      <c r="D44" s="1021"/>
      <c r="E44" s="1568">
        <f>'2.6'!R183</f>
        <v>0</v>
      </c>
      <c r="F44" s="1569">
        <f>'2.6'!S183</f>
        <v>0</v>
      </c>
      <c r="G44" s="1570">
        <f>'2.6'!T183</f>
        <v>0</v>
      </c>
      <c r="H44" s="1571">
        <f>'2.6'!U183</f>
        <v>0</v>
      </c>
      <c r="I44" s="1571">
        <f>'2.6'!V183</f>
        <v>0</v>
      </c>
      <c r="J44" s="1571">
        <f>'2.6'!W183</f>
        <v>0</v>
      </c>
      <c r="K44" s="1569">
        <f>'2.6'!X183</f>
        <v>0</v>
      </c>
      <c r="N44" s="1023"/>
      <c r="O44" s="1023"/>
      <c r="P44" s="1014"/>
      <c r="Q44" s="1014"/>
      <c r="R44" s="1014"/>
      <c r="S44" s="1014"/>
      <c r="T44" s="1014"/>
      <c r="U44" s="1014"/>
      <c r="V44" s="1014"/>
      <c r="W44" s="1014"/>
      <c r="X44" s="1014"/>
      <c r="Y44" s="1014"/>
      <c r="Z44" s="1014"/>
    </row>
    <row r="45" spans="2:26" ht="15" hidden="1" customHeight="1" outlineLevel="2" x14ac:dyDescent="0.45">
      <c r="B45" s="2434"/>
      <c r="C45" s="1031" t="s">
        <v>999</v>
      </c>
      <c r="D45" s="1021"/>
      <c r="E45" s="1568">
        <f>'2.6'!R184</f>
        <v>0</v>
      </c>
      <c r="F45" s="1569">
        <f>'2.6'!S184</f>
        <v>0</v>
      </c>
      <c r="G45" s="1570">
        <f>'2.6'!T184</f>
        <v>0</v>
      </c>
      <c r="H45" s="1571">
        <f>'2.6'!U184</f>
        <v>0</v>
      </c>
      <c r="I45" s="1571">
        <f>'2.6'!V184</f>
        <v>0</v>
      </c>
      <c r="J45" s="1571">
        <f>'2.6'!W184</f>
        <v>0</v>
      </c>
      <c r="K45" s="1569">
        <f>'2.6'!X184</f>
        <v>0</v>
      </c>
      <c r="N45" s="1023"/>
      <c r="O45" s="1023"/>
      <c r="P45" s="1022"/>
      <c r="Q45" s="1022"/>
      <c r="R45" s="1022"/>
      <c r="S45" s="1022"/>
      <c r="T45" s="1022"/>
      <c r="U45" s="1022"/>
      <c r="V45" s="1022"/>
      <c r="W45" s="1022"/>
      <c r="X45" s="1022"/>
      <c r="Y45" s="1022"/>
      <c r="Z45" s="1022"/>
    </row>
    <row r="46" spans="2:26" ht="15" hidden="1" customHeight="1" outlineLevel="2" x14ac:dyDescent="0.45">
      <c r="B46" s="2434"/>
      <c r="C46" s="1031" t="s">
        <v>1000</v>
      </c>
      <c r="D46" s="1021"/>
      <c r="E46" s="1568">
        <f>'2.6'!R185</f>
        <v>0</v>
      </c>
      <c r="F46" s="1569">
        <f>'2.6'!S185</f>
        <v>0</v>
      </c>
      <c r="G46" s="1570">
        <f>'2.6'!T185</f>
        <v>0</v>
      </c>
      <c r="H46" s="1571">
        <f>'2.6'!U185</f>
        <v>0</v>
      </c>
      <c r="I46" s="1571">
        <f>'2.6'!V185</f>
        <v>0</v>
      </c>
      <c r="J46" s="1571">
        <f>'2.6'!W185</f>
        <v>0</v>
      </c>
      <c r="K46" s="1569">
        <f>'2.6'!X185</f>
        <v>0</v>
      </c>
      <c r="N46" s="1022"/>
      <c r="O46" s="1022"/>
      <c r="P46" s="1022"/>
      <c r="Q46" s="1022"/>
      <c r="R46" s="1022"/>
      <c r="S46" s="1022"/>
      <c r="T46" s="1022"/>
      <c r="U46" s="1022"/>
      <c r="V46" s="1022"/>
      <c r="W46" s="1022"/>
      <c r="X46" s="1022"/>
      <c r="Y46" s="1022"/>
      <c r="Z46" s="1022"/>
    </row>
    <row r="47" spans="2:26" ht="15" hidden="1" customHeight="1" outlineLevel="2" x14ac:dyDescent="0.45">
      <c r="B47" s="2434"/>
      <c r="C47" s="1031" t="s">
        <v>1001</v>
      </c>
      <c r="D47" s="1021"/>
      <c r="E47" s="1568">
        <f>'2.6'!R186</f>
        <v>0</v>
      </c>
      <c r="F47" s="1569">
        <f>'2.6'!S186</f>
        <v>0</v>
      </c>
      <c r="G47" s="1570">
        <f>'2.6'!T186</f>
        <v>0</v>
      </c>
      <c r="H47" s="1571">
        <f>'2.6'!U186</f>
        <v>0</v>
      </c>
      <c r="I47" s="1571">
        <f>'2.6'!V186</f>
        <v>0</v>
      </c>
      <c r="J47" s="1571">
        <f>'2.6'!W186</f>
        <v>0</v>
      </c>
      <c r="K47" s="1569">
        <f>'2.6'!X186</f>
        <v>0</v>
      </c>
      <c r="N47" s="1022"/>
      <c r="O47" s="1022"/>
      <c r="P47" s="1014"/>
      <c r="Q47" s="1014"/>
      <c r="R47" s="1014"/>
      <c r="S47" s="1014"/>
      <c r="T47" s="1014"/>
      <c r="U47" s="1014"/>
      <c r="V47" s="1014"/>
      <c r="W47" s="1014"/>
      <c r="X47" s="1014"/>
      <c r="Y47" s="1014"/>
      <c r="Z47" s="1014"/>
    </row>
    <row r="48" spans="2:26" ht="15" hidden="1" customHeight="1" outlineLevel="2" x14ac:dyDescent="0.45">
      <c r="B48" s="2434"/>
      <c r="C48" s="1031" t="s">
        <v>470</v>
      </c>
      <c r="D48" s="1021"/>
      <c r="E48" s="1568">
        <f>'2.6'!R187</f>
        <v>0</v>
      </c>
      <c r="F48" s="1569">
        <f>'2.6'!S187</f>
        <v>0</v>
      </c>
      <c r="G48" s="1570">
        <f>'2.6'!T187</f>
        <v>0</v>
      </c>
      <c r="H48" s="1571">
        <f>'2.6'!U187</f>
        <v>0</v>
      </c>
      <c r="I48" s="1571">
        <f>'2.6'!V187</f>
        <v>0</v>
      </c>
      <c r="J48" s="1571">
        <f>'2.6'!W187</f>
        <v>0</v>
      </c>
      <c r="K48" s="1569">
        <f>'2.6'!X187</f>
        <v>0</v>
      </c>
      <c r="P48" s="1023"/>
      <c r="Q48" s="1023"/>
      <c r="R48" s="1023"/>
      <c r="S48" s="1023"/>
      <c r="T48" s="1023"/>
      <c r="U48" s="1023"/>
      <c r="V48" s="1023"/>
      <c r="W48" s="1023"/>
      <c r="X48" s="1023"/>
      <c r="Y48" s="1023"/>
      <c r="Z48" s="1023"/>
    </row>
    <row r="49" spans="1:26" ht="15" hidden="1" customHeight="1" outlineLevel="2" x14ac:dyDescent="0.45">
      <c r="B49" s="2434"/>
      <c r="C49" s="1031" t="s">
        <v>470</v>
      </c>
      <c r="D49" s="1021"/>
      <c r="E49" s="1568">
        <f>'2.6'!R188</f>
        <v>0</v>
      </c>
      <c r="F49" s="1569">
        <f>'2.6'!S188</f>
        <v>0</v>
      </c>
      <c r="G49" s="1570">
        <f>'2.6'!T188</f>
        <v>0</v>
      </c>
      <c r="H49" s="1571">
        <f>'2.6'!U188</f>
        <v>0</v>
      </c>
      <c r="I49" s="1571">
        <f>'2.6'!V188</f>
        <v>0</v>
      </c>
      <c r="J49" s="1571">
        <f>'2.6'!W188</f>
        <v>0</v>
      </c>
      <c r="K49" s="1569">
        <f>'2.6'!X188</f>
        <v>0</v>
      </c>
      <c r="P49" s="1022"/>
      <c r="Q49" s="1022"/>
      <c r="R49" s="1022"/>
      <c r="S49" s="1022"/>
      <c r="T49" s="1022"/>
      <c r="U49" s="1022"/>
      <c r="V49" s="1022"/>
      <c r="W49" s="1022"/>
      <c r="X49" s="1022"/>
      <c r="Y49" s="1022"/>
      <c r="Z49" s="1022"/>
    </row>
    <row r="50" spans="1:26" ht="15.75" hidden="1" customHeight="1" outlineLevel="2" thickBot="1" x14ac:dyDescent="0.5">
      <c r="B50" s="2435"/>
      <c r="C50" s="1032" t="s">
        <v>470</v>
      </c>
      <c r="D50" s="1033"/>
      <c r="E50" s="1618">
        <f>'2.6'!R189</f>
        <v>0</v>
      </c>
      <c r="F50" s="1619">
        <f>'2.6'!S189</f>
        <v>0</v>
      </c>
      <c r="G50" s="1620">
        <f>'2.6'!T189</f>
        <v>0</v>
      </c>
      <c r="H50" s="1621">
        <f>'2.6'!U189</f>
        <v>0</v>
      </c>
      <c r="I50" s="1621">
        <f>'2.6'!V189</f>
        <v>0</v>
      </c>
      <c r="J50" s="1621">
        <f>'2.6'!W189</f>
        <v>0</v>
      </c>
      <c r="K50" s="1619">
        <f>'2.6'!X189</f>
        <v>0</v>
      </c>
      <c r="O50" s="1022"/>
      <c r="P50" s="1022"/>
      <c r="Q50" s="1022"/>
      <c r="R50" s="1022"/>
      <c r="S50" s="1022"/>
      <c r="T50" s="1022"/>
      <c r="U50" s="1022"/>
      <c r="V50" s="1022"/>
      <c r="W50" s="1022"/>
      <c r="X50" s="1022"/>
      <c r="Y50" s="1022"/>
    </row>
    <row r="51" spans="1:26" ht="15" customHeight="1" outlineLevel="1" collapsed="1" x14ac:dyDescent="0.35">
      <c r="A51" s="70">
        <f>IF(SUM($C51:$I51)&gt;0,1,0)</f>
        <v>0</v>
      </c>
      <c r="B51" s="15" t="s">
        <v>139</v>
      </c>
      <c r="C51" s="70"/>
      <c r="D51" s="70"/>
      <c r="E51" s="70">
        <f>IF(OR(ISERROR(SUM(E12:E50)),ROUND(SUM(E12:E30)-'2.6'!R112,4)&lt;&gt;0,ROUND(SUM(E32:E50)-'2.6'!R191,4)&lt;&gt;0),1,0)</f>
        <v>0</v>
      </c>
      <c r="F51" s="70">
        <f>IF(OR(ISERROR(SUM(F12:F50)),ROUND(SUM(F12:F30)-'2.6'!S112,4)&lt;&gt;0,ROUND(SUM(F32:F50)-'2.6'!S191,4)&lt;&gt;0),1,0)</f>
        <v>0</v>
      </c>
      <c r="G51" s="70">
        <f>IF(OR(ISERROR(SUM(G12:G50)),ROUND(SUM(G12:G30)-'2.6'!T112,4)&lt;&gt;0,ROUND(SUM(G32:G50)-'2.6'!T191,4)&lt;&gt;0),1,0)</f>
        <v>0</v>
      </c>
      <c r="H51" s="70">
        <f>IF(OR(ISERROR(SUM(H12:H50)),ROUND(SUM(H12:H30)-'2.6'!U112,4)&lt;&gt;0,ROUND(SUM(H32:H50)-'2.6'!U191,4)&lt;&gt;0),1,0)</f>
        <v>0</v>
      </c>
      <c r="I51" s="70">
        <f>IF(OR(ISERROR(SUM(I12:I50)),ROUND(SUM(I12:I30)-'2.6'!V112,4)&lt;&gt;0,ROUND(SUM(I32:I50)-'2.6'!V191,4)&lt;&gt;0),1,0)</f>
        <v>0</v>
      </c>
      <c r="J51" s="70">
        <f>IF(OR(ISERROR(SUM(J12:J50)),ROUND(SUM(J12:J30)-'2.6'!W112,4)&lt;&gt;0,ROUND(SUM(J32:J50)-'2.6'!W191,4)&lt;&gt;0),1,0)</f>
        <v>0</v>
      </c>
      <c r="K51" s="70">
        <f>IF(OR(ISERROR(SUM(K12:K50)),ROUND(SUM(K12:K30)-'2.6'!X112,4)&lt;&gt;0,ROUND(SUM(K32:K50)-'2.6'!X191,4)&lt;&gt;0),1,0)</f>
        <v>0</v>
      </c>
    </row>
    <row r="53" spans="1:26" ht="14.7" thickBot="1" x14ac:dyDescent="0.6"/>
    <row r="54" spans="1:26" ht="18.600000000000001" thickBot="1" x14ac:dyDescent="0.5">
      <c r="B54" s="863" t="s">
        <v>1004</v>
      </c>
      <c r="C54" s="1034"/>
      <c r="D54" s="864"/>
      <c r="E54" s="864"/>
      <c r="F54" s="864"/>
      <c r="G54" s="864"/>
      <c r="H54" s="864"/>
      <c r="I54" s="864"/>
      <c r="J54" s="864"/>
      <c r="K54" s="997"/>
    </row>
    <row r="55" spans="1:26" s="505" customFormat="1" ht="19.5" customHeight="1" outlineLevel="1" thickBot="1" x14ac:dyDescent="0.75">
      <c r="A55" s="1035"/>
      <c r="B55" s="1003" t="s">
        <v>988</v>
      </c>
      <c r="C55" s="1004"/>
      <c r="D55" s="1004"/>
      <c r="E55" s="1004"/>
      <c r="F55" s="1004"/>
      <c r="G55" s="1004"/>
      <c r="H55" s="1004"/>
      <c r="I55" s="1004"/>
      <c r="J55" s="1004"/>
      <c r="K55" s="1005"/>
    </row>
    <row r="56" spans="1:26" ht="30" customHeight="1" outlineLevel="2" thickBot="1" x14ac:dyDescent="0.5">
      <c r="B56" s="2409"/>
      <c r="C56" s="2409"/>
      <c r="D56" s="2410"/>
      <c r="E56" s="2413" t="s">
        <v>979</v>
      </c>
      <c r="F56" s="2414"/>
      <c r="G56" s="2414"/>
      <c r="H56" s="2414"/>
      <c r="I56" s="2414"/>
      <c r="J56" s="2414"/>
      <c r="K56" s="2415"/>
    </row>
    <row r="57" spans="1:26" ht="15.75" customHeight="1" outlineLevel="2" thickBot="1" x14ac:dyDescent="0.5">
      <c r="B57" s="2411"/>
      <c r="C57" s="2411"/>
      <c r="D57" s="2412"/>
      <c r="E57" s="1036" t="s">
        <v>734</v>
      </c>
      <c r="F57" s="1036" t="s">
        <v>735</v>
      </c>
      <c r="G57" s="1036" t="s">
        <v>736</v>
      </c>
      <c r="H57" s="1036" t="s">
        <v>737</v>
      </c>
      <c r="I57" s="1036" t="s">
        <v>738</v>
      </c>
      <c r="J57" s="1036" t="s">
        <v>739</v>
      </c>
      <c r="K57" s="1037" t="s">
        <v>740</v>
      </c>
    </row>
    <row r="58" spans="1:26" ht="15" customHeight="1" outlineLevel="2" x14ac:dyDescent="0.45">
      <c r="B58" s="2416" t="s">
        <v>1005</v>
      </c>
      <c r="C58" s="2417"/>
      <c r="D58" s="2418"/>
      <c r="E58" s="1809"/>
      <c r="F58" s="1805"/>
      <c r="G58" s="1810"/>
      <c r="H58" s="1811"/>
      <c r="I58" s="1811"/>
      <c r="J58" s="1811"/>
      <c r="K58" s="1811"/>
    </row>
    <row r="59" spans="1:26" ht="15" customHeight="1" outlineLevel="2" x14ac:dyDescent="0.45">
      <c r="B59" s="2419" t="s">
        <v>1006</v>
      </c>
      <c r="C59" s="2420"/>
      <c r="D59" s="2421"/>
      <c r="E59" s="1857"/>
      <c r="F59" s="1854"/>
      <c r="G59" s="1840"/>
      <c r="H59" s="1841"/>
      <c r="I59" s="1841"/>
      <c r="J59" s="1841"/>
      <c r="K59" s="1841"/>
    </row>
    <row r="60" spans="1:26" ht="15.75" customHeight="1" outlineLevel="2" thickBot="1" x14ac:dyDescent="0.5">
      <c r="B60" s="2422" t="s">
        <v>1007</v>
      </c>
      <c r="C60" s="2423"/>
      <c r="D60" s="2424"/>
      <c r="E60" s="1812"/>
      <c r="F60" s="1947"/>
      <c r="G60" s="1948"/>
      <c r="H60" s="1813"/>
      <c r="I60" s="1813"/>
      <c r="J60" s="1813"/>
      <c r="K60" s="1813"/>
    </row>
    <row r="61" spans="1:26" ht="15.75" customHeight="1" outlineLevel="1" thickBot="1" x14ac:dyDescent="0.6"/>
    <row r="62" spans="1:26" s="505" customFormat="1" ht="19.5" customHeight="1" outlineLevel="1" thickBot="1" x14ac:dyDescent="0.75">
      <c r="A62" s="1035"/>
      <c r="B62" s="1003" t="s">
        <v>1008</v>
      </c>
      <c r="C62" s="1004"/>
      <c r="D62" s="1004"/>
      <c r="E62" s="1004"/>
      <c r="F62" s="1004"/>
      <c r="G62" s="1004"/>
      <c r="H62" s="1004"/>
      <c r="I62" s="1004"/>
      <c r="J62" s="1004"/>
      <c r="K62" s="1005"/>
    </row>
    <row r="63" spans="1:26" ht="30.75" customHeight="1" outlineLevel="2" thickBot="1" x14ac:dyDescent="0.5">
      <c r="B63" s="1038"/>
      <c r="C63" s="1038"/>
      <c r="D63" s="1039"/>
      <c r="E63" s="2413" t="s">
        <v>1009</v>
      </c>
      <c r="F63" s="2414"/>
      <c r="G63" s="2414"/>
      <c r="H63" s="2414"/>
      <c r="I63" s="2414"/>
      <c r="J63" s="2414"/>
      <c r="K63" s="2415"/>
    </row>
    <row r="64" spans="1:26" ht="15.75" customHeight="1" outlineLevel="2" thickBot="1" x14ac:dyDescent="0.5">
      <c r="B64" s="1040" t="s">
        <v>694</v>
      </c>
      <c r="C64" s="1040" t="s">
        <v>949</v>
      </c>
      <c r="D64" s="1041" t="s">
        <v>73</v>
      </c>
      <c r="E64" s="1036" t="s">
        <v>734</v>
      </c>
      <c r="F64" s="1036" t="s">
        <v>735</v>
      </c>
      <c r="G64" s="1036" t="s">
        <v>736</v>
      </c>
      <c r="H64" s="1036" t="s">
        <v>737</v>
      </c>
      <c r="I64" s="1036" t="s">
        <v>738</v>
      </c>
      <c r="J64" s="1036" t="s">
        <v>739</v>
      </c>
      <c r="K64" s="1037" t="s">
        <v>740</v>
      </c>
    </row>
    <row r="65" spans="2:11" ht="15" customHeight="1" outlineLevel="2" x14ac:dyDescent="0.45">
      <c r="B65" s="2425" t="s">
        <v>1010</v>
      </c>
      <c r="C65" s="1042" t="s">
        <v>1011</v>
      </c>
      <c r="D65" s="1043" t="s">
        <v>953</v>
      </c>
      <c r="E65" s="1988"/>
      <c r="F65" s="1989"/>
      <c r="G65" s="1990"/>
      <c r="H65" s="1991"/>
      <c r="I65" s="1991"/>
      <c r="J65" s="1991"/>
      <c r="K65" s="1991"/>
    </row>
    <row r="66" spans="2:11" ht="15" customHeight="1" outlineLevel="2" x14ac:dyDescent="0.45">
      <c r="B66" s="2426"/>
      <c r="C66" s="1044" t="s">
        <v>1012</v>
      </c>
      <c r="D66" s="1045" t="s">
        <v>953</v>
      </c>
      <c r="E66" s="1857"/>
      <c r="F66" s="1854"/>
      <c r="G66" s="1840"/>
      <c r="H66" s="1841"/>
      <c r="I66" s="1841"/>
      <c r="J66" s="1841"/>
      <c r="K66" s="1841"/>
    </row>
    <row r="67" spans="2:11" ht="15" customHeight="1" outlineLevel="2" x14ac:dyDescent="0.45">
      <c r="B67" s="2426"/>
      <c r="C67" s="1044" t="s">
        <v>1013</v>
      </c>
      <c r="D67" s="1045" t="s">
        <v>953</v>
      </c>
      <c r="E67" s="1857"/>
      <c r="F67" s="1854"/>
      <c r="G67" s="1840"/>
      <c r="H67" s="1841"/>
      <c r="I67" s="1841"/>
      <c r="J67" s="1841"/>
      <c r="K67" s="1841"/>
    </row>
    <row r="68" spans="2:11" ht="15" customHeight="1" outlineLevel="2" x14ac:dyDescent="0.45">
      <c r="B68" s="2426"/>
      <c r="C68" s="1044" t="s">
        <v>1014</v>
      </c>
      <c r="D68" s="1045" t="s">
        <v>953</v>
      </c>
      <c r="E68" s="1857"/>
      <c r="F68" s="1854"/>
      <c r="G68" s="1840"/>
      <c r="H68" s="1841"/>
      <c r="I68" s="1841"/>
      <c r="J68" s="1841"/>
      <c r="K68" s="1841"/>
    </row>
    <row r="69" spans="2:11" ht="29.25" customHeight="1" outlineLevel="2" x14ac:dyDescent="0.45">
      <c r="B69" s="2427"/>
      <c r="C69" s="1046" t="s">
        <v>1015</v>
      </c>
      <c r="D69" s="1047" t="s">
        <v>1016</v>
      </c>
      <c r="E69" s="1857"/>
      <c r="F69" s="1854"/>
      <c r="G69" s="1840"/>
      <c r="H69" s="1841"/>
      <c r="I69" s="1841"/>
      <c r="J69" s="1841"/>
      <c r="K69" s="1841"/>
    </row>
    <row r="70" spans="2:11" ht="15" customHeight="1" outlineLevel="2" x14ac:dyDescent="0.45">
      <c r="B70" s="2428" t="s">
        <v>1017</v>
      </c>
      <c r="C70" s="1048" t="s">
        <v>1011</v>
      </c>
      <c r="D70" s="1049" t="s">
        <v>953</v>
      </c>
      <c r="E70" s="1808"/>
      <c r="F70" s="1807"/>
      <c r="G70" s="1804"/>
      <c r="H70" s="1806"/>
      <c r="I70" s="1806"/>
      <c r="J70" s="1806"/>
      <c r="K70" s="1806"/>
    </row>
    <row r="71" spans="2:11" ht="15" customHeight="1" outlineLevel="2" x14ac:dyDescent="0.45">
      <c r="B71" s="2429"/>
      <c r="C71" s="1050" t="s">
        <v>1012</v>
      </c>
      <c r="D71" s="1051" t="s">
        <v>953</v>
      </c>
      <c r="E71" s="1808"/>
      <c r="F71" s="1807"/>
      <c r="G71" s="1804"/>
      <c r="H71" s="1806"/>
      <c r="I71" s="1806"/>
      <c r="J71" s="1806"/>
      <c r="K71" s="1806"/>
    </row>
    <row r="72" spans="2:11" ht="15" customHeight="1" outlineLevel="2" x14ac:dyDescent="0.45">
      <c r="B72" s="2429"/>
      <c r="C72" s="1050" t="s">
        <v>1013</v>
      </c>
      <c r="D72" s="1051" t="s">
        <v>953</v>
      </c>
      <c r="E72" s="1808"/>
      <c r="F72" s="1807"/>
      <c r="G72" s="1804"/>
      <c r="H72" s="1806"/>
      <c r="I72" s="1806"/>
      <c r="J72" s="1806"/>
      <c r="K72" s="1806"/>
    </row>
    <row r="73" spans="2:11" ht="15" customHeight="1" outlineLevel="2" x14ac:dyDescent="0.45">
      <c r="B73" s="2429"/>
      <c r="C73" s="1050" t="s">
        <v>1014</v>
      </c>
      <c r="D73" s="1051" t="s">
        <v>953</v>
      </c>
      <c r="E73" s="1808"/>
      <c r="F73" s="1807"/>
      <c r="G73" s="1804"/>
      <c r="H73" s="1806"/>
      <c r="I73" s="1806"/>
      <c r="J73" s="1806"/>
      <c r="K73" s="1806"/>
    </row>
    <row r="74" spans="2:11" ht="29.25" customHeight="1" outlineLevel="2" x14ac:dyDescent="0.45">
      <c r="B74" s="2430"/>
      <c r="C74" s="1052" t="s">
        <v>1015</v>
      </c>
      <c r="D74" s="1053" t="s">
        <v>1016</v>
      </c>
      <c r="E74" s="1808"/>
      <c r="F74" s="1807"/>
      <c r="G74" s="1804"/>
      <c r="H74" s="1806"/>
      <c r="I74" s="1806"/>
      <c r="J74" s="1806"/>
      <c r="K74" s="1806"/>
    </row>
    <row r="75" spans="2:11" ht="15" customHeight="1" outlineLevel="2" x14ac:dyDescent="0.45">
      <c r="B75" s="2431" t="s">
        <v>1018</v>
      </c>
      <c r="C75" s="1054" t="s">
        <v>1011</v>
      </c>
      <c r="D75" s="1055" t="s">
        <v>953</v>
      </c>
      <c r="E75" s="1857"/>
      <c r="F75" s="1854"/>
      <c r="G75" s="1840"/>
      <c r="H75" s="1841"/>
      <c r="I75" s="1841"/>
      <c r="J75" s="1841"/>
      <c r="K75" s="1841"/>
    </row>
    <row r="76" spans="2:11" ht="15" customHeight="1" outlineLevel="2" x14ac:dyDescent="0.45">
      <c r="B76" s="2426"/>
      <c r="C76" s="1044" t="s">
        <v>1012</v>
      </c>
      <c r="D76" s="1045" t="s">
        <v>953</v>
      </c>
      <c r="E76" s="1857"/>
      <c r="F76" s="1854"/>
      <c r="G76" s="1840"/>
      <c r="H76" s="1841"/>
      <c r="I76" s="1841"/>
      <c r="J76" s="1841"/>
      <c r="K76" s="1841"/>
    </row>
    <row r="77" spans="2:11" ht="15" customHeight="1" outlineLevel="2" x14ac:dyDescent="0.45">
      <c r="B77" s="2426"/>
      <c r="C77" s="1044" t="s">
        <v>1013</v>
      </c>
      <c r="D77" s="1045" t="s">
        <v>953</v>
      </c>
      <c r="E77" s="1857"/>
      <c r="F77" s="1854"/>
      <c r="G77" s="1840"/>
      <c r="H77" s="1841"/>
      <c r="I77" s="1841"/>
      <c r="J77" s="1841"/>
      <c r="K77" s="1841"/>
    </row>
    <row r="78" spans="2:11" ht="15" customHeight="1" outlineLevel="2" x14ac:dyDescent="0.45">
      <c r="B78" s="2426"/>
      <c r="C78" s="1044" t="s">
        <v>1014</v>
      </c>
      <c r="D78" s="1045" t="s">
        <v>953</v>
      </c>
      <c r="E78" s="1857"/>
      <c r="F78" s="1854"/>
      <c r="G78" s="1840"/>
      <c r="H78" s="1841"/>
      <c r="I78" s="1841"/>
      <c r="J78" s="1841"/>
      <c r="K78" s="1841"/>
    </row>
    <row r="79" spans="2:11" ht="29.25" customHeight="1" outlineLevel="2" x14ac:dyDescent="0.45">
      <c r="B79" s="2427"/>
      <c r="C79" s="1046" t="s">
        <v>1015</v>
      </c>
      <c r="D79" s="1047" t="s">
        <v>1016</v>
      </c>
      <c r="E79" s="1857"/>
      <c r="F79" s="1854"/>
      <c r="G79" s="1840"/>
      <c r="H79" s="1841"/>
      <c r="I79" s="1841"/>
      <c r="J79" s="1841"/>
      <c r="K79" s="1841"/>
    </row>
    <row r="80" spans="2:11" ht="15" customHeight="1" outlineLevel="2" x14ac:dyDescent="0.45">
      <c r="B80" s="2431" t="s">
        <v>1019</v>
      </c>
      <c r="C80" s="1056" t="s">
        <v>1011</v>
      </c>
      <c r="D80" s="1057" t="s">
        <v>953</v>
      </c>
      <c r="E80" s="1808"/>
      <c r="F80" s="1807"/>
      <c r="G80" s="1804"/>
      <c r="H80" s="1806"/>
      <c r="I80" s="1806"/>
      <c r="J80" s="1806"/>
      <c r="K80" s="1806"/>
    </row>
    <row r="81" spans="2:11" ht="15" customHeight="1" outlineLevel="2" x14ac:dyDescent="0.45">
      <c r="B81" s="2426"/>
      <c r="C81" s="1058" t="s">
        <v>1012</v>
      </c>
      <c r="D81" s="1059" t="s">
        <v>953</v>
      </c>
      <c r="E81" s="1808"/>
      <c r="F81" s="1807"/>
      <c r="G81" s="1804"/>
      <c r="H81" s="1806"/>
      <c r="I81" s="1806"/>
      <c r="J81" s="1806"/>
      <c r="K81" s="1806"/>
    </row>
    <row r="82" spans="2:11" ht="15" customHeight="1" outlineLevel="2" x14ac:dyDescent="0.45">
      <c r="B82" s="2426"/>
      <c r="C82" s="1058" t="s">
        <v>1013</v>
      </c>
      <c r="D82" s="1059" t="s">
        <v>953</v>
      </c>
      <c r="E82" s="1808"/>
      <c r="F82" s="1807"/>
      <c r="G82" s="1804"/>
      <c r="H82" s="1806"/>
      <c r="I82" s="1806"/>
      <c r="J82" s="1806"/>
      <c r="K82" s="1806"/>
    </row>
    <row r="83" spans="2:11" ht="15" customHeight="1" outlineLevel="2" x14ac:dyDescent="0.45">
      <c r="B83" s="2426"/>
      <c r="C83" s="1058" t="s">
        <v>1014</v>
      </c>
      <c r="D83" s="1059" t="s">
        <v>953</v>
      </c>
      <c r="E83" s="1808"/>
      <c r="F83" s="1807"/>
      <c r="G83" s="1804"/>
      <c r="H83" s="1806"/>
      <c r="I83" s="1806"/>
      <c r="J83" s="1806"/>
      <c r="K83" s="1806"/>
    </row>
    <row r="84" spans="2:11" ht="29.25" customHeight="1" outlineLevel="2" x14ac:dyDescent="0.45">
      <c r="B84" s="2427"/>
      <c r="C84" s="1060" t="s">
        <v>1015</v>
      </c>
      <c r="D84" s="1061" t="s">
        <v>1016</v>
      </c>
      <c r="E84" s="1808"/>
      <c r="F84" s="1807"/>
      <c r="G84" s="1804"/>
      <c r="H84" s="1806"/>
      <c r="I84" s="1806"/>
      <c r="J84" s="1806"/>
      <c r="K84" s="1806"/>
    </row>
    <row r="85" spans="2:11" ht="15" customHeight="1" outlineLevel="2" x14ac:dyDescent="0.45">
      <c r="B85" s="2431" t="s">
        <v>1020</v>
      </c>
      <c r="C85" s="1054" t="s">
        <v>1011</v>
      </c>
      <c r="D85" s="1062" t="s">
        <v>953</v>
      </c>
      <c r="E85" s="1857"/>
      <c r="F85" s="1854"/>
      <c r="G85" s="1840"/>
      <c r="H85" s="1841"/>
      <c r="I85" s="1841"/>
      <c r="J85" s="1841"/>
      <c r="K85" s="1841"/>
    </row>
    <row r="86" spans="2:11" ht="15" customHeight="1" outlineLevel="2" x14ac:dyDescent="0.45">
      <c r="B86" s="2426"/>
      <c r="C86" s="1044" t="s">
        <v>1012</v>
      </c>
      <c r="D86" s="1063" t="s">
        <v>953</v>
      </c>
      <c r="E86" s="1857"/>
      <c r="F86" s="1854"/>
      <c r="G86" s="1840"/>
      <c r="H86" s="1841"/>
      <c r="I86" s="1841"/>
      <c r="J86" s="1841"/>
      <c r="K86" s="1841"/>
    </row>
    <row r="87" spans="2:11" ht="15" customHeight="1" outlineLevel="2" x14ac:dyDescent="0.45">
      <c r="B87" s="2426"/>
      <c r="C87" s="1044" t="s">
        <v>1013</v>
      </c>
      <c r="D87" s="1063" t="s">
        <v>953</v>
      </c>
      <c r="E87" s="1857"/>
      <c r="F87" s="1854"/>
      <c r="G87" s="1840"/>
      <c r="H87" s="1841"/>
      <c r="I87" s="1841"/>
      <c r="J87" s="1841"/>
      <c r="K87" s="1841"/>
    </row>
    <row r="88" spans="2:11" ht="15" customHeight="1" outlineLevel="2" x14ac:dyDescent="0.45">
      <c r="B88" s="2426"/>
      <c r="C88" s="1044" t="s">
        <v>1014</v>
      </c>
      <c r="D88" s="1063" t="s">
        <v>953</v>
      </c>
      <c r="E88" s="1857"/>
      <c r="F88" s="1854"/>
      <c r="G88" s="1840"/>
      <c r="H88" s="1841"/>
      <c r="I88" s="1841"/>
      <c r="J88" s="1841"/>
      <c r="K88" s="1841"/>
    </row>
    <row r="89" spans="2:11" ht="30" customHeight="1" outlineLevel="2" thickBot="1" x14ac:dyDescent="0.5">
      <c r="B89" s="2432"/>
      <c r="C89" s="1064" t="s">
        <v>1015</v>
      </c>
      <c r="D89" s="1065" t="s">
        <v>1016</v>
      </c>
      <c r="E89" s="1992"/>
      <c r="F89" s="1993"/>
      <c r="G89" s="1855"/>
      <c r="H89" s="1856"/>
      <c r="I89" s="1856"/>
      <c r="J89" s="1856"/>
      <c r="K89" s="1856"/>
    </row>
    <row r="90" spans="2:11" ht="15" customHeight="1" outlineLevel="1" x14ac:dyDescent="0.55000000000000004"/>
    <row r="91" spans="2:11" x14ac:dyDescent="0.55000000000000004">
      <c r="B91" s="1671"/>
      <c r="C91" s="1671"/>
    </row>
    <row r="92" spans="2:11" ht="14.7" thickBot="1" x14ac:dyDescent="0.6"/>
    <row r="93" spans="2:11" ht="18.3" x14ac:dyDescent="0.45">
      <c r="B93" s="1066" t="s">
        <v>507</v>
      </c>
      <c r="C93" s="1067"/>
      <c r="D93" s="1067"/>
      <c r="E93" s="864"/>
      <c r="F93" s="864"/>
      <c r="G93" s="864"/>
      <c r="H93" s="864"/>
      <c r="I93" s="864"/>
      <c r="J93" s="864"/>
      <c r="K93" s="864"/>
    </row>
    <row r="94" spans="2:11" ht="47.25" customHeight="1" outlineLevel="1" thickBot="1" x14ac:dyDescent="0.5">
      <c r="B94" s="270"/>
      <c r="C94" s="270"/>
      <c r="D94" s="959"/>
      <c r="E94" s="2406" t="s">
        <v>1021</v>
      </c>
      <c r="F94" s="2407"/>
      <c r="G94" s="2407"/>
      <c r="H94" s="2407"/>
      <c r="I94" s="2407"/>
      <c r="J94" s="2407"/>
      <c r="K94" s="2408"/>
    </row>
    <row r="95" spans="2:11" ht="15.75" customHeight="1" outlineLevel="1" thickBot="1" x14ac:dyDescent="0.55000000000000004">
      <c r="B95" s="1068"/>
      <c r="C95" s="1068"/>
      <c r="D95" s="1069"/>
      <c r="E95" s="999" t="s">
        <v>734</v>
      </c>
      <c r="F95" s="1000" t="s">
        <v>735</v>
      </c>
      <c r="G95" s="1001" t="s">
        <v>736</v>
      </c>
      <c r="H95" s="1001" t="s">
        <v>737</v>
      </c>
      <c r="I95" s="1001" t="s">
        <v>738</v>
      </c>
      <c r="J95" s="1001" t="s">
        <v>739</v>
      </c>
      <c r="K95" s="1002" t="s">
        <v>740</v>
      </c>
    </row>
    <row r="96" spans="2:11" ht="19.5" customHeight="1" outlineLevel="1" thickBot="1" x14ac:dyDescent="0.75">
      <c r="B96" s="1003" t="s">
        <v>1022</v>
      </c>
      <c r="C96" s="1004"/>
      <c r="D96" s="1004"/>
      <c r="E96" s="1004"/>
      <c r="F96" s="1004"/>
      <c r="G96" s="1004"/>
      <c r="H96" s="1004"/>
      <c r="I96" s="1004"/>
      <c r="J96" s="1004"/>
      <c r="K96" s="1005"/>
    </row>
    <row r="97" spans="2:11" ht="15.75" customHeight="1" outlineLevel="2" x14ac:dyDescent="0.6">
      <c r="B97" s="2400" t="str">
        <f>'2.6'!$D$207</f>
        <v>ICT CAPABILITY GROWTH</v>
      </c>
      <c r="C97" s="2401"/>
      <c r="D97" s="2402"/>
      <c r="E97" s="1070"/>
      <c r="F97" s="1071"/>
      <c r="G97" s="1070">
        <f>'2.6'!T207</f>
        <v>2545002.5</v>
      </c>
      <c r="H97" s="1072">
        <f>'2.6'!U207</f>
        <v>0</v>
      </c>
      <c r="I97" s="1072">
        <f>'2.6'!V207</f>
        <v>2150317.5</v>
      </c>
      <c r="J97" s="1072">
        <f>'2.6'!W207</f>
        <v>3143165</v>
      </c>
      <c r="K97" s="1073">
        <f>'2.6'!X207</f>
        <v>2797560</v>
      </c>
    </row>
    <row r="98" spans="2:11" ht="15.75" customHeight="1" outlineLevel="2" x14ac:dyDescent="0.6">
      <c r="B98" s="2403">
        <v>0</v>
      </c>
      <c r="C98" s="2404">
        <v>0</v>
      </c>
      <c r="D98" s="2405">
        <v>0</v>
      </c>
      <c r="E98" s="1074"/>
      <c r="F98" s="1075"/>
      <c r="G98" s="1074">
        <v>0</v>
      </c>
      <c r="H98" s="1076">
        <v>0</v>
      </c>
      <c r="I98" s="1076">
        <v>0</v>
      </c>
      <c r="J98" s="1076">
        <v>0</v>
      </c>
      <c r="K98" s="1073">
        <v>0</v>
      </c>
    </row>
    <row r="99" spans="2:11" ht="15.75" customHeight="1" outlineLevel="2" x14ac:dyDescent="0.6">
      <c r="B99" s="2403">
        <v>0</v>
      </c>
      <c r="C99" s="2404">
        <v>0</v>
      </c>
      <c r="D99" s="2405">
        <v>0</v>
      </c>
      <c r="E99" s="1074"/>
      <c r="F99" s="1075"/>
      <c r="G99" s="1074">
        <v>0</v>
      </c>
      <c r="H99" s="1076">
        <v>0</v>
      </c>
      <c r="I99" s="1076">
        <v>0</v>
      </c>
      <c r="J99" s="1076">
        <v>0</v>
      </c>
      <c r="K99" s="1073">
        <v>0</v>
      </c>
    </row>
    <row r="100" spans="2:11" ht="15.75" customHeight="1" outlineLevel="2" x14ac:dyDescent="0.6">
      <c r="B100" s="2403">
        <v>0</v>
      </c>
      <c r="C100" s="2404">
        <v>0</v>
      </c>
      <c r="D100" s="2405">
        <v>0</v>
      </c>
      <c r="E100" s="1074"/>
      <c r="F100" s="1075"/>
      <c r="G100" s="1074">
        <v>0</v>
      </c>
      <c r="H100" s="1076">
        <v>0</v>
      </c>
      <c r="I100" s="1076">
        <v>0</v>
      </c>
      <c r="J100" s="1076">
        <v>0</v>
      </c>
      <c r="K100" s="1073">
        <v>0</v>
      </c>
    </row>
    <row r="101" spans="2:11" ht="15.75" customHeight="1" outlineLevel="2" x14ac:dyDescent="0.6">
      <c r="B101" s="2403">
        <v>0</v>
      </c>
      <c r="C101" s="2404">
        <v>0</v>
      </c>
      <c r="D101" s="2405">
        <v>0</v>
      </c>
      <c r="E101" s="1074"/>
      <c r="F101" s="1075"/>
      <c r="G101" s="1074">
        <v>0</v>
      </c>
      <c r="H101" s="1076">
        <v>0</v>
      </c>
      <c r="I101" s="1076">
        <v>0</v>
      </c>
      <c r="J101" s="1076">
        <v>0</v>
      </c>
      <c r="K101" s="1073">
        <v>0</v>
      </c>
    </row>
    <row r="102" spans="2:11" ht="16.5" customHeight="1" outlineLevel="2" thickBot="1" x14ac:dyDescent="0.65">
      <c r="B102" s="2397">
        <v>0</v>
      </c>
      <c r="C102" s="2398">
        <v>0</v>
      </c>
      <c r="D102" s="2399">
        <v>0</v>
      </c>
      <c r="E102" s="1074"/>
      <c r="F102" s="1077"/>
      <c r="G102" s="1074">
        <v>0</v>
      </c>
      <c r="H102" s="1076">
        <v>0</v>
      </c>
      <c r="I102" s="1076">
        <v>0</v>
      </c>
      <c r="J102" s="1076">
        <v>0</v>
      </c>
      <c r="K102" s="1073">
        <v>0</v>
      </c>
    </row>
    <row r="103" spans="2:11" ht="19.5" customHeight="1" outlineLevel="1" thickBot="1" x14ac:dyDescent="0.75">
      <c r="B103" s="1003" t="s">
        <v>1023</v>
      </c>
      <c r="C103" s="1004"/>
      <c r="D103" s="1004"/>
      <c r="E103" s="1004"/>
      <c r="F103" s="1004"/>
      <c r="G103" s="1004"/>
      <c r="H103" s="1004"/>
      <c r="I103" s="1004"/>
      <c r="J103" s="1004"/>
      <c r="K103" s="1005"/>
    </row>
    <row r="104" spans="2:11" ht="15.75" customHeight="1" outlineLevel="2" x14ac:dyDescent="0.6">
      <c r="B104" s="2400" t="str">
        <f>'2.6'!$D$208</f>
        <v>ICT ASSET EXTENSIONS</v>
      </c>
      <c r="C104" s="2401"/>
      <c r="D104" s="2402"/>
      <c r="E104" s="1070"/>
      <c r="F104" s="1071"/>
      <c r="G104" s="1070">
        <f>'2.6'!T208</f>
        <v>1573627.5</v>
      </c>
      <c r="H104" s="1072">
        <f>'2.6'!U208</f>
        <v>971375</v>
      </c>
      <c r="I104" s="1072">
        <f>'2.6'!V208</f>
        <v>230062.5</v>
      </c>
      <c r="J104" s="1072">
        <f>'2.6'!W208</f>
        <v>0</v>
      </c>
      <c r="K104" s="1073">
        <f>'2.6'!X208</f>
        <v>0</v>
      </c>
    </row>
    <row r="105" spans="2:11" ht="15.75" customHeight="1" outlineLevel="2" x14ac:dyDescent="0.6">
      <c r="B105" s="2403">
        <v>0</v>
      </c>
      <c r="C105" s="2404">
        <v>0</v>
      </c>
      <c r="D105" s="2405">
        <v>0</v>
      </c>
      <c r="E105" s="1074"/>
      <c r="F105" s="1075"/>
      <c r="G105" s="1074">
        <v>0</v>
      </c>
      <c r="H105" s="1076">
        <v>0</v>
      </c>
      <c r="I105" s="1076">
        <v>0</v>
      </c>
      <c r="J105" s="1076">
        <v>0</v>
      </c>
      <c r="K105" s="1073">
        <v>0</v>
      </c>
    </row>
    <row r="106" spans="2:11" ht="15.75" customHeight="1" outlineLevel="2" x14ac:dyDescent="0.6">
      <c r="B106" s="2403">
        <v>0</v>
      </c>
      <c r="C106" s="2404">
        <v>0</v>
      </c>
      <c r="D106" s="2405">
        <v>0</v>
      </c>
      <c r="E106" s="1074"/>
      <c r="F106" s="1075"/>
      <c r="G106" s="1074">
        <v>0</v>
      </c>
      <c r="H106" s="1076">
        <v>0</v>
      </c>
      <c r="I106" s="1076">
        <v>0</v>
      </c>
      <c r="J106" s="1076">
        <v>0</v>
      </c>
      <c r="K106" s="1073">
        <v>0</v>
      </c>
    </row>
    <row r="107" spans="2:11" ht="15.75" customHeight="1" outlineLevel="2" x14ac:dyDescent="0.6">
      <c r="B107" s="2403">
        <v>0</v>
      </c>
      <c r="C107" s="2404">
        <v>0</v>
      </c>
      <c r="D107" s="2405">
        <v>0</v>
      </c>
      <c r="E107" s="1074"/>
      <c r="F107" s="1075"/>
      <c r="G107" s="1074">
        <v>0</v>
      </c>
      <c r="H107" s="1076">
        <v>0</v>
      </c>
      <c r="I107" s="1076">
        <v>0</v>
      </c>
      <c r="J107" s="1076">
        <v>0</v>
      </c>
      <c r="K107" s="1073">
        <v>0</v>
      </c>
    </row>
    <row r="108" spans="2:11" ht="15.75" customHeight="1" outlineLevel="2" x14ac:dyDescent="0.6">
      <c r="B108" s="2403">
        <v>0</v>
      </c>
      <c r="C108" s="2404">
        <v>0</v>
      </c>
      <c r="D108" s="2405">
        <v>0</v>
      </c>
      <c r="E108" s="1074"/>
      <c r="F108" s="1075"/>
      <c r="G108" s="1074">
        <v>0</v>
      </c>
      <c r="H108" s="1076">
        <v>0</v>
      </c>
      <c r="I108" s="1076">
        <v>0</v>
      </c>
      <c r="J108" s="1076">
        <v>0</v>
      </c>
      <c r="K108" s="1073">
        <v>0</v>
      </c>
    </row>
    <row r="109" spans="2:11" ht="16.5" customHeight="1" outlineLevel="2" thickBot="1" x14ac:dyDescent="0.65">
      <c r="B109" s="2397">
        <v>0</v>
      </c>
      <c r="C109" s="2398">
        <v>0</v>
      </c>
      <c r="D109" s="2399">
        <v>0</v>
      </c>
      <c r="E109" s="1074"/>
      <c r="F109" s="1077"/>
      <c r="G109" s="1074">
        <v>0</v>
      </c>
      <c r="H109" s="1076">
        <v>0</v>
      </c>
      <c r="I109" s="1076">
        <v>0</v>
      </c>
      <c r="J109" s="1076">
        <v>0</v>
      </c>
      <c r="K109" s="1073">
        <v>0</v>
      </c>
    </row>
    <row r="110" spans="2:11" ht="19.5" customHeight="1" outlineLevel="1" thickBot="1" x14ac:dyDescent="0.75">
      <c r="B110" s="1003" t="s">
        <v>1024</v>
      </c>
      <c r="C110" s="1004"/>
      <c r="D110" s="1004"/>
      <c r="E110" s="1004"/>
      <c r="F110" s="1004"/>
      <c r="G110" s="1004"/>
      <c r="H110" s="1004"/>
      <c r="I110" s="1004"/>
      <c r="J110" s="1004"/>
      <c r="K110" s="1005"/>
    </row>
    <row r="111" spans="2:11" ht="15.75" customHeight="1" outlineLevel="2" x14ac:dyDescent="0.6">
      <c r="B111" s="2400" t="str">
        <f>'2.6'!$D$209</f>
        <v>ICT ASSET REMEDITATION</v>
      </c>
      <c r="C111" s="2401"/>
      <c r="D111" s="2402"/>
      <c r="E111" s="1070"/>
      <c r="F111" s="1071"/>
      <c r="G111" s="1070">
        <f>'2.6'!T209</f>
        <v>0</v>
      </c>
      <c r="H111" s="1072">
        <f>'2.6'!U209</f>
        <v>0</v>
      </c>
      <c r="I111" s="1072">
        <f>'2.6'!V209</f>
        <v>0</v>
      </c>
      <c r="J111" s="1072">
        <f>'2.6'!W209</f>
        <v>0</v>
      </c>
      <c r="K111" s="1073">
        <f>'2.6'!X209</f>
        <v>0</v>
      </c>
    </row>
    <row r="112" spans="2:11" ht="15.75" customHeight="1" outlineLevel="2" x14ac:dyDescent="0.6">
      <c r="B112" s="2403">
        <v>0</v>
      </c>
      <c r="C112" s="2404">
        <v>0</v>
      </c>
      <c r="D112" s="2405">
        <v>0</v>
      </c>
      <c r="E112" s="1074"/>
      <c r="F112" s="1075"/>
      <c r="G112" s="1074">
        <v>0</v>
      </c>
      <c r="H112" s="1076">
        <v>0</v>
      </c>
      <c r="I112" s="1076">
        <v>0</v>
      </c>
      <c r="J112" s="1076">
        <v>0</v>
      </c>
      <c r="K112" s="1073">
        <v>0</v>
      </c>
    </row>
    <row r="113" spans="1:11" ht="15.75" customHeight="1" outlineLevel="2" x14ac:dyDescent="0.6">
      <c r="B113" s="2403">
        <v>0</v>
      </c>
      <c r="C113" s="2404">
        <v>0</v>
      </c>
      <c r="D113" s="2405">
        <v>0</v>
      </c>
      <c r="E113" s="1074"/>
      <c r="F113" s="1075"/>
      <c r="G113" s="1074">
        <v>0</v>
      </c>
      <c r="H113" s="1076">
        <v>0</v>
      </c>
      <c r="I113" s="1076">
        <v>0</v>
      </c>
      <c r="J113" s="1076">
        <v>0</v>
      </c>
      <c r="K113" s="1073">
        <v>0</v>
      </c>
    </row>
    <row r="114" spans="1:11" ht="15.75" customHeight="1" outlineLevel="2" x14ac:dyDescent="0.6">
      <c r="B114" s="2403">
        <v>0</v>
      </c>
      <c r="C114" s="2404">
        <v>0</v>
      </c>
      <c r="D114" s="2405">
        <v>0</v>
      </c>
      <c r="E114" s="1074"/>
      <c r="F114" s="1075"/>
      <c r="G114" s="1074">
        <v>0</v>
      </c>
      <c r="H114" s="1076">
        <v>0</v>
      </c>
      <c r="I114" s="1076">
        <v>0</v>
      </c>
      <c r="J114" s="1076">
        <v>0</v>
      </c>
      <c r="K114" s="1073">
        <v>0</v>
      </c>
    </row>
    <row r="115" spans="1:11" ht="15.75" customHeight="1" outlineLevel="2" x14ac:dyDescent="0.6">
      <c r="B115" s="2403">
        <v>0</v>
      </c>
      <c r="C115" s="2404">
        <v>0</v>
      </c>
      <c r="D115" s="2405">
        <v>0</v>
      </c>
      <c r="E115" s="1074"/>
      <c r="F115" s="1075"/>
      <c r="G115" s="1074">
        <v>0</v>
      </c>
      <c r="H115" s="1076">
        <v>0</v>
      </c>
      <c r="I115" s="1076">
        <v>0</v>
      </c>
      <c r="J115" s="1076">
        <v>0</v>
      </c>
      <c r="K115" s="1073">
        <v>0</v>
      </c>
    </row>
    <row r="116" spans="1:11" ht="16.5" customHeight="1" outlineLevel="2" thickBot="1" x14ac:dyDescent="0.65">
      <c r="B116" s="2397">
        <v>0</v>
      </c>
      <c r="C116" s="2398">
        <v>0</v>
      </c>
      <c r="D116" s="2399">
        <v>0</v>
      </c>
      <c r="E116" s="1074"/>
      <c r="F116" s="1077"/>
      <c r="G116" s="1074">
        <v>0</v>
      </c>
      <c r="H116" s="1076">
        <v>0</v>
      </c>
      <c r="I116" s="1076">
        <v>0</v>
      </c>
      <c r="J116" s="1076">
        <v>0</v>
      </c>
      <c r="K116" s="1073">
        <v>0</v>
      </c>
    </row>
    <row r="117" spans="1:11" ht="19.5" customHeight="1" outlineLevel="1" thickBot="1" x14ac:dyDescent="0.75">
      <c r="B117" s="1003" t="s">
        <v>1025</v>
      </c>
      <c r="C117" s="1004"/>
      <c r="D117" s="1004"/>
      <c r="E117" s="1004"/>
      <c r="F117" s="1004"/>
      <c r="G117" s="1004"/>
      <c r="H117" s="1004"/>
      <c r="I117" s="1004"/>
      <c r="J117" s="1004"/>
      <c r="K117" s="1005"/>
    </row>
    <row r="118" spans="1:11" ht="15.75" customHeight="1" outlineLevel="2" x14ac:dyDescent="0.6">
      <c r="B118" s="2400" t="str">
        <f>'2.6'!$D$210</f>
        <v>ICT ASSET REPLACEMENT</v>
      </c>
      <c r="C118" s="2401"/>
      <c r="D118" s="2402"/>
      <c r="E118" s="1070"/>
      <c r="F118" s="1071"/>
      <c r="G118" s="1070">
        <f>'2.6'!T210</f>
        <v>5321090</v>
      </c>
      <c r="H118" s="1072">
        <f>'2.6'!U210</f>
        <v>6944820</v>
      </c>
      <c r="I118" s="1072">
        <f>'2.6'!V210</f>
        <v>4018425</v>
      </c>
      <c r="J118" s="1072">
        <f>'2.6'!W210</f>
        <v>1588965</v>
      </c>
      <c r="K118" s="1073">
        <f>'2.6'!X210</f>
        <v>2054202.5</v>
      </c>
    </row>
    <row r="119" spans="1:11" ht="15.75" customHeight="1" outlineLevel="2" x14ac:dyDescent="0.6">
      <c r="B119" s="2403">
        <v>0</v>
      </c>
      <c r="C119" s="2404">
        <v>0</v>
      </c>
      <c r="D119" s="2405">
        <v>0</v>
      </c>
      <c r="E119" s="1074"/>
      <c r="F119" s="1075"/>
      <c r="G119" s="1074">
        <v>0</v>
      </c>
      <c r="H119" s="1076">
        <v>0</v>
      </c>
      <c r="I119" s="1076">
        <v>0</v>
      </c>
      <c r="J119" s="1076">
        <v>0</v>
      </c>
      <c r="K119" s="1073">
        <v>0</v>
      </c>
    </row>
    <row r="120" spans="1:11" ht="15.75" customHeight="1" outlineLevel="2" x14ac:dyDescent="0.6">
      <c r="B120" s="2403">
        <v>0</v>
      </c>
      <c r="C120" s="2404">
        <v>0</v>
      </c>
      <c r="D120" s="2405">
        <v>0</v>
      </c>
      <c r="E120" s="1074"/>
      <c r="F120" s="1075"/>
      <c r="G120" s="1074">
        <v>0</v>
      </c>
      <c r="H120" s="1076">
        <v>0</v>
      </c>
      <c r="I120" s="1076">
        <v>0</v>
      </c>
      <c r="J120" s="1076">
        <v>0</v>
      </c>
      <c r="K120" s="1073">
        <v>0</v>
      </c>
    </row>
    <row r="121" spans="1:11" ht="15.75" customHeight="1" outlineLevel="2" x14ac:dyDescent="0.6">
      <c r="B121" s="2403">
        <v>0</v>
      </c>
      <c r="C121" s="2404">
        <v>0</v>
      </c>
      <c r="D121" s="2405">
        <v>0</v>
      </c>
      <c r="E121" s="1074"/>
      <c r="F121" s="1075"/>
      <c r="G121" s="1074">
        <v>0</v>
      </c>
      <c r="H121" s="1076">
        <v>0</v>
      </c>
      <c r="I121" s="1076">
        <v>0</v>
      </c>
      <c r="J121" s="1076">
        <v>0</v>
      </c>
      <c r="K121" s="1073">
        <v>0</v>
      </c>
    </row>
    <row r="122" spans="1:11" ht="15.75" customHeight="1" outlineLevel="2" x14ac:dyDescent="0.6">
      <c r="B122" s="2403">
        <v>0</v>
      </c>
      <c r="C122" s="2404">
        <v>0</v>
      </c>
      <c r="D122" s="2405">
        <v>0</v>
      </c>
      <c r="E122" s="1074"/>
      <c r="F122" s="1075"/>
      <c r="G122" s="1074">
        <v>0</v>
      </c>
      <c r="H122" s="1076">
        <v>0</v>
      </c>
      <c r="I122" s="1076">
        <v>0</v>
      </c>
      <c r="J122" s="1076">
        <v>0</v>
      </c>
      <c r="K122" s="1073">
        <v>0</v>
      </c>
    </row>
    <row r="123" spans="1:11" ht="16.5" customHeight="1" outlineLevel="2" thickBot="1" x14ac:dyDescent="0.65">
      <c r="B123" s="2397">
        <v>0</v>
      </c>
      <c r="C123" s="2398">
        <v>0</v>
      </c>
      <c r="D123" s="2399">
        <v>0</v>
      </c>
      <c r="E123" s="1078"/>
      <c r="F123" s="1077"/>
      <c r="G123" s="1078">
        <v>0</v>
      </c>
      <c r="H123" s="1079">
        <v>0</v>
      </c>
      <c r="I123" s="1079">
        <v>0</v>
      </c>
      <c r="J123" s="1079">
        <v>0</v>
      </c>
      <c r="K123" s="1080">
        <v>0</v>
      </c>
    </row>
    <row r="124" spans="1:11" ht="15" customHeight="1" outlineLevel="1" x14ac:dyDescent="0.35">
      <c r="A124" s="70">
        <f>IF(SUM($C124:$I124)&gt;0,1,0)</f>
        <v>0</v>
      </c>
      <c r="B124" s="15" t="s">
        <v>139</v>
      </c>
      <c r="C124" s="70"/>
      <c r="D124" s="70"/>
      <c r="E124" s="70"/>
      <c r="F124" s="70"/>
      <c r="G124" s="70">
        <f>IF(OR(ISERROR(SUM(G97:G123)),ROUND(SUM(G97:G123)-'2.6'!T211,4)&lt;&gt;0),1,0)</f>
        <v>0</v>
      </c>
      <c r="H124" s="70">
        <f>IF(OR(ISERROR(SUM(H97:H123)),ROUND(SUM(H97:H123)-'2.6'!U211,4)&lt;&gt;0),1,0)</f>
        <v>0</v>
      </c>
      <c r="I124" s="70">
        <f>IF(OR(ISERROR(SUM(I97:I123)),ROUND(SUM(I97:I123)-'2.6'!V211,4)&lt;&gt;0),1,0)</f>
        <v>0</v>
      </c>
      <c r="J124" s="70">
        <f>IF(OR(ISERROR(SUM(J97:J123)),ROUND(SUM(J97:J123)-'2.6'!W211,4)&lt;&gt;0),1,0)</f>
        <v>0</v>
      </c>
      <c r="K124" s="70">
        <f>IF(OR(ISERROR(SUM(K97:K123)),ROUND(SUM(K97:K123)-'2.6'!X211,4)&lt;&gt;0),1,0)</f>
        <v>0</v>
      </c>
    </row>
    <row r="126" spans="1:11" ht="13.8" x14ac:dyDescent="0.45">
      <c r="H126" s="1150"/>
      <c r="I126" s="1150"/>
      <c r="J126" s="1150"/>
      <c r="K126" s="1150"/>
    </row>
  </sheetData>
  <mergeCells count="42">
    <mergeCell ref="B40:B50"/>
    <mergeCell ref="B6:C6"/>
    <mergeCell ref="E9:K9"/>
    <mergeCell ref="B13:B17"/>
    <mergeCell ref="B20:B30"/>
    <mergeCell ref="B33:B37"/>
    <mergeCell ref="E94:K94"/>
    <mergeCell ref="B56:D57"/>
    <mergeCell ref="E56:K56"/>
    <mergeCell ref="B58:D58"/>
    <mergeCell ref="B59:D59"/>
    <mergeCell ref="B60:D60"/>
    <mergeCell ref="E63:K63"/>
    <mergeCell ref="B65:B69"/>
    <mergeCell ref="B70:B74"/>
    <mergeCell ref="B75:B79"/>
    <mergeCell ref="B80:B84"/>
    <mergeCell ref="B85:B89"/>
    <mergeCell ref="B109:D109"/>
    <mergeCell ref="B97:D97"/>
    <mergeCell ref="B98:D98"/>
    <mergeCell ref="B99:D99"/>
    <mergeCell ref="B100:D100"/>
    <mergeCell ref="B101:D101"/>
    <mergeCell ref="B102:D102"/>
    <mergeCell ref="B104:D104"/>
    <mergeCell ref="B105:D105"/>
    <mergeCell ref="B106:D106"/>
    <mergeCell ref="B107:D107"/>
    <mergeCell ref="B108:D108"/>
    <mergeCell ref="B123:D123"/>
    <mergeCell ref="B111:D111"/>
    <mergeCell ref="B112:D112"/>
    <mergeCell ref="B113:D113"/>
    <mergeCell ref="B114:D114"/>
    <mergeCell ref="B115:D115"/>
    <mergeCell ref="B116:D116"/>
    <mergeCell ref="B118:D118"/>
    <mergeCell ref="B119:D119"/>
    <mergeCell ref="B120:D120"/>
    <mergeCell ref="B121:D121"/>
    <mergeCell ref="B122:D122"/>
  </mergeCells>
  <conditionalFormatting sqref="I58:I60 I65:I89 I12:I30 I32:I50">
    <cfRule type="expression" dxfId="605" priority="5">
      <formula>(dms_FRCPlength_Num)&lt;3</formula>
    </cfRule>
  </conditionalFormatting>
  <conditionalFormatting sqref="J58:J60 J65:J89 J12:J30 J32:J50">
    <cfRule type="expression" dxfId="604" priority="4">
      <formula>(dms_FRCPlength_Num)&lt;4</formula>
    </cfRule>
  </conditionalFormatting>
  <conditionalFormatting sqref="K12:K30 K32:K50">
    <cfRule type="expression" dxfId="603" priority="3">
      <formula>(dms_FRCPlength_Num)&lt;5</formula>
    </cfRule>
  </conditionalFormatting>
  <conditionalFormatting sqref="K58:K60">
    <cfRule type="expression" dxfId="602" priority="2">
      <formula>(dms_FRCPlength_Num)&lt;4</formula>
    </cfRule>
  </conditionalFormatting>
  <conditionalFormatting sqref="K65:K89">
    <cfRule type="expression" dxfId="601" priority="1">
      <formula>(dms_FRCPlength_Num)&lt;4</formula>
    </cfRule>
  </conditionalFormatting>
  <dataValidations count="6">
    <dataValidation allowBlank="1" showInputMessage="1" showErrorMessage="1" promptTitle="Categories" prompt="NSP to nominate categories _x000a_(eg Business Analytics, Document and record management, Regulatory reporting systems, Data storage and warehousing applications, GIS Integration tools, Outage management systems)" sqref="B97:D102 B104:D109 B111:D116 B118:D123" xr:uid="{00000000-0002-0000-1F00-000000000000}"/>
    <dataValidation allowBlank="1" showInputMessage="1" showErrorMessage="1" sqref="F62:K62 F55:K55 C40:C50 E12:K50" xr:uid="{00000000-0002-0000-1F00-000001000000}"/>
    <dataValidation allowBlank="1" showInputMessage="1" showErrorMessage="1" promptTitle="Percentage" prompt="Enter a % value" sqref="E69:K69 E74:K74 E79:K79 E84:K84 E89:K89" xr:uid="{00000000-0002-0000-1F00-000002000000}"/>
    <dataValidation allowBlank="1" showInputMessage="1" showErrorMessage="1" promptTitle="Volume" prompt="Enter a number as 0's" sqref="E65:K68 E70:K73 E75:K78 E80:K83 E85:K88" xr:uid="{00000000-0002-0000-1F00-000003000000}"/>
    <dataValidation type="custom" operator="greaterThanOrEqual" allowBlank="1" showInputMessage="1" showErrorMessage="1" errorTitle="Volumes" error="Must enter whole number" promptTitle="Volume" prompt="Enter whole number value" sqref="E58:K60" xr:uid="{00000000-0002-0000-1F00-000004000000}">
      <formula1>ISNUMBER(E58)</formula1>
    </dataValidation>
    <dataValidation type="textLength" errorStyle="information" allowBlank="1" showInputMessage="1" errorTitle="Category" promptTitle="Expenditure category" prompt="Enter DNSP nominated expenditure category." sqref="C20:C30" xr:uid="{00000000-0002-0000-1F00-000005000000}">
      <formula1>0</formula1>
      <formula2>150</formula2>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5"/>
  </sheetPr>
  <dimension ref="A1:K38"/>
  <sheetViews>
    <sheetView showGridLines="0" zoomScale="70" zoomScaleNormal="70" workbookViewId="0"/>
  </sheetViews>
  <sheetFormatPr defaultColWidth="10.6640625" defaultRowHeight="13.8" outlineLevelRow="2" x14ac:dyDescent="0.45"/>
  <cols>
    <col min="1" max="1" width="20.1328125" style="854" customWidth="1"/>
    <col min="2" max="2" width="59.1328125" style="1023" customWidth="1"/>
    <col min="3" max="3" width="78.1328125" style="1023" customWidth="1"/>
    <col min="4" max="10" width="24.1328125" style="1023" customWidth="1"/>
    <col min="11" max="16384" width="10.6640625" style="1084"/>
  </cols>
  <sheetData>
    <row r="1" spans="1:11" ht="20.100000000000001" x14ac:dyDescent="0.7">
      <c r="A1" s="70">
        <f>IF(SUM($A11:$A1000)&gt;0,1,0)</f>
        <v>0</v>
      </c>
      <c r="B1" s="1081" t="s">
        <v>730</v>
      </c>
      <c r="C1" s="1082"/>
      <c r="D1" s="1083"/>
      <c r="E1" s="1082"/>
      <c r="F1" s="1082"/>
      <c r="G1" s="1082"/>
      <c r="H1" s="1082"/>
      <c r="I1" s="1082"/>
      <c r="J1" s="1082"/>
      <c r="K1" s="505"/>
    </row>
    <row r="2" spans="1:11" s="619" customFormat="1" ht="20.100000000000001" x14ac:dyDescent="0.7">
      <c r="A2" s="854"/>
      <c r="B2" s="856" t="s">
        <v>731</v>
      </c>
      <c r="C2" s="1082"/>
      <c r="D2" s="1082"/>
      <c r="E2" s="1082"/>
      <c r="F2" s="1082"/>
      <c r="G2" s="1082"/>
      <c r="H2" s="1082"/>
      <c r="I2" s="1082"/>
      <c r="J2" s="1082"/>
      <c r="K2" s="505"/>
    </row>
    <row r="3" spans="1:11" ht="20.100000000000001" x14ac:dyDescent="0.7">
      <c r="B3" s="858" t="s">
        <v>732</v>
      </c>
      <c r="C3" s="1082"/>
      <c r="D3" s="1082"/>
      <c r="E3" s="1082"/>
      <c r="F3" s="1082"/>
      <c r="G3" s="1082"/>
      <c r="H3" s="1082"/>
      <c r="I3" s="1082"/>
      <c r="J3" s="1082"/>
      <c r="K3" s="505"/>
    </row>
    <row r="4" spans="1:11" ht="20.100000000000001" x14ac:dyDescent="0.45">
      <c r="B4" s="329" t="s">
        <v>1027</v>
      </c>
      <c r="C4" s="860"/>
      <c r="D4" s="860"/>
      <c r="E4" s="860"/>
      <c r="F4" s="860"/>
      <c r="G4" s="860"/>
      <c r="H4" s="860"/>
      <c r="I4" s="860"/>
      <c r="J4" s="860"/>
      <c r="K4" s="505"/>
    </row>
    <row r="5" spans="1:11" ht="17.399999999999999" x14ac:dyDescent="0.5">
      <c r="B5" s="1085"/>
      <c r="C5" s="1084"/>
      <c r="D5" s="1084"/>
      <c r="E5" s="1086"/>
      <c r="F5" s="1087"/>
      <c r="G5" s="1087"/>
      <c r="H5" s="1087"/>
      <c r="I5" s="1087"/>
      <c r="J5" s="1087"/>
      <c r="K5" s="1087"/>
    </row>
    <row r="6" spans="1:11" s="1088" customFormat="1" ht="15" x14ac:dyDescent="0.5">
      <c r="A6" s="854"/>
      <c r="B6" s="2381" t="s">
        <v>1028</v>
      </c>
      <c r="C6" s="2383"/>
      <c r="D6" s="1084"/>
      <c r="E6" s="1086"/>
      <c r="F6" s="1089"/>
      <c r="G6" s="1089"/>
      <c r="H6" s="1089"/>
      <c r="I6" s="1089"/>
      <c r="J6" s="1089"/>
      <c r="K6" s="1089"/>
    </row>
    <row r="7" spans="1:11" s="1088" customFormat="1" ht="14.1" thickBot="1" x14ac:dyDescent="0.5">
      <c r="A7" s="854"/>
      <c r="C7" s="1085"/>
      <c r="E7" s="1089"/>
      <c r="F7" s="1089"/>
      <c r="G7" s="1089"/>
      <c r="H7" s="1089"/>
      <c r="I7" s="1089"/>
      <c r="J7" s="1089"/>
      <c r="K7" s="1089"/>
    </row>
    <row r="8" spans="1:11" s="1088" customFormat="1" ht="18.600000000000001" thickBot="1" x14ac:dyDescent="0.5">
      <c r="A8" s="854"/>
      <c r="B8" s="1090" t="s">
        <v>248</v>
      </c>
      <c r="C8" s="1091"/>
      <c r="D8" s="1091"/>
      <c r="E8" s="1091"/>
      <c r="F8" s="1091"/>
      <c r="G8" s="1091"/>
      <c r="H8" s="1091"/>
      <c r="I8" s="1091"/>
      <c r="J8" s="1092"/>
    </row>
    <row r="9" spans="1:11" s="1088" customFormat="1" x14ac:dyDescent="0.45">
      <c r="A9" s="854"/>
      <c r="B9" s="270"/>
      <c r="C9" s="959"/>
      <c r="D9" s="2441" t="s">
        <v>1034</v>
      </c>
      <c r="E9" s="2442"/>
      <c r="F9" s="2442"/>
      <c r="G9" s="2442"/>
      <c r="H9" s="2442"/>
      <c r="I9" s="2442"/>
      <c r="J9" s="2443"/>
    </row>
    <row r="10" spans="1:11" s="1095" customFormat="1" ht="14.1" thickBot="1" x14ac:dyDescent="0.5">
      <c r="A10" s="854"/>
      <c r="B10" s="960"/>
      <c r="C10" s="961"/>
      <c r="D10" s="1093" t="s">
        <v>734</v>
      </c>
      <c r="E10" s="1094" t="s">
        <v>735</v>
      </c>
      <c r="F10" s="538" t="s">
        <v>736</v>
      </c>
      <c r="G10" s="538" t="s">
        <v>737</v>
      </c>
      <c r="H10" s="538" t="s">
        <v>738</v>
      </c>
      <c r="I10" s="538" t="s">
        <v>739</v>
      </c>
      <c r="J10" s="539" t="s">
        <v>740</v>
      </c>
    </row>
    <row r="11" spans="1:11" s="505" customFormat="1" ht="18.600000000000001" thickBot="1" x14ac:dyDescent="0.5">
      <c r="A11" s="854"/>
      <c r="B11" s="1096" t="s">
        <v>1029</v>
      </c>
      <c r="C11" s="1097"/>
      <c r="D11" s="1097"/>
      <c r="E11" s="1097"/>
      <c r="F11" s="1097"/>
      <c r="G11" s="1097"/>
      <c r="H11" s="1097"/>
      <c r="I11" s="1097"/>
      <c r="J11" s="1098"/>
    </row>
    <row r="12" spans="1:11" s="505" customFormat="1" ht="15.9" outlineLevel="1" thickBot="1" x14ac:dyDescent="0.5">
      <c r="A12" s="854"/>
      <c r="B12" s="1099" t="s">
        <v>987</v>
      </c>
      <c r="C12" s="1100"/>
      <c r="D12" s="1100"/>
      <c r="E12" s="1100"/>
      <c r="F12" s="1100"/>
      <c r="G12" s="1100"/>
      <c r="H12" s="1100"/>
      <c r="I12" s="1100"/>
      <c r="J12" s="1101"/>
    </row>
    <row r="13" spans="1:11" s="1104" customFormat="1" outlineLevel="2" x14ac:dyDescent="0.45">
      <c r="A13" s="854"/>
      <c r="B13" s="1102" t="s">
        <v>517</v>
      </c>
      <c r="C13" s="1103" t="s">
        <v>1030</v>
      </c>
      <c r="D13" s="1563">
        <f>'2.10'!R60</f>
        <v>32444704.446961466</v>
      </c>
      <c r="E13" s="1617">
        <f>'2.10'!S60</f>
        <v>32444704.446961466</v>
      </c>
      <c r="F13" s="1617">
        <f>'2.10'!T60</f>
        <v>28272051.106698625</v>
      </c>
      <c r="G13" s="1617">
        <f>'2.10'!U60</f>
        <v>28658626.453078389</v>
      </c>
      <c r="H13" s="1617">
        <f>'2.10'!V60</f>
        <v>29089233.859625623</v>
      </c>
      <c r="I13" s="1617">
        <f>'2.10'!W60</f>
        <v>29444058.519435287</v>
      </c>
      <c r="J13" s="1564">
        <f>'2.10'!X60</f>
        <v>29758163.163908847</v>
      </c>
    </row>
    <row r="14" spans="1:11" s="1104" customFormat="1" ht="14.1" outlineLevel="2" thickBot="1" x14ac:dyDescent="0.5">
      <c r="A14" s="854"/>
      <c r="B14" s="1105" t="s">
        <v>519</v>
      </c>
      <c r="C14" s="1106" t="s">
        <v>1030</v>
      </c>
      <c r="D14" s="1618">
        <f>'2.10'!R61</f>
        <v>1272854.6946093254</v>
      </c>
      <c r="E14" s="1621">
        <f>'2.10'!S61</f>
        <v>1272854.6946093254</v>
      </c>
      <c r="F14" s="1621">
        <f>'2.10'!T61</f>
        <v>1288205.6271007715</v>
      </c>
      <c r="G14" s="1621">
        <f>'2.10'!U61</f>
        <v>1305853.4847823808</v>
      </c>
      <c r="H14" s="1621">
        <f>'2.10'!V61</f>
        <v>1325880.674143224</v>
      </c>
      <c r="I14" s="1621">
        <f>'2.10'!W61</f>
        <v>1342118.2851761559</v>
      </c>
      <c r="J14" s="1619">
        <f>'2.10'!X61</f>
        <v>1356814.7400495997</v>
      </c>
    </row>
    <row r="15" spans="1:11" s="505" customFormat="1" ht="15.9" outlineLevel="1" thickBot="1" x14ac:dyDescent="0.5">
      <c r="A15" s="854"/>
      <c r="B15" s="1099" t="s">
        <v>1002</v>
      </c>
      <c r="C15" s="1100"/>
      <c r="D15" s="1100"/>
      <c r="E15" s="1100"/>
      <c r="F15" s="1100"/>
      <c r="G15" s="1100"/>
      <c r="H15" s="1100"/>
      <c r="I15" s="1100"/>
      <c r="J15" s="1101"/>
    </row>
    <row r="16" spans="1:11" s="1104" customFormat="1" outlineLevel="2" x14ac:dyDescent="0.45">
      <c r="A16" s="854"/>
      <c r="B16" s="1102" t="s">
        <v>517</v>
      </c>
      <c r="C16" s="1103" t="s">
        <v>1030</v>
      </c>
      <c r="D16" s="1563">
        <f>'2.10'!R69</f>
        <v>9131184.3834000248</v>
      </c>
      <c r="E16" s="1617">
        <f>'2.10'!S69</f>
        <v>9248602.7476208471</v>
      </c>
      <c r="F16" s="1617">
        <f>'2.10'!T69</f>
        <v>9360146.4156662319</v>
      </c>
      <c r="G16" s="1617">
        <f>'2.10'!U69</f>
        <v>9488379.5052423105</v>
      </c>
      <c r="H16" s="1617">
        <f>'2.10'!V69</f>
        <v>9633902.5627971403</v>
      </c>
      <c r="I16" s="1617">
        <f>'2.10'!W69</f>
        <v>9751890.4479141124</v>
      </c>
      <c r="J16" s="1564">
        <f>'2.10'!X69</f>
        <v>9858679.7410364822</v>
      </c>
    </row>
    <row r="17" spans="1:11" s="1104" customFormat="1" ht="14.1" outlineLevel="2" thickBot="1" x14ac:dyDescent="0.5">
      <c r="A17" s="854"/>
      <c r="B17" s="1105" t="s">
        <v>519</v>
      </c>
      <c r="C17" s="1106" t="s">
        <v>1030</v>
      </c>
      <c r="D17" s="1618">
        <f>'2.10'!R70</f>
        <v>491372.33023921063</v>
      </c>
      <c r="E17" s="1621">
        <f>'2.10'!S70</f>
        <v>497690.70371992514</v>
      </c>
      <c r="F17" s="1621">
        <f>'2.10'!T70</f>
        <v>503692.97281378257</v>
      </c>
      <c r="G17" s="1621">
        <f>'2.10'!U70</f>
        <v>510593.34781016427</v>
      </c>
      <c r="H17" s="1621">
        <f>'2.10'!V70</f>
        <v>518424.04993880715</v>
      </c>
      <c r="I17" s="1621">
        <f>'2.10'!W70</f>
        <v>524773.01348974148</v>
      </c>
      <c r="J17" s="1619">
        <f>'2.10'!X70</f>
        <v>530519.37951182481</v>
      </c>
    </row>
    <row r="18" spans="1:11" s="505" customFormat="1" ht="15.9" outlineLevel="1" thickBot="1" x14ac:dyDescent="0.5">
      <c r="A18" s="854"/>
      <c r="B18" s="1099" t="s">
        <v>1031</v>
      </c>
      <c r="C18" s="1100"/>
      <c r="D18" s="1100"/>
      <c r="E18" s="1100"/>
      <c r="F18" s="1100"/>
      <c r="G18" s="1100"/>
      <c r="H18" s="1100"/>
      <c r="I18" s="1100"/>
      <c r="J18" s="1101"/>
    </row>
    <row r="19" spans="1:11" s="1104" customFormat="1" outlineLevel="2" x14ac:dyDescent="0.45">
      <c r="A19" s="854"/>
      <c r="B19" s="1102" t="s">
        <v>247</v>
      </c>
      <c r="C19" s="1103" t="s">
        <v>1030</v>
      </c>
      <c r="D19" s="1563">
        <f>'2.10'!R78</f>
        <v>0</v>
      </c>
      <c r="E19" s="1617">
        <f>'2.10'!S78</f>
        <v>0</v>
      </c>
      <c r="F19" s="1617">
        <f>'2.10'!T78</f>
        <v>0</v>
      </c>
      <c r="G19" s="1617">
        <f>'2.10'!U78</f>
        <v>0</v>
      </c>
      <c r="H19" s="1617">
        <f>'2.10'!V78</f>
        <v>0</v>
      </c>
      <c r="I19" s="1617">
        <f>'2.10'!W78</f>
        <v>0</v>
      </c>
      <c r="J19" s="1564">
        <f>'2.10'!X78</f>
        <v>0</v>
      </c>
    </row>
    <row r="20" spans="1:11" s="1104" customFormat="1" ht="14.1" outlineLevel="2" thickBot="1" x14ac:dyDescent="0.5">
      <c r="A20" s="854"/>
      <c r="B20" s="1105" t="s">
        <v>1032</v>
      </c>
      <c r="C20" s="1106" t="s">
        <v>1030</v>
      </c>
      <c r="D20" s="1618"/>
      <c r="E20" s="1621"/>
      <c r="F20" s="1621"/>
      <c r="G20" s="1621"/>
      <c r="H20" s="1621"/>
      <c r="I20" s="1621"/>
      <c r="J20" s="1619"/>
    </row>
    <row r="21" spans="1:11" s="505" customFormat="1" ht="12.3" outlineLevel="1" x14ac:dyDescent="0.35">
      <c r="A21" s="70">
        <f>IF(SUM($D21:$J21)&gt;0,1,0)</f>
        <v>0</v>
      </c>
      <c r="B21" s="15" t="s">
        <v>139</v>
      </c>
      <c r="C21" s="70"/>
      <c r="D21" s="70">
        <f>IF(OR(ISERROR(SUM(D13:D20)),ROUND(SUM(D13:D14)-'2.10'!R63,4)&lt;&gt;0,ROUND(SUM(D16:D17)-'2.10'!R72,4)&lt;&gt;0,ROUND(SUM(D19:D20)-'2.10'!R81,4)&lt;&gt;0),1,0)</f>
        <v>0</v>
      </c>
      <c r="E21" s="70">
        <f>IF(OR(ISERROR(SUM(E13:E20)),ROUND(SUM(E13:E14)-'2.10'!S63,4)&lt;&gt;0,ROUND(SUM(E16:E17)-'2.10'!S72,4)&lt;&gt;0,ROUND(SUM(E19:E20)-'2.10'!S81,4)&lt;&gt;0),1,0)</f>
        <v>0</v>
      </c>
      <c r="F21" s="70">
        <f>IF(OR(ISERROR(SUM(F13:F20)),ROUND(SUM(F13:F14)-'2.10'!T63,4)&lt;&gt;0,ROUND(SUM(F16:F17)-'2.10'!T72,4)&lt;&gt;0,ROUND(SUM(F19:F20)-'2.10'!T81,4)&lt;&gt;0),1,0)</f>
        <v>0</v>
      </c>
      <c r="G21" s="70">
        <f>IF(OR(ISERROR(SUM(G13:G20)),ROUND(SUM(G13:G14)-'2.10'!U63,4)&lt;&gt;0,ROUND(SUM(G16:G17)-'2.10'!U72,4)&lt;&gt;0,ROUND(SUM(G19:G20)-'2.10'!U81,4)&lt;&gt;0),1,0)</f>
        <v>0</v>
      </c>
      <c r="H21" s="70">
        <f>IF(OR(ISERROR(SUM(H13:H20)),ROUND(SUM(H13:H14)-'2.10'!V63,4)&lt;&gt;0,ROUND(SUM(H16:H17)-'2.10'!V72,4)&lt;&gt;0,ROUND(SUM(H19:H20)-'2.10'!V81,4)&lt;&gt;0),1,0)</f>
        <v>0</v>
      </c>
      <c r="I21" s="70">
        <f>IF(OR(ISERROR(SUM(I13:I20)),ROUND(SUM(I13:I14)-'2.10'!W63,4)&lt;&gt;0,ROUND(SUM(I16:I17)-'2.10'!W72,4)&lt;&gt;0,ROUND(SUM(I19:I20)-'2.10'!W81,4)&lt;&gt;0),1,0)</f>
        <v>0</v>
      </c>
      <c r="J21" s="70">
        <f>IF(OR(ISERROR(SUM(J13:J20)),ROUND(SUM(J13:J14)-'2.10'!X63,4)&lt;&gt;0,ROUND(SUM(J16:J17)-'2.10'!X72,4)&lt;&gt;0,ROUND(SUM(J19:J20)-'2.10'!X81,4)&lt;&gt;0),1,0)</f>
        <v>0</v>
      </c>
      <c r="K21" s="1104"/>
    </row>
    <row r="22" spans="1:11" s="505" customFormat="1" ht="10.199999999999999" x14ac:dyDescent="0.35"/>
    <row r="23" spans="1:11" ht="14.1" thickBot="1" x14ac:dyDescent="0.5">
      <c r="B23" s="1084"/>
      <c r="C23" s="1084"/>
      <c r="D23" s="1089"/>
      <c r="E23" s="1089"/>
      <c r="F23" s="1089"/>
      <c r="G23" s="1089"/>
      <c r="H23" s="1089"/>
      <c r="I23" s="1089"/>
      <c r="J23" s="1089"/>
    </row>
    <row r="24" spans="1:11" ht="18.600000000000001" thickBot="1" x14ac:dyDescent="0.5">
      <c r="B24" s="1090" t="s">
        <v>249</v>
      </c>
      <c r="C24" s="865"/>
      <c r="D24" s="865"/>
      <c r="E24" s="865"/>
      <c r="F24" s="865"/>
      <c r="G24" s="865"/>
      <c r="H24" s="865"/>
      <c r="I24" s="865"/>
      <c r="J24" s="1107"/>
    </row>
    <row r="25" spans="1:11" x14ac:dyDescent="0.45">
      <c r="B25" s="270"/>
      <c r="C25" s="270"/>
      <c r="D25" s="2444" t="s">
        <v>1035</v>
      </c>
      <c r="E25" s="2445"/>
      <c r="F25" s="2445"/>
      <c r="G25" s="2445"/>
      <c r="H25" s="2445"/>
      <c r="I25" s="2445"/>
      <c r="J25" s="2446"/>
    </row>
    <row r="26" spans="1:11" ht="14.1" thickBot="1" x14ac:dyDescent="0.5">
      <c r="B26" s="960"/>
      <c r="C26" s="960"/>
      <c r="D26" s="1108" t="s">
        <v>734</v>
      </c>
      <c r="E26" s="1109" t="s">
        <v>735</v>
      </c>
      <c r="F26" s="533" t="s">
        <v>736</v>
      </c>
      <c r="G26" s="533" t="s">
        <v>737</v>
      </c>
      <c r="H26" s="533" t="s">
        <v>738</v>
      </c>
      <c r="I26" s="533" t="s">
        <v>739</v>
      </c>
      <c r="J26" s="534" t="s">
        <v>740</v>
      </c>
    </row>
    <row r="27" spans="1:11" s="505" customFormat="1" ht="18.600000000000001" thickBot="1" x14ac:dyDescent="0.4">
      <c r="A27" s="1110"/>
      <c r="B27" s="1111" t="s">
        <v>1033</v>
      </c>
      <c r="C27" s="1112"/>
      <c r="D27" s="1113"/>
      <c r="E27" s="1113"/>
      <c r="F27" s="1113"/>
      <c r="G27" s="1113"/>
      <c r="H27" s="1113"/>
      <c r="I27" s="1113"/>
      <c r="J27" s="1114"/>
    </row>
    <row r="28" spans="1:11" s="505" customFormat="1" ht="15.9" outlineLevel="1" thickBot="1" x14ac:dyDescent="0.5">
      <c r="A28" s="854"/>
      <c r="B28" s="1099" t="s">
        <v>987</v>
      </c>
      <c r="C28" s="1100"/>
      <c r="D28" s="1100"/>
      <c r="E28" s="1100"/>
      <c r="F28" s="1100"/>
      <c r="G28" s="1100"/>
      <c r="H28" s="1100"/>
      <c r="I28" s="1100"/>
      <c r="J28" s="1101"/>
    </row>
    <row r="29" spans="1:11" outlineLevel="2" x14ac:dyDescent="0.45">
      <c r="B29" s="1102" t="s">
        <v>517</v>
      </c>
      <c r="C29" s="1115" t="s">
        <v>1030</v>
      </c>
      <c r="D29" s="1563">
        <f>'2.10'!R129</f>
        <v>8643189.8328492995</v>
      </c>
      <c r="E29" s="1617">
        <f>'2.10'!S129</f>
        <v>8643189.8328492995</v>
      </c>
      <c r="F29" s="1617">
        <f>'2.10'!T129</f>
        <v>7531605.1985826734</v>
      </c>
      <c r="G29" s="1617">
        <f>'2.10'!U129</f>
        <v>7634587.9244361892</v>
      </c>
      <c r="H29" s="1617">
        <f>'2.10'!V129</f>
        <v>7749300.6833180841</v>
      </c>
      <c r="I29" s="1617">
        <f>'2.10'!W129</f>
        <v>7843825.1040020371</v>
      </c>
      <c r="J29" s="1564">
        <f>'2.10'!X129</f>
        <v>7927501.8122920664</v>
      </c>
    </row>
    <row r="30" spans="1:11" ht="14.1" outlineLevel="2" thickBot="1" x14ac:dyDescent="0.5">
      <c r="B30" s="1105" t="s">
        <v>519</v>
      </c>
      <c r="C30" s="1116" t="s">
        <v>1030</v>
      </c>
      <c r="D30" s="1618">
        <f>'2.10'!R130</f>
        <v>0</v>
      </c>
      <c r="E30" s="1621">
        <f>'2.10'!S130</f>
        <v>0</v>
      </c>
      <c r="F30" s="1621">
        <f>'2.10'!T130</f>
        <v>0</v>
      </c>
      <c r="G30" s="1621">
        <f>'2.10'!U130</f>
        <v>0</v>
      </c>
      <c r="H30" s="1621">
        <f>'2.10'!V130</f>
        <v>0</v>
      </c>
      <c r="I30" s="1621">
        <f>'2.10'!W130</f>
        <v>0</v>
      </c>
      <c r="J30" s="1619">
        <f>'2.10'!X130</f>
        <v>0</v>
      </c>
    </row>
    <row r="31" spans="1:11" s="505" customFormat="1" ht="15.9" outlineLevel="1" thickBot="1" x14ac:dyDescent="0.5">
      <c r="A31" s="854"/>
      <c r="B31" s="1099" t="s">
        <v>1002</v>
      </c>
      <c r="C31" s="1100"/>
      <c r="D31" s="1100"/>
      <c r="E31" s="1100"/>
      <c r="F31" s="1100"/>
      <c r="G31" s="1100"/>
      <c r="H31" s="1100"/>
      <c r="I31" s="1100"/>
      <c r="J31" s="1101"/>
    </row>
    <row r="32" spans="1:11" s="620" customFormat="1" outlineLevel="2" x14ac:dyDescent="0.45">
      <c r="A32" s="854"/>
      <c r="B32" s="1102" t="s">
        <v>517</v>
      </c>
      <c r="C32" s="1115" t="s">
        <v>133</v>
      </c>
      <c r="D32" s="1563">
        <f>'2.10'!R138</f>
        <v>3563372.4823983922</v>
      </c>
      <c r="E32" s="1617">
        <f>'2.10'!S138</f>
        <v>3609194.0703134662</v>
      </c>
      <c r="F32" s="1617">
        <f>'2.10'!T138</f>
        <v>3652723.1045120619</v>
      </c>
      <c r="G32" s="1617">
        <f>'2.10'!U138</f>
        <v>3702765.053457811</v>
      </c>
      <c r="H32" s="1617">
        <f>'2.10'!V138</f>
        <v>3759554.2756520379</v>
      </c>
      <c r="I32" s="1617">
        <f>'2.10'!W138</f>
        <v>3805598.1145922006</v>
      </c>
      <c r="J32" s="1564">
        <f>'2.10'!X138</f>
        <v>3847271.7915818812</v>
      </c>
    </row>
    <row r="33" spans="1:10" s="620" customFormat="1" ht="14.1" outlineLevel="2" thickBot="1" x14ac:dyDescent="0.5">
      <c r="A33" s="854"/>
      <c r="B33" s="1105" t="s">
        <v>519</v>
      </c>
      <c r="C33" s="1116" t="s">
        <v>133</v>
      </c>
      <c r="D33" s="1618">
        <f>'2.10'!R139</f>
        <v>493529.16181005165</v>
      </c>
      <c r="E33" s="1621">
        <f>'2.10'!S139</f>
        <v>499875.26918329718</v>
      </c>
      <c r="F33" s="1621">
        <f>'2.10'!T139</f>
        <v>505903.88465989055</v>
      </c>
      <c r="G33" s="1621">
        <f>'2.10'!U139</f>
        <v>512834.54818846448</v>
      </c>
      <c r="H33" s="1621">
        <f>'2.10'!V139</f>
        <v>520699.62243074406</v>
      </c>
      <c r="I33" s="1621">
        <f>'2.10'!W139</f>
        <v>527076.45414637972</v>
      </c>
      <c r="J33" s="1619">
        <f>'2.10'!X139</f>
        <v>532848.0432892848</v>
      </c>
    </row>
    <row r="34" spans="1:10" s="505" customFormat="1" ht="15.9" outlineLevel="1" thickBot="1" x14ac:dyDescent="0.5">
      <c r="A34" s="854"/>
      <c r="B34" s="1099" t="s">
        <v>1031</v>
      </c>
      <c r="C34" s="1100"/>
      <c r="D34" s="1100"/>
      <c r="E34" s="1100"/>
      <c r="F34" s="1100"/>
      <c r="G34" s="1100"/>
      <c r="H34" s="1100"/>
      <c r="I34" s="1100"/>
      <c r="J34" s="1101"/>
    </row>
    <row r="35" spans="1:10" s="620" customFormat="1" outlineLevel="2" x14ac:dyDescent="0.45">
      <c r="A35" s="854"/>
      <c r="B35" s="1102" t="s">
        <v>247</v>
      </c>
      <c r="C35" s="1115" t="s">
        <v>133</v>
      </c>
      <c r="D35" s="1563">
        <f>'2.10'!R147</f>
        <v>0</v>
      </c>
      <c r="E35" s="1617">
        <f>'2.10'!S147</f>
        <v>0</v>
      </c>
      <c r="F35" s="1617">
        <f>'2.10'!T147</f>
        <v>0</v>
      </c>
      <c r="G35" s="1617">
        <f>'2.10'!U147</f>
        <v>0</v>
      </c>
      <c r="H35" s="1617">
        <f>'2.10'!V147</f>
        <v>0</v>
      </c>
      <c r="I35" s="1617">
        <f>'2.10'!W147</f>
        <v>0</v>
      </c>
      <c r="J35" s="1564">
        <f>'2.10'!X147</f>
        <v>0</v>
      </c>
    </row>
    <row r="36" spans="1:10" s="620" customFormat="1" ht="14.1" outlineLevel="2" thickBot="1" x14ac:dyDescent="0.5">
      <c r="A36" s="854"/>
      <c r="B36" s="1105" t="s">
        <v>1032</v>
      </c>
      <c r="C36" s="1116" t="s">
        <v>133</v>
      </c>
      <c r="D36" s="1618"/>
      <c r="E36" s="1621"/>
      <c r="F36" s="1621"/>
      <c r="G36" s="1621"/>
      <c r="H36" s="1621"/>
      <c r="I36" s="1621"/>
      <c r="J36" s="1619"/>
    </row>
    <row r="37" spans="1:10" s="505" customFormat="1" ht="12.3" outlineLevel="1" x14ac:dyDescent="0.35">
      <c r="A37" s="70">
        <f>IF(SUM($D37:$J37)&gt;0,1,0)</f>
        <v>0</v>
      </c>
      <c r="B37" s="15" t="s">
        <v>139</v>
      </c>
      <c r="C37" s="70"/>
      <c r="D37" s="70">
        <f>IF(OR(ISERROR(SUM(D29:D36)),ROUND(SUM(D29:D30)-'2.10'!R132,4)&lt;&gt;0,ROUND(SUM(D32:D33)-'2.10'!R141,4)&lt;&gt;0,ROUND(SUM(D35:D36)-'2.10'!R150,4)&lt;&gt;0),1,0)</f>
        <v>0</v>
      </c>
      <c r="E37" s="70">
        <f>IF(OR(ISERROR(SUM(E29:E36)),ROUND(SUM(E29:E30)-'2.10'!S132,4)&lt;&gt;0,ROUND(SUM(E32:E33)-'2.10'!S141,4)&lt;&gt;0,ROUND(SUM(E35:E36)-'2.10'!S150,4)&lt;&gt;0),1,0)</f>
        <v>0</v>
      </c>
      <c r="F37" s="70">
        <f>IF(OR(ISERROR(SUM(F29:F36)),ROUND(SUM(F29:F30)-'2.10'!T132,4)&lt;&gt;0,ROUND(SUM(F32:F33)-'2.10'!T141,4)&lt;&gt;0,ROUND(SUM(F35:F36)-'2.10'!T150,4)&lt;&gt;0),1,0)</f>
        <v>0</v>
      </c>
      <c r="G37" s="70">
        <f>IF(OR(ISERROR(SUM(G29:G36)),ROUND(SUM(G29:G30)-'2.10'!U132,4)&lt;&gt;0,ROUND(SUM(G32:G33)-'2.10'!U141,4)&lt;&gt;0,ROUND(SUM(G35:G36)-'2.10'!U150,4)&lt;&gt;0),1,0)</f>
        <v>0</v>
      </c>
      <c r="H37" s="70">
        <f>IF(OR(ISERROR(SUM(H29:H36)),ROUND(SUM(H29:H30)-'2.10'!V132,4)&lt;&gt;0,ROUND(SUM(H32:H33)-'2.10'!V141,4)&lt;&gt;0,ROUND(SUM(H35:H36)-'2.10'!V150,4)&lt;&gt;0),1,0)</f>
        <v>0</v>
      </c>
      <c r="I37" s="70">
        <f>IF(OR(ISERROR(SUM(I29:I36)),ROUND(SUM(I29:I30)-'2.10'!W132,4)&lt;&gt;0,ROUND(SUM(I32:I33)-'2.10'!W141,4)&lt;&gt;0,ROUND(SUM(I35:I36)-'2.10'!W150,4)&lt;&gt;0),1,0)</f>
        <v>0</v>
      </c>
      <c r="J37" s="70">
        <f>IF(OR(ISERROR(SUM(J29:J36)),ROUND(SUM(J29:J30)-'2.10'!X132,4)&lt;&gt;0,ROUND(SUM(J32:J33)-'2.10'!X141,4)&lt;&gt;0,ROUND(SUM(J35:J36)-'2.10'!X150,4)&lt;&gt;0),1,0)</f>
        <v>0</v>
      </c>
    </row>
    <row r="38" spans="1:10" s="505" customFormat="1" ht="10.199999999999999" x14ac:dyDescent="0.35"/>
  </sheetData>
  <mergeCells count="3">
    <mergeCell ref="B6:C6"/>
    <mergeCell ref="D9:J9"/>
    <mergeCell ref="D25:J25"/>
  </mergeCells>
  <conditionalFormatting sqref="H19:H20">
    <cfRule type="expression" dxfId="600" priority="39">
      <formula>(dms_FRCPlength_Num)&lt;3</formula>
    </cfRule>
  </conditionalFormatting>
  <conditionalFormatting sqref="I19:I20">
    <cfRule type="expression" dxfId="599" priority="38">
      <formula>(dms_FRCPlength_Num)&lt;4</formula>
    </cfRule>
  </conditionalFormatting>
  <conditionalFormatting sqref="J19:J20">
    <cfRule type="expression" dxfId="598" priority="37">
      <formula>(dms_FRCPlength_Num)&lt;5</formula>
    </cfRule>
  </conditionalFormatting>
  <conditionalFormatting sqref="G19:G20">
    <cfRule type="expression" dxfId="597" priority="40">
      <formula>(dms_FRCPlength_Num)&lt;2</formula>
    </cfRule>
  </conditionalFormatting>
  <conditionalFormatting sqref="H13:H14">
    <cfRule type="expression" dxfId="596" priority="15">
      <formula>(dms_FRCPlength_Num)&lt;3</formula>
    </cfRule>
  </conditionalFormatting>
  <conditionalFormatting sqref="I13:I14">
    <cfRule type="expression" dxfId="595" priority="14">
      <formula>(dms_FRCPlength_Num)&lt;4</formula>
    </cfRule>
  </conditionalFormatting>
  <conditionalFormatting sqref="J13:J14">
    <cfRule type="expression" dxfId="594" priority="13">
      <formula>(dms_FRCPlength_Num)&lt;5</formula>
    </cfRule>
  </conditionalFormatting>
  <conditionalFormatting sqref="G13:G14">
    <cfRule type="expression" dxfId="593" priority="16">
      <formula>(dms_FRCPlength_Num)&lt;2</formula>
    </cfRule>
  </conditionalFormatting>
  <conditionalFormatting sqref="H16:H17">
    <cfRule type="expression" dxfId="592" priority="19">
      <formula>(dms_FRCPlength_Num)&lt;3</formula>
    </cfRule>
  </conditionalFormatting>
  <conditionalFormatting sqref="I16:I17">
    <cfRule type="expression" dxfId="591" priority="18">
      <formula>(dms_FRCPlength_Num)&lt;4</formula>
    </cfRule>
  </conditionalFormatting>
  <conditionalFormatting sqref="J16:J17">
    <cfRule type="expression" dxfId="590" priority="17">
      <formula>(dms_FRCPlength_Num)&lt;5</formula>
    </cfRule>
  </conditionalFormatting>
  <conditionalFormatting sqref="G16:G17">
    <cfRule type="expression" dxfId="589" priority="20">
      <formula>(dms_FRCPlength_Num)&lt;2</formula>
    </cfRule>
  </conditionalFormatting>
  <conditionalFormatting sqref="H35:H36">
    <cfRule type="expression" dxfId="588" priority="11">
      <formula>(dms_FRCPlength_Num)&lt;3</formula>
    </cfRule>
  </conditionalFormatting>
  <conditionalFormatting sqref="I35:I36">
    <cfRule type="expression" dxfId="587" priority="10">
      <formula>(dms_FRCPlength_Num)&lt;4</formula>
    </cfRule>
  </conditionalFormatting>
  <conditionalFormatting sqref="J35:J36">
    <cfRule type="expression" dxfId="586" priority="9">
      <formula>(dms_FRCPlength_Num)&lt;5</formula>
    </cfRule>
  </conditionalFormatting>
  <conditionalFormatting sqref="G35:G36">
    <cfRule type="expression" dxfId="585" priority="12">
      <formula>(dms_FRCPlength_Num)&lt;2</formula>
    </cfRule>
  </conditionalFormatting>
  <conditionalFormatting sqref="H32:H33">
    <cfRule type="expression" dxfId="584" priority="7">
      <formula>(dms_FRCPlength_Num)&lt;3</formula>
    </cfRule>
  </conditionalFormatting>
  <conditionalFormatting sqref="I32:I33">
    <cfRule type="expression" dxfId="583" priority="6">
      <formula>(dms_FRCPlength_Num)&lt;4</formula>
    </cfRule>
  </conditionalFormatting>
  <conditionalFormatting sqref="J32:J33">
    <cfRule type="expression" dxfId="582" priority="5">
      <formula>(dms_FRCPlength_Num)&lt;5</formula>
    </cfRule>
  </conditionalFormatting>
  <conditionalFormatting sqref="G32:G33">
    <cfRule type="expression" dxfId="581" priority="8">
      <formula>(dms_FRCPlength_Num)&lt;2</formula>
    </cfRule>
  </conditionalFormatting>
  <conditionalFormatting sqref="H29:H30">
    <cfRule type="expression" dxfId="580" priority="3">
      <formula>(dms_FRCPlength_Num)&lt;3</formula>
    </cfRule>
  </conditionalFormatting>
  <conditionalFormatting sqref="I29:I30">
    <cfRule type="expression" dxfId="579" priority="2">
      <formula>(dms_FRCPlength_Num)&lt;4</formula>
    </cfRule>
  </conditionalFormatting>
  <conditionalFormatting sqref="J29:J30">
    <cfRule type="expression" dxfId="578" priority="1">
      <formula>(dms_FRCPlength_Num)&lt;5</formula>
    </cfRule>
  </conditionalFormatting>
  <conditionalFormatting sqref="G29:G30">
    <cfRule type="expression" dxfId="577" priority="4">
      <formula>(dms_FRCPlength_Num)&lt;2</formula>
    </cfRule>
  </conditionalFormatting>
  <dataValidations count="2">
    <dataValidation allowBlank="1" showInputMessage="1" showErrorMessage="1" sqref="D39:J1048576 D23:J36 D1:J20" xr:uid="{00000000-0002-0000-2000-000000000000}"/>
    <dataValidation type="textLength" operator="greaterThanOrEqual" allowBlank="1" showInputMessage="1" errorTitle="Expenditure category" promptTitle="Expenditure category" prompt="Enter a description (text) for the expenditue category currently reported in the annual RIN" sqref="C18 C34" xr:uid="{00000000-0002-0000-2000-000001000000}">
      <formula1>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5"/>
  </sheetPr>
  <dimension ref="A1:N65"/>
  <sheetViews>
    <sheetView showGridLines="0" zoomScale="85" zoomScaleNormal="85" workbookViewId="0"/>
  </sheetViews>
  <sheetFormatPr defaultColWidth="10.6640625" defaultRowHeight="13.8" outlineLevelRow="2" x14ac:dyDescent="0.45"/>
  <cols>
    <col min="1" max="1" width="20.1328125" style="854" customWidth="1"/>
    <col min="2" max="2" width="72.1328125" style="1084" customWidth="1"/>
    <col min="3" max="3" width="18.33203125" style="561" customWidth="1"/>
    <col min="4" max="14" width="18.33203125" style="1084" customWidth="1"/>
    <col min="15" max="16384" width="10.6640625" style="561"/>
  </cols>
  <sheetData>
    <row r="1" spans="1:14" ht="20.100000000000001" x14ac:dyDescent="0.4">
      <c r="A1" s="70">
        <f>IF(SUM($A11:$A1000)&gt;0,1,0)</f>
        <v>0</v>
      </c>
      <c r="B1" s="1081" t="s">
        <v>730</v>
      </c>
      <c r="C1" s="1117"/>
      <c r="D1" s="1117"/>
      <c r="E1" s="1117"/>
      <c r="F1" s="1117"/>
      <c r="G1" s="1117"/>
      <c r="H1" s="1117"/>
      <c r="I1" s="1117"/>
      <c r="J1" s="1117"/>
      <c r="K1" s="1117"/>
      <c r="L1" s="1117"/>
      <c r="M1" s="1117"/>
      <c r="N1" s="1117"/>
    </row>
    <row r="2" spans="1:14" ht="20.100000000000001" x14ac:dyDescent="0.45">
      <c r="B2" s="856" t="s">
        <v>731</v>
      </c>
      <c r="C2" s="1117"/>
      <c r="D2" s="1117"/>
      <c r="E2" s="1117"/>
      <c r="F2" s="1117"/>
      <c r="G2" s="1117"/>
      <c r="H2" s="1117"/>
      <c r="I2" s="1117"/>
      <c r="J2" s="1117"/>
      <c r="K2" s="1117"/>
      <c r="L2" s="1117"/>
      <c r="M2" s="1117"/>
      <c r="N2" s="1117"/>
    </row>
    <row r="3" spans="1:14" ht="20.100000000000001" x14ac:dyDescent="0.45">
      <c r="B3" s="858" t="s">
        <v>732</v>
      </c>
      <c r="C3" s="1117"/>
      <c r="D3" s="1117"/>
      <c r="E3" s="1117"/>
      <c r="F3" s="1117"/>
      <c r="G3" s="1117"/>
      <c r="H3" s="1117"/>
      <c r="I3" s="1117"/>
      <c r="J3" s="1117"/>
      <c r="K3" s="1117"/>
      <c r="L3" s="1117"/>
      <c r="M3" s="1117"/>
      <c r="N3" s="1117"/>
    </row>
    <row r="4" spans="1:14" ht="20.100000000000001" x14ac:dyDescent="0.45">
      <c r="B4" s="329" t="s">
        <v>1036</v>
      </c>
      <c r="C4" s="860"/>
      <c r="D4" s="860"/>
      <c r="E4" s="860"/>
      <c r="F4" s="860"/>
      <c r="G4" s="860"/>
      <c r="H4" s="860"/>
      <c r="I4" s="860"/>
      <c r="J4" s="860"/>
      <c r="K4" s="860"/>
      <c r="L4" s="860"/>
      <c r="M4" s="860"/>
      <c r="N4" s="860"/>
    </row>
    <row r="5" spans="1:14" s="1084" customFormat="1" ht="22.2" x14ac:dyDescent="0.45">
      <c r="A5" s="854"/>
      <c r="B5" s="1085"/>
      <c r="C5" s="1118"/>
      <c r="D5" s="1118"/>
      <c r="E5" s="1118"/>
      <c r="F5" s="1118"/>
      <c r="G5" s="1118"/>
      <c r="H5" s="1118"/>
      <c r="I5" s="1118"/>
      <c r="J5" s="1118"/>
      <c r="K5" s="1118"/>
      <c r="L5" s="1118"/>
      <c r="M5" s="1118"/>
      <c r="N5" s="1118"/>
    </row>
    <row r="6" spans="1:14" s="1120" customFormat="1" x14ac:dyDescent="0.35">
      <c r="A6" s="927"/>
      <c r="B6" s="2447" t="s">
        <v>1037</v>
      </c>
      <c r="C6" s="2448"/>
      <c r="D6" s="1119"/>
      <c r="E6" s="1119"/>
      <c r="F6" s="1119"/>
      <c r="G6" s="1119"/>
      <c r="H6" s="1119"/>
      <c r="I6" s="1119"/>
      <c r="J6" s="1119"/>
      <c r="K6" s="1119"/>
      <c r="L6" s="1119"/>
      <c r="M6" s="1119"/>
      <c r="N6" s="1119"/>
    </row>
    <row r="7" spans="1:14" s="1023" customFormat="1" ht="14.1" thickBot="1" x14ac:dyDescent="0.5">
      <c r="A7" s="854"/>
      <c r="C7" s="1121"/>
      <c r="D7" s="1121"/>
      <c r="E7" s="1121"/>
      <c r="F7" s="1121"/>
      <c r="G7" s="1121"/>
      <c r="H7" s="1121"/>
      <c r="I7" s="1121"/>
      <c r="J7" s="1121"/>
      <c r="K7" s="1121"/>
      <c r="L7" s="1121"/>
      <c r="M7" s="1121"/>
      <c r="N7" s="1121"/>
    </row>
    <row r="8" spans="1:14" s="1023" customFormat="1" ht="18.600000000000001" thickBot="1" x14ac:dyDescent="0.75">
      <c r="A8" s="854"/>
      <c r="B8" s="1122" t="s">
        <v>1038</v>
      </c>
      <c r="C8" s="1647" t="s">
        <v>1038</v>
      </c>
      <c r="D8" s="1648" t="s">
        <v>1038</v>
      </c>
      <c r="E8" s="1648" t="s">
        <v>1038</v>
      </c>
      <c r="F8" s="1648" t="s">
        <v>1038</v>
      </c>
      <c r="G8" s="1648" t="s">
        <v>1038</v>
      </c>
      <c r="H8" s="1648" t="s">
        <v>1038</v>
      </c>
      <c r="I8" s="1648" t="s">
        <v>1038</v>
      </c>
      <c r="J8" s="1648" t="s">
        <v>1038</v>
      </c>
      <c r="K8" s="1648" t="s">
        <v>1038</v>
      </c>
      <c r="L8" s="1648" t="s">
        <v>1038</v>
      </c>
      <c r="M8" s="1648" t="s">
        <v>1038</v>
      </c>
      <c r="N8" s="1648" t="s">
        <v>1038</v>
      </c>
    </row>
    <row r="9" spans="1:14" s="505" customFormat="1" outlineLevel="1" x14ac:dyDescent="0.45">
      <c r="A9" s="854"/>
      <c r="B9" s="1123"/>
      <c r="C9" s="2449" t="s">
        <v>692</v>
      </c>
      <c r="D9" s="2450"/>
      <c r="E9" s="2450"/>
      <c r="F9" s="2450"/>
      <c r="G9" s="2450"/>
      <c r="H9" s="2450"/>
      <c r="I9" s="2450"/>
      <c r="J9" s="2450"/>
      <c r="K9" s="2450"/>
      <c r="L9" s="2450"/>
      <c r="M9" s="2450"/>
      <c r="N9" s="2451"/>
    </row>
    <row r="10" spans="1:14" s="505" customFormat="1" ht="14.1" outlineLevel="1" thickBot="1" x14ac:dyDescent="0.5">
      <c r="A10" s="854"/>
      <c r="B10" s="1123"/>
      <c r="C10" s="2452" t="s">
        <v>1039</v>
      </c>
      <c r="D10" s="2453"/>
      <c r="E10" s="2453"/>
      <c r="F10" s="2453"/>
      <c r="G10" s="2453"/>
      <c r="H10" s="2454" t="s">
        <v>1045</v>
      </c>
      <c r="I10" s="2454"/>
      <c r="J10" s="2454"/>
      <c r="K10" s="2454"/>
      <c r="L10" s="2454"/>
      <c r="M10" s="2454"/>
      <c r="N10" s="2455"/>
    </row>
    <row r="11" spans="1:14" s="1023" customFormat="1" ht="14.1" outlineLevel="1" thickBot="1" x14ac:dyDescent="0.5">
      <c r="A11" s="854"/>
      <c r="B11" s="1124"/>
      <c r="C11" s="1125" t="s">
        <v>1046</v>
      </c>
      <c r="D11" s="1126" t="s">
        <v>1047</v>
      </c>
      <c r="E11" s="1126" t="s">
        <v>1048</v>
      </c>
      <c r="F11" s="1126" t="s">
        <v>1049</v>
      </c>
      <c r="G11" s="1126" t="s">
        <v>1050</v>
      </c>
      <c r="H11" s="1127" t="s">
        <v>734</v>
      </c>
      <c r="I11" s="1127" t="s">
        <v>735</v>
      </c>
      <c r="J11" s="1127" t="s">
        <v>736</v>
      </c>
      <c r="K11" s="1127" t="s">
        <v>737</v>
      </c>
      <c r="L11" s="1127" t="s">
        <v>738</v>
      </c>
      <c r="M11" s="1127" t="s">
        <v>739</v>
      </c>
      <c r="N11" s="1128" t="s">
        <v>740</v>
      </c>
    </row>
    <row r="12" spans="1:14" s="505" customFormat="1" ht="18.600000000000001" outlineLevel="1" thickBot="1" x14ac:dyDescent="0.5">
      <c r="A12" s="854"/>
      <c r="B12" s="1129" t="s">
        <v>987</v>
      </c>
      <c r="C12" s="1130"/>
      <c r="D12" s="1130"/>
      <c r="E12" s="1130"/>
      <c r="F12" s="1130"/>
      <c r="G12" s="1130"/>
      <c r="H12" s="1130"/>
      <c r="I12" s="1130"/>
      <c r="J12" s="1130"/>
      <c r="K12" s="1130"/>
      <c r="L12" s="1130"/>
      <c r="M12" s="1130"/>
      <c r="N12" s="1131"/>
    </row>
    <row r="13" spans="1:14" s="1023" customFormat="1" outlineLevel="2" x14ac:dyDescent="0.45">
      <c r="A13" s="854"/>
      <c r="B13" s="1649" t="s">
        <v>1040</v>
      </c>
      <c r="C13" s="1132">
        <v>0</v>
      </c>
      <c r="D13" s="1133">
        <v>0</v>
      </c>
      <c r="E13" s="1132">
        <v>0</v>
      </c>
      <c r="F13" s="1132">
        <v>0</v>
      </c>
      <c r="G13" s="1134">
        <v>0</v>
      </c>
      <c r="H13" s="1616">
        <f>'2.11'!R68</f>
        <v>44731827.79060135</v>
      </c>
      <c r="I13" s="1622">
        <f>'2.11'!S68</f>
        <v>44731827.79060135</v>
      </c>
      <c r="J13" s="1616">
        <f>'2.11'!T68</f>
        <v>38978950.277057067</v>
      </c>
      <c r="K13" s="1617">
        <f>'2.11'!U68</f>
        <v>39511925.445643358</v>
      </c>
      <c r="L13" s="1617">
        <f>'2.11'!V68</f>
        <v>40105608.041412301</v>
      </c>
      <c r="M13" s="1617">
        <f>'2.11'!W68</f>
        <v>40594808.231366597</v>
      </c>
      <c r="N13" s="1622">
        <f>'2.11'!X68</f>
        <v>41027867.342377707</v>
      </c>
    </row>
    <row r="14" spans="1:14" s="1023" customFormat="1" outlineLevel="2" x14ac:dyDescent="0.45">
      <c r="A14" s="854"/>
      <c r="B14" s="1650" t="s">
        <v>1041</v>
      </c>
      <c r="C14" s="1135">
        <v>0</v>
      </c>
      <c r="D14" s="1136">
        <v>0</v>
      </c>
      <c r="E14" s="1135">
        <v>0</v>
      </c>
      <c r="F14" s="1135">
        <v>0</v>
      </c>
      <c r="G14" s="1137">
        <v>0</v>
      </c>
      <c r="H14" s="1570">
        <f>'2.11'!R69</f>
        <v>0</v>
      </c>
      <c r="I14" s="1572">
        <f>'2.11'!S69</f>
        <v>0</v>
      </c>
      <c r="J14" s="1570">
        <f>'2.11'!T69</f>
        <v>0</v>
      </c>
      <c r="K14" s="1571">
        <f>'2.11'!U69</f>
        <v>0</v>
      </c>
      <c r="L14" s="1571">
        <f>'2.11'!V69</f>
        <v>0</v>
      </c>
      <c r="M14" s="1571">
        <f>'2.11'!W69</f>
        <v>0</v>
      </c>
      <c r="N14" s="1572">
        <f>'2.11'!X69</f>
        <v>0</v>
      </c>
    </row>
    <row r="15" spans="1:14" s="1023" customFormat="1" outlineLevel="2" x14ac:dyDescent="0.45">
      <c r="A15" s="854"/>
      <c r="B15" s="1650" t="s">
        <v>1042</v>
      </c>
      <c r="C15" s="1135">
        <v>0</v>
      </c>
      <c r="D15" s="1136">
        <v>0</v>
      </c>
      <c r="E15" s="1135">
        <v>0</v>
      </c>
      <c r="F15" s="1135">
        <v>0</v>
      </c>
      <c r="G15" s="1137">
        <v>0</v>
      </c>
      <c r="H15" s="1570">
        <f>'2.11'!R70</f>
        <v>17795173.448190194</v>
      </c>
      <c r="I15" s="1572">
        <f>'2.11'!S70</f>
        <v>17795173.448190194</v>
      </c>
      <c r="J15" s="1570">
        <f>'2.11'!T70</f>
        <v>15506569.153750351</v>
      </c>
      <c r="K15" s="1571">
        <f>'2.11'!U70</f>
        <v>15718596.831514152</v>
      </c>
      <c r="L15" s="1571">
        <f>'2.11'!V70</f>
        <v>15954775.080575101</v>
      </c>
      <c r="M15" s="1571">
        <f>'2.11'!W70</f>
        <v>16149388.237718511</v>
      </c>
      <c r="N15" s="1572">
        <f>'2.11'!X70</f>
        <v>16321667.403904987</v>
      </c>
    </row>
    <row r="16" spans="1:14" s="1023" customFormat="1" outlineLevel="2" x14ac:dyDescent="0.45">
      <c r="A16" s="854"/>
      <c r="B16" s="1650" t="s">
        <v>1043</v>
      </c>
      <c r="C16" s="1135">
        <v>0</v>
      </c>
      <c r="D16" s="1136">
        <v>0</v>
      </c>
      <c r="E16" s="1135">
        <v>0</v>
      </c>
      <c r="F16" s="1135">
        <v>0</v>
      </c>
      <c r="G16" s="1137">
        <v>0</v>
      </c>
      <c r="H16" s="1570">
        <f>'2.11'!R71</f>
        <v>7648637.9205009788</v>
      </c>
      <c r="I16" s="1572">
        <f>'2.11'!S71</f>
        <v>7648637.9205009788</v>
      </c>
      <c r="J16" s="1570">
        <f>'2.11'!T71</f>
        <v>6664960.7654320449</v>
      </c>
      <c r="K16" s="1571">
        <f>'2.11'!U71</f>
        <v>6756093.5066251298</v>
      </c>
      <c r="L16" s="1571">
        <f>'2.11'!V71</f>
        <v>6857606.5330097545</v>
      </c>
      <c r="M16" s="1571">
        <f>'2.11'!W71</f>
        <v>6941254.2466939893</v>
      </c>
      <c r="N16" s="1572">
        <f>'2.11'!X71</f>
        <v>7015302.4692214392</v>
      </c>
    </row>
    <row r="17" spans="1:14" s="1023" customFormat="1" ht="14.1" outlineLevel="2" thickBot="1" x14ac:dyDescent="0.5">
      <c r="A17" s="854"/>
      <c r="B17" s="1651" t="s">
        <v>1044</v>
      </c>
      <c r="C17" s="1138">
        <v>0</v>
      </c>
      <c r="D17" s="1139">
        <v>0</v>
      </c>
      <c r="E17" s="1138">
        <v>0</v>
      </c>
      <c r="F17" s="1138">
        <v>0</v>
      </c>
      <c r="G17" s="1140">
        <v>0</v>
      </c>
      <c r="H17" s="1620">
        <f>'2.11'!R72</f>
        <v>5617915.9153704392</v>
      </c>
      <c r="I17" s="1623">
        <f>'2.11'!S72</f>
        <v>5617915.9153704392</v>
      </c>
      <c r="J17" s="1594">
        <f>'2.11'!T72</f>
        <v>4895406.155791427</v>
      </c>
      <c r="K17" s="1595">
        <f>'2.11'!U72</f>
        <v>4962343.051285943</v>
      </c>
      <c r="L17" s="1595">
        <f>'2.11'!V72</f>
        <v>5036904.2545316899</v>
      </c>
      <c r="M17" s="1595">
        <f>'2.11'!W72</f>
        <v>5098343.4057734357</v>
      </c>
      <c r="N17" s="1596">
        <f>'2.11'!X72</f>
        <v>5152731.7416007649</v>
      </c>
    </row>
    <row r="18" spans="1:14" s="1023" customFormat="1" ht="14.1" outlineLevel="2" thickBot="1" x14ac:dyDescent="0.5">
      <c r="A18" s="854"/>
      <c r="B18" s="1141" t="s">
        <v>133</v>
      </c>
      <c r="C18" s="1759">
        <f t="shared" ref="C18:G18" si="0">SUM(C13:C17)</f>
        <v>0</v>
      </c>
      <c r="D18" s="1759">
        <f t="shared" si="0"/>
        <v>0</v>
      </c>
      <c r="E18" s="1759">
        <f t="shared" si="0"/>
        <v>0</v>
      </c>
      <c r="F18" s="1759">
        <f t="shared" si="0"/>
        <v>0</v>
      </c>
      <c r="G18" s="1759">
        <f t="shared" si="0"/>
        <v>0</v>
      </c>
      <c r="H18" s="1759">
        <f>SUM(H13:H17)</f>
        <v>75793555.074662954</v>
      </c>
      <c r="I18" s="1759">
        <f t="shared" ref="I18:N18" si="1">SUM(I13:I17)</f>
        <v>75793555.074662954</v>
      </c>
      <c r="J18" s="1759">
        <f t="shared" si="1"/>
        <v>66045886.352030888</v>
      </c>
      <c r="K18" s="1759">
        <f t="shared" si="1"/>
        <v>66948958.835068583</v>
      </c>
      <c r="L18" s="1759">
        <f t="shared" si="1"/>
        <v>67954893.909528852</v>
      </c>
      <c r="M18" s="1759">
        <f t="shared" si="1"/>
        <v>68783794.121552542</v>
      </c>
      <c r="N18" s="1760">
        <f t="shared" si="1"/>
        <v>69517568.957104906</v>
      </c>
    </row>
    <row r="19" spans="1:14" s="1023" customFormat="1" ht="18.600000000000001" outlineLevel="1" thickBot="1" x14ac:dyDescent="0.5">
      <c r="A19" s="854"/>
      <c r="B19" s="1129" t="s">
        <v>1002</v>
      </c>
      <c r="C19" s="1142"/>
      <c r="D19" s="1142"/>
      <c r="E19" s="1142"/>
      <c r="F19" s="1142"/>
      <c r="G19" s="1142"/>
      <c r="H19" s="1142"/>
      <c r="I19" s="1142"/>
      <c r="J19" s="1142"/>
      <c r="K19" s="1142"/>
      <c r="L19" s="1142"/>
      <c r="M19" s="1142"/>
      <c r="N19" s="1143"/>
    </row>
    <row r="20" spans="1:14" s="1023" customFormat="1" outlineLevel="2" x14ac:dyDescent="0.45">
      <c r="A20" s="854"/>
      <c r="B20" s="1652" t="s">
        <v>1040</v>
      </c>
      <c r="C20" s="1132">
        <v>0</v>
      </c>
      <c r="D20" s="1133">
        <v>0</v>
      </c>
      <c r="E20" s="1132">
        <v>0</v>
      </c>
      <c r="F20" s="1132">
        <v>0</v>
      </c>
      <c r="G20" s="1134">
        <v>0</v>
      </c>
      <c r="H20" s="1616">
        <f>'2.11'!R86</f>
        <v>20777356.260679144</v>
      </c>
      <c r="I20" s="1622">
        <f>'2.11'!S86</f>
        <v>20843437.908375576</v>
      </c>
      <c r="J20" s="1616">
        <f>'2.11'!T86</f>
        <v>34253187.498868629</v>
      </c>
      <c r="K20" s="1617">
        <f>'2.11'!U86</f>
        <v>27574491.33138394</v>
      </c>
      <c r="L20" s="1617">
        <f>'2.11'!V86</f>
        <v>34751698.421609312</v>
      </c>
      <c r="M20" s="1617">
        <f>'2.11'!W86</f>
        <v>24155102.296945591</v>
      </c>
      <c r="N20" s="1622">
        <f>'2.11'!X86</f>
        <v>22423914.222372003</v>
      </c>
    </row>
    <row r="21" spans="1:14" s="1023" customFormat="1" outlineLevel="2" x14ac:dyDescent="0.45">
      <c r="A21" s="854"/>
      <c r="B21" s="1653" t="s">
        <v>1041</v>
      </c>
      <c r="C21" s="1135">
        <v>0</v>
      </c>
      <c r="D21" s="1136">
        <v>0</v>
      </c>
      <c r="E21" s="1135">
        <v>0</v>
      </c>
      <c r="F21" s="1135">
        <v>0</v>
      </c>
      <c r="G21" s="1137">
        <v>0</v>
      </c>
      <c r="H21" s="1570">
        <f>'2.11'!R87</f>
        <v>0</v>
      </c>
      <c r="I21" s="1572">
        <f>'2.11'!S87</f>
        <v>0</v>
      </c>
      <c r="J21" s="1570">
        <f>'2.11'!T87</f>
        <v>0</v>
      </c>
      <c r="K21" s="1571">
        <f>'2.11'!U87</f>
        <v>0</v>
      </c>
      <c r="L21" s="1571">
        <f>'2.11'!V87</f>
        <v>0</v>
      </c>
      <c r="M21" s="1571">
        <f>'2.11'!W87</f>
        <v>0</v>
      </c>
      <c r="N21" s="1572">
        <f>'2.11'!X87</f>
        <v>0</v>
      </c>
    </row>
    <row r="22" spans="1:14" s="1023" customFormat="1" outlineLevel="2" x14ac:dyDescent="0.45">
      <c r="A22" s="854"/>
      <c r="B22" s="1653" t="s">
        <v>1042</v>
      </c>
      <c r="C22" s="1135">
        <v>0</v>
      </c>
      <c r="D22" s="1136">
        <v>0</v>
      </c>
      <c r="E22" s="1135">
        <v>0</v>
      </c>
      <c r="F22" s="1135">
        <v>0</v>
      </c>
      <c r="G22" s="1137">
        <v>0</v>
      </c>
      <c r="H22" s="1570">
        <f>'2.11'!R88</f>
        <v>35971603.379440717</v>
      </c>
      <c r="I22" s="1572">
        <f>'2.11'!S88</f>
        <v>36086009.79341238</v>
      </c>
      <c r="J22" s="1570">
        <f>'2.11'!T88</f>
        <v>59302158.548570044</v>
      </c>
      <c r="K22" s="1571">
        <f>'2.11'!U88</f>
        <v>47739406.935016252</v>
      </c>
      <c r="L22" s="1571">
        <f>'2.11'!V88</f>
        <v>60165224.906395532</v>
      </c>
      <c r="M22" s="1571">
        <f>'2.11'!W88</f>
        <v>41819457.129871763</v>
      </c>
      <c r="N22" s="1572">
        <f>'2.11'!X88</f>
        <v>38822270.673015811</v>
      </c>
    </row>
    <row r="23" spans="1:14" s="1023" customFormat="1" outlineLevel="2" x14ac:dyDescent="0.45">
      <c r="A23" s="854"/>
      <c r="B23" s="1653" t="s">
        <v>1043</v>
      </c>
      <c r="C23" s="1135">
        <v>0</v>
      </c>
      <c r="D23" s="1136">
        <v>0</v>
      </c>
      <c r="E23" s="1135">
        <v>0</v>
      </c>
      <c r="F23" s="1135">
        <v>0</v>
      </c>
      <c r="G23" s="1137">
        <v>0</v>
      </c>
      <c r="H23" s="1570">
        <f>'2.11'!R89</f>
        <v>6980185.2769362461</v>
      </c>
      <c r="I23" s="1572">
        <f>'2.11'!S89</f>
        <v>7002385.5096578291</v>
      </c>
      <c r="J23" s="1570">
        <f>'2.11'!T89</f>
        <v>11507411.822177816</v>
      </c>
      <c r="K23" s="1571">
        <f>'2.11'!U89</f>
        <v>9263693.4167889617</v>
      </c>
      <c r="L23" s="1571">
        <f>'2.11'!V89</f>
        <v>11674887.345033037</v>
      </c>
      <c r="M23" s="1571">
        <f>'2.11'!W89</f>
        <v>8114944.331734594</v>
      </c>
      <c r="N23" s="1572">
        <f>'2.11'!X89</f>
        <v>7533348.9950547777</v>
      </c>
    </row>
    <row r="24" spans="1:14" s="1023" customFormat="1" ht="14.1" outlineLevel="2" thickBot="1" x14ac:dyDescent="0.5">
      <c r="A24" s="854"/>
      <c r="B24" s="1654" t="s">
        <v>1044</v>
      </c>
      <c r="C24" s="1138">
        <v>0</v>
      </c>
      <c r="D24" s="1139">
        <v>0</v>
      </c>
      <c r="E24" s="1138">
        <v>0</v>
      </c>
      <c r="F24" s="1138">
        <v>0</v>
      </c>
      <c r="G24" s="1140">
        <v>0</v>
      </c>
      <c r="H24" s="1620">
        <f>'2.11'!R90</f>
        <v>949734.96599410172</v>
      </c>
      <c r="I24" s="1623">
        <f>'2.11'!S90</f>
        <v>952755.56450723286</v>
      </c>
      <c r="J24" s="1594">
        <f>'2.11'!T90</f>
        <v>1565716.5163978487</v>
      </c>
      <c r="K24" s="1595">
        <f>'2.11'!U90</f>
        <v>1260432.6680617144</v>
      </c>
      <c r="L24" s="1595">
        <f>'2.11'!V90</f>
        <v>1588503.498933871</v>
      </c>
      <c r="M24" s="1595">
        <f>'2.11'!W90</f>
        <v>1104132.0642890974</v>
      </c>
      <c r="N24" s="1596">
        <f>'2.11'!X90</f>
        <v>1024999.2898154696</v>
      </c>
    </row>
    <row r="25" spans="1:14" s="1023" customFormat="1" ht="14.1" outlineLevel="2" thickBot="1" x14ac:dyDescent="0.5">
      <c r="A25" s="854"/>
      <c r="B25" s="1141" t="s">
        <v>133</v>
      </c>
      <c r="C25" s="1761">
        <f t="shared" ref="C25:G25" si="2">SUM(C20:C24)</f>
        <v>0</v>
      </c>
      <c r="D25" s="1759">
        <f t="shared" si="2"/>
        <v>0</v>
      </c>
      <c r="E25" s="1759">
        <f t="shared" si="2"/>
        <v>0</v>
      </c>
      <c r="F25" s="1759">
        <f t="shared" si="2"/>
        <v>0</v>
      </c>
      <c r="G25" s="1759">
        <f t="shared" si="2"/>
        <v>0</v>
      </c>
      <c r="H25" s="1759">
        <f>SUM(H20:H24)</f>
        <v>64678879.883050218</v>
      </c>
      <c r="I25" s="1759">
        <f t="shared" ref="I25:N25" si="3">SUM(I20:I24)</f>
        <v>64884588.775953017</v>
      </c>
      <c r="J25" s="1759">
        <f t="shared" si="3"/>
        <v>106628474.38601434</v>
      </c>
      <c r="K25" s="1759">
        <f t="shared" si="3"/>
        <v>85838024.351250872</v>
      </c>
      <c r="L25" s="1759">
        <f t="shared" si="3"/>
        <v>108180314.17197174</v>
      </c>
      <c r="M25" s="1759">
        <f t="shared" si="3"/>
        <v>75193635.822841048</v>
      </c>
      <c r="N25" s="1760">
        <f t="shared" si="3"/>
        <v>69804533.180258065</v>
      </c>
    </row>
    <row r="26" spans="1:14" s="1023" customFormat="1" outlineLevel="1" x14ac:dyDescent="0.45">
      <c r="A26" s="854"/>
    </row>
    <row r="27" spans="1:14" s="1023" customFormat="1" ht="12.3" x14ac:dyDescent="0.35">
      <c r="A27" s="70">
        <f>IF(SUM($C27:$N27)&gt;0,1,0)</f>
        <v>0</v>
      </c>
      <c r="B27" s="15" t="s">
        <v>139</v>
      </c>
      <c r="C27" s="70">
        <f>IF(OR(ISERROR(SUM(C13:C17)),ROUND(C18-'2.11'!M74,4)&lt;&gt;0),1,0)</f>
        <v>0</v>
      </c>
      <c r="D27" s="70">
        <f>IF(OR(ISERROR(SUM(D13:D17)),ROUND(D18-'2.11'!N74,4)&lt;&gt;0),1,0)</f>
        <v>0</v>
      </c>
      <c r="E27" s="70">
        <f>IF(OR(ISERROR(SUM(E13:E17)),ROUND(E18-'2.11'!O74,4)&lt;&gt;0),1,0)</f>
        <v>0</v>
      </c>
      <c r="F27" s="70">
        <f>IF(OR(ISERROR(SUM(F13:F17)),ROUND(F18-'2.11'!P74,4)&lt;&gt;0),1,0)</f>
        <v>0</v>
      </c>
      <c r="G27" s="70">
        <f>IF(OR(ISERROR(SUM(G13:G17)),ROUND(G18-'2.11'!Q74,4)&lt;&gt;0),1,0)</f>
        <v>0</v>
      </c>
      <c r="H27" s="70">
        <f>IF(OR(ISERROR(SUM(H13:H17)),ROUND(H18-'2.11'!R74,4)&lt;&gt;0),1,0)</f>
        <v>0</v>
      </c>
      <c r="I27" s="70">
        <f>IF(OR(ISERROR(SUM(I13:I17)),ROUND(I18-'2.11'!S74,4)&lt;&gt;0),1,0)</f>
        <v>0</v>
      </c>
      <c r="J27" s="70">
        <f>IF(OR(ISERROR(SUM(J13:J17)),ROUND(J18-'2.11'!T74,4)&lt;&gt;0),1,0)</f>
        <v>0</v>
      </c>
      <c r="K27" s="70">
        <f>IF(OR(ISERROR(SUM(K13:K17)),ROUND(K18-'2.11'!U74,4)&lt;&gt;0),1,0)</f>
        <v>0</v>
      </c>
      <c r="L27" s="70">
        <f>IF(OR(ISERROR(SUM(L13:L17)),ROUND(L18-'2.11'!V74,4)&lt;&gt;0),1,0)</f>
        <v>0</v>
      </c>
      <c r="M27" s="70">
        <f>IF(OR(ISERROR(SUM(M13:M17)),ROUND(M18-'2.11'!W74,4)&lt;&gt;0),1,0)</f>
        <v>0</v>
      </c>
      <c r="N27" s="70">
        <f>IF(OR(ISERROR(SUM(N13:N17)),ROUND(N18-'2.11'!X74,4)&lt;&gt;0),1,0)</f>
        <v>0</v>
      </c>
    </row>
    <row r="28" spans="1:14" s="1023" customFormat="1" ht="12.3" x14ac:dyDescent="0.35">
      <c r="A28" s="70">
        <f>IF(SUM($C28:$N28)&gt;0,1,0)</f>
        <v>0</v>
      </c>
      <c r="B28" s="15" t="s">
        <v>139</v>
      </c>
      <c r="C28" s="70">
        <f>IF(OR(ISERROR(SUM(C20:C24)),ROUND(C25-'2.11'!M92,4)&lt;&gt;0),1,0)</f>
        <v>0</v>
      </c>
      <c r="D28" s="70">
        <f>IF(OR(ISERROR(SUM(D20:D24)),ROUND(D25-'2.11'!N92,4)&lt;&gt;0),1,0)</f>
        <v>0</v>
      </c>
      <c r="E28" s="70">
        <f>IF(OR(ISERROR(SUM(E20:E24)),ROUND(E25-'2.11'!O92,4)&lt;&gt;0),1,0)</f>
        <v>0</v>
      </c>
      <c r="F28" s="70">
        <f>IF(OR(ISERROR(SUM(F20:F24)),ROUND(F25-'2.11'!P92,4)&lt;&gt;0),1,0)</f>
        <v>0</v>
      </c>
      <c r="G28" s="70">
        <f>IF(OR(ISERROR(SUM(G20:G24)),ROUND(G25-'2.11'!Q92,4)&lt;&gt;0),1,0)</f>
        <v>0</v>
      </c>
      <c r="H28" s="70">
        <f>IF(OR(ISERROR(SUM(H20:H24)),ROUND(H25-'2.11'!R92,4)&lt;&gt;0),1,0)</f>
        <v>0</v>
      </c>
      <c r="I28" s="70">
        <f>IF(OR(ISERROR(SUM(I20:I24)),ROUND(I25-'2.11'!S92,4)&lt;&gt;0),1,0)</f>
        <v>0</v>
      </c>
      <c r="J28" s="70">
        <f>IF(OR(ISERROR(SUM(J20:J24)),ROUND(J25-'2.11'!T92,4)&lt;&gt;0),1,0)</f>
        <v>0</v>
      </c>
      <c r="K28" s="70">
        <f>IF(OR(ISERROR(SUM(K20:K24)),ROUND(K25-'2.11'!U92,4)&lt;&gt;0),1,0)</f>
        <v>0</v>
      </c>
      <c r="L28" s="70">
        <f>IF(OR(ISERROR(SUM(L20:L24)),ROUND(L25-'2.11'!V92,4)&lt;&gt;0),1,0)</f>
        <v>0</v>
      </c>
      <c r="M28" s="70">
        <f>IF(OR(ISERROR(SUM(M20:M24)),ROUND(M25-'2.11'!W92,4)&lt;&gt;0),1,0)</f>
        <v>0</v>
      </c>
      <c r="N28" s="70">
        <f>IF(OR(ISERROR(SUM(N20:N24)),ROUND(N25-'2.11'!X92,4)&lt;&gt;0),1,0)</f>
        <v>0</v>
      </c>
    </row>
    <row r="29" spans="1:14" s="1023" customFormat="1" x14ac:dyDescent="0.45">
      <c r="A29" s="854"/>
    </row>
    <row r="30" spans="1:14" s="1023" customFormat="1" x14ac:dyDescent="0.45">
      <c r="A30" s="854"/>
    </row>
    <row r="31" spans="1:14" s="1023" customFormat="1" x14ac:dyDescent="0.45">
      <c r="A31" s="854"/>
    </row>
    <row r="32" spans="1:14" s="1023" customFormat="1" x14ac:dyDescent="0.45">
      <c r="A32" s="854"/>
    </row>
    <row r="33" spans="1:3" s="1023" customFormat="1" x14ac:dyDescent="0.45">
      <c r="A33" s="854"/>
      <c r="C33" s="1089"/>
    </row>
    <row r="34" spans="1:3" s="1023" customFormat="1" x14ac:dyDescent="0.45">
      <c r="A34" s="854"/>
    </row>
    <row r="35" spans="1:3" s="1023" customFormat="1" x14ac:dyDescent="0.45">
      <c r="A35" s="854"/>
      <c r="C35" s="1145"/>
    </row>
    <row r="36" spans="1:3" s="1023" customFormat="1" x14ac:dyDescent="0.45">
      <c r="A36" s="854"/>
      <c r="C36" s="1146"/>
    </row>
    <row r="37" spans="1:3" s="1023" customFormat="1" x14ac:dyDescent="0.45">
      <c r="A37" s="854"/>
      <c r="C37" s="1145"/>
    </row>
    <row r="38" spans="1:3" s="1023" customFormat="1" x14ac:dyDescent="0.45">
      <c r="A38" s="854"/>
      <c r="C38" s="1144"/>
    </row>
    <row r="39" spans="1:3" s="1023" customFormat="1" x14ac:dyDescent="0.45">
      <c r="A39" s="854"/>
      <c r="C39" s="1144"/>
    </row>
    <row r="40" spans="1:3" s="1023" customFormat="1" x14ac:dyDescent="0.45">
      <c r="A40" s="854"/>
      <c r="C40" s="1144"/>
    </row>
    <row r="41" spans="1:3" s="1023" customFormat="1" x14ac:dyDescent="0.45">
      <c r="A41" s="854"/>
      <c r="C41" s="1144"/>
    </row>
    <row r="42" spans="1:3" s="1023" customFormat="1" x14ac:dyDescent="0.45">
      <c r="A42" s="854"/>
    </row>
    <row r="43" spans="1:3" s="1023" customFormat="1" x14ac:dyDescent="0.45">
      <c r="A43" s="854"/>
    </row>
    <row r="44" spans="1:3" s="1023" customFormat="1" x14ac:dyDescent="0.45">
      <c r="A44" s="854"/>
      <c r="C44" s="1144"/>
    </row>
    <row r="45" spans="1:3" s="1023" customFormat="1" x14ac:dyDescent="0.45">
      <c r="A45" s="854"/>
    </row>
    <row r="46" spans="1:3" s="1023" customFormat="1" x14ac:dyDescent="0.45">
      <c r="A46" s="854"/>
    </row>
    <row r="47" spans="1:3" s="1023" customFormat="1" x14ac:dyDescent="0.35">
      <c r="A47" s="927"/>
    </row>
    <row r="48" spans="1:3" s="1023" customFormat="1" x14ac:dyDescent="0.45">
      <c r="A48" s="854"/>
    </row>
    <row r="49" spans="1:14" s="1023" customFormat="1" x14ac:dyDescent="0.45">
      <c r="A49" s="854"/>
    </row>
    <row r="50" spans="1:14" s="1023" customFormat="1" x14ac:dyDescent="0.45">
      <c r="A50" s="854"/>
    </row>
    <row r="51" spans="1:14" s="1023" customFormat="1" x14ac:dyDescent="0.45">
      <c r="A51" s="854"/>
    </row>
    <row r="52" spans="1:14" s="1023" customFormat="1" x14ac:dyDescent="0.45">
      <c r="A52" s="854"/>
    </row>
    <row r="53" spans="1:14" s="1023" customFormat="1" x14ac:dyDescent="0.45">
      <c r="A53" s="854"/>
    </row>
    <row r="54" spans="1:14" s="1023" customFormat="1" x14ac:dyDescent="0.45">
      <c r="A54" s="854"/>
    </row>
    <row r="55" spans="1:14" s="1023" customFormat="1" x14ac:dyDescent="0.45">
      <c r="A55" s="854"/>
    </row>
    <row r="56" spans="1:14" s="1023" customFormat="1" x14ac:dyDescent="0.45">
      <c r="A56" s="854"/>
    </row>
    <row r="57" spans="1:14" s="1023" customFormat="1" x14ac:dyDescent="0.45">
      <c r="A57" s="854"/>
    </row>
    <row r="58" spans="1:14" s="1023" customFormat="1" x14ac:dyDescent="0.45">
      <c r="A58" s="854"/>
    </row>
    <row r="59" spans="1:14" s="1023" customFormat="1" x14ac:dyDescent="0.45">
      <c r="A59" s="854"/>
    </row>
    <row r="60" spans="1:14" s="1023" customFormat="1" x14ac:dyDescent="0.45">
      <c r="A60" s="854"/>
    </row>
    <row r="61" spans="1:14" s="1023" customFormat="1" x14ac:dyDescent="0.45">
      <c r="A61" s="854"/>
    </row>
    <row r="62" spans="1:14" s="1023" customFormat="1" x14ac:dyDescent="0.45">
      <c r="A62" s="854"/>
    </row>
    <row r="63" spans="1:14" s="1023" customFormat="1" x14ac:dyDescent="0.45">
      <c r="A63" s="854"/>
    </row>
    <row r="64" spans="1:14" x14ac:dyDescent="0.45">
      <c r="C64" s="1023"/>
      <c r="D64" s="1023"/>
      <c r="E64" s="1023"/>
      <c r="F64" s="1023"/>
      <c r="G64" s="1023"/>
      <c r="H64" s="1023"/>
      <c r="I64" s="1023"/>
      <c r="J64" s="1023"/>
      <c r="K64" s="1023"/>
      <c r="L64" s="1023"/>
      <c r="M64" s="1023"/>
      <c r="N64" s="1023"/>
    </row>
    <row r="65" spans="3:14" x14ac:dyDescent="0.45">
      <c r="C65" s="1023"/>
      <c r="D65" s="1023"/>
      <c r="E65" s="1023"/>
      <c r="F65" s="1023"/>
      <c r="G65" s="1023"/>
      <c r="H65" s="1023"/>
      <c r="I65" s="1023"/>
      <c r="J65" s="1023"/>
      <c r="K65" s="1023"/>
      <c r="L65" s="1023"/>
      <c r="M65" s="1023"/>
      <c r="N65" s="1023"/>
    </row>
  </sheetData>
  <mergeCells count="4">
    <mergeCell ref="B6:C6"/>
    <mergeCell ref="C9:N9"/>
    <mergeCell ref="C10:G10"/>
    <mergeCell ref="H10:N10"/>
  </mergeCells>
  <conditionalFormatting sqref="L13:L17">
    <cfRule type="expression" dxfId="576" priority="12">
      <formula>(dms_FRCPlength_Num)&lt;3</formula>
    </cfRule>
  </conditionalFormatting>
  <conditionalFormatting sqref="M13:M17">
    <cfRule type="expression" dxfId="575" priority="11">
      <formula>(dms_FRCPlength_Num)&lt;4</formula>
    </cfRule>
  </conditionalFormatting>
  <conditionalFormatting sqref="N13:N17">
    <cfRule type="expression" dxfId="574" priority="10">
      <formula>(dms_FRCPlength_Num)&lt;5</formula>
    </cfRule>
  </conditionalFormatting>
  <conditionalFormatting sqref="C20:C24 C13:C17 E13:F17 E20:F24 H13:H17 J13:N17">
    <cfRule type="expression" dxfId="573" priority="9">
      <formula>dms_TradingName="Western Power (D)"</formula>
    </cfRule>
  </conditionalFormatting>
  <conditionalFormatting sqref="D13:D17 D20:D24">
    <cfRule type="expression" dxfId="572" priority="8">
      <formula>dms_TradingName="Western Power (D)"</formula>
    </cfRule>
  </conditionalFormatting>
  <conditionalFormatting sqref="G20:G24 G13:G17">
    <cfRule type="expression" dxfId="571" priority="7">
      <formula>dms_TradingName="Western Power (D)"</formula>
    </cfRule>
  </conditionalFormatting>
  <conditionalFormatting sqref="I13:I17">
    <cfRule type="expression" dxfId="570" priority="6">
      <formula>dms_TradingName="Western Power (D)"</formula>
    </cfRule>
  </conditionalFormatting>
  <conditionalFormatting sqref="L20:L24">
    <cfRule type="expression" dxfId="569" priority="5">
      <formula>(dms_FRCPlength_Num)&lt;3</formula>
    </cfRule>
  </conditionalFormatting>
  <conditionalFormatting sqref="M20:M24">
    <cfRule type="expression" dxfId="568" priority="4">
      <formula>(dms_FRCPlength_Num)&lt;4</formula>
    </cfRule>
  </conditionalFormatting>
  <conditionalFormatting sqref="N20:N24">
    <cfRule type="expression" dxfId="567" priority="3">
      <formula>(dms_FRCPlength_Num)&lt;5</formula>
    </cfRule>
  </conditionalFormatting>
  <conditionalFormatting sqref="H20:H24 J20:N24">
    <cfRule type="expression" dxfId="566" priority="2">
      <formula>dms_TradingName="Western Power (D)"</formula>
    </cfRule>
  </conditionalFormatting>
  <conditionalFormatting sqref="I20:I24">
    <cfRule type="expression" dxfId="565" priority="1">
      <formula>dms_TradingName="Western Power (D)"</formula>
    </cfRule>
  </conditionalFormatting>
  <dataValidations count="2">
    <dataValidation allowBlank="1" showInputMessage="1" showErrorMessage="1" prompt="e.g. materials" sqref="C23:N23 C16:N16" xr:uid="{00000000-0002-0000-2100-000000000000}"/>
    <dataValidation allowBlank="1" showInputMessage="1" showErrorMessage="1" prompt="eg. Solar feed-in tariff payments, jurisdictional levies." sqref="C24:N24 C17:N17" xr:uid="{00000000-0002-0000-2100-000001000000}"/>
  </dataValidations>
  <pageMargins left="0.7" right="0.7" top="0.75" bottom="0.75" header="0.3" footer="0.3"/>
  <pageSetup paperSize="9" orientation="portrait" horizontalDpi="4294967293"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5"/>
  </sheetPr>
  <dimension ref="A1:K39"/>
  <sheetViews>
    <sheetView showGridLines="0" workbookViewId="0"/>
  </sheetViews>
  <sheetFormatPr defaultColWidth="10.6640625" defaultRowHeight="13.8" outlineLevelRow="1" x14ac:dyDescent="0.45"/>
  <cols>
    <col min="1" max="1" width="20.1328125" style="854" customWidth="1"/>
    <col min="2" max="2" width="77.6640625" style="1150" customWidth="1"/>
    <col min="3" max="9" width="19.6640625" style="1150" customWidth="1"/>
    <col min="10" max="10" width="13.1328125" style="1150" customWidth="1"/>
    <col min="11" max="16384" width="10.6640625" style="1150"/>
  </cols>
  <sheetData>
    <row r="1" spans="1:11" ht="20.100000000000001" x14ac:dyDescent="0.35">
      <c r="A1" s="70">
        <f>IF(SUM($A11:$A1001)&gt;0,1,0)</f>
        <v>0</v>
      </c>
      <c r="B1" s="1147" t="s">
        <v>730</v>
      </c>
      <c r="C1" s="1148"/>
      <c r="D1" s="1148"/>
      <c r="E1" s="1148"/>
      <c r="F1" s="1148"/>
      <c r="G1" s="1148"/>
      <c r="H1" s="1148"/>
      <c r="I1" s="1148"/>
      <c r="J1" s="1149"/>
    </row>
    <row r="2" spans="1:11" ht="20.100000000000001" x14ac:dyDescent="0.45">
      <c r="B2" s="856" t="s">
        <v>731</v>
      </c>
      <c r="C2" s="1148"/>
      <c r="D2" s="1148"/>
      <c r="E2" s="1148"/>
      <c r="F2" s="1148"/>
      <c r="G2" s="1148"/>
      <c r="H2" s="1148"/>
      <c r="I2" s="1148"/>
      <c r="J2" s="1149"/>
    </row>
    <row r="3" spans="1:11" ht="20.100000000000001" x14ac:dyDescent="0.45">
      <c r="B3" s="858" t="s">
        <v>732</v>
      </c>
      <c r="C3" s="1148"/>
      <c r="D3" s="1148"/>
      <c r="E3" s="1148"/>
      <c r="F3" s="1148"/>
      <c r="G3" s="1148"/>
      <c r="H3" s="1148"/>
      <c r="I3" s="1148"/>
      <c r="J3" s="1149"/>
    </row>
    <row r="4" spans="1:11" ht="22.2" x14ac:dyDescent="0.45">
      <c r="B4" s="329" t="s">
        <v>1051</v>
      </c>
      <c r="C4" s="860"/>
      <c r="D4" s="860"/>
      <c r="E4" s="860"/>
      <c r="F4" s="860"/>
      <c r="G4" s="860"/>
      <c r="H4" s="860"/>
      <c r="I4" s="860"/>
      <c r="J4" s="1151"/>
    </row>
    <row r="6" spans="1:11" ht="14.4" x14ac:dyDescent="0.45">
      <c r="B6" s="2381" t="s">
        <v>1052</v>
      </c>
      <c r="C6" s="2383"/>
      <c r="D6" s="505"/>
      <c r="H6" s="505"/>
      <c r="I6" s="505"/>
      <c r="J6" s="505"/>
      <c r="K6" s="505"/>
    </row>
    <row r="7" spans="1:11" x14ac:dyDescent="0.45">
      <c r="C7" s="505"/>
      <c r="D7" s="505"/>
      <c r="H7" s="505"/>
      <c r="I7" s="505"/>
      <c r="J7" s="505"/>
      <c r="K7" s="505"/>
    </row>
    <row r="8" spans="1:11" x14ac:dyDescent="0.45">
      <c r="B8" s="2462" t="s">
        <v>1053</v>
      </c>
      <c r="C8" s="2462"/>
      <c r="D8" s="505"/>
      <c r="H8" s="505"/>
      <c r="I8" s="505"/>
      <c r="J8" s="505"/>
      <c r="K8" s="505"/>
    </row>
    <row r="9" spans="1:11" ht="82.5" customHeight="1" x14ac:dyDescent="0.45">
      <c r="B9" s="2463" t="s">
        <v>1727</v>
      </c>
      <c r="C9" s="2464"/>
      <c r="D9" s="505"/>
      <c r="G9" s="505"/>
      <c r="H9" s="505"/>
      <c r="I9" s="505"/>
      <c r="J9" s="505"/>
      <c r="K9" s="505"/>
    </row>
    <row r="10" spans="1:11" x14ac:dyDescent="0.45">
      <c r="B10" s="1152"/>
      <c r="C10" s="505"/>
      <c r="D10" s="505"/>
      <c r="E10" s="505"/>
      <c r="F10" s="505"/>
      <c r="G10" s="505"/>
      <c r="H10" s="505"/>
      <c r="I10" s="505"/>
      <c r="J10" s="505"/>
      <c r="K10" s="505"/>
    </row>
    <row r="11" spans="1:11" s="1154" customFormat="1" ht="18.600000000000001" thickBot="1" x14ac:dyDescent="0.5">
      <c r="A11" s="854"/>
      <c r="B11" s="253" t="s">
        <v>1054</v>
      </c>
      <c r="C11" s="1153"/>
      <c r="D11" s="1153"/>
      <c r="E11" s="1153"/>
      <c r="F11" s="1153"/>
      <c r="G11" s="1153"/>
      <c r="H11" s="1153"/>
      <c r="I11" s="1153"/>
    </row>
    <row r="12" spans="1:11" s="1154" customFormat="1" ht="14.4" thickBot="1" x14ac:dyDescent="0.5">
      <c r="A12" s="854"/>
      <c r="B12" s="2132"/>
      <c r="C12" s="2465" t="s">
        <v>1055</v>
      </c>
      <c r="D12" s="2466"/>
      <c r="E12" s="2456" t="s">
        <v>1056</v>
      </c>
      <c r="F12" s="2457"/>
      <c r="G12" s="2457"/>
      <c r="H12" s="2457"/>
      <c r="I12" s="2458"/>
    </row>
    <row r="13" spans="1:11" ht="14.1" x14ac:dyDescent="0.45">
      <c r="B13" s="2137"/>
      <c r="C13" s="2459" t="s">
        <v>63</v>
      </c>
      <c r="D13" s="2460"/>
      <c r="E13" s="2460"/>
      <c r="F13" s="2460"/>
      <c r="G13" s="2460"/>
      <c r="H13" s="2460"/>
      <c r="I13" s="2461"/>
    </row>
    <row r="14" spans="1:11" ht="14.4" thickBot="1" x14ac:dyDescent="0.5">
      <c r="B14" s="2133"/>
      <c r="C14" s="1155" t="s">
        <v>734</v>
      </c>
      <c r="D14" s="1156" t="s">
        <v>735</v>
      </c>
      <c r="E14" s="1156" t="s">
        <v>736</v>
      </c>
      <c r="F14" s="1156" t="s">
        <v>737</v>
      </c>
      <c r="G14" s="1156" t="s">
        <v>738</v>
      </c>
      <c r="H14" s="1156" t="s">
        <v>739</v>
      </c>
      <c r="I14" s="1157" t="s">
        <v>740</v>
      </c>
    </row>
    <row r="15" spans="1:11" ht="15.6" x14ac:dyDescent="0.45">
      <c r="B15" s="1158" t="s">
        <v>987</v>
      </c>
      <c r="C15" s="1159"/>
      <c r="D15" s="1159"/>
      <c r="E15" s="1160"/>
      <c r="F15" s="1159"/>
      <c r="G15" s="1159"/>
      <c r="H15" s="1159"/>
      <c r="I15" s="1161"/>
    </row>
    <row r="16" spans="1:11" outlineLevel="1" x14ac:dyDescent="0.45">
      <c r="A16" s="1671"/>
      <c r="B16" s="1162" t="str">
        <f>'2.14'!D25</f>
        <v>CPI</v>
      </c>
      <c r="C16" s="1913">
        <f>'2.14'!R25</f>
        <v>0.02</v>
      </c>
      <c r="D16" s="1914">
        <f>'2.14'!S25</f>
        <v>2.2499999999999999E-2</v>
      </c>
      <c r="E16" s="1909">
        <f>'2.14'!T25</f>
        <v>2.4248746575396662E-2</v>
      </c>
      <c r="F16" s="1910">
        <f>'2.14'!U25</f>
        <v>2.4248746575396662E-2</v>
      </c>
      <c r="G16" s="1910">
        <f>'2.14'!V25</f>
        <v>2.4248746575396662E-2</v>
      </c>
      <c r="H16" s="1910">
        <f>'2.14'!W25</f>
        <v>2.4248746575396662E-2</v>
      </c>
      <c r="I16" s="1911">
        <f>'2.14'!X25</f>
        <v>2.4248746575396662E-2</v>
      </c>
    </row>
    <row r="17" spans="1:9" outlineLevel="1" x14ac:dyDescent="0.45">
      <c r="A17" s="1671"/>
      <c r="B17" s="1162" t="str">
        <f>'2.14'!D26</f>
        <v>Real labour input cost escalation</v>
      </c>
      <c r="C17" s="1915">
        <f>'2.14'!R26</f>
        <v>0</v>
      </c>
      <c r="D17" s="1916">
        <f>'2.14'!S26</f>
        <v>0</v>
      </c>
      <c r="E17" s="1906">
        <f>'2.14'!T26</f>
        <v>9.0000000000000011E-3</v>
      </c>
      <c r="F17" s="1907">
        <f>'2.14'!U26</f>
        <v>9.9999999999999985E-3</v>
      </c>
      <c r="G17" s="1907">
        <f>'2.14'!V26</f>
        <v>1.2E-2</v>
      </c>
      <c r="H17" s="1907">
        <f>'2.14'!W26</f>
        <v>1.3000000000000001E-2</v>
      </c>
      <c r="I17" s="1908">
        <f>'2.14'!X26</f>
        <v>1.0999999999999999E-2</v>
      </c>
    </row>
    <row r="18" spans="1:9" outlineLevel="1" x14ac:dyDescent="0.45">
      <c r="A18" s="1671"/>
      <c r="B18" s="1162"/>
      <c r="C18" s="1163"/>
      <c r="D18" s="1164"/>
      <c r="E18" s="1570"/>
      <c r="F18" s="1571"/>
      <c r="G18" s="1571"/>
      <c r="H18" s="1571"/>
      <c r="I18" s="1569"/>
    </row>
    <row r="19" spans="1:9" outlineLevel="1" x14ac:dyDescent="0.45">
      <c r="A19" s="1671"/>
      <c r="B19" s="1162"/>
      <c r="C19" s="1163"/>
      <c r="D19" s="1164"/>
      <c r="E19" s="1570"/>
      <c r="F19" s="1571"/>
      <c r="G19" s="1571"/>
      <c r="H19" s="1571"/>
      <c r="I19" s="1569"/>
    </row>
    <row r="20" spans="1:9" outlineLevel="1" x14ac:dyDescent="0.45">
      <c r="A20" s="1671"/>
      <c r="B20" s="1162"/>
      <c r="C20" s="1163"/>
      <c r="D20" s="1164"/>
      <c r="E20" s="1570"/>
      <c r="F20" s="1571"/>
      <c r="G20" s="1571"/>
      <c r="H20" s="1571"/>
      <c r="I20" s="1569"/>
    </row>
    <row r="21" spans="1:9" outlineLevel="1" x14ac:dyDescent="0.45">
      <c r="A21" s="1671"/>
      <c r="B21" s="1162"/>
      <c r="C21" s="1163"/>
      <c r="D21" s="1164"/>
      <c r="E21" s="1570"/>
      <c r="F21" s="1571"/>
      <c r="G21" s="1571"/>
      <c r="H21" s="1571"/>
      <c r="I21" s="1569"/>
    </row>
    <row r="22" spans="1:9" outlineLevel="1" x14ac:dyDescent="0.45">
      <c r="A22" s="1671"/>
      <c r="B22" s="1865"/>
      <c r="C22" s="1866"/>
      <c r="D22" s="1867"/>
      <c r="E22" s="1594"/>
      <c r="F22" s="1595"/>
      <c r="G22" s="1595"/>
      <c r="H22" s="1595"/>
      <c r="I22" s="1593"/>
    </row>
    <row r="23" spans="1:9" ht="14.1" outlineLevel="1" x14ac:dyDescent="0.45">
      <c r="A23" s="1671"/>
      <c r="B23" s="1868"/>
      <c r="C23" s="1869"/>
      <c r="D23" s="1870"/>
      <c r="E23" s="1864"/>
      <c r="F23" s="1864"/>
      <c r="G23" s="1864"/>
      <c r="H23" s="1864"/>
      <c r="I23" s="1864"/>
    </row>
    <row r="24" spans="1:9" ht="15.9" thickBot="1" x14ac:dyDescent="0.5">
      <c r="B24" s="1165" t="s">
        <v>1002</v>
      </c>
      <c r="C24" s="1166"/>
      <c r="D24" s="1167"/>
      <c r="E24" s="1168"/>
      <c r="F24" s="1167"/>
      <c r="G24" s="1167"/>
      <c r="H24" s="1167"/>
      <c r="I24" s="1169"/>
    </row>
    <row r="25" spans="1:9" outlineLevel="1" x14ac:dyDescent="0.45">
      <c r="B25" s="1871" t="str">
        <f>'2.14'!D30</f>
        <v>CPI</v>
      </c>
      <c r="C25" s="1912">
        <f>'2.14'!R30</f>
        <v>0.02</v>
      </c>
      <c r="D25" s="1911">
        <f>'2.14'!S30</f>
        <v>2.2499999999999999E-2</v>
      </c>
      <c r="E25" s="1909">
        <f>'2.14'!T30</f>
        <v>2.4248746575396662E-2</v>
      </c>
      <c r="F25" s="1910">
        <f>'2.14'!U30</f>
        <v>2.4248746575396662E-2</v>
      </c>
      <c r="G25" s="1910">
        <f>'2.14'!V30</f>
        <v>2.4248746575396662E-2</v>
      </c>
      <c r="H25" s="1910">
        <f>'2.14'!W30</f>
        <v>2.4248746575396662E-2</v>
      </c>
      <c r="I25" s="1911">
        <f>'2.14'!X30</f>
        <v>2.4248746575396662E-2</v>
      </c>
    </row>
    <row r="26" spans="1:9" outlineLevel="1" x14ac:dyDescent="0.45">
      <c r="A26" s="1671"/>
      <c r="B26" s="1162" t="str">
        <f>'2.14'!D31</f>
        <v>Real labour escalation</v>
      </c>
      <c r="C26" s="1906">
        <f>'2.14'!R31</f>
        <v>4.0000000000000001E-3</v>
      </c>
      <c r="D26" s="1906">
        <f>'2.14'!S31</f>
        <v>7.0000000000000001E-3</v>
      </c>
      <c r="E26" s="1906">
        <f>'2.14'!T31</f>
        <v>9.0000000000000011E-3</v>
      </c>
      <c r="F26" s="1907">
        <f>'2.14'!U31</f>
        <v>9.9999999999999985E-3</v>
      </c>
      <c r="G26" s="1907">
        <f>'2.14'!V31</f>
        <v>1.2E-2</v>
      </c>
      <c r="H26" s="1907">
        <f>'2.14'!W31</f>
        <v>1.3000000000000001E-2</v>
      </c>
      <c r="I26" s="1908">
        <f>'2.14'!X31</f>
        <v>1.0999999999999999E-2</v>
      </c>
    </row>
    <row r="27" spans="1:9" outlineLevel="1" x14ac:dyDescent="0.45">
      <c r="A27" s="1671"/>
      <c r="B27" s="1162"/>
      <c r="C27" s="1568"/>
      <c r="D27" s="1569"/>
      <c r="E27" s="1570"/>
      <c r="F27" s="1571"/>
      <c r="G27" s="1571"/>
      <c r="H27" s="1571"/>
      <c r="I27" s="1569"/>
    </row>
    <row r="28" spans="1:9" outlineLevel="1" x14ac:dyDescent="0.45">
      <c r="A28" s="1671"/>
      <c r="B28" s="1162"/>
      <c r="C28" s="1568"/>
      <c r="D28" s="1569"/>
      <c r="E28" s="1570"/>
      <c r="F28" s="1571"/>
      <c r="G28" s="1571"/>
      <c r="H28" s="1571"/>
      <c r="I28" s="1569"/>
    </row>
    <row r="29" spans="1:9" outlineLevel="1" x14ac:dyDescent="0.45">
      <c r="A29" s="1671"/>
      <c r="B29" s="1162"/>
      <c r="C29" s="1568"/>
      <c r="D29" s="1569"/>
      <c r="E29" s="1570"/>
      <c r="F29" s="1571"/>
      <c r="G29" s="1571"/>
      <c r="H29" s="1571"/>
      <c r="I29" s="1569"/>
    </row>
    <row r="30" spans="1:9" outlineLevel="1" x14ac:dyDescent="0.45">
      <c r="A30" s="1671"/>
      <c r="B30" s="1162"/>
      <c r="C30" s="1568"/>
      <c r="D30" s="1569"/>
      <c r="E30" s="1570"/>
      <c r="F30" s="1571"/>
      <c r="G30" s="1571"/>
      <c r="H30" s="1571"/>
      <c r="I30" s="1569"/>
    </row>
    <row r="31" spans="1:9" outlineLevel="1" x14ac:dyDescent="0.45">
      <c r="A31" s="1671"/>
      <c r="B31" s="1162"/>
      <c r="C31" s="1568"/>
      <c r="D31" s="1569"/>
      <c r="E31" s="1570"/>
      <c r="F31" s="1571"/>
      <c r="G31" s="1571"/>
      <c r="H31" s="1571"/>
      <c r="I31" s="1569"/>
    </row>
    <row r="32" spans="1:9" outlineLevel="1" x14ac:dyDescent="0.45">
      <c r="A32" s="1671"/>
      <c r="B32" s="1162"/>
      <c r="C32" s="1568"/>
      <c r="D32" s="1569"/>
      <c r="E32" s="1570"/>
      <c r="F32" s="1571"/>
      <c r="G32" s="1571"/>
      <c r="H32" s="1571"/>
      <c r="I32" s="1569"/>
    </row>
    <row r="33" spans="1:9" outlineLevel="1" x14ac:dyDescent="0.45">
      <c r="A33" s="1671"/>
      <c r="B33" s="1162"/>
      <c r="C33" s="1568"/>
      <c r="D33" s="1569"/>
      <c r="E33" s="1570"/>
      <c r="F33" s="1571"/>
      <c r="G33" s="1571"/>
      <c r="H33" s="1571"/>
      <c r="I33" s="1569"/>
    </row>
    <row r="34" spans="1:9" outlineLevel="1" x14ac:dyDescent="0.45">
      <c r="A34" s="1671"/>
      <c r="B34" s="1162"/>
      <c r="C34" s="1568"/>
      <c r="D34" s="1569"/>
      <c r="E34" s="1570"/>
      <c r="F34" s="1571"/>
      <c r="G34" s="1571"/>
      <c r="H34" s="1571"/>
      <c r="I34" s="1569"/>
    </row>
    <row r="35" spans="1:9" outlineLevel="1" x14ac:dyDescent="0.45">
      <c r="A35" s="1671"/>
      <c r="B35" s="1162"/>
      <c r="C35" s="1568"/>
      <c r="D35" s="1569"/>
      <c r="E35" s="1570"/>
      <c r="F35" s="1571"/>
      <c r="G35" s="1571"/>
      <c r="H35" s="1571"/>
      <c r="I35" s="1569"/>
    </row>
    <row r="36" spans="1:9" outlineLevel="1" x14ac:dyDescent="0.45">
      <c r="A36" s="1671"/>
      <c r="B36" s="1162"/>
      <c r="C36" s="1568"/>
      <c r="D36" s="1569"/>
      <c r="E36" s="1570"/>
      <c r="F36" s="1571"/>
      <c r="G36" s="1571"/>
      <c r="H36" s="1571"/>
      <c r="I36" s="1569"/>
    </row>
    <row r="37" spans="1:9" outlineLevel="1" x14ac:dyDescent="0.45">
      <c r="A37" s="1671"/>
      <c r="B37" s="1162"/>
      <c r="C37" s="1568"/>
      <c r="D37" s="1569"/>
      <c r="E37" s="1570"/>
      <c r="F37" s="1571"/>
      <c r="G37" s="1571"/>
      <c r="H37" s="1571"/>
      <c r="I37" s="1569"/>
    </row>
    <row r="38" spans="1:9" outlineLevel="1" x14ac:dyDescent="0.45">
      <c r="A38" s="1671"/>
      <c r="B38" s="1162"/>
      <c r="C38" s="1568"/>
      <c r="D38" s="1569"/>
      <c r="E38" s="1570"/>
      <c r="F38" s="1571"/>
      <c r="G38" s="1571"/>
      <c r="H38" s="1571"/>
      <c r="I38" s="1569"/>
    </row>
    <row r="39" spans="1:9" ht="12.3" x14ac:dyDescent="0.35">
      <c r="A39" s="70"/>
      <c r="B39" s="15"/>
      <c r="C39" s="1766"/>
      <c r="D39" s="1767"/>
      <c r="E39" s="70"/>
      <c r="F39" s="70"/>
      <c r="G39" s="70"/>
      <c r="H39" s="70"/>
      <c r="I39" s="70"/>
    </row>
  </sheetData>
  <mergeCells count="7">
    <mergeCell ref="E12:I12"/>
    <mergeCell ref="C13:I13"/>
    <mergeCell ref="B6:C6"/>
    <mergeCell ref="B8:C8"/>
    <mergeCell ref="B9:C9"/>
    <mergeCell ref="B12:B14"/>
    <mergeCell ref="C12:D12"/>
  </mergeCells>
  <conditionalFormatting sqref="I24 I16:I22">
    <cfRule type="expression" dxfId="564" priority="19">
      <formula>(dms_FRCPlength_Num)&lt;5</formula>
    </cfRule>
  </conditionalFormatting>
  <conditionalFormatting sqref="G24 G16:G22">
    <cfRule type="expression" dxfId="563" priority="21">
      <formula>(dms_FRCPlength_Num)&lt;3</formula>
    </cfRule>
  </conditionalFormatting>
  <conditionalFormatting sqref="H24 H16:H22">
    <cfRule type="expression" dxfId="562" priority="20">
      <formula>(dms_FRCPlength_Num)&lt;4</formula>
    </cfRule>
  </conditionalFormatting>
  <conditionalFormatting sqref="I17:I22">
    <cfRule type="expression" dxfId="561" priority="16">
      <formula>(dms_FRCPlength_Num)&lt;5</formula>
    </cfRule>
  </conditionalFormatting>
  <conditionalFormatting sqref="G17:G22">
    <cfRule type="expression" dxfId="560" priority="18">
      <formula>(dms_FRCPlength_Num)&lt;3</formula>
    </cfRule>
  </conditionalFormatting>
  <conditionalFormatting sqref="H17:H22">
    <cfRule type="expression" dxfId="559" priority="17">
      <formula>(dms_FRCPlength_Num)&lt;4</formula>
    </cfRule>
  </conditionalFormatting>
  <conditionalFormatting sqref="I27:I38">
    <cfRule type="expression" dxfId="558" priority="13">
      <formula>(dms_FRCPlength_Num)&lt;5</formula>
    </cfRule>
  </conditionalFormatting>
  <conditionalFormatting sqref="G27:G38">
    <cfRule type="expression" dxfId="557" priority="15">
      <formula>(dms_FRCPlength_Num)&lt;3</formula>
    </cfRule>
  </conditionalFormatting>
  <conditionalFormatting sqref="H27:H38">
    <cfRule type="expression" dxfId="556" priority="14">
      <formula>(dms_FRCPlength_Num)&lt;4</formula>
    </cfRule>
  </conditionalFormatting>
  <conditionalFormatting sqref="I25:I26">
    <cfRule type="expression" dxfId="555" priority="4">
      <formula>(dms_FRCPlength_Num)&lt;5</formula>
    </cfRule>
  </conditionalFormatting>
  <conditionalFormatting sqref="G25:G26">
    <cfRule type="expression" dxfId="554" priority="6">
      <formula>(dms_FRCPlength_Num)&lt;3</formula>
    </cfRule>
  </conditionalFormatting>
  <conditionalFormatting sqref="H25:H26">
    <cfRule type="expression" dxfId="553" priority="5">
      <formula>(dms_FRCPlength_Num)&lt;4</formula>
    </cfRule>
  </conditionalFormatting>
  <conditionalFormatting sqref="I26">
    <cfRule type="expression" dxfId="552" priority="1">
      <formula>(dms_FRCPlength_Num)&lt;5</formula>
    </cfRule>
  </conditionalFormatting>
  <conditionalFormatting sqref="G26">
    <cfRule type="expression" dxfId="551" priority="3">
      <formula>(dms_FRCPlength_Num)&lt;3</formula>
    </cfRule>
  </conditionalFormatting>
  <conditionalFormatting sqref="H26">
    <cfRule type="expression" dxfId="550" priority="2">
      <formula>(dms_FRCPlength_Num)&lt;4</formula>
    </cfRule>
  </conditionalFormatting>
  <dataValidations count="1">
    <dataValidation allowBlank="1" showInputMessage="1" showErrorMessage="1" sqref="C16:I38" xr:uid="{00000000-0002-0000-2200-000000000000}"/>
  </dataValidation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5"/>
  </sheetPr>
  <dimension ref="A1:P39"/>
  <sheetViews>
    <sheetView showGridLines="0" zoomScale="85" zoomScaleNormal="85" workbookViewId="0"/>
  </sheetViews>
  <sheetFormatPr defaultColWidth="9.33203125" defaultRowHeight="13.8" outlineLevelRow="1" x14ac:dyDescent="0.45"/>
  <cols>
    <col min="1" max="1" width="20.1328125" style="854" customWidth="1"/>
    <col min="2" max="2" width="51.796875" style="505" customWidth="1"/>
    <col min="3" max="12" width="21.796875" style="505" customWidth="1"/>
    <col min="13" max="16384" width="9.33203125" style="505"/>
  </cols>
  <sheetData>
    <row r="1" spans="1:16" s="561" customFormat="1" ht="20.399999999999999" x14ac:dyDescent="0.75">
      <c r="A1" s="70">
        <f>IF(SUM($A11:$A1000)&gt;0,1,0)</f>
        <v>0</v>
      </c>
      <c r="B1" s="247" t="s">
        <v>730</v>
      </c>
      <c r="C1" s="247"/>
      <c r="D1" s="244"/>
      <c r="E1" s="244"/>
      <c r="F1" s="244"/>
      <c r="G1" s="244"/>
      <c r="H1" s="244"/>
      <c r="I1" s="244"/>
      <c r="J1" s="244"/>
      <c r="K1" s="244"/>
      <c r="L1" s="244"/>
    </row>
    <row r="2" spans="1:16" s="561" customFormat="1" ht="20.399999999999999" x14ac:dyDescent="0.75">
      <c r="A2" s="854"/>
      <c r="B2" s="856" t="s">
        <v>731</v>
      </c>
      <c r="C2" s="246"/>
      <c r="D2" s="244"/>
      <c r="E2" s="244"/>
      <c r="F2" s="244"/>
      <c r="G2" s="244"/>
      <c r="H2" s="244"/>
      <c r="I2" s="244"/>
      <c r="J2" s="244"/>
      <c r="K2" s="244"/>
      <c r="L2" s="244"/>
    </row>
    <row r="3" spans="1:16" s="561" customFormat="1" ht="20.399999999999999" x14ac:dyDescent="0.75">
      <c r="A3" s="854"/>
      <c r="B3" s="858" t="s">
        <v>732</v>
      </c>
      <c r="C3" s="247"/>
      <c r="D3" s="248"/>
      <c r="E3" s="248"/>
      <c r="F3" s="248"/>
      <c r="G3" s="248"/>
      <c r="H3" s="248"/>
      <c r="I3" s="248"/>
      <c r="J3" s="248"/>
      <c r="K3" s="248"/>
      <c r="L3" s="248"/>
    </row>
    <row r="4" spans="1:16" s="561" customFormat="1" ht="20.100000000000001" x14ac:dyDescent="0.45">
      <c r="A4" s="854"/>
      <c r="B4" s="329" t="s">
        <v>1057</v>
      </c>
      <c r="C4" s="329"/>
      <c r="D4" s="329"/>
      <c r="E4" s="329"/>
      <c r="F4" s="329"/>
      <c r="G4" s="329"/>
      <c r="H4" s="329"/>
      <c r="I4" s="329"/>
      <c r="J4" s="329"/>
      <c r="K4" s="329"/>
      <c r="L4" s="329"/>
    </row>
    <row r="5" spans="1:16" s="561" customFormat="1" ht="14.1" x14ac:dyDescent="0.5">
      <c r="A5" s="854"/>
      <c r="B5" s="251"/>
      <c r="C5" s="251"/>
      <c r="D5" s="251"/>
      <c r="E5" s="251"/>
      <c r="F5" s="251"/>
      <c r="G5" s="251"/>
      <c r="H5" s="251"/>
      <c r="I5" s="251"/>
      <c r="J5" s="251"/>
      <c r="K5" s="251"/>
      <c r="L5" s="251"/>
    </row>
    <row r="6" spans="1:16" s="561" customFormat="1" ht="14.4" x14ac:dyDescent="0.5">
      <c r="A6" s="854"/>
      <c r="B6" s="2381" t="s">
        <v>1058</v>
      </c>
      <c r="C6" s="2382"/>
      <c r="D6" s="2382"/>
      <c r="E6" s="2382"/>
      <c r="F6" s="2382"/>
      <c r="G6" s="2383"/>
      <c r="H6" s="251"/>
      <c r="I6" s="251"/>
      <c r="J6" s="251"/>
      <c r="K6" s="251"/>
      <c r="L6" s="251"/>
    </row>
    <row r="7" spans="1:16" s="561" customFormat="1" ht="14.4" thickBot="1" x14ac:dyDescent="0.55000000000000004">
      <c r="A7" s="854"/>
      <c r="B7" s="251"/>
      <c r="C7" s="251"/>
      <c r="D7" s="251"/>
      <c r="E7" s="251"/>
      <c r="F7" s="251"/>
      <c r="G7" s="251"/>
      <c r="H7" s="251"/>
      <c r="I7" s="251"/>
      <c r="J7" s="251"/>
      <c r="K7" s="251"/>
      <c r="L7" s="251"/>
      <c r="P7" s="1170"/>
    </row>
    <row r="8" spans="1:16" ht="26.1" thickBot="1" x14ac:dyDescent="0.5">
      <c r="B8" s="1171" t="s">
        <v>1053</v>
      </c>
      <c r="C8" s="1172"/>
      <c r="D8" s="1172"/>
      <c r="E8" s="1172"/>
      <c r="F8" s="1172"/>
      <c r="G8" s="1172"/>
      <c r="H8" s="1172"/>
      <c r="J8" s="2480" t="s">
        <v>1059</v>
      </c>
      <c r="K8" s="2481"/>
      <c r="L8" s="2482"/>
    </row>
    <row r="9" spans="1:16" ht="52.5" customHeight="1" x14ac:dyDescent="0.6">
      <c r="B9" s="2483" t="s">
        <v>1728</v>
      </c>
      <c r="C9" s="2484"/>
      <c r="D9" s="2484"/>
      <c r="E9" s="2484"/>
      <c r="F9" s="2484"/>
      <c r="G9" s="2484"/>
      <c r="H9" s="2485"/>
      <c r="J9" s="2486" t="s">
        <v>1729</v>
      </c>
      <c r="K9" s="2487"/>
      <c r="L9" s="2488" t="s">
        <v>9</v>
      </c>
    </row>
    <row r="10" spans="1:16" ht="15.9" thickBot="1" x14ac:dyDescent="0.5">
      <c r="B10" s="2490" t="s">
        <v>1060</v>
      </c>
      <c r="C10" s="2491"/>
      <c r="D10" s="2491"/>
      <c r="E10" s="2491"/>
      <c r="F10" s="2491"/>
      <c r="G10" s="2491"/>
      <c r="H10" s="2492"/>
      <c r="J10" s="2493" t="s">
        <v>1061</v>
      </c>
      <c r="K10" s="2494"/>
      <c r="L10" s="2489"/>
    </row>
    <row r="11" spans="1:16" ht="23.4" thickBot="1" x14ac:dyDescent="0.5">
      <c r="J11" s="2467" t="s">
        <v>1062</v>
      </c>
      <c r="K11" s="2468"/>
      <c r="L11" s="1173" t="s">
        <v>1050</v>
      </c>
    </row>
    <row r="12" spans="1:16" ht="10.199999999999999" x14ac:dyDescent="0.35">
      <c r="A12" s="505"/>
    </row>
    <row r="13" spans="1:16" ht="14.1" thickBot="1" x14ac:dyDescent="0.5"/>
    <row r="14" spans="1:16" s="1174" customFormat="1" ht="18.600000000000001" thickBot="1" x14ac:dyDescent="0.5">
      <c r="A14" s="854"/>
      <c r="B14" s="1090" t="s">
        <v>1063</v>
      </c>
      <c r="C14" s="865"/>
      <c r="D14" s="865"/>
      <c r="E14" s="865"/>
      <c r="F14" s="865"/>
      <c r="G14" s="865"/>
      <c r="H14" s="865"/>
      <c r="I14" s="865"/>
      <c r="J14" s="865"/>
      <c r="K14" s="865"/>
      <c r="L14" s="1107"/>
    </row>
    <row r="15" spans="1:16" outlineLevel="1" x14ac:dyDescent="0.45">
      <c r="B15" s="270"/>
      <c r="C15" s="2469" t="s">
        <v>692</v>
      </c>
      <c r="D15" s="2470"/>
      <c r="E15" s="2470"/>
      <c r="F15" s="2470"/>
      <c r="G15" s="2471"/>
      <c r="H15" s="2471"/>
      <c r="I15" s="2471"/>
      <c r="J15" s="2471"/>
      <c r="K15" s="2471"/>
      <c r="L15" s="2472"/>
    </row>
    <row r="16" spans="1:16" ht="14.1" outlineLevel="1" thickBot="1" x14ac:dyDescent="0.5">
      <c r="B16" s="270"/>
      <c r="C16" s="2473" t="s">
        <v>1073</v>
      </c>
      <c r="D16" s="2474"/>
      <c r="E16" s="2474"/>
      <c r="F16" s="2474"/>
      <c r="G16" s="2475"/>
      <c r="H16" s="2475"/>
      <c r="I16" s="2475"/>
      <c r="J16" s="2475"/>
      <c r="K16" s="2475"/>
      <c r="L16" s="2476"/>
    </row>
    <row r="17" spans="1:12" ht="14.1" outlineLevel="1" thickBot="1" x14ac:dyDescent="0.5">
      <c r="B17" s="959"/>
      <c r="C17" s="2030" t="s">
        <v>1048</v>
      </c>
      <c r="D17" s="2031" t="s">
        <v>1049</v>
      </c>
      <c r="E17" s="1126" t="s">
        <v>1050</v>
      </c>
      <c r="F17" s="1126" t="s">
        <v>734</v>
      </c>
      <c r="G17" s="1126" t="s">
        <v>735</v>
      </c>
      <c r="H17" s="538" t="s">
        <v>736</v>
      </c>
      <c r="I17" s="538" t="s">
        <v>737</v>
      </c>
      <c r="J17" s="538" t="s">
        <v>738</v>
      </c>
      <c r="K17" s="538" t="s">
        <v>739</v>
      </c>
      <c r="L17" s="539" t="s">
        <v>740</v>
      </c>
    </row>
    <row r="18" spans="1:12" outlineLevel="1" x14ac:dyDescent="0.45">
      <c r="B18" s="1175" t="s">
        <v>1064</v>
      </c>
      <c r="C18" s="2029"/>
      <c r="D18" s="299"/>
      <c r="E18" s="1617">
        <f>('[5]Input|Reported opex'!$L$32+'[5]Input|Reported opex'!$L$42)*(1+'[5]Input|Rate of change'!$M$12)^0.5*(1+'[5]Input|Rate of change'!$N$12)*(1+'[5]Input|Rate of change'!$O$12)*10^6</f>
        <v>75768918.78112258</v>
      </c>
      <c r="F18" s="1617">
        <f>'2.1'!R158</f>
        <v>75793555.074662954</v>
      </c>
      <c r="G18" s="1917">
        <f>'2.1'!S158</f>
        <v>75793555.074662954</v>
      </c>
      <c r="H18" s="1920">
        <f>SUM('2.16'!T25:T26)</f>
        <v>63292621.077494882</v>
      </c>
      <c r="I18" s="1921">
        <f>SUM('2.16'!U25:U26)</f>
        <v>63292621.077494882</v>
      </c>
      <c r="J18" s="1921">
        <f>SUM('2.16'!V25:V26)</f>
        <v>63292621.077494882</v>
      </c>
      <c r="K18" s="1921">
        <f>SUM('2.16'!W25:W26)</f>
        <v>63292621.077494882</v>
      </c>
      <c r="L18" s="1922">
        <f>SUM('2.16'!X25:X26)</f>
        <v>63292621.077494882</v>
      </c>
    </row>
    <row r="19" spans="1:12" outlineLevel="1" x14ac:dyDescent="0.45">
      <c r="B19" s="1176" t="s">
        <v>1065</v>
      </c>
      <c r="C19" s="1177"/>
      <c r="D19" s="978"/>
      <c r="E19" s="978"/>
      <c r="F19" s="978"/>
      <c r="G19" s="1918">
        <v>0</v>
      </c>
      <c r="H19" s="1923"/>
      <c r="I19" s="299"/>
      <c r="J19" s="299"/>
      <c r="K19" s="299"/>
      <c r="L19" s="1178"/>
    </row>
    <row r="20" spans="1:12" outlineLevel="1" x14ac:dyDescent="0.45">
      <c r="B20" s="1179" t="s">
        <v>1066</v>
      </c>
      <c r="C20" s="1177"/>
      <c r="D20" s="978"/>
      <c r="E20" s="978"/>
      <c r="F20" s="978"/>
      <c r="G20" s="1919"/>
      <c r="H20" s="1924">
        <f>'2.16'!T29</f>
        <v>341081.99283304351</v>
      </c>
      <c r="I20" s="1571">
        <f>'2.16'!U29</f>
        <v>724531.8542160627</v>
      </c>
      <c r="J20" s="1571">
        <f>'2.16'!V29</f>
        <v>1190580.6016878753</v>
      </c>
      <c r="K20" s="1571">
        <f>'2.16'!W29</f>
        <v>1701439.3401675718</v>
      </c>
      <c r="L20" s="1569">
        <f>'2.16'!X29</f>
        <v>2139719.7078761412</v>
      </c>
    </row>
    <row r="21" spans="1:12" outlineLevel="1" x14ac:dyDescent="0.45">
      <c r="B21" s="1179" t="s">
        <v>1067</v>
      </c>
      <c r="C21" s="1177"/>
      <c r="D21" s="978"/>
      <c r="E21" s="978"/>
      <c r="F21" s="978"/>
      <c r="G21" s="1919"/>
      <c r="H21" s="1924">
        <f>'2.16'!T28</f>
        <v>422242.17722512741</v>
      </c>
      <c r="I21" s="1571">
        <f>'2.16'!U28</f>
        <v>916330.94912223576</v>
      </c>
      <c r="J21" s="1571">
        <f>'2.16'!V28</f>
        <v>1446132.9557320985</v>
      </c>
      <c r="K21" s="1571">
        <f>'2.16'!W28</f>
        <v>1742688.4230243715</v>
      </c>
      <c r="L21" s="1569">
        <f>'2.16'!X28</f>
        <v>2035188.3662395743</v>
      </c>
    </row>
    <row r="22" spans="1:12" outlineLevel="1" x14ac:dyDescent="0.45">
      <c r="B22" s="1179" t="s">
        <v>1068</v>
      </c>
      <c r="C22" s="1177"/>
      <c r="D22" s="978"/>
      <c r="E22" s="978"/>
      <c r="F22" s="978"/>
      <c r="G22" s="1919"/>
      <c r="H22" s="1924">
        <f>'2.16'!T30</f>
        <v>0</v>
      </c>
      <c r="I22" s="1571">
        <f>'2.16'!U30</f>
        <v>0</v>
      </c>
      <c r="J22" s="1571">
        <f>'2.16'!V30</f>
        <v>0</v>
      </c>
      <c r="K22" s="1571">
        <f>'2.16'!W30</f>
        <v>0</v>
      </c>
      <c r="L22" s="1569">
        <f>'2.16'!X30</f>
        <v>0</v>
      </c>
    </row>
    <row r="23" spans="1:12" outlineLevel="1" x14ac:dyDescent="0.45">
      <c r="B23" s="1180" t="s">
        <v>1069</v>
      </c>
      <c r="C23" s="1177"/>
      <c r="D23" s="978"/>
      <c r="E23" s="978"/>
      <c r="F23" s="978"/>
      <c r="G23" s="1919"/>
      <c r="H23" s="1925">
        <f>'2.16'!T27</f>
        <v>1481952.3350621709</v>
      </c>
      <c r="I23" s="1595">
        <f>'2.16'!U27</f>
        <v>1481358.7957325415</v>
      </c>
      <c r="J23" s="1595">
        <f>'2.16'!V27</f>
        <v>1480147.6647536049</v>
      </c>
      <c r="K23" s="1595">
        <f>'2.16'!W27</f>
        <v>1479465.3728262701</v>
      </c>
      <c r="L23" s="1593">
        <f>'2.16'!X27</f>
        <v>1478958.8057658612</v>
      </c>
    </row>
    <row r="24" spans="1:12" ht="14.1" outlineLevel="1" thickBot="1" x14ac:dyDescent="0.5">
      <c r="B24" s="1182" t="s">
        <v>1070</v>
      </c>
      <c r="C24" s="1792"/>
      <c r="D24" s="1793"/>
      <c r="E24" s="1926">
        <v>0</v>
      </c>
      <c r="F24" s="1926">
        <v>0</v>
      </c>
      <c r="G24" s="1926">
        <v>0</v>
      </c>
      <c r="H24" s="1926">
        <f>'2.16'!T31</f>
        <v>507988.76941566163</v>
      </c>
      <c r="I24" s="1576">
        <f>'2.16'!U31</f>
        <v>534116.15850286093</v>
      </c>
      <c r="J24" s="1576">
        <f>'2.16'!V31</f>
        <v>545411.60986038123</v>
      </c>
      <c r="K24" s="1576">
        <f>'2.16'!W31</f>
        <v>567579.90803944704</v>
      </c>
      <c r="L24" s="1574">
        <f>'2.16'!X31</f>
        <v>571080.99972844415</v>
      </c>
    </row>
    <row r="25" spans="1:12" ht="15.3" outlineLevel="1" thickBot="1" x14ac:dyDescent="0.5">
      <c r="B25" s="1181" t="s">
        <v>1071</v>
      </c>
      <c r="C25" s="1655">
        <f t="shared" ref="C25:G25" si="0">SUM(C18:C24)</f>
        <v>0</v>
      </c>
      <c r="D25" s="1656">
        <f t="shared" si="0"/>
        <v>0</v>
      </c>
      <c r="E25" s="1656">
        <f t="shared" si="0"/>
        <v>75768918.78112258</v>
      </c>
      <c r="F25" s="1656">
        <f t="shared" si="0"/>
        <v>75793555.074662954</v>
      </c>
      <c r="G25" s="1656">
        <f t="shared" si="0"/>
        <v>75793555.074662954</v>
      </c>
      <c r="H25" s="1656">
        <f>SUM(H18:H24)+$G$19</f>
        <v>66045886.352030881</v>
      </c>
      <c r="I25" s="1656">
        <f t="shared" ref="I25:L25" si="1">SUM(I18:I24)+$G$19</f>
        <v>66948958.835068583</v>
      </c>
      <c r="J25" s="1656">
        <f t="shared" si="1"/>
        <v>67954893.909528837</v>
      </c>
      <c r="K25" s="1656">
        <f t="shared" si="1"/>
        <v>68783794.121552542</v>
      </c>
      <c r="L25" s="1657">
        <f t="shared" si="1"/>
        <v>69517568.957104906</v>
      </c>
    </row>
    <row r="26" spans="1:12" ht="12.3" x14ac:dyDescent="0.35">
      <c r="A26" s="70">
        <f>IF(SUM($C26:$N26)&gt;0,1,0)</f>
        <v>0</v>
      </c>
      <c r="B26" s="15" t="s">
        <v>139</v>
      </c>
      <c r="C26" s="70"/>
      <c r="D26" s="70"/>
      <c r="E26" s="70"/>
      <c r="F26" s="70"/>
      <c r="G26" s="70"/>
      <c r="H26" s="70">
        <f>IF(OR(ISERROR(SUM(H18:H24)),ROUND(H25-'2.16'!T33,4)&lt;&gt;0),1,0)</f>
        <v>0</v>
      </c>
      <c r="I26" s="70">
        <f>IF(OR(ISERROR(SUM(I18:I24)),ROUND(I25-'2.16'!U33,4)&lt;&gt;0),1,0)</f>
        <v>0</v>
      </c>
      <c r="J26" s="70">
        <f>IF(OR(ISERROR(SUM(J18:J24)),ROUND(J25-'2.16'!V33,4)&lt;&gt;0),1,0)</f>
        <v>0</v>
      </c>
      <c r="K26" s="70">
        <f>IF(OR(ISERROR(SUM(K18:K24)),ROUND(K25-'2.16'!W33,4)&lt;&gt;0),1,0)</f>
        <v>0</v>
      </c>
      <c r="L26" s="70">
        <f>IF(OR(ISERROR(SUM(L18:L24)),ROUND(L25-'2.16'!X33,4)&lt;&gt;0),1,0)</f>
        <v>0</v>
      </c>
    </row>
    <row r="27" spans="1:12" ht="14.1" thickBot="1" x14ac:dyDescent="0.5">
      <c r="H27" s="1768"/>
    </row>
    <row r="28" spans="1:12" s="1174" customFormat="1" ht="18.600000000000001" thickBot="1" x14ac:dyDescent="0.5">
      <c r="A28" s="854"/>
      <c r="B28" s="1090" t="s">
        <v>1072</v>
      </c>
      <c r="C28" s="865"/>
      <c r="D28" s="865"/>
      <c r="E28" s="865"/>
      <c r="F28" s="865"/>
      <c r="G28" s="865"/>
      <c r="H28" s="865"/>
      <c r="I28" s="865"/>
      <c r="J28" s="865"/>
      <c r="K28" s="865"/>
      <c r="L28" s="1107"/>
    </row>
    <row r="29" spans="1:12" outlineLevel="1" x14ac:dyDescent="0.45">
      <c r="B29" s="270"/>
      <c r="C29" s="2469" t="s">
        <v>692</v>
      </c>
      <c r="D29" s="2470"/>
      <c r="E29" s="2470"/>
      <c r="F29" s="2470"/>
      <c r="G29" s="2471"/>
      <c r="H29" s="2471"/>
      <c r="I29" s="2471"/>
      <c r="J29" s="2471"/>
      <c r="K29" s="2471"/>
      <c r="L29" s="2472"/>
    </row>
    <row r="30" spans="1:12" s="7" customFormat="1" ht="14.1" outlineLevel="1" thickBot="1" x14ac:dyDescent="0.5">
      <c r="A30" s="854"/>
      <c r="B30" s="959"/>
      <c r="C30" s="2477" t="s">
        <v>1073</v>
      </c>
      <c r="D30" s="2478"/>
      <c r="E30" s="2478"/>
      <c r="F30" s="2478"/>
      <c r="G30" s="2478"/>
      <c r="H30" s="2478"/>
      <c r="I30" s="2478"/>
      <c r="J30" s="2478"/>
      <c r="K30" s="2478"/>
      <c r="L30" s="2479"/>
    </row>
    <row r="31" spans="1:12" s="7" customFormat="1" ht="14.1" outlineLevel="1" thickBot="1" x14ac:dyDescent="0.5">
      <c r="A31" s="854"/>
      <c r="B31" s="961"/>
      <c r="C31" s="999" t="s">
        <v>1048</v>
      </c>
      <c r="D31" s="1000" t="s">
        <v>1049</v>
      </c>
      <c r="E31" s="1000" t="s">
        <v>1050</v>
      </c>
      <c r="F31" s="1000" t="s">
        <v>734</v>
      </c>
      <c r="G31" s="1000" t="s">
        <v>735</v>
      </c>
      <c r="H31" s="1001" t="s">
        <v>736</v>
      </c>
      <c r="I31" s="1001" t="s">
        <v>737</v>
      </c>
      <c r="J31" s="1001" t="s">
        <v>738</v>
      </c>
      <c r="K31" s="1001" t="s">
        <v>739</v>
      </c>
      <c r="L31" s="1002" t="s">
        <v>740</v>
      </c>
    </row>
    <row r="32" spans="1:12" s="7" customFormat="1" outlineLevel="1" x14ac:dyDescent="0.45">
      <c r="A32" s="854"/>
      <c r="B32" s="1175" t="s">
        <v>107</v>
      </c>
      <c r="C32" s="1563"/>
      <c r="D32" s="1617"/>
      <c r="E32" s="1617"/>
      <c r="F32" s="1617"/>
      <c r="G32" s="1564"/>
      <c r="H32" s="1616"/>
      <c r="I32" s="1617"/>
      <c r="J32" s="1617"/>
      <c r="K32" s="1617"/>
      <c r="L32" s="1564"/>
    </row>
    <row r="33" spans="1:12" s="7" customFormat="1" outlineLevel="1" x14ac:dyDescent="0.45">
      <c r="A33" s="854"/>
      <c r="B33" s="1179" t="s">
        <v>195</v>
      </c>
      <c r="C33" s="1568"/>
      <c r="D33" s="1571"/>
      <c r="E33" s="1571"/>
      <c r="F33" s="1571"/>
      <c r="G33" s="1569"/>
      <c r="H33" s="1570"/>
      <c r="I33" s="1571"/>
      <c r="J33" s="1571"/>
      <c r="K33" s="1571"/>
      <c r="L33" s="1569"/>
    </row>
    <row r="34" spans="1:12" s="7" customFormat="1" outlineLevel="1" x14ac:dyDescent="0.45">
      <c r="A34" s="854"/>
      <c r="B34" s="1179" t="s">
        <v>106</v>
      </c>
      <c r="C34" s="1568"/>
      <c r="D34" s="1571"/>
      <c r="E34" s="1571"/>
      <c r="F34" s="1571"/>
      <c r="G34" s="1569"/>
      <c r="H34" s="1570"/>
      <c r="I34" s="1571"/>
      <c r="J34" s="1571"/>
      <c r="K34" s="1571"/>
      <c r="L34" s="1569"/>
    </row>
    <row r="35" spans="1:12" s="7" customFormat="1" outlineLevel="1" x14ac:dyDescent="0.45">
      <c r="A35" s="854"/>
      <c r="B35" s="1179" t="s">
        <v>111</v>
      </c>
      <c r="C35" s="1568"/>
      <c r="D35" s="1571"/>
      <c r="E35" s="1571"/>
      <c r="F35" s="1571"/>
      <c r="G35" s="1569"/>
      <c r="H35" s="1570"/>
      <c r="I35" s="1571"/>
      <c r="J35" s="1571"/>
      <c r="K35" s="1571"/>
      <c r="L35" s="1569"/>
    </row>
    <row r="36" spans="1:12" s="7" customFormat="1" outlineLevel="1" x14ac:dyDescent="0.45">
      <c r="A36" s="854"/>
      <c r="B36" s="1179" t="s">
        <v>109</v>
      </c>
      <c r="C36" s="1568"/>
      <c r="D36" s="1571"/>
      <c r="E36" s="1571"/>
      <c r="F36" s="1571"/>
      <c r="G36" s="1569"/>
      <c r="H36" s="1570"/>
      <c r="I36" s="1571"/>
      <c r="J36" s="1571"/>
      <c r="K36" s="1571"/>
      <c r="L36" s="1569"/>
    </row>
    <row r="37" spans="1:12" s="7" customFormat="1" ht="14.1" outlineLevel="1" thickBot="1" x14ac:dyDescent="0.5">
      <c r="A37" s="854"/>
      <c r="B37" s="1182" t="s">
        <v>228</v>
      </c>
      <c r="C37" s="1618"/>
      <c r="D37" s="1621"/>
      <c r="E37" s="1621"/>
      <c r="F37" s="1621"/>
      <c r="G37" s="1619"/>
      <c r="H37" s="1620"/>
      <c r="I37" s="1621"/>
      <c r="J37" s="1621"/>
      <c r="K37" s="1621"/>
      <c r="L37" s="1619"/>
    </row>
    <row r="38" spans="1:12" s="7" customFormat="1" ht="15.3" outlineLevel="1" thickBot="1" x14ac:dyDescent="0.5">
      <c r="A38" s="854"/>
      <c r="B38" s="1181" t="s">
        <v>1071</v>
      </c>
      <c r="C38" s="1655">
        <f t="shared" ref="C38:L38" si="2">SUM(C32:C37)</f>
        <v>0</v>
      </c>
      <c r="D38" s="1656">
        <f t="shared" ref="D38:F38" si="3">SUM(D32:D37)</f>
        <v>0</v>
      </c>
      <c r="E38" s="1656">
        <f t="shared" si="3"/>
        <v>0</v>
      </c>
      <c r="F38" s="1656">
        <f t="shared" si="3"/>
        <v>0</v>
      </c>
      <c r="G38" s="1656">
        <f t="shared" si="2"/>
        <v>0</v>
      </c>
      <c r="H38" s="1656">
        <f t="shared" ref="H38" si="4">SUM(H32:H37)</f>
        <v>0</v>
      </c>
      <c r="I38" s="1656">
        <f t="shared" si="2"/>
        <v>0</v>
      </c>
      <c r="J38" s="1656">
        <f t="shared" si="2"/>
        <v>0</v>
      </c>
      <c r="K38" s="1656">
        <f t="shared" si="2"/>
        <v>0</v>
      </c>
      <c r="L38" s="1657">
        <f t="shared" si="2"/>
        <v>0</v>
      </c>
    </row>
    <row r="39" spans="1:12" ht="12.3" x14ac:dyDescent="0.35">
      <c r="A39" s="70"/>
      <c r="B39" s="15"/>
      <c r="C39" s="70"/>
      <c r="D39" s="70"/>
      <c r="E39" s="70"/>
      <c r="F39" s="70"/>
      <c r="G39" s="70"/>
      <c r="H39" s="70"/>
      <c r="I39" s="70"/>
      <c r="J39" s="70"/>
      <c r="K39" s="70"/>
      <c r="L39" s="70"/>
    </row>
  </sheetData>
  <mergeCells count="12">
    <mergeCell ref="B6:G6"/>
    <mergeCell ref="J8:L8"/>
    <mergeCell ref="B9:H9"/>
    <mergeCell ref="J9:K9"/>
    <mergeCell ref="L9:L10"/>
    <mergeCell ref="B10:H10"/>
    <mergeCell ref="J10:K10"/>
    <mergeCell ref="J11:K11"/>
    <mergeCell ref="C15:L15"/>
    <mergeCell ref="C16:L16"/>
    <mergeCell ref="C29:L29"/>
    <mergeCell ref="C30:L30"/>
  </mergeCells>
  <conditionalFormatting sqref="J19:J24 J32:J37">
    <cfRule type="expression" dxfId="549" priority="30">
      <formula>(dms_FRCPlength_Num)&lt;3</formula>
    </cfRule>
  </conditionalFormatting>
  <conditionalFormatting sqref="K19:K24 K32:K37">
    <cfRule type="expression" dxfId="548" priority="29">
      <formula>(dms_FRCPlength_Num)&lt;4</formula>
    </cfRule>
  </conditionalFormatting>
  <conditionalFormatting sqref="L19:L24 L32:L37">
    <cfRule type="expression" dxfId="547" priority="28">
      <formula>(dms_FRCPlength_Num)&lt;5</formula>
    </cfRule>
  </conditionalFormatting>
  <conditionalFormatting sqref="C32:C37 G32:L37">
    <cfRule type="expression" dxfId="546" priority="27">
      <formula>dms_BaseStepTrend="Yes"</formula>
    </cfRule>
  </conditionalFormatting>
  <conditionalFormatting sqref="C19:C23 G19:L23 H24:L24 G18:G19">
    <cfRule type="expression" dxfId="545" priority="26">
      <formula>dms_BaseStepTrend="No"</formula>
    </cfRule>
  </conditionalFormatting>
  <conditionalFormatting sqref="F18:F23">
    <cfRule type="expression" dxfId="544" priority="25">
      <formula>dms_BaseStepTrend="No"</formula>
    </cfRule>
  </conditionalFormatting>
  <conditionalFormatting sqref="F32:F37">
    <cfRule type="expression" dxfId="543" priority="24">
      <formula>dms_BaseStepTrend="Yes"</formula>
    </cfRule>
  </conditionalFormatting>
  <conditionalFormatting sqref="D19:E23 E18 D24">
    <cfRule type="expression" dxfId="542" priority="23">
      <formula>dms_BaseStepTrend="No"</formula>
    </cfRule>
  </conditionalFormatting>
  <conditionalFormatting sqref="D32:E37">
    <cfRule type="expression" dxfId="541" priority="22">
      <formula>dms_BaseStepTrend="Yes"</formula>
    </cfRule>
  </conditionalFormatting>
  <conditionalFormatting sqref="E18">
    <cfRule type="expression" dxfId="540" priority="19">
      <formula>dms_BaseYear_Choice=CRCP_y4</formula>
    </cfRule>
  </conditionalFormatting>
  <conditionalFormatting sqref="E18:F18">
    <cfRule type="expression" dxfId="539" priority="18">
      <formula>dms_BaseYear_Choice=CRCP_y5</formula>
    </cfRule>
  </conditionalFormatting>
  <conditionalFormatting sqref="C24">
    <cfRule type="expression" dxfId="538" priority="17">
      <formula>dms_BaseStepTrend="No"</formula>
    </cfRule>
  </conditionalFormatting>
  <conditionalFormatting sqref="D24">
    <cfRule type="expression" dxfId="537" priority="15">
      <formula>dms_BaseStepTrend="No"</formula>
    </cfRule>
  </conditionalFormatting>
  <conditionalFormatting sqref="C24">
    <cfRule type="expression" dxfId="536" priority="14">
      <formula>dms_BaseYear_Choice=CRCP_y2</formula>
    </cfRule>
  </conditionalFormatting>
  <conditionalFormatting sqref="C24:D24">
    <cfRule type="expression" dxfId="535" priority="13">
      <formula>dms_BaseYear_Choice=CRCP_y3</formula>
    </cfRule>
  </conditionalFormatting>
  <conditionalFormatting sqref="C24:D24">
    <cfRule type="expression" dxfId="534" priority="12">
      <formula>dms_BaseYear_Choice=CRCP_y4</formula>
    </cfRule>
  </conditionalFormatting>
  <conditionalFormatting sqref="C24:D24">
    <cfRule type="expression" dxfId="533" priority="11">
      <formula>dms_BaseYear_Choice=CRCP_y5</formula>
    </cfRule>
  </conditionalFormatting>
  <conditionalFormatting sqref="J18">
    <cfRule type="expression" dxfId="532" priority="10">
      <formula>(dms_FRCPlength_Num)&lt;3</formula>
    </cfRule>
  </conditionalFormatting>
  <conditionalFormatting sqref="K18">
    <cfRule type="expression" dxfId="531" priority="9">
      <formula>(dms_FRCPlength_Num)&lt;4</formula>
    </cfRule>
  </conditionalFormatting>
  <conditionalFormatting sqref="L18">
    <cfRule type="expression" dxfId="530" priority="8">
      <formula>(dms_FRCPlength_Num)&lt;5</formula>
    </cfRule>
  </conditionalFormatting>
  <conditionalFormatting sqref="H18:L18">
    <cfRule type="expression" dxfId="529" priority="7">
      <formula>dms_BaseStepTrend="No"</formula>
    </cfRule>
  </conditionalFormatting>
  <conditionalFormatting sqref="C18">
    <cfRule type="expression" dxfId="528" priority="4">
      <formula>dms_BaseStepTrend="No"</formula>
    </cfRule>
  </conditionalFormatting>
  <conditionalFormatting sqref="D18">
    <cfRule type="expression" dxfId="527" priority="3">
      <formula>dms_BaseStepTrend="No"</formula>
    </cfRule>
  </conditionalFormatting>
  <conditionalFormatting sqref="E24:G24">
    <cfRule type="expression" dxfId="526" priority="2">
      <formula>dms_BaseStepTrend="No"</formula>
    </cfRule>
  </conditionalFormatting>
  <conditionalFormatting sqref="E18">
    <cfRule type="expression" dxfId="525" priority="1">
      <formula>dms_BaseStepTrend="No"</formula>
    </cfRule>
  </conditionalFormatting>
  <dataValidations count="3">
    <dataValidation type="list" allowBlank="1" showInputMessage="1" showErrorMessage="1" sqref="L11" xr:uid="{00000000-0002-0000-2300-000000000000}">
      <formula1>dms_BaseYear_List</formula1>
    </dataValidation>
    <dataValidation type="list" allowBlank="1" showInputMessage="1" showErrorMessage="1" sqref="L9" xr:uid="{00000000-0002-0000-2300-000001000000}">
      <formula1>"Yes, No"</formula1>
    </dataValidation>
    <dataValidation allowBlank="1" showInputMessage="1" showErrorMessage="1" sqref="C40:L40 C27:L28 C30:L38 C18:L25" xr:uid="{00000000-0002-0000-2300-000002000000}"/>
  </dataValidation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5"/>
  </sheetPr>
  <dimension ref="A1:O59"/>
  <sheetViews>
    <sheetView showGridLines="0" workbookViewId="0"/>
  </sheetViews>
  <sheetFormatPr defaultColWidth="9.33203125" defaultRowHeight="13.8" outlineLevelRow="1" x14ac:dyDescent="0.45"/>
  <cols>
    <col min="1" max="1" width="20.1328125" style="854" customWidth="1"/>
    <col min="2" max="2" width="40.1328125" style="505" customWidth="1"/>
    <col min="3" max="3" width="74.1328125" style="505" customWidth="1"/>
    <col min="4" max="14" width="19.33203125" style="505" customWidth="1"/>
    <col min="15" max="16384" width="9.33203125" style="505"/>
  </cols>
  <sheetData>
    <row r="1" spans="1:15" s="561" customFormat="1" ht="20.399999999999999" x14ac:dyDescent="0.75">
      <c r="A1" s="70">
        <f>IF(SUM($A11:$A1000)&gt;0,1,0)</f>
        <v>0</v>
      </c>
      <c r="B1" s="247" t="s">
        <v>730</v>
      </c>
      <c r="C1" s="244"/>
      <c r="D1" s="244"/>
      <c r="E1" s="244"/>
      <c r="F1" s="244"/>
      <c r="G1" s="244"/>
      <c r="H1" s="244"/>
      <c r="I1" s="244"/>
      <c r="J1" s="244"/>
      <c r="K1" s="244"/>
      <c r="L1" s="505"/>
      <c r="M1" s="505"/>
      <c r="N1" s="505"/>
      <c r="O1" s="505"/>
    </row>
    <row r="2" spans="1:15" s="561" customFormat="1" ht="20.399999999999999" x14ac:dyDescent="0.75">
      <c r="A2" s="854"/>
      <c r="B2" s="856" t="s">
        <v>731</v>
      </c>
      <c r="C2" s="244"/>
      <c r="D2" s="244"/>
      <c r="E2" s="244"/>
      <c r="F2" s="244"/>
      <c r="G2" s="244"/>
      <c r="H2" s="244"/>
      <c r="I2" s="244"/>
      <c r="J2" s="244"/>
      <c r="K2" s="244"/>
      <c r="L2" s="505"/>
      <c r="M2" s="505"/>
      <c r="N2" s="505"/>
      <c r="O2" s="505"/>
    </row>
    <row r="3" spans="1:15" s="561" customFormat="1" ht="20.399999999999999" x14ac:dyDescent="0.75">
      <c r="A3" s="854"/>
      <c r="B3" s="858" t="s">
        <v>732</v>
      </c>
      <c r="C3" s="248"/>
      <c r="D3" s="248"/>
      <c r="E3" s="248"/>
      <c r="F3" s="248"/>
      <c r="G3" s="248"/>
      <c r="H3" s="248"/>
      <c r="I3" s="248"/>
      <c r="J3" s="248"/>
      <c r="K3" s="248"/>
      <c r="L3" s="505"/>
      <c r="M3" s="505"/>
      <c r="N3" s="505"/>
      <c r="O3" s="505"/>
    </row>
    <row r="4" spans="1:15" s="561" customFormat="1" ht="20.100000000000001" x14ac:dyDescent="0.45">
      <c r="A4" s="854"/>
      <c r="B4" s="329" t="s">
        <v>1074</v>
      </c>
      <c r="C4" s="329"/>
      <c r="D4" s="329"/>
      <c r="E4" s="329"/>
      <c r="F4" s="329"/>
      <c r="G4" s="329"/>
      <c r="H4" s="329"/>
      <c r="I4" s="329"/>
      <c r="J4" s="329"/>
      <c r="K4" s="329"/>
      <c r="L4" s="505"/>
      <c r="M4" s="505"/>
      <c r="N4" s="505"/>
      <c r="O4" s="505"/>
    </row>
    <row r="5" spans="1:15" s="1084" customFormat="1" x14ac:dyDescent="0.45">
      <c r="A5" s="854"/>
      <c r="B5" s="1183"/>
      <c r="C5" s="1183"/>
      <c r="D5" s="1183"/>
      <c r="E5" s="1183"/>
      <c r="F5" s="1183"/>
      <c r="G5" s="1183"/>
      <c r="H5" s="1183"/>
      <c r="I5" s="1183"/>
      <c r="J5" s="1183"/>
      <c r="K5" s="1183"/>
      <c r="L5" s="505"/>
      <c r="M5" s="505"/>
      <c r="N5" s="505"/>
      <c r="O5" s="505"/>
    </row>
    <row r="6" spans="1:15" s="561" customFormat="1" ht="14.4" x14ac:dyDescent="0.5">
      <c r="A6" s="854"/>
      <c r="B6" s="2381" t="s">
        <v>1075</v>
      </c>
      <c r="C6" s="2383"/>
      <c r="D6" s="251"/>
      <c r="E6" s="505"/>
      <c r="F6" s="251"/>
      <c r="G6" s="251"/>
      <c r="H6" s="251"/>
      <c r="I6" s="251"/>
      <c r="J6" s="251"/>
      <c r="K6" s="251"/>
      <c r="L6" s="251"/>
      <c r="M6" s="251"/>
      <c r="N6" s="251"/>
      <c r="O6" s="251"/>
    </row>
    <row r="7" spans="1:15" s="561" customFormat="1" ht="14.1" x14ac:dyDescent="0.5">
      <c r="A7" s="854"/>
      <c r="B7" s="251"/>
      <c r="C7" s="251"/>
      <c r="D7" s="251"/>
      <c r="E7" s="251"/>
      <c r="F7" s="251"/>
      <c r="G7" s="251"/>
      <c r="H7" s="251"/>
      <c r="I7" s="251"/>
      <c r="J7" s="251"/>
      <c r="K7" s="251"/>
      <c r="L7" s="251"/>
      <c r="M7" s="251"/>
      <c r="N7" s="251"/>
      <c r="O7" s="251"/>
    </row>
    <row r="8" spans="1:15" s="561" customFormat="1" x14ac:dyDescent="0.45">
      <c r="A8" s="854"/>
      <c r="B8" s="1172" t="s">
        <v>1053</v>
      </c>
      <c r="C8" s="1172"/>
      <c r="D8" s="505"/>
      <c r="E8" s="505"/>
      <c r="F8" s="505"/>
      <c r="G8" s="505"/>
      <c r="H8" s="505"/>
      <c r="I8" s="505"/>
      <c r="J8" s="505"/>
      <c r="K8" s="505"/>
      <c r="L8" s="505"/>
      <c r="M8" s="505"/>
      <c r="N8" s="505"/>
      <c r="O8" s="505"/>
    </row>
    <row r="9" spans="1:15" ht="37.5" customHeight="1" x14ac:dyDescent="0.45">
      <c r="B9" s="2516" t="str">
        <f>CONCATENATE("Complete the Tables below in accordance with the regulatory information notice."&amp;"
The total step changes in Table 2.17.1 must reconcile (in each year) to the total step changes for each year in Table 2.16.1 of worksheet '2.16 Opex Summary'")</f>
        <v>Complete the Tables below in accordance with the regulatory information notice.
The total step changes in Table 2.17.1 must reconcile (in each year) to the total step changes for each year in Table 2.16.1 of worksheet '2.16 Opex Summary'</v>
      </c>
      <c r="C9" s="2517"/>
    </row>
    <row r="10" spans="1:15" s="1174" customFormat="1" ht="39" customHeight="1" x14ac:dyDescent="0.35">
      <c r="A10" s="927"/>
      <c r="B10" s="2518" t="s">
        <v>1076</v>
      </c>
      <c r="C10" s="2519"/>
      <c r="G10" s="1769"/>
    </row>
    <row r="11" spans="1:15" ht="10.5" thickBot="1" x14ac:dyDescent="0.4">
      <c r="A11" s="505"/>
    </row>
    <row r="12" spans="1:15" s="1187" customFormat="1" ht="18.600000000000001" thickBot="1" x14ac:dyDescent="0.75">
      <c r="A12" s="1184"/>
      <c r="B12" s="1090" t="s">
        <v>1077</v>
      </c>
      <c r="C12" s="1185"/>
      <c r="D12" s="1185"/>
      <c r="E12" s="1185"/>
      <c r="F12" s="1185"/>
      <c r="G12" s="1185"/>
      <c r="H12" s="1185"/>
      <c r="I12" s="1185"/>
      <c r="J12" s="1185"/>
      <c r="K12" s="1186"/>
    </row>
    <row r="13" spans="1:15" s="1189" customFormat="1" ht="14.4" outlineLevel="1" x14ac:dyDescent="0.55000000000000004">
      <c r="A13" s="854"/>
      <c r="B13" s="1188"/>
      <c r="C13" s="1188"/>
      <c r="D13" s="1188"/>
      <c r="E13" s="2504" t="s">
        <v>692</v>
      </c>
      <c r="F13" s="2505"/>
      <c r="G13" s="2505"/>
      <c r="H13" s="2505"/>
      <c r="I13" s="2505"/>
      <c r="J13" s="2505"/>
      <c r="K13" s="2506"/>
    </row>
    <row r="14" spans="1:15" s="1189" customFormat="1" ht="24.75" customHeight="1" outlineLevel="1" thickBot="1" x14ac:dyDescent="0.6">
      <c r="A14" s="854"/>
      <c r="B14" s="1188"/>
      <c r="C14" s="1188"/>
      <c r="D14" s="505"/>
      <c r="E14" s="2507" t="s">
        <v>1083</v>
      </c>
      <c r="F14" s="2508"/>
      <c r="G14" s="2508"/>
      <c r="H14" s="2508"/>
      <c r="I14" s="2508"/>
      <c r="J14" s="2508"/>
      <c r="K14" s="2509"/>
    </row>
    <row r="15" spans="1:15" s="1189" customFormat="1" ht="14.7" outlineLevel="1" thickBot="1" x14ac:dyDescent="0.6">
      <c r="A15" s="854"/>
      <c r="B15" s="1190" t="s">
        <v>1078</v>
      </c>
      <c r="C15" s="2510" t="s">
        <v>1079</v>
      </c>
      <c r="D15" s="2511"/>
      <c r="E15" s="1191" t="s">
        <v>734</v>
      </c>
      <c r="F15" s="1192" t="s">
        <v>735</v>
      </c>
      <c r="G15" s="1193" t="s">
        <v>736</v>
      </c>
      <c r="H15" s="1193" t="s">
        <v>737</v>
      </c>
      <c r="I15" s="1193" t="s">
        <v>738</v>
      </c>
      <c r="J15" s="1193" t="s">
        <v>739</v>
      </c>
      <c r="K15" s="1194" t="s">
        <v>740</v>
      </c>
    </row>
    <row r="16" spans="1:15" s="7" customFormat="1" outlineLevel="1" x14ac:dyDescent="0.45">
      <c r="A16" s="854"/>
      <c r="B16" s="1195" t="str">
        <f>'[5]Calc|Opex forecast'!C53</f>
        <v>National connections process</v>
      </c>
      <c r="C16" s="2514" t="str">
        <f>B16</f>
        <v>National connections process</v>
      </c>
      <c r="D16" s="2515"/>
      <c r="E16" s="1565">
        <v>0</v>
      </c>
      <c r="F16" s="1565">
        <v>0</v>
      </c>
      <c r="G16" s="1565">
        <f>'[5]Calc|Opex forecast'!O53*10^6</f>
        <v>485062.73204999993</v>
      </c>
      <c r="H16" s="1566">
        <f>'[5]Calc|Opex forecast'!P53*10^6</f>
        <v>485062.73204999993</v>
      </c>
      <c r="I16" s="1566">
        <f>'[5]Calc|Opex forecast'!Q53*10^6</f>
        <v>485062.73204999993</v>
      </c>
      <c r="J16" s="1566">
        <f>'[5]Calc|Opex forecast'!R53*10^6</f>
        <v>485062.73204999993</v>
      </c>
      <c r="K16" s="1567">
        <f>'[5]Calc|Opex forecast'!S53*10^6</f>
        <v>485062.73204999993</v>
      </c>
      <c r="L16" s="1196"/>
    </row>
    <row r="17" spans="1:15" s="7" customFormat="1" outlineLevel="1" x14ac:dyDescent="0.45">
      <c r="A17" s="854"/>
      <c r="B17" s="1197" t="str">
        <f>'[5]Calc|Opex forecast'!C54</f>
        <v>Metering Compliance Type 7</v>
      </c>
      <c r="C17" s="2512" t="str">
        <f>B17</f>
        <v>Metering Compliance Type 7</v>
      </c>
      <c r="D17" s="2513"/>
      <c r="E17" s="1658">
        <v>0</v>
      </c>
      <c r="F17" s="1658">
        <v>0</v>
      </c>
      <c r="G17" s="1658">
        <f>'[5]Calc|Opex forecast'!O54*10^6</f>
        <v>24630.153824999998</v>
      </c>
      <c r="H17" s="1659">
        <f>'[5]Calc|Opex forecast'!P54*10^6</f>
        <v>24630.153824999998</v>
      </c>
      <c r="I17" s="1659">
        <f>'[5]Calc|Opex forecast'!Q54*10^6</f>
        <v>24630.153824999998</v>
      </c>
      <c r="J17" s="1659">
        <f>'[5]Calc|Opex forecast'!R54*10^6</f>
        <v>24630.153824999998</v>
      </c>
      <c r="K17" s="1660">
        <f>'[5]Calc|Opex forecast'!S54*10^6</f>
        <v>24630.153824999998</v>
      </c>
      <c r="L17" s="1196"/>
    </row>
    <row r="18" spans="1:15" s="7" customFormat="1" ht="24.6" outlineLevel="1" x14ac:dyDescent="0.45">
      <c r="A18" s="854"/>
      <c r="B18" s="1198" t="str">
        <f>'[5]Calc|Opex forecast'!C55</f>
        <v>MDMS commissioning and early processing</v>
      </c>
      <c r="C18" s="2514" t="str">
        <f t="shared" ref="C18:C20" si="0">B18</f>
        <v>MDMS commissioning and early processing</v>
      </c>
      <c r="D18" s="2515"/>
      <c r="E18" s="1570">
        <v>0</v>
      </c>
      <c r="F18" s="1570">
        <v>0</v>
      </c>
      <c r="G18" s="1570">
        <f>'[5]Calc|Opex forecast'!O55*10^6</f>
        <v>156209.49269999997</v>
      </c>
      <c r="H18" s="1571">
        <f>'[5]Calc|Opex forecast'!P55*10^6</f>
        <v>156209.49269999997</v>
      </c>
      <c r="I18" s="1571">
        <f>'[5]Calc|Opex forecast'!Q55*10^6</f>
        <v>156209.49269999997</v>
      </c>
      <c r="J18" s="1571">
        <f>'[5]Calc|Opex forecast'!R55*10^6</f>
        <v>156209.49269999997</v>
      </c>
      <c r="K18" s="1572">
        <f>'[5]Calc|Opex forecast'!S55*10^6</f>
        <v>156209.49269999997</v>
      </c>
      <c r="L18" s="1196"/>
    </row>
    <row r="19" spans="1:15" s="7" customFormat="1" outlineLevel="1" x14ac:dyDescent="0.45">
      <c r="A19" s="854"/>
      <c r="B19" s="1197" t="str">
        <f>'[5]Calc|Opex forecast'!C56</f>
        <v>Planning resources</v>
      </c>
      <c r="C19" s="2512" t="str">
        <f t="shared" si="0"/>
        <v>Planning resources</v>
      </c>
      <c r="D19" s="2513"/>
      <c r="E19" s="1658">
        <v>0</v>
      </c>
      <c r="F19" s="1658">
        <v>0</v>
      </c>
      <c r="G19" s="1658">
        <f>'[5]Calc|Opex forecast'!O56*10^6</f>
        <v>548203.96799999999</v>
      </c>
      <c r="H19" s="1659">
        <f>'[5]Calc|Opex forecast'!P56*10^6</f>
        <v>548203.96799999999</v>
      </c>
      <c r="I19" s="1659">
        <f>'[5]Calc|Opex forecast'!Q56*10^6</f>
        <v>548203.96799999999</v>
      </c>
      <c r="J19" s="1659">
        <f>'[5]Calc|Opex forecast'!R56*10^6</f>
        <v>548203.96799999999</v>
      </c>
      <c r="K19" s="1660">
        <f>'[5]Calc|Opex forecast'!S56*10^6</f>
        <v>548203.96799999999</v>
      </c>
      <c r="L19" s="1196"/>
    </row>
    <row r="20" spans="1:15" s="7" customFormat="1" outlineLevel="1" x14ac:dyDescent="0.45">
      <c r="A20" s="854"/>
      <c r="B20" s="1198" t="str">
        <f>'[5]Calc|Opex forecast'!C57</f>
        <v>GSLs</v>
      </c>
      <c r="C20" s="2514" t="str">
        <f t="shared" si="0"/>
        <v>GSLs</v>
      </c>
      <c r="D20" s="2515"/>
      <c r="E20" s="1570">
        <v>0</v>
      </c>
      <c r="F20" s="1570">
        <v>0</v>
      </c>
      <c r="G20" s="1570">
        <f>'[5]Calc|Opex forecast'!O57*10^6</f>
        <v>267845.98848717083</v>
      </c>
      <c r="H20" s="1571">
        <f>'[5]Calc|Opex forecast'!P57*10^6</f>
        <v>267252.44915754162</v>
      </c>
      <c r="I20" s="1571">
        <f>'[5]Calc|Opex forecast'!Q57*10^6</f>
        <v>266041.31817860494</v>
      </c>
      <c r="J20" s="1571">
        <f>'[5]Calc|Opex forecast'!R57*10^6</f>
        <v>265359.02625127014</v>
      </c>
      <c r="K20" s="1572">
        <f>'[5]Calc|Opex forecast'!S57*10^6</f>
        <v>264852.45919086109</v>
      </c>
      <c r="L20" s="1196"/>
    </row>
    <row r="21" spans="1:15" s="7" customFormat="1" outlineLevel="1" x14ac:dyDescent="0.45">
      <c r="A21" s="854"/>
      <c r="B21" s="1197">
        <f>'[5]Calc|Opex forecast'!C58</f>
        <v>0</v>
      </c>
      <c r="C21" s="2512">
        <v>0</v>
      </c>
      <c r="D21" s="2513"/>
      <c r="E21" s="1658">
        <v>0</v>
      </c>
      <c r="F21" s="1658">
        <v>0</v>
      </c>
      <c r="G21" s="1658">
        <f>'[5]Calc|Opex forecast'!O58*10^6</f>
        <v>0</v>
      </c>
      <c r="H21" s="1659">
        <f>'[5]Calc|Opex forecast'!P58*10^6</f>
        <v>0</v>
      </c>
      <c r="I21" s="1659">
        <f>'[5]Calc|Opex forecast'!Q58*10^6</f>
        <v>0</v>
      </c>
      <c r="J21" s="1659">
        <f>'[5]Calc|Opex forecast'!R58*10^6</f>
        <v>0</v>
      </c>
      <c r="K21" s="1660">
        <f>'[5]Calc|Opex forecast'!S58*10^6</f>
        <v>0</v>
      </c>
      <c r="L21" s="1196"/>
    </row>
    <row r="22" spans="1:15" s="7" customFormat="1" outlineLevel="1" x14ac:dyDescent="0.45">
      <c r="A22" s="854"/>
      <c r="B22" s="1198">
        <f>'[5]Calc|Opex forecast'!C59</f>
        <v>0</v>
      </c>
      <c r="C22" s="2514">
        <v>0</v>
      </c>
      <c r="D22" s="2515"/>
      <c r="E22" s="1570">
        <v>0</v>
      </c>
      <c r="F22" s="1570">
        <v>0</v>
      </c>
      <c r="G22" s="1570">
        <f>'[5]Calc|Opex forecast'!O59*10^6</f>
        <v>0</v>
      </c>
      <c r="H22" s="1571">
        <f>'[5]Calc|Opex forecast'!P59*10^6</f>
        <v>0</v>
      </c>
      <c r="I22" s="1571">
        <f>'[5]Calc|Opex forecast'!Q59*10^6</f>
        <v>0</v>
      </c>
      <c r="J22" s="1571">
        <f>'[5]Calc|Opex forecast'!R59*10^6</f>
        <v>0</v>
      </c>
      <c r="K22" s="1572">
        <f>'[5]Calc|Opex forecast'!S59*10^6</f>
        <v>0</v>
      </c>
      <c r="L22" s="1196"/>
    </row>
    <row r="23" spans="1:15" s="7" customFormat="1" outlineLevel="1" x14ac:dyDescent="0.45">
      <c r="A23" s="854"/>
      <c r="B23" s="1197">
        <f>'[5]Calc|Opex forecast'!C60</f>
        <v>0</v>
      </c>
      <c r="C23" s="2512">
        <v>0</v>
      </c>
      <c r="D23" s="2513"/>
      <c r="E23" s="1658">
        <v>0</v>
      </c>
      <c r="F23" s="1658">
        <v>0</v>
      </c>
      <c r="G23" s="1658">
        <f>'[5]Calc|Opex forecast'!O60*10^6</f>
        <v>0</v>
      </c>
      <c r="H23" s="1659">
        <f>'[5]Calc|Opex forecast'!P60*10^6</f>
        <v>0</v>
      </c>
      <c r="I23" s="1659">
        <f>'[5]Calc|Opex forecast'!Q60*10^6</f>
        <v>0</v>
      </c>
      <c r="J23" s="1659">
        <f>'[5]Calc|Opex forecast'!R60*10^6</f>
        <v>0</v>
      </c>
      <c r="K23" s="1660">
        <f>'[5]Calc|Opex forecast'!S60*10^6</f>
        <v>0</v>
      </c>
      <c r="L23" s="1196"/>
    </row>
    <row r="24" spans="1:15" s="7" customFormat="1" outlineLevel="1" x14ac:dyDescent="0.45">
      <c r="A24" s="854"/>
      <c r="B24" s="1198">
        <f>'[5]Calc|Opex forecast'!C61</f>
        <v>0</v>
      </c>
      <c r="C24" s="2514">
        <v>0</v>
      </c>
      <c r="D24" s="2515"/>
      <c r="E24" s="1570">
        <v>0</v>
      </c>
      <c r="F24" s="1570">
        <v>0</v>
      </c>
      <c r="G24" s="1570">
        <f>'[5]Calc|Opex forecast'!O61*10^6</f>
        <v>0</v>
      </c>
      <c r="H24" s="1571">
        <f>'[5]Calc|Opex forecast'!P61*10^6</f>
        <v>0</v>
      </c>
      <c r="I24" s="1571">
        <f>'[5]Calc|Opex forecast'!Q61*10^6</f>
        <v>0</v>
      </c>
      <c r="J24" s="1571">
        <f>'[5]Calc|Opex forecast'!R61*10^6</f>
        <v>0</v>
      </c>
      <c r="K24" s="1572">
        <f>'[5]Calc|Opex forecast'!S61*10^6</f>
        <v>0</v>
      </c>
      <c r="L24" s="1196"/>
    </row>
    <row r="25" spans="1:15" s="7" customFormat="1" ht="14.1" outlineLevel="1" thickBot="1" x14ac:dyDescent="0.5">
      <c r="A25" s="854"/>
      <c r="B25" s="1197"/>
      <c r="C25" s="2512">
        <v>0</v>
      </c>
      <c r="D25" s="2513"/>
      <c r="E25" s="1658">
        <v>0</v>
      </c>
      <c r="F25" s="1658">
        <v>0</v>
      </c>
      <c r="G25" s="1658">
        <v>0</v>
      </c>
      <c r="H25" s="1658">
        <v>0</v>
      </c>
      <c r="I25" s="1658">
        <v>0</v>
      </c>
      <c r="J25" s="1658">
        <v>0</v>
      </c>
      <c r="K25" s="1658">
        <v>0</v>
      </c>
      <c r="L25" s="1196"/>
    </row>
    <row r="26" spans="1:15" s="7" customFormat="1" ht="14.7" outlineLevel="1" thickBot="1" x14ac:dyDescent="0.5">
      <c r="A26" s="854"/>
      <c r="B26" s="2497" t="s">
        <v>133</v>
      </c>
      <c r="C26" s="2498"/>
      <c r="D26" s="2499"/>
      <c r="E26" s="1661">
        <f t="shared" ref="E26:K26" si="1">SUM(E16:E25)</f>
        <v>0</v>
      </c>
      <c r="F26" s="1662">
        <f t="shared" si="1"/>
        <v>0</v>
      </c>
      <c r="G26" s="1663">
        <f t="shared" si="1"/>
        <v>1481952.3350621706</v>
      </c>
      <c r="H26" s="1662">
        <f t="shared" si="1"/>
        <v>1481358.7957325415</v>
      </c>
      <c r="I26" s="1662">
        <f t="shared" si="1"/>
        <v>1480147.6647536047</v>
      </c>
      <c r="J26" s="1662">
        <f t="shared" si="1"/>
        <v>1479465.3728262701</v>
      </c>
      <c r="K26" s="1664">
        <f t="shared" si="1"/>
        <v>1478958.8057658609</v>
      </c>
      <c r="L26" s="1196"/>
    </row>
    <row r="27" spans="1:15" s="7" customFormat="1" ht="12.3" outlineLevel="1" x14ac:dyDescent="0.35">
      <c r="A27" s="70">
        <f>IF(SUM($C27:$N27)&gt;0,1,0)</f>
        <v>0</v>
      </c>
      <c r="B27" s="15" t="s">
        <v>139</v>
      </c>
      <c r="C27" s="70"/>
      <c r="D27" s="70"/>
      <c r="E27" s="70"/>
      <c r="F27" s="70"/>
      <c r="G27" s="70">
        <f>IF(OR(ISERROR(SUM(G16:G25)),ROUND(G$26-'[5]Calc|Opex forecast'!O$63*10^6,4)&lt;&gt;0),1,0)</f>
        <v>0</v>
      </c>
      <c r="H27" s="70">
        <f>IF(OR(ISERROR(SUM(H16:H25)),ROUND(H$26-'[5]Calc|Opex forecast'!P$63*10^6,4)&lt;&gt;0),1,0)</f>
        <v>0</v>
      </c>
      <c r="I27" s="70">
        <f>IF(OR(ISERROR(SUM(I16:I25)),ROUND(I$26-'[5]Calc|Opex forecast'!Q$63*10^6,4)&lt;&gt;0),1,0)</f>
        <v>0</v>
      </c>
      <c r="J27" s="70">
        <f>IF(OR(ISERROR(SUM(J16:J25)),ROUND(J$26-'[5]Calc|Opex forecast'!R$63*10^6,4)&lt;&gt;0),1,0)</f>
        <v>0</v>
      </c>
      <c r="K27" s="70">
        <f>IF(OR(ISERROR(SUM(K16:K25)),ROUND(K$26-'[5]Calc|Opex forecast'!S$63*10^6,4)&lt;&gt;0),1,0)</f>
        <v>0</v>
      </c>
      <c r="L27" s="505"/>
      <c r="M27" s="505"/>
      <c r="N27" s="505"/>
      <c r="O27" s="1196"/>
    </row>
    <row r="28" spans="1:15" s="7" customFormat="1" ht="14.1" thickBot="1" x14ac:dyDescent="0.5">
      <c r="A28" s="854"/>
      <c r="B28" s="1203"/>
      <c r="C28" s="1203"/>
      <c r="D28" s="1204"/>
      <c r="E28" s="1204"/>
      <c r="F28" s="1204"/>
      <c r="G28" s="1204"/>
      <c r="H28" s="1204"/>
      <c r="I28" s="1204"/>
      <c r="J28" s="1203"/>
      <c r="K28" s="1203"/>
      <c r="L28" s="1196"/>
      <c r="M28" s="1196"/>
      <c r="N28" s="1196"/>
      <c r="O28" s="1196"/>
    </row>
    <row r="29" spans="1:15" s="1187" customFormat="1" ht="18.600000000000001" thickBot="1" x14ac:dyDescent="0.75">
      <c r="A29" s="1184"/>
      <c r="B29" s="1090" t="s">
        <v>1080</v>
      </c>
      <c r="C29" s="1090"/>
      <c r="D29" s="1090"/>
      <c r="E29" s="1090"/>
      <c r="F29" s="1090"/>
      <c r="G29" s="1090"/>
      <c r="H29" s="1090"/>
      <c r="I29" s="1090"/>
      <c r="J29" s="1090"/>
      <c r="K29" s="1090"/>
    </row>
    <row r="30" spans="1:15" ht="12.3" outlineLevel="1" x14ac:dyDescent="0.35">
      <c r="A30" s="505"/>
      <c r="C30" s="1188"/>
      <c r="D30" s="1188"/>
      <c r="E30" s="2504" t="s">
        <v>692</v>
      </c>
      <c r="F30" s="2505"/>
      <c r="G30" s="2505"/>
      <c r="H30" s="2505"/>
      <c r="I30" s="2505"/>
      <c r="J30" s="2505"/>
      <c r="K30" s="2506"/>
    </row>
    <row r="31" spans="1:15" s="7" customFormat="1" ht="24" customHeight="1" outlineLevel="1" thickBot="1" x14ac:dyDescent="0.5">
      <c r="A31" s="854"/>
      <c r="B31" s="1188"/>
      <c r="C31" s="1188"/>
      <c r="D31" s="505"/>
      <c r="E31" s="2507" t="s">
        <v>1083</v>
      </c>
      <c r="F31" s="2508"/>
      <c r="G31" s="2508"/>
      <c r="H31" s="2508"/>
      <c r="I31" s="2508"/>
      <c r="J31" s="2508"/>
      <c r="K31" s="2509"/>
      <c r="L31" s="1196"/>
    </row>
    <row r="32" spans="1:15" s="7" customFormat="1" ht="14.1" outlineLevel="1" thickBot="1" x14ac:dyDescent="0.5">
      <c r="A32" s="854"/>
      <c r="B32" s="1190" t="s">
        <v>1078</v>
      </c>
      <c r="C32" s="2510" t="s">
        <v>1079</v>
      </c>
      <c r="D32" s="2511"/>
      <c r="E32" s="1191" t="s">
        <v>734</v>
      </c>
      <c r="F32" s="1192" t="s">
        <v>735</v>
      </c>
      <c r="G32" s="1193" t="s">
        <v>736</v>
      </c>
      <c r="H32" s="1193" t="s">
        <v>737</v>
      </c>
      <c r="I32" s="1193" t="s">
        <v>738</v>
      </c>
      <c r="J32" s="1193" t="s">
        <v>739</v>
      </c>
      <c r="K32" s="1194" t="s">
        <v>740</v>
      </c>
      <c r="L32" s="1196"/>
    </row>
    <row r="33" spans="1:15" s="7" customFormat="1" outlineLevel="1" x14ac:dyDescent="0.45">
      <c r="A33" s="854"/>
      <c r="B33" s="1770"/>
      <c r="C33" s="2502"/>
      <c r="D33" s="2503"/>
      <c r="E33" s="1771"/>
      <c r="F33" s="1772"/>
      <c r="G33" s="1773"/>
      <c r="H33" s="1774"/>
      <c r="I33" s="1774"/>
      <c r="J33" s="1774"/>
      <c r="K33" s="1772"/>
      <c r="L33" s="1196"/>
    </row>
    <row r="34" spans="1:15" s="7" customFormat="1" outlineLevel="1" x14ac:dyDescent="0.45">
      <c r="A34" s="854"/>
      <c r="B34" s="1775"/>
      <c r="C34" s="2495"/>
      <c r="D34" s="2496"/>
      <c r="E34" s="1776"/>
      <c r="F34" s="1777"/>
      <c r="G34" s="1778"/>
      <c r="H34" s="1779"/>
      <c r="I34" s="1779"/>
      <c r="J34" s="1779"/>
      <c r="K34" s="1777"/>
      <c r="L34" s="1196"/>
    </row>
    <row r="35" spans="1:15" s="7" customFormat="1" outlineLevel="1" x14ac:dyDescent="0.45">
      <c r="A35" s="854"/>
      <c r="B35" s="1775"/>
      <c r="C35" s="2502"/>
      <c r="D35" s="2503"/>
      <c r="E35" s="1776"/>
      <c r="F35" s="1777"/>
      <c r="G35" s="1778"/>
      <c r="H35" s="1779"/>
      <c r="I35" s="1779"/>
      <c r="J35" s="1779"/>
      <c r="K35" s="1777"/>
      <c r="L35" s="1196"/>
    </row>
    <row r="36" spans="1:15" s="7" customFormat="1" outlineLevel="1" x14ac:dyDescent="0.45">
      <c r="A36" s="854"/>
      <c r="B36" s="1775"/>
      <c r="C36" s="2495"/>
      <c r="D36" s="2496"/>
      <c r="E36" s="1776"/>
      <c r="F36" s="1777"/>
      <c r="G36" s="1778"/>
      <c r="H36" s="1779"/>
      <c r="I36" s="1779"/>
      <c r="J36" s="1779"/>
      <c r="K36" s="1777"/>
      <c r="L36" s="1196"/>
    </row>
    <row r="37" spans="1:15" s="7" customFormat="1" outlineLevel="1" x14ac:dyDescent="0.45">
      <c r="A37" s="854"/>
      <c r="B37" s="1775"/>
      <c r="C37" s="2502"/>
      <c r="D37" s="2503"/>
      <c r="E37" s="1776"/>
      <c r="F37" s="1777"/>
      <c r="G37" s="1778"/>
      <c r="H37" s="1779"/>
      <c r="I37" s="1779"/>
      <c r="J37" s="1779"/>
      <c r="K37" s="1777"/>
      <c r="L37" s="1196"/>
    </row>
    <row r="38" spans="1:15" s="7" customFormat="1" outlineLevel="1" x14ac:dyDescent="0.45">
      <c r="A38" s="854"/>
      <c r="B38" s="1775"/>
      <c r="C38" s="2495"/>
      <c r="D38" s="2496"/>
      <c r="E38" s="1776"/>
      <c r="F38" s="1777"/>
      <c r="G38" s="1778"/>
      <c r="H38" s="1779"/>
      <c r="I38" s="1779"/>
      <c r="J38" s="1779"/>
      <c r="K38" s="1777"/>
      <c r="L38" s="1196"/>
    </row>
    <row r="39" spans="1:15" s="7" customFormat="1" outlineLevel="1" x14ac:dyDescent="0.45">
      <c r="A39" s="854"/>
      <c r="B39" s="1775"/>
      <c r="C39" s="2502"/>
      <c r="D39" s="2503"/>
      <c r="E39" s="1776"/>
      <c r="F39" s="1777"/>
      <c r="G39" s="1778"/>
      <c r="H39" s="1779"/>
      <c r="I39" s="1779"/>
      <c r="J39" s="1779"/>
      <c r="K39" s="1777"/>
      <c r="L39" s="1196"/>
    </row>
    <row r="40" spans="1:15" s="7" customFormat="1" outlineLevel="1" x14ac:dyDescent="0.45">
      <c r="A40" s="854"/>
      <c r="B40" s="1775"/>
      <c r="C40" s="2495"/>
      <c r="D40" s="2496"/>
      <c r="E40" s="1776"/>
      <c r="F40" s="1777"/>
      <c r="G40" s="1778"/>
      <c r="H40" s="1779"/>
      <c r="I40" s="1779"/>
      <c r="J40" s="1779"/>
      <c r="K40" s="1777"/>
      <c r="L40" s="1196"/>
    </row>
    <row r="41" spans="1:15" s="7" customFormat="1" outlineLevel="1" x14ac:dyDescent="0.45">
      <c r="A41" s="854"/>
      <c r="B41" s="1775"/>
      <c r="C41" s="2502"/>
      <c r="D41" s="2503"/>
      <c r="E41" s="1776"/>
      <c r="F41" s="1777"/>
      <c r="G41" s="1778"/>
      <c r="H41" s="1779"/>
      <c r="I41" s="1779"/>
      <c r="J41" s="1779"/>
      <c r="K41" s="1777"/>
      <c r="L41" s="1196"/>
    </row>
    <row r="42" spans="1:15" s="7" customFormat="1" ht="14.1" outlineLevel="1" thickBot="1" x14ac:dyDescent="0.5">
      <c r="A42" s="854"/>
      <c r="B42" s="1780"/>
      <c r="C42" s="2495"/>
      <c r="D42" s="2496"/>
      <c r="E42" s="1781"/>
      <c r="F42" s="1782"/>
      <c r="G42" s="1783"/>
      <c r="H42" s="1784"/>
      <c r="I42" s="1784"/>
      <c r="J42" s="1784"/>
      <c r="K42" s="1785"/>
      <c r="L42" s="1196"/>
    </row>
    <row r="43" spans="1:15" s="7" customFormat="1" ht="14.7" outlineLevel="1" thickBot="1" x14ac:dyDescent="0.5">
      <c r="A43" s="854"/>
      <c r="B43" s="2497" t="s">
        <v>133</v>
      </c>
      <c r="C43" s="2498"/>
      <c r="D43" s="2499"/>
      <c r="E43" s="1199">
        <f t="shared" ref="E43:K43" si="2">SUM(E33:E42)</f>
        <v>0</v>
      </c>
      <c r="F43" s="1200">
        <f t="shared" si="2"/>
        <v>0</v>
      </c>
      <c r="G43" s="1201">
        <f t="shared" si="2"/>
        <v>0</v>
      </c>
      <c r="H43" s="1200">
        <f t="shared" si="2"/>
        <v>0</v>
      </c>
      <c r="I43" s="1200">
        <f t="shared" si="2"/>
        <v>0</v>
      </c>
      <c r="J43" s="1200">
        <f t="shared" si="2"/>
        <v>0</v>
      </c>
      <c r="K43" s="1202">
        <f t="shared" si="2"/>
        <v>0</v>
      </c>
      <c r="L43" s="1196"/>
    </row>
    <row r="44" spans="1:15" s="7" customFormat="1" ht="14.1" thickBot="1" x14ac:dyDescent="0.5">
      <c r="A44" s="854"/>
      <c r="B44" s="1203"/>
      <c r="C44" s="1203"/>
      <c r="D44" s="1204"/>
      <c r="E44" s="1204"/>
      <c r="F44" s="1204"/>
      <c r="G44" s="1204"/>
      <c r="H44" s="1204"/>
      <c r="I44" s="1204"/>
      <c r="J44" s="1203"/>
      <c r="K44" s="1203"/>
      <c r="L44" s="1196"/>
      <c r="M44" s="1196"/>
      <c r="N44" s="1196"/>
      <c r="O44" s="1196"/>
    </row>
    <row r="45" spans="1:15" ht="18.3" x14ac:dyDescent="0.45">
      <c r="B45" s="1090" t="s">
        <v>1081</v>
      </c>
      <c r="C45" s="1090"/>
      <c r="D45" s="1090"/>
      <c r="E45" s="1090"/>
      <c r="F45" s="1090"/>
      <c r="G45" s="1090"/>
      <c r="H45" s="1090"/>
      <c r="I45" s="1090"/>
      <c r="J45" s="1090"/>
      <c r="K45" s="1090"/>
    </row>
    <row r="46" spans="1:15" ht="12.3" outlineLevel="1" x14ac:dyDescent="0.35">
      <c r="A46" s="505"/>
      <c r="C46" s="959"/>
      <c r="D46" s="2500" t="s">
        <v>692</v>
      </c>
      <c r="E46" s="2500"/>
      <c r="F46" s="2500"/>
      <c r="G46" s="2500"/>
      <c r="H46" s="2500"/>
      <c r="I46" s="2500"/>
      <c r="J46" s="2500"/>
      <c r="K46" s="2501"/>
    </row>
    <row r="47" spans="1:15" ht="29.25" customHeight="1" outlineLevel="1" thickBot="1" x14ac:dyDescent="0.5">
      <c r="B47" s="1188"/>
      <c r="C47" s="1205"/>
      <c r="D47" s="2500" t="s">
        <v>1083</v>
      </c>
      <c r="E47" s="2500"/>
      <c r="F47" s="2500"/>
      <c r="G47" s="2500"/>
      <c r="H47" s="2500"/>
      <c r="I47" s="2500"/>
      <c r="J47" s="2500"/>
      <c r="K47" s="2501"/>
    </row>
    <row r="48" spans="1:15" ht="14.1" outlineLevel="1" thickBot="1" x14ac:dyDescent="0.5">
      <c r="B48" s="1190" t="s">
        <v>1082</v>
      </c>
      <c r="C48" s="1206" t="s">
        <v>1079</v>
      </c>
      <c r="D48" s="1207" t="s">
        <v>1050</v>
      </c>
      <c r="E48" s="1208" t="s">
        <v>734</v>
      </c>
      <c r="F48" s="1208" t="s">
        <v>735</v>
      </c>
      <c r="G48" s="255" t="s">
        <v>736</v>
      </c>
      <c r="H48" s="255" t="s">
        <v>737</v>
      </c>
      <c r="I48" s="255" t="s">
        <v>738</v>
      </c>
      <c r="J48" s="255" t="s">
        <v>739</v>
      </c>
      <c r="K48" s="1209" t="s">
        <v>740</v>
      </c>
    </row>
    <row r="49" spans="2:11" outlineLevel="1" x14ac:dyDescent="0.45">
      <c r="B49" s="1210">
        <v>0</v>
      </c>
      <c r="C49" s="1211">
        <v>0</v>
      </c>
      <c r="D49" s="1212">
        <v>0</v>
      </c>
      <c r="E49" s="1212">
        <v>0</v>
      </c>
      <c r="F49" s="1213">
        <v>0</v>
      </c>
      <c r="G49" s="1658">
        <v>0</v>
      </c>
      <c r="H49" s="1659">
        <v>0</v>
      </c>
      <c r="I49" s="1659">
        <v>0</v>
      </c>
      <c r="J49" s="1659">
        <v>0</v>
      </c>
      <c r="K49" s="1660">
        <v>0</v>
      </c>
    </row>
    <row r="50" spans="2:11" outlineLevel="1" x14ac:dyDescent="0.45">
      <c r="B50" s="1214">
        <v>0</v>
      </c>
      <c r="C50" s="1215">
        <v>0</v>
      </c>
      <c r="D50" s="1216">
        <v>0</v>
      </c>
      <c r="E50" s="1216">
        <v>0</v>
      </c>
      <c r="F50" s="1217">
        <v>0</v>
      </c>
      <c r="G50" s="1658">
        <v>0</v>
      </c>
      <c r="H50" s="1658">
        <v>0</v>
      </c>
      <c r="I50" s="1658">
        <v>0</v>
      </c>
      <c r="J50" s="1658">
        <v>0</v>
      </c>
      <c r="K50" s="1658">
        <v>0</v>
      </c>
    </row>
    <row r="51" spans="2:11" outlineLevel="1" x14ac:dyDescent="0.45">
      <c r="B51" s="1218">
        <v>0</v>
      </c>
      <c r="C51" s="1219">
        <v>0</v>
      </c>
      <c r="D51" s="1220">
        <v>0</v>
      </c>
      <c r="E51" s="1220">
        <v>0</v>
      </c>
      <c r="F51" s="1221">
        <v>0</v>
      </c>
      <c r="G51" s="1658">
        <v>0</v>
      </c>
      <c r="H51" s="1658">
        <v>0</v>
      </c>
      <c r="I51" s="1658">
        <v>0</v>
      </c>
      <c r="J51" s="1658">
        <v>0</v>
      </c>
      <c r="K51" s="1658">
        <v>0</v>
      </c>
    </row>
    <row r="52" spans="2:11" outlineLevel="1" x14ac:dyDescent="0.45">
      <c r="B52" s="1214">
        <v>0</v>
      </c>
      <c r="C52" s="1215">
        <v>0</v>
      </c>
      <c r="D52" s="1216">
        <v>0</v>
      </c>
      <c r="E52" s="1216">
        <v>0</v>
      </c>
      <c r="F52" s="1217">
        <v>0</v>
      </c>
      <c r="G52" s="1658">
        <v>0</v>
      </c>
      <c r="H52" s="1658">
        <v>0</v>
      </c>
      <c r="I52" s="1658">
        <v>0</v>
      </c>
      <c r="J52" s="1658">
        <v>0</v>
      </c>
      <c r="K52" s="1658">
        <v>0</v>
      </c>
    </row>
    <row r="53" spans="2:11" outlineLevel="1" x14ac:dyDescent="0.45">
      <c r="B53" s="1218">
        <v>0</v>
      </c>
      <c r="C53" s="1219">
        <v>0</v>
      </c>
      <c r="D53" s="1220">
        <v>0</v>
      </c>
      <c r="E53" s="1220">
        <v>0</v>
      </c>
      <c r="F53" s="1221">
        <v>0</v>
      </c>
      <c r="G53" s="1658">
        <v>0</v>
      </c>
      <c r="H53" s="1658">
        <v>0</v>
      </c>
      <c r="I53" s="1658">
        <v>0</v>
      </c>
      <c r="J53" s="1658">
        <v>0</v>
      </c>
      <c r="K53" s="1658">
        <v>0</v>
      </c>
    </row>
    <row r="54" spans="2:11" outlineLevel="1" x14ac:dyDescent="0.45">
      <c r="B54" s="1214">
        <v>0</v>
      </c>
      <c r="C54" s="1215">
        <v>0</v>
      </c>
      <c r="D54" s="1216">
        <v>0</v>
      </c>
      <c r="E54" s="1216">
        <v>0</v>
      </c>
      <c r="F54" s="1217">
        <v>0</v>
      </c>
      <c r="G54" s="1658">
        <v>0</v>
      </c>
      <c r="H54" s="1658">
        <v>0</v>
      </c>
      <c r="I54" s="1658">
        <v>0</v>
      </c>
      <c r="J54" s="1658">
        <v>0</v>
      </c>
      <c r="K54" s="1658">
        <v>0</v>
      </c>
    </row>
    <row r="55" spans="2:11" outlineLevel="1" x14ac:dyDescent="0.45">
      <c r="B55" s="1218">
        <v>0</v>
      </c>
      <c r="C55" s="1219">
        <v>0</v>
      </c>
      <c r="D55" s="1220">
        <v>0</v>
      </c>
      <c r="E55" s="1220">
        <v>0</v>
      </c>
      <c r="F55" s="1221">
        <v>0</v>
      </c>
      <c r="G55" s="1658">
        <v>0</v>
      </c>
      <c r="H55" s="1658">
        <v>0</v>
      </c>
      <c r="I55" s="1658">
        <v>0</v>
      </c>
      <c r="J55" s="1658">
        <v>0</v>
      </c>
      <c r="K55" s="1658">
        <v>0</v>
      </c>
    </row>
    <row r="56" spans="2:11" outlineLevel="1" x14ac:dyDescent="0.45">
      <c r="B56" s="1214">
        <v>0</v>
      </c>
      <c r="C56" s="1215">
        <v>0</v>
      </c>
      <c r="D56" s="1216">
        <v>0</v>
      </c>
      <c r="E56" s="1216">
        <v>0</v>
      </c>
      <c r="F56" s="1217">
        <v>0</v>
      </c>
      <c r="G56" s="1658">
        <v>0</v>
      </c>
      <c r="H56" s="1658">
        <v>0</v>
      </c>
      <c r="I56" s="1658">
        <v>0</v>
      </c>
      <c r="J56" s="1658">
        <v>0</v>
      </c>
      <c r="K56" s="1658">
        <v>0</v>
      </c>
    </row>
    <row r="57" spans="2:11" outlineLevel="1" x14ac:dyDescent="0.45">
      <c r="B57" s="1218">
        <v>0</v>
      </c>
      <c r="C57" s="1219">
        <v>0</v>
      </c>
      <c r="D57" s="1220">
        <v>0</v>
      </c>
      <c r="E57" s="1220">
        <v>0</v>
      </c>
      <c r="F57" s="1221">
        <v>0</v>
      </c>
      <c r="G57" s="1658">
        <v>0</v>
      </c>
      <c r="H57" s="1658">
        <v>0</v>
      </c>
      <c r="I57" s="1658">
        <v>0</v>
      </c>
      <c r="J57" s="1658">
        <v>0</v>
      </c>
      <c r="K57" s="1658">
        <v>0</v>
      </c>
    </row>
    <row r="58" spans="2:11" ht="14.1" outlineLevel="1" thickBot="1" x14ac:dyDescent="0.5">
      <c r="B58" s="1214">
        <v>0</v>
      </c>
      <c r="C58" s="1215">
        <v>0</v>
      </c>
      <c r="D58" s="1216">
        <v>0</v>
      </c>
      <c r="E58" s="1216">
        <v>0</v>
      </c>
      <c r="F58" s="1222">
        <v>0</v>
      </c>
      <c r="G58" s="1658">
        <v>0</v>
      </c>
      <c r="H58" s="1658">
        <v>0</v>
      </c>
      <c r="I58" s="1658">
        <v>0</v>
      </c>
      <c r="J58" s="1658">
        <v>0</v>
      </c>
      <c r="K58" s="1658">
        <v>0</v>
      </c>
    </row>
    <row r="59" spans="2:11" ht="14.7" outlineLevel="1" thickBot="1" x14ac:dyDescent="0.5">
      <c r="B59" s="2497" t="s">
        <v>133</v>
      </c>
      <c r="C59" s="2499"/>
      <c r="D59" s="1200">
        <f t="shared" ref="D59:F59" si="3">SUM(D49:D58)</f>
        <v>0</v>
      </c>
      <c r="E59" s="1200">
        <f t="shared" si="3"/>
        <v>0</v>
      </c>
      <c r="F59" s="1200">
        <f t="shared" si="3"/>
        <v>0</v>
      </c>
      <c r="G59" s="1201">
        <f>SUM(G49:G58)</f>
        <v>0</v>
      </c>
      <c r="H59" s="1200">
        <f t="shared" ref="H59:K59" si="4">SUM(H49:H58)</f>
        <v>0</v>
      </c>
      <c r="I59" s="1200">
        <f t="shared" si="4"/>
        <v>0</v>
      </c>
      <c r="J59" s="1200">
        <f t="shared" si="4"/>
        <v>0</v>
      </c>
      <c r="K59" s="1202">
        <f t="shared" si="4"/>
        <v>0</v>
      </c>
    </row>
  </sheetData>
  <mergeCells count="34">
    <mergeCell ref="C15:D15"/>
    <mergeCell ref="B6:C6"/>
    <mergeCell ref="B9:C9"/>
    <mergeCell ref="B10:C10"/>
    <mergeCell ref="E13:K13"/>
    <mergeCell ref="E14:K14"/>
    <mergeCell ref="C16:D16"/>
    <mergeCell ref="C17:D17"/>
    <mergeCell ref="C18:D18"/>
    <mergeCell ref="C19:D19"/>
    <mergeCell ref="C20:D20"/>
    <mergeCell ref="C21:D21"/>
    <mergeCell ref="C22:D22"/>
    <mergeCell ref="C23:D23"/>
    <mergeCell ref="C24:D24"/>
    <mergeCell ref="C25:D25"/>
    <mergeCell ref="B26:D26"/>
    <mergeCell ref="C41:D41"/>
    <mergeCell ref="E30:K30"/>
    <mergeCell ref="E31:K31"/>
    <mergeCell ref="C32:D32"/>
    <mergeCell ref="C33:D33"/>
    <mergeCell ref="C34:D34"/>
    <mergeCell ref="C35:D35"/>
    <mergeCell ref="C36:D36"/>
    <mergeCell ref="C37:D37"/>
    <mergeCell ref="C38:D38"/>
    <mergeCell ref="C39:D39"/>
    <mergeCell ref="C40:D40"/>
    <mergeCell ref="C42:D42"/>
    <mergeCell ref="B43:D43"/>
    <mergeCell ref="D46:K46"/>
    <mergeCell ref="D47:K47"/>
    <mergeCell ref="B59:C59"/>
  </mergeCells>
  <conditionalFormatting sqref="I16:I24 I33:I42">
    <cfRule type="expression" dxfId="524" priority="12">
      <formula>(dms_FRCPlength_Num)&lt;3</formula>
    </cfRule>
  </conditionalFormatting>
  <conditionalFormatting sqref="J16:J24 J33:J42">
    <cfRule type="expression" dxfId="523" priority="11">
      <formula>(dms_FRCPlength_Num)&lt;4</formula>
    </cfRule>
  </conditionalFormatting>
  <conditionalFormatting sqref="K16:K24 K33:K42">
    <cfRule type="expression" dxfId="522" priority="10">
      <formula>(dms_FRCPlength_Num)&lt;5</formula>
    </cfRule>
  </conditionalFormatting>
  <conditionalFormatting sqref="K59">
    <cfRule type="expression" dxfId="521" priority="9">
      <formula>(dms_FRCPlength_Num)&lt;5</formula>
    </cfRule>
  </conditionalFormatting>
  <conditionalFormatting sqref="K43">
    <cfRule type="expression" dxfId="520" priority="5">
      <formula>(dms_FRCPlength_Num)&lt;5</formula>
    </cfRule>
  </conditionalFormatting>
  <conditionalFormatting sqref="K26">
    <cfRule type="expression" dxfId="519" priority="4">
      <formula>(dms_FRCPlength_Num)&lt;5</formula>
    </cfRule>
  </conditionalFormatting>
  <conditionalFormatting sqref="I49">
    <cfRule type="expression" dxfId="518" priority="3">
      <formula>(dms_FRCPlength_Num)&lt;3</formula>
    </cfRule>
  </conditionalFormatting>
  <conditionalFormatting sqref="J49">
    <cfRule type="expression" dxfId="517" priority="2">
      <formula>(dms_FRCPlength_Num)&lt;4</formula>
    </cfRule>
  </conditionalFormatting>
  <conditionalFormatting sqref="K49">
    <cfRule type="expression" dxfId="516" priority="1">
      <formula>(dms_FRCPlength_Num)&lt;5</formula>
    </cfRule>
  </conditionalFormatting>
  <dataValidations count="3">
    <dataValidation allowBlank="1" showInputMessage="1" showErrorMessage="1" sqref="E60:N383 L28:N28 E28:K29 D47 E44:N44 E31:K43 E16:K26 E49:J58" xr:uid="{00000000-0002-0000-2400-000000000000}"/>
    <dataValidation type="textLength" operator="greaterThanOrEqual" allowBlank="1" showInputMessage="1" showErrorMessage="1" promptTitle="Step change" prompt="Enter description of step change" sqref="C49:D58 D18:D25 C16:C25 C33:D42" xr:uid="{00000000-0002-0000-2400-000001000000}">
      <formula1>0</formula1>
    </dataValidation>
    <dataValidation type="textLength" operator="greaterThanOrEqual" allowBlank="1" showInputMessage="1" showErrorMessage="1" promptTitle="Step change" prompt="Enter step change" sqref="B49:B58 B16:B25 B33:B42" xr:uid="{00000000-0002-0000-2400-000002000000}">
      <formula1>0</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6"/>
  </sheetPr>
  <dimension ref="A1:BB123"/>
  <sheetViews>
    <sheetView showGridLines="0" workbookViewId="0"/>
  </sheetViews>
  <sheetFormatPr defaultColWidth="10.6640625" defaultRowHeight="10.199999999999999" outlineLevelRow="1" x14ac:dyDescent="0.35"/>
  <cols>
    <col min="1" max="1" width="19.46484375" style="1242" customWidth="1"/>
    <col min="2" max="2" width="110" style="561" customWidth="1"/>
    <col min="3" max="9" width="14.796875" style="561" hidden="1" customWidth="1"/>
    <col min="10" max="10" width="4.46484375" style="561" customWidth="1"/>
    <col min="11" max="17" width="14.796875" style="561" customWidth="1"/>
    <col min="18" max="16384" width="10.6640625" style="561"/>
  </cols>
  <sheetData>
    <row r="1" spans="1:54" ht="30" customHeight="1" x14ac:dyDescent="0.35">
      <c r="A1" s="70">
        <f>IF(SUM($A11:$A1000)&gt;0,1,0)</f>
        <v>0</v>
      </c>
      <c r="B1" s="247" t="s">
        <v>730</v>
      </c>
      <c r="C1" s="1224"/>
      <c r="D1" s="1224"/>
      <c r="E1" s="1224"/>
      <c r="F1" s="1224"/>
      <c r="G1" s="1224"/>
      <c r="H1" s="1224"/>
      <c r="I1" s="1224"/>
      <c r="J1" s="1224"/>
      <c r="K1" s="1224"/>
      <c r="L1" s="1224"/>
      <c r="M1" s="1224"/>
      <c r="N1" s="1224"/>
      <c r="O1" s="1224"/>
      <c r="P1" s="1224"/>
      <c r="Q1" s="1224"/>
      <c r="R1" s="1023"/>
      <c r="S1" s="619"/>
      <c r="T1" s="619"/>
      <c r="U1" s="619"/>
      <c r="V1" s="619"/>
      <c r="W1" s="619"/>
      <c r="X1" s="619"/>
      <c r="Y1" s="619"/>
      <c r="Z1" s="619"/>
      <c r="AA1" s="619"/>
      <c r="AB1" s="619"/>
      <c r="AC1" s="619"/>
      <c r="AD1" s="619"/>
      <c r="AE1" s="619"/>
      <c r="AF1" s="619"/>
      <c r="AG1" s="619"/>
      <c r="AH1" s="619"/>
      <c r="AI1" s="619"/>
      <c r="AJ1" s="619"/>
      <c r="AK1" s="619"/>
      <c r="AL1" s="619"/>
      <c r="AM1" s="619"/>
      <c r="AN1" s="619"/>
      <c r="AO1" s="619"/>
      <c r="AP1" s="619"/>
      <c r="AQ1" s="619"/>
      <c r="AR1" s="619"/>
      <c r="AS1" s="619"/>
      <c r="AT1" s="619"/>
      <c r="AU1" s="619"/>
      <c r="AV1" s="619"/>
      <c r="AW1" s="619"/>
      <c r="AX1" s="619"/>
      <c r="AY1" s="619"/>
      <c r="AZ1" s="619"/>
      <c r="BA1" s="619"/>
      <c r="BB1" s="619"/>
    </row>
    <row r="2" spans="1:54" ht="30" customHeight="1" x14ac:dyDescent="0.35">
      <c r="A2" s="1223"/>
      <c r="B2" s="856" t="s">
        <v>731</v>
      </c>
      <c r="C2" s="1224"/>
      <c r="D2" s="1224"/>
      <c r="E2" s="1224"/>
      <c r="F2" s="1224"/>
      <c r="G2" s="1224"/>
      <c r="H2" s="1224"/>
      <c r="I2" s="1224"/>
      <c r="J2" s="1224"/>
      <c r="K2" s="1224"/>
      <c r="L2" s="1224"/>
      <c r="M2" s="1224"/>
      <c r="N2" s="1224"/>
      <c r="O2" s="1224"/>
      <c r="P2" s="1224"/>
      <c r="Q2" s="1224"/>
      <c r="R2" s="1023"/>
      <c r="S2" s="619"/>
      <c r="T2" s="619"/>
      <c r="U2" s="619"/>
      <c r="V2" s="619"/>
      <c r="W2" s="619"/>
      <c r="X2" s="619"/>
      <c r="Y2" s="619"/>
      <c r="Z2" s="619"/>
      <c r="AA2" s="619"/>
      <c r="AB2" s="619"/>
      <c r="AC2" s="619"/>
      <c r="AD2" s="619"/>
      <c r="AE2" s="619"/>
      <c r="AF2" s="619"/>
      <c r="AG2" s="619"/>
      <c r="AH2" s="619"/>
      <c r="AI2" s="619"/>
      <c r="AJ2" s="619"/>
      <c r="AK2" s="619"/>
      <c r="AL2" s="619"/>
      <c r="AM2" s="619"/>
      <c r="AN2" s="619"/>
      <c r="AO2" s="619"/>
      <c r="AP2" s="619"/>
      <c r="AQ2" s="619"/>
      <c r="AR2" s="619"/>
      <c r="AS2" s="619"/>
      <c r="AT2" s="619"/>
      <c r="AU2" s="619"/>
      <c r="AV2" s="619"/>
      <c r="AW2" s="619"/>
      <c r="AX2" s="619"/>
      <c r="AY2" s="619"/>
      <c r="AZ2" s="619"/>
      <c r="BA2" s="619"/>
      <c r="BB2" s="619"/>
    </row>
    <row r="3" spans="1:54" ht="30" customHeight="1" x14ac:dyDescent="0.35">
      <c r="A3" s="1223"/>
      <c r="B3" s="858" t="s">
        <v>732</v>
      </c>
      <c r="C3" s="1225"/>
      <c r="D3" s="1225"/>
      <c r="E3" s="1225"/>
      <c r="F3" s="1225"/>
      <c r="G3" s="1225"/>
      <c r="H3" s="1225"/>
      <c r="I3" s="1225"/>
      <c r="J3" s="1225"/>
      <c r="K3" s="1225"/>
      <c r="L3" s="1225"/>
      <c r="M3" s="1225"/>
      <c r="N3" s="1225"/>
      <c r="O3" s="1225"/>
      <c r="P3" s="1225"/>
      <c r="Q3" s="1225"/>
      <c r="R3" s="1023"/>
      <c r="S3" s="619"/>
      <c r="T3" s="619"/>
      <c r="U3" s="619"/>
      <c r="V3" s="619"/>
      <c r="W3" s="619"/>
      <c r="X3" s="619"/>
      <c r="Y3" s="619"/>
      <c r="Z3" s="619"/>
      <c r="AA3" s="619"/>
      <c r="AB3" s="619"/>
      <c r="AC3" s="619"/>
      <c r="AD3" s="619"/>
      <c r="AE3" s="619"/>
      <c r="AF3" s="619"/>
      <c r="AG3" s="619"/>
      <c r="AH3" s="619"/>
      <c r="AI3" s="619"/>
      <c r="AJ3" s="619"/>
      <c r="AK3" s="619"/>
      <c r="AL3" s="619"/>
      <c r="AM3" s="619"/>
      <c r="AN3" s="619"/>
      <c r="AO3" s="619"/>
      <c r="AP3" s="619"/>
      <c r="AQ3" s="619"/>
      <c r="AR3" s="619"/>
      <c r="AS3" s="619"/>
      <c r="AT3" s="619"/>
      <c r="AU3" s="619"/>
      <c r="AV3" s="619"/>
      <c r="AW3" s="619"/>
      <c r="AX3" s="619"/>
      <c r="AY3" s="619"/>
      <c r="AZ3" s="619"/>
      <c r="BA3" s="619"/>
      <c r="BB3" s="619"/>
    </row>
    <row r="4" spans="1:54" ht="30" customHeight="1" x14ac:dyDescent="0.35">
      <c r="A4" s="1223"/>
      <c r="B4" s="329" t="s">
        <v>1084</v>
      </c>
      <c r="C4" s="329"/>
      <c r="D4" s="329"/>
      <c r="E4" s="329"/>
      <c r="F4" s="329"/>
      <c r="G4" s="329"/>
      <c r="H4" s="329"/>
      <c r="I4" s="329"/>
      <c r="J4" s="329"/>
      <c r="K4" s="329"/>
      <c r="L4" s="329"/>
      <c r="M4" s="329"/>
      <c r="N4" s="329"/>
      <c r="O4" s="329"/>
      <c r="P4" s="329"/>
      <c r="Q4" s="329"/>
      <c r="R4" s="1023"/>
      <c r="S4" s="619"/>
      <c r="T4" s="619"/>
      <c r="U4" s="619"/>
      <c r="V4" s="619"/>
      <c r="W4" s="619"/>
      <c r="X4" s="619"/>
      <c r="Y4" s="619"/>
      <c r="Z4" s="619"/>
      <c r="AA4" s="619"/>
      <c r="AB4" s="619"/>
      <c r="AC4" s="619"/>
      <c r="AD4" s="619"/>
      <c r="AE4" s="619"/>
      <c r="AF4" s="619"/>
      <c r="AG4" s="619"/>
      <c r="AH4" s="619"/>
      <c r="AI4" s="619"/>
      <c r="AJ4" s="619"/>
      <c r="AK4" s="619"/>
      <c r="AL4" s="619"/>
      <c r="AM4" s="619"/>
      <c r="AN4" s="619"/>
      <c r="AO4" s="619"/>
      <c r="AP4" s="619"/>
      <c r="AQ4" s="619"/>
      <c r="AR4" s="619"/>
      <c r="AS4" s="619"/>
      <c r="AT4" s="619"/>
      <c r="AU4" s="619"/>
      <c r="AV4" s="619"/>
      <c r="AW4" s="619"/>
      <c r="AX4" s="619"/>
      <c r="AY4" s="619"/>
      <c r="AZ4" s="619"/>
      <c r="BA4" s="619"/>
      <c r="BB4" s="619"/>
    </row>
    <row r="5" spans="1:54" s="505" customFormat="1" x14ac:dyDescent="0.35"/>
    <row r="6" spans="1:54" s="505" customFormat="1" ht="49.5" customHeight="1" x14ac:dyDescent="0.35">
      <c r="B6" s="1226" t="s">
        <v>1075</v>
      </c>
    </row>
    <row r="7" spans="1:54" s="505" customFormat="1" x14ac:dyDescent="0.35"/>
    <row r="8" spans="1:54" s="568" customFormat="1" ht="18.3" x14ac:dyDescent="0.35">
      <c r="A8" s="1227"/>
      <c r="B8" s="253" t="s">
        <v>1085</v>
      </c>
      <c r="C8" s="253"/>
      <c r="D8" s="253"/>
      <c r="E8" s="253"/>
      <c r="F8" s="253"/>
      <c r="G8" s="253"/>
      <c r="H8" s="253"/>
      <c r="I8" s="253"/>
      <c r="J8" s="253"/>
      <c r="K8" s="253"/>
      <c r="L8" s="253"/>
      <c r="M8" s="253"/>
      <c r="N8" s="253"/>
      <c r="O8" s="253"/>
      <c r="P8" s="253"/>
      <c r="Q8" s="253"/>
      <c r="R8" s="424"/>
      <c r="S8" s="424"/>
      <c r="T8" s="424"/>
      <c r="U8" s="424"/>
      <c r="V8" s="424"/>
      <c r="W8" s="424"/>
      <c r="X8" s="424"/>
      <c r="Y8" s="424"/>
      <c r="Z8" s="424"/>
      <c r="AA8" s="424"/>
      <c r="AB8" s="424"/>
      <c r="AC8" s="424"/>
      <c r="AD8" s="424"/>
      <c r="AE8" s="424"/>
      <c r="AF8" s="424"/>
      <c r="AG8" s="424"/>
      <c r="AH8" s="424"/>
      <c r="AI8" s="424"/>
      <c r="AJ8" s="424"/>
      <c r="AK8" s="424"/>
      <c r="AL8" s="424"/>
      <c r="AM8" s="424"/>
      <c r="AN8" s="424"/>
      <c r="AO8" s="424"/>
      <c r="AP8" s="424"/>
      <c r="AQ8" s="424"/>
      <c r="AR8" s="424"/>
      <c r="AS8" s="424"/>
      <c r="AT8" s="424"/>
      <c r="AU8" s="424"/>
      <c r="AV8" s="424"/>
      <c r="AW8" s="424"/>
      <c r="AX8" s="424"/>
      <c r="AY8" s="424"/>
      <c r="AZ8" s="424"/>
      <c r="BA8" s="424"/>
      <c r="BB8" s="424"/>
    </row>
    <row r="9" spans="1:54" ht="14.7" outlineLevel="1" thickBot="1" x14ac:dyDescent="0.6">
      <c r="A9" s="1223"/>
      <c r="B9" s="1228"/>
      <c r="C9" s="2523" t="s">
        <v>91</v>
      </c>
      <c r="D9" s="2523"/>
      <c r="E9" s="2523"/>
      <c r="F9" s="2523"/>
      <c r="G9" s="2523"/>
      <c r="H9" s="2523"/>
      <c r="I9" s="2523"/>
      <c r="J9" s="619"/>
      <c r="K9" s="2520" t="s">
        <v>92</v>
      </c>
      <c r="L9" s="2520"/>
      <c r="M9" s="2520"/>
      <c r="N9" s="2520"/>
      <c r="O9" s="2520"/>
      <c r="P9" s="2520"/>
      <c r="Q9" s="2520"/>
      <c r="R9" s="619"/>
      <c r="S9" s="619"/>
      <c r="T9" s="619"/>
      <c r="U9" s="619"/>
      <c r="V9" s="619"/>
      <c r="W9" s="619"/>
      <c r="X9" s="619"/>
      <c r="Y9" s="619"/>
      <c r="Z9" s="619"/>
      <c r="AA9" s="619"/>
      <c r="AB9" s="619"/>
      <c r="AC9" s="619"/>
      <c r="AD9" s="619"/>
      <c r="AE9" s="619"/>
      <c r="AF9" s="619"/>
      <c r="AG9" s="619"/>
      <c r="AH9" s="619"/>
      <c r="AI9" s="619"/>
      <c r="AJ9" s="619"/>
      <c r="AK9" s="619"/>
      <c r="AL9" s="619"/>
      <c r="AM9" s="619"/>
      <c r="AN9" s="619"/>
      <c r="AO9" s="619"/>
      <c r="AP9" s="619"/>
      <c r="AQ9" s="619"/>
      <c r="AR9" s="619"/>
      <c r="AS9" s="619"/>
      <c r="AT9" s="619"/>
      <c r="AU9" s="619"/>
      <c r="AV9" s="619"/>
      <c r="AW9" s="619"/>
      <c r="AX9" s="619"/>
      <c r="AY9" s="619"/>
      <c r="AZ9" s="619"/>
      <c r="BA9" s="619"/>
      <c r="BB9" s="619"/>
    </row>
    <row r="10" spans="1:54" ht="12.3" outlineLevel="1" x14ac:dyDescent="0.4">
      <c r="A10" s="1223"/>
      <c r="B10" s="1229"/>
      <c r="C10" s="2504" t="s">
        <v>1086</v>
      </c>
      <c r="D10" s="2505"/>
      <c r="E10" s="2505"/>
      <c r="F10" s="2505"/>
      <c r="G10" s="2505"/>
      <c r="H10" s="2505"/>
      <c r="I10" s="2521"/>
      <c r="J10" s="619"/>
      <c r="K10" s="2504" t="s">
        <v>1086</v>
      </c>
      <c r="L10" s="2505"/>
      <c r="M10" s="2505"/>
      <c r="N10" s="2505"/>
      <c r="O10" s="2505"/>
      <c r="P10" s="2505"/>
      <c r="Q10" s="2506"/>
      <c r="R10" s="619"/>
      <c r="S10" s="619"/>
      <c r="T10" s="619"/>
      <c r="U10" s="619"/>
      <c r="V10" s="619"/>
      <c r="W10" s="619"/>
      <c r="X10" s="619"/>
      <c r="Y10" s="619"/>
      <c r="Z10" s="619"/>
      <c r="AA10" s="619"/>
      <c r="AB10" s="619"/>
      <c r="AC10" s="619"/>
      <c r="AD10" s="619"/>
      <c r="AE10" s="619"/>
      <c r="AF10" s="619"/>
      <c r="AG10" s="619"/>
      <c r="AH10" s="619"/>
      <c r="AI10" s="619"/>
      <c r="AJ10" s="619"/>
      <c r="AK10" s="619"/>
      <c r="AL10" s="619"/>
      <c r="AM10" s="619"/>
      <c r="AN10" s="619"/>
      <c r="AO10" s="619"/>
      <c r="AP10" s="619"/>
      <c r="AQ10" s="619"/>
      <c r="AR10" s="619"/>
      <c r="AS10" s="619"/>
      <c r="AT10" s="619"/>
      <c r="AU10" s="619"/>
      <c r="AV10" s="619"/>
      <c r="AW10" s="619"/>
      <c r="AX10" s="619"/>
      <c r="AY10" s="619"/>
      <c r="AZ10" s="619"/>
      <c r="BA10" s="619"/>
      <c r="BB10" s="619"/>
    </row>
    <row r="11" spans="1:54" ht="12.6" outlineLevel="1" thickBot="1" x14ac:dyDescent="0.45">
      <c r="A11" s="1223"/>
      <c r="B11" s="1229"/>
      <c r="C11" s="2507" t="s">
        <v>1073</v>
      </c>
      <c r="D11" s="2508"/>
      <c r="E11" s="2508"/>
      <c r="F11" s="2508"/>
      <c r="G11" s="2508"/>
      <c r="H11" s="2508"/>
      <c r="I11" s="2522"/>
      <c r="J11" s="619"/>
      <c r="K11" s="2507" t="s">
        <v>1073</v>
      </c>
      <c r="L11" s="2508"/>
      <c r="M11" s="2508"/>
      <c r="N11" s="2508"/>
      <c r="O11" s="2508"/>
      <c r="P11" s="2508"/>
      <c r="Q11" s="250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9"/>
      <c r="AW11" s="619"/>
      <c r="AX11" s="619"/>
      <c r="AY11" s="619"/>
      <c r="AZ11" s="619"/>
      <c r="BA11" s="619"/>
      <c r="BB11" s="619"/>
    </row>
    <row r="12" spans="1:54" s="1084" customFormat="1" ht="12.6" outlineLevel="1" thickBot="1" x14ac:dyDescent="0.4">
      <c r="A12" s="1223"/>
      <c r="B12" s="1230"/>
      <c r="C12" s="1231" t="s">
        <v>734</v>
      </c>
      <c r="D12" s="1192" t="s">
        <v>735</v>
      </c>
      <c r="E12" s="1193" t="s">
        <v>736</v>
      </c>
      <c r="F12" s="1193" t="s">
        <v>737</v>
      </c>
      <c r="G12" s="1193" t="s">
        <v>738</v>
      </c>
      <c r="H12" s="1193" t="s">
        <v>739</v>
      </c>
      <c r="I12" s="1194" t="s">
        <v>740</v>
      </c>
      <c r="J12" s="619"/>
      <c r="K12" s="1191" t="s">
        <v>734</v>
      </c>
      <c r="L12" s="1192" t="s">
        <v>735</v>
      </c>
      <c r="M12" s="1193" t="s">
        <v>736</v>
      </c>
      <c r="N12" s="1193" t="s">
        <v>737</v>
      </c>
      <c r="O12" s="1193" t="s">
        <v>738</v>
      </c>
      <c r="P12" s="1193" t="s">
        <v>739</v>
      </c>
      <c r="Q12" s="1194" t="s">
        <v>740</v>
      </c>
      <c r="R12" s="619"/>
      <c r="S12" s="619"/>
      <c r="T12" s="619"/>
      <c r="U12" s="619"/>
      <c r="V12" s="619"/>
      <c r="W12" s="619"/>
      <c r="X12" s="619"/>
      <c r="Y12" s="619"/>
      <c r="Z12" s="619"/>
      <c r="AA12" s="619"/>
      <c r="AB12" s="619"/>
      <c r="AC12" s="619"/>
      <c r="AD12" s="619"/>
      <c r="AE12" s="619"/>
      <c r="AF12" s="619"/>
      <c r="AG12" s="619"/>
      <c r="AH12" s="619"/>
      <c r="AI12" s="619"/>
      <c r="AJ12" s="619"/>
      <c r="AK12" s="619"/>
      <c r="AL12" s="619"/>
      <c r="AM12" s="619"/>
      <c r="AN12" s="619"/>
      <c r="AO12" s="619"/>
      <c r="AP12" s="619"/>
      <c r="AQ12" s="619"/>
      <c r="AR12" s="619"/>
      <c r="AS12" s="619"/>
      <c r="AT12" s="619"/>
      <c r="AU12" s="619"/>
      <c r="AV12" s="619"/>
      <c r="AW12" s="619"/>
      <c r="AX12" s="619"/>
      <c r="AY12" s="619"/>
      <c r="AZ12" s="619"/>
      <c r="BA12" s="619"/>
      <c r="BB12" s="619"/>
    </row>
    <row r="13" spans="1:54" ht="12.3" outlineLevel="1" x14ac:dyDescent="0.35">
      <c r="A13" s="1232" t="s">
        <v>1087</v>
      </c>
      <c r="B13" s="1665" t="s">
        <v>1088</v>
      </c>
      <c r="C13" s="1616">
        <f>'3.1'!R76</f>
        <v>31920015.571387805</v>
      </c>
      <c r="D13" s="1564">
        <f>'3.1'!S76</f>
        <v>31564409.209909212</v>
      </c>
      <c r="E13" s="1616">
        <f>'3.1'!T76</f>
        <v>28704777.320655711</v>
      </c>
      <c r="F13" s="1617">
        <f>'3.1'!U76</f>
        <v>29304796.911223978</v>
      </c>
      <c r="G13" s="1617">
        <f>'3.1'!V76</f>
        <v>29917358.787177157</v>
      </c>
      <c r="H13" s="1617">
        <f>'3.1'!W76</f>
        <v>30542725.121492829</v>
      </c>
      <c r="I13" s="1564">
        <f>'3.1'!X76</f>
        <v>31181163.567383505</v>
      </c>
      <c r="J13" s="1233"/>
      <c r="K13" s="1563">
        <f>'3.1'!R96</f>
        <v>0</v>
      </c>
      <c r="L13" s="1564">
        <f>'3.1'!S96</f>
        <v>0</v>
      </c>
      <c r="M13" s="1616">
        <f>'3.1'!T96</f>
        <v>0</v>
      </c>
      <c r="N13" s="1617">
        <f>'3.1'!U96</f>
        <v>0</v>
      </c>
      <c r="O13" s="1617">
        <f>'3.1'!V96</f>
        <v>0</v>
      </c>
      <c r="P13" s="1617">
        <f>'3.1'!W96</f>
        <v>0</v>
      </c>
      <c r="Q13" s="1564">
        <f>'3.1'!X96</f>
        <v>0</v>
      </c>
      <c r="R13" s="619"/>
      <c r="S13" s="619"/>
      <c r="T13" s="619"/>
      <c r="U13" s="619"/>
      <c r="V13" s="619"/>
      <c r="W13" s="619"/>
      <c r="X13" s="619"/>
      <c r="Y13" s="619"/>
      <c r="Z13" s="619"/>
      <c r="AA13" s="619"/>
      <c r="AB13" s="619"/>
      <c r="AC13" s="619"/>
      <c r="AD13" s="619"/>
      <c r="AE13" s="619"/>
      <c r="AF13" s="619"/>
      <c r="AG13" s="619"/>
      <c r="AH13" s="619"/>
      <c r="AI13" s="619"/>
      <c r="AJ13" s="619"/>
      <c r="AK13" s="619"/>
      <c r="AL13" s="619"/>
      <c r="AM13" s="619"/>
      <c r="AN13" s="619"/>
      <c r="AO13" s="619"/>
      <c r="AP13" s="619"/>
      <c r="AQ13" s="619"/>
      <c r="AR13" s="619"/>
      <c r="AS13" s="619"/>
      <c r="AT13" s="619"/>
      <c r="AU13" s="619"/>
      <c r="AV13" s="619"/>
      <c r="AW13" s="619"/>
      <c r="AX13" s="619"/>
      <c r="AY13" s="619"/>
      <c r="AZ13" s="619"/>
      <c r="BA13" s="619"/>
      <c r="BB13" s="619"/>
    </row>
    <row r="14" spans="1:54" ht="12.3" outlineLevel="1" x14ac:dyDescent="0.35">
      <c r="A14" s="1232" t="s">
        <v>1089</v>
      </c>
      <c r="B14" s="1666" t="s">
        <v>1090</v>
      </c>
      <c r="C14" s="1570">
        <f>'3.1'!R77</f>
        <v>120375490.66167767</v>
      </c>
      <c r="D14" s="1569">
        <f>'3.1'!S77</f>
        <v>119034442.12272364</v>
      </c>
      <c r="E14" s="1570">
        <f>'3.1'!T77</f>
        <v>108250312.30264837</v>
      </c>
      <c r="F14" s="1571">
        <f>'3.1'!U77</f>
        <v>110513082.27090667</v>
      </c>
      <c r="G14" s="1571">
        <f>'3.1'!V77</f>
        <v>112823151.20597944</v>
      </c>
      <c r="H14" s="1571">
        <f>'3.1'!W77</f>
        <v>115181507.8041517</v>
      </c>
      <c r="I14" s="1569">
        <f>'3.1'!X77</f>
        <v>117589161.42855211</v>
      </c>
      <c r="J14" s="1233"/>
      <c r="K14" s="1568">
        <f>'3.1'!R97</f>
        <v>0</v>
      </c>
      <c r="L14" s="1569">
        <f>'3.1'!S97</f>
        <v>0</v>
      </c>
      <c r="M14" s="1570">
        <f>'3.1'!T97</f>
        <v>0</v>
      </c>
      <c r="N14" s="1571">
        <f>'3.1'!U97</f>
        <v>0</v>
      </c>
      <c r="O14" s="1571">
        <f>'3.1'!V97</f>
        <v>0</v>
      </c>
      <c r="P14" s="1571">
        <f>'3.1'!W97</f>
        <v>0</v>
      </c>
      <c r="Q14" s="1569">
        <f>'3.1'!X97</f>
        <v>0</v>
      </c>
      <c r="R14" s="619"/>
      <c r="S14" s="619"/>
      <c r="T14" s="619"/>
      <c r="U14" s="619"/>
      <c r="V14" s="619"/>
      <c r="W14" s="619"/>
      <c r="X14" s="619"/>
      <c r="Y14" s="619"/>
      <c r="Z14" s="619"/>
      <c r="AA14" s="619"/>
      <c r="AB14" s="619"/>
      <c r="AC14" s="619"/>
      <c r="AD14" s="619"/>
      <c r="AE14" s="619"/>
      <c r="AF14" s="619"/>
      <c r="AG14" s="619"/>
      <c r="AH14" s="619"/>
      <c r="AI14" s="619"/>
      <c r="AJ14" s="619"/>
      <c r="AK14" s="619"/>
      <c r="AL14" s="619"/>
      <c r="AM14" s="619"/>
      <c r="AN14" s="619"/>
      <c r="AO14" s="619"/>
      <c r="AP14" s="619"/>
      <c r="AQ14" s="619"/>
      <c r="AR14" s="619"/>
      <c r="AS14" s="619"/>
      <c r="AT14" s="619"/>
      <c r="AU14" s="619"/>
      <c r="AV14" s="619"/>
      <c r="AW14" s="619"/>
      <c r="AX14" s="619"/>
      <c r="AY14" s="619"/>
      <c r="AZ14" s="619"/>
      <c r="BA14" s="619"/>
      <c r="BB14" s="619"/>
    </row>
    <row r="15" spans="1:54" ht="12.3" outlineLevel="1" x14ac:dyDescent="0.35">
      <c r="A15" s="1232" t="s">
        <v>1091</v>
      </c>
      <c r="B15" s="1666" t="s">
        <v>1092</v>
      </c>
      <c r="C15" s="1570">
        <f>'3.1'!R78</f>
        <v>0</v>
      </c>
      <c r="D15" s="1569">
        <f>'3.1'!S78</f>
        <v>0</v>
      </c>
      <c r="E15" s="1570">
        <f>'3.1'!T78</f>
        <v>0</v>
      </c>
      <c r="F15" s="1571">
        <f>'3.1'!U78</f>
        <v>0</v>
      </c>
      <c r="G15" s="1571">
        <f>'3.1'!V78</f>
        <v>0</v>
      </c>
      <c r="H15" s="1571">
        <f>'3.1'!W78</f>
        <v>0</v>
      </c>
      <c r="I15" s="1569">
        <f>'3.1'!X78</f>
        <v>0</v>
      </c>
      <c r="J15" s="1233"/>
      <c r="K15" s="1568">
        <f>'3.1'!R98</f>
        <v>0</v>
      </c>
      <c r="L15" s="1569">
        <f>'3.1'!S98</f>
        <v>0</v>
      </c>
      <c r="M15" s="1570">
        <f>'3.1'!T98</f>
        <v>0</v>
      </c>
      <c r="N15" s="1571">
        <f>'3.1'!U98</f>
        <v>0</v>
      </c>
      <c r="O15" s="1571">
        <f>'3.1'!V98</f>
        <v>0</v>
      </c>
      <c r="P15" s="1571">
        <f>'3.1'!W98</f>
        <v>0</v>
      </c>
      <c r="Q15" s="1569">
        <f>'3.1'!X98</f>
        <v>0</v>
      </c>
      <c r="R15" s="619"/>
      <c r="S15" s="619"/>
      <c r="T15" s="619"/>
      <c r="U15" s="619"/>
      <c r="V15" s="619"/>
      <c r="W15" s="619"/>
      <c r="X15" s="619"/>
      <c r="Y15" s="619"/>
      <c r="Z15" s="619"/>
      <c r="AA15" s="619"/>
      <c r="AB15" s="619"/>
      <c r="AC15" s="619"/>
      <c r="AD15" s="619"/>
      <c r="AE15" s="619"/>
      <c r="AF15" s="619"/>
      <c r="AG15" s="619"/>
      <c r="AH15" s="619"/>
      <c r="AI15" s="619"/>
      <c r="AJ15" s="619"/>
      <c r="AK15" s="619"/>
      <c r="AL15" s="619"/>
      <c r="AM15" s="619"/>
      <c r="AN15" s="619"/>
      <c r="AO15" s="619"/>
      <c r="AP15" s="619"/>
      <c r="AQ15" s="619"/>
      <c r="AR15" s="619"/>
      <c r="AS15" s="619"/>
      <c r="AT15" s="619"/>
      <c r="AU15" s="619"/>
      <c r="AV15" s="619"/>
      <c r="AW15" s="619"/>
      <c r="AX15" s="619"/>
      <c r="AY15" s="619"/>
      <c r="AZ15" s="619"/>
      <c r="BA15" s="619"/>
      <c r="BB15" s="619"/>
    </row>
    <row r="16" spans="1:54" ht="12.3" outlineLevel="1" x14ac:dyDescent="0.35">
      <c r="A16" s="1232" t="s">
        <v>1093</v>
      </c>
      <c r="B16" s="1666" t="s">
        <v>1094</v>
      </c>
      <c r="C16" s="1570">
        <f>'3.1'!R79</f>
        <v>0</v>
      </c>
      <c r="D16" s="1569">
        <f>'3.1'!S79</f>
        <v>0</v>
      </c>
      <c r="E16" s="1570">
        <f>'3.1'!T79</f>
        <v>0</v>
      </c>
      <c r="F16" s="1571">
        <f>'3.1'!U79</f>
        <v>0</v>
      </c>
      <c r="G16" s="1571">
        <f>'3.1'!V79</f>
        <v>0</v>
      </c>
      <c r="H16" s="1571">
        <f>'3.1'!W79</f>
        <v>0</v>
      </c>
      <c r="I16" s="1569">
        <f>'3.1'!X79</f>
        <v>0</v>
      </c>
      <c r="J16" s="1233"/>
      <c r="K16" s="1568">
        <f>'3.1'!R99</f>
        <v>0</v>
      </c>
      <c r="L16" s="1569">
        <f>'3.1'!S99</f>
        <v>0</v>
      </c>
      <c r="M16" s="1570">
        <f>'3.1'!T99</f>
        <v>0</v>
      </c>
      <c r="N16" s="1571">
        <f>'3.1'!U99</f>
        <v>0</v>
      </c>
      <c r="O16" s="1571">
        <f>'3.1'!V99</f>
        <v>0</v>
      </c>
      <c r="P16" s="1571">
        <f>'3.1'!W99</f>
        <v>0</v>
      </c>
      <c r="Q16" s="1569">
        <f>'3.1'!X99</f>
        <v>0</v>
      </c>
      <c r="R16" s="619"/>
      <c r="S16" s="619"/>
      <c r="T16" s="619"/>
      <c r="U16" s="619"/>
      <c r="V16" s="619"/>
      <c r="W16" s="619"/>
      <c r="X16" s="619"/>
      <c r="Y16" s="619"/>
      <c r="Z16" s="619"/>
      <c r="AA16" s="619"/>
      <c r="AB16" s="619"/>
      <c r="AC16" s="619"/>
      <c r="AD16" s="619"/>
      <c r="AE16" s="619"/>
      <c r="AF16" s="619"/>
      <c r="AG16" s="619"/>
      <c r="AH16" s="619"/>
      <c r="AI16" s="619"/>
      <c r="AJ16" s="619"/>
      <c r="AK16" s="619"/>
      <c r="AL16" s="619"/>
      <c r="AM16" s="619"/>
      <c r="AN16" s="619"/>
      <c r="AO16" s="619"/>
      <c r="AP16" s="619"/>
      <c r="AQ16" s="619"/>
      <c r="AR16" s="619"/>
      <c r="AS16" s="619"/>
      <c r="AT16" s="619"/>
      <c r="AU16" s="619"/>
      <c r="AV16" s="619"/>
      <c r="AW16" s="619"/>
      <c r="AX16" s="619"/>
      <c r="AY16" s="619"/>
      <c r="AZ16" s="619"/>
      <c r="BA16" s="619"/>
      <c r="BB16" s="619"/>
    </row>
    <row r="17" spans="1:54" ht="12.3" outlineLevel="1" x14ac:dyDescent="0.35">
      <c r="A17" s="1232" t="s">
        <v>1095</v>
      </c>
      <c r="B17" s="1666" t="s">
        <v>1096</v>
      </c>
      <c r="C17" s="1570">
        <f>'3.1'!R80</f>
        <v>0</v>
      </c>
      <c r="D17" s="1569">
        <f>'3.1'!S80</f>
        <v>0</v>
      </c>
      <c r="E17" s="1570">
        <f>'3.1'!T80</f>
        <v>0</v>
      </c>
      <c r="F17" s="1571">
        <f>'3.1'!U80</f>
        <v>0</v>
      </c>
      <c r="G17" s="1571">
        <f>'3.1'!V80</f>
        <v>0</v>
      </c>
      <c r="H17" s="1571">
        <f>'3.1'!W80</f>
        <v>0</v>
      </c>
      <c r="I17" s="1569">
        <f>'3.1'!X80</f>
        <v>0</v>
      </c>
      <c r="J17" s="1233"/>
      <c r="K17" s="1568">
        <f>'3.1'!R100</f>
        <v>0</v>
      </c>
      <c r="L17" s="1569">
        <f>'3.1'!S100</f>
        <v>0</v>
      </c>
      <c r="M17" s="1570">
        <f>'3.1'!T100</f>
        <v>0</v>
      </c>
      <c r="N17" s="1571">
        <f>'3.1'!U100</f>
        <v>0</v>
      </c>
      <c r="O17" s="1571">
        <f>'3.1'!V100</f>
        <v>0</v>
      </c>
      <c r="P17" s="1571">
        <f>'3.1'!W100</f>
        <v>0</v>
      </c>
      <c r="Q17" s="1569">
        <f>'3.1'!X100</f>
        <v>0</v>
      </c>
      <c r="R17" s="619"/>
      <c r="S17" s="619"/>
      <c r="T17" s="619"/>
      <c r="U17" s="619"/>
      <c r="V17" s="619"/>
      <c r="W17" s="619"/>
      <c r="X17" s="619"/>
      <c r="Y17" s="619"/>
      <c r="Z17" s="619"/>
      <c r="AA17" s="619"/>
      <c r="AB17" s="619"/>
      <c r="AC17" s="619"/>
      <c r="AD17" s="619"/>
      <c r="AE17" s="619"/>
      <c r="AF17" s="619"/>
      <c r="AG17" s="619"/>
      <c r="AH17" s="619"/>
      <c r="AI17" s="619"/>
      <c r="AJ17" s="619"/>
      <c r="AK17" s="619"/>
      <c r="AL17" s="619"/>
      <c r="AM17" s="619"/>
      <c r="AN17" s="619"/>
      <c r="AO17" s="619"/>
      <c r="AP17" s="619"/>
      <c r="AQ17" s="619"/>
      <c r="AR17" s="619"/>
      <c r="AS17" s="619"/>
      <c r="AT17" s="619"/>
      <c r="AU17" s="619"/>
      <c r="AV17" s="619"/>
      <c r="AW17" s="619"/>
      <c r="AX17" s="619"/>
      <c r="AY17" s="619"/>
      <c r="AZ17" s="619"/>
      <c r="BA17" s="619"/>
      <c r="BB17" s="619"/>
    </row>
    <row r="18" spans="1:54" ht="12.3" outlineLevel="1" x14ac:dyDescent="0.35">
      <c r="A18" s="1232" t="s">
        <v>1097</v>
      </c>
      <c r="B18" s="1666" t="s">
        <v>1098</v>
      </c>
      <c r="C18" s="1570">
        <f>'3.1'!R81</f>
        <v>0</v>
      </c>
      <c r="D18" s="1569">
        <f>'3.1'!S81</f>
        <v>0</v>
      </c>
      <c r="E18" s="1570">
        <f>'3.1'!T81</f>
        <v>0</v>
      </c>
      <c r="F18" s="1571">
        <f>'3.1'!U81</f>
        <v>0</v>
      </c>
      <c r="G18" s="1571">
        <f>'3.1'!V81</f>
        <v>0</v>
      </c>
      <c r="H18" s="1571">
        <f>'3.1'!W81</f>
        <v>0</v>
      </c>
      <c r="I18" s="1569">
        <f>'3.1'!X81</f>
        <v>0</v>
      </c>
      <c r="J18" s="1233"/>
      <c r="K18" s="1568">
        <f>'3.1'!R101</f>
        <v>0</v>
      </c>
      <c r="L18" s="1569">
        <f>'3.1'!S101</f>
        <v>0</v>
      </c>
      <c r="M18" s="1570">
        <f>'3.1'!T101</f>
        <v>0</v>
      </c>
      <c r="N18" s="1571">
        <f>'3.1'!U101</f>
        <v>0</v>
      </c>
      <c r="O18" s="1571">
        <f>'3.1'!V101</f>
        <v>0</v>
      </c>
      <c r="P18" s="1571">
        <f>'3.1'!W101</f>
        <v>0</v>
      </c>
      <c r="Q18" s="1569">
        <f>'3.1'!X101</f>
        <v>0</v>
      </c>
      <c r="R18" s="619"/>
      <c r="S18" s="619"/>
      <c r="T18" s="619"/>
      <c r="U18" s="619"/>
      <c r="V18" s="619"/>
      <c r="W18" s="619"/>
      <c r="X18" s="619"/>
      <c r="Y18" s="619"/>
      <c r="Z18" s="619"/>
      <c r="AA18" s="619"/>
      <c r="AB18" s="619"/>
      <c r="AC18" s="619"/>
      <c r="AD18" s="619"/>
      <c r="AE18" s="619"/>
      <c r="AF18" s="619"/>
      <c r="AG18" s="619"/>
      <c r="AH18" s="619"/>
      <c r="AI18" s="619"/>
      <c r="AJ18" s="619"/>
      <c r="AK18" s="619"/>
      <c r="AL18" s="619"/>
      <c r="AM18" s="619"/>
      <c r="AN18" s="619"/>
      <c r="AO18" s="619"/>
      <c r="AP18" s="619"/>
      <c r="AQ18" s="619"/>
      <c r="AR18" s="619"/>
      <c r="AS18" s="619"/>
      <c r="AT18" s="619"/>
      <c r="AU18" s="619"/>
      <c r="AV18" s="619"/>
      <c r="AW18" s="619"/>
      <c r="AX18" s="619"/>
      <c r="AY18" s="619"/>
      <c r="AZ18" s="619"/>
      <c r="BA18" s="619"/>
      <c r="BB18" s="619"/>
    </row>
    <row r="19" spans="1:54" ht="12.3" outlineLevel="1" x14ac:dyDescent="0.35">
      <c r="A19" s="1232" t="s">
        <v>1099</v>
      </c>
      <c r="B19" s="1666" t="s">
        <v>1100</v>
      </c>
      <c r="C19" s="1570">
        <f>'3.1'!R82</f>
        <v>1142971.9136913947</v>
      </c>
      <c r="D19" s="1569">
        <f>'3.1'!S82</f>
        <v>1130238.583953788</v>
      </c>
      <c r="E19" s="1570">
        <f>'3.1'!T82</f>
        <v>1027842.6773602217</v>
      </c>
      <c r="F19" s="1571">
        <f>'3.1'!U82</f>
        <v>1049327.8028342479</v>
      </c>
      <c r="G19" s="1571">
        <f>'3.1'!V82</f>
        <v>1071262.0346032381</v>
      </c>
      <c r="H19" s="1571">
        <f>'3.1'!W82</f>
        <v>1093654.7603928728</v>
      </c>
      <c r="I19" s="1569">
        <f>'3.1'!X82</f>
        <v>1116515.5641616506</v>
      </c>
      <c r="J19" s="1233"/>
      <c r="K19" s="1568">
        <f>'3.1'!R102</f>
        <v>0</v>
      </c>
      <c r="L19" s="1569">
        <f>'3.1'!S102</f>
        <v>0</v>
      </c>
      <c r="M19" s="1570">
        <f>'3.1'!T102</f>
        <v>0</v>
      </c>
      <c r="N19" s="1571">
        <f>'3.1'!U102</f>
        <v>0</v>
      </c>
      <c r="O19" s="1571">
        <f>'3.1'!V102</f>
        <v>0</v>
      </c>
      <c r="P19" s="1571">
        <f>'3.1'!W102</f>
        <v>0</v>
      </c>
      <c r="Q19" s="1569">
        <f>'3.1'!X102</f>
        <v>0</v>
      </c>
      <c r="R19" s="619"/>
      <c r="S19" s="619"/>
      <c r="T19" s="619"/>
      <c r="U19" s="619"/>
      <c r="V19" s="619"/>
      <c r="W19" s="619"/>
      <c r="X19" s="619"/>
      <c r="Y19" s="619"/>
      <c r="Z19" s="619"/>
      <c r="AA19" s="619"/>
      <c r="AB19" s="619"/>
      <c r="AC19" s="619"/>
      <c r="AD19" s="619"/>
      <c r="AE19" s="619"/>
      <c r="AF19" s="619"/>
      <c r="AG19" s="619"/>
      <c r="AH19" s="619"/>
      <c r="AI19" s="619"/>
      <c r="AJ19" s="619"/>
      <c r="AK19" s="619"/>
      <c r="AL19" s="619"/>
      <c r="AM19" s="619"/>
      <c r="AN19" s="619"/>
      <c r="AO19" s="619"/>
      <c r="AP19" s="619"/>
      <c r="AQ19" s="619"/>
      <c r="AR19" s="619"/>
      <c r="AS19" s="619"/>
      <c r="AT19" s="619"/>
      <c r="AU19" s="619"/>
      <c r="AV19" s="619"/>
      <c r="AW19" s="619"/>
      <c r="AX19" s="619"/>
      <c r="AY19" s="619"/>
      <c r="AZ19" s="619"/>
      <c r="BA19" s="619"/>
      <c r="BB19" s="619"/>
    </row>
    <row r="20" spans="1:54" ht="12.3" outlineLevel="1" x14ac:dyDescent="0.35">
      <c r="A20" s="1232" t="s">
        <v>1101</v>
      </c>
      <c r="B20" s="1666" t="s">
        <v>1102</v>
      </c>
      <c r="C20" s="1570">
        <f>'3.1'!R83</f>
        <v>0</v>
      </c>
      <c r="D20" s="1569">
        <f>'3.1'!S83</f>
        <v>0</v>
      </c>
      <c r="E20" s="1570">
        <f>'3.1'!T83</f>
        <v>0</v>
      </c>
      <c r="F20" s="1571">
        <f>'3.1'!U83</f>
        <v>0</v>
      </c>
      <c r="G20" s="1571">
        <f>'3.1'!V83</f>
        <v>0</v>
      </c>
      <c r="H20" s="1571">
        <f>'3.1'!W83</f>
        <v>0</v>
      </c>
      <c r="I20" s="1569">
        <f>'3.1'!X83</f>
        <v>0</v>
      </c>
      <c r="J20" s="1233"/>
      <c r="K20" s="1568">
        <f>'3.1'!R103</f>
        <v>0</v>
      </c>
      <c r="L20" s="1569">
        <f>'3.1'!S103</f>
        <v>0</v>
      </c>
      <c r="M20" s="1570">
        <f>'3.1'!T103</f>
        <v>0</v>
      </c>
      <c r="N20" s="1571">
        <f>'3.1'!U103</f>
        <v>0</v>
      </c>
      <c r="O20" s="1571">
        <f>'3.1'!V103</f>
        <v>0</v>
      </c>
      <c r="P20" s="1571">
        <f>'3.1'!W103</f>
        <v>0</v>
      </c>
      <c r="Q20" s="1569">
        <f>'3.1'!X103</f>
        <v>0</v>
      </c>
      <c r="R20" s="619"/>
      <c r="S20" s="619"/>
      <c r="T20" s="619"/>
      <c r="U20" s="619"/>
      <c r="V20" s="619"/>
      <c r="W20" s="619"/>
      <c r="X20" s="619"/>
      <c r="Y20" s="619"/>
      <c r="Z20" s="619"/>
      <c r="AA20" s="619"/>
      <c r="AB20" s="619"/>
      <c r="AC20" s="619"/>
      <c r="AD20" s="619"/>
      <c r="AE20" s="619"/>
      <c r="AF20" s="619"/>
      <c r="AG20" s="619"/>
      <c r="AH20" s="619"/>
      <c r="AI20" s="619"/>
      <c r="AJ20" s="619"/>
      <c r="AK20" s="619"/>
      <c r="AL20" s="619"/>
      <c r="AM20" s="619"/>
      <c r="AN20" s="619"/>
      <c r="AO20" s="619"/>
      <c r="AP20" s="619"/>
      <c r="AQ20" s="619"/>
      <c r="AR20" s="619"/>
      <c r="AS20" s="619"/>
      <c r="AT20" s="619"/>
      <c r="AU20" s="619"/>
      <c r="AV20" s="619"/>
      <c r="AW20" s="619"/>
      <c r="AX20" s="619"/>
      <c r="AY20" s="619"/>
      <c r="AZ20" s="619"/>
      <c r="BA20" s="619"/>
      <c r="BB20" s="619"/>
    </row>
    <row r="21" spans="1:54" ht="12.3" outlineLevel="1" x14ac:dyDescent="0.35">
      <c r="A21" s="1232" t="s">
        <v>1103</v>
      </c>
      <c r="B21" s="1666" t="s">
        <v>1104</v>
      </c>
      <c r="C21" s="1570">
        <f>'3.1'!R84</f>
        <v>28231098.648132559</v>
      </c>
      <c r="D21" s="1569">
        <f>'3.1'!S84</f>
        <v>27916588.830668546</v>
      </c>
      <c r="E21" s="1570">
        <f>'3.1'!T84</f>
        <v>25387437.496694081</v>
      </c>
      <c r="F21" s="1571">
        <f>'3.1'!U84</f>
        <v>25918114.313384879</v>
      </c>
      <c r="G21" s="1571">
        <f>'3.1'!V84</f>
        <v>26459883.93468859</v>
      </c>
      <c r="H21" s="1571">
        <f>'3.1'!W84</f>
        <v>27012978.234902907</v>
      </c>
      <c r="I21" s="1569">
        <f>'3.1'!X84</f>
        <v>27577633.935223311</v>
      </c>
      <c r="J21" s="1233"/>
      <c r="K21" s="1568">
        <f>'3.1'!R104</f>
        <v>0</v>
      </c>
      <c r="L21" s="1569">
        <f>'3.1'!S104</f>
        <v>0</v>
      </c>
      <c r="M21" s="1570">
        <f>'3.1'!T104</f>
        <v>0</v>
      </c>
      <c r="N21" s="1571">
        <f>'3.1'!U104</f>
        <v>0</v>
      </c>
      <c r="O21" s="1571">
        <f>'3.1'!V104</f>
        <v>0</v>
      </c>
      <c r="P21" s="1571">
        <f>'3.1'!W104</f>
        <v>0</v>
      </c>
      <c r="Q21" s="1569">
        <f>'3.1'!X104</f>
        <v>0</v>
      </c>
      <c r="R21" s="619"/>
      <c r="S21" s="619"/>
      <c r="T21" s="619"/>
      <c r="U21" s="619"/>
      <c r="V21" s="619"/>
      <c r="W21" s="619"/>
      <c r="X21" s="619"/>
      <c r="Y21" s="619"/>
      <c r="Z21" s="619"/>
      <c r="AA21" s="619"/>
      <c r="AB21" s="619"/>
      <c r="AC21" s="619"/>
      <c r="AD21" s="619"/>
      <c r="AE21" s="619"/>
      <c r="AF21" s="619"/>
      <c r="AG21" s="619"/>
      <c r="AH21" s="619"/>
      <c r="AI21" s="619"/>
      <c r="AJ21" s="619"/>
      <c r="AK21" s="619"/>
      <c r="AL21" s="619"/>
      <c r="AM21" s="619"/>
      <c r="AN21" s="619"/>
      <c r="AO21" s="619"/>
      <c r="AP21" s="619"/>
      <c r="AQ21" s="619"/>
      <c r="AR21" s="619"/>
      <c r="AS21" s="619"/>
      <c r="AT21" s="619"/>
      <c r="AU21" s="619"/>
      <c r="AV21" s="619"/>
      <c r="AW21" s="619"/>
      <c r="AX21" s="619"/>
      <c r="AY21" s="619"/>
      <c r="AZ21" s="619"/>
      <c r="BA21" s="619"/>
      <c r="BB21" s="619"/>
    </row>
    <row r="22" spans="1:54" ht="12.3" outlineLevel="1" x14ac:dyDescent="0.35">
      <c r="A22" s="1232" t="s">
        <v>1105</v>
      </c>
      <c r="B22" s="1666" t="s">
        <v>1106</v>
      </c>
      <c r="C22" s="1570">
        <f>'3.1'!R85</f>
        <v>0</v>
      </c>
      <c r="D22" s="1569">
        <f>'3.1'!S85</f>
        <v>0</v>
      </c>
      <c r="E22" s="1570">
        <f>'3.1'!T85</f>
        <v>0</v>
      </c>
      <c r="F22" s="1571">
        <f>'3.1'!U85</f>
        <v>0</v>
      </c>
      <c r="G22" s="1571">
        <f>'3.1'!V85</f>
        <v>0</v>
      </c>
      <c r="H22" s="1571">
        <f>'3.1'!W85</f>
        <v>0</v>
      </c>
      <c r="I22" s="1569">
        <f>'3.1'!X85</f>
        <v>0</v>
      </c>
      <c r="J22" s="1233"/>
      <c r="K22" s="1568">
        <f>'3.1'!R105</f>
        <v>5968885.381633901</v>
      </c>
      <c r="L22" s="1569">
        <f>'3.1'!S105</f>
        <v>5912619.5009416817</v>
      </c>
      <c r="M22" s="1570">
        <f>'3.1'!T105</f>
        <v>7553664.4152737847</v>
      </c>
      <c r="N22" s="1571">
        <f>'3.1'!U105</f>
        <v>8032916.7550144959</v>
      </c>
      <c r="O22" s="1571">
        <f>'3.1'!V105</f>
        <v>8545627.8941943608</v>
      </c>
      <c r="P22" s="1571">
        <f>'3.1'!W105</f>
        <v>9094133.7447476052</v>
      </c>
      <c r="Q22" s="1569">
        <f>'3.1'!X105</f>
        <v>9680933.2993123718</v>
      </c>
      <c r="R22" s="619"/>
      <c r="S22" s="619"/>
      <c r="T22" s="619"/>
      <c r="U22" s="619"/>
      <c r="V22" s="619"/>
      <c r="W22" s="619"/>
      <c r="X22" s="619"/>
      <c r="Y22" s="619"/>
      <c r="Z22" s="619"/>
      <c r="AA22" s="619"/>
      <c r="AB22" s="619"/>
      <c r="AC22" s="619"/>
      <c r="AD22" s="619"/>
      <c r="AE22" s="619"/>
      <c r="AF22" s="619"/>
      <c r="AG22" s="619"/>
      <c r="AH22" s="619"/>
      <c r="AI22" s="619"/>
      <c r="AJ22" s="619"/>
      <c r="AK22" s="619"/>
      <c r="AL22" s="619"/>
      <c r="AM22" s="619"/>
      <c r="AN22" s="619"/>
      <c r="AO22" s="619"/>
      <c r="AP22" s="619"/>
      <c r="AQ22" s="619"/>
      <c r="AR22" s="619"/>
      <c r="AS22" s="619"/>
      <c r="AT22" s="619"/>
      <c r="AU22" s="619"/>
      <c r="AV22" s="619"/>
      <c r="AW22" s="619"/>
      <c r="AX22" s="619"/>
      <c r="AY22" s="619"/>
      <c r="AZ22" s="619"/>
      <c r="BA22" s="619"/>
      <c r="BB22" s="619"/>
    </row>
    <row r="23" spans="1:54" ht="12.3" outlineLevel="1" x14ac:dyDescent="0.35">
      <c r="A23" s="1232" t="s">
        <v>1107</v>
      </c>
      <c r="B23" s="1666" t="s">
        <v>1108</v>
      </c>
      <c r="C23" s="1570">
        <f>'3.1'!R86</f>
        <v>0</v>
      </c>
      <c r="D23" s="1569">
        <f>'3.1'!S86</f>
        <v>0</v>
      </c>
      <c r="E23" s="1570">
        <f>'3.1'!T86</f>
        <v>0</v>
      </c>
      <c r="F23" s="1571">
        <f>'3.1'!U86</f>
        <v>0</v>
      </c>
      <c r="G23" s="1571">
        <f>'3.1'!V86</f>
        <v>0</v>
      </c>
      <c r="H23" s="1571">
        <f>'3.1'!W86</f>
        <v>0</v>
      </c>
      <c r="I23" s="1569">
        <f>'3.1'!X86</f>
        <v>0</v>
      </c>
      <c r="J23" s="1233"/>
      <c r="K23" s="1568">
        <f>'3.1'!R106</f>
        <v>6226149.6030225959</v>
      </c>
      <c r="L23" s="1569">
        <f>'3.1'!S106</f>
        <v>6322263.7848407775</v>
      </c>
      <c r="M23" s="1570">
        <f>'3.1'!T106</f>
        <v>6016405.4595963564</v>
      </c>
      <c r="N23" s="1571">
        <f>'3.1'!U106</f>
        <v>6016405.4595963564</v>
      </c>
      <c r="O23" s="1571">
        <f>'3.1'!V106</f>
        <v>6016405.4595963564</v>
      </c>
      <c r="P23" s="1571">
        <f>'3.1'!W106</f>
        <v>6016405.4595963564</v>
      </c>
      <c r="Q23" s="1569">
        <f>'3.1'!X106</f>
        <v>6016405.4595963564</v>
      </c>
      <c r="R23" s="619"/>
      <c r="S23" s="619"/>
      <c r="T23" s="619"/>
      <c r="U23" s="619"/>
      <c r="V23" s="619"/>
      <c r="W23" s="619"/>
      <c r="X23" s="619"/>
      <c r="Y23" s="619"/>
      <c r="Z23" s="619"/>
      <c r="AA23" s="619"/>
      <c r="AB23" s="619"/>
      <c r="AC23" s="619"/>
      <c r="AD23" s="619"/>
      <c r="AE23" s="619"/>
      <c r="AF23" s="619"/>
      <c r="AG23" s="619"/>
      <c r="AH23" s="619"/>
      <c r="AI23" s="619"/>
      <c r="AJ23" s="619"/>
      <c r="AK23" s="619"/>
      <c r="AL23" s="619"/>
      <c r="AM23" s="619"/>
      <c r="AN23" s="619"/>
      <c r="AO23" s="619"/>
      <c r="AP23" s="619"/>
      <c r="AQ23" s="619"/>
      <c r="AR23" s="619"/>
      <c r="AS23" s="619"/>
      <c r="AT23" s="619"/>
      <c r="AU23" s="619"/>
      <c r="AV23" s="619"/>
      <c r="AW23" s="619"/>
      <c r="AX23" s="619"/>
      <c r="AY23" s="619"/>
      <c r="AZ23" s="619"/>
      <c r="BA23" s="619"/>
      <c r="BB23" s="619"/>
    </row>
    <row r="24" spans="1:54" ht="12.3" outlineLevel="1" x14ac:dyDescent="0.35">
      <c r="A24" s="1232" t="s">
        <v>1109</v>
      </c>
      <c r="B24" s="1666" t="s">
        <v>1110</v>
      </c>
      <c r="C24" s="1570">
        <f>'3.1'!R87</f>
        <v>0</v>
      </c>
      <c r="D24" s="1569">
        <f>'3.1'!S87</f>
        <v>0</v>
      </c>
      <c r="E24" s="1570">
        <f>'3.1'!T87</f>
        <v>0</v>
      </c>
      <c r="F24" s="1571">
        <f>'3.1'!U87</f>
        <v>0</v>
      </c>
      <c r="G24" s="1571">
        <f>'3.1'!V87</f>
        <v>0</v>
      </c>
      <c r="H24" s="1571">
        <f>'3.1'!W87</f>
        <v>0</v>
      </c>
      <c r="I24" s="1569">
        <f>'3.1'!X87</f>
        <v>0</v>
      </c>
      <c r="J24" s="1233"/>
      <c r="K24" s="1568">
        <f>'3.1'!R107</f>
        <v>0</v>
      </c>
      <c r="L24" s="1569">
        <f>'3.1'!S107</f>
        <v>0</v>
      </c>
      <c r="M24" s="1570">
        <f>'3.1'!T107</f>
        <v>0</v>
      </c>
      <c r="N24" s="1571">
        <f>'3.1'!U107</f>
        <v>0</v>
      </c>
      <c r="O24" s="1571">
        <f>'3.1'!V107</f>
        <v>0</v>
      </c>
      <c r="P24" s="1571">
        <f>'3.1'!W107</f>
        <v>0</v>
      </c>
      <c r="Q24" s="1569">
        <f>'3.1'!X107</f>
        <v>0</v>
      </c>
      <c r="R24" s="619"/>
      <c r="S24" s="619"/>
      <c r="T24" s="619"/>
      <c r="U24" s="619"/>
      <c r="V24" s="619"/>
      <c r="W24" s="619"/>
      <c r="X24" s="619"/>
      <c r="Y24" s="619"/>
      <c r="Z24" s="619"/>
      <c r="AA24" s="619"/>
      <c r="AB24" s="619"/>
      <c r="AC24" s="619"/>
      <c r="AD24" s="619"/>
      <c r="AE24" s="619"/>
      <c r="AF24" s="619"/>
      <c r="AG24" s="619"/>
      <c r="AH24" s="619"/>
      <c r="AI24" s="619"/>
      <c r="AJ24" s="619"/>
      <c r="AK24" s="619"/>
      <c r="AL24" s="619"/>
      <c r="AM24" s="619"/>
      <c r="AN24" s="619"/>
      <c r="AO24" s="619"/>
      <c r="AP24" s="619"/>
      <c r="AQ24" s="619"/>
      <c r="AR24" s="619"/>
      <c r="AS24" s="619"/>
      <c r="AT24" s="619"/>
      <c r="AU24" s="619"/>
      <c r="AV24" s="619"/>
      <c r="AW24" s="619"/>
      <c r="AX24" s="619"/>
      <c r="AY24" s="619"/>
      <c r="AZ24" s="619"/>
      <c r="BA24" s="619"/>
      <c r="BB24" s="619"/>
    </row>
    <row r="25" spans="1:54" ht="12.6" outlineLevel="1" thickBot="1" x14ac:dyDescent="0.4">
      <c r="A25" s="1232" t="s">
        <v>1111</v>
      </c>
      <c r="B25" s="1667" t="s">
        <v>1112</v>
      </c>
      <c r="C25" s="1620">
        <f>'3.1'!R88</f>
        <v>187872.6658188079</v>
      </c>
      <c r="D25" s="1619">
        <f>'3.1'!S88</f>
        <v>185779.66198039515</v>
      </c>
      <c r="E25" s="1620">
        <f>'3.1'!T88</f>
        <v>168948.63427951577</v>
      </c>
      <c r="F25" s="1621">
        <f>'3.1'!U88</f>
        <v>172480.18894844945</v>
      </c>
      <c r="G25" s="1621">
        <f>'3.1'!V88</f>
        <v>176085.5641512564</v>
      </c>
      <c r="H25" s="1621">
        <f>'3.1'!W88</f>
        <v>179766.30296789203</v>
      </c>
      <c r="I25" s="1619">
        <f>'3.1'!X88</f>
        <v>183523.98073350734</v>
      </c>
      <c r="J25" s="1233"/>
      <c r="K25" s="1618">
        <f>'3.1'!R108</f>
        <v>236730.63709090912</v>
      </c>
      <c r="L25" s="1619">
        <f>'3.1'!S108</f>
        <v>239131.09163636365</v>
      </c>
      <c r="M25" s="1620">
        <f>'3.1'!T108</f>
        <v>191108.16269236818</v>
      </c>
      <c r="N25" s="1621">
        <f>'3.1'!U108</f>
        <v>191108.16269236818</v>
      </c>
      <c r="O25" s="1621">
        <f>'3.1'!V108</f>
        <v>191108.16269236818</v>
      </c>
      <c r="P25" s="1621">
        <f>'3.1'!W108</f>
        <v>191108.16269236818</v>
      </c>
      <c r="Q25" s="1619">
        <f>'3.1'!X108</f>
        <v>191108.16269236818</v>
      </c>
      <c r="R25" s="619"/>
      <c r="S25" s="619"/>
      <c r="T25" s="619"/>
      <c r="U25" s="619"/>
      <c r="V25" s="619"/>
      <c r="W25" s="619"/>
      <c r="X25" s="619"/>
      <c r="Y25" s="619"/>
      <c r="Z25" s="619"/>
      <c r="AA25" s="619"/>
      <c r="AB25" s="619"/>
      <c r="AC25" s="619"/>
      <c r="AD25" s="619"/>
      <c r="AE25" s="619"/>
      <c r="AF25" s="619"/>
      <c r="AG25" s="619"/>
      <c r="AH25" s="619"/>
      <c r="AI25" s="619"/>
      <c r="AJ25" s="619"/>
      <c r="AK25" s="619"/>
      <c r="AL25" s="619"/>
      <c r="AM25" s="619"/>
      <c r="AN25" s="619"/>
      <c r="AO25" s="619"/>
      <c r="AP25" s="619"/>
      <c r="AQ25" s="619"/>
      <c r="AR25" s="619"/>
      <c r="AS25" s="619"/>
      <c r="AT25" s="619"/>
      <c r="AU25" s="619"/>
      <c r="AV25" s="619"/>
      <c r="AW25" s="619"/>
      <c r="AX25" s="619"/>
      <c r="AY25" s="619"/>
      <c r="AZ25" s="619"/>
      <c r="BA25" s="619"/>
      <c r="BB25" s="619"/>
    </row>
    <row r="26" spans="1:54" ht="24.75" customHeight="1" outlineLevel="1" thickBot="1" x14ac:dyDescent="0.4">
      <c r="A26" s="1232" t="s">
        <v>1113</v>
      </c>
      <c r="B26" s="1235" t="s">
        <v>1114</v>
      </c>
      <c r="C26" s="1668">
        <f>SUM(C13:C25)</f>
        <v>181857449.46070826</v>
      </c>
      <c r="D26" s="1669">
        <f t="shared" ref="D26:I26" si="0">SUM(D13:D25)</f>
        <v>179831458.40923557</v>
      </c>
      <c r="E26" s="1669">
        <f t="shared" si="0"/>
        <v>163539318.43163791</v>
      </c>
      <c r="F26" s="1669">
        <f t="shared" si="0"/>
        <v>166957801.48729822</v>
      </c>
      <c r="G26" s="1669">
        <f t="shared" si="0"/>
        <v>170447741.52659968</v>
      </c>
      <c r="H26" s="1669">
        <f t="shared" si="0"/>
        <v>174010632.22390822</v>
      </c>
      <c r="I26" s="1670">
        <f t="shared" si="0"/>
        <v>177647998.4760541</v>
      </c>
      <c r="J26" s="1233"/>
      <c r="K26" s="1668">
        <f>SUM(K13:K25)</f>
        <v>12431765.621747406</v>
      </c>
      <c r="L26" s="1669">
        <f t="shared" ref="L26" si="1">SUM(L13:L25)</f>
        <v>12474014.377418824</v>
      </c>
      <c r="M26" s="1669">
        <f t="shared" ref="M26" si="2">SUM(M13:M25)</f>
        <v>13761178.037562508</v>
      </c>
      <c r="N26" s="1669">
        <f t="shared" ref="N26" si="3">SUM(N13:N25)</f>
        <v>14240430.37730322</v>
      </c>
      <c r="O26" s="1669">
        <f t="shared" ref="O26" si="4">SUM(O13:O25)</f>
        <v>14753141.516483085</v>
      </c>
      <c r="P26" s="1669">
        <f t="shared" ref="P26" si="5">SUM(P13:P25)</f>
        <v>15301647.36703633</v>
      </c>
      <c r="Q26" s="1670">
        <f t="shared" ref="Q26" si="6">SUM(Q13:Q25)</f>
        <v>15888446.921601096</v>
      </c>
      <c r="R26" s="619"/>
      <c r="S26" s="619"/>
      <c r="T26" s="619"/>
      <c r="U26" s="619"/>
      <c r="V26" s="619"/>
      <c r="W26" s="619"/>
      <c r="X26" s="619"/>
      <c r="Y26" s="619"/>
      <c r="Z26" s="619"/>
      <c r="AA26" s="619"/>
      <c r="AB26" s="619"/>
      <c r="AC26" s="619"/>
      <c r="AD26" s="619"/>
      <c r="AE26" s="619"/>
      <c r="AF26" s="619"/>
      <c r="AG26" s="619"/>
      <c r="AH26" s="619"/>
      <c r="AI26" s="619"/>
      <c r="AJ26" s="619"/>
      <c r="AK26" s="619"/>
      <c r="AL26" s="619"/>
      <c r="AM26" s="619"/>
      <c r="AN26" s="619"/>
      <c r="AO26" s="619"/>
      <c r="AP26" s="619"/>
      <c r="AQ26" s="619"/>
      <c r="AR26" s="619"/>
      <c r="AS26" s="619"/>
      <c r="AT26" s="619"/>
      <c r="AU26" s="619"/>
      <c r="AV26" s="619"/>
      <c r="AW26" s="619"/>
      <c r="AX26" s="619"/>
      <c r="AY26" s="619"/>
      <c r="AZ26" s="619"/>
      <c r="BA26" s="619"/>
      <c r="BB26" s="619"/>
    </row>
    <row r="27" spans="1:54" ht="12.3" x14ac:dyDescent="0.35">
      <c r="A27" s="70">
        <f>IF(SUM($C27:$N27)&gt;0,1,0)</f>
        <v>0</v>
      </c>
      <c r="B27" s="15" t="s">
        <v>139</v>
      </c>
      <c r="C27" s="70">
        <f>IF(OR(ISERROR(SUM(C13:C25)),ROUND(C26-'3.1'!R90,4)&lt;&gt;0),1,0)</f>
        <v>0</v>
      </c>
      <c r="D27" s="70">
        <f>IF(OR(ISERROR(SUM(D13:D25)),ROUND(D26-'3.1'!S90,4)&lt;&gt;0),1,0)</f>
        <v>0</v>
      </c>
      <c r="E27" s="70">
        <f>IF(OR(ISERROR(SUM(E13:E25)),ROUND(E26-'3.1'!T90,4)&lt;&gt;0),1,0)</f>
        <v>0</v>
      </c>
      <c r="F27" s="70">
        <f>IF(OR(ISERROR(SUM(F13:F25)),ROUND(F26-'3.1'!U90,4)&lt;&gt;0),1,0)</f>
        <v>0</v>
      </c>
      <c r="G27" s="70">
        <f>IF(OR(ISERROR(SUM(G13:G25)),ROUND(G26-'3.1'!V90,4)&lt;&gt;0),1,0)</f>
        <v>0</v>
      </c>
      <c r="H27" s="70">
        <f>IF(OR(ISERROR(SUM(H13:H25)),ROUND(H26-'3.1'!W90,4)&lt;&gt;0),1,0)</f>
        <v>0</v>
      </c>
      <c r="I27" s="70">
        <f>IF(OR(ISERROR(SUM(I13:I25)),ROUND(I26-'3.1'!X90,4)&lt;&gt;0),1,0)</f>
        <v>0</v>
      </c>
      <c r="J27" s="1233"/>
      <c r="K27" s="70">
        <f>IF(OR(ISERROR(SUM(K13:K25)),ROUND(K26-'3.1'!R110,4)&lt;&gt;0),1,0)</f>
        <v>0</v>
      </c>
      <c r="L27" s="70">
        <f>IF(OR(ISERROR(SUM(L13:L25)),ROUND(L26-'3.1'!S110,4)&lt;&gt;0),1,0)</f>
        <v>0</v>
      </c>
      <c r="M27" s="70">
        <f>IF(OR(ISERROR(SUM(M13:M25)),ROUND(M26-'3.1'!T110,4)&lt;&gt;0),1,0)</f>
        <v>0</v>
      </c>
      <c r="N27" s="70">
        <f>IF(OR(ISERROR(SUM(N13:N25)),ROUND(N26-'3.1'!U110,4)&lt;&gt;0),1,0)</f>
        <v>0</v>
      </c>
      <c r="O27" s="70">
        <f>IF(OR(ISERROR(SUM(O13:O25)),ROUND(O26-'3.1'!V110,4)&lt;&gt;0),1,0)</f>
        <v>0</v>
      </c>
      <c r="P27" s="70">
        <f>IF(OR(ISERROR(SUM(P13:P25)),ROUND(P26-'3.1'!W110,4)&lt;&gt;0),1,0)</f>
        <v>0</v>
      </c>
      <c r="Q27" s="70">
        <f>IF(OR(ISERROR(SUM(Q13:Q25)),ROUND(Q26-'3.1'!X110,4)&lt;&gt;0),1,0)</f>
        <v>0</v>
      </c>
      <c r="R27" s="619"/>
      <c r="S27" s="619"/>
      <c r="T27" s="619"/>
      <c r="U27" s="619"/>
      <c r="V27" s="619"/>
      <c r="W27" s="619"/>
      <c r="X27" s="619"/>
      <c r="Y27" s="619"/>
      <c r="Z27" s="619"/>
      <c r="AA27" s="619"/>
      <c r="AB27" s="619"/>
      <c r="AC27" s="619"/>
      <c r="AD27" s="619"/>
      <c r="AE27" s="619"/>
      <c r="AF27" s="619"/>
      <c r="AG27" s="619"/>
      <c r="AH27" s="619"/>
      <c r="AI27" s="619"/>
      <c r="AJ27" s="619"/>
      <c r="AK27" s="619"/>
      <c r="AL27" s="619"/>
      <c r="AM27" s="619"/>
      <c r="AN27" s="619"/>
      <c r="AO27" s="619"/>
      <c r="AP27" s="619"/>
      <c r="AQ27" s="619"/>
      <c r="AR27" s="619"/>
      <c r="AS27" s="619"/>
      <c r="AT27" s="619"/>
      <c r="AU27" s="619"/>
      <c r="AV27" s="619"/>
      <c r="AW27" s="619"/>
      <c r="AX27" s="619"/>
      <c r="AY27" s="619"/>
      <c r="AZ27" s="619"/>
      <c r="BA27" s="619"/>
      <c r="BB27" s="619"/>
    </row>
    <row r="28" spans="1:54" ht="14.4" x14ac:dyDescent="0.35">
      <c r="A28" s="1236"/>
      <c r="B28" s="1237"/>
      <c r="C28" s="1238"/>
      <c r="D28" s="1239"/>
      <c r="E28" s="1239"/>
      <c r="F28" s="1239"/>
      <c r="G28" s="1239"/>
      <c r="H28" s="1239"/>
      <c r="I28" s="1239"/>
      <c r="J28" s="1233"/>
      <c r="K28" s="1233"/>
      <c r="L28" s="1239"/>
      <c r="M28" s="1239"/>
      <c r="N28" s="1239"/>
      <c r="O28" s="1239"/>
      <c r="P28" s="1239"/>
      <c r="Q28" s="1239"/>
      <c r="R28" s="619"/>
      <c r="S28" s="619"/>
      <c r="T28" s="619"/>
      <c r="U28" s="619"/>
      <c r="V28" s="619"/>
      <c r="W28" s="619"/>
      <c r="X28" s="619"/>
      <c r="Y28" s="619"/>
      <c r="Z28" s="619"/>
      <c r="AA28" s="619"/>
      <c r="AB28" s="619"/>
      <c r="AC28" s="619"/>
      <c r="AD28" s="619"/>
      <c r="AE28" s="619"/>
      <c r="AF28" s="619"/>
      <c r="AG28" s="619"/>
      <c r="AH28" s="619"/>
      <c r="AI28" s="619"/>
      <c r="AJ28" s="619"/>
      <c r="AK28" s="619"/>
      <c r="AL28" s="619"/>
      <c r="AM28" s="619"/>
      <c r="AN28" s="619"/>
      <c r="AO28" s="619"/>
      <c r="AP28" s="619"/>
      <c r="AQ28" s="619"/>
      <c r="AR28" s="619"/>
      <c r="AS28" s="619"/>
      <c r="AT28" s="619"/>
      <c r="AU28" s="619"/>
      <c r="AV28" s="619"/>
      <c r="AW28" s="619"/>
      <c r="AX28" s="619"/>
      <c r="AY28" s="619"/>
      <c r="AZ28" s="619"/>
      <c r="BA28" s="619"/>
      <c r="BB28" s="619"/>
    </row>
    <row r="29" spans="1:54" s="568" customFormat="1" ht="18.3" x14ac:dyDescent="0.35">
      <c r="A29" s="1227"/>
      <c r="B29" s="253" t="s">
        <v>1115</v>
      </c>
      <c r="C29" s="253"/>
      <c r="D29" s="253"/>
      <c r="E29" s="253"/>
      <c r="F29" s="253"/>
      <c r="G29" s="253"/>
      <c r="H29" s="253"/>
      <c r="I29" s="253"/>
      <c r="J29" s="253"/>
      <c r="K29" s="253"/>
      <c r="L29" s="253"/>
      <c r="M29" s="253"/>
      <c r="N29" s="253"/>
      <c r="O29" s="253"/>
      <c r="P29" s="253"/>
      <c r="Q29" s="253"/>
      <c r="R29" s="424"/>
      <c r="S29" s="424"/>
      <c r="T29" s="424"/>
      <c r="U29" s="424"/>
      <c r="V29" s="424"/>
      <c r="W29" s="424"/>
      <c r="X29" s="424"/>
      <c r="Y29" s="424"/>
      <c r="Z29" s="424"/>
      <c r="AA29" s="424"/>
      <c r="AB29" s="424"/>
      <c r="AC29" s="424"/>
      <c r="AD29" s="424"/>
      <c r="AE29" s="424"/>
      <c r="AF29" s="424"/>
      <c r="AG29" s="424"/>
      <c r="AH29" s="424"/>
      <c r="AI29" s="424"/>
      <c r="AJ29" s="424"/>
      <c r="AK29" s="424"/>
      <c r="AL29" s="424"/>
      <c r="AM29" s="424"/>
      <c r="AN29" s="424"/>
      <c r="AO29" s="424"/>
      <c r="AP29" s="424"/>
      <c r="AQ29" s="424"/>
      <c r="AR29" s="424"/>
      <c r="AS29" s="424"/>
      <c r="AT29" s="424"/>
      <c r="AU29" s="424"/>
      <c r="AV29" s="424"/>
      <c r="AW29" s="424"/>
      <c r="AX29" s="424"/>
      <c r="AY29" s="424"/>
      <c r="AZ29" s="424"/>
      <c r="BA29" s="424"/>
      <c r="BB29" s="424"/>
    </row>
    <row r="30" spans="1:54" ht="14.7" outlineLevel="1" thickBot="1" x14ac:dyDescent="0.6">
      <c r="A30" s="1223"/>
      <c r="B30" s="1228"/>
      <c r="C30" s="2520" t="s">
        <v>91</v>
      </c>
      <c r="D30" s="2520"/>
      <c r="E30" s="2520"/>
      <c r="F30" s="2520"/>
      <c r="G30" s="2520"/>
      <c r="H30" s="2520"/>
      <c r="I30" s="2520"/>
      <c r="J30" s="619"/>
      <c r="K30" s="2520" t="s">
        <v>92</v>
      </c>
      <c r="L30" s="2520"/>
      <c r="M30" s="2520"/>
      <c r="N30" s="2520"/>
      <c r="O30" s="2520"/>
      <c r="P30" s="2520"/>
      <c r="Q30" s="2520"/>
      <c r="R30" s="619"/>
      <c r="S30" s="619"/>
      <c r="T30" s="619"/>
      <c r="U30" s="619"/>
      <c r="V30" s="619"/>
      <c r="W30" s="619"/>
      <c r="X30" s="619"/>
      <c r="Y30" s="619"/>
      <c r="Z30" s="619"/>
      <c r="AA30" s="619"/>
      <c r="AB30" s="619"/>
      <c r="AC30" s="619"/>
      <c r="AD30" s="619"/>
      <c r="AE30" s="619"/>
      <c r="AF30" s="619"/>
      <c r="AG30" s="619"/>
      <c r="AH30" s="619"/>
      <c r="AI30" s="619"/>
      <c r="AJ30" s="619"/>
      <c r="AK30" s="619"/>
      <c r="AL30" s="619"/>
      <c r="AM30" s="619"/>
      <c r="AN30" s="619"/>
      <c r="AO30" s="619"/>
      <c r="AP30" s="619"/>
      <c r="AQ30" s="619"/>
      <c r="AR30" s="619"/>
      <c r="AS30" s="619"/>
      <c r="AT30" s="619"/>
      <c r="AU30" s="619"/>
      <c r="AV30" s="619"/>
      <c r="AW30" s="619"/>
      <c r="AX30" s="619"/>
      <c r="AY30" s="619"/>
      <c r="AZ30" s="619"/>
      <c r="BA30" s="619"/>
      <c r="BB30" s="619"/>
    </row>
    <row r="31" spans="1:54" ht="12.3" outlineLevel="1" x14ac:dyDescent="0.4">
      <c r="A31" s="1223"/>
      <c r="B31" s="1240"/>
      <c r="C31" s="2504" t="s">
        <v>1086</v>
      </c>
      <c r="D31" s="2505"/>
      <c r="E31" s="2505"/>
      <c r="F31" s="2505"/>
      <c r="G31" s="2505"/>
      <c r="H31" s="2505"/>
      <c r="I31" s="2521"/>
      <c r="J31" s="619"/>
      <c r="K31" s="2504" t="s">
        <v>1086</v>
      </c>
      <c r="L31" s="2505"/>
      <c r="M31" s="2505"/>
      <c r="N31" s="2505"/>
      <c r="O31" s="2505"/>
      <c r="P31" s="2505"/>
      <c r="Q31" s="2506"/>
      <c r="R31" s="619"/>
      <c r="S31" s="619"/>
      <c r="T31" s="619"/>
      <c r="U31" s="619"/>
      <c r="V31" s="619"/>
      <c r="W31" s="619"/>
      <c r="X31" s="619"/>
      <c r="Y31" s="619"/>
      <c r="Z31" s="619"/>
      <c r="AA31" s="619"/>
      <c r="AB31" s="619"/>
      <c r="AC31" s="619"/>
      <c r="AD31" s="619"/>
      <c r="AE31" s="619"/>
      <c r="AF31" s="619"/>
      <c r="AG31" s="619"/>
      <c r="AH31" s="619"/>
      <c r="AI31" s="619"/>
      <c r="AJ31" s="619"/>
      <c r="AK31" s="619"/>
      <c r="AL31" s="619"/>
      <c r="AM31" s="619"/>
      <c r="AN31" s="619"/>
      <c r="AO31" s="619"/>
      <c r="AP31" s="619"/>
      <c r="AQ31" s="619"/>
      <c r="AR31" s="619"/>
      <c r="AS31" s="619"/>
      <c r="AT31" s="619"/>
      <c r="AU31" s="619"/>
      <c r="AV31" s="619"/>
      <c r="AW31" s="619"/>
      <c r="AX31" s="619"/>
      <c r="AY31" s="619"/>
      <c r="AZ31" s="619"/>
      <c r="BA31" s="619"/>
      <c r="BB31" s="619"/>
    </row>
    <row r="32" spans="1:54" ht="15.75" customHeight="1" outlineLevel="1" thickBot="1" x14ac:dyDescent="0.45">
      <c r="A32" s="1223"/>
      <c r="B32" s="1240"/>
      <c r="C32" s="2507" t="s">
        <v>1073</v>
      </c>
      <c r="D32" s="2508"/>
      <c r="E32" s="2508"/>
      <c r="F32" s="2508"/>
      <c r="G32" s="2508"/>
      <c r="H32" s="2508"/>
      <c r="I32" s="2522"/>
      <c r="J32" s="619"/>
      <c r="K32" s="2507" t="s">
        <v>1073</v>
      </c>
      <c r="L32" s="2508"/>
      <c r="M32" s="2508"/>
      <c r="N32" s="2508"/>
      <c r="O32" s="2508"/>
      <c r="P32" s="2508"/>
      <c r="Q32" s="2509"/>
      <c r="R32" s="619"/>
      <c r="S32" s="619"/>
      <c r="T32" s="619"/>
      <c r="U32" s="619"/>
      <c r="V32" s="619"/>
      <c r="W32" s="619"/>
      <c r="X32" s="619"/>
      <c r="Y32" s="619"/>
      <c r="Z32" s="619"/>
      <c r="AA32" s="619"/>
      <c r="AB32" s="619"/>
      <c r="AC32" s="619"/>
      <c r="AD32" s="619"/>
      <c r="AE32" s="619"/>
      <c r="AF32" s="619"/>
      <c r="AG32" s="619"/>
      <c r="AH32" s="619"/>
      <c r="AI32" s="619"/>
      <c r="AJ32" s="619"/>
      <c r="AK32" s="619"/>
      <c r="AL32" s="619"/>
      <c r="AM32" s="619"/>
      <c r="AN32" s="619"/>
      <c r="AO32" s="619"/>
      <c r="AP32" s="619"/>
      <c r="AQ32" s="619"/>
      <c r="AR32" s="619"/>
      <c r="AS32" s="619"/>
      <c r="AT32" s="619"/>
      <c r="AU32" s="619"/>
      <c r="AV32" s="619"/>
      <c r="AW32" s="619"/>
      <c r="AX32" s="619"/>
      <c r="AY32" s="619"/>
      <c r="AZ32" s="619"/>
      <c r="BA32" s="619"/>
      <c r="BB32" s="619"/>
    </row>
    <row r="33" spans="1:54" s="1084" customFormat="1" ht="12.6" outlineLevel="1" thickBot="1" x14ac:dyDescent="0.4">
      <c r="A33" s="1223"/>
      <c r="B33" s="1230"/>
      <c r="C33" s="1231" t="s">
        <v>734</v>
      </c>
      <c r="D33" s="1192" t="s">
        <v>735</v>
      </c>
      <c r="E33" s="1193" t="s">
        <v>736</v>
      </c>
      <c r="F33" s="1193" t="s">
        <v>737</v>
      </c>
      <c r="G33" s="1193" t="s">
        <v>738</v>
      </c>
      <c r="H33" s="1193" t="s">
        <v>739</v>
      </c>
      <c r="I33" s="1194" t="s">
        <v>740</v>
      </c>
      <c r="J33" s="619"/>
      <c r="K33" s="1191" t="s">
        <v>734</v>
      </c>
      <c r="L33" s="1192" t="s">
        <v>735</v>
      </c>
      <c r="M33" s="1193" t="s">
        <v>736</v>
      </c>
      <c r="N33" s="1193" t="s">
        <v>737</v>
      </c>
      <c r="O33" s="1193" t="s">
        <v>738</v>
      </c>
      <c r="P33" s="1193" t="s">
        <v>739</v>
      </c>
      <c r="Q33" s="1194" t="s">
        <v>740</v>
      </c>
      <c r="R33" s="619"/>
      <c r="S33" s="619"/>
      <c r="T33" s="619"/>
      <c r="U33" s="619"/>
      <c r="V33" s="619"/>
      <c r="W33" s="619"/>
      <c r="X33" s="619"/>
      <c r="Y33" s="619"/>
      <c r="Z33" s="619"/>
      <c r="AA33" s="619"/>
      <c r="AB33" s="619"/>
      <c r="AC33" s="619"/>
      <c r="AD33" s="619"/>
      <c r="AE33" s="619"/>
      <c r="AF33" s="619"/>
      <c r="AG33" s="619"/>
      <c r="AH33" s="619"/>
      <c r="AI33" s="619"/>
      <c r="AJ33" s="619"/>
      <c r="AK33" s="619"/>
      <c r="AL33" s="619"/>
      <c r="AM33" s="619"/>
      <c r="AN33" s="619"/>
      <c r="AO33" s="619"/>
      <c r="AP33" s="619"/>
      <c r="AQ33" s="619"/>
      <c r="AR33" s="619"/>
      <c r="AS33" s="619"/>
      <c r="AT33" s="619"/>
      <c r="AU33" s="619"/>
      <c r="AV33" s="619"/>
      <c r="AW33" s="619"/>
      <c r="AX33" s="619"/>
      <c r="AY33" s="619"/>
      <c r="AZ33" s="619"/>
      <c r="BA33" s="619"/>
      <c r="BB33" s="619"/>
    </row>
    <row r="34" spans="1:54" ht="12.3" outlineLevel="1" x14ac:dyDescent="0.35">
      <c r="A34" s="1232" t="s">
        <v>1116</v>
      </c>
      <c r="B34" s="1665" t="s">
        <v>1117</v>
      </c>
      <c r="C34" s="1570">
        <f>'3.1'!R160</f>
        <v>89037713.00112915</v>
      </c>
      <c r="D34" s="1569">
        <f>'3.1'!S160</f>
        <v>88045784.376160428</v>
      </c>
      <c r="E34" s="1570">
        <f>'3.1'!T160</f>
        <v>80069125.252207503</v>
      </c>
      <c r="F34" s="1571">
        <f>'3.1'!U160</f>
        <v>81742820.303533241</v>
      </c>
      <c r="G34" s="1571">
        <f>'3.1'!V160</f>
        <v>83451500.814185679</v>
      </c>
      <c r="H34" s="1571">
        <f>'3.1'!W160</f>
        <v>85195898.089645594</v>
      </c>
      <c r="I34" s="1569">
        <f>'3.1'!X160</f>
        <v>86976758.721964821</v>
      </c>
      <c r="J34" s="1233"/>
      <c r="K34" s="1570">
        <f>'3.1'!R173</f>
        <v>3879760.7469688393</v>
      </c>
      <c r="L34" s="1569">
        <f>'3.1'!S173</f>
        <v>3892945.9266810031</v>
      </c>
      <c r="M34" s="1570">
        <f>'3.1'!T173</f>
        <v>4294649.6906913379</v>
      </c>
      <c r="N34" s="1571">
        <f>'3.1'!U173</f>
        <v>4444216.8939505666</v>
      </c>
      <c r="O34" s="1571">
        <f>'3.1'!V173</f>
        <v>4604226.0682583526</v>
      </c>
      <c r="P34" s="1571">
        <f>'3.1'!W173</f>
        <v>4775406.2154078856</v>
      </c>
      <c r="Q34" s="1569">
        <f>'3.1'!X173</f>
        <v>4958537.2321442822</v>
      </c>
      <c r="R34" s="619"/>
      <c r="S34" s="619"/>
      <c r="T34" s="619"/>
      <c r="U34" s="619"/>
      <c r="V34" s="619"/>
      <c r="W34" s="619"/>
      <c r="X34" s="619"/>
      <c r="Y34" s="619"/>
      <c r="Z34" s="619"/>
      <c r="AA34" s="619"/>
      <c r="AB34" s="619"/>
      <c r="AC34" s="619"/>
      <c r="AD34" s="619"/>
      <c r="AE34" s="619"/>
      <c r="AF34" s="619"/>
      <c r="AG34" s="619"/>
      <c r="AH34" s="619"/>
      <c r="AI34" s="619"/>
      <c r="AJ34" s="619"/>
      <c r="AK34" s="619"/>
      <c r="AL34" s="619"/>
      <c r="AM34" s="619"/>
      <c r="AN34" s="619"/>
      <c r="AO34" s="619"/>
      <c r="AP34" s="619"/>
      <c r="AQ34" s="619"/>
      <c r="AR34" s="619"/>
      <c r="AS34" s="619"/>
      <c r="AT34" s="619"/>
      <c r="AU34" s="619"/>
      <c r="AV34" s="619"/>
      <c r="AW34" s="619"/>
      <c r="AX34" s="619"/>
      <c r="AY34" s="619"/>
      <c r="AZ34" s="619"/>
      <c r="BA34" s="619"/>
      <c r="BB34" s="619"/>
    </row>
    <row r="35" spans="1:54" ht="12.3" outlineLevel="1" x14ac:dyDescent="0.35">
      <c r="A35" s="1232" t="s">
        <v>1118</v>
      </c>
      <c r="B35" s="1666" t="s">
        <v>1119</v>
      </c>
      <c r="C35" s="1570">
        <f>'3.1'!R161</f>
        <v>24082487.099022362</v>
      </c>
      <c r="D35" s="1569">
        <f>'3.1'!S161</f>
        <v>23814195.074117623</v>
      </c>
      <c r="E35" s="1570">
        <f>'3.1'!T161</f>
        <v>21656707.151629552</v>
      </c>
      <c r="F35" s="1571">
        <f>'3.1'!U161</f>
        <v>22109400.040099613</v>
      </c>
      <c r="G35" s="1571">
        <f>'3.1'!V161</f>
        <v>22571555.625268523</v>
      </c>
      <c r="H35" s="1571">
        <f>'3.1'!W161</f>
        <v>23043371.707082085</v>
      </c>
      <c r="I35" s="1569">
        <f>'3.1'!X161</f>
        <v>23525050.220123414</v>
      </c>
      <c r="J35" s="1233"/>
      <c r="K35" s="1570">
        <f>'3.1'!R174</f>
        <v>8552004.8747785669</v>
      </c>
      <c r="L35" s="1569">
        <f>'3.1'!S174</f>
        <v>8581068.4507378209</v>
      </c>
      <c r="M35" s="1570">
        <f>'3.1'!T174</f>
        <v>9466528.3468711711</v>
      </c>
      <c r="N35" s="1571">
        <f>'3.1'!U174</f>
        <v>9796213.4833526537</v>
      </c>
      <c r="O35" s="1571">
        <f>'3.1'!V174</f>
        <v>10148915.448224733</v>
      </c>
      <c r="P35" s="1571">
        <f>'3.1'!W174</f>
        <v>10526241.151628444</v>
      </c>
      <c r="Q35" s="1569">
        <f>'3.1'!X174</f>
        <v>10929909.689456815</v>
      </c>
      <c r="R35" s="619"/>
      <c r="S35" s="619"/>
      <c r="T35" s="619"/>
      <c r="U35" s="619"/>
      <c r="V35" s="619"/>
      <c r="W35" s="619"/>
      <c r="X35" s="619"/>
      <c r="Y35" s="619"/>
      <c r="Z35" s="619"/>
      <c r="AA35" s="619"/>
      <c r="AB35" s="619"/>
      <c r="AC35" s="619"/>
      <c r="AD35" s="619"/>
      <c r="AE35" s="619"/>
      <c r="AF35" s="619"/>
      <c r="AG35" s="619"/>
      <c r="AH35" s="619"/>
      <c r="AI35" s="619"/>
      <c r="AJ35" s="619"/>
      <c r="AK35" s="619"/>
      <c r="AL35" s="619"/>
      <c r="AM35" s="619"/>
      <c r="AN35" s="619"/>
      <c r="AO35" s="619"/>
      <c r="AP35" s="619"/>
      <c r="AQ35" s="619"/>
      <c r="AR35" s="619"/>
      <c r="AS35" s="619"/>
      <c r="AT35" s="619"/>
      <c r="AU35" s="619"/>
      <c r="AV35" s="619"/>
      <c r="AW35" s="619"/>
      <c r="AX35" s="619"/>
      <c r="AY35" s="619"/>
      <c r="AZ35" s="619"/>
      <c r="BA35" s="619"/>
      <c r="BB35" s="619"/>
    </row>
    <row r="36" spans="1:54" ht="12.3" outlineLevel="1" x14ac:dyDescent="0.35">
      <c r="A36" s="1232" t="s">
        <v>1120</v>
      </c>
      <c r="B36" s="1666" t="s">
        <v>1121</v>
      </c>
      <c r="C36" s="1570">
        <f>'3.1'!R162</f>
        <v>49072886.301800013</v>
      </c>
      <c r="D36" s="1569">
        <f>'3.1'!S162</f>
        <v>48526187.616581388</v>
      </c>
      <c r="E36" s="1570">
        <f>'3.1'!T162</f>
        <v>44129874.267281935</v>
      </c>
      <c r="F36" s="1571">
        <f>'3.1'!U162</f>
        <v>45052326.610106058</v>
      </c>
      <c r="G36" s="1571">
        <f>'3.1'!V162</f>
        <v>45994061.090912916</v>
      </c>
      <c r="H36" s="1571">
        <f>'3.1'!W162</f>
        <v>46955480.766671307</v>
      </c>
      <c r="I36" s="1569">
        <f>'3.1'!X162</f>
        <v>47936997.119500861</v>
      </c>
      <c r="J36" s="1233"/>
      <c r="K36" s="1570">
        <f>'3.1'!R175</f>
        <v>0</v>
      </c>
      <c r="L36" s="1569">
        <f>'3.1'!S175</f>
        <v>0</v>
      </c>
      <c r="M36" s="1570">
        <f>'3.1'!T175</f>
        <v>0</v>
      </c>
      <c r="N36" s="1571">
        <f>'3.1'!U175</f>
        <v>0</v>
      </c>
      <c r="O36" s="1571">
        <f>'3.1'!V175</f>
        <v>0</v>
      </c>
      <c r="P36" s="1571">
        <f>'3.1'!W175</f>
        <v>0</v>
      </c>
      <c r="Q36" s="1569">
        <f>'3.1'!X175</f>
        <v>0</v>
      </c>
      <c r="R36" s="619"/>
      <c r="S36" s="619"/>
      <c r="T36" s="619"/>
      <c r="U36" s="619"/>
      <c r="V36" s="619"/>
      <c r="W36" s="619"/>
      <c r="X36" s="619"/>
      <c r="Y36" s="619"/>
      <c r="Z36" s="619"/>
      <c r="AA36" s="619"/>
      <c r="AB36" s="619"/>
      <c r="AC36" s="619"/>
      <c r="AD36" s="619"/>
      <c r="AE36" s="619"/>
      <c r="AF36" s="619"/>
      <c r="AG36" s="619"/>
      <c r="AH36" s="619"/>
      <c r="AI36" s="619"/>
      <c r="AJ36" s="619"/>
      <c r="AK36" s="619"/>
      <c r="AL36" s="619"/>
      <c r="AM36" s="619"/>
      <c r="AN36" s="619"/>
      <c r="AO36" s="619"/>
      <c r="AP36" s="619"/>
      <c r="AQ36" s="619"/>
      <c r="AR36" s="619"/>
      <c r="AS36" s="619"/>
      <c r="AT36" s="619"/>
      <c r="AU36" s="619"/>
      <c r="AV36" s="619"/>
      <c r="AW36" s="619"/>
      <c r="AX36" s="619"/>
      <c r="AY36" s="619"/>
      <c r="AZ36" s="619"/>
      <c r="BA36" s="619"/>
      <c r="BB36" s="619"/>
    </row>
    <row r="37" spans="1:54" ht="12.3" outlineLevel="1" x14ac:dyDescent="0.35">
      <c r="A37" s="1232" t="s">
        <v>1122</v>
      </c>
      <c r="B37" s="1666" t="s">
        <v>1123</v>
      </c>
      <c r="C37" s="1570">
        <f>'3.1'!R163</f>
        <v>18521391.14506533</v>
      </c>
      <c r="D37" s="1569">
        <f>'3.1'!S163</f>
        <v>18315052.758422364</v>
      </c>
      <c r="E37" s="1570">
        <f>'3.1'!T163</f>
        <v>16655769.083158687</v>
      </c>
      <c r="F37" s="1571">
        <f>'3.1'!U163</f>
        <v>17003926.730725072</v>
      </c>
      <c r="G37" s="1571">
        <f>'3.1'!V163</f>
        <v>17359361.961629335</v>
      </c>
      <c r="H37" s="1571">
        <f>'3.1'!W163</f>
        <v>17722226.900116351</v>
      </c>
      <c r="I37" s="1569">
        <f>'3.1'!X163</f>
        <v>18092676.850303352</v>
      </c>
      <c r="J37" s="1233"/>
      <c r="K37" s="1570">
        <f>'3.1'!R176</f>
        <v>0</v>
      </c>
      <c r="L37" s="1569">
        <f>'3.1'!S176</f>
        <v>0</v>
      </c>
      <c r="M37" s="1570">
        <f>'3.1'!T176</f>
        <v>0</v>
      </c>
      <c r="N37" s="1571">
        <f>'3.1'!U176</f>
        <v>0</v>
      </c>
      <c r="O37" s="1571">
        <f>'3.1'!V176</f>
        <v>0</v>
      </c>
      <c r="P37" s="1571">
        <f>'3.1'!W176</f>
        <v>0</v>
      </c>
      <c r="Q37" s="1569">
        <f>'3.1'!X176</f>
        <v>0</v>
      </c>
      <c r="R37" s="619"/>
      <c r="S37" s="619"/>
      <c r="T37" s="619"/>
      <c r="U37" s="619"/>
      <c r="V37" s="619"/>
      <c r="W37" s="619"/>
      <c r="X37" s="619"/>
      <c r="Y37" s="619"/>
      <c r="Z37" s="619"/>
      <c r="AA37" s="619"/>
      <c r="AB37" s="619"/>
      <c r="AC37" s="619"/>
      <c r="AD37" s="619"/>
      <c r="AE37" s="619"/>
      <c r="AF37" s="619"/>
      <c r="AG37" s="619"/>
      <c r="AH37" s="619"/>
      <c r="AI37" s="619"/>
      <c r="AJ37" s="619"/>
      <c r="AK37" s="619"/>
      <c r="AL37" s="619"/>
      <c r="AM37" s="619"/>
      <c r="AN37" s="619"/>
      <c r="AO37" s="619"/>
      <c r="AP37" s="619"/>
      <c r="AQ37" s="619"/>
      <c r="AR37" s="619"/>
      <c r="AS37" s="619"/>
      <c r="AT37" s="619"/>
      <c r="AU37" s="619"/>
      <c r="AV37" s="619"/>
      <c r="AW37" s="619"/>
      <c r="AX37" s="619"/>
      <c r="AY37" s="619"/>
      <c r="AZ37" s="619"/>
      <c r="BA37" s="619"/>
      <c r="BB37" s="619"/>
    </row>
    <row r="38" spans="1:54" ht="12.3" outlineLevel="1" x14ac:dyDescent="0.35">
      <c r="A38" s="1232" t="s">
        <v>1124</v>
      </c>
      <c r="B38" s="1666" t="s">
        <v>1100</v>
      </c>
      <c r="C38" s="1570">
        <f>'3.1'!R164</f>
        <v>1142971.913691395</v>
      </c>
      <c r="D38" s="1569">
        <f>'3.1'!S164</f>
        <v>1130238.5839537883</v>
      </c>
      <c r="E38" s="1570">
        <f>'3.1'!T164</f>
        <v>1027842.6773602219</v>
      </c>
      <c r="F38" s="1571">
        <f>'3.1'!U164</f>
        <v>1049327.8028342482</v>
      </c>
      <c r="G38" s="1571">
        <f>'3.1'!V164</f>
        <v>1071262.0346032383</v>
      </c>
      <c r="H38" s="1571">
        <f>'3.1'!W164</f>
        <v>1093654.7603928728</v>
      </c>
      <c r="I38" s="1569">
        <f>'3.1'!X164</f>
        <v>1116515.5641616508</v>
      </c>
      <c r="J38" s="1233"/>
      <c r="K38" s="1570">
        <f>'3.1'!R177</f>
        <v>0</v>
      </c>
      <c r="L38" s="1569">
        <f>'3.1'!S177</f>
        <v>0</v>
      </c>
      <c r="M38" s="1570">
        <f>'3.1'!T177</f>
        <v>0</v>
      </c>
      <c r="N38" s="1571">
        <f>'3.1'!U177</f>
        <v>0</v>
      </c>
      <c r="O38" s="1571">
        <f>'3.1'!V177</f>
        <v>0</v>
      </c>
      <c r="P38" s="1571">
        <f>'3.1'!W177</f>
        <v>0</v>
      </c>
      <c r="Q38" s="1569">
        <f>'3.1'!X177</f>
        <v>0</v>
      </c>
      <c r="R38" s="619"/>
      <c r="S38" s="619"/>
      <c r="T38" s="619"/>
      <c r="U38" s="619"/>
      <c r="V38" s="619"/>
      <c r="W38" s="619"/>
      <c r="X38" s="619"/>
      <c r="Y38" s="619"/>
      <c r="Z38" s="619"/>
      <c r="AA38" s="619"/>
      <c r="AB38" s="619"/>
      <c r="AC38" s="619"/>
      <c r="AD38" s="619"/>
      <c r="AE38" s="619"/>
      <c r="AF38" s="619"/>
      <c r="AG38" s="619"/>
      <c r="AH38" s="619"/>
      <c r="AI38" s="619"/>
      <c r="AJ38" s="619"/>
      <c r="AK38" s="619"/>
      <c r="AL38" s="619"/>
      <c r="AM38" s="619"/>
      <c r="AN38" s="619"/>
      <c r="AO38" s="619"/>
      <c r="AP38" s="619"/>
      <c r="AQ38" s="619"/>
      <c r="AR38" s="619"/>
      <c r="AS38" s="619"/>
      <c r="AT38" s="619"/>
      <c r="AU38" s="619"/>
      <c r="AV38" s="619"/>
      <c r="AW38" s="619"/>
      <c r="AX38" s="619"/>
      <c r="AY38" s="619"/>
      <c r="AZ38" s="619"/>
      <c r="BA38" s="619"/>
      <c r="BB38" s="619"/>
    </row>
    <row r="39" spans="1:54" ht="12.6" outlineLevel="1" thickBot="1" x14ac:dyDescent="0.4">
      <c r="A39" s="1232" t="s">
        <v>1125</v>
      </c>
      <c r="B39" s="1667" t="s">
        <v>1126</v>
      </c>
      <c r="C39" s="1570">
        <f>'3.1'!R165</f>
        <v>0</v>
      </c>
      <c r="D39" s="1569">
        <f>'3.1'!S165</f>
        <v>0</v>
      </c>
      <c r="E39" s="1570">
        <f>'3.1'!T165</f>
        <v>0</v>
      </c>
      <c r="F39" s="1571">
        <f>'3.1'!U165</f>
        <v>0</v>
      </c>
      <c r="G39" s="1571">
        <f>'3.1'!V165</f>
        <v>0</v>
      </c>
      <c r="H39" s="1571">
        <f>'3.1'!W165</f>
        <v>0</v>
      </c>
      <c r="I39" s="1569">
        <f>'3.1'!X165</f>
        <v>0</v>
      </c>
      <c r="J39" s="1233"/>
      <c r="K39" s="1570">
        <f>'3.1'!R178</f>
        <v>0</v>
      </c>
      <c r="L39" s="1569">
        <f>'3.1'!S178</f>
        <v>0</v>
      </c>
      <c r="M39" s="1570">
        <f>'3.1'!T178</f>
        <v>0</v>
      </c>
      <c r="N39" s="1571">
        <f>'3.1'!U178</f>
        <v>0</v>
      </c>
      <c r="O39" s="1571">
        <f>'3.1'!V178</f>
        <v>0</v>
      </c>
      <c r="P39" s="1571">
        <f>'3.1'!W178</f>
        <v>0</v>
      </c>
      <c r="Q39" s="1569">
        <f>'3.1'!X178</f>
        <v>0</v>
      </c>
      <c r="R39" s="619"/>
      <c r="S39" s="619"/>
      <c r="T39" s="619"/>
      <c r="U39" s="619"/>
      <c r="V39" s="619"/>
      <c r="W39" s="619"/>
      <c r="X39" s="619"/>
      <c r="Y39" s="619"/>
      <c r="Z39" s="619"/>
      <c r="AA39" s="619"/>
      <c r="AB39" s="619"/>
      <c r="AC39" s="619"/>
      <c r="AD39" s="619"/>
      <c r="AE39" s="619"/>
      <c r="AF39" s="619"/>
      <c r="AG39" s="619"/>
      <c r="AH39" s="619"/>
      <c r="AI39" s="619"/>
      <c r="AJ39" s="619"/>
      <c r="AK39" s="619"/>
      <c r="AL39" s="619"/>
      <c r="AM39" s="619"/>
      <c r="AN39" s="619"/>
      <c r="AO39" s="619"/>
      <c r="AP39" s="619"/>
      <c r="AQ39" s="619"/>
      <c r="AR39" s="619"/>
      <c r="AS39" s="619"/>
      <c r="AT39" s="619"/>
      <c r="AU39" s="619"/>
      <c r="AV39" s="619"/>
      <c r="AW39" s="619"/>
      <c r="AX39" s="619"/>
      <c r="AY39" s="619"/>
      <c r="AZ39" s="619"/>
      <c r="BA39" s="619"/>
      <c r="BB39" s="619"/>
    </row>
    <row r="40" spans="1:54" ht="24.75" customHeight="1" outlineLevel="1" thickBot="1" x14ac:dyDescent="0.4">
      <c r="A40" s="1232" t="s">
        <v>1127</v>
      </c>
      <c r="B40" s="1235" t="s">
        <v>1128</v>
      </c>
      <c r="C40" s="1668">
        <f>SUM(C34:C39)</f>
        <v>181857449.46070826</v>
      </c>
      <c r="D40" s="1669">
        <f t="shared" ref="D40:I40" si="7">SUM(D34:D39)</f>
        <v>179831458.4092356</v>
      </c>
      <c r="E40" s="1669">
        <f t="shared" si="7"/>
        <v>163539318.43163788</v>
      </c>
      <c r="F40" s="1669">
        <f t="shared" si="7"/>
        <v>166957801.48729822</v>
      </c>
      <c r="G40" s="1669">
        <f t="shared" si="7"/>
        <v>170447741.52659968</v>
      </c>
      <c r="H40" s="1669">
        <f t="shared" si="7"/>
        <v>174010632.22390822</v>
      </c>
      <c r="I40" s="1670">
        <f t="shared" si="7"/>
        <v>177647998.4760541</v>
      </c>
      <c r="J40" s="1233"/>
      <c r="K40" s="1668">
        <f t="shared" ref="K40:Q40" si="8">SUM(K34:K39)</f>
        <v>12431765.621747406</v>
      </c>
      <c r="L40" s="1669">
        <f t="shared" si="8"/>
        <v>12474014.377418824</v>
      </c>
      <c r="M40" s="1669">
        <f t="shared" si="8"/>
        <v>13761178.037562508</v>
      </c>
      <c r="N40" s="1669">
        <f t="shared" si="8"/>
        <v>14240430.37730322</v>
      </c>
      <c r="O40" s="1669">
        <f t="shared" si="8"/>
        <v>14753141.516483085</v>
      </c>
      <c r="P40" s="1669">
        <f t="shared" si="8"/>
        <v>15301647.36703633</v>
      </c>
      <c r="Q40" s="1670">
        <f t="shared" si="8"/>
        <v>15888446.921601098</v>
      </c>
      <c r="R40" s="619"/>
      <c r="S40" s="619"/>
      <c r="T40" s="619"/>
      <c r="U40" s="619"/>
      <c r="V40" s="619"/>
      <c r="W40" s="619"/>
      <c r="X40" s="619"/>
      <c r="Y40" s="619"/>
      <c r="Z40" s="619"/>
      <c r="AA40" s="619"/>
      <c r="AB40" s="619"/>
      <c r="AC40" s="619"/>
      <c r="AD40" s="619"/>
      <c r="AE40" s="619"/>
      <c r="AF40" s="619"/>
      <c r="AG40" s="619"/>
      <c r="AH40" s="619"/>
      <c r="AI40" s="619"/>
      <c r="AJ40" s="619"/>
      <c r="AK40" s="619"/>
      <c r="AL40" s="619"/>
      <c r="AM40" s="619"/>
      <c r="AN40" s="619"/>
      <c r="AO40" s="619"/>
      <c r="AP40" s="619"/>
      <c r="AQ40" s="619"/>
      <c r="AR40" s="619"/>
      <c r="AS40" s="619"/>
      <c r="AT40" s="619"/>
      <c r="AU40" s="619"/>
      <c r="AV40" s="619"/>
      <c r="AW40" s="619"/>
      <c r="AX40" s="619"/>
      <c r="AY40" s="619"/>
      <c r="AZ40" s="619"/>
      <c r="BA40" s="619"/>
      <c r="BB40" s="619"/>
    </row>
    <row r="41" spans="1:54" ht="12.3" x14ac:dyDescent="0.35">
      <c r="A41" s="70">
        <f>IF(SUM($C41:$N41)&gt;0,1,0)</f>
        <v>0</v>
      </c>
      <c r="B41" s="15" t="s">
        <v>139</v>
      </c>
      <c r="C41" s="70">
        <f>IF(OR(ISERROR(SUM(C34:C39)),ROUND(C40-'3.1'!R167,4)&lt;&gt;0),1,0)</f>
        <v>0</v>
      </c>
      <c r="D41" s="70">
        <f>IF(OR(ISERROR(SUM(D34:D39)),ROUND(D40-'3.1'!S167,4)&lt;&gt;0),1,0)</f>
        <v>0</v>
      </c>
      <c r="E41" s="70">
        <f>IF(OR(ISERROR(SUM(E34:E39)),ROUND(E40-'3.1'!T167,4)&lt;&gt;0),1,0)</f>
        <v>0</v>
      </c>
      <c r="F41" s="70">
        <f>IF(OR(ISERROR(SUM(F34:F39)),ROUND(F40-'3.1'!U167,4)&lt;&gt;0),1,0)</f>
        <v>0</v>
      </c>
      <c r="G41" s="70">
        <f>IF(OR(ISERROR(SUM(G34:G39)),ROUND(G40-'3.1'!V167,4)&lt;&gt;0),1,0)</f>
        <v>0</v>
      </c>
      <c r="H41" s="70">
        <f>IF(OR(ISERROR(SUM(H34:H39)),ROUND(H40-'3.1'!W167,4)&lt;&gt;0),1,0)</f>
        <v>0</v>
      </c>
      <c r="I41" s="70">
        <f>IF(OR(ISERROR(SUM(I34:I39)),ROUND(I40-'3.1'!X167,4)&lt;&gt;0),1,0)</f>
        <v>0</v>
      </c>
      <c r="J41" s="1233"/>
      <c r="K41" s="70">
        <f>IF(OR(ISERROR(SUM(K34:K39)),ROUND(K40-'3.1'!R180,4)&lt;&gt;0),1,0)</f>
        <v>0</v>
      </c>
      <c r="L41" s="70">
        <f>IF(OR(ISERROR(SUM(L34:L39)),ROUND(L40-'3.1'!S180,4)&lt;&gt;0),1,0)</f>
        <v>0</v>
      </c>
      <c r="M41" s="70">
        <f>IF(OR(ISERROR(SUM(M34:M39)),ROUND(M40-'3.1'!T180,4)&lt;&gt;0),1,0)</f>
        <v>0</v>
      </c>
      <c r="N41" s="70">
        <f>IF(OR(ISERROR(SUM(N34:N39)),ROUND(N40-'3.1'!U180,4)&lt;&gt;0),1,0)</f>
        <v>0</v>
      </c>
      <c r="O41" s="70">
        <f>IF(OR(ISERROR(SUM(O34:O39)),ROUND(O40-'3.1'!V180,4)&lt;&gt;0),1,0)</f>
        <v>0</v>
      </c>
      <c r="P41" s="70">
        <f>IF(OR(ISERROR(SUM(P34:P39)),ROUND(P40-'3.1'!W180,4)&lt;&gt;0),1,0)</f>
        <v>0</v>
      </c>
      <c r="Q41" s="70">
        <f>IF(OR(ISERROR(SUM(Q34:Q39)),ROUND(Q40-'3.1'!X180,4)&lt;&gt;0),1,0)</f>
        <v>0</v>
      </c>
      <c r="R41" s="619"/>
      <c r="S41" s="619"/>
      <c r="T41" s="619"/>
      <c r="U41" s="619"/>
      <c r="V41" s="619"/>
      <c r="W41" s="619"/>
      <c r="X41" s="619"/>
      <c r="Y41" s="619"/>
      <c r="Z41" s="619"/>
      <c r="AA41" s="619"/>
      <c r="AB41" s="619"/>
      <c r="AC41" s="619"/>
      <c r="AD41" s="619"/>
      <c r="AE41" s="619"/>
      <c r="AF41" s="619"/>
      <c r="AG41" s="619"/>
      <c r="AH41" s="619"/>
      <c r="AI41" s="619"/>
      <c r="AJ41" s="619"/>
      <c r="AK41" s="619"/>
      <c r="AL41" s="619"/>
      <c r="AM41" s="619"/>
      <c r="AN41" s="619"/>
      <c r="AO41" s="619"/>
      <c r="AP41" s="619"/>
      <c r="AQ41" s="619"/>
      <c r="AR41" s="619"/>
      <c r="AS41" s="619"/>
      <c r="AT41" s="619"/>
      <c r="AU41" s="619"/>
      <c r="AV41" s="619"/>
      <c r="AW41" s="619"/>
      <c r="AX41" s="619"/>
      <c r="AY41" s="619"/>
      <c r="AZ41" s="619"/>
      <c r="BA41" s="619"/>
      <c r="BB41" s="619"/>
    </row>
    <row r="42" spans="1:54" ht="14.4" x14ac:dyDescent="0.35">
      <c r="A42" s="1236"/>
      <c r="B42" s="1237"/>
      <c r="C42" s="1238"/>
      <c r="D42" s="1241"/>
      <c r="E42" s="1241"/>
      <c r="F42" s="1241"/>
      <c r="G42" s="1241"/>
      <c r="H42" s="1241"/>
      <c r="I42" s="1241"/>
      <c r="J42" s="1241"/>
      <c r="K42" s="1241"/>
      <c r="L42" s="1241"/>
      <c r="M42" s="1241"/>
      <c r="N42" s="1241"/>
      <c r="O42" s="1241"/>
      <c r="P42" s="1241"/>
      <c r="Q42" s="1241"/>
      <c r="R42" s="619"/>
      <c r="S42" s="619"/>
      <c r="T42" s="619"/>
      <c r="U42" s="619"/>
      <c r="V42" s="619"/>
      <c r="W42" s="619"/>
      <c r="X42" s="619"/>
      <c r="Y42" s="619"/>
      <c r="Z42" s="619"/>
      <c r="AA42" s="619"/>
      <c r="AB42" s="619"/>
      <c r="AC42" s="619"/>
      <c r="AD42" s="619"/>
      <c r="AE42" s="619"/>
      <c r="AF42" s="619"/>
      <c r="AG42" s="619"/>
      <c r="AH42" s="619"/>
      <c r="AI42" s="619"/>
      <c r="AJ42" s="619"/>
      <c r="AK42" s="619"/>
      <c r="AL42" s="619"/>
      <c r="AM42" s="619"/>
      <c r="AN42" s="619"/>
      <c r="AO42" s="619"/>
      <c r="AP42" s="619"/>
      <c r="AQ42" s="619"/>
      <c r="AR42" s="619"/>
      <c r="AS42" s="619"/>
      <c r="AT42" s="619"/>
      <c r="AU42" s="619"/>
      <c r="AV42" s="619"/>
      <c r="AW42" s="619"/>
      <c r="AX42" s="619"/>
      <c r="AY42" s="619"/>
      <c r="AZ42" s="619"/>
      <c r="BA42" s="619"/>
      <c r="BB42" s="619"/>
    </row>
    <row r="43" spans="1:54" s="568" customFormat="1" ht="18.3" x14ac:dyDescent="0.35">
      <c r="A43" s="1227"/>
      <c r="B43" s="253" t="s">
        <v>1129</v>
      </c>
      <c r="C43" s="253"/>
      <c r="D43" s="253"/>
      <c r="E43" s="253"/>
      <c r="F43" s="253"/>
      <c r="G43" s="253"/>
      <c r="H43" s="253"/>
      <c r="I43" s="253"/>
      <c r="J43" s="253"/>
      <c r="K43" s="253"/>
      <c r="L43" s="253"/>
      <c r="M43" s="253"/>
      <c r="N43" s="253"/>
      <c r="O43" s="253"/>
      <c r="P43" s="253"/>
      <c r="Q43" s="253"/>
      <c r="R43" s="424"/>
      <c r="S43" s="424"/>
      <c r="T43" s="424"/>
      <c r="U43" s="424"/>
      <c r="V43" s="424"/>
      <c r="W43" s="424"/>
      <c r="X43" s="424"/>
      <c r="Y43" s="424"/>
      <c r="Z43" s="424"/>
      <c r="AA43" s="424"/>
      <c r="AB43" s="424"/>
      <c r="AC43" s="424"/>
      <c r="AD43" s="424"/>
      <c r="AE43" s="424"/>
      <c r="AF43" s="424"/>
      <c r="AG43" s="424"/>
      <c r="AH43" s="424"/>
      <c r="AI43" s="424"/>
      <c r="AJ43" s="424"/>
      <c r="AK43" s="424"/>
      <c r="AL43" s="424"/>
      <c r="AM43" s="424"/>
      <c r="AN43" s="424"/>
      <c r="AO43" s="424"/>
      <c r="AP43" s="424"/>
      <c r="AQ43" s="424"/>
      <c r="AR43" s="424"/>
      <c r="AS43" s="424"/>
      <c r="AT43" s="424"/>
      <c r="AU43" s="424"/>
      <c r="AV43" s="424"/>
      <c r="AW43" s="424"/>
      <c r="AX43" s="424"/>
      <c r="AY43" s="424"/>
      <c r="AZ43" s="424"/>
      <c r="BA43" s="424"/>
      <c r="BB43" s="424"/>
    </row>
    <row r="44" spans="1:54" ht="14.7" outlineLevel="1" thickBot="1" x14ac:dyDescent="0.6">
      <c r="A44" s="1223"/>
      <c r="B44" s="1228"/>
      <c r="C44" s="2520" t="s">
        <v>91</v>
      </c>
      <c r="D44" s="2520"/>
      <c r="E44" s="2520"/>
      <c r="F44" s="2520"/>
      <c r="G44" s="2520"/>
      <c r="H44" s="2520"/>
      <c r="I44" s="2520"/>
      <c r="J44" s="619"/>
      <c r="K44" s="2520" t="s">
        <v>92</v>
      </c>
      <c r="L44" s="2520"/>
      <c r="M44" s="2520"/>
      <c r="N44" s="2520"/>
      <c r="O44" s="2520"/>
      <c r="P44" s="2520"/>
      <c r="Q44" s="2520"/>
      <c r="R44" s="619"/>
      <c r="S44" s="619"/>
      <c r="T44" s="619"/>
      <c r="U44" s="619"/>
      <c r="V44" s="619"/>
      <c r="W44" s="619"/>
      <c r="X44" s="619"/>
      <c r="Y44" s="619"/>
      <c r="Z44" s="619"/>
      <c r="AA44" s="619"/>
      <c r="AB44" s="619"/>
      <c r="AC44" s="619"/>
      <c r="AD44" s="619"/>
      <c r="AE44" s="619"/>
      <c r="AF44" s="619"/>
      <c r="AG44" s="619"/>
      <c r="AH44" s="619"/>
      <c r="AI44" s="619"/>
      <c r="AJ44" s="619"/>
      <c r="AK44" s="619"/>
      <c r="AL44" s="619"/>
      <c r="AM44" s="619"/>
      <c r="AN44" s="619"/>
      <c r="AO44" s="619"/>
      <c r="AP44" s="619"/>
      <c r="AQ44" s="619"/>
      <c r="AR44" s="619"/>
      <c r="AS44" s="619"/>
      <c r="AT44" s="619"/>
      <c r="AU44" s="619"/>
      <c r="AV44" s="619"/>
      <c r="AW44" s="619"/>
      <c r="AX44" s="619"/>
      <c r="AY44" s="619"/>
      <c r="AZ44" s="619"/>
      <c r="BA44" s="619"/>
      <c r="BB44" s="619"/>
    </row>
    <row r="45" spans="1:54" ht="12.3" outlineLevel="1" x14ac:dyDescent="0.4">
      <c r="A45" s="1223"/>
      <c r="B45" s="1240"/>
      <c r="C45" s="2504" t="s">
        <v>1086</v>
      </c>
      <c r="D45" s="2505"/>
      <c r="E45" s="2505"/>
      <c r="F45" s="2505"/>
      <c r="G45" s="2505"/>
      <c r="H45" s="2505"/>
      <c r="I45" s="2521"/>
      <c r="J45" s="619"/>
      <c r="K45" s="2504" t="s">
        <v>1086</v>
      </c>
      <c r="L45" s="2505"/>
      <c r="M45" s="2505"/>
      <c r="N45" s="2505"/>
      <c r="O45" s="2505"/>
      <c r="P45" s="2505"/>
      <c r="Q45" s="2506"/>
      <c r="R45" s="619"/>
      <c r="S45" s="619"/>
      <c r="T45" s="619"/>
      <c r="U45" s="619"/>
      <c r="V45" s="619"/>
      <c r="W45" s="619"/>
      <c r="X45" s="619"/>
      <c r="Y45" s="619"/>
      <c r="Z45" s="619"/>
      <c r="AA45" s="619"/>
      <c r="AB45" s="619"/>
      <c r="AC45" s="619"/>
      <c r="AD45" s="619"/>
      <c r="AE45" s="619"/>
      <c r="AF45" s="619"/>
      <c r="AG45" s="619"/>
      <c r="AH45" s="619"/>
      <c r="AI45" s="619"/>
      <c r="AJ45" s="619"/>
      <c r="AK45" s="619"/>
      <c r="AL45" s="619"/>
      <c r="AM45" s="619"/>
      <c r="AN45" s="619"/>
      <c r="AO45" s="619"/>
      <c r="AP45" s="619"/>
      <c r="AQ45" s="619"/>
      <c r="AR45" s="619"/>
      <c r="AS45" s="619"/>
      <c r="AT45" s="619"/>
      <c r="AU45" s="619"/>
      <c r="AV45" s="619"/>
      <c r="AW45" s="619"/>
      <c r="AX45" s="619"/>
      <c r="AY45" s="619"/>
      <c r="AZ45" s="619"/>
      <c r="BA45" s="619"/>
      <c r="BB45" s="619"/>
    </row>
    <row r="46" spans="1:54" ht="15.75" customHeight="1" outlineLevel="1" thickBot="1" x14ac:dyDescent="0.45">
      <c r="A46" s="1223"/>
      <c r="B46" s="1240"/>
      <c r="C46" s="2507" t="s">
        <v>1073</v>
      </c>
      <c r="D46" s="2508"/>
      <c r="E46" s="2508"/>
      <c r="F46" s="2508"/>
      <c r="G46" s="2508"/>
      <c r="H46" s="2508"/>
      <c r="I46" s="2522"/>
      <c r="J46" s="619"/>
      <c r="K46" s="2507" t="s">
        <v>1073</v>
      </c>
      <c r="L46" s="2508"/>
      <c r="M46" s="2508"/>
      <c r="N46" s="2508"/>
      <c r="O46" s="2508"/>
      <c r="P46" s="2508"/>
      <c r="Q46" s="2509"/>
      <c r="R46" s="619"/>
      <c r="S46" s="619"/>
      <c r="T46" s="619"/>
      <c r="U46" s="619"/>
      <c r="V46" s="619"/>
      <c r="W46" s="619"/>
      <c r="X46" s="619"/>
      <c r="Y46" s="619"/>
      <c r="Z46" s="619"/>
      <c r="AA46" s="619"/>
      <c r="AB46" s="619"/>
      <c r="AC46" s="619"/>
      <c r="AD46" s="619"/>
      <c r="AE46" s="619"/>
      <c r="AF46" s="619"/>
      <c r="AG46" s="619"/>
      <c r="AH46" s="619"/>
      <c r="AI46" s="619"/>
      <c r="AJ46" s="619"/>
      <c r="AK46" s="619"/>
      <c r="AL46" s="619"/>
      <c r="AM46" s="619"/>
      <c r="AN46" s="619"/>
      <c r="AO46" s="619"/>
      <c r="AP46" s="619"/>
      <c r="AQ46" s="619"/>
      <c r="AR46" s="619"/>
      <c r="AS46" s="619"/>
      <c r="AT46" s="619"/>
      <c r="AU46" s="619"/>
      <c r="AV46" s="619"/>
      <c r="AW46" s="619"/>
      <c r="AX46" s="619"/>
      <c r="AY46" s="619"/>
      <c r="AZ46" s="619"/>
      <c r="BA46" s="619"/>
      <c r="BB46" s="619"/>
    </row>
    <row r="47" spans="1:54" s="1084" customFormat="1" ht="12.6" outlineLevel="1" thickBot="1" x14ac:dyDescent="0.4">
      <c r="A47" s="1223"/>
      <c r="B47" s="1230"/>
      <c r="C47" s="1231" t="s">
        <v>734</v>
      </c>
      <c r="D47" s="1192" t="s">
        <v>735</v>
      </c>
      <c r="E47" s="1193" t="s">
        <v>736</v>
      </c>
      <c r="F47" s="1193" t="s">
        <v>737</v>
      </c>
      <c r="G47" s="1193" t="s">
        <v>738</v>
      </c>
      <c r="H47" s="1193" t="s">
        <v>739</v>
      </c>
      <c r="I47" s="1194" t="s">
        <v>740</v>
      </c>
      <c r="J47" s="619"/>
      <c r="K47" s="1191" t="s">
        <v>734</v>
      </c>
      <c r="L47" s="1192" t="s">
        <v>735</v>
      </c>
      <c r="M47" s="1193" t="s">
        <v>736</v>
      </c>
      <c r="N47" s="1193" t="s">
        <v>737</v>
      </c>
      <c r="O47" s="1193" t="s">
        <v>738</v>
      </c>
      <c r="P47" s="1193" t="s">
        <v>739</v>
      </c>
      <c r="Q47" s="1194" t="s">
        <v>740</v>
      </c>
      <c r="R47" s="619"/>
      <c r="S47" s="619"/>
      <c r="T47" s="619"/>
      <c r="U47" s="619"/>
      <c r="V47" s="619"/>
      <c r="W47" s="619"/>
      <c r="X47" s="619"/>
      <c r="Y47" s="619"/>
      <c r="Z47" s="619"/>
      <c r="AA47" s="619"/>
      <c r="AB47" s="619"/>
      <c r="AC47" s="619"/>
      <c r="AD47" s="619"/>
      <c r="AE47" s="619"/>
      <c r="AF47" s="619"/>
      <c r="AG47" s="619"/>
      <c r="AH47" s="619"/>
      <c r="AI47" s="619"/>
      <c r="AJ47" s="619"/>
      <c r="AK47" s="619"/>
      <c r="AL47" s="619"/>
      <c r="AM47" s="619"/>
      <c r="AN47" s="619"/>
      <c r="AO47" s="619"/>
      <c r="AP47" s="619"/>
      <c r="AQ47" s="619"/>
      <c r="AR47" s="619"/>
      <c r="AS47" s="619"/>
      <c r="AT47" s="619"/>
      <c r="AU47" s="619"/>
      <c r="AV47" s="619"/>
      <c r="AW47" s="619"/>
      <c r="AX47" s="619"/>
      <c r="AY47" s="619"/>
      <c r="AZ47" s="619"/>
      <c r="BA47" s="619"/>
      <c r="BB47" s="619"/>
    </row>
    <row r="48" spans="1:54" ht="12.3" outlineLevel="1" x14ac:dyDescent="0.35">
      <c r="A48" s="1232" t="s">
        <v>1130</v>
      </c>
      <c r="B48" s="1665" t="s">
        <v>1131</v>
      </c>
      <c r="C48" s="1570">
        <f>'3.1'!R225</f>
        <v>0</v>
      </c>
      <c r="D48" s="1569">
        <f>'3.1'!S225</f>
        <v>0</v>
      </c>
      <c r="E48" s="1570">
        <f>'3.1'!T225</f>
        <v>0</v>
      </c>
      <c r="F48" s="1571">
        <f>'3.1'!U225</f>
        <v>0</v>
      </c>
      <c r="G48" s="1571">
        <f>'3.1'!V225</f>
        <v>0</v>
      </c>
      <c r="H48" s="1571">
        <f>'3.1'!W225</f>
        <v>0</v>
      </c>
      <c r="I48" s="1569">
        <f>'3.1'!X225</f>
        <v>0</v>
      </c>
      <c r="J48" s="1239"/>
      <c r="K48" s="1570">
        <f>'3.1'!R243</f>
        <v>0</v>
      </c>
      <c r="L48" s="1569">
        <f>'3.1'!S243</f>
        <v>0</v>
      </c>
      <c r="M48" s="1570">
        <f>'3.1'!T243</f>
        <v>0</v>
      </c>
      <c r="N48" s="1571">
        <f>'3.1'!U243</f>
        <v>0</v>
      </c>
      <c r="O48" s="1571">
        <f>'3.1'!V243</f>
        <v>0</v>
      </c>
      <c r="P48" s="1571">
        <f>'3.1'!W243</f>
        <v>0</v>
      </c>
      <c r="Q48" s="1569">
        <f>'3.1'!X243</f>
        <v>0</v>
      </c>
      <c r="R48" s="619"/>
      <c r="S48" s="619"/>
      <c r="T48" s="619"/>
      <c r="U48" s="619"/>
      <c r="V48" s="619"/>
      <c r="W48" s="619"/>
      <c r="X48" s="619"/>
      <c r="Y48" s="619"/>
      <c r="Z48" s="619"/>
      <c r="AA48" s="619"/>
      <c r="AB48" s="619"/>
      <c r="AC48" s="619"/>
      <c r="AD48" s="619"/>
      <c r="AE48" s="619"/>
      <c r="AF48" s="619"/>
      <c r="AG48" s="619"/>
      <c r="AH48" s="619"/>
      <c r="AI48" s="619"/>
      <c r="AJ48" s="619"/>
      <c r="AK48" s="619"/>
      <c r="AL48" s="619"/>
      <c r="AM48" s="619"/>
      <c r="AN48" s="619"/>
      <c r="AO48" s="619"/>
      <c r="AP48" s="619"/>
      <c r="AQ48" s="619"/>
      <c r="AR48" s="619"/>
      <c r="AS48" s="619"/>
      <c r="AT48" s="619"/>
      <c r="AU48" s="619"/>
      <c r="AV48" s="619"/>
      <c r="AW48" s="619"/>
      <c r="AX48" s="619"/>
      <c r="AY48" s="619"/>
      <c r="AZ48" s="619"/>
      <c r="BA48" s="619"/>
      <c r="BB48" s="619"/>
    </row>
    <row r="49" spans="1:54" ht="12.3" outlineLevel="1" x14ac:dyDescent="0.35">
      <c r="A49" s="1232" t="s">
        <v>1132</v>
      </c>
      <c r="B49" s="1666" t="s">
        <v>1133</v>
      </c>
      <c r="C49" s="1570">
        <f>'3.1'!R226</f>
        <v>0</v>
      </c>
      <c r="D49" s="1569">
        <f>'3.1'!S226</f>
        <v>0</v>
      </c>
      <c r="E49" s="1570">
        <f>'3.1'!T226</f>
        <v>0</v>
      </c>
      <c r="F49" s="1571">
        <f>'3.1'!U226</f>
        <v>0</v>
      </c>
      <c r="G49" s="1571">
        <f>'3.1'!V226</f>
        <v>0</v>
      </c>
      <c r="H49" s="1571">
        <f>'3.1'!W226</f>
        <v>0</v>
      </c>
      <c r="I49" s="1569">
        <f>'3.1'!X226</f>
        <v>0</v>
      </c>
      <c r="J49" s="1239"/>
      <c r="K49" s="1570">
        <f>'3.1'!R244</f>
        <v>0</v>
      </c>
      <c r="L49" s="1569">
        <f>'3.1'!S244</f>
        <v>0</v>
      </c>
      <c r="M49" s="1570">
        <f>'3.1'!T244</f>
        <v>0</v>
      </c>
      <c r="N49" s="1571">
        <f>'3.1'!U244</f>
        <v>0</v>
      </c>
      <c r="O49" s="1571">
        <f>'3.1'!V244</f>
        <v>0</v>
      </c>
      <c r="P49" s="1571">
        <f>'3.1'!W244</f>
        <v>0</v>
      </c>
      <c r="Q49" s="1569">
        <f>'3.1'!X244</f>
        <v>0</v>
      </c>
      <c r="R49" s="619"/>
      <c r="S49" s="619"/>
      <c r="T49" s="619"/>
      <c r="U49" s="619"/>
      <c r="V49" s="619"/>
      <c r="W49" s="619"/>
      <c r="X49" s="619"/>
      <c r="Y49" s="619"/>
      <c r="Z49" s="619"/>
      <c r="AA49" s="619"/>
      <c r="AB49" s="619"/>
      <c r="AC49" s="619"/>
      <c r="AD49" s="619"/>
      <c r="AE49" s="619"/>
      <c r="AF49" s="619"/>
      <c r="AG49" s="619"/>
      <c r="AH49" s="619"/>
      <c r="AI49" s="619"/>
      <c r="AJ49" s="619"/>
      <c r="AK49" s="619"/>
      <c r="AL49" s="619"/>
      <c r="AM49" s="619"/>
      <c r="AN49" s="619"/>
      <c r="AO49" s="619"/>
      <c r="AP49" s="619"/>
      <c r="AQ49" s="619"/>
      <c r="AR49" s="619"/>
      <c r="AS49" s="619"/>
      <c r="AT49" s="619"/>
      <c r="AU49" s="619"/>
      <c r="AV49" s="619"/>
      <c r="AW49" s="619"/>
      <c r="AX49" s="619"/>
      <c r="AY49" s="619"/>
      <c r="AZ49" s="619"/>
      <c r="BA49" s="619"/>
      <c r="BB49" s="619"/>
    </row>
    <row r="50" spans="1:54" ht="12.3" outlineLevel="1" x14ac:dyDescent="0.35">
      <c r="A50" s="1232" t="s">
        <v>1134</v>
      </c>
      <c r="B50" s="1666" t="s">
        <v>1135</v>
      </c>
      <c r="C50" s="1570">
        <f>'3.1'!R227</f>
        <v>0</v>
      </c>
      <c r="D50" s="1569">
        <f>'3.1'!S227</f>
        <v>0</v>
      </c>
      <c r="E50" s="1570">
        <f>'3.1'!T227</f>
        <v>0</v>
      </c>
      <c r="F50" s="1571">
        <f>'3.1'!U227</f>
        <v>0</v>
      </c>
      <c r="G50" s="1571">
        <f>'3.1'!V227</f>
        <v>0</v>
      </c>
      <c r="H50" s="1571">
        <f>'3.1'!W227</f>
        <v>0</v>
      </c>
      <c r="I50" s="1569">
        <f>'3.1'!X227</f>
        <v>0</v>
      </c>
      <c r="J50" s="1239"/>
      <c r="K50" s="1570">
        <f>'3.1'!R245</f>
        <v>0</v>
      </c>
      <c r="L50" s="1569">
        <f>'3.1'!S245</f>
        <v>0</v>
      </c>
      <c r="M50" s="1570">
        <f>'3.1'!T245</f>
        <v>0</v>
      </c>
      <c r="N50" s="1571">
        <f>'3.1'!U245</f>
        <v>0</v>
      </c>
      <c r="O50" s="1571">
        <f>'3.1'!V245</f>
        <v>0</v>
      </c>
      <c r="P50" s="1571">
        <f>'3.1'!W245</f>
        <v>0</v>
      </c>
      <c r="Q50" s="1569">
        <f>'3.1'!X245</f>
        <v>0</v>
      </c>
      <c r="R50" s="619"/>
      <c r="S50" s="619"/>
      <c r="T50" s="619"/>
      <c r="U50" s="619"/>
      <c r="V50" s="619"/>
      <c r="W50" s="619"/>
      <c r="X50" s="619"/>
      <c r="Y50" s="619"/>
      <c r="Z50" s="619"/>
      <c r="AA50" s="619"/>
      <c r="AB50" s="619"/>
      <c r="AC50" s="619"/>
      <c r="AD50" s="619"/>
      <c r="AE50" s="619"/>
      <c r="AF50" s="619"/>
      <c r="AG50" s="619"/>
      <c r="AH50" s="619"/>
      <c r="AI50" s="619"/>
      <c r="AJ50" s="619"/>
      <c r="AK50" s="619"/>
      <c r="AL50" s="619"/>
      <c r="AM50" s="619"/>
      <c r="AN50" s="619"/>
      <c r="AO50" s="619"/>
      <c r="AP50" s="619"/>
      <c r="AQ50" s="619"/>
      <c r="AR50" s="619"/>
      <c r="AS50" s="619"/>
      <c r="AT50" s="619"/>
      <c r="AU50" s="619"/>
      <c r="AV50" s="619"/>
      <c r="AW50" s="619"/>
      <c r="AX50" s="619"/>
      <c r="AY50" s="619"/>
      <c r="AZ50" s="619"/>
      <c r="BA50" s="619"/>
      <c r="BB50" s="619"/>
    </row>
    <row r="51" spans="1:54" ht="12.3" outlineLevel="1" x14ac:dyDescent="0.35">
      <c r="A51" s="1232" t="s">
        <v>1136</v>
      </c>
      <c r="B51" s="1666" t="s">
        <v>1137</v>
      </c>
      <c r="C51" s="1570">
        <f>'3.1'!R228</f>
        <v>0</v>
      </c>
      <c r="D51" s="1569">
        <f>'3.1'!S228</f>
        <v>0</v>
      </c>
      <c r="E51" s="1570">
        <f>'3.1'!T228</f>
        <v>0</v>
      </c>
      <c r="F51" s="1571">
        <f>'3.1'!U228</f>
        <v>0</v>
      </c>
      <c r="G51" s="1571">
        <f>'3.1'!V228</f>
        <v>0</v>
      </c>
      <c r="H51" s="1571">
        <f>'3.1'!W228</f>
        <v>0</v>
      </c>
      <c r="I51" s="1569">
        <f>'3.1'!X228</f>
        <v>0</v>
      </c>
      <c r="J51" s="1239"/>
      <c r="K51" s="1570">
        <f>'3.1'!R246</f>
        <v>0</v>
      </c>
      <c r="L51" s="1569">
        <f>'3.1'!S246</f>
        <v>0</v>
      </c>
      <c r="M51" s="1570">
        <f>'3.1'!T246</f>
        <v>0</v>
      </c>
      <c r="N51" s="1571">
        <f>'3.1'!U246</f>
        <v>0</v>
      </c>
      <c r="O51" s="1571">
        <f>'3.1'!V246</f>
        <v>0</v>
      </c>
      <c r="P51" s="1571">
        <f>'3.1'!W246</f>
        <v>0</v>
      </c>
      <c r="Q51" s="1569">
        <f>'3.1'!X246</f>
        <v>0</v>
      </c>
      <c r="R51" s="619"/>
      <c r="S51" s="619"/>
      <c r="T51" s="619"/>
      <c r="U51" s="619"/>
      <c r="V51" s="619"/>
      <c r="W51" s="619"/>
      <c r="X51" s="619"/>
      <c r="Y51" s="619"/>
      <c r="Z51" s="619"/>
      <c r="AA51" s="619"/>
      <c r="AB51" s="619"/>
      <c r="AC51" s="619"/>
      <c r="AD51" s="619"/>
      <c r="AE51" s="619"/>
      <c r="AF51" s="619"/>
      <c r="AG51" s="619"/>
      <c r="AH51" s="619"/>
      <c r="AI51" s="619"/>
      <c r="AJ51" s="619"/>
      <c r="AK51" s="619"/>
      <c r="AL51" s="619"/>
      <c r="AM51" s="619"/>
      <c r="AN51" s="619"/>
      <c r="AO51" s="619"/>
      <c r="AP51" s="619"/>
      <c r="AQ51" s="619"/>
      <c r="AR51" s="619"/>
      <c r="AS51" s="619"/>
      <c r="AT51" s="619"/>
      <c r="AU51" s="619"/>
      <c r="AV51" s="619"/>
      <c r="AW51" s="619"/>
      <c r="AX51" s="619"/>
      <c r="AY51" s="619"/>
      <c r="AZ51" s="619"/>
      <c r="BA51" s="619"/>
      <c r="BB51" s="619"/>
    </row>
    <row r="52" spans="1:54" ht="12.6" outlineLevel="1" thickBot="1" x14ac:dyDescent="0.4">
      <c r="A52" s="1232" t="s">
        <v>1138</v>
      </c>
      <c r="B52" s="1667" t="s">
        <v>115</v>
      </c>
      <c r="C52" s="1570">
        <f>'3.1'!R229</f>
        <v>0</v>
      </c>
      <c r="D52" s="1569">
        <f>'3.1'!S229</f>
        <v>0</v>
      </c>
      <c r="E52" s="1570">
        <f>'3.1'!T229</f>
        <v>66562.356414977825</v>
      </c>
      <c r="F52" s="1571">
        <f>'3.1'!U229</f>
        <v>72328.082920287532</v>
      </c>
      <c r="G52" s="1571">
        <f>'3.1'!V229</f>
        <v>74561.800507734093</v>
      </c>
      <c r="H52" s="1571">
        <f>'3.1'!W229</f>
        <v>79198.487848878285</v>
      </c>
      <c r="I52" s="1569">
        <f>'3.1'!X229</f>
        <v>82127.20048451527</v>
      </c>
      <c r="J52" s="1239"/>
      <c r="K52" s="1570">
        <f>'3.1'!R247</f>
        <v>0</v>
      </c>
      <c r="L52" s="1569">
        <f>'3.1'!S247</f>
        <v>0</v>
      </c>
      <c r="M52" s="1570">
        <f>'3.1'!T247</f>
        <v>0</v>
      </c>
      <c r="N52" s="1571">
        <f>'3.1'!U247</f>
        <v>0</v>
      </c>
      <c r="O52" s="1571">
        <f>'3.1'!V247</f>
        <v>0</v>
      </c>
      <c r="P52" s="1571">
        <f>'3.1'!W247</f>
        <v>0</v>
      </c>
      <c r="Q52" s="1569">
        <f>'3.1'!X247</f>
        <v>0</v>
      </c>
      <c r="R52" s="619"/>
      <c r="S52" s="619"/>
      <c r="T52" s="619"/>
      <c r="U52" s="619"/>
      <c r="V52" s="619"/>
      <c r="W52" s="619"/>
      <c r="X52" s="619"/>
      <c r="Y52" s="619"/>
      <c r="Z52" s="619"/>
      <c r="AA52" s="619"/>
      <c r="AB52" s="619"/>
      <c r="AC52" s="619"/>
      <c r="AD52" s="619"/>
      <c r="AE52" s="619"/>
      <c r="AF52" s="619"/>
      <c r="AG52" s="619"/>
      <c r="AH52" s="619"/>
      <c r="AI52" s="619"/>
      <c r="AJ52" s="619"/>
      <c r="AK52" s="619"/>
      <c r="AL52" s="619"/>
      <c r="AM52" s="619"/>
      <c r="AN52" s="619"/>
      <c r="AO52" s="619"/>
      <c r="AP52" s="619"/>
      <c r="AQ52" s="619"/>
      <c r="AR52" s="619"/>
      <c r="AS52" s="619"/>
      <c r="AT52" s="619"/>
      <c r="AU52" s="619"/>
      <c r="AV52" s="619"/>
      <c r="AW52" s="619"/>
      <c r="AX52" s="619"/>
      <c r="AY52" s="619"/>
      <c r="AZ52" s="619"/>
      <c r="BA52" s="619"/>
      <c r="BB52" s="619"/>
    </row>
    <row r="53" spans="1:54" ht="24.75" customHeight="1" outlineLevel="1" thickBot="1" x14ac:dyDescent="0.4">
      <c r="A53" s="1232" t="s">
        <v>1139</v>
      </c>
      <c r="B53" s="1235" t="s">
        <v>1140</v>
      </c>
      <c r="C53" s="1668">
        <f>SUM(C48:C52)</f>
        <v>0</v>
      </c>
      <c r="D53" s="1669">
        <f t="shared" ref="D53:I53" si="9">SUM(D48:D52)</f>
        <v>0</v>
      </c>
      <c r="E53" s="1669">
        <f t="shared" si="9"/>
        <v>66562.356414977825</v>
      </c>
      <c r="F53" s="1669">
        <f t="shared" si="9"/>
        <v>72328.082920287532</v>
      </c>
      <c r="G53" s="1669">
        <f t="shared" si="9"/>
        <v>74561.800507734093</v>
      </c>
      <c r="H53" s="1669">
        <f t="shared" si="9"/>
        <v>79198.487848878285</v>
      </c>
      <c r="I53" s="1670">
        <f t="shared" si="9"/>
        <v>82127.20048451527</v>
      </c>
      <c r="J53" s="1233"/>
      <c r="K53" s="1668">
        <f>SUM(K48:K52)</f>
        <v>0</v>
      </c>
      <c r="L53" s="1669">
        <f t="shared" ref="L53" si="10">SUM(L48:L52)</f>
        <v>0</v>
      </c>
      <c r="M53" s="1669">
        <f t="shared" ref="M53" si="11">SUM(M48:M52)</f>
        <v>0</v>
      </c>
      <c r="N53" s="1669">
        <f t="shared" ref="N53" si="12">SUM(N48:N52)</f>
        <v>0</v>
      </c>
      <c r="O53" s="1669">
        <f t="shared" ref="O53" si="13">SUM(O48:O52)</f>
        <v>0</v>
      </c>
      <c r="P53" s="1669">
        <f t="shared" ref="P53" si="14">SUM(P48:P52)</f>
        <v>0</v>
      </c>
      <c r="Q53" s="1670">
        <f t="shared" ref="Q53" si="15">SUM(Q48:Q52)</f>
        <v>0</v>
      </c>
      <c r="R53" s="619"/>
      <c r="S53" s="619"/>
      <c r="T53" s="619"/>
      <c r="U53" s="619"/>
      <c r="V53" s="619"/>
      <c r="W53" s="619"/>
      <c r="X53" s="619"/>
      <c r="Y53" s="619"/>
      <c r="Z53" s="619"/>
      <c r="AA53" s="619"/>
      <c r="AB53" s="619"/>
      <c r="AC53" s="619"/>
      <c r="AD53" s="619"/>
      <c r="AE53" s="619"/>
      <c r="AF53" s="619"/>
      <c r="AG53" s="619"/>
      <c r="AH53" s="619"/>
      <c r="AI53" s="619"/>
      <c r="AJ53" s="619"/>
      <c r="AK53" s="619"/>
      <c r="AL53" s="619"/>
      <c r="AM53" s="619"/>
      <c r="AN53" s="619"/>
      <c r="AO53" s="619"/>
      <c r="AP53" s="619"/>
      <c r="AQ53" s="619"/>
      <c r="AR53" s="619"/>
      <c r="AS53" s="619"/>
      <c r="AT53" s="619"/>
      <c r="AU53" s="619"/>
      <c r="AV53" s="619"/>
      <c r="AW53" s="619"/>
      <c r="AX53" s="619"/>
      <c r="AY53" s="619"/>
      <c r="AZ53" s="619"/>
      <c r="BA53" s="619"/>
      <c r="BB53" s="619"/>
    </row>
    <row r="54" spans="1:54" ht="12.3" x14ac:dyDescent="0.35">
      <c r="A54" s="70">
        <f>IF(SUM($C54:$N54)&gt;0,1,0)</f>
        <v>0</v>
      </c>
      <c r="B54" s="15" t="s">
        <v>139</v>
      </c>
      <c r="C54" s="70">
        <f>IF(OR(ISERROR(SUM(C48:C52)),ROUND(C53-'3.1'!R231,4)&lt;&gt;0),1,0)</f>
        <v>0</v>
      </c>
      <c r="D54" s="70">
        <f>IF(OR(ISERROR(SUM(D48:D52)),ROUND(D53-'3.1'!S231,4)&lt;&gt;0),1,0)</f>
        <v>0</v>
      </c>
      <c r="E54" s="70">
        <f>IF(OR(ISERROR(SUM(E48:E52)),ROUND(E53-'3.1'!T231,4)&lt;&gt;0),1,0)</f>
        <v>0</v>
      </c>
      <c r="F54" s="70">
        <f>IF(OR(ISERROR(SUM(F48:F52)),ROUND(F53-'3.1'!U231,4)&lt;&gt;0),1,0)</f>
        <v>0</v>
      </c>
      <c r="G54" s="70">
        <f>IF(OR(ISERROR(SUM(G48:G52)),ROUND(G53-'3.1'!V231,4)&lt;&gt;0),1,0)</f>
        <v>0</v>
      </c>
      <c r="H54" s="70">
        <f>IF(OR(ISERROR(SUM(H48:H52)),ROUND(H53-'3.1'!W231,4)&lt;&gt;0),1,0)</f>
        <v>0</v>
      </c>
      <c r="I54" s="70">
        <f>IF(OR(ISERROR(SUM(I48:I52)),ROUND(I53-'3.1'!X231,4)&lt;&gt;0),1,0)</f>
        <v>0</v>
      </c>
      <c r="J54" s="1233"/>
      <c r="K54" s="70">
        <f>IF(OR(ISERROR(SUM(K48:K52)),ROUND(K53-'3.1'!R249,4)&lt;&gt;0),1,0)</f>
        <v>0</v>
      </c>
      <c r="L54" s="70">
        <f>IF(OR(ISERROR(SUM(L48:L52)),ROUND(L53-'3.1'!S249,4)&lt;&gt;0),1,0)</f>
        <v>0</v>
      </c>
      <c r="M54" s="70">
        <f>IF(OR(ISERROR(SUM(M48:M52)),ROUND(M53-'3.1'!T249,4)&lt;&gt;0),1,0)</f>
        <v>0</v>
      </c>
      <c r="N54" s="70">
        <f>IF(OR(ISERROR(SUM(N48:N52)),ROUND(N53-'3.1'!U249,4)&lt;&gt;0),1,0)</f>
        <v>0</v>
      </c>
      <c r="O54" s="70">
        <f>IF(OR(ISERROR(SUM(O48:O52)),ROUND(O53-'3.1'!V249,4)&lt;&gt;0),1,0)</f>
        <v>0</v>
      </c>
      <c r="P54" s="70">
        <f>IF(OR(ISERROR(SUM(P48:P52)),ROUND(P53-'3.1'!W249,4)&lt;&gt;0),1,0)</f>
        <v>0</v>
      </c>
      <c r="Q54" s="70">
        <f>IF(OR(ISERROR(SUM(Q48:Q52)),ROUND(Q53-'3.1'!X249,4)&lt;&gt;0),1,0)</f>
        <v>0</v>
      </c>
      <c r="R54" s="619"/>
      <c r="S54" s="619"/>
      <c r="T54" s="619"/>
      <c r="U54" s="619"/>
      <c r="V54" s="619"/>
      <c r="W54" s="619"/>
      <c r="X54" s="619"/>
      <c r="Y54" s="619"/>
      <c r="Z54" s="619"/>
      <c r="AA54" s="619"/>
      <c r="AB54" s="619"/>
      <c r="AC54" s="619"/>
      <c r="AD54" s="619"/>
      <c r="AE54" s="619"/>
      <c r="AF54" s="619"/>
      <c r="AG54" s="619"/>
      <c r="AH54" s="619"/>
      <c r="AI54" s="619"/>
      <c r="AJ54" s="619"/>
      <c r="AK54" s="619"/>
      <c r="AL54" s="619"/>
      <c r="AM54" s="619"/>
      <c r="AN54" s="619"/>
      <c r="AO54" s="619"/>
      <c r="AP54" s="619"/>
      <c r="AQ54" s="619"/>
      <c r="AR54" s="619"/>
      <c r="AS54" s="619"/>
      <c r="AT54" s="619"/>
      <c r="AU54" s="619"/>
      <c r="AV54" s="619"/>
      <c r="AW54" s="619"/>
      <c r="AX54" s="619"/>
      <c r="AY54" s="619"/>
      <c r="AZ54" s="619"/>
      <c r="BA54" s="619"/>
      <c r="BB54" s="619"/>
    </row>
    <row r="55" spans="1:54" x14ac:dyDescent="0.35">
      <c r="A55" s="1223"/>
      <c r="B55" s="619"/>
      <c r="C55" s="619"/>
      <c r="D55" s="619"/>
      <c r="E55" s="619"/>
      <c r="F55" s="619"/>
      <c r="G55" s="619"/>
      <c r="H55" s="619"/>
      <c r="I55" s="619"/>
      <c r="J55" s="619"/>
      <c r="K55" s="619"/>
      <c r="L55" s="619"/>
      <c r="M55" s="619"/>
      <c r="N55" s="619"/>
      <c r="O55" s="619"/>
      <c r="P55" s="619"/>
      <c r="Q55" s="619"/>
      <c r="R55" s="619"/>
      <c r="S55" s="619"/>
      <c r="T55" s="619"/>
      <c r="U55" s="619"/>
      <c r="V55" s="619"/>
      <c r="W55" s="619"/>
      <c r="X55" s="619"/>
      <c r="Y55" s="619"/>
      <c r="Z55" s="619"/>
      <c r="AA55" s="619"/>
      <c r="AB55" s="619"/>
      <c r="AC55" s="619"/>
      <c r="AD55" s="619"/>
      <c r="AE55" s="619"/>
      <c r="AF55" s="619"/>
      <c r="AG55" s="619"/>
      <c r="AH55" s="619"/>
      <c r="AI55" s="619"/>
      <c r="AJ55" s="619"/>
      <c r="AK55" s="619"/>
      <c r="AL55" s="619"/>
      <c r="AM55" s="619"/>
      <c r="AN55" s="619"/>
      <c r="AO55" s="619"/>
      <c r="AP55" s="619"/>
      <c r="AQ55" s="619"/>
      <c r="AR55" s="619"/>
      <c r="AS55" s="619"/>
      <c r="AT55" s="619"/>
      <c r="AU55" s="619"/>
      <c r="AV55" s="619"/>
      <c r="AW55" s="619"/>
      <c r="AX55" s="619"/>
      <c r="AY55" s="619"/>
      <c r="AZ55" s="619"/>
      <c r="BA55" s="619"/>
      <c r="BB55" s="619"/>
    </row>
    <row r="56" spans="1:54" x14ac:dyDescent="0.35">
      <c r="A56" s="1223"/>
      <c r="B56" s="619"/>
      <c r="C56" s="619"/>
      <c r="D56" s="619"/>
      <c r="E56" s="619"/>
      <c r="F56" s="619"/>
      <c r="G56" s="619"/>
      <c r="H56" s="619"/>
      <c r="I56" s="619"/>
      <c r="J56" s="619"/>
      <c r="K56" s="619"/>
      <c r="L56" s="619"/>
      <c r="M56" s="619"/>
      <c r="N56" s="619"/>
      <c r="O56" s="619"/>
      <c r="P56" s="619"/>
      <c r="Q56" s="619"/>
      <c r="R56" s="619"/>
      <c r="S56" s="619"/>
      <c r="T56" s="619"/>
      <c r="U56" s="619"/>
      <c r="V56" s="619"/>
      <c r="W56" s="619"/>
      <c r="X56" s="619"/>
      <c r="Y56" s="619"/>
      <c r="Z56" s="619"/>
      <c r="AA56" s="619"/>
      <c r="AB56" s="619"/>
      <c r="AC56" s="619"/>
      <c r="AD56" s="619"/>
      <c r="AE56" s="619"/>
      <c r="AF56" s="619"/>
      <c r="AG56" s="619"/>
      <c r="AH56" s="619"/>
      <c r="AI56" s="619"/>
      <c r="AJ56" s="619"/>
      <c r="AK56" s="619"/>
      <c r="AL56" s="619"/>
      <c r="AM56" s="619"/>
      <c r="AN56" s="619"/>
      <c r="AO56" s="619"/>
      <c r="AP56" s="619"/>
      <c r="AQ56" s="619"/>
      <c r="AR56" s="619"/>
      <c r="AS56" s="619"/>
      <c r="AT56" s="619"/>
      <c r="AU56" s="619"/>
      <c r="AV56" s="619"/>
      <c r="AW56" s="619"/>
      <c r="AX56" s="619"/>
      <c r="AY56" s="619"/>
      <c r="AZ56" s="619"/>
      <c r="BA56" s="619"/>
      <c r="BB56" s="619"/>
    </row>
    <row r="57" spans="1:54" x14ac:dyDescent="0.35">
      <c r="A57" s="1223"/>
      <c r="B57" s="619"/>
      <c r="C57" s="619"/>
      <c r="D57" s="619"/>
      <c r="E57" s="619"/>
      <c r="F57" s="619"/>
      <c r="G57" s="619"/>
      <c r="H57" s="619"/>
      <c r="I57" s="619"/>
      <c r="J57" s="619"/>
      <c r="K57" s="619"/>
      <c r="L57" s="619"/>
      <c r="M57" s="619"/>
      <c r="N57" s="619"/>
      <c r="O57" s="619"/>
      <c r="P57" s="619"/>
      <c r="Q57" s="619"/>
      <c r="R57" s="619"/>
      <c r="S57" s="619"/>
      <c r="T57" s="619"/>
      <c r="U57" s="619"/>
      <c r="V57" s="619"/>
      <c r="W57" s="619"/>
      <c r="X57" s="619"/>
      <c r="Y57" s="619"/>
      <c r="Z57" s="619"/>
      <c r="AA57" s="619"/>
      <c r="AB57" s="619"/>
      <c r="AC57" s="619"/>
      <c r="AD57" s="619"/>
      <c r="AE57" s="619"/>
      <c r="AF57" s="619"/>
      <c r="AG57" s="619"/>
      <c r="AH57" s="619"/>
      <c r="AI57" s="619"/>
      <c r="AJ57" s="619"/>
      <c r="AK57" s="619"/>
      <c r="AL57" s="619"/>
      <c r="AM57" s="619"/>
      <c r="AN57" s="619"/>
      <c r="AO57" s="619"/>
      <c r="AP57" s="619"/>
      <c r="AQ57" s="619"/>
      <c r="AR57" s="619"/>
      <c r="AS57" s="619"/>
      <c r="AT57" s="619"/>
      <c r="AU57" s="619"/>
      <c r="AV57" s="619"/>
      <c r="AW57" s="619"/>
      <c r="AX57" s="619"/>
      <c r="AY57" s="619"/>
      <c r="AZ57" s="619"/>
      <c r="BA57" s="619"/>
      <c r="BB57" s="619"/>
    </row>
    <row r="58" spans="1:54" x14ac:dyDescent="0.35">
      <c r="A58" s="1223"/>
      <c r="B58" s="619"/>
      <c r="C58" s="619"/>
      <c r="D58" s="619"/>
      <c r="E58" s="619"/>
      <c r="F58" s="619"/>
      <c r="G58" s="619"/>
      <c r="H58" s="619"/>
      <c r="I58" s="619"/>
      <c r="J58" s="619"/>
      <c r="K58" s="619"/>
      <c r="L58" s="619"/>
      <c r="M58" s="619"/>
      <c r="N58" s="619"/>
      <c r="O58" s="619"/>
      <c r="P58" s="619"/>
      <c r="Q58" s="619"/>
      <c r="R58" s="619"/>
      <c r="S58" s="619"/>
      <c r="T58" s="619"/>
      <c r="U58" s="619"/>
      <c r="V58" s="619"/>
      <c r="W58" s="619"/>
      <c r="X58" s="619"/>
      <c r="Y58" s="619"/>
      <c r="Z58" s="619"/>
      <c r="AA58" s="619"/>
      <c r="AB58" s="619"/>
      <c r="AC58" s="619"/>
      <c r="AD58" s="619"/>
      <c r="AE58" s="619"/>
      <c r="AF58" s="619"/>
      <c r="AG58" s="619"/>
      <c r="AH58" s="619"/>
      <c r="AI58" s="619"/>
      <c r="AJ58" s="619"/>
      <c r="AK58" s="619"/>
      <c r="AL58" s="619"/>
      <c r="AM58" s="619"/>
      <c r="AN58" s="619"/>
      <c r="AO58" s="619"/>
      <c r="AP58" s="619"/>
      <c r="AQ58" s="619"/>
      <c r="AR58" s="619"/>
      <c r="AS58" s="619"/>
      <c r="AT58" s="619"/>
      <c r="AU58" s="619"/>
      <c r="AV58" s="619"/>
      <c r="AW58" s="619"/>
      <c r="AX58" s="619"/>
      <c r="AY58" s="619"/>
      <c r="AZ58" s="619"/>
      <c r="BA58" s="619"/>
      <c r="BB58" s="619"/>
    </row>
    <row r="59" spans="1:54" x14ac:dyDescent="0.35">
      <c r="A59" s="1223"/>
      <c r="B59" s="619"/>
      <c r="C59" s="619"/>
      <c r="D59" s="619"/>
      <c r="E59" s="619"/>
      <c r="F59" s="619"/>
      <c r="G59" s="619"/>
      <c r="H59" s="619"/>
      <c r="I59" s="619"/>
      <c r="J59" s="619"/>
      <c r="K59" s="619"/>
      <c r="L59" s="619"/>
      <c r="M59" s="619"/>
      <c r="N59" s="619"/>
      <c r="O59" s="619"/>
      <c r="P59" s="619"/>
      <c r="Q59" s="619"/>
      <c r="R59" s="619"/>
      <c r="S59" s="619"/>
      <c r="T59" s="619"/>
      <c r="U59" s="619"/>
      <c r="V59" s="619"/>
      <c r="W59" s="619"/>
      <c r="X59" s="619"/>
      <c r="Y59" s="619"/>
      <c r="Z59" s="619"/>
      <c r="AA59" s="619"/>
      <c r="AB59" s="619"/>
      <c r="AC59" s="619"/>
      <c r="AD59" s="619"/>
      <c r="AE59" s="619"/>
      <c r="AF59" s="619"/>
      <c r="AG59" s="619"/>
      <c r="AH59" s="619"/>
      <c r="AI59" s="619"/>
      <c r="AJ59" s="619"/>
      <c r="AK59" s="619"/>
      <c r="AL59" s="619"/>
      <c r="AM59" s="619"/>
      <c r="AN59" s="619"/>
      <c r="AO59" s="619"/>
      <c r="AP59" s="619"/>
      <c r="AQ59" s="619"/>
      <c r="AR59" s="619"/>
      <c r="AS59" s="619"/>
      <c r="AT59" s="619"/>
      <c r="AU59" s="619"/>
      <c r="AV59" s="619"/>
      <c r="AW59" s="619"/>
      <c r="AX59" s="619"/>
      <c r="AY59" s="619"/>
      <c r="AZ59" s="619"/>
      <c r="BA59" s="619"/>
      <c r="BB59" s="619"/>
    </row>
    <row r="60" spans="1:54" x14ac:dyDescent="0.35">
      <c r="A60" s="1223"/>
      <c r="B60" s="619"/>
      <c r="C60" s="619"/>
      <c r="D60" s="619"/>
      <c r="E60" s="619"/>
      <c r="F60" s="619"/>
      <c r="G60" s="619"/>
      <c r="H60" s="619"/>
      <c r="I60" s="619"/>
      <c r="J60" s="619"/>
      <c r="K60" s="619"/>
      <c r="L60" s="619"/>
      <c r="M60" s="619"/>
      <c r="N60" s="619"/>
      <c r="O60" s="619"/>
      <c r="P60" s="619"/>
      <c r="Q60" s="619"/>
      <c r="R60" s="619"/>
      <c r="S60" s="619"/>
      <c r="T60" s="619"/>
      <c r="U60" s="619"/>
      <c r="V60" s="619"/>
      <c r="W60" s="619"/>
      <c r="X60" s="619"/>
      <c r="Y60" s="619"/>
      <c r="Z60" s="619"/>
      <c r="AA60" s="619"/>
      <c r="AB60" s="619"/>
      <c r="AC60" s="619"/>
      <c r="AD60" s="619"/>
      <c r="AE60" s="619"/>
      <c r="AF60" s="619"/>
      <c r="AG60" s="619"/>
      <c r="AH60" s="619"/>
      <c r="AI60" s="619"/>
      <c r="AJ60" s="619"/>
      <c r="AK60" s="619"/>
      <c r="AL60" s="619"/>
      <c r="AM60" s="619"/>
      <c r="AN60" s="619"/>
      <c r="AO60" s="619"/>
      <c r="AP60" s="619"/>
      <c r="AQ60" s="619"/>
      <c r="AR60" s="619"/>
      <c r="AS60" s="619"/>
      <c r="AT60" s="619"/>
      <c r="AU60" s="619"/>
      <c r="AV60" s="619"/>
      <c r="AW60" s="619"/>
      <c r="AX60" s="619"/>
      <c r="AY60" s="619"/>
      <c r="AZ60" s="619"/>
      <c r="BA60" s="619"/>
      <c r="BB60" s="619"/>
    </row>
    <row r="61" spans="1:54" x14ac:dyDescent="0.35">
      <c r="A61" s="1223"/>
      <c r="B61" s="619"/>
      <c r="C61" s="619"/>
      <c r="D61" s="619"/>
      <c r="E61" s="619"/>
      <c r="F61" s="619"/>
      <c r="G61" s="619"/>
      <c r="H61" s="619"/>
      <c r="I61" s="619"/>
      <c r="J61" s="619"/>
      <c r="K61" s="619"/>
      <c r="L61" s="619"/>
      <c r="M61" s="619"/>
      <c r="N61" s="619"/>
      <c r="O61" s="619"/>
      <c r="P61" s="619"/>
      <c r="Q61" s="619"/>
      <c r="R61" s="619"/>
      <c r="S61" s="619"/>
      <c r="T61" s="619"/>
      <c r="U61" s="619"/>
      <c r="V61" s="619"/>
      <c r="W61" s="619"/>
      <c r="X61" s="619"/>
      <c r="Y61" s="619"/>
      <c r="Z61" s="619"/>
      <c r="AA61" s="619"/>
      <c r="AB61" s="619"/>
      <c r="AC61" s="619"/>
      <c r="AD61" s="619"/>
      <c r="AE61" s="619"/>
      <c r="AF61" s="619"/>
      <c r="AG61" s="619"/>
      <c r="AH61" s="619"/>
      <c r="AI61" s="619"/>
      <c r="AJ61" s="619"/>
      <c r="AK61" s="619"/>
      <c r="AL61" s="619"/>
      <c r="AM61" s="619"/>
      <c r="AN61" s="619"/>
      <c r="AO61" s="619"/>
      <c r="AP61" s="619"/>
      <c r="AQ61" s="619"/>
      <c r="AR61" s="619"/>
      <c r="AS61" s="619"/>
      <c r="AT61" s="619"/>
      <c r="AU61" s="619"/>
      <c r="AV61" s="619"/>
      <c r="AW61" s="619"/>
      <c r="AX61" s="619"/>
      <c r="AY61" s="619"/>
      <c r="AZ61" s="619"/>
      <c r="BA61" s="619"/>
      <c r="BB61" s="619"/>
    </row>
    <row r="62" spans="1:54" x14ac:dyDescent="0.35">
      <c r="A62" s="1223"/>
      <c r="B62" s="619"/>
      <c r="C62" s="619"/>
      <c r="D62" s="619"/>
      <c r="E62" s="619"/>
      <c r="F62" s="619"/>
      <c r="G62" s="619"/>
      <c r="H62" s="619"/>
      <c r="I62" s="619"/>
      <c r="J62" s="619"/>
      <c r="K62" s="619"/>
      <c r="L62" s="619"/>
      <c r="M62" s="619"/>
      <c r="N62" s="619"/>
      <c r="O62" s="619"/>
      <c r="P62" s="619"/>
      <c r="Q62" s="619"/>
      <c r="R62" s="619"/>
      <c r="S62" s="619"/>
      <c r="T62" s="619"/>
      <c r="U62" s="619"/>
      <c r="V62" s="619"/>
      <c r="W62" s="619"/>
      <c r="X62" s="619"/>
      <c r="Y62" s="619"/>
      <c r="Z62" s="619"/>
      <c r="AA62" s="619"/>
      <c r="AB62" s="619"/>
      <c r="AC62" s="619"/>
      <c r="AD62" s="619"/>
      <c r="AE62" s="619"/>
      <c r="AF62" s="619"/>
      <c r="AG62" s="619"/>
      <c r="AH62" s="619"/>
      <c r="AI62" s="619"/>
      <c r="AJ62" s="619"/>
      <c r="AK62" s="619"/>
      <c r="AL62" s="619"/>
      <c r="AM62" s="619"/>
      <c r="AN62" s="619"/>
      <c r="AO62" s="619"/>
      <c r="AP62" s="619"/>
      <c r="AQ62" s="619"/>
      <c r="AR62" s="619"/>
      <c r="AS62" s="619"/>
      <c r="AT62" s="619"/>
      <c r="AU62" s="619"/>
      <c r="AV62" s="619"/>
      <c r="AW62" s="619"/>
      <c r="AX62" s="619"/>
      <c r="AY62" s="619"/>
      <c r="AZ62" s="619"/>
      <c r="BA62" s="619"/>
      <c r="BB62" s="619"/>
    </row>
    <row r="63" spans="1:54" x14ac:dyDescent="0.35">
      <c r="A63" s="1223"/>
      <c r="B63" s="619"/>
      <c r="C63" s="619"/>
      <c r="D63" s="619"/>
      <c r="E63" s="619"/>
      <c r="F63" s="619"/>
      <c r="G63" s="619"/>
      <c r="H63" s="619"/>
      <c r="I63" s="619"/>
      <c r="J63" s="619"/>
      <c r="K63" s="619"/>
      <c r="L63" s="619"/>
      <c r="M63" s="619"/>
      <c r="N63" s="619"/>
      <c r="O63" s="619"/>
      <c r="P63" s="619"/>
      <c r="Q63" s="619"/>
      <c r="R63" s="619"/>
      <c r="S63" s="619"/>
      <c r="T63" s="619"/>
      <c r="U63" s="619"/>
      <c r="V63" s="619"/>
      <c r="W63" s="619"/>
      <c r="X63" s="619"/>
      <c r="Y63" s="619"/>
      <c r="Z63" s="619"/>
      <c r="AA63" s="619"/>
      <c r="AB63" s="619"/>
      <c r="AC63" s="619"/>
      <c r="AD63" s="619"/>
      <c r="AE63" s="619"/>
      <c r="AF63" s="619"/>
      <c r="AG63" s="619"/>
      <c r="AH63" s="619"/>
      <c r="AI63" s="619"/>
      <c r="AJ63" s="619"/>
      <c r="AK63" s="619"/>
      <c r="AL63" s="619"/>
      <c r="AM63" s="619"/>
      <c r="AN63" s="619"/>
      <c r="AO63" s="619"/>
      <c r="AP63" s="619"/>
      <c r="AQ63" s="619"/>
      <c r="AR63" s="619"/>
      <c r="AS63" s="619"/>
      <c r="AT63" s="619"/>
      <c r="AU63" s="619"/>
      <c r="AV63" s="619"/>
      <c r="AW63" s="619"/>
      <c r="AX63" s="619"/>
      <c r="AY63" s="619"/>
      <c r="AZ63" s="619"/>
      <c r="BA63" s="619"/>
      <c r="BB63" s="619"/>
    </row>
    <row r="64" spans="1:54" x14ac:dyDescent="0.35">
      <c r="A64" s="1223"/>
      <c r="B64" s="619"/>
      <c r="C64" s="619"/>
      <c r="D64" s="619"/>
      <c r="E64" s="619"/>
      <c r="F64" s="619"/>
      <c r="G64" s="619"/>
      <c r="H64" s="619"/>
      <c r="I64" s="619"/>
      <c r="J64" s="619"/>
      <c r="K64" s="619"/>
      <c r="L64" s="619"/>
      <c r="M64" s="619"/>
      <c r="N64" s="619"/>
      <c r="O64" s="619"/>
      <c r="P64" s="619"/>
      <c r="Q64" s="619"/>
      <c r="R64" s="619"/>
      <c r="S64" s="619"/>
      <c r="T64" s="619"/>
      <c r="U64" s="619"/>
      <c r="V64" s="619"/>
      <c r="W64" s="619"/>
      <c r="X64" s="619"/>
      <c r="Y64" s="619"/>
      <c r="Z64" s="619"/>
      <c r="AA64" s="619"/>
      <c r="AB64" s="619"/>
      <c r="AC64" s="619"/>
      <c r="AD64" s="619"/>
      <c r="AE64" s="619"/>
      <c r="AF64" s="619"/>
      <c r="AG64" s="619"/>
      <c r="AH64" s="619"/>
      <c r="AI64" s="619"/>
      <c r="AJ64" s="619"/>
      <c r="AK64" s="619"/>
      <c r="AL64" s="619"/>
      <c r="AM64" s="619"/>
      <c r="AN64" s="619"/>
      <c r="AO64" s="619"/>
      <c r="AP64" s="619"/>
      <c r="AQ64" s="619"/>
      <c r="AR64" s="619"/>
      <c r="AS64" s="619"/>
      <c r="AT64" s="619"/>
      <c r="AU64" s="619"/>
      <c r="AV64" s="619"/>
      <c r="AW64" s="619"/>
      <c r="AX64" s="619"/>
      <c r="AY64" s="619"/>
      <c r="AZ64" s="619"/>
      <c r="BA64" s="619"/>
      <c r="BB64" s="619"/>
    </row>
    <row r="65" spans="1:54" x14ac:dyDescent="0.35">
      <c r="A65" s="1223"/>
      <c r="B65" s="619"/>
      <c r="C65" s="619"/>
      <c r="D65" s="619"/>
      <c r="E65" s="619"/>
      <c r="F65" s="619"/>
      <c r="G65" s="619"/>
      <c r="H65" s="619"/>
      <c r="I65" s="619"/>
      <c r="J65" s="619"/>
      <c r="K65" s="619"/>
      <c r="L65" s="619"/>
      <c r="M65" s="619"/>
      <c r="N65" s="619"/>
      <c r="O65" s="619"/>
      <c r="P65" s="619"/>
      <c r="Q65" s="619"/>
      <c r="R65" s="619"/>
      <c r="S65" s="619"/>
      <c r="T65" s="619"/>
      <c r="U65" s="619"/>
      <c r="V65" s="619"/>
      <c r="W65" s="619"/>
      <c r="X65" s="619"/>
      <c r="Y65" s="619"/>
      <c r="Z65" s="619"/>
      <c r="AA65" s="619"/>
      <c r="AB65" s="619"/>
      <c r="AC65" s="619"/>
      <c r="AD65" s="619"/>
      <c r="AE65" s="619"/>
      <c r="AF65" s="619"/>
      <c r="AG65" s="619"/>
      <c r="AH65" s="619"/>
      <c r="AI65" s="619"/>
      <c r="AJ65" s="619"/>
      <c r="AK65" s="619"/>
      <c r="AL65" s="619"/>
      <c r="AM65" s="619"/>
      <c r="AN65" s="619"/>
      <c r="AO65" s="619"/>
      <c r="AP65" s="619"/>
      <c r="AQ65" s="619"/>
      <c r="AR65" s="619"/>
      <c r="AS65" s="619"/>
      <c r="AT65" s="619"/>
      <c r="AU65" s="619"/>
      <c r="AV65" s="619"/>
      <c r="AW65" s="619"/>
      <c r="AX65" s="619"/>
      <c r="AY65" s="619"/>
      <c r="AZ65" s="619"/>
      <c r="BA65" s="619"/>
      <c r="BB65" s="619"/>
    </row>
    <row r="66" spans="1:54" x14ac:dyDescent="0.35">
      <c r="A66" s="1223"/>
      <c r="B66" s="619"/>
      <c r="C66" s="619"/>
      <c r="D66" s="619"/>
      <c r="E66" s="619"/>
      <c r="F66" s="619"/>
      <c r="G66" s="619"/>
      <c r="H66" s="619"/>
      <c r="I66" s="619"/>
      <c r="J66" s="619"/>
      <c r="K66" s="619"/>
      <c r="L66" s="619"/>
      <c r="M66" s="619"/>
      <c r="N66" s="619"/>
      <c r="O66" s="619"/>
      <c r="P66" s="619"/>
      <c r="Q66" s="619"/>
      <c r="R66" s="619"/>
      <c r="S66" s="619"/>
      <c r="T66" s="619"/>
      <c r="U66" s="619"/>
      <c r="V66" s="619"/>
      <c r="W66" s="619"/>
      <c r="X66" s="619"/>
      <c r="Y66" s="619"/>
      <c r="Z66" s="619"/>
      <c r="AA66" s="619"/>
      <c r="AB66" s="619"/>
      <c r="AC66" s="619"/>
      <c r="AD66" s="619"/>
      <c r="AE66" s="619"/>
      <c r="AF66" s="619"/>
      <c r="AG66" s="619"/>
      <c r="AH66" s="619"/>
      <c r="AI66" s="619"/>
      <c r="AJ66" s="619"/>
      <c r="AK66" s="619"/>
      <c r="AL66" s="619"/>
      <c r="AM66" s="619"/>
      <c r="AN66" s="619"/>
      <c r="AO66" s="619"/>
      <c r="AP66" s="619"/>
      <c r="AQ66" s="619"/>
      <c r="AR66" s="619"/>
      <c r="AS66" s="619"/>
      <c r="AT66" s="619"/>
      <c r="AU66" s="619"/>
      <c r="AV66" s="619"/>
      <c r="AW66" s="619"/>
      <c r="AX66" s="619"/>
      <c r="AY66" s="619"/>
      <c r="AZ66" s="619"/>
      <c r="BA66" s="619"/>
      <c r="BB66" s="619"/>
    </row>
    <row r="67" spans="1:54" x14ac:dyDescent="0.35">
      <c r="A67" s="1223"/>
      <c r="B67" s="619"/>
      <c r="C67" s="619"/>
      <c r="D67" s="619"/>
      <c r="E67" s="619"/>
      <c r="F67" s="619"/>
      <c r="G67" s="619"/>
      <c r="H67" s="619"/>
      <c r="I67" s="619"/>
      <c r="J67" s="619"/>
      <c r="K67" s="619"/>
      <c r="L67" s="619"/>
      <c r="M67" s="619"/>
      <c r="N67" s="619"/>
      <c r="O67" s="619"/>
      <c r="P67" s="619"/>
      <c r="Q67" s="619"/>
      <c r="R67" s="619"/>
      <c r="S67" s="619"/>
      <c r="T67" s="619"/>
      <c r="U67" s="619"/>
      <c r="V67" s="619"/>
      <c r="W67" s="619"/>
      <c r="X67" s="619"/>
      <c r="Y67" s="619"/>
      <c r="Z67" s="619"/>
      <c r="AA67" s="619"/>
      <c r="AB67" s="619"/>
      <c r="AC67" s="619"/>
      <c r="AD67" s="619"/>
      <c r="AE67" s="619"/>
      <c r="AF67" s="619"/>
      <c r="AG67" s="619"/>
      <c r="AH67" s="619"/>
      <c r="AI67" s="619"/>
      <c r="AJ67" s="619"/>
      <c r="AK67" s="619"/>
      <c r="AL67" s="619"/>
      <c r="AM67" s="619"/>
      <c r="AN67" s="619"/>
      <c r="AO67" s="619"/>
      <c r="AP67" s="619"/>
      <c r="AQ67" s="619"/>
      <c r="AR67" s="619"/>
      <c r="AS67" s="619"/>
      <c r="AT67" s="619"/>
      <c r="AU67" s="619"/>
      <c r="AV67" s="619"/>
      <c r="AW67" s="619"/>
      <c r="AX67" s="619"/>
      <c r="AY67" s="619"/>
      <c r="AZ67" s="619"/>
      <c r="BA67" s="619"/>
      <c r="BB67" s="619"/>
    </row>
    <row r="68" spans="1:54" x14ac:dyDescent="0.35">
      <c r="A68" s="1223"/>
      <c r="B68" s="619"/>
      <c r="C68" s="619"/>
      <c r="D68" s="619"/>
      <c r="E68" s="619"/>
      <c r="F68" s="619"/>
      <c r="G68" s="619"/>
      <c r="H68" s="619"/>
      <c r="I68" s="619"/>
      <c r="J68" s="619"/>
      <c r="K68" s="619"/>
      <c r="L68" s="619"/>
      <c r="M68" s="619"/>
      <c r="N68" s="619"/>
      <c r="O68" s="619"/>
      <c r="P68" s="619"/>
      <c r="Q68" s="619"/>
      <c r="R68" s="619"/>
      <c r="S68" s="619"/>
      <c r="T68" s="619"/>
      <c r="U68" s="619"/>
      <c r="V68" s="619"/>
      <c r="W68" s="619"/>
      <c r="X68" s="619"/>
      <c r="Y68" s="619"/>
      <c r="Z68" s="619"/>
      <c r="AA68" s="619"/>
      <c r="AB68" s="619"/>
      <c r="AC68" s="619"/>
      <c r="AD68" s="619"/>
      <c r="AE68" s="619"/>
      <c r="AF68" s="619"/>
      <c r="AG68" s="619"/>
      <c r="AH68" s="619"/>
      <c r="AI68" s="619"/>
      <c r="AJ68" s="619"/>
      <c r="AK68" s="619"/>
      <c r="AL68" s="619"/>
      <c r="AM68" s="619"/>
      <c r="AN68" s="619"/>
      <c r="AO68" s="619"/>
      <c r="AP68" s="619"/>
      <c r="AQ68" s="619"/>
      <c r="AR68" s="619"/>
      <c r="AS68" s="619"/>
      <c r="AT68" s="619"/>
      <c r="AU68" s="619"/>
      <c r="AV68" s="619"/>
      <c r="AW68" s="619"/>
      <c r="AX68" s="619"/>
      <c r="AY68" s="619"/>
      <c r="AZ68" s="619"/>
      <c r="BA68" s="619"/>
      <c r="BB68" s="619"/>
    </row>
    <row r="69" spans="1:54" x14ac:dyDescent="0.35">
      <c r="A69" s="1223"/>
      <c r="B69" s="619"/>
      <c r="C69" s="619"/>
      <c r="D69" s="619"/>
      <c r="E69" s="619"/>
      <c r="F69" s="619"/>
      <c r="G69" s="619"/>
      <c r="H69" s="619"/>
      <c r="I69" s="619"/>
      <c r="J69" s="619"/>
      <c r="K69" s="619"/>
      <c r="L69" s="619"/>
      <c r="M69" s="619"/>
      <c r="N69" s="619"/>
      <c r="O69" s="619"/>
      <c r="P69" s="619"/>
      <c r="Q69" s="619"/>
      <c r="R69" s="619"/>
      <c r="S69" s="619"/>
      <c r="T69" s="619"/>
      <c r="U69" s="619"/>
      <c r="V69" s="619"/>
      <c r="W69" s="619"/>
      <c r="X69" s="619"/>
      <c r="Y69" s="619"/>
      <c r="Z69" s="619"/>
      <c r="AA69" s="619"/>
      <c r="AB69" s="619"/>
      <c r="AC69" s="619"/>
      <c r="AD69" s="619"/>
      <c r="AE69" s="619"/>
      <c r="AF69" s="619"/>
      <c r="AG69" s="619"/>
      <c r="AH69" s="619"/>
      <c r="AI69" s="619"/>
      <c r="AJ69" s="619"/>
      <c r="AK69" s="619"/>
      <c r="AL69" s="619"/>
      <c r="AM69" s="619"/>
      <c r="AN69" s="619"/>
      <c r="AO69" s="619"/>
      <c r="AP69" s="619"/>
      <c r="AQ69" s="619"/>
      <c r="AR69" s="619"/>
      <c r="AS69" s="619"/>
      <c r="AT69" s="619"/>
      <c r="AU69" s="619"/>
      <c r="AV69" s="619"/>
      <c r="AW69" s="619"/>
      <c r="AX69" s="619"/>
      <c r="AY69" s="619"/>
      <c r="AZ69" s="619"/>
      <c r="BA69" s="619"/>
      <c r="BB69" s="619"/>
    </row>
    <row r="70" spans="1:54" x14ac:dyDescent="0.35">
      <c r="A70" s="1223"/>
      <c r="B70" s="619"/>
      <c r="C70" s="619"/>
      <c r="D70" s="619"/>
      <c r="E70" s="619"/>
      <c r="F70" s="619"/>
      <c r="G70" s="619"/>
      <c r="H70" s="619"/>
      <c r="I70" s="619"/>
      <c r="J70" s="619"/>
      <c r="K70" s="619"/>
      <c r="L70" s="619"/>
      <c r="M70" s="619"/>
      <c r="N70" s="619"/>
      <c r="O70" s="619"/>
      <c r="P70" s="619"/>
      <c r="Q70" s="619"/>
      <c r="R70" s="619"/>
      <c r="S70" s="619"/>
      <c r="T70" s="619"/>
      <c r="U70" s="619"/>
      <c r="V70" s="619"/>
      <c r="W70" s="619"/>
      <c r="X70" s="619"/>
      <c r="Y70" s="619"/>
      <c r="Z70" s="619"/>
      <c r="AA70" s="619"/>
      <c r="AB70" s="619"/>
      <c r="AC70" s="619"/>
      <c r="AD70" s="619"/>
      <c r="AE70" s="619"/>
      <c r="AF70" s="619"/>
      <c r="AG70" s="619"/>
      <c r="AH70" s="619"/>
      <c r="AI70" s="619"/>
      <c r="AJ70" s="619"/>
      <c r="AK70" s="619"/>
      <c r="AL70" s="619"/>
      <c r="AM70" s="619"/>
      <c r="AN70" s="619"/>
      <c r="AO70" s="619"/>
      <c r="AP70" s="619"/>
      <c r="AQ70" s="619"/>
      <c r="AR70" s="619"/>
      <c r="AS70" s="619"/>
      <c r="AT70" s="619"/>
      <c r="AU70" s="619"/>
      <c r="AV70" s="619"/>
      <c r="AW70" s="619"/>
      <c r="AX70" s="619"/>
      <c r="AY70" s="619"/>
      <c r="AZ70" s="619"/>
      <c r="BA70" s="619"/>
      <c r="BB70" s="619"/>
    </row>
    <row r="71" spans="1:54" x14ac:dyDescent="0.35">
      <c r="A71" s="1223"/>
      <c r="B71" s="619"/>
      <c r="C71" s="619"/>
      <c r="D71" s="619"/>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619"/>
      <c r="AC71" s="619"/>
      <c r="AD71" s="619"/>
      <c r="AE71" s="619"/>
      <c r="AF71" s="619"/>
      <c r="AG71" s="619"/>
      <c r="AH71" s="619"/>
      <c r="AI71" s="619"/>
      <c r="AJ71" s="619"/>
      <c r="AK71" s="619"/>
      <c r="AL71" s="619"/>
      <c r="AM71" s="619"/>
      <c r="AN71" s="619"/>
      <c r="AO71" s="619"/>
      <c r="AP71" s="619"/>
      <c r="AQ71" s="619"/>
      <c r="AR71" s="619"/>
      <c r="AS71" s="619"/>
      <c r="AT71" s="619"/>
      <c r="AU71" s="619"/>
      <c r="AV71" s="619"/>
      <c r="AW71" s="619"/>
      <c r="AX71" s="619"/>
      <c r="AY71" s="619"/>
      <c r="AZ71" s="619"/>
      <c r="BA71" s="619"/>
      <c r="BB71" s="619"/>
    </row>
    <row r="72" spans="1:54" x14ac:dyDescent="0.35">
      <c r="A72" s="1223"/>
      <c r="B72" s="619"/>
      <c r="C72" s="619"/>
      <c r="D72" s="619"/>
      <c r="E72" s="619"/>
      <c r="F72" s="619"/>
      <c r="G72" s="619"/>
      <c r="H72" s="619"/>
      <c r="I72" s="619"/>
      <c r="J72" s="619"/>
      <c r="K72" s="619"/>
      <c r="L72" s="619"/>
      <c r="M72" s="619"/>
      <c r="N72" s="619"/>
      <c r="O72" s="619"/>
      <c r="P72" s="619"/>
      <c r="Q72" s="619"/>
      <c r="R72" s="619"/>
      <c r="S72" s="619"/>
      <c r="T72" s="619"/>
      <c r="U72" s="619"/>
      <c r="V72" s="619"/>
      <c r="W72" s="619"/>
      <c r="X72" s="619"/>
      <c r="Y72" s="619"/>
      <c r="Z72" s="619"/>
      <c r="AA72" s="619"/>
      <c r="AB72" s="619"/>
      <c r="AC72" s="619"/>
      <c r="AD72" s="619"/>
      <c r="AE72" s="619"/>
      <c r="AF72" s="619"/>
      <c r="AG72" s="619"/>
      <c r="AH72" s="619"/>
      <c r="AI72" s="619"/>
      <c r="AJ72" s="619"/>
      <c r="AK72" s="619"/>
      <c r="AL72" s="619"/>
      <c r="AM72" s="619"/>
      <c r="AN72" s="619"/>
      <c r="AO72" s="619"/>
      <c r="AP72" s="619"/>
      <c r="AQ72" s="619"/>
      <c r="AR72" s="619"/>
      <c r="AS72" s="619"/>
      <c r="AT72" s="619"/>
      <c r="AU72" s="619"/>
      <c r="AV72" s="619"/>
      <c r="AW72" s="619"/>
      <c r="AX72" s="619"/>
      <c r="AY72" s="619"/>
      <c r="AZ72" s="619"/>
      <c r="BA72" s="619"/>
      <c r="BB72" s="619"/>
    </row>
    <row r="73" spans="1:54" x14ac:dyDescent="0.35">
      <c r="A73" s="1223"/>
      <c r="B73" s="619"/>
      <c r="C73" s="619"/>
      <c r="D73" s="619"/>
      <c r="E73" s="619"/>
      <c r="F73" s="619"/>
      <c r="G73" s="619"/>
      <c r="H73" s="619"/>
      <c r="I73" s="619"/>
      <c r="J73" s="619"/>
      <c r="K73" s="619"/>
      <c r="L73" s="619"/>
      <c r="M73" s="619"/>
      <c r="N73" s="619"/>
      <c r="O73" s="619"/>
      <c r="P73" s="619"/>
      <c r="Q73" s="619"/>
      <c r="R73" s="619"/>
      <c r="S73" s="619"/>
      <c r="T73" s="619"/>
      <c r="U73" s="619"/>
      <c r="V73" s="619"/>
      <c r="W73" s="619"/>
      <c r="X73" s="619"/>
      <c r="Y73" s="619"/>
      <c r="Z73" s="619"/>
      <c r="AA73" s="619"/>
      <c r="AB73" s="619"/>
      <c r="AC73" s="619"/>
      <c r="AD73" s="619"/>
      <c r="AE73" s="619"/>
      <c r="AF73" s="619"/>
      <c r="AG73" s="619"/>
      <c r="AH73" s="619"/>
      <c r="AI73" s="619"/>
      <c r="AJ73" s="619"/>
      <c r="AK73" s="619"/>
      <c r="AL73" s="619"/>
      <c r="AM73" s="619"/>
      <c r="AN73" s="619"/>
      <c r="AO73" s="619"/>
      <c r="AP73" s="619"/>
      <c r="AQ73" s="619"/>
      <c r="AR73" s="619"/>
      <c r="AS73" s="619"/>
      <c r="AT73" s="619"/>
      <c r="AU73" s="619"/>
      <c r="AV73" s="619"/>
      <c r="AW73" s="619"/>
      <c r="AX73" s="619"/>
      <c r="AY73" s="619"/>
      <c r="AZ73" s="619"/>
      <c r="BA73" s="619"/>
      <c r="BB73" s="619"/>
    </row>
    <row r="74" spans="1:54" x14ac:dyDescent="0.35">
      <c r="A74" s="1223"/>
      <c r="B74" s="619"/>
      <c r="C74" s="619"/>
      <c r="D74" s="619"/>
      <c r="E74" s="619"/>
      <c r="F74" s="619"/>
      <c r="G74" s="619"/>
      <c r="H74" s="619"/>
      <c r="I74" s="619"/>
      <c r="J74" s="619"/>
      <c r="K74" s="619"/>
      <c r="L74" s="619"/>
      <c r="M74" s="619"/>
      <c r="N74" s="619"/>
      <c r="O74" s="619"/>
      <c r="P74" s="619"/>
      <c r="Q74" s="619"/>
      <c r="R74" s="619"/>
      <c r="S74" s="619"/>
      <c r="T74" s="619"/>
      <c r="U74" s="619"/>
      <c r="V74" s="619"/>
      <c r="W74" s="619"/>
      <c r="X74" s="619"/>
      <c r="Y74" s="619"/>
      <c r="Z74" s="619"/>
      <c r="AA74" s="619"/>
      <c r="AB74" s="619"/>
      <c r="AC74" s="619"/>
      <c r="AD74" s="619"/>
      <c r="AE74" s="619"/>
      <c r="AF74" s="619"/>
      <c r="AG74" s="619"/>
      <c r="AH74" s="619"/>
      <c r="AI74" s="619"/>
      <c r="AJ74" s="619"/>
      <c r="AK74" s="619"/>
      <c r="AL74" s="619"/>
      <c r="AM74" s="619"/>
      <c r="AN74" s="619"/>
      <c r="AO74" s="619"/>
      <c r="AP74" s="619"/>
      <c r="AQ74" s="619"/>
      <c r="AR74" s="619"/>
      <c r="AS74" s="619"/>
      <c r="AT74" s="619"/>
      <c r="AU74" s="619"/>
      <c r="AV74" s="619"/>
      <c r="AW74" s="619"/>
      <c r="AX74" s="619"/>
      <c r="AY74" s="619"/>
      <c r="AZ74" s="619"/>
      <c r="BA74" s="619"/>
      <c r="BB74" s="619"/>
    </row>
    <row r="75" spans="1:54" x14ac:dyDescent="0.35">
      <c r="A75" s="1223"/>
      <c r="B75" s="619"/>
      <c r="C75" s="619"/>
      <c r="D75" s="619"/>
      <c r="E75" s="619"/>
      <c r="F75" s="619"/>
      <c r="G75" s="619"/>
      <c r="H75" s="619"/>
      <c r="I75" s="619"/>
      <c r="J75" s="619"/>
      <c r="K75" s="619"/>
      <c r="L75" s="619"/>
      <c r="M75" s="619"/>
      <c r="N75" s="619"/>
      <c r="O75" s="619"/>
      <c r="P75" s="619"/>
      <c r="Q75" s="619"/>
      <c r="R75" s="619"/>
      <c r="S75" s="619"/>
      <c r="T75" s="619"/>
      <c r="U75" s="619"/>
      <c r="V75" s="619"/>
      <c r="W75" s="619"/>
      <c r="X75" s="619"/>
      <c r="Y75" s="619"/>
      <c r="Z75" s="619"/>
      <c r="AA75" s="619"/>
      <c r="AB75" s="619"/>
      <c r="AC75" s="619"/>
      <c r="AD75" s="619"/>
      <c r="AE75" s="619"/>
      <c r="AF75" s="619"/>
      <c r="AG75" s="619"/>
      <c r="AH75" s="619"/>
      <c r="AI75" s="619"/>
      <c r="AJ75" s="619"/>
      <c r="AK75" s="619"/>
      <c r="AL75" s="619"/>
      <c r="AM75" s="619"/>
      <c r="AN75" s="619"/>
      <c r="AO75" s="619"/>
      <c r="AP75" s="619"/>
      <c r="AQ75" s="619"/>
      <c r="AR75" s="619"/>
      <c r="AS75" s="619"/>
      <c r="AT75" s="619"/>
      <c r="AU75" s="619"/>
      <c r="AV75" s="619"/>
      <c r="AW75" s="619"/>
      <c r="AX75" s="619"/>
      <c r="AY75" s="619"/>
      <c r="AZ75" s="619"/>
      <c r="BA75" s="619"/>
      <c r="BB75" s="619"/>
    </row>
    <row r="76" spans="1:54" x14ac:dyDescent="0.35">
      <c r="A76" s="1223"/>
      <c r="B76" s="619"/>
      <c r="C76" s="619"/>
      <c r="D76" s="619"/>
      <c r="E76" s="619"/>
      <c r="F76" s="619"/>
      <c r="G76" s="619"/>
      <c r="H76" s="619"/>
      <c r="I76" s="619"/>
      <c r="J76" s="619"/>
      <c r="K76" s="619"/>
      <c r="L76" s="619"/>
      <c r="M76" s="619"/>
      <c r="N76" s="619"/>
      <c r="O76" s="619"/>
      <c r="P76" s="619"/>
      <c r="Q76" s="619"/>
      <c r="R76" s="619"/>
      <c r="S76" s="619"/>
      <c r="T76" s="619"/>
      <c r="U76" s="619"/>
      <c r="V76" s="619"/>
      <c r="W76" s="619"/>
      <c r="X76" s="619"/>
      <c r="Y76" s="619"/>
      <c r="Z76" s="619"/>
      <c r="AA76" s="619"/>
      <c r="AB76" s="619"/>
      <c r="AC76" s="619"/>
      <c r="AD76" s="619"/>
      <c r="AE76" s="619"/>
      <c r="AF76" s="619"/>
      <c r="AG76" s="619"/>
      <c r="AH76" s="619"/>
      <c r="AI76" s="619"/>
      <c r="AJ76" s="619"/>
      <c r="AK76" s="619"/>
      <c r="AL76" s="619"/>
      <c r="AM76" s="619"/>
      <c r="AN76" s="619"/>
      <c r="AO76" s="619"/>
      <c r="AP76" s="619"/>
      <c r="AQ76" s="619"/>
      <c r="AR76" s="619"/>
      <c r="AS76" s="619"/>
      <c r="AT76" s="619"/>
      <c r="AU76" s="619"/>
      <c r="AV76" s="619"/>
      <c r="AW76" s="619"/>
      <c r="AX76" s="619"/>
      <c r="AY76" s="619"/>
      <c r="AZ76" s="619"/>
      <c r="BA76" s="619"/>
      <c r="BB76" s="619"/>
    </row>
    <row r="77" spans="1:54" x14ac:dyDescent="0.35">
      <c r="A77" s="1223"/>
      <c r="B77" s="619"/>
      <c r="C77" s="619"/>
      <c r="D77" s="619"/>
      <c r="E77" s="619"/>
      <c r="F77" s="619"/>
      <c r="G77" s="619"/>
      <c r="H77" s="619"/>
      <c r="I77" s="619"/>
      <c r="J77" s="619"/>
      <c r="K77" s="619"/>
      <c r="L77" s="619"/>
      <c r="M77" s="619"/>
      <c r="N77" s="619"/>
      <c r="O77" s="619"/>
      <c r="P77" s="619"/>
      <c r="Q77" s="619"/>
      <c r="R77" s="619"/>
      <c r="S77" s="619"/>
      <c r="T77" s="619"/>
      <c r="U77" s="619"/>
      <c r="V77" s="619"/>
      <c r="W77" s="619"/>
      <c r="X77" s="619"/>
      <c r="Y77" s="619"/>
      <c r="Z77" s="619"/>
      <c r="AA77" s="619"/>
      <c r="AB77" s="619"/>
      <c r="AC77" s="619"/>
      <c r="AD77" s="619"/>
      <c r="AE77" s="619"/>
      <c r="AF77" s="619"/>
      <c r="AG77" s="619"/>
      <c r="AH77" s="619"/>
      <c r="AI77" s="619"/>
      <c r="AJ77" s="619"/>
      <c r="AK77" s="619"/>
      <c r="AL77" s="619"/>
      <c r="AM77" s="619"/>
      <c r="AN77" s="619"/>
      <c r="AO77" s="619"/>
      <c r="AP77" s="619"/>
      <c r="AQ77" s="619"/>
      <c r="AR77" s="619"/>
      <c r="AS77" s="619"/>
      <c r="AT77" s="619"/>
      <c r="AU77" s="619"/>
      <c r="AV77" s="619"/>
      <c r="AW77" s="619"/>
      <c r="AX77" s="619"/>
      <c r="AY77" s="619"/>
      <c r="AZ77" s="619"/>
      <c r="BA77" s="619"/>
      <c r="BB77" s="619"/>
    </row>
    <row r="78" spans="1:54" x14ac:dyDescent="0.35">
      <c r="A78" s="1223"/>
      <c r="B78" s="619"/>
      <c r="C78" s="619"/>
      <c r="D78" s="619"/>
      <c r="E78" s="619"/>
      <c r="F78" s="619"/>
      <c r="G78" s="619"/>
      <c r="H78" s="619"/>
      <c r="I78" s="619"/>
      <c r="J78" s="619"/>
      <c r="K78" s="619"/>
      <c r="L78" s="619"/>
      <c r="M78" s="619"/>
      <c r="N78" s="619"/>
      <c r="O78" s="619"/>
      <c r="P78" s="619"/>
      <c r="Q78" s="619"/>
      <c r="R78" s="619"/>
      <c r="S78" s="619"/>
      <c r="T78" s="619"/>
      <c r="U78" s="619"/>
      <c r="V78" s="619"/>
      <c r="W78" s="619"/>
      <c r="X78" s="619"/>
      <c r="Y78" s="619"/>
      <c r="Z78" s="619"/>
      <c r="AA78" s="619"/>
      <c r="AB78" s="619"/>
      <c r="AC78" s="619"/>
      <c r="AD78" s="619"/>
      <c r="AE78" s="619"/>
      <c r="AF78" s="619"/>
      <c r="AG78" s="619"/>
      <c r="AH78" s="619"/>
      <c r="AI78" s="619"/>
      <c r="AJ78" s="619"/>
      <c r="AK78" s="619"/>
      <c r="AL78" s="619"/>
      <c r="AM78" s="619"/>
      <c r="AN78" s="619"/>
      <c r="AO78" s="619"/>
      <c r="AP78" s="619"/>
      <c r="AQ78" s="619"/>
      <c r="AR78" s="619"/>
      <c r="AS78" s="619"/>
      <c r="AT78" s="619"/>
      <c r="AU78" s="619"/>
      <c r="AV78" s="619"/>
      <c r="AW78" s="619"/>
      <c r="AX78" s="619"/>
      <c r="AY78" s="619"/>
      <c r="AZ78" s="619"/>
      <c r="BA78" s="619"/>
      <c r="BB78" s="619"/>
    </row>
    <row r="79" spans="1:54" x14ac:dyDescent="0.35">
      <c r="A79" s="1223"/>
      <c r="B79" s="619"/>
      <c r="C79" s="619"/>
      <c r="D79" s="619"/>
      <c r="E79" s="619"/>
      <c r="F79" s="619"/>
      <c r="G79" s="619"/>
      <c r="H79" s="619"/>
      <c r="I79" s="619"/>
      <c r="J79" s="619"/>
      <c r="K79" s="619"/>
      <c r="L79" s="619"/>
      <c r="M79" s="619"/>
      <c r="N79" s="619"/>
      <c r="O79" s="619"/>
      <c r="P79" s="619"/>
      <c r="Q79" s="619"/>
      <c r="R79" s="619"/>
      <c r="S79" s="619"/>
      <c r="T79" s="619"/>
      <c r="U79" s="619"/>
      <c r="V79" s="619"/>
      <c r="W79" s="619"/>
      <c r="X79" s="619"/>
      <c r="Y79" s="619"/>
      <c r="Z79" s="619"/>
      <c r="AA79" s="619"/>
      <c r="AB79" s="619"/>
      <c r="AC79" s="619"/>
      <c r="AD79" s="619"/>
      <c r="AE79" s="619"/>
      <c r="AF79" s="619"/>
      <c r="AG79" s="619"/>
      <c r="AH79" s="619"/>
      <c r="AI79" s="619"/>
      <c r="AJ79" s="619"/>
      <c r="AK79" s="619"/>
      <c r="AL79" s="619"/>
      <c r="AM79" s="619"/>
      <c r="AN79" s="619"/>
      <c r="AO79" s="619"/>
      <c r="AP79" s="619"/>
      <c r="AQ79" s="619"/>
      <c r="AR79" s="619"/>
      <c r="AS79" s="619"/>
      <c r="AT79" s="619"/>
      <c r="AU79" s="619"/>
      <c r="AV79" s="619"/>
      <c r="AW79" s="619"/>
      <c r="AX79" s="619"/>
      <c r="AY79" s="619"/>
      <c r="AZ79" s="619"/>
      <c r="BA79" s="619"/>
      <c r="BB79" s="619"/>
    </row>
    <row r="80" spans="1:54" x14ac:dyDescent="0.35">
      <c r="A80" s="1223"/>
      <c r="B80" s="619"/>
      <c r="C80" s="619"/>
      <c r="D80" s="619"/>
      <c r="E80" s="619"/>
      <c r="F80" s="619"/>
      <c r="G80" s="619"/>
      <c r="H80" s="619"/>
      <c r="I80" s="619"/>
      <c r="J80" s="619"/>
      <c r="K80" s="619"/>
      <c r="L80" s="619"/>
      <c r="M80" s="619"/>
      <c r="N80" s="619"/>
      <c r="O80" s="619"/>
      <c r="P80" s="619"/>
      <c r="Q80" s="619"/>
      <c r="R80" s="619"/>
      <c r="S80" s="619"/>
      <c r="T80" s="619"/>
      <c r="U80" s="619"/>
      <c r="V80" s="619"/>
      <c r="W80" s="619"/>
      <c r="X80" s="619"/>
      <c r="Y80" s="619"/>
      <c r="Z80" s="619"/>
      <c r="AA80" s="619"/>
      <c r="AB80" s="619"/>
      <c r="AC80" s="619"/>
      <c r="AD80" s="619"/>
      <c r="AE80" s="619"/>
      <c r="AF80" s="619"/>
      <c r="AG80" s="619"/>
      <c r="AH80" s="619"/>
      <c r="AI80" s="619"/>
      <c r="AJ80" s="619"/>
      <c r="AK80" s="619"/>
      <c r="AL80" s="619"/>
      <c r="AM80" s="619"/>
      <c r="AN80" s="619"/>
      <c r="AO80" s="619"/>
      <c r="AP80" s="619"/>
      <c r="AQ80" s="619"/>
      <c r="AR80" s="619"/>
      <c r="AS80" s="619"/>
      <c r="AT80" s="619"/>
      <c r="AU80" s="619"/>
      <c r="AV80" s="619"/>
      <c r="AW80" s="619"/>
      <c r="AX80" s="619"/>
      <c r="AY80" s="619"/>
      <c r="AZ80" s="619"/>
      <c r="BA80" s="619"/>
      <c r="BB80" s="619"/>
    </row>
    <row r="81" spans="1:54" x14ac:dyDescent="0.35">
      <c r="A81" s="1223"/>
      <c r="B81" s="619"/>
      <c r="C81" s="619"/>
      <c r="D81" s="619"/>
      <c r="E81" s="619"/>
      <c r="F81" s="619"/>
      <c r="G81" s="619"/>
      <c r="H81" s="619"/>
      <c r="I81" s="619"/>
      <c r="J81" s="619"/>
      <c r="K81" s="619"/>
      <c r="L81" s="619"/>
      <c r="M81" s="619"/>
      <c r="N81" s="619"/>
      <c r="O81" s="619"/>
      <c r="P81" s="619"/>
      <c r="Q81" s="619"/>
      <c r="R81" s="619"/>
      <c r="S81" s="619"/>
      <c r="T81" s="619"/>
      <c r="U81" s="619"/>
      <c r="V81" s="619"/>
      <c r="W81" s="619"/>
      <c r="X81" s="619"/>
      <c r="Y81" s="619"/>
      <c r="Z81" s="619"/>
      <c r="AA81" s="619"/>
      <c r="AB81" s="619"/>
      <c r="AC81" s="619"/>
      <c r="AD81" s="619"/>
      <c r="AE81" s="619"/>
      <c r="AF81" s="619"/>
      <c r="AG81" s="619"/>
      <c r="AH81" s="619"/>
      <c r="AI81" s="619"/>
      <c r="AJ81" s="619"/>
      <c r="AK81" s="619"/>
      <c r="AL81" s="619"/>
      <c r="AM81" s="619"/>
      <c r="AN81" s="619"/>
      <c r="AO81" s="619"/>
      <c r="AP81" s="619"/>
      <c r="AQ81" s="619"/>
      <c r="AR81" s="619"/>
      <c r="AS81" s="619"/>
      <c r="AT81" s="619"/>
      <c r="AU81" s="619"/>
      <c r="AV81" s="619"/>
      <c r="AW81" s="619"/>
      <c r="AX81" s="619"/>
      <c r="AY81" s="619"/>
      <c r="AZ81" s="619"/>
      <c r="BA81" s="619"/>
      <c r="BB81" s="619"/>
    </row>
    <row r="82" spans="1:54" x14ac:dyDescent="0.35">
      <c r="A82" s="1223"/>
      <c r="B82" s="619"/>
      <c r="C82" s="619"/>
      <c r="D82" s="619"/>
      <c r="E82" s="619"/>
      <c r="F82" s="619"/>
      <c r="G82" s="619"/>
      <c r="H82" s="619"/>
      <c r="I82" s="619"/>
      <c r="J82" s="619"/>
      <c r="K82" s="619"/>
      <c r="L82" s="619"/>
      <c r="M82" s="619"/>
      <c r="N82" s="619"/>
      <c r="O82" s="619"/>
      <c r="P82" s="619"/>
      <c r="Q82" s="619"/>
      <c r="R82" s="619"/>
      <c r="S82" s="619"/>
      <c r="T82" s="619"/>
      <c r="U82" s="619"/>
      <c r="V82" s="619"/>
      <c r="W82" s="619"/>
      <c r="X82" s="619"/>
      <c r="Y82" s="619"/>
      <c r="Z82" s="619"/>
      <c r="AA82" s="619"/>
      <c r="AB82" s="619"/>
      <c r="AC82" s="619"/>
      <c r="AD82" s="619"/>
      <c r="AE82" s="619"/>
      <c r="AF82" s="619"/>
      <c r="AG82" s="619"/>
      <c r="AH82" s="619"/>
      <c r="AI82" s="619"/>
      <c r="AJ82" s="619"/>
      <c r="AK82" s="619"/>
      <c r="AL82" s="619"/>
      <c r="AM82" s="619"/>
      <c r="AN82" s="619"/>
      <c r="AO82" s="619"/>
      <c r="AP82" s="619"/>
      <c r="AQ82" s="619"/>
      <c r="AR82" s="619"/>
      <c r="AS82" s="619"/>
      <c r="AT82" s="619"/>
      <c r="AU82" s="619"/>
      <c r="AV82" s="619"/>
      <c r="AW82" s="619"/>
      <c r="AX82" s="619"/>
      <c r="AY82" s="619"/>
      <c r="AZ82" s="619"/>
      <c r="BA82" s="619"/>
      <c r="BB82" s="619"/>
    </row>
    <row r="83" spans="1:54" x14ac:dyDescent="0.35">
      <c r="A83" s="1223"/>
      <c r="B83" s="619"/>
      <c r="C83" s="619"/>
      <c r="D83" s="619"/>
      <c r="E83" s="619"/>
      <c r="F83" s="619"/>
      <c r="G83" s="619"/>
      <c r="H83" s="619"/>
      <c r="I83" s="619"/>
      <c r="J83" s="619"/>
      <c r="K83" s="619"/>
      <c r="L83" s="619"/>
      <c r="M83" s="619"/>
      <c r="N83" s="619"/>
      <c r="O83" s="619"/>
      <c r="P83" s="619"/>
      <c r="Q83" s="619"/>
      <c r="R83" s="619"/>
      <c r="S83" s="619"/>
      <c r="T83" s="619"/>
      <c r="U83" s="619"/>
      <c r="V83" s="619"/>
      <c r="W83" s="619"/>
      <c r="X83" s="619"/>
      <c r="Y83" s="619"/>
      <c r="Z83" s="619"/>
      <c r="AA83" s="619"/>
      <c r="AB83" s="619"/>
      <c r="AC83" s="619"/>
      <c r="AD83" s="619"/>
      <c r="AE83" s="619"/>
      <c r="AF83" s="619"/>
      <c r="AG83" s="619"/>
      <c r="AH83" s="619"/>
      <c r="AI83" s="619"/>
      <c r="AJ83" s="619"/>
      <c r="AK83" s="619"/>
      <c r="AL83" s="619"/>
      <c r="AM83" s="619"/>
      <c r="AN83" s="619"/>
      <c r="AO83" s="619"/>
      <c r="AP83" s="619"/>
      <c r="AQ83" s="619"/>
      <c r="AR83" s="619"/>
      <c r="AS83" s="619"/>
      <c r="AT83" s="619"/>
      <c r="AU83" s="619"/>
      <c r="AV83" s="619"/>
      <c r="AW83" s="619"/>
      <c r="AX83" s="619"/>
      <c r="AY83" s="619"/>
      <c r="AZ83" s="619"/>
      <c r="BA83" s="619"/>
      <c r="BB83" s="619"/>
    </row>
    <row r="84" spans="1:54" x14ac:dyDescent="0.35">
      <c r="A84" s="1223"/>
      <c r="B84" s="619"/>
      <c r="C84" s="619"/>
      <c r="D84" s="619"/>
      <c r="E84" s="619"/>
      <c r="F84" s="619"/>
      <c r="G84" s="619"/>
      <c r="H84" s="619"/>
      <c r="I84" s="619"/>
      <c r="J84" s="619"/>
      <c r="K84" s="619"/>
      <c r="L84" s="619"/>
      <c r="M84" s="619"/>
      <c r="N84" s="619"/>
      <c r="O84" s="619"/>
      <c r="P84" s="619"/>
      <c r="Q84" s="619"/>
      <c r="R84" s="619"/>
      <c r="S84" s="619"/>
      <c r="T84" s="619"/>
      <c r="U84" s="619"/>
      <c r="V84" s="619"/>
      <c r="W84" s="619"/>
      <c r="X84" s="619"/>
      <c r="Y84" s="619"/>
      <c r="Z84" s="619"/>
      <c r="AA84" s="619"/>
      <c r="AB84" s="619"/>
      <c r="AC84" s="619"/>
      <c r="AD84" s="619"/>
      <c r="AE84" s="619"/>
      <c r="AF84" s="619"/>
      <c r="AG84" s="619"/>
      <c r="AH84" s="619"/>
      <c r="AI84" s="619"/>
      <c r="AJ84" s="619"/>
      <c r="AK84" s="619"/>
      <c r="AL84" s="619"/>
      <c r="AM84" s="619"/>
      <c r="AN84" s="619"/>
      <c r="AO84" s="619"/>
      <c r="AP84" s="619"/>
      <c r="AQ84" s="619"/>
      <c r="AR84" s="619"/>
      <c r="AS84" s="619"/>
      <c r="AT84" s="619"/>
      <c r="AU84" s="619"/>
      <c r="AV84" s="619"/>
      <c r="AW84" s="619"/>
      <c r="AX84" s="619"/>
      <c r="AY84" s="619"/>
      <c r="AZ84" s="619"/>
      <c r="BA84" s="619"/>
      <c r="BB84" s="619"/>
    </row>
    <row r="85" spans="1:54" x14ac:dyDescent="0.35">
      <c r="A85" s="1223"/>
      <c r="B85" s="619"/>
      <c r="C85" s="619"/>
      <c r="D85" s="619"/>
      <c r="E85" s="619"/>
      <c r="F85" s="619"/>
      <c r="G85" s="619"/>
      <c r="H85" s="619"/>
      <c r="I85" s="619"/>
      <c r="J85" s="619"/>
      <c r="K85" s="619"/>
      <c r="L85" s="619"/>
      <c r="M85" s="619"/>
      <c r="N85" s="619"/>
      <c r="O85" s="619"/>
      <c r="P85" s="619"/>
      <c r="Q85" s="619"/>
      <c r="R85" s="619"/>
      <c r="S85" s="619"/>
      <c r="T85" s="619"/>
      <c r="U85" s="619"/>
      <c r="V85" s="619"/>
      <c r="W85" s="619"/>
      <c r="X85" s="619"/>
      <c r="Y85" s="619"/>
      <c r="Z85" s="619"/>
      <c r="AA85" s="619"/>
      <c r="AB85" s="619"/>
      <c r="AC85" s="619"/>
      <c r="AD85" s="619"/>
      <c r="AE85" s="619"/>
      <c r="AF85" s="619"/>
      <c r="AG85" s="619"/>
      <c r="AH85" s="619"/>
      <c r="AI85" s="619"/>
      <c r="AJ85" s="619"/>
      <c r="AK85" s="619"/>
      <c r="AL85" s="619"/>
      <c r="AM85" s="619"/>
      <c r="AN85" s="619"/>
      <c r="AO85" s="619"/>
      <c r="AP85" s="619"/>
      <c r="AQ85" s="619"/>
      <c r="AR85" s="619"/>
      <c r="AS85" s="619"/>
      <c r="AT85" s="619"/>
      <c r="AU85" s="619"/>
      <c r="AV85" s="619"/>
      <c r="AW85" s="619"/>
      <c r="AX85" s="619"/>
      <c r="AY85" s="619"/>
      <c r="AZ85" s="619"/>
      <c r="BA85" s="619"/>
      <c r="BB85" s="619"/>
    </row>
    <row r="86" spans="1:54" x14ac:dyDescent="0.35">
      <c r="A86" s="1223"/>
      <c r="B86" s="619"/>
      <c r="C86" s="619"/>
      <c r="D86" s="619"/>
      <c r="E86" s="619"/>
      <c r="F86" s="619"/>
      <c r="G86" s="619"/>
      <c r="H86" s="619"/>
      <c r="I86" s="619"/>
      <c r="J86" s="619"/>
      <c r="K86" s="619"/>
      <c r="L86" s="619"/>
      <c r="M86" s="619"/>
      <c r="N86" s="619"/>
      <c r="O86" s="619"/>
      <c r="P86" s="619"/>
      <c r="Q86" s="619"/>
      <c r="R86" s="619"/>
      <c r="S86" s="619"/>
      <c r="T86" s="619"/>
      <c r="U86" s="619"/>
      <c r="V86" s="619"/>
      <c r="W86" s="619"/>
      <c r="X86" s="619"/>
      <c r="Y86" s="619"/>
      <c r="Z86" s="619"/>
      <c r="AA86" s="619"/>
      <c r="AB86" s="619"/>
      <c r="AC86" s="619"/>
      <c r="AD86" s="619"/>
      <c r="AE86" s="619"/>
      <c r="AF86" s="619"/>
      <c r="AG86" s="619"/>
      <c r="AH86" s="619"/>
      <c r="AI86" s="619"/>
      <c r="AJ86" s="619"/>
      <c r="AK86" s="619"/>
      <c r="AL86" s="619"/>
      <c r="AM86" s="619"/>
      <c r="AN86" s="619"/>
      <c r="AO86" s="619"/>
      <c r="AP86" s="619"/>
      <c r="AQ86" s="619"/>
      <c r="AR86" s="619"/>
      <c r="AS86" s="619"/>
      <c r="AT86" s="619"/>
      <c r="AU86" s="619"/>
      <c r="AV86" s="619"/>
      <c r="AW86" s="619"/>
      <c r="AX86" s="619"/>
      <c r="AY86" s="619"/>
      <c r="AZ86" s="619"/>
      <c r="BA86" s="619"/>
      <c r="BB86" s="619"/>
    </row>
    <row r="87" spans="1:54" x14ac:dyDescent="0.35">
      <c r="A87" s="1223"/>
      <c r="B87" s="619"/>
      <c r="C87" s="619"/>
      <c r="D87" s="619"/>
      <c r="E87" s="619"/>
      <c r="F87" s="619"/>
      <c r="G87" s="619"/>
      <c r="H87" s="619"/>
      <c r="I87" s="619"/>
      <c r="J87" s="619"/>
      <c r="K87" s="619"/>
      <c r="L87" s="619"/>
      <c r="M87" s="619"/>
      <c r="N87" s="619"/>
      <c r="O87" s="619"/>
      <c r="P87" s="619"/>
      <c r="Q87" s="619"/>
      <c r="R87" s="619"/>
      <c r="S87" s="619"/>
      <c r="T87" s="619"/>
      <c r="U87" s="619"/>
      <c r="V87" s="619"/>
      <c r="W87" s="619"/>
      <c r="X87" s="619"/>
      <c r="Y87" s="619"/>
      <c r="Z87" s="619"/>
      <c r="AA87" s="619"/>
      <c r="AB87" s="619"/>
      <c r="AC87" s="619"/>
      <c r="AD87" s="619"/>
      <c r="AE87" s="619"/>
      <c r="AF87" s="619"/>
      <c r="AG87" s="619"/>
      <c r="AH87" s="619"/>
      <c r="AI87" s="619"/>
      <c r="AJ87" s="619"/>
      <c r="AK87" s="619"/>
      <c r="AL87" s="619"/>
      <c r="AM87" s="619"/>
      <c r="AN87" s="619"/>
      <c r="AO87" s="619"/>
      <c r="AP87" s="619"/>
      <c r="AQ87" s="619"/>
      <c r="AR87" s="619"/>
      <c r="AS87" s="619"/>
      <c r="AT87" s="619"/>
      <c r="AU87" s="619"/>
      <c r="AV87" s="619"/>
      <c r="AW87" s="619"/>
      <c r="AX87" s="619"/>
      <c r="AY87" s="619"/>
      <c r="AZ87" s="619"/>
      <c r="BA87" s="619"/>
      <c r="BB87" s="619"/>
    </row>
    <row r="88" spans="1:54" x14ac:dyDescent="0.35">
      <c r="A88" s="1223"/>
      <c r="B88" s="619"/>
      <c r="C88" s="619"/>
      <c r="D88" s="619"/>
      <c r="E88" s="619"/>
      <c r="F88" s="619"/>
      <c r="G88" s="619"/>
      <c r="H88" s="619"/>
      <c r="I88" s="619"/>
      <c r="J88" s="619"/>
      <c r="K88" s="619"/>
      <c r="L88" s="619"/>
      <c r="M88" s="619"/>
      <c r="N88" s="619"/>
      <c r="O88" s="619"/>
      <c r="P88" s="619"/>
      <c r="Q88" s="619"/>
      <c r="R88" s="619"/>
      <c r="S88" s="619"/>
      <c r="T88" s="619"/>
      <c r="U88" s="619"/>
      <c r="V88" s="619"/>
      <c r="W88" s="619"/>
      <c r="X88" s="619"/>
      <c r="Y88" s="619"/>
      <c r="Z88" s="619"/>
      <c r="AA88" s="619"/>
      <c r="AB88" s="619"/>
      <c r="AC88" s="619"/>
      <c r="AD88" s="619"/>
      <c r="AE88" s="619"/>
      <c r="AF88" s="619"/>
      <c r="AG88" s="619"/>
      <c r="AH88" s="619"/>
      <c r="AI88" s="619"/>
      <c r="AJ88" s="619"/>
      <c r="AK88" s="619"/>
      <c r="AL88" s="619"/>
      <c r="AM88" s="619"/>
      <c r="AN88" s="619"/>
      <c r="AO88" s="619"/>
      <c r="AP88" s="619"/>
      <c r="AQ88" s="619"/>
      <c r="AR88" s="619"/>
      <c r="AS88" s="619"/>
      <c r="AT88" s="619"/>
      <c r="AU88" s="619"/>
      <c r="AV88" s="619"/>
      <c r="AW88" s="619"/>
      <c r="AX88" s="619"/>
      <c r="AY88" s="619"/>
      <c r="AZ88" s="619"/>
      <c r="BA88" s="619"/>
      <c r="BB88" s="619"/>
    </row>
    <row r="89" spans="1:54" x14ac:dyDescent="0.35">
      <c r="A89" s="1223"/>
      <c r="B89" s="619"/>
      <c r="C89" s="619"/>
      <c r="D89" s="619"/>
      <c r="E89" s="619"/>
      <c r="F89" s="619"/>
      <c r="G89" s="619"/>
      <c r="H89" s="619"/>
      <c r="I89" s="619"/>
      <c r="J89" s="619"/>
      <c r="K89" s="619"/>
      <c r="L89" s="619"/>
      <c r="M89" s="619"/>
      <c r="N89" s="619"/>
      <c r="O89" s="619"/>
      <c r="P89" s="619"/>
      <c r="Q89" s="619"/>
      <c r="R89" s="619"/>
      <c r="S89" s="619"/>
      <c r="T89" s="619"/>
      <c r="U89" s="619"/>
      <c r="V89" s="619"/>
      <c r="W89" s="619"/>
      <c r="X89" s="619"/>
      <c r="Y89" s="619"/>
      <c r="Z89" s="619"/>
      <c r="AA89" s="619"/>
      <c r="AB89" s="619"/>
      <c r="AC89" s="619"/>
      <c r="AD89" s="619"/>
      <c r="AE89" s="619"/>
      <c r="AF89" s="619"/>
      <c r="AG89" s="619"/>
      <c r="AH89" s="619"/>
      <c r="AI89" s="619"/>
      <c r="AJ89" s="619"/>
      <c r="AK89" s="619"/>
      <c r="AL89" s="619"/>
      <c r="AM89" s="619"/>
      <c r="AN89" s="619"/>
      <c r="AO89" s="619"/>
      <c r="AP89" s="619"/>
      <c r="AQ89" s="619"/>
      <c r="AR89" s="619"/>
      <c r="AS89" s="619"/>
      <c r="AT89" s="619"/>
      <c r="AU89" s="619"/>
      <c r="AV89" s="619"/>
      <c r="AW89" s="619"/>
      <c r="AX89" s="619"/>
      <c r="AY89" s="619"/>
      <c r="AZ89" s="619"/>
      <c r="BA89" s="619"/>
      <c r="BB89" s="619"/>
    </row>
    <row r="90" spans="1:54" x14ac:dyDescent="0.35">
      <c r="A90" s="1223"/>
      <c r="B90" s="619"/>
      <c r="C90" s="619"/>
      <c r="D90" s="619"/>
      <c r="E90" s="619"/>
      <c r="F90" s="619"/>
      <c r="G90" s="619"/>
      <c r="H90" s="619"/>
      <c r="I90" s="619"/>
      <c r="J90" s="619"/>
      <c r="K90" s="619"/>
      <c r="L90" s="619"/>
      <c r="M90" s="619"/>
      <c r="N90" s="619"/>
      <c r="O90" s="619"/>
      <c r="P90" s="619"/>
      <c r="Q90" s="619"/>
      <c r="R90" s="619"/>
      <c r="S90" s="619"/>
      <c r="T90" s="619"/>
      <c r="U90" s="619"/>
      <c r="V90" s="619"/>
      <c r="W90" s="619"/>
      <c r="X90" s="619"/>
      <c r="Y90" s="619"/>
      <c r="Z90" s="619"/>
      <c r="AA90" s="619"/>
      <c r="AB90" s="619"/>
      <c r="AC90" s="619"/>
      <c r="AD90" s="619"/>
      <c r="AE90" s="619"/>
      <c r="AF90" s="619"/>
      <c r="AG90" s="619"/>
      <c r="AH90" s="619"/>
      <c r="AI90" s="619"/>
      <c r="AJ90" s="619"/>
      <c r="AK90" s="619"/>
      <c r="AL90" s="619"/>
      <c r="AM90" s="619"/>
      <c r="AN90" s="619"/>
      <c r="AO90" s="619"/>
      <c r="AP90" s="619"/>
      <c r="AQ90" s="619"/>
      <c r="AR90" s="619"/>
      <c r="AS90" s="619"/>
      <c r="AT90" s="619"/>
      <c r="AU90" s="619"/>
      <c r="AV90" s="619"/>
      <c r="AW90" s="619"/>
      <c r="AX90" s="619"/>
      <c r="AY90" s="619"/>
      <c r="AZ90" s="619"/>
      <c r="BA90" s="619"/>
      <c r="BB90" s="619"/>
    </row>
    <row r="91" spans="1:54" x14ac:dyDescent="0.35">
      <c r="A91" s="1223"/>
      <c r="B91" s="619"/>
      <c r="C91" s="619"/>
      <c r="D91" s="619"/>
      <c r="E91" s="619"/>
      <c r="F91" s="619"/>
      <c r="G91" s="619"/>
      <c r="H91" s="619"/>
      <c r="I91" s="619"/>
      <c r="J91" s="619"/>
      <c r="K91" s="619"/>
      <c r="L91" s="619"/>
      <c r="M91" s="619"/>
      <c r="N91" s="619"/>
      <c r="O91" s="619"/>
      <c r="P91" s="619"/>
      <c r="Q91" s="619"/>
      <c r="R91" s="619"/>
      <c r="S91" s="619"/>
      <c r="T91" s="619"/>
      <c r="U91" s="619"/>
      <c r="V91" s="619"/>
      <c r="W91" s="619"/>
      <c r="X91" s="619"/>
      <c r="Y91" s="619"/>
      <c r="Z91" s="619"/>
      <c r="AA91" s="619"/>
      <c r="AB91" s="619"/>
      <c r="AC91" s="619"/>
      <c r="AD91" s="619"/>
      <c r="AE91" s="619"/>
      <c r="AF91" s="619"/>
      <c r="AG91" s="619"/>
      <c r="AH91" s="619"/>
      <c r="AI91" s="619"/>
      <c r="AJ91" s="619"/>
      <c r="AK91" s="619"/>
      <c r="AL91" s="619"/>
      <c r="AM91" s="619"/>
      <c r="AN91" s="619"/>
      <c r="AO91" s="619"/>
      <c r="AP91" s="619"/>
      <c r="AQ91" s="619"/>
      <c r="AR91" s="619"/>
      <c r="AS91" s="619"/>
      <c r="AT91" s="619"/>
      <c r="AU91" s="619"/>
      <c r="AV91" s="619"/>
      <c r="AW91" s="619"/>
      <c r="AX91" s="619"/>
      <c r="AY91" s="619"/>
      <c r="AZ91" s="619"/>
      <c r="BA91" s="619"/>
      <c r="BB91" s="619"/>
    </row>
    <row r="92" spans="1:54" x14ac:dyDescent="0.35">
      <c r="A92" s="1223"/>
      <c r="B92" s="619"/>
      <c r="C92" s="619"/>
      <c r="D92" s="619"/>
      <c r="E92" s="619"/>
      <c r="F92" s="619"/>
      <c r="G92" s="619"/>
      <c r="H92" s="619"/>
      <c r="I92" s="619"/>
      <c r="J92" s="619"/>
      <c r="K92" s="619"/>
      <c r="L92" s="619"/>
      <c r="M92" s="619"/>
      <c r="N92" s="619"/>
      <c r="O92" s="619"/>
      <c r="P92" s="619"/>
      <c r="Q92" s="619"/>
      <c r="R92" s="619"/>
      <c r="S92" s="619"/>
      <c r="T92" s="619"/>
      <c r="U92" s="619"/>
      <c r="V92" s="619"/>
      <c r="W92" s="619"/>
      <c r="X92" s="619"/>
      <c r="Y92" s="619"/>
      <c r="Z92" s="619"/>
      <c r="AA92" s="619"/>
      <c r="AB92" s="619"/>
      <c r="AC92" s="619"/>
      <c r="AD92" s="619"/>
      <c r="AE92" s="619"/>
      <c r="AF92" s="619"/>
      <c r="AG92" s="619"/>
      <c r="AH92" s="619"/>
      <c r="AI92" s="619"/>
      <c r="AJ92" s="619"/>
      <c r="AK92" s="619"/>
      <c r="AL92" s="619"/>
      <c r="AM92" s="619"/>
      <c r="AN92" s="619"/>
      <c r="AO92" s="619"/>
      <c r="AP92" s="619"/>
      <c r="AQ92" s="619"/>
      <c r="AR92" s="619"/>
      <c r="AS92" s="619"/>
      <c r="AT92" s="619"/>
      <c r="AU92" s="619"/>
      <c r="AV92" s="619"/>
      <c r="AW92" s="619"/>
      <c r="AX92" s="619"/>
      <c r="AY92" s="619"/>
      <c r="AZ92" s="619"/>
      <c r="BA92" s="619"/>
      <c r="BB92" s="619"/>
    </row>
    <row r="93" spans="1:54" x14ac:dyDescent="0.35">
      <c r="A93" s="1223"/>
      <c r="B93" s="619"/>
      <c r="C93" s="619"/>
      <c r="D93" s="619"/>
      <c r="E93" s="619"/>
      <c r="F93" s="619"/>
      <c r="G93" s="619"/>
      <c r="H93" s="619"/>
      <c r="I93" s="619"/>
      <c r="J93" s="619"/>
      <c r="K93" s="619"/>
      <c r="L93" s="619"/>
      <c r="M93" s="619"/>
      <c r="N93" s="619"/>
      <c r="O93" s="619"/>
      <c r="P93" s="619"/>
      <c r="Q93" s="619"/>
      <c r="R93" s="619"/>
      <c r="S93" s="619"/>
      <c r="T93" s="619"/>
      <c r="U93" s="619"/>
      <c r="V93" s="619"/>
      <c r="W93" s="619"/>
      <c r="X93" s="619"/>
      <c r="Y93" s="619"/>
      <c r="Z93" s="619"/>
      <c r="AA93" s="619"/>
      <c r="AB93" s="619"/>
      <c r="AC93" s="619"/>
      <c r="AD93" s="619"/>
      <c r="AE93" s="619"/>
      <c r="AF93" s="619"/>
      <c r="AG93" s="619"/>
      <c r="AH93" s="619"/>
      <c r="AI93" s="619"/>
      <c r="AJ93" s="619"/>
      <c r="AK93" s="619"/>
      <c r="AL93" s="619"/>
      <c r="AM93" s="619"/>
      <c r="AN93" s="619"/>
      <c r="AO93" s="619"/>
      <c r="AP93" s="619"/>
      <c r="AQ93" s="619"/>
      <c r="AR93" s="619"/>
      <c r="AS93" s="619"/>
      <c r="AT93" s="619"/>
      <c r="AU93" s="619"/>
      <c r="AV93" s="619"/>
      <c r="AW93" s="619"/>
      <c r="AX93" s="619"/>
      <c r="AY93" s="619"/>
      <c r="AZ93" s="619"/>
      <c r="BA93" s="619"/>
      <c r="BB93" s="619"/>
    </row>
    <row r="94" spans="1:54" x14ac:dyDescent="0.35">
      <c r="A94" s="1223"/>
      <c r="B94" s="619"/>
      <c r="C94" s="619"/>
      <c r="D94" s="619"/>
      <c r="E94" s="619"/>
      <c r="F94" s="619"/>
      <c r="G94" s="619"/>
      <c r="H94" s="619"/>
      <c r="I94" s="619"/>
      <c r="J94" s="619"/>
      <c r="K94" s="619"/>
      <c r="L94" s="619"/>
      <c r="M94" s="619"/>
      <c r="N94" s="619"/>
      <c r="O94" s="619"/>
      <c r="P94" s="619"/>
      <c r="Q94" s="619"/>
      <c r="R94" s="619"/>
      <c r="S94" s="619"/>
      <c r="T94" s="619"/>
      <c r="U94" s="619"/>
      <c r="V94" s="619"/>
      <c r="W94" s="619"/>
      <c r="X94" s="619"/>
      <c r="Y94" s="619"/>
      <c r="Z94" s="619"/>
      <c r="AA94" s="619"/>
      <c r="AB94" s="619"/>
      <c r="AC94" s="619"/>
      <c r="AD94" s="619"/>
      <c r="AE94" s="619"/>
      <c r="AF94" s="619"/>
      <c r="AG94" s="619"/>
      <c r="AH94" s="619"/>
      <c r="AI94" s="619"/>
      <c r="AJ94" s="619"/>
      <c r="AK94" s="619"/>
      <c r="AL94" s="619"/>
      <c r="AM94" s="619"/>
      <c r="AN94" s="619"/>
      <c r="AO94" s="619"/>
      <c r="AP94" s="619"/>
      <c r="AQ94" s="619"/>
      <c r="AR94" s="619"/>
      <c r="AS94" s="619"/>
      <c r="AT94" s="619"/>
      <c r="AU94" s="619"/>
      <c r="AV94" s="619"/>
      <c r="AW94" s="619"/>
      <c r="AX94" s="619"/>
      <c r="AY94" s="619"/>
      <c r="AZ94" s="619"/>
      <c r="BA94" s="619"/>
      <c r="BB94" s="619"/>
    </row>
    <row r="95" spans="1:54" x14ac:dyDescent="0.35">
      <c r="A95" s="1223"/>
      <c r="B95" s="619"/>
      <c r="C95" s="619"/>
      <c r="D95" s="619"/>
      <c r="E95" s="619"/>
      <c r="F95" s="619"/>
      <c r="G95" s="619"/>
      <c r="H95" s="619"/>
      <c r="I95" s="619"/>
      <c r="J95" s="619"/>
      <c r="K95" s="619"/>
      <c r="L95" s="619"/>
      <c r="M95" s="619"/>
      <c r="N95" s="619"/>
      <c r="O95" s="619"/>
      <c r="P95" s="619"/>
      <c r="Q95" s="619"/>
      <c r="R95" s="619"/>
      <c r="S95" s="619"/>
      <c r="T95" s="619"/>
      <c r="U95" s="619"/>
      <c r="V95" s="619"/>
      <c r="W95" s="619"/>
      <c r="X95" s="619"/>
      <c r="Y95" s="619"/>
      <c r="Z95" s="619"/>
      <c r="AA95" s="619"/>
      <c r="AB95" s="619"/>
      <c r="AC95" s="619"/>
      <c r="AD95" s="619"/>
      <c r="AE95" s="619"/>
      <c r="AF95" s="619"/>
      <c r="AG95" s="619"/>
      <c r="AH95" s="619"/>
      <c r="AI95" s="619"/>
      <c r="AJ95" s="619"/>
      <c r="AK95" s="619"/>
      <c r="AL95" s="619"/>
      <c r="AM95" s="619"/>
      <c r="AN95" s="619"/>
      <c r="AO95" s="619"/>
      <c r="AP95" s="619"/>
      <c r="AQ95" s="619"/>
      <c r="AR95" s="619"/>
      <c r="AS95" s="619"/>
      <c r="AT95" s="619"/>
      <c r="AU95" s="619"/>
      <c r="AV95" s="619"/>
      <c r="AW95" s="619"/>
      <c r="AX95" s="619"/>
      <c r="AY95" s="619"/>
      <c r="AZ95" s="619"/>
      <c r="BA95" s="619"/>
      <c r="BB95" s="619"/>
    </row>
    <row r="96" spans="1:54" x14ac:dyDescent="0.35">
      <c r="A96" s="1223"/>
      <c r="B96" s="619"/>
      <c r="C96" s="619"/>
      <c r="D96" s="619"/>
      <c r="E96" s="619"/>
      <c r="F96" s="619"/>
      <c r="G96" s="619"/>
      <c r="H96" s="619"/>
      <c r="I96" s="619"/>
      <c r="J96" s="619"/>
      <c r="K96" s="619"/>
      <c r="L96" s="619"/>
      <c r="M96" s="619"/>
      <c r="N96" s="619"/>
      <c r="O96" s="619"/>
      <c r="P96" s="619"/>
      <c r="Q96" s="619"/>
      <c r="R96" s="619"/>
      <c r="S96" s="619"/>
      <c r="T96" s="619"/>
      <c r="U96" s="619"/>
      <c r="V96" s="619"/>
      <c r="W96" s="619"/>
      <c r="X96" s="619"/>
      <c r="Y96" s="619"/>
      <c r="Z96" s="619"/>
      <c r="AA96" s="619"/>
      <c r="AB96" s="619"/>
      <c r="AC96" s="619"/>
      <c r="AD96" s="619"/>
      <c r="AE96" s="619"/>
      <c r="AF96" s="619"/>
      <c r="AG96" s="619"/>
      <c r="AH96" s="619"/>
      <c r="AI96" s="619"/>
      <c r="AJ96" s="619"/>
      <c r="AK96" s="619"/>
      <c r="AL96" s="619"/>
      <c r="AM96" s="619"/>
      <c r="AN96" s="619"/>
      <c r="AO96" s="619"/>
      <c r="AP96" s="619"/>
      <c r="AQ96" s="619"/>
      <c r="AR96" s="619"/>
      <c r="AS96" s="619"/>
      <c r="AT96" s="619"/>
      <c r="AU96" s="619"/>
      <c r="AV96" s="619"/>
      <c r="AW96" s="619"/>
      <c r="AX96" s="619"/>
      <c r="AY96" s="619"/>
      <c r="AZ96" s="619"/>
      <c r="BA96" s="619"/>
      <c r="BB96" s="619"/>
    </row>
    <row r="97" spans="1:54" x14ac:dyDescent="0.35">
      <c r="A97" s="1223"/>
      <c r="B97" s="619"/>
      <c r="C97" s="619"/>
      <c r="D97" s="619"/>
      <c r="E97" s="619"/>
      <c r="F97" s="619"/>
      <c r="G97" s="619"/>
      <c r="H97" s="619"/>
      <c r="I97" s="619"/>
      <c r="J97" s="619"/>
      <c r="K97" s="619"/>
      <c r="L97" s="619"/>
      <c r="M97" s="619"/>
      <c r="N97" s="619"/>
      <c r="O97" s="619"/>
      <c r="P97" s="619"/>
      <c r="Q97" s="619"/>
      <c r="R97" s="619"/>
      <c r="S97" s="619"/>
      <c r="T97" s="619"/>
      <c r="U97" s="619"/>
      <c r="V97" s="619"/>
      <c r="W97" s="619"/>
      <c r="X97" s="619"/>
      <c r="Y97" s="619"/>
      <c r="Z97" s="619"/>
      <c r="AA97" s="619"/>
      <c r="AB97" s="619"/>
      <c r="AC97" s="619"/>
      <c r="AD97" s="619"/>
      <c r="AE97" s="619"/>
      <c r="AF97" s="619"/>
      <c r="AG97" s="619"/>
      <c r="AH97" s="619"/>
      <c r="AI97" s="619"/>
      <c r="AJ97" s="619"/>
      <c r="AK97" s="619"/>
      <c r="AL97" s="619"/>
      <c r="AM97" s="619"/>
      <c r="AN97" s="619"/>
      <c r="AO97" s="619"/>
      <c r="AP97" s="619"/>
      <c r="AQ97" s="619"/>
      <c r="AR97" s="619"/>
      <c r="AS97" s="619"/>
      <c r="AT97" s="619"/>
      <c r="AU97" s="619"/>
      <c r="AV97" s="619"/>
      <c r="AW97" s="619"/>
      <c r="AX97" s="619"/>
      <c r="AY97" s="619"/>
      <c r="AZ97" s="619"/>
      <c r="BA97" s="619"/>
      <c r="BB97" s="619"/>
    </row>
    <row r="98" spans="1:54" x14ac:dyDescent="0.35">
      <c r="A98" s="1223"/>
      <c r="B98" s="619"/>
      <c r="C98" s="619"/>
      <c r="D98" s="619"/>
      <c r="E98" s="619"/>
      <c r="F98" s="619"/>
      <c r="G98" s="619"/>
      <c r="H98" s="619"/>
      <c r="I98" s="619"/>
      <c r="J98" s="619"/>
      <c r="K98" s="619"/>
      <c r="L98" s="619"/>
      <c r="M98" s="619"/>
      <c r="N98" s="619"/>
      <c r="O98" s="619"/>
      <c r="P98" s="619"/>
      <c r="Q98" s="619"/>
      <c r="R98" s="619"/>
      <c r="S98" s="619"/>
      <c r="T98" s="619"/>
      <c r="U98" s="619"/>
      <c r="V98" s="619"/>
      <c r="W98" s="619"/>
      <c r="X98" s="619"/>
      <c r="Y98" s="619"/>
      <c r="Z98" s="619"/>
      <c r="AA98" s="619"/>
      <c r="AB98" s="619"/>
      <c r="AC98" s="619"/>
      <c r="AD98" s="619"/>
      <c r="AE98" s="619"/>
      <c r="AF98" s="619"/>
      <c r="AG98" s="619"/>
      <c r="AH98" s="619"/>
      <c r="AI98" s="619"/>
      <c r="AJ98" s="619"/>
      <c r="AK98" s="619"/>
      <c r="AL98" s="619"/>
      <c r="AM98" s="619"/>
      <c r="AN98" s="619"/>
      <c r="AO98" s="619"/>
      <c r="AP98" s="619"/>
      <c r="AQ98" s="619"/>
      <c r="AR98" s="619"/>
      <c r="AS98" s="619"/>
      <c r="AT98" s="619"/>
      <c r="AU98" s="619"/>
      <c r="AV98" s="619"/>
      <c r="AW98" s="619"/>
      <c r="AX98" s="619"/>
      <c r="AY98" s="619"/>
      <c r="AZ98" s="619"/>
      <c r="BA98" s="619"/>
      <c r="BB98" s="619"/>
    </row>
    <row r="99" spans="1:54" x14ac:dyDescent="0.35">
      <c r="A99" s="1223"/>
      <c r="B99" s="619"/>
      <c r="C99" s="619"/>
      <c r="D99" s="619"/>
      <c r="E99" s="619"/>
      <c r="F99" s="619"/>
      <c r="G99" s="619"/>
      <c r="H99" s="619"/>
      <c r="I99" s="619"/>
      <c r="J99" s="619"/>
      <c r="K99" s="619"/>
      <c r="L99" s="619"/>
      <c r="M99" s="619"/>
      <c r="N99" s="619"/>
      <c r="O99" s="619"/>
      <c r="P99" s="619"/>
      <c r="Q99" s="619"/>
      <c r="R99" s="619"/>
      <c r="S99" s="619"/>
      <c r="T99" s="619"/>
      <c r="U99" s="619"/>
      <c r="V99" s="619"/>
      <c r="W99" s="619"/>
      <c r="X99" s="619"/>
      <c r="Y99" s="619"/>
      <c r="Z99" s="619"/>
      <c r="AA99" s="619"/>
      <c r="AB99" s="619"/>
      <c r="AC99" s="619"/>
      <c r="AD99" s="619"/>
      <c r="AE99" s="619"/>
      <c r="AF99" s="619"/>
      <c r="AG99" s="619"/>
      <c r="AH99" s="619"/>
      <c r="AI99" s="619"/>
      <c r="AJ99" s="619"/>
      <c r="AK99" s="619"/>
      <c r="AL99" s="619"/>
      <c r="AM99" s="619"/>
      <c r="AN99" s="619"/>
      <c r="AO99" s="619"/>
      <c r="AP99" s="619"/>
      <c r="AQ99" s="619"/>
      <c r="AR99" s="619"/>
      <c r="AS99" s="619"/>
      <c r="AT99" s="619"/>
      <c r="AU99" s="619"/>
      <c r="AV99" s="619"/>
      <c r="AW99" s="619"/>
      <c r="AX99" s="619"/>
      <c r="AY99" s="619"/>
      <c r="AZ99" s="619"/>
      <c r="BA99" s="619"/>
      <c r="BB99" s="619"/>
    </row>
    <row r="100" spans="1:54" x14ac:dyDescent="0.35">
      <c r="A100" s="1223"/>
      <c r="B100" s="619"/>
      <c r="C100" s="619"/>
      <c r="D100" s="619"/>
      <c r="E100" s="619"/>
      <c r="F100" s="619"/>
      <c r="G100" s="619"/>
      <c r="H100" s="619"/>
      <c r="I100" s="619"/>
      <c r="J100" s="619"/>
      <c r="K100" s="619"/>
      <c r="L100" s="619"/>
      <c r="M100" s="619"/>
      <c r="N100" s="619"/>
      <c r="O100" s="619"/>
      <c r="P100" s="619"/>
      <c r="Q100" s="619"/>
      <c r="R100" s="619"/>
      <c r="S100" s="619"/>
      <c r="T100" s="619"/>
      <c r="U100" s="619"/>
      <c r="V100" s="619"/>
      <c r="W100" s="619"/>
      <c r="X100" s="619"/>
      <c r="Y100" s="619"/>
      <c r="Z100" s="619"/>
      <c r="AA100" s="619"/>
      <c r="AB100" s="619"/>
      <c r="AC100" s="619"/>
      <c r="AD100" s="619"/>
      <c r="AE100" s="619"/>
      <c r="AF100" s="619"/>
      <c r="AG100" s="619"/>
      <c r="AH100" s="619"/>
      <c r="AI100" s="619"/>
      <c r="AJ100" s="619"/>
      <c r="AK100" s="619"/>
      <c r="AL100" s="619"/>
      <c r="AM100" s="619"/>
      <c r="AN100" s="619"/>
      <c r="AO100" s="619"/>
      <c r="AP100" s="619"/>
      <c r="AQ100" s="619"/>
      <c r="AR100" s="619"/>
      <c r="AS100" s="619"/>
      <c r="AT100" s="619"/>
      <c r="AU100" s="619"/>
      <c r="AV100" s="619"/>
      <c r="AW100" s="619"/>
      <c r="AX100" s="619"/>
      <c r="AY100" s="619"/>
      <c r="AZ100" s="619"/>
      <c r="BA100" s="619"/>
      <c r="BB100" s="619"/>
    </row>
    <row r="101" spans="1:54" x14ac:dyDescent="0.35">
      <c r="A101" s="1223"/>
      <c r="B101" s="619"/>
      <c r="C101" s="619"/>
      <c r="D101" s="619"/>
      <c r="E101" s="619"/>
      <c r="F101" s="619"/>
      <c r="G101" s="619"/>
      <c r="H101" s="619"/>
      <c r="I101" s="619"/>
      <c r="J101" s="619"/>
      <c r="K101" s="619"/>
      <c r="L101" s="619"/>
      <c r="M101" s="619"/>
      <c r="N101" s="619"/>
      <c r="O101" s="619"/>
      <c r="P101" s="619"/>
      <c r="Q101" s="619"/>
      <c r="R101" s="619"/>
      <c r="S101" s="619"/>
      <c r="T101" s="619"/>
      <c r="U101" s="619"/>
      <c r="V101" s="619"/>
      <c r="W101" s="619"/>
      <c r="X101" s="619"/>
      <c r="Y101" s="619"/>
      <c r="Z101" s="619"/>
      <c r="AA101" s="619"/>
      <c r="AB101" s="619"/>
      <c r="AC101" s="619"/>
      <c r="AD101" s="619"/>
      <c r="AE101" s="619"/>
      <c r="AF101" s="619"/>
      <c r="AG101" s="619"/>
      <c r="AH101" s="619"/>
      <c r="AI101" s="619"/>
      <c r="AJ101" s="619"/>
      <c r="AK101" s="619"/>
      <c r="AL101" s="619"/>
      <c r="AM101" s="619"/>
      <c r="AN101" s="619"/>
      <c r="AO101" s="619"/>
      <c r="AP101" s="619"/>
      <c r="AQ101" s="619"/>
      <c r="AR101" s="619"/>
      <c r="AS101" s="619"/>
      <c r="AT101" s="619"/>
      <c r="AU101" s="619"/>
      <c r="AV101" s="619"/>
      <c r="AW101" s="619"/>
      <c r="AX101" s="619"/>
      <c r="AY101" s="619"/>
      <c r="AZ101" s="619"/>
      <c r="BA101" s="619"/>
      <c r="BB101" s="619"/>
    </row>
    <row r="102" spans="1:54" x14ac:dyDescent="0.35">
      <c r="A102" s="1223"/>
      <c r="B102" s="619"/>
      <c r="C102" s="619"/>
      <c r="D102" s="619"/>
      <c r="E102" s="619"/>
      <c r="F102" s="619"/>
      <c r="G102" s="619"/>
      <c r="H102" s="619"/>
      <c r="I102" s="619"/>
      <c r="J102" s="619"/>
      <c r="K102" s="619"/>
      <c r="L102" s="619"/>
      <c r="M102" s="619"/>
      <c r="N102" s="619"/>
      <c r="O102" s="619"/>
      <c r="P102" s="619"/>
      <c r="Q102" s="619"/>
      <c r="R102" s="619"/>
      <c r="S102" s="619"/>
      <c r="T102" s="619"/>
      <c r="U102" s="619"/>
      <c r="V102" s="619"/>
      <c r="W102" s="619"/>
      <c r="X102" s="619"/>
      <c r="Y102" s="619"/>
      <c r="Z102" s="619"/>
      <c r="AA102" s="619"/>
      <c r="AB102" s="619"/>
      <c r="AC102" s="619"/>
      <c r="AD102" s="619"/>
      <c r="AE102" s="619"/>
      <c r="AF102" s="619"/>
      <c r="AG102" s="619"/>
      <c r="AH102" s="619"/>
      <c r="AI102" s="619"/>
      <c r="AJ102" s="619"/>
      <c r="AK102" s="619"/>
      <c r="AL102" s="619"/>
      <c r="AM102" s="619"/>
      <c r="AN102" s="619"/>
      <c r="AO102" s="619"/>
      <c r="AP102" s="619"/>
      <c r="AQ102" s="619"/>
      <c r="AR102" s="619"/>
      <c r="AS102" s="619"/>
      <c r="AT102" s="619"/>
      <c r="AU102" s="619"/>
      <c r="AV102" s="619"/>
      <c r="AW102" s="619"/>
      <c r="AX102" s="619"/>
      <c r="AY102" s="619"/>
      <c r="AZ102" s="619"/>
      <c r="BA102" s="619"/>
      <c r="BB102" s="619"/>
    </row>
    <row r="103" spans="1:54" x14ac:dyDescent="0.35">
      <c r="A103" s="1223"/>
      <c r="B103" s="619"/>
      <c r="C103" s="619"/>
      <c r="D103" s="619"/>
      <c r="E103" s="619"/>
      <c r="F103" s="619"/>
      <c r="G103" s="619"/>
      <c r="H103" s="619"/>
      <c r="I103" s="619"/>
      <c r="J103" s="619"/>
      <c r="K103" s="619"/>
      <c r="L103" s="619"/>
      <c r="M103" s="619"/>
      <c r="N103" s="619"/>
      <c r="O103" s="619"/>
      <c r="P103" s="619"/>
      <c r="Q103" s="619"/>
      <c r="R103" s="619"/>
      <c r="S103" s="619"/>
      <c r="T103" s="619"/>
      <c r="U103" s="619"/>
      <c r="V103" s="619"/>
      <c r="W103" s="619"/>
      <c r="X103" s="619"/>
      <c r="Y103" s="619"/>
      <c r="Z103" s="619"/>
      <c r="AA103" s="619"/>
      <c r="AB103" s="619"/>
      <c r="AC103" s="619"/>
      <c r="AD103" s="619"/>
      <c r="AE103" s="619"/>
      <c r="AF103" s="619"/>
      <c r="AG103" s="619"/>
      <c r="AH103" s="619"/>
      <c r="AI103" s="619"/>
      <c r="AJ103" s="619"/>
      <c r="AK103" s="619"/>
      <c r="AL103" s="619"/>
      <c r="AM103" s="619"/>
      <c r="AN103" s="619"/>
      <c r="AO103" s="619"/>
      <c r="AP103" s="619"/>
      <c r="AQ103" s="619"/>
      <c r="AR103" s="619"/>
      <c r="AS103" s="619"/>
      <c r="AT103" s="619"/>
      <c r="AU103" s="619"/>
      <c r="AV103" s="619"/>
      <c r="AW103" s="619"/>
      <c r="AX103" s="619"/>
      <c r="AY103" s="619"/>
      <c r="AZ103" s="619"/>
      <c r="BA103" s="619"/>
      <c r="BB103" s="619"/>
    </row>
    <row r="104" spans="1:54" x14ac:dyDescent="0.35">
      <c r="A104" s="1223"/>
      <c r="B104" s="619"/>
      <c r="C104" s="619"/>
      <c r="D104" s="619"/>
      <c r="E104" s="619"/>
      <c r="F104" s="619"/>
      <c r="G104" s="619"/>
      <c r="H104" s="619"/>
      <c r="I104" s="619"/>
      <c r="J104" s="619"/>
      <c r="K104" s="619"/>
      <c r="L104" s="619"/>
      <c r="M104" s="619"/>
      <c r="N104" s="619"/>
      <c r="O104" s="619"/>
      <c r="P104" s="619"/>
      <c r="Q104" s="619"/>
      <c r="R104" s="619"/>
      <c r="S104" s="619"/>
      <c r="T104" s="619"/>
      <c r="U104" s="619"/>
      <c r="V104" s="619"/>
      <c r="W104" s="619"/>
      <c r="X104" s="619"/>
      <c r="Y104" s="619"/>
      <c r="Z104" s="619"/>
      <c r="AA104" s="619"/>
      <c r="AB104" s="619"/>
      <c r="AC104" s="619"/>
      <c r="AD104" s="619"/>
      <c r="AE104" s="619"/>
      <c r="AF104" s="619"/>
      <c r="AG104" s="619"/>
      <c r="AH104" s="619"/>
      <c r="AI104" s="619"/>
      <c r="AJ104" s="619"/>
      <c r="AK104" s="619"/>
      <c r="AL104" s="619"/>
      <c r="AM104" s="619"/>
      <c r="AN104" s="619"/>
      <c r="AO104" s="619"/>
      <c r="AP104" s="619"/>
      <c r="AQ104" s="619"/>
      <c r="AR104" s="619"/>
      <c r="AS104" s="619"/>
      <c r="AT104" s="619"/>
      <c r="AU104" s="619"/>
      <c r="AV104" s="619"/>
      <c r="AW104" s="619"/>
      <c r="AX104" s="619"/>
      <c r="AY104" s="619"/>
      <c r="AZ104" s="619"/>
      <c r="BA104" s="619"/>
      <c r="BB104" s="619"/>
    </row>
    <row r="105" spans="1:54" x14ac:dyDescent="0.35">
      <c r="A105" s="1223"/>
      <c r="B105" s="619"/>
      <c r="C105" s="619"/>
      <c r="D105" s="619"/>
      <c r="E105" s="619"/>
      <c r="F105" s="619"/>
      <c r="G105" s="619"/>
      <c r="H105" s="619"/>
      <c r="I105" s="619"/>
      <c r="J105" s="619"/>
      <c r="K105" s="619"/>
      <c r="L105" s="619"/>
      <c r="M105" s="619"/>
      <c r="N105" s="619"/>
      <c r="O105" s="619"/>
      <c r="P105" s="619"/>
      <c r="Q105" s="619"/>
      <c r="R105" s="619"/>
      <c r="S105" s="619"/>
      <c r="T105" s="619"/>
      <c r="U105" s="619"/>
      <c r="V105" s="619"/>
      <c r="W105" s="619"/>
      <c r="X105" s="619"/>
      <c r="Y105" s="619"/>
      <c r="Z105" s="619"/>
      <c r="AA105" s="619"/>
      <c r="AB105" s="619"/>
      <c r="AC105" s="619"/>
      <c r="AD105" s="619"/>
      <c r="AE105" s="619"/>
      <c r="AF105" s="619"/>
      <c r="AG105" s="619"/>
      <c r="AH105" s="619"/>
      <c r="AI105" s="619"/>
      <c r="AJ105" s="619"/>
      <c r="AK105" s="619"/>
      <c r="AL105" s="619"/>
      <c r="AM105" s="619"/>
      <c r="AN105" s="619"/>
      <c r="AO105" s="619"/>
      <c r="AP105" s="619"/>
      <c r="AQ105" s="619"/>
      <c r="AR105" s="619"/>
      <c r="AS105" s="619"/>
      <c r="AT105" s="619"/>
      <c r="AU105" s="619"/>
      <c r="AV105" s="619"/>
      <c r="AW105" s="619"/>
      <c r="AX105" s="619"/>
      <c r="AY105" s="619"/>
      <c r="AZ105" s="619"/>
      <c r="BA105" s="619"/>
      <c r="BB105" s="619"/>
    </row>
    <row r="106" spans="1:54" x14ac:dyDescent="0.35">
      <c r="A106" s="1223"/>
      <c r="B106" s="619"/>
      <c r="C106" s="619"/>
      <c r="D106" s="619"/>
      <c r="E106" s="619"/>
      <c r="F106" s="619"/>
      <c r="G106" s="619"/>
      <c r="H106" s="619"/>
      <c r="I106" s="619"/>
      <c r="J106" s="619"/>
      <c r="K106" s="619"/>
      <c r="L106" s="619"/>
      <c r="M106" s="619"/>
      <c r="N106" s="619"/>
      <c r="O106" s="619"/>
      <c r="P106" s="619"/>
      <c r="Q106" s="619"/>
      <c r="R106" s="619"/>
      <c r="S106" s="619"/>
      <c r="T106" s="619"/>
      <c r="U106" s="619"/>
      <c r="V106" s="619"/>
      <c r="W106" s="619"/>
      <c r="X106" s="619"/>
      <c r="Y106" s="619"/>
      <c r="Z106" s="619"/>
      <c r="AA106" s="619"/>
      <c r="AB106" s="619"/>
      <c r="AC106" s="619"/>
      <c r="AD106" s="619"/>
      <c r="AE106" s="619"/>
      <c r="AF106" s="619"/>
      <c r="AG106" s="619"/>
      <c r="AH106" s="619"/>
      <c r="AI106" s="619"/>
      <c r="AJ106" s="619"/>
      <c r="AK106" s="619"/>
      <c r="AL106" s="619"/>
      <c r="AM106" s="619"/>
      <c r="AN106" s="619"/>
      <c r="AO106" s="619"/>
      <c r="AP106" s="619"/>
      <c r="AQ106" s="619"/>
      <c r="AR106" s="619"/>
      <c r="AS106" s="619"/>
      <c r="AT106" s="619"/>
      <c r="AU106" s="619"/>
      <c r="AV106" s="619"/>
      <c r="AW106" s="619"/>
      <c r="AX106" s="619"/>
      <c r="AY106" s="619"/>
      <c r="AZ106" s="619"/>
      <c r="BA106" s="619"/>
      <c r="BB106" s="619"/>
    </row>
    <row r="107" spans="1:54" x14ac:dyDescent="0.35">
      <c r="A107" s="1223"/>
      <c r="B107" s="619"/>
      <c r="C107" s="619"/>
      <c r="D107" s="619"/>
      <c r="E107" s="619"/>
      <c r="F107" s="619"/>
      <c r="G107" s="619"/>
      <c r="H107" s="619"/>
      <c r="I107" s="619"/>
      <c r="J107" s="619"/>
      <c r="K107" s="619"/>
      <c r="L107" s="619"/>
      <c r="M107" s="619"/>
      <c r="N107" s="619"/>
      <c r="O107" s="619"/>
      <c r="P107" s="619"/>
      <c r="Q107" s="619"/>
      <c r="R107" s="619"/>
      <c r="S107" s="619"/>
      <c r="T107" s="619"/>
      <c r="U107" s="619"/>
      <c r="V107" s="619"/>
      <c r="W107" s="619"/>
      <c r="X107" s="619"/>
      <c r="Y107" s="619"/>
      <c r="Z107" s="619"/>
      <c r="AA107" s="619"/>
      <c r="AB107" s="619"/>
      <c r="AC107" s="619"/>
      <c r="AD107" s="619"/>
      <c r="AE107" s="619"/>
      <c r="AF107" s="619"/>
      <c r="AG107" s="619"/>
      <c r="AH107" s="619"/>
      <c r="AI107" s="619"/>
      <c r="AJ107" s="619"/>
      <c r="AK107" s="619"/>
      <c r="AL107" s="619"/>
      <c r="AM107" s="619"/>
      <c r="AN107" s="619"/>
      <c r="AO107" s="619"/>
      <c r="AP107" s="619"/>
      <c r="AQ107" s="619"/>
      <c r="AR107" s="619"/>
      <c r="AS107" s="619"/>
      <c r="AT107" s="619"/>
      <c r="AU107" s="619"/>
      <c r="AV107" s="619"/>
      <c r="AW107" s="619"/>
      <c r="AX107" s="619"/>
      <c r="AY107" s="619"/>
      <c r="AZ107" s="619"/>
      <c r="BA107" s="619"/>
      <c r="BB107" s="619"/>
    </row>
    <row r="108" spans="1:54" x14ac:dyDescent="0.35">
      <c r="A108" s="1223"/>
      <c r="B108" s="619"/>
      <c r="C108" s="619"/>
      <c r="D108" s="619"/>
      <c r="E108" s="619"/>
      <c r="F108" s="619"/>
      <c r="G108" s="619"/>
      <c r="H108" s="619"/>
      <c r="I108" s="619"/>
      <c r="J108" s="619"/>
      <c r="K108" s="619"/>
      <c r="L108" s="619"/>
      <c r="M108" s="619"/>
      <c r="N108" s="619"/>
      <c r="O108" s="619"/>
      <c r="P108" s="619"/>
      <c r="Q108" s="619"/>
      <c r="R108" s="619"/>
      <c r="S108" s="619"/>
      <c r="T108" s="619"/>
      <c r="U108" s="619"/>
      <c r="V108" s="619"/>
      <c r="W108" s="619"/>
      <c r="X108" s="619"/>
      <c r="Y108" s="619"/>
      <c r="Z108" s="619"/>
      <c r="AA108" s="619"/>
      <c r="AB108" s="619"/>
      <c r="AC108" s="619"/>
      <c r="AD108" s="619"/>
      <c r="AE108" s="619"/>
      <c r="AF108" s="619"/>
      <c r="AG108" s="619"/>
      <c r="AH108" s="619"/>
      <c r="AI108" s="619"/>
      <c r="AJ108" s="619"/>
      <c r="AK108" s="619"/>
      <c r="AL108" s="619"/>
      <c r="AM108" s="619"/>
      <c r="AN108" s="619"/>
      <c r="AO108" s="619"/>
      <c r="AP108" s="619"/>
      <c r="AQ108" s="619"/>
      <c r="AR108" s="619"/>
      <c r="AS108" s="619"/>
      <c r="AT108" s="619"/>
      <c r="AU108" s="619"/>
      <c r="AV108" s="619"/>
      <c r="AW108" s="619"/>
      <c r="AX108" s="619"/>
      <c r="AY108" s="619"/>
      <c r="AZ108" s="619"/>
      <c r="BA108" s="619"/>
      <c r="BB108" s="619"/>
    </row>
    <row r="109" spans="1:54" x14ac:dyDescent="0.35">
      <c r="A109" s="1223"/>
      <c r="B109" s="619"/>
      <c r="C109" s="619"/>
      <c r="D109" s="619"/>
      <c r="E109" s="619"/>
      <c r="F109" s="619"/>
      <c r="G109" s="619"/>
      <c r="H109" s="619"/>
      <c r="I109" s="619"/>
      <c r="J109" s="619"/>
      <c r="K109" s="619"/>
      <c r="L109" s="619"/>
      <c r="M109" s="619"/>
      <c r="N109" s="619"/>
      <c r="O109" s="619"/>
      <c r="P109" s="619"/>
      <c r="Q109" s="619"/>
      <c r="R109" s="619"/>
      <c r="S109" s="619"/>
      <c r="T109" s="619"/>
      <c r="U109" s="619"/>
      <c r="V109" s="619"/>
      <c r="W109" s="619"/>
      <c r="X109" s="619"/>
      <c r="Y109" s="619"/>
      <c r="Z109" s="619"/>
      <c r="AA109" s="619"/>
      <c r="AB109" s="619"/>
      <c r="AC109" s="619"/>
      <c r="AD109" s="619"/>
      <c r="AE109" s="619"/>
      <c r="AF109" s="619"/>
      <c r="AG109" s="619"/>
      <c r="AH109" s="619"/>
      <c r="AI109" s="619"/>
      <c r="AJ109" s="619"/>
      <c r="AK109" s="619"/>
      <c r="AL109" s="619"/>
      <c r="AM109" s="619"/>
      <c r="AN109" s="619"/>
      <c r="AO109" s="619"/>
      <c r="AP109" s="619"/>
      <c r="AQ109" s="619"/>
      <c r="AR109" s="619"/>
      <c r="AS109" s="619"/>
      <c r="AT109" s="619"/>
      <c r="AU109" s="619"/>
      <c r="AV109" s="619"/>
      <c r="AW109" s="619"/>
      <c r="AX109" s="619"/>
      <c r="AY109" s="619"/>
      <c r="AZ109" s="619"/>
      <c r="BA109" s="619"/>
      <c r="BB109" s="619"/>
    </row>
    <row r="110" spans="1:54" x14ac:dyDescent="0.35">
      <c r="A110" s="1223"/>
      <c r="B110" s="619"/>
      <c r="C110" s="619"/>
      <c r="D110" s="619"/>
      <c r="E110" s="619"/>
      <c r="F110" s="619"/>
      <c r="G110" s="619"/>
      <c r="H110" s="619"/>
      <c r="I110" s="619"/>
      <c r="J110" s="619"/>
      <c r="K110" s="619"/>
      <c r="L110" s="619"/>
      <c r="M110" s="619"/>
      <c r="N110" s="619"/>
      <c r="O110" s="619"/>
      <c r="P110" s="619"/>
      <c r="Q110" s="619"/>
      <c r="R110" s="619"/>
      <c r="S110" s="619"/>
      <c r="T110" s="619"/>
      <c r="U110" s="619"/>
      <c r="V110" s="619"/>
      <c r="W110" s="619"/>
      <c r="X110" s="619"/>
      <c r="Y110" s="619"/>
      <c r="Z110" s="619"/>
      <c r="AA110" s="619"/>
      <c r="AB110" s="619"/>
      <c r="AC110" s="619"/>
      <c r="AD110" s="619"/>
      <c r="AE110" s="619"/>
      <c r="AF110" s="619"/>
      <c r="AG110" s="619"/>
      <c r="AH110" s="619"/>
      <c r="AI110" s="619"/>
      <c r="AJ110" s="619"/>
      <c r="AK110" s="619"/>
      <c r="AL110" s="619"/>
      <c r="AM110" s="619"/>
      <c r="AN110" s="619"/>
      <c r="AO110" s="619"/>
      <c r="AP110" s="619"/>
      <c r="AQ110" s="619"/>
      <c r="AR110" s="619"/>
      <c r="AS110" s="619"/>
      <c r="AT110" s="619"/>
      <c r="AU110" s="619"/>
      <c r="AV110" s="619"/>
      <c r="AW110" s="619"/>
      <c r="AX110" s="619"/>
      <c r="AY110" s="619"/>
      <c r="AZ110" s="619"/>
      <c r="BA110" s="619"/>
      <c r="BB110" s="619"/>
    </row>
    <row r="111" spans="1:54" x14ac:dyDescent="0.35">
      <c r="A111" s="1223"/>
      <c r="B111" s="619"/>
      <c r="C111" s="619"/>
      <c r="D111" s="619"/>
      <c r="E111" s="619"/>
      <c r="F111" s="619"/>
      <c r="G111" s="619"/>
      <c r="H111" s="619"/>
      <c r="I111" s="619"/>
      <c r="J111" s="619"/>
      <c r="K111" s="619"/>
      <c r="L111" s="619"/>
      <c r="M111" s="619"/>
      <c r="N111" s="619"/>
      <c r="O111" s="619"/>
      <c r="P111" s="619"/>
      <c r="Q111" s="619"/>
      <c r="R111" s="619"/>
      <c r="S111" s="619"/>
      <c r="T111" s="619"/>
      <c r="U111" s="619"/>
      <c r="V111" s="619"/>
      <c r="W111" s="619"/>
      <c r="X111" s="619"/>
      <c r="Y111" s="619"/>
      <c r="Z111" s="619"/>
      <c r="AA111" s="619"/>
      <c r="AB111" s="619"/>
      <c r="AC111" s="619"/>
      <c r="AD111" s="619"/>
      <c r="AE111" s="619"/>
      <c r="AF111" s="619"/>
      <c r="AG111" s="619"/>
      <c r="AH111" s="619"/>
      <c r="AI111" s="619"/>
      <c r="AJ111" s="619"/>
      <c r="AK111" s="619"/>
      <c r="AL111" s="619"/>
      <c r="AM111" s="619"/>
      <c r="AN111" s="619"/>
      <c r="AO111" s="619"/>
      <c r="AP111" s="619"/>
      <c r="AQ111" s="619"/>
      <c r="AR111" s="619"/>
      <c r="AS111" s="619"/>
      <c r="AT111" s="619"/>
      <c r="AU111" s="619"/>
      <c r="AV111" s="619"/>
      <c r="AW111" s="619"/>
      <c r="AX111" s="619"/>
      <c r="AY111" s="619"/>
      <c r="AZ111" s="619"/>
      <c r="BA111" s="619"/>
      <c r="BB111" s="619"/>
    </row>
    <row r="112" spans="1:54" x14ac:dyDescent="0.35">
      <c r="A112" s="1223"/>
      <c r="B112" s="619"/>
      <c r="C112" s="619"/>
      <c r="D112" s="619"/>
      <c r="E112" s="619"/>
      <c r="F112" s="619"/>
      <c r="G112" s="619"/>
      <c r="H112" s="619"/>
      <c r="I112" s="619"/>
      <c r="J112" s="619"/>
      <c r="K112" s="619"/>
      <c r="L112" s="619"/>
      <c r="M112" s="619"/>
      <c r="N112" s="619"/>
      <c r="O112" s="619"/>
      <c r="P112" s="619"/>
      <c r="Q112" s="619"/>
      <c r="R112" s="619"/>
      <c r="S112" s="619"/>
      <c r="T112" s="619"/>
      <c r="U112" s="619"/>
      <c r="V112" s="619"/>
      <c r="W112" s="619"/>
      <c r="X112" s="619"/>
      <c r="Y112" s="619"/>
      <c r="Z112" s="619"/>
      <c r="AA112" s="619"/>
      <c r="AB112" s="619"/>
      <c r="AC112" s="619"/>
      <c r="AD112" s="619"/>
      <c r="AE112" s="619"/>
      <c r="AF112" s="619"/>
      <c r="AG112" s="619"/>
      <c r="AH112" s="619"/>
      <c r="AI112" s="619"/>
      <c r="AJ112" s="619"/>
      <c r="AK112" s="619"/>
      <c r="AL112" s="619"/>
      <c r="AM112" s="619"/>
      <c r="AN112" s="619"/>
      <c r="AO112" s="619"/>
      <c r="AP112" s="619"/>
      <c r="AQ112" s="619"/>
      <c r="AR112" s="619"/>
      <c r="AS112" s="619"/>
      <c r="AT112" s="619"/>
      <c r="AU112" s="619"/>
      <c r="AV112" s="619"/>
      <c r="AW112" s="619"/>
      <c r="AX112" s="619"/>
      <c r="AY112" s="619"/>
      <c r="AZ112" s="619"/>
      <c r="BA112" s="619"/>
      <c r="BB112" s="619"/>
    </row>
    <row r="113" spans="1:54" x14ac:dyDescent="0.35">
      <c r="A113" s="1223"/>
      <c r="B113" s="619"/>
      <c r="C113" s="619"/>
      <c r="D113" s="619"/>
      <c r="E113" s="619"/>
      <c r="F113" s="619"/>
      <c r="G113" s="619"/>
      <c r="H113" s="619"/>
      <c r="I113" s="619"/>
      <c r="J113" s="619"/>
      <c r="K113" s="619"/>
      <c r="L113" s="619"/>
      <c r="M113" s="619"/>
      <c r="N113" s="619"/>
      <c r="O113" s="619"/>
      <c r="P113" s="619"/>
      <c r="Q113" s="619"/>
      <c r="R113" s="619"/>
      <c r="S113" s="619"/>
      <c r="T113" s="619"/>
      <c r="U113" s="619"/>
      <c r="V113" s="619"/>
      <c r="W113" s="619"/>
      <c r="X113" s="619"/>
      <c r="Y113" s="619"/>
      <c r="Z113" s="619"/>
      <c r="AA113" s="619"/>
      <c r="AB113" s="619"/>
      <c r="AC113" s="619"/>
      <c r="AD113" s="619"/>
      <c r="AE113" s="619"/>
      <c r="AF113" s="619"/>
      <c r="AG113" s="619"/>
      <c r="AH113" s="619"/>
      <c r="AI113" s="619"/>
      <c r="AJ113" s="619"/>
      <c r="AK113" s="619"/>
      <c r="AL113" s="619"/>
      <c r="AM113" s="619"/>
      <c r="AN113" s="619"/>
      <c r="AO113" s="619"/>
      <c r="AP113" s="619"/>
      <c r="AQ113" s="619"/>
      <c r="AR113" s="619"/>
      <c r="AS113" s="619"/>
      <c r="AT113" s="619"/>
      <c r="AU113" s="619"/>
      <c r="AV113" s="619"/>
      <c r="AW113" s="619"/>
      <c r="AX113" s="619"/>
      <c r="AY113" s="619"/>
      <c r="AZ113" s="619"/>
      <c r="BA113" s="619"/>
      <c r="BB113" s="619"/>
    </row>
    <row r="114" spans="1:54" x14ac:dyDescent="0.35">
      <c r="A114" s="1223"/>
      <c r="B114" s="619"/>
      <c r="C114" s="619"/>
      <c r="D114" s="619"/>
      <c r="E114" s="619"/>
      <c r="F114" s="619"/>
      <c r="G114" s="619"/>
      <c r="H114" s="619"/>
      <c r="I114" s="619"/>
      <c r="J114" s="619"/>
      <c r="K114" s="619"/>
      <c r="L114" s="619"/>
      <c r="M114" s="619"/>
      <c r="N114" s="619"/>
      <c r="O114" s="619"/>
      <c r="P114" s="619"/>
      <c r="Q114" s="619"/>
      <c r="R114" s="619"/>
      <c r="S114" s="619"/>
      <c r="T114" s="619"/>
      <c r="U114" s="619"/>
      <c r="V114" s="619"/>
      <c r="W114" s="619"/>
      <c r="X114" s="619"/>
      <c r="Y114" s="619"/>
      <c r="Z114" s="619"/>
      <c r="AA114" s="619"/>
      <c r="AB114" s="619"/>
      <c r="AC114" s="619"/>
      <c r="AD114" s="619"/>
      <c r="AE114" s="619"/>
      <c r="AF114" s="619"/>
      <c r="AG114" s="619"/>
      <c r="AH114" s="619"/>
      <c r="AI114" s="619"/>
      <c r="AJ114" s="619"/>
      <c r="AK114" s="619"/>
      <c r="AL114" s="619"/>
      <c r="AM114" s="619"/>
      <c r="AN114" s="619"/>
      <c r="AO114" s="619"/>
      <c r="AP114" s="619"/>
      <c r="AQ114" s="619"/>
      <c r="AR114" s="619"/>
      <c r="AS114" s="619"/>
      <c r="AT114" s="619"/>
      <c r="AU114" s="619"/>
      <c r="AV114" s="619"/>
      <c r="AW114" s="619"/>
      <c r="AX114" s="619"/>
      <c r="AY114" s="619"/>
      <c r="AZ114" s="619"/>
      <c r="BA114" s="619"/>
      <c r="BB114" s="619"/>
    </row>
    <row r="115" spans="1:54" x14ac:dyDescent="0.35">
      <c r="A115" s="1223"/>
      <c r="B115" s="619"/>
      <c r="C115" s="619"/>
      <c r="D115" s="619"/>
      <c r="E115" s="619"/>
      <c r="F115" s="619"/>
      <c r="G115" s="619"/>
      <c r="H115" s="619"/>
      <c r="I115" s="619"/>
      <c r="J115" s="619"/>
      <c r="K115" s="619"/>
      <c r="L115" s="619"/>
      <c r="M115" s="619"/>
      <c r="N115" s="619"/>
      <c r="O115" s="619"/>
      <c r="P115" s="619"/>
      <c r="Q115" s="619"/>
      <c r="R115" s="619"/>
      <c r="S115" s="619"/>
      <c r="T115" s="619"/>
      <c r="U115" s="619"/>
      <c r="V115" s="619"/>
      <c r="W115" s="619"/>
      <c r="X115" s="619"/>
      <c r="Y115" s="619"/>
      <c r="Z115" s="619"/>
      <c r="AA115" s="619"/>
      <c r="AB115" s="619"/>
      <c r="AC115" s="619"/>
      <c r="AD115" s="619"/>
      <c r="AE115" s="619"/>
      <c r="AF115" s="619"/>
      <c r="AG115" s="619"/>
      <c r="AH115" s="619"/>
      <c r="AI115" s="619"/>
      <c r="AJ115" s="619"/>
      <c r="AK115" s="619"/>
      <c r="AL115" s="619"/>
      <c r="AM115" s="619"/>
      <c r="AN115" s="619"/>
      <c r="AO115" s="619"/>
      <c r="AP115" s="619"/>
      <c r="AQ115" s="619"/>
      <c r="AR115" s="619"/>
      <c r="AS115" s="619"/>
      <c r="AT115" s="619"/>
      <c r="AU115" s="619"/>
      <c r="AV115" s="619"/>
      <c r="AW115" s="619"/>
      <c r="AX115" s="619"/>
      <c r="AY115" s="619"/>
      <c r="AZ115" s="619"/>
      <c r="BA115" s="619"/>
      <c r="BB115" s="619"/>
    </row>
    <row r="116" spans="1:54" x14ac:dyDescent="0.35">
      <c r="A116" s="1223"/>
      <c r="B116" s="619"/>
      <c r="C116" s="619"/>
      <c r="D116" s="619"/>
      <c r="E116" s="619"/>
      <c r="F116" s="619"/>
      <c r="G116" s="619"/>
      <c r="H116" s="619"/>
      <c r="I116" s="619"/>
      <c r="J116" s="619"/>
      <c r="K116" s="619"/>
      <c r="L116" s="619"/>
      <c r="M116" s="619"/>
      <c r="N116" s="619"/>
      <c r="O116" s="619"/>
      <c r="P116" s="619"/>
      <c r="Q116" s="619"/>
      <c r="R116" s="619"/>
      <c r="S116" s="619"/>
      <c r="T116" s="619"/>
      <c r="U116" s="619"/>
      <c r="V116" s="619"/>
      <c r="W116" s="619"/>
      <c r="X116" s="619"/>
      <c r="Y116" s="619"/>
      <c r="Z116" s="619"/>
      <c r="AA116" s="619"/>
      <c r="AB116" s="619"/>
      <c r="AC116" s="619"/>
      <c r="AD116" s="619"/>
      <c r="AE116" s="619"/>
      <c r="AF116" s="619"/>
      <c r="AG116" s="619"/>
      <c r="AH116" s="619"/>
      <c r="AI116" s="619"/>
      <c r="AJ116" s="619"/>
      <c r="AK116" s="619"/>
      <c r="AL116" s="619"/>
      <c r="AM116" s="619"/>
      <c r="AN116" s="619"/>
      <c r="AO116" s="619"/>
      <c r="AP116" s="619"/>
      <c r="AQ116" s="619"/>
      <c r="AR116" s="619"/>
      <c r="AS116" s="619"/>
      <c r="AT116" s="619"/>
      <c r="AU116" s="619"/>
      <c r="AV116" s="619"/>
      <c r="AW116" s="619"/>
      <c r="AX116" s="619"/>
      <c r="AY116" s="619"/>
      <c r="AZ116" s="619"/>
      <c r="BA116" s="619"/>
      <c r="BB116" s="619"/>
    </row>
    <row r="117" spans="1:54" x14ac:dyDescent="0.35">
      <c r="A117" s="1223"/>
      <c r="B117" s="619"/>
      <c r="C117" s="619"/>
      <c r="D117" s="619"/>
      <c r="E117" s="619"/>
      <c r="F117" s="619"/>
      <c r="G117" s="619"/>
      <c r="H117" s="619"/>
      <c r="I117" s="619"/>
      <c r="J117" s="619"/>
      <c r="K117" s="619"/>
      <c r="L117" s="619"/>
      <c r="M117" s="619"/>
      <c r="N117" s="619"/>
      <c r="O117" s="619"/>
      <c r="P117" s="619"/>
      <c r="Q117" s="619"/>
      <c r="R117" s="619"/>
      <c r="S117" s="619"/>
      <c r="T117" s="619"/>
      <c r="U117" s="619"/>
      <c r="V117" s="619"/>
      <c r="W117" s="619"/>
      <c r="X117" s="619"/>
      <c r="Y117" s="619"/>
      <c r="Z117" s="619"/>
      <c r="AA117" s="619"/>
      <c r="AB117" s="619"/>
      <c r="AC117" s="619"/>
      <c r="AD117" s="619"/>
      <c r="AE117" s="619"/>
      <c r="AF117" s="619"/>
      <c r="AG117" s="619"/>
      <c r="AH117" s="619"/>
      <c r="AI117" s="619"/>
      <c r="AJ117" s="619"/>
      <c r="AK117" s="619"/>
      <c r="AL117" s="619"/>
      <c r="AM117" s="619"/>
      <c r="AN117" s="619"/>
      <c r="AO117" s="619"/>
      <c r="AP117" s="619"/>
      <c r="AQ117" s="619"/>
      <c r="AR117" s="619"/>
      <c r="AS117" s="619"/>
      <c r="AT117" s="619"/>
      <c r="AU117" s="619"/>
      <c r="AV117" s="619"/>
      <c r="AW117" s="619"/>
      <c r="AX117" s="619"/>
      <c r="AY117" s="619"/>
      <c r="AZ117" s="619"/>
      <c r="BA117" s="619"/>
      <c r="BB117" s="619"/>
    </row>
    <row r="118" spans="1:54" x14ac:dyDescent="0.35">
      <c r="A118" s="1223"/>
      <c r="B118" s="619"/>
      <c r="C118" s="619"/>
      <c r="D118" s="619"/>
      <c r="E118" s="619"/>
      <c r="F118" s="619"/>
      <c r="G118" s="619"/>
      <c r="H118" s="619"/>
      <c r="I118" s="619"/>
      <c r="J118" s="619"/>
      <c r="K118" s="619"/>
      <c r="L118" s="619"/>
      <c r="M118" s="619"/>
      <c r="N118" s="619"/>
      <c r="O118" s="619"/>
      <c r="P118" s="619"/>
      <c r="Q118" s="619"/>
      <c r="R118" s="619"/>
      <c r="S118" s="619"/>
      <c r="T118" s="619"/>
      <c r="U118" s="619"/>
      <c r="V118" s="619"/>
      <c r="W118" s="619"/>
      <c r="X118" s="619"/>
      <c r="Y118" s="619"/>
      <c r="Z118" s="619"/>
      <c r="AA118" s="619"/>
      <c r="AB118" s="619"/>
      <c r="AC118" s="619"/>
      <c r="AD118" s="619"/>
      <c r="AE118" s="619"/>
      <c r="AF118" s="619"/>
      <c r="AG118" s="619"/>
      <c r="AH118" s="619"/>
      <c r="AI118" s="619"/>
      <c r="AJ118" s="619"/>
      <c r="AK118" s="619"/>
      <c r="AL118" s="619"/>
      <c r="AM118" s="619"/>
      <c r="AN118" s="619"/>
      <c r="AO118" s="619"/>
      <c r="AP118" s="619"/>
      <c r="AQ118" s="619"/>
      <c r="AR118" s="619"/>
      <c r="AS118" s="619"/>
      <c r="AT118" s="619"/>
      <c r="AU118" s="619"/>
      <c r="AV118" s="619"/>
      <c r="AW118" s="619"/>
      <c r="AX118" s="619"/>
      <c r="AY118" s="619"/>
      <c r="AZ118" s="619"/>
      <c r="BA118" s="619"/>
      <c r="BB118" s="619"/>
    </row>
    <row r="119" spans="1:54" x14ac:dyDescent="0.35">
      <c r="A119" s="1223"/>
      <c r="B119" s="619"/>
      <c r="C119" s="619"/>
      <c r="D119" s="619"/>
      <c r="E119" s="619"/>
      <c r="F119" s="619"/>
      <c r="G119" s="619"/>
      <c r="H119" s="619"/>
      <c r="I119" s="619"/>
      <c r="J119" s="619"/>
      <c r="K119" s="619"/>
      <c r="L119" s="619"/>
      <c r="M119" s="619"/>
      <c r="N119" s="619"/>
      <c r="O119" s="619"/>
      <c r="P119" s="619"/>
      <c r="Q119" s="619"/>
      <c r="R119" s="619"/>
      <c r="S119" s="619"/>
      <c r="T119" s="619"/>
      <c r="U119" s="619"/>
      <c r="V119" s="619"/>
      <c r="W119" s="619"/>
      <c r="X119" s="619"/>
      <c r="Y119" s="619"/>
      <c r="Z119" s="619"/>
      <c r="AA119" s="619"/>
      <c r="AB119" s="619"/>
      <c r="AC119" s="619"/>
      <c r="AD119" s="619"/>
      <c r="AE119" s="619"/>
      <c r="AF119" s="619"/>
      <c r="AG119" s="619"/>
      <c r="AH119" s="619"/>
      <c r="AI119" s="619"/>
      <c r="AJ119" s="619"/>
      <c r="AK119" s="619"/>
      <c r="AL119" s="619"/>
      <c r="AM119" s="619"/>
      <c r="AN119" s="619"/>
      <c r="AO119" s="619"/>
      <c r="AP119" s="619"/>
      <c r="AQ119" s="619"/>
      <c r="AR119" s="619"/>
      <c r="AS119" s="619"/>
      <c r="AT119" s="619"/>
      <c r="AU119" s="619"/>
      <c r="AV119" s="619"/>
      <c r="AW119" s="619"/>
      <c r="AX119" s="619"/>
      <c r="AY119" s="619"/>
      <c r="AZ119" s="619"/>
      <c r="BA119" s="619"/>
      <c r="BB119" s="619"/>
    </row>
    <row r="120" spans="1:54" x14ac:dyDescent="0.35">
      <c r="A120" s="1223"/>
      <c r="B120" s="619"/>
      <c r="C120" s="619"/>
      <c r="D120" s="619"/>
      <c r="E120" s="619"/>
      <c r="F120" s="619"/>
      <c r="G120" s="619"/>
      <c r="H120" s="619"/>
      <c r="I120" s="619"/>
      <c r="J120" s="619"/>
      <c r="K120" s="619"/>
      <c r="L120" s="619"/>
      <c r="M120" s="619"/>
      <c r="N120" s="619"/>
      <c r="O120" s="619"/>
      <c r="P120" s="619"/>
      <c r="Q120" s="619"/>
      <c r="R120" s="619"/>
      <c r="S120" s="619"/>
      <c r="T120" s="619"/>
      <c r="U120" s="619"/>
      <c r="V120" s="619"/>
      <c r="W120" s="619"/>
      <c r="X120" s="619"/>
      <c r="Y120" s="619"/>
      <c r="Z120" s="619"/>
      <c r="AA120" s="619"/>
      <c r="AB120" s="619"/>
      <c r="AC120" s="619"/>
      <c r="AD120" s="619"/>
      <c r="AE120" s="619"/>
      <c r="AF120" s="619"/>
      <c r="AG120" s="619"/>
      <c r="AH120" s="619"/>
      <c r="AI120" s="619"/>
      <c r="AJ120" s="619"/>
      <c r="AK120" s="619"/>
      <c r="AL120" s="619"/>
      <c r="AM120" s="619"/>
      <c r="AN120" s="619"/>
      <c r="AO120" s="619"/>
      <c r="AP120" s="619"/>
      <c r="AQ120" s="619"/>
      <c r="AR120" s="619"/>
      <c r="AS120" s="619"/>
      <c r="AT120" s="619"/>
      <c r="AU120" s="619"/>
      <c r="AV120" s="619"/>
      <c r="AW120" s="619"/>
      <c r="AX120" s="619"/>
      <c r="AY120" s="619"/>
      <c r="AZ120" s="619"/>
      <c r="BA120" s="619"/>
      <c r="BB120" s="619"/>
    </row>
    <row r="121" spans="1:54" x14ac:dyDescent="0.35">
      <c r="A121" s="1223"/>
      <c r="B121" s="619"/>
      <c r="C121" s="619"/>
      <c r="D121" s="619"/>
      <c r="E121" s="619"/>
      <c r="F121" s="619"/>
      <c r="G121" s="619"/>
      <c r="H121" s="619"/>
      <c r="I121" s="619"/>
      <c r="J121" s="619"/>
      <c r="K121" s="619"/>
      <c r="L121" s="619"/>
      <c r="M121" s="619"/>
      <c r="N121" s="619"/>
      <c r="O121" s="619"/>
      <c r="P121" s="619"/>
      <c r="Q121" s="619"/>
      <c r="R121" s="619"/>
      <c r="S121" s="619"/>
      <c r="T121" s="619"/>
      <c r="U121" s="619"/>
      <c r="V121" s="619"/>
      <c r="W121" s="619"/>
      <c r="X121" s="619"/>
      <c r="Y121" s="619"/>
      <c r="Z121" s="619"/>
      <c r="AA121" s="619"/>
      <c r="AB121" s="619"/>
      <c r="AC121" s="619"/>
      <c r="AD121" s="619"/>
      <c r="AE121" s="619"/>
      <c r="AF121" s="619"/>
      <c r="AG121" s="619"/>
      <c r="AH121" s="619"/>
      <c r="AI121" s="619"/>
      <c r="AJ121" s="619"/>
      <c r="AK121" s="619"/>
      <c r="AL121" s="619"/>
      <c r="AM121" s="619"/>
      <c r="AN121" s="619"/>
      <c r="AO121" s="619"/>
      <c r="AP121" s="619"/>
      <c r="AQ121" s="619"/>
      <c r="AR121" s="619"/>
      <c r="AS121" s="619"/>
      <c r="AT121" s="619"/>
      <c r="AU121" s="619"/>
      <c r="AV121" s="619"/>
      <c r="AW121" s="619"/>
      <c r="AX121" s="619"/>
      <c r="AY121" s="619"/>
      <c r="AZ121" s="619"/>
      <c r="BA121" s="619"/>
      <c r="BB121" s="619"/>
    </row>
    <row r="122" spans="1:54" x14ac:dyDescent="0.35">
      <c r="A122" s="1223"/>
      <c r="B122" s="619"/>
      <c r="C122" s="619"/>
      <c r="D122" s="619"/>
      <c r="E122" s="619"/>
      <c r="F122" s="619"/>
      <c r="G122" s="619"/>
      <c r="H122" s="619"/>
      <c r="I122" s="619"/>
      <c r="J122" s="619"/>
      <c r="K122" s="619"/>
      <c r="L122" s="619"/>
      <c r="M122" s="619"/>
      <c r="N122" s="619"/>
      <c r="O122" s="619"/>
      <c r="P122" s="619"/>
      <c r="Q122" s="619"/>
      <c r="R122" s="619"/>
      <c r="S122" s="619"/>
      <c r="T122" s="619"/>
      <c r="U122" s="619"/>
      <c r="V122" s="619"/>
      <c r="W122" s="619"/>
      <c r="X122" s="619"/>
      <c r="Y122" s="619"/>
      <c r="Z122" s="619"/>
      <c r="AA122" s="619"/>
      <c r="AB122" s="619"/>
      <c r="AC122" s="619"/>
      <c r="AD122" s="619"/>
      <c r="AE122" s="619"/>
      <c r="AF122" s="619"/>
      <c r="AG122" s="619"/>
      <c r="AH122" s="619"/>
      <c r="AI122" s="619"/>
      <c r="AJ122" s="619"/>
      <c r="AK122" s="619"/>
      <c r="AL122" s="619"/>
      <c r="AM122" s="619"/>
      <c r="AN122" s="619"/>
      <c r="AO122" s="619"/>
      <c r="AP122" s="619"/>
      <c r="AQ122" s="619"/>
      <c r="AR122" s="619"/>
      <c r="AS122" s="619"/>
      <c r="AT122" s="619"/>
      <c r="AU122" s="619"/>
      <c r="AV122" s="619"/>
      <c r="AW122" s="619"/>
      <c r="AX122" s="619"/>
      <c r="AY122" s="619"/>
      <c r="AZ122" s="619"/>
      <c r="BA122" s="619"/>
      <c r="BB122" s="619"/>
    </row>
    <row r="123" spans="1:54" x14ac:dyDescent="0.35">
      <c r="A123" s="1223"/>
      <c r="B123" s="619"/>
      <c r="C123" s="619"/>
      <c r="D123" s="619"/>
      <c r="E123" s="619"/>
      <c r="F123" s="619"/>
      <c r="G123" s="619"/>
      <c r="H123" s="619"/>
      <c r="I123" s="619"/>
      <c r="J123" s="619"/>
      <c r="K123" s="619"/>
      <c r="L123" s="619"/>
      <c r="M123" s="619"/>
      <c r="N123" s="619"/>
      <c r="O123" s="619"/>
      <c r="P123" s="619"/>
      <c r="Q123" s="619"/>
      <c r="R123" s="619"/>
      <c r="S123" s="619"/>
      <c r="T123" s="619"/>
      <c r="U123" s="619"/>
      <c r="V123" s="619"/>
      <c r="W123" s="619"/>
      <c r="X123" s="619"/>
      <c r="Y123" s="619"/>
      <c r="Z123" s="619"/>
      <c r="AA123" s="619"/>
      <c r="AB123" s="619"/>
      <c r="AC123" s="619"/>
      <c r="AD123" s="619"/>
      <c r="AE123" s="619"/>
      <c r="AF123" s="619"/>
      <c r="AG123" s="619"/>
      <c r="AH123" s="619"/>
      <c r="AI123" s="619"/>
      <c r="AJ123" s="619"/>
      <c r="AK123" s="619"/>
      <c r="AL123" s="619"/>
      <c r="AM123" s="619"/>
      <c r="AN123" s="619"/>
      <c r="AO123" s="619"/>
      <c r="AP123" s="619"/>
      <c r="AQ123" s="619"/>
      <c r="AR123" s="619"/>
      <c r="AS123" s="619"/>
      <c r="AT123" s="619"/>
      <c r="AU123" s="619"/>
      <c r="AV123" s="619"/>
      <c r="AW123" s="619"/>
      <c r="AX123" s="619"/>
      <c r="AY123" s="619"/>
      <c r="AZ123" s="619"/>
      <c r="BA123" s="619"/>
      <c r="BB123" s="619"/>
    </row>
  </sheetData>
  <mergeCells count="18">
    <mergeCell ref="C9:I9"/>
    <mergeCell ref="K9:Q9"/>
    <mergeCell ref="C10:I10"/>
    <mergeCell ref="K10:Q10"/>
    <mergeCell ref="C11:I11"/>
    <mergeCell ref="K11:Q11"/>
    <mergeCell ref="C30:I30"/>
    <mergeCell ref="K30:Q30"/>
    <mergeCell ref="C31:I31"/>
    <mergeCell ref="K31:Q31"/>
    <mergeCell ref="C32:I32"/>
    <mergeCell ref="K32:Q32"/>
    <mergeCell ref="C44:I44"/>
    <mergeCell ref="K44:Q44"/>
    <mergeCell ref="C45:I45"/>
    <mergeCell ref="K45:Q45"/>
    <mergeCell ref="C46:I46"/>
    <mergeCell ref="K46:Q46"/>
  </mergeCells>
  <conditionalFormatting sqref="G13:G25 O13:O25">
    <cfRule type="expression" dxfId="515" priority="15">
      <formula>(dms_FRCPlength_Num)&lt;3</formula>
    </cfRule>
  </conditionalFormatting>
  <conditionalFormatting sqref="H13:H25 P13:P25">
    <cfRule type="expression" dxfId="514" priority="14">
      <formula>(dms_FRCPlength_Num)&lt;4</formula>
    </cfRule>
  </conditionalFormatting>
  <conditionalFormatting sqref="I13:I25 Q13:Q25">
    <cfRule type="expression" dxfId="513" priority="13">
      <formula>(dms_FRCPlength_Num)&lt;5</formula>
    </cfRule>
  </conditionalFormatting>
  <conditionalFormatting sqref="G34:G39">
    <cfRule type="expression" dxfId="512" priority="12">
      <formula>(dms_FRCPlength_Num)&lt;3</formula>
    </cfRule>
  </conditionalFormatting>
  <conditionalFormatting sqref="H34:H39">
    <cfRule type="expression" dxfId="511" priority="11">
      <formula>(dms_FRCPlength_Num)&lt;4</formula>
    </cfRule>
  </conditionalFormatting>
  <conditionalFormatting sqref="I34:I39">
    <cfRule type="expression" dxfId="510" priority="10">
      <formula>(dms_FRCPlength_Num)&lt;5</formula>
    </cfRule>
  </conditionalFormatting>
  <conditionalFormatting sqref="O34:O39">
    <cfRule type="expression" dxfId="509" priority="9">
      <formula>(dms_FRCPlength_Num)&lt;3</formula>
    </cfRule>
  </conditionalFormatting>
  <conditionalFormatting sqref="P34:P39">
    <cfRule type="expression" dxfId="508" priority="8">
      <formula>(dms_FRCPlength_Num)&lt;4</formula>
    </cfRule>
  </conditionalFormatting>
  <conditionalFormatting sqref="Q34:Q39">
    <cfRule type="expression" dxfId="507" priority="7">
      <formula>(dms_FRCPlength_Num)&lt;5</formula>
    </cfRule>
  </conditionalFormatting>
  <conditionalFormatting sqref="G48:G52">
    <cfRule type="expression" dxfId="506" priority="6">
      <formula>(dms_FRCPlength_Num)&lt;3</formula>
    </cfRule>
  </conditionalFormatting>
  <conditionalFormatting sqref="H48:H52">
    <cfRule type="expression" dxfId="505" priority="5">
      <formula>(dms_FRCPlength_Num)&lt;4</formula>
    </cfRule>
  </conditionalFormatting>
  <conditionalFormatting sqref="I48:I52">
    <cfRule type="expression" dxfId="504" priority="4">
      <formula>(dms_FRCPlength_Num)&lt;5</formula>
    </cfRule>
  </conditionalFormatting>
  <conditionalFormatting sqref="O48:O52">
    <cfRule type="expression" dxfId="503" priority="3">
      <formula>(dms_FRCPlength_Num)&lt;3</formula>
    </cfRule>
  </conditionalFormatting>
  <conditionalFormatting sqref="P48:P52">
    <cfRule type="expression" dxfId="502" priority="2">
      <formula>(dms_FRCPlength_Num)&lt;4</formula>
    </cfRule>
  </conditionalFormatting>
  <conditionalFormatting sqref="Q48:Q52">
    <cfRule type="expression" dxfId="501" priority="1">
      <formula>(dms_FRCPlength_Num)&lt;5</formula>
    </cfRule>
  </conditionalFormatting>
  <dataValidations count="1">
    <dataValidation allowBlank="1" showInputMessage="1" showErrorMessage="1" sqref="C1:I26 K1:Q26 K28:Q40 C55:I1048576 C28:I40 C42:I53 K55:Q1048576 K42:Q53 J1:J1048576" xr:uid="{00000000-0002-0000-2500-000000000000}"/>
  </dataValidation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6"/>
  </sheetPr>
  <dimension ref="A1:S92"/>
  <sheetViews>
    <sheetView showGridLines="0" zoomScale="85" zoomScaleNormal="85" workbookViewId="0"/>
  </sheetViews>
  <sheetFormatPr defaultColWidth="9.33203125" defaultRowHeight="10.199999999999999" outlineLevelRow="1" outlineLevelCol="1" x14ac:dyDescent="0.35"/>
  <cols>
    <col min="1" max="1" width="19.46484375" style="1293" customWidth="1"/>
    <col min="2" max="2" width="101.33203125" style="505" customWidth="1"/>
    <col min="3" max="3" width="21.796875" style="505" customWidth="1"/>
    <col min="4" max="9" width="21.796875" style="505" customWidth="1" outlineLevel="1"/>
    <col min="10" max="10" width="8.1328125" style="505" customWidth="1"/>
    <col min="11" max="11" width="21.796875" style="505" customWidth="1"/>
    <col min="12" max="17" width="21.796875" style="505" customWidth="1" outlineLevel="1"/>
    <col min="18" max="18" width="9.33203125" style="1203"/>
    <col min="19" max="16384" width="9.33203125" style="505"/>
  </cols>
  <sheetData>
    <row r="1" spans="1:19" s="561" customFormat="1" ht="30" customHeight="1" x14ac:dyDescent="0.35">
      <c r="A1" s="70">
        <f>IF(SUM($A11:$A1000)&gt;0,1,0)</f>
        <v>0</v>
      </c>
      <c r="B1" s="247" t="s">
        <v>730</v>
      </c>
      <c r="C1" s="1224"/>
      <c r="D1" s="1224"/>
      <c r="E1" s="1224"/>
      <c r="F1" s="1224"/>
      <c r="G1" s="1224"/>
      <c r="H1" s="1224"/>
      <c r="I1" s="1224"/>
      <c r="J1" s="1224"/>
      <c r="K1" s="1224"/>
      <c r="L1" s="1224"/>
      <c r="M1" s="1224"/>
      <c r="N1" s="1224"/>
      <c r="O1" s="1224"/>
      <c r="P1" s="1224"/>
      <c r="Q1" s="1224"/>
      <c r="R1" s="273"/>
      <c r="S1" s="619"/>
    </row>
    <row r="2" spans="1:19" s="561" customFormat="1" ht="30" customHeight="1" x14ac:dyDescent="0.35">
      <c r="A2" s="1223"/>
      <c r="B2" s="856" t="s">
        <v>731</v>
      </c>
      <c r="C2" s="1224"/>
      <c r="D2" s="1224"/>
      <c r="E2" s="1224"/>
      <c r="F2" s="1224"/>
      <c r="G2" s="1224"/>
      <c r="H2" s="1224"/>
      <c r="I2" s="1224"/>
      <c r="J2" s="1224"/>
      <c r="K2" s="1224"/>
      <c r="L2" s="1224"/>
      <c r="M2" s="1224"/>
      <c r="N2" s="1224"/>
      <c r="O2" s="1224"/>
      <c r="P2" s="1224"/>
      <c r="Q2" s="1224"/>
      <c r="R2" s="273"/>
      <c r="S2" s="619"/>
    </row>
    <row r="3" spans="1:19" s="561" customFormat="1" ht="30" customHeight="1" x14ac:dyDescent="0.35">
      <c r="A3" s="1223"/>
      <c r="B3" s="858" t="s">
        <v>732</v>
      </c>
      <c r="C3" s="1243"/>
      <c r="D3" s="1243"/>
      <c r="E3" s="1243"/>
      <c r="F3" s="1243"/>
      <c r="G3" s="1243"/>
      <c r="H3" s="1243"/>
      <c r="I3" s="1243"/>
      <c r="J3" s="1243"/>
      <c r="K3" s="1243"/>
      <c r="L3" s="1243"/>
      <c r="M3" s="1243"/>
      <c r="N3" s="1243"/>
      <c r="O3" s="1243"/>
      <c r="P3" s="1243"/>
      <c r="Q3" s="1243"/>
      <c r="R3" s="273"/>
      <c r="S3" s="619"/>
    </row>
    <row r="4" spans="1:19" s="561" customFormat="1" ht="30" customHeight="1" x14ac:dyDescent="0.35">
      <c r="A4" s="1223"/>
      <c r="B4" s="329" t="s">
        <v>1141</v>
      </c>
      <c r="C4" s="329"/>
      <c r="D4" s="329"/>
      <c r="E4" s="329"/>
      <c r="F4" s="329"/>
      <c r="G4" s="329"/>
      <c r="H4" s="329"/>
      <c r="I4" s="329"/>
      <c r="J4" s="329"/>
      <c r="K4" s="329"/>
      <c r="L4" s="329"/>
      <c r="M4" s="329"/>
      <c r="N4" s="329"/>
      <c r="O4" s="329"/>
      <c r="P4" s="329"/>
      <c r="Q4" s="329"/>
      <c r="R4" s="273"/>
      <c r="S4" s="619"/>
    </row>
    <row r="5" spans="1:19" s="561" customFormat="1" ht="23.25" customHeight="1" x14ac:dyDescent="0.35">
      <c r="A5" s="1223"/>
      <c r="B5" s="619"/>
      <c r="C5" s="619"/>
      <c r="D5" s="619"/>
      <c r="E5" s="619"/>
      <c r="F5" s="619"/>
      <c r="G5" s="619"/>
      <c r="H5" s="619"/>
      <c r="I5" s="619"/>
      <c r="J5" s="619"/>
      <c r="K5" s="619"/>
      <c r="L5" s="619"/>
      <c r="M5" s="619"/>
      <c r="N5" s="619"/>
      <c r="O5" s="619"/>
      <c r="P5" s="619"/>
      <c r="Q5" s="619"/>
      <c r="R5" s="619"/>
      <c r="S5" s="619"/>
    </row>
    <row r="6" spans="1:19" s="561" customFormat="1" ht="49.5" customHeight="1" x14ac:dyDescent="0.35">
      <c r="A6" s="1223"/>
      <c r="B6" s="1244" t="s">
        <v>1142</v>
      </c>
      <c r="C6" s="619"/>
      <c r="D6" s="619"/>
      <c r="E6" s="619"/>
      <c r="F6" s="619"/>
      <c r="G6" s="619"/>
      <c r="H6" s="619"/>
      <c r="I6" s="619"/>
      <c r="J6" s="619"/>
      <c r="K6" s="619"/>
      <c r="L6" s="619"/>
      <c r="M6" s="619"/>
      <c r="N6" s="619"/>
      <c r="O6" s="619"/>
      <c r="P6" s="619"/>
      <c r="Q6" s="619"/>
      <c r="R6" s="619"/>
      <c r="S6" s="619"/>
    </row>
    <row r="7" spans="1:19" s="561" customFormat="1" ht="23.25" customHeight="1" x14ac:dyDescent="0.35">
      <c r="A7" s="1223"/>
      <c r="B7" s="619"/>
      <c r="C7" s="619"/>
      <c r="D7" s="619"/>
      <c r="E7" s="619"/>
      <c r="F7" s="619"/>
      <c r="G7" s="619"/>
      <c r="H7" s="619"/>
      <c r="I7" s="619"/>
      <c r="J7" s="619"/>
      <c r="K7" s="619"/>
      <c r="L7" s="619"/>
      <c r="M7" s="619"/>
      <c r="N7" s="619"/>
      <c r="O7" s="619"/>
      <c r="P7" s="619"/>
      <c r="Q7" s="619"/>
      <c r="R7" s="619"/>
      <c r="S7" s="619"/>
    </row>
    <row r="8" spans="1:19" s="619" customFormat="1" ht="18" customHeight="1" x14ac:dyDescent="0.35">
      <c r="A8" s="1223"/>
      <c r="B8" s="1245" t="s">
        <v>1053</v>
      </c>
      <c r="C8" s="505"/>
      <c r="D8" s="505"/>
      <c r="E8" s="505"/>
      <c r="F8" s="505"/>
      <c r="G8" s="505"/>
      <c r="H8" s="505"/>
      <c r="I8" s="505"/>
      <c r="J8" s="505"/>
      <c r="K8" s="505"/>
      <c r="L8" s="505"/>
      <c r="M8" s="505"/>
      <c r="N8" s="505"/>
      <c r="O8" s="505"/>
      <c r="P8" s="505"/>
      <c r="Q8" s="505"/>
      <c r="R8" s="505"/>
    </row>
    <row r="9" spans="1:19" s="619" customFormat="1" ht="48.75" customHeight="1" x14ac:dyDescent="0.35">
      <c r="A9" s="1223"/>
      <c r="B9" s="2032" t="s">
        <v>1730</v>
      </c>
      <c r="C9" s="505"/>
      <c r="D9" s="505"/>
      <c r="E9" s="505"/>
      <c r="F9" s="505"/>
      <c r="G9" s="505"/>
      <c r="H9" s="505"/>
      <c r="I9" s="505"/>
      <c r="J9" s="505"/>
      <c r="K9" s="505"/>
      <c r="L9" s="505"/>
      <c r="M9" s="505"/>
      <c r="N9" s="505"/>
      <c r="O9" s="505"/>
      <c r="P9" s="505"/>
      <c r="Q9" s="505"/>
      <c r="R9" s="505"/>
    </row>
    <row r="10" spans="1:19" s="1249" customFormat="1" ht="27.75" customHeight="1" thickBot="1" x14ac:dyDescent="0.4">
      <c r="A10" s="1246"/>
      <c r="B10" s="1247"/>
      <c r="C10" s="1247"/>
      <c r="D10" s="1247"/>
      <c r="E10" s="1247"/>
      <c r="F10" s="1247"/>
      <c r="G10" s="1247"/>
      <c r="H10" s="1247"/>
      <c r="I10" s="1247"/>
      <c r="J10" s="1247"/>
      <c r="K10" s="1247"/>
      <c r="L10" s="1247"/>
      <c r="M10" s="1247"/>
      <c r="N10" s="1247"/>
      <c r="O10" s="1247"/>
      <c r="P10" s="1247"/>
      <c r="Q10" s="1247"/>
      <c r="R10" s="1247"/>
      <c r="S10" s="1248"/>
    </row>
    <row r="11" spans="1:19" s="1251" customFormat="1" ht="25.15" customHeight="1" thickBot="1" x14ac:dyDescent="0.4">
      <c r="A11" s="1250"/>
      <c r="B11" s="863" t="s">
        <v>1143</v>
      </c>
      <c r="C11" s="864"/>
      <c r="D11" s="864"/>
      <c r="E11" s="864"/>
      <c r="F11" s="864"/>
      <c r="G11" s="864"/>
      <c r="H11" s="864"/>
      <c r="I11" s="864"/>
      <c r="J11" s="864"/>
      <c r="K11" s="864"/>
      <c r="L11" s="864"/>
      <c r="M11" s="864"/>
      <c r="N11" s="864"/>
      <c r="O11" s="864"/>
      <c r="P11" s="864"/>
      <c r="Q11" s="997"/>
      <c r="R11" s="1247"/>
    </row>
    <row r="12" spans="1:19" s="1258" customFormat="1" ht="29.25" customHeight="1" outlineLevel="1" thickBot="1" x14ac:dyDescent="0.75">
      <c r="A12" s="1252"/>
      <c r="B12" s="1253" t="s">
        <v>1144</v>
      </c>
      <c r="C12" s="1254"/>
      <c r="D12" s="1254"/>
      <c r="E12" s="1254"/>
      <c r="F12" s="1254"/>
      <c r="G12" s="1254"/>
      <c r="H12" s="1254"/>
      <c r="I12" s="1254"/>
      <c r="J12" s="1254"/>
      <c r="K12" s="1254"/>
      <c r="L12" s="1254"/>
      <c r="M12" s="1254"/>
      <c r="N12" s="1254"/>
      <c r="O12" s="1254"/>
      <c r="P12" s="1254"/>
      <c r="Q12" s="1255"/>
      <c r="R12" s="1256"/>
      <c r="S12" s="1257"/>
    </row>
    <row r="13" spans="1:19" s="561" customFormat="1" ht="14.7" outlineLevel="1" thickBot="1" x14ac:dyDescent="0.6">
      <c r="A13" s="1223"/>
      <c r="B13" s="270"/>
      <c r="C13" s="2523" t="s">
        <v>91</v>
      </c>
      <c r="D13" s="2523"/>
      <c r="E13" s="2523"/>
      <c r="F13" s="2523"/>
      <c r="G13" s="2523"/>
      <c r="H13" s="2523"/>
      <c r="I13" s="2523"/>
      <c r="J13" s="1259"/>
      <c r="K13" s="2523" t="s">
        <v>92</v>
      </c>
      <c r="L13" s="2523"/>
      <c r="M13" s="2523"/>
      <c r="N13" s="2523"/>
      <c r="O13" s="2523"/>
      <c r="P13" s="2523"/>
      <c r="Q13" s="2523"/>
      <c r="R13" s="273"/>
      <c r="S13" s="619"/>
    </row>
    <row r="14" spans="1:19" s="561" customFormat="1" ht="14.4" outlineLevel="1" x14ac:dyDescent="0.35">
      <c r="A14" s="1223"/>
      <c r="B14" s="959"/>
      <c r="C14" s="2525" t="s">
        <v>692</v>
      </c>
      <c r="D14" s="2526"/>
      <c r="E14" s="2526"/>
      <c r="F14" s="2526"/>
      <c r="G14" s="2526"/>
      <c r="H14" s="2526"/>
      <c r="I14" s="2527"/>
      <c r="J14" s="619"/>
      <c r="K14" s="2525" t="s">
        <v>692</v>
      </c>
      <c r="L14" s="2526"/>
      <c r="M14" s="2526"/>
      <c r="N14" s="2526"/>
      <c r="O14" s="2526"/>
      <c r="P14" s="2526"/>
      <c r="Q14" s="2527"/>
      <c r="R14" s="619"/>
      <c r="S14" s="619"/>
    </row>
    <row r="15" spans="1:19" s="561" customFormat="1" ht="15.75" customHeight="1" outlineLevel="1" thickBot="1" x14ac:dyDescent="0.4">
      <c r="A15" s="1223"/>
      <c r="B15" s="959"/>
      <c r="C15" s="2528" t="s">
        <v>1073</v>
      </c>
      <c r="D15" s="2529"/>
      <c r="E15" s="2529"/>
      <c r="F15" s="2529"/>
      <c r="G15" s="2529"/>
      <c r="H15" s="2529"/>
      <c r="I15" s="2530"/>
      <c r="J15" s="619"/>
      <c r="K15" s="2528" t="s">
        <v>1073</v>
      </c>
      <c r="L15" s="2529"/>
      <c r="M15" s="2529"/>
      <c r="N15" s="2529"/>
      <c r="O15" s="2529"/>
      <c r="P15" s="2529"/>
      <c r="Q15" s="2530"/>
      <c r="R15" s="619"/>
      <c r="S15" s="619"/>
    </row>
    <row r="16" spans="1:19" s="1084" customFormat="1" ht="12.6" outlineLevel="1" thickBot="1" x14ac:dyDescent="0.4">
      <c r="A16" s="1223"/>
      <c r="B16" s="961"/>
      <c r="C16" s="1260" t="s">
        <v>734</v>
      </c>
      <c r="D16" s="1261" t="s">
        <v>735</v>
      </c>
      <c r="E16" s="1262" t="s">
        <v>736</v>
      </c>
      <c r="F16" s="1262" t="s">
        <v>737</v>
      </c>
      <c r="G16" s="1262" t="s">
        <v>738</v>
      </c>
      <c r="H16" s="1262" t="s">
        <v>739</v>
      </c>
      <c r="I16" s="1263" t="s">
        <v>740</v>
      </c>
      <c r="J16" s="619"/>
      <c r="K16" s="1260" t="s">
        <v>734</v>
      </c>
      <c r="L16" s="1261" t="s">
        <v>735</v>
      </c>
      <c r="M16" s="1262" t="s">
        <v>736</v>
      </c>
      <c r="N16" s="1262" t="s">
        <v>737</v>
      </c>
      <c r="O16" s="1262" t="s">
        <v>738</v>
      </c>
      <c r="P16" s="1262" t="s">
        <v>739</v>
      </c>
      <c r="Q16" s="1263" t="s">
        <v>740</v>
      </c>
      <c r="R16" s="619"/>
      <c r="S16" s="619"/>
    </row>
    <row r="17" spans="1:19" ht="15" customHeight="1" outlineLevel="1" x14ac:dyDescent="0.35">
      <c r="A17" s="1232" t="s">
        <v>1145</v>
      </c>
      <c r="B17" s="1720"/>
      <c r="C17" s="1788"/>
      <c r="D17" s="1789"/>
      <c r="E17" s="1789"/>
      <c r="F17" s="1789"/>
      <c r="G17" s="1789"/>
      <c r="H17" s="1789"/>
      <c r="I17" s="1790"/>
      <c r="J17" s="1266"/>
      <c r="K17" s="1264"/>
      <c r="L17" s="1265"/>
      <c r="M17" s="257"/>
      <c r="N17" s="257"/>
      <c r="O17" s="257"/>
      <c r="P17" s="257"/>
      <c r="Q17" s="267"/>
      <c r="S17" s="1203"/>
    </row>
    <row r="18" spans="1:19" s="7" customFormat="1" ht="14.4" outlineLevel="1" x14ac:dyDescent="0.55000000000000004">
      <c r="A18" s="1232" t="s">
        <v>1146</v>
      </c>
      <c r="B18" s="1720"/>
      <c r="C18" s="1763"/>
      <c r="D18" s="1765"/>
      <c r="E18" s="1765"/>
      <c r="F18" s="1765"/>
      <c r="G18" s="1765"/>
      <c r="H18" s="1765"/>
      <c r="I18" s="1764"/>
      <c r="J18" s="1269"/>
      <c r="K18" s="1267"/>
      <c r="L18" s="1268"/>
      <c r="M18" s="260"/>
      <c r="N18" s="260"/>
      <c r="O18" s="260"/>
      <c r="P18" s="260"/>
      <c r="Q18" s="259"/>
      <c r="R18" s="1270"/>
      <c r="S18" s="1196"/>
    </row>
    <row r="19" spans="1:19" s="7" customFormat="1" ht="14.4" outlineLevel="1" x14ac:dyDescent="0.55000000000000004">
      <c r="A19" s="1232" t="s">
        <v>1147</v>
      </c>
      <c r="B19" s="1720"/>
      <c r="C19" s="1763"/>
      <c r="D19" s="1765"/>
      <c r="E19" s="1765"/>
      <c r="F19" s="1765"/>
      <c r="G19" s="1765"/>
      <c r="H19" s="1765"/>
      <c r="I19" s="1764"/>
      <c r="J19" s="1269"/>
      <c r="K19" s="1267"/>
      <c r="L19" s="1268"/>
      <c r="M19" s="260"/>
      <c r="N19" s="260"/>
      <c r="O19" s="260"/>
      <c r="P19" s="260"/>
      <c r="Q19" s="259"/>
      <c r="R19" s="1270"/>
      <c r="S19" s="1196"/>
    </row>
    <row r="20" spans="1:19" ht="14.4" outlineLevel="1" x14ac:dyDescent="0.35">
      <c r="A20" s="1232" t="s">
        <v>1148</v>
      </c>
      <c r="B20" s="1720"/>
      <c r="C20" s="1763"/>
      <c r="D20" s="1765"/>
      <c r="E20" s="1765"/>
      <c r="F20" s="1765"/>
      <c r="G20" s="1765"/>
      <c r="H20" s="1765"/>
      <c r="I20" s="1764"/>
      <c r="J20" s="1266"/>
      <c r="K20" s="1234"/>
      <c r="L20" s="1272"/>
      <c r="M20" s="260"/>
      <c r="N20" s="260"/>
      <c r="O20" s="260"/>
      <c r="P20" s="260"/>
      <c r="Q20" s="259"/>
      <c r="R20" s="1273"/>
      <c r="S20" s="1203"/>
    </row>
    <row r="21" spans="1:19" ht="14.4" outlineLevel="1" x14ac:dyDescent="0.35">
      <c r="A21" s="1232" t="s">
        <v>1149</v>
      </c>
      <c r="B21" s="1720"/>
      <c r="C21" s="1763"/>
      <c r="D21" s="1765"/>
      <c r="E21" s="1765"/>
      <c r="F21" s="1765"/>
      <c r="G21" s="1765"/>
      <c r="H21" s="1765"/>
      <c r="I21" s="1764"/>
      <c r="J21" s="1266"/>
      <c r="K21" s="1234"/>
      <c r="L21" s="1272"/>
      <c r="M21" s="260"/>
      <c r="N21" s="260"/>
      <c r="O21" s="260"/>
      <c r="P21" s="260"/>
      <c r="Q21" s="259"/>
      <c r="R21" s="1273"/>
      <c r="S21" s="1203"/>
    </row>
    <row r="22" spans="1:19" ht="14.4" outlineLevel="1" x14ac:dyDescent="0.35">
      <c r="A22" s="1232" t="s">
        <v>1150</v>
      </c>
      <c r="B22" s="1720"/>
      <c r="C22" s="1763"/>
      <c r="D22" s="1765"/>
      <c r="E22" s="1765"/>
      <c r="F22" s="1765"/>
      <c r="G22" s="1765"/>
      <c r="H22" s="1765"/>
      <c r="I22" s="1764"/>
      <c r="J22" s="1266"/>
      <c r="K22" s="1234"/>
      <c r="L22" s="1272"/>
      <c r="M22" s="260"/>
      <c r="N22" s="260"/>
      <c r="O22" s="260"/>
      <c r="P22" s="260"/>
      <c r="Q22" s="259"/>
      <c r="R22" s="1273"/>
      <c r="S22" s="1203"/>
    </row>
    <row r="23" spans="1:19" ht="14.4" outlineLevel="1" x14ac:dyDescent="0.35">
      <c r="A23" s="1232" t="s">
        <v>1151</v>
      </c>
      <c r="B23" s="1720"/>
      <c r="C23" s="1234"/>
      <c r="D23" s="1272"/>
      <c r="E23" s="260"/>
      <c r="F23" s="260"/>
      <c r="G23" s="260"/>
      <c r="H23" s="260"/>
      <c r="I23" s="259"/>
      <c r="J23" s="1266"/>
      <c r="K23" s="1234"/>
      <c r="L23" s="1272"/>
      <c r="M23" s="260"/>
      <c r="N23" s="260"/>
      <c r="O23" s="260"/>
      <c r="P23" s="260"/>
      <c r="Q23" s="259"/>
      <c r="R23" s="1273"/>
      <c r="S23" s="1203"/>
    </row>
    <row r="24" spans="1:19" ht="14.4" outlineLevel="1" x14ac:dyDescent="0.35">
      <c r="A24" s="1232" t="s">
        <v>1152</v>
      </c>
      <c r="B24" s="1720"/>
      <c r="C24" s="1234"/>
      <c r="D24" s="1272"/>
      <c r="E24" s="260"/>
      <c r="F24" s="260"/>
      <c r="G24" s="260"/>
      <c r="H24" s="260"/>
      <c r="I24" s="259"/>
      <c r="J24" s="1266"/>
      <c r="K24" s="1234"/>
      <c r="L24" s="1272"/>
      <c r="M24" s="260"/>
      <c r="N24" s="260"/>
      <c r="O24" s="260"/>
      <c r="P24" s="260"/>
      <c r="Q24" s="259"/>
      <c r="R24" s="1273"/>
      <c r="S24" s="1203"/>
    </row>
    <row r="25" spans="1:19" ht="14.4" outlineLevel="1" x14ac:dyDescent="0.35">
      <c r="A25" s="1232" t="s">
        <v>1153</v>
      </c>
      <c r="B25" s="1271"/>
      <c r="C25" s="1234"/>
      <c r="D25" s="1272"/>
      <c r="E25" s="260"/>
      <c r="F25" s="260"/>
      <c r="G25" s="260"/>
      <c r="H25" s="260"/>
      <c r="I25" s="259"/>
      <c r="J25" s="1266"/>
      <c r="K25" s="1234"/>
      <c r="L25" s="1272"/>
      <c r="M25" s="260"/>
      <c r="N25" s="260"/>
      <c r="O25" s="260"/>
      <c r="P25" s="260"/>
      <c r="Q25" s="259"/>
      <c r="R25" s="1273"/>
      <c r="S25" s="1203"/>
    </row>
    <row r="26" spans="1:19" ht="14.4" outlineLevel="1" x14ac:dyDescent="0.35">
      <c r="A26" s="1232" t="s">
        <v>1154</v>
      </c>
      <c r="B26" s="1271"/>
      <c r="C26" s="1234"/>
      <c r="D26" s="1272"/>
      <c r="E26" s="260"/>
      <c r="F26" s="260"/>
      <c r="G26" s="260"/>
      <c r="H26" s="260"/>
      <c r="I26" s="259"/>
      <c r="J26" s="1266"/>
      <c r="K26" s="1234"/>
      <c r="L26" s="1272"/>
      <c r="M26" s="260"/>
      <c r="N26" s="260"/>
      <c r="O26" s="260"/>
      <c r="P26" s="260"/>
      <c r="Q26" s="259"/>
      <c r="R26" s="1273"/>
      <c r="S26" s="1203"/>
    </row>
    <row r="27" spans="1:19" ht="14.4" outlineLevel="1" x14ac:dyDescent="0.35">
      <c r="A27" s="1232" t="s">
        <v>1155</v>
      </c>
      <c r="B27" s="1271"/>
      <c r="C27" s="1234"/>
      <c r="D27" s="1272"/>
      <c r="E27" s="260"/>
      <c r="F27" s="260"/>
      <c r="G27" s="260"/>
      <c r="H27" s="260"/>
      <c r="I27" s="259"/>
      <c r="J27" s="1266"/>
      <c r="K27" s="1234"/>
      <c r="L27" s="1272"/>
      <c r="M27" s="260"/>
      <c r="N27" s="260"/>
      <c r="O27" s="260"/>
      <c r="P27" s="260"/>
      <c r="Q27" s="259"/>
      <c r="R27" s="1273"/>
      <c r="S27" s="1203"/>
    </row>
    <row r="28" spans="1:19" ht="14.4" outlineLevel="1" x14ac:dyDescent="0.35">
      <c r="A28" s="1232" t="s">
        <v>1156</v>
      </c>
      <c r="B28" s="1271"/>
      <c r="C28" s="1234"/>
      <c r="D28" s="1272"/>
      <c r="E28" s="260"/>
      <c r="F28" s="260"/>
      <c r="G28" s="260"/>
      <c r="H28" s="260"/>
      <c r="I28" s="259"/>
      <c r="J28" s="1266"/>
      <c r="K28" s="1234"/>
      <c r="L28" s="1272"/>
      <c r="M28" s="260"/>
      <c r="N28" s="260"/>
      <c r="O28" s="260"/>
      <c r="P28" s="260"/>
      <c r="Q28" s="259"/>
      <c r="R28" s="1273"/>
      <c r="S28" s="1203"/>
    </row>
    <row r="29" spans="1:19" ht="14.4" outlineLevel="1" x14ac:dyDescent="0.35">
      <c r="A29" s="1232" t="s">
        <v>1157</v>
      </c>
      <c r="B29" s="1271"/>
      <c r="C29" s="1234"/>
      <c r="D29" s="1272"/>
      <c r="E29" s="260"/>
      <c r="F29" s="260"/>
      <c r="G29" s="260"/>
      <c r="H29" s="260"/>
      <c r="I29" s="259"/>
      <c r="J29" s="1266"/>
      <c r="K29" s="1234"/>
      <c r="L29" s="1272"/>
      <c r="M29" s="260"/>
      <c r="N29" s="260"/>
      <c r="O29" s="260"/>
      <c r="P29" s="260"/>
      <c r="Q29" s="259"/>
      <c r="R29" s="1273"/>
      <c r="S29" s="1203"/>
    </row>
    <row r="30" spans="1:19" ht="14.4" outlineLevel="1" x14ac:dyDescent="0.35">
      <c r="A30" s="1232" t="s">
        <v>1158</v>
      </c>
      <c r="B30" s="1271"/>
      <c r="C30" s="1234"/>
      <c r="D30" s="1272"/>
      <c r="E30" s="260"/>
      <c r="F30" s="260"/>
      <c r="G30" s="260"/>
      <c r="H30" s="260"/>
      <c r="I30" s="259"/>
      <c r="J30" s="1266"/>
      <c r="K30" s="1234"/>
      <c r="L30" s="1272"/>
      <c r="M30" s="260"/>
      <c r="N30" s="260"/>
      <c r="O30" s="260"/>
      <c r="P30" s="260"/>
      <c r="Q30" s="259"/>
      <c r="R30" s="1273"/>
      <c r="S30" s="1203"/>
    </row>
    <row r="31" spans="1:19" ht="14.4" outlineLevel="1" x14ac:dyDescent="0.35">
      <c r="A31" s="1232" t="s">
        <v>1159</v>
      </c>
      <c r="B31" s="1271"/>
      <c r="C31" s="1234"/>
      <c r="D31" s="1272"/>
      <c r="E31" s="260"/>
      <c r="F31" s="260"/>
      <c r="G31" s="260"/>
      <c r="H31" s="260"/>
      <c r="I31" s="259"/>
      <c r="J31" s="1266"/>
      <c r="K31" s="1234"/>
      <c r="L31" s="1272"/>
      <c r="M31" s="260"/>
      <c r="N31" s="260"/>
      <c r="O31" s="260"/>
      <c r="P31" s="260"/>
      <c r="Q31" s="259"/>
      <c r="R31" s="1273"/>
      <c r="S31" s="1203"/>
    </row>
    <row r="32" spans="1:19" ht="14.4" outlineLevel="1" x14ac:dyDescent="0.35">
      <c r="A32" s="1232" t="s">
        <v>1160</v>
      </c>
      <c r="B32" s="1271"/>
      <c r="C32" s="1234"/>
      <c r="D32" s="1272"/>
      <c r="E32" s="260"/>
      <c r="F32" s="260"/>
      <c r="G32" s="260"/>
      <c r="H32" s="260"/>
      <c r="I32" s="259"/>
      <c r="J32" s="1266"/>
      <c r="K32" s="1234"/>
      <c r="L32" s="1272"/>
      <c r="M32" s="260"/>
      <c r="N32" s="260"/>
      <c r="O32" s="260"/>
      <c r="P32" s="260"/>
      <c r="Q32" s="259"/>
      <c r="R32" s="1273"/>
      <c r="S32" s="1203"/>
    </row>
    <row r="33" spans="1:19" ht="14.4" outlineLevel="1" x14ac:dyDescent="0.35">
      <c r="A33" s="1232" t="s">
        <v>1161</v>
      </c>
      <c r="B33" s="1271"/>
      <c r="C33" s="1234"/>
      <c r="D33" s="1272"/>
      <c r="E33" s="260"/>
      <c r="F33" s="260"/>
      <c r="G33" s="260"/>
      <c r="H33" s="260"/>
      <c r="I33" s="259"/>
      <c r="J33" s="1266"/>
      <c r="K33" s="1234"/>
      <c r="L33" s="1272"/>
      <c r="M33" s="260"/>
      <c r="N33" s="260"/>
      <c r="O33" s="260"/>
      <c r="P33" s="260"/>
      <c r="Q33" s="259"/>
      <c r="R33" s="1273"/>
      <c r="S33" s="1203"/>
    </row>
    <row r="34" spans="1:19" ht="14.4" outlineLevel="1" x14ac:dyDescent="0.35">
      <c r="A34" s="1232" t="s">
        <v>1162</v>
      </c>
      <c r="B34" s="1271"/>
      <c r="C34" s="1234"/>
      <c r="D34" s="1272"/>
      <c r="E34" s="260"/>
      <c r="F34" s="260"/>
      <c r="G34" s="260"/>
      <c r="H34" s="260"/>
      <c r="I34" s="259"/>
      <c r="J34" s="1266"/>
      <c r="K34" s="1234"/>
      <c r="L34" s="1272"/>
      <c r="M34" s="260"/>
      <c r="N34" s="260"/>
      <c r="O34" s="260"/>
      <c r="P34" s="260"/>
      <c r="Q34" s="259"/>
      <c r="R34" s="1273"/>
      <c r="S34" s="1203"/>
    </row>
    <row r="35" spans="1:19" ht="14.4" outlineLevel="1" x14ac:dyDescent="0.35">
      <c r="A35" s="1232" t="s">
        <v>1163</v>
      </c>
      <c r="B35" s="1271"/>
      <c r="C35" s="1234"/>
      <c r="D35" s="1272"/>
      <c r="E35" s="260"/>
      <c r="F35" s="260"/>
      <c r="G35" s="260"/>
      <c r="H35" s="260"/>
      <c r="I35" s="259"/>
      <c r="J35" s="1266"/>
      <c r="K35" s="1234"/>
      <c r="L35" s="1272"/>
      <c r="M35" s="260"/>
      <c r="N35" s="260"/>
      <c r="O35" s="260"/>
      <c r="P35" s="260"/>
      <c r="Q35" s="259"/>
      <c r="R35" s="1273"/>
      <c r="S35" s="1203"/>
    </row>
    <row r="36" spans="1:19" ht="14.4" outlineLevel="1" x14ac:dyDescent="0.35">
      <c r="A36" s="1232" t="s">
        <v>1164</v>
      </c>
      <c r="B36" s="1271"/>
      <c r="C36" s="1234"/>
      <c r="D36" s="1272"/>
      <c r="E36" s="260"/>
      <c r="F36" s="260"/>
      <c r="G36" s="260"/>
      <c r="H36" s="260"/>
      <c r="I36" s="259"/>
      <c r="J36" s="1266"/>
      <c r="K36" s="1234"/>
      <c r="L36" s="1272"/>
      <c r="M36" s="260"/>
      <c r="N36" s="260"/>
      <c r="O36" s="260"/>
      <c r="P36" s="260"/>
      <c r="Q36" s="259"/>
      <c r="R36" s="1273"/>
      <c r="S36" s="1203"/>
    </row>
    <row r="37" spans="1:19" ht="14.4" outlineLevel="1" x14ac:dyDescent="0.35">
      <c r="A37" s="1232" t="s">
        <v>1165</v>
      </c>
      <c r="B37" s="1271"/>
      <c r="C37" s="1234"/>
      <c r="D37" s="1272"/>
      <c r="E37" s="260"/>
      <c r="F37" s="260"/>
      <c r="G37" s="260"/>
      <c r="H37" s="260"/>
      <c r="I37" s="259"/>
      <c r="J37" s="1266"/>
      <c r="K37" s="1234"/>
      <c r="L37" s="1272"/>
      <c r="M37" s="260"/>
      <c r="N37" s="260"/>
      <c r="O37" s="260"/>
      <c r="P37" s="260"/>
      <c r="Q37" s="259"/>
      <c r="R37" s="1273"/>
      <c r="S37" s="1203"/>
    </row>
    <row r="38" spans="1:19" ht="14.4" outlineLevel="1" x14ac:dyDescent="0.35">
      <c r="A38" s="1232" t="s">
        <v>1166</v>
      </c>
      <c r="B38" s="1271"/>
      <c r="C38" s="1234"/>
      <c r="D38" s="1272"/>
      <c r="E38" s="260"/>
      <c r="F38" s="260"/>
      <c r="G38" s="260"/>
      <c r="H38" s="260"/>
      <c r="I38" s="259"/>
      <c r="J38" s="1266"/>
      <c r="K38" s="1234"/>
      <c r="L38" s="1272"/>
      <c r="M38" s="260"/>
      <c r="N38" s="260"/>
      <c r="O38" s="260"/>
      <c r="P38" s="260"/>
      <c r="Q38" s="259"/>
      <c r="R38" s="1273"/>
      <c r="S38" s="1203"/>
    </row>
    <row r="39" spans="1:19" ht="14.4" outlineLevel="1" x14ac:dyDescent="0.35">
      <c r="A39" s="1232" t="s">
        <v>1167</v>
      </c>
      <c r="B39" s="1271"/>
      <c r="C39" s="1234"/>
      <c r="D39" s="1272"/>
      <c r="E39" s="260"/>
      <c r="F39" s="260"/>
      <c r="G39" s="260"/>
      <c r="H39" s="260"/>
      <c r="I39" s="259"/>
      <c r="J39" s="1266"/>
      <c r="K39" s="1234"/>
      <c r="L39" s="1272"/>
      <c r="M39" s="260"/>
      <c r="N39" s="260"/>
      <c r="O39" s="260"/>
      <c r="P39" s="260"/>
      <c r="Q39" s="259"/>
      <c r="R39" s="1273"/>
      <c r="S39" s="1203"/>
    </row>
    <row r="40" spans="1:19" ht="14.4" outlineLevel="1" x14ac:dyDescent="0.35">
      <c r="A40" s="1232" t="s">
        <v>1168</v>
      </c>
      <c r="B40" s="1271"/>
      <c r="C40" s="1234"/>
      <c r="D40" s="1272"/>
      <c r="E40" s="260"/>
      <c r="F40" s="260"/>
      <c r="G40" s="260"/>
      <c r="H40" s="260"/>
      <c r="I40" s="259"/>
      <c r="J40" s="1266"/>
      <c r="K40" s="1234"/>
      <c r="L40" s="1272"/>
      <c r="M40" s="260"/>
      <c r="N40" s="260"/>
      <c r="O40" s="260"/>
      <c r="P40" s="260"/>
      <c r="Q40" s="259"/>
      <c r="R40" s="1273"/>
      <c r="S40" s="1203"/>
    </row>
    <row r="41" spans="1:19" ht="14.4" outlineLevel="1" x14ac:dyDescent="0.35">
      <c r="A41" s="1232" t="s">
        <v>1169</v>
      </c>
      <c r="B41" s="1271"/>
      <c r="C41" s="1234"/>
      <c r="D41" s="1272"/>
      <c r="E41" s="260"/>
      <c r="F41" s="260"/>
      <c r="G41" s="260"/>
      <c r="H41" s="260"/>
      <c r="I41" s="259"/>
      <c r="J41" s="1266"/>
      <c r="K41" s="1234"/>
      <c r="L41" s="1272"/>
      <c r="M41" s="260"/>
      <c r="N41" s="260"/>
      <c r="O41" s="260"/>
      <c r="P41" s="260"/>
      <c r="Q41" s="259"/>
      <c r="R41" s="1273"/>
      <c r="S41" s="1203"/>
    </row>
    <row r="42" spans="1:19" ht="14.4" outlineLevel="1" x14ac:dyDescent="0.35">
      <c r="A42" s="1232" t="s">
        <v>1170</v>
      </c>
      <c r="B42" s="1271"/>
      <c r="C42" s="1234"/>
      <c r="D42" s="1272"/>
      <c r="E42" s="260"/>
      <c r="F42" s="260"/>
      <c r="G42" s="260"/>
      <c r="H42" s="260"/>
      <c r="I42" s="259"/>
      <c r="J42" s="1266"/>
      <c r="K42" s="1234"/>
      <c r="L42" s="1272"/>
      <c r="M42" s="260"/>
      <c r="N42" s="260"/>
      <c r="O42" s="260"/>
      <c r="P42" s="260"/>
      <c r="Q42" s="259"/>
      <c r="R42" s="1273"/>
      <c r="S42" s="1203"/>
    </row>
    <row r="43" spans="1:19" ht="14.4" outlineLevel="1" x14ac:dyDescent="0.35">
      <c r="A43" s="1232" t="s">
        <v>1171</v>
      </c>
      <c r="B43" s="1271"/>
      <c r="C43" s="1234"/>
      <c r="D43" s="1272"/>
      <c r="E43" s="260"/>
      <c r="F43" s="260"/>
      <c r="G43" s="260"/>
      <c r="H43" s="260"/>
      <c r="I43" s="259"/>
      <c r="J43" s="1266"/>
      <c r="K43" s="1234"/>
      <c r="L43" s="1272"/>
      <c r="M43" s="260"/>
      <c r="N43" s="260"/>
      <c r="O43" s="260"/>
      <c r="P43" s="260"/>
      <c r="Q43" s="259"/>
      <c r="R43" s="1273"/>
      <c r="S43" s="1203"/>
    </row>
    <row r="44" spans="1:19" ht="14.4" outlineLevel="1" x14ac:dyDescent="0.35">
      <c r="A44" s="1232" t="s">
        <v>1172</v>
      </c>
      <c r="B44" s="1271"/>
      <c r="C44" s="1234"/>
      <c r="D44" s="1272"/>
      <c r="E44" s="260"/>
      <c r="F44" s="260"/>
      <c r="G44" s="260"/>
      <c r="H44" s="260"/>
      <c r="I44" s="259"/>
      <c r="J44" s="1266"/>
      <c r="K44" s="1234"/>
      <c r="L44" s="1272"/>
      <c r="M44" s="260"/>
      <c r="N44" s="260"/>
      <c r="O44" s="260"/>
      <c r="P44" s="260"/>
      <c r="Q44" s="259"/>
      <c r="R44" s="1273"/>
      <c r="S44" s="1203"/>
    </row>
    <row r="45" spans="1:19" ht="14.4" outlineLevel="1" x14ac:dyDescent="0.35">
      <c r="A45" s="1232" t="s">
        <v>1173</v>
      </c>
      <c r="B45" s="1271"/>
      <c r="C45" s="1234"/>
      <c r="D45" s="1272"/>
      <c r="E45" s="260"/>
      <c r="F45" s="260"/>
      <c r="G45" s="260"/>
      <c r="H45" s="260"/>
      <c r="I45" s="259"/>
      <c r="J45" s="1266"/>
      <c r="K45" s="1234"/>
      <c r="L45" s="1272"/>
      <c r="M45" s="260"/>
      <c r="N45" s="260"/>
      <c r="O45" s="260"/>
      <c r="P45" s="260"/>
      <c r="Q45" s="259"/>
      <c r="R45" s="1273"/>
      <c r="S45" s="1203"/>
    </row>
    <row r="46" spans="1:19" ht="14.4" outlineLevel="1" x14ac:dyDescent="0.35">
      <c r="A46" s="1232" t="s">
        <v>1174</v>
      </c>
      <c r="B46" s="1271"/>
      <c r="C46" s="1234"/>
      <c r="D46" s="1272"/>
      <c r="E46" s="260"/>
      <c r="F46" s="260"/>
      <c r="G46" s="260"/>
      <c r="H46" s="260"/>
      <c r="I46" s="259"/>
      <c r="J46" s="1266"/>
      <c r="K46" s="1234"/>
      <c r="L46" s="1272"/>
      <c r="M46" s="260"/>
      <c r="N46" s="260"/>
      <c r="O46" s="260"/>
      <c r="P46" s="260"/>
      <c r="Q46" s="259"/>
      <c r="R46" s="1273"/>
      <c r="S46" s="1203"/>
    </row>
    <row r="47" spans="1:19" ht="14.4" outlineLevel="1" x14ac:dyDescent="0.35">
      <c r="A47" s="1232" t="s">
        <v>1175</v>
      </c>
      <c r="B47" s="1271"/>
      <c r="C47" s="1234"/>
      <c r="D47" s="1272"/>
      <c r="E47" s="260"/>
      <c r="F47" s="260"/>
      <c r="G47" s="260"/>
      <c r="H47" s="260"/>
      <c r="I47" s="259"/>
      <c r="J47" s="1266"/>
      <c r="K47" s="1234"/>
      <c r="L47" s="1272"/>
      <c r="M47" s="260"/>
      <c r="N47" s="260"/>
      <c r="O47" s="260"/>
      <c r="P47" s="260"/>
      <c r="Q47" s="259"/>
      <c r="R47" s="1273"/>
      <c r="S47" s="1203"/>
    </row>
    <row r="48" spans="1:19" ht="14.4" outlineLevel="1" x14ac:dyDescent="0.35">
      <c r="A48" s="1232" t="s">
        <v>1176</v>
      </c>
      <c r="B48" s="1271"/>
      <c r="C48" s="1234"/>
      <c r="D48" s="1272"/>
      <c r="E48" s="260"/>
      <c r="F48" s="260"/>
      <c r="G48" s="260"/>
      <c r="H48" s="260"/>
      <c r="I48" s="259"/>
      <c r="J48" s="1266"/>
      <c r="K48" s="1234"/>
      <c r="L48" s="1272"/>
      <c r="M48" s="260"/>
      <c r="N48" s="260"/>
      <c r="O48" s="260"/>
      <c r="P48" s="260"/>
      <c r="Q48" s="259"/>
      <c r="R48" s="1273"/>
      <c r="S48" s="1203"/>
    </row>
    <row r="49" spans="1:19" ht="14.4" outlineLevel="1" x14ac:dyDescent="0.35">
      <c r="A49" s="1232" t="s">
        <v>1177</v>
      </c>
      <c r="B49" s="1271"/>
      <c r="C49" s="1234"/>
      <c r="D49" s="1272"/>
      <c r="E49" s="260"/>
      <c r="F49" s="260"/>
      <c r="G49" s="260"/>
      <c r="H49" s="260"/>
      <c r="I49" s="259"/>
      <c r="J49" s="1266"/>
      <c r="K49" s="1234"/>
      <c r="L49" s="1272"/>
      <c r="M49" s="260"/>
      <c r="N49" s="260"/>
      <c r="O49" s="260"/>
      <c r="P49" s="260"/>
      <c r="Q49" s="259"/>
      <c r="R49" s="1273"/>
      <c r="S49" s="1203"/>
    </row>
    <row r="50" spans="1:19" ht="14.4" outlineLevel="1" x14ac:dyDescent="0.35">
      <c r="A50" s="1232" t="s">
        <v>1178</v>
      </c>
      <c r="B50" s="1271"/>
      <c r="C50" s="1234"/>
      <c r="D50" s="1272"/>
      <c r="E50" s="260"/>
      <c r="F50" s="260"/>
      <c r="G50" s="260"/>
      <c r="H50" s="260"/>
      <c r="I50" s="259"/>
      <c r="J50" s="1266"/>
      <c r="K50" s="1234"/>
      <c r="L50" s="1272"/>
      <c r="M50" s="260"/>
      <c r="N50" s="260"/>
      <c r="O50" s="260"/>
      <c r="P50" s="260"/>
      <c r="Q50" s="259"/>
      <c r="R50" s="1273"/>
      <c r="S50" s="1203"/>
    </row>
    <row r="51" spans="1:19" ht="14.4" outlineLevel="1" x14ac:dyDescent="0.35">
      <c r="A51" s="1232" t="s">
        <v>1179</v>
      </c>
      <c r="B51" s="1271"/>
      <c r="C51" s="1234"/>
      <c r="D51" s="1272"/>
      <c r="E51" s="260"/>
      <c r="F51" s="260"/>
      <c r="G51" s="260"/>
      <c r="H51" s="260"/>
      <c r="I51" s="259"/>
      <c r="J51" s="1266"/>
      <c r="K51" s="1234"/>
      <c r="L51" s="1272"/>
      <c r="M51" s="260"/>
      <c r="N51" s="260"/>
      <c r="O51" s="260"/>
      <c r="P51" s="260"/>
      <c r="Q51" s="259"/>
      <c r="R51" s="1273"/>
      <c r="S51" s="1203"/>
    </row>
    <row r="52" spans="1:19" ht="14.4" outlineLevel="1" x14ac:dyDescent="0.35">
      <c r="A52" s="1232" t="s">
        <v>1180</v>
      </c>
      <c r="B52" s="1271"/>
      <c r="C52" s="1234"/>
      <c r="D52" s="1272"/>
      <c r="E52" s="260"/>
      <c r="F52" s="260"/>
      <c r="G52" s="260"/>
      <c r="H52" s="260"/>
      <c r="I52" s="259"/>
      <c r="J52" s="1266"/>
      <c r="K52" s="1234"/>
      <c r="L52" s="1272"/>
      <c r="M52" s="260"/>
      <c r="N52" s="260"/>
      <c r="O52" s="260"/>
      <c r="P52" s="260"/>
      <c r="Q52" s="259"/>
      <c r="R52" s="1273"/>
      <c r="S52" s="1203"/>
    </row>
    <row r="53" spans="1:19" ht="14.4" outlineLevel="1" x14ac:dyDescent="0.35">
      <c r="A53" s="1232" t="s">
        <v>1181</v>
      </c>
      <c r="B53" s="1271"/>
      <c r="C53" s="1234"/>
      <c r="D53" s="1272"/>
      <c r="E53" s="260"/>
      <c r="F53" s="260"/>
      <c r="G53" s="260"/>
      <c r="H53" s="260"/>
      <c r="I53" s="259"/>
      <c r="J53" s="1266"/>
      <c r="K53" s="1234"/>
      <c r="L53" s="1272"/>
      <c r="M53" s="260"/>
      <c r="N53" s="260"/>
      <c r="O53" s="260"/>
      <c r="P53" s="260"/>
      <c r="Q53" s="259"/>
      <c r="R53" s="1273"/>
      <c r="S53" s="1203"/>
    </row>
    <row r="54" spans="1:19" ht="14.4" outlineLevel="1" x14ac:dyDescent="0.35">
      <c r="A54" s="1232" t="s">
        <v>1182</v>
      </c>
      <c r="B54" s="1271"/>
      <c r="C54" s="1234"/>
      <c r="D54" s="1272"/>
      <c r="E54" s="260"/>
      <c r="F54" s="260"/>
      <c r="G54" s="260"/>
      <c r="H54" s="260"/>
      <c r="I54" s="259"/>
      <c r="J54" s="1266"/>
      <c r="K54" s="1234"/>
      <c r="L54" s="1272"/>
      <c r="M54" s="260"/>
      <c r="N54" s="260"/>
      <c r="O54" s="260"/>
      <c r="P54" s="260"/>
      <c r="Q54" s="259"/>
      <c r="R54" s="1273"/>
      <c r="S54" s="1203"/>
    </row>
    <row r="55" spans="1:19" ht="14.4" outlineLevel="1" x14ac:dyDescent="0.35">
      <c r="A55" s="1232" t="s">
        <v>1183</v>
      </c>
      <c r="B55" s="1271"/>
      <c r="C55" s="1234"/>
      <c r="D55" s="1272"/>
      <c r="E55" s="260"/>
      <c r="F55" s="260"/>
      <c r="G55" s="260"/>
      <c r="H55" s="260"/>
      <c r="I55" s="259"/>
      <c r="J55" s="1266"/>
      <c r="K55" s="1234"/>
      <c r="L55" s="1272"/>
      <c r="M55" s="260"/>
      <c r="N55" s="260"/>
      <c r="O55" s="260"/>
      <c r="P55" s="260"/>
      <c r="Q55" s="259"/>
      <c r="R55" s="1273"/>
      <c r="S55" s="1203"/>
    </row>
    <row r="56" spans="1:19" ht="14.4" outlineLevel="1" x14ac:dyDescent="0.35">
      <c r="A56" s="1232" t="s">
        <v>1184</v>
      </c>
      <c r="B56" s="1271"/>
      <c r="C56" s="1234"/>
      <c r="D56" s="1272"/>
      <c r="E56" s="260"/>
      <c r="F56" s="260"/>
      <c r="G56" s="260"/>
      <c r="H56" s="260"/>
      <c r="I56" s="259"/>
      <c r="J56" s="1266"/>
      <c r="K56" s="1234"/>
      <c r="L56" s="1272"/>
      <c r="M56" s="260"/>
      <c r="N56" s="260"/>
      <c r="O56" s="260"/>
      <c r="P56" s="260"/>
      <c r="Q56" s="259"/>
      <c r="R56" s="1273"/>
      <c r="S56" s="1203"/>
    </row>
    <row r="57" spans="1:19" ht="14.4" outlineLevel="1" x14ac:dyDescent="0.35">
      <c r="A57" s="1232" t="s">
        <v>1185</v>
      </c>
      <c r="B57" s="1271"/>
      <c r="C57" s="1234"/>
      <c r="D57" s="1272"/>
      <c r="E57" s="260"/>
      <c r="F57" s="260"/>
      <c r="G57" s="260"/>
      <c r="H57" s="260"/>
      <c r="I57" s="259"/>
      <c r="J57" s="1266"/>
      <c r="K57" s="1234"/>
      <c r="L57" s="1272"/>
      <c r="M57" s="260"/>
      <c r="N57" s="260"/>
      <c r="O57" s="260"/>
      <c r="P57" s="260"/>
      <c r="Q57" s="259"/>
      <c r="R57" s="1273"/>
      <c r="S57" s="1203"/>
    </row>
    <row r="58" spans="1:19" ht="14.4" outlineLevel="1" x14ac:dyDescent="0.35">
      <c r="A58" s="1232" t="s">
        <v>1186</v>
      </c>
      <c r="B58" s="1271"/>
      <c r="C58" s="1234"/>
      <c r="D58" s="1272"/>
      <c r="E58" s="260"/>
      <c r="F58" s="260"/>
      <c r="G58" s="260"/>
      <c r="H58" s="260"/>
      <c r="I58" s="259"/>
      <c r="J58" s="1266"/>
      <c r="K58" s="1234"/>
      <c r="L58" s="1272"/>
      <c r="M58" s="260"/>
      <c r="N58" s="260"/>
      <c r="O58" s="260"/>
      <c r="P58" s="260"/>
      <c r="Q58" s="259"/>
      <c r="R58" s="1273"/>
      <c r="S58" s="1203"/>
    </row>
    <row r="59" spans="1:19" ht="14.4" outlineLevel="1" x14ac:dyDescent="0.35">
      <c r="A59" s="1232" t="s">
        <v>1187</v>
      </c>
      <c r="B59" s="1271"/>
      <c r="C59" s="1234"/>
      <c r="D59" s="1272"/>
      <c r="E59" s="260"/>
      <c r="F59" s="260"/>
      <c r="G59" s="260"/>
      <c r="H59" s="260"/>
      <c r="I59" s="259"/>
      <c r="J59" s="1266"/>
      <c r="K59" s="1234"/>
      <c r="L59" s="1272"/>
      <c r="M59" s="260"/>
      <c r="N59" s="260"/>
      <c r="O59" s="260"/>
      <c r="P59" s="260"/>
      <c r="Q59" s="259"/>
      <c r="R59" s="1273"/>
      <c r="S59" s="1203"/>
    </row>
    <row r="60" spans="1:19" ht="14.4" outlineLevel="1" x14ac:dyDescent="0.35">
      <c r="A60" s="1232" t="s">
        <v>1188</v>
      </c>
      <c r="B60" s="1271"/>
      <c r="C60" s="1234"/>
      <c r="D60" s="1272"/>
      <c r="E60" s="260"/>
      <c r="F60" s="260"/>
      <c r="G60" s="260"/>
      <c r="H60" s="260"/>
      <c r="I60" s="259"/>
      <c r="J60" s="1266"/>
      <c r="K60" s="1234"/>
      <c r="L60" s="1272"/>
      <c r="M60" s="260"/>
      <c r="N60" s="260"/>
      <c r="O60" s="260"/>
      <c r="P60" s="260"/>
      <c r="Q60" s="259"/>
      <c r="R60" s="1273"/>
      <c r="S60" s="1203"/>
    </row>
    <row r="61" spans="1:19" ht="14.4" outlineLevel="1" x14ac:dyDescent="0.35">
      <c r="A61" s="1232" t="s">
        <v>1189</v>
      </c>
      <c r="B61" s="1274"/>
      <c r="C61" s="1234"/>
      <c r="D61" s="1272"/>
      <c r="E61" s="260"/>
      <c r="F61" s="260"/>
      <c r="G61" s="260"/>
      <c r="H61" s="260"/>
      <c r="I61" s="259"/>
      <c r="J61" s="1266"/>
      <c r="K61" s="1234"/>
      <c r="L61" s="1272"/>
      <c r="M61" s="260"/>
      <c r="N61" s="260"/>
      <c r="O61" s="260"/>
      <c r="P61" s="260"/>
      <c r="Q61" s="259"/>
      <c r="R61" s="1273"/>
      <c r="S61" s="1203"/>
    </row>
    <row r="62" spans="1:19" ht="14.4" outlineLevel="1" x14ac:dyDescent="0.35">
      <c r="A62" s="1232" t="s">
        <v>1190</v>
      </c>
      <c r="B62" s="1275"/>
      <c r="C62" s="1234"/>
      <c r="D62" s="1272"/>
      <c r="E62" s="260"/>
      <c r="F62" s="260"/>
      <c r="G62" s="260"/>
      <c r="H62" s="260"/>
      <c r="I62" s="259"/>
      <c r="J62" s="1266"/>
      <c r="K62" s="1234"/>
      <c r="L62" s="1272"/>
      <c r="M62" s="260"/>
      <c r="N62" s="260"/>
      <c r="O62" s="260"/>
      <c r="P62" s="260"/>
      <c r="Q62" s="259"/>
      <c r="R62" s="1273"/>
      <c r="S62" s="1203"/>
    </row>
    <row r="63" spans="1:19" ht="14.4" outlineLevel="1" x14ac:dyDescent="0.35">
      <c r="A63" s="1232" t="s">
        <v>1191</v>
      </c>
      <c r="B63" s="1271"/>
      <c r="C63" s="1234"/>
      <c r="D63" s="1272"/>
      <c r="E63" s="260"/>
      <c r="F63" s="260"/>
      <c r="G63" s="260"/>
      <c r="H63" s="260"/>
      <c r="I63" s="259"/>
      <c r="J63" s="1266"/>
      <c r="K63" s="1234"/>
      <c r="L63" s="1272"/>
      <c r="M63" s="260"/>
      <c r="N63" s="260"/>
      <c r="O63" s="260"/>
      <c r="P63" s="260"/>
      <c r="Q63" s="259"/>
      <c r="R63" s="1273"/>
      <c r="S63" s="1203"/>
    </row>
    <row r="64" spans="1:19" ht="14.4" outlineLevel="1" x14ac:dyDescent="0.35">
      <c r="A64" s="1232" t="s">
        <v>1192</v>
      </c>
      <c r="B64" s="1271"/>
      <c r="C64" s="1234"/>
      <c r="D64" s="1272"/>
      <c r="E64" s="260"/>
      <c r="F64" s="260"/>
      <c r="G64" s="260"/>
      <c r="H64" s="260"/>
      <c r="I64" s="259"/>
      <c r="J64" s="1266"/>
      <c r="K64" s="1234"/>
      <c r="L64" s="1272"/>
      <c r="M64" s="260"/>
      <c r="N64" s="260"/>
      <c r="O64" s="260"/>
      <c r="P64" s="260"/>
      <c r="Q64" s="259"/>
      <c r="R64" s="1273"/>
      <c r="S64" s="1203"/>
    </row>
    <row r="65" spans="1:19" ht="14.7" outlineLevel="1" thickBot="1" x14ac:dyDescent="0.4">
      <c r="A65" s="1232" t="s">
        <v>1193</v>
      </c>
      <c r="B65" s="1274"/>
      <c r="C65" s="1276"/>
      <c r="D65" s="1277"/>
      <c r="E65" s="268"/>
      <c r="F65" s="268"/>
      <c r="G65" s="268"/>
      <c r="H65" s="268"/>
      <c r="I65" s="264"/>
      <c r="J65" s="1266"/>
      <c r="K65" s="1276"/>
      <c r="L65" s="1277"/>
      <c r="M65" s="268"/>
      <c r="N65" s="268"/>
      <c r="O65" s="268"/>
      <c r="P65" s="268"/>
      <c r="Q65" s="264"/>
      <c r="R65" s="1273"/>
      <c r="S65" s="1203"/>
    </row>
    <row r="66" spans="1:19" s="1174" customFormat="1" ht="29.25" customHeight="1" outlineLevel="1" thickBot="1" x14ac:dyDescent="0.4">
      <c r="A66" s="1232" t="s">
        <v>1194</v>
      </c>
      <c r="B66" s="1278" t="s">
        <v>1195</v>
      </c>
      <c r="C66" s="1279">
        <f>SUM(C17:C65)</f>
        <v>0</v>
      </c>
      <c r="D66" s="1280">
        <f t="shared" ref="D66:I66" si="0">SUM(D17:D65)</f>
        <v>0</v>
      </c>
      <c r="E66" s="1280">
        <f t="shared" si="0"/>
        <v>0</v>
      </c>
      <c r="F66" s="1280">
        <f t="shared" si="0"/>
        <v>0</v>
      </c>
      <c r="G66" s="1280">
        <f t="shared" si="0"/>
        <v>0</v>
      </c>
      <c r="H66" s="1280">
        <f t="shared" si="0"/>
        <v>0</v>
      </c>
      <c r="I66" s="1281">
        <f t="shared" si="0"/>
        <v>0</v>
      </c>
      <c r="J66" s="1282"/>
      <c r="K66" s="1279">
        <f>SUM(K17:K65)</f>
        <v>0</v>
      </c>
      <c r="L66" s="1280">
        <f t="shared" ref="L66" si="1">SUM(L17:L65)</f>
        <v>0</v>
      </c>
      <c r="M66" s="1280">
        <f t="shared" ref="M66" si="2">SUM(M17:M65)</f>
        <v>0</v>
      </c>
      <c r="N66" s="1280">
        <f t="shared" ref="N66" si="3">SUM(N17:N65)</f>
        <v>0</v>
      </c>
      <c r="O66" s="1280">
        <f t="shared" ref="O66" si="4">SUM(O17:O65)</f>
        <v>0</v>
      </c>
      <c r="P66" s="1280">
        <f t="shared" ref="P66" si="5">SUM(P17:P65)</f>
        <v>0</v>
      </c>
      <c r="Q66" s="1281">
        <f t="shared" ref="Q66" si="6">SUM(Q17:Q65)</f>
        <v>0</v>
      </c>
      <c r="R66" s="1283"/>
      <c r="S66" s="1283"/>
    </row>
    <row r="67" spans="1:19" ht="12.3" x14ac:dyDescent="0.35">
      <c r="A67" s="70">
        <f>IF(SUM($C67:$N67)&gt;0,1,0)</f>
        <v>0</v>
      </c>
      <c r="B67" s="15" t="s">
        <v>139</v>
      </c>
      <c r="C67" s="70">
        <f>IF(OR(ISERROR(SUM(C66)),ROUND(C66-'2.1'!R$169,4)&lt;&gt;0),1,0)*0</f>
        <v>0</v>
      </c>
      <c r="D67" s="70">
        <f>IF(OR(ISERROR(SUM(D66)),ROUND(D66-'2.1'!S$169,4)&lt;&gt;0),1,0)*0</f>
        <v>0</v>
      </c>
      <c r="E67" s="70">
        <f>IF(OR(ISERROR(SUM(E66)),ROUND(E66-'2.1'!T$169,4)&lt;&gt;0),1,0)*0</f>
        <v>0</v>
      </c>
      <c r="F67" s="70">
        <f>IF(OR(ISERROR(SUM(F66)),ROUND(F66-'2.1'!U$169,4)&lt;&gt;0),1,0)*0</f>
        <v>0</v>
      </c>
      <c r="G67" s="70">
        <f>IF(OR(ISERROR(SUM(G66)),ROUND(G66-'2.1'!V$169,4)&lt;&gt;0),1,0)*0</f>
        <v>0</v>
      </c>
      <c r="H67" s="70">
        <f>IF(OR(ISERROR(SUM(H66)),ROUND(H66-'2.1'!W$169,4)&lt;&gt;0),1,0)*0</f>
        <v>0</v>
      </c>
      <c r="I67" s="70">
        <f>IF(OR(ISERROR(SUM(I66)),ROUND(I66-'2.1'!X$169,4)&lt;&gt;0),1,0)*0</f>
        <v>0</v>
      </c>
      <c r="J67" s="1285"/>
      <c r="K67" s="1285"/>
      <c r="L67" s="1266"/>
      <c r="M67" s="1266"/>
      <c r="N67" s="1285"/>
      <c r="O67" s="1285"/>
      <c r="P67" s="1285"/>
      <c r="Q67" s="1285"/>
      <c r="S67" s="1203"/>
    </row>
    <row r="68" spans="1:19" ht="30.75" customHeight="1" thickBot="1" x14ac:dyDescent="0.4">
      <c r="A68" s="1232"/>
      <c r="B68" s="1286"/>
      <c r="C68" s="1287"/>
      <c r="D68" s="1287"/>
      <c r="E68" s="1287"/>
      <c r="F68" s="1287"/>
      <c r="G68" s="1287"/>
      <c r="H68" s="1287"/>
      <c r="I68" s="1287"/>
      <c r="J68" s="1287"/>
      <c r="K68" s="1287"/>
      <c r="L68" s="1287"/>
      <c r="M68" s="1287"/>
      <c r="N68" s="1287"/>
      <c r="O68" s="1287"/>
      <c r="P68" s="1287"/>
      <c r="Q68" s="1287"/>
      <c r="S68" s="1203"/>
    </row>
    <row r="69" spans="1:19" s="1251" customFormat="1" ht="25.15" customHeight="1" thickBot="1" x14ac:dyDescent="0.4">
      <c r="A69" s="1250"/>
      <c r="B69" s="863" t="s">
        <v>219</v>
      </c>
      <c r="C69" s="864"/>
      <c r="D69" s="864"/>
      <c r="E69" s="864"/>
      <c r="F69" s="864"/>
      <c r="G69" s="864"/>
      <c r="H69" s="864"/>
      <c r="I69" s="864"/>
      <c r="J69" s="864"/>
      <c r="K69" s="864"/>
      <c r="L69" s="864"/>
      <c r="M69" s="864"/>
      <c r="N69" s="864"/>
      <c r="O69" s="864"/>
      <c r="P69" s="864"/>
      <c r="Q69" s="997"/>
      <c r="R69" s="1247"/>
    </row>
    <row r="70" spans="1:19" s="1258" customFormat="1" ht="29.25" customHeight="1" outlineLevel="1" thickBot="1" x14ac:dyDescent="0.75">
      <c r="A70" s="1252"/>
      <c r="B70" s="1253" t="s">
        <v>1196</v>
      </c>
      <c r="C70" s="1254"/>
      <c r="D70" s="1254"/>
      <c r="E70" s="1254"/>
      <c r="F70" s="1254"/>
      <c r="G70" s="1254"/>
      <c r="H70" s="1254"/>
      <c r="I70" s="1254"/>
      <c r="J70" s="1254"/>
      <c r="K70" s="1254"/>
      <c r="L70" s="1254"/>
      <c r="M70" s="1254"/>
      <c r="N70" s="1254"/>
      <c r="O70" s="1254"/>
      <c r="P70" s="1254"/>
      <c r="Q70" s="1255"/>
      <c r="R70" s="1256"/>
      <c r="S70" s="1257"/>
    </row>
    <row r="71" spans="1:19" s="561" customFormat="1" ht="14.7" outlineLevel="1" thickBot="1" x14ac:dyDescent="0.6">
      <c r="A71" s="1223"/>
      <c r="B71" s="959"/>
      <c r="C71" s="2531" t="s">
        <v>91</v>
      </c>
      <c r="D71" s="2532"/>
      <c r="E71" s="2532"/>
      <c r="F71" s="2532"/>
      <c r="G71" s="2532"/>
      <c r="H71" s="2532"/>
      <c r="I71" s="2533"/>
      <c r="K71" s="2531" t="s">
        <v>92</v>
      </c>
      <c r="L71" s="2532"/>
      <c r="M71" s="2532"/>
      <c r="N71" s="2532"/>
      <c r="O71" s="2532"/>
      <c r="P71" s="2532"/>
      <c r="Q71" s="2533"/>
      <c r="R71" s="619"/>
      <c r="S71" s="619"/>
    </row>
    <row r="72" spans="1:19" s="561" customFormat="1" ht="14.4" outlineLevel="1" x14ac:dyDescent="0.35">
      <c r="A72" s="1223"/>
      <c r="B72" s="959"/>
      <c r="C72" s="2525" t="s">
        <v>692</v>
      </c>
      <c r="D72" s="2526"/>
      <c r="E72" s="2526"/>
      <c r="F72" s="2526"/>
      <c r="G72" s="2526"/>
      <c r="H72" s="2526"/>
      <c r="I72" s="2527"/>
      <c r="J72" s="619"/>
      <c r="K72" s="2525" t="s">
        <v>692</v>
      </c>
      <c r="L72" s="2526"/>
      <c r="M72" s="2526"/>
      <c r="N72" s="2526"/>
      <c r="O72" s="2526"/>
      <c r="P72" s="2526"/>
      <c r="Q72" s="2527"/>
      <c r="R72" s="619"/>
      <c r="S72" s="619"/>
    </row>
    <row r="73" spans="1:19" s="561" customFormat="1" ht="29.25" customHeight="1" outlineLevel="1" thickBot="1" x14ac:dyDescent="0.4">
      <c r="A73" s="1223"/>
      <c r="B73" s="959"/>
      <c r="C73" s="2528" t="s">
        <v>1073</v>
      </c>
      <c r="D73" s="2529"/>
      <c r="E73" s="2529"/>
      <c r="F73" s="2529"/>
      <c r="G73" s="2529"/>
      <c r="H73" s="2529"/>
      <c r="I73" s="2530"/>
      <c r="J73" s="619"/>
      <c r="K73" s="2528" t="s">
        <v>1073</v>
      </c>
      <c r="L73" s="2529"/>
      <c r="M73" s="2529"/>
      <c r="N73" s="2529"/>
      <c r="O73" s="2529"/>
      <c r="P73" s="2529"/>
      <c r="Q73" s="2530"/>
      <c r="R73" s="619"/>
      <c r="S73" s="619"/>
    </row>
    <row r="74" spans="1:19" s="1084" customFormat="1" ht="12.6" outlineLevel="1" thickBot="1" x14ac:dyDescent="0.4">
      <c r="A74" s="1223"/>
      <c r="B74" s="959"/>
      <c r="C74" s="1260" t="s">
        <v>734</v>
      </c>
      <c r="D74" s="1261" t="s">
        <v>735</v>
      </c>
      <c r="E74" s="1262" t="s">
        <v>736</v>
      </c>
      <c r="F74" s="1262" t="s">
        <v>737</v>
      </c>
      <c r="G74" s="1262" t="s">
        <v>738</v>
      </c>
      <c r="H74" s="1262" t="s">
        <v>739</v>
      </c>
      <c r="I74" s="1263" t="s">
        <v>740</v>
      </c>
      <c r="J74" s="619"/>
      <c r="K74" s="1260" t="s">
        <v>734</v>
      </c>
      <c r="L74" s="1261" t="s">
        <v>735</v>
      </c>
      <c r="M74" s="1262" t="s">
        <v>736</v>
      </c>
      <c r="N74" s="1262" t="s">
        <v>737</v>
      </c>
      <c r="O74" s="1262" t="s">
        <v>738</v>
      </c>
      <c r="P74" s="1262" t="s">
        <v>739</v>
      </c>
      <c r="Q74" s="1263" t="s">
        <v>740</v>
      </c>
      <c r="R74" s="619"/>
      <c r="S74" s="619"/>
    </row>
    <row r="75" spans="1:19" ht="12.3" outlineLevel="1" x14ac:dyDescent="0.35">
      <c r="A75" s="1232" t="s">
        <v>1197</v>
      </c>
      <c r="B75" s="1665" t="s">
        <v>220</v>
      </c>
      <c r="C75" s="1616">
        <f>'3.2'!R50</f>
        <v>75793555.074662954</v>
      </c>
      <c r="D75" s="1617">
        <f>'3.2'!S50</f>
        <v>75793555.074662954</v>
      </c>
      <c r="E75" s="1617">
        <f>'3.2'!T50</f>
        <v>65537897.582615219</v>
      </c>
      <c r="F75" s="1617">
        <f>'3.2'!U50</f>
        <v>66414842.676565714</v>
      </c>
      <c r="G75" s="1617">
        <f>'3.2'!V50</f>
        <v>67409482.299668461</v>
      </c>
      <c r="H75" s="1617">
        <f>'3.2'!W50</f>
        <v>68216214.213513076</v>
      </c>
      <c r="I75" s="1622">
        <f>'3.2'!X50</f>
        <v>68946487.95737645</v>
      </c>
      <c r="J75" s="1285"/>
      <c r="K75" s="1616">
        <f>'3.2'!R63</f>
        <v>0</v>
      </c>
      <c r="L75" s="1617">
        <f>'3.2'!S63</f>
        <v>0</v>
      </c>
      <c r="M75" s="1617">
        <f>'3.2'!T63</f>
        <v>0</v>
      </c>
      <c r="N75" s="1617">
        <f>'3.2'!U63</f>
        <v>0</v>
      </c>
      <c r="O75" s="1617">
        <f>'3.2'!V63</f>
        <v>0</v>
      </c>
      <c r="P75" s="1617">
        <f>'3.2'!W63</f>
        <v>0</v>
      </c>
      <c r="Q75" s="1622">
        <f>'3.2'!X63</f>
        <v>0</v>
      </c>
      <c r="S75" s="1203"/>
    </row>
    <row r="76" spans="1:19" ht="12.3" outlineLevel="1" x14ac:dyDescent="0.35">
      <c r="A76" s="1232" t="s">
        <v>1198</v>
      </c>
      <c r="B76" s="1666" t="s">
        <v>221</v>
      </c>
      <c r="C76" s="1570">
        <f>'3.2'!R51</f>
        <v>0</v>
      </c>
      <c r="D76" s="1571">
        <f>'3.2'!S51</f>
        <v>0</v>
      </c>
      <c r="E76" s="1571">
        <f>'3.2'!T51</f>
        <v>0</v>
      </c>
      <c r="F76" s="1571">
        <f>'3.2'!U51</f>
        <v>0</v>
      </c>
      <c r="G76" s="1571">
        <f>'3.2'!V51</f>
        <v>0</v>
      </c>
      <c r="H76" s="1571">
        <f>'3.2'!W51</f>
        <v>0</v>
      </c>
      <c r="I76" s="1572">
        <f>'3.2'!X51</f>
        <v>0</v>
      </c>
      <c r="J76" s="1285"/>
      <c r="K76" s="1570">
        <f>'3.2'!R64</f>
        <v>4859639.8600113429</v>
      </c>
      <c r="L76" s="1571">
        <f>'3.2'!S64</f>
        <v>4859639.8600113429</v>
      </c>
      <c r="M76" s="1571">
        <f>'3.2'!T64</f>
        <v>4977668.267326829</v>
      </c>
      <c r="N76" s="1571">
        <f>'3.2'!U64</f>
        <v>4909466.1920391088</v>
      </c>
      <c r="O76" s="1571">
        <f>'3.2'!V64</f>
        <v>4844971.9920933014</v>
      </c>
      <c r="P76" s="1571">
        <f>'3.2'!W64</f>
        <v>4770322.1671777843</v>
      </c>
      <c r="Q76" s="1572">
        <f>'3.2'!X64</f>
        <v>4696111.006115715</v>
      </c>
      <c r="S76" s="1203"/>
    </row>
    <row r="77" spans="1:19" ht="12.3" outlineLevel="1" x14ac:dyDescent="0.35">
      <c r="A77" s="1232" t="s">
        <v>1199</v>
      </c>
      <c r="B77" s="1666" t="s">
        <v>222</v>
      </c>
      <c r="C77" s="1570">
        <f>'3.2'!R52</f>
        <v>0</v>
      </c>
      <c r="D77" s="1571">
        <f>'3.2'!S52</f>
        <v>0</v>
      </c>
      <c r="E77" s="1571">
        <f>'3.2'!T52</f>
        <v>0</v>
      </c>
      <c r="F77" s="1571">
        <f>'3.2'!U52</f>
        <v>0</v>
      </c>
      <c r="G77" s="1571">
        <f>'3.2'!V52</f>
        <v>0</v>
      </c>
      <c r="H77" s="1571">
        <f>'3.2'!W52</f>
        <v>0</v>
      </c>
      <c r="I77" s="1572">
        <f>'3.2'!X52</f>
        <v>0</v>
      </c>
      <c r="J77" s="1285"/>
      <c r="K77" s="1570"/>
      <c r="L77" s="1571"/>
      <c r="M77" s="1571"/>
      <c r="N77" s="1571"/>
      <c r="O77" s="1571"/>
      <c r="P77" s="1571"/>
      <c r="Q77" s="1572"/>
      <c r="S77" s="1203"/>
    </row>
    <row r="78" spans="1:19" ht="12.3" outlineLevel="1" x14ac:dyDescent="0.35">
      <c r="A78" s="1232" t="s">
        <v>1200</v>
      </c>
      <c r="B78" s="1666" t="s">
        <v>223</v>
      </c>
      <c r="C78" s="1570">
        <f>'3.2'!R53</f>
        <v>0</v>
      </c>
      <c r="D78" s="1571">
        <f>'3.2'!S53</f>
        <v>0</v>
      </c>
      <c r="E78" s="1571">
        <f>'3.2'!T53</f>
        <v>0</v>
      </c>
      <c r="F78" s="1571">
        <f>'3.2'!U53</f>
        <v>0</v>
      </c>
      <c r="G78" s="1571">
        <f>'3.2'!V53</f>
        <v>0</v>
      </c>
      <c r="H78" s="1571">
        <f>'3.2'!W53</f>
        <v>0</v>
      </c>
      <c r="I78" s="1572">
        <f>'3.2'!X53</f>
        <v>0</v>
      </c>
      <c r="J78" s="1266"/>
      <c r="K78" s="1570">
        <f>'3.2'!R66</f>
        <v>0</v>
      </c>
      <c r="L78" s="1571">
        <f>'3.2'!S66</f>
        <v>0</v>
      </c>
      <c r="M78" s="1571">
        <f>'3.2'!T66</f>
        <v>0</v>
      </c>
      <c r="N78" s="1571">
        <f>'3.2'!U66</f>
        <v>0</v>
      </c>
      <c r="O78" s="1571">
        <f>'3.2'!V66</f>
        <v>0</v>
      </c>
      <c r="P78" s="1571">
        <f>'3.2'!W66</f>
        <v>0</v>
      </c>
      <c r="Q78" s="1572">
        <f>'3.2'!X66</f>
        <v>0</v>
      </c>
      <c r="S78" s="1203"/>
    </row>
    <row r="79" spans="1:19" ht="12.3" outlineLevel="1" x14ac:dyDescent="0.35">
      <c r="A79" s="1232" t="s">
        <v>1201</v>
      </c>
      <c r="B79" s="1666" t="s">
        <v>224</v>
      </c>
      <c r="C79" s="1570">
        <f>'3.2'!R54</f>
        <v>0</v>
      </c>
      <c r="D79" s="1571">
        <f>'3.2'!S54</f>
        <v>0</v>
      </c>
      <c r="E79" s="1571">
        <f>'3.2'!T54</f>
        <v>0</v>
      </c>
      <c r="F79" s="1571">
        <f>'3.2'!U54</f>
        <v>0</v>
      </c>
      <c r="G79" s="1571">
        <f>'3.2'!V54</f>
        <v>0</v>
      </c>
      <c r="H79" s="1571">
        <f>'3.2'!W54</f>
        <v>0</v>
      </c>
      <c r="I79" s="1572">
        <f>'3.2'!X54</f>
        <v>0</v>
      </c>
      <c r="J79" s="1266"/>
      <c r="K79" s="1570">
        <f>'3.2'!R67</f>
        <v>0</v>
      </c>
      <c r="L79" s="1571">
        <f>'3.2'!S67</f>
        <v>0</v>
      </c>
      <c r="M79" s="1571">
        <f>'3.2'!T67</f>
        <v>0</v>
      </c>
      <c r="N79" s="1571">
        <f>'3.2'!U67</f>
        <v>0</v>
      </c>
      <c r="O79" s="1571">
        <f>'3.2'!V67</f>
        <v>0</v>
      </c>
      <c r="P79" s="1571">
        <f>'3.2'!W67</f>
        <v>0</v>
      </c>
      <c r="Q79" s="1572">
        <f>'3.2'!X67</f>
        <v>0</v>
      </c>
      <c r="S79" s="1203"/>
    </row>
    <row r="80" spans="1:19" ht="12.6" outlineLevel="1" thickBot="1" x14ac:dyDescent="0.4">
      <c r="A80" s="1232" t="s">
        <v>1202</v>
      </c>
      <c r="B80" s="1667" t="s">
        <v>1203</v>
      </c>
      <c r="C80" s="1620">
        <f>'3.2'!R55</f>
        <v>0</v>
      </c>
      <c r="D80" s="1621">
        <f>'3.2'!S55</f>
        <v>0</v>
      </c>
      <c r="E80" s="1621">
        <f>'3.2'!T55</f>
        <v>0</v>
      </c>
      <c r="F80" s="1621">
        <f>'3.2'!U55</f>
        <v>0</v>
      </c>
      <c r="G80" s="1621">
        <f>'3.2'!V55</f>
        <v>0</v>
      </c>
      <c r="H80" s="1621">
        <f>'3.2'!W55</f>
        <v>0</v>
      </c>
      <c r="I80" s="1623">
        <f>'3.2'!X55</f>
        <v>0</v>
      </c>
      <c r="J80" s="1266"/>
      <c r="K80" s="1620">
        <f>'3.2'!R68</f>
        <v>0</v>
      </c>
      <c r="L80" s="1621">
        <f>'3.2'!S68</f>
        <v>0</v>
      </c>
      <c r="M80" s="1621">
        <f>'3.2'!T68</f>
        <v>0</v>
      </c>
      <c r="N80" s="1621">
        <f>'3.2'!U68</f>
        <v>0</v>
      </c>
      <c r="O80" s="1621">
        <f>'3.2'!V68</f>
        <v>0</v>
      </c>
      <c r="P80" s="1621">
        <f>'3.2'!W68</f>
        <v>0</v>
      </c>
      <c r="Q80" s="1623">
        <f>'3.2'!X68</f>
        <v>0</v>
      </c>
      <c r="S80" s="1203"/>
    </row>
    <row r="81" spans="1:19" ht="21.75" customHeight="1" x14ac:dyDescent="0.35">
      <c r="A81" s="70">
        <f>IF(SUM($C81:$N81)&gt;0,1,0)</f>
        <v>0</v>
      </c>
      <c r="B81" s="15" t="s">
        <v>139</v>
      </c>
      <c r="C81" s="70">
        <f>IF(OR(ISERROR(SUM(C75:C80)),ROUND(SUM(C75:C80)-'3.2'!R57,4)&lt;&gt;0),1,0)</f>
        <v>0</v>
      </c>
      <c r="D81" s="70">
        <f>IF(OR(ISERROR(SUM(D75:D80)),ROUND(SUM(D75:D80)-'3.2'!S57,4)&lt;&gt;0),1,0)</f>
        <v>0</v>
      </c>
      <c r="E81" s="70">
        <f>IF(OR(ISERROR(SUM(E75:E80)),ROUND(SUM(E75:E80)-'3.2'!T57,4)&lt;&gt;0),1,0)</f>
        <v>0</v>
      </c>
      <c r="F81" s="70">
        <f>IF(OR(ISERROR(SUM(F75:F80)),ROUND(SUM(F75:F80)-'3.2'!U57,4)&lt;&gt;0),1,0)</f>
        <v>0</v>
      </c>
      <c r="G81" s="70">
        <f>IF(OR(ISERROR(SUM(G75:G80)),ROUND(SUM(G75:G80)-'3.2'!V57,4)&lt;&gt;0),1,0)</f>
        <v>0</v>
      </c>
      <c r="H81" s="70">
        <f>IF(OR(ISERROR(SUM(H75:H80)),ROUND(SUM(H75:H80)-'3.2'!W57,4)&lt;&gt;0),1,0)</f>
        <v>0</v>
      </c>
      <c r="I81" s="70">
        <f>IF(OR(ISERROR(SUM(I75:I80)),ROUND(SUM(I75:I80)-'3.2'!X57,4)&lt;&gt;0),1,0)</f>
        <v>0</v>
      </c>
      <c r="J81" s="1266"/>
      <c r="K81" s="70">
        <f>IF(OR(ISERROR(SUM(K75:K80)),ROUND(SUM(K75:K80)-'3.2'!R70,4)&lt;&gt;0),1,0)</f>
        <v>0</v>
      </c>
      <c r="L81" s="70">
        <f>IF(OR(ISERROR(SUM(L75:L80)),ROUND(SUM(L75:L80)-'3.2'!S70,4)&lt;&gt;0),1,0)</f>
        <v>0</v>
      </c>
      <c r="M81" s="70">
        <f>IF(OR(ISERROR(SUM(M75:M80)),ROUND(SUM(M75:M80)-'3.2'!T70,4)&lt;&gt;0),1,0)</f>
        <v>0</v>
      </c>
      <c r="N81" s="70">
        <f>IF(OR(ISERROR(SUM(N75:N80)),ROUND(SUM(N75:N80)-'3.2'!U70,4)&lt;&gt;0),1,0)</f>
        <v>0</v>
      </c>
      <c r="O81" s="70">
        <f>IF(OR(ISERROR(SUM(O75:O80)),ROUND(SUM(O75:O80)-'3.2'!V70,4)&lt;&gt;0),1,0)</f>
        <v>0</v>
      </c>
      <c r="P81" s="70">
        <f>IF(OR(ISERROR(SUM(P75:P80)),ROUND(SUM(P75:P80)-'3.2'!W70,4)&lt;&gt;0),1,0)</f>
        <v>0</v>
      </c>
      <c r="Q81" s="70">
        <f>IF(OR(ISERROR(SUM(Q75:Q80)),ROUND(SUM(Q75:Q80)-'3.2'!X70,4)&lt;&gt;0),1,0)</f>
        <v>0</v>
      </c>
      <c r="S81" s="1203"/>
    </row>
    <row r="82" spans="1:19" ht="21.75" customHeight="1" thickBot="1" x14ac:dyDescent="0.4">
      <c r="A82" s="1232"/>
      <c r="B82" s="1288"/>
      <c r="C82" s="1284"/>
      <c r="D82" s="1289"/>
      <c r="E82" s="1289"/>
      <c r="F82" s="1285"/>
      <c r="G82" s="1285"/>
      <c r="H82" s="1285"/>
      <c r="I82" s="1285"/>
      <c r="J82" s="1285"/>
      <c r="S82" s="1203"/>
    </row>
    <row r="83" spans="1:19" ht="25.15" customHeight="1" thickBot="1" x14ac:dyDescent="0.4">
      <c r="A83" s="1232"/>
      <c r="B83" s="1290" t="s">
        <v>1204</v>
      </c>
      <c r="C83" s="1291"/>
      <c r="D83" s="1291"/>
      <c r="E83" s="1291"/>
      <c r="F83" s="1291"/>
      <c r="G83" s="1291"/>
      <c r="H83" s="1291"/>
      <c r="I83" s="1291"/>
      <c r="J83" s="1285"/>
      <c r="S83" s="1203"/>
    </row>
    <row r="84" spans="1:19" s="561" customFormat="1" ht="14.7" outlineLevel="1" thickBot="1" x14ac:dyDescent="0.6">
      <c r="A84" s="1223"/>
      <c r="B84" s="1292"/>
      <c r="C84" s="2524" t="s">
        <v>1205</v>
      </c>
      <c r="D84" s="2524"/>
      <c r="E84" s="2524"/>
      <c r="F84" s="2524"/>
      <c r="G84" s="2524"/>
      <c r="H84" s="2524"/>
      <c r="I84" s="2524"/>
      <c r="J84" s="1259"/>
      <c r="K84" s="505"/>
      <c r="L84" s="505"/>
      <c r="M84" s="505"/>
      <c r="N84" s="505"/>
      <c r="O84" s="505"/>
      <c r="P84" s="505"/>
      <c r="Q84" s="505"/>
      <c r="R84" s="619"/>
      <c r="S84" s="619"/>
    </row>
    <row r="85" spans="1:19" s="561" customFormat="1" ht="14.4" outlineLevel="1" x14ac:dyDescent="0.35">
      <c r="A85" s="1223"/>
      <c r="B85" s="959"/>
      <c r="C85" s="2525" t="s">
        <v>692</v>
      </c>
      <c r="D85" s="2526"/>
      <c r="E85" s="2526"/>
      <c r="F85" s="2526"/>
      <c r="G85" s="2526"/>
      <c r="H85" s="2526"/>
      <c r="I85" s="2527"/>
      <c r="J85" s="619"/>
      <c r="K85" s="505"/>
      <c r="L85" s="505"/>
      <c r="M85" s="505"/>
      <c r="N85" s="505"/>
      <c r="O85" s="505"/>
      <c r="P85" s="505"/>
      <c r="Q85" s="505"/>
      <c r="R85" s="619"/>
      <c r="S85" s="619"/>
    </row>
    <row r="86" spans="1:19" s="561" customFormat="1" ht="14.7" outlineLevel="1" thickBot="1" x14ac:dyDescent="0.4">
      <c r="A86" s="1223"/>
      <c r="B86" s="959"/>
      <c r="C86" s="2528" t="s">
        <v>1073</v>
      </c>
      <c r="D86" s="2529"/>
      <c r="E86" s="2529"/>
      <c r="F86" s="2529"/>
      <c r="G86" s="2529"/>
      <c r="H86" s="2529"/>
      <c r="I86" s="2530"/>
      <c r="J86" s="273"/>
      <c r="K86" s="505"/>
      <c r="L86" s="505"/>
      <c r="M86" s="505"/>
      <c r="N86" s="505"/>
      <c r="O86" s="505"/>
      <c r="P86" s="505"/>
      <c r="Q86" s="505"/>
      <c r="R86" s="619"/>
      <c r="S86" s="619"/>
    </row>
    <row r="87" spans="1:19" s="1084" customFormat="1" ht="12.6" outlineLevel="1" thickBot="1" x14ac:dyDescent="0.4">
      <c r="A87" s="1223"/>
      <c r="B87" s="961"/>
      <c r="C87" s="1260" t="s">
        <v>734</v>
      </c>
      <c r="D87" s="1261" t="s">
        <v>735</v>
      </c>
      <c r="E87" s="1262" t="s">
        <v>736</v>
      </c>
      <c r="F87" s="1262" t="s">
        <v>737</v>
      </c>
      <c r="G87" s="1262" t="s">
        <v>738</v>
      </c>
      <c r="H87" s="1262" t="s">
        <v>739</v>
      </c>
      <c r="I87" s="1263" t="s">
        <v>740</v>
      </c>
      <c r="J87" s="273"/>
      <c r="K87" s="505"/>
      <c r="L87" s="505"/>
      <c r="M87" s="505"/>
      <c r="N87" s="505"/>
      <c r="O87" s="505"/>
      <c r="P87" s="505"/>
      <c r="Q87" s="505"/>
      <c r="R87" s="619"/>
      <c r="S87" s="619"/>
    </row>
    <row r="88" spans="1:19" ht="21" customHeight="1" outlineLevel="1" thickBot="1" x14ac:dyDescent="0.4">
      <c r="A88" s="1232" t="s">
        <v>1206</v>
      </c>
      <c r="B88" s="853" t="s">
        <v>1207</v>
      </c>
      <c r="C88" s="1875">
        <f>'3.2'!R101</f>
        <v>186504.52445038373</v>
      </c>
      <c r="D88" s="1876">
        <f>'3.2'!S101</f>
        <v>186504.52445038373</v>
      </c>
      <c r="E88" s="1876">
        <f>'3.2'!T101</f>
        <v>162518.52303082362</v>
      </c>
      <c r="F88" s="1876">
        <f>'3.2'!U101</f>
        <v>164740.70542914572</v>
      </c>
      <c r="G88" s="1876">
        <f>'3.2'!V101</f>
        <v>167216.00088804532</v>
      </c>
      <c r="H88" s="1876">
        <f>'3.2'!W101</f>
        <v>169255.66824113377</v>
      </c>
      <c r="I88" s="1877">
        <f>'3.2'!X101</f>
        <v>171061.26142941398</v>
      </c>
      <c r="J88" s="1285"/>
      <c r="S88" s="1203"/>
    </row>
    <row r="89" spans="1:19" x14ac:dyDescent="0.35">
      <c r="A89" s="1232"/>
      <c r="B89" s="1203"/>
      <c r="C89" s="1203"/>
      <c r="D89" s="1286"/>
      <c r="E89" s="1286"/>
      <c r="F89" s="1286"/>
      <c r="G89" s="1286"/>
      <c r="H89" s="1286"/>
      <c r="I89" s="1286"/>
      <c r="J89" s="1286"/>
      <c r="K89" s="1286"/>
      <c r="L89" s="1286"/>
      <c r="M89" s="1286"/>
      <c r="N89" s="1286"/>
      <c r="O89" s="1286"/>
      <c r="P89" s="1286"/>
      <c r="Q89" s="1286"/>
    </row>
    <row r="90" spans="1:19" x14ac:dyDescent="0.35">
      <c r="A90" s="1232"/>
      <c r="B90" s="1203"/>
      <c r="C90" s="1203"/>
      <c r="D90" s="1203"/>
      <c r="E90" s="1203"/>
      <c r="F90" s="1203"/>
      <c r="G90" s="1203"/>
      <c r="H90" s="1203"/>
      <c r="I90" s="1203"/>
      <c r="J90" s="1203"/>
      <c r="K90" s="1203"/>
      <c r="L90" s="1203"/>
      <c r="M90" s="1203"/>
      <c r="N90" s="1203"/>
      <c r="O90" s="1203"/>
      <c r="P90" s="1203"/>
      <c r="Q90" s="1203"/>
    </row>
    <row r="91" spans="1:19" x14ac:dyDescent="0.35">
      <c r="A91" s="1232"/>
      <c r="B91" s="1203"/>
      <c r="C91" s="1203"/>
      <c r="D91" s="1203"/>
      <c r="E91" s="1203"/>
      <c r="F91" s="1203"/>
      <c r="G91" s="1203"/>
      <c r="H91" s="1203"/>
      <c r="I91" s="1203"/>
      <c r="J91" s="1203"/>
      <c r="K91" s="1203"/>
      <c r="L91" s="1203"/>
      <c r="M91" s="1203"/>
      <c r="N91" s="1203"/>
      <c r="O91" s="1203"/>
      <c r="P91" s="1203"/>
      <c r="Q91" s="1203"/>
    </row>
    <row r="92" spans="1:19" x14ac:dyDescent="0.35">
      <c r="A92" s="1232"/>
      <c r="B92" s="1203"/>
      <c r="C92" s="1203"/>
      <c r="D92" s="1203"/>
      <c r="E92" s="1203"/>
      <c r="F92" s="1203"/>
      <c r="G92" s="1203"/>
      <c r="H92" s="1203"/>
      <c r="I92" s="1203"/>
      <c r="J92" s="1203"/>
      <c r="K92" s="1203"/>
      <c r="L92" s="1203"/>
      <c r="M92" s="1203"/>
      <c r="N92" s="1203"/>
      <c r="O92" s="1203"/>
      <c r="P92" s="1203"/>
      <c r="Q92" s="1203"/>
    </row>
  </sheetData>
  <mergeCells count="15">
    <mergeCell ref="C13:I13"/>
    <mergeCell ref="K13:Q13"/>
    <mergeCell ref="C14:I14"/>
    <mergeCell ref="K14:Q14"/>
    <mergeCell ref="C15:I15"/>
    <mergeCell ref="K15:Q15"/>
    <mergeCell ref="C84:I84"/>
    <mergeCell ref="C85:I85"/>
    <mergeCell ref="C86:I86"/>
    <mergeCell ref="C71:I71"/>
    <mergeCell ref="K71:Q71"/>
    <mergeCell ref="C72:I72"/>
    <mergeCell ref="K72:Q72"/>
    <mergeCell ref="C73:I73"/>
    <mergeCell ref="K73:Q73"/>
  </mergeCells>
  <conditionalFormatting sqref="G17:G65 G75:G80 G88 O17:O65">
    <cfRule type="expression" dxfId="500" priority="6">
      <formula>(dms_FRCPlength_Num)&lt;3</formula>
    </cfRule>
  </conditionalFormatting>
  <conditionalFormatting sqref="H17:H65 H75:H80 H88 P17:P65">
    <cfRule type="expression" dxfId="499" priority="5">
      <formula>(dms_FRCPlength_Num)&lt;4</formula>
    </cfRule>
  </conditionalFormatting>
  <conditionalFormatting sqref="I17:I65 I75:I80 I88 Q17:Q65">
    <cfRule type="expression" dxfId="498" priority="4">
      <formula>(dms_FRCPlength_Num)&lt;5</formula>
    </cfRule>
  </conditionalFormatting>
  <conditionalFormatting sqref="O75:O80">
    <cfRule type="expression" dxfId="497" priority="3">
      <formula>(dms_FRCPlength_Num)&lt;3</formula>
    </cfRule>
  </conditionalFormatting>
  <conditionalFormatting sqref="P75:P80">
    <cfRule type="expression" dxfId="496" priority="2">
      <formula>(dms_FRCPlength_Num)&lt;4</formula>
    </cfRule>
  </conditionalFormatting>
  <conditionalFormatting sqref="Q75:Q80">
    <cfRule type="expression" dxfId="495" priority="1">
      <formula>(dms_FRCPlength_Num)&lt;5</formula>
    </cfRule>
  </conditionalFormatting>
  <dataValidations count="2">
    <dataValidation allowBlank="1" showInputMessage="1" showErrorMessage="1" sqref="K87:Q1048576 K82:Q83 C1:F7 C10:F66 J1:Q74 G1:I66 J75:J1048576 C68:I80 K75:Q80 C82:I1048576" xr:uid="{00000000-0002-0000-2600-000000000000}"/>
    <dataValidation type="textLength" operator="greaterThanOrEqual" allowBlank="1" showInputMessage="1" promptTitle="Opex category" prompt="Enter opex category as reported in annual reporting RIN." sqref="B25:B65" xr:uid="{00000000-0002-0000-2600-000001000000}">
      <formula1>0</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56"/>
  <sheetViews>
    <sheetView showGridLines="0" zoomScaleNormal="100" workbookViewId="0">
      <pane xSplit="1" ySplit="4" topLeftCell="B5" activePane="bottomRight" state="frozen"/>
      <selection activeCell="B1" sqref="B1"/>
      <selection pane="topRight" activeCell="B1" sqref="B1"/>
      <selection pane="bottomLeft" activeCell="B1" sqref="B1"/>
      <selection pane="bottomRight" activeCell="B5" sqref="B5"/>
    </sheetView>
  </sheetViews>
  <sheetFormatPr defaultColWidth="0" defaultRowHeight="10.199999999999999" x14ac:dyDescent="0.35"/>
  <cols>
    <col min="1" max="3" width="2.796875" style="7" customWidth="1"/>
    <col min="4" max="4" width="63" style="7" customWidth="1"/>
    <col min="5" max="9" width="10.796875" style="7" customWidth="1"/>
    <col min="10" max="15" width="10.796875" style="7" hidden="1" customWidth="1"/>
    <col min="16" max="16384" width="9.33203125" style="7" hidden="1"/>
  </cols>
  <sheetData>
    <row r="1" spans="2:5" ht="18.899999999999999" x14ac:dyDescent="0.35">
      <c r="B1" s="5" t="s">
        <v>50</v>
      </c>
    </row>
    <row r="2" spans="2:5" x14ac:dyDescent="0.35">
      <c r="B2" s="18" t="str">
        <f>Title_Msg</f>
        <v>No Errors Found</v>
      </c>
    </row>
    <row r="3" spans="2:5" ht="12.3" x14ac:dyDescent="0.35">
      <c r="B3" s="55" t="s">
        <v>52</v>
      </c>
      <c r="C3" s="55"/>
      <c r="D3" s="55"/>
      <c r="E3" s="16"/>
    </row>
    <row r="4" spans="2:5" ht="12.3" x14ac:dyDescent="0.35">
      <c r="B4" s="46" t="str">
        <f>Model_Name</f>
        <v>Rest RIN Population Model - Power and Water Corporation (PWC)</v>
      </c>
    </row>
    <row r="6" spans="2:5" s="4" customFormat="1" ht="15" x14ac:dyDescent="0.35">
      <c r="B6" s="4" t="str">
        <f>B1</f>
        <v>Table of Contents</v>
      </c>
    </row>
    <row r="7" spans="2:5" s="6" customFormat="1" ht="4.5" customHeight="1" x14ac:dyDescent="0.35"/>
    <row r="8" spans="2:5" s="13" customFormat="1" ht="14.1" x14ac:dyDescent="0.35">
      <c r="C8" s="13" t="str">
        <f>SC_General!B1</f>
        <v>Section Cover: General Inputs and Calculations</v>
      </c>
    </row>
    <row r="9" spans="2:5" s="6" customFormat="1" ht="4.5" customHeight="1" x14ac:dyDescent="0.35"/>
    <row r="10" spans="2:5" x14ac:dyDescent="0.35">
      <c r="C10" s="49" t="s">
        <v>1734</v>
      </c>
    </row>
    <row r="11" spans="2:5" x14ac:dyDescent="0.35">
      <c r="D11" s="49" t="str">
        <f>'2.1'!B1</f>
        <v>2.1 Expenditure Summary Data</v>
      </c>
    </row>
    <row r="12" spans="2:5" x14ac:dyDescent="0.35">
      <c r="D12" s="49" t="str">
        <f>'2.2'!B1</f>
        <v>2.2 Repex Data</v>
      </c>
    </row>
    <row r="13" spans="2:5" x14ac:dyDescent="0.35">
      <c r="D13" s="49" t="str">
        <f>'2.3'!B1</f>
        <v>2.3 Augex (a) Data</v>
      </c>
    </row>
    <row r="14" spans="2:5" x14ac:dyDescent="0.35">
      <c r="D14" s="49" t="str">
        <f>'2.3b'!B1</f>
        <v>2.3b Augex (b) Data</v>
      </c>
    </row>
    <row r="15" spans="2:5" x14ac:dyDescent="0.35">
      <c r="D15" s="49" t="str">
        <f>'2.4'!B1</f>
        <v>2.4 Augex Model Data</v>
      </c>
    </row>
    <row r="16" spans="2:5" x14ac:dyDescent="0.35">
      <c r="D16" s="49" t="str">
        <f>'2.5'!B1</f>
        <v>2.5 Connections Data</v>
      </c>
    </row>
    <row r="17" spans="3:4" x14ac:dyDescent="0.35">
      <c r="D17" s="49" t="str">
        <f>'2.6'!B1</f>
        <v>2.6 Non-Network Data</v>
      </c>
    </row>
    <row r="18" spans="3:4" x14ac:dyDescent="0.35">
      <c r="D18" s="49" t="str">
        <f>'2.10'!B1</f>
        <v>2.10 Overheads Data</v>
      </c>
    </row>
    <row r="19" spans="3:4" x14ac:dyDescent="0.35">
      <c r="D19" s="49" t="str">
        <f>'2.11'!B1</f>
        <v>2.11 Labour Data</v>
      </c>
    </row>
    <row r="20" spans="3:4" x14ac:dyDescent="0.35">
      <c r="D20" s="49" t="str">
        <f>'3.1'!B1</f>
        <v>3.1 Revenue Data</v>
      </c>
    </row>
    <row r="21" spans="3:4" x14ac:dyDescent="0.35">
      <c r="D21" s="49" t="str">
        <f>'3.2'!B1</f>
        <v>3.2 Opex Data</v>
      </c>
    </row>
    <row r="22" spans="3:4" x14ac:dyDescent="0.35">
      <c r="D22" s="49" t="str">
        <f>'3.5'!B1</f>
        <v>3.5 Physical Assets Data</v>
      </c>
    </row>
    <row r="23" spans="3:4" x14ac:dyDescent="0.35">
      <c r="D23" s="49" t="str">
        <f>'7.4'!B1</f>
        <v>7.4 Shared Assets Data</v>
      </c>
    </row>
    <row r="24" spans="3:4" x14ac:dyDescent="0.35">
      <c r="D24" s="49" t="str">
        <f>'7.7'!B1</f>
        <v>7.7 TSS-LRMC Data</v>
      </c>
    </row>
    <row r="25" spans="3:4" x14ac:dyDescent="0.35">
      <c r="D25" s="49"/>
    </row>
    <row r="26" spans="3:4" x14ac:dyDescent="0.35">
      <c r="C26" s="49" t="s">
        <v>1735</v>
      </c>
    </row>
    <row r="27" spans="3:4" x14ac:dyDescent="0.35">
      <c r="D27" s="49" t="str">
        <f>'2.1 Expenditure summary'!B4</f>
        <v>2.1 EXPENDITURE SUMMARY &amp; RECONCILIATION</v>
      </c>
    </row>
    <row r="28" spans="3:4" x14ac:dyDescent="0.35">
      <c r="D28" s="49" t="str">
        <f>'2.2 Repex'!B4</f>
        <v>2.2 REPEX</v>
      </c>
    </row>
    <row r="29" spans="3:4" x14ac:dyDescent="0.35">
      <c r="D29" s="49" t="str">
        <f>'2.3 Augex (a)'!B4</f>
        <v>2.3 AUGEX PROJECT DATA</v>
      </c>
    </row>
    <row r="30" spans="3:4" x14ac:dyDescent="0.35">
      <c r="D30" s="49" t="str">
        <f>'2.3 Augex (b)'!B4</f>
        <v>2.3 AUGEX PROJECT DATA</v>
      </c>
    </row>
    <row r="31" spans="3:4" x14ac:dyDescent="0.35">
      <c r="D31" s="49" t="str">
        <f>'2.4 Augex model'!B4</f>
        <v>2.4 AUGEX MODEL</v>
      </c>
    </row>
    <row r="32" spans="3:4" x14ac:dyDescent="0.35">
      <c r="D32" s="49" t="str">
        <f>'2.5 Connections'!B4</f>
        <v>2.5 CONNECTIONS</v>
      </c>
    </row>
    <row r="33" spans="3:4" x14ac:dyDescent="0.35">
      <c r="D33" s="49" t="str">
        <f>'2.6 Non-network'!B4</f>
        <v>2.6 NON NETWORK EXPENDITURE</v>
      </c>
    </row>
    <row r="34" spans="3:4" x14ac:dyDescent="0.35">
      <c r="D34" s="49" t="str">
        <f>'2.10 Overheads'!B4</f>
        <v>2.10 OVERHEADS</v>
      </c>
    </row>
    <row r="35" spans="3:4" x14ac:dyDescent="0.35">
      <c r="D35" s="49" t="str">
        <f>'2.11 Labour'!B4</f>
        <v>2.11 LABOUR</v>
      </c>
    </row>
    <row r="36" spans="3:4" x14ac:dyDescent="0.35">
      <c r="D36" s="49" t="str">
        <f>'2.14 Forecast price changes'!B4</f>
        <v>2.14 FORECAST PRICE CHANGES</v>
      </c>
    </row>
    <row r="37" spans="3:4" x14ac:dyDescent="0.35">
      <c r="D37" s="49" t="str">
        <f>'2.16 Opex Summary'!B4</f>
        <v>2.16 OPEX SUMMARY</v>
      </c>
    </row>
    <row r="38" spans="3:4" x14ac:dyDescent="0.35">
      <c r="D38" s="49" t="str">
        <f>'2.17 Step Changes'!B4</f>
        <v>2.17 STEP CHANGES</v>
      </c>
    </row>
    <row r="39" spans="3:4" x14ac:dyDescent="0.35">
      <c r="D39" s="49" t="str">
        <f>'3.1 Revenue'!B4</f>
        <v>3.1 REVENUE</v>
      </c>
    </row>
    <row r="40" spans="3:4" x14ac:dyDescent="0.35">
      <c r="D40" s="49" t="str">
        <f>'3.2 Operating expenditure'!B4</f>
        <v>3.2 OPERATING EXPENDITURE</v>
      </c>
    </row>
    <row r="41" spans="3:4" x14ac:dyDescent="0.35">
      <c r="D41" s="49" t="str">
        <f>'3.3 Assets (RAB)'!B4</f>
        <v>3.3 ASSETS</v>
      </c>
    </row>
    <row r="42" spans="3:4" x14ac:dyDescent="0.35">
      <c r="D42" s="49" t="str">
        <f>'3.5 Physical assets'!B4</f>
        <v>3.5 PHYSICAL ASSETS DATA</v>
      </c>
    </row>
    <row r="43" spans="3:4" x14ac:dyDescent="0.35">
      <c r="D43" s="49" t="str">
        <f>'7.4 Shared Assets'!B4</f>
        <v>7.4 SHARED ASSETS</v>
      </c>
    </row>
    <row r="44" spans="3:4" x14ac:dyDescent="0.35">
      <c r="D44" s="49" t="str">
        <f>'7.6 Indicative bill impact'!B4</f>
        <v>7.6 INDICATIVE IMPACT ON DISTRIBUTION CHARGES &amp; ELECTRICITY BILLS</v>
      </c>
    </row>
    <row r="45" spans="3:4" x14ac:dyDescent="0.35">
      <c r="D45" s="49" t="str">
        <f>'7.7 TSS-LRMC'!B4</f>
        <v>7.7 - TARIFF STRUCTURE STATEMENT - INPUTS TO LRMC CALCULATION</v>
      </c>
    </row>
    <row r="46" spans="3:4" x14ac:dyDescent="0.35">
      <c r="D46" s="49"/>
    </row>
    <row r="47" spans="3:4" x14ac:dyDescent="0.35">
      <c r="C47" s="49" t="s">
        <v>1575</v>
      </c>
    </row>
    <row r="48" spans="3:4" x14ac:dyDescent="0.35">
      <c r="D48" s="49"/>
    </row>
    <row r="49" spans="2:4" s="6" customFormat="1" ht="4.5" customHeight="1" x14ac:dyDescent="0.35">
      <c r="D49" s="49"/>
    </row>
    <row r="50" spans="2:4" s="13" customFormat="1" ht="14.1" x14ac:dyDescent="0.35">
      <c r="C50" s="13" t="s">
        <v>51</v>
      </c>
    </row>
    <row r="51" spans="2:4" s="6" customFormat="1" ht="4.5" customHeight="1" x14ac:dyDescent="0.35"/>
    <row r="52" spans="2:4" x14ac:dyDescent="0.35">
      <c r="D52" s="55" t="str">
        <f>Lookup!B1</f>
        <v>Model Lookups</v>
      </c>
    </row>
    <row r="53" spans="2:4" x14ac:dyDescent="0.35">
      <c r="D53" s="55" t="str">
        <f>Checks!B1</f>
        <v>Checks</v>
      </c>
    </row>
    <row r="54" spans="2:4" x14ac:dyDescent="0.35">
      <c r="D54" s="55" t="str">
        <f>Change_Log!B1</f>
        <v>Model Versions and Change Logs</v>
      </c>
    </row>
    <row r="55" spans="2:4" s="6" customFormat="1" ht="4.5" customHeight="1" x14ac:dyDescent="0.35"/>
    <row r="56" spans="2:4" s="4" customFormat="1" ht="15" x14ac:dyDescent="0.35">
      <c r="B56" s="4" t="s">
        <v>33</v>
      </c>
    </row>
  </sheetData>
  <conditionalFormatting sqref="B2">
    <cfRule type="cellIs" dxfId="881" priority="1" operator="notEqual">
      <formula>"No Errors Found"</formula>
    </cfRule>
  </conditionalFormatting>
  <hyperlinks>
    <hyperlink ref="D52" location="Lookup!A1" display="Lookup!A1" xr:uid="{00000000-0004-0000-0300-000000000000}"/>
    <hyperlink ref="D53" location="Checks!A1" display="Checks!A1" xr:uid="{00000000-0004-0000-0300-000001000000}"/>
    <hyperlink ref="B3:D3" location="Cover!A1" display="Go to Cover Sheet" xr:uid="{00000000-0004-0000-0300-000002000000}"/>
    <hyperlink ref="D54" location="Change_Log!A1" display="Change_Log!A1" xr:uid="{00000000-0004-0000-0300-000003000000}"/>
    <hyperlink ref="C8" location="SC_General!A1" display="SC_General!A1" xr:uid="{00000000-0004-0000-0300-000004000000}"/>
    <hyperlink ref="C10" location="'DATA=&gt;'!A1" tooltip="Go To START" display="DATA" xr:uid="{00000000-0004-0000-0300-000005000000}"/>
    <hyperlink ref="D11" location="'2.1'!A1" tooltip="Go To 2.1 Expenditure Summary Data" display="'2.1'!A1" xr:uid="{00000000-0004-0000-0300-000006000000}"/>
    <hyperlink ref="D27" location="'2.1 Expenditure summary'!$A$1" tooltip="Go To REGULATORY REPORTING STATEMENT" display="='2.1 Expenditure summary'!B1" xr:uid="{00000000-0004-0000-0300-000007000000}"/>
    <hyperlink ref="D12" location="'2.2'!A1" tooltip="Go To 2.2 Repex Data" display="'2.2'!A1" xr:uid="{00000000-0004-0000-0300-000008000000}"/>
    <hyperlink ref="D28" location="'2.2 Repex'!$A$1" tooltip="Go To REGULATORY REPORTING STATEMENT" display="='2.2 Repex'!B1" xr:uid="{00000000-0004-0000-0300-000009000000}"/>
    <hyperlink ref="D13" location="'2.3'!A1" tooltip="Go To 2.3 Augex (a) Data" display="'2.3'!A1" xr:uid="{00000000-0004-0000-0300-00000A000000}"/>
    <hyperlink ref="D29" location="'2.3 Augex (a)'!$A$1" tooltip="Go To REGULATORY REPORTING STATEMENT" display="='2.3 Augex (a)'!B1" xr:uid="{00000000-0004-0000-0300-00000B000000}"/>
    <hyperlink ref="D14" location="'2.3b'!A1" tooltip="Go To 2.3b Augex (b) Data" display="'2.3b'!A1" xr:uid="{00000000-0004-0000-0300-00000C000000}"/>
    <hyperlink ref="D30" location="'2.3 Augex (b)'!$A$1" tooltip="Go To REGULATORY REPORTING STATEMENT" display="='2.3 Augex (b)'!B1" xr:uid="{00000000-0004-0000-0300-00000D000000}"/>
    <hyperlink ref="D15" location="'2.4'!A1" tooltip="Go To 2.4 Augex Model Data" display="'2.4'!A1" xr:uid="{00000000-0004-0000-0300-00000E000000}"/>
    <hyperlink ref="D31" location="'2.4 Augex model'!$A$1" tooltip="Go To REGULATORY REPORTING STATEMENT" display="='2.4 Augex model'!B1" xr:uid="{00000000-0004-0000-0300-00000F000000}"/>
    <hyperlink ref="D16" location="'2.5'!A1" tooltip="Go To 2.5 Connections Data" display="'2.5'!A1" xr:uid="{00000000-0004-0000-0300-000010000000}"/>
    <hyperlink ref="D32" location="'2.5 Connections'!$A$1" tooltip="Go To REGULATORY REPORTING STATEMENT" display="='2.5 Connections'!B1" xr:uid="{00000000-0004-0000-0300-000011000000}"/>
    <hyperlink ref="D17" location="'2.6'!A1" tooltip="Go To 2.6 Non-Network Data" display="'2.6'!A1" xr:uid="{00000000-0004-0000-0300-000012000000}"/>
    <hyperlink ref="D33" location="'2.6 Non-network'!$A$1" tooltip="Go To REGULATORY REPORTING STATEMENT" display="='2.6 Non-network'!B1" xr:uid="{00000000-0004-0000-0300-000013000000}"/>
    <hyperlink ref="D18" location="'2.10'!A1" tooltip="Go To 2.10 Overheads Data" display="'2.10'!A1" xr:uid="{00000000-0004-0000-0300-000014000000}"/>
    <hyperlink ref="D34" location="'2.10 Overheads'!$A$1" tooltip="Go To REGULATORY REPORTING STATEMENT" display="='2.10 Overheads'!B1" xr:uid="{00000000-0004-0000-0300-000015000000}"/>
    <hyperlink ref="D19" location="'2.11 Labour'!A1" tooltip="Go To 2.11 Labour Data" display="'2.11 Labour'!A1" xr:uid="{00000000-0004-0000-0300-000016000000}"/>
    <hyperlink ref="D35" location="'2.11 Labour'!$A$1" tooltip="Go To REGULATORY REPORTING STATEMENT" display="='2.11 Labour'!B1" xr:uid="{00000000-0004-0000-0300-000017000000}"/>
    <hyperlink ref="D36" location="'2.14 Forecast price changes'!$A$1" tooltip="Go To REGULATORY REPORTING STATEMENT" display="='2.14 Forecast price changes'!B1" xr:uid="{00000000-0004-0000-0300-000018000000}"/>
    <hyperlink ref="D37" location="'2.16 Opex Summary'!$A$1" tooltip="Go To REGULATORY REPORTING STATEMENT" display="='2.16 Opex Summary'!B1" xr:uid="{00000000-0004-0000-0300-000019000000}"/>
    <hyperlink ref="D38" location="'2.17 Step Changes'!$A$1" tooltip="Go To REGULATORY REPORTING STATEMENT" display="='2.17 Step Changes'!B1" xr:uid="{00000000-0004-0000-0300-00001A000000}"/>
    <hyperlink ref="D20" location="'3.1 Revenue'!A1" tooltip="Go To 3.1 Revenue Data" display="'3.1 Revenue'!A1" xr:uid="{00000000-0004-0000-0300-00001B000000}"/>
    <hyperlink ref="D39" location="'3.1 Revenue'!$A$1" tooltip="Go To REGULATORY REPORTING STATEMENT" display="='3.1 Revenue'!B1" xr:uid="{00000000-0004-0000-0300-00001C000000}"/>
    <hyperlink ref="D21" location="'3.2'!A1" tooltip="Go To 3.2 Opex Data" display="'3.2'!A1" xr:uid="{00000000-0004-0000-0300-00001D000000}"/>
    <hyperlink ref="D40" location="'3.2 Operating expenditure'!$A$1" tooltip="Go To REGULATORY REPORTING STATEMENT" display="='3.2 Operating expenditure'!B1" xr:uid="{00000000-0004-0000-0300-00001E000000}"/>
    <hyperlink ref="D41" location="'3.3 Assets (RAB)'!$A$1" tooltip="Go To REGULATORY REPORTING STATEMENT" display="='3.3 Assets (RAB)'!B1" xr:uid="{00000000-0004-0000-0300-00001F000000}"/>
    <hyperlink ref="D42" location="'3.5 Physical assets'!$A$1" tooltip="Go To REGULATORY REPORTING STATEMENT" display="='3.5 Physical assets'!B1" xr:uid="{00000000-0004-0000-0300-000020000000}"/>
    <hyperlink ref="D43" location="'7.4 Shared Assets'!$A$1" tooltip="Go To REGULATORY REPORTING STATEMENT" display="='7.4 Shared Assets'!B1" xr:uid="{00000000-0004-0000-0300-000021000000}"/>
    <hyperlink ref="D44" location="'7.6 Indicative bill impact'!$A$1" tooltip="Go To REGULATORY REPORTING STATEMENT" display="='7.6 Indicative bill impact'!B1" xr:uid="{00000000-0004-0000-0300-000022000000}"/>
    <hyperlink ref="D45" location="'7.7 TSS-LRMC'!$A$1" tooltip="Go To REGULATORY REPORTING STATEMENT" display="='7.7 TSS-LRMC'!B1" xr:uid="{00000000-0004-0000-0300-000023000000}"/>
    <hyperlink ref="C47" location="'END'!$A$1" tooltip="Go To END" display="END" xr:uid="{00000000-0004-0000-0300-000024000000}"/>
    <hyperlink ref="C26" location="'RIN SHEETS=&gt;'!A1" tooltip="Go To START" display="RIN SHEETS" xr:uid="{00000000-0004-0000-0300-000025000000}"/>
    <hyperlink ref="D22" location="'3.5'!A1" tooltip="Go To 3.2 Opex Data" display="'3.5'!A1" xr:uid="{00000000-0004-0000-0300-000026000000}"/>
    <hyperlink ref="D23" location="'7.4'!A1" tooltip="Go To 3.2 Opex Data" display="'7.4'!A1" xr:uid="{00000000-0004-0000-0300-000027000000}"/>
    <hyperlink ref="D24" location="'7.7'!A1" tooltip="Go To 3.2 Opex Data" display="'7.7'!A1" xr:uid="{00000000-0004-0000-0300-000028000000}"/>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6"/>
  </sheetPr>
  <dimension ref="A1:AO202"/>
  <sheetViews>
    <sheetView showGridLines="0" zoomScaleNormal="100" workbookViewId="0"/>
  </sheetViews>
  <sheetFormatPr defaultColWidth="9.33203125" defaultRowHeight="10.199999999999999" outlineLevelRow="2" outlineLevelCol="1" x14ac:dyDescent="0.35"/>
  <cols>
    <col min="1" max="1" width="19.46484375" style="1293" customWidth="1"/>
    <col min="2" max="2" width="88.796875" style="561" bestFit="1" customWidth="1"/>
    <col min="3" max="3" width="14.33203125" style="505" customWidth="1"/>
    <col min="4" max="9" width="14.796875" style="505" customWidth="1" outlineLevel="1"/>
    <col min="10" max="10" width="6.6640625" style="505" customWidth="1"/>
    <col min="11" max="11" width="12.46484375" style="505" customWidth="1"/>
    <col min="12" max="17" width="14.796875" style="505" customWidth="1" outlineLevel="1"/>
    <col min="18" max="18" width="5.796875" style="505" customWidth="1"/>
    <col min="19" max="19" width="12.46484375" style="505" customWidth="1"/>
    <col min="20" max="25" width="14.796875" style="505" customWidth="1" outlineLevel="1"/>
    <col min="26" max="16384" width="9.33203125" style="505"/>
  </cols>
  <sheetData>
    <row r="1" spans="1:41" s="561" customFormat="1" ht="30" customHeight="1" x14ac:dyDescent="0.35">
      <c r="A1" s="70">
        <f>IF(SUM($A11:$A1003)&gt;0,1,0)</f>
        <v>0</v>
      </c>
      <c r="B1" s="247" t="s">
        <v>730</v>
      </c>
      <c r="C1" s="1224"/>
      <c r="D1" s="1224"/>
      <c r="E1" s="1224"/>
      <c r="F1" s="1224"/>
      <c r="G1" s="1224"/>
      <c r="H1" s="1224"/>
      <c r="I1" s="1224"/>
      <c r="J1" s="1224"/>
      <c r="K1" s="1224"/>
      <c r="L1" s="1224"/>
      <c r="M1" s="1224"/>
      <c r="N1" s="1224"/>
      <c r="O1" s="1224"/>
      <c r="P1" s="1224"/>
      <c r="Q1" s="1224"/>
      <c r="R1" s="1224"/>
      <c r="S1" s="1224"/>
      <c r="T1" s="1224"/>
      <c r="U1" s="1224"/>
      <c r="V1" s="1224"/>
      <c r="W1" s="1224"/>
      <c r="X1" s="1224"/>
      <c r="Y1" s="1224"/>
      <c r="Z1" s="619"/>
      <c r="AA1" s="619"/>
      <c r="AB1" s="619"/>
      <c r="AC1" s="619"/>
      <c r="AD1" s="619"/>
      <c r="AE1" s="619"/>
      <c r="AF1" s="619"/>
      <c r="AG1" s="619"/>
      <c r="AH1" s="619"/>
      <c r="AI1" s="619"/>
      <c r="AJ1" s="619"/>
      <c r="AK1" s="619"/>
      <c r="AL1" s="619"/>
      <c r="AM1" s="619"/>
      <c r="AN1" s="619"/>
      <c r="AO1" s="619"/>
    </row>
    <row r="2" spans="1:41" s="561" customFormat="1" ht="30" customHeight="1" x14ac:dyDescent="0.35">
      <c r="A2" s="1223"/>
      <c r="B2" s="856" t="s">
        <v>731</v>
      </c>
      <c r="C2" s="1224"/>
      <c r="D2" s="1224"/>
      <c r="E2" s="1224"/>
      <c r="F2" s="1224"/>
      <c r="G2" s="1224"/>
      <c r="H2" s="1224"/>
      <c r="I2" s="1224"/>
      <c r="J2" s="1224"/>
      <c r="K2" s="1224"/>
      <c r="L2" s="1224"/>
      <c r="M2" s="1224"/>
      <c r="N2" s="1224"/>
      <c r="O2" s="1224"/>
      <c r="P2" s="1224"/>
      <c r="Q2" s="1224"/>
      <c r="R2" s="1224"/>
      <c r="S2" s="1224"/>
      <c r="T2" s="1224"/>
      <c r="U2" s="1224"/>
      <c r="V2" s="1224"/>
      <c r="W2" s="1224"/>
      <c r="X2" s="1224"/>
      <c r="Y2" s="1224"/>
      <c r="Z2" s="619"/>
      <c r="AA2" s="619"/>
      <c r="AB2" s="619"/>
      <c r="AC2" s="619"/>
      <c r="AD2" s="619"/>
      <c r="AE2" s="619"/>
      <c r="AF2" s="619"/>
      <c r="AG2" s="619"/>
      <c r="AH2" s="619"/>
      <c r="AI2" s="619"/>
      <c r="AJ2" s="619"/>
      <c r="AK2" s="619"/>
      <c r="AL2" s="619"/>
      <c r="AM2" s="619"/>
      <c r="AN2" s="619"/>
      <c r="AO2" s="619"/>
    </row>
    <row r="3" spans="1:41" s="561" customFormat="1" ht="30" customHeight="1" x14ac:dyDescent="0.35">
      <c r="A3" s="1223"/>
      <c r="B3" s="858" t="s">
        <v>732</v>
      </c>
      <c r="C3" s="1243"/>
      <c r="D3" s="1243"/>
      <c r="E3" s="1243"/>
      <c r="F3" s="1243"/>
      <c r="G3" s="1243"/>
      <c r="H3" s="1243"/>
      <c r="I3" s="1243"/>
      <c r="J3" s="1243"/>
      <c r="K3" s="1243"/>
      <c r="L3" s="1243"/>
      <c r="M3" s="1243"/>
      <c r="N3" s="1243"/>
      <c r="O3" s="1243"/>
      <c r="P3" s="1243"/>
      <c r="Q3" s="1243"/>
      <c r="R3" s="1243"/>
      <c r="S3" s="1243"/>
      <c r="T3" s="1243"/>
      <c r="U3" s="1243"/>
      <c r="V3" s="1243"/>
      <c r="W3" s="1243"/>
      <c r="X3" s="1243"/>
      <c r="Y3" s="1224"/>
      <c r="Z3" s="619"/>
      <c r="AA3" s="619"/>
      <c r="AB3" s="619"/>
      <c r="AC3" s="619"/>
      <c r="AD3" s="619"/>
      <c r="AE3" s="619"/>
      <c r="AF3" s="619"/>
      <c r="AG3" s="619"/>
      <c r="AH3" s="619"/>
      <c r="AI3" s="619"/>
      <c r="AJ3" s="619"/>
      <c r="AK3" s="619"/>
      <c r="AL3" s="619"/>
      <c r="AM3" s="619"/>
      <c r="AN3" s="619"/>
      <c r="AO3" s="619"/>
    </row>
    <row r="4" spans="1:41" s="561" customFormat="1" ht="30" customHeight="1" x14ac:dyDescent="0.35">
      <c r="A4" s="1223"/>
      <c r="B4" s="562" t="s">
        <v>1208</v>
      </c>
      <c r="C4" s="331"/>
      <c r="D4" s="331"/>
      <c r="E4" s="331"/>
      <c r="F4" s="331"/>
      <c r="G4" s="331"/>
      <c r="H4" s="331"/>
      <c r="I4" s="331"/>
      <c r="J4" s="331"/>
      <c r="K4" s="331"/>
      <c r="L4" s="331"/>
      <c r="M4" s="331"/>
      <c r="N4" s="331"/>
      <c r="O4" s="331"/>
      <c r="P4" s="331"/>
      <c r="Q4" s="331"/>
      <c r="R4" s="331"/>
      <c r="S4" s="331"/>
      <c r="T4" s="331"/>
      <c r="U4" s="331"/>
      <c r="V4" s="331"/>
      <c r="W4" s="331"/>
      <c r="X4" s="331"/>
      <c r="Y4" s="1294"/>
      <c r="Z4" s="619"/>
      <c r="AA4" s="619"/>
      <c r="AB4" s="619"/>
      <c r="AC4" s="619"/>
      <c r="AD4" s="619"/>
      <c r="AE4" s="619"/>
      <c r="AF4" s="619"/>
      <c r="AG4" s="619"/>
      <c r="AH4" s="619"/>
      <c r="AI4" s="619"/>
      <c r="AJ4" s="619"/>
      <c r="AK4" s="619"/>
      <c r="AL4" s="619"/>
      <c r="AM4" s="619"/>
      <c r="AN4" s="619"/>
      <c r="AO4" s="619"/>
    </row>
    <row r="5" spans="1:41" s="561" customFormat="1" x14ac:dyDescent="0.35">
      <c r="A5" s="1223"/>
      <c r="B5" s="619"/>
      <c r="C5" s="1150"/>
      <c r="D5" s="1150"/>
      <c r="E5" s="1150"/>
      <c r="F5" s="1150"/>
      <c r="G5" s="1150"/>
      <c r="H5" s="1150"/>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19"/>
      <c r="AN5" s="619"/>
      <c r="AO5" s="619"/>
    </row>
    <row r="6" spans="1:41" ht="43.2" x14ac:dyDescent="0.35">
      <c r="A6" s="505"/>
      <c r="B6" s="1244" t="s">
        <v>1209</v>
      </c>
    </row>
    <row r="7" spans="1:41" x14ac:dyDescent="0.35">
      <c r="A7" s="505"/>
      <c r="B7" s="505"/>
    </row>
    <row r="8" spans="1:41" s="1174" customFormat="1" ht="25.15" customHeight="1" x14ac:dyDescent="0.35">
      <c r="A8" s="1295"/>
      <c r="B8" s="1296" t="s">
        <v>1210</v>
      </c>
      <c r="C8" s="1297"/>
      <c r="D8" s="1297"/>
      <c r="E8" s="1297"/>
      <c r="F8" s="1297"/>
      <c r="G8" s="1297"/>
      <c r="H8" s="1297"/>
      <c r="I8" s="1297"/>
      <c r="J8" s="1297"/>
      <c r="K8" s="1297"/>
      <c r="L8" s="1297"/>
      <c r="M8" s="1297"/>
      <c r="N8" s="1297"/>
      <c r="O8" s="1297"/>
      <c r="P8" s="1297"/>
      <c r="Q8" s="1297"/>
      <c r="R8" s="1297"/>
      <c r="S8" s="1297"/>
      <c r="T8" s="1297"/>
      <c r="U8" s="1297"/>
      <c r="V8" s="1297"/>
      <c r="W8" s="1297"/>
      <c r="X8" s="1297"/>
      <c r="Y8" s="1297"/>
      <c r="Z8" s="1283"/>
      <c r="AA8" s="1283"/>
      <c r="AB8" s="1283"/>
      <c r="AC8" s="1283"/>
      <c r="AD8" s="1283"/>
      <c r="AE8" s="1283"/>
      <c r="AF8" s="1283"/>
      <c r="AG8" s="1283"/>
      <c r="AH8" s="1283"/>
      <c r="AI8" s="1283"/>
      <c r="AJ8" s="1283"/>
      <c r="AK8" s="1283"/>
      <c r="AL8" s="1283"/>
      <c r="AM8" s="1283"/>
      <c r="AN8" s="1283"/>
      <c r="AO8" s="1283"/>
    </row>
    <row r="9" spans="1:41" s="561" customFormat="1" ht="14.7" outlineLevel="2" thickBot="1" x14ac:dyDescent="0.6">
      <c r="A9" s="1223"/>
      <c r="B9" s="1286"/>
      <c r="C9" s="2520" t="s">
        <v>1211</v>
      </c>
      <c r="D9" s="2520"/>
      <c r="E9" s="2520"/>
      <c r="F9" s="2520"/>
      <c r="G9" s="2520"/>
      <c r="H9" s="2520"/>
      <c r="I9" s="2520"/>
      <c r="J9" s="273"/>
      <c r="K9" s="2520" t="s">
        <v>91</v>
      </c>
      <c r="L9" s="2520"/>
      <c r="M9" s="2520"/>
      <c r="N9" s="2520"/>
      <c r="O9" s="2520"/>
      <c r="P9" s="2520"/>
      <c r="Q9" s="2520"/>
      <c r="R9" s="273"/>
      <c r="S9" s="2520" t="s">
        <v>92</v>
      </c>
      <c r="T9" s="2520"/>
      <c r="U9" s="2520"/>
      <c r="V9" s="2520"/>
      <c r="W9" s="2520"/>
      <c r="X9" s="2520"/>
      <c r="Y9" s="2520"/>
      <c r="Z9" s="273"/>
      <c r="AA9" s="273"/>
      <c r="AB9" s="619"/>
      <c r="AC9" s="619"/>
      <c r="AD9" s="619"/>
      <c r="AE9" s="619"/>
      <c r="AF9" s="619"/>
      <c r="AG9" s="619"/>
      <c r="AH9" s="619"/>
      <c r="AI9" s="619"/>
      <c r="AJ9" s="619"/>
      <c r="AK9" s="619"/>
      <c r="AL9" s="619"/>
      <c r="AM9" s="619"/>
      <c r="AN9" s="619"/>
      <c r="AO9" s="619"/>
    </row>
    <row r="10" spans="1:41" s="568" customFormat="1" ht="41.25" customHeight="1" outlineLevel="2" thickBot="1" x14ac:dyDescent="0.4">
      <c r="A10" s="1298"/>
      <c r="B10" s="270"/>
      <c r="C10" s="2540" t="s">
        <v>1083</v>
      </c>
      <c r="D10" s="2541"/>
      <c r="E10" s="2541"/>
      <c r="F10" s="2541"/>
      <c r="G10" s="2541"/>
      <c r="H10" s="2541"/>
      <c r="I10" s="2542"/>
      <c r="J10" s="505"/>
      <c r="K10" s="2543" t="s">
        <v>1083</v>
      </c>
      <c r="L10" s="2544"/>
      <c r="M10" s="2544"/>
      <c r="N10" s="2544"/>
      <c r="O10" s="2544"/>
      <c r="P10" s="2544"/>
      <c r="Q10" s="2545"/>
      <c r="R10" s="505"/>
      <c r="S10" s="2540" t="s">
        <v>1083</v>
      </c>
      <c r="T10" s="2541"/>
      <c r="U10" s="2541"/>
      <c r="V10" s="2541"/>
      <c r="W10" s="2541"/>
      <c r="X10" s="2541"/>
      <c r="Y10" s="2542"/>
      <c r="Z10" s="424"/>
      <c r="AA10" s="424"/>
      <c r="AB10" s="424"/>
      <c r="AC10" s="424"/>
      <c r="AD10" s="424"/>
      <c r="AE10" s="424"/>
      <c r="AF10" s="424"/>
      <c r="AG10" s="424"/>
      <c r="AH10" s="424"/>
      <c r="AI10" s="424"/>
      <c r="AJ10" s="424"/>
      <c r="AK10" s="424"/>
      <c r="AL10" s="424"/>
      <c r="AM10" s="424"/>
      <c r="AN10" s="424"/>
      <c r="AO10" s="424"/>
    </row>
    <row r="11" spans="1:41" s="54" customFormat="1" ht="12.6" outlineLevel="2" thickBot="1" x14ac:dyDescent="0.4">
      <c r="A11" s="1232"/>
      <c r="B11" s="959"/>
      <c r="C11" s="1299" t="s">
        <v>734</v>
      </c>
      <c r="D11" s="1300" t="s">
        <v>735</v>
      </c>
      <c r="E11" s="1301" t="s">
        <v>736</v>
      </c>
      <c r="F11" s="1301" t="s">
        <v>737</v>
      </c>
      <c r="G11" s="1301" t="s">
        <v>738</v>
      </c>
      <c r="H11" s="1301" t="s">
        <v>739</v>
      </c>
      <c r="I11" s="1302" t="s">
        <v>740</v>
      </c>
      <c r="J11" s="505"/>
      <c r="K11" s="1303" t="s">
        <v>734</v>
      </c>
      <c r="L11" s="1301" t="s">
        <v>735</v>
      </c>
      <c r="M11" s="1304" t="s">
        <v>736</v>
      </c>
      <c r="N11" s="1304" t="s">
        <v>737</v>
      </c>
      <c r="O11" s="1304" t="s">
        <v>738</v>
      </c>
      <c r="P11" s="1304" t="s">
        <v>739</v>
      </c>
      <c r="Q11" s="1305" t="s">
        <v>740</v>
      </c>
      <c r="R11" s="505"/>
      <c r="S11" s="1299" t="s">
        <v>734</v>
      </c>
      <c r="T11" s="1300" t="s">
        <v>735</v>
      </c>
      <c r="U11" s="1301" t="s">
        <v>736</v>
      </c>
      <c r="V11" s="1301" t="s">
        <v>737</v>
      </c>
      <c r="W11" s="1301" t="s">
        <v>738</v>
      </c>
      <c r="X11" s="1301" t="s">
        <v>739</v>
      </c>
      <c r="Y11" s="1302" t="s">
        <v>740</v>
      </c>
      <c r="Z11" s="1203"/>
      <c r="AA11" s="1203"/>
      <c r="AB11" s="1203"/>
      <c r="AC11" s="1203"/>
      <c r="AD11" s="1203"/>
      <c r="AE11" s="1203"/>
      <c r="AF11" s="1203"/>
      <c r="AG11" s="1203"/>
      <c r="AH11" s="1203"/>
      <c r="AI11" s="1203"/>
      <c r="AJ11" s="1203"/>
      <c r="AK11" s="1203"/>
      <c r="AL11" s="1203"/>
      <c r="AM11" s="1203"/>
      <c r="AN11" s="1203"/>
      <c r="AO11" s="1203"/>
    </row>
    <row r="12" spans="1:41" ht="15.9" outlineLevel="2" thickBot="1" x14ac:dyDescent="0.4">
      <c r="A12" s="1306"/>
      <c r="B12" s="1307" t="s">
        <v>1212</v>
      </c>
      <c r="C12" s="1308"/>
      <c r="D12" s="1308"/>
      <c r="E12" s="1308"/>
      <c r="F12" s="1308"/>
      <c r="G12" s="1308"/>
      <c r="H12" s="1308"/>
      <c r="I12" s="1308"/>
      <c r="K12" s="1309"/>
      <c r="L12" s="1309"/>
      <c r="M12" s="1309"/>
      <c r="N12" s="1309"/>
      <c r="O12" s="1309"/>
      <c r="P12" s="1309"/>
      <c r="Q12" s="1309"/>
      <c r="S12" s="1309"/>
      <c r="T12" s="1309"/>
      <c r="U12" s="1309"/>
      <c r="V12" s="1309"/>
      <c r="W12" s="1309"/>
      <c r="X12" s="1309"/>
      <c r="Y12" s="1310"/>
      <c r="Z12" s="1203"/>
      <c r="AA12" s="1203"/>
      <c r="AB12" s="1203"/>
      <c r="AC12" s="1203"/>
      <c r="AD12" s="1203"/>
      <c r="AE12" s="1203"/>
      <c r="AF12" s="1203"/>
      <c r="AG12" s="1203"/>
      <c r="AH12" s="1203"/>
      <c r="AI12" s="1203"/>
      <c r="AJ12" s="1203"/>
      <c r="AK12" s="1203"/>
      <c r="AL12" s="1203"/>
      <c r="AM12" s="1203"/>
      <c r="AN12" s="1203"/>
      <c r="AO12" s="1203"/>
    </row>
    <row r="13" spans="1:41" ht="12.3" outlineLevel="2" x14ac:dyDescent="0.35">
      <c r="A13" s="1306" t="s">
        <v>1213</v>
      </c>
      <c r="B13" s="1665" t="s">
        <v>1214</v>
      </c>
      <c r="C13" s="2058">
        <f>([13]Calc_RAB_NS!V36)*(10^6)</f>
        <v>946934884.57381546</v>
      </c>
      <c r="D13" s="2034">
        <f>([13]Calc_RAB_NS!W36)*(10^6)</f>
        <v>960346797.33688271</v>
      </c>
      <c r="E13" s="2058">
        <f>([13]Calc_RAB_NS!X36)*(10^6)</f>
        <v>983996366.79135489</v>
      </c>
      <c r="F13" s="2059">
        <f>([13]Calc_RAB_NS!Y36)*(10^6)</f>
        <v>1059485178.4453672</v>
      </c>
      <c r="G13" s="2059">
        <f>([13]Calc_RAB_NS!Z36)*(10^6)</f>
        <v>1108349038.4299264</v>
      </c>
      <c r="H13" s="2059">
        <f>([13]Calc_RAB_NS!AA36)*(10^6)</f>
        <v>1181164847.4058211</v>
      </c>
      <c r="I13" s="2060">
        <f>([13]Calc_RAB_NS!AB36)*(10^6)</f>
        <v>1217451764.9022782</v>
      </c>
      <c r="K13" s="2058">
        <f>([13]Input_RAB_SCS!V36)*(10^6)</f>
        <v>937049913.01476121</v>
      </c>
      <c r="L13" s="2034">
        <f>([13]Input_RAB_SCS!W36)*(10^6)</f>
        <v>950294321.08004463</v>
      </c>
      <c r="M13" s="2058">
        <f>([13]Input_RAB_SCS!X36)*(10^6)</f>
        <v>973503197.4157176</v>
      </c>
      <c r="N13" s="2059">
        <f>([13]Input_RAB_SCS!Y36)*(10^6)</f>
        <v>1048393764.359053</v>
      </c>
      <c r="O13" s="2059">
        <f>([13]Input_RAB_SCS!Z36)*(10^6)</f>
        <v>1096524985.0968945</v>
      </c>
      <c r="P13" s="2059">
        <f>([13]Input_RAB_SCS!AA36)*(10^6)</f>
        <v>1168763413.1433191</v>
      </c>
      <c r="Q13" s="2060">
        <f>([13]Input_RAB_SCS!AB36)*(10^6)</f>
        <v>1204488747.1495514</v>
      </c>
      <c r="R13" s="1797"/>
      <c r="S13" s="2058">
        <f>([13]Input_RAB_ACS!V28)*(10^6)</f>
        <v>12334464.389141096</v>
      </c>
      <c r="T13" s="2034">
        <f>([13]Input_RAB_ACS!W28)*(10^6)</f>
        <v>12965100.365209069</v>
      </c>
      <c r="U13" s="2058">
        <f>([13]Input_RAB_ACS!X28)*(10^6)</f>
        <v>16511202.711558709</v>
      </c>
      <c r="V13" s="2059">
        <f>([13]Input_RAB_ACS!Y28)*(10^6)</f>
        <v>22883257.457975656</v>
      </c>
      <c r="W13" s="2059">
        <f>([13]Input_RAB_ACS!Z28)*(10^6)</f>
        <v>25721192.681815516</v>
      </c>
      <c r="X13" s="2059">
        <f>([13]Input_RAB_ACS!AA28)*(10^6)</f>
        <v>28448342.575302396</v>
      </c>
      <c r="Y13" s="2060">
        <f>([13]Input_RAB_ACS!AB28)*(10^6)</f>
        <v>35136174.900090031</v>
      </c>
      <c r="Z13" s="1203"/>
      <c r="AA13" s="1203"/>
      <c r="AB13" s="1203"/>
      <c r="AC13" s="1203"/>
      <c r="AD13" s="1203"/>
      <c r="AE13" s="1203"/>
      <c r="AF13" s="1203"/>
      <c r="AG13" s="1203"/>
      <c r="AH13" s="1203"/>
      <c r="AI13" s="1203"/>
      <c r="AJ13" s="1203"/>
      <c r="AK13" s="1203"/>
      <c r="AL13" s="1203"/>
      <c r="AM13" s="1203"/>
      <c r="AN13" s="1203"/>
      <c r="AO13" s="1203"/>
    </row>
    <row r="14" spans="1:41" ht="12.3" outlineLevel="2" x14ac:dyDescent="0.35">
      <c r="A14" s="1306" t="s">
        <v>1215</v>
      </c>
      <c r="B14" s="1796" t="s">
        <v>1216</v>
      </c>
      <c r="C14" s="2033">
        <f>([13]Calc_RAB_NS!V62)*(10^6)</f>
        <v>22961984.03943295</v>
      </c>
      <c r="D14" s="2037">
        <f>([13]Calc_RAB_NS!W62)*(10^6)</f>
        <v>23287206.113115892</v>
      </c>
      <c r="E14" s="2033">
        <f>([13]Calc_RAB_NS!X62)*(10^6)</f>
        <v>23860678.529434625</v>
      </c>
      <c r="F14" s="2035">
        <f>([13]Calc_RAB_NS!Y62)*(10^6)</f>
        <v>25691187.592510626</v>
      </c>
      <c r="G14" s="2035">
        <f>([13]Calc_RAB_NS!Z62)*(10^6)</f>
        <v>26876074.949971858</v>
      </c>
      <c r="H14" s="2035">
        <f>([13]Calc_RAB_NS!AA62)*(10^6)</f>
        <v>28641767.048510823</v>
      </c>
      <c r="I14" s="2037">
        <f>([13]Calc_RAB_NS!AB62)*(10^6)</f>
        <v>29521679.314884756</v>
      </c>
      <c r="K14" s="2033">
        <f>([13]Input_RAB_SCS!V62)*(10^6)</f>
        <v>22722285.869192433</v>
      </c>
      <c r="L14" s="2037">
        <f>([13]Input_RAB_SCS!W62)*(10^6)</f>
        <v>23043446.163908627</v>
      </c>
      <c r="M14" s="2033">
        <f>([13]Input_RAB_SCS!X62)*(10^6)</f>
        <v>23606232.324472077</v>
      </c>
      <c r="N14" s="2035">
        <f>([13]Input_RAB_SCS!Y62)*(10^6)</f>
        <v>25422234.703168809</v>
      </c>
      <c r="O14" s="2035">
        <f>([13]Input_RAB_SCS!Z62)*(10^6)</f>
        <v>26589356.477205187</v>
      </c>
      <c r="P14" s="2035">
        <f>([13]Input_RAB_SCS!AA62)*(10^6)</f>
        <v>28341047.811907966</v>
      </c>
      <c r="Q14" s="2037">
        <f>([13]Input_RAB_SCS!AB62)*(10^6)</f>
        <v>29207342.382546503</v>
      </c>
      <c r="S14" s="2033">
        <f>([13]Input_RAB_ACS!V46)*(10^6)</f>
        <v>299095.30111553718</v>
      </c>
      <c r="T14" s="2037">
        <f>([13]Input_RAB_ACS!W46)*(10^6)</f>
        <v>314387.43308053748</v>
      </c>
      <c r="U14" s="2033">
        <f>([13]Input_RAB_ACS!X46)*(10^6)</f>
        <v>400375.97020758927</v>
      </c>
      <c r="V14" s="2035">
        <f>([13]Input_RAB_ACS!Y46)*(10^6)</f>
        <v>554890.3109180074</v>
      </c>
      <c r="W14" s="2035">
        <f>([13]Input_RAB_ACS!Z46)*(10^6)</f>
        <v>623706.68295829173</v>
      </c>
      <c r="X14" s="2035">
        <f>([13]Input_RAB_ACS!AA46)*(10^6)</f>
        <v>689836.6495985752</v>
      </c>
      <c r="Y14" s="2037">
        <f>([13]Input_RAB_ACS!AB46)*(10^6)</f>
        <v>852008.20078109624</v>
      </c>
      <c r="Z14" s="1203"/>
      <c r="AA14" s="1203"/>
      <c r="AB14" s="1203"/>
      <c r="AC14" s="1203"/>
      <c r="AD14" s="1203"/>
      <c r="AE14" s="1203"/>
      <c r="AF14" s="1203"/>
      <c r="AG14" s="1203"/>
      <c r="AH14" s="1203"/>
      <c r="AI14" s="1203"/>
      <c r="AJ14" s="1203"/>
      <c r="AK14" s="1203"/>
      <c r="AL14" s="1203"/>
      <c r="AM14" s="1203"/>
      <c r="AN14" s="1203"/>
      <c r="AO14" s="1203"/>
    </row>
    <row r="15" spans="1:41" ht="12.3" outlineLevel="2" x14ac:dyDescent="0.35">
      <c r="A15" s="1306" t="s">
        <v>1217</v>
      </c>
      <c r="B15" s="1796" t="s">
        <v>1218</v>
      </c>
      <c r="C15" s="2033">
        <f>([13]Calc_RAB_NS!V88)*(10^6)</f>
        <v>-50880877.58237955</v>
      </c>
      <c r="D15" s="2037">
        <f>([13]Calc_RAB_NS!W88)*(10^6)</f>
        <v>-53147428.446641713</v>
      </c>
      <c r="E15" s="2033">
        <f>([13]Calc_RAB_NS!X88)*(10^6)</f>
        <v>-48632134.059531949</v>
      </c>
      <c r="F15" s="2035">
        <f>([13]Calc_RAB_NS!Y88)*(10^6)</f>
        <v>-55290836.763593525</v>
      </c>
      <c r="G15" s="2035">
        <f>([13]Calc_RAB_NS!Z88)*(10^6)</f>
        <v>-58549435.544860646</v>
      </c>
      <c r="H15" s="2035">
        <f>([13]Calc_RAB_NS!AA88)*(10^6)</f>
        <v>-64641559.043234296</v>
      </c>
      <c r="I15" s="2037">
        <f>([13]Calc_RAB_NS!AB88)*(10^6)</f>
        <v>-69409396.826830715</v>
      </c>
      <c r="K15" s="2033">
        <f>([13]Input_RAB_SCS!V89)*(10^6)</f>
        <v>-50479982.153155722</v>
      </c>
      <c r="L15" s="2037">
        <f>([13]Input_RAB_SCS!W89)*(10^6)</f>
        <v>-52733312.350742221</v>
      </c>
      <c r="M15" s="2033">
        <f>([13]Input_RAB_SCS!X89)*(10^6)</f>
        <v>-48214976.114744052</v>
      </c>
      <c r="N15" s="2035">
        <f>([13]Input_RAB_SCS!Y89)*(10^6)</f>
        <v>-54849067.606206723</v>
      </c>
      <c r="O15" s="2035">
        <f>([13]Input_RAB_SCS!Z89)*(10^6)</f>
        <v>-58079724.518933162</v>
      </c>
      <c r="P15" s="2035">
        <f>([13]Input_RAB_SCS!AA89)*(10^6)</f>
        <v>-64145863.249408141</v>
      </c>
      <c r="Q15" s="2037">
        <f>([13]Input_RAB_SCS!AB89)*(10^6)</f>
        <v>-68887032.353106171</v>
      </c>
      <c r="S15" s="2033">
        <f>([13]Input_RAB_ACS!V65)*(10^6)</f>
        <v>-1710896.4662488538</v>
      </c>
      <c r="T15" s="2037">
        <f>([13]Input_RAB_ACS!W65)*(10^6)</f>
        <v>-1931160.0501146633</v>
      </c>
      <c r="U15" s="2033">
        <f>([13]Input_RAB_ACS!X65)*(10^6)</f>
        <v>-1143811.6822993685</v>
      </c>
      <c r="V15" s="2035">
        <f>([13]Input_RAB_ACS!Y65)*(10^6)</f>
        <v>-1733412.2815122893</v>
      </c>
      <c r="W15" s="2035">
        <f>([13]Input_RAB_ACS!Z65)*(10^6)</f>
        <v>-2060252.9422605089</v>
      </c>
      <c r="X15" s="2035">
        <f>([13]Input_RAB_ACS!AA65)*(10^6)</f>
        <v>-2399027.8999725739</v>
      </c>
      <c r="Y15" s="2037">
        <f>([13]Input_RAB_ACS!AB65)*(10^6)</f>
        <v>-3052214.3833889458</v>
      </c>
      <c r="Z15" s="1203"/>
      <c r="AA15" s="1203"/>
      <c r="AB15" s="1203"/>
      <c r="AC15" s="1203"/>
      <c r="AD15" s="1203"/>
      <c r="AE15" s="1203"/>
      <c r="AF15" s="1203"/>
      <c r="AG15" s="1203"/>
      <c r="AH15" s="1203"/>
      <c r="AI15" s="1203"/>
      <c r="AJ15" s="1203"/>
      <c r="AK15" s="1203"/>
      <c r="AL15" s="1203"/>
      <c r="AM15" s="1203"/>
      <c r="AN15" s="1203"/>
      <c r="AO15" s="1203"/>
    </row>
    <row r="16" spans="1:41" ht="12.3" outlineLevel="2" x14ac:dyDescent="0.35">
      <c r="A16" s="1306" t="s">
        <v>1219</v>
      </c>
      <c r="B16" s="1796" t="s">
        <v>1220</v>
      </c>
      <c r="C16" s="2033">
        <f>([13]Calc_RAB_NS!V114)*(10^6)</f>
        <v>41330806.306013592</v>
      </c>
      <c r="D16" s="2037">
        <f>([13]Calc_RAB_NS!W114)*(10^6)</f>
        <v>62067193.002806969</v>
      </c>
      <c r="E16" s="2033">
        <f>([13]Calc_RAB_NS!X114)*(10^6)</f>
        <v>100260267.1841096</v>
      </c>
      <c r="F16" s="2035">
        <f>([13]Calc_RAB_NS!Y114)*(10^6)</f>
        <v>78463509.155642286</v>
      </c>
      <c r="G16" s="2035">
        <f>([13]Calc_RAB_NS!Z114)*(10^6)</f>
        <v>104489169.57078333</v>
      </c>
      <c r="H16" s="2035">
        <f>([13]Calc_RAB_NS!AA114)*(10^6)</f>
        <v>72286709.491181135</v>
      </c>
      <c r="I16" s="2037">
        <f>([13]Calc_RAB_NS!AB114)*(10^6)</f>
        <v>67799650.689054728</v>
      </c>
      <c r="K16" s="2033">
        <f>([13]Input_RAB_SCS!V116)*(10^6)</f>
        <v>41002104.349246509</v>
      </c>
      <c r="L16" s="2037">
        <f>([13]Input_RAB_SCS!W116)*(10^6)</f>
        <v>61630750.599505782</v>
      </c>
      <c r="M16" s="2033">
        <f>([13]Input_RAB_SCS!X116)*(10^6)</f>
        <v>99499310.733607501</v>
      </c>
      <c r="N16" s="2035">
        <f>([13]Input_RAB_SCS!Y116)*(10^6)</f>
        <v>77558053.640879065</v>
      </c>
      <c r="O16" s="2035">
        <f>([13]Input_RAB_SCS!Z116)*(10^6)</f>
        <v>103728796.08815284</v>
      </c>
      <c r="P16" s="2035">
        <f>([13]Input_RAB_SCS!AA116)*(10^6)</f>
        <v>71530149.443732873</v>
      </c>
      <c r="Q16" s="2037">
        <f>([13]Input_RAB_SCS!AB116)*(10^6)</f>
        <v>66954832.012316741</v>
      </c>
      <c r="S16" s="2033">
        <f>([13]Input_RAB_ACS!V84)*(10^6)</f>
        <v>2042437.1412012917</v>
      </c>
      <c r="T16" s="2037">
        <f>([13]Input_RAB_ACS!W84)*(10^6)</f>
        <v>4412398.5391743984</v>
      </c>
      <c r="U16" s="2033">
        <f>([13]Input_RAB_ACS!X84)*(10^6)</f>
        <v>7115490.4585087262</v>
      </c>
      <c r="V16" s="2035">
        <f>([13]Input_RAB_ACS!Y84)*(10^6)</f>
        <v>4016457.1944341427</v>
      </c>
      <c r="W16" s="2035">
        <f>([13]Input_RAB_ACS!Z84)*(10^6)</f>
        <v>4163696.1527891005</v>
      </c>
      <c r="X16" s="2035">
        <f>([13]Input_RAB_ACS!AA84)*(10^6)</f>
        <v>8397023.5751616284</v>
      </c>
      <c r="Y16" s="2037">
        <f>([13]Input_RAB_ACS!AB84)*(10^6)</f>
        <v>4247932.4726906111</v>
      </c>
      <c r="Z16" s="1203"/>
      <c r="AA16" s="1203"/>
      <c r="AB16" s="1203"/>
      <c r="AC16" s="1203"/>
      <c r="AD16" s="1203"/>
      <c r="AE16" s="1203"/>
      <c r="AF16" s="1203"/>
      <c r="AG16" s="1203"/>
      <c r="AH16" s="1203"/>
      <c r="AI16" s="1203"/>
      <c r="AJ16" s="1203"/>
      <c r="AK16" s="1203"/>
      <c r="AL16" s="1203"/>
      <c r="AM16" s="1203"/>
      <c r="AN16" s="1203"/>
      <c r="AO16" s="1203"/>
    </row>
    <row r="17" spans="1:41" ht="12.3" outlineLevel="2" x14ac:dyDescent="0.35">
      <c r="A17" s="1306" t="s">
        <v>1221</v>
      </c>
      <c r="B17" s="1796" t="s">
        <v>1222</v>
      </c>
      <c r="C17" s="2033">
        <f>([13]Calc_RAB_NS!V140)*(10^6)</f>
        <v>0</v>
      </c>
      <c r="D17" s="2037">
        <f>([13]Calc_RAB_NS!W140)*(10^6)</f>
        <v>0</v>
      </c>
      <c r="E17" s="2033">
        <f>([13]Calc_RAB_NS!X140)*(10^6)</f>
        <v>0</v>
      </c>
      <c r="F17" s="2035">
        <f>([13]Calc_RAB_NS!Y140)*(10^6)</f>
        <v>0</v>
      </c>
      <c r="G17" s="2035">
        <f>([13]Calc_RAB_NS!Z140)*(10^6)</f>
        <v>0</v>
      </c>
      <c r="H17" s="2035">
        <f>([13]Calc_RAB_NS!AA140)*(10^6)</f>
        <v>0</v>
      </c>
      <c r="I17" s="2037">
        <f>([13]Calc_RAB_NS!AB140)*(10^6)</f>
        <v>0</v>
      </c>
      <c r="K17" s="2033">
        <f>([13]Input_RAB_SCS!V143)*(10^6)</f>
        <v>0</v>
      </c>
      <c r="L17" s="2037">
        <f>([13]Input_RAB_SCS!W143)*(10^6)</f>
        <v>0</v>
      </c>
      <c r="M17" s="2033">
        <f>([13]Input_RAB_SCS!X143)*(10^6)</f>
        <v>0</v>
      </c>
      <c r="N17" s="2035">
        <f>([13]Input_RAB_SCS!Y143)*(10^6)</f>
        <v>0</v>
      </c>
      <c r="O17" s="2035">
        <f>([13]Input_RAB_SCS!Z143)*(10^6)</f>
        <v>0</v>
      </c>
      <c r="P17" s="2035">
        <f>([13]Input_RAB_SCS!AA143)*(10^6)</f>
        <v>0</v>
      </c>
      <c r="Q17" s="2037">
        <f>([13]Input_RAB_SCS!AB143)*(10^6)</f>
        <v>0</v>
      </c>
      <c r="S17" s="2033">
        <f>([13]Input_RAB_ACS!V103)*(10^6)</f>
        <v>0</v>
      </c>
      <c r="T17" s="2037">
        <f>([13]Input_RAB_ACS!W103)*(10^6)</f>
        <v>0</v>
      </c>
      <c r="U17" s="2033">
        <f>([13]Input_RAB_ACS!X103)*(10^6)</f>
        <v>0</v>
      </c>
      <c r="V17" s="2035">
        <f>([13]Input_RAB_ACS!Y103)*(10^6)</f>
        <v>0</v>
      </c>
      <c r="W17" s="2035">
        <f>([13]Input_RAB_ACS!Z103)*(10^6)</f>
        <v>0</v>
      </c>
      <c r="X17" s="2035">
        <f>([13]Input_RAB_ACS!AA103)*(10^6)</f>
        <v>0</v>
      </c>
      <c r="Y17" s="2037">
        <f>([13]Input_RAB_ACS!AB103)*(10^6)</f>
        <v>0</v>
      </c>
      <c r="Z17" s="1203"/>
      <c r="AA17" s="1203"/>
      <c r="AB17" s="1203"/>
      <c r="AC17" s="1203"/>
      <c r="AD17" s="1203"/>
      <c r="AE17" s="1203"/>
      <c r="AF17" s="1203"/>
      <c r="AG17" s="1203"/>
      <c r="AH17" s="1203"/>
      <c r="AI17" s="1203"/>
      <c r="AJ17" s="1203"/>
      <c r="AK17" s="1203"/>
      <c r="AL17" s="1203"/>
      <c r="AM17" s="1203"/>
      <c r="AN17" s="1203"/>
      <c r="AO17" s="1203"/>
    </row>
    <row r="18" spans="1:41" ht="12.6" outlineLevel="2" thickBot="1" x14ac:dyDescent="0.4">
      <c r="A18" s="1306" t="s">
        <v>1223</v>
      </c>
      <c r="B18" s="1667" t="s">
        <v>1224</v>
      </c>
      <c r="C18" s="2061">
        <f>SUM(C13:C17)</f>
        <v>960346797.33688247</v>
      </c>
      <c r="D18" s="2062">
        <f t="shared" ref="D18:I18" si="0">SUM(D13:D17)</f>
        <v>992553768.00616395</v>
      </c>
      <c r="E18" s="2061">
        <f t="shared" si="0"/>
        <v>1059485178.4453672</v>
      </c>
      <c r="F18" s="2063">
        <f t="shared" si="0"/>
        <v>1108349038.4299266</v>
      </c>
      <c r="G18" s="2063">
        <f t="shared" si="0"/>
        <v>1181164847.4058211</v>
      </c>
      <c r="H18" s="2063">
        <f t="shared" si="0"/>
        <v>1217451764.9022787</v>
      </c>
      <c r="I18" s="2062">
        <f t="shared" si="0"/>
        <v>1245363698.0793869</v>
      </c>
      <c r="K18" s="2061">
        <f>SUM(K13:K17)</f>
        <v>950294321.08004451</v>
      </c>
      <c r="L18" s="2062">
        <f t="shared" ref="L18" si="1">SUM(L13:L17)</f>
        <v>982235205.49271679</v>
      </c>
      <c r="M18" s="2061">
        <f t="shared" ref="M18" si="2">SUM(M13:M17)</f>
        <v>1048393764.3590531</v>
      </c>
      <c r="N18" s="2063">
        <f t="shared" ref="N18" si="3">SUM(N13:N17)</f>
        <v>1096524985.096894</v>
      </c>
      <c r="O18" s="2063">
        <f t="shared" ref="O18" si="4">SUM(O13:O17)</f>
        <v>1168763413.1433194</v>
      </c>
      <c r="P18" s="2063">
        <f t="shared" ref="P18" si="5">SUM(P13:P17)</f>
        <v>1204488747.1495519</v>
      </c>
      <c r="Q18" s="2062">
        <f t="shared" ref="Q18" si="6">SUM(Q13:Q17)</f>
        <v>1231763889.1913083</v>
      </c>
      <c r="S18" s="2061">
        <f>SUM(S13:S17)</f>
        <v>12965100.365209071</v>
      </c>
      <c r="T18" s="2062">
        <f t="shared" ref="T18" si="7">SUM(T13:T17)</f>
        <v>15760726.287349341</v>
      </c>
      <c r="U18" s="2061">
        <f t="shared" ref="U18" si="8">SUM(U13:U17)</f>
        <v>22883257.457975656</v>
      </c>
      <c r="V18" s="2063">
        <f t="shared" ref="V18" si="9">SUM(V13:V17)</f>
        <v>25721192.681815516</v>
      </c>
      <c r="W18" s="2063">
        <f t="shared" ref="W18" si="10">SUM(W13:W17)</f>
        <v>28448342.5753024</v>
      </c>
      <c r="X18" s="2063">
        <f t="shared" ref="X18" si="11">SUM(X13:X17)</f>
        <v>35136174.900090024</v>
      </c>
      <c r="Y18" s="2062">
        <f t="shared" ref="Y18" si="12">SUM(Y13:Y17)</f>
        <v>37183901.190172799</v>
      </c>
      <c r="Z18" s="1203"/>
      <c r="AA18" s="1203"/>
      <c r="AB18" s="1203"/>
      <c r="AC18" s="1203"/>
      <c r="AD18" s="1203"/>
      <c r="AE18" s="1203"/>
      <c r="AF18" s="1203"/>
      <c r="AG18" s="1203"/>
      <c r="AH18" s="1203"/>
      <c r="AI18" s="1203"/>
      <c r="AJ18" s="1203"/>
      <c r="AK18" s="1203"/>
      <c r="AL18" s="1203"/>
      <c r="AM18" s="1203"/>
      <c r="AN18" s="1203"/>
      <c r="AO18" s="1203"/>
    </row>
    <row r="19" spans="1:41" ht="12.3" x14ac:dyDescent="0.35">
      <c r="A19" s="70">
        <f>IF(SUM($C19:$Y19)&gt;0,1,0)</f>
        <v>0</v>
      </c>
      <c r="B19" s="15" t="s">
        <v>139</v>
      </c>
      <c r="C19" s="70">
        <f>IF(OR(ISERROR(SUM(C18)),ROUND(C18-[13]Calc_RAB_NS!V166*10^6,4)&lt;&gt;0),1,0)</f>
        <v>0</v>
      </c>
      <c r="D19" s="70">
        <f>IF(OR(ISERROR(SUM(D18)),ROUND(D18-[13]Calc_RAB_NS!W166*10^6,4)&lt;&gt;0),1,0)</f>
        <v>0</v>
      </c>
      <c r="E19" s="70">
        <f>IF(OR(ISERROR(SUM(E18)),ROUND(E18-[13]Calc_RAB_NS!X166*10^6,4)&lt;&gt;0),1,0)</f>
        <v>0</v>
      </c>
      <c r="F19" s="70">
        <f>IF(OR(ISERROR(SUM(F18)),ROUND(F18-[13]Calc_RAB_NS!Y166*10^6,4)&lt;&gt;0),1,0)</f>
        <v>0</v>
      </c>
      <c r="G19" s="70">
        <f>IF(OR(ISERROR(SUM(G18)),ROUND(G18-[13]Calc_RAB_NS!Z166*10^6,4)&lt;&gt;0),1,0)</f>
        <v>0</v>
      </c>
      <c r="H19" s="70">
        <f>IF(OR(ISERROR(SUM(H18)),ROUND(H18-[13]Calc_RAB_NS!AA166*10^6,4)&lt;&gt;0),1,0)</f>
        <v>0</v>
      </c>
      <c r="I19" s="70">
        <f>IF(OR(ISERROR(SUM(I18)),ROUND(I18-[13]Calc_RAB_NS!AB166*10^6,4)&lt;&gt;0),1,0)</f>
        <v>0</v>
      </c>
      <c r="K19" s="70">
        <f>IF(OR(ISERROR(SUM(K18)),ROUND(K18-[13]Input_RAB_SCS!V170*10^6,4)&lt;&gt;0),1,0)</f>
        <v>0</v>
      </c>
      <c r="L19" s="70">
        <f>IF(OR(ISERROR(SUM(L18)),ROUND(L18-[13]Input_RAB_SCS!W170*10^6,4)&lt;&gt;0),1,0)</f>
        <v>0</v>
      </c>
      <c r="M19" s="70">
        <f>IF(OR(ISERROR(SUM(M18)),ROUND(M18-[13]Input_RAB_SCS!X170*10^6,4)&lt;&gt;0),1,0)</f>
        <v>0</v>
      </c>
      <c r="N19" s="70">
        <f>IF(OR(ISERROR(SUM(N18)),ROUND(N18-[13]Input_RAB_SCS!Y170*10^6,4)&lt;&gt;0),1,0)</f>
        <v>0</v>
      </c>
      <c r="O19" s="70">
        <f>IF(OR(ISERROR(SUM(O18)),ROUND(O18-[13]Input_RAB_SCS!Z170*10^6,4)&lt;&gt;0),1,0)</f>
        <v>0</v>
      </c>
      <c r="P19" s="70">
        <f>IF(OR(ISERROR(SUM(P18)),ROUND(P18-[13]Input_RAB_SCS!AA170*10^6,4)&lt;&gt;0),1,0)</f>
        <v>0</v>
      </c>
      <c r="Q19" s="70">
        <f>IF(OR(ISERROR(SUM(Q18)),ROUND(Q18-[13]Input_RAB_SCS!AB170*10^6,4)&lt;&gt;0),1,0)</f>
        <v>0</v>
      </c>
      <c r="S19" s="70">
        <f>IF(OR(ISERROR(SUM(S18)),ROUND(S18-[13]Input_RAB_ACS!V122*10^6,4)&lt;&gt;0),1,0)</f>
        <v>0</v>
      </c>
      <c r="T19" s="70">
        <f>IF(OR(ISERROR(SUM(T18)),ROUND(T18-[13]Input_RAB_ACS!W122*10^6,4)&lt;&gt;0),1,0)</f>
        <v>0</v>
      </c>
      <c r="U19" s="70">
        <f>IF(OR(ISERROR(SUM(U18)),ROUND(U18-[13]Input_RAB_ACS!X122*10^6,4)&lt;&gt;0),1,0)</f>
        <v>0</v>
      </c>
      <c r="V19" s="70">
        <f>IF(OR(ISERROR(SUM(V18)),ROUND(V18-[13]Input_RAB_ACS!Y122*10^6,4)&lt;&gt;0),1,0)</f>
        <v>0</v>
      </c>
      <c r="W19" s="70">
        <f>IF(OR(ISERROR(SUM(W18)),ROUND(W18-[13]Input_RAB_ACS!Z122*10^6,4)&lt;&gt;0),1,0)</f>
        <v>0</v>
      </c>
      <c r="X19" s="70">
        <f>IF(OR(ISERROR(SUM(X18)),ROUND(X18-[13]Input_RAB_ACS!AA122*10^6,4)&lt;&gt;0),1,0)</f>
        <v>0</v>
      </c>
      <c r="Y19" s="70">
        <f>IF(OR(ISERROR(SUM(Y18)),ROUND(Y18-[13]Input_RAB_ACS!AB122*10^6,4)&lt;&gt;0),1,0)</f>
        <v>0</v>
      </c>
      <c r="Z19" s="1203"/>
      <c r="AA19" s="1203"/>
      <c r="AB19" s="1203"/>
      <c r="AC19" s="1203"/>
      <c r="AD19" s="1203"/>
      <c r="AE19" s="1203"/>
      <c r="AF19" s="1203"/>
      <c r="AG19" s="1203"/>
      <c r="AH19" s="1203"/>
      <c r="AI19" s="1203"/>
      <c r="AJ19" s="1203"/>
      <c r="AK19" s="1203"/>
      <c r="AL19" s="1203"/>
      <c r="AM19" s="1203"/>
      <c r="AN19" s="1203"/>
      <c r="AO19" s="1203"/>
    </row>
    <row r="20" spans="1:41" ht="14.4" x14ac:dyDescent="0.35">
      <c r="A20" s="1306"/>
      <c r="B20" s="1237"/>
      <c r="C20" s="1237"/>
      <c r="D20" s="1237"/>
      <c r="E20" s="1311"/>
      <c r="F20" s="1311"/>
      <c r="G20" s="1311"/>
      <c r="H20" s="1311"/>
      <c r="I20" s="1311"/>
      <c r="J20" s="1312"/>
      <c r="K20" s="1312"/>
      <c r="L20" s="1311"/>
      <c r="M20" s="1311"/>
      <c r="N20" s="1311"/>
      <c r="O20" s="1311"/>
      <c r="P20" s="1311"/>
      <c r="Q20" s="1311"/>
      <c r="R20" s="1266"/>
      <c r="S20" s="1266"/>
      <c r="T20" s="1311"/>
      <c r="U20" s="1311"/>
      <c r="V20" s="1311"/>
      <c r="W20" s="1311"/>
      <c r="X20" s="1311"/>
      <c r="Y20" s="1311"/>
      <c r="Z20" s="1203"/>
      <c r="AA20" s="1203"/>
      <c r="AB20" s="1203"/>
      <c r="AC20" s="1203"/>
      <c r="AD20" s="1203"/>
      <c r="AE20" s="1203"/>
      <c r="AF20" s="1203"/>
      <c r="AG20" s="1203"/>
      <c r="AH20" s="1203"/>
      <c r="AI20" s="1203"/>
      <c r="AJ20" s="1203"/>
      <c r="AK20" s="1203"/>
      <c r="AL20" s="1203"/>
      <c r="AM20" s="1203"/>
      <c r="AN20" s="1203"/>
      <c r="AO20" s="1203"/>
    </row>
    <row r="21" spans="1:41" s="1174" customFormat="1" ht="25.15" customHeight="1" x14ac:dyDescent="0.35">
      <c r="A21" s="1295"/>
      <c r="B21" s="1296" t="s">
        <v>1225</v>
      </c>
      <c r="C21" s="1297"/>
      <c r="D21" s="1297"/>
      <c r="E21" s="1297"/>
      <c r="F21" s="1297"/>
      <c r="G21" s="1297"/>
      <c r="H21" s="1297"/>
      <c r="I21" s="1297"/>
      <c r="J21" s="1297"/>
      <c r="K21" s="1297"/>
      <c r="L21" s="1297"/>
      <c r="M21" s="1297"/>
      <c r="N21" s="1297"/>
      <c r="O21" s="1297"/>
      <c r="P21" s="1297"/>
      <c r="Q21" s="1297"/>
      <c r="R21" s="1297"/>
      <c r="S21" s="1297"/>
      <c r="T21" s="1297"/>
      <c r="U21" s="1297"/>
      <c r="V21" s="1297"/>
      <c r="W21" s="1297"/>
      <c r="X21" s="1297"/>
      <c r="Y21" s="1297"/>
      <c r="Z21" s="1283"/>
      <c r="AA21" s="1283"/>
      <c r="AB21" s="1283"/>
      <c r="AC21" s="1283"/>
      <c r="AD21" s="1283"/>
      <c r="AE21" s="1283"/>
      <c r="AF21" s="1283"/>
      <c r="AG21" s="1283"/>
      <c r="AH21" s="1283"/>
      <c r="AI21" s="1283"/>
      <c r="AJ21" s="1283"/>
      <c r="AK21" s="1283"/>
      <c r="AL21" s="1283"/>
      <c r="AM21" s="1283"/>
      <c r="AN21" s="1283"/>
      <c r="AO21" s="1283"/>
    </row>
    <row r="22" spans="1:41" s="561" customFormat="1" ht="14.7" outlineLevel="2" thickBot="1" x14ac:dyDescent="0.6">
      <c r="A22" s="1223"/>
      <c r="B22" s="1286"/>
      <c r="C22" s="2520" t="s">
        <v>1211</v>
      </c>
      <c r="D22" s="2520"/>
      <c r="E22" s="2520"/>
      <c r="F22" s="2520"/>
      <c r="G22" s="2520"/>
      <c r="H22" s="2520"/>
      <c r="I22" s="2520"/>
      <c r="J22" s="273"/>
      <c r="K22" s="2520" t="s">
        <v>91</v>
      </c>
      <c r="L22" s="2520"/>
      <c r="M22" s="2520"/>
      <c r="N22" s="2520"/>
      <c r="O22" s="2520"/>
      <c r="P22" s="2520"/>
      <c r="Q22" s="2520"/>
      <c r="R22" s="273"/>
      <c r="S22" s="2520" t="s">
        <v>92</v>
      </c>
      <c r="T22" s="2520"/>
      <c r="U22" s="2520"/>
      <c r="V22" s="2520"/>
      <c r="W22" s="2520"/>
      <c r="X22" s="2520"/>
      <c r="Y22" s="2520"/>
      <c r="Z22" s="273"/>
      <c r="AA22" s="273"/>
      <c r="AB22" s="619"/>
      <c r="AC22" s="619"/>
      <c r="AD22" s="619"/>
      <c r="AE22" s="619"/>
      <c r="AF22" s="619"/>
      <c r="AG22" s="619"/>
      <c r="AH22" s="619"/>
      <c r="AI22" s="619"/>
      <c r="AJ22" s="619"/>
      <c r="AK22" s="619"/>
      <c r="AL22" s="619"/>
      <c r="AM22" s="619"/>
      <c r="AN22" s="619"/>
      <c r="AO22" s="619"/>
    </row>
    <row r="23" spans="1:41" s="568" customFormat="1" ht="41.25" customHeight="1" outlineLevel="2" thickBot="1" x14ac:dyDescent="0.4">
      <c r="A23" s="1298"/>
      <c r="B23" s="270"/>
      <c r="C23" s="2540" t="s">
        <v>1083</v>
      </c>
      <c r="D23" s="2541"/>
      <c r="E23" s="2541"/>
      <c r="F23" s="2541"/>
      <c r="G23" s="2541"/>
      <c r="H23" s="2541"/>
      <c r="I23" s="2542"/>
      <c r="J23" s="505"/>
      <c r="K23" s="2543" t="s">
        <v>1083</v>
      </c>
      <c r="L23" s="2544"/>
      <c r="M23" s="2544"/>
      <c r="N23" s="2544"/>
      <c r="O23" s="2544"/>
      <c r="P23" s="2544"/>
      <c r="Q23" s="2545"/>
      <c r="R23" s="505"/>
      <c r="S23" s="2540" t="s">
        <v>1083</v>
      </c>
      <c r="T23" s="2541"/>
      <c r="U23" s="2541"/>
      <c r="V23" s="2541"/>
      <c r="W23" s="2541"/>
      <c r="X23" s="2541"/>
      <c r="Y23" s="2542"/>
      <c r="Z23" s="424"/>
      <c r="AA23" s="424"/>
      <c r="AB23" s="424"/>
      <c r="AC23" s="424"/>
      <c r="AD23" s="424"/>
      <c r="AE23" s="424"/>
      <c r="AF23" s="424"/>
      <c r="AG23" s="424"/>
      <c r="AH23" s="424"/>
      <c r="AI23" s="424"/>
      <c r="AJ23" s="424"/>
      <c r="AK23" s="424"/>
      <c r="AL23" s="424"/>
      <c r="AM23" s="424"/>
      <c r="AN23" s="424"/>
      <c r="AO23" s="424"/>
    </row>
    <row r="24" spans="1:41" s="54" customFormat="1" ht="12.6" outlineLevel="2" thickBot="1" x14ac:dyDescent="0.4">
      <c r="A24" s="1232"/>
      <c r="B24" s="959"/>
      <c r="C24" s="1299" t="s">
        <v>734</v>
      </c>
      <c r="D24" s="1300" t="s">
        <v>735</v>
      </c>
      <c r="E24" s="1301" t="s">
        <v>736</v>
      </c>
      <c r="F24" s="1301" t="s">
        <v>737</v>
      </c>
      <c r="G24" s="1301" t="s">
        <v>738</v>
      </c>
      <c r="H24" s="1301" t="s">
        <v>739</v>
      </c>
      <c r="I24" s="1302" t="s">
        <v>740</v>
      </c>
      <c r="J24" s="505"/>
      <c r="K24" s="1303" t="s">
        <v>734</v>
      </c>
      <c r="L24" s="1301" t="s">
        <v>735</v>
      </c>
      <c r="M24" s="1304" t="s">
        <v>736</v>
      </c>
      <c r="N24" s="1304" t="s">
        <v>737</v>
      </c>
      <c r="O24" s="1304" t="s">
        <v>738</v>
      </c>
      <c r="P24" s="1304" t="s">
        <v>739</v>
      </c>
      <c r="Q24" s="1305" t="s">
        <v>740</v>
      </c>
      <c r="R24" s="505"/>
      <c r="S24" s="1299" t="s">
        <v>734</v>
      </c>
      <c r="T24" s="1300" t="s">
        <v>735</v>
      </c>
      <c r="U24" s="1301" t="s">
        <v>736</v>
      </c>
      <c r="V24" s="1301" t="s">
        <v>737</v>
      </c>
      <c r="W24" s="1301" t="s">
        <v>738</v>
      </c>
      <c r="X24" s="1301" t="s">
        <v>739</v>
      </c>
      <c r="Y24" s="1302" t="s">
        <v>740</v>
      </c>
      <c r="Z24" s="1203"/>
      <c r="AA24" s="1203"/>
      <c r="AB24" s="1203"/>
      <c r="AC24" s="1203"/>
      <c r="AD24" s="1203"/>
      <c r="AE24" s="1203"/>
      <c r="AF24" s="1203"/>
      <c r="AG24" s="1203"/>
      <c r="AH24" s="1203"/>
      <c r="AI24" s="1203"/>
      <c r="AJ24" s="1203"/>
      <c r="AK24" s="1203"/>
      <c r="AL24" s="1203"/>
      <c r="AM24" s="1203"/>
      <c r="AN24" s="1203"/>
      <c r="AO24" s="1203"/>
    </row>
    <row r="25" spans="1:41" ht="23.25" customHeight="1" outlineLevel="1" thickBot="1" x14ac:dyDescent="0.4">
      <c r="A25" s="1306"/>
      <c r="B25" s="1313" t="s">
        <v>1226</v>
      </c>
      <c r="C25" s="42"/>
      <c r="D25" s="42"/>
      <c r="E25" s="42"/>
      <c r="F25" s="42"/>
      <c r="G25" s="42"/>
      <c r="H25" s="42"/>
      <c r="I25" s="42"/>
      <c r="J25" s="270"/>
      <c r="K25" s="42"/>
      <c r="L25" s="42"/>
      <c r="M25" s="42"/>
      <c r="N25" s="42"/>
      <c r="O25" s="42"/>
      <c r="P25" s="42"/>
      <c r="Q25" s="42"/>
      <c r="R25" s="270"/>
      <c r="S25" s="42"/>
      <c r="T25" s="42"/>
      <c r="U25" s="42"/>
      <c r="V25" s="42"/>
      <c r="W25" s="42"/>
      <c r="X25" s="42"/>
      <c r="Y25" s="42"/>
      <c r="AA25" s="1203"/>
      <c r="AB25" s="1203"/>
      <c r="AC25" s="1203"/>
      <c r="AD25" s="1203"/>
      <c r="AE25" s="1203"/>
      <c r="AF25" s="1203"/>
      <c r="AG25" s="1203"/>
      <c r="AH25" s="1203"/>
      <c r="AI25" s="1203"/>
      <c r="AJ25" s="1203"/>
      <c r="AK25" s="1203"/>
      <c r="AL25" s="1203"/>
      <c r="AM25" s="1203"/>
      <c r="AN25" s="1203"/>
      <c r="AO25" s="1203"/>
    </row>
    <row r="26" spans="1:41" ht="12.3" outlineLevel="2" x14ac:dyDescent="0.35">
      <c r="A26" s="1306" t="s">
        <v>1227</v>
      </c>
      <c r="B26" s="1665" t="s">
        <v>1214</v>
      </c>
      <c r="C26" s="2044">
        <f>([13]Output_EB_RIN_NS!V32)*(10^6)</f>
        <v>82957813.462294117</v>
      </c>
      <c r="D26" s="2045">
        <f>([13]Output_EB_RIN_NS!W32)*(10^6)</f>
        <v>83473133.796022102</v>
      </c>
      <c r="E26" s="2046">
        <f>([13]Output_EB_RIN_NS!X32)*(10^6)</f>
        <v>84042515.233104855</v>
      </c>
      <c r="F26" s="2047">
        <f>([13]Output_EB_RIN_NS!Y32)*(10^6)</f>
        <v>89577721.642038092</v>
      </c>
      <c r="G26" s="2047">
        <f>([13]Output_EB_RIN_NS!Z32)*(10^6)</f>
        <v>96490790.556337953</v>
      </c>
      <c r="H26" s="2047">
        <f>([13]Output_EB_RIN_NS!AA32)*(10^6)</f>
        <v>101531111.48057896</v>
      </c>
      <c r="I26" s="2045">
        <f>([13]Output_EB_RIN_NS!AB32)*(10^6)</f>
        <v>105913129.28979234</v>
      </c>
      <c r="J26" s="1285"/>
      <c r="K26" s="2044">
        <f>([13]Output_EB_RIN_SCS!V32)*(10^6)</f>
        <v>80810394.70700565</v>
      </c>
      <c r="L26" s="2045">
        <f>([13]Output_EB_RIN_SCS!W32)*(10^6)</f>
        <v>81312375.62756151</v>
      </c>
      <c r="M26" s="2046">
        <f>([13]Output_EB_RIN_SCS!X32)*(10^6)</f>
        <v>81867018.243478745</v>
      </c>
      <c r="N26" s="2047">
        <f>([13]Output_EB_RIN_SCS!Y32)*(10^6)</f>
        <v>87258942.114446595</v>
      </c>
      <c r="O26" s="2047">
        <f>([13]Output_EB_RIN_SCS!Z32)*(10^6)</f>
        <v>93993061.593803644</v>
      </c>
      <c r="P26" s="2047">
        <f>([13]Output_EB_RIN_SCS!AA32)*(10^6)</f>
        <v>98902910.423450351</v>
      </c>
      <c r="Q26" s="2045">
        <f>([13]Output_EB_RIN_SCS!AB32)*(10^6)</f>
        <v>103171496.75663055</v>
      </c>
      <c r="R26" s="1287"/>
      <c r="S26" s="2044" t="str">
        <f>[13]Output_EB_RIN_ACS!V32</f>
        <v>N/A</v>
      </c>
      <c r="T26" s="2045" t="str">
        <f>[13]Output_EB_RIN_ACS!W32</f>
        <v>N/A</v>
      </c>
      <c r="U26" s="2046" t="str">
        <f>[13]Output_EB_RIN_ACS!X32</f>
        <v>N/A</v>
      </c>
      <c r="V26" s="2047" t="str">
        <f>[13]Output_EB_RIN_ACS!Y32</f>
        <v>N/A</v>
      </c>
      <c r="W26" s="2047" t="str">
        <f>[13]Output_EB_RIN_ACS!Z32</f>
        <v>N/A</v>
      </c>
      <c r="X26" s="2047" t="str">
        <f>[13]Output_EB_RIN_ACS!AA32</f>
        <v>N/A</v>
      </c>
      <c r="Y26" s="2045" t="str">
        <f>[13]Output_EB_RIN_ACS!AB32</f>
        <v>N/A</v>
      </c>
      <c r="Z26" s="1203"/>
      <c r="AA26" s="1203"/>
      <c r="AB26" s="1203"/>
      <c r="AC26" s="1203"/>
      <c r="AD26" s="1203"/>
      <c r="AE26" s="1203"/>
      <c r="AF26" s="1203"/>
      <c r="AG26" s="1203"/>
      <c r="AH26" s="1203"/>
      <c r="AI26" s="1203"/>
      <c r="AJ26" s="1203"/>
      <c r="AK26" s="1203"/>
      <c r="AL26" s="1203"/>
      <c r="AM26" s="1203"/>
      <c r="AN26" s="1203"/>
      <c r="AO26" s="1203"/>
    </row>
    <row r="27" spans="1:41" ht="12.3" outlineLevel="2" x14ac:dyDescent="0.35">
      <c r="A27" s="1306" t="s">
        <v>1228</v>
      </c>
      <c r="B27" s="1796" t="s">
        <v>1216</v>
      </c>
      <c r="C27" s="2048">
        <f>([13]Output_EB_RIN_NS!V33)*(10^6)</f>
        <v>2011622.9950962001</v>
      </c>
      <c r="D27" s="2037">
        <f>([13]Output_EB_RIN_NS!W33)*(10^6)</f>
        <v>2024118.8672739186</v>
      </c>
      <c r="E27" s="2033">
        <f>([13]Output_EB_RIN_NS!X33)*(10^6)</f>
        <v>2037925.6534464739</v>
      </c>
      <c r="F27" s="2035">
        <f>([13]Output_EB_RIN_NS!Y33)*(10^6)</f>
        <v>2172147.4708992071</v>
      </c>
      <c r="G27" s="2035">
        <f>([13]Output_EB_RIN_NS!Z33)*(10^6)</f>
        <v>2339780.7270603166</v>
      </c>
      <c r="H27" s="2035">
        <f>([13]Output_EB_RIN_NS!AA33)*(10^6)</f>
        <v>2462002.1918109059</v>
      </c>
      <c r="I27" s="2037">
        <f>([13]Output_EB_RIN_NS!AB33)*(10^6)</f>
        <v>2568260.6311553954</v>
      </c>
      <c r="J27" s="1285"/>
      <c r="K27" s="2048">
        <f>([13]Output_EB_RIN_SCS!V33)*(10^6)</f>
        <v>1959550.7819079559</v>
      </c>
      <c r="L27" s="2037">
        <f>([13]Output_EB_RIN_SCS!W33)*(10^6)</f>
        <v>1971723.1900361995</v>
      </c>
      <c r="M27" s="2033">
        <f>([13]Output_EB_RIN_SCS!X33)*(10^6)</f>
        <v>1985172.5782694917</v>
      </c>
      <c r="N27" s="2035">
        <f>([13]Output_EB_RIN_SCS!Y33)*(10^6)</f>
        <v>2115919.9737704219</v>
      </c>
      <c r="O27" s="2035">
        <f>([13]Output_EB_RIN_SCS!Z33)*(10^6)</f>
        <v>2279213.9304337935</v>
      </c>
      <c r="P27" s="2035">
        <f>([13]Output_EB_RIN_SCS!AA33)*(10^6)</f>
        <v>2398271.6104274048</v>
      </c>
      <c r="Q27" s="2037">
        <f>([13]Output_EB_RIN_SCS!AB33)*(10^6)</f>
        <v>2501779.4786558929</v>
      </c>
      <c r="R27" s="1284"/>
      <c r="S27" s="2048" t="str">
        <f>[13]Output_EB_RIN_ACS!V33</f>
        <v>N/A</v>
      </c>
      <c r="T27" s="2037" t="str">
        <f>[13]Output_EB_RIN_ACS!W33</f>
        <v>N/A</v>
      </c>
      <c r="U27" s="2033" t="str">
        <f>[13]Output_EB_RIN_ACS!X33</f>
        <v>N/A</v>
      </c>
      <c r="V27" s="2035" t="str">
        <f>[13]Output_EB_RIN_ACS!Y33</f>
        <v>N/A</v>
      </c>
      <c r="W27" s="2035" t="str">
        <f>[13]Output_EB_RIN_ACS!Z33</f>
        <v>N/A</v>
      </c>
      <c r="X27" s="2035" t="str">
        <f>[13]Output_EB_RIN_ACS!AA33</f>
        <v>N/A</v>
      </c>
      <c r="Y27" s="2037" t="str">
        <f>[13]Output_EB_RIN_ACS!AB33</f>
        <v>N/A</v>
      </c>
      <c r="Z27" s="1203"/>
      <c r="AA27" s="1203"/>
      <c r="AB27" s="1203"/>
      <c r="AC27" s="1203"/>
      <c r="AD27" s="1203"/>
      <c r="AE27" s="1203"/>
      <c r="AF27" s="1203"/>
      <c r="AG27" s="1203"/>
      <c r="AH27" s="1203"/>
      <c r="AI27" s="1203"/>
      <c r="AJ27" s="1203"/>
      <c r="AK27" s="1203"/>
      <c r="AL27" s="1203"/>
      <c r="AM27" s="1203"/>
      <c r="AN27" s="1203"/>
      <c r="AO27" s="1203"/>
    </row>
    <row r="28" spans="1:41" ht="12.3" outlineLevel="2" x14ac:dyDescent="0.35">
      <c r="A28" s="1306" t="s">
        <v>1229</v>
      </c>
      <c r="B28" s="1796" t="s">
        <v>1218</v>
      </c>
      <c r="C28" s="2048">
        <f>([13]Output_EB_RIN_NS!V34)*(10^6)</f>
        <v>-3498837.0892985985</v>
      </c>
      <c r="D28" s="2037">
        <f>([13]Output_EB_RIN_NS!W34)*(10^6)</f>
        <v>-3603199.9987606239</v>
      </c>
      <c r="E28" s="2033">
        <f>([13]Output_EB_RIN_NS!X34)*(10^6)</f>
        <v>-2920328.528914059</v>
      </c>
      <c r="F28" s="2035">
        <f>([13]Output_EB_RIN_NS!Y34)*(10^6)</f>
        <v>-3108587.2828423413</v>
      </c>
      <c r="G28" s="2035">
        <f>([13]Output_EB_RIN_NS!Z34)*(10^6)</f>
        <v>-3327615.2072880073</v>
      </c>
      <c r="H28" s="2035">
        <f>([13]Output_EB_RIN_NS!AA34)*(10^6)</f>
        <v>-3518622.8412905643</v>
      </c>
      <c r="I28" s="2037">
        <f>([13]Output_EB_RIN_NS!AB34)*(10^6)</f>
        <v>-3703473.8445828976</v>
      </c>
      <c r="J28" s="1314"/>
      <c r="K28" s="2048">
        <f>([13]Output_EB_RIN_SCS!V34)*(10^6)</f>
        <v>-3408267.3397635077</v>
      </c>
      <c r="L28" s="2037">
        <f>([13]Output_EB_RIN_SCS!W34)*(10^6)</f>
        <v>-3509928.7451744769</v>
      </c>
      <c r="M28" s="2033">
        <f>([13]Output_EB_RIN_SCS!X34)*(10^6)</f>
        <v>-2844733.8622652767</v>
      </c>
      <c r="N28" s="2035">
        <f>([13]Output_EB_RIN_SCS!Y34)*(10^6)</f>
        <v>-3028119.4118242492</v>
      </c>
      <c r="O28" s="2035">
        <f>([13]Output_EB_RIN_SCS!Z34)*(10^6)</f>
        <v>-3241477.6512425924</v>
      </c>
      <c r="P28" s="2035">
        <f>([13]Output_EB_RIN_SCS!AA34)*(10^6)</f>
        <v>-3427540.9242676659</v>
      </c>
      <c r="Q28" s="2037">
        <f>([13]Output_EB_RIN_SCS!AB34)*(10^6)</f>
        <v>-3607606.9351061624</v>
      </c>
      <c r="R28" s="1284"/>
      <c r="S28" s="2048" t="str">
        <f>[13]Output_EB_RIN_ACS!V34</f>
        <v>N/A</v>
      </c>
      <c r="T28" s="2037" t="str">
        <f>[13]Output_EB_RIN_ACS!W34</f>
        <v>N/A</v>
      </c>
      <c r="U28" s="2033" t="str">
        <f>[13]Output_EB_RIN_ACS!X34</f>
        <v>N/A</v>
      </c>
      <c r="V28" s="2035" t="str">
        <f>[13]Output_EB_RIN_ACS!Y34</f>
        <v>N/A</v>
      </c>
      <c r="W28" s="2035" t="str">
        <f>[13]Output_EB_RIN_ACS!Z34</f>
        <v>N/A</v>
      </c>
      <c r="X28" s="2035" t="str">
        <f>[13]Output_EB_RIN_ACS!AA34</f>
        <v>N/A</v>
      </c>
      <c r="Y28" s="2037" t="str">
        <f>[13]Output_EB_RIN_ACS!AB34</f>
        <v>N/A</v>
      </c>
      <c r="Z28" s="1203"/>
      <c r="AA28" s="1203"/>
      <c r="AB28" s="1203"/>
      <c r="AC28" s="1203"/>
      <c r="AD28" s="1203"/>
      <c r="AE28" s="1203"/>
      <c r="AF28" s="1203"/>
      <c r="AG28" s="1203"/>
      <c r="AH28" s="1203"/>
      <c r="AI28" s="1203"/>
      <c r="AJ28" s="1203"/>
      <c r="AK28" s="1203"/>
      <c r="AL28" s="1203"/>
      <c r="AM28" s="1203"/>
      <c r="AN28" s="1203"/>
      <c r="AO28" s="1203"/>
    </row>
    <row r="29" spans="1:41" ht="12.3" outlineLevel="2" x14ac:dyDescent="0.35">
      <c r="A29" s="1306" t="s">
        <v>1230</v>
      </c>
      <c r="B29" s="1796" t="s">
        <v>1220</v>
      </c>
      <c r="C29" s="2048">
        <f>([13]Output_EB_RIN_NS!V35)*(10^6)</f>
        <v>2002534.4279303842</v>
      </c>
      <c r="D29" s="2037">
        <f>([13]Output_EB_RIN_NS!W35)*(10^6)</f>
        <v>2148462.5685694749</v>
      </c>
      <c r="E29" s="2033">
        <f>([13]Output_EB_RIN_NS!X35)*(10^6)</f>
        <v>6417609.2844008058</v>
      </c>
      <c r="F29" s="2035">
        <f>([13]Output_EB_RIN_NS!Y35)*(10^6)</f>
        <v>7849508.7262430061</v>
      </c>
      <c r="G29" s="2035">
        <f>([13]Output_EB_RIN_NS!Z35)*(10^6)</f>
        <v>6028155.4044686863</v>
      </c>
      <c r="H29" s="2035">
        <f>([13]Output_EB_RIN_NS!AA35)*(10^6)</f>
        <v>5438638.4586930396</v>
      </c>
      <c r="I29" s="2037">
        <f>([13]Output_EB_RIN_NS!AB35)*(10^6)</f>
        <v>6255656.053883031</v>
      </c>
      <c r="J29" s="1285"/>
      <c r="K29" s="2048">
        <f>([13]Output_EB_RIN_SCS!V35)*(10^6)</f>
        <v>1950697.4784114205</v>
      </c>
      <c r="L29" s="2037">
        <f>([13]Output_EB_RIN_SCS!W35)*(10^6)</f>
        <v>2092848.1710555102</v>
      </c>
      <c r="M29" s="2033">
        <f>([13]Output_EB_RIN_SCS!X35)*(10^6)</f>
        <v>6251485.1549636247</v>
      </c>
      <c r="N29" s="2035">
        <f>([13]Output_EB_RIN_SCS!Y35)*(10^6)</f>
        <v>7646318.9174108794</v>
      </c>
      <c r="O29" s="2035">
        <f>([13]Output_EB_RIN_SCS!Z35)*(10^6)</f>
        <v>5872112.5504555041</v>
      </c>
      <c r="P29" s="2035">
        <f>([13]Output_EB_RIN_SCS!AA35)*(10^6)</f>
        <v>5297855.6470204666</v>
      </c>
      <c r="Q29" s="2037">
        <f>([13]Output_EB_RIN_SCS!AB35)*(10^6)</f>
        <v>6093724.1926624104</v>
      </c>
      <c r="R29" s="1287"/>
      <c r="S29" s="2048" t="str">
        <f>[13]Output_EB_RIN_ACS!V35</f>
        <v>N/A</v>
      </c>
      <c r="T29" s="2037" t="str">
        <f>[13]Output_EB_RIN_ACS!W35</f>
        <v>N/A</v>
      </c>
      <c r="U29" s="2033" t="str">
        <f>[13]Output_EB_RIN_ACS!X35</f>
        <v>N/A</v>
      </c>
      <c r="V29" s="2035" t="str">
        <f>[13]Output_EB_RIN_ACS!Y35</f>
        <v>N/A</v>
      </c>
      <c r="W29" s="2035" t="str">
        <f>[13]Output_EB_RIN_ACS!Z35</f>
        <v>N/A</v>
      </c>
      <c r="X29" s="2035" t="str">
        <f>[13]Output_EB_RIN_ACS!AA35</f>
        <v>N/A</v>
      </c>
      <c r="Y29" s="2037" t="str">
        <f>[13]Output_EB_RIN_ACS!AB35</f>
        <v>N/A</v>
      </c>
      <c r="Z29" s="1203"/>
      <c r="AA29" s="1203"/>
      <c r="AB29" s="1203"/>
      <c r="AC29" s="1203"/>
      <c r="AD29" s="1203"/>
      <c r="AE29" s="1203"/>
      <c r="AF29" s="1203"/>
      <c r="AG29" s="1203"/>
      <c r="AH29" s="1203"/>
      <c r="AI29" s="1203"/>
      <c r="AJ29" s="1203"/>
      <c r="AK29" s="1203"/>
      <c r="AL29" s="1203"/>
      <c r="AM29" s="1203"/>
      <c r="AN29" s="1203"/>
      <c r="AO29" s="1203"/>
    </row>
    <row r="30" spans="1:41" ht="12.3" outlineLevel="2" x14ac:dyDescent="0.35">
      <c r="A30" s="1306" t="s">
        <v>1231</v>
      </c>
      <c r="B30" s="1796" t="s">
        <v>1222</v>
      </c>
      <c r="C30" s="2048">
        <f>([13]Output_EB_RIN_NS!V36)*(10^6)</f>
        <v>0</v>
      </c>
      <c r="D30" s="2037">
        <f>([13]Output_EB_RIN_NS!W36)*(10^6)</f>
        <v>0</v>
      </c>
      <c r="E30" s="2033">
        <f>([13]Output_EB_RIN_NS!X36)*(10^6)</f>
        <v>0</v>
      </c>
      <c r="F30" s="2035">
        <f>([13]Output_EB_RIN_NS!Y36)*(10^6)</f>
        <v>0</v>
      </c>
      <c r="G30" s="2035">
        <f>([13]Output_EB_RIN_NS!Z36)*(10^6)</f>
        <v>0</v>
      </c>
      <c r="H30" s="2035">
        <f>([13]Output_EB_RIN_NS!AA36)*(10^6)</f>
        <v>0</v>
      </c>
      <c r="I30" s="2037">
        <f>([13]Output_EB_RIN_NS!AB36)*(10^6)</f>
        <v>0</v>
      </c>
      <c r="J30" s="1312"/>
      <c r="K30" s="2048">
        <f>([13]Output_EB_RIN_SCS!V36)*(10^6)</f>
        <v>0</v>
      </c>
      <c r="L30" s="2037">
        <f>([13]Output_EB_RIN_SCS!W36)*(10^6)</f>
        <v>0</v>
      </c>
      <c r="M30" s="2033">
        <f>([13]Output_EB_RIN_SCS!X36)*(10^6)</f>
        <v>0</v>
      </c>
      <c r="N30" s="2035">
        <f>([13]Output_EB_RIN_SCS!Y36)*(10^6)</f>
        <v>0</v>
      </c>
      <c r="O30" s="2035">
        <f>([13]Output_EB_RIN_SCS!Z36)*(10^6)</f>
        <v>0</v>
      </c>
      <c r="P30" s="2035">
        <f>([13]Output_EB_RIN_SCS!AA36)*(10^6)</f>
        <v>0</v>
      </c>
      <c r="Q30" s="2037">
        <f>([13]Output_EB_RIN_SCS!AB36)*(10^6)</f>
        <v>0</v>
      </c>
      <c r="R30" s="1287"/>
      <c r="S30" s="2048" t="str">
        <f>[13]Output_EB_RIN_ACS!V36</f>
        <v>N/A</v>
      </c>
      <c r="T30" s="2037" t="str">
        <f>[13]Output_EB_RIN_ACS!W36</f>
        <v>N/A</v>
      </c>
      <c r="U30" s="2033" t="str">
        <f>[13]Output_EB_RIN_ACS!X36</f>
        <v>N/A</v>
      </c>
      <c r="V30" s="2035" t="str">
        <f>[13]Output_EB_RIN_ACS!Y36</f>
        <v>N/A</v>
      </c>
      <c r="W30" s="2035" t="str">
        <f>[13]Output_EB_RIN_ACS!Z36</f>
        <v>N/A</v>
      </c>
      <c r="X30" s="2035" t="str">
        <f>[13]Output_EB_RIN_ACS!AA36</f>
        <v>N/A</v>
      </c>
      <c r="Y30" s="2037" t="str">
        <f>[13]Output_EB_RIN_ACS!AB36</f>
        <v>N/A</v>
      </c>
      <c r="Z30" s="1203"/>
      <c r="AA30" s="1203"/>
      <c r="AB30" s="1203"/>
      <c r="AC30" s="1203"/>
      <c r="AD30" s="1203"/>
      <c r="AE30" s="1203"/>
      <c r="AF30" s="1203"/>
      <c r="AG30" s="1203"/>
      <c r="AH30" s="1203"/>
      <c r="AI30" s="1203"/>
      <c r="AJ30" s="1203"/>
      <c r="AK30" s="1203"/>
      <c r="AL30" s="1203"/>
      <c r="AM30" s="1203"/>
      <c r="AN30" s="1203"/>
      <c r="AO30" s="1203"/>
    </row>
    <row r="31" spans="1:41" ht="12.6" outlineLevel="2" thickBot="1" x14ac:dyDescent="0.4">
      <c r="A31" s="1306" t="s">
        <v>1232</v>
      </c>
      <c r="B31" s="1667" t="s">
        <v>1224</v>
      </c>
      <c r="C31" s="2049">
        <f>SUM(C26:C30)</f>
        <v>83473133.796022117</v>
      </c>
      <c r="D31" s="2050">
        <f t="shared" ref="D31:I31" si="13">SUM(D26:D30)</f>
        <v>84042515.23310487</v>
      </c>
      <c r="E31" s="2051">
        <f t="shared" si="13"/>
        <v>89577721.642038077</v>
      </c>
      <c r="F31" s="2052">
        <f t="shared" si="13"/>
        <v>96490790.556337968</v>
      </c>
      <c r="G31" s="2052">
        <f t="shared" si="13"/>
        <v>101531111.48057894</v>
      </c>
      <c r="H31" s="2052">
        <f t="shared" si="13"/>
        <v>105913129.28979234</v>
      </c>
      <c r="I31" s="2050">
        <f t="shared" si="13"/>
        <v>111033572.13024788</v>
      </c>
      <c r="J31" s="1312"/>
      <c r="K31" s="2049">
        <f>SUM(K26:K30)</f>
        <v>81312375.627561525</v>
      </c>
      <c r="L31" s="2050">
        <f t="shared" ref="L31:Q31" si="14">SUM(L26:L30)</f>
        <v>81867018.24347873</v>
      </c>
      <c r="M31" s="2051">
        <f t="shared" si="14"/>
        <v>87258942.114446595</v>
      </c>
      <c r="N31" s="2052">
        <f t="shared" si="14"/>
        <v>93993061.593803644</v>
      </c>
      <c r="O31" s="2052">
        <f t="shared" si="14"/>
        <v>98902910.423450351</v>
      </c>
      <c r="P31" s="2052">
        <f t="shared" si="14"/>
        <v>103171496.75663057</v>
      </c>
      <c r="Q31" s="2050">
        <f t="shared" si="14"/>
        <v>108159393.4928427</v>
      </c>
      <c r="R31" s="1287"/>
      <c r="S31" s="2049">
        <f>SUM(S26:S30)</f>
        <v>0</v>
      </c>
      <c r="T31" s="2050">
        <f t="shared" ref="T31:Y31" si="15">SUM(T26:T30)</f>
        <v>0</v>
      </c>
      <c r="U31" s="2051">
        <f t="shared" si="15"/>
        <v>0</v>
      </c>
      <c r="V31" s="2052">
        <f t="shared" si="15"/>
        <v>0</v>
      </c>
      <c r="W31" s="2052">
        <f t="shared" si="15"/>
        <v>0</v>
      </c>
      <c r="X31" s="2052">
        <f t="shared" si="15"/>
        <v>0</v>
      </c>
      <c r="Y31" s="2050">
        <f t="shared" si="15"/>
        <v>0</v>
      </c>
      <c r="Z31" s="1203"/>
      <c r="AA31" s="1203"/>
      <c r="AB31" s="1203"/>
      <c r="AC31" s="1203"/>
      <c r="AD31" s="1203"/>
      <c r="AG31" s="1203"/>
      <c r="AH31" s="1203"/>
      <c r="AI31" s="1203"/>
      <c r="AJ31" s="1203"/>
      <c r="AK31" s="1203"/>
      <c r="AL31" s="1203"/>
      <c r="AM31" s="1203"/>
      <c r="AN31" s="1203"/>
      <c r="AO31" s="1203"/>
    </row>
    <row r="32" spans="1:41" ht="20.100000000000001" customHeight="1" outlineLevel="1" thickBot="1" x14ac:dyDescent="0.4">
      <c r="A32" s="70">
        <f>IF(SUM($C32:$Y32)&gt;0,1,0)</f>
        <v>0</v>
      </c>
      <c r="B32" s="1313" t="s">
        <v>1233</v>
      </c>
      <c r="C32" s="70">
        <f>IF(OR(ISERROR(SUM(C31)),ROUND(C31-[13]Output_EB_RIN_NS!V38*10^6,4)&lt;&gt;0),1,0)</f>
        <v>0</v>
      </c>
      <c r="D32" s="70">
        <f>IF(OR(ISERROR(SUM(D31)),ROUND(D31-[13]Output_EB_RIN_NS!W38*10^6,4)&lt;&gt;0),1,0)</f>
        <v>0</v>
      </c>
      <c r="E32" s="70">
        <f>IF(OR(ISERROR(SUM(E31)),ROUND(E31-[13]Output_EB_RIN_NS!X38*10^6,4)&lt;&gt;0),1,0)</f>
        <v>0</v>
      </c>
      <c r="F32" s="70">
        <f>IF(OR(ISERROR(SUM(F31)),ROUND(F31-[13]Output_EB_RIN_NS!Y38*10^6,4)&lt;&gt;0),1,0)</f>
        <v>0</v>
      </c>
      <c r="G32" s="70">
        <f>IF(OR(ISERROR(SUM(G31)),ROUND(G31-[13]Output_EB_RIN_NS!Z38*10^6,4)&lt;&gt;0),1,0)</f>
        <v>0</v>
      </c>
      <c r="H32" s="70">
        <f>IF(OR(ISERROR(SUM(H31)),ROUND(H31-[13]Output_EB_RIN_NS!AA38*10^6,4)&lt;&gt;0),1,0)</f>
        <v>0</v>
      </c>
      <c r="I32" s="70">
        <f>IF(OR(ISERROR(SUM(I31)),ROUND(I31-[13]Output_EB_RIN_NS!AB38*10^6,4)&lt;&gt;0),1,0)</f>
        <v>0</v>
      </c>
      <c r="J32" s="270"/>
      <c r="K32" s="70">
        <f>IF(OR(ISERROR(SUM(K31)),ROUND(K31-[13]Output_EB_RIN_SCS!V38*10^6,4)&lt;&gt;0),1,0)</f>
        <v>0</v>
      </c>
      <c r="L32" s="70">
        <f>IF(OR(ISERROR(SUM(L31)),ROUND(L31-[13]Output_EB_RIN_SCS!W38*10^6,4)&lt;&gt;0),1,0)</f>
        <v>0</v>
      </c>
      <c r="M32" s="70">
        <f>IF(OR(ISERROR(SUM(M31)),ROUND(M31-[13]Output_EB_RIN_SCS!X38*10^6,4)&lt;&gt;0),1,0)</f>
        <v>0</v>
      </c>
      <c r="N32" s="70">
        <f>IF(OR(ISERROR(SUM(N31)),ROUND(N31-[13]Output_EB_RIN_SCS!Y38*10^6,4)&lt;&gt;0),1,0)</f>
        <v>0</v>
      </c>
      <c r="O32" s="70">
        <f>IF(OR(ISERROR(SUM(O31)),ROUND(O31-[13]Output_EB_RIN_SCS!Z38*10^6,4)&lt;&gt;0),1,0)</f>
        <v>0</v>
      </c>
      <c r="P32" s="70">
        <f>IF(OR(ISERROR(SUM(P31)),ROUND(P31-[13]Output_EB_RIN_SCS!AA38*10^6,4)&lt;&gt;0),1,0)</f>
        <v>0</v>
      </c>
      <c r="Q32" s="70">
        <f>IF(OR(ISERROR(SUM(Q31)),ROUND(Q31-[13]Output_EB_RIN_SCS!AB38*10^6,4)&lt;&gt;0),1,0)</f>
        <v>0</v>
      </c>
      <c r="R32" s="270"/>
      <c r="S32" s="70">
        <f>IF(OR(ISERROR(SUM(S31)),ROUND(S31-[13]Output_EB_RIN_ACS!V38,4)&lt;&gt;0),1,0)</f>
        <v>0</v>
      </c>
      <c r="T32" s="70">
        <f>IF(OR(ISERROR(SUM(T31)),ROUND(T31-[13]Output_EB_RIN_ACS!W38,4)&lt;&gt;0),1,0)</f>
        <v>0</v>
      </c>
      <c r="U32" s="70">
        <f>IF(OR(ISERROR(SUM(U31)),ROUND(U31-[13]Output_EB_RIN_ACS!X38,4)&lt;&gt;0),1,0)</f>
        <v>0</v>
      </c>
      <c r="V32" s="70">
        <f>IF(OR(ISERROR(SUM(V31)),ROUND(V31-[13]Output_EB_RIN_ACS!Y38,4)&lt;&gt;0),1,0)</f>
        <v>0</v>
      </c>
      <c r="W32" s="70">
        <f>IF(OR(ISERROR(SUM(W31)),ROUND(W31-[13]Output_EB_RIN_ACS!Z38,4)&lt;&gt;0),1,0)</f>
        <v>0</v>
      </c>
      <c r="X32" s="70">
        <f>IF(OR(ISERROR(SUM(X31)),ROUND(X31-[13]Output_EB_RIN_ACS!AA38,4)&lt;&gt;0),1,0)</f>
        <v>0</v>
      </c>
      <c r="Y32" s="70">
        <f>IF(OR(ISERROR(SUM(Y31)),ROUND(Y31-[13]Output_EB_RIN_ACS!AB38,4)&lt;&gt;0),1,0)</f>
        <v>0</v>
      </c>
      <c r="AA32" s="1315"/>
      <c r="AB32" s="1315"/>
      <c r="AC32" s="1315"/>
      <c r="AD32" s="1315"/>
      <c r="AG32" s="1203"/>
      <c r="AH32" s="1203"/>
      <c r="AI32" s="1203"/>
      <c r="AJ32" s="1203"/>
      <c r="AK32" s="1203"/>
      <c r="AL32" s="1203"/>
      <c r="AM32" s="1203"/>
      <c r="AN32" s="1203"/>
      <c r="AO32" s="1203"/>
    </row>
    <row r="33" spans="1:41" ht="12.3" outlineLevel="2" x14ac:dyDescent="0.35">
      <c r="A33" s="1306" t="s">
        <v>1234</v>
      </c>
      <c r="B33" s="1665" t="s">
        <v>1214</v>
      </c>
      <c r="C33" s="2044">
        <f>([13]Output_EB_RIN_NS!V46)*(10^6)</f>
        <v>171843648.48128191</v>
      </c>
      <c r="D33" s="2045">
        <f>([13]Output_EB_RIN_NS!W46)*(10^6)</f>
        <v>172911103.90082535</v>
      </c>
      <c r="E33" s="2046">
        <f>([13]Output_EB_RIN_NS!X46)*(10^6)</f>
        <v>174090421.01536977</v>
      </c>
      <c r="F33" s="2047">
        <f>([13]Output_EB_RIN_NS!Y46)*(10^6)</f>
        <v>185556384.89281416</v>
      </c>
      <c r="G33" s="2047">
        <f>([13]Output_EB_RIN_NS!Z46)*(10^6)</f>
        <v>199876532.19642934</v>
      </c>
      <c r="H33" s="2047">
        <f>([13]Output_EB_RIN_NS!AA46)*(10^6)</f>
        <v>210317354.91986668</v>
      </c>
      <c r="I33" s="2045">
        <f>([13]Output_EB_RIN_NS!AB46)*(10^6)</f>
        <v>219394530.58757412</v>
      </c>
      <c r="J33" s="1285"/>
      <c r="K33" s="2044">
        <f>([13]Output_EB_RIN_SCS!V46)*(10^6)</f>
        <v>167395360.14863893</v>
      </c>
      <c r="L33" s="2045">
        <f>([13]Output_EB_RIN_SCS!W46)*(10^6)</f>
        <v>168435183.76723808</v>
      </c>
      <c r="M33" s="2046">
        <f>([13]Output_EB_RIN_SCS!X46)*(10^6)</f>
        <v>169583973.46568382</v>
      </c>
      <c r="N33" s="2047">
        <f>([13]Output_EB_RIN_SCS!Y46)*(10^6)</f>
        <v>180753133.16218051</v>
      </c>
      <c r="O33" s="2047">
        <f>([13]Output_EB_RIN_SCS!Z46)*(10^6)</f>
        <v>194702593.82863826</v>
      </c>
      <c r="P33" s="2047">
        <f>([13]Output_EB_RIN_SCS!AA46)*(10^6)</f>
        <v>204873148.83887047</v>
      </c>
      <c r="Q33" s="2045">
        <f>([13]Output_EB_RIN_SCS!AB46)*(10^6)</f>
        <v>213715355.71388251</v>
      </c>
      <c r="R33" s="1287"/>
      <c r="S33" s="2044" t="str">
        <f>[13]Output_EB_RIN_ACS!V46</f>
        <v>N/A</v>
      </c>
      <c r="T33" s="2045" t="str">
        <f>[13]Output_EB_RIN_ACS!W46</f>
        <v>N/A</v>
      </c>
      <c r="U33" s="2046" t="str">
        <f>[13]Output_EB_RIN_ACS!X46</f>
        <v>N/A</v>
      </c>
      <c r="V33" s="2047" t="str">
        <f>[13]Output_EB_RIN_ACS!Y46</f>
        <v>N/A</v>
      </c>
      <c r="W33" s="2047" t="str">
        <f>[13]Output_EB_RIN_ACS!Z46</f>
        <v>N/A</v>
      </c>
      <c r="X33" s="2047" t="str">
        <f>[13]Output_EB_RIN_ACS!AA46</f>
        <v>N/A</v>
      </c>
      <c r="Y33" s="2045" t="str">
        <f>[13]Output_EB_RIN_ACS!AB46</f>
        <v>N/A</v>
      </c>
      <c r="Z33" s="1203"/>
      <c r="AA33" s="1203"/>
      <c r="AB33" s="1203"/>
      <c r="AC33" s="1203"/>
      <c r="AD33" s="1203"/>
      <c r="AG33" s="1203"/>
      <c r="AH33" s="1203"/>
      <c r="AI33" s="1203"/>
      <c r="AJ33" s="1203"/>
      <c r="AK33" s="1203"/>
      <c r="AL33" s="1203"/>
      <c r="AM33" s="1203"/>
      <c r="AN33" s="1203"/>
      <c r="AO33" s="1203"/>
    </row>
    <row r="34" spans="1:41" ht="12.3" outlineLevel="2" x14ac:dyDescent="0.35">
      <c r="A34" s="1306" t="s">
        <v>1235</v>
      </c>
      <c r="B34" s="1796" t="s">
        <v>1216</v>
      </c>
      <c r="C34" s="2048">
        <f>([13]Output_EB_RIN_NS!V47)*(10^6)</f>
        <v>4166993.0826141536</v>
      </c>
      <c r="D34" s="2037">
        <f>([13]Output_EB_RIN_NS!W47)*(10^6)</f>
        <v>4192877.5385631942</v>
      </c>
      <c r="E34" s="2033">
        <f>([13]Output_EB_RIN_NS!X47)*(10^6)</f>
        <v>4221474.5004058117</v>
      </c>
      <c r="F34" s="2035">
        <f>([13]Output_EB_RIN_NS!Y47)*(10^6)</f>
        <v>4499509.752712613</v>
      </c>
      <c r="G34" s="2035">
        <f>([13]Output_EB_RIN_NS!Z47)*(10^6)</f>
        <v>4846755.3756003268</v>
      </c>
      <c r="H34" s="2035">
        <f>([13]Output_EB_RIN_NS!AA47)*(10^6)</f>
        <v>5099932.2398596024</v>
      </c>
      <c r="I34" s="2037">
        <f>([13]Output_EB_RIN_NS!AB47)*(10^6)</f>
        <v>5320042.3722461956</v>
      </c>
      <c r="J34" s="1285"/>
      <c r="K34" s="2048">
        <f>([13]Output_EB_RIN_SCS!V47)*(10^6)</f>
        <v>4059127.6661415971</v>
      </c>
      <c r="L34" s="2037">
        <f>([13]Output_EB_RIN_SCS!W47)*(10^6)</f>
        <v>4084342.0855521196</v>
      </c>
      <c r="M34" s="2033">
        <f>([13]Output_EB_RIN_SCS!X47)*(10^6)</f>
        <v>4112198.7958181556</v>
      </c>
      <c r="N34" s="2035">
        <f>([13]Output_EB_RIN_SCS!Y47)*(10^6)</f>
        <v>4383036.9187586391</v>
      </c>
      <c r="O34" s="2035">
        <f>([13]Output_EB_RIN_SCS!Z47)*(10^6)</f>
        <v>4721293.8553230353</v>
      </c>
      <c r="P34" s="2035">
        <f>([13]Output_EB_RIN_SCS!AA47)*(10^6)</f>
        <v>4967917.0662972871</v>
      </c>
      <c r="Q34" s="2037">
        <f>([13]Output_EB_RIN_SCS!AB47)*(10^6)</f>
        <v>5182329.4999766853</v>
      </c>
      <c r="R34" s="1284"/>
      <c r="S34" s="2048" t="str">
        <f>[13]Output_EB_RIN_ACS!V47</f>
        <v>N/A</v>
      </c>
      <c r="T34" s="2037" t="str">
        <f>[13]Output_EB_RIN_ACS!W47</f>
        <v>N/A</v>
      </c>
      <c r="U34" s="2033" t="str">
        <f>[13]Output_EB_RIN_ACS!X47</f>
        <v>N/A</v>
      </c>
      <c r="V34" s="2035" t="str">
        <f>[13]Output_EB_RIN_ACS!Y47</f>
        <v>N/A</v>
      </c>
      <c r="W34" s="2035" t="str">
        <f>[13]Output_EB_RIN_ACS!Z47</f>
        <v>N/A</v>
      </c>
      <c r="X34" s="2035" t="str">
        <f>[13]Output_EB_RIN_ACS!AA47</f>
        <v>N/A</v>
      </c>
      <c r="Y34" s="2037" t="str">
        <f>[13]Output_EB_RIN_ACS!AB47</f>
        <v>N/A</v>
      </c>
      <c r="Z34" s="1203"/>
      <c r="AA34" s="1203"/>
      <c r="AB34" s="1203"/>
      <c r="AC34" s="1203"/>
      <c r="AD34" s="1203"/>
      <c r="AG34" s="1203"/>
      <c r="AH34" s="1203"/>
      <c r="AI34" s="1203"/>
      <c r="AJ34" s="1203"/>
      <c r="AK34" s="1203"/>
      <c r="AL34" s="1203"/>
      <c r="AM34" s="1203"/>
      <c r="AN34" s="1203"/>
      <c r="AO34" s="1203"/>
    </row>
    <row r="35" spans="1:41" ht="12.3" outlineLevel="2" x14ac:dyDescent="0.35">
      <c r="A35" s="1306" t="s">
        <v>1236</v>
      </c>
      <c r="B35" s="1796" t="s">
        <v>1218</v>
      </c>
      <c r="C35" s="2048">
        <f>([13]Output_EB_RIN_NS!V48)*(10^6)</f>
        <v>-7247713.1604247019</v>
      </c>
      <c r="D35" s="2037">
        <f>([13]Output_EB_RIN_NS!W48)*(10^6)</f>
        <v>-7463897.1134342691</v>
      </c>
      <c r="E35" s="2033">
        <f>([13]Output_EB_RIN_NS!X48)*(10^6)</f>
        <v>-6049333.0286457688</v>
      </c>
      <c r="F35" s="2035">
        <f>([13]Output_EB_RIN_NS!Y48)*(10^6)</f>
        <v>-6439303.2746254364</v>
      </c>
      <c r="G35" s="2035">
        <f>([13]Output_EB_RIN_NS!Z48)*(10^6)</f>
        <v>-6893010.5478211716</v>
      </c>
      <c r="H35" s="2035">
        <f>([13]Output_EB_RIN_NS!AA48)*(10^6)</f>
        <v>-7288674.8590867389</v>
      </c>
      <c r="I35" s="2037">
        <f>([13]Output_EB_RIN_NS!AB48)*(10^6)</f>
        <v>-7671585.9685940426</v>
      </c>
      <c r="J35" s="1314"/>
      <c r="K35" s="2048">
        <f>([13]Output_EB_RIN_SCS!V48)*(10^6)</f>
        <v>-7060101.2342651337</v>
      </c>
      <c r="L35" s="2037">
        <f>([13]Output_EB_RIN_SCS!W48)*(10^6)</f>
        <v>-7270689.120359363</v>
      </c>
      <c r="M35" s="2033">
        <f>([13]Output_EB_RIN_SCS!X48)*(10^6)</f>
        <v>-5892741.9775978262</v>
      </c>
      <c r="N35" s="2035">
        <f>([13]Output_EB_RIN_SCS!Y48)*(10^6)</f>
        <v>-6272617.5816713162</v>
      </c>
      <c r="O35" s="2035">
        <f>([13]Output_EB_RIN_SCS!Z48)*(10^6)</f>
        <v>-6714580.3371753674</v>
      </c>
      <c r="P35" s="2035">
        <f>([13]Output_EB_RIN_SCS!AA48)*(10^6)</f>
        <v>-7100002.6118279984</v>
      </c>
      <c r="Q35" s="2037">
        <f>([13]Output_EB_RIN_SCS!AB48)*(10^6)</f>
        <v>-7473001.8099209778</v>
      </c>
      <c r="R35" s="1284"/>
      <c r="S35" s="2048" t="str">
        <f>[13]Output_EB_RIN_ACS!V48</f>
        <v>N/A</v>
      </c>
      <c r="T35" s="2037" t="str">
        <f>[13]Output_EB_RIN_ACS!W48</f>
        <v>N/A</v>
      </c>
      <c r="U35" s="2033" t="str">
        <f>[13]Output_EB_RIN_ACS!X48</f>
        <v>N/A</v>
      </c>
      <c r="V35" s="2035" t="str">
        <f>[13]Output_EB_RIN_ACS!Y48</f>
        <v>N/A</v>
      </c>
      <c r="W35" s="2035" t="str">
        <f>[13]Output_EB_RIN_ACS!Z48</f>
        <v>N/A</v>
      </c>
      <c r="X35" s="2035" t="str">
        <f>[13]Output_EB_RIN_ACS!AA48</f>
        <v>N/A</v>
      </c>
      <c r="Y35" s="2037" t="str">
        <f>[13]Output_EB_RIN_ACS!AB48</f>
        <v>N/A</v>
      </c>
      <c r="Z35" s="1203"/>
      <c r="AA35" s="1203"/>
      <c r="AB35" s="1203"/>
      <c r="AC35" s="1203"/>
      <c r="AD35" s="1203"/>
      <c r="AE35" s="1203"/>
      <c r="AF35" s="1203"/>
      <c r="AG35" s="1203"/>
      <c r="AH35" s="1203"/>
      <c r="AI35" s="1203"/>
      <c r="AJ35" s="1203"/>
      <c r="AK35" s="1203"/>
      <c r="AL35" s="1203"/>
      <c r="AM35" s="1203"/>
      <c r="AN35" s="1203"/>
      <c r="AO35" s="1203"/>
    </row>
    <row r="36" spans="1:41" ht="12.3" outlineLevel="2" x14ac:dyDescent="0.35">
      <c r="A36" s="1306" t="s">
        <v>1237</v>
      </c>
      <c r="B36" s="1796" t="s">
        <v>1220</v>
      </c>
      <c r="C36" s="2048">
        <f>([13]Output_EB_RIN_NS!V49)*(10^6)</f>
        <v>4148175.4973539687</v>
      </c>
      <c r="D36" s="2037">
        <f>([13]Output_EB_RIN_NS!W49)*(10^6)</f>
        <v>4450336.6894155284</v>
      </c>
      <c r="E36" s="2033">
        <f>([13]Output_EB_RIN_NS!X49)*(10^6)</f>
        <v>13293822.405684339</v>
      </c>
      <c r="F36" s="2035">
        <f>([13]Output_EB_RIN_NS!Y49)*(10^6)</f>
        <v>16259940.825528029</v>
      </c>
      <c r="G36" s="2035">
        <f>([13]Output_EB_RIN_NS!Z49)*(10^6)</f>
        <v>12487077.895658176</v>
      </c>
      <c r="H36" s="2035">
        <f>([13]Output_EB_RIN_NS!AA49)*(10^6)</f>
        <v>11265918.286934562</v>
      </c>
      <c r="I36" s="2037">
        <f>([13]Output_EB_RIN_NS!AB49)*(10^6)</f>
        <v>12958337.728439324</v>
      </c>
      <c r="J36" s="1285"/>
      <c r="K36" s="2048">
        <f>([13]Output_EB_RIN_SCS!V49)*(10^6)</f>
        <v>4040797.1867226884</v>
      </c>
      <c r="L36" s="2037">
        <f>([13]Output_EB_RIN_SCS!W49)*(10^6)</f>
        <v>4335136.7332529537</v>
      </c>
      <c r="M36" s="2033">
        <f>([13]Output_EB_RIN_SCS!X49)*(10^6)</f>
        <v>12949702.878276398</v>
      </c>
      <c r="N36" s="2035">
        <f>([13]Output_EB_RIN_SCS!Y49)*(10^6)</f>
        <v>15839041.329370385</v>
      </c>
      <c r="O36" s="2035">
        <f>([13]Output_EB_RIN_SCS!Z49)*(10^6)</f>
        <v>12163841.492084542</v>
      </c>
      <c r="P36" s="2035">
        <f>([13]Output_EB_RIN_SCS!AA49)*(10^6)</f>
        <v>10974292.420542765</v>
      </c>
      <c r="Q36" s="2037">
        <f>([13]Output_EB_RIN_SCS!AB49)*(10^6)</f>
        <v>12622902.447372513</v>
      </c>
      <c r="R36" s="1287"/>
      <c r="S36" s="2048" t="str">
        <f>[13]Output_EB_RIN_ACS!V49</f>
        <v>N/A</v>
      </c>
      <c r="T36" s="2037" t="str">
        <f>[13]Output_EB_RIN_ACS!W49</f>
        <v>N/A</v>
      </c>
      <c r="U36" s="2033" t="str">
        <f>[13]Output_EB_RIN_ACS!X49</f>
        <v>N/A</v>
      </c>
      <c r="V36" s="2035" t="str">
        <f>[13]Output_EB_RIN_ACS!Y49</f>
        <v>N/A</v>
      </c>
      <c r="W36" s="2035" t="str">
        <f>[13]Output_EB_RIN_ACS!Z49</f>
        <v>N/A</v>
      </c>
      <c r="X36" s="2035" t="str">
        <f>[13]Output_EB_RIN_ACS!AA49</f>
        <v>N/A</v>
      </c>
      <c r="Y36" s="2037" t="str">
        <f>[13]Output_EB_RIN_ACS!AB49</f>
        <v>N/A</v>
      </c>
      <c r="Z36" s="1203"/>
      <c r="AA36" s="1203"/>
      <c r="AB36" s="1203"/>
      <c r="AC36" s="1203"/>
      <c r="AD36" s="1203"/>
      <c r="AE36" s="1203"/>
      <c r="AF36" s="1203"/>
      <c r="AG36" s="1203"/>
      <c r="AH36" s="1203"/>
      <c r="AI36" s="1203"/>
      <c r="AJ36" s="1203"/>
      <c r="AK36" s="1203"/>
      <c r="AL36" s="1203"/>
      <c r="AM36" s="1203"/>
      <c r="AN36" s="1203"/>
      <c r="AO36" s="1203"/>
    </row>
    <row r="37" spans="1:41" ht="12.3" outlineLevel="2" x14ac:dyDescent="0.35">
      <c r="A37" s="1306" t="s">
        <v>1238</v>
      </c>
      <c r="B37" s="1796" t="s">
        <v>1222</v>
      </c>
      <c r="C37" s="2048">
        <f>([13]Output_EB_RIN_NS!V50)*(10^6)</f>
        <v>0</v>
      </c>
      <c r="D37" s="2037">
        <f>([13]Output_EB_RIN_NS!W50)*(10^6)</f>
        <v>0</v>
      </c>
      <c r="E37" s="2033">
        <f>([13]Output_EB_RIN_NS!X50)*(10^6)</f>
        <v>0</v>
      </c>
      <c r="F37" s="2035">
        <f>([13]Output_EB_RIN_NS!Y50)*(10^6)</f>
        <v>0</v>
      </c>
      <c r="G37" s="2035">
        <f>([13]Output_EB_RIN_NS!Z50)*(10^6)</f>
        <v>0</v>
      </c>
      <c r="H37" s="2035">
        <f>([13]Output_EB_RIN_NS!AA50)*(10^6)</f>
        <v>0</v>
      </c>
      <c r="I37" s="2037">
        <f>([13]Output_EB_RIN_NS!AB50)*(10^6)</f>
        <v>0</v>
      </c>
      <c r="J37" s="1312"/>
      <c r="K37" s="2048">
        <f>([13]Output_EB_RIN_SCS!V50)*(10^6)</f>
        <v>0</v>
      </c>
      <c r="L37" s="2037">
        <f>([13]Output_EB_RIN_SCS!W50)*(10^6)</f>
        <v>0</v>
      </c>
      <c r="M37" s="2033">
        <f>([13]Output_EB_RIN_SCS!X50)*(10^6)</f>
        <v>0</v>
      </c>
      <c r="N37" s="2035">
        <f>([13]Output_EB_RIN_SCS!Y50)*(10^6)</f>
        <v>0</v>
      </c>
      <c r="O37" s="2035">
        <f>([13]Output_EB_RIN_SCS!Z50)*(10^6)</f>
        <v>0</v>
      </c>
      <c r="P37" s="2035">
        <f>([13]Output_EB_RIN_SCS!AA50)*(10^6)</f>
        <v>0</v>
      </c>
      <c r="Q37" s="2037">
        <f>([13]Output_EB_RIN_SCS!AB50)*(10^6)</f>
        <v>0</v>
      </c>
      <c r="R37" s="1287"/>
      <c r="S37" s="2048" t="str">
        <f>[13]Output_EB_RIN_ACS!V50</f>
        <v>N/A</v>
      </c>
      <c r="T37" s="2037" t="str">
        <f>[13]Output_EB_RIN_ACS!W50</f>
        <v>N/A</v>
      </c>
      <c r="U37" s="2033" t="str">
        <f>[13]Output_EB_RIN_ACS!X50</f>
        <v>N/A</v>
      </c>
      <c r="V37" s="2035" t="str">
        <f>[13]Output_EB_RIN_ACS!Y50</f>
        <v>N/A</v>
      </c>
      <c r="W37" s="2035" t="str">
        <f>[13]Output_EB_RIN_ACS!Z50</f>
        <v>N/A</v>
      </c>
      <c r="X37" s="2035" t="str">
        <f>[13]Output_EB_RIN_ACS!AA50</f>
        <v>N/A</v>
      </c>
      <c r="Y37" s="2037" t="str">
        <f>[13]Output_EB_RIN_ACS!AB50</f>
        <v>N/A</v>
      </c>
      <c r="Z37" s="1203"/>
      <c r="AA37" s="1203"/>
      <c r="AB37" s="1203"/>
      <c r="AC37" s="1203"/>
      <c r="AD37" s="1203"/>
      <c r="AE37" s="1203"/>
      <c r="AF37" s="1203"/>
      <c r="AG37" s="1203"/>
      <c r="AH37" s="1203"/>
      <c r="AI37" s="1203"/>
      <c r="AJ37" s="1203"/>
      <c r="AK37" s="1203"/>
      <c r="AL37" s="1203"/>
      <c r="AM37" s="1203"/>
      <c r="AN37" s="1203"/>
      <c r="AO37" s="1203"/>
    </row>
    <row r="38" spans="1:41" ht="12.6" outlineLevel="2" thickBot="1" x14ac:dyDescent="0.4">
      <c r="A38" s="1306" t="s">
        <v>1239</v>
      </c>
      <c r="B38" s="1667" t="s">
        <v>1224</v>
      </c>
      <c r="C38" s="2049">
        <f>SUM(C33:C37)</f>
        <v>172911103.90082532</v>
      </c>
      <c r="D38" s="2050">
        <f t="shared" ref="D38:I38" si="16">SUM(D33:D37)</f>
        <v>174090421.0153698</v>
      </c>
      <c r="E38" s="2051">
        <f t="shared" si="16"/>
        <v>185556384.89281416</v>
      </c>
      <c r="F38" s="2052">
        <f t="shared" si="16"/>
        <v>199876532.19642934</v>
      </c>
      <c r="G38" s="2052">
        <f t="shared" si="16"/>
        <v>210317354.91986668</v>
      </c>
      <c r="H38" s="2052">
        <f t="shared" si="16"/>
        <v>219394530.58757409</v>
      </c>
      <c r="I38" s="2050">
        <f t="shared" si="16"/>
        <v>230001324.71966562</v>
      </c>
      <c r="J38" s="1312"/>
      <c r="K38" s="2049">
        <f>SUM(K33:K37)</f>
        <v>168435183.76723808</v>
      </c>
      <c r="L38" s="2050">
        <f t="shared" ref="L38:Q38" si="17">SUM(L33:L37)</f>
        <v>169583973.46568379</v>
      </c>
      <c r="M38" s="2051">
        <f t="shared" si="17"/>
        <v>180753133.16218054</v>
      </c>
      <c r="N38" s="2052">
        <f t="shared" si="17"/>
        <v>194702593.8286382</v>
      </c>
      <c r="O38" s="2052">
        <f t="shared" si="17"/>
        <v>204873148.83887047</v>
      </c>
      <c r="P38" s="2052">
        <f t="shared" si="17"/>
        <v>213715355.71388254</v>
      </c>
      <c r="Q38" s="2050">
        <f t="shared" si="17"/>
        <v>224047585.85131076</v>
      </c>
      <c r="R38" s="1287"/>
      <c r="S38" s="2049">
        <f>SUM(S33:S37)</f>
        <v>0</v>
      </c>
      <c r="T38" s="2050">
        <f t="shared" ref="T38:Y38" si="18">SUM(T33:T37)</f>
        <v>0</v>
      </c>
      <c r="U38" s="2051">
        <f t="shared" si="18"/>
        <v>0</v>
      </c>
      <c r="V38" s="2052">
        <f t="shared" si="18"/>
        <v>0</v>
      </c>
      <c r="W38" s="2052">
        <f t="shared" si="18"/>
        <v>0</v>
      </c>
      <c r="X38" s="2052">
        <f t="shared" si="18"/>
        <v>0</v>
      </c>
      <c r="Y38" s="2050">
        <f t="shared" si="18"/>
        <v>0</v>
      </c>
      <c r="Z38" s="1203"/>
      <c r="AA38" s="1203"/>
      <c r="AB38" s="1203"/>
      <c r="AC38" s="1203"/>
      <c r="AD38" s="1203"/>
      <c r="AE38" s="1203"/>
      <c r="AF38" s="1203"/>
      <c r="AG38" s="1203"/>
      <c r="AH38" s="1203"/>
      <c r="AI38" s="1203"/>
      <c r="AJ38" s="1203"/>
      <c r="AK38" s="1203"/>
      <c r="AL38" s="1203"/>
      <c r="AM38" s="1203"/>
      <c r="AN38" s="1203"/>
      <c r="AO38" s="1203"/>
    </row>
    <row r="39" spans="1:41" ht="20.100000000000001" customHeight="1" outlineLevel="1" thickBot="1" x14ac:dyDescent="0.4">
      <c r="A39" s="70">
        <f>IF(SUM($C39:$Y39)&gt;0,1,0)</f>
        <v>0</v>
      </c>
      <c r="B39" s="1313" t="s">
        <v>1240</v>
      </c>
      <c r="C39" s="70">
        <f>IF(OR(ISERROR(SUM(C38)),ROUND(C38-[13]Output_EB_RIN_NS!V52*10^6,4)&lt;&gt;0),1,0)</f>
        <v>0</v>
      </c>
      <c r="D39" s="70">
        <f>IF(OR(ISERROR(SUM(D38)),ROUND(D38-[13]Output_EB_RIN_NS!W52*10^6,4)&lt;&gt;0),1,0)</f>
        <v>0</v>
      </c>
      <c r="E39" s="70">
        <f>IF(OR(ISERROR(SUM(E38)),ROUND(E38-[13]Output_EB_RIN_NS!X52*10^6,4)&lt;&gt;0),1,0)</f>
        <v>0</v>
      </c>
      <c r="F39" s="70">
        <f>IF(OR(ISERROR(SUM(F38)),ROUND(F38-[13]Output_EB_RIN_NS!Y52*10^6,4)&lt;&gt;0),1,0)</f>
        <v>0</v>
      </c>
      <c r="G39" s="70">
        <f>IF(OR(ISERROR(SUM(G38)),ROUND(G38-[13]Output_EB_RIN_NS!Z52*10^6,4)&lt;&gt;0),1,0)</f>
        <v>0</v>
      </c>
      <c r="H39" s="70">
        <f>IF(OR(ISERROR(SUM(H38)),ROUND(H38-[13]Output_EB_RIN_NS!AA52*10^6,4)&lt;&gt;0),1,0)</f>
        <v>0</v>
      </c>
      <c r="I39" s="70">
        <f>IF(OR(ISERROR(SUM(I38)),ROUND(I38-[13]Output_EB_RIN_NS!AB52*10^6,4)&lt;&gt;0),1,0)</f>
        <v>0</v>
      </c>
      <c r="J39" s="270"/>
      <c r="K39" s="70">
        <f>IF(OR(ISERROR(SUM(K38)),ROUND(K38-[13]Output_EB_RIN_SCS!V52*10^6,4)&lt;&gt;0),1,0)</f>
        <v>0</v>
      </c>
      <c r="L39" s="70">
        <f>IF(OR(ISERROR(SUM(L38)),ROUND(L38-[13]Output_EB_RIN_SCS!W52*10^6,4)&lt;&gt;0),1,0)</f>
        <v>0</v>
      </c>
      <c r="M39" s="70">
        <f>IF(OR(ISERROR(SUM(M38)),ROUND(M38-[13]Output_EB_RIN_SCS!X52*10^6,4)&lt;&gt;0),1,0)</f>
        <v>0</v>
      </c>
      <c r="N39" s="70">
        <f>IF(OR(ISERROR(SUM(N38)),ROUND(N38-[13]Output_EB_RIN_SCS!Y52*10^6,4)&lt;&gt;0),1,0)</f>
        <v>0</v>
      </c>
      <c r="O39" s="70">
        <f>IF(OR(ISERROR(SUM(O38)),ROUND(O38-[13]Output_EB_RIN_SCS!Z52*10^6,4)&lt;&gt;0),1,0)</f>
        <v>0</v>
      </c>
      <c r="P39" s="70">
        <f>IF(OR(ISERROR(SUM(P38)),ROUND(P38-[13]Output_EB_RIN_SCS!AA52*10^6,4)&lt;&gt;0),1,0)</f>
        <v>0</v>
      </c>
      <c r="Q39" s="70">
        <f>IF(OR(ISERROR(SUM(Q38)),ROUND(Q38-[13]Output_EB_RIN_SCS!AB52*10^6,4)&lt;&gt;0),1,0)</f>
        <v>0</v>
      </c>
      <c r="R39" s="270"/>
      <c r="S39" s="70">
        <f>IF(OR(ISERROR(SUM(S38)),ROUND(S38-[13]Output_EB_RIN_ACS!V52,4)&lt;&gt;0),1,0)</f>
        <v>0</v>
      </c>
      <c r="T39" s="70">
        <f>IF(OR(ISERROR(SUM(T38)),ROUND(T38-[13]Output_EB_RIN_ACS!W52,4)&lt;&gt;0),1,0)</f>
        <v>0</v>
      </c>
      <c r="U39" s="70">
        <f>IF(OR(ISERROR(SUM(U38)),ROUND(U38-[13]Output_EB_RIN_ACS!X52,4)&lt;&gt;0),1,0)</f>
        <v>0</v>
      </c>
      <c r="V39" s="70">
        <f>IF(OR(ISERROR(SUM(V38)),ROUND(V38-[13]Output_EB_RIN_ACS!Y52,4)&lt;&gt;0),1,0)</f>
        <v>0</v>
      </c>
      <c r="W39" s="70">
        <f>IF(OR(ISERROR(SUM(W38)),ROUND(W38-[13]Output_EB_RIN_ACS!Z52,4)&lt;&gt;0),1,0)</f>
        <v>0</v>
      </c>
      <c r="X39" s="70">
        <f>IF(OR(ISERROR(SUM(X38)),ROUND(X38-[13]Output_EB_RIN_ACS!AA52,4)&lt;&gt;0),1,0)</f>
        <v>0</v>
      </c>
      <c r="Y39" s="70">
        <f>IF(OR(ISERROR(SUM(Y38)),ROUND(Y38-[13]Output_EB_RIN_ACS!AB52,4)&lt;&gt;0),1,0)</f>
        <v>0</v>
      </c>
      <c r="AA39" s="1203"/>
      <c r="AB39" s="1203"/>
      <c r="AC39" s="1203"/>
      <c r="AD39" s="1203"/>
      <c r="AE39" s="1203"/>
      <c r="AF39" s="1203"/>
      <c r="AG39" s="1203"/>
      <c r="AH39" s="1203"/>
      <c r="AI39" s="1203"/>
      <c r="AJ39" s="1203"/>
      <c r="AK39" s="1203"/>
      <c r="AL39" s="1203"/>
      <c r="AM39" s="1203"/>
      <c r="AN39" s="1203"/>
      <c r="AO39" s="1203"/>
    </row>
    <row r="40" spans="1:41" ht="12.3" outlineLevel="2" x14ac:dyDescent="0.35">
      <c r="A40" s="1306" t="s">
        <v>1241</v>
      </c>
      <c r="B40" s="1665" t="s">
        <v>1214</v>
      </c>
      <c r="C40" s="2044">
        <f>([13]Output_EB_RIN_NS!V60)*(10^6)</f>
        <v>127068922.98093525</v>
      </c>
      <c r="D40" s="2045">
        <f>([13]Output_EB_RIN_NS!W60)*(10^6)</f>
        <v>131957089.81330676</v>
      </c>
      <c r="E40" s="2046">
        <f>([13]Output_EB_RIN_NS!X60)*(10^6)</f>
        <v>147232987.63042685</v>
      </c>
      <c r="F40" s="2047">
        <f>([13]Output_EB_RIN_NS!Y60)*(10^6)</f>
        <v>153342853.78764153</v>
      </c>
      <c r="G40" s="2047">
        <f>([13]Output_EB_RIN_NS!Z60)*(10^6)</f>
        <v>160412524.37963659</v>
      </c>
      <c r="H40" s="2047">
        <f>([13]Output_EB_RIN_NS!AA60)*(10^6)</f>
        <v>167236419.89848062</v>
      </c>
      <c r="I40" s="2045">
        <f>([13]Output_EB_RIN_NS!AB60)*(10^6)</f>
        <v>175471988.24239951</v>
      </c>
      <c r="J40" s="1285"/>
      <c r="K40" s="2044">
        <f>([13]Output_EB_RIN_SCS!V60)*(10^6)</f>
        <v>123779658.50981233</v>
      </c>
      <c r="L40" s="2045">
        <f>([13]Output_EB_RIN_SCS!W60)*(10^6)</f>
        <v>128541291.85851647</v>
      </c>
      <c r="M40" s="2046">
        <f>([13]Output_EB_RIN_SCS!X60)*(10^6)</f>
        <v>143421762.79410163</v>
      </c>
      <c r="N40" s="2047">
        <f>([13]Output_EB_RIN_SCS!Y60)*(10^6)</f>
        <v>149373470.95955262</v>
      </c>
      <c r="O40" s="2047">
        <f>([13]Output_EB_RIN_SCS!Z60)*(10^6)</f>
        <v>156260138.37692976</v>
      </c>
      <c r="P40" s="2047">
        <f>([13]Output_EB_RIN_SCS!AA60)*(10^6)</f>
        <v>162907392.77410349</v>
      </c>
      <c r="Q40" s="2045">
        <f>([13]Output_EB_RIN_SCS!AB60)*(10^6)</f>
        <v>170929777.89652598</v>
      </c>
      <c r="R40" s="1287"/>
      <c r="S40" s="2044" t="str">
        <f>[13]Output_EB_RIN_ACS!V60</f>
        <v>N/A</v>
      </c>
      <c r="T40" s="2045" t="str">
        <f>[13]Output_EB_RIN_ACS!W60</f>
        <v>N/A</v>
      </c>
      <c r="U40" s="2046" t="str">
        <f>[13]Output_EB_RIN_ACS!X60</f>
        <v>N/A</v>
      </c>
      <c r="V40" s="2047" t="str">
        <f>[13]Output_EB_RIN_ACS!Y60</f>
        <v>N/A</v>
      </c>
      <c r="W40" s="2047" t="str">
        <f>[13]Output_EB_RIN_ACS!Z60</f>
        <v>N/A</v>
      </c>
      <c r="X40" s="2047" t="str">
        <f>[13]Output_EB_RIN_ACS!AA60</f>
        <v>N/A</v>
      </c>
      <c r="Y40" s="2045" t="str">
        <f>[13]Output_EB_RIN_ACS!AB60</f>
        <v>N/A</v>
      </c>
      <c r="Z40" s="1203"/>
      <c r="AA40" s="1203"/>
      <c r="AB40" s="1203"/>
      <c r="AC40" s="1203"/>
      <c r="AD40" s="1203"/>
      <c r="AG40" s="1203"/>
      <c r="AH40" s="1203"/>
      <c r="AI40" s="1203"/>
      <c r="AJ40" s="1203"/>
      <c r="AK40" s="1203"/>
      <c r="AL40" s="1203"/>
      <c r="AM40" s="1203"/>
      <c r="AN40" s="1203"/>
      <c r="AO40" s="1203"/>
    </row>
    <row r="41" spans="1:41" ht="12.3" outlineLevel="2" x14ac:dyDescent="0.35">
      <c r="A41" s="1306" t="s">
        <v>1242</v>
      </c>
      <c r="B41" s="1796" t="s">
        <v>1216</v>
      </c>
      <c r="C41" s="2048">
        <f>([13]Output_EB_RIN_NS!V61)*(10^6)</f>
        <v>3081262.1109732953</v>
      </c>
      <c r="D41" s="2037">
        <f>([13]Output_EB_RIN_NS!W61)*(10^6)</f>
        <v>3199794.0297097322</v>
      </c>
      <c r="E41" s="2033">
        <f>([13]Output_EB_RIN_NS!X61)*(10^6)</f>
        <v>3570215.4045887333</v>
      </c>
      <c r="F41" s="2035">
        <f>([13]Output_EB_RIN_NS!Y61)*(10^6)</f>
        <v>3718372.0006446242</v>
      </c>
      <c r="G41" s="2035">
        <f>([13]Output_EB_RIN_NS!Z61)*(10^6)</f>
        <v>3889802.6512014475</v>
      </c>
      <c r="H41" s="2035">
        <f>([13]Output_EB_RIN_NS!AA61)*(10^6)</f>
        <v>4055273.5642948807</v>
      </c>
      <c r="I41" s="2037">
        <f>([13]Output_EB_RIN_NS!AB61)*(10^6)</f>
        <v>4254975.7739709299</v>
      </c>
      <c r="J41" s="1285"/>
      <c r="K41" s="2048">
        <f>([13]Output_EB_RIN_SCS!V61)*(10^6)</f>
        <v>3001501.5703935795</v>
      </c>
      <c r="L41" s="2037">
        <f>([13]Output_EB_RIN_SCS!W61)*(10^6)</f>
        <v>3116965.2107512639</v>
      </c>
      <c r="M41" s="2033">
        <f>([13]Output_EB_RIN_SCS!X61)*(10^6)</f>
        <v>3477797.9793908242</v>
      </c>
      <c r="N41" s="2035">
        <f>([13]Output_EB_RIN_SCS!Y61)*(10^6)</f>
        <v>3622119.4423855632</v>
      </c>
      <c r="O41" s="2035">
        <f>([13]Output_EB_RIN_SCS!Z61)*(10^6)</f>
        <v>3789112.4953385834</v>
      </c>
      <c r="P41" s="2035">
        <f>([13]Output_EB_RIN_SCS!AA61)*(10^6)</f>
        <v>3950300.0826378404</v>
      </c>
      <c r="Q41" s="2037">
        <f>([13]Output_EB_RIN_SCS!AB61)*(10^6)</f>
        <v>4144832.8664016952</v>
      </c>
      <c r="R41" s="1284"/>
      <c r="S41" s="2048" t="str">
        <f>[13]Output_EB_RIN_ACS!V61</f>
        <v>N/A</v>
      </c>
      <c r="T41" s="2037" t="str">
        <f>[13]Output_EB_RIN_ACS!W61</f>
        <v>N/A</v>
      </c>
      <c r="U41" s="2033" t="str">
        <f>[13]Output_EB_RIN_ACS!X61</f>
        <v>N/A</v>
      </c>
      <c r="V41" s="2035" t="str">
        <f>[13]Output_EB_RIN_ACS!Y61</f>
        <v>N/A</v>
      </c>
      <c r="W41" s="2035" t="str">
        <f>[13]Output_EB_RIN_ACS!Z61</f>
        <v>N/A</v>
      </c>
      <c r="X41" s="2035" t="str">
        <f>[13]Output_EB_RIN_ACS!AA61</f>
        <v>N/A</v>
      </c>
      <c r="Y41" s="2037" t="str">
        <f>[13]Output_EB_RIN_ACS!AB61</f>
        <v>N/A</v>
      </c>
      <c r="Z41" s="1203"/>
      <c r="AA41" s="1203"/>
      <c r="AB41" s="1203"/>
      <c r="AC41" s="1203"/>
      <c r="AD41" s="1203"/>
      <c r="AE41" s="1203"/>
      <c r="AF41" s="1203"/>
      <c r="AG41" s="1203"/>
      <c r="AH41" s="1203"/>
      <c r="AI41" s="1203"/>
      <c r="AJ41" s="1203"/>
      <c r="AK41" s="1203"/>
      <c r="AL41" s="1203"/>
      <c r="AM41" s="1203"/>
      <c r="AN41" s="1203"/>
      <c r="AO41" s="1203"/>
    </row>
    <row r="42" spans="1:41" ht="12.3" outlineLevel="2" x14ac:dyDescent="0.35">
      <c r="A42" s="1306" t="s">
        <v>1243</v>
      </c>
      <c r="B42" s="1796" t="s">
        <v>1218</v>
      </c>
      <c r="C42" s="2048">
        <f>([13]Output_EB_RIN_NS!V62)*(10^6)</f>
        <v>-4740605.2729399865</v>
      </c>
      <c r="D42" s="2037">
        <f>([13]Output_EB_RIN_NS!W62)*(10^6)</f>
        <v>-4930791.3996561747</v>
      </c>
      <c r="E42" s="2033">
        <f>([13]Output_EB_RIN_NS!X62)*(10^6)</f>
        <v>-7145737.8645614134</v>
      </c>
      <c r="F42" s="2035">
        <f>([13]Output_EB_RIN_NS!Y62)*(10^6)</f>
        <v>-7518274.6986727649</v>
      </c>
      <c r="G42" s="2035">
        <f>([13]Output_EB_RIN_NS!Z62)*(10^6)</f>
        <v>-7924973.2688872218</v>
      </c>
      <c r="H42" s="2035">
        <f>([13]Output_EB_RIN_NS!AA62)*(10^6)</f>
        <v>-8342129.5349965096</v>
      </c>
      <c r="I42" s="2037">
        <f>([13]Output_EB_RIN_NS!AB62)*(10^6)</f>
        <v>-8804616.118148163</v>
      </c>
      <c r="J42" s="1314"/>
      <c r="K42" s="2048">
        <f>([13]Output_EB_RIN_SCS!V62)*(10^6)</f>
        <v>-4617891.5194108179</v>
      </c>
      <c r="L42" s="2037">
        <f>([13]Output_EB_RIN_SCS!W62)*(10^6)</f>
        <v>-4803154.5504177446</v>
      </c>
      <c r="M42" s="2033">
        <f>([13]Output_EB_RIN_SCS!X62)*(10^6)</f>
        <v>-6960765.6374702454</v>
      </c>
      <c r="N42" s="2035">
        <f>([13]Output_EB_RIN_SCS!Y62)*(10^6)</f>
        <v>-7323659.1052581817</v>
      </c>
      <c r="O42" s="2035">
        <f>([13]Output_EB_RIN_SCS!Z62)*(10^6)</f>
        <v>-7719830.0096509671</v>
      </c>
      <c r="P42" s="2035">
        <f>([13]Output_EB_RIN_SCS!AA62)*(10^6)</f>
        <v>-8126187.9054519981</v>
      </c>
      <c r="Q42" s="2037">
        <f>([13]Output_EB_RIN_SCS!AB62)*(10^6)</f>
        <v>-8576702.7125734109</v>
      </c>
      <c r="R42" s="1284"/>
      <c r="S42" s="2048" t="str">
        <f>[13]Output_EB_RIN_ACS!V62</f>
        <v>N/A</v>
      </c>
      <c r="T42" s="2037" t="str">
        <f>[13]Output_EB_RIN_ACS!W62</f>
        <v>N/A</v>
      </c>
      <c r="U42" s="2033" t="str">
        <f>[13]Output_EB_RIN_ACS!X62</f>
        <v>N/A</v>
      </c>
      <c r="V42" s="2035" t="str">
        <f>[13]Output_EB_RIN_ACS!Y62</f>
        <v>N/A</v>
      </c>
      <c r="W42" s="2035" t="str">
        <f>[13]Output_EB_RIN_ACS!Z62</f>
        <v>N/A</v>
      </c>
      <c r="X42" s="2035" t="str">
        <f>[13]Output_EB_RIN_ACS!AA62</f>
        <v>N/A</v>
      </c>
      <c r="Y42" s="2037" t="str">
        <f>[13]Output_EB_RIN_ACS!AB62</f>
        <v>N/A</v>
      </c>
      <c r="Z42" s="1203"/>
      <c r="AA42" s="1203"/>
      <c r="AB42" s="1203"/>
      <c r="AC42" s="1203"/>
      <c r="AD42" s="1203"/>
      <c r="AE42" s="1203"/>
      <c r="AF42" s="1203"/>
      <c r="AG42" s="1203"/>
      <c r="AH42" s="1203"/>
      <c r="AI42" s="1203"/>
      <c r="AJ42" s="1203"/>
      <c r="AK42" s="1203"/>
      <c r="AL42" s="1203"/>
      <c r="AM42" s="1203"/>
      <c r="AN42" s="1203"/>
      <c r="AO42" s="1203"/>
    </row>
    <row r="43" spans="1:41" ht="12.3" outlineLevel="2" x14ac:dyDescent="0.35">
      <c r="A43" s="1306" t="s">
        <v>1244</v>
      </c>
      <c r="B43" s="1796" t="s">
        <v>1220</v>
      </c>
      <c r="C43" s="2048">
        <f>([13]Output_EB_RIN_NS!V63)*(10^6)</f>
        <v>6547509.9943382293</v>
      </c>
      <c r="D43" s="2037">
        <f>([13]Output_EB_RIN_NS!W63)*(10^6)</f>
        <v>17006895.187066562</v>
      </c>
      <c r="E43" s="2033">
        <f>([13]Output_EB_RIN_NS!X63)*(10^6)</f>
        <v>9685388.6171873678</v>
      </c>
      <c r="F43" s="2035">
        <f>([13]Output_EB_RIN_NS!Y63)*(10^6)</f>
        <v>10869573.290023196</v>
      </c>
      <c r="G43" s="2035">
        <f>([13]Output_EB_RIN_NS!Z63)*(10^6)</f>
        <v>10859066.136529818</v>
      </c>
      <c r="H43" s="2035">
        <f>([13]Output_EB_RIN_NS!AA63)*(10^6)</f>
        <v>12522424.314620506</v>
      </c>
      <c r="I43" s="2037">
        <f>([13]Output_EB_RIN_NS!AB63)*(10^6)</f>
        <v>13422542.534450546</v>
      </c>
      <c r="J43" s="1285"/>
      <c r="K43" s="2048">
        <f>([13]Output_EB_RIN_SCS!V63)*(10^6)</f>
        <v>6378023.297721386</v>
      </c>
      <c r="L43" s="2037">
        <f>([13]Output_EB_RIN_SCS!W63)*(10^6)</f>
        <v>16566660.275251636</v>
      </c>
      <c r="M43" s="2033">
        <f>([13]Output_EB_RIN_SCS!X63)*(10^6)</f>
        <v>9434675.8235303983</v>
      </c>
      <c r="N43" s="2035">
        <f>([13]Output_EB_RIN_SCS!Y63)*(10^6)</f>
        <v>10588207.080249749</v>
      </c>
      <c r="O43" s="2035">
        <f>([13]Output_EB_RIN_SCS!Z63)*(10^6)</f>
        <v>10577971.911486134</v>
      </c>
      <c r="P43" s="2035">
        <f>([13]Output_EB_RIN_SCS!AA63)*(10^6)</f>
        <v>12198272.94523661</v>
      </c>
      <c r="Q43" s="2037">
        <f>([13]Output_EB_RIN_SCS!AB63)*(10^6)</f>
        <v>13075091</v>
      </c>
      <c r="R43" s="1287"/>
      <c r="S43" s="2048" t="str">
        <f>[13]Output_EB_RIN_ACS!V63</f>
        <v>N/A</v>
      </c>
      <c r="T43" s="2037" t="str">
        <f>[13]Output_EB_RIN_ACS!W63</f>
        <v>N/A</v>
      </c>
      <c r="U43" s="2033" t="str">
        <f>[13]Output_EB_RIN_ACS!X63</f>
        <v>N/A</v>
      </c>
      <c r="V43" s="2035" t="str">
        <f>[13]Output_EB_RIN_ACS!Y63</f>
        <v>N/A</v>
      </c>
      <c r="W43" s="2035" t="str">
        <f>[13]Output_EB_RIN_ACS!Z63</f>
        <v>N/A</v>
      </c>
      <c r="X43" s="2035" t="str">
        <f>[13]Output_EB_RIN_ACS!AA63</f>
        <v>N/A</v>
      </c>
      <c r="Y43" s="2037" t="str">
        <f>[13]Output_EB_RIN_ACS!AB63</f>
        <v>N/A</v>
      </c>
      <c r="Z43" s="1203"/>
      <c r="AA43" s="1203"/>
      <c r="AB43" s="1203"/>
      <c r="AC43" s="1203"/>
      <c r="AD43" s="1203"/>
      <c r="AE43" s="1203"/>
      <c r="AF43" s="1203"/>
      <c r="AG43" s="1203"/>
      <c r="AH43" s="1203"/>
      <c r="AI43" s="1203"/>
      <c r="AJ43" s="1203"/>
      <c r="AK43" s="1203"/>
      <c r="AL43" s="1203"/>
      <c r="AM43" s="1203"/>
      <c r="AN43" s="1203"/>
      <c r="AO43" s="1203"/>
    </row>
    <row r="44" spans="1:41" ht="12.3" outlineLevel="2" x14ac:dyDescent="0.35">
      <c r="A44" s="1306" t="s">
        <v>1245</v>
      </c>
      <c r="B44" s="1796" t="s">
        <v>1222</v>
      </c>
      <c r="C44" s="2048">
        <f>([13]Output_EB_RIN_NS!V64)*(10^6)</f>
        <v>0</v>
      </c>
      <c r="D44" s="2037">
        <f>([13]Output_EB_RIN_NS!W64)*(10^6)</f>
        <v>0</v>
      </c>
      <c r="E44" s="2033">
        <f>([13]Output_EB_RIN_NS!X64)*(10^6)</f>
        <v>0</v>
      </c>
      <c r="F44" s="2035">
        <f>([13]Output_EB_RIN_NS!Y64)*(10^6)</f>
        <v>0</v>
      </c>
      <c r="G44" s="2035">
        <f>([13]Output_EB_RIN_NS!Z64)*(10^6)</f>
        <v>0</v>
      </c>
      <c r="H44" s="2035">
        <f>([13]Output_EB_RIN_NS!AA64)*(10^6)</f>
        <v>0</v>
      </c>
      <c r="I44" s="2037">
        <f>([13]Output_EB_RIN_NS!AB64)*(10^6)</f>
        <v>0</v>
      </c>
      <c r="J44" s="1312"/>
      <c r="K44" s="2048">
        <f>([13]Output_EB_RIN_SCS!V64)*(10^6)</f>
        <v>0</v>
      </c>
      <c r="L44" s="2037">
        <f>([13]Output_EB_RIN_SCS!W64)*(10^6)</f>
        <v>0</v>
      </c>
      <c r="M44" s="2033">
        <f>([13]Output_EB_RIN_SCS!X64)*(10^6)</f>
        <v>0</v>
      </c>
      <c r="N44" s="2035">
        <f>([13]Output_EB_RIN_SCS!Y64)*(10^6)</f>
        <v>0</v>
      </c>
      <c r="O44" s="2035">
        <f>([13]Output_EB_RIN_SCS!Z64)*(10^6)</f>
        <v>0</v>
      </c>
      <c r="P44" s="2035">
        <f>([13]Output_EB_RIN_SCS!AA64)*(10^6)</f>
        <v>0</v>
      </c>
      <c r="Q44" s="2037">
        <f>([13]Output_EB_RIN_SCS!AB64)*(10^6)</f>
        <v>0</v>
      </c>
      <c r="R44" s="1287"/>
      <c r="S44" s="2048" t="str">
        <f>[13]Output_EB_RIN_ACS!V64</f>
        <v>N/A</v>
      </c>
      <c r="T44" s="2037" t="str">
        <f>[13]Output_EB_RIN_ACS!W64</f>
        <v>N/A</v>
      </c>
      <c r="U44" s="2033" t="str">
        <f>[13]Output_EB_RIN_ACS!X64</f>
        <v>N/A</v>
      </c>
      <c r="V44" s="2035" t="str">
        <f>[13]Output_EB_RIN_ACS!Y64</f>
        <v>N/A</v>
      </c>
      <c r="W44" s="2035" t="str">
        <f>[13]Output_EB_RIN_ACS!Z64</f>
        <v>N/A</v>
      </c>
      <c r="X44" s="2035" t="str">
        <f>[13]Output_EB_RIN_ACS!AA64</f>
        <v>N/A</v>
      </c>
      <c r="Y44" s="2037" t="str">
        <f>[13]Output_EB_RIN_ACS!AB64</f>
        <v>N/A</v>
      </c>
      <c r="Z44" s="1203"/>
      <c r="AA44" s="1203"/>
      <c r="AB44" s="1203"/>
      <c r="AC44" s="1203"/>
      <c r="AD44" s="1203"/>
      <c r="AE44" s="1203"/>
      <c r="AF44" s="1203"/>
      <c r="AG44" s="1203"/>
      <c r="AH44" s="1203"/>
      <c r="AI44" s="1203"/>
      <c r="AJ44" s="1203"/>
      <c r="AK44" s="1203"/>
      <c r="AL44" s="1203"/>
      <c r="AM44" s="1203"/>
      <c r="AN44" s="1203"/>
      <c r="AO44" s="1203"/>
    </row>
    <row r="45" spans="1:41" ht="12.6" outlineLevel="2" thickBot="1" x14ac:dyDescent="0.4">
      <c r="A45" s="1306" t="s">
        <v>1246</v>
      </c>
      <c r="B45" s="1667" t="s">
        <v>1224</v>
      </c>
      <c r="C45" s="2049">
        <f>SUM(C40:C44)</f>
        <v>131957089.81330679</v>
      </c>
      <c r="D45" s="2050">
        <f t="shared" ref="D45:I45" si="19">SUM(D40:D44)</f>
        <v>147232987.63042688</v>
      </c>
      <c r="E45" s="2051">
        <f t="shared" si="19"/>
        <v>153342853.78764156</v>
      </c>
      <c r="F45" s="2052">
        <f t="shared" si="19"/>
        <v>160412524.37963659</v>
      </c>
      <c r="G45" s="2052">
        <f t="shared" si="19"/>
        <v>167236419.89848065</v>
      </c>
      <c r="H45" s="2052">
        <f t="shared" si="19"/>
        <v>175471988.24239948</v>
      </c>
      <c r="I45" s="2050">
        <f t="shared" si="19"/>
        <v>184344890.4326728</v>
      </c>
      <c r="J45" s="1312"/>
      <c r="K45" s="2049">
        <f>SUM(K40:K44)</f>
        <v>128541291.85851647</v>
      </c>
      <c r="L45" s="2050">
        <f t="shared" ref="L45:Q45" si="20">SUM(L40:L44)</f>
        <v>143421762.79410163</v>
      </c>
      <c r="M45" s="2051">
        <f t="shared" si="20"/>
        <v>149373470.95955262</v>
      </c>
      <c r="N45" s="2052">
        <f t="shared" si="20"/>
        <v>156260138.37692973</v>
      </c>
      <c r="O45" s="2052">
        <f t="shared" si="20"/>
        <v>162907392.77410352</v>
      </c>
      <c r="P45" s="2052">
        <f t="shared" si="20"/>
        <v>170929777.89652598</v>
      </c>
      <c r="Q45" s="2050">
        <f t="shared" si="20"/>
        <v>179572999.05035427</v>
      </c>
      <c r="R45" s="1287"/>
      <c r="S45" s="2049">
        <f>SUM(S40:S44)</f>
        <v>0</v>
      </c>
      <c r="T45" s="2050">
        <f t="shared" ref="T45:Y45" si="21">SUM(T40:T44)</f>
        <v>0</v>
      </c>
      <c r="U45" s="2051">
        <f t="shared" si="21"/>
        <v>0</v>
      </c>
      <c r="V45" s="2052">
        <f t="shared" si="21"/>
        <v>0</v>
      </c>
      <c r="W45" s="2052">
        <f t="shared" si="21"/>
        <v>0</v>
      </c>
      <c r="X45" s="2052">
        <f t="shared" si="21"/>
        <v>0</v>
      </c>
      <c r="Y45" s="2050">
        <f t="shared" si="21"/>
        <v>0</v>
      </c>
      <c r="Z45" s="1203"/>
      <c r="AA45" s="1203"/>
      <c r="AB45" s="1203"/>
      <c r="AC45" s="1203"/>
      <c r="AD45" s="1203"/>
      <c r="AE45" s="1203"/>
      <c r="AF45" s="1203"/>
      <c r="AG45" s="1203"/>
      <c r="AH45" s="1203"/>
      <c r="AI45" s="1203"/>
      <c r="AJ45" s="1203"/>
      <c r="AK45" s="1203"/>
      <c r="AL45" s="1203"/>
      <c r="AM45" s="1203"/>
      <c r="AN45" s="1203"/>
      <c r="AO45" s="1203"/>
    </row>
    <row r="46" spans="1:41" ht="20.100000000000001" customHeight="1" outlineLevel="1" thickBot="1" x14ac:dyDescent="0.4">
      <c r="A46" s="70">
        <f>IF(SUM($C46:$Y46)&gt;0,1,0)</f>
        <v>0</v>
      </c>
      <c r="B46" s="1313" t="s">
        <v>1247</v>
      </c>
      <c r="C46" s="70">
        <f>IF(OR(ISERROR(SUM(C45)),ROUND(C45-[13]Output_EB_RIN_NS!V66*10^6,4)&lt;&gt;0),1,0)</f>
        <v>0</v>
      </c>
      <c r="D46" s="70">
        <f>IF(OR(ISERROR(SUM(D45)),ROUND(D45-[13]Output_EB_RIN_NS!W66*10^6,4)&lt;&gt;0),1,0)</f>
        <v>0</v>
      </c>
      <c r="E46" s="70">
        <f>IF(OR(ISERROR(SUM(E45)),ROUND(E45-[13]Output_EB_RIN_NS!X66*10^6,4)&lt;&gt;0),1,0)</f>
        <v>0</v>
      </c>
      <c r="F46" s="70">
        <f>IF(OR(ISERROR(SUM(F45)),ROUND(F45-[13]Output_EB_RIN_NS!Y66*10^6,4)&lt;&gt;0),1,0)</f>
        <v>0</v>
      </c>
      <c r="G46" s="70">
        <f>IF(OR(ISERROR(SUM(G45)),ROUND(G45-[13]Output_EB_RIN_NS!Z66*10^6,4)&lt;&gt;0),1,0)</f>
        <v>0</v>
      </c>
      <c r="H46" s="70">
        <f>IF(OR(ISERROR(SUM(H45)),ROUND(H45-[13]Output_EB_RIN_NS!AA66*10^6,4)&lt;&gt;0),1,0)</f>
        <v>0</v>
      </c>
      <c r="I46" s="70">
        <f>IF(OR(ISERROR(SUM(I45)),ROUND(I45-[13]Output_EB_RIN_NS!AB66*10^6,4)&lt;&gt;0),1,0)</f>
        <v>0</v>
      </c>
      <c r="J46" s="270"/>
      <c r="K46" s="70">
        <f>IF(OR(ISERROR(SUM(K45)),ROUND(K45-[13]Output_EB_RIN_SCS!V66*10^6,4)&lt;&gt;0),1,0)</f>
        <v>0</v>
      </c>
      <c r="L46" s="70">
        <f>IF(OR(ISERROR(SUM(L45)),ROUND(L45-[13]Output_EB_RIN_SCS!W66*10^6,4)&lt;&gt;0),1,0)</f>
        <v>0</v>
      </c>
      <c r="M46" s="70">
        <f>IF(OR(ISERROR(SUM(M45)),ROUND(M45-[13]Output_EB_RIN_SCS!X66*10^6,4)&lt;&gt;0),1,0)</f>
        <v>0</v>
      </c>
      <c r="N46" s="70">
        <f>IF(OR(ISERROR(SUM(N45)),ROUND(N45-[13]Output_EB_RIN_SCS!Y66*10^6,4)&lt;&gt;0),1,0)</f>
        <v>0</v>
      </c>
      <c r="O46" s="70">
        <f>IF(OR(ISERROR(SUM(O45)),ROUND(O45-[13]Output_EB_RIN_SCS!Z66*10^6,4)&lt;&gt;0),1,0)</f>
        <v>0</v>
      </c>
      <c r="P46" s="70">
        <f>IF(OR(ISERROR(SUM(P45)),ROUND(P45-[13]Output_EB_RIN_SCS!AA66*10^6,4)&lt;&gt;0),1,0)</f>
        <v>0</v>
      </c>
      <c r="Q46" s="70">
        <f>IF(OR(ISERROR(SUM(Q45)),ROUND(Q45-[13]Output_EB_RIN_SCS!AB66*10^6,4)&lt;&gt;0),1,0)</f>
        <v>0</v>
      </c>
      <c r="R46" s="270"/>
      <c r="S46" s="70">
        <f>IF(OR(ISERROR(SUM(S45)),ROUND(S45-[13]Output_EB_RIN_ACS!V66,4)&lt;&gt;0),1,0)</f>
        <v>0</v>
      </c>
      <c r="T46" s="70">
        <f>IF(OR(ISERROR(SUM(T45)),ROUND(T45-[13]Output_EB_RIN_ACS!W66,4)&lt;&gt;0),1,0)</f>
        <v>0</v>
      </c>
      <c r="U46" s="70">
        <f>IF(OR(ISERROR(SUM(U45)),ROUND(U45-[13]Output_EB_RIN_ACS!X66,4)&lt;&gt;0),1,0)</f>
        <v>0</v>
      </c>
      <c r="V46" s="70">
        <f>IF(OR(ISERROR(SUM(V45)),ROUND(V45-[13]Output_EB_RIN_ACS!Y66,4)&lt;&gt;0),1,0)</f>
        <v>0</v>
      </c>
      <c r="W46" s="70">
        <f>IF(OR(ISERROR(SUM(W45)),ROUND(W45-[13]Output_EB_RIN_ACS!Z66,4)&lt;&gt;0),1,0)</f>
        <v>0</v>
      </c>
      <c r="X46" s="70">
        <f>IF(OR(ISERROR(SUM(X45)),ROUND(X45-[13]Output_EB_RIN_ACS!AA66,4)&lt;&gt;0),1,0)</f>
        <v>0</v>
      </c>
      <c r="Y46" s="70">
        <f>IF(OR(ISERROR(SUM(Y45)),ROUND(Y45-[13]Output_EB_RIN_ACS!AB66,4)&lt;&gt;0),1,0)</f>
        <v>0</v>
      </c>
      <c r="AA46" s="1203"/>
      <c r="AB46" s="1203"/>
      <c r="AC46" s="1203"/>
      <c r="AD46" s="1203"/>
      <c r="AE46" s="1203"/>
      <c r="AF46" s="1203"/>
      <c r="AG46" s="1203"/>
      <c r="AH46" s="1203"/>
      <c r="AI46" s="1203"/>
      <c r="AJ46" s="1203"/>
      <c r="AK46" s="1203"/>
      <c r="AL46" s="1203"/>
      <c r="AM46" s="1203"/>
      <c r="AN46" s="1203"/>
      <c r="AO46" s="1203"/>
    </row>
    <row r="47" spans="1:41" ht="12.3" outlineLevel="2" x14ac:dyDescent="0.35">
      <c r="A47" s="1306" t="s">
        <v>1248</v>
      </c>
      <c r="B47" s="1665" t="s">
        <v>1214</v>
      </c>
      <c r="C47" s="2044">
        <f>([13]Output_EB_RIN_NS!V74)*(10^6)</f>
        <v>116395511.61419392</v>
      </c>
      <c r="D47" s="2045">
        <f>([13]Output_EB_RIN_NS!W74)*(10^6)</f>
        <v>120672928.72717622</v>
      </c>
      <c r="E47" s="2046">
        <f>([13]Output_EB_RIN_NS!X74)*(10^6)</f>
        <v>120325312.5696205</v>
      </c>
      <c r="F47" s="2047">
        <f>([13]Output_EB_RIN_NS!Y74)*(10^6)</f>
        <v>120914440.21703823</v>
      </c>
      <c r="G47" s="2047">
        <f>([13]Output_EB_RIN_NS!Z74)*(10^6)</f>
        <v>121355026.25510427</v>
      </c>
      <c r="H47" s="2047">
        <f>([13]Output_EB_RIN_NS!AA74)*(10^6)</f>
        <v>121654461.15412682</v>
      </c>
      <c r="I47" s="2045">
        <f>([13]Output_EB_RIN_NS!AB74)*(10^6)</f>
        <v>122017972.11602038</v>
      </c>
      <c r="J47" s="1285"/>
      <c r="K47" s="2044">
        <f>([13]Output_EB_RIN_SCS!V74)*(10^6)</f>
        <v>116395511.61419392</v>
      </c>
      <c r="L47" s="2045">
        <f>([13]Output_EB_RIN_SCS!W74)*(10^6)</f>
        <v>120672928.72717622</v>
      </c>
      <c r="M47" s="2046">
        <f>([13]Output_EB_RIN_SCS!X74)*(10^6)</f>
        <v>120325312.5696205</v>
      </c>
      <c r="N47" s="2047">
        <f>([13]Output_EB_RIN_SCS!Y74)*(10^6)</f>
        <v>120914440.21703823</v>
      </c>
      <c r="O47" s="2047">
        <f>([13]Output_EB_RIN_SCS!Z74)*(10^6)</f>
        <v>121355026.25510427</v>
      </c>
      <c r="P47" s="2047">
        <f>([13]Output_EB_RIN_SCS!AA74)*(10^6)</f>
        <v>121654461.15412682</v>
      </c>
      <c r="Q47" s="2045">
        <f>([13]Output_EB_RIN_SCS!AB74)*(10^6)</f>
        <v>122017972.11602038</v>
      </c>
      <c r="R47" s="1287"/>
      <c r="S47" s="2044" t="str">
        <f>[13]Output_EB_RIN_ACS!V74</f>
        <v>N/A</v>
      </c>
      <c r="T47" s="2045" t="str">
        <f>[13]Output_EB_RIN_ACS!W74</f>
        <v>N/A</v>
      </c>
      <c r="U47" s="2046" t="str">
        <f>[13]Output_EB_RIN_ACS!X74</f>
        <v>N/A</v>
      </c>
      <c r="V47" s="2047" t="str">
        <f>[13]Output_EB_RIN_ACS!Y74</f>
        <v>N/A</v>
      </c>
      <c r="W47" s="2047" t="str">
        <f>[13]Output_EB_RIN_ACS!Z74</f>
        <v>N/A</v>
      </c>
      <c r="X47" s="2047" t="str">
        <f>[13]Output_EB_RIN_ACS!AA74</f>
        <v>N/A</v>
      </c>
      <c r="Y47" s="2045" t="str">
        <f>[13]Output_EB_RIN_ACS!AB74</f>
        <v>N/A</v>
      </c>
      <c r="Z47" s="1203"/>
      <c r="AA47" s="1203"/>
      <c r="AB47" s="1203"/>
      <c r="AC47" s="1203"/>
      <c r="AD47" s="1203"/>
      <c r="AG47" s="1203"/>
      <c r="AH47" s="1203"/>
      <c r="AI47" s="1203"/>
      <c r="AJ47" s="1203"/>
      <c r="AK47" s="1203"/>
      <c r="AL47" s="1203"/>
      <c r="AM47" s="1203"/>
      <c r="AN47" s="1203"/>
      <c r="AO47" s="1203"/>
    </row>
    <row r="48" spans="1:41" ht="12.3" outlineLevel="2" x14ac:dyDescent="0.35">
      <c r="A48" s="1306" t="s">
        <v>1249</v>
      </c>
      <c r="B48" s="1796" t="s">
        <v>1216</v>
      </c>
      <c r="C48" s="2048">
        <f>([13]Output_EB_RIN_NS!V75)*(10^6)</f>
        <v>2822445.2636462259</v>
      </c>
      <c r="D48" s="2037">
        <f>([13]Output_EB_RIN_NS!W75)*(10^6)</f>
        <v>2926167.2672161986</v>
      </c>
      <c r="E48" s="2033">
        <f>([13]Output_EB_RIN_NS!X75)*(10^6)</f>
        <v>2917738.0111061167</v>
      </c>
      <c r="F48" s="2035">
        <f>([13]Output_EB_RIN_NS!Y75)*(10^6)</f>
        <v>2932023.6181289083</v>
      </c>
      <c r="G48" s="2035">
        <f>([13]Output_EB_RIN_NS!Z75)*(10^6)</f>
        <v>2942707.2773106298</v>
      </c>
      <c r="H48" s="2035">
        <f>([13]Output_EB_RIN_NS!AA75)*(10^6)</f>
        <v>2949968.1982928566</v>
      </c>
      <c r="I48" s="2037">
        <f>([13]Output_EB_RIN_NS!AB75)*(10^6)</f>
        <v>2958782.8834851924</v>
      </c>
      <c r="J48" s="1285"/>
      <c r="K48" s="2048">
        <f>([13]Output_EB_RIN_SCS!V75)*(10^6)</f>
        <v>2822445.2636462259</v>
      </c>
      <c r="L48" s="2037">
        <f>([13]Output_EB_RIN_SCS!W75)*(10^6)</f>
        <v>2926167.2672161986</v>
      </c>
      <c r="M48" s="2033">
        <f>([13]Output_EB_RIN_SCS!X75)*(10^6)</f>
        <v>2917738.0111061167</v>
      </c>
      <c r="N48" s="2035">
        <f>([13]Output_EB_RIN_SCS!Y75)*(10^6)</f>
        <v>2932023.6181289083</v>
      </c>
      <c r="O48" s="2035">
        <f>([13]Output_EB_RIN_SCS!Z75)*(10^6)</f>
        <v>2942707.2773106298</v>
      </c>
      <c r="P48" s="2035">
        <f>([13]Output_EB_RIN_SCS!AA75)*(10^6)</f>
        <v>2949968.1982928566</v>
      </c>
      <c r="Q48" s="2037">
        <f>([13]Output_EB_RIN_SCS!AB75)*(10^6)</f>
        <v>2958782.8834851924</v>
      </c>
      <c r="R48" s="1284"/>
      <c r="S48" s="2048" t="str">
        <f>[13]Output_EB_RIN_ACS!V75</f>
        <v>N/A</v>
      </c>
      <c r="T48" s="2037" t="str">
        <f>[13]Output_EB_RIN_ACS!W75</f>
        <v>N/A</v>
      </c>
      <c r="U48" s="2033" t="str">
        <f>[13]Output_EB_RIN_ACS!X75</f>
        <v>N/A</v>
      </c>
      <c r="V48" s="2035" t="str">
        <f>[13]Output_EB_RIN_ACS!Y75</f>
        <v>N/A</v>
      </c>
      <c r="W48" s="2035" t="str">
        <f>[13]Output_EB_RIN_ACS!Z75</f>
        <v>N/A</v>
      </c>
      <c r="X48" s="2035" t="str">
        <f>[13]Output_EB_RIN_ACS!AA75</f>
        <v>N/A</v>
      </c>
      <c r="Y48" s="2037" t="str">
        <f>[13]Output_EB_RIN_ACS!AB75</f>
        <v>N/A</v>
      </c>
      <c r="Z48" s="1203"/>
      <c r="AA48" s="1203"/>
      <c r="AB48" s="1203"/>
      <c r="AC48" s="1203"/>
      <c r="AD48" s="1203"/>
      <c r="AE48" s="1203"/>
      <c r="AF48" s="1203"/>
      <c r="AG48" s="1203"/>
      <c r="AH48" s="1203"/>
      <c r="AI48" s="1203"/>
      <c r="AJ48" s="1203"/>
      <c r="AK48" s="1203"/>
      <c r="AL48" s="1203"/>
      <c r="AM48" s="1203"/>
      <c r="AN48" s="1203"/>
      <c r="AO48" s="1203"/>
    </row>
    <row r="49" spans="1:41" ht="12.3" outlineLevel="2" x14ac:dyDescent="0.35">
      <c r="A49" s="1306" t="s">
        <v>1250</v>
      </c>
      <c r="B49" s="1796" t="s">
        <v>1218</v>
      </c>
      <c r="C49" s="2048">
        <f>([13]Output_EB_RIN_NS!V76)*(10^6)</f>
        <v>-4261754.4921939438</v>
      </c>
      <c r="D49" s="2037">
        <f>([13]Output_EB_RIN_NS!W76)*(10^6)</f>
        <v>-4463459.7315270249</v>
      </c>
      <c r="E49" s="2033">
        <f>([13]Output_EB_RIN_NS!X76)*(10^6)</f>
        <v>-4339797.5083535584</v>
      </c>
      <c r="F49" s="2035">
        <f>([13]Output_EB_RIN_NS!Y76)*(10^6)</f>
        <v>-4481458.8596811583</v>
      </c>
      <c r="G49" s="2035">
        <f>([13]Output_EB_RIN_NS!Z76)*(10^6)</f>
        <v>-4626171.9642291339</v>
      </c>
      <c r="H49" s="2035">
        <f>([13]Output_EB_RIN_NS!AA76)*(10^6)</f>
        <v>-4774265.1917769928</v>
      </c>
      <c r="I49" s="2037">
        <f>([13]Output_EB_RIN_NS!AB76)*(10^6)</f>
        <v>-4929660.8029862689</v>
      </c>
      <c r="J49" s="1314"/>
      <c r="K49" s="2048">
        <f>([13]Output_EB_RIN_SCS!V76)*(10^6)</f>
        <v>-4261754.4921939438</v>
      </c>
      <c r="L49" s="2037">
        <f>([13]Output_EB_RIN_SCS!W76)*(10^6)</f>
        <v>-4463459.7315270249</v>
      </c>
      <c r="M49" s="2033">
        <f>([13]Output_EB_RIN_SCS!X76)*(10^6)</f>
        <v>-4339797.5083535584</v>
      </c>
      <c r="N49" s="2035">
        <f>([13]Output_EB_RIN_SCS!Y76)*(10^6)</f>
        <v>-4481458.8596811583</v>
      </c>
      <c r="O49" s="2035">
        <f>([13]Output_EB_RIN_SCS!Z76)*(10^6)</f>
        <v>-4626171.9642291339</v>
      </c>
      <c r="P49" s="2035">
        <f>([13]Output_EB_RIN_SCS!AA76)*(10^6)</f>
        <v>-4774265.1917769928</v>
      </c>
      <c r="Q49" s="2037">
        <f>([13]Output_EB_RIN_SCS!AB76)*(10^6)</f>
        <v>-4929660.8029862689</v>
      </c>
      <c r="R49" s="1284"/>
      <c r="S49" s="2048" t="str">
        <f>[13]Output_EB_RIN_ACS!V76</f>
        <v>N/A</v>
      </c>
      <c r="T49" s="2037" t="str">
        <f>[13]Output_EB_RIN_ACS!W76</f>
        <v>N/A</v>
      </c>
      <c r="U49" s="2033" t="str">
        <f>[13]Output_EB_RIN_ACS!X76</f>
        <v>N/A</v>
      </c>
      <c r="V49" s="2035" t="str">
        <f>[13]Output_EB_RIN_ACS!Y76</f>
        <v>N/A</v>
      </c>
      <c r="W49" s="2035" t="str">
        <f>[13]Output_EB_RIN_ACS!Z76</f>
        <v>N/A</v>
      </c>
      <c r="X49" s="2035" t="str">
        <f>[13]Output_EB_RIN_ACS!AA76</f>
        <v>N/A</v>
      </c>
      <c r="Y49" s="2037" t="str">
        <f>[13]Output_EB_RIN_ACS!AB76</f>
        <v>N/A</v>
      </c>
      <c r="Z49" s="1203"/>
      <c r="AA49" s="1203"/>
      <c r="AB49" s="1203"/>
      <c r="AC49" s="1203"/>
      <c r="AD49" s="1203"/>
      <c r="AE49" s="1203"/>
      <c r="AF49" s="1203"/>
      <c r="AG49" s="1203"/>
      <c r="AH49" s="1203"/>
      <c r="AI49" s="1203"/>
      <c r="AJ49" s="1203"/>
      <c r="AK49" s="1203"/>
      <c r="AL49" s="1203"/>
      <c r="AM49" s="1203"/>
      <c r="AN49" s="1203"/>
      <c r="AO49" s="1203"/>
    </row>
    <row r="50" spans="1:41" ht="12.3" outlineLevel="2" x14ac:dyDescent="0.35">
      <c r="A50" s="1306" t="s">
        <v>1251</v>
      </c>
      <c r="B50" s="1796" t="s">
        <v>1220</v>
      </c>
      <c r="C50" s="2048">
        <f>([13]Output_EB_RIN_NS!V77)*(10^6)</f>
        <v>5716726.3415300027</v>
      </c>
      <c r="D50" s="2037">
        <f>([13]Output_EB_RIN_NS!W77)*(10^6)</f>
        <v>1189676.3067551223</v>
      </c>
      <c r="E50" s="2033">
        <f>([13]Output_EB_RIN_NS!X77)*(10^6)</f>
        <v>2011187.1446651679</v>
      </c>
      <c r="F50" s="2035">
        <f>([13]Output_EB_RIN_NS!Y77)*(10^6)</f>
        <v>1990021.2796182835</v>
      </c>
      <c r="G50" s="2035">
        <f>([13]Output_EB_RIN_NS!Z77)*(10^6)</f>
        <v>1982899.5859410365</v>
      </c>
      <c r="H50" s="2035">
        <f>([13]Output_EB_RIN_NS!AA77)*(10^6)</f>
        <v>2187807.9553776933</v>
      </c>
      <c r="I50" s="2037">
        <f>([13]Output_EB_RIN_NS!AB77)*(10^6)</f>
        <v>2271195.4802205772</v>
      </c>
      <c r="J50" s="1285"/>
      <c r="K50" s="2048">
        <f>([13]Output_EB_RIN_SCS!V77)*(10^6)</f>
        <v>5716726.3415300027</v>
      </c>
      <c r="L50" s="2037">
        <f>([13]Output_EB_RIN_SCS!W77)*(10^6)</f>
        <v>1189676.3067551223</v>
      </c>
      <c r="M50" s="2033">
        <f>([13]Output_EB_RIN_SCS!X77)*(10^6)</f>
        <v>2011187.1446651679</v>
      </c>
      <c r="N50" s="2035">
        <f>([13]Output_EB_RIN_SCS!Y77)*(10^6)</f>
        <v>1990021.2796182835</v>
      </c>
      <c r="O50" s="2035">
        <f>([13]Output_EB_RIN_SCS!Z77)*(10^6)</f>
        <v>1982899.5859410365</v>
      </c>
      <c r="P50" s="2035">
        <f>([13]Output_EB_RIN_SCS!AA77)*(10^6)</f>
        <v>2187807.9553776933</v>
      </c>
      <c r="Q50" s="2037">
        <f>([13]Output_EB_RIN_SCS!AB77)*(10^6)</f>
        <v>2271195.4802205772</v>
      </c>
      <c r="R50" s="1287"/>
      <c r="S50" s="2048" t="str">
        <f>[13]Output_EB_RIN_ACS!V77</f>
        <v>N/A</v>
      </c>
      <c r="T50" s="2037" t="str">
        <f>[13]Output_EB_RIN_ACS!W77</f>
        <v>N/A</v>
      </c>
      <c r="U50" s="2033" t="str">
        <f>[13]Output_EB_RIN_ACS!X77</f>
        <v>N/A</v>
      </c>
      <c r="V50" s="2035" t="str">
        <f>[13]Output_EB_RIN_ACS!Y77</f>
        <v>N/A</v>
      </c>
      <c r="W50" s="2035" t="str">
        <f>[13]Output_EB_RIN_ACS!Z77</f>
        <v>N/A</v>
      </c>
      <c r="X50" s="2035" t="str">
        <f>[13]Output_EB_RIN_ACS!AA77</f>
        <v>N/A</v>
      </c>
      <c r="Y50" s="2037" t="str">
        <f>[13]Output_EB_RIN_ACS!AB77</f>
        <v>N/A</v>
      </c>
      <c r="Z50" s="1203"/>
      <c r="AA50" s="1203"/>
      <c r="AB50" s="1203"/>
      <c r="AC50" s="1203"/>
      <c r="AD50" s="1203"/>
      <c r="AE50" s="1203"/>
      <c r="AF50" s="1203"/>
      <c r="AG50" s="1203"/>
      <c r="AH50" s="1203"/>
      <c r="AI50" s="1203"/>
      <c r="AJ50" s="1203"/>
      <c r="AK50" s="1203"/>
      <c r="AL50" s="1203"/>
      <c r="AM50" s="1203"/>
      <c r="AN50" s="1203"/>
      <c r="AO50" s="1203"/>
    </row>
    <row r="51" spans="1:41" ht="12.3" outlineLevel="2" x14ac:dyDescent="0.35">
      <c r="A51" s="1306" t="s">
        <v>1252</v>
      </c>
      <c r="B51" s="1796" t="s">
        <v>1222</v>
      </c>
      <c r="C51" s="2048">
        <f>([13]Output_EB_RIN_NS!V78)*(10^6)</f>
        <v>0</v>
      </c>
      <c r="D51" s="2037">
        <f>([13]Output_EB_RIN_NS!W78)*(10^6)</f>
        <v>0</v>
      </c>
      <c r="E51" s="2033">
        <f>([13]Output_EB_RIN_NS!X78)*(10^6)</f>
        <v>0</v>
      </c>
      <c r="F51" s="2035">
        <f>([13]Output_EB_RIN_NS!Y78)*(10^6)</f>
        <v>0</v>
      </c>
      <c r="G51" s="2035">
        <f>([13]Output_EB_RIN_NS!Z78)*(10^6)</f>
        <v>0</v>
      </c>
      <c r="H51" s="2035">
        <f>([13]Output_EB_RIN_NS!AA78)*(10^6)</f>
        <v>0</v>
      </c>
      <c r="I51" s="2037">
        <f>([13]Output_EB_RIN_NS!AB78)*(10^6)</f>
        <v>0</v>
      </c>
      <c r="J51" s="1312"/>
      <c r="K51" s="2048">
        <f>([13]Output_EB_RIN_SCS!V78)*(10^6)</f>
        <v>0</v>
      </c>
      <c r="L51" s="2037">
        <f>([13]Output_EB_RIN_SCS!W78)*(10^6)</f>
        <v>0</v>
      </c>
      <c r="M51" s="2033">
        <f>([13]Output_EB_RIN_SCS!X78)*(10^6)</f>
        <v>0</v>
      </c>
      <c r="N51" s="2035">
        <f>([13]Output_EB_RIN_SCS!Y78)*(10^6)</f>
        <v>0</v>
      </c>
      <c r="O51" s="2035">
        <f>([13]Output_EB_RIN_SCS!Z78)*(10^6)</f>
        <v>0</v>
      </c>
      <c r="P51" s="2035">
        <f>([13]Output_EB_RIN_SCS!AA78)*(10^6)</f>
        <v>0</v>
      </c>
      <c r="Q51" s="2037">
        <f>([13]Output_EB_RIN_SCS!AB78)*(10^6)</f>
        <v>0</v>
      </c>
      <c r="R51" s="1287"/>
      <c r="S51" s="2048" t="str">
        <f>[13]Output_EB_RIN_ACS!V78</f>
        <v>N/A</v>
      </c>
      <c r="T51" s="2037" t="str">
        <f>[13]Output_EB_RIN_ACS!W78</f>
        <v>N/A</v>
      </c>
      <c r="U51" s="2033" t="str">
        <f>[13]Output_EB_RIN_ACS!X78</f>
        <v>N/A</v>
      </c>
      <c r="V51" s="2035" t="str">
        <f>[13]Output_EB_RIN_ACS!Y78</f>
        <v>N/A</v>
      </c>
      <c r="W51" s="2035" t="str">
        <f>[13]Output_EB_RIN_ACS!Z78</f>
        <v>N/A</v>
      </c>
      <c r="X51" s="2035" t="str">
        <f>[13]Output_EB_RIN_ACS!AA78</f>
        <v>N/A</v>
      </c>
      <c r="Y51" s="2037" t="str">
        <f>[13]Output_EB_RIN_ACS!AB78</f>
        <v>N/A</v>
      </c>
      <c r="Z51" s="1203"/>
      <c r="AA51" s="1203"/>
      <c r="AB51" s="1203"/>
      <c r="AC51" s="1203"/>
      <c r="AD51" s="1203"/>
      <c r="AE51" s="1203"/>
      <c r="AF51" s="1203"/>
      <c r="AG51" s="1203"/>
      <c r="AH51" s="1203"/>
      <c r="AI51" s="1203"/>
      <c r="AJ51" s="1203"/>
      <c r="AK51" s="1203"/>
      <c r="AL51" s="1203"/>
      <c r="AM51" s="1203"/>
      <c r="AN51" s="1203"/>
      <c r="AO51" s="1203"/>
    </row>
    <row r="52" spans="1:41" ht="12.6" outlineLevel="2" thickBot="1" x14ac:dyDescent="0.4">
      <c r="A52" s="1306" t="s">
        <v>1253</v>
      </c>
      <c r="B52" s="1667" t="s">
        <v>1224</v>
      </c>
      <c r="C52" s="2049">
        <f>SUM(C47:C51)</f>
        <v>120672928.72717622</v>
      </c>
      <c r="D52" s="2050">
        <f t="shared" ref="D52:I52" si="22">SUM(D47:D51)</f>
        <v>120325312.56962052</v>
      </c>
      <c r="E52" s="2051">
        <f t="shared" si="22"/>
        <v>120914440.21703823</v>
      </c>
      <c r="F52" s="2052">
        <f t="shared" si="22"/>
        <v>121355026.25510426</v>
      </c>
      <c r="G52" s="2052">
        <f t="shared" si="22"/>
        <v>121654461.15412679</v>
      </c>
      <c r="H52" s="2052">
        <f t="shared" si="22"/>
        <v>122017972.11602038</v>
      </c>
      <c r="I52" s="2050">
        <f t="shared" si="22"/>
        <v>122318289.67673989</v>
      </c>
      <c r="J52" s="1312"/>
      <c r="K52" s="2049">
        <f>SUM(K47:K51)</f>
        <v>120672928.72717622</v>
      </c>
      <c r="L52" s="2050">
        <f t="shared" ref="L52:Q52" si="23">SUM(L47:L51)</f>
        <v>120325312.56962052</v>
      </c>
      <c r="M52" s="2051">
        <f t="shared" si="23"/>
        <v>120914440.21703823</v>
      </c>
      <c r="N52" s="2052">
        <f t="shared" si="23"/>
        <v>121355026.25510426</v>
      </c>
      <c r="O52" s="2052">
        <f t="shared" si="23"/>
        <v>121654461.15412679</v>
      </c>
      <c r="P52" s="2052">
        <f t="shared" si="23"/>
        <v>122017972.11602038</v>
      </c>
      <c r="Q52" s="2050">
        <f t="shared" si="23"/>
        <v>122318289.67673989</v>
      </c>
      <c r="R52" s="1287"/>
      <c r="S52" s="2049">
        <f>SUM(S47:S51)</f>
        <v>0</v>
      </c>
      <c r="T52" s="2050">
        <f t="shared" ref="T52:Y52" si="24">SUM(T47:T51)</f>
        <v>0</v>
      </c>
      <c r="U52" s="2051">
        <f t="shared" si="24"/>
        <v>0</v>
      </c>
      <c r="V52" s="2052">
        <f t="shared" si="24"/>
        <v>0</v>
      </c>
      <c r="W52" s="2052">
        <f t="shared" si="24"/>
        <v>0</v>
      </c>
      <c r="X52" s="2052">
        <f t="shared" si="24"/>
        <v>0</v>
      </c>
      <c r="Y52" s="2050">
        <f t="shared" si="24"/>
        <v>0</v>
      </c>
      <c r="Z52" s="1203"/>
      <c r="AA52" s="1203"/>
      <c r="AB52" s="1203"/>
      <c r="AC52" s="1203"/>
      <c r="AD52" s="1203"/>
      <c r="AE52" s="1203"/>
      <c r="AF52" s="1203"/>
      <c r="AG52" s="1203"/>
      <c r="AH52" s="1203"/>
      <c r="AI52" s="1203"/>
      <c r="AJ52" s="1203"/>
      <c r="AK52" s="1203"/>
      <c r="AL52" s="1203"/>
      <c r="AM52" s="1203"/>
      <c r="AN52" s="1203"/>
      <c r="AO52" s="1203"/>
    </row>
    <row r="53" spans="1:41" ht="20.100000000000001" customHeight="1" outlineLevel="1" thickBot="1" x14ac:dyDescent="0.4">
      <c r="A53" s="70">
        <f>IF(SUM($C53:$Y53)&gt;0,1,0)</f>
        <v>0</v>
      </c>
      <c r="B53" s="1313" t="s">
        <v>1254</v>
      </c>
      <c r="C53" s="70">
        <f>IF(OR(ISERROR(SUM(C52)),ROUND(C52-[13]Output_EB_RIN_NS!V80*10^6,4)&lt;&gt;0),1,0)</f>
        <v>0</v>
      </c>
      <c r="D53" s="70">
        <f>IF(OR(ISERROR(SUM(D52)),ROUND(D52-[13]Output_EB_RIN_NS!W80*10^6,4)&lt;&gt;0),1,0)</f>
        <v>0</v>
      </c>
      <c r="E53" s="70">
        <f>IF(OR(ISERROR(SUM(E52)),ROUND(E52-[13]Output_EB_RIN_NS!X80*10^6,4)&lt;&gt;0),1,0)</f>
        <v>0</v>
      </c>
      <c r="F53" s="70">
        <f>IF(OR(ISERROR(SUM(F52)),ROUND(F52-[13]Output_EB_RIN_NS!Y80*10^6,4)&lt;&gt;0),1,0)</f>
        <v>0</v>
      </c>
      <c r="G53" s="70">
        <f>IF(OR(ISERROR(SUM(G52)),ROUND(G52-[13]Output_EB_RIN_NS!Z80*10^6,4)&lt;&gt;0),1,0)</f>
        <v>0</v>
      </c>
      <c r="H53" s="70">
        <f>IF(OR(ISERROR(SUM(H52)),ROUND(H52-[13]Output_EB_RIN_NS!AA80*10^6,4)&lt;&gt;0),1,0)</f>
        <v>0</v>
      </c>
      <c r="I53" s="70">
        <f>IF(OR(ISERROR(SUM(I52)),ROUND(I52-[13]Output_EB_RIN_NS!AB80*10^6,4)&lt;&gt;0),1,0)</f>
        <v>0</v>
      </c>
      <c r="J53" s="270"/>
      <c r="K53" s="70">
        <f>IF(OR(ISERROR(SUM(K52)),ROUND(K52-[13]Output_EB_RIN_SCS!V80*10^6,4)&lt;&gt;0),1,0)</f>
        <v>0</v>
      </c>
      <c r="L53" s="70">
        <f>IF(OR(ISERROR(SUM(L52)),ROUND(L52-[13]Output_EB_RIN_SCS!W80*10^6,4)&lt;&gt;0),1,0)</f>
        <v>0</v>
      </c>
      <c r="M53" s="70">
        <f>IF(OR(ISERROR(SUM(M52)),ROUND(M52-[13]Output_EB_RIN_SCS!X80*10^6,4)&lt;&gt;0),1,0)</f>
        <v>0</v>
      </c>
      <c r="N53" s="70">
        <f>IF(OR(ISERROR(SUM(N52)),ROUND(N52-[13]Output_EB_RIN_SCS!Y80*10^6,4)&lt;&gt;0),1,0)</f>
        <v>0</v>
      </c>
      <c r="O53" s="70">
        <f>IF(OR(ISERROR(SUM(O52)),ROUND(O52-[13]Output_EB_RIN_SCS!Z80*10^6,4)&lt;&gt;0),1,0)</f>
        <v>0</v>
      </c>
      <c r="P53" s="70">
        <f>IF(OR(ISERROR(SUM(P52)),ROUND(P52-[13]Output_EB_RIN_SCS!AA80*10^6,4)&lt;&gt;0),1,0)</f>
        <v>0</v>
      </c>
      <c r="Q53" s="70">
        <f>IF(OR(ISERROR(SUM(Q52)),ROUND(Q52-[13]Output_EB_RIN_SCS!AB80*10^6,4)&lt;&gt;0),1,0)</f>
        <v>0</v>
      </c>
      <c r="R53" s="270"/>
      <c r="S53" s="70">
        <f>IF(OR(ISERROR(SUM(S52)),ROUND(S52-[13]Output_EB_RIN_ACS!V80,4)&lt;&gt;0),1,0)</f>
        <v>0</v>
      </c>
      <c r="T53" s="70">
        <f>IF(OR(ISERROR(SUM(T52)),ROUND(T52-[13]Output_EB_RIN_ACS!W80,4)&lt;&gt;0),1,0)</f>
        <v>0</v>
      </c>
      <c r="U53" s="70">
        <f>IF(OR(ISERROR(SUM(U52)),ROUND(U52-[13]Output_EB_RIN_ACS!X80,4)&lt;&gt;0),1,0)</f>
        <v>0</v>
      </c>
      <c r="V53" s="70">
        <f>IF(OR(ISERROR(SUM(V52)),ROUND(V52-[13]Output_EB_RIN_ACS!Y80,4)&lt;&gt;0),1,0)</f>
        <v>0</v>
      </c>
      <c r="W53" s="70">
        <f>IF(OR(ISERROR(SUM(W52)),ROUND(W52-[13]Output_EB_RIN_ACS!Z80,4)&lt;&gt;0),1,0)</f>
        <v>0</v>
      </c>
      <c r="X53" s="70">
        <f>IF(OR(ISERROR(SUM(X52)),ROUND(X52-[13]Output_EB_RIN_ACS!AA80,4)&lt;&gt;0),1,0)</f>
        <v>0</v>
      </c>
      <c r="Y53" s="70">
        <f>IF(OR(ISERROR(SUM(Y52)),ROUND(Y52-[13]Output_EB_RIN_ACS!AB80,4)&lt;&gt;0),1,0)</f>
        <v>0</v>
      </c>
      <c r="AA53" s="1203"/>
      <c r="AB53" s="1203"/>
      <c r="AC53" s="1203"/>
      <c r="AD53" s="1203"/>
      <c r="AE53" s="1203"/>
      <c r="AF53" s="1203"/>
      <c r="AG53" s="1203"/>
      <c r="AH53" s="1203"/>
      <c r="AI53" s="1203"/>
      <c r="AJ53" s="1203"/>
      <c r="AK53" s="1203"/>
      <c r="AL53" s="1203"/>
      <c r="AM53" s="1203"/>
      <c r="AN53" s="1203"/>
      <c r="AO53" s="1203"/>
    </row>
    <row r="54" spans="1:41" ht="12.3" outlineLevel="2" x14ac:dyDescent="0.35">
      <c r="A54" s="1306" t="s">
        <v>1255</v>
      </c>
      <c r="B54" s="1665" t="s">
        <v>1214</v>
      </c>
      <c r="C54" s="2044">
        <f>([13]Output_EB_RIN_NS!V88)*(10^6)</f>
        <v>58242678.253819384</v>
      </c>
      <c r="D54" s="2045">
        <f>([13]Output_EB_RIN_NS!W88)*(10^6)</f>
        <v>60383037.664709494</v>
      </c>
      <c r="E54" s="2046">
        <f>([13]Output_EB_RIN_NS!X88)*(10^6)</f>
        <v>60209095.424673177</v>
      </c>
      <c r="F54" s="2047">
        <f>([13]Output_EB_RIN_NS!Y88)*(10^6)</f>
        <v>60503886.620168</v>
      </c>
      <c r="G54" s="2047">
        <f>([13]Output_EB_RIN_NS!Z88)*(10^6)</f>
        <v>60724349.681864582</v>
      </c>
      <c r="H54" s="2047">
        <f>([13]Output_EB_RIN_NS!AA88)*(10^6)</f>
        <v>60874182.697243564</v>
      </c>
      <c r="I54" s="2045">
        <f>([13]Output_EB_RIN_NS!AB88)*(10^6)</f>
        <v>61056078.473993778</v>
      </c>
      <c r="J54" s="1285"/>
      <c r="K54" s="2044">
        <f>([13]Output_EB_RIN_SCS!V88)*(10^6)</f>
        <v>58242678.253819384</v>
      </c>
      <c r="L54" s="2045">
        <f>([13]Output_EB_RIN_SCS!W88)*(10^6)</f>
        <v>60383037.664709494</v>
      </c>
      <c r="M54" s="2046">
        <f>([13]Output_EB_RIN_SCS!X88)*(10^6)</f>
        <v>60209095.424673177</v>
      </c>
      <c r="N54" s="2047">
        <f>([13]Output_EB_RIN_SCS!Y88)*(10^6)</f>
        <v>60503886.620168</v>
      </c>
      <c r="O54" s="2047">
        <f>([13]Output_EB_RIN_SCS!Z88)*(10^6)</f>
        <v>60724349.681864582</v>
      </c>
      <c r="P54" s="2047">
        <f>([13]Output_EB_RIN_SCS!AA88)*(10^6)</f>
        <v>60874182.697243564</v>
      </c>
      <c r="Q54" s="2045">
        <f>([13]Output_EB_RIN_SCS!AB88)*(10^6)</f>
        <v>61056078.473993778</v>
      </c>
      <c r="R54" s="1287"/>
      <c r="S54" s="2044" t="str">
        <f>[13]Output_EB_RIN_ACS!V88</f>
        <v>N/A</v>
      </c>
      <c r="T54" s="2045" t="str">
        <f>[13]Output_EB_RIN_ACS!W88</f>
        <v>N/A</v>
      </c>
      <c r="U54" s="2046" t="str">
        <f>[13]Output_EB_RIN_ACS!X88</f>
        <v>N/A</v>
      </c>
      <c r="V54" s="2047" t="str">
        <f>[13]Output_EB_RIN_ACS!Y88</f>
        <v>N/A</v>
      </c>
      <c r="W54" s="2047" t="str">
        <f>[13]Output_EB_RIN_ACS!Z88</f>
        <v>N/A</v>
      </c>
      <c r="X54" s="2047" t="str">
        <f>[13]Output_EB_RIN_ACS!AA88</f>
        <v>N/A</v>
      </c>
      <c r="Y54" s="2045" t="str">
        <f>[13]Output_EB_RIN_ACS!AB88</f>
        <v>N/A</v>
      </c>
      <c r="Z54" s="1203"/>
      <c r="AA54" s="1203"/>
      <c r="AB54" s="1203"/>
      <c r="AC54" s="1203"/>
      <c r="AD54" s="1203"/>
      <c r="AG54" s="1203"/>
      <c r="AH54" s="1203"/>
      <c r="AI54" s="1203"/>
      <c r="AJ54" s="1203"/>
      <c r="AK54" s="1203"/>
      <c r="AL54" s="1203"/>
      <c r="AM54" s="1203"/>
      <c r="AN54" s="1203"/>
      <c r="AO54" s="1203"/>
    </row>
    <row r="55" spans="1:41" ht="12.3" outlineLevel="2" x14ac:dyDescent="0.35">
      <c r="A55" s="1306" t="s">
        <v>1256</v>
      </c>
      <c r="B55" s="1796" t="s">
        <v>1216</v>
      </c>
      <c r="C55" s="2048">
        <f>([13]Output_EB_RIN_NS!V89)*(10^6)</f>
        <v>1412311.944849232</v>
      </c>
      <c r="D55" s="2037">
        <f>([13]Output_EB_RIN_NS!W89)*(10^6)</f>
        <v>1464212.9777841717</v>
      </c>
      <c r="E55" s="2033">
        <f>([13]Output_EB_RIN_NS!X89)*(10^6)</f>
        <v>1459995.096486774</v>
      </c>
      <c r="F55" s="2035">
        <f>([13]Output_EB_RIN_NS!Y89)*(10^6)</f>
        <v>1467143.4134789864</v>
      </c>
      <c r="G55" s="2035">
        <f>([13]Output_EB_RIN_NS!Z89)*(10^6)</f>
        <v>1472489.3663913028</v>
      </c>
      <c r="H55" s="2035">
        <f>([13]Output_EB_RIN_NS!AA89)*(10^6)</f>
        <v>1476122.6292098551</v>
      </c>
      <c r="I55" s="2037">
        <f>([13]Output_EB_RIN_NS!AB89)*(10^6)</f>
        <v>1480533.3738034063</v>
      </c>
      <c r="J55" s="1285"/>
      <c r="K55" s="2048">
        <f>([13]Output_EB_RIN_SCS!V89)*(10^6)</f>
        <v>1412311.944849232</v>
      </c>
      <c r="L55" s="2037">
        <f>([13]Output_EB_RIN_SCS!W89)*(10^6)</f>
        <v>1464212.9777841717</v>
      </c>
      <c r="M55" s="2033">
        <f>([13]Output_EB_RIN_SCS!X89)*(10^6)</f>
        <v>1459995.096486774</v>
      </c>
      <c r="N55" s="2035">
        <f>([13]Output_EB_RIN_SCS!Y89)*(10^6)</f>
        <v>1467143.4134789864</v>
      </c>
      <c r="O55" s="2035">
        <f>([13]Output_EB_RIN_SCS!Z89)*(10^6)</f>
        <v>1472489.3663913028</v>
      </c>
      <c r="P55" s="2035">
        <f>([13]Output_EB_RIN_SCS!AA89)*(10^6)</f>
        <v>1476122.6292098551</v>
      </c>
      <c r="Q55" s="2037">
        <f>([13]Output_EB_RIN_SCS!AB89)*(10^6)</f>
        <v>1480533.3738034063</v>
      </c>
      <c r="R55" s="1284"/>
      <c r="S55" s="2048" t="str">
        <f>[13]Output_EB_RIN_ACS!V89</f>
        <v>N/A</v>
      </c>
      <c r="T55" s="2037" t="str">
        <f>[13]Output_EB_RIN_ACS!W89</f>
        <v>N/A</v>
      </c>
      <c r="U55" s="2033" t="str">
        <f>[13]Output_EB_RIN_ACS!X89</f>
        <v>N/A</v>
      </c>
      <c r="V55" s="2035" t="str">
        <f>[13]Output_EB_RIN_ACS!Y89</f>
        <v>N/A</v>
      </c>
      <c r="W55" s="2035" t="str">
        <f>[13]Output_EB_RIN_ACS!Z89</f>
        <v>N/A</v>
      </c>
      <c r="X55" s="2035" t="str">
        <f>[13]Output_EB_RIN_ACS!AA89</f>
        <v>N/A</v>
      </c>
      <c r="Y55" s="2037" t="str">
        <f>[13]Output_EB_RIN_ACS!AB89</f>
        <v>N/A</v>
      </c>
      <c r="Z55" s="1203"/>
      <c r="AA55" s="1203"/>
      <c r="AB55" s="1203"/>
      <c r="AC55" s="1203"/>
      <c r="AD55" s="1203"/>
      <c r="AE55" s="1203"/>
      <c r="AF55" s="1203"/>
      <c r="AG55" s="1203"/>
      <c r="AH55" s="1203"/>
      <c r="AI55" s="1203"/>
      <c r="AJ55" s="1203"/>
      <c r="AK55" s="1203"/>
      <c r="AL55" s="1203"/>
      <c r="AM55" s="1203"/>
      <c r="AN55" s="1203"/>
      <c r="AO55" s="1203"/>
    </row>
    <row r="56" spans="1:41" ht="12.3" outlineLevel="2" x14ac:dyDescent="0.35">
      <c r="A56" s="1306" t="s">
        <v>1257</v>
      </c>
      <c r="B56" s="1796" t="s">
        <v>1218</v>
      </c>
      <c r="C56" s="2048">
        <f>([13]Output_EB_RIN_NS!V90)*(10^6)</f>
        <v>-2132522.0555613982</v>
      </c>
      <c r="D56" s="2037">
        <f>([13]Output_EB_RIN_NS!W90)*(10^6)</f>
        <v>-2233452.5226701796</v>
      </c>
      <c r="E56" s="2033">
        <f>([13]Output_EB_RIN_NS!X90)*(10^6)</f>
        <v>-2171573.6840744317</v>
      </c>
      <c r="F56" s="2035">
        <f>([13]Output_EB_RIN_NS!Y90)*(10^6)</f>
        <v>-2242459.0334487502</v>
      </c>
      <c r="G56" s="2035">
        <f>([13]Output_EB_RIN_NS!Z90)*(10^6)</f>
        <v>-2314871.4372468982</v>
      </c>
      <c r="H56" s="2035">
        <f>([13]Output_EB_RIN_NS!AA90)*(10^6)</f>
        <v>-2388975.2070918158</v>
      </c>
      <c r="I56" s="2037">
        <f>([13]Output_EB_RIN_NS!AB90)*(10^6)</f>
        <v>-2466732.9870972587</v>
      </c>
      <c r="J56" s="1314"/>
      <c r="K56" s="2048">
        <f>([13]Output_EB_RIN_SCS!V90)*(10^6)</f>
        <v>-2132522.0555613982</v>
      </c>
      <c r="L56" s="2037">
        <f>([13]Output_EB_RIN_SCS!W90)*(10^6)</f>
        <v>-2233452.5226701796</v>
      </c>
      <c r="M56" s="2033">
        <f>([13]Output_EB_RIN_SCS!X90)*(10^6)</f>
        <v>-2171573.6840744317</v>
      </c>
      <c r="N56" s="2035">
        <f>([13]Output_EB_RIN_SCS!Y90)*(10^6)</f>
        <v>-2242459.0334487502</v>
      </c>
      <c r="O56" s="2035">
        <f>([13]Output_EB_RIN_SCS!Z90)*(10^6)</f>
        <v>-2314871.4372468982</v>
      </c>
      <c r="P56" s="2035">
        <f>([13]Output_EB_RIN_SCS!AA90)*(10^6)</f>
        <v>-2388975.2070918158</v>
      </c>
      <c r="Q56" s="2037">
        <f>([13]Output_EB_RIN_SCS!AB90)*(10^6)</f>
        <v>-2466732.9870972587</v>
      </c>
      <c r="R56" s="1284"/>
      <c r="S56" s="2048" t="str">
        <f>[13]Output_EB_RIN_ACS!V90</f>
        <v>N/A</v>
      </c>
      <c r="T56" s="2037" t="str">
        <f>[13]Output_EB_RIN_ACS!W90</f>
        <v>N/A</v>
      </c>
      <c r="U56" s="2033" t="str">
        <f>[13]Output_EB_RIN_ACS!X90</f>
        <v>N/A</v>
      </c>
      <c r="V56" s="2035" t="str">
        <f>[13]Output_EB_RIN_ACS!Y90</f>
        <v>N/A</v>
      </c>
      <c r="W56" s="2035" t="str">
        <f>[13]Output_EB_RIN_ACS!Z90</f>
        <v>N/A</v>
      </c>
      <c r="X56" s="2035" t="str">
        <f>[13]Output_EB_RIN_ACS!AA90</f>
        <v>N/A</v>
      </c>
      <c r="Y56" s="2037" t="str">
        <f>[13]Output_EB_RIN_ACS!AB90</f>
        <v>N/A</v>
      </c>
      <c r="Z56" s="1203"/>
      <c r="AA56" s="1203"/>
      <c r="AB56" s="1203"/>
      <c r="AC56" s="1203"/>
      <c r="AD56" s="1203"/>
      <c r="AE56" s="1203"/>
      <c r="AF56" s="1203"/>
      <c r="AG56" s="1203"/>
      <c r="AH56" s="1203"/>
      <c r="AI56" s="1203"/>
      <c r="AJ56" s="1203"/>
      <c r="AK56" s="1203"/>
      <c r="AL56" s="1203"/>
      <c r="AM56" s="1203"/>
      <c r="AN56" s="1203"/>
      <c r="AO56" s="1203"/>
    </row>
    <row r="57" spans="1:41" ht="12.3" outlineLevel="2" x14ac:dyDescent="0.35">
      <c r="A57" s="1306" t="s">
        <v>1258</v>
      </c>
      <c r="B57" s="1796" t="s">
        <v>1220</v>
      </c>
      <c r="C57" s="2048">
        <f>([13]Output_EB_RIN_NS!V91)*(10^6)</f>
        <v>2860569.5216022688</v>
      </c>
      <c r="D57" s="2037">
        <f>([13]Output_EB_RIN_NS!W91)*(10^6)</f>
        <v>595297.30484969262</v>
      </c>
      <c r="E57" s="2033">
        <f>([13]Output_EB_RIN_NS!X91)*(10^6)</f>
        <v>1006369.7830824843</v>
      </c>
      <c r="F57" s="2035">
        <f>([13]Output_EB_RIN_NS!Y91)*(10^6)</f>
        <v>995778.68166634394</v>
      </c>
      <c r="G57" s="2035">
        <f>([13]Output_EB_RIN_NS!Z91)*(10^6)</f>
        <v>992215.08623458026</v>
      </c>
      <c r="H57" s="2035">
        <f>([13]Output_EB_RIN_NS!AA91)*(10^6)</f>
        <v>1094748.3546321788</v>
      </c>
      <c r="I57" s="2037">
        <f>([13]Output_EB_RIN_NS!AB91)*(10^6)</f>
        <v>1136474.3001815621</v>
      </c>
      <c r="J57" s="1285"/>
      <c r="K57" s="2048">
        <f>([13]Output_EB_RIN_SCS!V91)*(10^6)</f>
        <v>2860569.5216022688</v>
      </c>
      <c r="L57" s="2037">
        <f>([13]Output_EB_RIN_SCS!W91)*(10^6)</f>
        <v>595297.30484969262</v>
      </c>
      <c r="M57" s="2033">
        <f>([13]Output_EB_RIN_SCS!X91)*(10^6)</f>
        <v>1006369.7830824843</v>
      </c>
      <c r="N57" s="2035">
        <f>([13]Output_EB_RIN_SCS!Y91)*(10^6)</f>
        <v>995778.68166634394</v>
      </c>
      <c r="O57" s="2035">
        <f>([13]Output_EB_RIN_SCS!Z91)*(10^6)</f>
        <v>992215.08623458026</v>
      </c>
      <c r="P57" s="2035">
        <f>([13]Output_EB_RIN_SCS!AA91)*(10^6)</f>
        <v>1094748.3546321788</v>
      </c>
      <c r="Q57" s="2037">
        <f>([13]Output_EB_RIN_SCS!AB91)*(10^6)</f>
        <v>1136474.3001815621</v>
      </c>
      <c r="R57" s="1287"/>
      <c r="S57" s="2048" t="str">
        <f>[13]Output_EB_RIN_ACS!V91</f>
        <v>N/A</v>
      </c>
      <c r="T57" s="2037" t="str">
        <f>[13]Output_EB_RIN_ACS!W91</f>
        <v>N/A</v>
      </c>
      <c r="U57" s="2033" t="str">
        <f>[13]Output_EB_RIN_ACS!X91</f>
        <v>N/A</v>
      </c>
      <c r="V57" s="2035" t="str">
        <f>[13]Output_EB_RIN_ACS!Y91</f>
        <v>N/A</v>
      </c>
      <c r="W57" s="2035" t="str">
        <f>[13]Output_EB_RIN_ACS!Z91</f>
        <v>N/A</v>
      </c>
      <c r="X57" s="2035" t="str">
        <f>[13]Output_EB_RIN_ACS!AA91</f>
        <v>N/A</v>
      </c>
      <c r="Y57" s="2037" t="str">
        <f>[13]Output_EB_RIN_ACS!AB91</f>
        <v>N/A</v>
      </c>
      <c r="Z57" s="1203"/>
      <c r="AA57" s="1203"/>
      <c r="AB57" s="1203"/>
      <c r="AC57" s="1203"/>
      <c r="AD57" s="1203"/>
      <c r="AE57" s="1203"/>
      <c r="AF57" s="1203"/>
      <c r="AG57" s="1203"/>
      <c r="AH57" s="1203"/>
      <c r="AI57" s="1203"/>
      <c r="AJ57" s="1203"/>
      <c r="AK57" s="1203"/>
      <c r="AL57" s="1203"/>
      <c r="AM57" s="1203"/>
      <c r="AN57" s="1203"/>
      <c r="AO57" s="1203"/>
    </row>
    <row r="58" spans="1:41" ht="12.3" outlineLevel="2" x14ac:dyDescent="0.35">
      <c r="A58" s="1306" t="s">
        <v>1259</v>
      </c>
      <c r="B58" s="1796" t="s">
        <v>1222</v>
      </c>
      <c r="C58" s="2048">
        <f>([13]Output_EB_RIN_NS!V92)*(10^6)</f>
        <v>0</v>
      </c>
      <c r="D58" s="2037">
        <f>([13]Output_EB_RIN_NS!W92)*(10^6)</f>
        <v>0</v>
      </c>
      <c r="E58" s="2033">
        <f>([13]Output_EB_RIN_NS!X92)*(10^6)</f>
        <v>0</v>
      </c>
      <c r="F58" s="2035">
        <f>([13]Output_EB_RIN_NS!Y92)*(10^6)</f>
        <v>0</v>
      </c>
      <c r="G58" s="2035">
        <f>([13]Output_EB_RIN_NS!Z92)*(10^6)</f>
        <v>0</v>
      </c>
      <c r="H58" s="2035">
        <f>([13]Output_EB_RIN_NS!AA92)*(10^6)</f>
        <v>0</v>
      </c>
      <c r="I58" s="2037">
        <f>([13]Output_EB_RIN_NS!AB92)*(10^6)</f>
        <v>0</v>
      </c>
      <c r="J58" s="1312"/>
      <c r="K58" s="2048">
        <f>([13]Output_EB_RIN_SCS!V92)*(10^6)</f>
        <v>0</v>
      </c>
      <c r="L58" s="2037">
        <f>([13]Output_EB_RIN_SCS!W92)*(10^6)</f>
        <v>0</v>
      </c>
      <c r="M58" s="2033">
        <f>([13]Output_EB_RIN_SCS!X92)*(10^6)</f>
        <v>0</v>
      </c>
      <c r="N58" s="2035">
        <f>([13]Output_EB_RIN_SCS!Y92)*(10^6)</f>
        <v>0</v>
      </c>
      <c r="O58" s="2035">
        <f>([13]Output_EB_RIN_SCS!Z92)*(10^6)</f>
        <v>0</v>
      </c>
      <c r="P58" s="2035">
        <f>([13]Output_EB_RIN_SCS!AA92)*(10^6)</f>
        <v>0</v>
      </c>
      <c r="Q58" s="2037">
        <f>([13]Output_EB_RIN_SCS!AB92)*(10^6)</f>
        <v>0</v>
      </c>
      <c r="R58" s="1287"/>
      <c r="S58" s="2048" t="str">
        <f>[13]Output_EB_RIN_ACS!V92</f>
        <v>N/A</v>
      </c>
      <c r="T58" s="2037" t="str">
        <f>[13]Output_EB_RIN_ACS!W92</f>
        <v>N/A</v>
      </c>
      <c r="U58" s="2033" t="str">
        <f>[13]Output_EB_RIN_ACS!X92</f>
        <v>N/A</v>
      </c>
      <c r="V58" s="2035" t="str">
        <f>[13]Output_EB_RIN_ACS!Y92</f>
        <v>N/A</v>
      </c>
      <c r="W58" s="2035" t="str">
        <f>[13]Output_EB_RIN_ACS!Z92</f>
        <v>N/A</v>
      </c>
      <c r="X58" s="2035" t="str">
        <f>[13]Output_EB_RIN_ACS!AA92</f>
        <v>N/A</v>
      </c>
      <c r="Y58" s="2037" t="str">
        <f>[13]Output_EB_RIN_ACS!AB92</f>
        <v>N/A</v>
      </c>
      <c r="Z58" s="1203"/>
      <c r="AA58" s="1203"/>
      <c r="AB58" s="1203"/>
      <c r="AC58" s="1203"/>
      <c r="AD58" s="1203"/>
      <c r="AE58" s="1203"/>
      <c r="AF58" s="1203"/>
      <c r="AG58" s="1203"/>
      <c r="AH58" s="1203"/>
      <c r="AI58" s="1203"/>
      <c r="AJ58" s="1203"/>
      <c r="AK58" s="1203"/>
      <c r="AL58" s="1203"/>
      <c r="AM58" s="1203"/>
      <c r="AN58" s="1203"/>
      <c r="AO58" s="1203"/>
    </row>
    <row r="59" spans="1:41" ht="12.6" outlineLevel="2" thickBot="1" x14ac:dyDescent="0.4">
      <c r="A59" s="1306" t="s">
        <v>1260</v>
      </c>
      <c r="B59" s="1667" t="s">
        <v>1224</v>
      </c>
      <c r="C59" s="2049">
        <f>SUM(C54:C58)</f>
        <v>60383037.664709479</v>
      </c>
      <c r="D59" s="2050">
        <f t="shared" ref="D59:I59" si="25">SUM(D54:D58)</f>
        <v>60209095.424673177</v>
      </c>
      <c r="E59" s="2051">
        <f t="shared" si="25"/>
        <v>60503886.620168008</v>
      </c>
      <c r="F59" s="2052">
        <f t="shared" si="25"/>
        <v>60724349.681864582</v>
      </c>
      <c r="G59" s="2052">
        <f t="shared" si="25"/>
        <v>60874182.697243564</v>
      </c>
      <c r="H59" s="2052">
        <f t="shared" si="25"/>
        <v>61056078.473993778</v>
      </c>
      <c r="I59" s="2050">
        <f t="shared" si="25"/>
        <v>61206353.16088149</v>
      </c>
      <c r="J59" s="1312"/>
      <c r="K59" s="2049">
        <f>SUM(K54:K58)</f>
        <v>60383037.664709479</v>
      </c>
      <c r="L59" s="2050">
        <f t="shared" ref="L59:Q59" si="26">SUM(L54:L58)</f>
        <v>60209095.424673177</v>
      </c>
      <c r="M59" s="2051">
        <f t="shared" si="26"/>
        <v>60503886.620168008</v>
      </c>
      <c r="N59" s="2052">
        <f t="shared" si="26"/>
        <v>60724349.681864582</v>
      </c>
      <c r="O59" s="2052">
        <f t="shared" si="26"/>
        <v>60874182.697243564</v>
      </c>
      <c r="P59" s="2052">
        <f t="shared" si="26"/>
        <v>61056078.473993778</v>
      </c>
      <c r="Q59" s="2050">
        <f t="shared" si="26"/>
        <v>61206353.16088149</v>
      </c>
      <c r="R59" s="1287"/>
      <c r="S59" s="2049">
        <f>SUM(S54:S58)</f>
        <v>0</v>
      </c>
      <c r="T59" s="2050">
        <f t="shared" ref="T59:Y59" si="27">SUM(T54:T58)</f>
        <v>0</v>
      </c>
      <c r="U59" s="2051">
        <f t="shared" si="27"/>
        <v>0</v>
      </c>
      <c r="V59" s="2052">
        <f t="shared" si="27"/>
        <v>0</v>
      </c>
      <c r="W59" s="2052">
        <f t="shared" si="27"/>
        <v>0</v>
      </c>
      <c r="X59" s="2052">
        <f t="shared" si="27"/>
        <v>0</v>
      </c>
      <c r="Y59" s="2050">
        <f t="shared" si="27"/>
        <v>0</v>
      </c>
      <c r="Z59" s="1203"/>
      <c r="AA59" s="1203"/>
      <c r="AB59" s="1203"/>
      <c r="AC59" s="1203"/>
      <c r="AD59" s="1203"/>
      <c r="AE59" s="1203"/>
      <c r="AF59" s="1203"/>
      <c r="AG59" s="1203"/>
      <c r="AH59" s="1203"/>
      <c r="AI59" s="1203"/>
      <c r="AJ59" s="1203"/>
      <c r="AK59" s="1203"/>
      <c r="AL59" s="1203"/>
      <c r="AM59" s="1203"/>
      <c r="AN59" s="1203"/>
      <c r="AO59" s="1203"/>
    </row>
    <row r="60" spans="1:41" ht="20.100000000000001" customHeight="1" outlineLevel="1" thickBot="1" x14ac:dyDescent="0.4">
      <c r="A60" s="70">
        <f>IF(SUM($C60:$Y60)&gt;0,1,0)</f>
        <v>0</v>
      </c>
      <c r="B60" s="1313" t="s">
        <v>1261</v>
      </c>
      <c r="C60" s="70">
        <f>IF(OR(ISERROR(SUM(C59)),ROUND(C59-[13]Output_EB_RIN_NS!V94*10^6,4)&lt;&gt;0),1,0)</f>
        <v>0</v>
      </c>
      <c r="D60" s="70">
        <f>IF(OR(ISERROR(SUM(D59)),ROUND(D59-[13]Output_EB_RIN_NS!W94*10^6,4)&lt;&gt;0),1,0)</f>
        <v>0</v>
      </c>
      <c r="E60" s="70">
        <f>IF(OR(ISERROR(SUM(E59)),ROUND(E59-[13]Output_EB_RIN_NS!X94*10^6,4)&lt;&gt;0),1,0)</f>
        <v>0</v>
      </c>
      <c r="F60" s="70">
        <f>IF(OR(ISERROR(SUM(F59)),ROUND(F59-[13]Output_EB_RIN_NS!Y94*10^6,4)&lt;&gt;0),1,0)</f>
        <v>0</v>
      </c>
      <c r="G60" s="70">
        <f>IF(OR(ISERROR(SUM(G59)),ROUND(G59-[13]Output_EB_RIN_NS!Z94*10^6,4)&lt;&gt;0),1,0)</f>
        <v>0</v>
      </c>
      <c r="H60" s="70">
        <f>IF(OR(ISERROR(SUM(H59)),ROUND(H59-[13]Output_EB_RIN_NS!AA94*10^6,4)&lt;&gt;0),1,0)</f>
        <v>0</v>
      </c>
      <c r="I60" s="70">
        <f>IF(OR(ISERROR(SUM(I59)),ROUND(I59-[13]Output_EB_RIN_NS!AB94*10^6,4)&lt;&gt;0),1,0)</f>
        <v>0</v>
      </c>
      <c r="J60" s="270"/>
      <c r="K60" s="70">
        <f>IF(OR(ISERROR(SUM(K59)),ROUND(K59-[13]Output_EB_RIN_SCS!V94*10^6,4)&lt;&gt;0),1,0)</f>
        <v>0</v>
      </c>
      <c r="L60" s="70">
        <f>IF(OR(ISERROR(SUM(L59)),ROUND(L59-[13]Output_EB_RIN_SCS!W94*10^6,4)&lt;&gt;0),1,0)</f>
        <v>0</v>
      </c>
      <c r="M60" s="70">
        <f>IF(OR(ISERROR(SUM(M59)),ROUND(M59-[13]Output_EB_RIN_SCS!X94*10^6,4)&lt;&gt;0),1,0)</f>
        <v>0</v>
      </c>
      <c r="N60" s="70">
        <f>IF(OR(ISERROR(SUM(N59)),ROUND(N59-[13]Output_EB_RIN_SCS!Y94*10^6,4)&lt;&gt;0),1,0)</f>
        <v>0</v>
      </c>
      <c r="O60" s="70">
        <f>IF(OR(ISERROR(SUM(O59)),ROUND(O59-[13]Output_EB_RIN_SCS!Z94*10^6,4)&lt;&gt;0),1,0)</f>
        <v>0</v>
      </c>
      <c r="P60" s="70">
        <f>IF(OR(ISERROR(SUM(P59)),ROUND(P59-[13]Output_EB_RIN_SCS!AA94*10^6,4)&lt;&gt;0),1,0)</f>
        <v>0</v>
      </c>
      <c r="Q60" s="70">
        <f>IF(OR(ISERROR(SUM(Q59)),ROUND(Q59-[13]Output_EB_RIN_SCS!AB94*10^6,4)&lt;&gt;0),1,0)</f>
        <v>0</v>
      </c>
      <c r="R60" s="270"/>
      <c r="S60" s="70">
        <f>IF(OR(ISERROR(SUM(S59)),ROUND(S59-[13]Output_EB_RIN_ACS!V94,4)&lt;&gt;0),1,0)</f>
        <v>0</v>
      </c>
      <c r="T60" s="70">
        <f>IF(OR(ISERROR(SUM(T59)),ROUND(T59-[13]Output_EB_RIN_ACS!W94,4)&lt;&gt;0),1,0)</f>
        <v>0</v>
      </c>
      <c r="U60" s="70">
        <f>IF(OR(ISERROR(SUM(U59)),ROUND(U59-[13]Output_EB_RIN_ACS!X94,4)&lt;&gt;0),1,0)</f>
        <v>0</v>
      </c>
      <c r="V60" s="70">
        <f>IF(OR(ISERROR(SUM(V59)),ROUND(V59-[13]Output_EB_RIN_ACS!Y94,4)&lt;&gt;0),1,0)</f>
        <v>0</v>
      </c>
      <c r="W60" s="70">
        <f>IF(OR(ISERROR(SUM(W59)),ROUND(W59-[13]Output_EB_RIN_ACS!Z94,4)&lt;&gt;0),1,0)</f>
        <v>0</v>
      </c>
      <c r="X60" s="70">
        <f>IF(OR(ISERROR(SUM(X59)),ROUND(X59-[13]Output_EB_RIN_ACS!AA94,4)&lt;&gt;0),1,0)</f>
        <v>0</v>
      </c>
      <c r="Y60" s="70">
        <f>IF(OR(ISERROR(SUM(Y59)),ROUND(Y59-[13]Output_EB_RIN_ACS!AB94,4)&lt;&gt;0),1,0)</f>
        <v>0</v>
      </c>
      <c r="AA60" s="1203"/>
      <c r="AB60" s="1203"/>
      <c r="AC60" s="1203"/>
      <c r="AD60" s="1203"/>
      <c r="AE60" s="1203"/>
      <c r="AF60" s="1203"/>
      <c r="AG60" s="1203"/>
      <c r="AH60" s="1203"/>
      <c r="AI60" s="1203"/>
      <c r="AJ60" s="1203"/>
      <c r="AK60" s="1203"/>
      <c r="AL60" s="1203"/>
      <c r="AM60" s="1203"/>
      <c r="AN60" s="1203"/>
      <c r="AO60" s="1203"/>
    </row>
    <row r="61" spans="1:41" ht="12.3" outlineLevel="2" x14ac:dyDescent="0.35">
      <c r="A61" s="1306" t="s">
        <v>1262</v>
      </c>
      <c r="B61" s="1665" t="s">
        <v>1214</v>
      </c>
      <c r="C61" s="2044">
        <f>([13]Output_EB_RIN_NS!V102)*(10^6)</f>
        <v>344939195.47332406</v>
      </c>
      <c r="D61" s="2045">
        <f>([13]Output_EB_RIN_NS!W102)*(10^6)</f>
        <v>341650839.78271216</v>
      </c>
      <c r="E61" s="2046">
        <f>([13]Output_EB_RIN_NS!X102)*(10^6)</f>
        <v>325900808.0622471</v>
      </c>
      <c r="F61" s="2047">
        <f>([13]Output_EB_RIN_NS!Y102)*(10^6)</f>
        <v>332553448.5892818</v>
      </c>
      <c r="G61" s="2047">
        <f>([13]Output_EB_RIN_NS!Z102)*(10^6)</f>
        <v>338831707.79216248</v>
      </c>
      <c r="H61" s="2047">
        <f>([13]Output_EB_RIN_NS!AA102)*(10^6)</f>
        <v>348382254.51899099</v>
      </c>
      <c r="I61" s="2045">
        <f>([13]Output_EB_RIN_NS!AB102)*(10^6)</f>
        <v>357953209.13092816</v>
      </c>
      <c r="J61" s="1285"/>
      <c r="K61" s="2044">
        <f>([13]Output_EB_RIN_SCS!V102)*(10^6)</f>
        <v>344939195.47332406</v>
      </c>
      <c r="L61" s="2045">
        <f>([13]Output_EB_RIN_SCS!W102)*(10^6)</f>
        <v>341650839.78271216</v>
      </c>
      <c r="M61" s="2046">
        <f>([13]Output_EB_RIN_SCS!X102)*(10^6)</f>
        <v>325900808.0622471</v>
      </c>
      <c r="N61" s="2047">
        <f>([13]Output_EB_RIN_SCS!Y102)*(10^6)</f>
        <v>332553448.5892818</v>
      </c>
      <c r="O61" s="2047">
        <f>([13]Output_EB_RIN_SCS!Z102)*(10^6)</f>
        <v>338831707.79216248</v>
      </c>
      <c r="P61" s="2047">
        <f>([13]Output_EB_RIN_SCS!AA102)*(10^6)</f>
        <v>348382254.51899099</v>
      </c>
      <c r="Q61" s="2045">
        <f>([13]Output_EB_RIN_SCS!AB102)*(10^6)</f>
        <v>357953209.13092816</v>
      </c>
      <c r="R61" s="1287"/>
      <c r="S61" s="2044" t="str">
        <f>[13]Output_EB_RIN_ACS!V102</f>
        <v>N/A</v>
      </c>
      <c r="T61" s="2045" t="str">
        <f>[13]Output_EB_RIN_ACS!W102</f>
        <v>N/A</v>
      </c>
      <c r="U61" s="2046" t="str">
        <f>[13]Output_EB_RIN_ACS!X102</f>
        <v>N/A</v>
      </c>
      <c r="V61" s="2047" t="str">
        <f>[13]Output_EB_RIN_ACS!Y102</f>
        <v>N/A</v>
      </c>
      <c r="W61" s="2047" t="str">
        <f>[13]Output_EB_RIN_ACS!Z102</f>
        <v>N/A</v>
      </c>
      <c r="X61" s="2047" t="str">
        <f>[13]Output_EB_RIN_ACS!AA102</f>
        <v>N/A</v>
      </c>
      <c r="Y61" s="2045" t="str">
        <f>[13]Output_EB_RIN_ACS!AB102</f>
        <v>N/A</v>
      </c>
      <c r="Z61" s="1203"/>
      <c r="AA61" s="1203"/>
      <c r="AB61" s="1203"/>
      <c r="AC61" s="1203"/>
      <c r="AD61" s="1203"/>
      <c r="AG61" s="1203"/>
      <c r="AH61" s="1203"/>
      <c r="AI61" s="1203"/>
      <c r="AJ61" s="1203"/>
      <c r="AK61" s="1203"/>
      <c r="AL61" s="1203"/>
      <c r="AM61" s="1203"/>
      <c r="AN61" s="1203"/>
      <c r="AO61" s="1203"/>
    </row>
    <row r="62" spans="1:41" ht="12.3" outlineLevel="2" x14ac:dyDescent="0.35">
      <c r="A62" s="1306" t="s">
        <v>1263</v>
      </c>
      <c r="B62" s="1796" t="s">
        <v>1216</v>
      </c>
      <c r="C62" s="2048">
        <f>([13]Output_EB_RIN_NS!V103)*(10^6)</f>
        <v>8364343.1349538453</v>
      </c>
      <c r="D62" s="2037">
        <f>([13]Output_EB_RIN_NS!W103)*(10^6)</f>
        <v>8284604.6311624339</v>
      </c>
      <c r="E62" s="2033">
        <f>([13]Output_EB_RIN_NS!X103)*(10^6)</f>
        <v>7902686.1034184173</v>
      </c>
      <c r="F62" s="2035">
        <f>([13]Output_EB_RIN_NS!Y103)*(10^6)</f>
        <v>8064004.2976156967</v>
      </c>
      <c r="G62" s="2035">
        <f>([13]Output_EB_RIN_NS!Z103)*(10^6)</f>
        <v>8216244.2139610033</v>
      </c>
      <c r="H62" s="2035">
        <f>([13]Output_EB_RIN_NS!AA103)*(10^6)</f>
        <v>8447833.001196349</v>
      </c>
      <c r="I62" s="2037">
        <f>([13]Output_EB_RIN_NS!AB103)*(10^6)</f>
        <v>8679916.6540658381</v>
      </c>
      <c r="J62" s="1285"/>
      <c r="K62" s="2048">
        <f>([13]Output_EB_RIN_SCS!V103)*(10^6)</f>
        <v>8364343.1349538453</v>
      </c>
      <c r="L62" s="2037">
        <f>([13]Output_EB_RIN_SCS!W103)*(10^6)</f>
        <v>8284604.6311624339</v>
      </c>
      <c r="M62" s="2033">
        <f>([13]Output_EB_RIN_SCS!X103)*(10^6)</f>
        <v>7902686.1034184173</v>
      </c>
      <c r="N62" s="2035">
        <f>([13]Output_EB_RIN_SCS!Y103)*(10^6)</f>
        <v>8064004.2976156967</v>
      </c>
      <c r="O62" s="2035">
        <f>([13]Output_EB_RIN_SCS!Z103)*(10^6)</f>
        <v>8216244.2139610033</v>
      </c>
      <c r="P62" s="2035">
        <f>([13]Output_EB_RIN_SCS!AA103)*(10^6)</f>
        <v>8447833.001196349</v>
      </c>
      <c r="Q62" s="2037">
        <f>([13]Output_EB_RIN_SCS!AB103)*(10^6)</f>
        <v>8679916.6540658381</v>
      </c>
      <c r="R62" s="1284"/>
      <c r="S62" s="2048" t="str">
        <f>[13]Output_EB_RIN_ACS!V103</f>
        <v>N/A</v>
      </c>
      <c r="T62" s="2037" t="str">
        <f>[13]Output_EB_RIN_ACS!W103</f>
        <v>N/A</v>
      </c>
      <c r="U62" s="2033" t="str">
        <f>[13]Output_EB_RIN_ACS!X103</f>
        <v>N/A</v>
      </c>
      <c r="V62" s="2035" t="str">
        <f>[13]Output_EB_RIN_ACS!Y103</f>
        <v>N/A</v>
      </c>
      <c r="W62" s="2035" t="str">
        <f>[13]Output_EB_RIN_ACS!Z103</f>
        <v>N/A</v>
      </c>
      <c r="X62" s="2035" t="str">
        <f>[13]Output_EB_RIN_ACS!AA103</f>
        <v>N/A</v>
      </c>
      <c r="Y62" s="2037" t="str">
        <f>[13]Output_EB_RIN_ACS!AB103</f>
        <v>N/A</v>
      </c>
      <c r="Z62" s="1203"/>
      <c r="AA62" s="1203"/>
      <c r="AB62" s="1203"/>
      <c r="AC62" s="1203"/>
      <c r="AD62" s="1203"/>
      <c r="AE62" s="1203"/>
      <c r="AF62" s="1203"/>
      <c r="AG62" s="1203"/>
      <c r="AH62" s="1203"/>
      <c r="AI62" s="1203"/>
      <c r="AJ62" s="1203"/>
      <c r="AK62" s="1203"/>
      <c r="AL62" s="1203"/>
      <c r="AM62" s="1203"/>
      <c r="AN62" s="1203"/>
      <c r="AO62" s="1203"/>
    </row>
    <row r="63" spans="1:41" ht="12.3" outlineLevel="2" x14ac:dyDescent="0.35">
      <c r="A63" s="1306" t="s">
        <v>1264</v>
      </c>
      <c r="B63" s="1796" t="s">
        <v>1218</v>
      </c>
      <c r="C63" s="2048">
        <f>([13]Output_EB_RIN_NS!V104)*(10^6)</f>
        <v>-26541323.732389785</v>
      </c>
      <c r="D63" s="2037">
        <f>([13]Output_EB_RIN_NS!W104)*(10^6)</f>
        <v>-27772552.355117712</v>
      </c>
      <c r="E63" s="2033">
        <f>([13]Output_EB_RIN_NS!X104)*(10^6)</f>
        <v>-21773127.65273438</v>
      </c>
      <c r="F63" s="2035">
        <f>([13]Output_EB_RIN_NS!Y104)*(10^6)</f>
        <v>-22348006.821059767</v>
      </c>
      <c r="G63" s="2035">
        <f>([13]Output_EB_RIN_NS!Z104)*(10^6)</f>
        <v>-22408896.590474073</v>
      </c>
      <c r="H63" s="2035">
        <f>([13]Output_EB_RIN_NS!AA104)*(10^6)</f>
        <v>-22980799.371139418</v>
      </c>
      <c r="I63" s="2037">
        <f>([13]Output_EB_RIN_NS!AB104)*(10^6)</f>
        <v>-24310825.405960903</v>
      </c>
      <c r="J63" s="1314"/>
      <c r="K63" s="2048">
        <f>([13]Output_EB_RIN_SCS!V104)*(10^6)</f>
        <v>-26541323.732389785</v>
      </c>
      <c r="L63" s="2037">
        <f>([13]Output_EB_RIN_SCS!W104)*(10^6)</f>
        <v>-27772552.355117712</v>
      </c>
      <c r="M63" s="2033">
        <f>([13]Output_EB_RIN_SCS!X104)*(10^6)</f>
        <v>-21773127.65273438</v>
      </c>
      <c r="N63" s="2035">
        <f>([13]Output_EB_RIN_SCS!Y104)*(10^6)</f>
        <v>-22348006.821059767</v>
      </c>
      <c r="O63" s="2035">
        <f>([13]Output_EB_RIN_SCS!Z104)*(10^6)</f>
        <v>-22408896.590474073</v>
      </c>
      <c r="P63" s="2035">
        <f>([13]Output_EB_RIN_SCS!AA104)*(10^6)</f>
        <v>-22980799.371139418</v>
      </c>
      <c r="Q63" s="2037">
        <f>([13]Output_EB_RIN_SCS!AB104)*(10^6)</f>
        <v>-24310825.405960903</v>
      </c>
      <c r="R63" s="1284"/>
      <c r="S63" s="2048" t="str">
        <f>[13]Output_EB_RIN_ACS!V104</f>
        <v>N/A</v>
      </c>
      <c r="T63" s="2037" t="str">
        <f>[13]Output_EB_RIN_ACS!W104</f>
        <v>N/A</v>
      </c>
      <c r="U63" s="2033" t="str">
        <f>[13]Output_EB_RIN_ACS!X104</f>
        <v>N/A</v>
      </c>
      <c r="V63" s="2035" t="str">
        <f>[13]Output_EB_RIN_ACS!Y104</f>
        <v>N/A</v>
      </c>
      <c r="W63" s="2035" t="str">
        <f>[13]Output_EB_RIN_ACS!Z104</f>
        <v>N/A</v>
      </c>
      <c r="X63" s="2035" t="str">
        <f>[13]Output_EB_RIN_ACS!AA104</f>
        <v>N/A</v>
      </c>
      <c r="Y63" s="2037" t="str">
        <f>[13]Output_EB_RIN_ACS!AB104</f>
        <v>N/A</v>
      </c>
      <c r="Z63" s="1203"/>
      <c r="AA63" s="1203"/>
      <c r="AB63" s="1203"/>
      <c r="AC63" s="1203"/>
      <c r="AD63" s="1203"/>
      <c r="AE63" s="1203"/>
      <c r="AF63" s="1203"/>
      <c r="AG63" s="1203"/>
      <c r="AH63" s="1203"/>
      <c r="AI63" s="1203"/>
      <c r="AJ63" s="1203"/>
      <c r="AK63" s="1203"/>
      <c r="AL63" s="1203"/>
      <c r="AM63" s="1203"/>
      <c r="AN63" s="1203"/>
      <c r="AO63" s="1203"/>
    </row>
    <row r="64" spans="1:41" ht="12.3" outlineLevel="2" x14ac:dyDescent="0.35">
      <c r="A64" s="1306" t="s">
        <v>1265</v>
      </c>
      <c r="B64" s="1796" t="s">
        <v>1220</v>
      </c>
      <c r="C64" s="2048">
        <f>([13]Output_EB_RIN_NS!V105)*(10^6)</f>
        <v>14888624.906824095</v>
      </c>
      <c r="D64" s="2037">
        <f>([13]Output_EB_RIN_NS!W105)*(10^6)</f>
        <v>3737916.0034901542</v>
      </c>
      <c r="E64" s="2033">
        <f>([13]Output_EB_RIN_NS!X105)*(10^6)</f>
        <v>20523082.076350667</v>
      </c>
      <c r="F64" s="2035">
        <f>([13]Output_EB_RIN_NS!Y105)*(10^6)</f>
        <v>20562261.726324778</v>
      </c>
      <c r="G64" s="2035">
        <f>([13]Output_EB_RIN_NS!Z105)*(10^6)</f>
        <v>23743199.103341565</v>
      </c>
      <c r="H64" s="2035">
        <f>([13]Output_EB_RIN_NS!AA105)*(10^6)</f>
        <v>24103920.981880248</v>
      </c>
      <c r="I64" s="2037">
        <f>([13]Output_EB_RIN_NS!AB105)*(10^6)</f>
        <v>16831362.260592792</v>
      </c>
      <c r="J64" s="1285"/>
      <c r="K64" s="2048">
        <f>([13]Output_EB_RIN_SCS!V105)*(10^6)</f>
        <v>14888624.906824095</v>
      </c>
      <c r="L64" s="2037">
        <f>([13]Output_EB_RIN_SCS!W105)*(10^6)</f>
        <v>3737916.0034901542</v>
      </c>
      <c r="M64" s="2033">
        <f>([13]Output_EB_RIN_SCS!X105)*(10^6)</f>
        <v>20523082.076350667</v>
      </c>
      <c r="N64" s="2035">
        <f>([13]Output_EB_RIN_SCS!Y105)*(10^6)</f>
        <v>20562261.726324778</v>
      </c>
      <c r="O64" s="2035">
        <f>([13]Output_EB_RIN_SCS!Z105)*(10^6)</f>
        <v>23743199.103341565</v>
      </c>
      <c r="P64" s="2035">
        <f>([13]Output_EB_RIN_SCS!AA105)*(10^6)</f>
        <v>24103920.981880248</v>
      </c>
      <c r="Q64" s="2037">
        <f>([13]Output_EB_RIN_SCS!AB105)*(10^6)</f>
        <v>16831362.260592792</v>
      </c>
      <c r="R64" s="1287"/>
      <c r="S64" s="2048" t="str">
        <f>[13]Output_EB_RIN_ACS!V105</f>
        <v>N/A</v>
      </c>
      <c r="T64" s="2037" t="str">
        <f>[13]Output_EB_RIN_ACS!W105</f>
        <v>N/A</v>
      </c>
      <c r="U64" s="2033" t="str">
        <f>[13]Output_EB_RIN_ACS!X105</f>
        <v>N/A</v>
      </c>
      <c r="V64" s="2035" t="str">
        <f>[13]Output_EB_RIN_ACS!Y105</f>
        <v>N/A</v>
      </c>
      <c r="W64" s="2035" t="str">
        <f>[13]Output_EB_RIN_ACS!Z105</f>
        <v>N/A</v>
      </c>
      <c r="X64" s="2035" t="str">
        <f>[13]Output_EB_RIN_ACS!AA105</f>
        <v>N/A</v>
      </c>
      <c r="Y64" s="2037" t="str">
        <f>[13]Output_EB_RIN_ACS!AB105</f>
        <v>N/A</v>
      </c>
      <c r="Z64" s="1203"/>
      <c r="AA64" s="1203"/>
      <c r="AB64" s="1203"/>
      <c r="AC64" s="1203"/>
      <c r="AD64" s="1203"/>
      <c r="AE64" s="1203"/>
      <c r="AF64" s="1203"/>
      <c r="AG64" s="1203"/>
      <c r="AH64" s="1203"/>
      <c r="AI64" s="1203"/>
      <c r="AJ64" s="1203"/>
      <c r="AK64" s="1203"/>
      <c r="AL64" s="1203"/>
      <c r="AM64" s="1203"/>
      <c r="AN64" s="1203"/>
      <c r="AO64" s="1203"/>
    </row>
    <row r="65" spans="1:41" ht="12.3" outlineLevel="2" x14ac:dyDescent="0.35">
      <c r="A65" s="1306" t="s">
        <v>1266</v>
      </c>
      <c r="B65" s="1796" t="s">
        <v>1222</v>
      </c>
      <c r="C65" s="2048">
        <f>([13]Output_EB_RIN_NS!V106)*(10^6)</f>
        <v>0</v>
      </c>
      <c r="D65" s="2037">
        <f>([13]Output_EB_RIN_NS!W106)*(10^6)</f>
        <v>0</v>
      </c>
      <c r="E65" s="2033">
        <f>([13]Output_EB_RIN_NS!X106)*(10^6)</f>
        <v>0</v>
      </c>
      <c r="F65" s="2035">
        <f>([13]Output_EB_RIN_NS!Y106)*(10^6)</f>
        <v>0</v>
      </c>
      <c r="G65" s="2035">
        <f>([13]Output_EB_RIN_NS!Z106)*(10^6)</f>
        <v>0</v>
      </c>
      <c r="H65" s="2035">
        <f>([13]Output_EB_RIN_NS!AA106)*(10^6)</f>
        <v>0</v>
      </c>
      <c r="I65" s="2037">
        <f>([13]Output_EB_RIN_NS!AB106)*(10^6)</f>
        <v>0</v>
      </c>
      <c r="J65" s="1312"/>
      <c r="K65" s="2048">
        <f>([13]Output_EB_RIN_SCS!V106)*(10^6)</f>
        <v>0</v>
      </c>
      <c r="L65" s="2037">
        <f>([13]Output_EB_RIN_SCS!W106)*(10^6)</f>
        <v>0</v>
      </c>
      <c r="M65" s="2033">
        <f>([13]Output_EB_RIN_SCS!X106)*(10^6)</f>
        <v>0</v>
      </c>
      <c r="N65" s="2035">
        <f>([13]Output_EB_RIN_SCS!Y106)*(10^6)</f>
        <v>0</v>
      </c>
      <c r="O65" s="2035">
        <f>([13]Output_EB_RIN_SCS!Z106)*(10^6)</f>
        <v>0</v>
      </c>
      <c r="P65" s="2035">
        <f>([13]Output_EB_RIN_SCS!AA106)*(10^6)</f>
        <v>0</v>
      </c>
      <c r="Q65" s="2037">
        <f>([13]Output_EB_RIN_SCS!AB106)*(10^6)</f>
        <v>0</v>
      </c>
      <c r="R65" s="1287"/>
      <c r="S65" s="2048" t="str">
        <f>[13]Output_EB_RIN_ACS!V106</f>
        <v>N/A</v>
      </c>
      <c r="T65" s="2037" t="str">
        <f>[13]Output_EB_RIN_ACS!W106</f>
        <v>N/A</v>
      </c>
      <c r="U65" s="2033" t="str">
        <f>[13]Output_EB_RIN_ACS!X106</f>
        <v>N/A</v>
      </c>
      <c r="V65" s="2035" t="str">
        <f>[13]Output_EB_RIN_ACS!Y106</f>
        <v>N/A</v>
      </c>
      <c r="W65" s="2035" t="str">
        <f>[13]Output_EB_RIN_ACS!Z106</f>
        <v>N/A</v>
      </c>
      <c r="X65" s="2035" t="str">
        <f>[13]Output_EB_RIN_ACS!AA106</f>
        <v>N/A</v>
      </c>
      <c r="Y65" s="2037" t="str">
        <f>[13]Output_EB_RIN_ACS!AB106</f>
        <v>N/A</v>
      </c>
      <c r="Z65" s="1203"/>
      <c r="AA65" s="1203"/>
      <c r="AB65" s="1203"/>
      <c r="AC65" s="1203"/>
      <c r="AD65" s="1203"/>
      <c r="AE65" s="1203"/>
      <c r="AF65" s="1203"/>
      <c r="AG65" s="1203"/>
      <c r="AH65" s="1203"/>
      <c r="AI65" s="1203"/>
      <c r="AJ65" s="1203"/>
      <c r="AK65" s="1203"/>
      <c r="AL65" s="1203"/>
      <c r="AM65" s="1203"/>
      <c r="AN65" s="1203"/>
      <c r="AO65" s="1203"/>
    </row>
    <row r="66" spans="1:41" ht="12.6" outlineLevel="2" thickBot="1" x14ac:dyDescent="0.4">
      <c r="A66" s="1306" t="s">
        <v>1267</v>
      </c>
      <c r="B66" s="1667" t="s">
        <v>1224</v>
      </c>
      <c r="C66" s="2049">
        <f>SUM(C61:C65)</f>
        <v>341650839.78271222</v>
      </c>
      <c r="D66" s="2050">
        <f t="shared" ref="D66:I66" si="28">SUM(D61:D65)</f>
        <v>325900808.06224698</v>
      </c>
      <c r="E66" s="2051">
        <f t="shared" si="28"/>
        <v>332553448.5892818</v>
      </c>
      <c r="F66" s="2052">
        <f t="shared" si="28"/>
        <v>338831707.79216254</v>
      </c>
      <c r="G66" s="2052">
        <f t="shared" si="28"/>
        <v>348382254.51899099</v>
      </c>
      <c r="H66" s="2052">
        <f t="shared" si="28"/>
        <v>357953209.13092816</v>
      </c>
      <c r="I66" s="2050">
        <f t="shared" si="28"/>
        <v>359153662.63962591</v>
      </c>
      <c r="J66" s="1312"/>
      <c r="K66" s="2049">
        <f>SUM(K61:K65)</f>
        <v>341650839.78271222</v>
      </c>
      <c r="L66" s="2050">
        <f t="shared" ref="L66:Q66" si="29">SUM(L61:L65)</f>
        <v>325900808.06224698</v>
      </c>
      <c r="M66" s="2051">
        <f t="shared" si="29"/>
        <v>332553448.5892818</v>
      </c>
      <c r="N66" s="2052">
        <f t="shared" si="29"/>
        <v>338831707.79216254</v>
      </c>
      <c r="O66" s="2052">
        <f t="shared" si="29"/>
        <v>348382254.51899099</v>
      </c>
      <c r="P66" s="2052">
        <f t="shared" si="29"/>
        <v>357953209.13092816</v>
      </c>
      <c r="Q66" s="2050">
        <f t="shared" si="29"/>
        <v>359153662.63962591</v>
      </c>
      <c r="R66" s="1287"/>
      <c r="S66" s="2049">
        <f>SUM(S61:S65)</f>
        <v>0</v>
      </c>
      <c r="T66" s="2050">
        <f t="shared" ref="T66:Y66" si="30">SUM(T61:T65)</f>
        <v>0</v>
      </c>
      <c r="U66" s="2051">
        <f t="shared" si="30"/>
        <v>0</v>
      </c>
      <c r="V66" s="2052">
        <f t="shared" si="30"/>
        <v>0</v>
      </c>
      <c r="W66" s="2052">
        <f t="shared" si="30"/>
        <v>0</v>
      </c>
      <c r="X66" s="2052">
        <f t="shared" si="30"/>
        <v>0</v>
      </c>
      <c r="Y66" s="2050">
        <f t="shared" si="30"/>
        <v>0</v>
      </c>
      <c r="Z66" s="1203"/>
      <c r="AA66" s="1203"/>
      <c r="AB66" s="1203"/>
      <c r="AC66" s="1203"/>
      <c r="AD66" s="1203"/>
      <c r="AE66" s="1203"/>
      <c r="AF66" s="1203"/>
      <c r="AG66" s="1203"/>
      <c r="AH66" s="1203"/>
      <c r="AI66" s="1203"/>
      <c r="AJ66" s="1203"/>
      <c r="AK66" s="1203"/>
      <c r="AL66" s="1203"/>
      <c r="AM66" s="1203"/>
      <c r="AN66" s="1203"/>
      <c r="AO66" s="1203"/>
    </row>
    <row r="67" spans="1:41" ht="20.100000000000001" customHeight="1" outlineLevel="1" x14ac:dyDescent="0.35">
      <c r="A67" s="70">
        <f>IF(SUM($C67:$Y67)&gt;0,1,0)</f>
        <v>0</v>
      </c>
      <c r="B67" s="1313" t="s">
        <v>1268</v>
      </c>
      <c r="C67" s="70">
        <f>IF(OR(ISERROR(SUM(C66)),ROUND(C66-[13]Output_EB_RIN_NS!V108*10^6,4)&lt;&gt;0),1,0)</f>
        <v>0</v>
      </c>
      <c r="D67" s="70">
        <f>IF(OR(ISERROR(SUM(D66)),ROUND(D66-[13]Output_EB_RIN_NS!W108*10^6,4)&lt;&gt;0),1,0)</f>
        <v>0</v>
      </c>
      <c r="E67" s="70">
        <f>IF(OR(ISERROR(SUM(E66)),ROUND(E66-[13]Output_EB_RIN_NS!X108*10^6,4)&lt;&gt;0),1,0)</f>
        <v>0</v>
      </c>
      <c r="F67" s="70">
        <f>IF(OR(ISERROR(SUM(F66)),ROUND(F66-[13]Output_EB_RIN_NS!Y108*10^6,4)&lt;&gt;0),1,0)</f>
        <v>0</v>
      </c>
      <c r="G67" s="70">
        <f>IF(OR(ISERROR(SUM(G66)),ROUND(G66-[13]Output_EB_RIN_NS!Z108*10^6,4)&lt;&gt;0),1,0)</f>
        <v>0</v>
      </c>
      <c r="H67" s="70">
        <f>IF(OR(ISERROR(SUM(H66)),ROUND(H66-[13]Output_EB_RIN_NS!AA108*10^6,4)&lt;&gt;0),1,0)</f>
        <v>0</v>
      </c>
      <c r="I67" s="70">
        <f>IF(OR(ISERROR(SUM(I66)),ROUND(I66-[13]Output_EB_RIN_NS!AB108*10^6,4)&lt;&gt;0),1,0)</f>
        <v>0</v>
      </c>
      <c r="J67" s="270"/>
      <c r="K67" s="70">
        <f>IF(OR(ISERROR(SUM(K66)),ROUND(K66-[13]Output_EB_RIN_SCS!V108*10^6,4)&lt;&gt;0),1,0)</f>
        <v>0</v>
      </c>
      <c r="L67" s="70">
        <f>IF(OR(ISERROR(SUM(L66)),ROUND(L66-[13]Output_EB_RIN_SCS!W108*10^6,4)&lt;&gt;0),1,0)</f>
        <v>0</v>
      </c>
      <c r="M67" s="70">
        <f>IF(OR(ISERROR(SUM(M66)),ROUND(M66-[13]Output_EB_RIN_SCS!X108*10^6,4)&lt;&gt;0),1,0)</f>
        <v>0</v>
      </c>
      <c r="N67" s="70">
        <f>IF(OR(ISERROR(SUM(N66)),ROUND(N66-[13]Output_EB_RIN_SCS!Y108*10^6,4)&lt;&gt;0),1,0)</f>
        <v>0</v>
      </c>
      <c r="O67" s="70">
        <f>IF(OR(ISERROR(SUM(O66)),ROUND(O66-[13]Output_EB_RIN_SCS!Z108*10^6,4)&lt;&gt;0),1,0)</f>
        <v>0</v>
      </c>
      <c r="P67" s="70">
        <f>IF(OR(ISERROR(SUM(P66)),ROUND(P66-[13]Output_EB_RIN_SCS!AA108*10^6,4)&lt;&gt;0),1,0)</f>
        <v>0</v>
      </c>
      <c r="Q67" s="70">
        <f>IF(OR(ISERROR(SUM(Q66)),ROUND(Q66-[13]Output_EB_RIN_SCS!AB108*10^6,4)&lt;&gt;0),1,0)</f>
        <v>0</v>
      </c>
      <c r="R67" s="270"/>
      <c r="S67" s="70">
        <f>IF(OR(ISERROR(SUM(S66)),ROUND(S66-[13]Output_EB_RIN_ACS!V108,4)&lt;&gt;0),1,0)</f>
        <v>0</v>
      </c>
      <c r="T67" s="70">
        <f>IF(OR(ISERROR(SUM(T66)),ROUND(T66-[13]Output_EB_RIN_ACS!W108,4)&lt;&gt;0),1,0)</f>
        <v>0</v>
      </c>
      <c r="U67" s="70">
        <f>IF(OR(ISERROR(SUM(U66)),ROUND(U66-[13]Output_EB_RIN_ACS!X108,4)&lt;&gt;0),1,0)</f>
        <v>0</v>
      </c>
      <c r="V67" s="70">
        <f>IF(OR(ISERROR(SUM(V66)),ROUND(V66-[13]Output_EB_RIN_ACS!Y108,4)&lt;&gt;0),1,0)</f>
        <v>0</v>
      </c>
      <c r="W67" s="70">
        <f>IF(OR(ISERROR(SUM(W66)),ROUND(W66-[13]Output_EB_RIN_ACS!Z108,4)&lt;&gt;0),1,0)</f>
        <v>0</v>
      </c>
      <c r="X67" s="70">
        <f>IF(OR(ISERROR(SUM(X66)),ROUND(X66-[13]Output_EB_RIN_ACS!AA108,4)&lt;&gt;0),1,0)</f>
        <v>0</v>
      </c>
      <c r="Y67" s="70">
        <f>IF(OR(ISERROR(SUM(Y66)),ROUND(Y66-[13]Output_EB_RIN_ACS!AB108,4)&lt;&gt;0),1,0)</f>
        <v>0</v>
      </c>
      <c r="AA67" s="1203"/>
      <c r="AB67" s="1203"/>
      <c r="AC67" s="1203"/>
      <c r="AD67" s="1203"/>
      <c r="AE67" s="1203"/>
      <c r="AF67" s="1203"/>
      <c r="AG67" s="1203"/>
      <c r="AH67" s="1203"/>
      <c r="AI67" s="1203"/>
      <c r="AJ67" s="1203"/>
      <c r="AK67" s="1203"/>
      <c r="AL67" s="1203"/>
      <c r="AM67" s="1203"/>
      <c r="AN67" s="1203"/>
      <c r="AO67" s="1203"/>
    </row>
    <row r="68" spans="1:41" ht="12.3" outlineLevel="2" x14ac:dyDescent="0.35">
      <c r="A68" s="1306" t="s">
        <v>1269</v>
      </c>
      <c r="B68" s="1803" t="s">
        <v>1214</v>
      </c>
      <c r="C68" s="2044">
        <f>([13]Output_EB_RIN_NS!V116)*(10^6)</f>
        <v>36128882.714951187</v>
      </c>
      <c r="D68" s="2045">
        <f>([13]Output_EB_RIN_NS!W116)*(10^6)</f>
        <v>37004962.835958265</v>
      </c>
      <c r="E68" s="2046">
        <f>([13]Output_EB_RIN_NS!X116)*(10^6)</f>
        <v>46354917.721396685</v>
      </c>
      <c r="F68" s="2047">
        <f>([13]Output_EB_RIN_NS!Y116)*(10^6)</f>
        <v>47478966.373746194</v>
      </c>
      <c r="G68" s="2047">
        <f>([13]Output_EB_RIN_NS!Z116)*(10^6)</f>
        <v>48630271.797004953</v>
      </c>
      <c r="H68" s="2047">
        <f>([13]Output_EB_RIN_NS!AA116)*(10^6)</f>
        <v>49809494.933703184</v>
      </c>
      <c r="I68" s="2045">
        <f>([13]Output_EB_RIN_NS!AB116)*(10^6)</f>
        <v>51017312.753399052</v>
      </c>
      <c r="J68" s="1285"/>
      <c r="K68" s="2044">
        <f>([13]Output_EB_RIN_SCS!V116)*(10^6)</f>
        <v>36128882.714951187</v>
      </c>
      <c r="L68" s="2045">
        <f>([13]Output_EB_RIN_SCS!W116)*(10^6)</f>
        <v>37004962.835958265</v>
      </c>
      <c r="M68" s="2046">
        <f>([13]Output_EB_RIN_SCS!X116)*(10^6)</f>
        <v>46354917.721396685</v>
      </c>
      <c r="N68" s="2047">
        <f>([13]Output_EB_RIN_SCS!Y116)*(10^6)</f>
        <v>47478966.373746194</v>
      </c>
      <c r="O68" s="2047">
        <f>([13]Output_EB_RIN_SCS!Z116)*(10^6)</f>
        <v>48630271.797004953</v>
      </c>
      <c r="P68" s="2047">
        <f>([13]Output_EB_RIN_SCS!AA116)*(10^6)</f>
        <v>49809494.933703184</v>
      </c>
      <c r="Q68" s="2045">
        <f>([13]Output_EB_RIN_SCS!AB116)*(10^6)</f>
        <v>51017312.753399052</v>
      </c>
      <c r="R68" s="1287"/>
      <c r="S68" s="2044" t="str">
        <f>[13]Output_EB_RIN_ACS!V116</f>
        <v>N/A</v>
      </c>
      <c r="T68" s="2045" t="str">
        <f>[13]Output_EB_RIN_ACS!W116</f>
        <v>N/A</v>
      </c>
      <c r="U68" s="2046" t="str">
        <f>[13]Output_EB_RIN_ACS!X116</f>
        <v>N/A</v>
      </c>
      <c r="V68" s="2047" t="str">
        <f>[13]Output_EB_RIN_ACS!Y116</f>
        <v>N/A</v>
      </c>
      <c r="W68" s="2047" t="str">
        <f>[13]Output_EB_RIN_ACS!Z116</f>
        <v>N/A</v>
      </c>
      <c r="X68" s="2047" t="str">
        <f>[13]Output_EB_RIN_ACS!AA116</f>
        <v>N/A</v>
      </c>
      <c r="Y68" s="2045" t="str">
        <f>[13]Output_EB_RIN_ACS!AB116</f>
        <v>N/A</v>
      </c>
      <c r="Z68" s="1203"/>
      <c r="AA68" s="1203"/>
      <c r="AB68" s="1203"/>
      <c r="AC68" s="1203"/>
      <c r="AD68" s="1203"/>
      <c r="AG68" s="1203"/>
      <c r="AH68" s="1203"/>
      <c r="AI68" s="1203"/>
      <c r="AJ68" s="1203"/>
      <c r="AK68" s="1203"/>
      <c r="AL68" s="1203"/>
      <c r="AM68" s="1203"/>
      <c r="AN68" s="1203"/>
      <c r="AO68" s="1203"/>
    </row>
    <row r="69" spans="1:41" ht="12.3" outlineLevel="2" x14ac:dyDescent="0.35">
      <c r="A69" s="1306" t="s">
        <v>1270</v>
      </c>
      <c r="B69" s="1796" t="s">
        <v>1216</v>
      </c>
      <c r="C69" s="2048">
        <f>([13]Output_EB_RIN_NS!V117)*(10^6)</f>
        <v>876080.12100708031</v>
      </c>
      <c r="D69" s="2037">
        <f>([13]Output_EB_RIN_NS!W117)*(10^6)</f>
        <v>897323.96584112383</v>
      </c>
      <c r="E69" s="2033">
        <f>([13]Output_EB_RIN_NS!X117)*(10^6)</f>
        <v>1124048.6523495119</v>
      </c>
      <c r="F69" s="2035">
        <f>([13]Output_EB_RIN_NS!Y117)*(10^6)</f>
        <v>1151305.4232587514</v>
      </c>
      <c r="G69" s="2035">
        <f>([13]Output_EB_RIN_NS!Z117)*(10^6)</f>
        <v>1179223.1366982327</v>
      </c>
      <c r="H69" s="2035">
        <f>([13]Output_EB_RIN_NS!AA117)*(10^6)</f>
        <v>1207817.8196958725</v>
      </c>
      <c r="I69" s="2037">
        <f>([13]Output_EB_RIN_NS!AB117)*(10^6)</f>
        <v>1237105.8879149258</v>
      </c>
      <c r="J69" s="1285"/>
      <c r="K69" s="2048">
        <f>([13]Output_EB_RIN_SCS!V117)*(10^6)</f>
        <v>876080.12100708031</v>
      </c>
      <c r="L69" s="2037">
        <f>([13]Output_EB_RIN_SCS!W117)*(10^6)</f>
        <v>897323.96584112383</v>
      </c>
      <c r="M69" s="2033">
        <f>([13]Output_EB_RIN_SCS!X117)*(10^6)</f>
        <v>1124048.6523495119</v>
      </c>
      <c r="N69" s="2035">
        <f>([13]Output_EB_RIN_SCS!Y117)*(10^6)</f>
        <v>1151305.4232587514</v>
      </c>
      <c r="O69" s="2035">
        <f>([13]Output_EB_RIN_SCS!Z117)*(10^6)</f>
        <v>1179223.1366982327</v>
      </c>
      <c r="P69" s="2035">
        <f>([13]Output_EB_RIN_SCS!AA117)*(10^6)</f>
        <v>1207817.8196958725</v>
      </c>
      <c r="Q69" s="2037">
        <f>([13]Output_EB_RIN_SCS!AB117)*(10^6)</f>
        <v>1237105.8879149258</v>
      </c>
      <c r="R69" s="1285"/>
      <c r="S69" s="2048" t="str">
        <f>[13]Output_EB_RIN_ACS!V117</f>
        <v>N/A</v>
      </c>
      <c r="T69" s="2037" t="str">
        <f>[13]Output_EB_RIN_ACS!W117</f>
        <v>N/A</v>
      </c>
      <c r="U69" s="2033" t="str">
        <f>[13]Output_EB_RIN_ACS!X117</f>
        <v>N/A</v>
      </c>
      <c r="V69" s="2035" t="str">
        <f>[13]Output_EB_RIN_ACS!Y117</f>
        <v>N/A</v>
      </c>
      <c r="W69" s="2035" t="str">
        <f>[13]Output_EB_RIN_ACS!Z117</f>
        <v>N/A</v>
      </c>
      <c r="X69" s="2035" t="str">
        <f>[13]Output_EB_RIN_ACS!AA117</f>
        <v>N/A</v>
      </c>
      <c r="Y69" s="2037" t="str">
        <f>[13]Output_EB_RIN_ACS!AB117</f>
        <v>N/A</v>
      </c>
      <c r="Z69" s="1203"/>
      <c r="AA69" s="1203"/>
      <c r="AB69" s="1203"/>
      <c r="AC69" s="1203"/>
      <c r="AD69" s="1203"/>
      <c r="AE69" s="1203"/>
      <c r="AF69" s="1203"/>
      <c r="AG69" s="1203"/>
      <c r="AH69" s="1203"/>
      <c r="AI69" s="1203"/>
      <c r="AJ69" s="1203"/>
      <c r="AK69" s="1203"/>
      <c r="AL69" s="1203"/>
      <c r="AM69" s="1203"/>
      <c r="AN69" s="1203"/>
      <c r="AO69" s="1203"/>
    </row>
    <row r="70" spans="1:41" ht="12.3" outlineLevel="2" x14ac:dyDescent="0.35">
      <c r="A70" s="1306" t="s">
        <v>1271</v>
      </c>
      <c r="B70" s="1796" t="s">
        <v>1220</v>
      </c>
      <c r="C70" s="2048">
        <f>([13]Output_EB_RIN_NS!V119)*(10^6)</f>
        <v>0</v>
      </c>
      <c r="D70" s="2037">
        <f>([13]Output_EB_RIN_NS!W119)*(10^6)</f>
        <v>8452630.9195972886</v>
      </c>
      <c r="E70" s="2033">
        <f>([13]Output_EB_RIN_NS!X119)*(10^6)</f>
        <v>0</v>
      </c>
      <c r="F70" s="2035">
        <f>([13]Output_EB_RIN_NS!Y119)*(10^6)</f>
        <v>0</v>
      </c>
      <c r="G70" s="2035">
        <f>([13]Output_EB_RIN_NS!Z119)*(10^6)</f>
        <v>0</v>
      </c>
      <c r="H70" s="2035">
        <f>([13]Output_EB_RIN_NS!AA119)*(10^6)</f>
        <v>0</v>
      </c>
      <c r="I70" s="2037">
        <f>([13]Output_EB_RIN_NS!AB119)*(10^6)</f>
        <v>0</v>
      </c>
      <c r="J70" s="1285"/>
      <c r="K70" s="2048">
        <f>([13]Output_EB_RIN_SCS!V119)*(10^6)</f>
        <v>0</v>
      </c>
      <c r="L70" s="2037">
        <f>([13]Output_EB_RIN_SCS!W119)*(10^6)</f>
        <v>8452630.9195972886</v>
      </c>
      <c r="M70" s="2033">
        <f>([13]Output_EB_RIN_SCS!X119)*(10^6)</f>
        <v>0</v>
      </c>
      <c r="N70" s="2035">
        <f>([13]Output_EB_RIN_SCS!Y119)*(10^6)</f>
        <v>0</v>
      </c>
      <c r="O70" s="2035">
        <f>([13]Output_EB_RIN_SCS!Z119)*(10^6)</f>
        <v>0</v>
      </c>
      <c r="P70" s="2035">
        <f>([13]Output_EB_RIN_SCS!AA119)*(10^6)</f>
        <v>0</v>
      </c>
      <c r="Q70" s="2037">
        <f>([13]Output_EB_RIN_SCS!AB119)*(10^6)</f>
        <v>0</v>
      </c>
      <c r="R70" s="1285"/>
      <c r="S70" s="2048" t="str">
        <f>[13]Output_EB_RIN_ACS!V119</f>
        <v>N/A</v>
      </c>
      <c r="T70" s="2037" t="str">
        <f>[13]Output_EB_RIN_ACS!W119</f>
        <v>N/A</v>
      </c>
      <c r="U70" s="2033" t="str">
        <f>[13]Output_EB_RIN_ACS!X119</f>
        <v>N/A</v>
      </c>
      <c r="V70" s="2035" t="str">
        <f>[13]Output_EB_RIN_ACS!Y119</f>
        <v>N/A</v>
      </c>
      <c r="W70" s="2035" t="str">
        <f>[13]Output_EB_RIN_ACS!Z119</f>
        <v>N/A</v>
      </c>
      <c r="X70" s="2035" t="str">
        <f>[13]Output_EB_RIN_ACS!AA119</f>
        <v>N/A</v>
      </c>
      <c r="Y70" s="2037" t="str">
        <f>[13]Output_EB_RIN_ACS!AB119</f>
        <v>N/A</v>
      </c>
      <c r="Z70" s="1203"/>
      <c r="AA70" s="1203"/>
      <c r="AB70" s="1203"/>
      <c r="AC70" s="1203"/>
      <c r="AD70" s="1203"/>
      <c r="AE70" s="1203"/>
      <c r="AF70" s="1203"/>
      <c r="AG70" s="1203"/>
      <c r="AH70" s="1203"/>
      <c r="AI70" s="1203"/>
      <c r="AJ70" s="1203"/>
      <c r="AK70" s="1203"/>
      <c r="AL70" s="1203"/>
      <c r="AM70" s="1203"/>
      <c r="AN70" s="1203"/>
      <c r="AO70" s="1203"/>
    </row>
    <row r="71" spans="1:41" ht="12.3" outlineLevel="2" x14ac:dyDescent="0.35">
      <c r="A71" s="1306" t="s">
        <v>1272</v>
      </c>
      <c r="B71" s="1796" t="s">
        <v>1222</v>
      </c>
      <c r="C71" s="2048">
        <f>([13]Output_EB_RIN_NS!V120)*(10^6)</f>
        <v>0</v>
      </c>
      <c r="D71" s="2037">
        <f>([13]Output_EB_RIN_NS!W120)*(10^6)</f>
        <v>0</v>
      </c>
      <c r="E71" s="2033">
        <f>([13]Output_EB_RIN_NS!X120)*(10^6)</f>
        <v>0</v>
      </c>
      <c r="F71" s="2035">
        <f>([13]Output_EB_RIN_NS!Y120)*(10^6)</f>
        <v>0</v>
      </c>
      <c r="G71" s="2035">
        <f>([13]Output_EB_RIN_NS!Z120)*(10^6)</f>
        <v>0</v>
      </c>
      <c r="H71" s="2035">
        <f>([13]Output_EB_RIN_NS!AA120)*(10^6)</f>
        <v>0</v>
      </c>
      <c r="I71" s="2037">
        <f>([13]Output_EB_RIN_NS!AB120)*(10^6)</f>
        <v>0</v>
      </c>
      <c r="J71" s="1285"/>
      <c r="K71" s="2048">
        <f>([13]Output_EB_RIN_SCS!V120)*(10^6)</f>
        <v>0</v>
      </c>
      <c r="L71" s="2037">
        <f>([13]Output_EB_RIN_SCS!W120)*(10^6)</f>
        <v>0</v>
      </c>
      <c r="M71" s="2033">
        <f>([13]Output_EB_RIN_SCS!X120)*(10^6)</f>
        <v>0</v>
      </c>
      <c r="N71" s="2035">
        <f>([13]Output_EB_RIN_SCS!Y120)*(10^6)</f>
        <v>0</v>
      </c>
      <c r="O71" s="2035">
        <f>([13]Output_EB_RIN_SCS!Z120)*(10^6)</f>
        <v>0</v>
      </c>
      <c r="P71" s="2035">
        <f>([13]Output_EB_RIN_SCS!AA120)*(10^6)</f>
        <v>0</v>
      </c>
      <c r="Q71" s="2037">
        <f>([13]Output_EB_RIN_SCS!AB120)*(10^6)</f>
        <v>0</v>
      </c>
      <c r="R71" s="1285"/>
      <c r="S71" s="2048" t="str">
        <f>[13]Output_EB_RIN_ACS!V120</f>
        <v>N/A</v>
      </c>
      <c r="T71" s="2037" t="str">
        <f>[13]Output_EB_RIN_ACS!W120</f>
        <v>N/A</v>
      </c>
      <c r="U71" s="2033" t="str">
        <f>[13]Output_EB_RIN_ACS!X120</f>
        <v>N/A</v>
      </c>
      <c r="V71" s="2035" t="str">
        <f>[13]Output_EB_RIN_ACS!Y120</f>
        <v>N/A</v>
      </c>
      <c r="W71" s="2035" t="str">
        <f>[13]Output_EB_RIN_ACS!Z120</f>
        <v>N/A</v>
      </c>
      <c r="X71" s="2035" t="str">
        <f>[13]Output_EB_RIN_ACS!AA120</f>
        <v>N/A</v>
      </c>
      <c r="Y71" s="2037" t="str">
        <f>[13]Output_EB_RIN_ACS!AB120</f>
        <v>N/A</v>
      </c>
      <c r="Z71" s="1203"/>
      <c r="AA71" s="1203"/>
      <c r="AB71" s="1203"/>
      <c r="AC71" s="1203"/>
      <c r="AD71" s="1203"/>
      <c r="AE71" s="1203"/>
      <c r="AF71" s="1203"/>
      <c r="AG71" s="1203"/>
      <c r="AH71" s="1203"/>
      <c r="AI71" s="1203"/>
      <c r="AJ71" s="1203"/>
      <c r="AK71" s="1203"/>
      <c r="AL71" s="1203"/>
      <c r="AM71" s="1203"/>
      <c r="AN71" s="1203"/>
      <c r="AO71" s="1203"/>
    </row>
    <row r="72" spans="1:41" ht="12.6" outlineLevel="2" thickBot="1" x14ac:dyDescent="0.4">
      <c r="A72" s="1306" t="s">
        <v>1273</v>
      </c>
      <c r="B72" s="1667" t="s">
        <v>1224</v>
      </c>
      <c r="C72" s="2049">
        <f t="shared" ref="C72:I72" si="31">SUM(C67:C71)</f>
        <v>37004962.835958265</v>
      </c>
      <c r="D72" s="2050">
        <f t="shared" si="31"/>
        <v>46354917.721396677</v>
      </c>
      <c r="E72" s="2051">
        <f t="shared" si="31"/>
        <v>47478966.373746194</v>
      </c>
      <c r="F72" s="2052">
        <f t="shared" si="31"/>
        <v>48630271.797004946</v>
      </c>
      <c r="G72" s="2052">
        <f t="shared" si="31"/>
        <v>49809494.933703184</v>
      </c>
      <c r="H72" s="2052">
        <f t="shared" si="31"/>
        <v>51017312.753399059</v>
      </c>
      <c r="I72" s="2050">
        <f t="shared" si="31"/>
        <v>52254418.641313978</v>
      </c>
      <c r="J72" s="1285"/>
      <c r="K72" s="2049">
        <f>SUM(K67:K71)</f>
        <v>37004962.835958265</v>
      </c>
      <c r="L72" s="2050">
        <f t="shared" ref="L72:Q72" si="32">SUM(L67:L71)</f>
        <v>46354917.721396677</v>
      </c>
      <c r="M72" s="2051">
        <f t="shared" si="32"/>
        <v>47478966.373746194</v>
      </c>
      <c r="N72" s="2052">
        <f t="shared" si="32"/>
        <v>48630271.797004946</v>
      </c>
      <c r="O72" s="2052">
        <f t="shared" si="32"/>
        <v>49809494.933703184</v>
      </c>
      <c r="P72" s="2052">
        <f t="shared" si="32"/>
        <v>51017312.753399059</v>
      </c>
      <c r="Q72" s="2050">
        <f t="shared" si="32"/>
        <v>52254418.641313978</v>
      </c>
      <c r="R72" s="1285"/>
      <c r="S72" s="2049">
        <f>SUM(S67:S71)</f>
        <v>0</v>
      </c>
      <c r="T72" s="2050">
        <f t="shared" ref="T72:Y72" si="33">SUM(T67:T71)</f>
        <v>0</v>
      </c>
      <c r="U72" s="2051">
        <f t="shared" si="33"/>
        <v>0</v>
      </c>
      <c r="V72" s="2052">
        <f t="shared" si="33"/>
        <v>0</v>
      </c>
      <c r="W72" s="2052">
        <f t="shared" si="33"/>
        <v>0</v>
      </c>
      <c r="X72" s="2052">
        <f t="shared" si="33"/>
        <v>0</v>
      </c>
      <c r="Y72" s="2050">
        <f t="shared" si="33"/>
        <v>0</v>
      </c>
      <c r="Z72" s="1203"/>
      <c r="AA72" s="1203"/>
      <c r="AB72" s="1203"/>
      <c r="AC72" s="1203"/>
      <c r="AD72" s="1203"/>
      <c r="AE72" s="1203"/>
      <c r="AF72" s="1203"/>
      <c r="AG72" s="1203"/>
      <c r="AH72" s="1203"/>
      <c r="AI72" s="1203"/>
      <c r="AJ72" s="1203"/>
      <c r="AK72" s="1203"/>
      <c r="AL72" s="1203"/>
      <c r="AM72" s="1203"/>
      <c r="AN72" s="1203"/>
      <c r="AO72" s="1203"/>
    </row>
    <row r="73" spans="1:41" ht="20.100000000000001" customHeight="1" outlineLevel="1" thickBot="1" x14ac:dyDescent="0.4">
      <c r="A73" s="70">
        <f>IF(SUM($C73:$Y73)&gt;0,1,0)</f>
        <v>0</v>
      </c>
      <c r="B73" s="1316" t="s">
        <v>1274</v>
      </c>
      <c r="C73" s="70">
        <f>IF(OR(ISERROR(SUM(C72)),ROUND(C72-[13]Output_EB_RIN_NS!V122*10^6,4)&lt;&gt;0),1,0)</f>
        <v>0</v>
      </c>
      <c r="D73" s="70">
        <f>IF(OR(ISERROR(SUM(D72)),ROUND(D72-[13]Output_EB_RIN_NS!W122*10^6,4)&lt;&gt;0),1,0)</f>
        <v>0</v>
      </c>
      <c r="E73" s="70">
        <f>IF(OR(ISERROR(SUM(E72)),ROUND(E72-[13]Output_EB_RIN_NS!X122*10^6,4)&lt;&gt;0),1,0)</f>
        <v>0</v>
      </c>
      <c r="F73" s="70">
        <f>IF(OR(ISERROR(SUM(F72)),ROUND(F72-[13]Output_EB_RIN_NS!Y122*10^6,4)&lt;&gt;0),1,0)</f>
        <v>0</v>
      </c>
      <c r="G73" s="70">
        <f>IF(OR(ISERROR(SUM(G72)),ROUND(G72-[13]Output_EB_RIN_NS!Z122*10^6,4)&lt;&gt;0),1,0)</f>
        <v>0</v>
      </c>
      <c r="H73" s="70">
        <f>IF(OR(ISERROR(SUM(H72)),ROUND(H72-[13]Output_EB_RIN_NS!AA122*10^6,4)&lt;&gt;0),1,0)</f>
        <v>0</v>
      </c>
      <c r="I73" s="70">
        <f>IF(OR(ISERROR(SUM(I72)),ROUND(I72-[13]Output_EB_RIN_NS!AB122*10^6,4)&lt;&gt;0),1,0)</f>
        <v>0</v>
      </c>
      <c r="J73" s="270"/>
      <c r="K73" s="70">
        <f>IF(OR(ISERROR(SUM(K72)),ROUND(K72-[13]Output_EB_RIN_SCS!V122*10^6,4)&lt;&gt;0),1,0)</f>
        <v>0</v>
      </c>
      <c r="L73" s="70">
        <f>IF(OR(ISERROR(SUM(L72)),ROUND(L72-[13]Output_EB_RIN_SCS!W122*10^6,4)&lt;&gt;0),1,0)</f>
        <v>0</v>
      </c>
      <c r="M73" s="70">
        <f>IF(OR(ISERROR(SUM(M72)),ROUND(M72-[13]Output_EB_RIN_SCS!X122*10^6,4)&lt;&gt;0),1,0)</f>
        <v>0</v>
      </c>
      <c r="N73" s="70">
        <f>IF(OR(ISERROR(SUM(N72)),ROUND(N72-[13]Output_EB_RIN_SCS!Y122*10^6,4)&lt;&gt;0),1,0)</f>
        <v>0</v>
      </c>
      <c r="O73" s="70">
        <f>IF(OR(ISERROR(SUM(O72)),ROUND(O72-[13]Output_EB_RIN_SCS!Z122*10^6,4)&lt;&gt;0),1,0)</f>
        <v>0</v>
      </c>
      <c r="P73" s="70">
        <f>IF(OR(ISERROR(SUM(P72)),ROUND(P72-[13]Output_EB_RIN_SCS!AA122*10^6,4)&lt;&gt;0),1,0)</f>
        <v>0</v>
      </c>
      <c r="Q73" s="70">
        <f>IF(OR(ISERROR(SUM(Q72)),ROUND(Q72-[13]Output_EB_RIN_SCS!AB122*10^6,4)&lt;&gt;0),1,0)</f>
        <v>0</v>
      </c>
      <c r="R73" s="270"/>
      <c r="S73" s="70">
        <f>IF(OR(ISERROR(SUM(S72)),ROUND(S72-[13]Output_EB_RIN_ACS!V122,4)&lt;&gt;0),1,0)</f>
        <v>0</v>
      </c>
      <c r="T73" s="70">
        <f>IF(OR(ISERROR(SUM(T72)),ROUND(T72-[13]Output_EB_RIN_ACS!W122,4)&lt;&gt;0),1,0)</f>
        <v>0</v>
      </c>
      <c r="U73" s="70">
        <f>IF(OR(ISERROR(SUM(U72)),ROUND(U72-[13]Output_EB_RIN_ACS!X122,4)&lt;&gt;0),1,0)</f>
        <v>0</v>
      </c>
      <c r="V73" s="70">
        <f>IF(OR(ISERROR(SUM(V72)),ROUND(V72-[13]Output_EB_RIN_ACS!Y122,4)&lt;&gt;0),1,0)</f>
        <v>0</v>
      </c>
      <c r="W73" s="70">
        <f>IF(OR(ISERROR(SUM(W72)),ROUND(W72-[13]Output_EB_RIN_ACS!Z122,4)&lt;&gt;0),1,0)</f>
        <v>0</v>
      </c>
      <c r="X73" s="70">
        <f>IF(OR(ISERROR(SUM(X72)),ROUND(X72-[13]Output_EB_RIN_ACS!AA122,4)&lt;&gt;0),1,0)</f>
        <v>0</v>
      </c>
      <c r="Y73" s="70">
        <f>IF(OR(ISERROR(SUM(Y72)),ROUND(Y72-[13]Output_EB_RIN_ACS!AB122,4)&lt;&gt;0),1,0)</f>
        <v>0</v>
      </c>
      <c r="AA73" s="1203"/>
      <c r="AB73" s="1203"/>
      <c r="AC73" s="1203"/>
      <c r="AD73" s="1203"/>
      <c r="AE73" s="1203"/>
      <c r="AF73" s="1203"/>
      <c r="AG73" s="1203"/>
      <c r="AH73" s="1203"/>
      <c r="AI73" s="1203"/>
      <c r="AJ73" s="1203"/>
      <c r="AK73" s="1203"/>
      <c r="AL73" s="1203"/>
      <c r="AM73" s="1203"/>
      <c r="AN73" s="1203"/>
      <c r="AO73" s="1203"/>
    </row>
    <row r="74" spans="1:41" ht="12.3" outlineLevel="2" x14ac:dyDescent="0.35">
      <c r="A74" s="1306" t="s">
        <v>1275</v>
      </c>
      <c r="B74" s="1665" t="s">
        <v>1214</v>
      </c>
      <c r="C74" s="2044">
        <f>([13]Output_EB_RIN_NS!V130)*(10^6)</f>
        <v>0</v>
      </c>
      <c r="D74" s="2045">
        <f>([13]Output_EB_RIN_NS!W130)*(10^6)</f>
        <v>0</v>
      </c>
      <c r="E74" s="2046">
        <f>([13]Output_EB_RIN_NS!X130)*(10^6)</f>
        <v>0</v>
      </c>
      <c r="F74" s="2047">
        <f>([13]Output_EB_RIN_NS!Y130)*(10^6)</f>
        <v>0</v>
      </c>
      <c r="G74" s="2047">
        <f>([13]Output_EB_RIN_NS!Z130)*(10^6)</f>
        <v>0</v>
      </c>
      <c r="H74" s="2047">
        <f>([13]Output_EB_RIN_NS!AA130)*(10^6)</f>
        <v>0</v>
      </c>
      <c r="I74" s="2045">
        <f>([13]Output_EB_RIN_NS!AB130)*(10^6)</f>
        <v>0</v>
      </c>
      <c r="J74" s="1285"/>
      <c r="K74" s="2044">
        <f>([13]Output_EB_RIN_SCS!V130)*(10^6)</f>
        <v>0</v>
      </c>
      <c r="L74" s="2045">
        <f>([13]Output_EB_RIN_SCS!W130)*(10^6)</f>
        <v>0</v>
      </c>
      <c r="M74" s="2046">
        <f>([13]Output_EB_RIN_SCS!X130)*(10^6)</f>
        <v>0</v>
      </c>
      <c r="N74" s="2047">
        <f>([13]Output_EB_RIN_SCS!Y130)*(10^6)</f>
        <v>0</v>
      </c>
      <c r="O74" s="2047">
        <f>([13]Output_EB_RIN_SCS!Z130)*(10^6)</f>
        <v>0</v>
      </c>
      <c r="P74" s="2047">
        <f>([13]Output_EB_RIN_SCS!AA130)*(10^6)</f>
        <v>0</v>
      </c>
      <c r="Q74" s="2045">
        <f>([13]Output_EB_RIN_SCS!AB130)*(10^6)</f>
        <v>0</v>
      </c>
      <c r="R74" s="1287"/>
      <c r="S74" s="2044">
        <f>([13]Output_EB_RIN_ACS!V130)*(10^6)</f>
        <v>12056969.644633232</v>
      </c>
      <c r="T74" s="2045">
        <f>([13]Output_EB_RIN_ACS!W130)*(10^6)</f>
        <v>12673417.881085167</v>
      </c>
      <c r="U74" s="2046">
        <f>([13]Output_EB_RIN_ACS!X130)*(10^6)</f>
        <v>16139741.751973368</v>
      </c>
      <c r="V74" s="2047">
        <f>([13]Output_EB_RIN_ACS!Y130)*(10^6)</f>
        <v>22368441.128585707</v>
      </c>
      <c r="W74" s="2047">
        <f>([13]Output_EB_RIN_ACS!Z130)*(10^6)</f>
        <v>25142529.87437642</v>
      </c>
      <c r="X74" s="2047">
        <f>([13]Output_EB_RIN_ACS!AA130)*(10^6)</f>
        <v>27808325.683968585</v>
      </c>
      <c r="Y74" s="2045">
        <f>([13]Output_EB_RIN_ACS!AB130)*(10^6)</f>
        <v>34345698.42950508</v>
      </c>
      <c r="Z74" s="1203"/>
      <c r="AA74" s="1203"/>
      <c r="AB74" s="1203"/>
      <c r="AC74" s="1203"/>
      <c r="AD74" s="1203"/>
      <c r="AG74" s="1203"/>
      <c r="AH74" s="1203"/>
      <c r="AI74" s="1203"/>
      <c r="AJ74" s="1203"/>
      <c r="AK74" s="1203"/>
      <c r="AL74" s="1203"/>
      <c r="AM74" s="1203"/>
      <c r="AN74" s="1203"/>
      <c r="AO74" s="1203"/>
    </row>
    <row r="75" spans="1:41" ht="12.3" outlineLevel="2" x14ac:dyDescent="0.35">
      <c r="A75" s="1306" t="s">
        <v>1276</v>
      </c>
      <c r="B75" s="1796" t="s">
        <v>1216</v>
      </c>
      <c r="C75" s="2048">
        <f>([13]Output_EB_RIN_NS!V131)*(10^6)</f>
        <v>0</v>
      </c>
      <c r="D75" s="2037">
        <f>([13]Output_EB_RIN_NS!W131)*(10^6)</f>
        <v>0</v>
      </c>
      <c r="E75" s="2033">
        <f>([13]Output_EB_RIN_NS!X131)*(10^6)</f>
        <v>0</v>
      </c>
      <c r="F75" s="2035">
        <f>([13]Output_EB_RIN_NS!Y131)*(10^6)</f>
        <v>0</v>
      </c>
      <c r="G75" s="2035">
        <f>([13]Output_EB_RIN_NS!Z131)*(10^6)</f>
        <v>0</v>
      </c>
      <c r="H75" s="2035">
        <f>([13]Output_EB_RIN_NS!AA131)*(10^6)</f>
        <v>0</v>
      </c>
      <c r="I75" s="2037">
        <f>([13]Output_EB_RIN_NS!AB131)*(10^6)</f>
        <v>0</v>
      </c>
      <c r="J75" s="1285"/>
      <c r="K75" s="2048">
        <f>([13]Output_EB_RIN_SCS!V131)*(10^6)</f>
        <v>0</v>
      </c>
      <c r="L75" s="2037">
        <f>([13]Output_EB_RIN_SCS!W131)*(10^6)</f>
        <v>0</v>
      </c>
      <c r="M75" s="2033">
        <f>([13]Output_EB_RIN_SCS!X131)*(10^6)</f>
        <v>0</v>
      </c>
      <c r="N75" s="2035">
        <f>([13]Output_EB_RIN_SCS!Y131)*(10^6)</f>
        <v>0</v>
      </c>
      <c r="O75" s="2035">
        <f>([13]Output_EB_RIN_SCS!Z131)*(10^6)</f>
        <v>0</v>
      </c>
      <c r="P75" s="2035">
        <f>([13]Output_EB_RIN_SCS!AA131)*(10^6)</f>
        <v>0</v>
      </c>
      <c r="Q75" s="2037">
        <f>([13]Output_EB_RIN_SCS!AB131)*(10^6)</f>
        <v>0</v>
      </c>
      <c r="R75" s="1284"/>
      <c r="S75" s="2048">
        <f>([13]Output_EB_RIN_ACS!V131)*(10^6)</f>
        <v>292366.40137996164</v>
      </c>
      <c r="T75" s="2037">
        <f>([13]Output_EB_RIN_ACS!W131)*(10^6)</f>
        <v>307314.49844253482</v>
      </c>
      <c r="U75" s="2033">
        <f>([13]Output_EB_RIN_ACS!X131)*(10^6)</f>
        <v>391368.5075359508</v>
      </c>
      <c r="V75" s="2035">
        <f>([13]Output_EB_RIN_ACS!Y131)*(10^6)</f>
        <v>542406.66021375486</v>
      </c>
      <c r="W75" s="2035">
        <f>([13]Output_EB_RIN_ACS!Z131)*(10^6)</f>
        <v>609674.8351880936</v>
      </c>
      <c r="X75" s="2035">
        <f>([13]Output_EB_RIN_ACS!AA131)*(10^6)</f>
        <v>674317.04219664843</v>
      </c>
      <c r="Y75" s="2037">
        <f>([13]Output_EB_RIN_ACS!AB131)*(10^6)</f>
        <v>832840.13717206789</v>
      </c>
      <c r="Z75" s="1203"/>
      <c r="AA75" s="1203"/>
      <c r="AB75" s="1203"/>
      <c r="AC75" s="1203"/>
      <c r="AD75" s="1203"/>
      <c r="AE75" s="1203"/>
      <c r="AF75" s="1203"/>
      <c r="AG75" s="1203"/>
      <c r="AH75" s="1203"/>
      <c r="AI75" s="1203"/>
      <c r="AJ75" s="1203"/>
      <c r="AK75" s="1203"/>
      <c r="AL75" s="1203"/>
      <c r="AM75" s="1203"/>
      <c r="AN75" s="1203"/>
      <c r="AO75" s="1203"/>
    </row>
    <row r="76" spans="1:41" ht="12.3" outlineLevel="2" x14ac:dyDescent="0.35">
      <c r="A76" s="1306" t="s">
        <v>1277</v>
      </c>
      <c r="B76" s="1796" t="s">
        <v>1218</v>
      </c>
      <c r="C76" s="2048">
        <f>([13]Output_EB_RIN_NS!V132)*(10^6)</f>
        <v>0</v>
      </c>
      <c r="D76" s="2037">
        <f>([13]Output_EB_RIN_NS!W132)*(10^6)</f>
        <v>0</v>
      </c>
      <c r="E76" s="2033">
        <f>([13]Output_EB_RIN_NS!X132)*(10^6)</f>
        <v>0</v>
      </c>
      <c r="F76" s="2035">
        <f>([13]Output_EB_RIN_NS!Y132)*(10^6)</f>
        <v>0</v>
      </c>
      <c r="G76" s="2035">
        <f>([13]Output_EB_RIN_NS!Z132)*(10^6)</f>
        <v>0</v>
      </c>
      <c r="H76" s="2035">
        <f>([13]Output_EB_RIN_NS!AA132)*(10^6)</f>
        <v>0</v>
      </c>
      <c r="I76" s="2037">
        <f>([13]Output_EB_RIN_NS!AB132)*(10^6)</f>
        <v>0</v>
      </c>
      <c r="J76" s="1314"/>
      <c r="K76" s="2048">
        <f>([13]Output_EB_RIN_SCS!V132)*(10^6)</f>
        <v>0</v>
      </c>
      <c r="L76" s="2037">
        <f>([13]Output_EB_RIN_SCS!W132)*(10^6)</f>
        <v>0</v>
      </c>
      <c r="M76" s="2033">
        <f>([13]Output_EB_RIN_SCS!X132)*(10^6)</f>
        <v>0</v>
      </c>
      <c r="N76" s="2035">
        <f>([13]Output_EB_RIN_SCS!Y132)*(10^6)</f>
        <v>0</v>
      </c>
      <c r="O76" s="2035">
        <f>([13]Output_EB_RIN_SCS!Z132)*(10^6)</f>
        <v>0</v>
      </c>
      <c r="P76" s="2035">
        <f>([13]Output_EB_RIN_SCS!AA132)*(10^6)</f>
        <v>0</v>
      </c>
      <c r="Q76" s="2037">
        <f>([13]Output_EB_RIN_SCS!AB132)*(10^6)</f>
        <v>0</v>
      </c>
      <c r="R76" s="1284"/>
      <c r="S76" s="2048">
        <f>([13]Output_EB_RIN_ACS!V132)*(10^6)</f>
        <v>-1672405.5547019285</v>
      </c>
      <c r="T76" s="2037">
        <f>([13]Output_EB_RIN_ACS!W132)*(10^6)</f>
        <v>-1887713.7562340684</v>
      </c>
      <c r="U76" s="2033">
        <f>([13]Output_EB_RIN_ACS!X132)*(10^6)</f>
        <v>-1118078.7667441377</v>
      </c>
      <c r="V76" s="2035">
        <f>([13]Output_EB_RIN_ACS!Y132)*(10^6)</f>
        <v>-1694414.8201706754</v>
      </c>
      <c r="W76" s="2035">
        <f>([13]Output_EB_RIN_ACS!Z132)*(10^6)</f>
        <v>-2013902.3796582557</v>
      </c>
      <c r="X76" s="2035">
        <f>([13]Output_EB_RIN_ACS!AA132)*(10^6)</f>
        <v>-2345055.7441361039</v>
      </c>
      <c r="Y76" s="2037">
        <f>([13]Output_EB_RIN_ACS!AB132)*(10^6)</f>
        <v>-2983547.1576561946</v>
      </c>
      <c r="Z76" s="1203"/>
      <c r="AA76" s="1203"/>
      <c r="AB76" s="1203"/>
      <c r="AC76" s="1203"/>
      <c r="AD76" s="1203"/>
      <c r="AE76" s="1203"/>
      <c r="AF76" s="1203"/>
      <c r="AG76" s="1203"/>
      <c r="AH76" s="1203"/>
      <c r="AI76" s="1203"/>
      <c r="AJ76" s="1203"/>
      <c r="AK76" s="1203"/>
      <c r="AL76" s="1203"/>
      <c r="AM76" s="1203"/>
      <c r="AN76" s="1203"/>
      <c r="AO76" s="1203"/>
    </row>
    <row r="77" spans="1:41" ht="12.3" outlineLevel="2" x14ac:dyDescent="0.35">
      <c r="A77" s="1306" t="s">
        <v>1278</v>
      </c>
      <c r="B77" s="1796" t="s">
        <v>1220</v>
      </c>
      <c r="C77" s="2048">
        <f>([13]Output_EB_RIN_NS!V133)*(10^6)</f>
        <v>0</v>
      </c>
      <c r="D77" s="2037">
        <f>([13]Output_EB_RIN_NS!W133)*(10^6)</f>
        <v>0</v>
      </c>
      <c r="E77" s="2033">
        <f>([13]Output_EB_RIN_NS!X133)*(10^6)</f>
        <v>0</v>
      </c>
      <c r="F77" s="2035">
        <f>([13]Output_EB_RIN_NS!Y133)*(10^6)</f>
        <v>0</v>
      </c>
      <c r="G77" s="2035">
        <f>([13]Output_EB_RIN_NS!Z133)*(10^6)</f>
        <v>0</v>
      </c>
      <c r="H77" s="2035">
        <f>([13]Output_EB_RIN_NS!AA133)*(10^6)</f>
        <v>0</v>
      </c>
      <c r="I77" s="2037">
        <f>([13]Output_EB_RIN_NS!AB133)*(10^6)</f>
        <v>0</v>
      </c>
      <c r="J77" s="1285"/>
      <c r="K77" s="2048">
        <f>([13]Output_EB_RIN_SCS!V133)*(10^6)</f>
        <v>0</v>
      </c>
      <c r="L77" s="2037">
        <f>([13]Output_EB_RIN_SCS!W133)*(10^6)</f>
        <v>0</v>
      </c>
      <c r="M77" s="2033">
        <f>([13]Output_EB_RIN_SCS!X133)*(10^6)</f>
        <v>0</v>
      </c>
      <c r="N77" s="2035">
        <f>([13]Output_EB_RIN_SCS!Y133)*(10^6)</f>
        <v>0</v>
      </c>
      <c r="O77" s="2035">
        <f>([13]Output_EB_RIN_SCS!Z133)*(10^6)</f>
        <v>0</v>
      </c>
      <c r="P77" s="2035">
        <f>([13]Output_EB_RIN_SCS!AA133)*(10^6)</f>
        <v>0</v>
      </c>
      <c r="Q77" s="2037">
        <f>([13]Output_EB_RIN_SCS!AB133)*(10^6)</f>
        <v>0</v>
      </c>
      <c r="R77" s="1287"/>
      <c r="S77" s="2048">
        <f>([13]Output_EB_RIN_ACS!V133)*(10^6)</f>
        <v>1996487.3897739025</v>
      </c>
      <c r="T77" s="2037">
        <f>([13]Output_EB_RIN_ACS!W133)*(10^6)</f>
        <v>5046723.1286797374</v>
      </c>
      <c r="U77" s="2033">
        <f>([13]Output_EB_RIN_ACS!X133)*(10^6)</f>
        <v>6955409.6358205276</v>
      </c>
      <c r="V77" s="2035">
        <f>([13]Output_EB_RIN_ACS!Y133)*(10^6)</f>
        <v>3926096.9057476325</v>
      </c>
      <c r="W77" s="2035">
        <f>([13]Output_EB_RIN_ACS!Z133)*(10^6)</f>
        <v>4070023.3540623263</v>
      </c>
      <c r="X77" s="2035">
        <f>([13]Output_EB_RIN_ACS!AA133)*(10^6)</f>
        <v>8208111.4474759428</v>
      </c>
      <c r="Y77" s="2037">
        <f>([13]Output_EB_RIN_ACS!AB133)*(10^6)</f>
        <v>4152364.5664559733</v>
      </c>
      <c r="Z77" s="1203"/>
      <c r="AA77" s="1203"/>
      <c r="AB77" s="1203"/>
      <c r="AC77" s="1203"/>
      <c r="AD77" s="1203"/>
      <c r="AE77" s="1203"/>
      <c r="AF77" s="1203"/>
      <c r="AG77" s="1203"/>
      <c r="AH77" s="1203"/>
      <c r="AI77" s="1203"/>
      <c r="AJ77" s="1203"/>
      <c r="AK77" s="1203"/>
      <c r="AL77" s="1203"/>
      <c r="AM77" s="1203"/>
      <c r="AN77" s="1203"/>
      <c r="AO77" s="1203"/>
    </row>
    <row r="78" spans="1:41" ht="12.3" outlineLevel="2" x14ac:dyDescent="0.35">
      <c r="A78" s="1306" t="s">
        <v>1279</v>
      </c>
      <c r="B78" s="1796" t="s">
        <v>1222</v>
      </c>
      <c r="C78" s="2048">
        <f>([13]Output_EB_RIN_NS!V134)*(10^6)</f>
        <v>0</v>
      </c>
      <c r="D78" s="2037">
        <f>([13]Output_EB_RIN_NS!W134)*(10^6)</f>
        <v>0</v>
      </c>
      <c r="E78" s="2033">
        <f>([13]Output_EB_RIN_NS!X134)*(10^6)</f>
        <v>0</v>
      </c>
      <c r="F78" s="2035">
        <f>([13]Output_EB_RIN_NS!Y134)*(10^6)</f>
        <v>0</v>
      </c>
      <c r="G78" s="2035">
        <f>([13]Output_EB_RIN_NS!Z134)*(10^6)</f>
        <v>0</v>
      </c>
      <c r="H78" s="2035">
        <f>([13]Output_EB_RIN_NS!AA134)*(10^6)</f>
        <v>0</v>
      </c>
      <c r="I78" s="2037">
        <f>([13]Output_EB_RIN_NS!AB134)*(10^6)</f>
        <v>0</v>
      </c>
      <c r="J78" s="1312"/>
      <c r="K78" s="2048">
        <f>([13]Output_EB_RIN_SCS!V134)*(10^6)</f>
        <v>0</v>
      </c>
      <c r="L78" s="2037">
        <f>([13]Output_EB_RIN_SCS!W134)*(10^6)</f>
        <v>0</v>
      </c>
      <c r="M78" s="2033">
        <f>([13]Output_EB_RIN_SCS!X134)*(10^6)</f>
        <v>0</v>
      </c>
      <c r="N78" s="2035">
        <f>([13]Output_EB_RIN_SCS!Y134)*(10^6)</f>
        <v>0</v>
      </c>
      <c r="O78" s="2035">
        <f>([13]Output_EB_RIN_SCS!Z134)*(10^6)</f>
        <v>0</v>
      </c>
      <c r="P78" s="2035">
        <f>([13]Output_EB_RIN_SCS!AA134)*(10^6)</f>
        <v>0</v>
      </c>
      <c r="Q78" s="2037">
        <f>([13]Output_EB_RIN_SCS!AB134)*(10^6)</f>
        <v>0</v>
      </c>
      <c r="R78" s="1287"/>
      <c r="S78" s="2048">
        <f>([13]Output_EB_RIN_ACS!V134)*(10^6)</f>
        <v>0</v>
      </c>
      <c r="T78" s="2037">
        <f>([13]Output_EB_RIN_ACS!W134)*(10^6)</f>
        <v>0</v>
      </c>
      <c r="U78" s="2033">
        <f>([13]Output_EB_RIN_ACS!X134)*(10^6)</f>
        <v>0</v>
      </c>
      <c r="V78" s="2035">
        <f>([13]Output_EB_RIN_ACS!Y134)*(10^6)</f>
        <v>0</v>
      </c>
      <c r="W78" s="2035">
        <f>([13]Output_EB_RIN_ACS!Z134)*(10^6)</f>
        <v>0</v>
      </c>
      <c r="X78" s="2035">
        <f>([13]Output_EB_RIN_ACS!AA134)*(10^6)</f>
        <v>0</v>
      </c>
      <c r="Y78" s="2037">
        <f>([13]Output_EB_RIN_ACS!AB134)*(10^6)</f>
        <v>0</v>
      </c>
      <c r="Z78" s="1203"/>
      <c r="AA78" s="1203"/>
      <c r="AB78" s="1203"/>
      <c r="AC78" s="1203"/>
      <c r="AD78" s="1203"/>
      <c r="AE78" s="1203"/>
      <c r="AF78" s="1203"/>
      <c r="AG78" s="1203"/>
      <c r="AH78" s="1203"/>
      <c r="AI78" s="1203"/>
      <c r="AJ78" s="1203"/>
      <c r="AK78" s="1203"/>
      <c r="AL78" s="1203"/>
      <c r="AM78" s="1203"/>
      <c r="AN78" s="1203"/>
      <c r="AO78" s="1203"/>
    </row>
    <row r="79" spans="1:41" ht="12.6" outlineLevel="2" thickBot="1" x14ac:dyDescent="0.4">
      <c r="A79" s="1306" t="s">
        <v>1280</v>
      </c>
      <c r="B79" s="1667" t="s">
        <v>1224</v>
      </c>
      <c r="C79" s="2049">
        <f>SUM(C74:C78)</f>
        <v>0</v>
      </c>
      <c r="D79" s="2050">
        <f t="shared" ref="D79:I79" si="34">SUM(D74:D78)</f>
        <v>0</v>
      </c>
      <c r="E79" s="2051">
        <f t="shared" si="34"/>
        <v>0</v>
      </c>
      <c r="F79" s="2052">
        <f t="shared" si="34"/>
        <v>0</v>
      </c>
      <c r="G79" s="2052">
        <f t="shared" si="34"/>
        <v>0</v>
      </c>
      <c r="H79" s="2052">
        <f t="shared" si="34"/>
        <v>0</v>
      </c>
      <c r="I79" s="2050">
        <f t="shared" si="34"/>
        <v>0</v>
      </c>
      <c r="J79" s="1312"/>
      <c r="K79" s="2049">
        <f>SUM(K74:K78)</f>
        <v>0</v>
      </c>
      <c r="L79" s="2050">
        <f t="shared" ref="L79:Q79" si="35">SUM(L74:L78)</f>
        <v>0</v>
      </c>
      <c r="M79" s="2051">
        <f t="shared" si="35"/>
        <v>0</v>
      </c>
      <c r="N79" s="2052">
        <f t="shared" si="35"/>
        <v>0</v>
      </c>
      <c r="O79" s="2052">
        <f t="shared" si="35"/>
        <v>0</v>
      </c>
      <c r="P79" s="2052">
        <f t="shared" si="35"/>
        <v>0</v>
      </c>
      <c r="Q79" s="2050">
        <f t="shared" si="35"/>
        <v>0</v>
      </c>
      <c r="R79" s="1287"/>
      <c r="S79" s="2049">
        <f>SUM(S74:S78)</f>
        <v>12673417.881085169</v>
      </c>
      <c r="T79" s="2050">
        <f t="shared" ref="T79:Y79" si="36">SUM(T74:T78)</f>
        <v>16139741.75197337</v>
      </c>
      <c r="U79" s="2051">
        <f t="shared" si="36"/>
        <v>22368441.128585707</v>
      </c>
      <c r="V79" s="2052">
        <f t="shared" si="36"/>
        <v>25142529.87437642</v>
      </c>
      <c r="W79" s="2052">
        <f t="shared" si="36"/>
        <v>27808325.683968585</v>
      </c>
      <c r="X79" s="2052">
        <f t="shared" si="36"/>
        <v>34345698.429505073</v>
      </c>
      <c r="Y79" s="2050">
        <f t="shared" si="36"/>
        <v>36347355.975476928</v>
      </c>
      <c r="Z79" s="1203"/>
      <c r="AA79" s="1203"/>
      <c r="AB79" s="1203"/>
      <c r="AC79" s="1203"/>
      <c r="AD79" s="1203"/>
      <c r="AE79" s="1203"/>
      <c r="AF79" s="1203"/>
      <c r="AG79" s="1203"/>
      <c r="AH79" s="1203"/>
      <c r="AI79" s="1203"/>
      <c r="AJ79" s="1203"/>
      <c r="AK79" s="1203"/>
      <c r="AL79" s="1203"/>
      <c r="AM79" s="1203"/>
      <c r="AN79" s="1203"/>
      <c r="AO79" s="1203"/>
    </row>
    <row r="80" spans="1:41" ht="20.100000000000001" customHeight="1" outlineLevel="1" thickBot="1" x14ac:dyDescent="0.4">
      <c r="A80" s="70">
        <f>IF(SUM($C80:$Y80)&gt;0,1,0)</f>
        <v>0</v>
      </c>
      <c r="B80" s="1313" t="s">
        <v>1281</v>
      </c>
      <c r="C80" s="70">
        <f>IF(OR(ISERROR(SUM(C79)),ROUND(C79-[13]Output_EB_RIN_NS!V136*10^6,4)&lt;&gt;0),1,0)</f>
        <v>0</v>
      </c>
      <c r="D80" s="70">
        <f>IF(OR(ISERROR(SUM(D79)),ROUND(D79-[13]Output_EB_RIN_NS!W136*10^6,4)&lt;&gt;0),1,0)</f>
        <v>0</v>
      </c>
      <c r="E80" s="70">
        <f>IF(OR(ISERROR(SUM(E79)),ROUND(E79-[13]Output_EB_RIN_NS!X136*10^6,4)&lt;&gt;0),1,0)</f>
        <v>0</v>
      </c>
      <c r="F80" s="70">
        <f>IF(OR(ISERROR(SUM(F79)),ROUND(F79-[13]Output_EB_RIN_NS!Y136*10^6,4)&lt;&gt;0),1,0)</f>
        <v>0</v>
      </c>
      <c r="G80" s="70">
        <f>IF(OR(ISERROR(SUM(G79)),ROUND(G79-[13]Output_EB_RIN_NS!Z136*10^6,4)&lt;&gt;0),1,0)</f>
        <v>0</v>
      </c>
      <c r="H80" s="70">
        <f>IF(OR(ISERROR(SUM(H79)),ROUND(H79-[13]Output_EB_RIN_NS!AA136*10^6,4)&lt;&gt;0),1,0)</f>
        <v>0</v>
      </c>
      <c r="I80" s="70">
        <f>IF(OR(ISERROR(SUM(I79)),ROUND(I79-[13]Output_EB_RIN_NS!AB136*10^6,4)&lt;&gt;0),1,0)</f>
        <v>0</v>
      </c>
      <c r="J80" s="270"/>
      <c r="K80" s="70">
        <f>IF(OR(ISERROR(SUM(K79)),ROUND(K79-[13]Output_EB_RIN_SCS!V136*10^6,4)&lt;&gt;0),1,0)</f>
        <v>0</v>
      </c>
      <c r="L80" s="70">
        <f>IF(OR(ISERROR(SUM(L79)),ROUND(L79-[13]Output_EB_RIN_SCS!W136*10^6,4)&lt;&gt;0),1,0)</f>
        <v>0</v>
      </c>
      <c r="M80" s="70">
        <f>IF(OR(ISERROR(SUM(M79)),ROUND(M79-[13]Output_EB_RIN_SCS!X136*10^6,4)&lt;&gt;0),1,0)</f>
        <v>0</v>
      </c>
      <c r="N80" s="70">
        <f>IF(OR(ISERROR(SUM(N79)),ROUND(N79-[13]Output_EB_RIN_SCS!Y136*10^6,4)&lt;&gt;0),1,0)</f>
        <v>0</v>
      </c>
      <c r="O80" s="70">
        <f>IF(OR(ISERROR(SUM(O79)),ROUND(O79-[13]Output_EB_RIN_SCS!Z136*10^6,4)&lt;&gt;0),1,0)</f>
        <v>0</v>
      </c>
      <c r="P80" s="70">
        <f>IF(OR(ISERROR(SUM(P79)),ROUND(P79-[13]Output_EB_RIN_SCS!AA136*10^6,4)&lt;&gt;0),1,0)</f>
        <v>0</v>
      </c>
      <c r="Q80" s="70">
        <f>IF(OR(ISERROR(SUM(Q79)),ROUND(Q79-[13]Output_EB_RIN_SCS!AB136*10^6,4)&lt;&gt;0),1,0)</f>
        <v>0</v>
      </c>
      <c r="R80" s="270"/>
      <c r="S80" s="70">
        <f>IF(OR(ISERROR(SUM(S79)),ROUND(S79-[13]Output_EB_RIN_ACS!V136*10^6,4)&lt;&gt;0),1,0)</f>
        <v>0</v>
      </c>
      <c r="T80" s="70">
        <f>IF(OR(ISERROR(SUM(T79)),ROUND(T79-[13]Output_EB_RIN_ACS!W136*10^6,4)&lt;&gt;0),1,0)</f>
        <v>0</v>
      </c>
      <c r="U80" s="70">
        <f>IF(OR(ISERROR(SUM(U79)),ROUND(U79-[13]Output_EB_RIN_ACS!X136*10^6,4)&lt;&gt;0),1,0)</f>
        <v>0</v>
      </c>
      <c r="V80" s="70">
        <f>IF(OR(ISERROR(SUM(V79)),ROUND(V79-[13]Output_EB_RIN_ACS!Y136*10^6,4)&lt;&gt;0),1,0)</f>
        <v>0</v>
      </c>
      <c r="W80" s="70">
        <f>IF(OR(ISERROR(SUM(W79)),ROUND(W79-[13]Output_EB_RIN_ACS!Z136*10^6,4)&lt;&gt;0),1,0)</f>
        <v>0</v>
      </c>
      <c r="X80" s="70">
        <f>IF(OR(ISERROR(SUM(X79)),ROUND(X79-[13]Output_EB_RIN_ACS!AA136*10^6,4)&lt;&gt;0),1,0)</f>
        <v>0</v>
      </c>
      <c r="Y80" s="70">
        <f>IF(OR(ISERROR(SUM(Y79)),ROUND(Y79-[13]Output_EB_RIN_ACS!AB136*10^6,4)&lt;&gt;0),1,0)</f>
        <v>0</v>
      </c>
      <c r="AA80" s="1203"/>
      <c r="AB80" s="1203"/>
      <c r="AC80" s="1203"/>
      <c r="AD80" s="1203"/>
      <c r="AE80" s="1203"/>
      <c r="AF80" s="1203"/>
      <c r="AG80" s="1203"/>
      <c r="AH80" s="1203"/>
      <c r="AI80" s="1203"/>
      <c r="AJ80" s="1203"/>
      <c r="AK80" s="1203"/>
      <c r="AL80" s="1203"/>
      <c r="AM80" s="1203"/>
      <c r="AN80" s="1203"/>
      <c r="AO80" s="1203"/>
    </row>
    <row r="81" spans="1:41" ht="12.3" outlineLevel="2" x14ac:dyDescent="0.35">
      <c r="A81" s="1306" t="s">
        <v>1282</v>
      </c>
      <c r="B81" s="1665" t="s">
        <v>1214</v>
      </c>
      <c r="C81" s="2044">
        <f>([13]Output_EB_RIN_NS!V144)*(10^6)</f>
        <v>4875107.9789943798</v>
      </c>
      <c r="D81" s="2045">
        <f>([13]Output_EB_RIN_NS!W144)*(10^6)</f>
        <v>9133319.725131195</v>
      </c>
      <c r="E81" s="2046">
        <f>([13]Output_EB_RIN_NS!X144)*(10^6)</f>
        <v>25081416.738636822</v>
      </c>
      <c r="F81" s="2047">
        <f>([13]Output_EB_RIN_NS!Y144)*(10^6)</f>
        <v>43239454.071347162</v>
      </c>
      <c r="G81" s="2047">
        <f>([13]Output_EB_RIN_NS!Z144)*(10^6)</f>
        <v>52905082.065824583</v>
      </c>
      <c r="H81" s="2047">
        <f>([13]Output_EB_RIN_NS!AA144)*(10^6)</f>
        <v>66233970.334572025</v>
      </c>
      <c r="I81" s="2045">
        <f>([13]Output_EB_RIN_NS!AB144)*(10^6)</f>
        <v>69043729.499132574</v>
      </c>
      <c r="J81" s="1285"/>
      <c r="K81" s="2044">
        <f>([13]Output_EB_RIN_SCS!V144)*(10^6)</f>
        <v>4875107.9789943798</v>
      </c>
      <c r="L81" s="2045">
        <f>([13]Output_EB_RIN_SCS!W144)*(10^6)</f>
        <v>9133319.725131195</v>
      </c>
      <c r="M81" s="2046">
        <f>([13]Output_EB_RIN_SCS!X144)*(10^6)</f>
        <v>25081416.738636822</v>
      </c>
      <c r="N81" s="2047">
        <f>([13]Output_EB_RIN_SCS!Y144)*(10^6)</f>
        <v>43239454.071347162</v>
      </c>
      <c r="O81" s="2047">
        <f>([13]Output_EB_RIN_SCS!Z144)*(10^6)</f>
        <v>52905082.065824583</v>
      </c>
      <c r="P81" s="2047">
        <f>([13]Output_EB_RIN_SCS!AA144)*(10^6)</f>
        <v>66233970.334572025</v>
      </c>
      <c r="Q81" s="2045">
        <f>([13]Output_EB_RIN_SCS!AB144)*(10^6)</f>
        <v>69043729.499132574</v>
      </c>
      <c r="R81" s="1287"/>
      <c r="S81" s="2044">
        <f>([13]Output_EB_RIN_ACS!V144)*(10^6)</f>
        <v>277494.7445078608</v>
      </c>
      <c r="T81" s="2045">
        <f>([13]Output_EB_RIN_ACS!W144)*(10^6)</f>
        <v>291682.48412390053</v>
      </c>
      <c r="U81" s="2046">
        <f>([13]Output_EB_RIN_ACS!X144)*(10^6)</f>
        <v>371460.95958533406</v>
      </c>
      <c r="V81" s="2047">
        <f>([13]Output_EB_RIN_ACS!Y144)*(10^6)</f>
        <v>514816.32938994071</v>
      </c>
      <c r="W81" s="2047">
        <f>([13]Output_EB_RIN_ACS!Z144)*(10^6)</f>
        <v>578662.80743908929</v>
      </c>
      <c r="X81" s="2047">
        <f>([13]Output_EB_RIN_ACS!AA144)*(10^6)</f>
        <v>640016.89133380796</v>
      </c>
      <c r="Y81" s="2045">
        <f>([13]Output_EB_RIN_ACS!AB144)*(10^6)</f>
        <v>790476.47058494948</v>
      </c>
      <c r="Z81" s="1203"/>
      <c r="AA81" s="1203"/>
      <c r="AB81" s="1203"/>
      <c r="AC81" s="1203"/>
      <c r="AD81" s="1203"/>
      <c r="AG81" s="1203"/>
      <c r="AH81" s="1203"/>
      <c r="AI81" s="1203"/>
      <c r="AJ81" s="1203"/>
      <c r="AK81" s="1203"/>
      <c r="AL81" s="1203"/>
      <c r="AM81" s="1203"/>
      <c r="AN81" s="1203"/>
      <c r="AO81" s="1203"/>
    </row>
    <row r="82" spans="1:41" ht="12.3" outlineLevel="2" x14ac:dyDescent="0.35">
      <c r="A82" s="1306" t="s">
        <v>1283</v>
      </c>
      <c r="B82" s="1796" t="s">
        <v>1216</v>
      </c>
      <c r="C82" s="2048">
        <f>([13]Output_EB_RIN_NS!V145)*(10^6)</f>
        <v>118215.25791032892</v>
      </c>
      <c r="D82" s="2037">
        <f>([13]Output_EB_RIN_NS!W145)*(10^6)</f>
        <v>221471.55540677786</v>
      </c>
      <c r="E82" s="2033">
        <f>([13]Output_EB_RIN_NS!X145)*(10^6)</f>
        <v>608192.91824711615</v>
      </c>
      <c r="F82" s="2035">
        <f>([13]Output_EB_RIN_NS!Y145)*(10^6)</f>
        <v>1048502.5638346008</v>
      </c>
      <c r="G82" s="2035">
        <f>([13]Output_EB_RIN_NS!Z145)*(10^6)</f>
        <v>1282881.9275647434</v>
      </c>
      <c r="H82" s="2035">
        <f>([13]Output_EB_RIN_NS!AA145)*(10^6)</f>
        <v>1606090.7613253775</v>
      </c>
      <c r="I82" s="2037">
        <f>([13]Output_EB_RIN_NS!AB145)*(10^6)</f>
        <v>1674223.8992447047</v>
      </c>
      <c r="J82" s="1285"/>
      <c r="K82" s="2048">
        <f>([13]Output_EB_RIN_SCS!V145)*(10^6)</f>
        <v>118215.25791032892</v>
      </c>
      <c r="L82" s="2037">
        <f>([13]Output_EB_RIN_SCS!W145)*(10^6)</f>
        <v>221471.55540677786</v>
      </c>
      <c r="M82" s="2033">
        <f>([13]Output_EB_RIN_SCS!X145)*(10^6)</f>
        <v>608192.91824711615</v>
      </c>
      <c r="N82" s="2035">
        <f>([13]Output_EB_RIN_SCS!Y145)*(10^6)</f>
        <v>1048502.5638346008</v>
      </c>
      <c r="O82" s="2035">
        <f>([13]Output_EB_RIN_SCS!Z145)*(10^6)</f>
        <v>1282881.9275647434</v>
      </c>
      <c r="P82" s="2035">
        <f>([13]Output_EB_RIN_SCS!AA145)*(10^6)</f>
        <v>1606090.7613253775</v>
      </c>
      <c r="Q82" s="2037">
        <f>([13]Output_EB_RIN_SCS!AB145)*(10^6)</f>
        <v>1674223.8992447047</v>
      </c>
      <c r="R82" s="1284"/>
      <c r="S82" s="2048">
        <f>([13]Output_EB_RIN_ACS!V145)*(10^6)</f>
        <v>6728.8997355755637</v>
      </c>
      <c r="T82" s="2037">
        <f>([13]Output_EB_RIN_ACS!W145)*(10^6)</f>
        <v>7072.9346380026273</v>
      </c>
      <c r="U82" s="2033">
        <f>([13]Output_EB_RIN_ACS!X145)*(10^6)</f>
        <v>9007.46267163843</v>
      </c>
      <c r="V82" s="2035">
        <f>([13]Output_EB_RIN_ACS!Y145)*(10^6)</f>
        <v>12483.650704252612</v>
      </c>
      <c r="W82" s="2035">
        <f>([13]Output_EB_RIN_ACS!Z145)*(10^6)</f>
        <v>14031.847770198037</v>
      </c>
      <c r="X82" s="2035">
        <f>([13]Output_EB_RIN_ACS!AA145)*(10^6)</f>
        <v>15519.607401926698</v>
      </c>
      <c r="Y82" s="2037">
        <f>([13]Output_EB_RIN_ACS!AB145)*(10^6)</f>
        <v>19168.063609028439</v>
      </c>
      <c r="Z82" s="1203"/>
      <c r="AA82" s="1203"/>
      <c r="AB82" s="1203"/>
      <c r="AC82" s="1203"/>
      <c r="AD82" s="1203"/>
      <c r="AE82" s="1203"/>
      <c r="AF82" s="1203"/>
      <c r="AG82" s="1203"/>
      <c r="AH82" s="1203"/>
      <c r="AI82" s="1203"/>
      <c r="AJ82" s="1203"/>
      <c r="AK82" s="1203"/>
      <c r="AL82" s="1203"/>
      <c r="AM82" s="1203"/>
      <c r="AN82" s="1203"/>
      <c r="AO82" s="1203"/>
    </row>
    <row r="83" spans="1:41" ht="12.3" outlineLevel="2" x14ac:dyDescent="0.35">
      <c r="A83" s="1306" t="s">
        <v>1284</v>
      </c>
      <c r="B83" s="1796" t="s">
        <v>1218</v>
      </c>
      <c r="C83" s="2048">
        <f>([13]Output_EB_RIN_NS!V146)*(10^6)</f>
        <v>-467889.9526868189</v>
      </c>
      <c r="D83" s="2037">
        <f>([13]Output_EB_RIN_NS!W146)*(10^6)</f>
        <v>-503825.98056122073</v>
      </c>
      <c r="E83" s="2033">
        <f>([13]Output_EB_RIN_NS!X146)*(10^6)</f>
        <v>-4134073.3371536313</v>
      </c>
      <c r="F83" s="2035">
        <f>([13]Output_EB_RIN_NS!Y146)*(10^6)</f>
        <v>-5175282.4901651954</v>
      </c>
      <c r="G83" s="2035">
        <f>([13]Output_EB_RIN_NS!Z146)*(10^6)</f>
        <v>-6010893.343751967</v>
      </c>
      <c r="H83" s="2035">
        <f>([13]Output_EB_RIN_NS!AA146)*(10^6)</f>
        <v>-7701930.0231853509</v>
      </c>
      <c r="I83" s="2037">
        <f>([13]Output_EB_RIN_NS!AB146)*(10^6)</f>
        <v>-8643311.6174808107</v>
      </c>
      <c r="J83" s="1314"/>
      <c r="K83" s="2048">
        <f>([13]Output_EB_RIN_SCS!V146)*(10^6)</f>
        <v>-467889.9526868189</v>
      </c>
      <c r="L83" s="2037">
        <f>([13]Output_EB_RIN_SCS!W146)*(10^6)</f>
        <v>-503825.98056122073</v>
      </c>
      <c r="M83" s="2033">
        <f>([13]Output_EB_RIN_SCS!X146)*(10^6)</f>
        <v>-4134073.3371536313</v>
      </c>
      <c r="N83" s="2035">
        <f>([13]Output_EB_RIN_SCS!Y146)*(10^6)</f>
        <v>-5175282.4901651954</v>
      </c>
      <c r="O83" s="2035">
        <f>([13]Output_EB_RIN_SCS!Z146)*(10^6)</f>
        <v>-6010893.343751967</v>
      </c>
      <c r="P83" s="2035">
        <f>([13]Output_EB_RIN_SCS!AA146)*(10^6)</f>
        <v>-7701930.0231853509</v>
      </c>
      <c r="Q83" s="2037">
        <f>([13]Output_EB_RIN_SCS!AB146)*(10^6)</f>
        <v>-8643311.6174808107</v>
      </c>
      <c r="R83" s="1284"/>
      <c r="S83" s="2048">
        <f>([13]Output_EB_RIN_ACS!V146)*(10^6)</f>
        <v>-38490.911546925126</v>
      </c>
      <c r="T83" s="2037">
        <f>([13]Output_EB_RIN_ACS!W146)*(10^6)</f>
        <v>-43446.293880594894</v>
      </c>
      <c r="U83" s="2033">
        <f>([13]Output_EB_RIN_ACS!X146)*(10^6)</f>
        <v>-25732.915555230851</v>
      </c>
      <c r="V83" s="2035">
        <f>([13]Output_EB_RIN_ACS!Y146)*(10^6)</f>
        <v>-38997.461341613729</v>
      </c>
      <c r="W83" s="2035">
        <f>([13]Output_EB_RIN_ACS!Z146)*(10^6)</f>
        <v>-46350.562602253325</v>
      </c>
      <c r="X83" s="2035">
        <f>([13]Output_EB_RIN_ACS!AA146)*(10^6)</f>
        <v>-53972.155836470542</v>
      </c>
      <c r="Y83" s="2037">
        <f>([13]Output_EB_RIN_ACS!AB146)*(10^6)</f>
        <v>-68667.225732751293</v>
      </c>
      <c r="Z83" s="1203"/>
      <c r="AA83" s="1203"/>
      <c r="AB83" s="1203"/>
      <c r="AC83" s="1203"/>
      <c r="AD83" s="1203"/>
      <c r="AE83" s="1203"/>
      <c r="AF83" s="1203"/>
      <c r="AG83" s="1203"/>
      <c r="AH83" s="1203"/>
      <c r="AI83" s="1203"/>
      <c r="AJ83" s="1203"/>
      <c r="AK83" s="1203"/>
      <c r="AL83" s="1203"/>
      <c r="AM83" s="1203"/>
      <c r="AN83" s="1203"/>
      <c r="AO83" s="1203"/>
    </row>
    <row r="84" spans="1:41" ht="12.3" outlineLevel="2" x14ac:dyDescent="0.35">
      <c r="A84" s="1306" t="s">
        <v>1285</v>
      </c>
      <c r="B84" s="1796" t="s">
        <v>1220</v>
      </c>
      <c r="C84" s="2048">
        <f>([13]Output_EB_RIN_NS!V147)*(10^6)</f>
        <v>4607886.4409133056</v>
      </c>
      <c r="D84" s="2037">
        <f>([13]Output_EB_RIN_NS!W147)*(10^6)</f>
        <v>16230451.438660068</v>
      </c>
      <c r="E84" s="2033">
        <f>([13]Output_EB_RIN_NS!X147)*(10^6)</f>
        <v>21683917.751616854</v>
      </c>
      <c r="F84" s="2035">
        <f>([13]Output_EB_RIN_NS!Y147)*(10^6)</f>
        <v>13792407.920808021</v>
      </c>
      <c r="G84" s="2035">
        <f>([13]Output_EB_RIN_NS!Z147)*(10^6)</f>
        <v>18056899.684934657</v>
      </c>
      <c r="H84" s="2035">
        <f>([13]Output_EB_RIN_NS!AA147)*(10^6)</f>
        <v>8905598.426420521</v>
      </c>
      <c r="I84" s="2037">
        <f>([13]Output_EB_RIN_NS!AB147)*(10^6)</f>
        <v>8305262.8888635347</v>
      </c>
      <c r="J84" s="1285"/>
      <c r="K84" s="2048">
        <f>([13]Output_EB_RIN_SCS!V147)*(10^6)</f>
        <v>4607886.4409133056</v>
      </c>
      <c r="L84" s="2037">
        <f>([13]Output_EB_RIN_SCS!W147)*(10^6)</f>
        <v>16230451.438660068</v>
      </c>
      <c r="M84" s="2033">
        <f>([13]Output_EB_RIN_SCS!X147)*(10^6)</f>
        <v>21683917.751616854</v>
      </c>
      <c r="N84" s="2035">
        <f>([13]Output_EB_RIN_SCS!Y147)*(10^6)</f>
        <v>13792407.920808021</v>
      </c>
      <c r="O84" s="2035">
        <f>([13]Output_EB_RIN_SCS!Z147)*(10^6)</f>
        <v>18056899.684934657</v>
      </c>
      <c r="P84" s="2035">
        <f>([13]Output_EB_RIN_SCS!AA147)*(10^6)</f>
        <v>8905598.426420521</v>
      </c>
      <c r="Q84" s="2037">
        <f>([13]Output_EB_RIN_SCS!AB147)*(10^6)</f>
        <v>8305262.8888635347</v>
      </c>
      <c r="R84" s="1287"/>
      <c r="S84" s="2048">
        <f>([13]Output_EB_RIN_ACS!V147)*(10^6)</f>
        <v>45949.751427389281</v>
      </c>
      <c r="T84" s="2037">
        <f>([13]Output_EB_RIN_ACS!W147)*(10^6)</f>
        <v>116151.83470402579</v>
      </c>
      <c r="U84" s="2033">
        <f>([13]Output_EB_RIN_ACS!X147)*(10^6)</f>
        <v>160080.82268819906</v>
      </c>
      <c r="V84" s="2035">
        <f>([13]Output_EB_RIN_ACS!Y147)*(10^6)</f>
        <v>90360.288686509652</v>
      </c>
      <c r="W84" s="2035">
        <f>([13]Output_EB_RIN_ACS!Z147)*(10^6)</f>
        <v>93672.798726773981</v>
      </c>
      <c r="X84" s="2035">
        <f>([13]Output_EB_RIN_ACS!AA147)*(10^6)</f>
        <v>188912.12768568529</v>
      </c>
      <c r="Y84" s="2037">
        <f>([13]Output_EB_RIN_ACS!AB147)*(10^6)</f>
        <v>95567.90623463878</v>
      </c>
      <c r="Z84" s="1203"/>
      <c r="AA84" s="1203"/>
      <c r="AB84" s="1203"/>
      <c r="AC84" s="1203"/>
      <c r="AD84" s="1203"/>
      <c r="AE84" s="1203"/>
      <c r="AF84" s="1203"/>
      <c r="AG84" s="1203"/>
      <c r="AH84" s="1203"/>
      <c r="AI84" s="1203"/>
      <c r="AJ84" s="1203"/>
      <c r="AK84" s="1203"/>
      <c r="AL84" s="1203"/>
      <c r="AM84" s="1203"/>
      <c r="AN84" s="1203"/>
      <c r="AO84" s="1203"/>
    </row>
    <row r="85" spans="1:41" ht="12.3" outlineLevel="2" x14ac:dyDescent="0.35">
      <c r="A85" s="1306" t="s">
        <v>1286</v>
      </c>
      <c r="B85" s="1796" t="s">
        <v>1222</v>
      </c>
      <c r="C85" s="2048">
        <f>([13]Output_EB_RIN_NS!V148)*(10^6)</f>
        <v>0</v>
      </c>
      <c r="D85" s="2037">
        <f>([13]Output_EB_RIN_NS!W148)*(10^6)</f>
        <v>0</v>
      </c>
      <c r="E85" s="2033">
        <f>([13]Output_EB_RIN_NS!X148)*(10^6)</f>
        <v>0</v>
      </c>
      <c r="F85" s="2035">
        <f>([13]Output_EB_RIN_NS!Y148)*(10^6)</f>
        <v>0</v>
      </c>
      <c r="G85" s="2035">
        <f>([13]Output_EB_RIN_NS!Z148)*(10^6)</f>
        <v>0</v>
      </c>
      <c r="H85" s="2035">
        <f>([13]Output_EB_RIN_NS!AA148)*(10^6)</f>
        <v>0</v>
      </c>
      <c r="I85" s="2037">
        <f>([13]Output_EB_RIN_NS!AB148)*(10^6)</f>
        <v>0</v>
      </c>
      <c r="J85" s="1312"/>
      <c r="K85" s="2048">
        <f>([13]Output_EB_RIN_SCS!V148)*(10^6)</f>
        <v>0</v>
      </c>
      <c r="L85" s="2037">
        <f>([13]Output_EB_RIN_SCS!W148)*(10^6)</f>
        <v>0</v>
      </c>
      <c r="M85" s="2033">
        <f>([13]Output_EB_RIN_SCS!X148)*(10^6)</f>
        <v>0</v>
      </c>
      <c r="N85" s="2035">
        <f>([13]Output_EB_RIN_SCS!Y148)*(10^6)</f>
        <v>0</v>
      </c>
      <c r="O85" s="2035">
        <f>([13]Output_EB_RIN_SCS!Z148)*(10^6)</f>
        <v>0</v>
      </c>
      <c r="P85" s="2035">
        <f>([13]Output_EB_RIN_SCS!AA148)*(10^6)</f>
        <v>0</v>
      </c>
      <c r="Q85" s="2037">
        <f>([13]Output_EB_RIN_SCS!AB148)*(10^6)</f>
        <v>0</v>
      </c>
      <c r="R85" s="1287"/>
      <c r="S85" s="2048">
        <f>([13]Output_EB_RIN_ACS!V148)*(10^6)</f>
        <v>0</v>
      </c>
      <c r="T85" s="2037">
        <f>([13]Output_EB_RIN_ACS!W148)*(10^6)</f>
        <v>0</v>
      </c>
      <c r="U85" s="2033">
        <f>([13]Output_EB_RIN_ACS!X148)*(10^6)</f>
        <v>0</v>
      </c>
      <c r="V85" s="2035">
        <f>([13]Output_EB_RIN_ACS!Y148)*(10^6)</f>
        <v>0</v>
      </c>
      <c r="W85" s="2035">
        <f>([13]Output_EB_RIN_ACS!Z148)*(10^6)</f>
        <v>0</v>
      </c>
      <c r="X85" s="2035">
        <f>([13]Output_EB_RIN_ACS!AA148)*(10^6)</f>
        <v>0</v>
      </c>
      <c r="Y85" s="2037">
        <f>([13]Output_EB_RIN_ACS!AB148)*(10^6)</f>
        <v>0</v>
      </c>
      <c r="Z85" s="1203"/>
      <c r="AA85" s="1203"/>
      <c r="AB85" s="1203"/>
      <c r="AC85" s="1203"/>
      <c r="AD85" s="1203"/>
      <c r="AE85" s="1203"/>
      <c r="AF85" s="1203"/>
      <c r="AG85" s="1203"/>
      <c r="AH85" s="1203"/>
      <c r="AI85" s="1203"/>
      <c r="AJ85" s="1203"/>
      <c r="AK85" s="1203"/>
      <c r="AL85" s="1203"/>
      <c r="AM85" s="1203"/>
      <c r="AN85" s="1203"/>
      <c r="AO85" s="1203"/>
    </row>
    <row r="86" spans="1:41" ht="12.6" outlineLevel="2" thickBot="1" x14ac:dyDescent="0.4">
      <c r="A86" s="1306" t="s">
        <v>1287</v>
      </c>
      <c r="B86" s="1667" t="s">
        <v>1224</v>
      </c>
      <c r="C86" s="2049">
        <f>SUM(C81:C85)</f>
        <v>9133319.725131195</v>
      </c>
      <c r="D86" s="2050">
        <f t="shared" ref="D86:I86" si="37">SUM(D81:D85)</f>
        <v>25081416.738636822</v>
      </c>
      <c r="E86" s="2051">
        <f t="shared" si="37"/>
        <v>43239454.071347162</v>
      </c>
      <c r="F86" s="2052">
        <f t="shared" si="37"/>
        <v>52905082.065824583</v>
      </c>
      <c r="G86" s="2052">
        <f t="shared" si="37"/>
        <v>66233970.334572017</v>
      </c>
      <c r="H86" s="2052">
        <f t="shared" si="37"/>
        <v>69043729.499132574</v>
      </c>
      <c r="I86" s="2050">
        <f t="shared" si="37"/>
        <v>70379904.669760004</v>
      </c>
      <c r="J86" s="1312"/>
      <c r="K86" s="2049">
        <f>SUM(K81:K85)</f>
        <v>9133319.725131195</v>
      </c>
      <c r="L86" s="2050">
        <f t="shared" ref="L86:Q86" si="38">SUM(L81:L85)</f>
        <v>25081416.738636822</v>
      </c>
      <c r="M86" s="2051">
        <f t="shared" si="38"/>
        <v>43239454.071347162</v>
      </c>
      <c r="N86" s="2052">
        <f t="shared" si="38"/>
        <v>52905082.065824583</v>
      </c>
      <c r="O86" s="2052">
        <f t="shared" si="38"/>
        <v>66233970.334572017</v>
      </c>
      <c r="P86" s="2052">
        <f t="shared" si="38"/>
        <v>69043729.499132574</v>
      </c>
      <c r="Q86" s="2050">
        <f t="shared" si="38"/>
        <v>70379904.669760004</v>
      </c>
      <c r="R86" s="1287"/>
      <c r="S86" s="2049">
        <f>SUM(S81:S85)</f>
        <v>291682.48412390047</v>
      </c>
      <c r="T86" s="2050">
        <f t="shared" ref="T86:Y86" si="39">SUM(T81:T85)</f>
        <v>371460.95958533406</v>
      </c>
      <c r="U86" s="2051">
        <f t="shared" si="39"/>
        <v>514816.32938994066</v>
      </c>
      <c r="V86" s="2052">
        <f t="shared" si="39"/>
        <v>578662.80743908929</v>
      </c>
      <c r="W86" s="2052">
        <f t="shared" si="39"/>
        <v>640016.89133380796</v>
      </c>
      <c r="X86" s="2052">
        <f t="shared" si="39"/>
        <v>790476.47058494936</v>
      </c>
      <c r="Y86" s="2050">
        <f t="shared" si="39"/>
        <v>836545.2146958654</v>
      </c>
      <c r="Z86" s="1203"/>
      <c r="AA86" s="1203"/>
      <c r="AB86" s="1203"/>
      <c r="AC86" s="1203"/>
      <c r="AD86" s="1203"/>
      <c r="AE86" s="1203"/>
      <c r="AF86" s="1203"/>
      <c r="AG86" s="1203"/>
      <c r="AH86" s="1203"/>
      <c r="AI86" s="1203"/>
      <c r="AJ86" s="1203"/>
      <c r="AK86" s="1203"/>
      <c r="AL86" s="1203"/>
      <c r="AM86" s="1203"/>
      <c r="AN86" s="1203"/>
      <c r="AO86" s="1203"/>
    </row>
    <row r="87" spans="1:41" ht="20.100000000000001" customHeight="1" outlineLevel="1" thickBot="1" x14ac:dyDescent="0.4">
      <c r="A87" s="70">
        <f>IF(SUM($C87:$Y87)&gt;0,1,0)</f>
        <v>0</v>
      </c>
      <c r="B87" s="1313" t="s">
        <v>1288</v>
      </c>
      <c r="C87" s="70">
        <f>IF(OR(ISERROR(SUM(C86)),ROUND(C86-[13]Output_EB_RIN_NS!V150*10^6,4)&lt;&gt;0),1,0)</f>
        <v>0</v>
      </c>
      <c r="D87" s="70">
        <f>IF(OR(ISERROR(SUM(D86)),ROUND(D86-[13]Output_EB_RIN_NS!W150*10^6,4)&lt;&gt;0),1,0)</f>
        <v>0</v>
      </c>
      <c r="E87" s="70">
        <f>IF(OR(ISERROR(SUM(E86)),ROUND(E86-[13]Output_EB_RIN_NS!X150*10^6,4)&lt;&gt;0),1,0)</f>
        <v>0</v>
      </c>
      <c r="F87" s="70">
        <f>IF(OR(ISERROR(SUM(F86)),ROUND(F86-[13]Output_EB_RIN_NS!Y150*10^6,4)&lt;&gt;0),1,0)</f>
        <v>0</v>
      </c>
      <c r="G87" s="70">
        <f>IF(OR(ISERROR(SUM(G86)),ROUND(G86-[13]Output_EB_RIN_NS!Z150*10^6,4)&lt;&gt;0),1,0)</f>
        <v>0</v>
      </c>
      <c r="H87" s="70">
        <f>IF(OR(ISERROR(SUM(H86)),ROUND(H86-[13]Output_EB_RIN_NS!AA150*10^6,4)&lt;&gt;0),1,0)</f>
        <v>0</v>
      </c>
      <c r="I87" s="70">
        <f>IF(OR(ISERROR(SUM(I86)),ROUND(I86-[13]Output_EB_RIN_NS!AB150*10^6,4)&lt;&gt;0),1,0)</f>
        <v>0</v>
      </c>
      <c r="J87" s="270"/>
      <c r="K87" s="70">
        <f>IF(OR(ISERROR(SUM(K86)),ROUND(K86-[13]Output_EB_RIN_SCS!V150*10^6,4)&lt;&gt;0),1,0)</f>
        <v>0</v>
      </c>
      <c r="L87" s="70">
        <f>IF(OR(ISERROR(SUM(L86)),ROUND(L86-[13]Output_EB_RIN_SCS!W150*10^6,4)&lt;&gt;0),1,0)</f>
        <v>0</v>
      </c>
      <c r="M87" s="70">
        <f>IF(OR(ISERROR(SUM(M86)),ROUND(M86-[13]Output_EB_RIN_SCS!X150*10^6,4)&lt;&gt;0),1,0)</f>
        <v>0</v>
      </c>
      <c r="N87" s="70">
        <f>IF(OR(ISERROR(SUM(N86)),ROUND(N86-[13]Output_EB_RIN_SCS!Y150*10^6,4)&lt;&gt;0),1,0)</f>
        <v>0</v>
      </c>
      <c r="O87" s="70">
        <f>IF(OR(ISERROR(SUM(O86)),ROUND(O86-[13]Output_EB_RIN_SCS!Z150*10^6,4)&lt;&gt;0),1,0)</f>
        <v>0</v>
      </c>
      <c r="P87" s="70">
        <f>IF(OR(ISERROR(SUM(P86)),ROUND(P86-[13]Output_EB_RIN_SCS!AA150*10^6,4)&lt;&gt;0),1,0)</f>
        <v>0</v>
      </c>
      <c r="Q87" s="70">
        <f>IF(OR(ISERROR(SUM(Q86)),ROUND(Q86-[13]Output_EB_RIN_SCS!AB150*10^6,4)&lt;&gt;0),1,0)</f>
        <v>0</v>
      </c>
      <c r="R87" s="270"/>
      <c r="S87" s="70">
        <f>IF(OR(ISERROR(SUM(S86)),ROUND(S86-[13]Output_EB_RIN_ACS!V150*10^6,4)&lt;&gt;0),1,0)</f>
        <v>0</v>
      </c>
      <c r="T87" s="70">
        <f>IF(OR(ISERROR(SUM(T86)),ROUND(T86-[13]Output_EB_RIN_ACS!W150*10^6,4)&lt;&gt;0),1,0)</f>
        <v>0</v>
      </c>
      <c r="U87" s="70">
        <f>IF(OR(ISERROR(SUM(U86)),ROUND(U86-[13]Output_EB_RIN_ACS!X150*10^6,4)&lt;&gt;0),1,0)</f>
        <v>0</v>
      </c>
      <c r="V87" s="70">
        <f>IF(OR(ISERROR(SUM(V86)),ROUND(V86-[13]Output_EB_RIN_ACS!Y150*10^6,4)&lt;&gt;0),1,0)</f>
        <v>0</v>
      </c>
      <c r="W87" s="70">
        <f>IF(OR(ISERROR(SUM(W86)),ROUND(W86-[13]Output_EB_RIN_ACS!Z150*10^6,4)&lt;&gt;0),1,0)</f>
        <v>0</v>
      </c>
      <c r="X87" s="70">
        <f>IF(OR(ISERROR(SUM(X86)),ROUND(X86-[13]Output_EB_RIN_ACS!AA150*10^6,4)&lt;&gt;0),1,0)</f>
        <v>0</v>
      </c>
      <c r="Y87" s="70">
        <f>IF(OR(ISERROR(SUM(Y86)),ROUND(Y86-[13]Output_EB_RIN_ACS!AB150*10^6,4)&lt;&gt;0),1,0)</f>
        <v>0</v>
      </c>
      <c r="AA87" s="1203"/>
      <c r="AB87" s="1203"/>
      <c r="AC87" s="1203"/>
      <c r="AD87" s="1203"/>
      <c r="AE87" s="1203"/>
      <c r="AF87" s="1203"/>
      <c r="AG87" s="1203"/>
      <c r="AH87" s="1203"/>
      <c r="AI87" s="1203"/>
      <c r="AJ87" s="1203"/>
      <c r="AK87" s="1203"/>
      <c r="AL87" s="1203"/>
      <c r="AM87" s="1203"/>
      <c r="AN87" s="1203"/>
      <c r="AO87" s="1203"/>
    </row>
    <row r="88" spans="1:41" ht="12.3" outlineLevel="2" x14ac:dyDescent="0.35">
      <c r="A88" s="1306" t="s">
        <v>1289</v>
      </c>
      <c r="B88" s="1665" t="s">
        <v>1214</v>
      </c>
      <c r="C88" s="2044">
        <f>([13]Output_EB_RIN_NS!V158)*(10^6)</f>
        <v>4483123.6140217595</v>
      </c>
      <c r="D88" s="2045">
        <f>([13]Output_EB_RIN_NS!W158)*(10^6)</f>
        <v>3160381.0910413815</v>
      </c>
      <c r="E88" s="2046">
        <f>([13]Output_EB_RIN_NS!X158)*(10^6)</f>
        <v>758892.39587925933</v>
      </c>
      <c r="F88" s="2047">
        <f>([13]Output_EB_RIN_NS!Y158)*(10^6)</f>
        <v>26318022.251292154</v>
      </c>
      <c r="G88" s="2047">
        <f>([13]Output_EB_RIN_NS!Z158)*(10^6)</f>
        <v>29122753.70556188</v>
      </c>
      <c r="H88" s="2047">
        <f>([13]Output_EB_RIN_NS!AA158)*(10^6)</f>
        <v>55125597.468258381</v>
      </c>
      <c r="I88" s="2045">
        <f>([13]Output_EB_RIN_NS!AB158)*(10^6)</f>
        <v>55583814.809038974</v>
      </c>
      <c r="J88" s="1285"/>
      <c r="K88" s="2044">
        <f>([13]Output_EB_RIN_SCS!V158)*(10^6)</f>
        <v>4483123.6140217595</v>
      </c>
      <c r="L88" s="2045">
        <f>([13]Output_EB_RIN_SCS!W158)*(10^6)</f>
        <v>3160381.0910413815</v>
      </c>
      <c r="M88" s="2046">
        <f>([13]Output_EB_RIN_SCS!X158)*(10^6)</f>
        <v>758892.39587925933</v>
      </c>
      <c r="N88" s="2047">
        <f>([13]Output_EB_RIN_SCS!Y158)*(10^6)</f>
        <v>26318022.251292154</v>
      </c>
      <c r="O88" s="2047">
        <f>([13]Output_EB_RIN_SCS!Z158)*(10^6)</f>
        <v>29122753.70556188</v>
      </c>
      <c r="P88" s="2047">
        <f>([13]Output_EB_RIN_SCS!AA158)*(10^6)</f>
        <v>55125597.468258381</v>
      </c>
      <c r="Q88" s="2045">
        <f>([13]Output_EB_RIN_SCS!AB158)*(10^6)</f>
        <v>55583814.809038974</v>
      </c>
      <c r="R88" s="1287"/>
      <c r="S88" s="2044">
        <f>([13]Output_EB_RIN_ACS!V158)*(10^6)</f>
        <v>0</v>
      </c>
      <c r="T88" s="2045">
        <f>([13]Output_EB_RIN_ACS!W158)*(10^6)</f>
        <v>0</v>
      </c>
      <c r="U88" s="2046">
        <f>([13]Output_EB_RIN_ACS!X158)*(10^6)</f>
        <v>0</v>
      </c>
      <c r="V88" s="2047">
        <f>([13]Output_EB_RIN_ACS!Y158)*(10^6)</f>
        <v>0</v>
      </c>
      <c r="W88" s="2047">
        <f>([13]Output_EB_RIN_ACS!Z158)*(10^6)</f>
        <v>0</v>
      </c>
      <c r="X88" s="2047">
        <f>([13]Output_EB_RIN_ACS!AA158)*(10^6)</f>
        <v>0</v>
      </c>
      <c r="Y88" s="2045">
        <f>([13]Output_EB_RIN_ACS!AB158)*(10^6)</f>
        <v>0</v>
      </c>
      <c r="Z88" s="1203"/>
      <c r="AA88" s="1203"/>
      <c r="AB88" s="1203"/>
      <c r="AC88" s="1203"/>
      <c r="AD88" s="1203"/>
      <c r="AG88" s="1203"/>
      <c r="AH88" s="1203"/>
      <c r="AI88" s="1203"/>
      <c r="AJ88" s="1203"/>
      <c r="AK88" s="1203"/>
      <c r="AL88" s="1203"/>
      <c r="AM88" s="1203"/>
      <c r="AN88" s="1203"/>
      <c r="AO88" s="1203"/>
    </row>
    <row r="89" spans="1:41" ht="12.3" outlineLevel="2" x14ac:dyDescent="0.35">
      <c r="A89" s="1306" t="s">
        <v>1290</v>
      </c>
      <c r="B89" s="1796" t="s">
        <v>1216</v>
      </c>
      <c r="C89" s="2048">
        <f>([13]Output_EB_RIN_NS!V159)*(10^6)</f>
        <v>108710.12838259</v>
      </c>
      <c r="D89" s="2037">
        <f>([13]Output_EB_RIN_NS!W159)*(10^6)</f>
        <v>76635.280158338021</v>
      </c>
      <c r="E89" s="2033">
        <f>([13]Output_EB_RIN_NS!X159)*(10^6)</f>
        <v>18402.189385671714</v>
      </c>
      <c r="F89" s="2035">
        <f>([13]Output_EB_RIN_NS!Y159)*(10^6)</f>
        <v>638179.05193723366</v>
      </c>
      <c r="G89" s="2035">
        <f>([13]Output_EB_RIN_NS!Z159)*(10^6)</f>
        <v>706190.27418386401</v>
      </c>
      <c r="H89" s="2035">
        <f>([13]Output_EB_RIN_NS!AA159)*(10^6)</f>
        <v>1336726.6428251253</v>
      </c>
      <c r="I89" s="2037">
        <f>([13]Output_EB_RIN_NS!AB159)*(10^6)</f>
        <v>1347837.8389981657</v>
      </c>
      <c r="J89" s="1285"/>
      <c r="K89" s="2048">
        <f>([13]Output_EB_RIN_SCS!V159)*(10^6)</f>
        <v>108710.12838259</v>
      </c>
      <c r="L89" s="2037">
        <f>([13]Output_EB_RIN_SCS!W159)*(10^6)</f>
        <v>76635.280158338021</v>
      </c>
      <c r="M89" s="2033">
        <f>([13]Output_EB_RIN_SCS!X159)*(10^6)</f>
        <v>18402.189385671714</v>
      </c>
      <c r="N89" s="2035">
        <f>([13]Output_EB_RIN_SCS!Y159)*(10^6)</f>
        <v>638179.05193723366</v>
      </c>
      <c r="O89" s="2035">
        <f>([13]Output_EB_RIN_SCS!Z159)*(10^6)</f>
        <v>706190.27418386401</v>
      </c>
      <c r="P89" s="2035">
        <f>([13]Output_EB_RIN_SCS!AA159)*(10^6)</f>
        <v>1336726.6428251253</v>
      </c>
      <c r="Q89" s="2037">
        <f>([13]Output_EB_RIN_SCS!AB159)*(10^6)</f>
        <v>1347837.8389981657</v>
      </c>
      <c r="R89" s="1284"/>
      <c r="S89" s="2048">
        <f>([13]Output_EB_RIN_ACS!V159)*(10^6)</f>
        <v>0</v>
      </c>
      <c r="T89" s="2037">
        <f>([13]Output_EB_RIN_ACS!W159)*(10^6)</f>
        <v>0</v>
      </c>
      <c r="U89" s="2033">
        <f>([13]Output_EB_RIN_ACS!X159)*(10^6)</f>
        <v>0</v>
      </c>
      <c r="V89" s="2035">
        <f>([13]Output_EB_RIN_ACS!Y159)*(10^6)</f>
        <v>0</v>
      </c>
      <c r="W89" s="2035">
        <f>([13]Output_EB_RIN_ACS!Z159)*(10^6)</f>
        <v>0</v>
      </c>
      <c r="X89" s="2035">
        <f>([13]Output_EB_RIN_ACS!AA159)*(10^6)</f>
        <v>0</v>
      </c>
      <c r="Y89" s="2037">
        <f>([13]Output_EB_RIN_ACS!AB159)*(10^6)</f>
        <v>0</v>
      </c>
      <c r="Z89" s="1203"/>
      <c r="AA89" s="1203"/>
      <c r="AB89" s="1203"/>
      <c r="AC89" s="1203"/>
      <c r="AD89" s="1203"/>
      <c r="AE89" s="1203"/>
      <c r="AF89" s="1203"/>
      <c r="AG89" s="1203"/>
      <c r="AH89" s="1203"/>
      <c r="AI89" s="1203"/>
      <c r="AJ89" s="1203"/>
      <c r="AK89" s="1203"/>
      <c r="AL89" s="1203"/>
      <c r="AM89" s="1203"/>
      <c r="AN89" s="1203"/>
      <c r="AO89" s="1203"/>
    </row>
    <row r="90" spans="1:41" ht="12.3" outlineLevel="2" x14ac:dyDescent="0.35">
      <c r="A90" s="1306" t="s">
        <v>1291</v>
      </c>
      <c r="B90" s="1796" t="s">
        <v>1218</v>
      </c>
      <c r="C90" s="2048">
        <f>([13]Output_EB_RIN_NS!V160)*(10^6)</f>
        <v>-1990231.8268843079</v>
      </c>
      <c r="D90" s="2037">
        <f>([13]Output_EB_RIN_NS!W160)*(10^6)</f>
        <v>-2176249.3449145104</v>
      </c>
      <c r="E90" s="2033">
        <f>([13]Output_EB_RIN_NS!X160)*(10^6)</f>
        <v>-98162.455094707941</v>
      </c>
      <c r="F90" s="2035">
        <f>([13]Output_EB_RIN_NS!Y160)*(10^6)</f>
        <v>-3977464.3030981189</v>
      </c>
      <c r="G90" s="2035">
        <f>([13]Output_EB_RIN_NS!Z160)*(10^6)</f>
        <v>-5043003.1851621782</v>
      </c>
      <c r="H90" s="2035">
        <f>([13]Output_EB_RIN_NS!AA160)*(10^6)</f>
        <v>-7646162.014666914</v>
      </c>
      <c r="I90" s="2037">
        <f>([13]Output_EB_RIN_NS!AB160)*(10^6)</f>
        <v>-8879190.0819803793</v>
      </c>
      <c r="J90" s="1314"/>
      <c r="K90" s="2048">
        <f>([13]Output_EB_RIN_SCS!V160)*(10^6)</f>
        <v>-1990231.8268843079</v>
      </c>
      <c r="L90" s="2037">
        <f>([13]Output_EB_RIN_SCS!W160)*(10^6)</f>
        <v>-2176249.3449145104</v>
      </c>
      <c r="M90" s="2033">
        <f>([13]Output_EB_RIN_SCS!X160)*(10^6)</f>
        <v>-98162.455094707941</v>
      </c>
      <c r="N90" s="2035">
        <f>([13]Output_EB_RIN_SCS!Y160)*(10^6)</f>
        <v>-3977464.3030981189</v>
      </c>
      <c r="O90" s="2035">
        <f>([13]Output_EB_RIN_SCS!Z160)*(10^6)</f>
        <v>-5043003.1851621782</v>
      </c>
      <c r="P90" s="2035">
        <f>([13]Output_EB_RIN_SCS!AA160)*(10^6)</f>
        <v>-7646162.014666914</v>
      </c>
      <c r="Q90" s="2037">
        <f>([13]Output_EB_RIN_SCS!AB160)*(10^6)</f>
        <v>-8879190.0819803793</v>
      </c>
      <c r="R90" s="1284"/>
      <c r="S90" s="2048">
        <f>([13]Output_EB_RIN_ACS!V160)*(10^6)</f>
        <v>0</v>
      </c>
      <c r="T90" s="2037">
        <f>([13]Output_EB_RIN_ACS!W160)*(10^6)</f>
        <v>0</v>
      </c>
      <c r="U90" s="2033">
        <f>([13]Output_EB_RIN_ACS!X160)*(10^6)</f>
        <v>0</v>
      </c>
      <c r="V90" s="2035">
        <f>([13]Output_EB_RIN_ACS!Y160)*(10^6)</f>
        <v>0</v>
      </c>
      <c r="W90" s="2035">
        <f>([13]Output_EB_RIN_ACS!Z160)*(10^6)</f>
        <v>0</v>
      </c>
      <c r="X90" s="2035">
        <f>([13]Output_EB_RIN_ACS!AA160)*(10^6)</f>
        <v>0</v>
      </c>
      <c r="Y90" s="2037">
        <f>([13]Output_EB_RIN_ACS!AB160)*(10^6)</f>
        <v>0</v>
      </c>
      <c r="Z90" s="1203"/>
      <c r="AA90" s="1203"/>
      <c r="AB90" s="1203"/>
      <c r="AC90" s="1203"/>
      <c r="AD90" s="1203"/>
      <c r="AE90" s="1203"/>
      <c r="AF90" s="1203"/>
      <c r="AG90" s="1203"/>
      <c r="AH90" s="1203"/>
      <c r="AI90" s="1203"/>
      <c r="AJ90" s="1203"/>
      <c r="AK90" s="1203"/>
      <c r="AL90" s="1203"/>
      <c r="AM90" s="1203"/>
      <c r="AN90" s="1203"/>
      <c r="AO90" s="1203"/>
    </row>
    <row r="91" spans="1:41" ht="12.3" outlineLevel="2" x14ac:dyDescent="0.35">
      <c r="A91" s="1306" t="s">
        <v>1292</v>
      </c>
      <c r="B91" s="1796" t="s">
        <v>1220</v>
      </c>
      <c r="C91" s="2048">
        <f>([13]Output_EB_RIN_NS!V161)*(10^6)</f>
        <v>558779.17552134022</v>
      </c>
      <c r="D91" s="2037">
        <f>([13]Output_EB_RIN_NS!W161)*(10^6)</f>
        <v>-301874.63040594955</v>
      </c>
      <c r="E91" s="2033">
        <f>([13]Output_EB_RIN_NS!X161)*(10^6)</f>
        <v>25638890.121121928</v>
      </c>
      <c r="F91" s="2035">
        <f>([13]Output_EB_RIN_NS!Y161)*(10^6)</f>
        <v>6144016.7054306157</v>
      </c>
      <c r="G91" s="2035">
        <f>([13]Output_EB_RIN_NS!Z161)*(10^6)</f>
        <v>30339656.673674818</v>
      </c>
      <c r="H91" s="2035">
        <f>([13]Output_EB_RIN_NS!AA161)*(10^6)</f>
        <v>6767652.7126223808</v>
      </c>
      <c r="I91" s="2037">
        <f>([13]Output_EB_RIN_NS!AB161)*(10^6)</f>
        <v>6618819.4424233641</v>
      </c>
      <c r="J91" s="1285"/>
      <c r="K91" s="2048">
        <f>([13]Output_EB_RIN_SCS!V161)*(10^6)</f>
        <v>558779.17552134022</v>
      </c>
      <c r="L91" s="2037">
        <f>([13]Output_EB_RIN_SCS!W161)*(10^6)</f>
        <v>-301874.63040594955</v>
      </c>
      <c r="M91" s="2033">
        <f>([13]Output_EB_RIN_SCS!X161)*(10^6)</f>
        <v>25638890.121121928</v>
      </c>
      <c r="N91" s="2035">
        <f>([13]Output_EB_RIN_SCS!Y161)*(10^6)</f>
        <v>6144016.7054306157</v>
      </c>
      <c r="O91" s="2035">
        <f>([13]Output_EB_RIN_SCS!Z161)*(10^6)</f>
        <v>30339656.673674818</v>
      </c>
      <c r="P91" s="2035">
        <f>([13]Output_EB_RIN_SCS!AA161)*(10^6)</f>
        <v>6767652.7126223808</v>
      </c>
      <c r="Q91" s="2037">
        <f>([13]Output_EB_RIN_SCS!AB161)*(10^6)</f>
        <v>6618819.4424233641</v>
      </c>
      <c r="R91" s="1287"/>
      <c r="S91" s="2048">
        <f>([13]Output_EB_RIN_ACS!V161)*(10^6)</f>
        <v>0</v>
      </c>
      <c r="T91" s="2037">
        <f>([13]Output_EB_RIN_ACS!W161)*(10^6)</f>
        <v>0</v>
      </c>
      <c r="U91" s="2033">
        <f>([13]Output_EB_RIN_ACS!X161)*(10^6)</f>
        <v>0</v>
      </c>
      <c r="V91" s="2035">
        <f>([13]Output_EB_RIN_ACS!Y161)*(10^6)</f>
        <v>0</v>
      </c>
      <c r="W91" s="2035">
        <f>([13]Output_EB_RIN_ACS!Z161)*(10^6)</f>
        <v>0</v>
      </c>
      <c r="X91" s="2035">
        <f>([13]Output_EB_RIN_ACS!AA161)*(10^6)</f>
        <v>0</v>
      </c>
      <c r="Y91" s="2037">
        <f>([13]Output_EB_RIN_ACS!AB161)*(10^6)</f>
        <v>0</v>
      </c>
      <c r="Z91" s="1203"/>
      <c r="AA91" s="1203"/>
      <c r="AB91" s="1203"/>
      <c r="AC91" s="1203"/>
      <c r="AD91" s="1203"/>
      <c r="AE91" s="1203"/>
      <c r="AF91" s="1203"/>
      <c r="AG91" s="1203"/>
      <c r="AH91" s="1203"/>
      <c r="AI91" s="1203"/>
      <c r="AJ91" s="1203"/>
      <c r="AK91" s="1203"/>
      <c r="AL91" s="1203"/>
      <c r="AM91" s="1203"/>
      <c r="AN91" s="1203"/>
      <c r="AO91" s="1203"/>
    </row>
    <row r="92" spans="1:41" ht="12.3" outlineLevel="2" x14ac:dyDescent="0.35">
      <c r="A92" s="1306" t="s">
        <v>1293</v>
      </c>
      <c r="B92" s="1796" t="s">
        <v>1222</v>
      </c>
      <c r="C92" s="2048">
        <f>([13]Output_EB_RIN_NS!V162)*(10^6)</f>
        <v>0</v>
      </c>
      <c r="D92" s="2037">
        <f>([13]Output_EB_RIN_NS!W162)*(10^6)</f>
        <v>0</v>
      </c>
      <c r="E92" s="2033">
        <f>([13]Output_EB_RIN_NS!X162)*(10^6)</f>
        <v>0</v>
      </c>
      <c r="F92" s="2035">
        <f>([13]Output_EB_RIN_NS!Y162)*(10^6)</f>
        <v>0</v>
      </c>
      <c r="G92" s="2035">
        <f>([13]Output_EB_RIN_NS!Z162)*(10^6)</f>
        <v>0</v>
      </c>
      <c r="H92" s="2035">
        <f>([13]Output_EB_RIN_NS!AA162)*(10^6)</f>
        <v>0</v>
      </c>
      <c r="I92" s="2037">
        <f>([13]Output_EB_RIN_NS!AB162)*(10^6)</f>
        <v>0</v>
      </c>
      <c r="J92" s="1312"/>
      <c r="K92" s="2048">
        <f>([13]Output_EB_RIN_SCS!V162)*(10^6)</f>
        <v>0</v>
      </c>
      <c r="L92" s="2037">
        <f>([13]Output_EB_RIN_SCS!W162)*(10^6)</f>
        <v>0</v>
      </c>
      <c r="M92" s="2033">
        <f>([13]Output_EB_RIN_SCS!X162)*(10^6)</f>
        <v>0</v>
      </c>
      <c r="N92" s="2035">
        <f>([13]Output_EB_RIN_SCS!Y162)*(10^6)</f>
        <v>0</v>
      </c>
      <c r="O92" s="2035">
        <f>([13]Output_EB_RIN_SCS!Z162)*(10^6)</f>
        <v>0</v>
      </c>
      <c r="P92" s="2035">
        <f>([13]Output_EB_RIN_SCS!AA162)*(10^6)</f>
        <v>0</v>
      </c>
      <c r="Q92" s="2037">
        <f>([13]Output_EB_RIN_SCS!AB162)*(10^6)</f>
        <v>0</v>
      </c>
      <c r="R92" s="1287"/>
      <c r="S92" s="2048">
        <f>([13]Output_EB_RIN_ACS!V162)*(10^6)</f>
        <v>0</v>
      </c>
      <c r="T92" s="2037">
        <f>([13]Output_EB_RIN_ACS!W162)*(10^6)</f>
        <v>0</v>
      </c>
      <c r="U92" s="2033">
        <f>([13]Output_EB_RIN_ACS!X162)*(10^6)</f>
        <v>0</v>
      </c>
      <c r="V92" s="2035">
        <f>([13]Output_EB_RIN_ACS!Y162)*(10^6)</f>
        <v>0</v>
      </c>
      <c r="W92" s="2035">
        <f>([13]Output_EB_RIN_ACS!Z162)*(10^6)</f>
        <v>0</v>
      </c>
      <c r="X92" s="2035">
        <f>([13]Output_EB_RIN_ACS!AA162)*(10^6)</f>
        <v>0</v>
      </c>
      <c r="Y92" s="2037">
        <f>([13]Output_EB_RIN_ACS!AB162)*(10^6)</f>
        <v>0</v>
      </c>
      <c r="Z92" s="1203"/>
      <c r="AA92" s="1203"/>
      <c r="AB92" s="1203"/>
      <c r="AC92" s="1203"/>
      <c r="AD92" s="1203"/>
      <c r="AE92" s="1203"/>
      <c r="AF92" s="1203"/>
      <c r="AG92" s="1203"/>
      <c r="AH92" s="1203"/>
      <c r="AI92" s="1203"/>
      <c r="AJ92" s="1203"/>
      <c r="AK92" s="1203"/>
      <c r="AL92" s="1203"/>
      <c r="AM92" s="1203"/>
      <c r="AN92" s="1203"/>
      <c r="AO92" s="1203"/>
    </row>
    <row r="93" spans="1:41" ht="12.6" outlineLevel="2" thickBot="1" x14ac:dyDescent="0.4">
      <c r="A93" s="1306" t="s">
        <v>1294</v>
      </c>
      <c r="B93" s="1667" t="s">
        <v>1224</v>
      </c>
      <c r="C93" s="2049">
        <f>SUM(C88:C92)</f>
        <v>3160381.0910413815</v>
      </c>
      <c r="D93" s="2050">
        <f t="shared" ref="D93:I93" si="40">SUM(D88:D92)</f>
        <v>758892.39587925968</v>
      </c>
      <c r="E93" s="2051">
        <f t="shared" si="40"/>
        <v>26318022.25129215</v>
      </c>
      <c r="F93" s="2052">
        <f t="shared" si="40"/>
        <v>29122753.705561884</v>
      </c>
      <c r="G93" s="2052">
        <f t="shared" si="40"/>
        <v>55125597.468258381</v>
      </c>
      <c r="H93" s="2052">
        <f t="shared" si="40"/>
        <v>55583814.809038974</v>
      </c>
      <c r="I93" s="2050">
        <f t="shared" si="40"/>
        <v>54671282.008480132</v>
      </c>
      <c r="J93" s="1312"/>
      <c r="K93" s="2049">
        <f>SUM(K88:K92)</f>
        <v>3160381.0910413815</v>
      </c>
      <c r="L93" s="2050">
        <f t="shared" ref="L93:Q93" si="41">SUM(L88:L92)</f>
        <v>758892.39587925968</v>
      </c>
      <c r="M93" s="2051">
        <f t="shared" si="41"/>
        <v>26318022.25129215</v>
      </c>
      <c r="N93" s="2052">
        <f t="shared" si="41"/>
        <v>29122753.705561884</v>
      </c>
      <c r="O93" s="2052">
        <f t="shared" si="41"/>
        <v>55125597.468258381</v>
      </c>
      <c r="P93" s="2052">
        <f t="shared" si="41"/>
        <v>55583814.809038974</v>
      </c>
      <c r="Q93" s="2050">
        <f t="shared" si="41"/>
        <v>54671282.008480132</v>
      </c>
      <c r="R93" s="1287"/>
      <c r="S93" s="2049">
        <f>SUM(S88:S92)</f>
        <v>0</v>
      </c>
      <c r="T93" s="2050">
        <f t="shared" ref="T93:Y93" si="42">SUM(T88:T92)</f>
        <v>0</v>
      </c>
      <c r="U93" s="2051">
        <f t="shared" si="42"/>
        <v>0</v>
      </c>
      <c r="V93" s="2052">
        <f t="shared" si="42"/>
        <v>0</v>
      </c>
      <c r="W93" s="2052">
        <f t="shared" si="42"/>
        <v>0</v>
      </c>
      <c r="X93" s="2052">
        <f t="shared" si="42"/>
        <v>0</v>
      </c>
      <c r="Y93" s="2050">
        <f t="shared" si="42"/>
        <v>0</v>
      </c>
      <c r="Z93" s="1203"/>
      <c r="AA93" s="1203"/>
      <c r="AB93" s="1203"/>
      <c r="AC93" s="1203"/>
      <c r="AD93" s="1203"/>
      <c r="AE93" s="1203"/>
      <c r="AF93" s="1203"/>
      <c r="AG93" s="1203"/>
      <c r="AH93" s="1203"/>
      <c r="AI93" s="1203"/>
      <c r="AJ93" s="1203"/>
      <c r="AK93" s="1203"/>
      <c r="AL93" s="1203"/>
      <c r="AM93" s="1203"/>
      <c r="AN93" s="1203"/>
      <c r="AO93" s="1203"/>
    </row>
    <row r="94" spans="1:41" s="54" customFormat="1" outlineLevel="1" x14ac:dyDescent="0.35">
      <c r="A94" s="70">
        <f>IF(SUM($C94:$Y94)&gt;0,1,0)</f>
        <v>0</v>
      </c>
      <c r="B94" s="1084"/>
      <c r="C94" s="70">
        <f>IF(OR(ISERROR(SUM(C93)),ROUND(C93-[13]Output_EB_RIN_NS!V164*10^6,4)&lt;&gt;0),1,0)</f>
        <v>0</v>
      </c>
      <c r="D94" s="70">
        <f>IF(OR(ISERROR(SUM(D93)),ROUND(D93-[13]Output_EB_RIN_NS!W164*10^6,4)&lt;&gt;0),1,0)</f>
        <v>0</v>
      </c>
      <c r="E94" s="70">
        <f>IF(OR(ISERROR(SUM(E93)),ROUND(E93-[13]Output_EB_RIN_NS!X164*10^6,4)&lt;&gt;0),1,0)</f>
        <v>0</v>
      </c>
      <c r="F94" s="70">
        <f>IF(OR(ISERROR(SUM(F93)),ROUND(F93-[13]Output_EB_RIN_NS!Y164*10^6,4)&lt;&gt;0),1,0)</f>
        <v>0</v>
      </c>
      <c r="G94" s="70">
        <f>IF(OR(ISERROR(SUM(G93)),ROUND(G93-[13]Output_EB_RIN_NS!Z164*10^6,4)&lt;&gt;0),1,0)</f>
        <v>0</v>
      </c>
      <c r="H94" s="70">
        <f>IF(OR(ISERROR(SUM(H93)),ROUND(H93-[13]Output_EB_RIN_NS!AA164*10^6,4)&lt;&gt;0),1,0)</f>
        <v>0</v>
      </c>
      <c r="I94" s="70">
        <f>IF(OR(ISERROR(SUM(I93)),ROUND(I93-[13]Output_EB_RIN_NS!AB164*10^6,4)&lt;&gt;0),1,0)</f>
        <v>0</v>
      </c>
      <c r="J94" s="1312"/>
      <c r="K94" s="70">
        <f>IF(OR(ISERROR(SUM(K93)),ROUND(K93-[13]Output_EB_RIN_SCS!V164*10^6,4)&lt;&gt;0),1,0)</f>
        <v>0</v>
      </c>
      <c r="L94" s="70">
        <f>IF(OR(ISERROR(SUM(L93)),ROUND(L93-[13]Output_EB_RIN_SCS!W164*10^6,4)&lt;&gt;0),1,0)</f>
        <v>0</v>
      </c>
      <c r="M94" s="70">
        <f>IF(OR(ISERROR(SUM(M93)),ROUND(M93-[13]Output_EB_RIN_SCS!X164*10^6,4)&lt;&gt;0),1,0)</f>
        <v>0</v>
      </c>
      <c r="N94" s="70">
        <f>IF(OR(ISERROR(SUM(N93)),ROUND(N93-[13]Output_EB_RIN_SCS!Y164*10^6,4)&lt;&gt;0),1,0)</f>
        <v>0</v>
      </c>
      <c r="O94" s="70">
        <f>IF(OR(ISERROR(SUM(O93)),ROUND(O93-[13]Output_EB_RIN_SCS!Z164*10^6,4)&lt;&gt;0),1,0)</f>
        <v>0</v>
      </c>
      <c r="P94" s="70">
        <f>IF(OR(ISERROR(SUM(P93)),ROUND(P93-[13]Output_EB_RIN_SCS!AA164*10^6,4)&lt;&gt;0),1,0)</f>
        <v>0</v>
      </c>
      <c r="Q94" s="70">
        <f>IF(OR(ISERROR(SUM(Q93)),ROUND(Q93-[13]Output_EB_RIN_SCS!AB164*10^6,4)&lt;&gt;0),1,0)</f>
        <v>0</v>
      </c>
      <c r="R94" s="1317"/>
      <c r="S94" s="70">
        <f>IF(OR(ISERROR(SUM(S93)),ROUND(S93-[13]Output_EB_RIN_ACS!V164,4)&lt;&gt;0),1,0)</f>
        <v>0</v>
      </c>
      <c r="T94" s="70">
        <f>IF(OR(ISERROR(SUM(T93)),ROUND(T93-[13]Output_EB_RIN_ACS!W164,4)&lt;&gt;0),1,0)</f>
        <v>0</v>
      </c>
      <c r="U94" s="70">
        <f>IF(OR(ISERROR(SUM(U93)),ROUND(U93-[13]Output_EB_RIN_ACS!X164,4)&lt;&gt;0),1,0)</f>
        <v>0</v>
      </c>
      <c r="V94" s="70">
        <f>IF(OR(ISERROR(SUM(V93)),ROUND(V93-[13]Output_EB_RIN_ACS!Y164,4)&lt;&gt;0),1,0)</f>
        <v>0</v>
      </c>
      <c r="W94" s="70">
        <f>IF(OR(ISERROR(SUM(W93)),ROUND(W93-[13]Output_EB_RIN_ACS!Z164,4)&lt;&gt;0),1,0)</f>
        <v>0</v>
      </c>
      <c r="X94" s="70">
        <f>IF(OR(ISERROR(SUM(X93)),ROUND(X93-[13]Output_EB_RIN_ACS!AA164,4)&lt;&gt;0),1,0)</f>
        <v>0</v>
      </c>
      <c r="Y94" s="70">
        <f>IF(OR(ISERROR(SUM(Y93)),ROUND(Y93-[13]Output_EB_RIN_ACS!AB164,4)&lt;&gt;0),1,0)</f>
        <v>0</v>
      </c>
    </row>
    <row r="95" spans="1:41" s="54" customFormat="1" x14ac:dyDescent="0.35">
      <c r="A95" s="1232"/>
      <c r="B95" s="1084"/>
      <c r="C95" s="1312"/>
      <c r="D95" s="1312"/>
      <c r="E95" s="1312"/>
      <c r="F95" s="1312"/>
      <c r="G95" s="1312"/>
      <c r="H95" s="1312"/>
      <c r="I95" s="1312"/>
      <c r="J95" s="1317"/>
      <c r="K95" s="1312"/>
      <c r="L95" s="1312"/>
      <c r="M95" s="1312"/>
      <c r="N95" s="1312"/>
      <c r="O95" s="1312"/>
      <c r="P95" s="1312"/>
      <c r="Q95" s="1312"/>
      <c r="R95" s="1317"/>
      <c r="S95" s="1312"/>
      <c r="T95" s="1312"/>
      <c r="U95" s="1312"/>
      <c r="V95" s="1312"/>
      <c r="W95" s="1312"/>
      <c r="X95" s="1312"/>
      <c r="Y95" s="1312"/>
    </row>
    <row r="96" spans="1:41" s="54" customFormat="1" x14ac:dyDescent="0.35">
      <c r="A96" s="1232"/>
      <c r="B96" s="1084"/>
      <c r="C96" s="1312"/>
      <c r="D96" s="1312"/>
      <c r="E96" s="1312"/>
      <c r="F96" s="1312"/>
      <c r="G96" s="1312"/>
      <c r="H96" s="1312"/>
      <c r="I96" s="1312"/>
      <c r="J96" s="1317"/>
      <c r="K96" s="1312"/>
      <c r="L96" s="1312"/>
      <c r="M96" s="1312"/>
      <c r="N96" s="1312"/>
      <c r="O96" s="1312"/>
      <c r="P96" s="1312"/>
      <c r="Q96" s="1312"/>
      <c r="R96" s="1317"/>
      <c r="S96" s="1312"/>
      <c r="T96" s="1312"/>
      <c r="U96" s="1312"/>
      <c r="V96" s="1312"/>
      <c r="W96" s="1312"/>
      <c r="X96" s="1312"/>
      <c r="Y96" s="1312"/>
    </row>
    <row r="97" spans="1:41" s="1174" customFormat="1" ht="25.15" customHeight="1" x14ac:dyDescent="0.35">
      <c r="A97" s="1295"/>
      <c r="B97" s="1296" t="s">
        <v>1295</v>
      </c>
      <c r="C97" s="1297"/>
      <c r="D97" s="1297"/>
      <c r="E97" s="1297"/>
      <c r="F97" s="1297"/>
      <c r="G97" s="1297"/>
      <c r="H97" s="1297"/>
      <c r="I97" s="1297"/>
      <c r="J97" s="1297"/>
      <c r="K97" s="1297"/>
      <c r="L97" s="1297"/>
      <c r="M97" s="1297"/>
      <c r="N97" s="1297"/>
      <c r="O97" s="1297"/>
      <c r="P97" s="1297"/>
      <c r="Q97" s="1297"/>
      <c r="R97" s="1297"/>
      <c r="S97" s="1297"/>
      <c r="T97" s="1297"/>
      <c r="U97" s="1297"/>
      <c r="V97" s="1297"/>
      <c r="W97" s="1297"/>
      <c r="X97" s="1297"/>
      <c r="Y97" s="1297"/>
      <c r="Z97" s="1283"/>
      <c r="AA97" s="1283"/>
      <c r="AB97" s="1283"/>
      <c r="AC97" s="1283"/>
      <c r="AD97" s="1283"/>
      <c r="AE97" s="1283"/>
      <c r="AF97" s="1283"/>
      <c r="AG97" s="1283"/>
      <c r="AH97" s="1283"/>
      <c r="AI97" s="1283"/>
      <c r="AJ97" s="1283"/>
      <c r="AK97" s="1283"/>
      <c r="AL97" s="1283"/>
      <c r="AM97" s="1283"/>
      <c r="AN97" s="1283"/>
      <c r="AO97" s="1283"/>
    </row>
    <row r="98" spans="1:41" s="561" customFormat="1" ht="14.7" outlineLevel="2" thickBot="1" x14ac:dyDescent="0.6">
      <c r="A98" s="1223"/>
      <c r="B98" s="1286"/>
      <c r="C98" s="2520" t="s">
        <v>1211</v>
      </c>
      <c r="D98" s="2520"/>
      <c r="E98" s="2520"/>
      <c r="F98" s="2520"/>
      <c r="G98" s="2520"/>
      <c r="H98" s="2520"/>
      <c r="I98" s="2520"/>
      <c r="J98" s="273"/>
      <c r="K98" s="2520" t="s">
        <v>91</v>
      </c>
      <c r="L98" s="2520"/>
      <c r="M98" s="2520"/>
      <c r="N98" s="2520"/>
      <c r="O98" s="2520"/>
      <c r="P98" s="2520"/>
      <c r="Q98" s="2520"/>
      <c r="R98" s="273"/>
      <c r="S98" s="2520" t="s">
        <v>92</v>
      </c>
      <c r="T98" s="2520"/>
      <c r="U98" s="2520"/>
      <c r="V98" s="2520"/>
      <c r="W98" s="2520"/>
      <c r="X98" s="2520"/>
      <c r="Y98" s="2520"/>
      <c r="Z98" s="273"/>
      <c r="AA98" s="273"/>
      <c r="AB98" s="619"/>
      <c r="AC98" s="619"/>
      <c r="AD98" s="619"/>
      <c r="AE98" s="619"/>
      <c r="AF98" s="619"/>
      <c r="AG98" s="619"/>
      <c r="AH98" s="619"/>
      <c r="AI98" s="619"/>
      <c r="AJ98" s="619"/>
      <c r="AK98" s="619"/>
      <c r="AL98" s="619"/>
      <c r="AM98" s="619"/>
      <c r="AN98" s="619"/>
      <c r="AO98" s="619"/>
    </row>
    <row r="99" spans="1:41" s="568" customFormat="1" ht="41.25" customHeight="1" outlineLevel="2" thickBot="1" x14ac:dyDescent="0.4">
      <c r="A99" s="1298"/>
      <c r="B99" s="959"/>
      <c r="C99" s="2540" t="s">
        <v>1083</v>
      </c>
      <c r="D99" s="2541"/>
      <c r="E99" s="2541"/>
      <c r="F99" s="2541"/>
      <c r="G99" s="2541"/>
      <c r="H99" s="2541"/>
      <c r="I99" s="2542"/>
      <c r="J99" s="505"/>
      <c r="K99" s="2543" t="s">
        <v>1083</v>
      </c>
      <c r="L99" s="2544"/>
      <c r="M99" s="2544"/>
      <c r="N99" s="2544"/>
      <c r="O99" s="2544"/>
      <c r="P99" s="2544"/>
      <c r="Q99" s="2545"/>
      <c r="R99" s="505"/>
      <c r="S99" s="2540" t="s">
        <v>1083</v>
      </c>
      <c r="T99" s="2541"/>
      <c r="U99" s="2541"/>
      <c r="V99" s="2541"/>
      <c r="W99" s="2541"/>
      <c r="X99" s="2541"/>
      <c r="Y99" s="2542"/>
      <c r="Z99" s="424"/>
      <c r="AA99" s="424"/>
      <c r="AB99" s="424"/>
      <c r="AC99" s="424"/>
      <c r="AD99" s="424"/>
      <c r="AE99" s="424"/>
      <c r="AF99" s="424"/>
      <c r="AG99" s="424"/>
      <c r="AH99" s="424"/>
      <c r="AI99" s="424"/>
      <c r="AJ99" s="424"/>
      <c r="AK99" s="424"/>
      <c r="AL99" s="424"/>
      <c r="AM99" s="424"/>
      <c r="AN99" s="424"/>
      <c r="AO99" s="424"/>
    </row>
    <row r="100" spans="1:41" s="54" customFormat="1" ht="12.6" outlineLevel="2" thickBot="1" x14ac:dyDescent="0.4">
      <c r="A100" s="1232"/>
      <c r="B100" s="959"/>
      <c r="C100" s="1299" t="s">
        <v>734</v>
      </c>
      <c r="D100" s="1300" t="s">
        <v>735</v>
      </c>
      <c r="E100" s="1301" t="s">
        <v>736</v>
      </c>
      <c r="F100" s="1301" t="s">
        <v>737</v>
      </c>
      <c r="G100" s="1301" t="s">
        <v>738</v>
      </c>
      <c r="H100" s="1301" t="s">
        <v>739</v>
      </c>
      <c r="I100" s="1302" t="s">
        <v>740</v>
      </c>
      <c r="J100" s="505"/>
      <c r="K100" s="1303" t="s">
        <v>734</v>
      </c>
      <c r="L100" s="1301" t="s">
        <v>735</v>
      </c>
      <c r="M100" s="1304" t="s">
        <v>736</v>
      </c>
      <c r="N100" s="1304" t="s">
        <v>737</v>
      </c>
      <c r="O100" s="1304" t="s">
        <v>738</v>
      </c>
      <c r="P100" s="1304" t="s">
        <v>739</v>
      </c>
      <c r="Q100" s="1305" t="s">
        <v>740</v>
      </c>
      <c r="R100" s="505"/>
      <c r="S100" s="1299" t="s">
        <v>734</v>
      </c>
      <c r="T100" s="1300" t="s">
        <v>735</v>
      </c>
      <c r="U100" s="1301" t="s">
        <v>736</v>
      </c>
      <c r="V100" s="1301" t="s">
        <v>737</v>
      </c>
      <c r="W100" s="1301" t="s">
        <v>738</v>
      </c>
      <c r="X100" s="1301" t="s">
        <v>739</v>
      </c>
      <c r="Y100" s="1302" t="s">
        <v>740</v>
      </c>
      <c r="Z100" s="1203"/>
      <c r="AA100" s="1203"/>
      <c r="AB100" s="1203"/>
      <c r="AC100" s="1203"/>
      <c r="AD100" s="1203"/>
      <c r="AE100" s="1203"/>
      <c r="AF100" s="1203"/>
      <c r="AG100" s="1203"/>
      <c r="AH100" s="1203"/>
      <c r="AI100" s="1203"/>
      <c r="AJ100" s="1203"/>
      <c r="AK100" s="1203"/>
      <c r="AL100" s="1203"/>
      <c r="AM100" s="1203"/>
      <c r="AN100" s="1203"/>
      <c r="AO100" s="1203"/>
    </row>
    <row r="101" spans="1:41" ht="12.3" outlineLevel="2" x14ac:dyDescent="0.35">
      <c r="A101" s="1306" t="s">
        <v>1802</v>
      </c>
      <c r="B101" s="1665" t="s">
        <v>1803</v>
      </c>
      <c r="C101" s="2033">
        <f>AVERAGE(C31,C26)</f>
        <v>83215473.629158109</v>
      </c>
      <c r="D101" s="2034">
        <f t="shared" ref="D101:I101" si="43">AVERAGE(D31,D26)</f>
        <v>83757824.514563486</v>
      </c>
      <c r="E101" s="2033">
        <f t="shared" si="43"/>
        <v>86810118.437571466</v>
      </c>
      <c r="F101" s="2035">
        <f t="shared" si="43"/>
        <v>93034256.09918803</v>
      </c>
      <c r="G101" s="2035">
        <f t="shared" si="43"/>
        <v>99010951.018458456</v>
      </c>
      <c r="H101" s="2035">
        <f t="shared" si="43"/>
        <v>103722120.38518566</v>
      </c>
      <c r="I101" s="2036">
        <f t="shared" si="43"/>
        <v>108473350.71002011</v>
      </c>
      <c r="J101" s="1266"/>
      <c r="K101" s="2042">
        <f t="shared" ref="K101:Q101" si="44">AVERAGE(K31,K26)</f>
        <v>81061385.167283595</v>
      </c>
      <c r="L101" s="2034">
        <f t="shared" si="44"/>
        <v>81589696.935520113</v>
      </c>
      <c r="M101" s="2033">
        <f t="shared" si="44"/>
        <v>84562980.178962678</v>
      </c>
      <c r="N101" s="2035">
        <f t="shared" si="44"/>
        <v>90626001.854125112</v>
      </c>
      <c r="O101" s="2035">
        <f t="shared" si="44"/>
        <v>96447986.008626997</v>
      </c>
      <c r="P101" s="2035">
        <f t="shared" si="44"/>
        <v>101037203.59004046</v>
      </c>
      <c r="Q101" s="2036">
        <f t="shared" si="44"/>
        <v>105665445.12473664</v>
      </c>
      <c r="R101" s="1266"/>
      <c r="S101" s="2042">
        <f t="shared" ref="S101:Y101" si="45">AVERAGE(S31,S26)</f>
        <v>0</v>
      </c>
      <c r="T101" s="2034">
        <f t="shared" si="45"/>
        <v>0</v>
      </c>
      <c r="U101" s="2033">
        <f t="shared" si="45"/>
        <v>0</v>
      </c>
      <c r="V101" s="2035">
        <f t="shared" si="45"/>
        <v>0</v>
      </c>
      <c r="W101" s="2035">
        <f t="shared" si="45"/>
        <v>0</v>
      </c>
      <c r="X101" s="2035">
        <f t="shared" si="45"/>
        <v>0</v>
      </c>
      <c r="Y101" s="2036">
        <f t="shared" si="45"/>
        <v>0</v>
      </c>
      <c r="Z101" s="1203"/>
      <c r="AA101" s="1203"/>
      <c r="AB101" s="1203"/>
      <c r="AC101" s="1203"/>
      <c r="AD101" s="1203"/>
      <c r="AE101" s="1203"/>
      <c r="AF101" s="1203"/>
      <c r="AG101" s="1203"/>
      <c r="AH101" s="1203"/>
      <c r="AI101" s="1203"/>
      <c r="AJ101" s="1203"/>
      <c r="AK101" s="1203"/>
      <c r="AL101" s="1203"/>
      <c r="AM101" s="1203"/>
      <c r="AN101" s="1203"/>
      <c r="AO101" s="1203"/>
    </row>
    <row r="102" spans="1:41" ht="12.3" outlineLevel="2" x14ac:dyDescent="0.35">
      <c r="A102" s="1306" t="s">
        <v>1804</v>
      </c>
      <c r="B102" s="1666" t="s">
        <v>1805</v>
      </c>
      <c r="C102" s="2033">
        <f>AVERAGE(C38,C33)</f>
        <v>172377376.19105363</v>
      </c>
      <c r="D102" s="2037">
        <f t="shared" ref="D102:I102" si="46">AVERAGE(D38,D33)</f>
        <v>173500762.45809758</v>
      </c>
      <c r="E102" s="2033">
        <f t="shared" si="46"/>
        <v>179823402.95409197</v>
      </c>
      <c r="F102" s="2035">
        <f t="shared" si="46"/>
        <v>192716458.54462177</v>
      </c>
      <c r="G102" s="2035">
        <f t="shared" si="46"/>
        <v>205096943.55814803</v>
      </c>
      <c r="H102" s="2035">
        <f t="shared" si="46"/>
        <v>214855942.7537204</v>
      </c>
      <c r="I102" s="2036">
        <f t="shared" si="46"/>
        <v>224697927.65361989</v>
      </c>
      <c r="J102" s="1266"/>
      <c r="K102" s="2042">
        <f t="shared" ref="K102:Q102" si="47">AVERAGE(K38,K33)</f>
        <v>167915271.95793849</v>
      </c>
      <c r="L102" s="2037">
        <f t="shared" si="47"/>
        <v>169009578.61646092</v>
      </c>
      <c r="M102" s="2033">
        <f t="shared" si="47"/>
        <v>175168553.31393218</v>
      </c>
      <c r="N102" s="2035">
        <f t="shared" si="47"/>
        <v>187727863.49540937</v>
      </c>
      <c r="O102" s="2035">
        <f t="shared" si="47"/>
        <v>199787871.33375436</v>
      </c>
      <c r="P102" s="2035">
        <f t="shared" si="47"/>
        <v>209294252.27637649</v>
      </c>
      <c r="Q102" s="2036">
        <f t="shared" si="47"/>
        <v>218881470.78259665</v>
      </c>
      <c r="R102" s="1266"/>
      <c r="S102" s="2042">
        <f t="shared" ref="S102:Y102" si="48">AVERAGE(S38,S33)</f>
        <v>0</v>
      </c>
      <c r="T102" s="2037">
        <f t="shared" si="48"/>
        <v>0</v>
      </c>
      <c r="U102" s="2033">
        <f t="shared" si="48"/>
        <v>0</v>
      </c>
      <c r="V102" s="2035">
        <f t="shared" si="48"/>
        <v>0</v>
      </c>
      <c r="W102" s="2035">
        <f t="shared" si="48"/>
        <v>0</v>
      </c>
      <c r="X102" s="2035">
        <f t="shared" si="48"/>
        <v>0</v>
      </c>
      <c r="Y102" s="2036">
        <f t="shared" si="48"/>
        <v>0</v>
      </c>
      <c r="Z102" s="1203"/>
      <c r="AA102" s="1203"/>
      <c r="AB102" s="1203"/>
      <c r="AC102" s="1203"/>
      <c r="AD102" s="1203"/>
      <c r="AE102" s="1203"/>
      <c r="AF102" s="1203"/>
      <c r="AG102" s="1203"/>
      <c r="AH102" s="1203"/>
      <c r="AI102" s="1203"/>
      <c r="AJ102" s="1203"/>
      <c r="AK102" s="1203"/>
      <c r="AL102" s="1203"/>
      <c r="AM102" s="1203"/>
      <c r="AN102" s="1203"/>
      <c r="AO102" s="1203"/>
    </row>
    <row r="103" spans="1:41" ht="12.3" outlineLevel="2" x14ac:dyDescent="0.35">
      <c r="A103" s="1306" t="s">
        <v>1806</v>
      </c>
      <c r="B103" s="1666" t="s">
        <v>1319</v>
      </c>
      <c r="C103" s="2033">
        <f>AVERAGE(C45,C40)</f>
        <v>129513006.39712101</v>
      </c>
      <c r="D103" s="2037">
        <f t="shared" ref="D103:I103" si="49">AVERAGE(D45,D40)</f>
        <v>139595038.72186682</v>
      </c>
      <c r="E103" s="2033">
        <f t="shared" si="49"/>
        <v>150287920.7090342</v>
      </c>
      <c r="F103" s="2035">
        <f t="shared" si="49"/>
        <v>156877689.08363906</v>
      </c>
      <c r="G103" s="2035">
        <f t="shared" si="49"/>
        <v>163824472.13905862</v>
      </c>
      <c r="H103" s="2035">
        <f t="shared" si="49"/>
        <v>171354204.07044005</v>
      </c>
      <c r="I103" s="2036">
        <f t="shared" si="49"/>
        <v>179908439.33753616</v>
      </c>
      <c r="J103" s="1266"/>
      <c r="K103" s="2042">
        <f t="shared" ref="K103:Q103" si="50">AVERAGE(K45,K40)</f>
        <v>126160475.1841644</v>
      </c>
      <c r="L103" s="2037">
        <f t="shared" si="50"/>
        <v>135981527.32630906</v>
      </c>
      <c r="M103" s="2033">
        <f t="shared" si="50"/>
        <v>146397616.87682712</v>
      </c>
      <c r="N103" s="2035">
        <f t="shared" si="50"/>
        <v>152816804.66824117</v>
      </c>
      <c r="O103" s="2035">
        <f t="shared" si="50"/>
        <v>159583765.57551664</v>
      </c>
      <c r="P103" s="2035">
        <f t="shared" si="50"/>
        <v>166918585.33531475</v>
      </c>
      <c r="Q103" s="2036">
        <f t="shared" si="50"/>
        <v>175251388.47344011</v>
      </c>
      <c r="R103" s="1266"/>
      <c r="S103" s="2042">
        <f t="shared" ref="S103:Y103" si="51">AVERAGE(S45,S40)</f>
        <v>0</v>
      </c>
      <c r="T103" s="2037">
        <f t="shared" si="51"/>
        <v>0</v>
      </c>
      <c r="U103" s="2033">
        <f t="shared" si="51"/>
        <v>0</v>
      </c>
      <c r="V103" s="2035">
        <f t="shared" si="51"/>
        <v>0</v>
      </c>
      <c r="W103" s="2035">
        <f t="shared" si="51"/>
        <v>0</v>
      </c>
      <c r="X103" s="2035">
        <f t="shared" si="51"/>
        <v>0</v>
      </c>
      <c r="Y103" s="2036">
        <f t="shared" si="51"/>
        <v>0</v>
      </c>
      <c r="Z103" s="1203"/>
      <c r="AA103" s="1203"/>
      <c r="AB103" s="1203"/>
      <c r="AC103" s="1203"/>
      <c r="AD103" s="1203"/>
      <c r="AE103" s="1203"/>
      <c r="AF103" s="1203"/>
      <c r="AG103" s="1203"/>
      <c r="AH103" s="1203"/>
      <c r="AI103" s="1203"/>
      <c r="AJ103" s="1203"/>
      <c r="AK103" s="1203"/>
      <c r="AL103" s="1203"/>
      <c r="AM103" s="1203"/>
      <c r="AN103" s="1203"/>
      <c r="AO103" s="1203"/>
    </row>
    <row r="104" spans="1:41" ht="12.3" outlineLevel="2" x14ac:dyDescent="0.35">
      <c r="A104" s="1306" t="s">
        <v>1296</v>
      </c>
      <c r="B104" s="1666" t="s">
        <v>1297</v>
      </c>
      <c r="C104" s="2033">
        <f>AVERAGE(C52,C47)</f>
        <v>118534220.17068507</v>
      </c>
      <c r="D104" s="2037">
        <f t="shared" ref="D104:I104" si="52">AVERAGE(D52,D47)</f>
        <v>120499120.64839837</v>
      </c>
      <c r="E104" s="2033">
        <f t="shared" si="52"/>
        <v>120619876.39332937</v>
      </c>
      <c r="F104" s="2035">
        <f t="shared" si="52"/>
        <v>121134733.23607124</v>
      </c>
      <c r="G104" s="2035">
        <f t="shared" si="52"/>
        <v>121504743.70461553</v>
      </c>
      <c r="H104" s="2035">
        <f t="shared" si="52"/>
        <v>121836216.6350736</v>
      </c>
      <c r="I104" s="2036">
        <f t="shared" si="52"/>
        <v>122168130.89638013</v>
      </c>
      <c r="J104" s="1266"/>
      <c r="K104" s="2042">
        <f>AVERAGE(K52,K47)</f>
        <v>118534220.17068507</v>
      </c>
      <c r="L104" s="2037">
        <f t="shared" ref="L104:Q104" si="53">AVERAGE(L52,L47)</f>
        <v>120499120.64839837</v>
      </c>
      <c r="M104" s="2033">
        <f t="shared" si="53"/>
        <v>120619876.39332937</v>
      </c>
      <c r="N104" s="2035">
        <f t="shared" si="53"/>
        <v>121134733.23607124</v>
      </c>
      <c r="O104" s="2035">
        <f t="shared" si="53"/>
        <v>121504743.70461553</v>
      </c>
      <c r="P104" s="2035">
        <f t="shared" si="53"/>
        <v>121836216.6350736</v>
      </c>
      <c r="Q104" s="2036">
        <f t="shared" si="53"/>
        <v>122168130.89638013</v>
      </c>
      <c r="R104" s="1266"/>
      <c r="S104" s="2042">
        <f>AVERAGE(S52,S47)</f>
        <v>0</v>
      </c>
      <c r="T104" s="2037">
        <f t="shared" ref="T104:Y104" si="54">AVERAGE(T52,T47)</f>
        <v>0</v>
      </c>
      <c r="U104" s="2033">
        <f t="shared" si="54"/>
        <v>0</v>
      </c>
      <c r="V104" s="2035">
        <f t="shared" si="54"/>
        <v>0</v>
      </c>
      <c r="W104" s="2035">
        <f t="shared" si="54"/>
        <v>0</v>
      </c>
      <c r="X104" s="2035">
        <f t="shared" si="54"/>
        <v>0</v>
      </c>
      <c r="Y104" s="2036">
        <f t="shared" si="54"/>
        <v>0</v>
      </c>
      <c r="Z104" s="1203"/>
      <c r="AA104" s="1203"/>
      <c r="AB104" s="1203"/>
      <c r="AC104" s="1203"/>
      <c r="AD104" s="1203"/>
      <c r="AE104" s="1203"/>
      <c r="AF104" s="1203"/>
      <c r="AG104" s="1203"/>
      <c r="AH104" s="1203"/>
      <c r="AI104" s="1203"/>
      <c r="AJ104" s="1203"/>
      <c r="AK104" s="1203"/>
      <c r="AL104" s="1203"/>
      <c r="AM104" s="1203"/>
      <c r="AN104" s="1203"/>
      <c r="AO104" s="1203"/>
    </row>
    <row r="105" spans="1:41" ht="12.3" outlineLevel="2" x14ac:dyDescent="0.35">
      <c r="A105" s="1306" t="s">
        <v>1298</v>
      </c>
      <c r="B105" s="1666" t="s">
        <v>1299</v>
      </c>
      <c r="C105" s="2033">
        <f>AVERAGE(C59,C54)</f>
        <v>59312857.959264427</v>
      </c>
      <c r="D105" s="2037">
        <f t="shared" ref="D105:I105" si="55">AVERAGE(D59,D54)</f>
        <v>60296066.544691339</v>
      </c>
      <c r="E105" s="2033">
        <f t="shared" si="55"/>
        <v>60356491.022420593</v>
      </c>
      <c r="F105" s="2035">
        <f t="shared" si="55"/>
        <v>60614118.151016295</v>
      </c>
      <c r="G105" s="2035">
        <f t="shared" si="55"/>
        <v>60799266.189554073</v>
      </c>
      <c r="H105" s="2035">
        <f t="shared" si="55"/>
        <v>60965130.585618675</v>
      </c>
      <c r="I105" s="2036">
        <f t="shared" si="55"/>
        <v>61131215.817437634</v>
      </c>
      <c r="J105" s="1266"/>
      <c r="K105" s="2042">
        <f>AVERAGE(K59,K54)</f>
        <v>59312857.959264427</v>
      </c>
      <c r="L105" s="2037">
        <f t="shared" ref="L105:Q105" si="56">AVERAGE(L59,L54)</f>
        <v>60296066.544691339</v>
      </c>
      <c r="M105" s="2033">
        <f t="shared" si="56"/>
        <v>60356491.022420593</v>
      </c>
      <c r="N105" s="2035">
        <f t="shared" si="56"/>
        <v>60614118.151016295</v>
      </c>
      <c r="O105" s="2035">
        <f t="shared" si="56"/>
        <v>60799266.189554073</v>
      </c>
      <c r="P105" s="2035">
        <f t="shared" si="56"/>
        <v>60965130.585618675</v>
      </c>
      <c r="Q105" s="2036">
        <f t="shared" si="56"/>
        <v>61131215.817437634</v>
      </c>
      <c r="R105" s="1266"/>
      <c r="S105" s="2042">
        <f>AVERAGE(S59,S54)</f>
        <v>0</v>
      </c>
      <c r="T105" s="2037">
        <f t="shared" ref="T105:Y105" si="57">AVERAGE(T59,T54)</f>
        <v>0</v>
      </c>
      <c r="U105" s="2033">
        <f t="shared" si="57"/>
        <v>0</v>
      </c>
      <c r="V105" s="2035">
        <f t="shared" si="57"/>
        <v>0</v>
      </c>
      <c r="W105" s="2035">
        <f t="shared" si="57"/>
        <v>0</v>
      </c>
      <c r="X105" s="2035">
        <f t="shared" si="57"/>
        <v>0</v>
      </c>
      <c r="Y105" s="2036">
        <f t="shared" si="57"/>
        <v>0</v>
      </c>
      <c r="Z105" s="1203"/>
      <c r="AA105" s="1203"/>
      <c r="AB105" s="1203"/>
      <c r="AC105" s="1203"/>
      <c r="AD105" s="1203"/>
      <c r="AE105" s="1203"/>
      <c r="AF105" s="1203"/>
      <c r="AG105" s="1203"/>
      <c r="AH105" s="1203"/>
      <c r="AI105" s="1203"/>
      <c r="AJ105" s="1203"/>
      <c r="AK105" s="1203"/>
      <c r="AL105" s="1203"/>
      <c r="AM105" s="1203"/>
      <c r="AN105" s="1203"/>
      <c r="AO105" s="1203"/>
    </row>
    <row r="106" spans="1:41" ht="12.3" outlineLevel="2" x14ac:dyDescent="0.35">
      <c r="A106" s="1306" t="s">
        <v>1300</v>
      </c>
      <c r="B106" s="1800" t="s">
        <v>850</v>
      </c>
      <c r="C106" s="2033">
        <f>AVERAGE(C66,C61)</f>
        <v>343295017.62801814</v>
      </c>
      <c r="D106" s="2037">
        <f t="shared" ref="D106:I106" si="58">AVERAGE(D66,D61)</f>
        <v>333775823.92247957</v>
      </c>
      <c r="E106" s="2033">
        <f t="shared" si="58"/>
        <v>329227128.32576442</v>
      </c>
      <c r="F106" s="2035">
        <f t="shared" si="58"/>
        <v>335692578.19072217</v>
      </c>
      <c r="G106" s="2035">
        <f t="shared" si="58"/>
        <v>343606981.15557671</v>
      </c>
      <c r="H106" s="2035">
        <f t="shared" si="58"/>
        <v>353167731.82495958</v>
      </c>
      <c r="I106" s="2036">
        <f t="shared" si="58"/>
        <v>358553435.88527703</v>
      </c>
      <c r="J106" s="1266"/>
      <c r="K106" s="2042">
        <f>AVERAGE(K66,K61)</f>
        <v>343295017.62801814</v>
      </c>
      <c r="L106" s="2037">
        <f t="shared" ref="L106:Q106" si="59">AVERAGE(L66,L61)</f>
        <v>333775823.92247957</v>
      </c>
      <c r="M106" s="2033">
        <f t="shared" si="59"/>
        <v>329227128.32576442</v>
      </c>
      <c r="N106" s="2035">
        <f t="shared" si="59"/>
        <v>335692578.19072217</v>
      </c>
      <c r="O106" s="2035">
        <f t="shared" si="59"/>
        <v>343606981.15557671</v>
      </c>
      <c r="P106" s="2035">
        <f t="shared" si="59"/>
        <v>353167731.82495958</v>
      </c>
      <c r="Q106" s="2036">
        <f t="shared" si="59"/>
        <v>358553435.88527703</v>
      </c>
      <c r="R106" s="1266"/>
      <c r="S106" s="2042">
        <f>AVERAGE(S66,S61)</f>
        <v>0</v>
      </c>
      <c r="T106" s="2037">
        <f t="shared" ref="T106:Y106" si="60">AVERAGE(T66,T61)</f>
        <v>0</v>
      </c>
      <c r="U106" s="2033">
        <f t="shared" si="60"/>
        <v>0</v>
      </c>
      <c r="V106" s="2035">
        <f t="shared" si="60"/>
        <v>0</v>
      </c>
      <c r="W106" s="2035">
        <f t="shared" si="60"/>
        <v>0</v>
      </c>
      <c r="X106" s="2035">
        <f t="shared" si="60"/>
        <v>0</v>
      </c>
      <c r="Y106" s="2036">
        <f t="shared" si="60"/>
        <v>0</v>
      </c>
      <c r="Z106" s="1203"/>
      <c r="AA106" s="1203"/>
      <c r="AB106" s="1203"/>
      <c r="AC106" s="1203"/>
      <c r="AD106" s="1203"/>
      <c r="AE106" s="1203"/>
      <c r="AF106" s="1203"/>
      <c r="AG106" s="1203"/>
      <c r="AH106" s="1203"/>
      <c r="AI106" s="1203"/>
      <c r="AJ106" s="1203"/>
      <c r="AK106" s="1203"/>
      <c r="AL106" s="1203"/>
      <c r="AM106" s="1203"/>
      <c r="AN106" s="1203"/>
      <c r="AO106" s="1203"/>
    </row>
    <row r="107" spans="1:41" ht="12.3" outlineLevel="2" x14ac:dyDescent="0.35">
      <c r="A107" s="1306" t="s">
        <v>1301</v>
      </c>
      <c r="B107" s="1666" t="s">
        <v>1302</v>
      </c>
      <c r="C107" s="2033">
        <f>AVERAGE(C72,C68)</f>
        <v>36566922.77545473</v>
      </c>
      <c r="D107" s="2037">
        <f t="shared" ref="D107:I107" si="61">AVERAGE(D72,D68)</f>
        <v>41679940.278677471</v>
      </c>
      <c r="E107" s="2033">
        <f t="shared" si="61"/>
        <v>46916942.047571436</v>
      </c>
      <c r="F107" s="2035">
        <f t="shared" si="61"/>
        <v>48054619.08537557</v>
      </c>
      <c r="G107" s="2035">
        <f t="shared" si="61"/>
        <v>49219883.365354069</v>
      </c>
      <c r="H107" s="2035">
        <f t="shared" si="61"/>
        <v>50413403.843551122</v>
      </c>
      <c r="I107" s="2036">
        <f t="shared" si="61"/>
        <v>51635865.697356515</v>
      </c>
      <c r="J107" s="1266"/>
      <c r="K107" s="2042">
        <f>AVERAGE(K72,K68)</f>
        <v>36566922.77545473</v>
      </c>
      <c r="L107" s="2037">
        <f t="shared" ref="L107:Q107" si="62">AVERAGE(L72,L68)</f>
        <v>41679940.278677471</v>
      </c>
      <c r="M107" s="2033">
        <f t="shared" si="62"/>
        <v>46916942.047571436</v>
      </c>
      <c r="N107" s="2035">
        <f t="shared" si="62"/>
        <v>48054619.08537557</v>
      </c>
      <c r="O107" s="2035">
        <f t="shared" si="62"/>
        <v>49219883.365354069</v>
      </c>
      <c r="P107" s="2035">
        <f t="shared" si="62"/>
        <v>50413403.843551122</v>
      </c>
      <c r="Q107" s="2036">
        <f t="shared" si="62"/>
        <v>51635865.697356515</v>
      </c>
      <c r="R107" s="1266"/>
      <c r="S107" s="2042">
        <f>AVERAGE(S72,S68)</f>
        <v>0</v>
      </c>
      <c r="T107" s="2037">
        <f t="shared" ref="T107:Y107" si="63">AVERAGE(T72,T68)</f>
        <v>0</v>
      </c>
      <c r="U107" s="2033">
        <f t="shared" si="63"/>
        <v>0</v>
      </c>
      <c r="V107" s="2035">
        <f t="shared" si="63"/>
        <v>0</v>
      </c>
      <c r="W107" s="2035">
        <f t="shared" si="63"/>
        <v>0</v>
      </c>
      <c r="X107" s="2035">
        <f t="shared" si="63"/>
        <v>0</v>
      </c>
      <c r="Y107" s="2036">
        <f t="shared" si="63"/>
        <v>0</v>
      </c>
      <c r="Z107" s="1203"/>
      <c r="AA107" s="1203"/>
      <c r="AB107" s="1203"/>
      <c r="AC107" s="1203"/>
      <c r="AD107" s="1203"/>
      <c r="AE107" s="1203"/>
      <c r="AF107" s="1203"/>
      <c r="AG107" s="1203"/>
      <c r="AH107" s="1203"/>
      <c r="AI107" s="1203"/>
      <c r="AJ107" s="1203"/>
      <c r="AK107" s="1203"/>
      <c r="AL107" s="1203"/>
      <c r="AM107" s="1203"/>
      <c r="AN107" s="1203"/>
      <c r="AO107" s="1203"/>
    </row>
    <row r="108" spans="1:41" ht="12.3" outlineLevel="2" x14ac:dyDescent="0.35">
      <c r="A108" s="1306" t="s">
        <v>1303</v>
      </c>
      <c r="B108" s="1666" t="s">
        <v>1304</v>
      </c>
      <c r="C108" s="2033">
        <f>AVERAGE(C79,C74)</f>
        <v>0</v>
      </c>
      <c r="D108" s="2037">
        <f t="shared" ref="D108:I108" si="64">AVERAGE(D79,D74)</f>
        <v>0</v>
      </c>
      <c r="E108" s="2033">
        <f t="shared" si="64"/>
        <v>0</v>
      </c>
      <c r="F108" s="2035">
        <f t="shared" si="64"/>
        <v>0</v>
      </c>
      <c r="G108" s="2035">
        <f t="shared" si="64"/>
        <v>0</v>
      </c>
      <c r="H108" s="2035">
        <f t="shared" si="64"/>
        <v>0</v>
      </c>
      <c r="I108" s="2036">
        <f t="shared" si="64"/>
        <v>0</v>
      </c>
      <c r="J108" s="1266"/>
      <c r="K108" s="2042">
        <f>AVERAGE(K79,K74)</f>
        <v>0</v>
      </c>
      <c r="L108" s="2037">
        <f t="shared" ref="L108:Q108" si="65">AVERAGE(L79,L74)</f>
        <v>0</v>
      </c>
      <c r="M108" s="2033">
        <f t="shared" si="65"/>
        <v>0</v>
      </c>
      <c r="N108" s="2035">
        <f t="shared" si="65"/>
        <v>0</v>
      </c>
      <c r="O108" s="2035">
        <f t="shared" si="65"/>
        <v>0</v>
      </c>
      <c r="P108" s="2035">
        <f t="shared" si="65"/>
        <v>0</v>
      </c>
      <c r="Q108" s="2036">
        <f t="shared" si="65"/>
        <v>0</v>
      </c>
      <c r="R108" s="1266"/>
      <c r="S108" s="2042">
        <f>AVERAGE(S79,S74)</f>
        <v>12365193.762859199</v>
      </c>
      <c r="T108" s="2037">
        <f t="shared" ref="T108:Y108" si="66">AVERAGE(T79,T74)</f>
        <v>14406579.816529268</v>
      </c>
      <c r="U108" s="2033">
        <f t="shared" si="66"/>
        <v>19254091.440279536</v>
      </c>
      <c r="V108" s="2035">
        <f t="shared" si="66"/>
        <v>23755485.501481064</v>
      </c>
      <c r="W108" s="2035">
        <f t="shared" si="66"/>
        <v>26475427.779172502</v>
      </c>
      <c r="X108" s="2035">
        <f t="shared" si="66"/>
        <v>31077012.056736827</v>
      </c>
      <c r="Y108" s="2036">
        <f t="shared" si="66"/>
        <v>35346527.202491</v>
      </c>
      <c r="Z108" s="1203"/>
      <c r="AA108" s="1203"/>
      <c r="AB108" s="1203"/>
      <c r="AC108" s="1203"/>
      <c r="AD108" s="1203"/>
      <c r="AE108" s="1203"/>
      <c r="AF108" s="1203"/>
      <c r="AG108" s="1203"/>
      <c r="AH108" s="1203"/>
      <c r="AI108" s="1203"/>
      <c r="AJ108" s="1203"/>
      <c r="AK108" s="1203"/>
      <c r="AL108" s="1203"/>
      <c r="AM108" s="1203"/>
      <c r="AN108" s="1203"/>
      <c r="AO108" s="1203"/>
    </row>
    <row r="109" spans="1:41" ht="12.3" outlineLevel="2" x14ac:dyDescent="0.35">
      <c r="A109" s="1306" t="s">
        <v>1305</v>
      </c>
      <c r="B109" s="1666" t="s">
        <v>1306</v>
      </c>
      <c r="C109" s="2033">
        <f>AVERAGE(C86,C81)</f>
        <v>7004213.8520627879</v>
      </c>
      <c r="D109" s="2037">
        <f t="shared" ref="D109:I109" si="67">AVERAGE(D86,D81)</f>
        <v>17107368.23188401</v>
      </c>
      <c r="E109" s="2033">
        <f t="shared" si="67"/>
        <v>34160435.404991992</v>
      </c>
      <c r="F109" s="2035">
        <f t="shared" si="67"/>
        <v>48072268.068585873</v>
      </c>
      <c r="G109" s="2035">
        <f t="shared" si="67"/>
        <v>59569526.2001983</v>
      </c>
      <c r="H109" s="2035">
        <f t="shared" si="67"/>
        <v>67638849.916852295</v>
      </c>
      <c r="I109" s="2036">
        <f t="shared" si="67"/>
        <v>69711817.084446281</v>
      </c>
      <c r="J109" s="1266"/>
      <c r="K109" s="2042">
        <f>AVERAGE(K86,K81)</f>
        <v>7004213.8520627879</v>
      </c>
      <c r="L109" s="2037">
        <f t="shared" ref="L109:Q109" si="68">AVERAGE(L86,L81)</f>
        <v>17107368.23188401</v>
      </c>
      <c r="M109" s="2033">
        <f t="shared" si="68"/>
        <v>34160435.404991992</v>
      </c>
      <c r="N109" s="2035">
        <f t="shared" si="68"/>
        <v>48072268.068585873</v>
      </c>
      <c r="O109" s="2035">
        <f t="shared" si="68"/>
        <v>59569526.2001983</v>
      </c>
      <c r="P109" s="2035">
        <f t="shared" si="68"/>
        <v>67638849.916852295</v>
      </c>
      <c r="Q109" s="2036">
        <f t="shared" si="68"/>
        <v>69711817.084446281</v>
      </c>
      <c r="R109" s="1266"/>
      <c r="S109" s="2042">
        <f>AVERAGE(S86,S81)</f>
        <v>284588.61431588064</v>
      </c>
      <c r="T109" s="2037">
        <f t="shared" ref="T109:Y109" si="69">AVERAGE(T86,T81)</f>
        <v>331571.7218546173</v>
      </c>
      <c r="U109" s="2033">
        <f t="shared" si="69"/>
        <v>443138.64448763733</v>
      </c>
      <c r="V109" s="2035">
        <f t="shared" si="69"/>
        <v>546739.568414515</v>
      </c>
      <c r="W109" s="2035">
        <f t="shared" si="69"/>
        <v>609339.84938644862</v>
      </c>
      <c r="X109" s="2035">
        <f t="shared" si="69"/>
        <v>715246.6809593786</v>
      </c>
      <c r="Y109" s="2036">
        <f t="shared" si="69"/>
        <v>813510.84264040738</v>
      </c>
      <c r="Z109" s="1203"/>
      <c r="AA109" s="1203"/>
      <c r="AB109" s="1203"/>
      <c r="AC109" s="1203"/>
      <c r="AD109" s="1203"/>
      <c r="AE109" s="1203"/>
      <c r="AF109" s="1203"/>
      <c r="AG109" s="1203"/>
      <c r="AH109" s="1203"/>
      <c r="AI109" s="1203"/>
      <c r="AJ109" s="1203"/>
      <c r="AK109" s="1203"/>
      <c r="AL109" s="1203"/>
      <c r="AM109" s="1203"/>
      <c r="AN109" s="1203"/>
      <c r="AO109" s="1203"/>
    </row>
    <row r="110" spans="1:41" ht="12.3" outlineLevel="2" x14ac:dyDescent="0.35">
      <c r="A110" s="1306" t="s">
        <v>1307</v>
      </c>
      <c r="B110" s="1801" t="s">
        <v>1308</v>
      </c>
      <c r="C110" s="2033">
        <f>AVERAGE(C93,C88)</f>
        <v>3821752.3525315705</v>
      </c>
      <c r="D110" s="2038">
        <f t="shared" ref="D110:I110" si="70">AVERAGE(D93,D88)</f>
        <v>1959636.7434603206</v>
      </c>
      <c r="E110" s="2039">
        <f t="shared" si="70"/>
        <v>13538457.323585704</v>
      </c>
      <c r="F110" s="2040">
        <f t="shared" si="70"/>
        <v>27720387.978427019</v>
      </c>
      <c r="G110" s="2040">
        <f t="shared" si="70"/>
        <v>42124175.586910129</v>
      </c>
      <c r="H110" s="2040">
        <f t="shared" si="70"/>
        <v>55354706.138648674</v>
      </c>
      <c r="I110" s="2041">
        <f t="shared" si="70"/>
        <v>55127548.408759549</v>
      </c>
      <c r="J110" s="1266"/>
      <c r="K110" s="2043">
        <f>AVERAGE(K93,K88)</f>
        <v>3821752.3525315705</v>
      </c>
      <c r="L110" s="2038">
        <f t="shared" ref="L110:Q110" si="71">AVERAGE(L93,L88)</f>
        <v>1959636.7434603206</v>
      </c>
      <c r="M110" s="2039">
        <f t="shared" si="71"/>
        <v>13538457.323585704</v>
      </c>
      <c r="N110" s="2040">
        <f t="shared" si="71"/>
        <v>27720387.978427019</v>
      </c>
      <c r="O110" s="2040">
        <f t="shared" si="71"/>
        <v>42124175.586910129</v>
      </c>
      <c r="P110" s="2040">
        <f t="shared" si="71"/>
        <v>55354706.138648674</v>
      </c>
      <c r="Q110" s="2041">
        <f t="shared" si="71"/>
        <v>55127548.408759549</v>
      </c>
      <c r="R110" s="1266"/>
      <c r="S110" s="2043">
        <f>AVERAGE(S93,S88)</f>
        <v>0</v>
      </c>
      <c r="T110" s="2038">
        <f t="shared" ref="T110:Y110" si="72">AVERAGE(T93,T88)</f>
        <v>0</v>
      </c>
      <c r="U110" s="2039">
        <f t="shared" si="72"/>
        <v>0</v>
      </c>
      <c r="V110" s="2040">
        <f t="shared" si="72"/>
        <v>0</v>
      </c>
      <c r="W110" s="2040">
        <f t="shared" si="72"/>
        <v>0</v>
      </c>
      <c r="X110" s="2040">
        <f t="shared" si="72"/>
        <v>0</v>
      </c>
      <c r="Y110" s="2041">
        <f t="shared" si="72"/>
        <v>0</v>
      </c>
      <c r="Z110" s="1203"/>
      <c r="AA110" s="1203"/>
      <c r="AB110" s="1203"/>
      <c r="AC110" s="1203"/>
      <c r="AD110" s="1203"/>
      <c r="AE110" s="1203"/>
      <c r="AF110" s="1203"/>
      <c r="AG110" s="1203"/>
      <c r="AH110" s="1203"/>
      <c r="AI110" s="1203"/>
      <c r="AJ110" s="1203"/>
      <c r="AK110" s="1203"/>
      <c r="AL110" s="1203"/>
      <c r="AM110" s="1203"/>
      <c r="AN110" s="1203"/>
      <c r="AO110" s="1203"/>
    </row>
    <row r="111" spans="1:41" ht="14.7" outlineLevel="2" thickBot="1" x14ac:dyDescent="0.4">
      <c r="A111" s="1306" t="s">
        <v>1309</v>
      </c>
      <c r="B111" s="1318" t="s">
        <v>1310</v>
      </c>
      <c r="C111" s="2089">
        <v>0</v>
      </c>
      <c r="D111" s="2089">
        <v>0</v>
      </c>
      <c r="E111" s="2089">
        <v>0</v>
      </c>
      <c r="F111" s="2089">
        <v>0</v>
      </c>
      <c r="G111" s="2089">
        <v>0</v>
      </c>
      <c r="H111" s="2089">
        <v>0</v>
      </c>
      <c r="I111" s="2089">
        <v>0</v>
      </c>
      <c r="J111" s="1266"/>
      <c r="K111" s="2089">
        <v>0</v>
      </c>
      <c r="L111" s="2089">
        <v>0</v>
      </c>
      <c r="M111" s="2089">
        <v>0</v>
      </c>
      <c r="N111" s="2089">
        <v>0</v>
      </c>
      <c r="O111" s="2089">
        <v>0</v>
      </c>
      <c r="P111" s="2089">
        <v>0</v>
      </c>
      <c r="Q111" s="2089">
        <v>0</v>
      </c>
      <c r="R111" s="1266"/>
      <c r="S111" s="2089">
        <v>0</v>
      </c>
      <c r="T111" s="2089">
        <v>0</v>
      </c>
      <c r="U111" s="2089">
        <v>0</v>
      </c>
      <c r="V111" s="2089">
        <v>0</v>
      </c>
      <c r="W111" s="2089">
        <v>0</v>
      </c>
      <c r="X111" s="2089">
        <v>0</v>
      </c>
      <c r="Y111" s="2089">
        <v>0</v>
      </c>
      <c r="Z111" s="1203"/>
      <c r="AA111" s="1203"/>
      <c r="AB111" s="1203"/>
      <c r="AC111" s="1203"/>
      <c r="AD111" s="1203"/>
      <c r="AE111" s="1203"/>
      <c r="AF111" s="1203"/>
      <c r="AG111" s="1203"/>
      <c r="AH111" s="1203"/>
      <c r="AI111" s="1203"/>
      <c r="AJ111" s="1203"/>
      <c r="AK111" s="1203"/>
      <c r="AL111" s="1203"/>
      <c r="AM111" s="1203"/>
      <c r="AN111" s="1203"/>
      <c r="AO111" s="1203"/>
    </row>
    <row r="112" spans="1:41" x14ac:dyDescent="0.35">
      <c r="A112" s="1306"/>
      <c r="B112" s="505"/>
      <c r="T112" s="1266"/>
      <c r="U112" s="1266"/>
      <c r="V112" s="1266"/>
      <c r="W112" s="1266"/>
      <c r="X112" s="1266"/>
      <c r="Y112" s="1266"/>
      <c r="Z112" s="1203"/>
      <c r="AA112" s="1203"/>
      <c r="AB112" s="1203"/>
      <c r="AC112" s="1203"/>
      <c r="AD112" s="1203"/>
      <c r="AE112" s="1203"/>
      <c r="AF112" s="1203"/>
      <c r="AG112" s="1203"/>
      <c r="AH112" s="1203"/>
      <c r="AI112" s="1203"/>
      <c r="AJ112" s="1203"/>
      <c r="AK112" s="1203"/>
      <c r="AL112" s="1203"/>
      <c r="AM112" s="1203"/>
      <c r="AN112" s="1203"/>
      <c r="AO112" s="1203"/>
    </row>
    <row r="113" spans="1:41" x14ac:dyDescent="0.35">
      <c r="A113" s="1306"/>
      <c r="B113" s="551"/>
      <c r="C113" s="1266"/>
      <c r="D113" s="1266"/>
      <c r="E113" s="1266"/>
      <c r="F113" s="1266"/>
      <c r="G113" s="1266"/>
      <c r="H113" s="1266"/>
      <c r="I113" s="1266"/>
      <c r="J113" s="1266"/>
      <c r="K113" s="1266"/>
      <c r="L113" s="1266"/>
      <c r="M113" s="1266"/>
      <c r="N113" s="1266"/>
      <c r="O113" s="1266"/>
      <c r="P113" s="1266"/>
      <c r="Q113" s="1266"/>
      <c r="R113" s="1266"/>
      <c r="S113" s="1266"/>
      <c r="T113" s="1266"/>
      <c r="U113" s="1266"/>
      <c r="V113" s="1266"/>
      <c r="W113" s="1266"/>
      <c r="X113" s="1266"/>
      <c r="Y113" s="1266"/>
      <c r="Z113" s="1203"/>
      <c r="AA113" s="1203"/>
      <c r="AB113" s="1203"/>
      <c r="AC113" s="1203"/>
      <c r="AD113" s="1203"/>
      <c r="AE113" s="1203"/>
      <c r="AF113" s="1203"/>
      <c r="AG113" s="1203"/>
      <c r="AH113" s="1203"/>
      <c r="AI113" s="1203"/>
      <c r="AJ113" s="1203"/>
      <c r="AK113" s="1203"/>
      <c r="AL113" s="1203"/>
      <c r="AM113" s="1203"/>
      <c r="AN113" s="1203"/>
      <c r="AO113" s="1203"/>
    </row>
    <row r="114" spans="1:41" s="1174" customFormat="1" ht="25.15" customHeight="1" x14ac:dyDescent="0.35">
      <c r="A114" s="1295"/>
      <c r="B114" s="1319" t="s">
        <v>1311</v>
      </c>
      <c r="C114" s="1297"/>
      <c r="D114" s="1297"/>
      <c r="E114" s="1297"/>
      <c r="F114" s="1297"/>
      <c r="G114" s="1297"/>
      <c r="H114" s="1297"/>
      <c r="I114" s="1297"/>
      <c r="J114" s="1297"/>
      <c r="K114" s="1297"/>
      <c r="L114" s="1297"/>
      <c r="M114" s="1297"/>
      <c r="N114" s="1297"/>
      <c r="O114" s="1297"/>
      <c r="P114" s="1297"/>
      <c r="Q114" s="1297"/>
      <c r="R114" s="1297"/>
      <c r="S114" s="1297"/>
      <c r="T114" s="1297"/>
      <c r="U114" s="1297"/>
      <c r="V114" s="1297"/>
      <c r="W114" s="1297"/>
      <c r="X114" s="1297"/>
      <c r="Y114" s="1297"/>
      <c r="Z114" s="1283"/>
      <c r="AA114" s="1283"/>
      <c r="AB114" s="1283"/>
      <c r="AC114" s="1283"/>
      <c r="AD114" s="1283"/>
      <c r="AE114" s="1283"/>
      <c r="AF114" s="1283"/>
      <c r="AG114" s="1283"/>
      <c r="AH114" s="1283"/>
      <c r="AI114" s="1283"/>
      <c r="AJ114" s="1283"/>
      <c r="AK114" s="1283"/>
      <c r="AL114" s="1283"/>
      <c r="AM114" s="1283"/>
      <c r="AN114" s="1283"/>
      <c r="AO114" s="1283"/>
    </row>
    <row r="115" spans="1:41" s="561" customFormat="1" ht="14.7" outlineLevel="2" thickBot="1" x14ac:dyDescent="0.6">
      <c r="A115" s="1223"/>
      <c r="B115" s="1286"/>
      <c r="C115" s="2520" t="s">
        <v>1211</v>
      </c>
      <c r="D115" s="2520"/>
      <c r="E115" s="2520"/>
      <c r="F115" s="2520"/>
      <c r="G115" s="2520"/>
      <c r="H115" s="2520"/>
      <c r="I115" s="2520"/>
      <c r="J115" s="273"/>
      <c r="K115" s="2520" t="s">
        <v>91</v>
      </c>
      <c r="L115" s="2520"/>
      <c r="M115" s="2520"/>
      <c r="N115" s="2520"/>
      <c r="O115" s="2520"/>
      <c r="P115" s="2520"/>
      <c r="Q115" s="2520"/>
      <c r="R115" s="273"/>
      <c r="S115" s="2520" t="s">
        <v>92</v>
      </c>
      <c r="T115" s="2520"/>
      <c r="U115" s="2520"/>
      <c r="V115" s="2520"/>
      <c r="W115" s="2520"/>
      <c r="X115" s="2520"/>
      <c r="Y115" s="2520"/>
      <c r="Z115" s="273"/>
      <c r="AA115" s="273"/>
      <c r="AB115" s="619"/>
      <c r="AC115" s="619"/>
      <c r="AD115" s="619"/>
      <c r="AE115" s="619"/>
      <c r="AF115" s="619"/>
      <c r="AG115" s="619"/>
      <c r="AH115" s="619"/>
      <c r="AI115" s="619"/>
      <c r="AJ115" s="619"/>
      <c r="AK115" s="619"/>
      <c r="AL115" s="619"/>
      <c r="AM115" s="619"/>
      <c r="AN115" s="619"/>
      <c r="AO115" s="619"/>
    </row>
    <row r="116" spans="1:41" ht="42" customHeight="1" outlineLevel="1" thickBot="1" x14ac:dyDescent="0.4">
      <c r="A116" s="1306"/>
      <c r="B116" s="270"/>
      <c r="C116" s="2534" t="s">
        <v>1312</v>
      </c>
      <c r="D116" s="2535"/>
      <c r="E116" s="2535"/>
      <c r="F116" s="2535"/>
      <c r="G116" s="2535"/>
      <c r="H116" s="2535"/>
      <c r="I116" s="2536"/>
      <c r="J116" s="1266"/>
      <c r="K116" s="2537" t="s">
        <v>1312</v>
      </c>
      <c r="L116" s="2538"/>
      <c r="M116" s="2538"/>
      <c r="N116" s="2538"/>
      <c r="O116" s="2538"/>
      <c r="P116" s="2538"/>
      <c r="Q116" s="2539"/>
      <c r="R116" s="1284"/>
      <c r="S116" s="2534" t="s">
        <v>1312</v>
      </c>
      <c r="T116" s="2535"/>
      <c r="U116" s="2535"/>
      <c r="V116" s="2535"/>
      <c r="W116" s="2535"/>
      <c r="X116" s="2535"/>
      <c r="Y116" s="2536"/>
      <c r="Z116" s="1203"/>
      <c r="AA116" s="1203"/>
      <c r="AB116" s="1203"/>
      <c r="AC116" s="1203"/>
      <c r="AD116" s="1203"/>
      <c r="AE116" s="1203"/>
      <c r="AF116" s="1203"/>
      <c r="AG116" s="1203"/>
      <c r="AH116" s="1203"/>
      <c r="AI116" s="1203"/>
      <c r="AJ116" s="1203"/>
      <c r="AK116" s="1203"/>
      <c r="AL116" s="1203"/>
      <c r="AM116" s="1203"/>
      <c r="AN116" s="1203"/>
      <c r="AO116" s="1203"/>
    </row>
    <row r="117" spans="1:41" ht="14.7" outlineLevel="1" thickBot="1" x14ac:dyDescent="0.4">
      <c r="A117" s="1306"/>
      <c r="B117" s="1320"/>
      <c r="C117" s="1321" t="s">
        <v>734</v>
      </c>
      <c r="D117" s="1322" t="s">
        <v>735</v>
      </c>
      <c r="E117" s="1323" t="s">
        <v>736</v>
      </c>
      <c r="F117" s="1323" t="s">
        <v>737</v>
      </c>
      <c r="G117" s="1323" t="s">
        <v>738</v>
      </c>
      <c r="H117" s="1323" t="s">
        <v>739</v>
      </c>
      <c r="I117" s="1324" t="s">
        <v>740</v>
      </c>
      <c r="J117" s="1284"/>
      <c r="K117" s="1325" t="s">
        <v>734</v>
      </c>
      <c r="L117" s="1323" t="s">
        <v>735</v>
      </c>
      <c r="M117" s="1326" t="s">
        <v>736</v>
      </c>
      <c r="N117" s="1326" t="s">
        <v>737</v>
      </c>
      <c r="O117" s="1326" t="s">
        <v>738</v>
      </c>
      <c r="P117" s="1326" t="s">
        <v>739</v>
      </c>
      <c r="Q117" s="1327" t="s">
        <v>740</v>
      </c>
      <c r="R117" s="1328"/>
      <c r="S117" s="1321" t="s">
        <v>734</v>
      </c>
      <c r="T117" s="1322" t="s">
        <v>735</v>
      </c>
      <c r="U117" s="1323" t="s">
        <v>736</v>
      </c>
      <c r="V117" s="1323" t="s">
        <v>737</v>
      </c>
      <c r="W117" s="1323" t="s">
        <v>738</v>
      </c>
      <c r="X117" s="1323" t="s">
        <v>739</v>
      </c>
      <c r="Y117" s="1324" t="s">
        <v>740</v>
      </c>
      <c r="Z117" s="1203"/>
      <c r="AA117" s="1203"/>
      <c r="AB117" s="1203"/>
      <c r="AC117" s="1203"/>
      <c r="AD117" s="1203"/>
      <c r="AE117" s="1203"/>
      <c r="AF117" s="1203"/>
      <c r="AG117" s="1203"/>
      <c r="AH117" s="1203"/>
      <c r="AI117" s="1203"/>
      <c r="AJ117" s="1203"/>
      <c r="AK117" s="1203"/>
      <c r="AL117" s="1203"/>
      <c r="AM117" s="1203"/>
      <c r="AN117" s="1203"/>
      <c r="AO117" s="1203"/>
    </row>
    <row r="118" spans="1:41" ht="20.100000000000001" customHeight="1" outlineLevel="1" thickBot="1" x14ac:dyDescent="0.4">
      <c r="A118" s="1306"/>
      <c r="B118" s="1329" t="s">
        <v>1313</v>
      </c>
      <c r="AA118" s="1203"/>
      <c r="AB118" s="1203"/>
      <c r="AC118" s="1203"/>
      <c r="AD118" s="1203"/>
      <c r="AE118" s="1203"/>
      <c r="AF118" s="1203"/>
      <c r="AG118" s="1203"/>
      <c r="AH118" s="1203"/>
      <c r="AI118" s="1203"/>
      <c r="AJ118" s="1203"/>
      <c r="AK118" s="1203"/>
      <c r="AL118" s="1203"/>
      <c r="AM118" s="1203"/>
      <c r="AN118" s="1203"/>
      <c r="AO118" s="1203"/>
    </row>
    <row r="119" spans="1:41" ht="12.3" outlineLevel="2" x14ac:dyDescent="0.35">
      <c r="A119" s="1306" t="s">
        <v>1314</v>
      </c>
      <c r="B119" s="1652" t="s">
        <v>1315</v>
      </c>
      <c r="C119" s="2064">
        <f>[13]Input_DRC!$U76</f>
        <v>49.792725031645205</v>
      </c>
      <c r="D119" s="2053">
        <f>[13]Input_DRC!$U76</f>
        <v>49.792725031645205</v>
      </c>
      <c r="E119" s="2065">
        <f>[13]Input_DRC!$U76</f>
        <v>49.792725031645205</v>
      </c>
      <c r="F119" s="2066">
        <f>[13]Input_DRC!$U76</f>
        <v>49.792725031645205</v>
      </c>
      <c r="G119" s="2066">
        <f>[13]Input_DRC!$U76</f>
        <v>49.792725031645205</v>
      </c>
      <c r="H119" s="2066">
        <f>[13]Input_DRC!$U76</f>
        <v>49.792725031645205</v>
      </c>
      <c r="I119" s="2067">
        <f>[13]Input_DRC!$U76</f>
        <v>49.792725031645205</v>
      </c>
      <c r="J119" s="1331"/>
      <c r="K119" s="2064">
        <f>[13]Input_DRC!$U76</f>
        <v>49.792725031645205</v>
      </c>
      <c r="L119" s="2053">
        <f>[13]Input_DRC!$U76</f>
        <v>49.792725031645205</v>
      </c>
      <c r="M119" s="2065">
        <f>[13]Input_DRC!$U76</f>
        <v>49.792725031645205</v>
      </c>
      <c r="N119" s="2066">
        <f>[13]Input_DRC!$U76</f>
        <v>49.792725031645205</v>
      </c>
      <c r="O119" s="2066">
        <f>[13]Input_DRC!$U76</f>
        <v>49.792725031645205</v>
      </c>
      <c r="P119" s="2066">
        <f>[13]Input_DRC!$U76</f>
        <v>49.792725031645205</v>
      </c>
      <c r="Q119" s="2067">
        <f>[13]Input_DRC!$U76</f>
        <v>49.792725031645205</v>
      </c>
      <c r="R119" s="1331"/>
      <c r="S119" s="2064" t="str">
        <f t="shared" ref="S119:Y119" si="73">IFERROR(MAX(MIN(-S63/S60,S109),0),"NA")</f>
        <v>NA</v>
      </c>
      <c r="T119" s="2053" t="str">
        <f t="shared" si="73"/>
        <v>NA</v>
      </c>
      <c r="U119" s="2065" t="str">
        <f t="shared" si="73"/>
        <v>NA</v>
      </c>
      <c r="V119" s="2066" t="str">
        <f t="shared" si="73"/>
        <v>NA</v>
      </c>
      <c r="W119" s="2066" t="str">
        <f t="shared" si="73"/>
        <v>NA</v>
      </c>
      <c r="X119" s="2066" t="str">
        <f t="shared" si="73"/>
        <v>NA</v>
      </c>
      <c r="Y119" s="2067" t="str">
        <f t="shared" si="73"/>
        <v>NA</v>
      </c>
      <c r="Z119" s="1203"/>
      <c r="AA119" s="1203"/>
      <c r="AB119" s="1203"/>
      <c r="AC119" s="1203"/>
      <c r="AD119" s="1203"/>
      <c r="AE119" s="1203"/>
      <c r="AF119" s="1203"/>
      <c r="AG119" s="1203"/>
      <c r="AH119" s="1203"/>
      <c r="AI119" s="1203"/>
      <c r="AJ119" s="1203"/>
      <c r="AK119" s="1203"/>
      <c r="AL119" s="1203"/>
      <c r="AM119" s="1203"/>
      <c r="AN119" s="1203"/>
      <c r="AO119" s="1203"/>
    </row>
    <row r="120" spans="1:41" ht="12.3" outlineLevel="2" x14ac:dyDescent="0.35">
      <c r="A120" s="1306" t="s">
        <v>1316</v>
      </c>
      <c r="B120" s="1653" t="s">
        <v>1317</v>
      </c>
      <c r="C120" s="2068">
        <f>[13]Input_DRC!$U77</f>
        <v>52.300284796833004</v>
      </c>
      <c r="D120" s="2055">
        <f>[13]Input_DRC!$U77</f>
        <v>52.300284796833004</v>
      </c>
      <c r="E120" s="2054">
        <f>[13]Input_DRC!$U77</f>
        <v>52.300284796833004</v>
      </c>
      <c r="F120" s="2056">
        <f>[13]Input_DRC!$U77</f>
        <v>52.300284796833004</v>
      </c>
      <c r="G120" s="2056">
        <f>[13]Input_DRC!$U77</f>
        <v>52.300284796833004</v>
      </c>
      <c r="H120" s="2056">
        <f>[13]Input_DRC!$U77</f>
        <v>52.300284796833004</v>
      </c>
      <c r="I120" s="2069">
        <f>[13]Input_DRC!$U77</f>
        <v>52.300284796833004</v>
      </c>
      <c r="J120" s="1331"/>
      <c r="K120" s="2068">
        <f>[13]Input_DRC!$U77</f>
        <v>52.300284796833004</v>
      </c>
      <c r="L120" s="2055">
        <f>[13]Input_DRC!$U77</f>
        <v>52.300284796833004</v>
      </c>
      <c r="M120" s="2054">
        <f>[13]Input_DRC!$U77</f>
        <v>52.300284796833004</v>
      </c>
      <c r="N120" s="2056">
        <f>[13]Input_DRC!$U77</f>
        <v>52.300284796833004</v>
      </c>
      <c r="O120" s="2056">
        <f>[13]Input_DRC!$U77</f>
        <v>52.300284796833004</v>
      </c>
      <c r="P120" s="2056">
        <f>[13]Input_DRC!$U77</f>
        <v>52.300284796833004</v>
      </c>
      <c r="Q120" s="2069">
        <f>[13]Input_DRC!$U77</f>
        <v>52.300284796833004</v>
      </c>
      <c r="R120" s="1331"/>
      <c r="S120" s="2068" t="str">
        <f t="shared" ref="S120:Y120" si="74">IFERROR(MAX(MIN(-S64/S61,S110),0),"NA")</f>
        <v>NA</v>
      </c>
      <c r="T120" s="2055" t="str">
        <f t="shared" si="74"/>
        <v>NA</v>
      </c>
      <c r="U120" s="2054" t="str">
        <f t="shared" si="74"/>
        <v>NA</v>
      </c>
      <c r="V120" s="2056" t="str">
        <f t="shared" si="74"/>
        <v>NA</v>
      </c>
      <c r="W120" s="2056" t="str">
        <f t="shared" si="74"/>
        <v>NA</v>
      </c>
      <c r="X120" s="2056" t="str">
        <f t="shared" si="74"/>
        <v>NA</v>
      </c>
      <c r="Y120" s="2069" t="str">
        <f t="shared" si="74"/>
        <v>NA</v>
      </c>
      <c r="Z120" s="1203"/>
      <c r="AA120" s="1203"/>
      <c r="AB120" s="1203"/>
      <c r="AC120" s="1203"/>
      <c r="AD120" s="1203"/>
      <c r="AE120" s="1203"/>
      <c r="AF120" s="1203"/>
      <c r="AG120" s="1203"/>
      <c r="AH120" s="1203"/>
      <c r="AI120" s="1203"/>
      <c r="AJ120" s="1203"/>
      <c r="AK120" s="1203"/>
      <c r="AL120" s="1203"/>
      <c r="AM120" s="1203"/>
      <c r="AN120" s="1203"/>
      <c r="AO120" s="1203"/>
    </row>
    <row r="121" spans="1:41" ht="12.3" outlineLevel="2" x14ac:dyDescent="0.35">
      <c r="A121" s="1306" t="s">
        <v>1318</v>
      </c>
      <c r="B121" s="1653" t="s">
        <v>1319</v>
      </c>
      <c r="C121" s="2068">
        <f>[13]Input_DRC!$U78</f>
        <v>44.555321903731347</v>
      </c>
      <c r="D121" s="2055">
        <f>[13]Input_DRC!$U78</f>
        <v>44.555321903731347</v>
      </c>
      <c r="E121" s="2054">
        <f>[13]Input_DRC!$U78</f>
        <v>44.555321903731347</v>
      </c>
      <c r="F121" s="2056">
        <f>[13]Input_DRC!$U78</f>
        <v>44.555321903731347</v>
      </c>
      <c r="G121" s="2056">
        <f>[13]Input_DRC!$U78</f>
        <v>44.555321903731347</v>
      </c>
      <c r="H121" s="2056">
        <f>[13]Input_DRC!$U78</f>
        <v>44.555321903731347</v>
      </c>
      <c r="I121" s="2069">
        <f>[13]Input_DRC!$U78</f>
        <v>44.555321903731347</v>
      </c>
      <c r="J121" s="1331"/>
      <c r="K121" s="2068">
        <f>[13]Input_DRC!$U78</f>
        <v>44.555321903731347</v>
      </c>
      <c r="L121" s="2055">
        <f>[13]Input_DRC!$U78</f>
        <v>44.555321903731347</v>
      </c>
      <c r="M121" s="2054">
        <f>[13]Input_DRC!$U78</f>
        <v>44.555321903731347</v>
      </c>
      <c r="N121" s="2056">
        <f>[13]Input_DRC!$U78</f>
        <v>44.555321903731347</v>
      </c>
      <c r="O121" s="2056">
        <f>[13]Input_DRC!$U78</f>
        <v>44.555321903731347</v>
      </c>
      <c r="P121" s="2056">
        <f>[13]Input_DRC!$U78</f>
        <v>44.555321903731347</v>
      </c>
      <c r="Q121" s="2069">
        <f>[13]Input_DRC!$U78</f>
        <v>44.555321903731347</v>
      </c>
      <c r="R121" s="1331"/>
      <c r="S121" s="2068" t="str">
        <f t="shared" ref="S121:Y121" si="75">IFERROR(MAX(MIN(-S65/S62,S111),0),"NA")</f>
        <v>NA</v>
      </c>
      <c r="T121" s="2055" t="str">
        <f t="shared" si="75"/>
        <v>NA</v>
      </c>
      <c r="U121" s="2054" t="str">
        <f t="shared" si="75"/>
        <v>NA</v>
      </c>
      <c r="V121" s="2056" t="str">
        <f t="shared" si="75"/>
        <v>NA</v>
      </c>
      <c r="W121" s="2056" t="str">
        <f t="shared" si="75"/>
        <v>NA</v>
      </c>
      <c r="X121" s="2056" t="str">
        <f t="shared" si="75"/>
        <v>NA</v>
      </c>
      <c r="Y121" s="2069" t="str">
        <f t="shared" si="75"/>
        <v>NA</v>
      </c>
      <c r="Z121" s="1203"/>
      <c r="AA121" s="1203"/>
      <c r="AB121" s="1203"/>
      <c r="AC121" s="1203"/>
      <c r="AD121" s="1203"/>
      <c r="AE121" s="1203"/>
      <c r="AF121" s="1203"/>
      <c r="AG121" s="1203"/>
      <c r="AH121" s="1203"/>
      <c r="AI121" s="1203"/>
      <c r="AJ121" s="1203"/>
      <c r="AK121" s="1203"/>
      <c r="AL121" s="1203"/>
      <c r="AM121" s="1203"/>
      <c r="AN121" s="1203"/>
      <c r="AO121" s="1203"/>
    </row>
    <row r="122" spans="1:41" ht="12.3" outlineLevel="2" x14ac:dyDescent="0.35">
      <c r="A122" s="1306" t="s">
        <v>1320</v>
      </c>
      <c r="B122" s="1653" t="s">
        <v>1321</v>
      </c>
      <c r="C122" s="2068">
        <f>[13]Input_DRC!$U79</f>
        <v>54.343924174110775</v>
      </c>
      <c r="D122" s="2055">
        <f>[13]Input_DRC!$U79</f>
        <v>54.343924174110775</v>
      </c>
      <c r="E122" s="2054">
        <f>[13]Input_DRC!$U79</f>
        <v>54.343924174110775</v>
      </c>
      <c r="F122" s="2056">
        <f>[13]Input_DRC!$U79</f>
        <v>54.343924174110775</v>
      </c>
      <c r="G122" s="2056">
        <f>[13]Input_DRC!$U79</f>
        <v>54.343924174110775</v>
      </c>
      <c r="H122" s="2056">
        <f>[13]Input_DRC!$U79</f>
        <v>54.343924174110775</v>
      </c>
      <c r="I122" s="2069">
        <f>[13]Input_DRC!$U79</f>
        <v>54.343924174110775</v>
      </c>
      <c r="J122" s="1331"/>
      <c r="K122" s="2068">
        <f>[13]Input_DRC!$U79</f>
        <v>54.343924174110775</v>
      </c>
      <c r="L122" s="2055">
        <f>[13]Input_DRC!$U79</f>
        <v>54.343924174110775</v>
      </c>
      <c r="M122" s="2054">
        <f>[13]Input_DRC!$U79</f>
        <v>54.343924174110775</v>
      </c>
      <c r="N122" s="2056">
        <f>[13]Input_DRC!$U79</f>
        <v>54.343924174110775</v>
      </c>
      <c r="O122" s="2056">
        <f>[13]Input_DRC!$U79</f>
        <v>54.343924174110775</v>
      </c>
      <c r="P122" s="2056">
        <f>[13]Input_DRC!$U79</f>
        <v>54.343924174110775</v>
      </c>
      <c r="Q122" s="2069">
        <f>[13]Input_DRC!$U79</f>
        <v>54.343924174110775</v>
      </c>
      <c r="R122" s="1331"/>
      <c r="S122" s="2068" t="str">
        <f t="shared" ref="S122:Y122" si="76">IFERROR(MAX(MIN(-S66/S63,S112),0),"NA")</f>
        <v>NA</v>
      </c>
      <c r="T122" s="2055" t="str">
        <f t="shared" si="76"/>
        <v>NA</v>
      </c>
      <c r="U122" s="2054" t="str">
        <f t="shared" si="76"/>
        <v>NA</v>
      </c>
      <c r="V122" s="2056" t="str">
        <f t="shared" si="76"/>
        <v>NA</v>
      </c>
      <c r="W122" s="2056" t="str">
        <f t="shared" si="76"/>
        <v>NA</v>
      </c>
      <c r="X122" s="2056" t="str">
        <f t="shared" si="76"/>
        <v>NA</v>
      </c>
      <c r="Y122" s="2069" t="str">
        <f t="shared" si="76"/>
        <v>NA</v>
      </c>
      <c r="Z122" s="1203"/>
      <c r="AA122" s="1203"/>
      <c r="AB122" s="1203"/>
      <c r="AC122" s="1203"/>
      <c r="AD122" s="1203"/>
      <c r="AE122" s="1203"/>
      <c r="AF122" s="1203"/>
      <c r="AG122" s="1203"/>
      <c r="AH122" s="1203"/>
      <c r="AI122" s="1203"/>
      <c r="AJ122" s="1203"/>
      <c r="AK122" s="1203"/>
      <c r="AL122" s="1203"/>
      <c r="AM122" s="1203"/>
      <c r="AN122" s="1203"/>
      <c r="AO122" s="1203"/>
    </row>
    <row r="123" spans="1:41" ht="12.3" outlineLevel="2" x14ac:dyDescent="0.35">
      <c r="A123" s="1306" t="s">
        <v>1322</v>
      </c>
      <c r="B123" s="1653" t="s">
        <v>1323</v>
      </c>
      <c r="C123" s="2068">
        <f>[13]Input_DRC!$U80</f>
        <v>49.613725933874562</v>
      </c>
      <c r="D123" s="2055">
        <f>[13]Input_DRC!$U80</f>
        <v>49.613725933874562</v>
      </c>
      <c r="E123" s="2054">
        <f>[13]Input_DRC!$U80</f>
        <v>49.613725933874562</v>
      </c>
      <c r="F123" s="2056">
        <f>[13]Input_DRC!$U80</f>
        <v>49.613725933874562</v>
      </c>
      <c r="G123" s="2056">
        <f>[13]Input_DRC!$U80</f>
        <v>49.613725933874562</v>
      </c>
      <c r="H123" s="2056">
        <f>[13]Input_DRC!$U80</f>
        <v>49.613725933874562</v>
      </c>
      <c r="I123" s="2069">
        <f>[13]Input_DRC!$U80</f>
        <v>49.613725933874562</v>
      </c>
      <c r="J123" s="1331"/>
      <c r="K123" s="2068">
        <f>[13]Input_DRC!$U80</f>
        <v>49.613725933874562</v>
      </c>
      <c r="L123" s="2055">
        <f>[13]Input_DRC!$U80</f>
        <v>49.613725933874562</v>
      </c>
      <c r="M123" s="2054">
        <f>[13]Input_DRC!$U80</f>
        <v>49.613725933874562</v>
      </c>
      <c r="N123" s="2056">
        <f>[13]Input_DRC!$U80</f>
        <v>49.613725933874562</v>
      </c>
      <c r="O123" s="2056">
        <f>[13]Input_DRC!$U80</f>
        <v>49.613725933874562</v>
      </c>
      <c r="P123" s="2056">
        <f>[13]Input_DRC!$U80</f>
        <v>49.613725933874562</v>
      </c>
      <c r="Q123" s="2069">
        <f>[13]Input_DRC!$U80</f>
        <v>49.613725933874562</v>
      </c>
      <c r="R123" s="1331"/>
      <c r="S123" s="2068" t="str">
        <f t="shared" ref="S123:Y123" si="77">IFERROR(MAX(MIN(-S67/S64,S113),0),"NA")</f>
        <v>NA</v>
      </c>
      <c r="T123" s="2055" t="str">
        <f t="shared" si="77"/>
        <v>NA</v>
      </c>
      <c r="U123" s="2054" t="str">
        <f t="shared" si="77"/>
        <v>NA</v>
      </c>
      <c r="V123" s="2056" t="str">
        <f t="shared" si="77"/>
        <v>NA</v>
      </c>
      <c r="W123" s="2056" t="str">
        <f t="shared" si="77"/>
        <v>NA</v>
      </c>
      <c r="X123" s="2056" t="str">
        <f t="shared" si="77"/>
        <v>NA</v>
      </c>
      <c r="Y123" s="2069" t="str">
        <f t="shared" si="77"/>
        <v>NA</v>
      </c>
      <c r="Z123" s="1203"/>
      <c r="AA123" s="1203"/>
      <c r="AB123" s="1203"/>
      <c r="AC123" s="1203"/>
      <c r="AD123" s="1203"/>
      <c r="AE123" s="1203"/>
      <c r="AF123" s="1203"/>
      <c r="AG123" s="1203"/>
      <c r="AH123" s="1203"/>
      <c r="AI123" s="1203"/>
      <c r="AJ123" s="1203"/>
      <c r="AK123" s="1203"/>
      <c r="AL123" s="1203"/>
      <c r="AM123" s="1203"/>
      <c r="AN123" s="1203"/>
      <c r="AO123" s="1203"/>
    </row>
    <row r="124" spans="1:41" ht="12.3" outlineLevel="2" x14ac:dyDescent="0.35">
      <c r="A124" s="1306" t="s">
        <v>1324</v>
      </c>
      <c r="B124" s="1653" t="s">
        <v>1261</v>
      </c>
      <c r="C124" s="2068">
        <f>[13]Input_DRC!$U81</f>
        <v>45.619061322390586</v>
      </c>
      <c r="D124" s="2055">
        <f>[13]Input_DRC!$U81</f>
        <v>45.619061322390586</v>
      </c>
      <c r="E124" s="2054">
        <f>[13]Input_DRC!$U81</f>
        <v>45.619061322390586</v>
      </c>
      <c r="F124" s="2056">
        <f>[13]Input_DRC!$U81</f>
        <v>45.619061322390586</v>
      </c>
      <c r="G124" s="2056">
        <f>[13]Input_DRC!$U81</f>
        <v>45.619061322390586</v>
      </c>
      <c r="H124" s="2056">
        <f>[13]Input_DRC!$U81</f>
        <v>45.619061322390586</v>
      </c>
      <c r="I124" s="2069">
        <f>[13]Input_DRC!$U81</f>
        <v>45.619061322390586</v>
      </c>
      <c r="J124" s="1331"/>
      <c r="K124" s="2068">
        <f>[13]Input_DRC!$U81</f>
        <v>45.619061322390586</v>
      </c>
      <c r="L124" s="2055">
        <f>[13]Input_DRC!$U81</f>
        <v>45.619061322390586</v>
      </c>
      <c r="M124" s="2054">
        <f>[13]Input_DRC!$U81</f>
        <v>45.619061322390586</v>
      </c>
      <c r="N124" s="2056">
        <f>[13]Input_DRC!$U81</f>
        <v>45.619061322390586</v>
      </c>
      <c r="O124" s="2056">
        <f>[13]Input_DRC!$U81</f>
        <v>45.619061322390586</v>
      </c>
      <c r="P124" s="2056">
        <f>[13]Input_DRC!$U81</f>
        <v>45.619061322390586</v>
      </c>
      <c r="Q124" s="2069">
        <f>[13]Input_DRC!$U81</f>
        <v>45.619061322390586</v>
      </c>
      <c r="R124" s="1331"/>
      <c r="S124" s="2068" t="str">
        <f t="shared" ref="S124:Y124" si="78">IFERROR(MAX(MIN(-S68/S65,S114),0),"NA")</f>
        <v>NA</v>
      </c>
      <c r="T124" s="2055" t="str">
        <f t="shared" si="78"/>
        <v>NA</v>
      </c>
      <c r="U124" s="2054" t="str">
        <f t="shared" si="78"/>
        <v>NA</v>
      </c>
      <c r="V124" s="2056" t="str">
        <f t="shared" si="78"/>
        <v>NA</v>
      </c>
      <c r="W124" s="2056" t="str">
        <f t="shared" si="78"/>
        <v>NA</v>
      </c>
      <c r="X124" s="2056" t="str">
        <f t="shared" si="78"/>
        <v>NA</v>
      </c>
      <c r="Y124" s="2069" t="str">
        <f t="shared" si="78"/>
        <v>NA</v>
      </c>
      <c r="Z124" s="1203"/>
      <c r="AA124" s="1203"/>
      <c r="AB124" s="1203"/>
      <c r="AC124" s="1203"/>
      <c r="AD124" s="1203"/>
      <c r="AE124" s="1203"/>
      <c r="AF124" s="1203"/>
      <c r="AG124" s="1203"/>
      <c r="AH124" s="1203"/>
      <c r="AI124" s="1203"/>
      <c r="AJ124" s="1203"/>
      <c r="AK124" s="1203"/>
      <c r="AL124" s="1203"/>
      <c r="AM124" s="1203"/>
      <c r="AN124" s="1203"/>
      <c r="AO124" s="1203"/>
    </row>
    <row r="125" spans="1:41" ht="12.3" outlineLevel="2" x14ac:dyDescent="0.35">
      <c r="A125" s="1306" t="s">
        <v>1325</v>
      </c>
      <c r="B125" s="1653" t="s">
        <v>1304</v>
      </c>
      <c r="C125" s="2068">
        <f>[13]Input_DRC!$U83</f>
        <v>16</v>
      </c>
      <c r="D125" s="2055">
        <f>[13]Input_DRC!$U83</f>
        <v>16</v>
      </c>
      <c r="E125" s="2054">
        <f>[13]Input_DRC!$U83</f>
        <v>16</v>
      </c>
      <c r="F125" s="2056">
        <f>[13]Input_DRC!$U83</f>
        <v>16</v>
      </c>
      <c r="G125" s="2056">
        <f>[13]Input_DRC!$U83</f>
        <v>16</v>
      </c>
      <c r="H125" s="2056">
        <f>[13]Input_DRC!$U83</f>
        <v>16</v>
      </c>
      <c r="I125" s="2069">
        <f>[13]Input_DRC!$U83</f>
        <v>16</v>
      </c>
      <c r="J125" s="1331"/>
      <c r="K125" s="2068">
        <f>[13]Input_DRC!$U83</f>
        <v>16</v>
      </c>
      <c r="L125" s="2055">
        <f>[13]Input_DRC!$U83</f>
        <v>16</v>
      </c>
      <c r="M125" s="2054">
        <f>[13]Input_DRC!$U83</f>
        <v>16</v>
      </c>
      <c r="N125" s="2056">
        <f>[13]Input_DRC!$U83</f>
        <v>16</v>
      </c>
      <c r="O125" s="2056">
        <f>[13]Input_DRC!$U83</f>
        <v>16</v>
      </c>
      <c r="P125" s="2056">
        <f>[13]Input_DRC!$U83</f>
        <v>16</v>
      </c>
      <c r="Q125" s="2069">
        <f>[13]Input_DRC!$U83</f>
        <v>16</v>
      </c>
      <c r="R125" s="1331"/>
      <c r="S125" s="2068">
        <f>[13]Input_DRC!$U83</f>
        <v>16</v>
      </c>
      <c r="T125" s="2055">
        <f>[13]Input_DRC!$U83</f>
        <v>16</v>
      </c>
      <c r="U125" s="2054">
        <f>[13]Input_DRC!$U83</f>
        <v>16</v>
      </c>
      <c r="V125" s="2056">
        <f>[13]Input_DRC!$U83</f>
        <v>16</v>
      </c>
      <c r="W125" s="2056">
        <f>[13]Input_DRC!$U83</f>
        <v>16</v>
      </c>
      <c r="X125" s="2056">
        <f>[13]Input_DRC!$U83</f>
        <v>16</v>
      </c>
      <c r="Y125" s="2069">
        <f>[13]Input_DRC!$U83</f>
        <v>16</v>
      </c>
      <c r="Z125" s="1203"/>
      <c r="AA125" s="1203"/>
      <c r="AB125" s="1203"/>
      <c r="AC125" s="1203"/>
      <c r="AD125" s="1203"/>
      <c r="AE125" s="1203"/>
      <c r="AF125" s="1203"/>
      <c r="AG125" s="1203"/>
      <c r="AH125" s="1203"/>
      <c r="AI125" s="1203"/>
      <c r="AJ125" s="1203"/>
      <c r="AK125" s="1203"/>
      <c r="AL125" s="1203"/>
      <c r="AM125" s="1203"/>
      <c r="AN125" s="1203"/>
      <c r="AO125" s="1203"/>
    </row>
    <row r="126" spans="1:41" ht="12.3" outlineLevel="2" x14ac:dyDescent="0.35">
      <c r="A126" s="1306" t="s">
        <v>1326</v>
      </c>
      <c r="B126" s="1653" t="s">
        <v>1327</v>
      </c>
      <c r="C126" s="2068">
        <f>[13]Input_DRC!$U84</f>
        <v>29.023808433625259</v>
      </c>
      <c r="D126" s="2055">
        <f>[13]Input_DRC!$U84</f>
        <v>29.023808433625259</v>
      </c>
      <c r="E126" s="2054">
        <f>[13]Input_DRC!$U84</f>
        <v>29.023808433625259</v>
      </c>
      <c r="F126" s="2056">
        <f>[13]Input_DRC!$U84</f>
        <v>29.023808433625259</v>
      </c>
      <c r="G126" s="2056">
        <f>[13]Input_DRC!$U84</f>
        <v>29.023808433625259</v>
      </c>
      <c r="H126" s="2056">
        <f>[13]Input_DRC!$U84</f>
        <v>29.023808433625259</v>
      </c>
      <c r="I126" s="2069">
        <f>[13]Input_DRC!$U84</f>
        <v>29.023808433625259</v>
      </c>
      <c r="J126" s="1331"/>
      <c r="K126" s="2068">
        <f>[13]Input_DRC!$U84</f>
        <v>29.023808433625259</v>
      </c>
      <c r="L126" s="2055">
        <f>[13]Input_DRC!$U84</f>
        <v>29.023808433625259</v>
      </c>
      <c r="M126" s="2054">
        <f>[13]Input_DRC!$U84</f>
        <v>29.023808433625259</v>
      </c>
      <c r="N126" s="2056">
        <f>[13]Input_DRC!$U84</f>
        <v>29.023808433625259</v>
      </c>
      <c r="O126" s="2056">
        <f>[13]Input_DRC!$U84</f>
        <v>29.023808433625259</v>
      </c>
      <c r="P126" s="2056">
        <f>[13]Input_DRC!$U84</f>
        <v>29.023808433625259</v>
      </c>
      <c r="Q126" s="2069">
        <f>[13]Input_DRC!$U84</f>
        <v>29.023808433625259</v>
      </c>
      <c r="R126" s="1331"/>
      <c r="S126" s="2068">
        <f>[13]Input_DRC!$U84</f>
        <v>29.023808433625259</v>
      </c>
      <c r="T126" s="2055">
        <f>[13]Input_DRC!$U84</f>
        <v>29.023808433625259</v>
      </c>
      <c r="U126" s="2054">
        <f>[13]Input_DRC!$U84</f>
        <v>29.023808433625259</v>
      </c>
      <c r="V126" s="2056">
        <f>[13]Input_DRC!$U84</f>
        <v>29.023808433625259</v>
      </c>
      <c r="W126" s="2056">
        <f>[13]Input_DRC!$U84</f>
        <v>29.023808433625259</v>
      </c>
      <c r="X126" s="2056">
        <f>[13]Input_DRC!$U84</f>
        <v>29.023808433625259</v>
      </c>
      <c r="Y126" s="2069">
        <f>[13]Input_DRC!$U84</f>
        <v>29.023808433625259</v>
      </c>
      <c r="Z126" s="1203"/>
      <c r="AA126" s="1203"/>
      <c r="AB126" s="1203"/>
      <c r="AC126" s="1203"/>
      <c r="AD126" s="1203"/>
      <c r="AE126" s="1203"/>
      <c r="AF126" s="1203"/>
      <c r="AG126" s="1203"/>
      <c r="AH126" s="1203"/>
      <c r="AI126" s="1203"/>
      <c r="AJ126" s="1203"/>
      <c r="AK126" s="1203"/>
      <c r="AL126" s="1203"/>
      <c r="AM126" s="1203"/>
      <c r="AN126" s="1203"/>
      <c r="AO126" s="1203"/>
    </row>
    <row r="127" spans="1:41" ht="12.6" outlineLevel="2" thickBot="1" x14ac:dyDescent="0.4">
      <c r="A127" s="1306" t="s">
        <v>1328</v>
      </c>
      <c r="B127" s="1802" t="s">
        <v>1329</v>
      </c>
      <c r="C127" s="2070">
        <f>[13]Input_DRC!$U85</f>
        <v>6.9300161354856167</v>
      </c>
      <c r="D127" s="2071">
        <f>[13]Input_DRC!$U85</f>
        <v>6.9300161354856167</v>
      </c>
      <c r="E127" s="2072">
        <f>[13]Input_DRC!$U85</f>
        <v>6.9300161354856167</v>
      </c>
      <c r="F127" s="2073">
        <f>[13]Input_DRC!$U85</f>
        <v>6.9300161354856167</v>
      </c>
      <c r="G127" s="2073">
        <f>[13]Input_DRC!$U85</f>
        <v>6.9300161354856167</v>
      </c>
      <c r="H127" s="2073">
        <f>[13]Input_DRC!$U85</f>
        <v>6.9300161354856167</v>
      </c>
      <c r="I127" s="2074">
        <f>[13]Input_DRC!$U85</f>
        <v>6.9300161354856167</v>
      </c>
      <c r="J127" s="1331"/>
      <c r="K127" s="2070">
        <f>[13]Input_DRC!$U85</f>
        <v>6.9300161354856167</v>
      </c>
      <c r="L127" s="2071">
        <f>[13]Input_DRC!$U85</f>
        <v>6.9300161354856167</v>
      </c>
      <c r="M127" s="2072">
        <f>[13]Input_DRC!$U85</f>
        <v>6.9300161354856167</v>
      </c>
      <c r="N127" s="2073">
        <f>[13]Input_DRC!$U85</f>
        <v>6.9300161354856167</v>
      </c>
      <c r="O127" s="2073">
        <f>[13]Input_DRC!$U85</f>
        <v>6.9300161354856167</v>
      </c>
      <c r="P127" s="2073">
        <f>[13]Input_DRC!$U85</f>
        <v>6.9300161354856167</v>
      </c>
      <c r="Q127" s="2074">
        <f>[13]Input_DRC!$U85</f>
        <v>6.9300161354856167</v>
      </c>
      <c r="R127" s="1331"/>
      <c r="S127" s="2070">
        <f>[13]Input_DRC!$U85</f>
        <v>6.9300161354856167</v>
      </c>
      <c r="T127" s="2071">
        <f>[13]Input_DRC!$U85</f>
        <v>6.9300161354856167</v>
      </c>
      <c r="U127" s="2072">
        <f>[13]Input_DRC!$U85</f>
        <v>6.9300161354856167</v>
      </c>
      <c r="V127" s="2073">
        <f>[13]Input_DRC!$U85</f>
        <v>6.9300161354856167</v>
      </c>
      <c r="W127" s="2073">
        <f>[13]Input_DRC!$U85</f>
        <v>6.9300161354856167</v>
      </c>
      <c r="X127" s="2073">
        <f>[13]Input_DRC!$U85</f>
        <v>6.9300161354856167</v>
      </c>
      <c r="Y127" s="2074">
        <f>[13]Input_DRC!$U85</f>
        <v>6.9300161354856167</v>
      </c>
      <c r="Z127" s="1203"/>
      <c r="AA127" s="1203"/>
      <c r="AB127" s="1203"/>
      <c r="AC127" s="1203"/>
      <c r="AD127" s="1203"/>
      <c r="AE127" s="1203"/>
      <c r="AF127" s="1203"/>
      <c r="AG127" s="1203"/>
      <c r="AH127" s="1203"/>
      <c r="AI127" s="1203"/>
      <c r="AJ127" s="1203"/>
      <c r="AK127" s="1203"/>
      <c r="AL127" s="1203"/>
      <c r="AM127" s="1203"/>
      <c r="AN127" s="1203"/>
      <c r="AO127" s="1203"/>
    </row>
    <row r="128" spans="1:41" ht="20.100000000000001" customHeight="1" outlineLevel="1" thickBot="1" x14ac:dyDescent="0.4">
      <c r="A128" s="1306"/>
      <c r="B128" s="1329" t="s">
        <v>1330</v>
      </c>
      <c r="AA128" s="1203"/>
      <c r="AB128" s="1203"/>
      <c r="AC128" s="1203"/>
      <c r="AD128" s="1203"/>
      <c r="AE128" s="1203"/>
      <c r="AF128" s="1203"/>
      <c r="AG128" s="1203"/>
      <c r="AH128" s="1203"/>
      <c r="AI128" s="1203"/>
      <c r="AJ128" s="1203"/>
      <c r="AK128" s="1203"/>
      <c r="AL128" s="1203"/>
      <c r="AM128" s="1203"/>
      <c r="AN128" s="1203"/>
      <c r="AO128" s="1203"/>
    </row>
    <row r="129" spans="1:41" ht="12.3" outlineLevel="2" x14ac:dyDescent="0.35">
      <c r="A129" s="1306" t="s">
        <v>1331</v>
      </c>
      <c r="B129" s="1652" t="s">
        <v>1315</v>
      </c>
      <c r="C129" s="2064">
        <f>IFERROR(MAX(MIN(-C31/C28,C119),0),"")</f>
        <v>23.857393661262385</v>
      </c>
      <c r="D129" s="2053">
        <f t="shared" ref="D129:I129" si="79">IFERROR(MAX(MIN(-D31/D28,D119),0),"")</f>
        <v>23.32441031916424</v>
      </c>
      <c r="E129" s="2065">
        <f t="shared" si="79"/>
        <v>30.67385082025277</v>
      </c>
      <c r="F129" s="2066">
        <f t="shared" si="79"/>
        <v>31.040077622691513</v>
      </c>
      <c r="G129" s="2066">
        <f t="shared" si="79"/>
        <v>30.511674324065368</v>
      </c>
      <c r="H129" s="2066">
        <f t="shared" si="79"/>
        <v>30.100733743587423</v>
      </c>
      <c r="I129" s="2067">
        <f t="shared" si="79"/>
        <v>29.980925150222841</v>
      </c>
      <c r="J129" s="1331"/>
      <c r="K129" s="2064">
        <f>IFERROR(MAX(MIN(-K31/K28,K119),0),"")</f>
        <v>23.857393661262385</v>
      </c>
      <c r="L129" s="2053">
        <f t="shared" ref="L129:Q129" si="80">IFERROR(MAX(MIN(-L31/L28,L119),0),"")</f>
        <v>23.324410319164233</v>
      </c>
      <c r="M129" s="2065">
        <f t="shared" si="80"/>
        <v>30.673850820252774</v>
      </c>
      <c r="N129" s="2066">
        <f t="shared" si="80"/>
        <v>31.040077622691506</v>
      </c>
      <c r="O129" s="2066">
        <f t="shared" si="80"/>
        <v>30.511674324065378</v>
      </c>
      <c r="P129" s="2066">
        <f t="shared" si="80"/>
        <v>30.100733743587426</v>
      </c>
      <c r="Q129" s="2067">
        <f t="shared" si="80"/>
        <v>29.980925150222845</v>
      </c>
      <c r="R129" s="1331"/>
      <c r="S129" s="2075" t="str">
        <f t="shared" ref="S129:Y129" si="81">IFERROR(MAX(MIN(-S73/S70,S119),0),"NA")</f>
        <v>NA</v>
      </c>
      <c r="T129" s="2057" t="str">
        <f t="shared" si="81"/>
        <v>NA</v>
      </c>
      <c r="U129" s="2076" t="str">
        <f t="shared" si="81"/>
        <v>NA</v>
      </c>
      <c r="V129" s="2077" t="str">
        <f t="shared" si="81"/>
        <v>NA</v>
      </c>
      <c r="W129" s="2077" t="str">
        <f t="shared" si="81"/>
        <v>NA</v>
      </c>
      <c r="X129" s="2077" t="str">
        <f t="shared" si="81"/>
        <v>NA</v>
      </c>
      <c r="Y129" s="2078" t="str">
        <f t="shared" si="81"/>
        <v>NA</v>
      </c>
      <c r="Z129" s="1203"/>
      <c r="AA129" s="1203"/>
      <c r="AB129" s="1203"/>
      <c r="AC129" s="1203"/>
      <c r="AD129" s="1203"/>
      <c r="AE129" s="1203"/>
      <c r="AF129" s="1203"/>
      <c r="AG129" s="1203"/>
      <c r="AH129" s="1203"/>
      <c r="AI129" s="1203"/>
      <c r="AJ129" s="1203"/>
      <c r="AK129" s="1203"/>
      <c r="AL129" s="1203"/>
      <c r="AM129" s="1203"/>
      <c r="AN129" s="1203"/>
      <c r="AO129" s="1203"/>
    </row>
    <row r="130" spans="1:41" ht="12.3" outlineLevel="2" x14ac:dyDescent="0.35">
      <c r="A130" s="1306" t="s">
        <v>1332</v>
      </c>
      <c r="B130" s="1653" t="s">
        <v>1317</v>
      </c>
      <c r="C130" s="2068">
        <f>IFERROR(MAX(MIN(-C38/C35,C120),0),"")</f>
        <v>23.857332661147019</v>
      </c>
      <c r="D130" s="2055">
        <f t="shared" ref="D130:I130" si="82">IFERROR(MAX(MIN(-D38/D35,D120),0),"")</f>
        <v>23.324332901377275</v>
      </c>
      <c r="E130" s="2054">
        <f t="shared" si="82"/>
        <v>30.673858426067454</v>
      </c>
      <c r="F130" s="2056">
        <f t="shared" si="82"/>
        <v>31.040086741069953</v>
      </c>
      <c r="G130" s="2056">
        <f t="shared" si="82"/>
        <v>30.51168331467974</v>
      </c>
      <c r="H130" s="2056">
        <f t="shared" si="82"/>
        <v>30.100743252946248</v>
      </c>
      <c r="I130" s="2069">
        <f t="shared" si="82"/>
        <v>29.980935579845628</v>
      </c>
      <c r="J130" s="1331"/>
      <c r="K130" s="2068">
        <f>IFERROR(MAX(MIN(-K38/K35,K120),0),"")</f>
        <v>23.857332661147037</v>
      </c>
      <c r="L130" s="2055">
        <f t="shared" ref="L130:Q130" si="83">IFERROR(MAX(MIN(-L38/L35,L120),0),"")</f>
        <v>23.324332901377289</v>
      </c>
      <c r="M130" s="2054">
        <f t="shared" si="83"/>
        <v>30.673858426067465</v>
      </c>
      <c r="N130" s="2056">
        <f t="shared" si="83"/>
        <v>31.04008674106997</v>
      </c>
      <c r="O130" s="2056">
        <f t="shared" si="83"/>
        <v>30.511683314679761</v>
      </c>
      <c r="P130" s="2056">
        <f t="shared" si="83"/>
        <v>30.100743252946273</v>
      </c>
      <c r="Q130" s="2069">
        <f t="shared" si="83"/>
        <v>29.980935579845646</v>
      </c>
      <c r="R130" s="1331"/>
      <c r="S130" s="2079" t="str">
        <f t="shared" ref="S130:Y130" si="84">IFERROR(MAX(MIN(-S74/S71,S120),0),"NA")</f>
        <v>NA</v>
      </c>
      <c r="T130" s="2080" t="str">
        <f t="shared" si="84"/>
        <v>NA</v>
      </c>
      <c r="U130" s="2081" t="str">
        <f t="shared" si="84"/>
        <v>NA</v>
      </c>
      <c r="V130" s="2082" t="str">
        <f t="shared" si="84"/>
        <v>NA</v>
      </c>
      <c r="W130" s="2082" t="str">
        <f t="shared" si="84"/>
        <v>NA</v>
      </c>
      <c r="X130" s="2082" t="str">
        <f t="shared" si="84"/>
        <v>NA</v>
      </c>
      <c r="Y130" s="2083" t="str">
        <f t="shared" si="84"/>
        <v>NA</v>
      </c>
      <c r="Z130" s="1203"/>
      <c r="AA130" s="1203"/>
      <c r="AB130" s="1203"/>
      <c r="AC130" s="1203"/>
      <c r="AD130" s="1203"/>
      <c r="AE130" s="1203"/>
      <c r="AF130" s="1203"/>
      <c r="AG130" s="1203"/>
      <c r="AH130" s="1203"/>
      <c r="AI130" s="1203"/>
      <c r="AJ130" s="1203"/>
      <c r="AK130" s="1203"/>
      <c r="AL130" s="1203"/>
      <c r="AM130" s="1203"/>
      <c r="AN130" s="1203"/>
      <c r="AO130" s="1203"/>
    </row>
    <row r="131" spans="1:41" ht="12.3" outlineLevel="2" x14ac:dyDescent="0.35">
      <c r="A131" s="1306" t="s">
        <v>1333</v>
      </c>
      <c r="B131" s="1653" t="s">
        <v>1319</v>
      </c>
      <c r="C131" s="2068">
        <f>IFERROR(MAX(MIN(-C45/C42,C121),0),"")</f>
        <v>27.835494038395399</v>
      </c>
      <c r="D131" s="2055">
        <f t="shared" ref="D131:I131" si="85">IFERROR(MAX(MIN(-D45/D42,D121),0),"")</f>
        <v>29.859910042167567</v>
      </c>
      <c r="E131" s="2054">
        <f t="shared" si="85"/>
        <v>21.459344954162173</v>
      </c>
      <c r="F131" s="2056">
        <f t="shared" si="85"/>
        <v>21.336347873529405</v>
      </c>
      <c r="G131" s="2056">
        <f t="shared" si="85"/>
        <v>21.102458547719873</v>
      </c>
      <c r="H131" s="2056">
        <f t="shared" si="85"/>
        <v>21.034435812374724</v>
      </c>
      <c r="I131" s="2069">
        <f t="shared" si="85"/>
        <v>20.937300156982342</v>
      </c>
      <c r="J131" s="1331"/>
      <c r="K131" s="2068">
        <f>IFERROR(MAX(MIN(-K45/K42,K121),0),"")</f>
        <v>27.835494038395392</v>
      </c>
      <c r="L131" s="2055">
        <f t="shared" ref="L131:Q131" si="86">IFERROR(MAX(MIN(-L45/L42,L121),0),"")</f>
        <v>29.859910042167559</v>
      </c>
      <c r="M131" s="2054">
        <f t="shared" si="86"/>
        <v>21.459344954162184</v>
      </c>
      <c r="N131" s="2056">
        <f t="shared" si="86"/>
        <v>21.336347873529412</v>
      </c>
      <c r="O131" s="2056">
        <f t="shared" si="86"/>
        <v>21.102458547719884</v>
      </c>
      <c r="P131" s="2056">
        <f t="shared" si="86"/>
        <v>21.034435812374738</v>
      </c>
      <c r="Q131" s="2069">
        <f t="shared" si="86"/>
        <v>20.937300156982356</v>
      </c>
      <c r="R131" s="1331"/>
      <c r="S131" s="2079" t="str">
        <f t="shared" ref="S131:Y131" si="87">IFERROR(MAX(MIN(-S75/S72,S121),0),"NA")</f>
        <v>NA</v>
      </c>
      <c r="T131" s="2080" t="str">
        <f t="shared" si="87"/>
        <v>NA</v>
      </c>
      <c r="U131" s="2081" t="str">
        <f t="shared" si="87"/>
        <v>NA</v>
      </c>
      <c r="V131" s="2082" t="str">
        <f t="shared" si="87"/>
        <v>NA</v>
      </c>
      <c r="W131" s="2082" t="str">
        <f t="shared" si="87"/>
        <v>NA</v>
      </c>
      <c r="X131" s="2082" t="str">
        <f t="shared" si="87"/>
        <v>NA</v>
      </c>
      <c r="Y131" s="2083" t="str">
        <f t="shared" si="87"/>
        <v>NA</v>
      </c>
      <c r="Z131" s="1203"/>
      <c r="AA131" s="1203"/>
      <c r="AB131" s="1203"/>
      <c r="AC131" s="1203"/>
      <c r="AD131" s="1203"/>
      <c r="AE131" s="1203"/>
      <c r="AF131" s="1203"/>
      <c r="AG131" s="1203"/>
      <c r="AH131" s="1203"/>
      <c r="AI131" s="1203"/>
      <c r="AJ131" s="1203"/>
      <c r="AK131" s="1203"/>
      <c r="AL131" s="1203"/>
      <c r="AM131" s="1203"/>
      <c r="AN131" s="1203"/>
      <c r="AO131" s="1203"/>
    </row>
    <row r="132" spans="1:41" ht="12.3" outlineLevel="2" x14ac:dyDescent="0.35">
      <c r="A132" s="1306" t="s">
        <v>1334</v>
      </c>
      <c r="B132" s="1653" t="s">
        <v>1321</v>
      </c>
      <c r="C132" s="2068">
        <f>IFERROR(MAX(MIN(-C52/C49,C122),0),"")</f>
        <v>28.315316836811501</v>
      </c>
      <c r="D132" s="2055">
        <f t="shared" ref="D132:I132" si="88">IFERROR(MAX(MIN(-D52/D49,D122),0),"")</f>
        <v>26.957857762156891</v>
      </c>
      <c r="E132" s="2054">
        <f t="shared" si="88"/>
        <v>27.861770044407212</v>
      </c>
      <c r="F132" s="2056">
        <f t="shared" si="88"/>
        <v>27.079357426866636</v>
      </c>
      <c r="G132" s="2056">
        <f t="shared" si="88"/>
        <v>26.297003677077591</v>
      </c>
      <c r="H132" s="2056">
        <f t="shared" si="88"/>
        <v>25.55743495903398</v>
      </c>
      <c r="I132" s="2069">
        <f t="shared" si="88"/>
        <v>24.812719285400416</v>
      </c>
      <c r="J132" s="1331"/>
      <c r="K132" s="2068">
        <f>IFERROR(MAX(MIN(-K52/K49,K122),0),"")</f>
        <v>28.315316836811501</v>
      </c>
      <c r="L132" s="2055">
        <f t="shared" ref="L132:Q132" si="89">IFERROR(MAX(MIN(-L52/L49,L122),0),"")</f>
        <v>26.957857762156891</v>
      </c>
      <c r="M132" s="2054">
        <f t="shared" si="89"/>
        <v>27.861770044407212</v>
      </c>
      <c r="N132" s="2056">
        <f t="shared" si="89"/>
        <v>27.079357426866636</v>
      </c>
      <c r="O132" s="2056">
        <f t="shared" si="89"/>
        <v>26.297003677077591</v>
      </c>
      <c r="P132" s="2056">
        <f t="shared" si="89"/>
        <v>25.55743495903398</v>
      </c>
      <c r="Q132" s="2069">
        <f t="shared" si="89"/>
        <v>24.812719285400416</v>
      </c>
      <c r="R132" s="1331"/>
      <c r="S132" s="2079" t="str">
        <f t="shared" ref="S132:Y132" si="90">IFERROR(MAX(MIN(-S76/S73,S122),0),"NA")</f>
        <v>NA</v>
      </c>
      <c r="T132" s="2080" t="str">
        <f t="shared" si="90"/>
        <v>NA</v>
      </c>
      <c r="U132" s="2081" t="str">
        <f t="shared" si="90"/>
        <v>NA</v>
      </c>
      <c r="V132" s="2082" t="str">
        <f t="shared" si="90"/>
        <v>NA</v>
      </c>
      <c r="W132" s="2082" t="str">
        <f t="shared" si="90"/>
        <v>NA</v>
      </c>
      <c r="X132" s="2082" t="str">
        <f t="shared" si="90"/>
        <v>NA</v>
      </c>
      <c r="Y132" s="2083" t="str">
        <f t="shared" si="90"/>
        <v>NA</v>
      </c>
      <c r="Z132" s="1203"/>
      <c r="AA132" s="1203"/>
      <c r="AB132" s="1203"/>
      <c r="AC132" s="1203"/>
      <c r="AD132" s="1203"/>
      <c r="AE132" s="1203"/>
      <c r="AF132" s="1203"/>
      <c r="AG132" s="1203"/>
      <c r="AH132" s="1203"/>
      <c r="AI132" s="1203"/>
      <c r="AJ132" s="1203"/>
      <c r="AK132" s="1203"/>
      <c r="AL132" s="1203"/>
      <c r="AM132" s="1203"/>
      <c r="AN132" s="1203"/>
      <c r="AO132" s="1203"/>
    </row>
    <row r="133" spans="1:41" ht="12.3" outlineLevel="2" x14ac:dyDescent="0.35">
      <c r="A133" s="1306" t="s">
        <v>1335</v>
      </c>
      <c r="B133" s="1653" t="s">
        <v>1336</v>
      </c>
      <c r="C133" s="2068">
        <f>IFERROR(MAX(MIN(-C59/C56,C123),0),"")</f>
        <v>28.315316836811476</v>
      </c>
      <c r="D133" s="2055">
        <f t="shared" ref="D133:I133" si="91">IFERROR(MAX(MIN(-D59/D56,D123),0),"")</f>
        <v>26.957857762156884</v>
      </c>
      <c r="E133" s="2054">
        <f t="shared" si="91"/>
        <v>27.861770044407212</v>
      </c>
      <c r="F133" s="2056">
        <f t="shared" si="91"/>
        <v>27.079357426866633</v>
      </c>
      <c r="G133" s="2056">
        <f t="shared" si="91"/>
        <v>26.297003677077587</v>
      </c>
      <c r="H133" s="2056">
        <f t="shared" si="91"/>
        <v>25.557434959033966</v>
      </c>
      <c r="I133" s="2069">
        <f t="shared" si="91"/>
        <v>24.812719285400402</v>
      </c>
      <c r="J133" s="1331"/>
      <c r="K133" s="2068">
        <f>IFERROR(MAX(MIN(-K59/K56,K123),0),"")</f>
        <v>28.315316836811476</v>
      </c>
      <c r="L133" s="2055">
        <f t="shared" ref="L133:Q133" si="92">IFERROR(MAX(MIN(-L59/L56,L123),0),"")</f>
        <v>26.957857762156884</v>
      </c>
      <c r="M133" s="2054">
        <f t="shared" si="92"/>
        <v>27.861770044407212</v>
      </c>
      <c r="N133" s="2056">
        <f t="shared" si="92"/>
        <v>27.079357426866633</v>
      </c>
      <c r="O133" s="2056">
        <f t="shared" si="92"/>
        <v>26.297003677077587</v>
      </c>
      <c r="P133" s="2056">
        <f t="shared" si="92"/>
        <v>25.557434959033966</v>
      </c>
      <c r="Q133" s="2069">
        <f t="shared" si="92"/>
        <v>24.812719285400402</v>
      </c>
      <c r="R133" s="1331"/>
      <c r="S133" s="2079">
        <f t="shared" ref="S133:Y133" si="93">IFERROR(MAX(MIN(-S77/S74,S123),0),"NA")</f>
        <v>0</v>
      </c>
      <c r="T133" s="2080">
        <f t="shared" si="93"/>
        <v>0</v>
      </c>
      <c r="U133" s="2081">
        <f t="shared" si="93"/>
        <v>0</v>
      </c>
      <c r="V133" s="2082">
        <f t="shared" si="93"/>
        <v>0</v>
      </c>
      <c r="W133" s="2082">
        <f t="shared" si="93"/>
        <v>0</v>
      </c>
      <c r="X133" s="2082">
        <f t="shared" si="93"/>
        <v>0</v>
      </c>
      <c r="Y133" s="2083">
        <f t="shared" si="93"/>
        <v>0</v>
      </c>
      <c r="Z133" s="1203"/>
      <c r="AA133" s="1203"/>
      <c r="AB133" s="1203"/>
      <c r="AC133" s="1203"/>
      <c r="AD133" s="1203"/>
      <c r="AE133" s="1203"/>
      <c r="AF133" s="1203"/>
      <c r="AG133" s="1203"/>
      <c r="AH133" s="1203"/>
      <c r="AI133" s="1203"/>
      <c r="AJ133" s="1203"/>
      <c r="AK133" s="1203"/>
      <c r="AL133" s="1203"/>
      <c r="AM133" s="1203"/>
      <c r="AN133" s="1203"/>
      <c r="AO133" s="1203"/>
    </row>
    <row r="134" spans="1:41" ht="12.3" outlineLevel="2" x14ac:dyDescent="0.35">
      <c r="A134" s="1306" t="s">
        <v>1337</v>
      </c>
      <c r="B134" s="1653" t="s">
        <v>1261</v>
      </c>
      <c r="C134" s="2068">
        <f>IFERROR(MAX(MIN(-C66/C63,C124),0),"")</f>
        <v>12.872411460238419</v>
      </c>
      <c r="D134" s="2055">
        <f t="shared" ref="D134:I134" si="94">IFERROR(MAX(MIN(-D66/D63,D124),0),"")</f>
        <v>11.734636553928127</v>
      </c>
      <c r="E134" s="2054">
        <f t="shared" si="94"/>
        <v>15.273572721993299</v>
      </c>
      <c r="F134" s="2056">
        <f t="shared" si="94"/>
        <v>15.161607498386058</v>
      </c>
      <c r="G134" s="2056">
        <f t="shared" si="94"/>
        <v>15.546604586817844</v>
      </c>
      <c r="H134" s="2056">
        <f t="shared" si="94"/>
        <v>15.576186160889858</v>
      </c>
      <c r="I134" s="2069">
        <f t="shared" si="94"/>
        <v>14.773404713422979</v>
      </c>
      <c r="J134" s="1331"/>
      <c r="K134" s="2068">
        <f>IFERROR(MAX(MIN(-K66/K63,K124),0),"")</f>
        <v>12.872411460238419</v>
      </c>
      <c r="L134" s="2055">
        <f t="shared" ref="L134:Q134" si="95">IFERROR(MAX(MIN(-L66/L63,L124),0),"")</f>
        <v>11.734636553928127</v>
      </c>
      <c r="M134" s="2054">
        <f t="shared" si="95"/>
        <v>15.273572721993299</v>
      </c>
      <c r="N134" s="2056">
        <f t="shared" si="95"/>
        <v>15.161607498386058</v>
      </c>
      <c r="O134" s="2056">
        <f t="shared" si="95"/>
        <v>15.546604586817844</v>
      </c>
      <c r="P134" s="2056">
        <f t="shared" si="95"/>
        <v>15.576186160889858</v>
      </c>
      <c r="Q134" s="2069">
        <f t="shared" si="95"/>
        <v>14.773404713422979</v>
      </c>
      <c r="R134" s="1331"/>
      <c r="S134" s="2079">
        <f t="shared" ref="S134:Y134" si="96">IFERROR(MAX(MIN(-S78/S75,S124),0),"NA")</f>
        <v>0</v>
      </c>
      <c r="T134" s="2080">
        <f t="shared" si="96"/>
        <v>0</v>
      </c>
      <c r="U134" s="2081">
        <f t="shared" si="96"/>
        <v>0</v>
      </c>
      <c r="V134" s="2082">
        <f t="shared" si="96"/>
        <v>0</v>
      </c>
      <c r="W134" s="2082">
        <f t="shared" si="96"/>
        <v>0</v>
      </c>
      <c r="X134" s="2082">
        <f t="shared" si="96"/>
        <v>0</v>
      </c>
      <c r="Y134" s="2083">
        <f t="shared" si="96"/>
        <v>0</v>
      </c>
      <c r="Z134" s="1203"/>
      <c r="AA134" s="1203"/>
      <c r="AB134" s="1203"/>
      <c r="AC134" s="1203"/>
      <c r="AD134" s="1203"/>
      <c r="AE134" s="1203"/>
      <c r="AF134" s="1203"/>
      <c r="AG134" s="1203"/>
      <c r="AH134" s="1203"/>
      <c r="AI134" s="1203"/>
      <c r="AJ134" s="1203"/>
      <c r="AK134" s="1203"/>
      <c r="AL134" s="1203"/>
      <c r="AM134" s="1203"/>
      <c r="AN134" s="1203"/>
      <c r="AO134" s="1203"/>
    </row>
    <row r="135" spans="1:41" ht="12.3" outlineLevel="2" x14ac:dyDescent="0.35">
      <c r="A135" s="1306" t="s">
        <v>1338</v>
      </c>
      <c r="B135" s="1653" t="s">
        <v>1304</v>
      </c>
      <c r="C135" s="2068" t="str">
        <f>IFERROR(MAX(MIN(-C79/C76,C125),0),"NA")</f>
        <v>NA</v>
      </c>
      <c r="D135" s="2055" t="str">
        <f t="shared" ref="D135:S137" si="97">IFERROR(MAX(MIN(-D79/D76,D125),0),"NA")</f>
        <v>NA</v>
      </c>
      <c r="E135" s="2054" t="str">
        <f t="shared" si="97"/>
        <v>NA</v>
      </c>
      <c r="F135" s="2056" t="str">
        <f t="shared" si="97"/>
        <v>NA</v>
      </c>
      <c r="G135" s="2056" t="str">
        <f t="shared" si="97"/>
        <v>NA</v>
      </c>
      <c r="H135" s="2056" t="str">
        <f t="shared" si="97"/>
        <v>NA</v>
      </c>
      <c r="I135" s="2069" t="str">
        <f t="shared" si="97"/>
        <v>NA</v>
      </c>
      <c r="J135" s="1331"/>
      <c r="K135" s="2068" t="str">
        <f t="shared" si="97"/>
        <v>NA</v>
      </c>
      <c r="L135" s="2055" t="str">
        <f t="shared" si="97"/>
        <v>NA</v>
      </c>
      <c r="M135" s="2054" t="str">
        <f t="shared" si="97"/>
        <v>NA</v>
      </c>
      <c r="N135" s="2056" t="str">
        <f t="shared" si="97"/>
        <v>NA</v>
      </c>
      <c r="O135" s="2056" t="str">
        <f t="shared" si="97"/>
        <v>NA</v>
      </c>
      <c r="P135" s="2056" t="str">
        <f t="shared" si="97"/>
        <v>NA</v>
      </c>
      <c r="Q135" s="2069" t="str">
        <f t="shared" si="97"/>
        <v>NA</v>
      </c>
      <c r="R135" s="1331"/>
      <c r="S135" s="2079">
        <f>IFERROR(MAX(MIN(-S79/S76,S125),0),"")</f>
        <v>7.5779572995641846</v>
      </c>
      <c r="T135" s="2080">
        <f t="shared" ref="T135:Y135" si="98">IFERROR(MAX(MIN(-T79/T76,T125),0),"")</f>
        <v>8.5498882967148919</v>
      </c>
      <c r="U135" s="2081">
        <f t="shared" si="98"/>
        <v>16</v>
      </c>
      <c r="V135" s="2082">
        <f t="shared" si="98"/>
        <v>14.838473775768708</v>
      </c>
      <c r="W135" s="2082">
        <f t="shared" si="98"/>
        <v>13.808179564635825</v>
      </c>
      <c r="X135" s="2082">
        <f t="shared" si="98"/>
        <v>14.646005117527686</v>
      </c>
      <c r="Y135" s="2083">
        <f t="shared" si="98"/>
        <v>12.18259811386074</v>
      </c>
      <c r="Z135" s="1203"/>
      <c r="AA135" s="1203"/>
      <c r="AB135" s="1203"/>
      <c r="AC135" s="1203"/>
      <c r="AD135" s="1203"/>
      <c r="AE135" s="1203"/>
      <c r="AF135" s="1203"/>
      <c r="AG135" s="1203"/>
      <c r="AH135" s="1203"/>
      <c r="AI135" s="1203"/>
      <c r="AJ135" s="1203"/>
      <c r="AK135" s="1203"/>
      <c r="AL135" s="1203"/>
      <c r="AM135" s="1203"/>
      <c r="AN135" s="1203"/>
      <c r="AO135" s="1203"/>
    </row>
    <row r="136" spans="1:41" ht="12.3" outlineLevel="2" x14ac:dyDescent="0.35">
      <c r="A136" s="1306" t="s">
        <v>1339</v>
      </c>
      <c r="B136" s="1653" t="s">
        <v>1327</v>
      </c>
      <c r="C136" s="2068">
        <f>IFERROR(MAX(MIN(-C86/C83,C126),0),"")</f>
        <v>19.520230500107708</v>
      </c>
      <c r="D136" s="2055">
        <f t="shared" ref="D136:I136" si="99">IFERROR(MAX(MIN(-D86/D83,D126),0),"")</f>
        <v>29.023808433625259</v>
      </c>
      <c r="E136" s="2054">
        <f t="shared" si="99"/>
        <v>10.459285683866979</v>
      </c>
      <c r="F136" s="2056">
        <f t="shared" si="99"/>
        <v>10.222646235517059</v>
      </c>
      <c r="G136" s="2056">
        <f t="shared" si="99"/>
        <v>11.018989449117248</v>
      </c>
      <c r="H136" s="2056">
        <f t="shared" si="99"/>
        <v>8.9644711509047941</v>
      </c>
      <c r="I136" s="2069">
        <f t="shared" si="99"/>
        <v>8.1427012914146228</v>
      </c>
      <c r="J136" s="1331"/>
      <c r="K136" s="2068">
        <f>IFERROR(MAX(MIN(-K86/K83,K126),0),"")</f>
        <v>19.520230500107708</v>
      </c>
      <c r="L136" s="2055">
        <f t="shared" ref="L136:Q136" si="100">IFERROR(MAX(MIN(-L86/L83,L126),0),"")</f>
        <v>29.023808433625259</v>
      </c>
      <c r="M136" s="2054">
        <f t="shared" si="100"/>
        <v>10.459285683866979</v>
      </c>
      <c r="N136" s="2056">
        <f t="shared" si="100"/>
        <v>10.222646235517059</v>
      </c>
      <c r="O136" s="2056">
        <f t="shared" si="100"/>
        <v>11.018989449117248</v>
      </c>
      <c r="P136" s="2056">
        <f t="shared" si="100"/>
        <v>8.9644711509047941</v>
      </c>
      <c r="Q136" s="2069">
        <f t="shared" si="100"/>
        <v>8.1427012914146228</v>
      </c>
      <c r="R136" s="1331"/>
      <c r="S136" s="2079">
        <f>IFERROR(MAX(MIN(-S86/S83,S126),0),"")</f>
        <v>7.5779572995641811</v>
      </c>
      <c r="T136" s="2080">
        <f t="shared" ref="T136:Y136" si="101">IFERROR(MAX(MIN(-T86/T83,T126),0),"")</f>
        <v>8.5498882967148901</v>
      </c>
      <c r="U136" s="2081">
        <f t="shared" si="101"/>
        <v>20.006140706636387</v>
      </c>
      <c r="V136" s="2082">
        <f t="shared" si="101"/>
        <v>14.838473775768708</v>
      </c>
      <c r="W136" s="2082">
        <f t="shared" si="101"/>
        <v>13.808179564635827</v>
      </c>
      <c r="X136" s="2082">
        <f t="shared" si="101"/>
        <v>14.646005117527686</v>
      </c>
      <c r="Y136" s="2083">
        <f t="shared" si="101"/>
        <v>12.182598113860738</v>
      </c>
      <c r="Z136" s="1203"/>
      <c r="AA136" s="1203"/>
      <c r="AB136" s="1203"/>
      <c r="AC136" s="1203"/>
      <c r="AD136" s="1203"/>
      <c r="AE136" s="1203"/>
      <c r="AF136" s="1203"/>
      <c r="AG136" s="1203"/>
      <c r="AH136" s="1203"/>
      <c r="AI136" s="1203"/>
      <c r="AJ136" s="1203"/>
      <c r="AK136" s="1203"/>
      <c r="AL136" s="1203"/>
      <c r="AM136" s="1203"/>
      <c r="AN136" s="1203"/>
      <c r="AO136" s="1203"/>
    </row>
    <row r="137" spans="1:41" ht="12.6" outlineLevel="2" thickBot="1" x14ac:dyDescent="0.4">
      <c r="A137" s="1306" t="s">
        <v>1340</v>
      </c>
      <c r="B137" s="1802" t="s">
        <v>1329</v>
      </c>
      <c r="C137" s="2070">
        <f>IFERROR(MAX(MIN(-C93/C90,C127),0),"")</f>
        <v>1.5879462122706243</v>
      </c>
      <c r="D137" s="2071">
        <f t="shared" ref="D137:I137" si="102">IFERROR(MAX(MIN(-D93/D90,D127),0),"")</f>
        <v>0.34871573776812381</v>
      </c>
      <c r="E137" s="2072">
        <f t="shared" si="102"/>
        <v>6.9300161354856167</v>
      </c>
      <c r="F137" s="2073">
        <f t="shared" si="102"/>
        <v>6.9300161354856167</v>
      </c>
      <c r="G137" s="2073">
        <f t="shared" si="102"/>
        <v>6.9300161354856167</v>
      </c>
      <c r="H137" s="2073">
        <f t="shared" si="102"/>
        <v>6.9300161354856167</v>
      </c>
      <c r="I137" s="2074">
        <f t="shared" si="102"/>
        <v>6.1572374849178209</v>
      </c>
      <c r="J137" s="1331"/>
      <c r="K137" s="2070">
        <f>IFERROR(MAX(MIN(-K93/K90,K127),0),"")</f>
        <v>1.5879462122706243</v>
      </c>
      <c r="L137" s="2071">
        <f t="shared" ref="L137:Q137" si="103">IFERROR(MAX(MIN(-L93/L90,L127),0),"")</f>
        <v>0.34871573776812381</v>
      </c>
      <c r="M137" s="2072">
        <f t="shared" si="103"/>
        <v>6.9300161354856167</v>
      </c>
      <c r="N137" s="2073">
        <f t="shared" si="103"/>
        <v>6.9300161354856167</v>
      </c>
      <c r="O137" s="2073">
        <f t="shared" si="103"/>
        <v>6.9300161354856167</v>
      </c>
      <c r="P137" s="2073">
        <f t="shared" si="103"/>
        <v>6.9300161354856167</v>
      </c>
      <c r="Q137" s="2074">
        <f t="shared" si="103"/>
        <v>6.1572374849178209</v>
      </c>
      <c r="R137" s="1331"/>
      <c r="S137" s="2084" t="str">
        <f t="shared" si="97"/>
        <v>NA</v>
      </c>
      <c r="T137" s="2085" t="str">
        <f t="shared" ref="T137:Y137" si="104">IFERROR(MAX(MIN(-T81/T78,T127),0),"NA")</f>
        <v>NA</v>
      </c>
      <c r="U137" s="2086" t="str">
        <f t="shared" si="104"/>
        <v>NA</v>
      </c>
      <c r="V137" s="2087" t="str">
        <f t="shared" si="104"/>
        <v>NA</v>
      </c>
      <c r="W137" s="2087" t="str">
        <f t="shared" si="104"/>
        <v>NA</v>
      </c>
      <c r="X137" s="2087" t="str">
        <f t="shared" si="104"/>
        <v>NA</v>
      </c>
      <c r="Y137" s="2088" t="str">
        <f t="shared" si="104"/>
        <v>NA</v>
      </c>
      <c r="Z137" s="1203"/>
      <c r="AA137" s="1203"/>
      <c r="AB137" s="1203"/>
      <c r="AC137" s="1203"/>
      <c r="AD137" s="1203"/>
      <c r="AE137" s="1203"/>
      <c r="AF137" s="1203"/>
      <c r="AG137" s="1203"/>
      <c r="AH137" s="1203"/>
      <c r="AI137" s="1203"/>
      <c r="AJ137" s="1203"/>
      <c r="AK137" s="1203"/>
      <c r="AL137" s="1203"/>
      <c r="AM137" s="1203"/>
      <c r="AN137" s="1203"/>
      <c r="AO137" s="1203"/>
    </row>
    <row r="138" spans="1:41" outlineLevel="1" x14ac:dyDescent="0.35">
      <c r="A138" s="1232"/>
      <c r="B138" s="619"/>
      <c r="C138" s="1203"/>
      <c r="D138" s="1203"/>
      <c r="E138" s="1203"/>
      <c r="F138" s="1203"/>
      <c r="G138" s="1203"/>
      <c r="H138" s="1203"/>
      <c r="I138" s="1203"/>
      <c r="J138" s="619"/>
      <c r="K138" s="1203"/>
      <c r="L138" s="1203"/>
      <c r="M138" s="1203"/>
      <c r="N138" s="1203"/>
      <c r="O138" s="1203"/>
      <c r="P138" s="1203"/>
      <c r="Q138" s="1203"/>
      <c r="R138" s="619"/>
      <c r="S138" s="1203"/>
      <c r="T138" s="1203"/>
      <c r="U138" s="1203"/>
      <c r="V138" s="1203"/>
      <c r="W138" s="1203"/>
      <c r="X138" s="1203"/>
      <c r="Y138" s="1203"/>
      <c r="Z138" s="1203"/>
      <c r="AA138" s="1203"/>
      <c r="AB138" s="1203"/>
      <c r="AC138" s="1203"/>
      <c r="AD138" s="1203"/>
      <c r="AE138" s="1203"/>
      <c r="AF138" s="1203"/>
      <c r="AG138" s="1203"/>
      <c r="AH138" s="1203"/>
      <c r="AI138" s="1203"/>
      <c r="AJ138" s="1203"/>
      <c r="AK138" s="1203"/>
      <c r="AL138" s="1203"/>
      <c r="AM138" s="1203"/>
      <c r="AN138" s="1203"/>
      <c r="AO138" s="1203"/>
    </row>
    <row r="139" spans="1:41" x14ac:dyDescent="0.35">
      <c r="A139" s="1232"/>
      <c r="B139" s="619"/>
      <c r="C139" s="1203"/>
      <c r="D139" s="1203"/>
      <c r="E139" s="1203"/>
      <c r="F139" s="1203"/>
      <c r="G139" s="1203"/>
      <c r="H139" s="1203"/>
      <c r="I139" s="1203"/>
      <c r="J139" s="619"/>
      <c r="K139" s="1203"/>
      <c r="L139" s="1203"/>
      <c r="M139" s="1203"/>
      <c r="N139" s="1203"/>
      <c r="O139" s="1203"/>
      <c r="P139" s="1203"/>
      <c r="Q139" s="1203"/>
      <c r="R139" s="619"/>
      <c r="S139" s="1203"/>
      <c r="T139" s="1203"/>
      <c r="U139" s="1203"/>
      <c r="V139" s="1203"/>
      <c r="W139" s="1203"/>
      <c r="X139" s="1203"/>
      <c r="Y139" s="1203"/>
      <c r="Z139" s="1203"/>
      <c r="AA139" s="1203"/>
      <c r="AB139" s="1203"/>
      <c r="AC139" s="1203"/>
      <c r="AD139" s="1203"/>
      <c r="AE139" s="1203"/>
      <c r="AF139" s="1203"/>
      <c r="AG139" s="1203"/>
      <c r="AH139" s="1203"/>
      <c r="AI139" s="1203"/>
      <c r="AJ139" s="1203"/>
      <c r="AK139" s="1203"/>
      <c r="AL139" s="1203"/>
      <c r="AM139" s="1203"/>
      <c r="AN139" s="1203"/>
      <c r="AO139" s="1203"/>
    </row>
    <row r="140" spans="1:41" x14ac:dyDescent="0.35">
      <c r="A140" s="1232"/>
      <c r="B140" s="619"/>
      <c r="C140" s="1203"/>
      <c r="D140" s="1203"/>
      <c r="E140" s="1203"/>
      <c r="F140" s="1203"/>
      <c r="G140" s="1203"/>
      <c r="H140" s="1203"/>
      <c r="I140" s="1203"/>
      <c r="J140" s="619"/>
      <c r="K140" s="1203"/>
      <c r="L140" s="1203"/>
      <c r="M140" s="1203"/>
      <c r="N140" s="1203"/>
      <c r="O140" s="1203"/>
      <c r="P140" s="1203"/>
      <c r="Q140" s="1203"/>
      <c r="R140" s="619"/>
      <c r="S140" s="1203"/>
      <c r="T140" s="1203"/>
      <c r="U140" s="1203"/>
      <c r="V140" s="1203"/>
      <c r="W140" s="1203"/>
      <c r="X140" s="1203"/>
      <c r="Y140" s="1203"/>
      <c r="Z140" s="1203"/>
      <c r="AA140" s="1203"/>
      <c r="AB140" s="1203"/>
      <c r="AC140" s="1203"/>
      <c r="AD140" s="1203"/>
      <c r="AE140" s="1203"/>
      <c r="AF140" s="1203"/>
      <c r="AG140" s="1203"/>
      <c r="AH140" s="1203"/>
    </row>
    <row r="141" spans="1:41" x14ac:dyDescent="0.35">
      <c r="A141" s="1232"/>
      <c r="B141" s="619"/>
      <c r="C141" s="1203"/>
      <c r="D141" s="1203"/>
      <c r="E141" s="1203"/>
      <c r="F141" s="1203"/>
      <c r="G141" s="1203"/>
      <c r="H141" s="1203"/>
      <c r="I141" s="1203"/>
      <c r="J141" s="1203"/>
      <c r="K141" s="1203"/>
      <c r="L141" s="1203"/>
      <c r="M141" s="1203"/>
      <c r="N141" s="1203"/>
      <c r="O141" s="1203"/>
      <c r="P141" s="1203"/>
      <c r="Q141" s="1203"/>
      <c r="R141" s="1203"/>
      <c r="S141" s="1203"/>
      <c r="T141" s="1203"/>
      <c r="U141" s="1203"/>
      <c r="V141" s="1203"/>
      <c r="W141" s="1203"/>
      <c r="X141" s="1203"/>
      <c r="Y141" s="1203"/>
      <c r="Z141" s="1203"/>
      <c r="AA141" s="1203"/>
      <c r="AB141" s="1203"/>
      <c r="AC141" s="1203"/>
      <c r="AD141" s="1203"/>
      <c r="AE141" s="1203"/>
      <c r="AF141" s="1203"/>
      <c r="AG141" s="1203"/>
      <c r="AH141" s="1203"/>
    </row>
    <row r="142" spans="1:41" x14ac:dyDescent="0.35">
      <c r="A142" s="1232"/>
      <c r="B142" s="619"/>
      <c r="C142" s="1203"/>
      <c r="D142" s="1203"/>
      <c r="E142" s="1203"/>
      <c r="F142" s="1203"/>
      <c r="G142" s="1203"/>
      <c r="H142" s="1203"/>
      <c r="I142" s="1203"/>
      <c r="J142" s="1203"/>
      <c r="K142" s="1203"/>
      <c r="L142" s="1203"/>
      <c r="M142" s="1203"/>
      <c r="N142" s="1203"/>
      <c r="O142" s="1203"/>
      <c r="P142" s="1203"/>
      <c r="Q142" s="1203"/>
      <c r="R142" s="1203"/>
      <c r="S142" s="1203"/>
      <c r="T142" s="1203"/>
      <c r="U142" s="1203"/>
      <c r="V142" s="1203"/>
      <c r="W142" s="1203"/>
      <c r="X142" s="1203"/>
      <c r="Y142" s="1203"/>
      <c r="Z142" s="1203"/>
      <c r="AA142" s="1203"/>
      <c r="AB142" s="1203"/>
      <c r="AC142" s="1203"/>
      <c r="AD142" s="1203"/>
      <c r="AE142" s="1203"/>
      <c r="AF142" s="1203"/>
      <c r="AG142" s="1203"/>
      <c r="AH142" s="1203"/>
    </row>
    <row r="143" spans="1:41" x14ac:dyDescent="0.35">
      <c r="A143" s="1232"/>
      <c r="B143" s="619"/>
      <c r="C143" s="1203"/>
      <c r="D143" s="1203"/>
      <c r="E143" s="1203"/>
      <c r="F143" s="1203"/>
      <c r="G143" s="1203"/>
      <c r="H143" s="1203"/>
      <c r="I143" s="1203"/>
      <c r="J143" s="1203"/>
      <c r="K143" s="1203"/>
      <c r="L143" s="1203"/>
      <c r="M143" s="1203"/>
      <c r="N143" s="1203"/>
      <c r="O143" s="1203"/>
      <c r="P143" s="1203"/>
      <c r="Q143" s="1203"/>
      <c r="R143" s="1203"/>
      <c r="S143" s="1203"/>
      <c r="T143" s="1203"/>
      <c r="U143" s="1203"/>
      <c r="V143" s="1203"/>
      <c r="W143" s="1203"/>
      <c r="X143" s="1203"/>
      <c r="Y143" s="1203"/>
      <c r="Z143" s="1203"/>
      <c r="AA143" s="1203"/>
      <c r="AB143" s="1203"/>
      <c r="AC143" s="1203"/>
      <c r="AD143" s="1203"/>
      <c r="AE143" s="1203"/>
      <c r="AF143" s="1203"/>
      <c r="AG143" s="1203"/>
      <c r="AH143" s="1203"/>
    </row>
    <row r="144" spans="1:41" x14ac:dyDescent="0.35">
      <c r="A144" s="1232"/>
      <c r="B144" s="619"/>
      <c r="C144" s="1203"/>
      <c r="D144" s="1203"/>
      <c r="E144" s="1203"/>
      <c r="F144" s="1203"/>
      <c r="G144" s="1203"/>
      <c r="H144" s="1203"/>
      <c r="I144" s="1203"/>
      <c r="J144" s="1203"/>
      <c r="K144" s="1203"/>
      <c r="L144" s="1203"/>
      <c r="M144" s="1203"/>
      <c r="N144" s="1203"/>
      <c r="O144" s="1203"/>
      <c r="P144" s="1203"/>
      <c r="Q144" s="1203"/>
      <c r="R144" s="1203"/>
      <c r="S144" s="1203"/>
      <c r="T144" s="1203"/>
      <c r="U144" s="1203"/>
      <c r="V144" s="1203"/>
      <c r="W144" s="1203"/>
      <c r="X144" s="1203"/>
      <c r="Y144" s="1203"/>
      <c r="Z144" s="1203"/>
      <c r="AA144" s="1203"/>
      <c r="AB144" s="1203"/>
      <c r="AC144" s="1203"/>
      <c r="AD144" s="1203"/>
      <c r="AE144" s="1203"/>
      <c r="AF144" s="1203"/>
      <c r="AG144" s="1203"/>
      <c r="AH144" s="1203"/>
    </row>
    <row r="145" spans="1:34" x14ac:dyDescent="0.35">
      <c r="A145" s="1232"/>
      <c r="B145" s="619"/>
      <c r="C145" s="1203"/>
      <c r="D145" s="1203"/>
      <c r="E145" s="1203"/>
      <c r="F145" s="1203"/>
      <c r="G145" s="1203"/>
      <c r="H145" s="1203"/>
      <c r="I145" s="1203"/>
      <c r="J145" s="1203"/>
      <c r="K145" s="1203"/>
      <c r="L145" s="1203"/>
      <c r="M145" s="1203"/>
      <c r="N145" s="1203"/>
      <c r="O145" s="1203"/>
      <c r="P145" s="1203"/>
      <c r="Q145" s="1203"/>
      <c r="R145" s="1203"/>
      <c r="S145" s="1203"/>
      <c r="T145" s="1203"/>
      <c r="U145" s="1203"/>
      <c r="V145" s="1203"/>
      <c r="W145" s="1203"/>
      <c r="X145" s="1203"/>
      <c r="Y145" s="1203"/>
      <c r="Z145" s="1203"/>
      <c r="AA145" s="1203"/>
      <c r="AB145" s="1203"/>
      <c r="AC145" s="1203"/>
      <c r="AD145" s="1203"/>
      <c r="AE145" s="1203"/>
      <c r="AF145" s="1203"/>
      <c r="AG145" s="1203"/>
      <c r="AH145" s="1203"/>
    </row>
    <row r="146" spans="1:34" x14ac:dyDescent="0.35">
      <c r="A146" s="1232"/>
      <c r="B146" s="619"/>
      <c r="C146" s="1203"/>
      <c r="D146" s="1203"/>
      <c r="E146" s="1203"/>
      <c r="F146" s="1203"/>
      <c r="G146" s="1203"/>
      <c r="H146" s="1203"/>
      <c r="I146" s="1203"/>
      <c r="J146" s="1203"/>
      <c r="K146" s="1203"/>
      <c r="L146" s="1203"/>
      <c r="M146" s="1203"/>
      <c r="N146" s="1203"/>
      <c r="O146" s="1203"/>
      <c r="P146" s="1203"/>
      <c r="Q146" s="1203"/>
      <c r="R146" s="1203"/>
      <c r="S146" s="1203"/>
      <c r="T146" s="1203"/>
      <c r="U146" s="1203"/>
      <c r="V146" s="1203"/>
      <c r="W146" s="1203"/>
      <c r="X146" s="1203"/>
      <c r="Y146" s="1203"/>
      <c r="Z146" s="1203"/>
      <c r="AA146" s="1203"/>
      <c r="AB146" s="1203"/>
      <c r="AC146" s="1203"/>
      <c r="AD146" s="1203"/>
      <c r="AE146" s="1203"/>
      <c r="AF146" s="1203"/>
      <c r="AG146" s="1203"/>
      <c r="AH146" s="1203"/>
    </row>
    <row r="147" spans="1:34" x14ac:dyDescent="0.35">
      <c r="A147" s="1232"/>
      <c r="B147" s="619"/>
      <c r="C147" s="1203"/>
      <c r="D147" s="1203"/>
      <c r="E147" s="1203"/>
      <c r="F147" s="1203"/>
      <c r="G147" s="1203"/>
      <c r="H147" s="1203"/>
      <c r="I147" s="1203"/>
      <c r="J147" s="1203"/>
      <c r="K147" s="1203"/>
      <c r="L147" s="1203"/>
      <c r="M147" s="1203"/>
      <c r="N147" s="1203"/>
      <c r="O147" s="1203"/>
      <c r="P147" s="1203"/>
      <c r="Q147" s="1203"/>
      <c r="R147" s="1203"/>
      <c r="S147" s="1203"/>
      <c r="T147" s="1203"/>
      <c r="U147" s="1203"/>
      <c r="V147" s="1203"/>
      <c r="W147" s="1203"/>
      <c r="X147" s="1203"/>
      <c r="Y147" s="1203"/>
      <c r="Z147" s="1203"/>
      <c r="AA147" s="1203"/>
      <c r="AB147" s="1203"/>
      <c r="AC147" s="1203"/>
      <c r="AD147" s="1203"/>
      <c r="AE147" s="1203"/>
      <c r="AF147" s="1203"/>
      <c r="AG147" s="1203"/>
      <c r="AH147" s="1203"/>
    </row>
    <row r="148" spans="1:34" x14ac:dyDescent="0.35">
      <c r="A148" s="1232"/>
      <c r="B148" s="619"/>
      <c r="C148" s="1203"/>
      <c r="D148" s="1203"/>
      <c r="E148" s="1203"/>
      <c r="F148" s="1203"/>
      <c r="G148" s="1203"/>
      <c r="H148" s="1203"/>
      <c r="I148" s="1203"/>
      <c r="J148" s="1203"/>
      <c r="K148" s="1203"/>
      <c r="L148" s="1203"/>
      <c r="M148" s="1203"/>
      <c r="N148" s="1203"/>
      <c r="O148" s="1203"/>
      <c r="P148" s="1203"/>
      <c r="Q148" s="1203"/>
      <c r="R148" s="1203"/>
      <c r="S148" s="1203"/>
      <c r="T148" s="1203"/>
      <c r="U148" s="1203"/>
      <c r="V148" s="1203"/>
      <c r="W148" s="1203"/>
      <c r="X148" s="1203"/>
      <c r="Y148" s="1203"/>
      <c r="Z148" s="1203"/>
      <c r="AA148" s="1203"/>
      <c r="AB148" s="1203"/>
      <c r="AC148" s="1203"/>
      <c r="AD148" s="1203"/>
      <c r="AE148" s="1203"/>
      <c r="AF148" s="1203"/>
      <c r="AG148" s="1203"/>
      <c r="AH148" s="1203"/>
    </row>
    <row r="149" spans="1:34" x14ac:dyDescent="0.35">
      <c r="A149" s="1232"/>
      <c r="B149" s="619"/>
      <c r="C149" s="1203"/>
      <c r="D149" s="1203"/>
      <c r="E149" s="1203"/>
      <c r="F149" s="1203"/>
      <c r="G149" s="1203"/>
      <c r="H149" s="1203"/>
      <c r="I149" s="1203"/>
      <c r="J149" s="1203"/>
      <c r="K149" s="1203"/>
      <c r="L149" s="1203"/>
      <c r="M149" s="1203"/>
      <c r="N149" s="1203"/>
      <c r="O149" s="1203"/>
      <c r="P149" s="1203"/>
      <c r="Q149" s="1203"/>
      <c r="R149" s="1203"/>
      <c r="S149" s="1203"/>
      <c r="T149" s="1203"/>
      <c r="U149" s="1203"/>
      <c r="V149" s="1203"/>
      <c r="W149" s="1203"/>
      <c r="X149" s="1203"/>
      <c r="Y149" s="1203"/>
      <c r="Z149" s="1203"/>
      <c r="AA149" s="1203"/>
      <c r="AB149" s="1203"/>
      <c r="AC149" s="1203"/>
      <c r="AD149" s="1203"/>
      <c r="AE149" s="1203"/>
      <c r="AF149" s="1203"/>
      <c r="AG149" s="1203"/>
      <c r="AH149" s="1203"/>
    </row>
    <row r="150" spans="1:34" x14ac:dyDescent="0.35">
      <c r="A150" s="1232"/>
      <c r="B150" s="619"/>
      <c r="C150" s="1203"/>
      <c r="D150" s="1203"/>
      <c r="E150" s="1203"/>
      <c r="F150" s="1203"/>
      <c r="G150" s="1203"/>
      <c r="H150" s="1203"/>
      <c r="I150" s="1203"/>
      <c r="J150" s="1203"/>
      <c r="K150" s="1203"/>
      <c r="L150" s="1203"/>
      <c r="M150" s="1203"/>
      <c r="N150" s="1203"/>
      <c r="O150" s="1203"/>
      <c r="P150" s="1203"/>
      <c r="Q150" s="1203"/>
      <c r="R150" s="1203"/>
      <c r="S150" s="1203"/>
      <c r="T150" s="1203"/>
      <c r="U150" s="1203"/>
      <c r="V150" s="1203"/>
      <c r="W150" s="1203"/>
      <c r="X150" s="1203"/>
      <c r="Y150" s="1203"/>
      <c r="Z150" s="1203"/>
      <c r="AA150" s="1203"/>
      <c r="AB150" s="1203"/>
      <c r="AC150" s="1203"/>
      <c r="AD150" s="1203"/>
      <c r="AE150" s="1203"/>
      <c r="AF150" s="1203"/>
      <c r="AG150" s="1203"/>
      <c r="AH150" s="1203"/>
    </row>
    <row r="151" spans="1:34" x14ac:dyDescent="0.35">
      <c r="A151" s="1232"/>
      <c r="B151" s="619"/>
      <c r="C151" s="1203"/>
      <c r="D151" s="1203"/>
      <c r="E151" s="1203"/>
      <c r="F151" s="1203"/>
      <c r="G151" s="1203"/>
      <c r="H151" s="1203"/>
      <c r="I151" s="1203"/>
      <c r="J151" s="1203"/>
      <c r="K151" s="1203"/>
      <c r="L151" s="1203"/>
      <c r="M151" s="1203"/>
      <c r="N151" s="1203"/>
      <c r="O151" s="1203"/>
      <c r="P151" s="1203"/>
      <c r="Q151" s="1203"/>
      <c r="R151" s="1203"/>
      <c r="S151" s="1203"/>
      <c r="T151" s="1203"/>
      <c r="U151" s="1203"/>
      <c r="V151" s="1203"/>
      <c r="W151" s="1203"/>
      <c r="X151" s="1203"/>
      <c r="Y151" s="1203"/>
      <c r="Z151" s="1203"/>
      <c r="AA151" s="1203"/>
      <c r="AB151" s="1203"/>
      <c r="AC151" s="1203"/>
      <c r="AD151" s="1203"/>
      <c r="AE151" s="1203"/>
      <c r="AF151" s="1203"/>
      <c r="AG151" s="1203"/>
      <c r="AH151" s="1203"/>
    </row>
    <row r="152" spans="1:34" x14ac:dyDescent="0.35">
      <c r="A152" s="1232"/>
      <c r="B152" s="619"/>
      <c r="C152" s="1203"/>
      <c r="D152" s="1203"/>
      <c r="E152" s="1203"/>
      <c r="F152" s="1203"/>
      <c r="G152" s="1203"/>
      <c r="H152" s="1203"/>
      <c r="I152" s="1203"/>
      <c r="J152" s="1203"/>
      <c r="K152" s="1203"/>
      <c r="L152" s="1203"/>
      <c r="M152" s="1203"/>
      <c r="N152" s="1203"/>
      <c r="O152" s="1203"/>
      <c r="P152" s="1203"/>
      <c r="Q152" s="1203"/>
      <c r="R152" s="1203"/>
      <c r="S152" s="1203"/>
      <c r="T152" s="1203"/>
      <c r="U152" s="1203"/>
      <c r="V152" s="1203"/>
      <c r="W152" s="1203"/>
      <c r="X152" s="1203"/>
      <c r="Y152" s="1203"/>
      <c r="Z152" s="1203"/>
      <c r="AA152" s="1203"/>
      <c r="AB152" s="1203"/>
      <c r="AC152" s="1203"/>
      <c r="AD152" s="1203"/>
      <c r="AE152" s="1203"/>
      <c r="AF152" s="1203"/>
      <c r="AG152" s="1203"/>
      <c r="AH152" s="1203"/>
    </row>
    <row r="153" spans="1:34" x14ac:dyDescent="0.35">
      <c r="A153" s="1232"/>
      <c r="B153" s="619"/>
      <c r="C153" s="1203"/>
      <c r="D153" s="1203"/>
      <c r="E153" s="1203"/>
      <c r="F153" s="1203"/>
      <c r="G153" s="1203"/>
      <c r="H153" s="1203"/>
      <c r="I153" s="1203"/>
      <c r="J153" s="1203"/>
      <c r="K153" s="1203"/>
      <c r="L153" s="1203"/>
      <c r="M153" s="1203"/>
      <c r="N153" s="1203"/>
      <c r="O153" s="1203"/>
      <c r="P153" s="1203"/>
      <c r="Q153" s="1203"/>
      <c r="R153" s="1203"/>
      <c r="S153" s="1203"/>
      <c r="T153" s="1203"/>
      <c r="U153" s="1203"/>
      <c r="V153" s="1203"/>
      <c r="W153" s="1203"/>
      <c r="X153" s="1203"/>
      <c r="Y153" s="1203"/>
      <c r="Z153" s="1203"/>
      <c r="AA153" s="1203"/>
      <c r="AB153" s="1203"/>
      <c r="AC153" s="1203"/>
      <c r="AD153" s="1203"/>
      <c r="AE153" s="1203"/>
      <c r="AF153" s="1203"/>
      <c r="AG153" s="1203"/>
      <c r="AH153" s="1203"/>
    </row>
    <row r="154" spans="1:34" x14ac:dyDescent="0.35">
      <c r="A154" s="1232"/>
      <c r="B154" s="619"/>
      <c r="C154" s="1203"/>
      <c r="D154" s="1203"/>
      <c r="E154" s="1203"/>
      <c r="F154" s="1203"/>
      <c r="G154" s="1203"/>
      <c r="H154" s="1203"/>
      <c r="I154" s="1203"/>
      <c r="J154" s="1203"/>
      <c r="K154" s="1203"/>
      <c r="L154" s="1203"/>
      <c r="M154" s="1203"/>
      <c r="N154" s="1203"/>
      <c r="O154" s="1203"/>
      <c r="P154" s="1203"/>
      <c r="Q154" s="1203"/>
      <c r="R154" s="1203"/>
      <c r="S154" s="1203"/>
      <c r="T154" s="1203"/>
      <c r="U154" s="1203"/>
      <c r="V154" s="1203"/>
      <c r="W154" s="1203"/>
      <c r="X154" s="1203"/>
      <c r="Y154" s="1203"/>
      <c r="Z154" s="1203"/>
      <c r="AA154" s="1203"/>
      <c r="AB154" s="1203"/>
      <c r="AC154" s="1203"/>
      <c r="AD154" s="1203"/>
      <c r="AE154" s="1203"/>
      <c r="AF154" s="1203"/>
      <c r="AG154" s="1203"/>
      <c r="AH154" s="1203"/>
    </row>
    <row r="155" spans="1:34" x14ac:dyDescent="0.35">
      <c r="A155" s="1232"/>
      <c r="B155" s="619"/>
      <c r="C155" s="1203"/>
      <c r="D155" s="1203"/>
      <c r="E155" s="1203"/>
      <c r="F155" s="1203"/>
      <c r="G155" s="1203"/>
      <c r="H155" s="1203"/>
      <c r="I155" s="1203"/>
      <c r="J155" s="1203"/>
      <c r="K155" s="1203"/>
      <c r="L155" s="1203"/>
      <c r="M155" s="1203"/>
      <c r="N155" s="1203"/>
      <c r="O155" s="1203"/>
      <c r="P155" s="1203"/>
      <c r="Q155" s="1203"/>
      <c r="R155" s="1203"/>
      <c r="S155" s="1203"/>
      <c r="T155" s="1203"/>
      <c r="U155" s="1203"/>
      <c r="V155" s="1203"/>
      <c r="W155" s="1203"/>
      <c r="X155" s="1203"/>
      <c r="Y155" s="1203"/>
      <c r="Z155" s="1203"/>
      <c r="AA155" s="1203"/>
      <c r="AB155" s="1203"/>
      <c r="AC155" s="1203"/>
      <c r="AD155" s="1203"/>
      <c r="AE155" s="1203"/>
      <c r="AF155" s="1203"/>
      <c r="AG155" s="1203"/>
      <c r="AH155" s="1203"/>
    </row>
    <row r="156" spans="1:34" x14ac:dyDescent="0.35">
      <c r="A156" s="1232"/>
      <c r="B156" s="619"/>
      <c r="C156" s="1203"/>
      <c r="D156" s="1203"/>
      <c r="E156" s="1203"/>
      <c r="F156" s="1203"/>
      <c r="G156" s="1203"/>
      <c r="H156" s="1203"/>
      <c r="I156" s="1203"/>
      <c r="J156" s="1203"/>
      <c r="K156" s="1203"/>
      <c r="L156" s="1203"/>
      <c r="M156" s="1203"/>
      <c r="N156" s="1203"/>
      <c r="O156" s="1203"/>
      <c r="P156" s="1203"/>
      <c r="Q156" s="1203"/>
      <c r="R156" s="1203"/>
      <c r="S156" s="1203"/>
      <c r="T156" s="1203"/>
      <c r="U156" s="1203"/>
      <c r="V156" s="1203"/>
      <c r="W156" s="1203"/>
      <c r="X156" s="1203"/>
      <c r="Y156" s="1203"/>
      <c r="Z156" s="1203"/>
      <c r="AA156" s="1203"/>
      <c r="AB156" s="1203"/>
      <c r="AC156" s="1203"/>
      <c r="AD156" s="1203"/>
      <c r="AE156" s="1203"/>
      <c r="AF156" s="1203"/>
      <c r="AG156" s="1203"/>
      <c r="AH156" s="1203"/>
    </row>
    <row r="157" spans="1:34" x14ac:dyDescent="0.35">
      <c r="A157" s="1232"/>
      <c r="B157" s="619"/>
      <c r="C157" s="1203"/>
      <c r="D157" s="1203"/>
      <c r="E157" s="1203"/>
      <c r="F157" s="1203"/>
      <c r="G157" s="1203"/>
      <c r="H157" s="1203"/>
      <c r="I157" s="1203"/>
      <c r="J157" s="1203"/>
      <c r="K157" s="1203"/>
      <c r="L157" s="1203"/>
      <c r="M157" s="1203"/>
      <c r="N157" s="1203"/>
      <c r="O157" s="1203"/>
      <c r="P157" s="1203"/>
      <c r="Q157" s="1203"/>
      <c r="R157" s="1203"/>
      <c r="S157" s="1203"/>
      <c r="T157" s="1203"/>
      <c r="U157" s="1203"/>
      <c r="V157" s="1203"/>
      <c r="W157" s="1203"/>
      <c r="X157" s="1203"/>
      <c r="Y157" s="1203"/>
      <c r="Z157" s="1203"/>
      <c r="AA157" s="1203"/>
      <c r="AB157" s="1203"/>
      <c r="AC157" s="1203"/>
      <c r="AD157" s="1203"/>
      <c r="AE157" s="1203"/>
      <c r="AF157" s="1203"/>
      <c r="AG157" s="1203"/>
      <c r="AH157" s="1203"/>
    </row>
    <row r="158" spans="1:34" x14ac:dyDescent="0.35">
      <c r="A158" s="1232"/>
      <c r="B158" s="619"/>
      <c r="C158" s="1203"/>
      <c r="D158" s="1203"/>
      <c r="E158" s="1203"/>
      <c r="F158" s="1203"/>
      <c r="G158" s="1203"/>
      <c r="H158" s="1203"/>
      <c r="I158" s="1203"/>
      <c r="J158" s="1203"/>
      <c r="K158" s="1203"/>
      <c r="L158" s="1203"/>
      <c r="M158" s="1203"/>
      <c r="N158" s="1203"/>
      <c r="O158" s="1203"/>
      <c r="P158" s="1203"/>
      <c r="Q158" s="1203"/>
      <c r="R158" s="1203"/>
      <c r="S158" s="1203"/>
      <c r="T158" s="1203"/>
      <c r="U158" s="1203"/>
      <c r="V158" s="1203"/>
      <c r="W158" s="1203"/>
      <c r="X158" s="1203"/>
      <c r="Y158" s="1203"/>
      <c r="Z158" s="1203"/>
      <c r="AA158" s="1203"/>
      <c r="AB158" s="1203"/>
      <c r="AC158" s="1203"/>
      <c r="AD158" s="1203"/>
      <c r="AE158" s="1203"/>
      <c r="AF158" s="1203"/>
      <c r="AG158" s="1203"/>
      <c r="AH158" s="1203"/>
    </row>
    <row r="159" spans="1:34" x14ac:dyDescent="0.35">
      <c r="A159" s="1232"/>
      <c r="B159" s="619"/>
      <c r="C159" s="1203"/>
      <c r="D159" s="1203"/>
      <c r="E159" s="1203"/>
      <c r="F159" s="1203"/>
      <c r="G159" s="1203"/>
      <c r="H159" s="1203"/>
      <c r="I159" s="1203"/>
      <c r="J159" s="1203"/>
      <c r="K159" s="1203"/>
      <c r="L159" s="1203"/>
      <c r="M159" s="1203"/>
      <c r="N159" s="1203"/>
      <c r="O159" s="1203"/>
      <c r="P159" s="1203"/>
      <c r="Q159" s="1203"/>
      <c r="R159" s="1203"/>
      <c r="S159" s="1203"/>
      <c r="T159" s="1203"/>
      <c r="U159" s="1203"/>
      <c r="V159" s="1203"/>
      <c r="W159" s="1203"/>
      <c r="X159" s="1203"/>
      <c r="Y159" s="1203"/>
      <c r="Z159" s="1203"/>
      <c r="AA159" s="1203"/>
      <c r="AB159" s="1203"/>
      <c r="AC159" s="1203"/>
      <c r="AD159" s="1203"/>
      <c r="AE159" s="1203"/>
      <c r="AF159" s="1203"/>
      <c r="AG159" s="1203"/>
      <c r="AH159" s="1203"/>
    </row>
    <row r="160" spans="1:34" x14ac:dyDescent="0.35">
      <c r="A160" s="1232"/>
      <c r="B160" s="619"/>
      <c r="C160" s="1203"/>
      <c r="D160" s="1203"/>
      <c r="E160" s="1203"/>
      <c r="F160" s="1203"/>
      <c r="G160" s="1203"/>
      <c r="H160" s="1203"/>
      <c r="I160" s="1203"/>
      <c r="J160" s="1203"/>
      <c r="K160" s="1203"/>
      <c r="L160" s="1203"/>
      <c r="M160" s="1203"/>
      <c r="N160" s="1203"/>
      <c r="O160" s="1203"/>
      <c r="P160" s="1203"/>
      <c r="Q160" s="1203"/>
      <c r="R160" s="1203"/>
      <c r="S160" s="1203"/>
      <c r="T160" s="1203"/>
      <c r="U160" s="1203"/>
      <c r="V160" s="1203"/>
      <c r="W160" s="1203"/>
      <c r="X160" s="1203"/>
      <c r="Y160" s="1203"/>
      <c r="Z160" s="1203"/>
      <c r="AA160" s="1203"/>
      <c r="AB160" s="1203"/>
      <c r="AC160" s="1203"/>
      <c r="AD160" s="1203"/>
      <c r="AE160" s="1203"/>
      <c r="AF160" s="1203"/>
      <c r="AG160" s="1203"/>
      <c r="AH160" s="1203"/>
    </row>
    <row r="161" spans="1:34" x14ac:dyDescent="0.35">
      <c r="A161" s="1232"/>
      <c r="B161" s="619"/>
      <c r="C161" s="1203"/>
      <c r="D161" s="1203"/>
      <c r="E161" s="1203"/>
      <c r="F161" s="1203"/>
      <c r="G161" s="1203"/>
      <c r="H161" s="1203"/>
      <c r="I161" s="1203"/>
      <c r="J161" s="1203"/>
      <c r="K161" s="1203"/>
      <c r="L161" s="1203"/>
      <c r="M161" s="1203"/>
      <c r="N161" s="1203"/>
      <c r="O161" s="1203"/>
      <c r="P161" s="1203"/>
      <c r="Q161" s="1203"/>
      <c r="R161" s="1203"/>
      <c r="S161" s="1203"/>
      <c r="T161" s="1203"/>
      <c r="U161" s="1203"/>
      <c r="V161" s="1203"/>
      <c r="W161" s="1203"/>
      <c r="X161" s="1203"/>
      <c r="Y161" s="1203"/>
      <c r="Z161" s="1203"/>
      <c r="AA161" s="1203"/>
      <c r="AB161" s="1203"/>
      <c r="AC161" s="1203"/>
      <c r="AD161" s="1203"/>
      <c r="AE161" s="1203"/>
      <c r="AF161" s="1203"/>
      <c r="AG161" s="1203"/>
      <c r="AH161" s="1203"/>
    </row>
    <row r="162" spans="1:34" x14ac:dyDescent="0.35">
      <c r="A162" s="1232"/>
      <c r="B162" s="619"/>
      <c r="C162" s="1203"/>
      <c r="D162" s="1203"/>
      <c r="E162" s="1203"/>
      <c r="F162" s="1203"/>
      <c r="G162" s="1203"/>
      <c r="H162" s="1203"/>
      <c r="I162" s="1203"/>
      <c r="J162" s="1203"/>
      <c r="K162" s="1203"/>
      <c r="L162" s="1203"/>
      <c r="M162" s="1203"/>
      <c r="N162" s="1203"/>
      <c r="O162" s="1203"/>
      <c r="P162" s="1203"/>
      <c r="Q162" s="1203"/>
      <c r="R162" s="1203"/>
      <c r="S162" s="1203"/>
      <c r="T162" s="1203"/>
      <c r="U162" s="1203"/>
      <c r="V162" s="1203"/>
      <c r="W162" s="1203"/>
      <c r="X162" s="1203"/>
      <c r="Y162" s="1203"/>
      <c r="Z162" s="1203"/>
      <c r="AA162" s="1203"/>
      <c r="AB162" s="1203"/>
      <c r="AC162" s="1203"/>
      <c r="AD162" s="1203"/>
      <c r="AE162" s="1203"/>
      <c r="AF162" s="1203"/>
      <c r="AG162" s="1203"/>
      <c r="AH162" s="1203"/>
    </row>
    <row r="163" spans="1:34" x14ac:dyDescent="0.35">
      <c r="A163" s="1232"/>
      <c r="B163" s="619"/>
      <c r="C163" s="1203"/>
      <c r="D163" s="1203"/>
      <c r="E163" s="1203"/>
      <c r="F163" s="1203"/>
      <c r="G163" s="1203"/>
      <c r="H163" s="1203"/>
      <c r="I163" s="1203"/>
      <c r="J163" s="1203"/>
      <c r="K163" s="1203"/>
      <c r="L163" s="1203"/>
      <c r="M163" s="1203"/>
      <c r="N163" s="1203"/>
      <c r="O163" s="1203"/>
      <c r="P163" s="1203"/>
      <c r="Q163" s="1203"/>
      <c r="R163" s="1203"/>
      <c r="S163" s="1203"/>
      <c r="T163" s="1203"/>
      <c r="U163" s="1203"/>
      <c r="V163" s="1203"/>
      <c r="W163" s="1203"/>
      <c r="X163" s="1203"/>
      <c r="Y163" s="1203"/>
      <c r="Z163" s="1203"/>
      <c r="AA163" s="1203"/>
      <c r="AB163" s="1203"/>
      <c r="AC163" s="1203"/>
      <c r="AD163" s="1203"/>
      <c r="AE163" s="1203"/>
      <c r="AF163" s="1203"/>
      <c r="AG163" s="1203"/>
      <c r="AH163" s="1203"/>
    </row>
    <row r="164" spans="1:34" x14ac:dyDescent="0.35">
      <c r="A164" s="1232"/>
      <c r="B164" s="619"/>
      <c r="C164" s="1203"/>
      <c r="D164" s="1203"/>
      <c r="E164" s="1203"/>
      <c r="F164" s="1203"/>
      <c r="G164" s="1203"/>
      <c r="H164" s="1203"/>
      <c r="I164" s="1203"/>
      <c r="J164" s="1203"/>
      <c r="K164" s="1203"/>
      <c r="L164" s="1203"/>
      <c r="M164" s="1203"/>
      <c r="N164" s="1203"/>
      <c r="O164" s="1203"/>
      <c r="P164" s="1203"/>
      <c r="Q164" s="1203"/>
      <c r="R164" s="1203"/>
      <c r="S164" s="1203"/>
      <c r="T164" s="1203"/>
      <c r="U164" s="1203"/>
      <c r="V164" s="1203"/>
      <c r="W164" s="1203"/>
      <c r="X164" s="1203"/>
      <c r="Y164" s="1203"/>
      <c r="Z164" s="1203"/>
      <c r="AA164" s="1203"/>
      <c r="AB164" s="1203"/>
      <c r="AC164" s="1203"/>
      <c r="AD164" s="1203"/>
      <c r="AE164" s="1203"/>
      <c r="AF164" s="1203"/>
      <c r="AG164" s="1203"/>
      <c r="AH164" s="1203"/>
    </row>
    <row r="165" spans="1:34" x14ac:dyDescent="0.35">
      <c r="A165" s="1232"/>
      <c r="B165" s="619"/>
      <c r="C165" s="1203"/>
      <c r="D165" s="1203"/>
      <c r="E165" s="1203"/>
      <c r="F165" s="1203"/>
      <c r="G165" s="1203"/>
      <c r="H165" s="1203"/>
      <c r="I165" s="1203"/>
      <c r="J165" s="1203"/>
      <c r="K165" s="1203"/>
      <c r="L165" s="1203"/>
      <c r="M165" s="1203"/>
      <c r="N165" s="1203"/>
      <c r="O165" s="1203"/>
      <c r="P165" s="1203"/>
      <c r="Q165" s="1203"/>
      <c r="R165" s="1203"/>
      <c r="S165" s="1203"/>
      <c r="T165" s="1203"/>
      <c r="U165" s="1203"/>
      <c r="V165" s="1203"/>
      <c r="W165" s="1203"/>
      <c r="X165" s="1203"/>
      <c r="Y165" s="1203"/>
      <c r="Z165" s="1203"/>
      <c r="AA165" s="1203"/>
      <c r="AB165" s="1203"/>
      <c r="AC165" s="1203"/>
      <c r="AD165" s="1203"/>
      <c r="AE165" s="1203"/>
      <c r="AF165" s="1203"/>
      <c r="AG165" s="1203"/>
      <c r="AH165" s="1203"/>
    </row>
    <row r="166" spans="1:34" x14ac:dyDescent="0.35">
      <c r="A166" s="1232"/>
      <c r="B166" s="619"/>
      <c r="C166" s="1203"/>
      <c r="D166" s="1203"/>
      <c r="E166" s="1203"/>
      <c r="F166" s="1203"/>
      <c r="G166" s="1203"/>
      <c r="H166" s="1203"/>
      <c r="I166" s="1203"/>
      <c r="J166" s="1203"/>
      <c r="K166" s="1203"/>
      <c r="L166" s="1203"/>
      <c r="M166" s="1203"/>
      <c r="N166" s="1203"/>
      <c r="O166" s="1203"/>
      <c r="P166" s="1203"/>
      <c r="Q166" s="1203"/>
      <c r="R166" s="1203"/>
      <c r="S166" s="1203"/>
      <c r="T166" s="1203"/>
      <c r="U166" s="1203"/>
      <c r="V166" s="1203"/>
      <c r="W166" s="1203"/>
      <c r="X166" s="1203"/>
      <c r="Y166" s="1203"/>
      <c r="Z166" s="1203"/>
      <c r="AA166" s="1203"/>
      <c r="AB166" s="1203"/>
      <c r="AC166" s="1203"/>
      <c r="AD166" s="1203"/>
      <c r="AE166" s="1203"/>
      <c r="AF166" s="1203"/>
      <c r="AG166" s="1203"/>
      <c r="AH166" s="1203"/>
    </row>
    <row r="167" spans="1:34" x14ac:dyDescent="0.35">
      <c r="A167" s="1232"/>
      <c r="B167" s="619"/>
      <c r="C167" s="1203"/>
      <c r="D167" s="1203"/>
      <c r="E167" s="1203"/>
      <c r="F167" s="1203"/>
      <c r="G167" s="1203"/>
      <c r="H167" s="1203"/>
      <c r="I167" s="1203"/>
      <c r="J167" s="1203"/>
      <c r="K167" s="1203"/>
      <c r="L167" s="1203"/>
      <c r="M167" s="1203"/>
      <c r="N167" s="1203"/>
      <c r="O167" s="1203"/>
      <c r="P167" s="1203"/>
      <c r="Q167" s="1203"/>
      <c r="R167" s="1203"/>
      <c r="S167" s="1203"/>
      <c r="T167" s="1203"/>
      <c r="U167" s="1203"/>
      <c r="V167" s="1203"/>
      <c r="W167" s="1203"/>
      <c r="X167" s="1203"/>
      <c r="Y167" s="1203"/>
      <c r="Z167" s="1203"/>
      <c r="AA167" s="1203"/>
      <c r="AB167" s="1203"/>
      <c r="AC167" s="1203"/>
      <c r="AD167" s="1203"/>
      <c r="AE167" s="1203"/>
      <c r="AF167" s="1203"/>
      <c r="AG167" s="1203"/>
      <c r="AH167" s="1203"/>
    </row>
    <row r="168" spans="1:34" x14ac:dyDescent="0.35">
      <c r="A168" s="1232"/>
      <c r="B168" s="619"/>
      <c r="C168" s="1203"/>
      <c r="D168" s="1203"/>
      <c r="E168" s="1203"/>
      <c r="F168" s="1203"/>
      <c r="G168" s="1203"/>
      <c r="H168" s="1203"/>
      <c r="I168" s="1203"/>
      <c r="J168" s="1203"/>
      <c r="K168" s="1203"/>
      <c r="L168" s="1203"/>
      <c r="M168" s="1203"/>
      <c r="N168" s="1203"/>
      <c r="O168" s="1203"/>
      <c r="P168" s="1203"/>
      <c r="Q168" s="1203"/>
      <c r="R168" s="1203"/>
      <c r="S168" s="1203"/>
      <c r="T168" s="1203"/>
      <c r="U168" s="1203"/>
      <c r="V168" s="1203"/>
      <c r="W168" s="1203"/>
      <c r="X168" s="1203"/>
      <c r="Y168" s="1203"/>
      <c r="Z168" s="1203"/>
      <c r="AA168" s="1203"/>
      <c r="AB168" s="1203"/>
      <c r="AC168" s="1203"/>
      <c r="AD168" s="1203"/>
      <c r="AE168" s="1203"/>
      <c r="AF168" s="1203"/>
      <c r="AG168" s="1203"/>
      <c r="AH168" s="1203"/>
    </row>
    <row r="169" spans="1:34" x14ac:dyDescent="0.35">
      <c r="A169" s="1232"/>
      <c r="B169" s="619"/>
      <c r="C169" s="1203"/>
      <c r="D169" s="1203"/>
      <c r="E169" s="1203"/>
      <c r="F169" s="1203"/>
      <c r="G169" s="1203"/>
      <c r="H169" s="1203"/>
      <c r="I169" s="1203"/>
      <c r="J169" s="1203"/>
      <c r="K169" s="1203"/>
      <c r="L169" s="1203"/>
      <c r="M169" s="1203"/>
      <c r="N169" s="1203"/>
      <c r="O169" s="1203"/>
      <c r="P169" s="1203"/>
      <c r="Q169" s="1203"/>
      <c r="R169" s="1203"/>
      <c r="S169" s="1203"/>
      <c r="T169" s="1203"/>
      <c r="U169" s="1203"/>
      <c r="V169" s="1203"/>
      <c r="W169" s="1203"/>
      <c r="X169" s="1203"/>
      <c r="Y169" s="1203"/>
      <c r="Z169" s="1203"/>
      <c r="AA169" s="1203"/>
      <c r="AB169" s="1203"/>
      <c r="AC169" s="1203"/>
      <c r="AD169" s="1203"/>
      <c r="AE169" s="1203"/>
      <c r="AF169" s="1203"/>
      <c r="AG169" s="1203"/>
      <c r="AH169" s="1203"/>
    </row>
    <row r="170" spans="1:34" x14ac:dyDescent="0.35">
      <c r="A170" s="1232"/>
      <c r="B170" s="619"/>
      <c r="C170" s="1203"/>
      <c r="D170" s="1203"/>
      <c r="E170" s="1203"/>
      <c r="F170" s="1203"/>
      <c r="G170" s="1203"/>
      <c r="H170" s="1203"/>
      <c r="I170" s="1203"/>
      <c r="J170" s="1203"/>
      <c r="K170" s="1203"/>
      <c r="L170" s="1203"/>
      <c r="M170" s="1203"/>
      <c r="N170" s="1203"/>
      <c r="O170" s="1203"/>
      <c r="P170" s="1203"/>
      <c r="Q170" s="1203"/>
      <c r="R170" s="1203"/>
      <c r="S170" s="1203"/>
      <c r="T170" s="1203"/>
      <c r="U170" s="1203"/>
      <c r="V170" s="1203"/>
      <c r="W170" s="1203"/>
      <c r="X170" s="1203"/>
      <c r="Y170" s="1203"/>
      <c r="Z170" s="1203"/>
      <c r="AA170" s="1203"/>
      <c r="AB170" s="1203"/>
      <c r="AC170" s="1203"/>
      <c r="AD170" s="1203"/>
      <c r="AE170" s="1203"/>
      <c r="AF170" s="1203"/>
      <c r="AG170" s="1203"/>
      <c r="AH170" s="1203"/>
    </row>
    <row r="171" spans="1:34" x14ac:dyDescent="0.35">
      <c r="A171" s="1232"/>
      <c r="B171" s="619"/>
      <c r="C171" s="1203"/>
      <c r="D171" s="1203"/>
      <c r="E171" s="1203"/>
      <c r="F171" s="1203"/>
      <c r="G171" s="1203"/>
      <c r="H171" s="1203"/>
      <c r="I171" s="1203"/>
      <c r="J171" s="1203"/>
      <c r="K171" s="1203"/>
      <c r="L171" s="1203"/>
      <c r="M171" s="1203"/>
      <c r="N171" s="1203"/>
      <c r="O171" s="1203"/>
      <c r="P171" s="1203"/>
      <c r="Q171" s="1203"/>
      <c r="R171" s="1203"/>
      <c r="S171" s="1203"/>
      <c r="T171" s="1203"/>
      <c r="U171" s="1203"/>
      <c r="V171" s="1203"/>
      <c r="W171" s="1203"/>
      <c r="X171" s="1203"/>
      <c r="Y171" s="1203"/>
      <c r="Z171" s="1203"/>
      <c r="AA171" s="1203"/>
      <c r="AB171" s="1203"/>
      <c r="AC171" s="1203"/>
      <c r="AD171" s="1203"/>
      <c r="AE171" s="1203"/>
      <c r="AF171" s="1203"/>
      <c r="AG171" s="1203"/>
      <c r="AH171" s="1203"/>
    </row>
    <row r="172" spans="1:34" x14ac:dyDescent="0.35">
      <c r="A172" s="1232"/>
      <c r="B172" s="619"/>
      <c r="C172" s="1203"/>
      <c r="D172" s="1203"/>
      <c r="E172" s="1203"/>
      <c r="F172" s="1203"/>
      <c r="G172" s="1203"/>
      <c r="H172" s="1203"/>
      <c r="I172" s="1203"/>
      <c r="J172" s="1203"/>
      <c r="K172" s="1203"/>
      <c r="L172" s="1203"/>
      <c r="M172" s="1203"/>
      <c r="N172" s="1203"/>
      <c r="O172" s="1203"/>
      <c r="P172" s="1203"/>
      <c r="Q172" s="1203"/>
      <c r="R172" s="1203"/>
      <c r="S172" s="1203"/>
      <c r="T172" s="1203"/>
      <c r="U172" s="1203"/>
      <c r="V172" s="1203"/>
      <c r="W172" s="1203"/>
      <c r="X172" s="1203"/>
      <c r="Y172" s="1203"/>
      <c r="Z172" s="1203"/>
      <c r="AA172" s="1203"/>
      <c r="AB172" s="1203"/>
      <c r="AC172" s="1203"/>
      <c r="AD172" s="1203"/>
      <c r="AE172" s="1203"/>
      <c r="AF172" s="1203"/>
      <c r="AG172" s="1203"/>
      <c r="AH172" s="1203"/>
    </row>
    <row r="173" spans="1:34" x14ac:dyDescent="0.35">
      <c r="A173" s="1232"/>
      <c r="B173" s="619"/>
      <c r="C173" s="1203"/>
      <c r="D173" s="1203"/>
      <c r="E173" s="1203"/>
      <c r="F173" s="1203"/>
      <c r="G173" s="1203"/>
      <c r="H173" s="1203"/>
      <c r="I173" s="1203"/>
      <c r="J173" s="1203"/>
      <c r="K173" s="1203"/>
      <c r="L173" s="1203"/>
      <c r="M173" s="1203"/>
      <c r="N173" s="1203"/>
      <c r="O173" s="1203"/>
      <c r="P173" s="1203"/>
      <c r="Q173" s="1203"/>
      <c r="R173" s="1203"/>
      <c r="S173" s="1203"/>
      <c r="T173" s="1203"/>
      <c r="U173" s="1203"/>
      <c r="V173" s="1203"/>
      <c r="W173" s="1203"/>
      <c r="X173" s="1203"/>
      <c r="Y173" s="1203"/>
      <c r="Z173" s="1203"/>
      <c r="AA173" s="1203"/>
      <c r="AB173" s="1203"/>
      <c r="AC173" s="1203"/>
      <c r="AD173" s="1203"/>
      <c r="AE173" s="1203"/>
      <c r="AF173" s="1203"/>
      <c r="AG173" s="1203"/>
      <c r="AH173" s="1203"/>
    </row>
    <row r="174" spans="1:34" x14ac:dyDescent="0.35">
      <c r="A174" s="1232"/>
      <c r="B174" s="619"/>
      <c r="C174" s="1203"/>
      <c r="D174" s="1203"/>
      <c r="E174" s="1203"/>
      <c r="F174" s="1203"/>
      <c r="G174" s="1203"/>
      <c r="H174" s="1203"/>
      <c r="I174" s="1203"/>
      <c r="J174" s="1203"/>
      <c r="K174" s="1203"/>
      <c r="L174" s="1203"/>
      <c r="M174" s="1203"/>
      <c r="N174" s="1203"/>
      <c r="O174" s="1203"/>
      <c r="P174" s="1203"/>
      <c r="Q174" s="1203"/>
      <c r="R174" s="1203"/>
      <c r="S174" s="1203"/>
      <c r="T174" s="1203"/>
      <c r="U174" s="1203"/>
      <c r="V174" s="1203"/>
      <c r="W174" s="1203"/>
      <c r="X174" s="1203"/>
      <c r="Y174" s="1203"/>
      <c r="Z174" s="1203"/>
      <c r="AA174" s="1203"/>
      <c r="AB174" s="1203"/>
      <c r="AC174" s="1203"/>
      <c r="AD174" s="1203"/>
      <c r="AE174" s="1203"/>
      <c r="AF174" s="1203"/>
      <c r="AG174" s="1203"/>
      <c r="AH174" s="1203"/>
    </row>
    <row r="175" spans="1:34" x14ac:dyDescent="0.35">
      <c r="A175" s="1232"/>
      <c r="B175" s="619"/>
      <c r="C175" s="1203"/>
      <c r="D175" s="1203"/>
      <c r="E175" s="1203"/>
      <c r="F175" s="1203"/>
      <c r="G175" s="1203"/>
      <c r="H175" s="1203"/>
      <c r="I175" s="1203"/>
      <c r="J175" s="1203"/>
      <c r="K175" s="1203"/>
      <c r="L175" s="1203"/>
      <c r="M175" s="1203"/>
      <c r="N175" s="1203"/>
      <c r="O175" s="1203"/>
      <c r="P175" s="1203"/>
      <c r="Q175" s="1203"/>
      <c r="R175" s="1203"/>
      <c r="S175" s="1203"/>
      <c r="T175" s="1203"/>
      <c r="U175" s="1203"/>
      <c r="V175" s="1203"/>
      <c r="W175" s="1203"/>
      <c r="X175" s="1203"/>
      <c r="Y175" s="1203"/>
      <c r="Z175" s="1203"/>
      <c r="AA175" s="1203"/>
      <c r="AB175" s="1203"/>
      <c r="AC175" s="1203"/>
      <c r="AD175" s="1203"/>
      <c r="AE175" s="1203"/>
      <c r="AF175" s="1203"/>
      <c r="AG175" s="1203"/>
      <c r="AH175" s="1203"/>
    </row>
    <row r="176" spans="1:34" x14ac:dyDescent="0.35">
      <c r="A176" s="1232"/>
      <c r="B176" s="619"/>
      <c r="C176" s="1203"/>
      <c r="D176" s="1203"/>
      <c r="E176" s="1203"/>
      <c r="F176" s="1203"/>
      <c r="G176" s="1203"/>
      <c r="H176" s="1203"/>
      <c r="I176" s="1203"/>
      <c r="J176" s="1203"/>
      <c r="K176" s="1203"/>
      <c r="L176" s="1203"/>
      <c r="M176" s="1203"/>
      <c r="N176" s="1203"/>
      <c r="O176" s="1203"/>
      <c r="P176" s="1203"/>
      <c r="Q176" s="1203"/>
      <c r="R176" s="1203"/>
      <c r="S176" s="1203"/>
      <c r="T176" s="1203"/>
      <c r="U176" s="1203"/>
      <c r="V176" s="1203"/>
      <c r="W176" s="1203"/>
      <c r="X176" s="1203"/>
      <c r="Y176" s="1203"/>
      <c r="Z176" s="1203"/>
      <c r="AA176" s="1203"/>
      <c r="AB176" s="1203"/>
      <c r="AC176" s="1203"/>
      <c r="AD176" s="1203"/>
      <c r="AE176" s="1203"/>
      <c r="AF176" s="1203"/>
      <c r="AG176" s="1203"/>
      <c r="AH176" s="1203"/>
    </row>
    <row r="177" spans="1:34" x14ac:dyDescent="0.35">
      <c r="A177" s="1232"/>
      <c r="B177" s="619"/>
      <c r="C177" s="1203"/>
      <c r="D177" s="1203"/>
      <c r="E177" s="1203"/>
      <c r="F177" s="1203"/>
      <c r="G177" s="1203"/>
      <c r="H177" s="1203"/>
      <c r="I177" s="1203"/>
      <c r="J177" s="1203"/>
      <c r="K177" s="1203"/>
      <c r="L177" s="1203"/>
      <c r="M177" s="1203"/>
      <c r="N177" s="1203"/>
      <c r="O177" s="1203"/>
      <c r="P177" s="1203"/>
      <c r="Q177" s="1203"/>
      <c r="R177" s="1203"/>
      <c r="S177" s="1203"/>
      <c r="T177" s="1203"/>
      <c r="U177" s="1203"/>
      <c r="V177" s="1203"/>
      <c r="W177" s="1203"/>
      <c r="X177" s="1203"/>
      <c r="Y177" s="1203"/>
      <c r="Z177" s="1203"/>
      <c r="AA177" s="1203"/>
      <c r="AB177" s="1203"/>
      <c r="AC177" s="1203"/>
      <c r="AD177" s="1203"/>
      <c r="AE177" s="1203"/>
      <c r="AF177" s="1203"/>
      <c r="AG177" s="1203"/>
      <c r="AH177" s="1203"/>
    </row>
    <row r="178" spans="1:34" x14ac:dyDescent="0.35">
      <c r="A178" s="1232"/>
      <c r="B178" s="619"/>
      <c r="C178" s="1203"/>
      <c r="D178" s="1203"/>
      <c r="E178" s="1203"/>
      <c r="F178" s="1203"/>
      <c r="G178" s="1203"/>
      <c r="H178" s="1203"/>
      <c r="I178" s="1203"/>
      <c r="J178" s="1203"/>
      <c r="K178" s="1203"/>
      <c r="L178" s="1203"/>
      <c r="M178" s="1203"/>
      <c r="N178" s="1203"/>
      <c r="O178" s="1203"/>
      <c r="P178" s="1203"/>
      <c r="Q178" s="1203"/>
      <c r="R178" s="1203"/>
      <c r="S178" s="1203"/>
      <c r="T178" s="1203"/>
      <c r="U178" s="1203"/>
      <c r="V178" s="1203"/>
      <c r="W178" s="1203"/>
      <c r="X178" s="1203"/>
      <c r="Y178" s="1203"/>
      <c r="Z178" s="1203"/>
      <c r="AA178" s="1203"/>
      <c r="AB178" s="1203"/>
      <c r="AC178" s="1203"/>
      <c r="AD178" s="1203"/>
      <c r="AE178" s="1203"/>
      <c r="AF178" s="1203"/>
      <c r="AG178" s="1203"/>
      <c r="AH178" s="1203"/>
    </row>
    <row r="179" spans="1:34" x14ac:dyDescent="0.35">
      <c r="A179" s="1232"/>
      <c r="B179" s="619"/>
      <c r="C179" s="1203"/>
      <c r="D179" s="1203"/>
      <c r="E179" s="1203"/>
      <c r="F179" s="1203"/>
      <c r="G179" s="1203"/>
      <c r="H179" s="1203"/>
      <c r="I179" s="1203"/>
      <c r="J179" s="1203"/>
      <c r="K179" s="1203"/>
      <c r="L179" s="1203"/>
      <c r="M179" s="1203"/>
      <c r="N179" s="1203"/>
      <c r="O179" s="1203"/>
      <c r="P179" s="1203"/>
      <c r="Q179" s="1203"/>
      <c r="R179" s="1203"/>
      <c r="S179" s="1203"/>
      <c r="T179" s="1203"/>
      <c r="U179" s="1203"/>
      <c r="V179" s="1203"/>
      <c r="W179" s="1203"/>
      <c r="X179" s="1203"/>
      <c r="Y179" s="1203"/>
      <c r="Z179" s="1203"/>
      <c r="AA179" s="1203"/>
      <c r="AB179" s="1203"/>
      <c r="AC179" s="1203"/>
      <c r="AD179" s="1203"/>
      <c r="AE179" s="1203"/>
      <c r="AF179" s="1203"/>
      <c r="AG179" s="1203"/>
      <c r="AH179" s="1203"/>
    </row>
    <row r="180" spans="1:34" x14ac:dyDescent="0.35">
      <c r="A180" s="1232"/>
      <c r="B180" s="619"/>
      <c r="C180" s="1203"/>
      <c r="D180" s="1203"/>
      <c r="E180" s="1203"/>
      <c r="F180" s="1203"/>
      <c r="G180" s="1203"/>
      <c r="H180" s="1203"/>
      <c r="I180" s="1203"/>
      <c r="J180" s="1203"/>
      <c r="K180" s="1203"/>
      <c r="L180" s="1203"/>
      <c r="M180" s="1203"/>
      <c r="N180" s="1203"/>
      <c r="O180" s="1203"/>
      <c r="P180" s="1203"/>
      <c r="Q180" s="1203"/>
      <c r="R180" s="1203"/>
      <c r="S180" s="1203"/>
      <c r="T180" s="1203"/>
      <c r="U180" s="1203"/>
      <c r="V180" s="1203"/>
      <c r="W180" s="1203"/>
      <c r="X180" s="1203"/>
      <c r="Y180" s="1203"/>
      <c r="Z180" s="1203"/>
      <c r="AA180" s="1203"/>
      <c r="AB180" s="1203"/>
      <c r="AC180" s="1203"/>
      <c r="AD180" s="1203"/>
      <c r="AE180" s="1203"/>
      <c r="AF180" s="1203"/>
      <c r="AG180" s="1203"/>
      <c r="AH180" s="1203"/>
    </row>
    <row r="181" spans="1:34" x14ac:dyDescent="0.35">
      <c r="A181" s="1232"/>
      <c r="B181" s="619"/>
      <c r="C181" s="1203"/>
      <c r="D181" s="1203"/>
      <c r="E181" s="1203"/>
      <c r="F181" s="1203"/>
      <c r="G181" s="1203"/>
      <c r="H181" s="1203"/>
      <c r="I181" s="1203"/>
      <c r="J181" s="1203"/>
      <c r="K181" s="1203"/>
      <c r="L181" s="1203"/>
      <c r="M181" s="1203"/>
      <c r="N181" s="1203"/>
      <c r="O181" s="1203"/>
      <c r="P181" s="1203"/>
      <c r="Q181" s="1203"/>
      <c r="R181" s="1203"/>
      <c r="S181" s="1203"/>
      <c r="T181" s="1203"/>
      <c r="U181" s="1203"/>
      <c r="V181" s="1203"/>
      <c r="W181" s="1203"/>
      <c r="X181" s="1203"/>
      <c r="Y181" s="1203"/>
      <c r="Z181" s="1203"/>
      <c r="AA181" s="1203"/>
      <c r="AB181" s="1203"/>
      <c r="AC181" s="1203"/>
      <c r="AD181" s="1203"/>
      <c r="AE181" s="1203"/>
      <c r="AF181" s="1203"/>
      <c r="AG181" s="1203"/>
      <c r="AH181" s="1203"/>
    </row>
    <row r="182" spans="1:34" x14ac:dyDescent="0.35">
      <c r="A182" s="1232"/>
      <c r="B182" s="619"/>
      <c r="C182" s="1203"/>
      <c r="D182" s="1203"/>
      <c r="E182" s="1203"/>
      <c r="F182" s="1203"/>
      <c r="G182" s="1203"/>
      <c r="H182" s="1203"/>
      <c r="I182" s="1203"/>
      <c r="J182" s="1203"/>
      <c r="K182" s="1203"/>
      <c r="L182" s="1203"/>
      <c r="M182" s="1203"/>
      <c r="N182" s="1203"/>
      <c r="O182" s="1203"/>
      <c r="P182" s="1203"/>
      <c r="Q182" s="1203"/>
      <c r="R182" s="1203"/>
      <c r="S182" s="1203"/>
      <c r="T182" s="1203"/>
      <c r="U182" s="1203"/>
      <c r="V182" s="1203"/>
      <c r="W182" s="1203"/>
      <c r="X182" s="1203"/>
      <c r="Y182" s="1203"/>
      <c r="Z182" s="1203"/>
      <c r="AA182" s="1203"/>
      <c r="AB182" s="1203"/>
      <c r="AC182" s="1203"/>
      <c r="AD182" s="1203"/>
      <c r="AE182" s="1203"/>
      <c r="AF182" s="1203"/>
      <c r="AG182" s="1203"/>
      <c r="AH182" s="1203"/>
    </row>
    <row r="183" spans="1:34" x14ac:dyDescent="0.35">
      <c r="A183" s="1232"/>
      <c r="B183" s="619"/>
      <c r="C183" s="1203"/>
      <c r="D183" s="1203"/>
      <c r="E183" s="1203"/>
      <c r="F183" s="1203"/>
      <c r="G183" s="1203"/>
      <c r="H183" s="1203"/>
      <c r="I183" s="1203"/>
      <c r="J183" s="1203"/>
      <c r="K183" s="1203"/>
      <c r="L183" s="1203"/>
      <c r="M183" s="1203"/>
      <c r="N183" s="1203"/>
      <c r="O183" s="1203"/>
      <c r="P183" s="1203"/>
      <c r="Q183" s="1203"/>
      <c r="R183" s="1203"/>
      <c r="S183" s="1203"/>
      <c r="T183" s="1203"/>
      <c r="U183" s="1203"/>
      <c r="V183" s="1203"/>
      <c r="W183" s="1203"/>
      <c r="X183" s="1203"/>
      <c r="Y183" s="1203"/>
      <c r="Z183" s="1203"/>
      <c r="AA183" s="1203"/>
      <c r="AB183" s="1203"/>
      <c r="AC183" s="1203"/>
      <c r="AD183" s="1203"/>
      <c r="AE183" s="1203"/>
      <c r="AF183" s="1203"/>
      <c r="AG183" s="1203"/>
      <c r="AH183" s="1203"/>
    </row>
    <row r="184" spans="1:34" x14ac:dyDescent="0.35">
      <c r="A184" s="1232"/>
      <c r="B184" s="619"/>
      <c r="C184" s="1203"/>
      <c r="D184" s="1203"/>
      <c r="E184" s="1203"/>
      <c r="F184" s="1203"/>
      <c r="G184" s="1203"/>
      <c r="H184" s="1203"/>
      <c r="I184" s="1203"/>
      <c r="J184" s="1203"/>
      <c r="K184" s="1203"/>
      <c r="L184" s="1203"/>
      <c r="M184" s="1203"/>
      <c r="N184" s="1203"/>
      <c r="O184" s="1203"/>
      <c r="P184" s="1203"/>
      <c r="Q184" s="1203"/>
      <c r="R184" s="1203"/>
      <c r="S184" s="1203"/>
      <c r="T184" s="1203"/>
      <c r="U184" s="1203"/>
      <c r="V184" s="1203"/>
      <c r="W184" s="1203"/>
      <c r="X184" s="1203"/>
      <c r="Y184" s="1203"/>
      <c r="Z184" s="1203"/>
      <c r="AA184" s="1203"/>
      <c r="AB184" s="1203"/>
      <c r="AC184" s="1203"/>
      <c r="AD184" s="1203"/>
      <c r="AE184" s="1203"/>
      <c r="AF184" s="1203"/>
      <c r="AG184" s="1203"/>
      <c r="AH184" s="1203"/>
    </row>
    <row r="185" spans="1:34" x14ac:dyDescent="0.35">
      <c r="A185" s="1232"/>
      <c r="B185" s="619"/>
      <c r="C185" s="1203"/>
      <c r="D185" s="1203"/>
      <c r="E185" s="1203"/>
      <c r="F185" s="1203"/>
      <c r="G185" s="1203"/>
      <c r="H185" s="1203"/>
      <c r="I185" s="1203"/>
      <c r="J185" s="1203"/>
      <c r="K185" s="1203"/>
      <c r="L185" s="1203"/>
      <c r="M185" s="1203"/>
      <c r="N185" s="1203"/>
      <c r="O185" s="1203"/>
      <c r="P185" s="1203"/>
      <c r="Q185" s="1203"/>
      <c r="R185" s="1203"/>
      <c r="S185" s="1203"/>
      <c r="T185" s="1203"/>
      <c r="U185" s="1203"/>
      <c r="V185" s="1203"/>
      <c r="W185" s="1203"/>
      <c r="X185" s="1203"/>
      <c r="Y185" s="1203"/>
      <c r="Z185" s="1203"/>
      <c r="AA185" s="1203"/>
      <c r="AB185" s="1203"/>
      <c r="AC185" s="1203"/>
      <c r="AD185" s="1203"/>
      <c r="AE185" s="1203"/>
      <c r="AF185" s="1203"/>
      <c r="AG185" s="1203"/>
      <c r="AH185" s="1203"/>
    </row>
    <row r="186" spans="1:34" x14ac:dyDescent="0.35">
      <c r="A186" s="1232"/>
      <c r="B186" s="619"/>
      <c r="C186" s="1203"/>
      <c r="D186" s="1203"/>
      <c r="E186" s="1203"/>
      <c r="F186" s="1203"/>
      <c r="G186" s="1203"/>
      <c r="H186" s="1203"/>
      <c r="I186" s="1203"/>
      <c r="J186" s="1203"/>
      <c r="K186" s="1203"/>
      <c r="L186" s="1203"/>
      <c r="M186" s="1203"/>
      <c r="N186" s="1203"/>
      <c r="O186" s="1203"/>
      <c r="P186" s="1203"/>
      <c r="Q186" s="1203"/>
      <c r="R186" s="1203"/>
      <c r="S186" s="1203"/>
      <c r="T186" s="1203"/>
      <c r="U186" s="1203"/>
      <c r="V186" s="1203"/>
      <c r="W186" s="1203"/>
      <c r="X186" s="1203"/>
      <c r="Y186" s="1203"/>
      <c r="Z186" s="1203"/>
      <c r="AA186" s="1203"/>
      <c r="AB186" s="1203"/>
      <c r="AC186" s="1203"/>
      <c r="AD186" s="1203"/>
      <c r="AE186" s="1203"/>
      <c r="AF186" s="1203"/>
      <c r="AG186" s="1203"/>
      <c r="AH186" s="1203"/>
    </row>
    <row r="187" spans="1:34" x14ac:dyDescent="0.35">
      <c r="A187" s="1232"/>
      <c r="B187" s="619"/>
      <c r="C187" s="1203"/>
      <c r="D187" s="1203"/>
      <c r="E187" s="1203"/>
      <c r="F187" s="1203"/>
      <c r="G187" s="1203"/>
      <c r="H187" s="1203"/>
      <c r="I187" s="1203"/>
      <c r="J187" s="1203"/>
      <c r="K187" s="1203"/>
      <c r="L187" s="1203"/>
      <c r="M187" s="1203"/>
      <c r="N187" s="1203"/>
      <c r="O187" s="1203"/>
      <c r="P187" s="1203"/>
      <c r="Q187" s="1203"/>
      <c r="R187" s="1203"/>
      <c r="S187" s="1203"/>
      <c r="T187" s="1203"/>
      <c r="U187" s="1203"/>
      <c r="V187" s="1203"/>
      <c r="W187" s="1203"/>
      <c r="X187" s="1203"/>
      <c r="Y187" s="1203"/>
      <c r="Z187" s="1203"/>
      <c r="AA187" s="1203"/>
      <c r="AB187" s="1203"/>
      <c r="AC187" s="1203"/>
      <c r="AD187" s="1203"/>
      <c r="AE187" s="1203"/>
      <c r="AF187" s="1203"/>
      <c r="AG187" s="1203"/>
      <c r="AH187" s="1203"/>
    </row>
    <row r="188" spans="1:34" x14ac:dyDescent="0.35">
      <c r="A188" s="1232"/>
      <c r="B188" s="619"/>
      <c r="C188" s="1203"/>
      <c r="D188" s="1203"/>
      <c r="E188" s="1203"/>
      <c r="F188" s="1203"/>
      <c r="G188" s="1203"/>
      <c r="H188" s="1203"/>
      <c r="I188" s="1203"/>
      <c r="J188" s="1203"/>
      <c r="K188" s="1203"/>
      <c r="L188" s="1203"/>
      <c r="M188" s="1203"/>
      <c r="N188" s="1203"/>
      <c r="O188" s="1203"/>
      <c r="P188" s="1203"/>
      <c r="Q188" s="1203"/>
      <c r="R188" s="1203"/>
      <c r="S188" s="1203"/>
      <c r="T188" s="1203"/>
      <c r="U188" s="1203"/>
      <c r="V188" s="1203"/>
      <c r="W188" s="1203"/>
      <c r="X188" s="1203"/>
      <c r="Y188" s="1203"/>
      <c r="Z188" s="1203"/>
      <c r="AA188" s="1203"/>
      <c r="AB188" s="1203"/>
      <c r="AC188" s="1203"/>
      <c r="AD188" s="1203"/>
      <c r="AE188" s="1203"/>
      <c r="AF188" s="1203"/>
      <c r="AG188" s="1203"/>
      <c r="AH188" s="1203"/>
    </row>
    <row r="189" spans="1:34" x14ac:dyDescent="0.35">
      <c r="A189" s="1232"/>
      <c r="B189" s="619"/>
      <c r="C189" s="1203"/>
      <c r="D189" s="1203"/>
      <c r="E189" s="1203"/>
      <c r="F189" s="1203"/>
      <c r="G189" s="1203"/>
      <c r="H189" s="1203"/>
      <c r="I189" s="1203"/>
      <c r="J189" s="1203"/>
      <c r="K189" s="1203"/>
      <c r="L189" s="1203"/>
      <c r="M189" s="1203"/>
      <c r="N189" s="1203"/>
      <c r="O189" s="1203"/>
      <c r="P189" s="1203"/>
      <c r="Q189" s="1203"/>
      <c r="R189" s="1203"/>
      <c r="S189" s="1203"/>
      <c r="T189" s="1203"/>
      <c r="U189" s="1203"/>
      <c r="V189" s="1203"/>
      <c r="W189" s="1203"/>
      <c r="X189" s="1203"/>
      <c r="Y189" s="1203"/>
      <c r="Z189" s="1203"/>
      <c r="AA189" s="1203"/>
      <c r="AB189" s="1203"/>
      <c r="AC189" s="1203"/>
      <c r="AD189" s="1203"/>
      <c r="AE189" s="1203"/>
      <c r="AF189" s="1203"/>
      <c r="AG189" s="1203"/>
      <c r="AH189" s="1203"/>
    </row>
    <row r="190" spans="1:34" x14ac:dyDescent="0.35">
      <c r="A190" s="1232"/>
      <c r="B190" s="619"/>
      <c r="C190" s="1203"/>
      <c r="D190" s="1203"/>
      <c r="E190" s="1203"/>
      <c r="F190" s="1203"/>
      <c r="G190" s="1203"/>
      <c r="H190" s="1203"/>
      <c r="I190" s="1203"/>
      <c r="J190" s="1203"/>
      <c r="K190" s="1203"/>
      <c r="L190" s="1203"/>
      <c r="M190" s="1203"/>
      <c r="N190" s="1203"/>
      <c r="O190" s="1203"/>
      <c r="P190" s="1203"/>
      <c r="Q190" s="1203"/>
      <c r="R190" s="1203"/>
      <c r="S190" s="1203"/>
      <c r="T190" s="1203"/>
      <c r="U190" s="1203"/>
      <c r="V190" s="1203"/>
      <c r="W190" s="1203"/>
      <c r="X190" s="1203"/>
      <c r="Y190" s="1203"/>
      <c r="Z190" s="1203"/>
      <c r="AA190" s="1203"/>
      <c r="AB190" s="1203"/>
      <c r="AC190" s="1203"/>
      <c r="AD190" s="1203"/>
      <c r="AE190" s="1203"/>
      <c r="AF190" s="1203"/>
      <c r="AG190" s="1203"/>
      <c r="AH190" s="1203"/>
    </row>
    <row r="191" spans="1:34" x14ac:dyDescent="0.35">
      <c r="A191" s="1232"/>
      <c r="B191" s="619"/>
      <c r="C191" s="1203"/>
      <c r="D191" s="1203"/>
      <c r="E191" s="1203"/>
      <c r="F191" s="1203"/>
      <c r="G191" s="1203"/>
      <c r="H191" s="1203"/>
      <c r="I191" s="1203"/>
      <c r="J191" s="1203"/>
      <c r="K191" s="1203"/>
      <c r="L191" s="1203"/>
      <c r="M191" s="1203"/>
      <c r="N191" s="1203"/>
      <c r="O191" s="1203"/>
      <c r="P191" s="1203"/>
      <c r="Q191" s="1203"/>
      <c r="R191" s="1203"/>
      <c r="S191" s="1203"/>
      <c r="T191" s="1203"/>
      <c r="U191" s="1203"/>
      <c r="V191" s="1203"/>
      <c r="W191" s="1203"/>
      <c r="X191" s="1203"/>
      <c r="Y191" s="1203"/>
      <c r="Z191" s="1203"/>
      <c r="AA191" s="1203"/>
      <c r="AB191" s="1203"/>
      <c r="AC191" s="1203"/>
      <c r="AD191" s="1203"/>
      <c r="AE191" s="1203"/>
      <c r="AF191" s="1203"/>
      <c r="AG191" s="1203"/>
      <c r="AH191" s="1203"/>
    </row>
    <row r="192" spans="1:34" x14ac:dyDescent="0.35">
      <c r="A192" s="1232"/>
      <c r="B192" s="619"/>
      <c r="C192" s="1203"/>
      <c r="D192" s="1203"/>
      <c r="E192" s="1203"/>
      <c r="F192" s="1203"/>
      <c r="G192" s="1203"/>
      <c r="H192" s="1203"/>
      <c r="I192" s="1203"/>
      <c r="J192" s="1203"/>
      <c r="K192" s="1203"/>
      <c r="L192" s="1203"/>
      <c r="M192" s="1203"/>
      <c r="N192" s="1203"/>
      <c r="O192" s="1203"/>
      <c r="P192" s="1203"/>
      <c r="Q192" s="1203"/>
      <c r="R192" s="1203"/>
      <c r="S192" s="1203"/>
      <c r="T192" s="1203"/>
      <c r="U192" s="1203"/>
      <c r="V192" s="1203"/>
      <c r="W192" s="1203"/>
      <c r="X192" s="1203"/>
      <c r="Y192" s="1203"/>
      <c r="Z192" s="1203"/>
      <c r="AA192" s="1203"/>
      <c r="AB192" s="1203"/>
      <c r="AC192" s="1203"/>
      <c r="AD192" s="1203"/>
      <c r="AE192" s="1203"/>
      <c r="AF192" s="1203"/>
      <c r="AG192" s="1203"/>
      <c r="AH192" s="1203"/>
    </row>
    <row r="193" spans="1:34" x14ac:dyDescent="0.35">
      <c r="A193" s="1232"/>
      <c r="B193" s="619"/>
      <c r="C193" s="1203"/>
      <c r="D193" s="1203"/>
      <c r="E193" s="1203"/>
      <c r="F193" s="1203"/>
      <c r="G193" s="1203"/>
      <c r="H193" s="1203"/>
      <c r="I193" s="1203"/>
      <c r="J193" s="1203"/>
      <c r="K193" s="1203"/>
      <c r="L193" s="1203"/>
      <c r="M193" s="1203"/>
      <c r="N193" s="1203"/>
      <c r="O193" s="1203"/>
      <c r="P193" s="1203"/>
      <c r="Q193" s="1203"/>
      <c r="R193" s="1203"/>
      <c r="S193" s="1203"/>
      <c r="T193" s="1203"/>
      <c r="U193" s="1203"/>
      <c r="V193" s="1203"/>
      <c r="W193" s="1203"/>
      <c r="X193" s="1203"/>
      <c r="Y193" s="1203"/>
      <c r="Z193" s="1203"/>
      <c r="AA193" s="1203"/>
      <c r="AB193" s="1203"/>
      <c r="AC193" s="1203"/>
      <c r="AD193" s="1203"/>
      <c r="AE193" s="1203"/>
      <c r="AF193" s="1203"/>
      <c r="AG193" s="1203"/>
      <c r="AH193" s="1203"/>
    </row>
    <row r="194" spans="1:34" x14ac:dyDescent="0.35">
      <c r="A194" s="1232"/>
      <c r="B194" s="619"/>
      <c r="C194" s="1203"/>
      <c r="D194" s="1203"/>
      <c r="E194" s="1203"/>
      <c r="F194" s="1203"/>
      <c r="G194" s="1203"/>
      <c r="H194" s="1203"/>
      <c r="I194" s="1203"/>
      <c r="J194" s="1203"/>
      <c r="K194" s="1203"/>
      <c r="L194" s="1203"/>
      <c r="M194" s="1203"/>
      <c r="N194" s="1203"/>
      <c r="O194" s="1203"/>
      <c r="P194" s="1203"/>
      <c r="Q194" s="1203"/>
      <c r="R194" s="1203"/>
      <c r="S194" s="1203"/>
      <c r="T194" s="1203"/>
      <c r="U194" s="1203"/>
      <c r="V194" s="1203"/>
      <c r="W194" s="1203"/>
      <c r="X194" s="1203"/>
      <c r="Y194" s="1203"/>
      <c r="Z194" s="1203"/>
      <c r="AA194" s="1203"/>
      <c r="AB194" s="1203"/>
      <c r="AC194" s="1203"/>
      <c r="AD194" s="1203"/>
      <c r="AE194" s="1203"/>
      <c r="AF194" s="1203"/>
      <c r="AG194" s="1203"/>
      <c r="AH194" s="1203"/>
    </row>
    <row r="195" spans="1:34" x14ac:dyDescent="0.35">
      <c r="A195" s="1232"/>
      <c r="B195" s="619"/>
      <c r="C195" s="1203"/>
      <c r="D195" s="1203"/>
      <c r="E195" s="1203"/>
      <c r="F195" s="1203"/>
      <c r="G195" s="1203"/>
      <c r="H195" s="1203"/>
      <c r="I195" s="1203"/>
      <c r="J195" s="1203"/>
      <c r="K195" s="1203"/>
      <c r="L195" s="1203"/>
      <c r="M195" s="1203"/>
      <c r="N195" s="1203"/>
      <c r="O195" s="1203"/>
      <c r="P195" s="1203"/>
      <c r="Q195" s="1203"/>
      <c r="R195" s="1203"/>
      <c r="S195" s="1203"/>
      <c r="T195" s="1203"/>
      <c r="U195" s="1203"/>
      <c r="V195" s="1203"/>
      <c r="W195" s="1203"/>
      <c r="X195" s="1203"/>
      <c r="Y195" s="1203"/>
      <c r="Z195" s="1203"/>
      <c r="AA195" s="1203"/>
      <c r="AB195" s="1203"/>
      <c r="AC195" s="1203"/>
      <c r="AD195" s="1203"/>
      <c r="AE195" s="1203"/>
      <c r="AF195" s="1203"/>
      <c r="AG195" s="1203"/>
      <c r="AH195" s="1203"/>
    </row>
    <row r="196" spans="1:34" x14ac:dyDescent="0.35">
      <c r="A196" s="1232"/>
      <c r="B196" s="619"/>
      <c r="C196" s="1203"/>
      <c r="D196" s="1203"/>
      <c r="E196" s="1203"/>
      <c r="F196" s="1203"/>
      <c r="G196" s="1203"/>
      <c r="H196" s="1203"/>
      <c r="I196" s="1203"/>
      <c r="J196" s="1203"/>
      <c r="K196" s="1203"/>
      <c r="L196" s="1203"/>
      <c r="M196" s="1203"/>
      <c r="N196" s="1203"/>
      <c r="O196" s="1203"/>
      <c r="P196" s="1203"/>
      <c r="Q196" s="1203"/>
      <c r="R196" s="1203"/>
      <c r="S196" s="1203"/>
      <c r="T196" s="1203"/>
      <c r="U196" s="1203"/>
      <c r="V196" s="1203"/>
      <c r="W196" s="1203"/>
      <c r="X196" s="1203"/>
      <c r="Y196" s="1203"/>
      <c r="Z196" s="1203"/>
      <c r="AA196" s="1203"/>
      <c r="AB196" s="1203"/>
      <c r="AC196" s="1203"/>
      <c r="AD196" s="1203"/>
      <c r="AE196" s="1203"/>
      <c r="AF196" s="1203"/>
      <c r="AG196" s="1203"/>
      <c r="AH196" s="1203"/>
    </row>
    <row r="197" spans="1:34" x14ac:dyDescent="0.35">
      <c r="A197" s="1232"/>
      <c r="B197" s="619"/>
      <c r="C197" s="1203"/>
      <c r="D197" s="1203"/>
      <c r="E197" s="1203"/>
      <c r="F197" s="1203"/>
      <c r="G197" s="1203"/>
      <c r="H197" s="1203"/>
      <c r="I197" s="1203"/>
      <c r="J197" s="1203"/>
      <c r="K197" s="1203"/>
      <c r="L197" s="1203"/>
      <c r="M197" s="1203"/>
      <c r="N197" s="1203"/>
      <c r="O197" s="1203"/>
      <c r="P197" s="1203"/>
      <c r="Q197" s="1203"/>
      <c r="R197" s="1203"/>
      <c r="S197" s="1203"/>
      <c r="T197" s="1203"/>
      <c r="U197" s="1203"/>
      <c r="V197" s="1203"/>
      <c r="W197" s="1203"/>
      <c r="X197" s="1203"/>
      <c r="Y197" s="1203"/>
      <c r="Z197" s="1203"/>
      <c r="AA197" s="1203"/>
      <c r="AB197" s="1203"/>
      <c r="AC197" s="1203"/>
      <c r="AD197" s="1203"/>
      <c r="AE197" s="1203"/>
      <c r="AF197" s="1203"/>
      <c r="AG197" s="1203"/>
      <c r="AH197" s="1203"/>
    </row>
    <row r="198" spans="1:34" x14ac:dyDescent="0.35">
      <c r="A198" s="1232"/>
      <c r="B198" s="619"/>
      <c r="C198" s="1203"/>
      <c r="D198" s="1203"/>
      <c r="E198" s="1203"/>
      <c r="F198" s="1203"/>
      <c r="G198" s="1203"/>
      <c r="H198" s="1203"/>
      <c r="I198" s="1203"/>
      <c r="J198" s="1203"/>
      <c r="K198" s="1203"/>
      <c r="L198" s="1203"/>
      <c r="M198" s="1203"/>
      <c r="N198" s="1203"/>
      <c r="O198" s="1203"/>
      <c r="P198" s="1203"/>
      <c r="Q198" s="1203"/>
      <c r="R198" s="1203"/>
      <c r="S198" s="1203"/>
      <c r="T198" s="1203"/>
      <c r="U198" s="1203"/>
      <c r="V198" s="1203"/>
      <c r="W198" s="1203"/>
      <c r="X198" s="1203"/>
      <c r="Y198" s="1203"/>
      <c r="Z198" s="1203"/>
      <c r="AA198" s="1203"/>
      <c r="AB198" s="1203"/>
      <c r="AC198" s="1203"/>
      <c r="AD198" s="1203"/>
      <c r="AE198" s="1203"/>
      <c r="AF198" s="1203"/>
      <c r="AG198" s="1203"/>
      <c r="AH198" s="1203"/>
    </row>
    <row r="199" spans="1:34" x14ac:dyDescent="0.35">
      <c r="A199" s="1232"/>
      <c r="B199" s="619"/>
      <c r="C199" s="1203"/>
      <c r="D199" s="1203"/>
      <c r="E199" s="1203"/>
      <c r="F199" s="1203"/>
      <c r="G199" s="1203"/>
      <c r="H199" s="1203"/>
      <c r="I199" s="1203"/>
      <c r="J199" s="1203"/>
      <c r="K199" s="1203"/>
      <c r="L199" s="1203"/>
      <c r="M199" s="1203"/>
      <c r="N199" s="1203"/>
      <c r="O199" s="1203"/>
      <c r="P199" s="1203"/>
      <c r="Q199" s="1203"/>
      <c r="R199" s="1203"/>
      <c r="S199" s="1203"/>
      <c r="T199" s="1203"/>
      <c r="U199" s="1203"/>
      <c r="V199" s="1203"/>
      <c r="W199" s="1203"/>
      <c r="X199" s="1203"/>
      <c r="Y199" s="1203"/>
      <c r="Z199" s="1203"/>
      <c r="AA199" s="1203"/>
      <c r="AB199" s="1203"/>
      <c r="AC199" s="1203"/>
      <c r="AD199" s="1203"/>
      <c r="AE199" s="1203"/>
      <c r="AF199" s="1203"/>
      <c r="AG199" s="1203"/>
      <c r="AH199" s="1203"/>
    </row>
    <row r="200" spans="1:34" x14ac:dyDescent="0.35">
      <c r="A200" s="1232"/>
      <c r="B200" s="619"/>
      <c r="C200" s="1203"/>
      <c r="D200" s="1203"/>
      <c r="E200" s="1203"/>
      <c r="F200" s="1203"/>
      <c r="G200" s="1203"/>
      <c r="H200" s="1203"/>
      <c r="I200" s="1203"/>
      <c r="J200" s="1203"/>
      <c r="K200" s="1203"/>
      <c r="L200" s="1203"/>
      <c r="M200" s="1203"/>
      <c r="N200" s="1203"/>
      <c r="O200" s="1203"/>
      <c r="P200" s="1203"/>
      <c r="Q200" s="1203"/>
      <c r="R200" s="1203"/>
      <c r="S200" s="1203"/>
      <c r="T200" s="1203"/>
      <c r="U200" s="1203"/>
      <c r="V200" s="1203"/>
      <c r="W200" s="1203"/>
      <c r="X200" s="1203"/>
      <c r="Y200" s="1203"/>
      <c r="Z200" s="1203"/>
      <c r="AA200" s="1203"/>
      <c r="AB200" s="1203"/>
      <c r="AC200" s="1203"/>
      <c r="AD200" s="1203"/>
      <c r="AE200" s="1203"/>
      <c r="AF200" s="1203"/>
      <c r="AG200" s="1203"/>
      <c r="AH200" s="1203"/>
    </row>
    <row r="201" spans="1:34" x14ac:dyDescent="0.35">
      <c r="A201" s="1232"/>
      <c r="B201" s="619"/>
      <c r="C201" s="1203"/>
      <c r="D201" s="1203"/>
      <c r="E201" s="1203"/>
      <c r="F201" s="1203"/>
      <c r="G201" s="1203"/>
      <c r="H201" s="1203"/>
      <c r="I201" s="1203"/>
      <c r="J201" s="1203"/>
      <c r="K201" s="1203"/>
      <c r="L201" s="1203"/>
      <c r="M201" s="1203"/>
      <c r="N201" s="1203"/>
      <c r="O201" s="1203"/>
      <c r="P201" s="1203"/>
      <c r="Q201" s="1203"/>
      <c r="R201" s="1203"/>
      <c r="S201" s="1203"/>
      <c r="T201" s="1203"/>
      <c r="U201" s="1203"/>
      <c r="V201" s="1203"/>
      <c r="W201" s="1203"/>
      <c r="X201" s="1203"/>
      <c r="Y201" s="1203"/>
      <c r="Z201" s="1203"/>
      <c r="AA201" s="1203"/>
      <c r="AB201" s="1203"/>
      <c r="AC201" s="1203"/>
      <c r="AD201" s="1203"/>
      <c r="AE201" s="1203"/>
      <c r="AF201" s="1203"/>
      <c r="AG201" s="1203"/>
      <c r="AH201" s="1203"/>
    </row>
    <row r="202" spans="1:34" x14ac:dyDescent="0.35">
      <c r="A202" s="1232"/>
      <c r="B202" s="619"/>
      <c r="C202" s="1203"/>
      <c r="D202" s="1203"/>
      <c r="E202" s="1203"/>
      <c r="F202" s="1203"/>
      <c r="G202" s="1203"/>
      <c r="H202" s="1203"/>
      <c r="I202" s="1203"/>
      <c r="J202" s="1203"/>
      <c r="K202" s="1203"/>
      <c r="L202" s="1203"/>
      <c r="M202" s="1203"/>
      <c r="N202" s="1203"/>
      <c r="O202" s="1203"/>
      <c r="P202" s="1203"/>
      <c r="Q202" s="1203"/>
      <c r="R202" s="1203"/>
      <c r="S202" s="1203"/>
      <c r="T202" s="1203"/>
      <c r="U202" s="1203"/>
      <c r="V202" s="1203"/>
      <c r="W202" s="1203"/>
      <c r="X202" s="1203"/>
      <c r="Y202" s="1203"/>
      <c r="Z202" s="1203"/>
      <c r="AA202" s="1203"/>
      <c r="AB202" s="1203"/>
      <c r="AC202" s="1203"/>
      <c r="AD202" s="1203"/>
      <c r="AE202" s="1203"/>
      <c r="AF202" s="1203"/>
      <c r="AG202" s="1203"/>
      <c r="AH202" s="1203"/>
    </row>
  </sheetData>
  <mergeCells count="24">
    <mergeCell ref="C9:I9"/>
    <mergeCell ref="K9:Q9"/>
    <mergeCell ref="S9:Y9"/>
    <mergeCell ref="C10:I10"/>
    <mergeCell ref="K10:Q10"/>
    <mergeCell ref="S10:Y10"/>
    <mergeCell ref="C22:I22"/>
    <mergeCell ref="K22:Q22"/>
    <mergeCell ref="S22:Y22"/>
    <mergeCell ref="C23:I23"/>
    <mergeCell ref="K23:Q23"/>
    <mergeCell ref="S23:Y23"/>
    <mergeCell ref="C98:I98"/>
    <mergeCell ref="K98:Q98"/>
    <mergeCell ref="S98:Y98"/>
    <mergeCell ref="C99:I99"/>
    <mergeCell ref="K99:Q99"/>
    <mergeCell ref="S99:Y99"/>
    <mergeCell ref="C115:I115"/>
    <mergeCell ref="K115:Q115"/>
    <mergeCell ref="S115:Y115"/>
    <mergeCell ref="C116:I116"/>
    <mergeCell ref="K116:Q116"/>
    <mergeCell ref="S116:Y116"/>
  </mergeCells>
  <conditionalFormatting sqref="F14:F15">
    <cfRule type="expression" dxfId="494" priority="965">
      <formula>(dms_FRCPlength_Num)&lt;2</formula>
    </cfRule>
  </conditionalFormatting>
  <conditionalFormatting sqref="I14:I15">
    <cfRule type="expression" dxfId="493" priority="968">
      <formula>(dms_FRCPlength_Num)&lt;5</formula>
    </cfRule>
  </conditionalFormatting>
  <conditionalFormatting sqref="H14:H15">
    <cfRule type="expression" dxfId="492" priority="967">
      <formula>(dms_FRCPlength_Num)&lt;4</formula>
    </cfRule>
  </conditionalFormatting>
  <conditionalFormatting sqref="G14:G15">
    <cfRule type="expression" dxfId="491" priority="966">
      <formula>(dms_FRCPlength_Num)&lt;3</formula>
    </cfRule>
  </conditionalFormatting>
  <conditionalFormatting sqref="F16:F17">
    <cfRule type="expression" dxfId="490" priority="961">
      <formula>(dms_FRCPlength_Num)&lt;2</formula>
    </cfRule>
  </conditionalFormatting>
  <conditionalFormatting sqref="I16:I17">
    <cfRule type="expression" dxfId="489" priority="964">
      <formula>(dms_FRCPlength_Num)&lt;5</formula>
    </cfRule>
  </conditionalFormatting>
  <conditionalFormatting sqref="H16:H17">
    <cfRule type="expression" dxfId="488" priority="963">
      <formula>(dms_FRCPlength_Num)&lt;4</formula>
    </cfRule>
  </conditionalFormatting>
  <conditionalFormatting sqref="G16:G17">
    <cfRule type="expression" dxfId="487" priority="962">
      <formula>(dms_FRCPlength_Num)&lt;3</formula>
    </cfRule>
  </conditionalFormatting>
  <conditionalFormatting sqref="F27:F28">
    <cfRule type="expression" dxfId="486" priority="957">
      <formula>(dms_FRCPlength_Num)&lt;2</formula>
    </cfRule>
  </conditionalFormatting>
  <conditionalFormatting sqref="I27:I28">
    <cfRule type="expression" dxfId="485" priority="960">
      <formula>(dms_FRCPlength_Num)&lt;5</formula>
    </cfRule>
  </conditionalFormatting>
  <conditionalFormatting sqref="H27:H28">
    <cfRule type="expression" dxfId="484" priority="959">
      <formula>(dms_FRCPlength_Num)&lt;4</formula>
    </cfRule>
  </conditionalFormatting>
  <conditionalFormatting sqref="G27:G28">
    <cfRule type="expression" dxfId="483" priority="958">
      <formula>(dms_FRCPlength_Num)&lt;3</formula>
    </cfRule>
  </conditionalFormatting>
  <conditionalFormatting sqref="F29:F30">
    <cfRule type="expression" dxfId="482" priority="953">
      <formula>(dms_FRCPlength_Num)&lt;2</formula>
    </cfRule>
  </conditionalFormatting>
  <conditionalFormatting sqref="I29:I30">
    <cfRule type="expression" dxfId="481" priority="956">
      <formula>(dms_FRCPlength_Num)&lt;5</formula>
    </cfRule>
  </conditionalFormatting>
  <conditionalFormatting sqref="H29:H30">
    <cfRule type="expression" dxfId="480" priority="955">
      <formula>(dms_FRCPlength_Num)&lt;4</formula>
    </cfRule>
  </conditionalFormatting>
  <conditionalFormatting sqref="G29:G30">
    <cfRule type="expression" dxfId="479" priority="954">
      <formula>(dms_FRCPlength_Num)&lt;3</formula>
    </cfRule>
  </conditionalFormatting>
  <conditionalFormatting sqref="V129:V137">
    <cfRule type="expression" dxfId="478" priority="893">
      <formula>(dms_FRCPlength_Num)&lt;2</formula>
    </cfRule>
  </conditionalFormatting>
  <conditionalFormatting sqref="F105:F110">
    <cfRule type="expression" dxfId="477" priority="937">
      <formula>(dms_FRCPlength_Num)&lt;2</formula>
    </cfRule>
  </conditionalFormatting>
  <conditionalFormatting sqref="I105:I110">
    <cfRule type="expression" dxfId="476" priority="940">
      <formula>(dms_FRCPlength_Num)&lt;5</formula>
    </cfRule>
  </conditionalFormatting>
  <conditionalFormatting sqref="H105:H110">
    <cfRule type="expression" dxfId="475" priority="939">
      <formula>(dms_FRCPlength_Num)&lt;4</formula>
    </cfRule>
  </conditionalFormatting>
  <conditionalFormatting sqref="G105:G110">
    <cfRule type="expression" dxfId="474" priority="938">
      <formula>(dms_FRCPlength_Num)&lt;3</formula>
    </cfRule>
  </conditionalFormatting>
  <conditionalFormatting sqref="N105:N110">
    <cfRule type="expression" dxfId="473" priority="933">
      <formula>(dms_FRCPlength_Num)&lt;2</formula>
    </cfRule>
  </conditionalFormatting>
  <conditionalFormatting sqref="Q105:Q110">
    <cfRule type="expression" dxfId="472" priority="936">
      <formula>(dms_FRCPlength_Num)&lt;5</formula>
    </cfRule>
  </conditionalFormatting>
  <conditionalFormatting sqref="P105:P110">
    <cfRule type="expression" dxfId="471" priority="935">
      <formula>(dms_FRCPlength_Num)&lt;4</formula>
    </cfRule>
  </conditionalFormatting>
  <conditionalFormatting sqref="O105:O110">
    <cfRule type="expression" dxfId="470" priority="934">
      <formula>(dms_FRCPlength_Num)&lt;3</formula>
    </cfRule>
  </conditionalFormatting>
  <conditionalFormatting sqref="F111">
    <cfRule type="expression" dxfId="469" priority="917">
      <formula>(dms_FRCPlength_Num)&lt;2</formula>
    </cfRule>
  </conditionalFormatting>
  <conditionalFormatting sqref="I111">
    <cfRule type="expression" dxfId="468" priority="920">
      <formula>(dms_FRCPlength_Num)&lt;5</formula>
    </cfRule>
  </conditionalFormatting>
  <conditionalFormatting sqref="H111">
    <cfRule type="expression" dxfId="467" priority="919">
      <formula>(dms_FRCPlength_Num)&lt;4</formula>
    </cfRule>
  </conditionalFormatting>
  <conditionalFormatting sqref="G111">
    <cfRule type="expression" dxfId="466" priority="918">
      <formula>(dms_FRCPlength_Num)&lt;3</formula>
    </cfRule>
  </conditionalFormatting>
  <conditionalFormatting sqref="F119:F127">
    <cfRule type="expression" dxfId="465" priority="925">
      <formula>(dms_FRCPlength_Num)&lt;2</formula>
    </cfRule>
  </conditionalFormatting>
  <conditionalFormatting sqref="I119:I127">
    <cfRule type="expression" dxfId="464" priority="928">
      <formula>(dms_FRCPlength_Num)&lt;5</formula>
    </cfRule>
  </conditionalFormatting>
  <conditionalFormatting sqref="H119:H127">
    <cfRule type="expression" dxfId="463" priority="927">
      <formula>(dms_FRCPlength_Num)&lt;4</formula>
    </cfRule>
  </conditionalFormatting>
  <conditionalFormatting sqref="G119:G127">
    <cfRule type="expression" dxfId="462" priority="926">
      <formula>(dms_FRCPlength_Num)&lt;3</formula>
    </cfRule>
  </conditionalFormatting>
  <conditionalFormatting sqref="F129:F137">
    <cfRule type="expression" dxfId="461" priority="921">
      <formula>(dms_FRCPlength_Num)&lt;2</formula>
    </cfRule>
  </conditionalFormatting>
  <conditionalFormatting sqref="I129:I137">
    <cfRule type="expression" dxfId="460" priority="924">
      <formula>(dms_FRCPlength_Num)&lt;5</formula>
    </cfRule>
  </conditionalFormatting>
  <conditionalFormatting sqref="H129:H137">
    <cfRule type="expression" dxfId="459" priority="923">
      <formula>(dms_FRCPlength_Num)&lt;4</formula>
    </cfRule>
  </conditionalFormatting>
  <conditionalFormatting sqref="G129:G137">
    <cfRule type="expression" dxfId="458" priority="922">
      <formula>(dms_FRCPlength_Num)&lt;3</formula>
    </cfRule>
  </conditionalFormatting>
  <conditionalFormatting sqref="N129:N137">
    <cfRule type="expression" dxfId="457" priority="901">
      <formula>(dms_FRCPlength_Num)&lt;2</formula>
    </cfRule>
  </conditionalFormatting>
  <conditionalFormatting sqref="Q129:Q137">
    <cfRule type="expression" dxfId="456" priority="904">
      <formula>(dms_FRCPlength_Num)&lt;5</formula>
    </cfRule>
  </conditionalFormatting>
  <conditionalFormatting sqref="P129:P137">
    <cfRule type="expression" dxfId="455" priority="903">
      <formula>(dms_FRCPlength_Num)&lt;4</formula>
    </cfRule>
  </conditionalFormatting>
  <conditionalFormatting sqref="O129:O137">
    <cfRule type="expression" dxfId="454" priority="902">
      <formula>(dms_FRCPlength_Num)&lt;3</formula>
    </cfRule>
  </conditionalFormatting>
  <conditionalFormatting sqref="Y129:Y137">
    <cfRule type="expression" dxfId="453" priority="896">
      <formula>(dms_FRCPlength_Num)&lt;5</formula>
    </cfRule>
  </conditionalFormatting>
  <conditionalFormatting sqref="X129:X137">
    <cfRule type="expression" dxfId="452" priority="895">
      <formula>(dms_FRCPlength_Num)&lt;4</formula>
    </cfRule>
  </conditionalFormatting>
  <conditionalFormatting sqref="W129:W137">
    <cfRule type="expression" dxfId="451" priority="894">
      <formula>(dms_FRCPlength_Num)&lt;3</formula>
    </cfRule>
  </conditionalFormatting>
  <conditionalFormatting sqref="F34:F35">
    <cfRule type="expression" dxfId="450" priority="433">
      <formula>(dms_FRCPlength_Num)&lt;2</formula>
    </cfRule>
  </conditionalFormatting>
  <conditionalFormatting sqref="I34:I35">
    <cfRule type="expression" dxfId="449" priority="436">
      <formula>(dms_FRCPlength_Num)&lt;5</formula>
    </cfRule>
  </conditionalFormatting>
  <conditionalFormatting sqref="H34:H35">
    <cfRule type="expression" dxfId="448" priority="435">
      <formula>(dms_FRCPlength_Num)&lt;4</formula>
    </cfRule>
  </conditionalFormatting>
  <conditionalFormatting sqref="G34:G35">
    <cfRule type="expression" dxfId="447" priority="434">
      <formula>(dms_FRCPlength_Num)&lt;3</formula>
    </cfRule>
  </conditionalFormatting>
  <conditionalFormatting sqref="F36:F37">
    <cfRule type="expression" dxfId="446" priority="429">
      <formula>(dms_FRCPlength_Num)&lt;2</formula>
    </cfRule>
  </conditionalFormatting>
  <conditionalFormatting sqref="I36:I37">
    <cfRule type="expression" dxfId="445" priority="432">
      <formula>(dms_FRCPlength_Num)&lt;5</formula>
    </cfRule>
  </conditionalFormatting>
  <conditionalFormatting sqref="H36:H37">
    <cfRule type="expression" dxfId="444" priority="431">
      <formula>(dms_FRCPlength_Num)&lt;4</formula>
    </cfRule>
  </conditionalFormatting>
  <conditionalFormatting sqref="G36:G37">
    <cfRule type="expression" dxfId="443" priority="430">
      <formula>(dms_FRCPlength_Num)&lt;3</formula>
    </cfRule>
  </conditionalFormatting>
  <conditionalFormatting sqref="F48:F49">
    <cfRule type="expression" dxfId="442" priority="417">
      <formula>(dms_FRCPlength_Num)&lt;2</formula>
    </cfRule>
  </conditionalFormatting>
  <conditionalFormatting sqref="I48:I49">
    <cfRule type="expression" dxfId="441" priority="420">
      <formula>(dms_FRCPlength_Num)&lt;5</formula>
    </cfRule>
  </conditionalFormatting>
  <conditionalFormatting sqref="H48:H49">
    <cfRule type="expression" dxfId="440" priority="419">
      <formula>(dms_FRCPlength_Num)&lt;4</formula>
    </cfRule>
  </conditionalFormatting>
  <conditionalFormatting sqref="G48:G49">
    <cfRule type="expression" dxfId="439" priority="418">
      <formula>(dms_FRCPlength_Num)&lt;3</formula>
    </cfRule>
  </conditionalFormatting>
  <conditionalFormatting sqref="F50:F51">
    <cfRule type="expression" dxfId="438" priority="413">
      <formula>(dms_FRCPlength_Num)&lt;2</formula>
    </cfRule>
  </conditionalFormatting>
  <conditionalFormatting sqref="I50:I51">
    <cfRule type="expression" dxfId="437" priority="416">
      <formula>(dms_FRCPlength_Num)&lt;5</formula>
    </cfRule>
  </conditionalFormatting>
  <conditionalFormatting sqref="H50:H51">
    <cfRule type="expression" dxfId="436" priority="415">
      <formula>(dms_FRCPlength_Num)&lt;4</formula>
    </cfRule>
  </conditionalFormatting>
  <conditionalFormatting sqref="G50:G51">
    <cfRule type="expression" dxfId="435" priority="414">
      <formula>(dms_FRCPlength_Num)&lt;3</formula>
    </cfRule>
  </conditionalFormatting>
  <conditionalFormatting sqref="F62:F63">
    <cfRule type="expression" dxfId="434" priority="401">
      <formula>(dms_FRCPlength_Num)&lt;2</formula>
    </cfRule>
  </conditionalFormatting>
  <conditionalFormatting sqref="I62:I63">
    <cfRule type="expression" dxfId="433" priority="404">
      <formula>(dms_FRCPlength_Num)&lt;5</formula>
    </cfRule>
  </conditionalFormatting>
  <conditionalFormatting sqref="H62:H63">
    <cfRule type="expression" dxfId="432" priority="403">
      <formula>(dms_FRCPlength_Num)&lt;4</formula>
    </cfRule>
  </conditionalFormatting>
  <conditionalFormatting sqref="G62:G63">
    <cfRule type="expression" dxfId="431" priority="402">
      <formula>(dms_FRCPlength_Num)&lt;3</formula>
    </cfRule>
  </conditionalFormatting>
  <conditionalFormatting sqref="F64:F65">
    <cfRule type="expression" dxfId="430" priority="397">
      <formula>(dms_FRCPlength_Num)&lt;2</formula>
    </cfRule>
  </conditionalFormatting>
  <conditionalFormatting sqref="I64:I65">
    <cfRule type="expression" dxfId="429" priority="400">
      <formula>(dms_FRCPlength_Num)&lt;5</formula>
    </cfRule>
  </conditionalFormatting>
  <conditionalFormatting sqref="H64:H65">
    <cfRule type="expression" dxfId="428" priority="399">
      <formula>(dms_FRCPlength_Num)&lt;4</formula>
    </cfRule>
  </conditionalFormatting>
  <conditionalFormatting sqref="G64:G65">
    <cfRule type="expression" dxfId="427" priority="398">
      <formula>(dms_FRCPlength_Num)&lt;3</formula>
    </cfRule>
  </conditionalFormatting>
  <conditionalFormatting sqref="F69:F70">
    <cfRule type="expression" dxfId="426" priority="393">
      <formula>(dms_FRCPlength_Num)&lt;2</formula>
    </cfRule>
  </conditionalFormatting>
  <conditionalFormatting sqref="I69:I70">
    <cfRule type="expression" dxfId="425" priority="396">
      <formula>(dms_FRCPlength_Num)&lt;5</formula>
    </cfRule>
  </conditionalFormatting>
  <conditionalFormatting sqref="H69:H70">
    <cfRule type="expression" dxfId="424" priority="395">
      <formula>(dms_FRCPlength_Num)&lt;4</formula>
    </cfRule>
  </conditionalFormatting>
  <conditionalFormatting sqref="G69:G70">
    <cfRule type="expression" dxfId="423" priority="394">
      <formula>(dms_FRCPlength_Num)&lt;3</formula>
    </cfRule>
  </conditionalFormatting>
  <conditionalFormatting sqref="F71">
    <cfRule type="expression" dxfId="422" priority="389">
      <formula>(dms_FRCPlength_Num)&lt;2</formula>
    </cfRule>
  </conditionalFormatting>
  <conditionalFormatting sqref="I71">
    <cfRule type="expression" dxfId="421" priority="392">
      <formula>(dms_FRCPlength_Num)&lt;5</formula>
    </cfRule>
  </conditionalFormatting>
  <conditionalFormatting sqref="H71">
    <cfRule type="expression" dxfId="420" priority="391">
      <formula>(dms_FRCPlength_Num)&lt;4</formula>
    </cfRule>
  </conditionalFormatting>
  <conditionalFormatting sqref="G71">
    <cfRule type="expression" dxfId="419" priority="390">
      <formula>(dms_FRCPlength_Num)&lt;3</formula>
    </cfRule>
  </conditionalFormatting>
  <conditionalFormatting sqref="F82:F83">
    <cfRule type="expression" dxfId="418" priority="377">
      <formula>(dms_FRCPlength_Num)&lt;2</formula>
    </cfRule>
  </conditionalFormatting>
  <conditionalFormatting sqref="I82:I83">
    <cfRule type="expression" dxfId="417" priority="380">
      <formula>(dms_FRCPlength_Num)&lt;5</formula>
    </cfRule>
  </conditionalFormatting>
  <conditionalFormatting sqref="H82:H83">
    <cfRule type="expression" dxfId="416" priority="379">
      <formula>(dms_FRCPlength_Num)&lt;4</formula>
    </cfRule>
  </conditionalFormatting>
  <conditionalFormatting sqref="G82:G83">
    <cfRule type="expression" dxfId="415" priority="378">
      <formula>(dms_FRCPlength_Num)&lt;3</formula>
    </cfRule>
  </conditionalFormatting>
  <conditionalFormatting sqref="F84:F85">
    <cfRule type="expression" dxfId="414" priority="373">
      <formula>(dms_FRCPlength_Num)&lt;2</formula>
    </cfRule>
  </conditionalFormatting>
  <conditionalFormatting sqref="I84:I85">
    <cfRule type="expression" dxfId="413" priority="376">
      <formula>(dms_FRCPlength_Num)&lt;5</formula>
    </cfRule>
  </conditionalFormatting>
  <conditionalFormatting sqref="H84:H85">
    <cfRule type="expression" dxfId="412" priority="375">
      <formula>(dms_FRCPlength_Num)&lt;4</formula>
    </cfRule>
  </conditionalFormatting>
  <conditionalFormatting sqref="G84:G85">
    <cfRule type="expression" dxfId="411" priority="374">
      <formula>(dms_FRCPlength_Num)&lt;3</formula>
    </cfRule>
  </conditionalFormatting>
  <conditionalFormatting sqref="F75:F76">
    <cfRule type="expression" dxfId="410" priority="385">
      <formula>(dms_FRCPlength_Num)&lt;2</formula>
    </cfRule>
  </conditionalFormatting>
  <conditionalFormatting sqref="I75:I76">
    <cfRule type="expression" dxfId="409" priority="388">
      <formula>(dms_FRCPlength_Num)&lt;5</formula>
    </cfRule>
  </conditionalFormatting>
  <conditionalFormatting sqref="H75:H76">
    <cfRule type="expression" dxfId="408" priority="387">
      <formula>(dms_FRCPlength_Num)&lt;4</formula>
    </cfRule>
  </conditionalFormatting>
  <conditionalFormatting sqref="G75:G76">
    <cfRule type="expression" dxfId="407" priority="386">
      <formula>(dms_FRCPlength_Num)&lt;3</formula>
    </cfRule>
  </conditionalFormatting>
  <conditionalFormatting sqref="F77:F78">
    <cfRule type="expression" dxfId="406" priority="381">
      <formula>(dms_FRCPlength_Num)&lt;2</formula>
    </cfRule>
  </conditionalFormatting>
  <conditionalFormatting sqref="I77:I78">
    <cfRule type="expression" dxfId="405" priority="384">
      <formula>(dms_FRCPlength_Num)&lt;5</formula>
    </cfRule>
  </conditionalFormatting>
  <conditionalFormatting sqref="H77:H78">
    <cfRule type="expression" dxfId="404" priority="383">
      <formula>(dms_FRCPlength_Num)&lt;4</formula>
    </cfRule>
  </conditionalFormatting>
  <conditionalFormatting sqref="G77:G78">
    <cfRule type="expression" dxfId="403" priority="382">
      <formula>(dms_FRCPlength_Num)&lt;3</formula>
    </cfRule>
  </conditionalFormatting>
  <conditionalFormatting sqref="N14:N15">
    <cfRule type="expression" dxfId="402" priority="665">
      <formula>(dms_FRCPlength_Num)&lt;2</formula>
    </cfRule>
  </conditionalFormatting>
  <conditionalFormatting sqref="Q14:Q15">
    <cfRule type="expression" dxfId="401" priority="668">
      <formula>(dms_FRCPlength_Num)&lt;5</formula>
    </cfRule>
  </conditionalFormatting>
  <conditionalFormatting sqref="P14:P15">
    <cfRule type="expression" dxfId="400" priority="667">
      <formula>(dms_FRCPlength_Num)&lt;4</formula>
    </cfRule>
  </conditionalFormatting>
  <conditionalFormatting sqref="O14:O15">
    <cfRule type="expression" dxfId="399" priority="666">
      <formula>(dms_FRCPlength_Num)&lt;3</formula>
    </cfRule>
  </conditionalFormatting>
  <conditionalFormatting sqref="N16:N17">
    <cfRule type="expression" dxfId="398" priority="661">
      <formula>(dms_FRCPlength_Num)&lt;2</formula>
    </cfRule>
  </conditionalFormatting>
  <conditionalFormatting sqref="Q16:Q17">
    <cfRule type="expression" dxfId="397" priority="664">
      <formula>(dms_FRCPlength_Num)&lt;5</formula>
    </cfRule>
  </conditionalFormatting>
  <conditionalFormatting sqref="P16:P17">
    <cfRule type="expression" dxfId="396" priority="663">
      <formula>(dms_FRCPlength_Num)&lt;4</formula>
    </cfRule>
  </conditionalFormatting>
  <conditionalFormatting sqref="O16:O17">
    <cfRule type="expression" dxfId="395" priority="662">
      <formula>(dms_FRCPlength_Num)&lt;3</formula>
    </cfRule>
  </conditionalFormatting>
  <conditionalFormatting sqref="V14:V15">
    <cfRule type="expression" dxfId="394" priority="657">
      <formula>(dms_FRCPlength_Num)&lt;2</formula>
    </cfRule>
  </conditionalFormatting>
  <conditionalFormatting sqref="Y14:Y15">
    <cfRule type="expression" dxfId="393" priority="660">
      <formula>(dms_FRCPlength_Num)&lt;5</formula>
    </cfRule>
  </conditionalFormatting>
  <conditionalFormatting sqref="X14:X15">
    <cfRule type="expression" dxfId="392" priority="659">
      <formula>(dms_FRCPlength_Num)&lt;4</formula>
    </cfRule>
  </conditionalFormatting>
  <conditionalFormatting sqref="W14:W15">
    <cfRule type="expression" dxfId="391" priority="658">
      <formula>(dms_FRCPlength_Num)&lt;3</formula>
    </cfRule>
  </conditionalFormatting>
  <conditionalFormatting sqref="V16:V17">
    <cfRule type="expression" dxfId="390" priority="653">
      <formula>(dms_FRCPlength_Num)&lt;2</formula>
    </cfRule>
  </conditionalFormatting>
  <conditionalFormatting sqref="Y16:Y17">
    <cfRule type="expression" dxfId="389" priority="656">
      <formula>(dms_FRCPlength_Num)&lt;5</formula>
    </cfRule>
  </conditionalFormatting>
  <conditionalFormatting sqref="X16:X17">
    <cfRule type="expression" dxfId="388" priority="655">
      <formula>(dms_FRCPlength_Num)&lt;4</formula>
    </cfRule>
  </conditionalFormatting>
  <conditionalFormatting sqref="W16:W17">
    <cfRule type="expression" dxfId="387" priority="654">
      <formula>(dms_FRCPlength_Num)&lt;3</formula>
    </cfRule>
  </conditionalFormatting>
  <conditionalFormatting sqref="N69:N70">
    <cfRule type="expression" dxfId="386" priority="153">
      <formula>(dms_FRCPlength_Num)&lt;2</formula>
    </cfRule>
  </conditionalFormatting>
  <conditionalFormatting sqref="Q69:Q70">
    <cfRule type="expression" dxfId="385" priority="156">
      <formula>(dms_FRCPlength_Num)&lt;5</formula>
    </cfRule>
  </conditionalFormatting>
  <conditionalFormatting sqref="P69:P70">
    <cfRule type="expression" dxfId="384" priority="155">
      <formula>(dms_FRCPlength_Num)&lt;4</formula>
    </cfRule>
  </conditionalFormatting>
  <conditionalFormatting sqref="O69:O70">
    <cfRule type="expression" dxfId="383" priority="154">
      <formula>(dms_FRCPlength_Num)&lt;3</formula>
    </cfRule>
  </conditionalFormatting>
  <conditionalFormatting sqref="N71">
    <cfRule type="expression" dxfId="382" priority="149">
      <formula>(dms_FRCPlength_Num)&lt;2</formula>
    </cfRule>
  </conditionalFormatting>
  <conditionalFormatting sqref="Q71">
    <cfRule type="expression" dxfId="381" priority="152">
      <formula>(dms_FRCPlength_Num)&lt;5</formula>
    </cfRule>
  </conditionalFormatting>
  <conditionalFormatting sqref="P71">
    <cfRule type="expression" dxfId="380" priority="151">
      <formula>(dms_FRCPlength_Num)&lt;4</formula>
    </cfRule>
  </conditionalFormatting>
  <conditionalFormatting sqref="O71">
    <cfRule type="expression" dxfId="379" priority="150">
      <formula>(dms_FRCPlength_Num)&lt;3</formula>
    </cfRule>
  </conditionalFormatting>
  <conditionalFormatting sqref="V91:V92">
    <cfRule type="expression" dxfId="378" priority="45">
      <formula>(dms_FRCPlength_Num)&lt;2</formula>
    </cfRule>
  </conditionalFormatting>
  <conditionalFormatting sqref="N82:N83">
    <cfRule type="expression" dxfId="377" priority="137">
      <formula>(dms_FRCPlength_Num)&lt;2</formula>
    </cfRule>
  </conditionalFormatting>
  <conditionalFormatting sqref="Q82:Q83">
    <cfRule type="expression" dxfId="376" priority="140">
      <formula>(dms_FRCPlength_Num)&lt;5</formula>
    </cfRule>
  </conditionalFormatting>
  <conditionalFormatting sqref="P82:P83">
    <cfRule type="expression" dxfId="375" priority="139">
      <formula>(dms_FRCPlength_Num)&lt;4</formula>
    </cfRule>
  </conditionalFormatting>
  <conditionalFormatting sqref="O82:O83">
    <cfRule type="expression" dxfId="374" priority="138">
      <formula>(dms_FRCPlength_Num)&lt;3</formula>
    </cfRule>
  </conditionalFormatting>
  <conditionalFormatting sqref="N84:N85">
    <cfRule type="expression" dxfId="373" priority="133">
      <formula>(dms_FRCPlength_Num)&lt;2</formula>
    </cfRule>
  </conditionalFormatting>
  <conditionalFormatting sqref="Q84:Q85">
    <cfRule type="expression" dxfId="372" priority="136">
      <formula>(dms_FRCPlength_Num)&lt;5</formula>
    </cfRule>
  </conditionalFormatting>
  <conditionalFormatting sqref="P84:P85">
    <cfRule type="expression" dxfId="371" priority="135">
      <formula>(dms_FRCPlength_Num)&lt;4</formula>
    </cfRule>
  </conditionalFormatting>
  <conditionalFormatting sqref="O84:O85">
    <cfRule type="expression" dxfId="370" priority="134">
      <formula>(dms_FRCPlength_Num)&lt;3</formula>
    </cfRule>
  </conditionalFormatting>
  <conditionalFormatting sqref="N75:N76">
    <cfRule type="expression" dxfId="369" priority="145">
      <formula>(dms_FRCPlength_Num)&lt;2</formula>
    </cfRule>
  </conditionalFormatting>
  <conditionalFormatting sqref="Q75:Q76">
    <cfRule type="expression" dxfId="368" priority="148">
      <formula>(dms_FRCPlength_Num)&lt;5</formula>
    </cfRule>
  </conditionalFormatting>
  <conditionalFormatting sqref="P75:P76">
    <cfRule type="expression" dxfId="367" priority="147">
      <formula>(dms_FRCPlength_Num)&lt;4</formula>
    </cfRule>
  </conditionalFormatting>
  <conditionalFormatting sqref="O75:O76">
    <cfRule type="expression" dxfId="366" priority="146">
      <formula>(dms_FRCPlength_Num)&lt;3</formula>
    </cfRule>
  </conditionalFormatting>
  <conditionalFormatting sqref="N77:N78">
    <cfRule type="expression" dxfId="365" priority="141">
      <formula>(dms_FRCPlength_Num)&lt;2</formula>
    </cfRule>
  </conditionalFormatting>
  <conditionalFormatting sqref="Q77:Q78">
    <cfRule type="expression" dxfId="364" priority="144">
      <formula>(dms_FRCPlength_Num)&lt;5</formula>
    </cfRule>
  </conditionalFormatting>
  <conditionalFormatting sqref="P77:P78">
    <cfRule type="expression" dxfId="363" priority="143">
      <formula>(dms_FRCPlength_Num)&lt;4</formula>
    </cfRule>
  </conditionalFormatting>
  <conditionalFormatting sqref="O77:O78">
    <cfRule type="expression" dxfId="362" priority="142">
      <formula>(dms_FRCPlength_Num)&lt;3</formula>
    </cfRule>
  </conditionalFormatting>
  <conditionalFormatting sqref="V34:V35">
    <cfRule type="expression" dxfId="361" priority="113">
      <formula>(dms_FRCPlength_Num)&lt;2</formula>
    </cfRule>
  </conditionalFormatting>
  <conditionalFormatting sqref="Y34:Y35">
    <cfRule type="expression" dxfId="360" priority="116">
      <formula>(dms_FRCPlength_Num)&lt;5</formula>
    </cfRule>
  </conditionalFormatting>
  <conditionalFormatting sqref="X34:X35">
    <cfRule type="expression" dxfId="359" priority="115">
      <formula>(dms_FRCPlength_Num)&lt;4</formula>
    </cfRule>
  </conditionalFormatting>
  <conditionalFormatting sqref="W34:W35">
    <cfRule type="expression" dxfId="358" priority="114">
      <formula>(dms_FRCPlength_Num)&lt;3</formula>
    </cfRule>
  </conditionalFormatting>
  <conditionalFormatting sqref="V36:V37">
    <cfRule type="expression" dxfId="357" priority="109">
      <formula>(dms_FRCPlength_Num)&lt;2</formula>
    </cfRule>
  </conditionalFormatting>
  <conditionalFormatting sqref="Y36:Y37">
    <cfRule type="expression" dxfId="356" priority="112">
      <formula>(dms_FRCPlength_Num)&lt;5</formula>
    </cfRule>
  </conditionalFormatting>
  <conditionalFormatting sqref="X36:X37">
    <cfRule type="expression" dxfId="355" priority="111">
      <formula>(dms_FRCPlength_Num)&lt;4</formula>
    </cfRule>
  </conditionalFormatting>
  <conditionalFormatting sqref="W36:W37">
    <cfRule type="expression" dxfId="354" priority="110">
      <formula>(dms_FRCPlength_Num)&lt;3</formula>
    </cfRule>
  </conditionalFormatting>
  <conditionalFormatting sqref="V55:V56">
    <cfRule type="expression" dxfId="353" priority="89">
      <formula>(dms_FRCPlength_Num)&lt;2</formula>
    </cfRule>
  </conditionalFormatting>
  <conditionalFormatting sqref="Y55:Y56">
    <cfRule type="expression" dxfId="352" priority="92">
      <formula>(dms_FRCPlength_Num)&lt;5</formula>
    </cfRule>
  </conditionalFormatting>
  <conditionalFormatting sqref="X55:X56">
    <cfRule type="expression" dxfId="351" priority="91">
      <formula>(dms_FRCPlength_Num)&lt;4</formula>
    </cfRule>
  </conditionalFormatting>
  <conditionalFormatting sqref="W55:W56">
    <cfRule type="expression" dxfId="350" priority="90">
      <formula>(dms_FRCPlength_Num)&lt;3</formula>
    </cfRule>
  </conditionalFormatting>
  <conditionalFormatting sqref="V57:V58">
    <cfRule type="expression" dxfId="349" priority="85">
      <formula>(dms_FRCPlength_Num)&lt;2</formula>
    </cfRule>
  </conditionalFormatting>
  <conditionalFormatting sqref="Y57:Y58">
    <cfRule type="expression" dxfId="348" priority="88">
      <formula>(dms_FRCPlength_Num)&lt;5</formula>
    </cfRule>
  </conditionalFormatting>
  <conditionalFormatting sqref="X57:X58">
    <cfRule type="expression" dxfId="347" priority="87">
      <formula>(dms_FRCPlength_Num)&lt;4</formula>
    </cfRule>
  </conditionalFormatting>
  <conditionalFormatting sqref="W57:W58">
    <cfRule type="expression" dxfId="346" priority="86">
      <formula>(dms_FRCPlength_Num)&lt;3</formula>
    </cfRule>
  </conditionalFormatting>
  <conditionalFormatting sqref="N89:N90">
    <cfRule type="expression" dxfId="345" priority="129">
      <formula>(dms_FRCPlength_Num)&lt;2</formula>
    </cfRule>
  </conditionalFormatting>
  <conditionalFormatting sqref="Q89:Q90">
    <cfRule type="expression" dxfId="344" priority="132">
      <formula>(dms_FRCPlength_Num)&lt;5</formula>
    </cfRule>
  </conditionalFormatting>
  <conditionalFormatting sqref="P89:P90">
    <cfRule type="expression" dxfId="343" priority="131">
      <formula>(dms_FRCPlength_Num)&lt;4</formula>
    </cfRule>
  </conditionalFormatting>
  <conditionalFormatting sqref="O89:O90">
    <cfRule type="expression" dxfId="342" priority="130">
      <formula>(dms_FRCPlength_Num)&lt;3</formula>
    </cfRule>
  </conditionalFormatting>
  <conditionalFormatting sqref="N91:N92">
    <cfRule type="expression" dxfId="341" priority="125">
      <formula>(dms_FRCPlength_Num)&lt;2</formula>
    </cfRule>
  </conditionalFormatting>
  <conditionalFormatting sqref="Q91:Q92">
    <cfRule type="expression" dxfId="340" priority="128">
      <formula>(dms_FRCPlength_Num)&lt;5</formula>
    </cfRule>
  </conditionalFormatting>
  <conditionalFormatting sqref="P91:P92">
    <cfRule type="expression" dxfId="339" priority="127">
      <formula>(dms_FRCPlength_Num)&lt;4</formula>
    </cfRule>
  </conditionalFormatting>
  <conditionalFormatting sqref="O91:O92">
    <cfRule type="expression" dxfId="338" priority="126">
      <formula>(dms_FRCPlength_Num)&lt;3</formula>
    </cfRule>
  </conditionalFormatting>
  <conditionalFormatting sqref="V75:V76">
    <cfRule type="expression" dxfId="337" priority="65">
      <formula>(dms_FRCPlength_Num)&lt;2</formula>
    </cfRule>
  </conditionalFormatting>
  <conditionalFormatting sqref="Y75:Y76">
    <cfRule type="expression" dxfId="336" priority="68">
      <formula>(dms_FRCPlength_Num)&lt;5</formula>
    </cfRule>
  </conditionalFormatting>
  <conditionalFormatting sqref="X75:X76">
    <cfRule type="expression" dxfId="335" priority="67">
      <formula>(dms_FRCPlength_Num)&lt;4</formula>
    </cfRule>
  </conditionalFormatting>
  <conditionalFormatting sqref="W75:W76">
    <cfRule type="expression" dxfId="334" priority="66">
      <formula>(dms_FRCPlength_Num)&lt;3</formula>
    </cfRule>
  </conditionalFormatting>
  <conditionalFormatting sqref="V77:V78">
    <cfRule type="expression" dxfId="333" priority="61">
      <formula>(dms_FRCPlength_Num)&lt;2</formula>
    </cfRule>
  </conditionalFormatting>
  <conditionalFormatting sqref="Y77:Y78">
    <cfRule type="expression" dxfId="332" priority="64">
      <formula>(dms_FRCPlength_Num)&lt;5</formula>
    </cfRule>
  </conditionalFormatting>
  <conditionalFormatting sqref="X77:X78">
    <cfRule type="expression" dxfId="331" priority="63">
      <formula>(dms_FRCPlength_Num)&lt;4</formula>
    </cfRule>
  </conditionalFormatting>
  <conditionalFormatting sqref="W77:W78">
    <cfRule type="expression" dxfId="330" priority="62">
      <formula>(dms_FRCPlength_Num)&lt;3</formula>
    </cfRule>
  </conditionalFormatting>
  <conditionalFormatting sqref="V27:V28">
    <cfRule type="expression" dxfId="329" priority="121">
      <formula>(dms_FRCPlength_Num)&lt;2</formula>
    </cfRule>
  </conditionalFormatting>
  <conditionalFormatting sqref="Y27:Y28">
    <cfRule type="expression" dxfId="328" priority="124">
      <formula>(dms_FRCPlength_Num)&lt;5</formula>
    </cfRule>
  </conditionalFormatting>
  <conditionalFormatting sqref="X27:X28">
    <cfRule type="expression" dxfId="327" priority="123">
      <formula>(dms_FRCPlength_Num)&lt;4</formula>
    </cfRule>
  </conditionalFormatting>
  <conditionalFormatting sqref="W27:W28">
    <cfRule type="expression" dxfId="326" priority="122">
      <formula>(dms_FRCPlength_Num)&lt;3</formula>
    </cfRule>
  </conditionalFormatting>
  <conditionalFormatting sqref="V29:V30">
    <cfRule type="expression" dxfId="325" priority="117">
      <formula>(dms_FRCPlength_Num)&lt;2</formula>
    </cfRule>
  </conditionalFormatting>
  <conditionalFormatting sqref="Y29:Y30">
    <cfRule type="expression" dxfId="324" priority="120">
      <formula>(dms_FRCPlength_Num)&lt;5</formula>
    </cfRule>
  </conditionalFormatting>
  <conditionalFormatting sqref="X29:X30">
    <cfRule type="expression" dxfId="323" priority="119">
      <formula>(dms_FRCPlength_Num)&lt;4</formula>
    </cfRule>
  </conditionalFormatting>
  <conditionalFormatting sqref="W29:W30">
    <cfRule type="expression" dxfId="322" priority="118">
      <formula>(dms_FRCPlength_Num)&lt;3</formula>
    </cfRule>
  </conditionalFormatting>
  <conditionalFormatting sqref="N27:N28">
    <cfRule type="expression" dxfId="321" priority="201">
      <formula>(dms_FRCPlength_Num)&lt;2</formula>
    </cfRule>
  </conditionalFormatting>
  <conditionalFormatting sqref="Q27:Q28">
    <cfRule type="expression" dxfId="320" priority="204">
      <formula>(dms_FRCPlength_Num)&lt;5</formula>
    </cfRule>
  </conditionalFormatting>
  <conditionalFormatting sqref="P27:P28">
    <cfRule type="expression" dxfId="319" priority="203">
      <formula>(dms_FRCPlength_Num)&lt;4</formula>
    </cfRule>
  </conditionalFormatting>
  <conditionalFormatting sqref="O27:O28">
    <cfRule type="expression" dxfId="318" priority="202">
      <formula>(dms_FRCPlength_Num)&lt;3</formula>
    </cfRule>
  </conditionalFormatting>
  <conditionalFormatting sqref="N29:N30">
    <cfRule type="expression" dxfId="317" priority="197">
      <formula>(dms_FRCPlength_Num)&lt;2</formula>
    </cfRule>
  </conditionalFormatting>
  <conditionalFormatting sqref="Q29:Q30">
    <cfRule type="expression" dxfId="316" priority="200">
      <formula>(dms_FRCPlength_Num)&lt;5</formula>
    </cfRule>
  </conditionalFormatting>
  <conditionalFormatting sqref="P29:P30">
    <cfRule type="expression" dxfId="315" priority="199">
      <formula>(dms_FRCPlength_Num)&lt;4</formula>
    </cfRule>
  </conditionalFormatting>
  <conditionalFormatting sqref="O29:O30">
    <cfRule type="expression" dxfId="314" priority="198">
      <formula>(dms_FRCPlength_Num)&lt;3</formula>
    </cfRule>
  </conditionalFormatting>
  <conditionalFormatting sqref="N34:N35">
    <cfRule type="expression" dxfId="313" priority="193">
      <formula>(dms_FRCPlength_Num)&lt;2</formula>
    </cfRule>
  </conditionalFormatting>
  <conditionalFormatting sqref="Q34:Q35">
    <cfRule type="expression" dxfId="312" priority="196">
      <formula>(dms_FRCPlength_Num)&lt;5</formula>
    </cfRule>
  </conditionalFormatting>
  <conditionalFormatting sqref="P34:P35">
    <cfRule type="expression" dxfId="311" priority="195">
      <formula>(dms_FRCPlength_Num)&lt;4</formula>
    </cfRule>
  </conditionalFormatting>
  <conditionalFormatting sqref="O34:O35">
    <cfRule type="expression" dxfId="310" priority="194">
      <formula>(dms_FRCPlength_Num)&lt;3</formula>
    </cfRule>
  </conditionalFormatting>
  <conditionalFormatting sqref="N36:N37">
    <cfRule type="expression" dxfId="309" priority="189">
      <formula>(dms_FRCPlength_Num)&lt;2</formula>
    </cfRule>
  </conditionalFormatting>
  <conditionalFormatting sqref="Q36:Q37">
    <cfRule type="expression" dxfId="308" priority="192">
      <formula>(dms_FRCPlength_Num)&lt;5</formula>
    </cfRule>
  </conditionalFormatting>
  <conditionalFormatting sqref="P36:P37">
    <cfRule type="expression" dxfId="307" priority="191">
      <formula>(dms_FRCPlength_Num)&lt;4</formula>
    </cfRule>
  </conditionalFormatting>
  <conditionalFormatting sqref="O36:O37">
    <cfRule type="expression" dxfId="306" priority="190">
      <formula>(dms_FRCPlength_Num)&lt;3</formula>
    </cfRule>
  </conditionalFormatting>
  <conditionalFormatting sqref="N41:N42">
    <cfRule type="expression" dxfId="305" priority="185">
      <formula>(dms_FRCPlength_Num)&lt;2</formula>
    </cfRule>
  </conditionalFormatting>
  <conditionalFormatting sqref="Q41:Q42">
    <cfRule type="expression" dxfId="304" priority="188">
      <formula>(dms_FRCPlength_Num)&lt;5</formula>
    </cfRule>
  </conditionalFormatting>
  <conditionalFormatting sqref="P41:P42">
    <cfRule type="expression" dxfId="303" priority="187">
      <formula>(dms_FRCPlength_Num)&lt;4</formula>
    </cfRule>
  </conditionalFormatting>
  <conditionalFormatting sqref="O41:O42">
    <cfRule type="expression" dxfId="302" priority="186">
      <formula>(dms_FRCPlength_Num)&lt;3</formula>
    </cfRule>
  </conditionalFormatting>
  <conditionalFormatting sqref="N43:N44">
    <cfRule type="expression" dxfId="301" priority="181">
      <formula>(dms_FRCPlength_Num)&lt;2</formula>
    </cfRule>
  </conditionalFormatting>
  <conditionalFormatting sqref="Q43:Q44">
    <cfRule type="expression" dxfId="300" priority="184">
      <formula>(dms_FRCPlength_Num)&lt;5</formula>
    </cfRule>
  </conditionalFormatting>
  <conditionalFormatting sqref="P43:P44">
    <cfRule type="expression" dxfId="299" priority="183">
      <formula>(dms_FRCPlength_Num)&lt;4</formula>
    </cfRule>
  </conditionalFormatting>
  <conditionalFormatting sqref="O43:O44">
    <cfRule type="expression" dxfId="298" priority="182">
      <formula>(dms_FRCPlength_Num)&lt;3</formula>
    </cfRule>
  </conditionalFormatting>
  <conditionalFormatting sqref="N48:N49">
    <cfRule type="expression" dxfId="297" priority="177">
      <formula>(dms_FRCPlength_Num)&lt;2</formula>
    </cfRule>
  </conditionalFormatting>
  <conditionalFormatting sqref="Q48:Q49">
    <cfRule type="expression" dxfId="296" priority="180">
      <formula>(dms_FRCPlength_Num)&lt;5</formula>
    </cfRule>
  </conditionalFormatting>
  <conditionalFormatting sqref="P48:P49">
    <cfRule type="expression" dxfId="295" priority="179">
      <formula>(dms_FRCPlength_Num)&lt;4</formula>
    </cfRule>
  </conditionalFormatting>
  <conditionalFormatting sqref="O48:O49">
    <cfRule type="expression" dxfId="294" priority="178">
      <formula>(dms_FRCPlength_Num)&lt;3</formula>
    </cfRule>
  </conditionalFormatting>
  <conditionalFormatting sqref="N50:N51">
    <cfRule type="expression" dxfId="293" priority="173">
      <formula>(dms_FRCPlength_Num)&lt;2</formula>
    </cfRule>
  </conditionalFormatting>
  <conditionalFormatting sqref="Q50:Q51">
    <cfRule type="expression" dxfId="292" priority="176">
      <formula>(dms_FRCPlength_Num)&lt;5</formula>
    </cfRule>
  </conditionalFormatting>
  <conditionalFormatting sqref="P50:P51">
    <cfRule type="expression" dxfId="291" priority="175">
      <formula>(dms_FRCPlength_Num)&lt;4</formula>
    </cfRule>
  </conditionalFormatting>
  <conditionalFormatting sqref="O50:O51">
    <cfRule type="expression" dxfId="290" priority="174">
      <formula>(dms_FRCPlength_Num)&lt;3</formula>
    </cfRule>
  </conditionalFormatting>
  <conditionalFormatting sqref="V89:V90">
    <cfRule type="expression" dxfId="289" priority="49">
      <formula>(dms_FRCPlength_Num)&lt;2</formula>
    </cfRule>
  </conditionalFormatting>
  <conditionalFormatting sqref="Y89:Y90">
    <cfRule type="expression" dxfId="288" priority="52">
      <formula>(dms_FRCPlength_Num)&lt;5</formula>
    </cfRule>
  </conditionalFormatting>
  <conditionalFormatting sqref="X89:X90">
    <cfRule type="expression" dxfId="287" priority="51">
      <formula>(dms_FRCPlength_Num)&lt;4</formula>
    </cfRule>
  </conditionalFormatting>
  <conditionalFormatting sqref="W89:W90">
    <cfRule type="expression" dxfId="286" priority="50">
      <formula>(dms_FRCPlength_Num)&lt;3</formula>
    </cfRule>
  </conditionalFormatting>
  <conditionalFormatting sqref="Y91:Y92">
    <cfRule type="expression" dxfId="285" priority="48">
      <formula>(dms_FRCPlength_Num)&lt;5</formula>
    </cfRule>
  </conditionalFormatting>
  <conditionalFormatting sqref="X91:X92">
    <cfRule type="expression" dxfId="284" priority="47">
      <formula>(dms_FRCPlength_Num)&lt;4</formula>
    </cfRule>
  </conditionalFormatting>
  <conditionalFormatting sqref="W91:W92">
    <cfRule type="expression" dxfId="283" priority="46">
      <formula>(dms_FRCPlength_Num)&lt;3</formula>
    </cfRule>
  </conditionalFormatting>
  <conditionalFormatting sqref="F41:F42">
    <cfRule type="expression" dxfId="282" priority="425">
      <formula>(dms_FRCPlength_Num)&lt;2</formula>
    </cfRule>
  </conditionalFormatting>
  <conditionalFormatting sqref="I41:I42">
    <cfRule type="expression" dxfId="281" priority="428">
      <formula>(dms_FRCPlength_Num)&lt;5</formula>
    </cfRule>
  </conditionalFormatting>
  <conditionalFormatting sqref="H41:H42">
    <cfRule type="expression" dxfId="280" priority="427">
      <formula>(dms_FRCPlength_Num)&lt;4</formula>
    </cfRule>
  </conditionalFormatting>
  <conditionalFormatting sqref="G41:G42">
    <cfRule type="expression" dxfId="279" priority="426">
      <formula>(dms_FRCPlength_Num)&lt;3</formula>
    </cfRule>
  </conditionalFormatting>
  <conditionalFormatting sqref="F43:F44">
    <cfRule type="expression" dxfId="278" priority="421">
      <formula>(dms_FRCPlength_Num)&lt;2</formula>
    </cfRule>
  </conditionalFormatting>
  <conditionalFormatting sqref="I43:I44">
    <cfRule type="expression" dxfId="277" priority="424">
      <formula>(dms_FRCPlength_Num)&lt;5</formula>
    </cfRule>
  </conditionalFormatting>
  <conditionalFormatting sqref="H43:H44">
    <cfRule type="expression" dxfId="276" priority="423">
      <formula>(dms_FRCPlength_Num)&lt;4</formula>
    </cfRule>
  </conditionalFormatting>
  <conditionalFormatting sqref="G43:G44">
    <cfRule type="expression" dxfId="275" priority="422">
      <formula>(dms_FRCPlength_Num)&lt;3</formula>
    </cfRule>
  </conditionalFormatting>
  <conditionalFormatting sqref="F55:F56">
    <cfRule type="expression" dxfId="274" priority="409">
      <formula>(dms_FRCPlength_Num)&lt;2</formula>
    </cfRule>
  </conditionalFormatting>
  <conditionalFormatting sqref="I55:I56">
    <cfRule type="expression" dxfId="273" priority="412">
      <formula>(dms_FRCPlength_Num)&lt;5</formula>
    </cfRule>
  </conditionalFormatting>
  <conditionalFormatting sqref="H55:H56">
    <cfRule type="expression" dxfId="272" priority="411">
      <formula>(dms_FRCPlength_Num)&lt;4</formula>
    </cfRule>
  </conditionalFormatting>
  <conditionalFormatting sqref="G55:G56">
    <cfRule type="expression" dxfId="271" priority="410">
      <formula>(dms_FRCPlength_Num)&lt;3</formula>
    </cfRule>
  </conditionalFormatting>
  <conditionalFormatting sqref="F57:F58">
    <cfRule type="expression" dxfId="270" priority="405">
      <formula>(dms_FRCPlength_Num)&lt;2</formula>
    </cfRule>
  </conditionalFormatting>
  <conditionalFormatting sqref="I57:I58">
    <cfRule type="expression" dxfId="269" priority="408">
      <formula>(dms_FRCPlength_Num)&lt;5</formula>
    </cfRule>
  </conditionalFormatting>
  <conditionalFormatting sqref="H57:H58">
    <cfRule type="expression" dxfId="268" priority="407">
      <formula>(dms_FRCPlength_Num)&lt;4</formula>
    </cfRule>
  </conditionalFormatting>
  <conditionalFormatting sqref="G57:G58">
    <cfRule type="expression" dxfId="267" priority="406">
      <formula>(dms_FRCPlength_Num)&lt;3</formula>
    </cfRule>
  </conditionalFormatting>
  <conditionalFormatting sqref="F89:F90">
    <cfRule type="expression" dxfId="266" priority="369">
      <formula>(dms_FRCPlength_Num)&lt;2</formula>
    </cfRule>
  </conditionalFormatting>
  <conditionalFormatting sqref="I89:I90">
    <cfRule type="expression" dxfId="265" priority="372">
      <formula>(dms_FRCPlength_Num)&lt;5</formula>
    </cfRule>
  </conditionalFormatting>
  <conditionalFormatting sqref="H89:H90">
    <cfRule type="expression" dxfId="264" priority="371">
      <formula>(dms_FRCPlength_Num)&lt;4</formula>
    </cfRule>
  </conditionalFormatting>
  <conditionalFormatting sqref="G89:G90">
    <cfRule type="expression" dxfId="263" priority="370">
      <formula>(dms_FRCPlength_Num)&lt;3</formula>
    </cfRule>
  </conditionalFormatting>
  <conditionalFormatting sqref="F91:F92">
    <cfRule type="expression" dxfId="262" priority="365">
      <formula>(dms_FRCPlength_Num)&lt;2</formula>
    </cfRule>
  </conditionalFormatting>
  <conditionalFormatting sqref="I91:I92">
    <cfRule type="expression" dxfId="261" priority="368">
      <formula>(dms_FRCPlength_Num)&lt;5</formula>
    </cfRule>
  </conditionalFormatting>
  <conditionalFormatting sqref="H91:H92">
    <cfRule type="expression" dxfId="260" priority="367">
      <formula>(dms_FRCPlength_Num)&lt;4</formula>
    </cfRule>
  </conditionalFormatting>
  <conditionalFormatting sqref="G91:G92">
    <cfRule type="expression" dxfId="259" priority="366">
      <formula>(dms_FRCPlength_Num)&lt;3</formula>
    </cfRule>
  </conditionalFormatting>
  <conditionalFormatting sqref="N55:N56">
    <cfRule type="expression" dxfId="258" priority="169">
      <formula>(dms_FRCPlength_Num)&lt;2</formula>
    </cfRule>
  </conditionalFormatting>
  <conditionalFormatting sqref="Q55:Q56">
    <cfRule type="expression" dxfId="257" priority="172">
      <formula>(dms_FRCPlength_Num)&lt;5</formula>
    </cfRule>
  </conditionalFormatting>
  <conditionalFormatting sqref="P55:P56">
    <cfRule type="expression" dxfId="256" priority="171">
      <formula>(dms_FRCPlength_Num)&lt;4</formula>
    </cfRule>
  </conditionalFormatting>
  <conditionalFormatting sqref="O55:O56">
    <cfRule type="expression" dxfId="255" priority="170">
      <formula>(dms_FRCPlength_Num)&lt;3</formula>
    </cfRule>
  </conditionalFormatting>
  <conditionalFormatting sqref="N57:N58">
    <cfRule type="expression" dxfId="254" priority="165">
      <formula>(dms_FRCPlength_Num)&lt;2</formula>
    </cfRule>
  </conditionalFormatting>
  <conditionalFormatting sqref="Q57:Q58">
    <cfRule type="expression" dxfId="253" priority="168">
      <formula>(dms_FRCPlength_Num)&lt;5</formula>
    </cfRule>
  </conditionalFormatting>
  <conditionalFormatting sqref="P57:P58">
    <cfRule type="expression" dxfId="252" priority="167">
      <formula>(dms_FRCPlength_Num)&lt;4</formula>
    </cfRule>
  </conditionalFormatting>
  <conditionalFormatting sqref="O57:O58">
    <cfRule type="expression" dxfId="251" priority="166">
      <formula>(dms_FRCPlength_Num)&lt;3</formula>
    </cfRule>
  </conditionalFormatting>
  <conditionalFormatting sqref="N62:N63">
    <cfRule type="expression" dxfId="250" priority="161">
      <formula>(dms_FRCPlength_Num)&lt;2</formula>
    </cfRule>
  </conditionalFormatting>
  <conditionalFormatting sqref="Q62:Q63">
    <cfRule type="expression" dxfId="249" priority="164">
      <formula>(dms_FRCPlength_Num)&lt;5</formula>
    </cfRule>
  </conditionalFormatting>
  <conditionalFormatting sqref="P62:P63">
    <cfRule type="expression" dxfId="248" priority="163">
      <formula>(dms_FRCPlength_Num)&lt;4</formula>
    </cfRule>
  </conditionalFormatting>
  <conditionalFormatting sqref="O62:O63">
    <cfRule type="expression" dxfId="247" priority="162">
      <formula>(dms_FRCPlength_Num)&lt;3</formula>
    </cfRule>
  </conditionalFormatting>
  <conditionalFormatting sqref="N64:N65">
    <cfRule type="expression" dxfId="246" priority="157">
      <formula>(dms_FRCPlength_Num)&lt;2</formula>
    </cfRule>
  </conditionalFormatting>
  <conditionalFormatting sqref="Q64:Q65">
    <cfRule type="expression" dxfId="245" priority="160">
      <formula>(dms_FRCPlength_Num)&lt;5</formula>
    </cfRule>
  </conditionalFormatting>
  <conditionalFormatting sqref="P64:P65">
    <cfRule type="expression" dxfId="244" priority="159">
      <formula>(dms_FRCPlength_Num)&lt;4</formula>
    </cfRule>
  </conditionalFormatting>
  <conditionalFormatting sqref="O64:O65">
    <cfRule type="expression" dxfId="243" priority="158">
      <formula>(dms_FRCPlength_Num)&lt;3</formula>
    </cfRule>
  </conditionalFormatting>
  <conditionalFormatting sqref="V41:V42">
    <cfRule type="expression" dxfId="242" priority="105">
      <formula>(dms_FRCPlength_Num)&lt;2</formula>
    </cfRule>
  </conditionalFormatting>
  <conditionalFormatting sqref="Y41:Y42">
    <cfRule type="expression" dxfId="241" priority="108">
      <formula>(dms_FRCPlength_Num)&lt;5</formula>
    </cfRule>
  </conditionalFormatting>
  <conditionalFormatting sqref="X41:X42">
    <cfRule type="expression" dxfId="240" priority="107">
      <formula>(dms_FRCPlength_Num)&lt;4</formula>
    </cfRule>
  </conditionalFormatting>
  <conditionalFormatting sqref="W41:W42">
    <cfRule type="expression" dxfId="239" priority="106">
      <formula>(dms_FRCPlength_Num)&lt;3</formula>
    </cfRule>
  </conditionalFormatting>
  <conditionalFormatting sqref="V43:V44">
    <cfRule type="expression" dxfId="238" priority="101">
      <formula>(dms_FRCPlength_Num)&lt;2</formula>
    </cfRule>
  </conditionalFormatting>
  <conditionalFormatting sqref="Y43:Y44">
    <cfRule type="expression" dxfId="237" priority="104">
      <formula>(dms_FRCPlength_Num)&lt;5</formula>
    </cfRule>
  </conditionalFormatting>
  <conditionalFormatting sqref="X43:X44">
    <cfRule type="expression" dxfId="236" priority="103">
      <formula>(dms_FRCPlength_Num)&lt;4</formula>
    </cfRule>
  </conditionalFormatting>
  <conditionalFormatting sqref="W43:W44">
    <cfRule type="expression" dxfId="235" priority="102">
      <formula>(dms_FRCPlength_Num)&lt;3</formula>
    </cfRule>
  </conditionalFormatting>
  <conditionalFormatting sqref="V48:V49">
    <cfRule type="expression" dxfId="234" priority="97">
      <formula>(dms_FRCPlength_Num)&lt;2</formula>
    </cfRule>
  </conditionalFormatting>
  <conditionalFormatting sqref="Y48:Y49">
    <cfRule type="expression" dxfId="233" priority="100">
      <formula>(dms_FRCPlength_Num)&lt;5</formula>
    </cfRule>
  </conditionalFormatting>
  <conditionalFormatting sqref="X48:X49">
    <cfRule type="expression" dxfId="232" priority="99">
      <formula>(dms_FRCPlength_Num)&lt;4</formula>
    </cfRule>
  </conditionalFormatting>
  <conditionalFormatting sqref="W48:W49">
    <cfRule type="expression" dxfId="231" priority="98">
      <formula>(dms_FRCPlength_Num)&lt;3</formula>
    </cfRule>
  </conditionalFormatting>
  <conditionalFormatting sqref="V50:V51">
    <cfRule type="expression" dxfId="230" priority="93">
      <formula>(dms_FRCPlength_Num)&lt;2</formula>
    </cfRule>
  </conditionalFormatting>
  <conditionalFormatting sqref="Y50:Y51">
    <cfRule type="expression" dxfId="229" priority="96">
      <formula>(dms_FRCPlength_Num)&lt;5</formula>
    </cfRule>
  </conditionalFormatting>
  <conditionalFormatting sqref="X50:X51">
    <cfRule type="expression" dxfId="228" priority="95">
      <formula>(dms_FRCPlength_Num)&lt;4</formula>
    </cfRule>
  </conditionalFormatting>
  <conditionalFormatting sqref="W50:W51">
    <cfRule type="expression" dxfId="227" priority="94">
      <formula>(dms_FRCPlength_Num)&lt;3</formula>
    </cfRule>
  </conditionalFormatting>
  <conditionalFormatting sqref="V62:V63">
    <cfRule type="expression" dxfId="226" priority="81">
      <formula>(dms_FRCPlength_Num)&lt;2</formula>
    </cfRule>
  </conditionalFormatting>
  <conditionalFormatting sqref="Y62:Y63">
    <cfRule type="expression" dxfId="225" priority="84">
      <formula>(dms_FRCPlength_Num)&lt;5</formula>
    </cfRule>
  </conditionalFormatting>
  <conditionalFormatting sqref="X62:X63">
    <cfRule type="expression" dxfId="224" priority="83">
      <formula>(dms_FRCPlength_Num)&lt;4</formula>
    </cfRule>
  </conditionalFormatting>
  <conditionalFormatting sqref="W62:W63">
    <cfRule type="expression" dxfId="223" priority="82">
      <formula>(dms_FRCPlength_Num)&lt;3</formula>
    </cfRule>
  </conditionalFormatting>
  <conditionalFormatting sqref="V64:V65">
    <cfRule type="expression" dxfId="222" priority="77">
      <formula>(dms_FRCPlength_Num)&lt;2</formula>
    </cfRule>
  </conditionalFormatting>
  <conditionalFormatting sqref="Y64:Y65">
    <cfRule type="expression" dxfId="221" priority="80">
      <formula>(dms_FRCPlength_Num)&lt;5</formula>
    </cfRule>
  </conditionalFormatting>
  <conditionalFormatting sqref="X64:X65">
    <cfRule type="expression" dxfId="220" priority="79">
      <formula>(dms_FRCPlength_Num)&lt;4</formula>
    </cfRule>
  </conditionalFormatting>
  <conditionalFormatting sqref="W64:W65">
    <cfRule type="expression" dxfId="219" priority="78">
      <formula>(dms_FRCPlength_Num)&lt;3</formula>
    </cfRule>
  </conditionalFormatting>
  <conditionalFormatting sqref="V69:V70">
    <cfRule type="expression" dxfId="218" priority="73">
      <formula>(dms_FRCPlength_Num)&lt;2</formula>
    </cfRule>
  </conditionalFormatting>
  <conditionalFormatting sqref="Y69:Y70">
    <cfRule type="expression" dxfId="217" priority="76">
      <formula>(dms_FRCPlength_Num)&lt;5</formula>
    </cfRule>
  </conditionalFormatting>
  <conditionalFormatting sqref="X69:X70">
    <cfRule type="expression" dxfId="216" priority="75">
      <formula>(dms_FRCPlength_Num)&lt;4</formula>
    </cfRule>
  </conditionalFormatting>
  <conditionalFormatting sqref="W69:W70">
    <cfRule type="expression" dxfId="215" priority="74">
      <formula>(dms_FRCPlength_Num)&lt;3</formula>
    </cfRule>
  </conditionalFormatting>
  <conditionalFormatting sqref="V71">
    <cfRule type="expression" dxfId="214" priority="69">
      <formula>(dms_FRCPlength_Num)&lt;2</formula>
    </cfRule>
  </conditionalFormatting>
  <conditionalFormatting sqref="Y71">
    <cfRule type="expression" dxfId="213" priority="72">
      <formula>(dms_FRCPlength_Num)&lt;5</formula>
    </cfRule>
  </conditionalFormatting>
  <conditionalFormatting sqref="X71">
    <cfRule type="expression" dxfId="212" priority="71">
      <formula>(dms_FRCPlength_Num)&lt;4</formula>
    </cfRule>
  </conditionalFormatting>
  <conditionalFormatting sqref="W71">
    <cfRule type="expression" dxfId="211" priority="70">
      <formula>(dms_FRCPlength_Num)&lt;3</formula>
    </cfRule>
  </conditionalFormatting>
  <conditionalFormatting sqref="V82:V83">
    <cfRule type="expression" dxfId="210" priority="57">
      <formula>(dms_FRCPlength_Num)&lt;2</formula>
    </cfRule>
  </conditionalFormatting>
  <conditionalFormatting sqref="Y82:Y83">
    <cfRule type="expression" dxfId="209" priority="60">
      <formula>(dms_FRCPlength_Num)&lt;5</formula>
    </cfRule>
  </conditionalFormatting>
  <conditionalFormatting sqref="X82:X83">
    <cfRule type="expression" dxfId="208" priority="59">
      <formula>(dms_FRCPlength_Num)&lt;4</formula>
    </cfRule>
  </conditionalFormatting>
  <conditionalFormatting sqref="W82:W83">
    <cfRule type="expression" dxfId="207" priority="58">
      <formula>(dms_FRCPlength_Num)&lt;3</formula>
    </cfRule>
  </conditionalFormatting>
  <conditionalFormatting sqref="V84:V85">
    <cfRule type="expression" dxfId="206" priority="53">
      <formula>(dms_FRCPlength_Num)&lt;2</formula>
    </cfRule>
  </conditionalFormatting>
  <conditionalFormatting sqref="Y84:Y85">
    <cfRule type="expression" dxfId="205" priority="56">
      <formula>(dms_FRCPlength_Num)&lt;5</formula>
    </cfRule>
  </conditionalFormatting>
  <conditionalFormatting sqref="X84:X85">
    <cfRule type="expression" dxfId="204" priority="55">
      <formula>(dms_FRCPlength_Num)&lt;4</formula>
    </cfRule>
  </conditionalFormatting>
  <conditionalFormatting sqref="W84:W85">
    <cfRule type="expression" dxfId="203" priority="54">
      <formula>(dms_FRCPlength_Num)&lt;3</formula>
    </cfRule>
  </conditionalFormatting>
  <conditionalFormatting sqref="V119:V127">
    <cfRule type="expression" dxfId="202" priority="33">
      <formula>(dms_FRCPlength_Num)&lt;2</formula>
    </cfRule>
  </conditionalFormatting>
  <conditionalFormatting sqref="V105:V110">
    <cfRule type="expression" dxfId="201" priority="41">
      <formula>(dms_FRCPlength_Num)&lt;2</formula>
    </cfRule>
  </conditionalFormatting>
  <conditionalFormatting sqref="Y105:Y110">
    <cfRule type="expression" dxfId="200" priority="44">
      <formula>(dms_FRCPlength_Num)&lt;5</formula>
    </cfRule>
  </conditionalFormatting>
  <conditionalFormatting sqref="X105:X110">
    <cfRule type="expression" dxfId="199" priority="43">
      <formula>(dms_FRCPlength_Num)&lt;4</formula>
    </cfRule>
  </conditionalFormatting>
  <conditionalFormatting sqref="W105:W110">
    <cfRule type="expression" dxfId="198" priority="42">
      <formula>(dms_FRCPlength_Num)&lt;3</formula>
    </cfRule>
  </conditionalFormatting>
  <conditionalFormatting sqref="N119:N127">
    <cfRule type="expression" dxfId="197" priority="37">
      <formula>(dms_FRCPlength_Num)&lt;2</formula>
    </cfRule>
  </conditionalFormatting>
  <conditionalFormatting sqref="Q119:Q127">
    <cfRule type="expression" dxfId="196" priority="40">
      <formula>(dms_FRCPlength_Num)&lt;5</formula>
    </cfRule>
  </conditionalFormatting>
  <conditionalFormatting sqref="P119:P127">
    <cfRule type="expression" dxfId="195" priority="39">
      <formula>(dms_FRCPlength_Num)&lt;4</formula>
    </cfRule>
  </conditionalFormatting>
  <conditionalFormatting sqref="O119:O127">
    <cfRule type="expression" dxfId="194" priority="38">
      <formula>(dms_FRCPlength_Num)&lt;3</formula>
    </cfRule>
  </conditionalFormatting>
  <conditionalFormatting sqref="Y119:Y127">
    <cfRule type="expression" dxfId="193" priority="36">
      <formula>(dms_FRCPlength_Num)&lt;5</formula>
    </cfRule>
  </conditionalFormatting>
  <conditionalFormatting sqref="X119:X127">
    <cfRule type="expression" dxfId="192" priority="35">
      <formula>(dms_FRCPlength_Num)&lt;4</formula>
    </cfRule>
  </conditionalFormatting>
  <conditionalFormatting sqref="W119:W127">
    <cfRule type="expression" dxfId="191" priority="34">
      <formula>(dms_FRCPlength_Num)&lt;3</formula>
    </cfRule>
  </conditionalFormatting>
  <conditionalFormatting sqref="F101">
    <cfRule type="expression" dxfId="190" priority="29">
      <formula>(dms_FRCPlength_Num)&lt;2</formula>
    </cfRule>
  </conditionalFormatting>
  <conditionalFormatting sqref="I101">
    <cfRule type="expression" dxfId="189" priority="32">
      <formula>(dms_FRCPlength_Num)&lt;5</formula>
    </cfRule>
  </conditionalFormatting>
  <conditionalFormatting sqref="H101">
    <cfRule type="expression" dxfId="188" priority="31">
      <formula>(dms_FRCPlength_Num)&lt;4</formula>
    </cfRule>
  </conditionalFormatting>
  <conditionalFormatting sqref="G101">
    <cfRule type="expression" dxfId="187" priority="30">
      <formula>(dms_FRCPlength_Num)&lt;3</formula>
    </cfRule>
  </conditionalFormatting>
  <conditionalFormatting sqref="N101">
    <cfRule type="expression" dxfId="186" priority="25">
      <formula>(dms_FRCPlength_Num)&lt;2</formula>
    </cfRule>
  </conditionalFormatting>
  <conditionalFormatting sqref="Q101">
    <cfRule type="expression" dxfId="185" priority="28">
      <formula>(dms_FRCPlength_Num)&lt;5</formula>
    </cfRule>
  </conditionalFormatting>
  <conditionalFormatting sqref="P101">
    <cfRule type="expression" dxfId="184" priority="27">
      <formula>(dms_FRCPlength_Num)&lt;4</formula>
    </cfRule>
  </conditionalFormatting>
  <conditionalFormatting sqref="O101">
    <cfRule type="expression" dxfId="183" priority="26">
      <formula>(dms_FRCPlength_Num)&lt;3</formula>
    </cfRule>
  </conditionalFormatting>
  <conditionalFormatting sqref="V101">
    <cfRule type="expression" dxfId="182" priority="21">
      <formula>(dms_FRCPlength_Num)&lt;2</formula>
    </cfRule>
  </conditionalFormatting>
  <conditionalFormatting sqref="Y101">
    <cfRule type="expression" dxfId="181" priority="24">
      <formula>(dms_FRCPlength_Num)&lt;5</formula>
    </cfRule>
  </conditionalFormatting>
  <conditionalFormatting sqref="X101">
    <cfRule type="expression" dxfId="180" priority="23">
      <formula>(dms_FRCPlength_Num)&lt;4</formula>
    </cfRule>
  </conditionalFormatting>
  <conditionalFormatting sqref="W101">
    <cfRule type="expression" dxfId="179" priority="22">
      <formula>(dms_FRCPlength_Num)&lt;3</formula>
    </cfRule>
  </conditionalFormatting>
  <conditionalFormatting sqref="F102:F104">
    <cfRule type="expression" dxfId="178" priority="17">
      <formula>(dms_FRCPlength_Num)&lt;2</formula>
    </cfRule>
  </conditionalFormatting>
  <conditionalFormatting sqref="I102:I104">
    <cfRule type="expression" dxfId="177" priority="20">
      <formula>(dms_FRCPlength_Num)&lt;5</formula>
    </cfRule>
  </conditionalFormatting>
  <conditionalFormatting sqref="H102:H104">
    <cfRule type="expression" dxfId="176" priority="19">
      <formula>(dms_FRCPlength_Num)&lt;4</formula>
    </cfRule>
  </conditionalFormatting>
  <conditionalFormatting sqref="G102:G104">
    <cfRule type="expression" dxfId="175" priority="18">
      <formula>(dms_FRCPlength_Num)&lt;3</formula>
    </cfRule>
  </conditionalFormatting>
  <conditionalFormatting sqref="N102:N104">
    <cfRule type="expression" dxfId="174" priority="13">
      <formula>(dms_FRCPlength_Num)&lt;2</formula>
    </cfRule>
  </conditionalFormatting>
  <conditionalFormatting sqref="Q102:Q104">
    <cfRule type="expression" dxfId="173" priority="16">
      <formula>(dms_FRCPlength_Num)&lt;5</formula>
    </cfRule>
  </conditionalFormatting>
  <conditionalFormatting sqref="P102:P104">
    <cfRule type="expression" dxfId="172" priority="15">
      <formula>(dms_FRCPlength_Num)&lt;4</formula>
    </cfRule>
  </conditionalFormatting>
  <conditionalFormatting sqref="O102:O104">
    <cfRule type="expression" dxfId="171" priority="14">
      <formula>(dms_FRCPlength_Num)&lt;3</formula>
    </cfRule>
  </conditionalFormatting>
  <conditionalFormatting sqref="V102:V104">
    <cfRule type="expression" dxfId="170" priority="9">
      <formula>(dms_FRCPlength_Num)&lt;2</formula>
    </cfRule>
  </conditionalFormatting>
  <conditionalFormatting sqref="Y102:Y104">
    <cfRule type="expression" dxfId="169" priority="12">
      <formula>(dms_FRCPlength_Num)&lt;5</formula>
    </cfRule>
  </conditionalFormatting>
  <conditionalFormatting sqref="X102:X104">
    <cfRule type="expression" dxfId="168" priority="11">
      <formula>(dms_FRCPlength_Num)&lt;4</formula>
    </cfRule>
  </conditionalFormatting>
  <conditionalFormatting sqref="W102:W104">
    <cfRule type="expression" dxfId="167" priority="10">
      <formula>(dms_FRCPlength_Num)&lt;3</formula>
    </cfRule>
  </conditionalFormatting>
  <conditionalFormatting sqref="N111">
    <cfRule type="expression" dxfId="166" priority="5">
      <formula>(dms_FRCPlength_Num)&lt;2</formula>
    </cfRule>
  </conditionalFormatting>
  <conditionalFormatting sqref="Q111">
    <cfRule type="expression" dxfId="165" priority="8">
      <formula>(dms_FRCPlength_Num)&lt;5</formula>
    </cfRule>
  </conditionalFormatting>
  <conditionalFormatting sqref="P111">
    <cfRule type="expression" dxfId="164" priority="7">
      <formula>(dms_FRCPlength_Num)&lt;4</formula>
    </cfRule>
  </conditionalFormatting>
  <conditionalFormatting sqref="O111">
    <cfRule type="expression" dxfId="163" priority="6">
      <formula>(dms_FRCPlength_Num)&lt;3</formula>
    </cfRule>
  </conditionalFormatting>
  <conditionalFormatting sqref="V111">
    <cfRule type="expression" dxfId="162" priority="1">
      <formula>(dms_FRCPlength_Num)&lt;2</formula>
    </cfRule>
  </conditionalFormatting>
  <conditionalFormatting sqref="Y111">
    <cfRule type="expression" dxfId="161" priority="4">
      <formula>(dms_FRCPlength_Num)&lt;5</formula>
    </cfRule>
  </conditionalFormatting>
  <conditionalFormatting sqref="X111">
    <cfRule type="expression" dxfId="160" priority="3">
      <formula>(dms_FRCPlength_Num)&lt;4</formula>
    </cfRule>
  </conditionalFormatting>
  <conditionalFormatting sqref="W111">
    <cfRule type="expression" dxfId="159" priority="2">
      <formula>(dms_FRCPlength_Num)&lt;3</formula>
    </cfRule>
  </conditionalFormatting>
  <dataValidations count="1">
    <dataValidation allowBlank="1" showInputMessage="1" showErrorMessage="1" sqref="C129:Y1048576 C119:Y127 C21:D31 K95:Q117 C95:I117 S81:Y86 C33:I38 C40:I45 C47:I52 C54:I59 C61:I66 C68:I72 C74:I79 C81:I86 C88:I93 J33:J117 K88:Q93 K33:Q38 K40:Q45 K47:Q52 K54:Q59 K61:Q66 K68:Q72 K74:Q79 K81:Q86 E20:Y31 R33:R117 C1:Y18 S88:Y93 S33:Y38 S40:Y45 S47:Y52 S54:Y59 S61:Y66 S68:Y72 S74:Y79 S95:Y117" xr:uid="{00000000-0002-0000-2700-000000000000}"/>
  </dataValidation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sheetPr>
  <dimension ref="A1:J99"/>
  <sheetViews>
    <sheetView showGridLines="0" zoomScale="85" zoomScaleNormal="85" workbookViewId="0"/>
  </sheetViews>
  <sheetFormatPr defaultColWidth="9.33203125" defaultRowHeight="10.199999999999999" outlineLevelRow="3" x14ac:dyDescent="0.35"/>
  <cols>
    <col min="1" max="1" width="19.46484375" style="1293" customWidth="1"/>
    <col min="2" max="2" width="125.6640625" style="561" customWidth="1"/>
    <col min="3" max="3" width="12.1328125" style="505" customWidth="1"/>
    <col min="4" max="10" width="21.6640625" style="505" customWidth="1"/>
    <col min="11" max="16384" width="9.33203125" style="505"/>
  </cols>
  <sheetData>
    <row r="1" spans="1:10" s="561" customFormat="1" ht="30" customHeight="1" x14ac:dyDescent="0.35">
      <c r="A1" s="70">
        <f>IF(SUM($A11:$A1000)&gt;0,1,0)</f>
        <v>0</v>
      </c>
      <c r="B1" s="247" t="s">
        <v>730</v>
      </c>
      <c r="C1" s="1224"/>
      <c r="D1" s="1224"/>
      <c r="E1" s="1224"/>
      <c r="F1" s="1224"/>
      <c r="G1" s="1224"/>
      <c r="H1" s="1224"/>
      <c r="I1" s="1224"/>
      <c r="J1" s="1224"/>
    </row>
    <row r="2" spans="1:10" s="561" customFormat="1" ht="30" customHeight="1" x14ac:dyDescent="0.35">
      <c r="A2" s="1223"/>
      <c r="B2" s="856" t="s">
        <v>731</v>
      </c>
      <c r="C2" s="1224"/>
      <c r="D2" s="1224"/>
      <c r="E2" s="1224"/>
      <c r="F2" s="1224"/>
      <c r="G2" s="1224"/>
      <c r="H2" s="1224"/>
      <c r="I2" s="1224"/>
      <c r="J2" s="1224"/>
    </row>
    <row r="3" spans="1:10" s="561" customFormat="1" ht="30" customHeight="1" x14ac:dyDescent="0.35">
      <c r="A3" s="1223"/>
      <c r="B3" s="858" t="s">
        <v>732</v>
      </c>
      <c r="C3" s="1225"/>
      <c r="D3" s="1225"/>
      <c r="E3" s="1225"/>
      <c r="F3" s="1225"/>
      <c r="G3" s="1225"/>
      <c r="H3" s="1225"/>
      <c r="I3" s="1225"/>
      <c r="J3" s="1225"/>
    </row>
    <row r="4" spans="1:10" s="561" customFormat="1" ht="30" customHeight="1" x14ac:dyDescent="0.35">
      <c r="A4" s="1223"/>
      <c r="B4" s="329" t="s">
        <v>1341</v>
      </c>
      <c r="C4" s="329"/>
      <c r="D4" s="329"/>
      <c r="E4" s="329"/>
      <c r="F4" s="329"/>
      <c r="G4" s="329"/>
      <c r="H4" s="329"/>
      <c r="I4" s="329"/>
      <c r="J4" s="329"/>
    </row>
    <row r="5" spans="1:10" s="561" customFormat="1" ht="15.6" x14ac:dyDescent="0.6">
      <c r="A5" s="1223"/>
      <c r="B5" s="1334"/>
      <c r="C5" s="619"/>
      <c r="D5" s="619"/>
      <c r="E5" s="619"/>
      <c r="F5" s="619"/>
      <c r="G5" s="619"/>
      <c r="H5" s="619"/>
      <c r="I5" s="619"/>
      <c r="J5" s="619"/>
    </row>
    <row r="6" spans="1:10" ht="32.25" customHeight="1" x14ac:dyDescent="0.35">
      <c r="A6" s="505"/>
      <c r="B6" s="1226" t="s">
        <v>1342</v>
      </c>
    </row>
    <row r="7" spans="1:10" x14ac:dyDescent="0.35">
      <c r="A7" s="505"/>
      <c r="B7" s="505"/>
    </row>
    <row r="8" spans="1:10" x14ac:dyDescent="0.35">
      <c r="A8" s="505"/>
      <c r="B8" s="505"/>
    </row>
    <row r="9" spans="1:10" x14ac:dyDescent="0.35">
      <c r="A9" s="505"/>
      <c r="B9" s="505"/>
    </row>
    <row r="10" spans="1:10" ht="25.15" customHeight="1" thickBot="1" x14ac:dyDescent="0.4">
      <c r="A10" s="1232"/>
      <c r="B10" s="1296" t="s">
        <v>1343</v>
      </c>
      <c r="C10" s="1296"/>
      <c r="D10" s="1296"/>
      <c r="E10" s="1296"/>
      <c r="F10" s="1296"/>
      <c r="G10" s="1296"/>
      <c r="H10" s="1296"/>
      <c r="I10" s="1296"/>
      <c r="J10" s="1296"/>
    </row>
    <row r="11" spans="1:10" ht="14.4" outlineLevel="1" x14ac:dyDescent="0.55000000000000004">
      <c r="A11" s="1232"/>
      <c r="B11" s="270"/>
      <c r="C11" s="959"/>
      <c r="D11" s="2546" t="s">
        <v>1344</v>
      </c>
      <c r="E11" s="2547"/>
      <c r="F11" s="2547"/>
      <c r="G11" s="2547"/>
      <c r="H11" s="2547"/>
      <c r="I11" s="2547"/>
      <c r="J11" s="2548"/>
    </row>
    <row r="12" spans="1:10" s="54" customFormat="1" ht="14.7" outlineLevel="1" thickBot="1" x14ac:dyDescent="0.6">
      <c r="A12" s="1232"/>
      <c r="B12" s="960"/>
      <c r="C12" s="1335" t="s">
        <v>73</v>
      </c>
      <c r="D12" s="1336" t="s">
        <v>734</v>
      </c>
      <c r="E12" s="1337" t="s">
        <v>735</v>
      </c>
      <c r="F12" s="1338" t="s">
        <v>736</v>
      </c>
      <c r="G12" s="1338" t="s">
        <v>737</v>
      </c>
      <c r="H12" s="1338" t="s">
        <v>738</v>
      </c>
      <c r="I12" s="1338" t="s">
        <v>739</v>
      </c>
      <c r="J12" s="1339" t="s">
        <v>740</v>
      </c>
    </row>
    <row r="13" spans="1:10" ht="18.3" outlineLevel="1" x14ac:dyDescent="0.35">
      <c r="A13" s="1232"/>
      <c r="B13" s="1340" t="s">
        <v>1345</v>
      </c>
      <c r="C13" s="1341"/>
      <c r="D13" s="1342"/>
      <c r="E13" s="1342"/>
      <c r="F13" s="1342"/>
      <c r="G13" s="1342"/>
      <c r="H13" s="1342"/>
      <c r="I13" s="1342"/>
      <c r="J13" s="1343"/>
    </row>
    <row r="14" spans="1:10" ht="20.100000000000001" customHeight="1" outlineLevel="2" thickBot="1" x14ac:dyDescent="0.4">
      <c r="A14" s="1232"/>
      <c r="B14" s="1344" t="s">
        <v>1346</v>
      </c>
      <c r="C14" s="1345"/>
      <c r="D14" s="1346"/>
      <c r="E14" s="1346"/>
      <c r="F14" s="1346"/>
      <c r="G14" s="1346"/>
      <c r="H14" s="1346"/>
      <c r="I14" s="1346"/>
      <c r="J14" s="1347"/>
    </row>
    <row r="15" spans="1:10" ht="12.3" outlineLevel="3" x14ac:dyDescent="0.35">
      <c r="A15" s="1232" t="s">
        <v>1347</v>
      </c>
      <c r="B15" s="1652" t="s">
        <v>1348</v>
      </c>
      <c r="C15" s="1348" t="s">
        <v>1349</v>
      </c>
      <c r="D15" s="1822">
        <f>'3.5'!R76</f>
        <v>1492.2815987126007</v>
      </c>
      <c r="E15" s="1823">
        <f>'3.5'!S76</f>
        <v>1500.9346861303902</v>
      </c>
      <c r="F15" s="1823">
        <f>'3.5'!T76</f>
        <v>1512.0415765403111</v>
      </c>
      <c r="G15" s="1823">
        <f>'3.5'!U76</f>
        <v>1522.6452024744419</v>
      </c>
      <c r="H15" s="1823">
        <f>'3.5'!V76</f>
        <v>1538.727646997906</v>
      </c>
      <c r="I15" s="1823">
        <f>'3.5'!W76</f>
        <v>1554.8413761990214</v>
      </c>
      <c r="J15" s="1824">
        <f>'3.5'!X76</f>
        <v>1569.2426995766962</v>
      </c>
    </row>
    <row r="16" spans="1:10" ht="12.3" outlineLevel="3" x14ac:dyDescent="0.35">
      <c r="A16" s="1232" t="s">
        <v>1350</v>
      </c>
      <c r="B16" s="1653" t="s">
        <v>1351</v>
      </c>
      <c r="C16" s="1350" t="s">
        <v>1349</v>
      </c>
      <c r="D16" s="1825">
        <f>'3.5'!R77</f>
        <v>0</v>
      </c>
      <c r="E16" s="1826">
        <f>'3.5'!S77</f>
        <v>0</v>
      </c>
      <c r="F16" s="1826">
        <f>'3.5'!T77</f>
        <v>0</v>
      </c>
      <c r="G16" s="1826">
        <f>'3.5'!U77</f>
        <v>0</v>
      </c>
      <c r="H16" s="1826">
        <f>'3.5'!V77</f>
        <v>0</v>
      </c>
      <c r="I16" s="1826">
        <f>'3.5'!W77</f>
        <v>0</v>
      </c>
      <c r="J16" s="1827">
        <f>'3.5'!X77</f>
        <v>0</v>
      </c>
    </row>
    <row r="17" spans="1:10" ht="12.3" outlineLevel="3" x14ac:dyDescent="0.35">
      <c r="A17" s="1232" t="s">
        <v>1352</v>
      </c>
      <c r="B17" s="1653" t="s">
        <v>1353</v>
      </c>
      <c r="C17" s="1350" t="s">
        <v>1349</v>
      </c>
      <c r="D17" s="1825">
        <f>'3.5'!R78</f>
        <v>0</v>
      </c>
      <c r="E17" s="1826">
        <f>'3.5'!S78</f>
        <v>0</v>
      </c>
      <c r="F17" s="1826">
        <f>'3.5'!T78</f>
        <v>0</v>
      </c>
      <c r="G17" s="1826">
        <f>'3.5'!U78</f>
        <v>0</v>
      </c>
      <c r="H17" s="1826">
        <f>'3.5'!V78</f>
        <v>0</v>
      </c>
      <c r="I17" s="1826">
        <f>'3.5'!W78</f>
        <v>0</v>
      </c>
      <c r="J17" s="1827">
        <f>'3.5'!X78</f>
        <v>0</v>
      </c>
    </row>
    <row r="18" spans="1:10" ht="12.3" outlineLevel="3" x14ac:dyDescent="0.35">
      <c r="A18" s="1232" t="s">
        <v>1354</v>
      </c>
      <c r="B18" s="1653" t="s">
        <v>1355</v>
      </c>
      <c r="C18" s="1350" t="s">
        <v>1349</v>
      </c>
      <c r="D18" s="1825">
        <f>'3.5'!R79</f>
        <v>0</v>
      </c>
      <c r="E18" s="1826">
        <f>'3.5'!S79</f>
        <v>0</v>
      </c>
      <c r="F18" s="1826">
        <f>'3.5'!T79</f>
        <v>0</v>
      </c>
      <c r="G18" s="1826">
        <f>'3.5'!U79</f>
        <v>0</v>
      </c>
      <c r="H18" s="1826">
        <f>'3.5'!V79</f>
        <v>0</v>
      </c>
      <c r="I18" s="1826">
        <f>'3.5'!W79</f>
        <v>0</v>
      </c>
      <c r="J18" s="1827">
        <f>'3.5'!X79</f>
        <v>0</v>
      </c>
    </row>
    <row r="19" spans="1:10" ht="12.3" outlineLevel="3" x14ac:dyDescent="0.35">
      <c r="A19" s="1232" t="s">
        <v>1356</v>
      </c>
      <c r="B19" s="1653" t="s">
        <v>1357</v>
      </c>
      <c r="C19" s="1350" t="s">
        <v>1349</v>
      </c>
      <c r="D19" s="1825">
        <f>'3.5'!R80</f>
        <v>309.39703533316356</v>
      </c>
      <c r="E19" s="1826">
        <f>'3.5'!S80</f>
        <v>311.19109323473685</v>
      </c>
      <c r="F19" s="1826">
        <f>'3.5'!T80</f>
        <v>313.49390187860439</v>
      </c>
      <c r="G19" s="1826">
        <f>'3.5'!U80</f>
        <v>315.69236792591897</v>
      </c>
      <c r="H19" s="1826">
        <f>'3.5'!V80</f>
        <v>319.02676584435648</v>
      </c>
      <c r="I19" s="1826">
        <f>'3.5'!W80</f>
        <v>322.36765006305058</v>
      </c>
      <c r="J19" s="1827">
        <f>'3.5'!X80</f>
        <v>325.353498552887</v>
      </c>
    </row>
    <row r="20" spans="1:10" ht="12.3" outlineLevel="3" x14ac:dyDescent="0.35">
      <c r="A20" s="1232" t="s">
        <v>1358</v>
      </c>
      <c r="B20" s="1653" t="s">
        <v>1359</v>
      </c>
      <c r="C20" s="1350" t="s">
        <v>1349</v>
      </c>
      <c r="D20" s="1825">
        <f>'3.5'!R81</f>
        <v>7.2881488569312118</v>
      </c>
      <c r="E20" s="1826">
        <f>'3.5'!S81</f>
        <v>7.3304096401689698</v>
      </c>
      <c r="F20" s="1826">
        <f>'3.5'!T81</f>
        <v>7.3846545432187432</v>
      </c>
      <c r="G20" s="1826">
        <f>'3.5'!U81</f>
        <v>7.4364415546633875</v>
      </c>
      <c r="H20" s="1826">
        <f>'3.5'!V81</f>
        <v>7.5149865489670518</v>
      </c>
      <c r="I20" s="1826">
        <f>'3.5'!W81</f>
        <v>7.593684334397981</v>
      </c>
      <c r="J20" s="1827">
        <f>'3.5'!X81</f>
        <v>7.6640189070442197</v>
      </c>
    </row>
    <row r="21" spans="1:10" ht="12.3" outlineLevel="3" x14ac:dyDescent="0.35">
      <c r="A21" s="1232" t="s">
        <v>1360</v>
      </c>
      <c r="B21" s="1653" t="s">
        <v>1361</v>
      </c>
      <c r="C21" s="1350" t="s">
        <v>1349</v>
      </c>
      <c r="D21" s="1825">
        <f>'3.5'!R82</f>
        <v>2576.4990465758247</v>
      </c>
      <c r="E21" s="1826">
        <f>'3.5'!S82</f>
        <v>2591.439036120094</v>
      </c>
      <c r="F21" s="1826">
        <f>'3.5'!T82</f>
        <v>2610.6156396353226</v>
      </c>
      <c r="G21" s="1826">
        <f>'3.5'!U82</f>
        <v>2628.9233317847834</v>
      </c>
      <c r="H21" s="1826">
        <f>'3.5'!V82</f>
        <v>2656.6904790960289</v>
      </c>
      <c r="I21" s="1826">
        <f>'3.5'!W82</f>
        <v>2684.511640972763</v>
      </c>
      <c r="J21" s="1827">
        <f>'3.5'!X82</f>
        <v>2709.3762482854977</v>
      </c>
    </row>
    <row r="22" spans="1:10" ht="12.3" outlineLevel="3" x14ac:dyDescent="0.35">
      <c r="A22" s="1232" t="s">
        <v>1362</v>
      </c>
      <c r="B22" s="1653" t="s">
        <v>1363</v>
      </c>
      <c r="C22" s="1350" t="s">
        <v>1349</v>
      </c>
      <c r="D22" s="1825">
        <f>'3.5'!R83</f>
        <v>0</v>
      </c>
      <c r="E22" s="1826">
        <f>'3.5'!S83</f>
        <v>0</v>
      </c>
      <c r="F22" s="1826">
        <f>'3.5'!T83</f>
        <v>0</v>
      </c>
      <c r="G22" s="1826">
        <f>'3.5'!U83</f>
        <v>0</v>
      </c>
      <c r="H22" s="1826">
        <f>'3.5'!V83</f>
        <v>0</v>
      </c>
      <c r="I22" s="1826">
        <f>'3.5'!W83</f>
        <v>0</v>
      </c>
      <c r="J22" s="1827">
        <f>'3.5'!X83</f>
        <v>0</v>
      </c>
    </row>
    <row r="23" spans="1:10" ht="12.3" outlineLevel="3" x14ac:dyDescent="0.35">
      <c r="A23" s="1232" t="s">
        <v>1364</v>
      </c>
      <c r="B23" s="1653" t="s">
        <v>1365</v>
      </c>
      <c r="C23" s="1351" t="s">
        <v>1349</v>
      </c>
      <c r="D23" s="1825">
        <f>'3.5'!R84</f>
        <v>0</v>
      </c>
      <c r="E23" s="1826">
        <f>'3.5'!S84</f>
        <v>0</v>
      </c>
      <c r="F23" s="1826">
        <f>'3.5'!T84</f>
        <v>0</v>
      </c>
      <c r="G23" s="1826">
        <f>'3.5'!U84</f>
        <v>0</v>
      </c>
      <c r="H23" s="1826">
        <f>'3.5'!V84</f>
        <v>0</v>
      </c>
      <c r="I23" s="1826">
        <f>'3.5'!W84</f>
        <v>0</v>
      </c>
      <c r="J23" s="1827">
        <f>'3.5'!X84</f>
        <v>0</v>
      </c>
    </row>
    <row r="24" spans="1:10" ht="12.3" outlineLevel="3" x14ac:dyDescent="0.35">
      <c r="A24" s="1232" t="s">
        <v>1366</v>
      </c>
      <c r="B24" s="1653" t="s">
        <v>1367</v>
      </c>
      <c r="C24" s="1350" t="s">
        <v>1349</v>
      </c>
      <c r="D24" s="1825">
        <f>'3.5'!R85</f>
        <v>329.33523380652491</v>
      </c>
      <c r="E24" s="1826">
        <f>'3.5'!S85</f>
        <v>331.24490458873157</v>
      </c>
      <c r="F24" s="1826">
        <f>'3.5'!T85</f>
        <v>333.69611108566244</v>
      </c>
      <c r="G24" s="1826">
        <f>'3.5'!U85</f>
        <v>336.03625092872329</v>
      </c>
      <c r="H24" s="1826">
        <f>'3.5'!V85</f>
        <v>339.58552449202716</v>
      </c>
      <c r="I24" s="1826">
        <f>'3.5'!W85</f>
        <v>343.14170234647679</v>
      </c>
      <c r="J24" s="1827">
        <f>'3.5'!X85</f>
        <v>346.31996521978539</v>
      </c>
    </row>
    <row r="25" spans="1:10" ht="12.3" outlineLevel="3" x14ac:dyDescent="0.35">
      <c r="A25" s="1232" t="s">
        <v>1368</v>
      </c>
      <c r="B25" s="1653" t="s">
        <v>1369</v>
      </c>
      <c r="C25" s="1350" t="s">
        <v>1349</v>
      </c>
      <c r="D25" s="1825">
        <f>'3.5'!R86</f>
        <v>0</v>
      </c>
      <c r="E25" s="1826">
        <f>'3.5'!S86</f>
        <v>0</v>
      </c>
      <c r="F25" s="1826">
        <f>'3.5'!T86</f>
        <v>0</v>
      </c>
      <c r="G25" s="1826">
        <f>'3.5'!U86</f>
        <v>0</v>
      </c>
      <c r="H25" s="1826">
        <f>'3.5'!V86</f>
        <v>0</v>
      </c>
      <c r="I25" s="1826">
        <f>'3.5'!W86</f>
        <v>0</v>
      </c>
      <c r="J25" s="1827">
        <f>'3.5'!X86</f>
        <v>0</v>
      </c>
    </row>
    <row r="26" spans="1:10" ht="12.3" outlineLevel="3" x14ac:dyDescent="0.35">
      <c r="A26" s="1232" t="s">
        <v>1370</v>
      </c>
      <c r="B26" s="1653" t="s">
        <v>1371</v>
      </c>
      <c r="C26" s="1350" t="s">
        <v>1349</v>
      </c>
      <c r="D26" s="1825">
        <f>'3.5'!R87</f>
        <v>298.02303986088822</v>
      </c>
      <c r="E26" s="1826">
        <f>'3.5'!S87</f>
        <v>299.75114494417568</v>
      </c>
      <c r="F26" s="1826">
        <f>'3.5'!T87</f>
        <v>301.96929817090046</v>
      </c>
      <c r="G26" s="1826">
        <f>'3.5'!U87</f>
        <v>304.08694462393163</v>
      </c>
      <c r="H26" s="1826">
        <f>'3.5'!V87</f>
        <v>307.29876403483354</v>
      </c>
      <c r="I26" s="1826">
        <f>'3.5'!W87</f>
        <v>310.5168312978451</v>
      </c>
      <c r="J26" s="1827">
        <f>'3.5'!X87</f>
        <v>313.39291458851687</v>
      </c>
    </row>
    <row r="27" spans="1:10" ht="12.3" outlineLevel="3" x14ac:dyDescent="0.35">
      <c r="A27" s="1232" t="s">
        <v>1372</v>
      </c>
      <c r="B27" s="1653" t="s">
        <v>1373</v>
      </c>
      <c r="C27" s="1350" t="s">
        <v>1349</v>
      </c>
      <c r="D27" s="1825">
        <f>'3.5'!R88</f>
        <v>0</v>
      </c>
      <c r="E27" s="1826">
        <f>'3.5'!S88</f>
        <v>0</v>
      </c>
      <c r="F27" s="1826">
        <f>'3.5'!T88</f>
        <v>0</v>
      </c>
      <c r="G27" s="1826">
        <f>'3.5'!U88</f>
        <v>0</v>
      </c>
      <c r="H27" s="1826">
        <f>'3.5'!V88</f>
        <v>0</v>
      </c>
      <c r="I27" s="1826">
        <f>'3.5'!W88</f>
        <v>0</v>
      </c>
      <c r="J27" s="1827">
        <f>'3.5'!X88</f>
        <v>0</v>
      </c>
    </row>
    <row r="28" spans="1:10" ht="12.3" outlineLevel="3" x14ac:dyDescent="0.35">
      <c r="A28" s="1232" t="s">
        <v>1374</v>
      </c>
      <c r="B28" s="1818" t="s">
        <v>1375</v>
      </c>
      <c r="C28" s="1352" t="s">
        <v>1349</v>
      </c>
      <c r="D28" s="1828">
        <f>'3.5'!R89</f>
        <v>0</v>
      </c>
      <c r="E28" s="1829">
        <f>'3.5'!S89</f>
        <v>0</v>
      </c>
      <c r="F28" s="1829">
        <f>'3.5'!T89</f>
        <v>0</v>
      </c>
      <c r="G28" s="1829">
        <f>'3.5'!U89</f>
        <v>0</v>
      </c>
      <c r="H28" s="1829">
        <f>'3.5'!V89</f>
        <v>0</v>
      </c>
      <c r="I28" s="1829">
        <f>'3.5'!W89</f>
        <v>0</v>
      </c>
      <c r="J28" s="1830">
        <f>'3.5'!X89</f>
        <v>0</v>
      </c>
    </row>
    <row r="29" spans="1:10" ht="14.7" outlineLevel="3" thickBot="1" x14ac:dyDescent="0.6">
      <c r="A29" s="1353" t="s">
        <v>1376</v>
      </c>
      <c r="B29" s="1354" t="s">
        <v>1377</v>
      </c>
      <c r="C29" s="1355"/>
      <c r="D29" s="1831">
        <f>SUM(D15:D28)</f>
        <v>5012.8241031459338</v>
      </c>
      <c r="E29" s="1832">
        <f t="shared" ref="E29:J29" si="0">SUM(E15:E28)</f>
        <v>5041.8912746582973</v>
      </c>
      <c r="F29" s="1832">
        <f t="shared" si="0"/>
        <v>5079.2011818540204</v>
      </c>
      <c r="G29" s="1832">
        <f t="shared" si="0"/>
        <v>5114.8205392924619</v>
      </c>
      <c r="H29" s="1832">
        <f t="shared" si="0"/>
        <v>5168.8441670141192</v>
      </c>
      <c r="I29" s="1832">
        <f t="shared" si="0"/>
        <v>5222.972885213554</v>
      </c>
      <c r="J29" s="1833">
        <f t="shared" si="0"/>
        <v>5271.3493451304275</v>
      </c>
    </row>
    <row r="30" spans="1:10" ht="20.100000000000001" customHeight="1" outlineLevel="2" thickBot="1" x14ac:dyDescent="0.4">
      <c r="A30" s="1232"/>
      <c r="B30" s="1356" t="s">
        <v>1378</v>
      </c>
      <c r="C30" s="1357"/>
      <c r="D30" s="1358"/>
      <c r="E30" s="1358"/>
      <c r="F30" s="1358"/>
      <c r="G30" s="1358"/>
      <c r="H30" s="1358"/>
      <c r="I30" s="1358"/>
      <c r="J30" s="1359"/>
    </row>
    <row r="31" spans="1:10" ht="12.3" outlineLevel="3" x14ac:dyDescent="0.35">
      <c r="A31" s="1232" t="s">
        <v>1379</v>
      </c>
      <c r="B31" s="1653" t="s">
        <v>1380</v>
      </c>
      <c r="C31" s="1348" t="s">
        <v>1349</v>
      </c>
      <c r="D31" s="1834">
        <f>'3.5'!R97</f>
        <v>1350.8846268741552</v>
      </c>
      <c r="E31" s="1835">
        <f>'3.5'!S97</f>
        <v>1358.7178151797502</v>
      </c>
      <c r="F31" s="1835">
        <f>'3.5'!T97</f>
        <v>1368.7723032335346</v>
      </c>
      <c r="G31" s="1835">
        <f>'3.5'!U97</f>
        <v>1378.3712122302677</v>
      </c>
      <c r="H31" s="1835">
        <f>'3.5'!V97</f>
        <v>1392.9298096746418</v>
      </c>
      <c r="I31" s="1835">
        <f>'3.5'!W97</f>
        <v>1407.5167275044798</v>
      </c>
      <c r="J31" s="1836">
        <f>'3.5'!X97</f>
        <v>1420.5534937383648</v>
      </c>
    </row>
    <row r="32" spans="1:10" ht="12.3" outlineLevel="3" x14ac:dyDescent="0.35">
      <c r="A32" s="1232" t="s">
        <v>1381</v>
      </c>
      <c r="B32" s="1653" t="s">
        <v>1382</v>
      </c>
      <c r="C32" s="1350" t="s">
        <v>1349</v>
      </c>
      <c r="D32" s="1825">
        <f>'3.5'!R98</f>
        <v>0</v>
      </c>
      <c r="E32" s="1826">
        <f>'3.5'!S98</f>
        <v>0</v>
      </c>
      <c r="F32" s="1826">
        <f>'3.5'!T98</f>
        <v>0</v>
      </c>
      <c r="G32" s="1826">
        <f>'3.5'!U98</f>
        <v>0</v>
      </c>
      <c r="H32" s="1826">
        <f>'3.5'!V98</f>
        <v>0</v>
      </c>
      <c r="I32" s="1826">
        <f>'3.5'!W98</f>
        <v>0</v>
      </c>
      <c r="J32" s="1827">
        <f>'3.5'!X98</f>
        <v>0</v>
      </c>
    </row>
    <row r="33" spans="1:10" ht="12.3" outlineLevel="3" x14ac:dyDescent="0.35">
      <c r="A33" s="1232" t="s">
        <v>1383</v>
      </c>
      <c r="B33" s="1653" t="s">
        <v>1384</v>
      </c>
      <c r="C33" s="1350" t="s">
        <v>1349</v>
      </c>
      <c r="D33" s="1825">
        <f>'3.5'!R99</f>
        <v>66.976953174059815</v>
      </c>
      <c r="E33" s="1826">
        <f>'3.5'!S99</f>
        <v>67.365323191684055</v>
      </c>
      <c r="F33" s="1826">
        <f>'3.5'!T99</f>
        <v>67.863825404360568</v>
      </c>
      <c r="G33" s="1826">
        <f>'3.5'!U99</f>
        <v>68.339739975898695</v>
      </c>
      <c r="H33" s="1826">
        <f>'3.5'!V99</f>
        <v>69.061556243486351</v>
      </c>
      <c r="I33" s="1826">
        <f>'3.5'!W99</f>
        <v>69.784776637742809</v>
      </c>
      <c r="J33" s="1827">
        <f>'3.5'!X99</f>
        <v>70.431140408724858</v>
      </c>
    </row>
    <row r="34" spans="1:10" ht="12.3" outlineLevel="3" x14ac:dyDescent="0.35">
      <c r="A34" s="1232" t="s">
        <v>1385</v>
      </c>
      <c r="B34" s="1653" t="s">
        <v>1386</v>
      </c>
      <c r="C34" s="1350" t="s">
        <v>1349</v>
      </c>
      <c r="D34" s="1825">
        <f>'3.5'!R100</f>
        <v>0</v>
      </c>
      <c r="E34" s="1826">
        <f>'3.5'!S100</f>
        <v>0</v>
      </c>
      <c r="F34" s="1826">
        <f>'3.5'!T100</f>
        <v>0</v>
      </c>
      <c r="G34" s="1826">
        <f>'3.5'!U100</f>
        <v>0</v>
      </c>
      <c r="H34" s="1826">
        <f>'3.5'!V100</f>
        <v>0</v>
      </c>
      <c r="I34" s="1826">
        <f>'3.5'!W100</f>
        <v>0</v>
      </c>
      <c r="J34" s="1827">
        <f>'3.5'!X100</f>
        <v>0</v>
      </c>
    </row>
    <row r="35" spans="1:10" ht="12.3" outlineLevel="3" x14ac:dyDescent="0.35">
      <c r="A35" s="1232" t="s">
        <v>1387</v>
      </c>
      <c r="B35" s="1653" t="s">
        <v>1388</v>
      </c>
      <c r="C35" s="1350" t="s">
        <v>1349</v>
      </c>
      <c r="D35" s="1825">
        <f>'3.5'!R101</f>
        <v>551.1693062368646</v>
      </c>
      <c r="E35" s="1826">
        <f>'3.5'!S101</f>
        <v>554.36529564863815</v>
      </c>
      <c r="F35" s="1826">
        <f>'3.5'!T101</f>
        <v>558.46758913464396</v>
      </c>
      <c r="G35" s="1826">
        <f>'3.5'!U101</f>
        <v>562.38400353977511</v>
      </c>
      <c r="H35" s="1826">
        <f>'3.5'!V101</f>
        <v>568.32400159258077</v>
      </c>
      <c r="I35" s="1826">
        <f>'3.5'!W101</f>
        <v>574.27555453830462</v>
      </c>
      <c r="J35" s="1827">
        <f>'3.5'!X101</f>
        <v>579.59463601851144</v>
      </c>
    </row>
    <row r="36" spans="1:10" ht="12.3" outlineLevel="3" x14ac:dyDescent="0.35">
      <c r="A36" s="1232" t="s">
        <v>1389</v>
      </c>
      <c r="B36" s="1653" t="s">
        <v>1390</v>
      </c>
      <c r="C36" s="1350" t="s">
        <v>1349</v>
      </c>
      <c r="D36" s="1825">
        <f>'3.5'!R102</f>
        <v>0</v>
      </c>
      <c r="E36" s="1826">
        <f>'3.5'!S102</f>
        <v>0</v>
      </c>
      <c r="F36" s="1826">
        <f>'3.5'!T102</f>
        <v>0</v>
      </c>
      <c r="G36" s="1826">
        <f>'3.5'!U102</f>
        <v>0</v>
      </c>
      <c r="H36" s="1826">
        <f>'3.5'!V102</f>
        <v>0</v>
      </c>
      <c r="I36" s="1826">
        <f>'3.5'!W102</f>
        <v>0</v>
      </c>
      <c r="J36" s="1827">
        <f>'3.5'!X102</f>
        <v>0</v>
      </c>
    </row>
    <row r="37" spans="1:10" ht="12.3" outlineLevel="3" x14ac:dyDescent="0.35">
      <c r="A37" s="1232" t="s">
        <v>1391</v>
      </c>
      <c r="B37" s="1653" t="s">
        <v>1392</v>
      </c>
      <c r="C37" s="1351" t="s">
        <v>1349</v>
      </c>
      <c r="D37" s="1825">
        <f>'3.5'!R103</f>
        <v>65.087894885880218</v>
      </c>
      <c r="E37" s="1826">
        <f>'3.5'!S103</f>
        <v>65.465311081840355</v>
      </c>
      <c r="F37" s="1826">
        <f>'3.5'!T103</f>
        <v>65.949753238155623</v>
      </c>
      <c r="G37" s="1826">
        <f>'3.5'!U103</f>
        <v>66.412244828754424</v>
      </c>
      <c r="H37" s="1826">
        <f>'3.5'!V103</f>
        <v>67.113702556005279</v>
      </c>
      <c r="I37" s="1826">
        <f>'3.5'!W103</f>
        <v>67.816524807091511</v>
      </c>
      <c r="J37" s="1827">
        <f>'3.5'!X103</f>
        <v>68.444658145351738</v>
      </c>
    </row>
    <row r="38" spans="1:10" ht="12.3" outlineLevel="3" x14ac:dyDescent="0.35">
      <c r="A38" s="1232" t="s">
        <v>1393</v>
      </c>
      <c r="B38" s="1653" t="s">
        <v>1394</v>
      </c>
      <c r="C38" s="1350" t="s">
        <v>1349</v>
      </c>
      <c r="D38" s="1825">
        <f>'3.5'!R104</f>
        <v>0</v>
      </c>
      <c r="E38" s="1826">
        <f>'3.5'!S104</f>
        <v>0</v>
      </c>
      <c r="F38" s="1826">
        <f>'3.5'!T104</f>
        <v>0</v>
      </c>
      <c r="G38" s="1826">
        <f>'3.5'!U104</f>
        <v>0</v>
      </c>
      <c r="H38" s="1826">
        <f>'3.5'!V104</f>
        <v>0</v>
      </c>
      <c r="I38" s="1826">
        <f>'3.5'!W104</f>
        <v>0</v>
      </c>
      <c r="J38" s="1827">
        <f>'3.5'!X104</f>
        <v>0</v>
      </c>
    </row>
    <row r="39" spans="1:10" ht="12.3" outlineLevel="3" x14ac:dyDescent="0.35">
      <c r="A39" s="1232" t="s">
        <v>1395</v>
      </c>
      <c r="B39" s="1653" t="s">
        <v>1396</v>
      </c>
      <c r="C39" s="1350" t="s">
        <v>1349</v>
      </c>
      <c r="D39" s="1825">
        <f>'3.5'!R105</f>
        <v>35.084289003806077</v>
      </c>
      <c r="E39" s="1826">
        <f>'3.5'!S105</f>
        <v>35.287727429906646</v>
      </c>
      <c r="F39" s="1826">
        <f>'3.5'!T105</f>
        <v>35.548855995327166</v>
      </c>
      <c r="G39" s="1826">
        <f>'3.5'!U105</f>
        <v>35.798152560454177</v>
      </c>
      <c r="H39" s="1826">
        <f>'3.5'!V105</f>
        <v>36.176258899120867</v>
      </c>
      <c r="I39" s="1826">
        <f>'3.5'!W105</f>
        <v>36.55510075625341</v>
      </c>
      <c r="J39" s="1827">
        <f>'3.5'!X105</f>
        <v>36.893683093431257</v>
      </c>
    </row>
    <row r="40" spans="1:10" ht="12.3" outlineLevel="3" x14ac:dyDescent="0.35">
      <c r="A40" s="1232" t="s">
        <v>1397</v>
      </c>
      <c r="B40" s="1653" t="s">
        <v>1398</v>
      </c>
      <c r="C40" s="1350" t="s">
        <v>1349</v>
      </c>
      <c r="D40" s="1825">
        <f>'3.5'!R106</f>
        <v>0</v>
      </c>
      <c r="E40" s="1826">
        <f>'3.5'!S106</f>
        <v>0</v>
      </c>
      <c r="F40" s="1826">
        <f>'3.5'!T106</f>
        <v>0</v>
      </c>
      <c r="G40" s="1826">
        <f>'3.5'!U106</f>
        <v>0</v>
      </c>
      <c r="H40" s="1826">
        <f>'3.5'!V106</f>
        <v>0</v>
      </c>
      <c r="I40" s="1826">
        <f>'3.5'!W106</f>
        <v>0</v>
      </c>
      <c r="J40" s="1827">
        <f>'3.5'!X106</f>
        <v>0</v>
      </c>
    </row>
    <row r="41" spans="1:10" ht="12.3" outlineLevel="3" x14ac:dyDescent="0.35">
      <c r="A41" s="1232" t="s">
        <v>1399</v>
      </c>
      <c r="B41" s="1653" t="s">
        <v>1400</v>
      </c>
      <c r="C41" s="1350" t="s">
        <v>1349</v>
      </c>
      <c r="D41" s="1825">
        <f>'3.5'!R107</f>
        <v>0</v>
      </c>
      <c r="E41" s="1826">
        <f>'3.5'!S107</f>
        <v>0</v>
      </c>
      <c r="F41" s="1826">
        <f>'3.5'!T107</f>
        <v>0</v>
      </c>
      <c r="G41" s="1826">
        <f>'3.5'!U107</f>
        <v>0</v>
      </c>
      <c r="H41" s="1826">
        <f>'3.5'!V107</f>
        <v>0</v>
      </c>
      <c r="I41" s="1826">
        <f>'3.5'!W107</f>
        <v>0</v>
      </c>
      <c r="J41" s="1827">
        <f>'3.5'!X107</f>
        <v>0</v>
      </c>
    </row>
    <row r="42" spans="1:10" ht="12.3" outlineLevel="3" x14ac:dyDescent="0.35">
      <c r="A42" s="1232" t="s">
        <v>1401</v>
      </c>
      <c r="B42" s="1818" t="s">
        <v>1375</v>
      </c>
      <c r="C42" s="1352" t="s">
        <v>1349</v>
      </c>
      <c r="D42" s="1828">
        <f>'3.5'!R108</f>
        <v>0</v>
      </c>
      <c r="E42" s="1829">
        <f>'3.5'!S108</f>
        <v>0</v>
      </c>
      <c r="F42" s="1829">
        <f>'3.5'!T108</f>
        <v>0</v>
      </c>
      <c r="G42" s="1829">
        <f>'3.5'!U108</f>
        <v>0</v>
      </c>
      <c r="H42" s="1829">
        <f>'3.5'!V108</f>
        <v>0</v>
      </c>
      <c r="I42" s="1829">
        <f>'3.5'!W108</f>
        <v>0</v>
      </c>
      <c r="J42" s="1830">
        <f>'3.5'!X108</f>
        <v>0</v>
      </c>
    </row>
    <row r="43" spans="1:10" ht="14.7" outlineLevel="3" thickBot="1" x14ac:dyDescent="0.6">
      <c r="A43" s="1353" t="s">
        <v>1402</v>
      </c>
      <c r="B43" s="1360" t="s">
        <v>1403</v>
      </c>
      <c r="C43" s="1361"/>
      <c r="D43" s="1837">
        <f>SUM(D31:D42)</f>
        <v>2069.2030701747658</v>
      </c>
      <c r="E43" s="1838">
        <f t="shared" ref="E43:J43" si="1">SUM(E31:E42)</f>
        <v>2081.2014725318195</v>
      </c>
      <c r="F43" s="1838">
        <f t="shared" si="1"/>
        <v>2096.6023270060223</v>
      </c>
      <c r="G43" s="1838">
        <f t="shared" si="1"/>
        <v>2111.3053531351502</v>
      </c>
      <c r="H43" s="1838">
        <f t="shared" si="1"/>
        <v>2133.6053289658353</v>
      </c>
      <c r="I43" s="1838">
        <f t="shared" si="1"/>
        <v>2155.9486842438723</v>
      </c>
      <c r="J43" s="1839">
        <f t="shared" si="1"/>
        <v>2175.9176114043839</v>
      </c>
    </row>
    <row r="44" spans="1:10" ht="12.3" outlineLevel="1" x14ac:dyDescent="0.35">
      <c r="A44" s="70">
        <f>IF(SUM($C44:$Y44)&gt;0,1,0)</f>
        <v>0</v>
      </c>
      <c r="B44" s="15" t="s">
        <v>139</v>
      </c>
      <c r="C44" s="70"/>
      <c r="D44" s="70">
        <f>IF(OR(ISERROR(SUM(D43,D29)),ROUND(SUM(D29,D43)-'3.5'!R$114,4)&lt;&gt;0),1,0)</f>
        <v>0</v>
      </c>
      <c r="E44" s="70">
        <f>IF(OR(ISERROR(SUM(E43,E29)),ROUND(SUM(E29,E43)-'3.5'!S$114,4)&lt;&gt;0),1,0)</f>
        <v>0</v>
      </c>
      <c r="F44" s="70">
        <f>IF(OR(ISERROR(SUM(F43,F29)),ROUND(SUM(F29,F43)-'3.5'!T$114,4)&lt;&gt;0),1,0)</f>
        <v>0</v>
      </c>
      <c r="G44" s="70">
        <f>IF(OR(ISERROR(SUM(G43,G29)),ROUND(SUM(G29,G43)-'3.5'!U$114,4)&lt;&gt;0),1,0)</f>
        <v>0</v>
      </c>
      <c r="H44" s="70">
        <f>IF(OR(ISERROR(SUM(H43,H29)),ROUND(SUM(H29,H43)-'3.5'!V$114,4)&lt;&gt;0),1,0)</f>
        <v>0</v>
      </c>
      <c r="I44" s="70">
        <f>IF(OR(ISERROR(SUM(I43,I29)),ROUND(SUM(I29,I43)-'3.5'!W$114,4)&lt;&gt;0),1,0)</f>
        <v>0</v>
      </c>
      <c r="J44" s="70">
        <f>IF(OR(ISERROR(SUM(J43,J29)),ROUND(SUM(J29,J43)-'3.5'!X$114,4)&lt;&gt;0),1,0)</f>
        <v>0</v>
      </c>
    </row>
    <row r="45" spans="1:10" ht="18.3" outlineLevel="1" x14ac:dyDescent="0.55000000000000004">
      <c r="A45" s="1353"/>
      <c r="B45" s="1362" t="s">
        <v>1404</v>
      </c>
      <c r="C45" s="1363"/>
      <c r="D45" s="1364"/>
      <c r="E45" s="1364"/>
      <c r="F45" s="1364"/>
      <c r="G45" s="1364"/>
      <c r="H45" s="1364"/>
      <c r="I45" s="1364"/>
      <c r="J45" s="1365"/>
    </row>
    <row r="46" spans="1:10" ht="20.100000000000001" customHeight="1" outlineLevel="2" thickBot="1" x14ac:dyDescent="0.4">
      <c r="A46" s="1232"/>
      <c r="B46" s="1344" t="s">
        <v>1405</v>
      </c>
      <c r="C46" s="1345"/>
      <c r="D46" s="1346"/>
      <c r="E46" s="1346"/>
      <c r="F46" s="1346"/>
      <c r="G46" s="1346"/>
      <c r="H46" s="1346"/>
      <c r="I46" s="1346"/>
      <c r="J46" s="1347"/>
    </row>
    <row r="47" spans="1:10" ht="12.3" outlineLevel="3" x14ac:dyDescent="0.35">
      <c r="A47" s="1306" t="s">
        <v>1406</v>
      </c>
      <c r="B47" s="1330" t="s">
        <v>1348</v>
      </c>
      <c r="C47" s="1348" t="s">
        <v>1407</v>
      </c>
      <c r="D47" s="1994"/>
      <c r="E47" s="1995"/>
      <c r="F47" s="1995"/>
      <c r="G47" s="1995"/>
      <c r="H47" s="1995"/>
      <c r="I47" s="1995"/>
      <c r="J47" s="1996"/>
    </row>
    <row r="48" spans="1:10" ht="14.4" outlineLevel="3" x14ac:dyDescent="0.35">
      <c r="A48" s="1306" t="s">
        <v>1408</v>
      </c>
      <c r="B48" s="1349" t="s">
        <v>1409</v>
      </c>
      <c r="C48" s="1350" t="s">
        <v>1407</v>
      </c>
      <c r="D48" s="1997"/>
      <c r="E48" s="1998"/>
      <c r="F48" s="1998"/>
      <c r="G48" s="1998"/>
      <c r="H48" s="1998"/>
      <c r="I48" s="1998"/>
      <c r="J48" s="1999"/>
    </row>
    <row r="49" spans="1:10" ht="14.4" outlineLevel="3" x14ac:dyDescent="0.35">
      <c r="A49" s="1306" t="s">
        <v>1410</v>
      </c>
      <c r="B49" s="1349" t="s">
        <v>1353</v>
      </c>
      <c r="C49" s="1350" t="s">
        <v>1407</v>
      </c>
      <c r="D49" s="1997"/>
      <c r="E49" s="1998"/>
      <c r="F49" s="1998"/>
      <c r="G49" s="1998"/>
      <c r="H49" s="1998"/>
      <c r="I49" s="1998"/>
      <c r="J49" s="1999"/>
    </row>
    <row r="50" spans="1:10" ht="14.4" outlineLevel="3" x14ac:dyDescent="0.35">
      <c r="A50" s="1306" t="s">
        <v>1411</v>
      </c>
      <c r="B50" s="1349" t="s">
        <v>1355</v>
      </c>
      <c r="C50" s="1350" t="s">
        <v>1407</v>
      </c>
      <c r="D50" s="1997"/>
      <c r="E50" s="1998"/>
      <c r="F50" s="1998"/>
      <c r="G50" s="1998"/>
      <c r="H50" s="1998"/>
      <c r="I50" s="1998"/>
      <c r="J50" s="1999"/>
    </row>
    <row r="51" spans="1:10" ht="14.4" outlineLevel="3" x14ac:dyDescent="0.35">
      <c r="A51" s="1306" t="s">
        <v>1412</v>
      </c>
      <c r="B51" s="1349" t="s">
        <v>1357</v>
      </c>
      <c r="C51" s="1350" t="s">
        <v>1407</v>
      </c>
      <c r="D51" s="1997"/>
      <c r="E51" s="1998"/>
      <c r="F51" s="1998"/>
      <c r="G51" s="1998"/>
      <c r="H51" s="1998"/>
      <c r="I51" s="1998"/>
      <c r="J51" s="1999"/>
    </row>
    <row r="52" spans="1:10" ht="14.4" outlineLevel="3" x14ac:dyDescent="0.35">
      <c r="A52" s="1306" t="s">
        <v>1413</v>
      </c>
      <c r="B52" s="1349" t="s">
        <v>1359</v>
      </c>
      <c r="C52" s="1350" t="s">
        <v>1407</v>
      </c>
      <c r="D52" s="1997"/>
      <c r="E52" s="1998"/>
      <c r="F52" s="1998"/>
      <c r="G52" s="1998"/>
      <c r="H52" s="1998"/>
      <c r="I52" s="1998"/>
      <c r="J52" s="1999"/>
    </row>
    <row r="53" spans="1:10" ht="14.4" outlineLevel="3" x14ac:dyDescent="0.35">
      <c r="A53" s="1306" t="s">
        <v>1414</v>
      </c>
      <c r="B53" s="1349" t="s">
        <v>1361</v>
      </c>
      <c r="C53" s="1350" t="s">
        <v>1407</v>
      </c>
      <c r="D53" s="1997"/>
      <c r="E53" s="1998"/>
      <c r="F53" s="1998"/>
      <c r="G53" s="1998"/>
      <c r="H53" s="1998"/>
      <c r="I53" s="1998"/>
      <c r="J53" s="1999"/>
    </row>
    <row r="54" spans="1:10" ht="14.4" outlineLevel="3" x14ac:dyDescent="0.35">
      <c r="A54" s="1306" t="s">
        <v>1415</v>
      </c>
      <c r="B54" s="1349" t="s">
        <v>1363</v>
      </c>
      <c r="C54" s="1350" t="s">
        <v>1407</v>
      </c>
      <c r="D54" s="1997"/>
      <c r="E54" s="1998"/>
      <c r="F54" s="1998"/>
      <c r="G54" s="1998"/>
      <c r="H54" s="1998"/>
      <c r="I54" s="1998"/>
      <c r="J54" s="1999"/>
    </row>
    <row r="55" spans="1:10" ht="14.4" outlineLevel="3" x14ac:dyDescent="0.35">
      <c r="A55" s="1306" t="s">
        <v>1416</v>
      </c>
      <c r="B55" s="1349" t="s">
        <v>1365</v>
      </c>
      <c r="C55" s="1350" t="s">
        <v>1407</v>
      </c>
      <c r="D55" s="1997"/>
      <c r="E55" s="1998"/>
      <c r="F55" s="1998"/>
      <c r="G55" s="1998"/>
      <c r="H55" s="1998"/>
      <c r="I55" s="1998"/>
      <c r="J55" s="1999"/>
    </row>
    <row r="56" spans="1:10" ht="14.4" outlineLevel="3" x14ac:dyDescent="0.35">
      <c r="A56" s="1306" t="s">
        <v>1417</v>
      </c>
      <c r="B56" s="1349" t="s">
        <v>1418</v>
      </c>
      <c r="C56" s="1350" t="s">
        <v>1407</v>
      </c>
      <c r="D56" s="1997"/>
      <c r="E56" s="1998"/>
      <c r="F56" s="1998"/>
      <c r="G56" s="1998"/>
      <c r="H56" s="1998"/>
      <c r="I56" s="1998"/>
      <c r="J56" s="1999"/>
    </row>
    <row r="57" spans="1:10" ht="14.4" outlineLevel="3" x14ac:dyDescent="0.35">
      <c r="A57" s="1306" t="s">
        <v>1419</v>
      </c>
      <c r="B57" s="1349" t="s">
        <v>1367</v>
      </c>
      <c r="C57" s="1350" t="s">
        <v>1407</v>
      </c>
      <c r="D57" s="1997"/>
      <c r="E57" s="1998"/>
      <c r="F57" s="1998"/>
      <c r="G57" s="1998"/>
      <c r="H57" s="1998"/>
      <c r="I57" s="1998"/>
      <c r="J57" s="1999"/>
    </row>
    <row r="58" spans="1:10" ht="14.4" outlineLevel="3" x14ac:dyDescent="0.35">
      <c r="A58" s="1306" t="s">
        <v>1420</v>
      </c>
      <c r="B58" s="1349" t="s">
        <v>1421</v>
      </c>
      <c r="C58" s="1350" t="s">
        <v>1407</v>
      </c>
      <c r="D58" s="1997"/>
      <c r="E58" s="1998"/>
      <c r="F58" s="1998"/>
      <c r="G58" s="1998"/>
      <c r="H58" s="1998"/>
      <c r="I58" s="1998"/>
      <c r="J58" s="1999"/>
    </row>
    <row r="59" spans="1:10" ht="12.6" outlineLevel="3" thickBot="1" x14ac:dyDescent="0.4">
      <c r="A59" s="1306" t="s">
        <v>1422</v>
      </c>
      <c r="B59" s="1333" t="s">
        <v>1375</v>
      </c>
      <c r="C59" s="1366" t="s">
        <v>1407</v>
      </c>
      <c r="D59" s="2000"/>
      <c r="E59" s="2001"/>
      <c r="F59" s="2001"/>
      <c r="G59" s="2001"/>
      <c r="H59" s="2001"/>
      <c r="I59" s="2001"/>
      <c r="J59" s="2002"/>
    </row>
    <row r="60" spans="1:10" ht="20.100000000000001" customHeight="1" outlineLevel="2" thickBot="1" x14ac:dyDescent="0.4">
      <c r="A60" s="1232"/>
      <c r="B60" s="1344" t="s">
        <v>1423</v>
      </c>
      <c r="C60" s="1357"/>
      <c r="D60" s="1358"/>
      <c r="E60" s="1358"/>
      <c r="F60" s="1358"/>
      <c r="G60" s="1358"/>
      <c r="H60" s="1358"/>
      <c r="I60" s="1358"/>
      <c r="J60" s="1359"/>
    </row>
    <row r="61" spans="1:10" ht="12.3" outlineLevel="3" x14ac:dyDescent="0.35">
      <c r="A61" s="1306" t="s">
        <v>1424</v>
      </c>
      <c r="B61" s="1330" t="s">
        <v>1380</v>
      </c>
      <c r="C61" s="1348" t="s">
        <v>1407</v>
      </c>
      <c r="D61" s="1994"/>
      <c r="E61" s="1995"/>
      <c r="F61" s="1995"/>
      <c r="G61" s="1995"/>
      <c r="H61" s="1995"/>
      <c r="I61" s="1995"/>
      <c r="J61" s="1996"/>
    </row>
    <row r="62" spans="1:10" ht="14.4" outlineLevel="3" x14ac:dyDescent="0.35">
      <c r="A62" s="1306" t="s">
        <v>1425</v>
      </c>
      <c r="B62" s="1349" t="s">
        <v>1382</v>
      </c>
      <c r="C62" s="1350" t="s">
        <v>1407</v>
      </c>
      <c r="D62" s="1997"/>
      <c r="E62" s="1998"/>
      <c r="F62" s="1998"/>
      <c r="G62" s="1998"/>
      <c r="H62" s="1998"/>
      <c r="I62" s="1998"/>
      <c r="J62" s="1999"/>
    </row>
    <row r="63" spans="1:10" ht="14.4" outlineLevel="3" x14ac:dyDescent="0.35">
      <c r="A63" s="1306" t="s">
        <v>1426</v>
      </c>
      <c r="B63" s="1349" t="s">
        <v>1427</v>
      </c>
      <c r="C63" s="1350" t="s">
        <v>1407</v>
      </c>
      <c r="D63" s="1997"/>
      <c r="E63" s="1998"/>
      <c r="F63" s="1998"/>
      <c r="G63" s="1998"/>
      <c r="H63" s="1998"/>
      <c r="I63" s="1998"/>
      <c r="J63" s="1999"/>
    </row>
    <row r="64" spans="1:10" ht="14.4" outlineLevel="3" x14ac:dyDescent="0.35">
      <c r="A64" s="1306" t="s">
        <v>1428</v>
      </c>
      <c r="B64" s="1349" t="s">
        <v>1386</v>
      </c>
      <c r="C64" s="1350" t="s">
        <v>1407</v>
      </c>
      <c r="D64" s="1997"/>
      <c r="E64" s="1998"/>
      <c r="F64" s="1998"/>
      <c r="G64" s="1998"/>
      <c r="H64" s="1998"/>
      <c r="I64" s="1998"/>
      <c r="J64" s="1999"/>
    </row>
    <row r="65" spans="1:10" ht="14.4" outlineLevel="3" x14ac:dyDescent="0.35">
      <c r="A65" s="1306" t="s">
        <v>1429</v>
      </c>
      <c r="B65" s="1349" t="s">
        <v>1388</v>
      </c>
      <c r="C65" s="1350" t="s">
        <v>1407</v>
      </c>
      <c r="D65" s="1997"/>
      <c r="E65" s="1998"/>
      <c r="F65" s="1998"/>
      <c r="G65" s="1998"/>
      <c r="H65" s="1998"/>
      <c r="I65" s="1998"/>
      <c r="J65" s="1999"/>
    </row>
    <row r="66" spans="1:10" ht="14.4" outlineLevel="3" x14ac:dyDescent="0.35">
      <c r="A66" s="1306" t="s">
        <v>1430</v>
      </c>
      <c r="B66" s="1349" t="s">
        <v>1390</v>
      </c>
      <c r="C66" s="1350" t="s">
        <v>1407</v>
      </c>
      <c r="D66" s="1997"/>
      <c r="E66" s="1998"/>
      <c r="F66" s="1998"/>
      <c r="G66" s="1998"/>
      <c r="H66" s="1998"/>
      <c r="I66" s="1998"/>
      <c r="J66" s="1999"/>
    </row>
    <row r="67" spans="1:10" ht="14.4" outlineLevel="3" x14ac:dyDescent="0.35">
      <c r="A67" s="1306" t="s">
        <v>1431</v>
      </c>
      <c r="B67" s="1349" t="s">
        <v>1432</v>
      </c>
      <c r="C67" s="1350" t="s">
        <v>1407</v>
      </c>
      <c r="D67" s="1997"/>
      <c r="E67" s="1998"/>
      <c r="F67" s="1998"/>
      <c r="G67" s="1998"/>
      <c r="H67" s="1998"/>
      <c r="I67" s="1998"/>
      <c r="J67" s="1999"/>
    </row>
    <row r="68" spans="1:10" ht="14.4" outlineLevel="3" x14ac:dyDescent="0.35">
      <c r="A68" s="1306" t="s">
        <v>1433</v>
      </c>
      <c r="B68" s="1349" t="s">
        <v>1392</v>
      </c>
      <c r="C68" s="1350" t="s">
        <v>1407</v>
      </c>
      <c r="D68" s="1997"/>
      <c r="E68" s="1998"/>
      <c r="F68" s="1998"/>
      <c r="G68" s="1998"/>
      <c r="H68" s="1998"/>
      <c r="I68" s="1998"/>
      <c r="J68" s="1999"/>
    </row>
    <row r="69" spans="1:10" ht="14.4" outlineLevel="3" x14ac:dyDescent="0.35">
      <c r="A69" s="1306" t="s">
        <v>1434</v>
      </c>
      <c r="B69" s="1349" t="s">
        <v>1394</v>
      </c>
      <c r="C69" s="1350" t="s">
        <v>1407</v>
      </c>
      <c r="D69" s="1997"/>
      <c r="E69" s="1998"/>
      <c r="F69" s="1998"/>
      <c r="G69" s="1998"/>
      <c r="H69" s="1998"/>
      <c r="I69" s="1998"/>
      <c r="J69" s="1999"/>
    </row>
    <row r="70" spans="1:10" ht="14.4" outlineLevel="3" x14ac:dyDescent="0.35">
      <c r="A70" s="1306" t="s">
        <v>1435</v>
      </c>
      <c r="B70" s="1349" t="s">
        <v>1396</v>
      </c>
      <c r="C70" s="1350" t="s">
        <v>1407</v>
      </c>
      <c r="D70" s="1997"/>
      <c r="E70" s="1998"/>
      <c r="F70" s="1998"/>
      <c r="G70" s="1998"/>
      <c r="H70" s="1998"/>
      <c r="I70" s="1998"/>
      <c r="J70" s="1999"/>
    </row>
    <row r="71" spans="1:10" ht="14.4" outlineLevel="3" x14ac:dyDescent="0.35">
      <c r="A71" s="1306" t="s">
        <v>1436</v>
      </c>
      <c r="B71" s="1349" t="s">
        <v>1398</v>
      </c>
      <c r="C71" s="1350" t="s">
        <v>1407</v>
      </c>
      <c r="D71" s="1997"/>
      <c r="E71" s="1998"/>
      <c r="F71" s="1998"/>
      <c r="G71" s="1998"/>
      <c r="H71" s="1998"/>
      <c r="I71" s="1998"/>
      <c r="J71" s="1999"/>
    </row>
    <row r="72" spans="1:10" ht="14.4" outlineLevel="3" x14ac:dyDescent="0.35">
      <c r="A72" s="1306" t="s">
        <v>1437</v>
      </c>
      <c r="B72" s="1349" t="s">
        <v>1400</v>
      </c>
      <c r="C72" s="1350" t="s">
        <v>1407</v>
      </c>
      <c r="D72" s="1997"/>
      <c r="E72" s="1998"/>
      <c r="F72" s="1998"/>
      <c r="G72" s="1998"/>
      <c r="H72" s="1998"/>
      <c r="I72" s="1998"/>
      <c r="J72" s="1999"/>
    </row>
    <row r="73" spans="1:10" ht="12.6" outlineLevel="3" thickBot="1" x14ac:dyDescent="0.4">
      <c r="A73" s="1306" t="s">
        <v>1438</v>
      </c>
      <c r="B73" s="1333" t="s">
        <v>115</v>
      </c>
      <c r="C73" s="1366" t="s">
        <v>1407</v>
      </c>
      <c r="D73" s="2000"/>
      <c r="E73" s="2001"/>
      <c r="F73" s="2001"/>
      <c r="G73" s="2001"/>
      <c r="H73" s="2001"/>
      <c r="I73" s="2001"/>
      <c r="J73" s="2002"/>
    </row>
    <row r="74" spans="1:10" ht="14.4" outlineLevel="1" x14ac:dyDescent="0.55000000000000004">
      <c r="A74" s="1353"/>
      <c r="B74" s="1367"/>
      <c r="C74" s="1368"/>
      <c r="D74" s="1369"/>
      <c r="E74" s="1369"/>
      <c r="F74" s="1369"/>
      <c r="G74" s="1369"/>
      <c r="H74" s="1369"/>
      <c r="I74" s="1369"/>
      <c r="J74" s="1369"/>
    </row>
    <row r="75" spans="1:10" ht="14.4" x14ac:dyDescent="0.55000000000000004">
      <c r="A75" s="1353"/>
      <c r="B75" s="1367"/>
      <c r="C75" s="1368"/>
      <c r="D75" s="1369"/>
      <c r="E75" s="1369"/>
      <c r="F75" s="1369"/>
      <c r="G75" s="1369"/>
      <c r="H75" s="1369"/>
      <c r="I75" s="1369"/>
      <c r="J75" s="1369"/>
    </row>
    <row r="76" spans="1:10" ht="14.4" x14ac:dyDescent="0.55000000000000004">
      <c r="A76" s="1353"/>
      <c r="B76" s="1367"/>
      <c r="C76" s="1368"/>
      <c r="D76" s="1369"/>
      <c r="E76" s="1369"/>
      <c r="F76" s="1369"/>
      <c r="G76" s="1369"/>
      <c r="H76" s="1369"/>
      <c r="I76" s="1369"/>
      <c r="J76" s="1369"/>
    </row>
    <row r="77" spans="1:10" ht="25.15" customHeight="1" thickBot="1" x14ac:dyDescent="0.4">
      <c r="A77" s="1232"/>
      <c r="B77" s="1296" t="s">
        <v>1439</v>
      </c>
      <c r="C77" s="1296"/>
      <c r="D77" s="1296"/>
      <c r="E77" s="1296"/>
      <c r="F77" s="1296"/>
      <c r="G77" s="1296"/>
      <c r="H77" s="1296"/>
      <c r="I77" s="1296"/>
      <c r="J77" s="1296"/>
    </row>
    <row r="78" spans="1:10" ht="14.4" outlineLevel="2" x14ac:dyDescent="0.55000000000000004">
      <c r="A78" s="1232"/>
      <c r="B78" s="270"/>
      <c r="C78" s="1370"/>
      <c r="D78" s="2546" t="s">
        <v>1344</v>
      </c>
      <c r="E78" s="2547"/>
      <c r="F78" s="2547"/>
      <c r="G78" s="2547"/>
      <c r="H78" s="2547"/>
      <c r="I78" s="2547"/>
      <c r="J78" s="2548"/>
    </row>
    <row r="79" spans="1:10" s="54" customFormat="1" ht="14.7" outlineLevel="2" thickBot="1" x14ac:dyDescent="0.6">
      <c r="A79" s="1232"/>
      <c r="B79" s="960"/>
      <c r="C79" s="1335" t="s">
        <v>73</v>
      </c>
      <c r="D79" s="1336" t="s">
        <v>734</v>
      </c>
      <c r="E79" s="1337" t="s">
        <v>735</v>
      </c>
      <c r="F79" s="1338" t="s">
        <v>736</v>
      </c>
      <c r="G79" s="1338" t="s">
        <v>737</v>
      </c>
      <c r="H79" s="1338" t="s">
        <v>738</v>
      </c>
      <c r="I79" s="1338" t="s">
        <v>739</v>
      </c>
      <c r="J79" s="1339" t="s">
        <v>740</v>
      </c>
    </row>
    <row r="80" spans="1:10" ht="20.100000000000001" customHeight="1" outlineLevel="2" thickBot="1" x14ac:dyDescent="0.4">
      <c r="A80" s="1232"/>
      <c r="B80" s="1371" t="s">
        <v>1440</v>
      </c>
      <c r="C80" s="1357"/>
      <c r="D80" s="1358"/>
      <c r="E80" s="1358"/>
      <c r="F80" s="1358"/>
      <c r="G80" s="1358"/>
      <c r="H80" s="1358"/>
      <c r="I80" s="1358"/>
      <c r="J80" s="1359"/>
    </row>
    <row r="81" spans="1:10" ht="12.3" outlineLevel="3" x14ac:dyDescent="0.35">
      <c r="A81" s="1306" t="s">
        <v>1441</v>
      </c>
      <c r="B81" s="1330" t="s">
        <v>1442</v>
      </c>
      <c r="C81" s="1348" t="s">
        <v>1407</v>
      </c>
      <c r="D81" s="1994"/>
      <c r="E81" s="1995"/>
      <c r="F81" s="1995"/>
      <c r="G81" s="1995"/>
      <c r="H81" s="1995"/>
      <c r="I81" s="1995"/>
      <c r="J81" s="1996"/>
    </row>
    <row r="82" spans="1:10" ht="12.3" outlineLevel="3" x14ac:dyDescent="0.35">
      <c r="A82" s="1306" t="s">
        <v>1443</v>
      </c>
      <c r="B82" s="1332" t="s">
        <v>1444</v>
      </c>
      <c r="C82" s="1350" t="s">
        <v>1407</v>
      </c>
      <c r="D82" s="1997"/>
      <c r="E82" s="1998"/>
      <c r="F82" s="1998"/>
      <c r="G82" s="1998"/>
      <c r="H82" s="1998"/>
      <c r="I82" s="1998"/>
      <c r="J82" s="1999"/>
    </row>
    <row r="83" spans="1:10" ht="12.6" outlineLevel="3" thickBot="1" x14ac:dyDescent="0.4">
      <c r="A83" s="1306" t="s">
        <v>1445</v>
      </c>
      <c r="B83" s="1333" t="s">
        <v>1446</v>
      </c>
      <c r="C83" s="1366" t="s">
        <v>1407</v>
      </c>
      <c r="D83" s="2000"/>
      <c r="E83" s="2001"/>
      <c r="F83" s="2001"/>
      <c r="G83" s="2001"/>
      <c r="H83" s="2001"/>
      <c r="I83" s="2001"/>
      <c r="J83" s="2002"/>
    </row>
    <row r="84" spans="1:10" ht="20.100000000000001" customHeight="1" outlineLevel="2" thickBot="1" x14ac:dyDescent="0.4">
      <c r="A84" s="1232"/>
      <c r="B84" s="1371" t="s">
        <v>1447</v>
      </c>
      <c r="C84" s="1357"/>
      <c r="D84" s="1358"/>
      <c r="E84" s="1358"/>
      <c r="F84" s="1358"/>
      <c r="G84" s="1358"/>
      <c r="H84" s="1358"/>
      <c r="I84" s="1358"/>
      <c r="J84" s="1359"/>
    </row>
    <row r="85" spans="1:10" ht="12.3" outlineLevel="3" x14ac:dyDescent="0.35">
      <c r="A85" s="1372" t="s">
        <v>1448</v>
      </c>
      <c r="B85" s="1330" t="s">
        <v>1449</v>
      </c>
      <c r="C85" s="1373" t="s">
        <v>1407</v>
      </c>
      <c r="D85" s="1994"/>
      <c r="E85" s="1995"/>
      <c r="F85" s="1995"/>
      <c r="G85" s="1995"/>
      <c r="H85" s="1995"/>
      <c r="I85" s="1995"/>
      <c r="J85" s="1996"/>
    </row>
    <row r="86" spans="1:10" ht="12.3" outlineLevel="3" x14ac:dyDescent="0.35">
      <c r="A86" s="1372" t="s">
        <v>1450</v>
      </c>
      <c r="B86" s="1332" t="s">
        <v>1451</v>
      </c>
      <c r="C86" s="1351" t="s">
        <v>1407</v>
      </c>
      <c r="D86" s="1997"/>
      <c r="E86" s="1998"/>
      <c r="F86" s="1998"/>
      <c r="G86" s="1998"/>
      <c r="H86" s="1998"/>
      <c r="I86" s="1998"/>
      <c r="J86" s="1999"/>
    </row>
    <row r="87" spans="1:10" ht="12.3" outlineLevel="3" x14ac:dyDescent="0.35">
      <c r="A87" s="1372" t="s">
        <v>1452</v>
      </c>
      <c r="B87" s="1332" t="s">
        <v>1453</v>
      </c>
      <c r="C87" s="1351" t="s">
        <v>1407</v>
      </c>
      <c r="D87" s="1997"/>
      <c r="E87" s="1998"/>
      <c r="F87" s="1998"/>
      <c r="G87" s="1998"/>
      <c r="H87" s="1998"/>
      <c r="I87" s="1998"/>
      <c r="J87" s="1999"/>
    </row>
    <row r="88" spans="1:10" ht="12.3" outlineLevel="3" x14ac:dyDescent="0.35">
      <c r="A88" s="1372" t="s">
        <v>1454</v>
      </c>
      <c r="B88" s="1332" t="s">
        <v>1455</v>
      </c>
      <c r="C88" s="1351" t="s">
        <v>1407</v>
      </c>
      <c r="D88" s="1997"/>
      <c r="E88" s="1998"/>
      <c r="F88" s="1998"/>
      <c r="G88" s="1998"/>
      <c r="H88" s="1998"/>
      <c r="I88" s="1998"/>
      <c r="J88" s="1999"/>
    </row>
    <row r="89" spans="1:10" ht="12.6" outlineLevel="3" thickBot="1" x14ac:dyDescent="0.4">
      <c r="A89" s="1372" t="s">
        <v>1456</v>
      </c>
      <c r="B89" s="1374" t="s">
        <v>1457</v>
      </c>
      <c r="C89" s="1375" t="s">
        <v>1407</v>
      </c>
      <c r="D89" s="2000"/>
      <c r="E89" s="2001"/>
      <c r="F89" s="2001"/>
      <c r="G89" s="2001"/>
      <c r="H89" s="2001"/>
      <c r="I89" s="2001"/>
      <c r="J89" s="2002"/>
    </row>
    <row r="90" spans="1:10" ht="14.4" outlineLevel="2" x14ac:dyDescent="0.55000000000000004">
      <c r="A90" s="1353"/>
      <c r="B90" s="1376"/>
      <c r="C90" s="1377"/>
      <c r="D90" s="1378"/>
      <c r="E90" s="1378"/>
      <c r="F90" s="1378"/>
      <c r="G90" s="1378"/>
      <c r="H90" s="1378"/>
      <c r="I90" s="1378"/>
      <c r="J90" s="1378"/>
    </row>
    <row r="91" spans="1:10" ht="14.4" x14ac:dyDescent="0.55000000000000004">
      <c r="A91" s="1353"/>
      <c r="B91" s="1376"/>
      <c r="C91" s="1377"/>
      <c r="D91" s="1378"/>
      <c r="E91" s="1378"/>
      <c r="F91" s="1378"/>
      <c r="G91" s="1378"/>
      <c r="H91" s="1378"/>
      <c r="I91" s="1378"/>
      <c r="J91" s="1378"/>
    </row>
    <row r="92" spans="1:10" ht="14.4" x14ac:dyDescent="0.55000000000000004">
      <c r="A92" s="1353"/>
      <c r="B92" s="1376"/>
      <c r="C92" s="1377"/>
      <c r="D92" s="1378"/>
      <c r="E92" s="1378"/>
      <c r="F92" s="1378"/>
      <c r="G92" s="1378"/>
      <c r="H92" s="1378"/>
      <c r="I92" s="1378"/>
      <c r="J92" s="1378"/>
    </row>
    <row r="93" spans="1:10" ht="25.15" customHeight="1" thickBot="1" x14ac:dyDescent="0.4">
      <c r="A93" s="1232"/>
      <c r="B93" s="1296" t="s">
        <v>1458</v>
      </c>
      <c r="C93" s="1296"/>
      <c r="D93" s="1296"/>
      <c r="E93" s="1296"/>
      <c r="F93" s="1296"/>
      <c r="G93" s="1296"/>
      <c r="H93" s="1296"/>
      <c r="I93" s="1296"/>
      <c r="J93" s="1296"/>
    </row>
    <row r="94" spans="1:10" ht="14.4" outlineLevel="3" x14ac:dyDescent="0.55000000000000004">
      <c r="A94" s="1232"/>
      <c r="B94" s="270"/>
      <c r="C94" s="959"/>
      <c r="D94" s="2546" t="s">
        <v>1344</v>
      </c>
      <c r="E94" s="2547"/>
      <c r="F94" s="2547"/>
      <c r="G94" s="2547"/>
      <c r="H94" s="2547"/>
      <c r="I94" s="2547"/>
      <c r="J94" s="2548"/>
    </row>
    <row r="95" spans="1:10" s="54" customFormat="1" ht="14.7" outlineLevel="3" thickBot="1" x14ac:dyDescent="0.6">
      <c r="A95" s="1232"/>
      <c r="B95" s="960"/>
      <c r="C95" s="1335" t="s">
        <v>73</v>
      </c>
      <c r="D95" s="1336" t="s">
        <v>734</v>
      </c>
      <c r="E95" s="1337" t="s">
        <v>735</v>
      </c>
      <c r="F95" s="1338" t="s">
        <v>736</v>
      </c>
      <c r="G95" s="1338" t="s">
        <v>737</v>
      </c>
      <c r="H95" s="1338" t="s">
        <v>738</v>
      </c>
      <c r="I95" s="1338" t="s">
        <v>739</v>
      </c>
      <c r="J95" s="1339" t="s">
        <v>740</v>
      </c>
    </row>
    <row r="96" spans="1:10" s="1203" customFormat="1" ht="14.4" outlineLevel="3" x14ac:dyDescent="0.35">
      <c r="A96" s="1232" t="s">
        <v>1459</v>
      </c>
      <c r="B96" s="1379" t="s">
        <v>1460</v>
      </c>
      <c r="C96" s="1380" t="s">
        <v>953</v>
      </c>
      <c r="D96" s="1381"/>
      <c r="E96" s="1382"/>
      <c r="F96" s="1382"/>
      <c r="G96" s="1382"/>
      <c r="H96" s="1382"/>
      <c r="I96" s="1382"/>
      <c r="J96" s="1383"/>
    </row>
    <row r="97" spans="1:10" s="1203" customFormat="1" ht="14.7" outlineLevel="3" thickBot="1" x14ac:dyDescent="0.4">
      <c r="A97" s="1232" t="s">
        <v>1461</v>
      </c>
      <c r="B97" s="1384" t="s">
        <v>1462</v>
      </c>
      <c r="C97" s="1385" t="s">
        <v>953</v>
      </c>
      <c r="D97" s="1386"/>
      <c r="E97" s="1387"/>
      <c r="F97" s="1387"/>
      <c r="G97" s="1387"/>
      <c r="H97" s="1387"/>
      <c r="I97" s="1387"/>
      <c r="J97" s="1388"/>
    </row>
    <row r="98" spans="1:10" s="1203" customFormat="1" x14ac:dyDescent="0.35">
      <c r="A98" s="1232"/>
      <c r="B98" s="619"/>
      <c r="D98" s="1286"/>
      <c r="E98" s="1286"/>
      <c r="F98" s="1286"/>
      <c r="G98" s="1286"/>
      <c r="H98" s="1286"/>
      <c r="I98" s="1286"/>
      <c r="J98" s="1286"/>
    </row>
    <row r="99" spans="1:10" s="1203" customFormat="1" x14ac:dyDescent="0.35">
      <c r="A99" s="1232"/>
      <c r="B99" s="619"/>
    </row>
  </sheetData>
  <mergeCells count="3">
    <mergeCell ref="D11:J11"/>
    <mergeCell ref="D78:J78"/>
    <mergeCell ref="D94:J94"/>
  </mergeCells>
  <conditionalFormatting sqref="H15:H29 H31:H43 H47:H59 H61:H73 H81:H83 H85:H89 H96:H97">
    <cfRule type="expression" dxfId="158" priority="3">
      <formula>(dms_FRCPlength_Num)&lt;3</formula>
    </cfRule>
  </conditionalFormatting>
  <conditionalFormatting sqref="I15:I29 I31:I43 I47:I59 I61:I73 I81:I83 I85:I89 I96:I97">
    <cfRule type="expression" dxfId="157" priority="2">
      <formula>(dms_FRCPlength_Num)&lt;4</formula>
    </cfRule>
  </conditionalFormatting>
  <conditionalFormatting sqref="J15:J29 J31:J43 J47:J59 J61:J73 J81:J83 J85:J89 J96:J97">
    <cfRule type="expression" dxfId="156" priority="1">
      <formula>(dms_FRCPlength_Num)&lt;5</formula>
    </cfRule>
  </conditionalFormatting>
  <dataValidations count="1">
    <dataValidation allowBlank="1" showInputMessage="1" showErrorMessage="1" sqref="D45:J1048576 D1:J43" xr:uid="{00000000-0002-0000-2800-000000000000}"/>
  </dataValidation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00"/>
  </sheetPr>
  <dimension ref="A1:K166"/>
  <sheetViews>
    <sheetView showGridLines="0" zoomScaleNormal="100" workbookViewId="0"/>
  </sheetViews>
  <sheetFormatPr defaultColWidth="10.6640625" defaultRowHeight="13.8" outlineLevelRow="2" x14ac:dyDescent="0.45"/>
  <cols>
    <col min="1" max="1" width="20.1328125" style="1671" customWidth="1"/>
    <col min="2" max="2" width="48.33203125" style="1437" customWidth="1"/>
    <col min="3" max="3" width="37.1328125" style="1437" customWidth="1"/>
    <col min="4" max="4" width="17.33203125" style="505" customWidth="1"/>
    <col min="5" max="11" width="14.796875" style="1437" customWidth="1"/>
    <col min="12" max="16384" width="10.6640625" style="1437"/>
  </cols>
  <sheetData>
    <row r="1" spans="1:11" ht="30" customHeight="1" x14ac:dyDescent="0.35">
      <c r="A1" s="70">
        <f>IF(SUM($A11:$A1000)&gt;0,1,0)</f>
        <v>0</v>
      </c>
      <c r="B1" s="1147" t="s">
        <v>730</v>
      </c>
      <c r="C1" s="323"/>
      <c r="D1" s="323"/>
      <c r="E1" s="323"/>
      <c r="F1" s="323"/>
      <c r="G1" s="323"/>
      <c r="H1" s="323"/>
      <c r="I1" s="323"/>
      <c r="J1" s="323"/>
      <c r="K1" s="323"/>
    </row>
    <row r="2" spans="1:11" ht="30" customHeight="1" x14ac:dyDescent="0.45">
      <c r="B2" s="1672" t="s">
        <v>731</v>
      </c>
      <c r="C2" s="323"/>
      <c r="D2" s="323"/>
      <c r="E2" s="323"/>
      <c r="F2" s="323"/>
      <c r="G2" s="323"/>
      <c r="H2" s="323"/>
      <c r="I2" s="323"/>
      <c r="J2" s="323"/>
      <c r="K2" s="323"/>
    </row>
    <row r="3" spans="1:11" ht="30" customHeight="1" x14ac:dyDescent="0.45">
      <c r="B3" s="1673" t="s">
        <v>732</v>
      </c>
      <c r="C3" s="323"/>
      <c r="D3" s="323"/>
      <c r="E3" s="323"/>
      <c r="F3" s="323"/>
      <c r="G3" s="323"/>
      <c r="H3" s="323"/>
      <c r="I3" s="323"/>
      <c r="J3" s="323"/>
      <c r="K3" s="323"/>
    </row>
    <row r="4" spans="1:11" ht="30" customHeight="1" x14ac:dyDescent="0.45">
      <c r="B4" s="329" t="s">
        <v>1577</v>
      </c>
      <c r="C4" s="329"/>
      <c r="D4" s="329"/>
      <c r="E4" s="329"/>
      <c r="F4" s="329"/>
      <c r="G4" s="329"/>
      <c r="H4" s="329"/>
      <c r="I4" s="329"/>
      <c r="J4" s="329"/>
      <c r="K4" s="329"/>
    </row>
    <row r="5" spans="1:11" s="505" customFormat="1" x14ac:dyDescent="0.45">
      <c r="A5" s="1671"/>
    </row>
    <row r="6" spans="1:11" s="505" customFormat="1" ht="66.75" customHeight="1" x14ac:dyDescent="0.45">
      <c r="A6" s="1671"/>
      <c r="B6" s="2381" t="s">
        <v>1058</v>
      </c>
      <c r="C6" s="2383"/>
      <c r="E6" s="2090" t="s">
        <v>1809</v>
      </c>
      <c r="F6" s="2090"/>
      <c r="G6" s="2090"/>
      <c r="H6" s="2090"/>
      <c r="I6" s="2090"/>
      <c r="J6" s="2090"/>
      <c r="K6" s="2090"/>
    </row>
    <row r="7" spans="1:11" s="505" customFormat="1" ht="10.199999999999999" x14ac:dyDescent="0.35"/>
    <row r="8" spans="1:11" s="1259" customFormat="1" ht="18.3" x14ac:dyDescent="0.45">
      <c r="A8" s="1671"/>
      <c r="B8" s="1674" t="s">
        <v>1578</v>
      </c>
      <c r="C8" s="1674"/>
      <c r="D8" s="1674"/>
      <c r="E8" s="1674"/>
      <c r="F8" s="1674"/>
      <c r="G8" s="1674"/>
      <c r="H8" s="1674"/>
      <c r="I8" s="1674"/>
      <c r="J8" s="1674"/>
      <c r="K8" s="1674"/>
    </row>
    <row r="9" spans="1:11" s="862" customFormat="1" ht="36" customHeight="1" outlineLevel="2" thickBot="1" x14ac:dyDescent="0.5">
      <c r="A9" s="1671"/>
      <c r="B9" s="270"/>
      <c r="C9" s="270"/>
      <c r="D9" s="959"/>
      <c r="E9" s="2552" t="s">
        <v>722</v>
      </c>
      <c r="F9" s="2553"/>
      <c r="G9" s="2553"/>
      <c r="H9" s="2553"/>
      <c r="I9" s="2553"/>
      <c r="J9" s="2553"/>
      <c r="K9" s="2554"/>
    </row>
    <row r="10" spans="1:11" s="862" customFormat="1" ht="14.7" outlineLevel="2" thickBot="1" x14ac:dyDescent="0.5">
      <c r="A10" s="1671"/>
      <c r="B10" s="1675" t="s">
        <v>694</v>
      </c>
      <c r="C10" s="1675" t="s">
        <v>1579</v>
      </c>
      <c r="D10" s="961"/>
      <c r="E10" s="1676" t="s">
        <v>734</v>
      </c>
      <c r="F10" s="1677" t="s">
        <v>735</v>
      </c>
      <c r="G10" s="1678" t="s">
        <v>736</v>
      </c>
      <c r="H10" s="1678" t="s">
        <v>737</v>
      </c>
      <c r="I10" s="1678" t="s">
        <v>738</v>
      </c>
      <c r="J10" s="1678" t="s">
        <v>739</v>
      </c>
      <c r="K10" s="1679" t="s">
        <v>740</v>
      </c>
    </row>
    <row r="11" spans="1:11" s="862" customFormat="1" outlineLevel="2" x14ac:dyDescent="0.45">
      <c r="A11" s="1671"/>
      <c r="B11" s="2555" t="s">
        <v>1580</v>
      </c>
      <c r="C11" s="1680" t="s">
        <v>1581</v>
      </c>
      <c r="D11" s="1681"/>
      <c r="E11" s="1814">
        <f>[17]Output_RIN!O13</f>
        <v>0</v>
      </c>
      <c r="F11" s="1731">
        <f>[17]Output_RIN!P13</f>
        <v>0</v>
      </c>
      <c r="G11" s="1731">
        <f>[17]Output_RIN!Q13</f>
        <v>0</v>
      </c>
      <c r="H11" s="1731">
        <f>[17]Output_RIN!R13</f>
        <v>0</v>
      </c>
      <c r="I11" s="1731">
        <f>[17]Output_RIN!S13</f>
        <v>0</v>
      </c>
      <c r="J11" s="1731">
        <f>[17]Output_RIN!T13</f>
        <v>0</v>
      </c>
      <c r="K11" s="1732">
        <f>[17]Output_RIN!U13</f>
        <v>0</v>
      </c>
    </row>
    <row r="12" spans="1:11" s="862" customFormat="1" outlineLevel="2" x14ac:dyDescent="0.45">
      <c r="A12" s="1671"/>
      <c r="B12" s="2550"/>
      <c r="C12" s="1682" t="s">
        <v>1582</v>
      </c>
      <c r="D12" s="1683"/>
      <c r="E12" s="1762">
        <f>[17]Output_RIN!O14</f>
        <v>0</v>
      </c>
      <c r="F12" s="1734">
        <f>[17]Output_RIN!P14</f>
        <v>0</v>
      </c>
      <c r="G12" s="1734">
        <f>[17]Output_RIN!Q14</f>
        <v>0</v>
      </c>
      <c r="H12" s="1734">
        <f>[17]Output_RIN!R14</f>
        <v>0</v>
      </c>
      <c r="I12" s="1734">
        <f>[17]Output_RIN!S14</f>
        <v>0</v>
      </c>
      <c r="J12" s="1734">
        <f>[17]Output_RIN!T14</f>
        <v>0</v>
      </c>
      <c r="K12" s="1735">
        <f>[17]Output_RIN!U14</f>
        <v>0</v>
      </c>
    </row>
    <row r="13" spans="1:11" s="862" customFormat="1" ht="17.25" customHeight="1" outlineLevel="2" x14ac:dyDescent="0.45">
      <c r="A13" s="1671"/>
      <c r="B13" s="2550"/>
      <c r="C13" s="1682" t="s">
        <v>1583</v>
      </c>
      <c r="D13" s="1683"/>
      <c r="E13" s="1762">
        <f>[17]Output_RIN!O15</f>
        <v>0</v>
      </c>
      <c r="F13" s="1734">
        <f>[17]Output_RIN!P15</f>
        <v>0</v>
      </c>
      <c r="G13" s="1734">
        <f>[17]Output_RIN!Q15</f>
        <v>0</v>
      </c>
      <c r="H13" s="1734">
        <f>[17]Output_RIN!R15</f>
        <v>0</v>
      </c>
      <c r="I13" s="1734">
        <f>[17]Output_RIN!S15</f>
        <v>0</v>
      </c>
      <c r="J13" s="1734">
        <f>[17]Output_RIN!T15</f>
        <v>0</v>
      </c>
      <c r="K13" s="1735">
        <f>[17]Output_RIN!U15</f>
        <v>0</v>
      </c>
    </row>
    <row r="14" spans="1:11" s="862" customFormat="1" outlineLevel="2" x14ac:dyDescent="0.45">
      <c r="A14" s="1671"/>
      <c r="B14" s="2551"/>
      <c r="C14" s="1684" t="s">
        <v>1584</v>
      </c>
      <c r="D14" s="1685"/>
      <c r="E14" s="1842">
        <f>[17]Output_RIN!O16</f>
        <v>0</v>
      </c>
      <c r="F14" s="1843">
        <f>[17]Output_RIN!P16</f>
        <v>0</v>
      </c>
      <c r="G14" s="1843">
        <f>[17]Output_RIN!Q16</f>
        <v>0</v>
      </c>
      <c r="H14" s="1843">
        <f>[17]Output_RIN!R16</f>
        <v>0</v>
      </c>
      <c r="I14" s="1843">
        <f>[17]Output_RIN!S16</f>
        <v>0</v>
      </c>
      <c r="J14" s="1843">
        <f>[17]Output_RIN!T16</f>
        <v>0</v>
      </c>
      <c r="K14" s="1844">
        <f>[17]Output_RIN!U16</f>
        <v>0</v>
      </c>
    </row>
    <row r="15" spans="1:11" s="862" customFormat="1" outlineLevel="2" x14ac:dyDescent="0.45">
      <c r="A15" s="1671"/>
      <c r="B15" s="2549" t="s">
        <v>1585</v>
      </c>
      <c r="C15" s="1686" t="s">
        <v>1581</v>
      </c>
      <c r="D15" s="1687"/>
      <c r="E15" s="1845">
        <f>[17]Output_RIN!O17</f>
        <v>0</v>
      </c>
      <c r="F15" s="1846">
        <f>[17]Output_RIN!P17</f>
        <v>0</v>
      </c>
      <c r="G15" s="1846">
        <f>[17]Output_RIN!Q17</f>
        <v>0</v>
      </c>
      <c r="H15" s="1846">
        <f>[17]Output_RIN!R17</f>
        <v>0</v>
      </c>
      <c r="I15" s="1846">
        <f>[17]Output_RIN!S17</f>
        <v>0</v>
      </c>
      <c r="J15" s="1846">
        <f>[17]Output_RIN!T17</f>
        <v>0</v>
      </c>
      <c r="K15" s="1847">
        <f>[17]Output_RIN!U17</f>
        <v>0</v>
      </c>
    </row>
    <row r="16" spans="1:11" outlineLevel="2" x14ac:dyDescent="0.45">
      <c r="B16" s="2550"/>
      <c r="C16" s="1682" t="s">
        <v>1582</v>
      </c>
      <c r="D16" s="1683"/>
      <c r="E16" s="1848">
        <f>[17]Output_RIN!O18</f>
        <v>0</v>
      </c>
      <c r="F16" s="1737">
        <f>[17]Output_RIN!P18</f>
        <v>0</v>
      </c>
      <c r="G16" s="1737">
        <f>[17]Output_RIN!Q18</f>
        <v>0</v>
      </c>
      <c r="H16" s="1737">
        <f>[17]Output_RIN!R18</f>
        <v>0</v>
      </c>
      <c r="I16" s="1737">
        <f>[17]Output_RIN!S18</f>
        <v>0</v>
      </c>
      <c r="J16" s="1737">
        <f>[17]Output_RIN!T18</f>
        <v>0</v>
      </c>
      <c r="K16" s="1738">
        <f>[17]Output_RIN!U18</f>
        <v>0</v>
      </c>
    </row>
    <row r="17" spans="1:11" ht="15" customHeight="1" outlineLevel="2" x14ac:dyDescent="0.45">
      <c r="B17" s="2550"/>
      <c r="C17" s="1682" t="s">
        <v>1583</v>
      </c>
      <c r="D17" s="1683"/>
      <c r="E17" s="1848">
        <f>[17]Output_RIN!O19</f>
        <v>0</v>
      </c>
      <c r="F17" s="1737">
        <f>[17]Output_RIN!P19</f>
        <v>0</v>
      </c>
      <c r="G17" s="1737">
        <f>[17]Output_RIN!Q19</f>
        <v>0</v>
      </c>
      <c r="H17" s="1737">
        <f>[17]Output_RIN!R19</f>
        <v>0</v>
      </c>
      <c r="I17" s="1737">
        <f>[17]Output_RIN!S19</f>
        <v>0</v>
      </c>
      <c r="J17" s="1737">
        <f>[17]Output_RIN!T19</f>
        <v>0</v>
      </c>
      <c r="K17" s="1738">
        <f>[17]Output_RIN!U19</f>
        <v>0</v>
      </c>
    </row>
    <row r="18" spans="1:11" outlineLevel="2" x14ac:dyDescent="0.45">
      <c r="B18" s="2551"/>
      <c r="C18" s="1684" t="s">
        <v>1584</v>
      </c>
      <c r="D18" s="1685"/>
      <c r="E18" s="1849">
        <f>[17]Output_RIN!O20</f>
        <v>0</v>
      </c>
      <c r="F18" s="1850">
        <f>[17]Output_RIN!P20</f>
        <v>0</v>
      </c>
      <c r="G18" s="1850">
        <f>[17]Output_RIN!Q20</f>
        <v>0</v>
      </c>
      <c r="H18" s="1850">
        <f>[17]Output_RIN!R20</f>
        <v>0</v>
      </c>
      <c r="I18" s="1850">
        <f>[17]Output_RIN!S20</f>
        <v>0</v>
      </c>
      <c r="J18" s="1850">
        <f>[17]Output_RIN!T20</f>
        <v>0</v>
      </c>
      <c r="K18" s="1851">
        <f>[17]Output_RIN!U20</f>
        <v>0</v>
      </c>
    </row>
    <row r="19" spans="1:11" outlineLevel="2" x14ac:dyDescent="0.45">
      <c r="B19" s="2549" t="s">
        <v>1586</v>
      </c>
      <c r="C19" s="1686" t="s">
        <v>1581</v>
      </c>
      <c r="D19" s="1687"/>
      <c r="E19" s="1798">
        <f>[17]Output_RIN!O21</f>
        <v>0</v>
      </c>
      <c r="F19" s="1799">
        <f>[17]Output_RIN!P21</f>
        <v>0</v>
      </c>
      <c r="G19" s="1799">
        <f>[17]Output_RIN!Q21</f>
        <v>0</v>
      </c>
      <c r="H19" s="1799">
        <f>[17]Output_RIN!R21</f>
        <v>0</v>
      </c>
      <c r="I19" s="1799">
        <f>[17]Output_RIN!S21</f>
        <v>0</v>
      </c>
      <c r="J19" s="1799">
        <f>[17]Output_RIN!T21</f>
        <v>0</v>
      </c>
      <c r="K19" s="1852">
        <f>[17]Output_RIN!U21</f>
        <v>0</v>
      </c>
    </row>
    <row r="20" spans="1:11" outlineLevel="2" x14ac:dyDescent="0.45">
      <c r="B20" s="2550"/>
      <c r="C20" s="1682" t="s">
        <v>1582</v>
      </c>
      <c r="D20" s="1683"/>
      <c r="E20" s="1762">
        <f>[17]Output_RIN!O22</f>
        <v>0</v>
      </c>
      <c r="F20" s="1734">
        <f>[17]Output_RIN!P22</f>
        <v>0</v>
      </c>
      <c r="G20" s="1734">
        <f>[17]Output_RIN!Q22</f>
        <v>0</v>
      </c>
      <c r="H20" s="1734">
        <f>[17]Output_RIN!R22</f>
        <v>0</v>
      </c>
      <c r="I20" s="1734">
        <f>[17]Output_RIN!S22</f>
        <v>0</v>
      </c>
      <c r="J20" s="1734">
        <f>[17]Output_RIN!T22</f>
        <v>0</v>
      </c>
      <c r="K20" s="1735">
        <f>[17]Output_RIN!U22</f>
        <v>0</v>
      </c>
    </row>
    <row r="21" spans="1:11" ht="18" customHeight="1" outlineLevel="2" x14ac:dyDescent="0.45">
      <c r="B21" s="2550"/>
      <c r="C21" s="1682" t="s">
        <v>1583</v>
      </c>
      <c r="D21" s="1683"/>
      <c r="E21" s="1762">
        <f>[17]Output_RIN!O23</f>
        <v>0</v>
      </c>
      <c r="F21" s="1734">
        <f>[17]Output_RIN!P23</f>
        <v>0</v>
      </c>
      <c r="G21" s="1734">
        <f>[17]Output_RIN!Q23</f>
        <v>0</v>
      </c>
      <c r="H21" s="1734">
        <f>[17]Output_RIN!R23</f>
        <v>0</v>
      </c>
      <c r="I21" s="1734">
        <f>[17]Output_RIN!S23</f>
        <v>0</v>
      </c>
      <c r="J21" s="1734">
        <f>[17]Output_RIN!T23</f>
        <v>0</v>
      </c>
      <c r="K21" s="1735">
        <f>[17]Output_RIN!U23</f>
        <v>0</v>
      </c>
    </row>
    <row r="22" spans="1:11" outlineLevel="2" x14ac:dyDescent="0.45">
      <c r="B22" s="2551"/>
      <c r="C22" s="1684" t="s">
        <v>1584</v>
      </c>
      <c r="D22" s="1685"/>
      <c r="E22" s="1842">
        <f>[17]Output_RIN!O24</f>
        <v>0</v>
      </c>
      <c r="F22" s="1843">
        <f>[17]Output_RIN!P24</f>
        <v>0</v>
      </c>
      <c r="G22" s="1843">
        <f>[17]Output_RIN!Q24</f>
        <v>0</v>
      </c>
      <c r="H22" s="1843">
        <f>[17]Output_RIN!R24</f>
        <v>0</v>
      </c>
      <c r="I22" s="1843">
        <f>[17]Output_RIN!S24</f>
        <v>0</v>
      </c>
      <c r="J22" s="1843">
        <f>[17]Output_RIN!T24</f>
        <v>0</v>
      </c>
      <c r="K22" s="1844">
        <f>[17]Output_RIN!U24</f>
        <v>0</v>
      </c>
    </row>
    <row r="23" spans="1:11" s="862" customFormat="1" outlineLevel="2" x14ac:dyDescent="0.45">
      <c r="A23" s="1671"/>
      <c r="B23" s="2549" t="s">
        <v>576</v>
      </c>
      <c r="C23" s="1688" t="s">
        <v>1581</v>
      </c>
      <c r="D23" s="1689"/>
      <c r="E23" s="1794">
        <f>[17]Output_RIN!O25</f>
        <v>0</v>
      </c>
      <c r="F23" s="1795">
        <f>[17]Output_RIN!P25</f>
        <v>0</v>
      </c>
      <c r="G23" s="1795">
        <f>[17]Output_RIN!Q25</f>
        <v>0</v>
      </c>
      <c r="H23" s="1795">
        <f>[17]Output_RIN!R25</f>
        <v>0</v>
      </c>
      <c r="I23" s="1795">
        <f>[17]Output_RIN!S25</f>
        <v>0</v>
      </c>
      <c r="J23" s="1795">
        <f>[17]Output_RIN!T25</f>
        <v>0</v>
      </c>
      <c r="K23" s="1853">
        <f>[17]Output_RIN!U25</f>
        <v>0</v>
      </c>
    </row>
    <row r="24" spans="1:11" s="862" customFormat="1" outlineLevel="2" x14ac:dyDescent="0.45">
      <c r="A24" s="1671"/>
      <c r="B24" s="2550"/>
      <c r="C24" s="1682" t="s">
        <v>1582</v>
      </c>
      <c r="D24" s="1683"/>
      <c r="E24" s="1762">
        <f>[17]Output_RIN!O26</f>
        <v>0</v>
      </c>
      <c r="F24" s="1734">
        <f>[17]Output_RIN!P26</f>
        <v>0</v>
      </c>
      <c r="G24" s="1734">
        <f>[17]Output_RIN!Q26</f>
        <v>0</v>
      </c>
      <c r="H24" s="1734">
        <f>[17]Output_RIN!R26</f>
        <v>0</v>
      </c>
      <c r="I24" s="1734">
        <f>[17]Output_RIN!S26</f>
        <v>0</v>
      </c>
      <c r="J24" s="1734">
        <f>[17]Output_RIN!T26</f>
        <v>0</v>
      </c>
      <c r="K24" s="1735">
        <f>[17]Output_RIN!U26</f>
        <v>0</v>
      </c>
    </row>
    <row r="25" spans="1:11" s="862" customFormat="1" ht="17.25" customHeight="1" outlineLevel="2" x14ac:dyDescent="0.45">
      <c r="A25" s="1671"/>
      <c r="B25" s="2550"/>
      <c r="C25" s="1682" t="s">
        <v>1583</v>
      </c>
      <c r="D25" s="1683"/>
      <c r="E25" s="1762">
        <f>[17]Output_RIN!O27</f>
        <v>0</v>
      </c>
      <c r="F25" s="1734">
        <f>[17]Output_RIN!P27</f>
        <v>0</v>
      </c>
      <c r="G25" s="1734">
        <f>[17]Output_RIN!Q27</f>
        <v>0</v>
      </c>
      <c r="H25" s="1734">
        <f>[17]Output_RIN!R27</f>
        <v>0</v>
      </c>
      <c r="I25" s="1734">
        <f>[17]Output_RIN!S27</f>
        <v>0</v>
      </c>
      <c r="J25" s="1734">
        <f>[17]Output_RIN!T27</f>
        <v>0</v>
      </c>
      <c r="K25" s="1735">
        <f>[17]Output_RIN!U27</f>
        <v>0</v>
      </c>
    </row>
    <row r="26" spans="1:11" s="862" customFormat="1" outlineLevel="2" x14ac:dyDescent="0.45">
      <c r="A26" s="1671"/>
      <c r="B26" s="2551"/>
      <c r="C26" s="1684" t="s">
        <v>1584</v>
      </c>
      <c r="D26" s="1685"/>
      <c r="E26" s="1842">
        <f>[17]Output_RIN!O28</f>
        <v>0</v>
      </c>
      <c r="F26" s="1843">
        <f>[17]Output_RIN!P28</f>
        <v>0</v>
      </c>
      <c r="G26" s="1843">
        <f>[17]Output_RIN!Q28</f>
        <v>0</v>
      </c>
      <c r="H26" s="1843">
        <f>[17]Output_RIN!R28</f>
        <v>0</v>
      </c>
      <c r="I26" s="1843">
        <f>[17]Output_RIN!S28</f>
        <v>0</v>
      </c>
      <c r="J26" s="1843">
        <f>[17]Output_RIN!T28</f>
        <v>0</v>
      </c>
      <c r="K26" s="1844">
        <f>[17]Output_RIN!U28</f>
        <v>0</v>
      </c>
    </row>
    <row r="27" spans="1:11" s="862" customFormat="1" outlineLevel="2" x14ac:dyDescent="0.45">
      <c r="A27" s="1671"/>
      <c r="B27" s="2549" t="s">
        <v>577</v>
      </c>
      <c r="C27" s="1686" t="s">
        <v>1581</v>
      </c>
      <c r="D27" s="1687"/>
      <c r="E27" s="1845">
        <f>[17]Output_RIN!O29</f>
        <v>0</v>
      </c>
      <c r="F27" s="1846">
        <f>[17]Output_RIN!P29</f>
        <v>0</v>
      </c>
      <c r="G27" s="1846">
        <f>[17]Output_RIN!Q29</f>
        <v>0</v>
      </c>
      <c r="H27" s="1846">
        <f>[17]Output_RIN!R29</f>
        <v>0</v>
      </c>
      <c r="I27" s="1846">
        <f>[17]Output_RIN!S29</f>
        <v>0</v>
      </c>
      <c r="J27" s="1846">
        <f>[17]Output_RIN!T29</f>
        <v>0</v>
      </c>
      <c r="K27" s="1847">
        <f>[17]Output_RIN!U29</f>
        <v>0</v>
      </c>
    </row>
    <row r="28" spans="1:11" outlineLevel="2" x14ac:dyDescent="0.45">
      <c r="B28" s="2550"/>
      <c r="C28" s="1682" t="s">
        <v>1582</v>
      </c>
      <c r="D28" s="1683"/>
      <c r="E28" s="1848">
        <f>[17]Output_RIN!O30</f>
        <v>0</v>
      </c>
      <c r="F28" s="1737">
        <f>[17]Output_RIN!P30</f>
        <v>0</v>
      </c>
      <c r="G28" s="1737">
        <f>[17]Output_RIN!Q30</f>
        <v>0</v>
      </c>
      <c r="H28" s="1737">
        <f>[17]Output_RIN!R30</f>
        <v>0</v>
      </c>
      <c r="I28" s="1737">
        <f>[17]Output_RIN!S30</f>
        <v>0</v>
      </c>
      <c r="J28" s="1737">
        <f>[17]Output_RIN!T30</f>
        <v>0</v>
      </c>
      <c r="K28" s="1738">
        <f>[17]Output_RIN!U30</f>
        <v>0</v>
      </c>
    </row>
    <row r="29" spans="1:11" ht="15" customHeight="1" outlineLevel="2" x14ac:dyDescent="0.45">
      <c r="B29" s="2550"/>
      <c r="C29" s="1682" t="s">
        <v>1583</v>
      </c>
      <c r="D29" s="1683"/>
      <c r="E29" s="1848">
        <f>[17]Output_RIN!O31</f>
        <v>0</v>
      </c>
      <c r="F29" s="1737">
        <f>[17]Output_RIN!P31</f>
        <v>0</v>
      </c>
      <c r="G29" s="1737">
        <f>[17]Output_RIN!Q31</f>
        <v>0</v>
      </c>
      <c r="H29" s="1737">
        <f>[17]Output_RIN!R31</f>
        <v>0</v>
      </c>
      <c r="I29" s="1737">
        <f>[17]Output_RIN!S31</f>
        <v>0</v>
      </c>
      <c r="J29" s="1737">
        <f>[17]Output_RIN!T31</f>
        <v>0</v>
      </c>
      <c r="K29" s="1738">
        <f>[17]Output_RIN!U31</f>
        <v>0</v>
      </c>
    </row>
    <row r="30" spans="1:11" outlineLevel="2" x14ac:dyDescent="0.45">
      <c r="B30" s="2551"/>
      <c r="C30" s="1684" t="s">
        <v>1584</v>
      </c>
      <c r="D30" s="1685"/>
      <c r="E30" s="1849">
        <f>[17]Output_RIN!O32</f>
        <v>0</v>
      </c>
      <c r="F30" s="1850">
        <f>[17]Output_RIN!P32</f>
        <v>0</v>
      </c>
      <c r="G30" s="1850">
        <f>[17]Output_RIN!Q32</f>
        <v>0</v>
      </c>
      <c r="H30" s="1850">
        <f>[17]Output_RIN!R32</f>
        <v>0</v>
      </c>
      <c r="I30" s="1850">
        <f>[17]Output_RIN!S32</f>
        <v>0</v>
      </c>
      <c r="J30" s="1850">
        <f>[17]Output_RIN!T32</f>
        <v>0</v>
      </c>
      <c r="K30" s="1851">
        <f>[17]Output_RIN!U32</f>
        <v>0</v>
      </c>
    </row>
    <row r="31" spans="1:11" outlineLevel="2" x14ac:dyDescent="0.45">
      <c r="B31" s="2549" t="s">
        <v>578</v>
      </c>
      <c r="C31" s="1688" t="s">
        <v>1581</v>
      </c>
      <c r="D31" s="1689"/>
      <c r="E31" s="1794">
        <f>[17]Output_RIN!O33</f>
        <v>0</v>
      </c>
      <c r="F31" s="1795">
        <f>[17]Output_RIN!P33</f>
        <v>0</v>
      </c>
      <c r="G31" s="1795">
        <f>[17]Output_RIN!Q33</f>
        <v>0</v>
      </c>
      <c r="H31" s="1795">
        <f>[17]Output_RIN!R33</f>
        <v>0</v>
      </c>
      <c r="I31" s="1795">
        <f>[17]Output_RIN!S33</f>
        <v>0</v>
      </c>
      <c r="J31" s="1795">
        <f>[17]Output_RIN!T33</f>
        <v>0</v>
      </c>
      <c r="K31" s="1853">
        <f>[17]Output_RIN!U33</f>
        <v>0</v>
      </c>
    </row>
    <row r="32" spans="1:11" outlineLevel="2" x14ac:dyDescent="0.45">
      <c r="B32" s="2550"/>
      <c r="C32" s="1682" t="s">
        <v>1582</v>
      </c>
      <c r="D32" s="1683"/>
      <c r="E32" s="1762">
        <f>[17]Output_RIN!O34</f>
        <v>0</v>
      </c>
      <c r="F32" s="1734">
        <f>[17]Output_RIN!P34</f>
        <v>0</v>
      </c>
      <c r="G32" s="1734">
        <f>[17]Output_RIN!Q34</f>
        <v>0</v>
      </c>
      <c r="H32" s="1734">
        <f>[17]Output_RIN!R34</f>
        <v>0</v>
      </c>
      <c r="I32" s="1734">
        <f>[17]Output_RIN!S34</f>
        <v>0</v>
      </c>
      <c r="J32" s="1734">
        <f>[17]Output_RIN!T34</f>
        <v>0</v>
      </c>
      <c r="K32" s="1735">
        <f>[17]Output_RIN!U34</f>
        <v>0</v>
      </c>
    </row>
    <row r="33" spans="1:11" ht="18" customHeight="1" outlineLevel="2" x14ac:dyDescent="0.45">
      <c r="B33" s="2550"/>
      <c r="C33" s="1682" t="s">
        <v>1583</v>
      </c>
      <c r="D33" s="1683"/>
      <c r="E33" s="1762">
        <f>[17]Output_RIN!O35</f>
        <v>0</v>
      </c>
      <c r="F33" s="1734">
        <f>[17]Output_RIN!P35</f>
        <v>0</v>
      </c>
      <c r="G33" s="1734">
        <f>[17]Output_RIN!Q35</f>
        <v>0</v>
      </c>
      <c r="H33" s="1734">
        <f>[17]Output_RIN!R35</f>
        <v>0</v>
      </c>
      <c r="I33" s="1734">
        <f>[17]Output_RIN!S35</f>
        <v>0</v>
      </c>
      <c r="J33" s="1734">
        <f>[17]Output_RIN!T35</f>
        <v>0</v>
      </c>
      <c r="K33" s="1735">
        <f>[17]Output_RIN!U35</f>
        <v>0</v>
      </c>
    </row>
    <row r="34" spans="1:11" ht="14.1" outlineLevel="2" thickBot="1" x14ac:dyDescent="0.5">
      <c r="B34" s="2558"/>
      <c r="C34" s="1690" t="s">
        <v>1584</v>
      </c>
      <c r="D34" s="1691"/>
      <c r="E34" s="1815">
        <f>[17]Output_RIN!O36</f>
        <v>0</v>
      </c>
      <c r="F34" s="1816">
        <f>[17]Output_RIN!P36</f>
        <v>0</v>
      </c>
      <c r="G34" s="1816">
        <f>[17]Output_RIN!Q36</f>
        <v>0</v>
      </c>
      <c r="H34" s="1816">
        <f>[17]Output_RIN!R36</f>
        <v>0</v>
      </c>
      <c r="I34" s="1816">
        <f>[17]Output_RIN!S36</f>
        <v>0</v>
      </c>
      <c r="J34" s="1816">
        <f>[17]Output_RIN!T36</f>
        <v>0</v>
      </c>
      <c r="K34" s="1817">
        <f>[17]Output_RIN!U36</f>
        <v>0</v>
      </c>
    </row>
    <row r="35" spans="1:11" ht="12.3" x14ac:dyDescent="0.35">
      <c r="A35" s="70">
        <f>IF(SUM($C35:$Y35)&gt;0,1,0)</f>
        <v>0</v>
      </c>
      <c r="B35" s="15" t="s">
        <v>139</v>
      </c>
      <c r="C35" s="70"/>
      <c r="D35" s="70"/>
      <c r="E35" s="70">
        <f>IF(OR(ISERROR(SUM(E11:E34)),ROUND(SUM(E11:E34)-SUM([17]Output_RIN!O13:O36),4)&lt;&gt;0),1,0)</f>
        <v>0</v>
      </c>
      <c r="F35" s="70">
        <f>IF(OR(ISERROR(SUM(F11:F34)),ROUND(SUM(F11:F34)-SUM([17]Output_RIN!P13:P36),4)&lt;&gt;0),1,0)</f>
        <v>0</v>
      </c>
      <c r="G35" s="70">
        <f>IF(OR(ISERROR(SUM(G11:G34)),ROUND(SUM(G11:G34)-SUM([17]Output_RIN!Q13:Q36),4)&lt;&gt;0),1,0)</f>
        <v>0</v>
      </c>
      <c r="H35" s="70">
        <f>IF(OR(ISERROR(SUM(H11:H34)),ROUND(SUM(H11:H34)-SUM([17]Output_RIN!R13:R36),4)&lt;&gt;0),1,0)</f>
        <v>0</v>
      </c>
      <c r="I35" s="70">
        <f>IF(OR(ISERROR(SUM(I11:I34)),ROUND(SUM(I11:I34)-SUM([17]Output_RIN!S13:S36),4)&lt;&gt;0),1,0)</f>
        <v>0</v>
      </c>
      <c r="J35" s="70">
        <f>IF(OR(ISERROR(SUM(J11:J34)),ROUND(SUM(J11:J34)-SUM([17]Output_RIN!T13:T36),4)&lt;&gt;0),1,0)</f>
        <v>0</v>
      </c>
      <c r="K35" s="70">
        <f>IF(OR(ISERROR(SUM(K11:K34)),ROUND(SUM(K11:K34)-SUM([17]Output_RIN!U13:U36),4)&lt;&gt;0),1,0)</f>
        <v>0</v>
      </c>
    </row>
    <row r="36" spans="1:11" x14ac:dyDescent="0.45">
      <c r="C36" s="1150"/>
      <c r="D36" s="1150"/>
      <c r="E36" s="1150"/>
      <c r="F36" s="1150"/>
      <c r="G36" s="1150"/>
      <c r="H36" s="1150"/>
      <c r="I36" s="1150"/>
      <c r="J36" s="1150"/>
      <c r="K36" s="1150"/>
    </row>
    <row r="37" spans="1:11" ht="18.600000000000001" thickBot="1" x14ac:dyDescent="0.5">
      <c r="B37" s="1674" t="s">
        <v>253</v>
      </c>
      <c r="C37" s="1674"/>
      <c r="D37" s="1674"/>
      <c r="E37" s="1674"/>
      <c r="F37" s="1674"/>
      <c r="G37" s="1674"/>
      <c r="H37" s="1674"/>
      <c r="I37" s="1674"/>
      <c r="J37" s="1674"/>
      <c r="K37" s="1674"/>
    </row>
    <row r="38" spans="1:11" ht="15.9" outlineLevel="1" thickBot="1" x14ac:dyDescent="0.5">
      <c r="B38" s="1356" t="s">
        <v>692</v>
      </c>
      <c r="C38" s="1692"/>
      <c r="D38" s="1692"/>
      <c r="E38" s="1692"/>
      <c r="F38" s="1692"/>
      <c r="G38" s="1692"/>
      <c r="H38" s="1692"/>
      <c r="I38" s="1692"/>
      <c r="J38" s="1692"/>
      <c r="K38" s="1693"/>
    </row>
    <row r="39" spans="1:11" ht="35.25" customHeight="1" outlineLevel="2" thickBot="1" x14ac:dyDescent="0.55000000000000004">
      <c r="B39" s="1694"/>
      <c r="C39" s="1694"/>
      <c r="D39" s="1370"/>
      <c r="E39" s="2559" t="s">
        <v>1588</v>
      </c>
      <c r="F39" s="2560"/>
      <c r="G39" s="2560"/>
      <c r="H39" s="2560"/>
      <c r="I39" s="2560"/>
      <c r="J39" s="2560"/>
      <c r="K39" s="2561"/>
    </row>
    <row r="40" spans="1:11" ht="14.7" outlineLevel="2" thickBot="1" x14ac:dyDescent="0.5">
      <c r="B40" s="1675" t="s">
        <v>986</v>
      </c>
      <c r="C40" s="2562" t="s">
        <v>1587</v>
      </c>
      <c r="D40" s="2563"/>
      <c r="E40" s="1695" t="s">
        <v>734</v>
      </c>
      <c r="F40" s="1696" t="s">
        <v>735</v>
      </c>
      <c r="G40" s="1697" t="s">
        <v>736</v>
      </c>
      <c r="H40" s="1697" t="s">
        <v>737</v>
      </c>
      <c r="I40" s="1697" t="s">
        <v>738</v>
      </c>
      <c r="J40" s="1697" t="s">
        <v>739</v>
      </c>
      <c r="K40" s="1698" t="s">
        <v>740</v>
      </c>
    </row>
    <row r="41" spans="1:11" outlineLevel="2" x14ac:dyDescent="0.45">
      <c r="B41" s="2564" t="s">
        <v>575</v>
      </c>
      <c r="C41" s="1699"/>
      <c r="D41" s="1713" t="s">
        <v>1580</v>
      </c>
      <c r="E41" s="2091" t="s">
        <v>1810</v>
      </c>
      <c r="F41" s="2092" t="s">
        <v>1810</v>
      </c>
      <c r="G41" s="2092" t="s">
        <v>1810</v>
      </c>
      <c r="H41" s="2092" t="s">
        <v>1810</v>
      </c>
      <c r="I41" s="2092" t="s">
        <v>1810</v>
      </c>
      <c r="J41" s="2092" t="s">
        <v>1810</v>
      </c>
      <c r="K41" s="2093" t="s">
        <v>1810</v>
      </c>
    </row>
    <row r="42" spans="1:11" outlineLevel="2" x14ac:dyDescent="0.45">
      <c r="B42" s="2557"/>
      <c r="C42" s="1699"/>
      <c r="D42" s="1713" t="s">
        <v>1585</v>
      </c>
      <c r="E42" s="2094" t="s">
        <v>1810</v>
      </c>
      <c r="F42" s="2095" t="s">
        <v>1810</v>
      </c>
      <c r="G42" s="2095" t="s">
        <v>1810</v>
      </c>
      <c r="H42" s="2095" t="s">
        <v>1810</v>
      </c>
      <c r="I42" s="2095" t="s">
        <v>1810</v>
      </c>
      <c r="J42" s="2095" t="s">
        <v>1810</v>
      </c>
      <c r="K42" s="2096" t="s">
        <v>1810</v>
      </c>
    </row>
    <row r="43" spans="1:11" outlineLevel="2" x14ac:dyDescent="0.45">
      <c r="B43" s="2557"/>
      <c r="C43" s="1699"/>
      <c r="D43" s="1713" t="s">
        <v>1586</v>
      </c>
      <c r="E43" s="2094" t="s">
        <v>1810</v>
      </c>
      <c r="F43" s="2095" t="s">
        <v>1810</v>
      </c>
      <c r="G43" s="2095" t="s">
        <v>1810</v>
      </c>
      <c r="H43" s="2095" t="s">
        <v>1810</v>
      </c>
      <c r="I43" s="2095" t="s">
        <v>1810</v>
      </c>
      <c r="J43" s="2095" t="s">
        <v>1810</v>
      </c>
      <c r="K43" s="2096" t="s">
        <v>1810</v>
      </c>
    </row>
    <row r="44" spans="1:11" outlineLevel="2" x14ac:dyDescent="0.45">
      <c r="B44" s="2557"/>
      <c r="C44" s="1699"/>
      <c r="D44" s="1713" t="s">
        <v>576</v>
      </c>
      <c r="E44" s="2094" t="s">
        <v>1810</v>
      </c>
      <c r="F44" s="2095" t="s">
        <v>1810</v>
      </c>
      <c r="G44" s="2095" t="s">
        <v>1810</v>
      </c>
      <c r="H44" s="2095" t="s">
        <v>1810</v>
      </c>
      <c r="I44" s="2095" t="s">
        <v>1810</v>
      </c>
      <c r="J44" s="2095" t="s">
        <v>1810</v>
      </c>
      <c r="K44" s="2096" t="s">
        <v>1810</v>
      </c>
    </row>
    <row r="45" spans="1:11" outlineLevel="2" x14ac:dyDescent="0.35">
      <c r="A45" s="1700"/>
      <c r="B45" s="2557"/>
      <c r="C45" s="1494"/>
      <c r="D45" s="1714" t="s">
        <v>577</v>
      </c>
      <c r="E45" s="2097" t="s">
        <v>1810</v>
      </c>
      <c r="F45" s="2098" t="s">
        <v>1810</v>
      </c>
      <c r="G45" s="2098" t="s">
        <v>1810</v>
      </c>
      <c r="H45" s="2098" t="s">
        <v>1810</v>
      </c>
      <c r="I45" s="2098" t="s">
        <v>1810</v>
      </c>
      <c r="J45" s="2098" t="s">
        <v>1810</v>
      </c>
      <c r="K45" s="2099" t="s">
        <v>1810</v>
      </c>
    </row>
    <row r="46" spans="1:11" outlineLevel="2" x14ac:dyDescent="0.45">
      <c r="B46" s="2565"/>
      <c r="C46" s="1701"/>
      <c r="D46" s="1715" t="s">
        <v>578</v>
      </c>
      <c r="E46" s="2100" t="s">
        <v>1810</v>
      </c>
      <c r="F46" s="2101" t="s">
        <v>1810</v>
      </c>
      <c r="G46" s="2101" t="s">
        <v>1810</v>
      </c>
      <c r="H46" s="2101" t="s">
        <v>1810</v>
      </c>
      <c r="I46" s="2101" t="s">
        <v>1810</v>
      </c>
      <c r="J46" s="2101" t="s">
        <v>1810</v>
      </c>
      <c r="K46" s="2102" t="s">
        <v>1810</v>
      </c>
    </row>
    <row r="47" spans="1:11" outlineLevel="2" x14ac:dyDescent="0.45">
      <c r="B47" s="2556" t="s">
        <v>579</v>
      </c>
      <c r="C47" s="1699"/>
      <c r="D47" s="1713" t="s">
        <v>1580</v>
      </c>
      <c r="E47" s="2103" t="s">
        <v>1810</v>
      </c>
      <c r="F47" s="2104" t="s">
        <v>1810</v>
      </c>
      <c r="G47" s="2104" t="s">
        <v>1810</v>
      </c>
      <c r="H47" s="2104" t="s">
        <v>1810</v>
      </c>
      <c r="I47" s="2104" t="s">
        <v>1810</v>
      </c>
      <c r="J47" s="2104" t="s">
        <v>1810</v>
      </c>
      <c r="K47" s="2105" t="s">
        <v>1810</v>
      </c>
    </row>
    <row r="48" spans="1:11" outlineLevel="2" x14ac:dyDescent="0.45">
      <c r="B48" s="2557"/>
      <c r="C48" s="1699"/>
      <c r="D48" s="1713" t="s">
        <v>1585</v>
      </c>
      <c r="E48" s="2094" t="s">
        <v>1810</v>
      </c>
      <c r="F48" s="2095" t="s">
        <v>1810</v>
      </c>
      <c r="G48" s="2095" t="s">
        <v>1810</v>
      </c>
      <c r="H48" s="2095" t="s">
        <v>1810</v>
      </c>
      <c r="I48" s="2095" t="s">
        <v>1810</v>
      </c>
      <c r="J48" s="2095" t="s">
        <v>1810</v>
      </c>
      <c r="K48" s="2096" t="s">
        <v>1810</v>
      </c>
    </row>
    <row r="49" spans="2:11" outlineLevel="2" x14ac:dyDescent="0.45">
      <c r="B49" s="2557"/>
      <c r="C49" s="1699"/>
      <c r="D49" s="1713" t="s">
        <v>1586</v>
      </c>
      <c r="E49" s="2094" t="s">
        <v>1810</v>
      </c>
      <c r="F49" s="2095" t="s">
        <v>1810</v>
      </c>
      <c r="G49" s="2095" t="s">
        <v>1810</v>
      </c>
      <c r="H49" s="2095" t="s">
        <v>1810</v>
      </c>
      <c r="I49" s="2095" t="s">
        <v>1810</v>
      </c>
      <c r="J49" s="2095" t="s">
        <v>1810</v>
      </c>
      <c r="K49" s="2096" t="s">
        <v>1810</v>
      </c>
    </row>
    <row r="50" spans="2:11" outlineLevel="2" x14ac:dyDescent="0.45">
      <c r="B50" s="2557"/>
      <c r="C50" s="1699"/>
      <c r="D50" s="1713" t="s">
        <v>576</v>
      </c>
      <c r="E50" s="2094" t="s">
        <v>1810</v>
      </c>
      <c r="F50" s="2095" t="s">
        <v>1810</v>
      </c>
      <c r="G50" s="2095" t="s">
        <v>1810</v>
      </c>
      <c r="H50" s="2095" t="s">
        <v>1810</v>
      </c>
      <c r="I50" s="2095" t="s">
        <v>1810</v>
      </c>
      <c r="J50" s="2095" t="s">
        <v>1810</v>
      </c>
      <c r="K50" s="2096" t="s">
        <v>1810</v>
      </c>
    </row>
    <row r="51" spans="2:11" outlineLevel="2" x14ac:dyDescent="0.45">
      <c r="B51" s="2557"/>
      <c r="C51" s="1494"/>
      <c r="D51" s="1714" t="s">
        <v>577</v>
      </c>
      <c r="E51" s="2097" t="s">
        <v>1810</v>
      </c>
      <c r="F51" s="2098" t="s">
        <v>1810</v>
      </c>
      <c r="G51" s="2098" t="s">
        <v>1810</v>
      </c>
      <c r="H51" s="2098" t="s">
        <v>1810</v>
      </c>
      <c r="I51" s="2098" t="s">
        <v>1810</v>
      </c>
      <c r="J51" s="2098" t="s">
        <v>1810</v>
      </c>
      <c r="K51" s="2099" t="s">
        <v>1810</v>
      </c>
    </row>
    <row r="52" spans="2:11" outlineLevel="2" x14ac:dyDescent="0.45">
      <c r="B52" s="2565"/>
      <c r="C52" s="1701"/>
      <c r="D52" s="1715" t="s">
        <v>578</v>
      </c>
      <c r="E52" s="2100" t="s">
        <v>1810</v>
      </c>
      <c r="F52" s="2101" t="s">
        <v>1810</v>
      </c>
      <c r="G52" s="2101" t="s">
        <v>1810</v>
      </c>
      <c r="H52" s="2101" t="s">
        <v>1810</v>
      </c>
      <c r="I52" s="2101" t="s">
        <v>1810</v>
      </c>
      <c r="J52" s="2101" t="s">
        <v>1810</v>
      </c>
      <c r="K52" s="2102" t="s">
        <v>1810</v>
      </c>
    </row>
    <row r="53" spans="2:11" outlineLevel="2" x14ac:dyDescent="0.45">
      <c r="B53" s="2556" t="s">
        <v>580</v>
      </c>
      <c r="C53" s="1702"/>
      <c r="D53" s="1713" t="s">
        <v>1580</v>
      </c>
      <c r="E53" s="2094" t="s">
        <v>1810</v>
      </c>
      <c r="F53" s="2095" t="s">
        <v>1810</v>
      </c>
      <c r="G53" s="2095" t="s">
        <v>1810</v>
      </c>
      <c r="H53" s="2095" t="s">
        <v>1810</v>
      </c>
      <c r="I53" s="2095" t="s">
        <v>1810</v>
      </c>
      <c r="J53" s="2095" t="s">
        <v>1810</v>
      </c>
      <c r="K53" s="2096" t="s">
        <v>1810</v>
      </c>
    </row>
    <row r="54" spans="2:11" outlineLevel="2" x14ac:dyDescent="0.45">
      <c r="B54" s="2557"/>
      <c r="C54" s="1699"/>
      <c r="D54" s="1713" t="s">
        <v>1585</v>
      </c>
      <c r="E54" s="2094" t="s">
        <v>1810</v>
      </c>
      <c r="F54" s="2095" t="s">
        <v>1810</v>
      </c>
      <c r="G54" s="2095" t="s">
        <v>1810</v>
      </c>
      <c r="H54" s="2095" t="s">
        <v>1810</v>
      </c>
      <c r="I54" s="2095" t="s">
        <v>1810</v>
      </c>
      <c r="J54" s="2095" t="s">
        <v>1810</v>
      </c>
      <c r="K54" s="2096" t="s">
        <v>1810</v>
      </c>
    </row>
    <row r="55" spans="2:11" outlineLevel="2" x14ac:dyDescent="0.45">
      <c r="B55" s="2557"/>
      <c r="C55" s="1699"/>
      <c r="D55" s="1713" t="s">
        <v>1586</v>
      </c>
      <c r="E55" s="2094" t="s">
        <v>1810</v>
      </c>
      <c r="F55" s="2095" t="s">
        <v>1810</v>
      </c>
      <c r="G55" s="2095" t="s">
        <v>1810</v>
      </c>
      <c r="H55" s="2095" t="s">
        <v>1810</v>
      </c>
      <c r="I55" s="2095" t="s">
        <v>1810</v>
      </c>
      <c r="J55" s="2095" t="s">
        <v>1810</v>
      </c>
      <c r="K55" s="2096" t="s">
        <v>1810</v>
      </c>
    </row>
    <row r="56" spans="2:11" outlineLevel="2" x14ac:dyDescent="0.45">
      <c r="B56" s="2557"/>
      <c r="C56" s="1699"/>
      <c r="D56" s="1713" t="s">
        <v>576</v>
      </c>
      <c r="E56" s="2094" t="s">
        <v>1810</v>
      </c>
      <c r="F56" s="2095" t="s">
        <v>1810</v>
      </c>
      <c r="G56" s="2095" t="s">
        <v>1810</v>
      </c>
      <c r="H56" s="2095" t="s">
        <v>1810</v>
      </c>
      <c r="I56" s="2095" t="s">
        <v>1810</v>
      </c>
      <c r="J56" s="2095" t="s">
        <v>1810</v>
      </c>
      <c r="K56" s="2096" t="s">
        <v>1810</v>
      </c>
    </row>
    <row r="57" spans="2:11" outlineLevel="2" x14ac:dyDescent="0.45">
      <c r="B57" s="2557"/>
      <c r="C57" s="1494"/>
      <c r="D57" s="1714" t="s">
        <v>577</v>
      </c>
      <c r="E57" s="2097" t="s">
        <v>1810</v>
      </c>
      <c r="F57" s="2098" t="s">
        <v>1810</v>
      </c>
      <c r="G57" s="2098" t="s">
        <v>1810</v>
      </c>
      <c r="H57" s="2098" t="s">
        <v>1810</v>
      </c>
      <c r="I57" s="2098" t="s">
        <v>1810</v>
      </c>
      <c r="J57" s="2098" t="s">
        <v>1810</v>
      </c>
      <c r="K57" s="2099" t="s">
        <v>1810</v>
      </c>
    </row>
    <row r="58" spans="2:11" outlineLevel="2" x14ac:dyDescent="0.45">
      <c r="B58" s="2565"/>
      <c r="C58" s="1701"/>
      <c r="D58" s="1715" t="s">
        <v>578</v>
      </c>
      <c r="E58" s="2100" t="s">
        <v>1810</v>
      </c>
      <c r="F58" s="2101" t="s">
        <v>1810</v>
      </c>
      <c r="G58" s="2101" t="s">
        <v>1810</v>
      </c>
      <c r="H58" s="2101" t="s">
        <v>1810</v>
      </c>
      <c r="I58" s="2101" t="s">
        <v>1810</v>
      </c>
      <c r="J58" s="2101" t="s">
        <v>1810</v>
      </c>
      <c r="K58" s="2102" t="s">
        <v>1810</v>
      </c>
    </row>
    <row r="59" spans="2:11" outlineLevel="2" x14ac:dyDescent="0.45">
      <c r="B59" s="2556" t="s">
        <v>581</v>
      </c>
      <c r="C59" s="1702"/>
      <c r="D59" s="1713" t="s">
        <v>1580</v>
      </c>
      <c r="E59" s="2103" t="s">
        <v>1810</v>
      </c>
      <c r="F59" s="2104" t="s">
        <v>1810</v>
      </c>
      <c r="G59" s="2104" t="s">
        <v>1810</v>
      </c>
      <c r="H59" s="2104" t="s">
        <v>1810</v>
      </c>
      <c r="I59" s="2104" t="s">
        <v>1810</v>
      </c>
      <c r="J59" s="2104" t="s">
        <v>1810</v>
      </c>
      <c r="K59" s="2105" t="s">
        <v>1810</v>
      </c>
    </row>
    <row r="60" spans="2:11" outlineLevel="2" x14ac:dyDescent="0.45">
      <c r="B60" s="2557"/>
      <c r="C60" s="1699"/>
      <c r="D60" s="1713" t="s">
        <v>1585</v>
      </c>
      <c r="E60" s="2094" t="s">
        <v>1810</v>
      </c>
      <c r="F60" s="2095" t="s">
        <v>1810</v>
      </c>
      <c r="G60" s="2095" t="s">
        <v>1810</v>
      </c>
      <c r="H60" s="2095" t="s">
        <v>1810</v>
      </c>
      <c r="I60" s="2095" t="s">
        <v>1810</v>
      </c>
      <c r="J60" s="2095" t="s">
        <v>1810</v>
      </c>
      <c r="K60" s="2096" t="s">
        <v>1810</v>
      </c>
    </row>
    <row r="61" spans="2:11" outlineLevel="2" x14ac:dyDescent="0.45">
      <c r="B61" s="2557"/>
      <c r="C61" s="1699"/>
      <c r="D61" s="1713" t="s">
        <v>1586</v>
      </c>
      <c r="E61" s="2094" t="s">
        <v>1810</v>
      </c>
      <c r="F61" s="2095" t="s">
        <v>1810</v>
      </c>
      <c r="G61" s="2095" t="s">
        <v>1810</v>
      </c>
      <c r="H61" s="2095" t="s">
        <v>1810</v>
      </c>
      <c r="I61" s="2095" t="s">
        <v>1810</v>
      </c>
      <c r="J61" s="2095" t="s">
        <v>1810</v>
      </c>
      <c r="K61" s="2096" t="s">
        <v>1810</v>
      </c>
    </row>
    <row r="62" spans="2:11" outlineLevel="2" x14ac:dyDescent="0.45">
      <c r="B62" s="2557"/>
      <c r="C62" s="1699"/>
      <c r="D62" s="1713" t="s">
        <v>576</v>
      </c>
      <c r="E62" s="2094" t="s">
        <v>1810</v>
      </c>
      <c r="F62" s="2095" t="s">
        <v>1810</v>
      </c>
      <c r="G62" s="2095" t="s">
        <v>1810</v>
      </c>
      <c r="H62" s="2095" t="s">
        <v>1810</v>
      </c>
      <c r="I62" s="2095" t="s">
        <v>1810</v>
      </c>
      <c r="J62" s="2095" t="s">
        <v>1810</v>
      </c>
      <c r="K62" s="2096" t="s">
        <v>1810</v>
      </c>
    </row>
    <row r="63" spans="2:11" outlineLevel="2" x14ac:dyDescent="0.45">
      <c r="B63" s="2557"/>
      <c r="C63" s="1494"/>
      <c r="D63" s="1714" t="s">
        <v>577</v>
      </c>
      <c r="E63" s="2097" t="s">
        <v>1810</v>
      </c>
      <c r="F63" s="2098" t="s">
        <v>1810</v>
      </c>
      <c r="G63" s="2098" t="s">
        <v>1810</v>
      </c>
      <c r="H63" s="2098" t="s">
        <v>1810</v>
      </c>
      <c r="I63" s="2098" t="s">
        <v>1810</v>
      </c>
      <c r="J63" s="2098" t="s">
        <v>1810</v>
      </c>
      <c r="K63" s="2099" t="s">
        <v>1810</v>
      </c>
    </row>
    <row r="64" spans="2:11" outlineLevel="2" x14ac:dyDescent="0.45">
      <c r="B64" s="2565"/>
      <c r="C64" s="1701"/>
      <c r="D64" s="1715" t="s">
        <v>578</v>
      </c>
      <c r="E64" s="2100" t="s">
        <v>1810</v>
      </c>
      <c r="F64" s="2101" t="s">
        <v>1810</v>
      </c>
      <c r="G64" s="2101" t="s">
        <v>1810</v>
      </c>
      <c r="H64" s="2101" t="s">
        <v>1810</v>
      </c>
      <c r="I64" s="2101" t="s">
        <v>1810</v>
      </c>
      <c r="J64" s="2101" t="s">
        <v>1810</v>
      </c>
      <c r="K64" s="2102" t="s">
        <v>1810</v>
      </c>
    </row>
    <row r="65" spans="2:11" outlineLevel="2" x14ac:dyDescent="0.45">
      <c r="B65" s="2556" t="s">
        <v>582</v>
      </c>
      <c r="C65" s="1702"/>
      <c r="D65" s="1713" t="s">
        <v>1580</v>
      </c>
      <c r="E65" s="2094" t="s">
        <v>1810</v>
      </c>
      <c r="F65" s="2095" t="s">
        <v>1810</v>
      </c>
      <c r="G65" s="2095" t="s">
        <v>1810</v>
      </c>
      <c r="H65" s="2095" t="s">
        <v>1810</v>
      </c>
      <c r="I65" s="2095" t="s">
        <v>1810</v>
      </c>
      <c r="J65" s="2095" t="s">
        <v>1810</v>
      </c>
      <c r="K65" s="2096" t="s">
        <v>1810</v>
      </c>
    </row>
    <row r="66" spans="2:11" outlineLevel="2" x14ac:dyDescent="0.45">
      <c r="B66" s="2557"/>
      <c r="C66" s="1699"/>
      <c r="D66" s="1713" t="s">
        <v>1585</v>
      </c>
      <c r="E66" s="2094" t="s">
        <v>1810</v>
      </c>
      <c r="F66" s="2095" t="s">
        <v>1810</v>
      </c>
      <c r="G66" s="2095" t="s">
        <v>1810</v>
      </c>
      <c r="H66" s="2095" t="s">
        <v>1810</v>
      </c>
      <c r="I66" s="2095" t="s">
        <v>1810</v>
      </c>
      <c r="J66" s="2095" t="s">
        <v>1810</v>
      </c>
      <c r="K66" s="2096" t="s">
        <v>1810</v>
      </c>
    </row>
    <row r="67" spans="2:11" outlineLevel="2" x14ac:dyDescent="0.45">
      <c r="B67" s="2557"/>
      <c r="C67" s="1699"/>
      <c r="D67" s="1713" t="s">
        <v>1586</v>
      </c>
      <c r="E67" s="2094" t="s">
        <v>1810</v>
      </c>
      <c r="F67" s="2095" t="s">
        <v>1810</v>
      </c>
      <c r="G67" s="2095" t="s">
        <v>1810</v>
      </c>
      <c r="H67" s="2095" t="s">
        <v>1810</v>
      </c>
      <c r="I67" s="2095" t="s">
        <v>1810</v>
      </c>
      <c r="J67" s="2095" t="s">
        <v>1810</v>
      </c>
      <c r="K67" s="2096" t="s">
        <v>1810</v>
      </c>
    </row>
    <row r="68" spans="2:11" outlineLevel="2" x14ac:dyDescent="0.45">
      <c r="B68" s="2557"/>
      <c r="C68" s="1699"/>
      <c r="D68" s="1713" t="s">
        <v>576</v>
      </c>
      <c r="E68" s="2094" t="s">
        <v>1810</v>
      </c>
      <c r="F68" s="2095" t="s">
        <v>1810</v>
      </c>
      <c r="G68" s="2095" t="s">
        <v>1810</v>
      </c>
      <c r="H68" s="2095" t="s">
        <v>1810</v>
      </c>
      <c r="I68" s="2095" t="s">
        <v>1810</v>
      </c>
      <c r="J68" s="2095" t="s">
        <v>1810</v>
      </c>
      <c r="K68" s="2096" t="s">
        <v>1810</v>
      </c>
    </row>
    <row r="69" spans="2:11" outlineLevel="2" x14ac:dyDescent="0.45">
      <c r="B69" s="2557"/>
      <c r="C69" s="1494"/>
      <c r="D69" s="1714" t="s">
        <v>577</v>
      </c>
      <c r="E69" s="2097" t="s">
        <v>1810</v>
      </c>
      <c r="F69" s="2098" t="s">
        <v>1810</v>
      </c>
      <c r="G69" s="2098" t="s">
        <v>1810</v>
      </c>
      <c r="H69" s="2098" t="s">
        <v>1810</v>
      </c>
      <c r="I69" s="2098" t="s">
        <v>1810</v>
      </c>
      <c r="J69" s="2098" t="s">
        <v>1810</v>
      </c>
      <c r="K69" s="2099" t="s">
        <v>1810</v>
      </c>
    </row>
    <row r="70" spans="2:11" outlineLevel="2" x14ac:dyDescent="0.45">
      <c r="B70" s="2565"/>
      <c r="C70" s="1701"/>
      <c r="D70" s="1715" t="s">
        <v>578</v>
      </c>
      <c r="E70" s="2100" t="s">
        <v>1810</v>
      </c>
      <c r="F70" s="2101" t="s">
        <v>1810</v>
      </c>
      <c r="G70" s="2101" t="s">
        <v>1810</v>
      </c>
      <c r="H70" s="2101" t="s">
        <v>1810</v>
      </c>
      <c r="I70" s="2101" t="s">
        <v>1810</v>
      </c>
      <c r="J70" s="2101" t="s">
        <v>1810</v>
      </c>
      <c r="K70" s="2102" t="s">
        <v>1810</v>
      </c>
    </row>
    <row r="71" spans="2:11" outlineLevel="2" x14ac:dyDescent="0.45">
      <c r="B71" s="2556" t="s">
        <v>583</v>
      </c>
      <c r="C71" s="1702"/>
      <c r="D71" s="1713" t="s">
        <v>1580</v>
      </c>
      <c r="E71" s="2103" t="s">
        <v>1810</v>
      </c>
      <c r="F71" s="2104" t="s">
        <v>1810</v>
      </c>
      <c r="G71" s="2104" t="s">
        <v>1810</v>
      </c>
      <c r="H71" s="2104" t="s">
        <v>1810</v>
      </c>
      <c r="I71" s="2104" t="s">
        <v>1810</v>
      </c>
      <c r="J71" s="2104" t="s">
        <v>1810</v>
      </c>
      <c r="K71" s="2105" t="s">
        <v>1810</v>
      </c>
    </row>
    <row r="72" spans="2:11" outlineLevel="2" x14ac:dyDescent="0.45">
      <c r="B72" s="2557"/>
      <c r="C72" s="1699"/>
      <c r="D72" s="1713" t="s">
        <v>1585</v>
      </c>
      <c r="E72" s="2094" t="s">
        <v>1810</v>
      </c>
      <c r="F72" s="2095" t="s">
        <v>1810</v>
      </c>
      <c r="G72" s="2095" t="s">
        <v>1810</v>
      </c>
      <c r="H72" s="2095" t="s">
        <v>1810</v>
      </c>
      <c r="I72" s="2095" t="s">
        <v>1810</v>
      </c>
      <c r="J72" s="2095" t="s">
        <v>1810</v>
      </c>
      <c r="K72" s="2096" t="s">
        <v>1810</v>
      </c>
    </row>
    <row r="73" spans="2:11" outlineLevel="2" x14ac:dyDescent="0.45">
      <c r="B73" s="2557"/>
      <c r="C73" s="1699"/>
      <c r="D73" s="1713" t="s">
        <v>1586</v>
      </c>
      <c r="E73" s="2094" t="s">
        <v>1810</v>
      </c>
      <c r="F73" s="2095" t="s">
        <v>1810</v>
      </c>
      <c r="G73" s="2095" t="s">
        <v>1810</v>
      </c>
      <c r="H73" s="2095" t="s">
        <v>1810</v>
      </c>
      <c r="I73" s="2095" t="s">
        <v>1810</v>
      </c>
      <c r="J73" s="2095" t="s">
        <v>1810</v>
      </c>
      <c r="K73" s="2096" t="s">
        <v>1810</v>
      </c>
    </row>
    <row r="74" spans="2:11" outlineLevel="2" x14ac:dyDescent="0.45">
      <c r="B74" s="2557"/>
      <c r="C74" s="1699"/>
      <c r="D74" s="1713" t="s">
        <v>576</v>
      </c>
      <c r="E74" s="2094" t="s">
        <v>1810</v>
      </c>
      <c r="F74" s="2095" t="s">
        <v>1810</v>
      </c>
      <c r="G74" s="2095" t="s">
        <v>1810</v>
      </c>
      <c r="H74" s="2095" t="s">
        <v>1810</v>
      </c>
      <c r="I74" s="2095" t="s">
        <v>1810</v>
      </c>
      <c r="J74" s="2095" t="s">
        <v>1810</v>
      </c>
      <c r="K74" s="2096" t="s">
        <v>1810</v>
      </c>
    </row>
    <row r="75" spans="2:11" outlineLevel="2" x14ac:dyDescent="0.45">
      <c r="B75" s="2557"/>
      <c r="C75" s="1494"/>
      <c r="D75" s="1714" t="s">
        <v>577</v>
      </c>
      <c r="E75" s="2097" t="s">
        <v>1810</v>
      </c>
      <c r="F75" s="2098" t="s">
        <v>1810</v>
      </c>
      <c r="G75" s="2098" t="s">
        <v>1810</v>
      </c>
      <c r="H75" s="2098" t="s">
        <v>1810</v>
      </c>
      <c r="I75" s="2098" t="s">
        <v>1810</v>
      </c>
      <c r="J75" s="2098" t="s">
        <v>1810</v>
      </c>
      <c r="K75" s="2099" t="s">
        <v>1810</v>
      </c>
    </row>
    <row r="76" spans="2:11" outlineLevel="2" x14ac:dyDescent="0.45">
      <c r="B76" s="2565"/>
      <c r="C76" s="1701"/>
      <c r="D76" s="1715" t="s">
        <v>578</v>
      </c>
      <c r="E76" s="2100" t="s">
        <v>1810</v>
      </c>
      <c r="F76" s="2101" t="s">
        <v>1810</v>
      </c>
      <c r="G76" s="2101" t="s">
        <v>1810</v>
      </c>
      <c r="H76" s="2101" t="s">
        <v>1810</v>
      </c>
      <c r="I76" s="2101" t="s">
        <v>1810</v>
      </c>
      <c r="J76" s="2101" t="s">
        <v>1810</v>
      </c>
      <c r="K76" s="2102" t="s">
        <v>1810</v>
      </c>
    </row>
    <row r="77" spans="2:11" ht="14.4" outlineLevel="2" x14ac:dyDescent="0.55000000000000004">
      <c r="B77" s="2556" t="s">
        <v>584</v>
      </c>
      <c r="C77" s="1702"/>
      <c r="D77" s="1713" t="s">
        <v>1580</v>
      </c>
      <c r="E77" s="2106" t="s">
        <v>1810</v>
      </c>
      <c r="F77" s="2107" t="s">
        <v>1810</v>
      </c>
      <c r="G77" s="2108" t="s">
        <v>1810</v>
      </c>
      <c r="H77" s="2108" t="s">
        <v>1810</v>
      </c>
      <c r="I77" s="2108" t="s">
        <v>1810</v>
      </c>
      <c r="J77" s="2108" t="s">
        <v>1810</v>
      </c>
      <c r="K77" s="2109" t="s">
        <v>1810</v>
      </c>
    </row>
    <row r="78" spans="2:11" ht="14.4" outlineLevel="2" x14ac:dyDescent="0.55000000000000004">
      <c r="B78" s="2557"/>
      <c r="C78" s="1699"/>
      <c r="D78" s="1713" t="s">
        <v>1585</v>
      </c>
      <c r="E78" s="2106" t="s">
        <v>1810</v>
      </c>
      <c r="F78" s="2107" t="s">
        <v>1810</v>
      </c>
      <c r="G78" s="2108" t="s">
        <v>1810</v>
      </c>
      <c r="H78" s="2108" t="s">
        <v>1810</v>
      </c>
      <c r="I78" s="2108" t="s">
        <v>1810</v>
      </c>
      <c r="J78" s="2108" t="s">
        <v>1810</v>
      </c>
      <c r="K78" s="2109" t="s">
        <v>1810</v>
      </c>
    </row>
    <row r="79" spans="2:11" ht="14.4" outlineLevel="2" x14ac:dyDescent="0.55000000000000004">
      <c r="B79" s="2557"/>
      <c r="C79" s="1699"/>
      <c r="D79" s="1713" t="s">
        <v>1586</v>
      </c>
      <c r="E79" s="2106" t="s">
        <v>1810</v>
      </c>
      <c r="F79" s="2107" t="s">
        <v>1810</v>
      </c>
      <c r="G79" s="2108" t="s">
        <v>1810</v>
      </c>
      <c r="H79" s="2108" t="s">
        <v>1810</v>
      </c>
      <c r="I79" s="2108" t="s">
        <v>1810</v>
      </c>
      <c r="J79" s="2108" t="s">
        <v>1810</v>
      </c>
      <c r="K79" s="2109" t="s">
        <v>1810</v>
      </c>
    </row>
    <row r="80" spans="2:11" outlineLevel="2" x14ac:dyDescent="0.45">
      <c r="B80" s="2557"/>
      <c r="C80" s="1699"/>
      <c r="D80" s="1713" t="s">
        <v>576</v>
      </c>
      <c r="E80" s="2094" t="s">
        <v>1810</v>
      </c>
      <c r="F80" s="2095" t="s">
        <v>1810</v>
      </c>
      <c r="G80" s="2095" t="s">
        <v>1810</v>
      </c>
      <c r="H80" s="2095" t="s">
        <v>1810</v>
      </c>
      <c r="I80" s="2095" t="s">
        <v>1810</v>
      </c>
      <c r="J80" s="2095" t="s">
        <v>1810</v>
      </c>
      <c r="K80" s="2096" t="s">
        <v>1810</v>
      </c>
    </row>
    <row r="81" spans="2:11" outlineLevel="2" x14ac:dyDescent="0.45">
      <c r="B81" s="2557"/>
      <c r="C81" s="1494"/>
      <c r="D81" s="1714" t="s">
        <v>577</v>
      </c>
      <c r="E81" s="2097" t="s">
        <v>1810</v>
      </c>
      <c r="F81" s="2098" t="s">
        <v>1810</v>
      </c>
      <c r="G81" s="2098" t="s">
        <v>1810</v>
      </c>
      <c r="H81" s="2098" t="s">
        <v>1810</v>
      </c>
      <c r="I81" s="2098" t="s">
        <v>1810</v>
      </c>
      <c r="J81" s="2098" t="s">
        <v>1810</v>
      </c>
      <c r="K81" s="2099" t="s">
        <v>1810</v>
      </c>
    </row>
    <row r="82" spans="2:11" outlineLevel="2" x14ac:dyDescent="0.45">
      <c r="B82" s="2565"/>
      <c r="C82" s="1701"/>
      <c r="D82" s="1715" t="s">
        <v>578</v>
      </c>
      <c r="E82" s="2100" t="s">
        <v>1810</v>
      </c>
      <c r="F82" s="2101" t="s">
        <v>1810</v>
      </c>
      <c r="G82" s="2101" t="s">
        <v>1810</v>
      </c>
      <c r="H82" s="2101" t="s">
        <v>1810</v>
      </c>
      <c r="I82" s="2101" t="s">
        <v>1810</v>
      </c>
      <c r="J82" s="2101" t="s">
        <v>1810</v>
      </c>
      <c r="K82" s="2102" t="s">
        <v>1810</v>
      </c>
    </row>
    <row r="83" spans="2:11" outlineLevel="2" x14ac:dyDescent="0.45">
      <c r="B83" s="2556" t="s">
        <v>585</v>
      </c>
      <c r="C83" s="1702"/>
      <c r="D83" s="1713" t="s">
        <v>1580</v>
      </c>
      <c r="E83" s="2103" t="s">
        <v>1810</v>
      </c>
      <c r="F83" s="2104" t="s">
        <v>1810</v>
      </c>
      <c r="G83" s="2104" t="s">
        <v>1810</v>
      </c>
      <c r="H83" s="2104" t="s">
        <v>1810</v>
      </c>
      <c r="I83" s="2104" t="s">
        <v>1810</v>
      </c>
      <c r="J83" s="2104" t="s">
        <v>1810</v>
      </c>
      <c r="K83" s="2105" t="s">
        <v>1810</v>
      </c>
    </row>
    <row r="84" spans="2:11" outlineLevel="2" x14ac:dyDescent="0.45">
      <c r="B84" s="2557"/>
      <c r="C84" s="1699"/>
      <c r="D84" s="1713" t="s">
        <v>1585</v>
      </c>
      <c r="E84" s="2094" t="s">
        <v>1810</v>
      </c>
      <c r="F84" s="2095" t="s">
        <v>1810</v>
      </c>
      <c r="G84" s="2095" t="s">
        <v>1810</v>
      </c>
      <c r="H84" s="2095" t="s">
        <v>1810</v>
      </c>
      <c r="I84" s="2095" t="s">
        <v>1810</v>
      </c>
      <c r="J84" s="2095" t="s">
        <v>1810</v>
      </c>
      <c r="K84" s="2096" t="s">
        <v>1810</v>
      </c>
    </row>
    <row r="85" spans="2:11" outlineLevel="2" x14ac:dyDescent="0.45">
      <c r="B85" s="2557"/>
      <c r="C85" s="1699"/>
      <c r="D85" s="1713" t="s">
        <v>1586</v>
      </c>
      <c r="E85" s="2094" t="s">
        <v>1810</v>
      </c>
      <c r="F85" s="2095" t="s">
        <v>1810</v>
      </c>
      <c r="G85" s="2095" t="s">
        <v>1810</v>
      </c>
      <c r="H85" s="2095" t="s">
        <v>1810</v>
      </c>
      <c r="I85" s="2095" t="s">
        <v>1810</v>
      </c>
      <c r="J85" s="2095" t="s">
        <v>1810</v>
      </c>
      <c r="K85" s="2096" t="s">
        <v>1810</v>
      </c>
    </row>
    <row r="86" spans="2:11" outlineLevel="2" x14ac:dyDescent="0.45">
      <c r="B86" s="2557"/>
      <c r="C86" s="1699"/>
      <c r="D86" s="1713" t="s">
        <v>576</v>
      </c>
      <c r="E86" s="2094" t="s">
        <v>1810</v>
      </c>
      <c r="F86" s="2095" t="s">
        <v>1810</v>
      </c>
      <c r="G86" s="2095" t="s">
        <v>1810</v>
      </c>
      <c r="H86" s="2095" t="s">
        <v>1810</v>
      </c>
      <c r="I86" s="2095" t="s">
        <v>1810</v>
      </c>
      <c r="J86" s="2095" t="s">
        <v>1810</v>
      </c>
      <c r="K86" s="2096" t="s">
        <v>1810</v>
      </c>
    </row>
    <row r="87" spans="2:11" outlineLevel="2" x14ac:dyDescent="0.45">
      <c r="B87" s="2557"/>
      <c r="C87" s="1494"/>
      <c r="D87" s="1714" t="s">
        <v>577</v>
      </c>
      <c r="E87" s="2097" t="s">
        <v>1810</v>
      </c>
      <c r="F87" s="2098" t="s">
        <v>1810</v>
      </c>
      <c r="G87" s="2098" t="s">
        <v>1810</v>
      </c>
      <c r="H87" s="2098" t="s">
        <v>1810</v>
      </c>
      <c r="I87" s="2098" t="s">
        <v>1810</v>
      </c>
      <c r="J87" s="2098" t="s">
        <v>1810</v>
      </c>
      <c r="K87" s="2099" t="s">
        <v>1810</v>
      </c>
    </row>
    <row r="88" spans="2:11" outlineLevel="2" x14ac:dyDescent="0.45">
      <c r="B88" s="2565"/>
      <c r="C88" s="1701"/>
      <c r="D88" s="1715" t="s">
        <v>578</v>
      </c>
      <c r="E88" s="2100" t="s">
        <v>1810</v>
      </c>
      <c r="F88" s="2101" t="s">
        <v>1810</v>
      </c>
      <c r="G88" s="2101" t="s">
        <v>1810</v>
      </c>
      <c r="H88" s="2101" t="s">
        <v>1810</v>
      </c>
      <c r="I88" s="2101" t="s">
        <v>1810</v>
      </c>
      <c r="J88" s="2101" t="s">
        <v>1810</v>
      </c>
      <c r="K88" s="2102" t="s">
        <v>1810</v>
      </c>
    </row>
    <row r="89" spans="2:11" ht="14.4" outlineLevel="2" x14ac:dyDescent="0.45">
      <c r="B89" s="1703" t="s">
        <v>586</v>
      </c>
      <c r="C89" s="1704"/>
      <c r="D89" s="1716" t="s">
        <v>576</v>
      </c>
      <c r="E89" s="2097" t="s">
        <v>1810</v>
      </c>
      <c r="F89" s="2098" t="s">
        <v>1810</v>
      </c>
      <c r="G89" s="2098" t="s">
        <v>1810</v>
      </c>
      <c r="H89" s="2098" t="s">
        <v>1810</v>
      </c>
      <c r="I89" s="2098" t="s">
        <v>1810</v>
      </c>
      <c r="J89" s="2098" t="s">
        <v>1810</v>
      </c>
      <c r="K89" s="2099" t="s">
        <v>1810</v>
      </c>
    </row>
    <row r="90" spans="2:11" ht="14.4" outlineLevel="2" x14ac:dyDescent="0.45">
      <c r="B90" s="1705" t="s">
        <v>587</v>
      </c>
      <c r="C90" s="1706"/>
      <c r="D90" s="1715" t="s">
        <v>576</v>
      </c>
      <c r="E90" s="2100" t="s">
        <v>1810</v>
      </c>
      <c r="F90" s="2101" t="s">
        <v>1810</v>
      </c>
      <c r="G90" s="2101" t="s">
        <v>1810</v>
      </c>
      <c r="H90" s="2101" t="s">
        <v>1810</v>
      </c>
      <c r="I90" s="2101" t="s">
        <v>1810</v>
      </c>
      <c r="J90" s="2101" t="s">
        <v>1810</v>
      </c>
      <c r="K90" s="2102" t="s">
        <v>1810</v>
      </c>
    </row>
    <row r="91" spans="2:11" outlineLevel="2" x14ac:dyDescent="0.45">
      <c r="B91" s="2556" t="s">
        <v>588</v>
      </c>
      <c r="C91" s="1699"/>
      <c r="D91" s="1713" t="s">
        <v>1580</v>
      </c>
      <c r="E91" s="2103" t="s">
        <v>1810</v>
      </c>
      <c r="F91" s="2104" t="s">
        <v>1810</v>
      </c>
      <c r="G91" s="2104" t="s">
        <v>1810</v>
      </c>
      <c r="H91" s="2104" t="s">
        <v>1810</v>
      </c>
      <c r="I91" s="2104" t="s">
        <v>1810</v>
      </c>
      <c r="J91" s="2104" t="s">
        <v>1810</v>
      </c>
      <c r="K91" s="2110" t="s">
        <v>1810</v>
      </c>
    </row>
    <row r="92" spans="2:11" outlineLevel="2" x14ac:dyDescent="0.45">
      <c r="B92" s="2557"/>
      <c r="C92" s="1699"/>
      <c r="D92" s="1713" t="s">
        <v>1585</v>
      </c>
      <c r="E92" s="2094" t="s">
        <v>1810</v>
      </c>
      <c r="F92" s="2095" t="s">
        <v>1810</v>
      </c>
      <c r="G92" s="2095" t="s">
        <v>1810</v>
      </c>
      <c r="H92" s="2095" t="s">
        <v>1810</v>
      </c>
      <c r="I92" s="2095" t="s">
        <v>1810</v>
      </c>
      <c r="J92" s="2095" t="s">
        <v>1810</v>
      </c>
      <c r="K92" s="2111" t="s">
        <v>1810</v>
      </c>
    </row>
    <row r="93" spans="2:11" outlineLevel="2" x14ac:dyDescent="0.45">
      <c r="B93" s="2557"/>
      <c r="C93" s="1699"/>
      <c r="D93" s="1713" t="s">
        <v>1586</v>
      </c>
      <c r="E93" s="2094" t="s">
        <v>1810</v>
      </c>
      <c r="F93" s="2095" t="s">
        <v>1810</v>
      </c>
      <c r="G93" s="2095" t="s">
        <v>1810</v>
      </c>
      <c r="H93" s="2095" t="s">
        <v>1810</v>
      </c>
      <c r="I93" s="2095" t="s">
        <v>1810</v>
      </c>
      <c r="J93" s="2095" t="s">
        <v>1810</v>
      </c>
      <c r="K93" s="2111" t="s">
        <v>1810</v>
      </c>
    </row>
    <row r="94" spans="2:11" outlineLevel="2" x14ac:dyDescent="0.45">
      <c r="B94" s="2557"/>
      <c r="C94" s="1699"/>
      <c r="D94" s="1713" t="s">
        <v>576</v>
      </c>
      <c r="E94" s="2094" t="s">
        <v>1810</v>
      </c>
      <c r="F94" s="2095" t="s">
        <v>1810</v>
      </c>
      <c r="G94" s="2095" t="s">
        <v>1810</v>
      </c>
      <c r="H94" s="2095" t="s">
        <v>1810</v>
      </c>
      <c r="I94" s="2095" t="s">
        <v>1810</v>
      </c>
      <c r="J94" s="2095" t="s">
        <v>1810</v>
      </c>
      <c r="K94" s="2111" t="s">
        <v>1810</v>
      </c>
    </row>
    <row r="95" spans="2:11" outlineLevel="2" x14ac:dyDescent="0.45">
      <c r="B95" s="2557"/>
      <c r="C95" s="1494"/>
      <c r="D95" s="1714" t="s">
        <v>577</v>
      </c>
      <c r="E95" s="2097" t="s">
        <v>1810</v>
      </c>
      <c r="F95" s="2098" t="s">
        <v>1810</v>
      </c>
      <c r="G95" s="2098" t="s">
        <v>1810</v>
      </c>
      <c r="H95" s="2098" t="s">
        <v>1810</v>
      </c>
      <c r="I95" s="2098" t="s">
        <v>1810</v>
      </c>
      <c r="J95" s="2098" t="s">
        <v>1810</v>
      </c>
      <c r="K95" s="2112" t="s">
        <v>1810</v>
      </c>
    </row>
    <row r="96" spans="2:11" outlineLevel="2" x14ac:dyDescent="0.45">
      <c r="B96" s="2557"/>
      <c r="C96" s="1494"/>
      <c r="D96" s="1713" t="s">
        <v>578</v>
      </c>
      <c r="E96" s="2097" t="s">
        <v>1810</v>
      </c>
      <c r="F96" s="2098" t="s">
        <v>1810</v>
      </c>
      <c r="G96" s="2098" t="s">
        <v>1810</v>
      </c>
      <c r="H96" s="2098" t="s">
        <v>1810</v>
      </c>
      <c r="I96" s="2098" t="s">
        <v>1810</v>
      </c>
      <c r="J96" s="2098" t="s">
        <v>1810</v>
      </c>
      <c r="K96" s="2112" t="s">
        <v>1810</v>
      </c>
    </row>
    <row r="97" spans="1:11" ht="14.4" outlineLevel="2" x14ac:dyDescent="0.45">
      <c r="B97" s="1707"/>
      <c r="C97" s="1494"/>
      <c r="D97" s="1714" t="s">
        <v>589</v>
      </c>
      <c r="E97" s="2100" t="s">
        <v>1810</v>
      </c>
      <c r="F97" s="2101" t="s">
        <v>1810</v>
      </c>
      <c r="G97" s="2101" t="s">
        <v>1810</v>
      </c>
      <c r="H97" s="2101" t="s">
        <v>1810</v>
      </c>
      <c r="I97" s="2101" t="s">
        <v>1810</v>
      </c>
      <c r="J97" s="2101" t="s">
        <v>1810</v>
      </c>
      <c r="K97" s="2113" t="s">
        <v>1810</v>
      </c>
    </row>
    <row r="98" spans="1:11" ht="14.4" outlineLevel="2" x14ac:dyDescent="0.45">
      <c r="B98" s="1703" t="s">
        <v>590</v>
      </c>
      <c r="C98" s="1704"/>
      <c r="D98" s="1716" t="s">
        <v>576</v>
      </c>
      <c r="E98" s="2094" t="s">
        <v>1810</v>
      </c>
      <c r="F98" s="2095" t="s">
        <v>1810</v>
      </c>
      <c r="G98" s="2095" t="s">
        <v>1810</v>
      </c>
      <c r="H98" s="2095" t="s">
        <v>1810</v>
      </c>
      <c r="I98" s="2095" t="s">
        <v>1810</v>
      </c>
      <c r="J98" s="2095" t="s">
        <v>1810</v>
      </c>
      <c r="K98" s="2111" t="s">
        <v>1810</v>
      </c>
    </row>
    <row r="99" spans="1:11" ht="14.4" outlineLevel="2" x14ac:dyDescent="0.45">
      <c r="B99" s="1705" t="s">
        <v>591</v>
      </c>
      <c r="C99" s="1706"/>
      <c r="D99" s="1715" t="s">
        <v>576</v>
      </c>
      <c r="E99" s="2100" t="s">
        <v>1810</v>
      </c>
      <c r="F99" s="2101" t="s">
        <v>1810</v>
      </c>
      <c r="G99" s="2101" t="s">
        <v>1810</v>
      </c>
      <c r="H99" s="2101" t="s">
        <v>1810</v>
      </c>
      <c r="I99" s="2101" t="s">
        <v>1810</v>
      </c>
      <c r="J99" s="2101" t="s">
        <v>1810</v>
      </c>
      <c r="K99" s="2113" t="s">
        <v>1810</v>
      </c>
    </row>
    <row r="100" spans="1:11" ht="14.4" outlineLevel="2" x14ac:dyDescent="0.45">
      <c r="B100" s="1708" t="s">
        <v>592</v>
      </c>
      <c r="C100" s="1709"/>
      <c r="D100" s="1713" t="s">
        <v>576</v>
      </c>
      <c r="E100" s="2094" t="s">
        <v>1810</v>
      </c>
      <c r="F100" s="2095" t="s">
        <v>1810</v>
      </c>
      <c r="G100" s="2095" t="s">
        <v>1810</v>
      </c>
      <c r="H100" s="2095" t="s">
        <v>1810</v>
      </c>
      <c r="I100" s="2095" t="s">
        <v>1810</v>
      </c>
      <c r="J100" s="2095" t="s">
        <v>1810</v>
      </c>
      <c r="K100" s="2111" t="s">
        <v>1810</v>
      </c>
    </row>
    <row r="101" spans="1:11" ht="14.7" outlineLevel="2" thickBot="1" x14ac:dyDescent="0.5">
      <c r="B101" s="1710" t="s">
        <v>593</v>
      </c>
      <c r="C101" s="1711"/>
      <c r="D101" s="1717" t="s">
        <v>576</v>
      </c>
      <c r="E101" s="2114" t="s">
        <v>1810</v>
      </c>
      <c r="F101" s="2115" t="s">
        <v>1810</v>
      </c>
      <c r="G101" s="2115" t="s">
        <v>1810</v>
      </c>
      <c r="H101" s="2115" t="s">
        <v>1810</v>
      </c>
      <c r="I101" s="2115" t="s">
        <v>1810</v>
      </c>
      <c r="J101" s="2115" t="s">
        <v>1810</v>
      </c>
      <c r="K101" s="2116" t="s">
        <v>1810</v>
      </c>
    </row>
    <row r="102" spans="1:11" s="505" customFormat="1" ht="12.6" outlineLevel="1" thickBot="1" x14ac:dyDescent="0.4">
      <c r="A102" s="70">
        <f>IF(SUM($C102:$Y102)&gt;0,1,0)</f>
        <v>0</v>
      </c>
      <c r="B102" s="15" t="s">
        <v>139</v>
      </c>
      <c r="C102" s="70"/>
      <c r="D102" s="70"/>
      <c r="E102" s="70">
        <v>0</v>
      </c>
      <c r="F102" s="70">
        <v>0</v>
      </c>
      <c r="G102" s="70">
        <v>0</v>
      </c>
      <c r="H102" s="70">
        <v>0</v>
      </c>
      <c r="I102" s="70">
        <v>0</v>
      </c>
      <c r="J102" s="70">
        <v>0</v>
      </c>
      <c r="K102" s="70">
        <v>0</v>
      </c>
    </row>
    <row r="103" spans="1:11" ht="15.9" outlineLevel="1" thickBot="1" x14ac:dyDescent="0.5">
      <c r="B103" s="1356" t="s">
        <v>1344</v>
      </c>
      <c r="C103" s="1692"/>
      <c r="D103" s="1692"/>
      <c r="E103" s="1692"/>
      <c r="F103" s="1692"/>
      <c r="G103" s="1692"/>
      <c r="H103" s="1692"/>
      <c r="I103" s="1692"/>
      <c r="J103" s="1692"/>
      <c r="K103" s="1693"/>
    </row>
    <row r="104" spans="1:11" ht="19.5" customHeight="1" outlineLevel="2" x14ac:dyDescent="0.35">
      <c r="A104" s="505"/>
      <c r="B104" s="1292"/>
      <c r="C104" s="1292"/>
      <c r="D104" s="1370"/>
      <c r="E104" s="2566" t="s">
        <v>979</v>
      </c>
      <c r="F104" s="2567"/>
      <c r="G104" s="2567"/>
      <c r="H104" s="2567"/>
      <c r="I104" s="2567"/>
      <c r="J104" s="2567"/>
      <c r="K104" s="2568"/>
    </row>
    <row r="105" spans="1:11" ht="14.7" outlineLevel="2" thickBot="1" x14ac:dyDescent="0.45">
      <c r="A105" s="505"/>
      <c r="B105" s="1675" t="s">
        <v>986</v>
      </c>
      <c r="C105" s="2562" t="s">
        <v>1587</v>
      </c>
      <c r="D105" s="2563"/>
      <c r="E105" s="309" t="s">
        <v>734</v>
      </c>
      <c r="F105" s="310" t="s">
        <v>735</v>
      </c>
      <c r="G105" s="311" t="s">
        <v>736</v>
      </c>
      <c r="H105" s="311" t="s">
        <v>737</v>
      </c>
      <c r="I105" s="311" t="s">
        <v>738</v>
      </c>
      <c r="J105" s="311" t="s">
        <v>739</v>
      </c>
      <c r="K105" s="312" t="s">
        <v>740</v>
      </c>
    </row>
    <row r="106" spans="1:11" outlineLevel="2" x14ac:dyDescent="0.45">
      <c r="B106" s="2564" t="s">
        <v>575</v>
      </c>
      <c r="C106" s="1712"/>
      <c r="D106" s="1713" t="s">
        <v>1580</v>
      </c>
      <c r="E106" s="2117" t="s">
        <v>1810</v>
      </c>
      <c r="F106" s="2092" t="s">
        <v>1810</v>
      </c>
      <c r="G106" s="2092" t="s">
        <v>1810</v>
      </c>
      <c r="H106" s="2092" t="s">
        <v>1810</v>
      </c>
      <c r="I106" s="2092" t="s">
        <v>1810</v>
      </c>
      <c r="J106" s="2092" t="s">
        <v>1810</v>
      </c>
      <c r="K106" s="2118" t="s">
        <v>1810</v>
      </c>
    </row>
    <row r="107" spans="1:11" outlineLevel="2" x14ac:dyDescent="0.45">
      <c r="B107" s="2557"/>
      <c r="C107" s="1699"/>
      <c r="D107" s="1713" t="s">
        <v>1585</v>
      </c>
      <c r="E107" s="2119" t="s">
        <v>1810</v>
      </c>
      <c r="F107" s="2095" t="s">
        <v>1810</v>
      </c>
      <c r="G107" s="2095" t="s">
        <v>1810</v>
      </c>
      <c r="H107" s="2095" t="s">
        <v>1810</v>
      </c>
      <c r="I107" s="2095" t="s">
        <v>1810</v>
      </c>
      <c r="J107" s="2095" t="s">
        <v>1810</v>
      </c>
      <c r="K107" s="2111" t="s">
        <v>1810</v>
      </c>
    </row>
    <row r="108" spans="1:11" outlineLevel="2" x14ac:dyDescent="0.45">
      <c r="B108" s="2557"/>
      <c r="C108" s="1699"/>
      <c r="D108" s="1713" t="s">
        <v>1586</v>
      </c>
      <c r="E108" s="2119" t="s">
        <v>1810</v>
      </c>
      <c r="F108" s="2095" t="s">
        <v>1810</v>
      </c>
      <c r="G108" s="2095" t="s">
        <v>1810</v>
      </c>
      <c r="H108" s="2095" t="s">
        <v>1810</v>
      </c>
      <c r="I108" s="2095" t="s">
        <v>1810</v>
      </c>
      <c r="J108" s="2095" t="s">
        <v>1810</v>
      </c>
      <c r="K108" s="2111" t="s">
        <v>1810</v>
      </c>
    </row>
    <row r="109" spans="1:11" outlineLevel="2" x14ac:dyDescent="0.45">
      <c r="B109" s="2557"/>
      <c r="C109" s="1699"/>
      <c r="D109" s="1713" t="s">
        <v>576</v>
      </c>
      <c r="E109" s="2119" t="s">
        <v>1810</v>
      </c>
      <c r="F109" s="2095" t="s">
        <v>1810</v>
      </c>
      <c r="G109" s="2095" t="s">
        <v>1810</v>
      </c>
      <c r="H109" s="2095" t="s">
        <v>1810</v>
      </c>
      <c r="I109" s="2095" t="s">
        <v>1810</v>
      </c>
      <c r="J109" s="2095" t="s">
        <v>1810</v>
      </c>
      <c r="K109" s="2111" t="s">
        <v>1810</v>
      </c>
    </row>
    <row r="110" spans="1:11" outlineLevel="2" x14ac:dyDescent="0.45">
      <c r="B110" s="2557"/>
      <c r="C110" s="1494"/>
      <c r="D110" s="1714" t="s">
        <v>577</v>
      </c>
      <c r="E110" s="2120" t="s">
        <v>1810</v>
      </c>
      <c r="F110" s="2098" t="s">
        <v>1810</v>
      </c>
      <c r="G110" s="2098" t="s">
        <v>1810</v>
      </c>
      <c r="H110" s="2098" t="s">
        <v>1810</v>
      </c>
      <c r="I110" s="2098" t="s">
        <v>1810</v>
      </c>
      <c r="J110" s="2098" t="s">
        <v>1810</v>
      </c>
      <c r="K110" s="2112" t="s">
        <v>1810</v>
      </c>
    </row>
    <row r="111" spans="1:11" outlineLevel="2" x14ac:dyDescent="0.45">
      <c r="B111" s="2565"/>
      <c r="C111" s="1701"/>
      <c r="D111" s="1715" t="s">
        <v>578</v>
      </c>
      <c r="E111" s="2121" t="s">
        <v>1810</v>
      </c>
      <c r="F111" s="2101" t="s">
        <v>1810</v>
      </c>
      <c r="G111" s="2101" t="s">
        <v>1810</v>
      </c>
      <c r="H111" s="2101" t="s">
        <v>1810</v>
      </c>
      <c r="I111" s="2101" t="s">
        <v>1810</v>
      </c>
      <c r="J111" s="2101" t="s">
        <v>1810</v>
      </c>
      <c r="K111" s="2113" t="s">
        <v>1810</v>
      </c>
    </row>
    <row r="112" spans="1:11" outlineLevel="2" x14ac:dyDescent="0.45">
      <c r="B112" s="2556" t="s">
        <v>579</v>
      </c>
      <c r="C112" s="1702"/>
      <c r="D112" s="1713" t="s">
        <v>1580</v>
      </c>
      <c r="E112" s="2122" t="s">
        <v>1810</v>
      </c>
      <c r="F112" s="2104" t="s">
        <v>1810</v>
      </c>
      <c r="G112" s="2104" t="s">
        <v>1810</v>
      </c>
      <c r="H112" s="2104" t="s">
        <v>1810</v>
      </c>
      <c r="I112" s="2104" t="s">
        <v>1810</v>
      </c>
      <c r="J112" s="2104" t="s">
        <v>1810</v>
      </c>
      <c r="K112" s="2110" t="s">
        <v>1810</v>
      </c>
    </row>
    <row r="113" spans="2:11" outlineLevel="2" x14ac:dyDescent="0.45">
      <c r="B113" s="2557"/>
      <c r="C113" s="1699"/>
      <c r="D113" s="1713" t="s">
        <v>1585</v>
      </c>
      <c r="E113" s="2119" t="s">
        <v>1810</v>
      </c>
      <c r="F113" s="2095" t="s">
        <v>1810</v>
      </c>
      <c r="G113" s="2095" t="s">
        <v>1810</v>
      </c>
      <c r="H113" s="2095" t="s">
        <v>1810</v>
      </c>
      <c r="I113" s="2095" t="s">
        <v>1810</v>
      </c>
      <c r="J113" s="2095" t="s">
        <v>1810</v>
      </c>
      <c r="K113" s="2111" t="s">
        <v>1810</v>
      </c>
    </row>
    <row r="114" spans="2:11" outlineLevel="2" x14ac:dyDescent="0.45">
      <c r="B114" s="2557"/>
      <c r="C114" s="1699"/>
      <c r="D114" s="1713" t="s">
        <v>1586</v>
      </c>
      <c r="E114" s="2119" t="s">
        <v>1810</v>
      </c>
      <c r="F114" s="2095" t="s">
        <v>1810</v>
      </c>
      <c r="G114" s="2095" t="s">
        <v>1810</v>
      </c>
      <c r="H114" s="2095" t="s">
        <v>1810</v>
      </c>
      <c r="I114" s="2095" t="s">
        <v>1810</v>
      </c>
      <c r="J114" s="2095" t="s">
        <v>1810</v>
      </c>
      <c r="K114" s="2111" t="s">
        <v>1810</v>
      </c>
    </row>
    <row r="115" spans="2:11" outlineLevel="2" x14ac:dyDescent="0.45">
      <c r="B115" s="2557"/>
      <c r="C115" s="1699"/>
      <c r="D115" s="1713" t="s">
        <v>576</v>
      </c>
      <c r="E115" s="2119" t="s">
        <v>1810</v>
      </c>
      <c r="F115" s="2095" t="s">
        <v>1810</v>
      </c>
      <c r="G115" s="2095" t="s">
        <v>1810</v>
      </c>
      <c r="H115" s="2095" t="s">
        <v>1810</v>
      </c>
      <c r="I115" s="2095" t="s">
        <v>1810</v>
      </c>
      <c r="J115" s="2095" t="s">
        <v>1810</v>
      </c>
      <c r="K115" s="2111" t="s">
        <v>1810</v>
      </c>
    </row>
    <row r="116" spans="2:11" outlineLevel="2" x14ac:dyDescent="0.45">
      <c r="B116" s="2557"/>
      <c r="C116" s="1494"/>
      <c r="D116" s="1714" t="s">
        <v>577</v>
      </c>
      <c r="E116" s="2120" t="s">
        <v>1810</v>
      </c>
      <c r="F116" s="2098" t="s">
        <v>1810</v>
      </c>
      <c r="G116" s="2098" t="s">
        <v>1810</v>
      </c>
      <c r="H116" s="2098" t="s">
        <v>1810</v>
      </c>
      <c r="I116" s="2098" t="s">
        <v>1810</v>
      </c>
      <c r="J116" s="2098" t="s">
        <v>1810</v>
      </c>
      <c r="K116" s="2112" t="s">
        <v>1810</v>
      </c>
    </row>
    <row r="117" spans="2:11" outlineLevel="2" x14ac:dyDescent="0.45">
      <c r="B117" s="2565"/>
      <c r="C117" s="1701"/>
      <c r="D117" s="1715" t="s">
        <v>578</v>
      </c>
      <c r="E117" s="2121" t="s">
        <v>1810</v>
      </c>
      <c r="F117" s="2101" t="s">
        <v>1810</v>
      </c>
      <c r="G117" s="2101" t="s">
        <v>1810</v>
      </c>
      <c r="H117" s="2101" t="s">
        <v>1810</v>
      </c>
      <c r="I117" s="2101" t="s">
        <v>1810</v>
      </c>
      <c r="J117" s="2101" t="s">
        <v>1810</v>
      </c>
      <c r="K117" s="2113" t="s">
        <v>1810</v>
      </c>
    </row>
    <row r="118" spans="2:11" outlineLevel="2" x14ac:dyDescent="0.45">
      <c r="B118" s="2556" t="s">
        <v>580</v>
      </c>
      <c r="C118" s="1702"/>
      <c r="D118" s="1713" t="s">
        <v>1580</v>
      </c>
      <c r="E118" s="2119" t="s">
        <v>1810</v>
      </c>
      <c r="F118" s="2095" t="s">
        <v>1810</v>
      </c>
      <c r="G118" s="2095" t="s">
        <v>1810</v>
      </c>
      <c r="H118" s="2095" t="s">
        <v>1810</v>
      </c>
      <c r="I118" s="2095" t="s">
        <v>1810</v>
      </c>
      <c r="J118" s="2095" t="s">
        <v>1810</v>
      </c>
      <c r="K118" s="2111" t="s">
        <v>1810</v>
      </c>
    </row>
    <row r="119" spans="2:11" outlineLevel="2" x14ac:dyDescent="0.45">
      <c r="B119" s="2557"/>
      <c r="C119" s="1699"/>
      <c r="D119" s="1713" t="s">
        <v>1585</v>
      </c>
      <c r="E119" s="2119" t="s">
        <v>1810</v>
      </c>
      <c r="F119" s="2095" t="s">
        <v>1810</v>
      </c>
      <c r="G119" s="2095" t="s">
        <v>1810</v>
      </c>
      <c r="H119" s="2095" t="s">
        <v>1810</v>
      </c>
      <c r="I119" s="2095" t="s">
        <v>1810</v>
      </c>
      <c r="J119" s="2095" t="s">
        <v>1810</v>
      </c>
      <c r="K119" s="2111" t="s">
        <v>1810</v>
      </c>
    </row>
    <row r="120" spans="2:11" outlineLevel="2" x14ac:dyDescent="0.45">
      <c r="B120" s="2557"/>
      <c r="C120" s="1699"/>
      <c r="D120" s="1713" t="s">
        <v>1586</v>
      </c>
      <c r="E120" s="2119" t="s">
        <v>1810</v>
      </c>
      <c r="F120" s="2095" t="s">
        <v>1810</v>
      </c>
      <c r="G120" s="2095" t="s">
        <v>1810</v>
      </c>
      <c r="H120" s="2095" t="s">
        <v>1810</v>
      </c>
      <c r="I120" s="2095" t="s">
        <v>1810</v>
      </c>
      <c r="J120" s="2095" t="s">
        <v>1810</v>
      </c>
      <c r="K120" s="2111" t="s">
        <v>1810</v>
      </c>
    </row>
    <row r="121" spans="2:11" outlineLevel="2" x14ac:dyDescent="0.45">
      <c r="B121" s="2557"/>
      <c r="C121" s="1699"/>
      <c r="D121" s="1713" t="s">
        <v>576</v>
      </c>
      <c r="E121" s="2119" t="s">
        <v>1810</v>
      </c>
      <c r="F121" s="2095" t="s">
        <v>1810</v>
      </c>
      <c r="G121" s="2095" t="s">
        <v>1810</v>
      </c>
      <c r="H121" s="2095" t="s">
        <v>1810</v>
      </c>
      <c r="I121" s="2095" t="s">
        <v>1810</v>
      </c>
      <c r="J121" s="2095" t="s">
        <v>1810</v>
      </c>
      <c r="K121" s="2111" t="s">
        <v>1810</v>
      </c>
    </row>
    <row r="122" spans="2:11" outlineLevel="2" x14ac:dyDescent="0.45">
      <c r="B122" s="2557"/>
      <c r="C122" s="1494"/>
      <c r="D122" s="1714" t="s">
        <v>577</v>
      </c>
      <c r="E122" s="2120" t="s">
        <v>1810</v>
      </c>
      <c r="F122" s="2098" t="s">
        <v>1810</v>
      </c>
      <c r="G122" s="2098" t="s">
        <v>1810</v>
      </c>
      <c r="H122" s="2098" t="s">
        <v>1810</v>
      </c>
      <c r="I122" s="2098" t="s">
        <v>1810</v>
      </c>
      <c r="J122" s="2098" t="s">
        <v>1810</v>
      </c>
      <c r="K122" s="2112" t="s">
        <v>1810</v>
      </c>
    </row>
    <row r="123" spans="2:11" outlineLevel="2" x14ac:dyDescent="0.45">
      <c r="B123" s="2565"/>
      <c r="C123" s="1701"/>
      <c r="D123" s="1715" t="s">
        <v>578</v>
      </c>
      <c r="E123" s="2121" t="s">
        <v>1810</v>
      </c>
      <c r="F123" s="2101" t="s">
        <v>1810</v>
      </c>
      <c r="G123" s="2101" t="s">
        <v>1810</v>
      </c>
      <c r="H123" s="2101" t="s">
        <v>1810</v>
      </c>
      <c r="I123" s="2101" t="s">
        <v>1810</v>
      </c>
      <c r="J123" s="2101" t="s">
        <v>1810</v>
      </c>
      <c r="K123" s="2113" t="s">
        <v>1810</v>
      </c>
    </row>
    <row r="124" spans="2:11" outlineLevel="2" x14ac:dyDescent="0.45">
      <c r="B124" s="2556" t="s">
        <v>581</v>
      </c>
      <c r="C124" s="1702"/>
      <c r="D124" s="1713" t="s">
        <v>1580</v>
      </c>
      <c r="E124" s="2122" t="s">
        <v>1810</v>
      </c>
      <c r="F124" s="2104" t="s">
        <v>1810</v>
      </c>
      <c r="G124" s="2104" t="s">
        <v>1810</v>
      </c>
      <c r="H124" s="2104" t="s">
        <v>1810</v>
      </c>
      <c r="I124" s="2104" t="s">
        <v>1810</v>
      </c>
      <c r="J124" s="2104" t="s">
        <v>1810</v>
      </c>
      <c r="K124" s="2110" t="s">
        <v>1810</v>
      </c>
    </row>
    <row r="125" spans="2:11" outlineLevel="2" x14ac:dyDescent="0.45">
      <c r="B125" s="2557"/>
      <c r="C125" s="1699"/>
      <c r="D125" s="1713" t="s">
        <v>1585</v>
      </c>
      <c r="E125" s="2119" t="s">
        <v>1810</v>
      </c>
      <c r="F125" s="2095" t="s">
        <v>1810</v>
      </c>
      <c r="G125" s="2095" t="s">
        <v>1810</v>
      </c>
      <c r="H125" s="2095" t="s">
        <v>1810</v>
      </c>
      <c r="I125" s="2095" t="s">
        <v>1810</v>
      </c>
      <c r="J125" s="2095" t="s">
        <v>1810</v>
      </c>
      <c r="K125" s="2111" t="s">
        <v>1810</v>
      </c>
    </row>
    <row r="126" spans="2:11" outlineLevel="2" x14ac:dyDescent="0.45">
      <c r="B126" s="2557"/>
      <c r="C126" s="1699"/>
      <c r="D126" s="1713" t="s">
        <v>1586</v>
      </c>
      <c r="E126" s="2119" t="s">
        <v>1810</v>
      </c>
      <c r="F126" s="2095" t="s">
        <v>1810</v>
      </c>
      <c r="G126" s="2095" t="s">
        <v>1810</v>
      </c>
      <c r="H126" s="2095" t="s">
        <v>1810</v>
      </c>
      <c r="I126" s="2095" t="s">
        <v>1810</v>
      </c>
      <c r="J126" s="2095" t="s">
        <v>1810</v>
      </c>
      <c r="K126" s="2111" t="s">
        <v>1810</v>
      </c>
    </row>
    <row r="127" spans="2:11" outlineLevel="2" x14ac:dyDescent="0.45">
      <c r="B127" s="2557"/>
      <c r="C127" s="1699"/>
      <c r="D127" s="1713" t="s">
        <v>576</v>
      </c>
      <c r="E127" s="2119" t="s">
        <v>1810</v>
      </c>
      <c r="F127" s="2095" t="s">
        <v>1810</v>
      </c>
      <c r="G127" s="2095" t="s">
        <v>1810</v>
      </c>
      <c r="H127" s="2095" t="s">
        <v>1810</v>
      </c>
      <c r="I127" s="2095" t="s">
        <v>1810</v>
      </c>
      <c r="J127" s="2095" t="s">
        <v>1810</v>
      </c>
      <c r="K127" s="2111" t="s">
        <v>1810</v>
      </c>
    </row>
    <row r="128" spans="2:11" outlineLevel="2" x14ac:dyDescent="0.45">
      <c r="B128" s="2557"/>
      <c r="C128" s="1494"/>
      <c r="D128" s="1714" t="s">
        <v>577</v>
      </c>
      <c r="E128" s="2120" t="s">
        <v>1810</v>
      </c>
      <c r="F128" s="2098" t="s">
        <v>1810</v>
      </c>
      <c r="G128" s="2098" t="s">
        <v>1810</v>
      </c>
      <c r="H128" s="2098" t="s">
        <v>1810</v>
      </c>
      <c r="I128" s="2098" t="s">
        <v>1810</v>
      </c>
      <c r="J128" s="2098" t="s">
        <v>1810</v>
      </c>
      <c r="K128" s="2112" t="s">
        <v>1810</v>
      </c>
    </row>
    <row r="129" spans="2:11" outlineLevel="2" x14ac:dyDescent="0.45">
      <c r="B129" s="2565"/>
      <c r="C129" s="1701"/>
      <c r="D129" s="1715" t="s">
        <v>578</v>
      </c>
      <c r="E129" s="2121" t="s">
        <v>1810</v>
      </c>
      <c r="F129" s="2101" t="s">
        <v>1810</v>
      </c>
      <c r="G129" s="2101" t="s">
        <v>1810</v>
      </c>
      <c r="H129" s="2101" t="s">
        <v>1810</v>
      </c>
      <c r="I129" s="2101" t="s">
        <v>1810</v>
      </c>
      <c r="J129" s="2101" t="s">
        <v>1810</v>
      </c>
      <c r="K129" s="2113" t="s">
        <v>1810</v>
      </c>
    </row>
    <row r="130" spans="2:11" outlineLevel="2" x14ac:dyDescent="0.45">
      <c r="B130" s="2556" t="s">
        <v>582</v>
      </c>
      <c r="C130" s="1702"/>
      <c r="D130" s="1713" t="s">
        <v>1580</v>
      </c>
      <c r="E130" s="2119" t="s">
        <v>1810</v>
      </c>
      <c r="F130" s="2095" t="s">
        <v>1810</v>
      </c>
      <c r="G130" s="2095" t="s">
        <v>1810</v>
      </c>
      <c r="H130" s="2095" t="s">
        <v>1810</v>
      </c>
      <c r="I130" s="2095" t="s">
        <v>1810</v>
      </c>
      <c r="J130" s="2095" t="s">
        <v>1810</v>
      </c>
      <c r="K130" s="2111" t="s">
        <v>1810</v>
      </c>
    </row>
    <row r="131" spans="2:11" outlineLevel="2" x14ac:dyDescent="0.45">
      <c r="B131" s="2557"/>
      <c r="C131" s="1699"/>
      <c r="D131" s="1713" t="s">
        <v>1585</v>
      </c>
      <c r="E131" s="2119" t="s">
        <v>1810</v>
      </c>
      <c r="F131" s="2095" t="s">
        <v>1810</v>
      </c>
      <c r="G131" s="2095" t="s">
        <v>1810</v>
      </c>
      <c r="H131" s="2095" t="s">
        <v>1810</v>
      </c>
      <c r="I131" s="2095" t="s">
        <v>1810</v>
      </c>
      <c r="J131" s="2095" t="s">
        <v>1810</v>
      </c>
      <c r="K131" s="2111" t="s">
        <v>1810</v>
      </c>
    </row>
    <row r="132" spans="2:11" outlineLevel="2" x14ac:dyDescent="0.45">
      <c r="B132" s="2557"/>
      <c r="C132" s="1699"/>
      <c r="D132" s="1713" t="s">
        <v>1586</v>
      </c>
      <c r="E132" s="2119" t="s">
        <v>1810</v>
      </c>
      <c r="F132" s="2095" t="s">
        <v>1810</v>
      </c>
      <c r="G132" s="2095" t="s">
        <v>1810</v>
      </c>
      <c r="H132" s="2095" t="s">
        <v>1810</v>
      </c>
      <c r="I132" s="2095" t="s">
        <v>1810</v>
      </c>
      <c r="J132" s="2095" t="s">
        <v>1810</v>
      </c>
      <c r="K132" s="2111" t="s">
        <v>1810</v>
      </c>
    </row>
    <row r="133" spans="2:11" outlineLevel="2" x14ac:dyDescent="0.45">
      <c r="B133" s="2557"/>
      <c r="C133" s="1699"/>
      <c r="D133" s="1713" t="s">
        <v>576</v>
      </c>
      <c r="E133" s="2119" t="s">
        <v>1810</v>
      </c>
      <c r="F133" s="2095" t="s">
        <v>1810</v>
      </c>
      <c r="G133" s="2095" t="s">
        <v>1810</v>
      </c>
      <c r="H133" s="2095" t="s">
        <v>1810</v>
      </c>
      <c r="I133" s="2095" t="s">
        <v>1810</v>
      </c>
      <c r="J133" s="2095" t="s">
        <v>1810</v>
      </c>
      <c r="K133" s="2111" t="s">
        <v>1810</v>
      </c>
    </row>
    <row r="134" spans="2:11" outlineLevel="2" x14ac:dyDescent="0.45">
      <c r="B134" s="2557"/>
      <c r="C134" s="1494"/>
      <c r="D134" s="1714" t="s">
        <v>577</v>
      </c>
      <c r="E134" s="2120" t="s">
        <v>1810</v>
      </c>
      <c r="F134" s="2098" t="s">
        <v>1810</v>
      </c>
      <c r="G134" s="2098" t="s">
        <v>1810</v>
      </c>
      <c r="H134" s="2098" t="s">
        <v>1810</v>
      </c>
      <c r="I134" s="2098" t="s">
        <v>1810</v>
      </c>
      <c r="J134" s="2098" t="s">
        <v>1810</v>
      </c>
      <c r="K134" s="2112" t="s">
        <v>1810</v>
      </c>
    </row>
    <row r="135" spans="2:11" outlineLevel="2" x14ac:dyDescent="0.45">
      <c r="B135" s="2565"/>
      <c r="C135" s="1701"/>
      <c r="D135" s="1715" t="s">
        <v>578</v>
      </c>
      <c r="E135" s="2121" t="s">
        <v>1810</v>
      </c>
      <c r="F135" s="2101" t="s">
        <v>1810</v>
      </c>
      <c r="G135" s="2101" t="s">
        <v>1810</v>
      </c>
      <c r="H135" s="2101" t="s">
        <v>1810</v>
      </c>
      <c r="I135" s="2101" t="s">
        <v>1810</v>
      </c>
      <c r="J135" s="2101" t="s">
        <v>1810</v>
      </c>
      <c r="K135" s="2113" t="s">
        <v>1810</v>
      </c>
    </row>
    <row r="136" spans="2:11" outlineLevel="2" x14ac:dyDescent="0.45">
      <c r="B136" s="2556" t="s">
        <v>583</v>
      </c>
      <c r="C136" s="1702"/>
      <c r="D136" s="1713" t="s">
        <v>1580</v>
      </c>
      <c r="E136" s="2122" t="s">
        <v>1810</v>
      </c>
      <c r="F136" s="2104" t="s">
        <v>1810</v>
      </c>
      <c r="G136" s="2104" t="s">
        <v>1810</v>
      </c>
      <c r="H136" s="2104" t="s">
        <v>1810</v>
      </c>
      <c r="I136" s="2104" t="s">
        <v>1810</v>
      </c>
      <c r="J136" s="2104" t="s">
        <v>1810</v>
      </c>
      <c r="K136" s="2110" t="s">
        <v>1810</v>
      </c>
    </row>
    <row r="137" spans="2:11" outlineLevel="2" x14ac:dyDescent="0.45">
      <c r="B137" s="2557"/>
      <c r="C137" s="1699"/>
      <c r="D137" s="1713" t="s">
        <v>1585</v>
      </c>
      <c r="E137" s="2119" t="s">
        <v>1810</v>
      </c>
      <c r="F137" s="2095" t="s">
        <v>1810</v>
      </c>
      <c r="G137" s="2095" t="s">
        <v>1810</v>
      </c>
      <c r="H137" s="2095" t="s">
        <v>1810</v>
      </c>
      <c r="I137" s="2095" t="s">
        <v>1810</v>
      </c>
      <c r="J137" s="2095" t="s">
        <v>1810</v>
      </c>
      <c r="K137" s="2111" t="s">
        <v>1810</v>
      </c>
    </row>
    <row r="138" spans="2:11" outlineLevel="2" x14ac:dyDescent="0.45">
      <c r="B138" s="2557"/>
      <c r="C138" s="1699"/>
      <c r="D138" s="1713" t="s">
        <v>1586</v>
      </c>
      <c r="E138" s="2119" t="s">
        <v>1810</v>
      </c>
      <c r="F138" s="2095" t="s">
        <v>1810</v>
      </c>
      <c r="G138" s="2095" t="s">
        <v>1810</v>
      </c>
      <c r="H138" s="2095" t="s">
        <v>1810</v>
      </c>
      <c r="I138" s="2095" t="s">
        <v>1810</v>
      </c>
      <c r="J138" s="2095" t="s">
        <v>1810</v>
      </c>
      <c r="K138" s="2111" t="s">
        <v>1810</v>
      </c>
    </row>
    <row r="139" spans="2:11" outlineLevel="2" x14ac:dyDescent="0.45">
      <c r="B139" s="2557"/>
      <c r="C139" s="1699"/>
      <c r="D139" s="1713" t="s">
        <v>576</v>
      </c>
      <c r="E139" s="2119" t="s">
        <v>1810</v>
      </c>
      <c r="F139" s="2095" t="s">
        <v>1810</v>
      </c>
      <c r="G139" s="2095" t="s">
        <v>1810</v>
      </c>
      <c r="H139" s="2095" t="s">
        <v>1810</v>
      </c>
      <c r="I139" s="2095" t="s">
        <v>1810</v>
      </c>
      <c r="J139" s="2095" t="s">
        <v>1810</v>
      </c>
      <c r="K139" s="2111" t="s">
        <v>1810</v>
      </c>
    </row>
    <row r="140" spans="2:11" outlineLevel="2" x14ac:dyDescent="0.45">
      <c r="B140" s="2557"/>
      <c r="C140" s="1494"/>
      <c r="D140" s="1714" t="s">
        <v>577</v>
      </c>
      <c r="E140" s="2120" t="s">
        <v>1810</v>
      </c>
      <c r="F140" s="2098" t="s">
        <v>1810</v>
      </c>
      <c r="G140" s="2098" t="s">
        <v>1810</v>
      </c>
      <c r="H140" s="2098" t="s">
        <v>1810</v>
      </c>
      <c r="I140" s="2098" t="s">
        <v>1810</v>
      </c>
      <c r="J140" s="2098" t="s">
        <v>1810</v>
      </c>
      <c r="K140" s="2112" t="s">
        <v>1810</v>
      </c>
    </row>
    <row r="141" spans="2:11" outlineLevel="2" x14ac:dyDescent="0.45">
      <c r="B141" s="2565"/>
      <c r="C141" s="1701"/>
      <c r="D141" s="1715" t="s">
        <v>578</v>
      </c>
      <c r="E141" s="2121" t="s">
        <v>1810</v>
      </c>
      <c r="F141" s="2101" t="s">
        <v>1810</v>
      </c>
      <c r="G141" s="2101" t="s">
        <v>1810</v>
      </c>
      <c r="H141" s="2101" t="s">
        <v>1810</v>
      </c>
      <c r="I141" s="2101" t="s">
        <v>1810</v>
      </c>
      <c r="J141" s="2101" t="s">
        <v>1810</v>
      </c>
      <c r="K141" s="2113" t="s">
        <v>1810</v>
      </c>
    </row>
    <row r="142" spans="2:11" outlineLevel="2" x14ac:dyDescent="0.45">
      <c r="B142" s="2556" t="s">
        <v>584</v>
      </c>
      <c r="C142" s="1702"/>
      <c r="D142" s="1713" t="s">
        <v>1580</v>
      </c>
      <c r="E142" s="2119" t="s">
        <v>1810</v>
      </c>
      <c r="F142" s="2095" t="s">
        <v>1810</v>
      </c>
      <c r="G142" s="2095" t="s">
        <v>1810</v>
      </c>
      <c r="H142" s="2095" t="s">
        <v>1810</v>
      </c>
      <c r="I142" s="2095" t="s">
        <v>1810</v>
      </c>
      <c r="J142" s="2095" t="s">
        <v>1810</v>
      </c>
      <c r="K142" s="2111" t="s">
        <v>1810</v>
      </c>
    </row>
    <row r="143" spans="2:11" outlineLevel="2" x14ac:dyDescent="0.45">
      <c r="B143" s="2557"/>
      <c r="C143" s="1699"/>
      <c r="D143" s="1713" t="s">
        <v>1585</v>
      </c>
      <c r="E143" s="2119" t="s">
        <v>1810</v>
      </c>
      <c r="F143" s="2095" t="s">
        <v>1810</v>
      </c>
      <c r="G143" s="2095" t="s">
        <v>1810</v>
      </c>
      <c r="H143" s="2095" t="s">
        <v>1810</v>
      </c>
      <c r="I143" s="2095" t="s">
        <v>1810</v>
      </c>
      <c r="J143" s="2095" t="s">
        <v>1810</v>
      </c>
      <c r="K143" s="2111" t="s">
        <v>1810</v>
      </c>
    </row>
    <row r="144" spans="2:11" outlineLevel="2" x14ac:dyDescent="0.45">
      <c r="B144" s="2557"/>
      <c r="C144" s="1699"/>
      <c r="D144" s="1713" t="s">
        <v>1586</v>
      </c>
      <c r="E144" s="2119" t="s">
        <v>1810</v>
      </c>
      <c r="F144" s="2095" t="s">
        <v>1810</v>
      </c>
      <c r="G144" s="2095" t="s">
        <v>1810</v>
      </c>
      <c r="H144" s="2095" t="s">
        <v>1810</v>
      </c>
      <c r="I144" s="2095" t="s">
        <v>1810</v>
      </c>
      <c r="J144" s="2095" t="s">
        <v>1810</v>
      </c>
      <c r="K144" s="2111" t="s">
        <v>1810</v>
      </c>
    </row>
    <row r="145" spans="1:11" outlineLevel="2" x14ac:dyDescent="0.45">
      <c r="B145" s="2557"/>
      <c r="C145" s="1699"/>
      <c r="D145" s="1713" t="s">
        <v>576</v>
      </c>
      <c r="E145" s="2119" t="s">
        <v>1810</v>
      </c>
      <c r="F145" s="2095" t="s">
        <v>1810</v>
      </c>
      <c r="G145" s="2095" t="s">
        <v>1810</v>
      </c>
      <c r="H145" s="2095" t="s">
        <v>1810</v>
      </c>
      <c r="I145" s="2095" t="s">
        <v>1810</v>
      </c>
      <c r="J145" s="2095" t="s">
        <v>1810</v>
      </c>
      <c r="K145" s="2111" t="s">
        <v>1810</v>
      </c>
    </row>
    <row r="146" spans="1:11" outlineLevel="2" x14ac:dyDescent="0.45">
      <c r="B146" s="2557"/>
      <c r="C146" s="1494"/>
      <c r="D146" s="1714" t="s">
        <v>577</v>
      </c>
      <c r="E146" s="2120" t="s">
        <v>1810</v>
      </c>
      <c r="F146" s="2098" t="s">
        <v>1810</v>
      </c>
      <c r="G146" s="2098" t="s">
        <v>1810</v>
      </c>
      <c r="H146" s="2098" t="s">
        <v>1810</v>
      </c>
      <c r="I146" s="2098" t="s">
        <v>1810</v>
      </c>
      <c r="J146" s="2098" t="s">
        <v>1810</v>
      </c>
      <c r="K146" s="2112" t="s">
        <v>1810</v>
      </c>
    </row>
    <row r="147" spans="1:11" outlineLevel="2" x14ac:dyDescent="0.45">
      <c r="B147" s="2565"/>
      <c r="C147" s="1701"/>
      <c r="D147" s="1715" t="s">
        <v>578</v>
      </c>
      <c r="E147" s="2121" t="s">
        <v>1810</v>
      </c>
      <c r="F147" s="2101" t="s">
        <v>1810</v>
      </c>
      <c r="G147" s="2101" t="s">
        <v>1810</v>
      </c>
      <c r="H147" s="2101" t="s">
        <v>1810</v>
      </c>
      <c r="I147" s="2101" t="s">
        <v>1810</v>
      </c>
      <c r="J147" s="2101" t="s">
        <v>1810</v>
      </c>
      <c r="K147" s="2113" t="s">
        <v>1810</v>
      </c>
    </row>
    <row r="148" spans="1:11" outlineLevel="2" x14ac:dyDescent="0.45">
      <c r="B148" s="2556" t="s">
        <v>585</v>
      </c>
      <c r="C148" s="1702"/>
      <c r="D148" s="1713" t="s">
        <v>1580</v>
      </c>
      <c r="E148" s="2122" t="s">
        <v>1810</v>
      </c>
      <c r="F148" s="2104" t="s">
        <v>1810</v>
      </c>
      <c r="G148" s="2104" t="s">
        <v>1810</v>
      </c>
      <c r="H148" s="2104" t="s">
        <v>1810</v>
      </c>
      <c r="I148" s="2104" t="s">
        <v>1810</v>
      </c>
      <c r="J148" s="2104" t="s">
        <v>1810</v>
      </c>
      <c r="K148" s="2110" t="s">
        <v>1810</v>
      </c>
    </row>
    <row r="149" spans="1:11" outlineLevel="2" x14ac:dyDescent="0.45">
      <c r="B149" s="2557"/>
      <c r="C149" s="1699"/>
      <c r="D149" s="1713" t="s">
        <v>1585</v>
      </c>
      <c r="E149" s="2119" t="s">
        <v>1810</v>
      </c>
      <c r="F149" s="2095" t="s">
        <v>1810</v>
      </c>
      <c r="G149" s="2095" t="s">
        <v>1810</v>
      </c>
      <c r="H149" s="2095" t="s">
        <v>1810</v>
      </c>
      <c r="I149" s="2095" t="s">
        <v>1810</v>
      </c>
      <c r="J149" s="2095" t="s">
        <v>1810</v>
      </c>
      <c r="K149" s="2111" t="s">
        <v>1810</v>
      </c>
    </row>
    <row r="150" spans="1:11" outlineLevel="2" x14ac:dyDescent="0.45">
      <c r="B150" s="2557"/>
      <c r="C150" s="1699"/>
      <c r="D150" s="1713" t="s">
        <v>1586</v>
      </c>
      <c r="E150" s="2119" t="s">
        <v>1810</v>
      </c>
      <c r="F150" s="2095" t="s">
        <v>1810</v>
      </c>
      <c r="G150" s="2095" t="s">
        <v>1810</v>
      </c>
      <c r="H150" s="2095" t="s">
        <v>1810</v>
      </c>
      <c r="I150" s="2095" t="s">
        <v>1810</v>
      </c>
      <c r="J150" s="2095" t="s">
        <v>1810</v>
      </c>
      <c r="K150" s="2111" t="s">
        <v>1810</v>
      </c>
    </row>
    <row r="151" spans="1:11" outlineLevel="2" x14ac:dyDescent="0.45">
      <c r="B151" s="2557"/>
      <c r="C151" s="1699"/>
      <c r="D151" s="1713" t="s">
        <v>576</v>
      </c>
      <c r="E151" s="2119" t="s">
        <v>1810</v>
      </c>
      <c r="F151" s="2095" t="s">
        <v>1810</v>
      </c>
      <c r="G151" s="2095" t="s">
        <v>1810</v>
      </c>
      <c r="H151" s="2095" t="s">
        <v>1810</v>
      </c>
      <c r="I151" s="2095" t="s">
        <v>1810</v>
      </c>
      <c r="J151" s="2095" t="s">
        <v>1810</v>
      </c>
      <c r="K151" s="2111" t="s">
        <v>1810</v>
      </c>
    </row>
    <row r="152" spans="1:11" outlineLevel="2" x14ac:dyDescent="0.45">
      <c r="B152" s="2557"/>
      <c r="C152" s="1494"/>
      <c r="D152" s="1714" t="s">
        <v>577</v>
      </c>
      <c r="E152" s="2120" t="s">
        <v>1810</v>
      </c>
      <c r="F152" s="2098" t="s">
        <v>1810</v>
      </c>
      <c r="G152" s="2098" t="s">
        <v>1810</v>
      </c>
      <c r="H152" s="2098" t="s">
        <v>1810</v>
      </c>
      <c r="I152" s="2098" t="s">
        <v>1810</v>
      </c>
      <c r="J152" s="2098" t="s">
        <v>1810</v>
      </c>
      <c r="K152" s="2112" t="s">
        <v>1810</v>
      </c>
    </row>
    <row r="153" spans="1:11" outlineLevel="2" x14ac:dyDescent="0.45">
      <c r="B153" s="2565"/>
      <c r="C153" s="1701"/>
      <c r="D153" s="1715" t="s">
        <v>578</v>
      </c>
      <c r="E153" s="2121" t="s">
        <v>1810</v>
      </c>
      <c r="F153" s="2101" t="s">
        <v>1810</v>
      </c>
      <c r="G153" s="2101" t="s">
        <v>1810</v>
      </c>
      <c r="H153" s="2101" t="s">
        <v>1810</v>
      </c>
      <c r="I153" s="2101" t="s">
        <v>1810</v>
      </c>
      <c r="J153" s="2101" t="s">
        <v>1810</v>
      </c>
      <c r="K153" s="2113" t="s">
        <v>1810</v>
      </c>
    </row>
    <row r="154" spans="1:11" ht="14.4" outlineLevel="2" x14ac:dyDescent="0.45">
      <c r="B154" s="1703" t="s">
        <v>586</v>
      </c>
      <c r="C154" s="1704"/>
      <c r="D154" s="1718" t="s">
        <v>576</v>
      </c>
      <c r="E154" s="2120" t="s">
        <v>1810</v>
      </c>
      <c r="F154" s="2098" t="s">
        <v>1810</v>
      </c>
      <c r="G154" s="2098" t="s">
        <v>1810</v>
      </c>
      <c r="H154" s="2098" t="s">
        <v>1810</v>
      </c>
      <c r="I154" s="2098" t="s">
        <v>1810</v>
      </c>
      <c r="J154" s="2098" t="s">
        <v>1810</v>
      </c>
      <c r="K154" s="2112" t="s">
        <v>1810</v>
      </c>
    </row>
    <row r="155" spans="1:11" ht="14.7" outlineLevel="2" thickBot="1" x14ac:dyDescent="0.5">
      <c r="B155" s="1710" t="s">
        <v>587</v>
      </c>
      <c r="C155" s="1711"/>
      <c r="D155" s="1719" t="s">
        <v>576</v>
      </c>
      <c r="E155" s="2123" t="s">
        <v>1810</v>
      </c>
      <c r="F155" s="2115" t="s">
        <v>1810</v>
      </c>
      <c r="G155" s="2115" t="s">
        <v>1810</v>
      </c>
      <c r="H155" s="2115" t="s">
        <v>1810</v>
      </c>
      <c r="I155" s="2115" t="s">
        <v>1810</v>
      </c>
      <c r="J155" s="2115" t="s">
        <v>1810</v>
      </c>
      <c r="K155" s="2116" t="s">
        <v>1810</v>
      </c>
    </row>
    <row r="156" spans="1:11" ht="12.3" outlineLevel="1" x14ac:dyDescent="0.35">
      <c r="A156" s="70">
        <f>IF(SUM($C156:$Y156)&gt;0,1,0)</f>
        <v>0</v>
      </c>
      <c r="B156" s="15" t="s">
        <v>139</v>
      </c>
      <c r="C156" s="70"/>
      <c r="D156" s="70"/>
      <c r="E156" s="70">
        <v>0</v>
      </c>
      <c r="F156" s="70">
        <v>0</v>
      </c>
      <c r="G156" s="70">
        <v>0</v>
      </c>
      <c r="H156" s="70">
        <v>0</v>
      </c>
      <c r="I156" s="70">
        <v>0</v>
      </c>
      <c r="J156" s="70">
        <v>0</v>
      </c>
      <c r="K156" s="70">
        <v>0</v>
      </c>
    </row>
    <row r="157" spans="1:11" x14ac:dyDescent="0.45">
      <c r="B157" s="505"/>
      <c r="C157" s="505"/>
      <c r="E157" s="505"/>
      <c r="F157" s="505"/>
      <c r="G157" s="505"/>
      <c r="H157" s="505"/>
    </row>
    <row r="158" spans="1:11" x14ac:dyDescent="0.45">
      <c r="B158" s="505"/>
      <c r="C158" s="505"/>
      <c r="E158" s="505"/>
      <c r="F158" s="505"/>
      <c r="G158" s="505"/>
      <c r="H158" s="505"/>
    </row>
    <row r="159" spans="1:11" x14ac:dyDescent="0.45">
      <c r="B159" s="505"/>
      <c r="C159" s="505"/>
      <c r="E159" s="505"/>
      <c r="F159" s="505"/>
      <c r="G159" s="505"/>
      <c r="H159" s="505"/>
    </row>
    <row r="160" spans="1:11" x14ac:dyDescent="0.45">
      <c r="B160" s="505"/>
      <c r="C160" s="505"/>
      <c r="E160" s="505"/>
      <c r="F160" s="505"/>
      <c r="G160" s="505"/>
      <c r="H160" s="505"/>
    </row>
    <row r="161" spans="2:8" x14ac:dyDescent="0.45">
      <c r="B161" s="505"/>
      <c r="C161" s="505"/>
      <c r="E161" s="505"/>
      <c r="F161" s="505"/>
      <c r="G161" s="505"/>
      <c r="H161" s="505"/>
    </row>
    <row r="162" spans="2:8" x14ac:dyDescent="0.45">
      <c r="B162" s="505"/>
      <c r="C162" s="505"/>
      <c r="E162" s="505"/>
      <c r="F162" s="505"/>
      <c r="G162" s="505"/>
      <c r="H162" s="505"/>
    </row>
    <row r="163" spans="2:8" x14ac:dyDescent="0.45">
      <c r="B163" s="505"/>
      <c r="C163" s="505"/>
      <c r="E163" s="505"/>
      <c r="F163" s="505"/>
      <c r="G163" s="505"/>
      <c r="H163" s="505"/>
    </row>
    <row r="164" spans="2:8" x14ac:dyDescent="0.45">
      <c r="B164" s="505"/>
      <c r="C164" s="505"/>
      <c r="E164" s="505"/>
      <c r="F164" s="505"/>
      <c r="G164" s="505"/>
      <c r="H164" s="505"/>
    </row>
    <row r="165" spans="2:8" x14ac:dyDescent="0.45">
      <c r="B165" s="505"/>
      <c r="C165" s="505"/>
      <c r="E165" s="505"/>
      <c r="F165" s="505"/>
      <c r="G165" s="505"/>
      <c r="H165" s="505"/>
    </row>
    <row r="166" spans="2:8" x14ac:dyDescent="0.45">
      <c r="B166" s="505"/>
      <c r="C166" s="505"/>
      <c r="E166" s="505"/>
      <c r="F166" s="505"/>
      <c r="G166" s="505"/>
      <c r="H166" s="505"/>
    </row>
  </sheetData>
  <mergeCells count="29">
    <mergeCell ref="B130:B135"/>
    <mergeCell ref="B136:B141"/>
    <mergeCell ref="B142:B147"/>
    <mergeCell ref="B148:B153"/>
    <mergeCell ref="E104:K104"/>
    <mergeCell ref="C105:D105"/>
    <mergeCell ref="B106:B111"/>
    <mergeCell ref="B112:B117"/>
    <mergeCell ref="B118:B123"/>
    <mergeCell ref="B124:B129"/>
    <mergeCell ref="B91:B96"/>
    <mergeCell ref="B31:B34"/>
    <mergeCell ref="E39:K39"/>
    <mergeCell ref="C40:D40"/>
    <mergeCell ref="B41:B46"/>
    <mergeCell ref="B47:B52"/>
    <mergeCell ref="B53:B58"/>
    <mergeCell ref="B59:B64"/>
    <mergeCell ref="B65:B70"/>
    <mergeCell ref="B71:B76"/>
    <mergeCell ref="B77:B82"/>
    <mergeCell ref="B83:B88"/>
    <mergeCell ref="B23:B26"/>
    <mergeCell ref="B27:B30"/>
    <mergeCell ref="B6:C6"/>
    <mergeCell ref="E9:K9"/>
    <mergeCell ref="B11:B14"/>
    <mergeCell ref="B15:B18"/>
    <mergeCell ref="B19:B22"/>
  </mergeCells>
  <conditionalFormatting sqref="I23:I34 I41:I101 I106:I155">
    <cfRule type="expression" dxfId="155" priority="6">
      <formula>(dms_FRCPlength_Num)&lt;3</formula>
    </cfRule>
  </conditionalFormatting>
  <conditionalFormatting sqref="J23:J34 J41:J101 J106:J155">
    <cfRule type="expression" dxfId="154" priority="5">
      <formula>(dms_FRCPlength_Num)&lt;4</formula>
    </cfRule>
  </conditionalFormatting>
  <conditionalFormatting sqref="K23:K34 K41:K101 K106:K155">
    <cfRule type="expression" dxfId="153" priority="4">
      <formula>(dms_FRCPlength_Num)&lt;5</formula>
    </cfRule>
  </conditionalFormatting>
  <conditionalFormatting sqref="I11:I22">
    <cfRule type="expression" dxfId="152" priority="3">
      <formula>(dms_FRCPlength_Num)&lt;3</formula>
    </cfRule>
  </conditionalFormatting>
  <conditionalFormatting sqref="J11:J22">
    <cfRule type="expression" dxfId="151" priority="2">
      <formula>(dms_FRCPlength_Num)&lt;4</formula>
    </cfRule>
  </conditionalFormatting>
  <conditionalFormatting sqref="K11:K22">
    <cfRule type="expression" dxfId="150" priority="1">
      <formula>(dms_FRCPlength_Num)&lt;5</formula>
    </cfRule>
  </conditionalFormatting>
  <dataValidations count="1">
    <dataValidation type="custom" operator="greaterThanOrEqual" allowBlank="1" showInputMessage="1" showErrorMessage="1" errorTitle="Volume" error="Must be a number" promptTitle="Volume" prompt="Enter volume in 0's" sqref="E11:K34" xr:uid="{00000000-0002-0000-2900-000000000000}">
      <formula1>ISNUMBER(E11)</formula1>
    </dataValidation>
  </dataValidation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1" tint="0.499984740745262"/>
  </sheetPr>
  <dimension ref="A1:T52"/>
  <sheetViews>
    <sheetView showGridLines="0" zoomScale="85" zoomScaleNormal="85" workbookViewId="0"/>
  </sheetViews>
  <sheetFormatPr defaultColWidth="10.6640625" defaultRowHeight="13.8" outlineLevelRow="1" x14ac:dyDescent="0.45"/>
  <cols>
    <col min="1" max="1" width="20.1328125" style="854" customWidth="1"/>
    <col min="2" max="2" width="86.6640625" style="1392" customWidth="1"/>
    <col min="3" max="3" width="128.46484375" style="1392" customWidth="1"/>
    <col min="4" max="18" width="12.46484375" style="1392" customWidth="1"/>
    <col min="19" max="19" width="15.1328125" style="1392" customWidth="1"/>
    <col min="20" max="16384" width="10.6640625" style="1392"/>
  </cols>
  <sheetData>
    <row r="1" spans="1:20" ht="20.100000000000001" x14ac:dyDescent="0.45">
      <c r="B1" s="1147" t="s">
        <v>730</v>
      </c>
      <c r="C1" s="1389"/>
      <c r="D1" s="1390"/>
      <c r="E1" s="1390"/>
      <c r="F1" s="1390"/>
      <c r="G1" s="1390"/>
      <c r="H1" s="1390"/>
      <c r="I1" s="1390"/>
      <c r="J1" s="1390"/>
      <c r="K1" s="1390"/>
      <c r="L1" s="1390"/>
      <c r="M1" s="1390"/>
      <c r="N1" s="1390"/>
      <c r="O1" s="1390"/>
      <c r="P1" s="1390"/>
      <c r="Q1" s="1390"/>
      <c r="R1" s="1390"/>
      <c r="S1" s="1390"/>
      <c r="T1" s="1391"/>
    </row>
    <row r="2" spans="1:20" ht="20.100000000000001" x14ac:dyDescent="0.45">
      <c r="B2" s="856" t="s">
        <v>731</v>
      </c>
      <c r="C2" s="1389"/>
      <c r="D2" s="1390"/>
      <c r="E2" s="1390"/>
      <c r="F2" s="1390"/>
      <c r="G2" s="1390"/>
      <c r="H2" s="1390"/>
      <c r="I2" s="1390"/>
      <c r="J2" s="1390"/>
      <c r="K2" s="1390"/>
      <c r="L2" s="1390"/>
      <c r="M2" s="1390"/>
      <c r="N2" s="1390"/>
      <c r="O2" s="1390"/>
      <c r="P2" s="1390"/>
      <c r="Q2" s="1390"/>
      <c r="R2" s="1390"/>
      <c r="S2" s="1390"/>
      <c r="T2" s="1391"/>
    </row>
    <row r="3" spans="1:20" ht="20.100000000000001" x14ac:dyDescent="0.45">
      <c r="B3" s="858" t="s">
        <v>732</v>
      </c>
      <c r="C3" s="1389"/>
      <c r="D3" s="1390"/>
      <c r="E3" s="1390"/>
      <c r="F3" s="1390"/>
      <c r="G3" s="1390"/>
      <c r="H3" s="1390"/>
      <c r="I3" s="1390"/>
      <c r="J3" s="1390"/>
      <c r="K3" s="1390"/>
      <c r="L3" s="1390"/>
      <c r="M3" s="1390"/>
      <c r="N3" s="1390"/>
      <c r="O3" s="1390"/>
      <c r="P3" s="1390"/>
      <c r="Q3" s="1390"/>
      <c r="R3" s="1390"/>
      <c r="S3" s="1390"/>
      <c r="T3" s="1391"/>
    </row>
    <row r="4" spans="1:20" ht="22.2" x14ac:dyDescent="0.45">
      <c r="B4" s="329" t="s">
        <v>1463</v>
      </c>
      <c r="C4" s="329"/>
      <c r="D4" s="329"/>
      <c r="E4" s="329"/>
      <c r="F4" s="329"/>
      <c r="G4" s="329"/>
      <c r="H4" s="329"/>
      <c r="I4" s="329"/>
      <c r="J4" s="329"/>
      <c r="K4" s="329"/>
      <c r="L4" s="329"/>
      <c r="M4" s="329"/>
      <c r="N4" s="329"/>
      <c r="O4" s="329"/>
      <c r="P4" s="329"/>
      <c r="Q4" s="329"/>
      <c r="R4" s="329"/>
      <c r="S4" s="329"/>
      <c r="T4" s="1151"/>
    </row>
    <row r="5" spans="1:20" x14ac:dyDescent="0.45">
      <c r="B5" s="1393"/>
      <c r="C5" s="1394"/>
      <c r="D5" s="1394"/>
      <c r="E5" s="1394"/>
      <c r="F5" s="1394"/>
      <c r="G5" s="1393"/>
      <c r="H5" s="1393"/>
      <c r="I5" s="1394"/>
      <c r="J5" s="1394"/>
      <c r="K5" s="1394"/>
      <c r="L5" s="1394"/>
      <c r="M5" s="1394"/>
      <c r="N5" s="1394"/>
      <c r="O5" s="1394"/>
      <c r="P5" s="1394"/>
      <c r="Q5" s="1394"/>
      <c r="R5" s="1394"/>
      <c r="S5" s="1394"/>
      <c r="T5" s="1395"/>
    </row>
    <row r="6" spans="1:20" ht="18.600000000000001" thickBot="1" x14ac:dyDescent="0.5">
      <c r="B6" s="253" t="s">
        <v>1464</v>
      </c>
      <c r="C6" s="254"/>
      <c r="D6" s="254"/>
      <c r="E6" s="254"/>
      <c r="F6" s="254"/>
      <c r="G6" s="254"/>
      <c r="H6" s="254"/>
      <c r="I6" s="254"/>
      <c r="J6" s="254"/>
      <c r="K6" s="254"/>
      <c r="L6" s="254"/>
      <c r="M6" s="254"/>
      <c r="N6" s="254"/>
      <c r="O6" s="254"/>
      <c r="P6" s="254"/>
      <c r="Q6" s="254"/>
      <c r="R6" s="254"/>
      <c r="S6" s="254"/>
      <c r="T6" s="1396"/>
    </row>
    <row r="7" spans="1:20" s="1150" customFormat="1" ht="14.1" outlineLevel="1" thickBot="1" x14ac:dyDescent="0.5">
      <c r="A7" s="854"/>
      <c r="B7" s="2573" t="s">
        <v>1465</v>
      </c>
      <c r="C7" s="2575" t="s">
        <v>1466</v>
      </c>
      <c r="D7" s="2577" t="s">
        <v>1467</v>
      </c>
      <c r="E7" s="2578"/>
      <c r="F7" s="2578"/>
      <c r="G7" s="2578"/>
      <c r="H7" s="2578"/>
      <c r="I7" s="2578"/>
      <c r="J7" s="2578"/>
      <c r="K7" s="2578"/>
      <c r="L7" s="2579" t="s">
        <v>1471</v>
      </c>
      <c r="M7" s="2580"/>
      <c r="N7" s="2580"/>
      <c r="O7" s="2580"/>
      <c r="P7" s="2580"/>
      <c r="Q7" s="2580"/>
      <c r="R7" s="2580"/>
      <c r="S7" s="2580"/>
      <c r="T7" s="1397"/>
    </row>
    <row r="8" spans="1:20" s="1150" customFormat="1" ht="34.5" outlineLevel="1" thickBot="1" x14ac:dyDescent="0.5">
      <c r="A8" s="854"/>
      <c r="B8" s="2574"/>
      <c r="C8" s="2576"/>
      <c r="D8" s="1398" t="s">
        <v>1472</v>
      </c>
      <c r="E8" s="1399" t="s">
        <v>1473</v>
      </c>
      <c r="F8" s="1399" t="s">
        <v>1474</v>
      </c>
      <c r="G8" s="1399" t="s">
        <v>1046</v>
      </c>
      <c r="H8" s="1399" t="s">
        <v>1047</v>
      </c>
      <c r="I8" s="1399" t="s">
        <v>1048</v>
      </c>
      <c r="J8" s="1399" t="s">
        <v>1049</v>
      </c>
      <c r="K8" s="1399" t="s">
        <v>1050</v>
      </c>
      <c r="L8" s="1400" t="s">
        <v>734</v>
      </c>
      <c r="M8" s="1401" t="s">
        <v>735</v>
      </c>
      <c r="N8" s="1401" t="s">
        <v>736</v>
      </c>
      <c r="O8" s="1401" t="s">
        <v>737</v>
      </c>
      <c r="P8" s="1401" t="s">
        <v>738</v>
      </c>
      <c r="Q8" s="1401" t="s">
        <v>739</v>
      </c>
      <c r="R8" s="1402" t="s">
        <v>740</v>
      </c>
      <c r="S8" s="1403" t="s">
        <v>1475</v>
      </c>
    </row>
    <row r="9" spans="1:20" s="1150" customFormat="1" outlineLevel="1" x14ac:dyDescent="0.45">
      <c r="A9" s="854"/>
      <c r="B9" s="1404" t="s">
        <v>1720</v>
      </c>
      <c r="C9" s="1405" t="s">
        <v>1801</v>
      </c>
      <c r="D9" s="1406">
        <f>'7.4'!J25</f>
        <v>2800234.52</v>
      </c>
      <c r="E9" s="1407">
        <f>'7.4'!K25</f>
        <v>1596620.01</v>
      </c>
      <c r="F9" s="1407">
        <f>'7.4'!L25</f>
        <v>1682121.99</v>
      </c>
      <c r="G9" s="1407">
        <f>'7.4'!M25</f>
        <v>1961513.4500000002</v>
      </c>
      <c r="H9" s="1407">
        <f>'7.4'!N25</f>
        <v>2209035.11</v>
      </c>
      <c r="I9" s="1407">
        <f>'7.4'!O25</f>
        <v>2358362.13</v>
      </c>
      <c r="J9" s="1407">
        <f>'7.4'!P25</f>
        <v>2413110.2400000002</v>
      </c>
      <c r="K9" s="1407">
        <f>'7.4'!Q25</f>
        <v>2587818.35</v>
      </c>
      <c r="L9" s="1408">
        <f>'7.4'!R36</f>
        <v>2626000</v>
      </c>
      <c r="M9" s="1409">
        <f>'7.4'!S36</f>
        <v>2626000</v>
      </c>
      <c r="N9" s="1873">
        <f>'7.4'!T36</f>
        <v>2626000</v>
      </c>
      <c r="O9" s="1873">
        <f>'7.4'!U36</f>
        <v>2626000</v>
      </c>
      <c r="P9" s="1873">
        <f>'7.4'!V36</f>
        <v>2626000</v>
      </c>
      <c r="Q9" s="1873">
        <f>'7.4'!W36</f>
        <v>2626000</v>
      </c>
      <c r="R9" s="1872">
        <f>'7.4'!X36</f>
        <v>2626000</v>
      </c>
      <c r="S9" s="1410">
        <f>SUM(L9:R9)</f>
        <v>18382000</v>
      </c>
    </row>
    <row r="10" spans="1:20" s="1150" customFormat="1" outlineLevel="1" x14ac:dyDescent="0.45">
      <c r="A10" s="854"/>
      <c r="B10" s="1411">
        <v>0</v>
      </c>
      <c r="C10" s="1412">
        <v>0</v>
      </c>
      <c r="D10" s="1413">
        <v>0</v>
      </c>
      <c r="E10" s="1414">
        <v>0</v>
      </c>
      <c r="F10" s="1414">
        <v>0</v>
      </c>
      <c r="G10" s="1414">
        <v>0</v>
      </c>
      <c r="H10" s="1414">
        <v>0</v>
      </c>
      <c r="I10" s="1414">
        <v>0</v>
      </c>
      <c r="J10" s="1414">
        <v>0</v>
      </c>
      <c r="K10" s="1414">
        <v>0</v>
      </c>
      <c r="L10" s="1415">
        <v>0</v>
      </c>
      <c r="M10" s="1414">
        <v>0</v>
      </c>
      <c r="N10" s="260">
        <v>0</v>
      </c>
      <c r="O10" s="260">
        <v>0</v>
      </c>
      <c r="P10" s="260">
        <v>0</v>
      </c>
      <c r="Q10" s="260">
        <v>0</v>
      </c>
      <c r="R10" s="259">
        <v>0</v>
      </c>
      <c r="S10" s="1410">
        <v>0</v>
      </c>
    </row>
    <row r="11" spans="1:20" s="1150" customFormat="1" outlineLevel="1" x14ac:dyDescent="0.45">
      <c r="A11" s="854"/>
      <c r="B11" s="1411">
        <v>0</v>
      </c>
      <c r="C11" s="1412">
        <v>0</v>
      </c>
      <c r="D11" s="1413">
        <v>0</v>
      </c>
      <c r="E11" s="1414">
        <v>0</v>
      </c>
      <c r="F11" s="1414">
        <v>0</v>
      </c>
      <c r="G11" s="1414">
        <v>0</v>
      </c>
      <c r="H11" s="1414">
        <v>0</v>
      </c>
      <c r="I11" s="1414">
        <v>0</v>
      </c>
      <c r="J11" s="1414">
        <v>0</v>
      </c>
      <c r="K11" s="1414">
        <v>0</v>
      </c>
      <c r="L11" s="1415">
        <v>0</v>
      </c>
      <c r="M11" s="1414">
        <v>0</v>
      </c>
      <c r="N11" s="260">
        <v>0</v>
      </c>
      <c r="O11" s="260">
        <v>0</v>
      </c>
      <c r="P11" s="260">
        <v>0</v>
      </c>
      <c r="Q11" s="260">
        <v>0</v>
      </c>
      <c r="R11" s="259">
        <v>0</v>
      </c>
      <c r="S11" s="1410">
        <v>0</v>
      </c>
    </row>
    <row r="12" spans="1:20" s="1150" customFormat="1" outlineLevel="1" x14ac:dyDescent="0.45">
      <c r="A12" s="854"/>
      <c r="B12" s="1411">
        <v>0</v>
      </c>
      <c r="C12" s="1412">
        <v>0</v>
      </c>
      <c r="D12" s="1413">
        <v>0</v>
      </c>
      <c r="E12" s="1414">
        <v>0</v>
      </c>
      <c r="F12" s="1414">
        <v>0</v>
      </c>
      <c r="G12" s="1414">
        <v>0</v>
      </c>
      <c r="H12" s="1414">
        <v>0</v>
      </c>
      <c r="I12" s="1414">
        <v>0</v>
      </c>
      <c r="J12" s="1414">
        <v>0</v>
      </c>
      <c r="K12" s="1414">
        <v>0</v>
      </c>
      <c r="L12" s="1415">
        <v>0</v>
      </c>
      <c r="M12" s="1414">
        <v>0</v>
      </c>
      <c r="N12" s="260">
        <v>0</v>
      </c>
      <c r="O12" s="260">
        <v>0</v>
      </c>
      <c r="P12" s="260">
        <v>0</v>
      </c>
      <c r="Q12" s="260">
        <v>0</v>
      </c>
      <c r="R12" s="259">
        <v>0</v>
      </c>
      <c r="S12" s="1410">
        <v>0</v>
      </c>
    </row>
    <row r="13" spans="1:20" s="1150" customFormat="1" outlineLevel="1" x14ac:dyDescent="0.45">
      <c r="A13" s="854"/>
      <c r="B13" s="1416">
        <v>0</v>
      </c>
      <c r="C13" s="1417">
        <v>0</v>
      </c>
      <c r="D13" s="1418">
        <v>0</v>
      </c>
      <c r="E13" s="1419">
        <v>0</v>
      </c>
      <c r="F13" s="1419">
        <v>0</v>
      </c>
      <c r="G13" s="1419">
        <v>0</v>
      </c>
      <c r="H13" s="1419">
        <v>0</v>
      </c>
      <c r="I13" s="1419">
        <v>0</v>
      </c>
      <c r="J13" s="1419">
        <v>0</v>
      </c>
      <c r="K13" s="1419">
        <v>0</v>
      </c>
      <c r="L13" s="1420">
        <v>0</v>
      </c>
      <c r="M13" s="1419">
        <v>0</v>
      </c>
      <c r="N13" s="260">
        <v>0</v>
      </c>
      <c r="O13" s="260">
        <v>0</v>
      </c>
      <c r="P13" s="260">
        <v>0</v>
      </c>
      <c r="Q13" s="260">
        <v>0</v>
      </c>
      <c r="R13" s="259">
        <v>0</v>
      </c>
      <c r="S13" s="1410">
        <v>0</v>
      </c>
    </row>
    <row r="14" spans="1:20" s="1150" customFormat="1" outlineLevel="1" x14ac:dyDescent="0.45">
      <c r="A14" s="854"/>
      <c r="B14" s="1416">
        <v>0</v>
      </c>
      <c r="C14" s="1417">
        <v>0</v>
      </c>
      <c r="D14" s="1418">
        <v>0</v>
      </c>
      <c r="E14" s="1419">
        <v>0</v>
      </c>
      <c r="F14" s="1419">
        <v>0</v>
      </c>
      <c r="G14" s="1419">
        <v>0</v>
      </c>
      <c r="H14" s="1419">
        <v>0</v>
      </c>
      <c r="I14" s="1419">
        <v>0</v>
      </c>
      <c r="J14" s="1419">
        <v>0</v>
      </c>
      <c r="K14" s="1419">
        <v>0</v>
      </c>
      <c r="L14" s="1420">
        <v>0</v>
      </c>
      <c r="M14" s="1419">
        <v>0</v>
      </c>
      <c r="N14" s="260">
        <v>0</v>
      </c>
      <c r="O14" s="260">
        <v>0</v>
      </c>
      <c r="P14" s="260">
        <v>0</v>
      </c>
      <c r="Q14" s="260">
        <v>0</v>
      </c>
      <c r="R14" s="259">
        <v>0</v>
      </c>
      <c r="S14" s="1410">
        <v>0</v>
      </c>
    </row>
    <row r="15" spans="1:20" s="1150" customFormat="1" outlineLevel="1" x14ac:dyDescent="0.45">
      <c r="A15" s="854"/>
      <c r="B15" s="1416">
        <v>0</v>
      </c>
      <c r="C15" s="1417">
        <v>0</v>
      </c>
      <c r="D15" s="1418">
        <v>0</v>
      </c>
      <c r="E15" s="1419">
        <v>0</v>
      </c>
      <c r="F15" s="1419">
        <v>0</v>
      </c>
      <c r="G15" s="1419">
        <v>0</v>
      </c>
      <c r="H15" s="1419">
        <v>0</v>
      </c>
      <c r="I15" s="1419">
        <v>0</v>
      </c>
      <c r="J15" s="1419">
        <v>0</v>
      </c>
      <c r="K15" s="1419">
        <v>0</v>
      </c>
      <c r="L15" s="1420">
        <v>0</v>
      </c>
      <c r="M15" s="1419">
        <v>0</v>
      </c>
      <c r="N15" s="260">
        <v>0</v>
      </c>
      <c r="O15" s="260">
        <v>0</v>
      </c>
      <c r="P15" s="260">
        <v>0</v>
      </c>
      <c r="Q15" s="260">
        <v>0</v>
      </c>
      <c r="R15" s="259">
        <v>0</v>
      </c>
      <c r="S15" s="1410">
        <v>0</v>
      </c>
    </row>
    <row r="16" spans="1:20" s="1150" customFormat="1" outlineLevel="1" x14ac:dyDescent="0.45">
      <c r="A16" s="854"/>
      <c r="B16" s="1416">
        <v>0</v>
      </c>
      <c r="C16" s="1417">
        <v>0</v>
      </c>
      <c r="D16" s="1418">
        <v>0</v>
      </c>
      <c r="E16" s="1419">
        <v>0</v>
      </c>
      <c r="F16" s="1419">
        <v>0</v>
      </c>
      <c r="G16" s="1419">
        <v>0</v>
      </c>
      <c r="H16" s="1419">
        <v>0</v>
      </c>
      <c r="I16" s="1419">
        <v>0</v>
      </c>
      <c r="J16" s="1419">
        <v>0</v>
      </c>
      <c r="K16" s="1419">
        <v>0</v>
      </c>
      <c r="L16" s="1420">
        <v>0</v>
      </c>
      <c r="M16" s="1419">
        <v>0</v>
      </c>
      <c r="N16" s="260">
        <v>0</v>
      </c>
      <c r="O16" s="260">
        <v>0</v>
      </c>
      <c r="P16" s="260">
        <v>0</v>
      </c>
      <c r="Q16" s="260">
        <v>0</v>
      </c>
      <c r="R16" s="259">
        <v>0</v>
      </c>
      <c r="S16" s="1410">
        <v>0</v>
      </c>
    </row>
    <row r="17" spans="1:20" s="1150" customFormat="1" outlineLevel="1" x14ac:dyDescent="0.45">
      <c r="A17" s="854"/>
      <c r="B17" s="1416">
        <v>0</v>
      </c>
      <c r="C17" s="1417">
        <v>0</v>
      </c>
      <c r="D17" s="1418">
        <v>0</v>
      </c>
      <c r="E17" s="1419">
        <v>0</v>
      </c>
      <c r="F17" s="1419">
        <v>0</v>
      </c>
      <c r="G17" s="1419">
        <v>0</v>
      </c>
      <c r="H17" s="1419">
        <v>0</v>
      </c>
      <c r="I17" s="1419">
        <v>0</v>
      </c>
      <c r="J17" s="1419">
        <v>0</v>
      </c>
      <c r="K17" s="1419">
        <v>0</v>
      </c>
      <c r="L17" s="1420">
        <v>0</v>
      </c>
      <c r="M17" s="1419">
        <v>0</v>
      </c>
      <c r="N17" s="260">
        <v>0</v>
      </c>
      <c r="O17" s="260">
        <v>0</v>
      </c>
      <c r="P17" s="260">
        <v>0</v>
      </c>
      <c r="Q17" s="260">
        <v>0</v>
      </c>
      <c r="R17" s="259">
        <v>0</v>
      </c>
      <c r="S17" s="1410">
        <v>0</v>
      </c>
    </row>
    <row r="18" spans="1:20" s="1150" customFormat="1" outlineLevel="1" x14ac:dyDescent="0.45">
      <c r="A18" s="854"/>
      <c r="B18" s="1416">
        <v>0</v>
      </c>
      <c r="C18" s="1417">
        <v>0</v>
      </c>
      <c r="D18" s="1418">
        <v>0</v>
      </c>
      <c r="E18" s="1419">
        <v>0</v>
      </c>
      <c r="F18" s="1419">
        <v>0</v>
      </c>
      <c r="G18" s="1419">
        <v>0</v>
      </c>
      <c r="H18" s="1419">
        <v>0</v>
      </c>
      <c r="I18" s="1419">
        <v>0</v>
      </c>
      <c r="J18" s="1419">
        <v>0</v>
      </c>
      <c r="K18" s="1419">
        <v>0</v>
      </c>
      <c r="L18" s="1420">
        <v>0</v>
      </c>
      <c r="M18" s="1419">
        <v>0</v>
      </c>
      <c r="N18" s="260">
        <v>0</v>
      </c>
      <c r="O18" s="260">
        <v>0</v>
      </c>
      <c r="P18" s="260">
        <v>0</v>
      </c>
      <c r="Q18" s="260">
        <v>0</v>
      </c>
      <c r="R18" s="259">
        <v>0</v>
      </c>
      <c r="S18" s="1410">
        <v>0</v>
      </c>
    </row>
    <row r="19" spans="1:20" s="1150" customFormat="1" outlineLevel="1" x14ac:dyDescent="0.45">
      <c r="A19" s="854"/>
      <c r="B19" s="1416">
        <v>0</v>
      </c>
      <c r="C19" s="1417">
        <v>0</v>
      </c>
      <c r="D19" s="1418">
        <v>0</v>
      </c>
      <c r="E19" s="1419">
        <v>0</v>
      </c>
      <c r="F19" s="1419">
        <v>0</v>
      </c>
      <c r="G19" s="1419">
        <v>0</v>
      </c>
      <c r="H19" s="1419">
        <v>0</v>
      </c>
      <c r="I19" s="1419">
        <v>0</v>
      </c>
      <c r="J19" s="1419">
        <v>0</v>
      </c>
      <c r="K19" s="1419">
        <v>0</v>
      </c>
      <c r="L19" s="1420">
        <v>0</v>
      </c>
      <c r="M19" s="1419">
        <v>0</v>
      </c>
      <c r="N19" s="260">
        <v>0</v>
      </c>
      <c r="O19" s="260">
        <v>0</v>
      </c>
      <c r="P19" s="260">
        <v>0</v>
      </c>
      <c r="Q19" s="260">
        <v>0</v>
      </c>
      <c r="R19" s="259">
        <v>0</v>
      </c>
      <c r="S19" s="1410">
        <v>0</v>
      </c>
    </row>
    <row r="20" spans="1:20" s="1150" customFormat="1" outlineLevel="1" x14ac:dyDescent="0.45">
      <c r="A20" s="854"/>
      <c r="B20" s="1416">
        <v>0</v>
      </c>
      <c r="C20" s="1417">
        <v>0</v>
      </c>
      <c r="D20" s="1418">
        <v>0</v>
      </c>
      <c r="E20" s="1419">
        <v>0</v>
      </c>
      <c r="F20" s="1419">
        <v>0</v>
      </c>
      <c r="G20" s="1419">
        <v>0</v>
      </c>
      <c r="H20" s="1419">
        <v>0</v>
      </c>
      <c r="I20" s="1419">
        <v>0</v>
      </c>
      <c r="J20" s="1419">
        <v>0</v>
      </c>
      <c r="K20" s="1419">
        <v>0</v>
      </c>
      <c r="L20" s="1420">
        <v>0</v>
      </c>
      <c r="M20" s="1419">
        <v>0</v>
      </c>
      <c r="N20" s="260">
        <v>0</v>
      </c>
      <c r="O20" s="260">
        <v>0</v>
      </c>
      <c r="P20" s="260">
        <v>0</v>
      </c>
      <c r="Q20" s="260">
        <v>0</v>
      </c>
      <c r="R20" s="259">
        <v>0</v>
      </c>
      <c r="S20" s="1410">
        <v>0</v>
      </c>
    </row>
    <row r="21" spans="1:20" s="1150" customFormat="1" outlineLevel="1" x14ac:dyDescent="0.45">
      <c r="A21" s="854"/>
      <c r="B21" s="1416">
        <v>0</v>
      </c>
      <c r="C21" s="1417">
        <v>0</v>
      </c>
      <c r="D21" s="1418">
        <v>0</v>
      </c>
      <c r="E21" s="1419">
        <v>0</v>
      </c>
      <c r="F21" s="1419">
        <v>0</v>
      </c>
      <c r="G21" s="1419">
        <v>0</v>
      </c>
      <c r="H21" s="1419">
        <v>0</v>
      </c>
      <c r="I21" s="1419">
        <v>0</v>
      </c>
      <c r="J21" s="1419">
        <v>0</v>
      </c>
      <c r="K21" s="1419">
        <v>0</v>
      </c>
      <c r="L21" s="1420">
        <v>0</v>
      </c>
      <c r="M21" s="1419">
        <v>0</v>
      </c>
      <c r="N21" s="260">
        <v>0</v>
      </c>
      <c r="O21" s="260">
        <v>0</v>
      </c>
      <c r="P21" s="260">
        <v>0</v>
      </c>
      <c r="Q21" s="260">
        <v>0</v>
      </c>
      <c r="R21" s="259">
        <v>0</v>
      </c>
      <c r="S21" s="1410">
        <v>0</v>
      </c>
    </row>
    <row r="22" spans="1:20" s="1150" customFormat="1" outlineLevel="1" x14ac:dyDescent="0.45">
      <c r="A22" s="854"/>
      <c r="B22" s="1416">
        <v>0</v>
      </c>
      <c r="C22" s="1417">
        <v>0</v>
      </c>
      <c r="D22" s="1418">
        <v>0</v>
      </c>
      <c r="E22" s="1419">
        <v>0</v>
      </c>
      <c r="F22" s="1419">
        <v>0</v>
      </c>
      <c r="G22" s="1419">
        <v>0</v>
      </c>
      <c r="H22" s="1419">
        <v>0</v>
      </c>
      <c r="I22" s="1419">
        <v>0</v>
      </c>
      <c r="J22" s="1419">
        <v>0</v>
      </c>
      <c r="K22" s="1419">
        <v>0</v>
      </c>
      <c r="L22" s="1420">
        <v>0</v>
      </c>
      <c r="M22" s="1419">
        <v>0</v>
      </c>
      <c r="N22" s="260">
        <v>0</v>
      </c>
      <c r="O22" s="260">
        <v>0</v>
      </c>
      <c r="P22" s="260">
        <v>0</v>
      </c>
      <c r="Q22" s="260">
        <v>0</v>
      </c>
      <c r="R22" s="259">
        <v>0</v>
      </c>
      <c r="S22" s="1410">
        <v>0</v>
      </c>
    </row>
    <row r="23" spans="1:20" s="1150" customFormat="1" ht="14.1" outlineLevel="1" thickBot="1" x14ac:dyDescent="0.5">
      <c r="A23" s="854"/>
      <c r="B23" s="1421">
        <v>0</v>
      </c>
      <c r="C23" s="1422">
        <v>0</v>
      </c>
      <c r="D23" s="1423">
        <v>0</v>
      </c>
      <c r="E23" s="1424">
        <v>0</v>
      </c>
      <c r="F23" s="1424">
        <v>0</v>
      </c>
      <c r="G23" s="1424">
        <v>0</v>
      </c>
      <c r="H23" s="1424">
        <v>0</v>
      </c>
      <c r="I23" s="1424">
        <v>0</v>
      </c>
      <c r="J23" s="1424">
        <v>0</v>
      </c>
      <c r="K23" s="1424">
        <v>0</v>
      </c>
      <c r="L23" s="1425">
        <v>0</v>
      </c>
      <c r="M23" s="1424">
        <v>0</v>
      </c>
      <c r="N23" s="307">
        <v>0</v>
      </c>
      <c r="O23" s="307">
        <v>0</v>
      </c>
      <c r="P23" s="307">
        <v>0</v>
      </c>
      <c r="Q23" s="307">
        <v>0</v>
      </c>
      <c r="R23" s="530">
        <v>0</v>
      </c>
      <c r="S23" s="1426">
        <v>0</v>
      </c>
    </row>
    <row r="24" spans="1:20" x14ac:dyDescent="0.45">
      <c r="B24" s="1427"/>
      <c r="C24" s="1428"/>
      <c r="D24" s="1428"/>
      <c r="E24" s="1428"/>
      <c r="F24" s="1428"/>
      <c r="G24" s="1427"/>
      <c r="H24" s="1427"/>
      <c r="I24" s="1428"/>
      <c r="J24" s="1428"/>
      <c r="K24" s="1428"/>
      <c r="L24" s="1428"/>
      <c r="M24" s="1428"/>
      <c r="N24" s="1428"/>
      <c r="O24" s="1428"/>
      <c r="P24" s="1428"/>
      <c r="Q24" s="1428"/>
      <c r="R24" s="1428"/>
      <c r="S24" s="1428"/>
      <c r="T24" s="1428"/>
    </row>
    <row r="25" spans="1:20" ht="18.3" x14ac:dyDescent="0.45">
      <c r="B25" s="253" t="s">
        <v>1468</v>
      </c>
      <c r="C25" s="254"/>
      <c r="D25" s="254"/>
      <c r="E25" s="254"/>
      <c r="F25" s="254"/>
      <c r="G25" s="254"/>
      <c r="H25" s="254"/>
      <c r="I25" s="254"/>
      <c r="J25" s="1429"/>
      <c r="K25" s="1429"/>
      <c r="L25" s="1429"/>
      <c r="M25" s="1429"/>
      <c r="N25" s="1429"/>
      <c r="O25" s="1429"/>
      <c r="P25" s="1430"/>
      <c r="Q25" s="1430"/>
      <c r="R25" s="1430"/>
      <c r="S25" s="1430"/>
      <c r="T25" s="1430"/>
    </row>
    <row r="26" spans="1:20" ht="14.25" customHeight="1" outlineLevel="1" x14ac:dyDescent="0.45">
      <c r="B26" s="2581" t="s">
        <v>1469</v>
      </c>
      <c r="C26" s="2583" t="s">
        <v>1470</v>
      </c>
      <c r="D26" s="2584"/>
      <c r="E26" s="2584"/>
      <c r="F26" s="2584"/>
      <c r="G26" s="2584"/>
      <c r="H26" s="2584"/>
      <c r="I26" s="2585"/>
      <c r="J26" s="1428"/>
      <c r="K26" s="1428"/>
      <c r="L26" s="1428"/>
      <c r="M26" s="1428"/>
      <c r="N26" s="1428"/>
      <c r="O26" s="1428"/>
      <c r="P26" s="1428"/>
      <c r="Q26" s="1428"/>
      <c r="R26" s="1428"/>
      <c r="S26" s="1428"/>
      <c r="T26" s="1428"/>
    </row>
    <row r="27" spans="1:20" ht="14.1" outlineLevel="1" thickBot="1" x14ac:dyDescent="0.5">
      <c r="B27" s="2582"/>
      <c r="C27" s="2576"/>
      <c r="D27" s="2586"/>
      <c r="E27" s="2586"/>
      <c r="F27" s="2586"/>
      <c r="G27" s="2586"/>
      <c r="H27" s="2586"/>
      <c r="I27" s="2587"/>
      <c r="J27" s="1428"/>
      <c r="K27" s="1428"/>
      <c r="L27" s="1428"/>
      <c r="M27" s="1428"/>
      <c r="N27" s="1428"/>
      <c r="O27" s="1428"/>
      <c r="P27" s="1428"/>
      <c r="Q27" s="1428"/>
      <c r="R27" s="1428"/>
      <c r="S27" s="1428"/>
      <c r="T27" s="1428"/>
    </row>
    <row r="28" spans="1:20" outlineLevel="1" x14ac:dyDescent="0.45">
      <c r="B28" s="1431">
        <v>0</v>
      </c>
      <c r="C28" s="2588">
        <v>0</v>
      </c>
      <c r="D28" s="2588">
        <v>0</v>
      </c>
      <c r="E28" s="2588">
        <v>0</v>
      </c>
      <c r="F28" s="2588">
        <v>0</v>
      </c>
      <c r="G28" s="2588">
        <v>0</v>
      </c>
      <c r="H28" s="2588">
        <v>0</v>
      </c>
      <c r="I28" s="2589">
        <v>0</v>
      </c>
      <c r="J28" s="1428"/>
      <c r="K28" s="1428"/>
      <c r="L28" s="1428"/>
      <c r="M28" s="1428"/>
      <c r="N28" s="1428"/>
      <c r="O28" s="1428"/>
      <c r="P28" s="1428"/>
      <c r="Q28" s="1428"/>
      <c r="R28" s="1428"/>
      <c r="S28" s="1428"/>
      <c r="T28" s="1428"/>
    </row>
    <row r="29" spans="1:20" outlineLevel="1" x14ac:dyDescent="0.45">
      <c r="B29" s="1432">
        <v>0</v>
      </c>
      <c r="C29" s="2590">
        <v>0</v>
      </c>
      <c r="D29" s="2590">
        <v>0</v>
      </c>
      <c r="E29" s="2590">
        <v>0</v>
      </c>
      <c r="F29" s="2590">
        <v>0</v>
      </c>
      <c r="G29" s="2590">
        <v>0</v>
      </c>
      <c r="H29" s="2590">
        <v>0</v>
      </c>
      <c r="I29" s="2591">
        <v>0</v>
      </c>
      <c r="J29" s="1428"/>
      <c r="K29" s="1428"/>
      <c r="L29" s="1428"/>
      <c r="M29" s="1428"/>
      <c r="N29" s="1428"/>
      <c r="O29" s="1428"/>
      <c r="P29" s="1428"/>
      <c r="Q29" s="1428"/>
      <c r="R29" s="1428"/>
      <c r="S29" s="1428"/>
      <c r="T29" s="1428"/>
    </row>
    <row r="30" spans="1:20" outlineLevel="1" x14ac:dyDescent="0.45">
      <c r="B30" s="1432">
        <v>0</v>
      </c>
      <c r="C30" s="2590">
        <v>0</v>
      </c>
      <c r="D30" s="2590">
        <v>0</v>
      </c>
      <c r="E30" s="2590">
        <v>0</v>
      </c>
      <c r="F30" s="2590">
        <v>0</v>
      </c>
      <c r="G30" s="2590">
        <v>0</v>
      </c>
      <c r="H30" s="2590">
        <v>0</v>
      </c>
      <c r="I30" s="2591">
        <v>0</v>
      </c>
      <c r="J30" s="1428"/>
      <c r="K30" s="1428"/>
      <c r="L30" s="1428"/>
      <c r="M30" s="1428"/>
      <c r="N30" s="1428"/>
      <c r="O30" s="1428"/>
      <c r="P30" s="1428"/>
      <c r="Q30" s="1428"/>
      <c r="R30" s="1428"/>
      <c r="S30" s="1428"/>
      <c r="T30" s="1428"/>
    </row>
    <row r="31" spans="1:20" outlineLevel="1" x14ac:dyDescent="0.45">
      <c r="B31" s="1432">
        <v>0</v>
      </c>
      <c r="C31" s="2590">
        <v>0</v>
      </c>
      <c r="D31" s="2590">
        <v>0</v>
      </c>
      <c r="E31" s="2590">
        <v>0</v>
      </c>
      <c r="F31" s="2590">
        <v>0</v>
      </c>
      <c r="G31" s="2590">
        <v>0</v>
      </c>
      <c r="H31" s="2590">
        <v>0</v>
      </c>
      <c r="I31" s="2591">
        <v>0</v>
      </c>
      <c r="J31" s="1428"/>
      <c r="K31" s="1428"/>
      <c r="L31" s="1428"/>
      <c r="M31" s="1428"/>
      <c r="N31" s="1428"/>
      <c r="O31" s="1428"/>
      <c r="P31" s="1428"/>
      <c r="Q31" s="1428"/>
      <c r="R31" s="1428"/>
      <c r="S31" s="1428"/>
      <c r="T31" s="1428"/>
    </row>
    <row r="32" spans="1:20" outlineLevel="1" x14ac:dyDescent="0.45">
      <c r="B32" s="1432">
        <v>0</v>
      </c>
      <c r="C32" s="2590">
        <v>0</v>
      </c>
      <c r="D32" s="2590">
        <v>0</v>
      </c>
      <c r="E32" s="2590">
        <v>0</v>
      </c>
      <c r="F32" s="2590">
        <v>0</v>
      </c>
      <c r="G32" s="2590">
        <v>0</v>
      </c>
      <c r="H32" s="2590">
        <v>0</v>
      </c>
      <c r="I32" s="2591">
        <v>0</v>
      </c>
      <c r="J32" s="1428"/>
      <c r="K32" s="1428"/>
      <c r="L32" s="1428"/>
      <c r="M32" s="1428"/>
      <c r="N32" s="1428"/>
      <c r="O32" s="1428"/>
      <c r="P32" s="1428"/>
      <c r="Q32" s="1428"/>
      <c r="R32" s="1428"/>
      <c r="S32" s="1428"/>
      <c r="T32" s="1428"/>
    </row>
    <row r="33" spans="2:20" outlineLevel="1" x14ac:dyDescent="0.45">
      <c r="B33" s="1433">
        <v>0</v>
      </c>
      <c r="C33" s="2569">
        <v>0</v>
      </c>
      <c r="D33" s="2569">
        <v>0</v>
      </c>
      <c r="E33" s="2569">
        <v>0</v>
      </c>
      <c r="F33" s="2569">
        <v>0</v>
      </c>
      <c r="G33" s="2569">
        <v>0</v>
      </c>
      <c r="H33" s="2569">
        <v>0</v>
      </c>
      <c r="I33" s="2570">
        <v>0</v>
      </c>
      <c r="J33" s="1428"/>
      <c r="K33" s="1428"/>
      <c r="L33" s="1428"/>
      <c r="M33" s="1428"/>
      <c r="N33" s="1428"/>
      <c r="O33" s="1428"/>
      <c r="P33" s="1428"/>
      <c r="Q33" s="1428"/>
      <c r="R33" s="1428"/>
      <c r="S33" s="1428"/>
      <c r="T33" s="1428"/>
    </row>
    <row r="34" spans="2:20" outlineLevel="1" x14ac:dyDescent="0.45">
      <c r="B34" s="1433">
        <v>0</v>
      </c>
      <c r="C34" s="2569">
        <v>0</v>
      </c>
      <c r="D34" s="2569">
        <v>0</v>
      </c>
      <c r="E34" s="2569">
        <v>0</v>
      </c>
      <c r="F34" s="2569">
        <v>0</v>
      </c>
      <c r="G34" s="2569">
        <v>0</v>
      </c>
      <c r="H34" s="2569">
        <v>0</v>
      </c>
      <c r="I34" s="2570">
        <v>0</v>
      </c>
      <c r="J34" s="1428"/>
      <c r="K34" s="1428"/>
      <c r="L34" s="1428"/>
      <c r="M34" s="1428"/>
      <c r="N34" s="1428"/>
      <c r="O34" s="1428"/>
      <c r="P34" s="1428"/>
      <c r="Q34" s="1428"/>
      <c r="R34" s="1428"/>
      <c r="S34" s="1428"/>
      <c r="T34" s="1428"/>
    </row>
    <row r="35" spans="2:20" outlineLevel="1" x14ac:dyDescent="0.45">
      <c r="B35" s="1433">
        <v>0</v>
      </c>
      <c r="C35" s="2569">
        <v>0</v>
      </c>
      <c r="D35" s="2569">
        <v>0</v>
      </c>
      <c r="E35" s="2569">
        <v>0</v>
      </c>
      <c r="F35" s="2569">
        <v>0</v>
      </c>
      <c r="G35" s="2569">
        <v>0</v>
      </c>
      <c r="H35" s="2569">
        <v>0</v>
      </c>
      <c r="I35" s="2570">
        <v>0</v>
      </c>
      <c r="J35" s="1428"/>
      <c r="K35" s="1428"/>
      <c r="L35" s="1428"/>
      <c r="M35" s="1428"/>
      <c r="N35" s="1428"/>
      <c r="O35" s="1428"/>
      <c r="P35" s="1428"/>
      <c r="Q35" s="1428"/>
      <c r="R35" s="1428"/>
      <c r="S35" s="1428"/>
      <c r="T35" s="1428"/>
    </row>
    <row r="36" spans="2:20" outlineLevel="1" x14ac:dyDescent="0.45">
      <c r="B36" s="1433">
        <v>0</v>
      </c>
      <c r="C36" s="2569">
        <v>0</v>
      </c>
      <c r="D36" s="2569">
        <v>0</v>
      </c>
      <c r="E36" s="2569">
        <v>0</v>
      </c>
      <c r="F36" s="2569">
        <v>0</v>
      </c>
      <c r="G36" s="2569">
        <v>0</v>
      </c>
      <c r="H36" s="2569">
        <v>0</v>
      </c>
      <c r="I36" s="2570">
        <v>0</v>
      </c>
      <c r="J36" s="1428"/>
      <c r="K36" s="1428"/>
      <c r="L36" s="1428"/>
      <c r="M36" s="1428"/>
      <c r="N36" s="1428"/>
      <c r="O36" s="1428"/>
      <c r="P36" s="1428"/>
      <c r="Q36" s="1428"/>
      <c r="R36" s="1428"/>
      <c r="S36" s="1428"/>
      <c r="T36" s="1428"/>
    </row>
    <row r="37" spans="2:20" outlineLevel="1" x14ac:dyDescent="0.45">
      <c r="B37" s="1433">
        <v>0</v>
      </c>
      <c r="C37" s="2569">
        <v>0</v>
      </c>
      <c r="D37" s="2569">
        <v>0</v>
      </c>
      <c r="E37" s="2569">
        <v>0</v>
      </c>
      <c r="F37" s="2569">
        <v>0</v>
      </c>
      <c r="G37" s="2569">
        <v>0</v>
      </c>
      <c r="H37" s="2569">
        <v>0</v>
      </c>
      <c r="I37" s="2570">
        <v>0</v>
      </c>
      <c r="J37" s="1428"/>
      <c r="K37" s="1428"/>
      <c r="L37" s="1428"/>
      <c r="M37" s="1428"/>
      <c r="N37" s="1428"/>
      <c r="O37" s="1428"/>
      <c r="P37" s="1428"/>
      <c r="Q37" s="1428"/>
      <c r="R37" s="1428"/>
      <c r="S37" s="1428"/>
      <c r="T37" s="1428"/>
    </row>
    <row r="38" spans="2:20" outlineLevel="1" x14ac:dyDescent="0.45">
      <c r="B38" s="1433">
        <v>0</v>
      </c>
      <c r="C38" s="2569">
        <v>0</v>
      </c>
      <c r="D38" s="2569">
        <v>0</v>
      </c>
      <c r="E38" s="2569">
        <v>0</v>
      </c>
      <c r="F38" s="2569">
        <v>0</v>
      </c>
      <c r="G38" s="2569">
        <v>0</v>
      </c>
      <c r="H38" s="2569">
        <v>0</v>
      </c>
      <c r="I38" s="2570">
        <v>0</v>
      </c>
      <c r="J38" s="1428"/>
      <c r="K38" s="1428"/>
      <c r="L38" s="1428"/>
      <c r="M38" s="1428"/>
      <c r="N38" s="1428"/>
      <c r="O38" s="1428"/>
      <c r="P38" s="1428"/>
      <c r="Q38" s="1428"/>
      <c r="R38" s="1428"/>
      <c r="S38" s="1428"/>
      <c r="T38" s="1428"/>
    </row>
    <row r="39" spans="2:20" outlineLevel="1" x14ac:dyDescent="0.45">
      <c r="B39" s="1433">
        <v>0</v>
      </c>
      <c r="C39" s="2569">
        <v>0</v>
      </c>
      <c r="D39" s="2569">
        <v>0</v>
      </c>
      <c r="E39" s="2569">
        <v>0</v>
      </c>
      <c r="F39" s="2569">
        <v>0</v>
      </c>
      <c r="G39" s="2569">
        <v>0</v>
      </c>
      <c r="H39" s="2569">
        <v>0</v>
      </c>
      <c r="I39" s="2570">
        <v>0</v>
      </c>
      <c r="J39" s="1428"/>
      <c r="K39" s="1428"/>
      <c r="L39" s="1428"/>
      <c r="M39" s="1428"/>
      <c r="N39" s="1428"/>
      <c r="O39" s="1428"/>
      <c r="P39" s="1428"/>
      <c r="Q39" s="1428"/>
      <c r="R39" s="1428"/>
      <c r="S39" s="1428"/>
      <c r="T39" s="1428"/>
    </row>
    <row r="40" spans="2:20" outlineLevel="1" x14ac:dyDescent="0.45">
      <c r="B40" s="1433">
        <v>0</v>
      </c>
      <c r="C40" s="2569">
        <v>0</v>
      </c>
      <c r="D40" s="2569">
        <v>0</v>
      </c>
      <c r="E40" s="2569">
        <v>0</v>
      </c>
      <c r="F40" s="2569">
        <v>0</v>
      </c>
      <c r="G40" s="2569">
        <v>0</v>
      </c>
      <c r="H40" s="2569">
        <v>0</v>
      </c>
      <c r="I40" s="2570">
        <v>0</v>
      </c>
      <c r="J40" s="1428"/>
      <c r="K40" s="1428"/>
      <c r="L40" s="1428"/>
      <c r="M40" s="1428"/>
      <c r="N40" s="1428"/>
      <c r="O40" s="1428"/>
      <c r="P40" s="1428"/>
      <c r="Q40" s="1428"/>
      <c r="R40" s="1428"/>
      <c r="S40" s="1428"/>
      <c r="T40" s="1428"/>
    </row>
    <row r="41" spans="2:20" outlineLevel="1" x14ac:dyDescent="0.45">
      <c r="B41" s="1433">
        <v>0</v>
      </c>
      <c r="C41" s="2569">
        <v>0</v>
      </c>
      <c r="D41" s="2569">
        <v>0</v>
      </c>
      <c r="E41" s="2569">
        <v>0</v>
      </c>
      <c r="F41" s="2569">
        <v>0</v>
      </c>
      <c r="G41" s="2569">
        <v>0</v>
      </c>
      <c r="H41" s="2569">
        <v>0</v>
      </c>
      <c r="I41" s="2570">
        <v>0</v>
      </c>
      <c r="J41" s="1428"/>
      <c r="K41" s="1428"/>
      <c r="L41" s="1428"/>
      <c r="M41" s="1428"/>
      <c r="N41" s="1428"/>
      <c r="O41" s="1428"/>
      <c r="P41" s="1428"/>
      <c r="Q41" s="1428"/>
      <c r="R41" s="1428"/>
      <c r="S41" s="1428"/>
      <c r="T41" s="1428"/>
    </row>
    <row r="42" spans="2:20" ht="14.1" outlineLevel="1" thickBot="1" x14ac:dyDescent="0.5">
      <c r="B42" s="1434">
        <v>0</v>
      </c>
      <c r="C42" s="2571">
        <v>0</v>
      </c>
      <c r="D42" s="2571">
        <v>0</v>
      </c>
      <c r="E42" s="2571">
        <v>0</v>
      </c>
      <c r="F42" s="2571">
        <v>0</v>
      </c>
      <c r="G42" s="2571">
        <v>0</v>
      </c>
      <c r="H42" s="2571">
        <v>0</v>
      </c>
      <c r="I42" s="2572">
        <v>0</v>
      </c>
      <c r="J42" s="1428"/>
      <c r="K42" s="1428"/>
      <c r="L42" s="1428"/>
      <c r="M42" s="1428"/>
      <c r="N42" s="1428"/>
      <c r="O42" s="1428"/>
      <c r="P42" s="1428"/>
      <c r="Q42" s="1428"/>
      <c r="R42" s="1428"/>
      <c r="S42" s="1428"/>
      <c r="T42" s="1428"/>
    </row>
    <row r="44" spans="2:20" x14ac:dyDescent="0.45">
      <c r="B44" s="1671"/>
      <c r="C44" s="1671"/>
    </row>
    <row r="52" spans="1:1" x14ac:dyDescent="0.45">
      <c r="A52" s="927"/>
    </row>
  </sheetData>
  <mergeCells count="21">
    <mergeCell ref="C33:I33"/>
    <mergeCell ref="B7:B8"/>
    <mergeCell ref="C7:C8"/>
    <mergeCell ref="D7:K7"/>
    <mergeCell ref="L7:S7"/>
    <mergeCell ref="B26:B27"/>
    <mergeCell ref="C26:I27"/>
    <mergeCell ref="C28:I28"/>
    <mergeCell ref="C29:I29"/>
    <mergeCell ref="C30:I30"/>
    <mergeCell ref="C31:I31"/>
    <mergeCell ref="C32:I32"/>
    <mergeCell ref="C40:I40"/>
    <mergeCell ref="C41:I41"/>
    <mergeCell ref="C42:I42"/>
    <mergeCell ref="C34:I34"/>
    <mergeCell ref="C35:I35"/>
    <mergeCell ref="C36:I36"/>
    <mergeCell ref="C37:I37"/>
    <mergeCell ref="C38:I38"/>
    <mergeCell ref="C39:I39"/>
  </mergeCells>
  <conditionalFormatting sqref="P9:P23">
    <cfRule type="expression" dxfId="149" priority="3">
      <formula>(dms_FRCPlength_Num)&lt;3</formula>
    </cfRule>
  </conditionalFormatting>
  <conditionalFormatting sqref="Q9:Q23">
    <cfRule type="expression" dxfId="148" priority="2">
      <formula>(dms_FRCPlength_Num)&lt;4</formula>
    </cfRule>
  </conditionalFormatting>
  <conditionalFormatting sqref="R9:R23">
    <cfRule type="expression" dxfId="147" priority="1">
      <formula>(dms_FRCPlength_Num)&lt;5</formula>
    </cfRule>
  </conditionalFormatting>
  <dataValidations count="4">
    <dataValidation type="custom" allowBlank="1" showInputMessage="1" showErrorMessage="1" error="Must be a number" prompt="Enter revenue in $0's" sqref="D9:R23" xr:uid="{00000000-0002-0000-2A00-000000000000}">
      <formula1>ISNUMBER(D9)</formula1>
    </dataValidation>
    <dataValidation type="textLength" operator="lessThanOrEqual" allowBlank="1" showInputMessage="1" promptTitle="Shared asset" prompt="Enter name of shared asset unregulated service" sqref="B9:B23 B28:B42" xr:uid="{00000000-0002-0000-2A00-000001000000}">
      <formula1>150</formula1>
    </dataValidation>
    <dataValidation type="textLength" operator="lessThanOrEqual" allowBlank="1" showInputMessage="1" promptTitle="Shared asset" prompt="Enter description of shared asset" sqref="C9:C23" xr:uid="{00000000-0002-0000-2A00-000002000000}">
      <formula1>150</formula1>
    </dataValidation>
    <dataValidation type="textLength" operator="lessThanOrEqual" allowBlank="1" showInputMessage="1" showErrorMessage="1" promptTitle="Apportionment" prompt="Describe apportionment methodology" sqref="C28:I42" xr:uid="{00000000-0002-0000-2A00-000003000000}">
      <formula1>150</formula1>
    </dataValidation>
  </dataValidation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1" tint="0.499984740745262"/>
  </sheetPr>
  <dimension ref="A1:N60"/>
  <sheetViews>
    <sheetView showGridLines="0" workbookViewId="0"/>
  </sheetViews>
  <sheetFormatPr defaultColWidth="10.6640625" defaultRowHeight="13.8" outlineLevelRow="1" x14ac:dyDescent="0.45"/>
  <cols>
    <col min="1" max="1" width="20.1328125" style="854" customWidth="1"/>
    <col min="2" max="2" width="64.1328125" style="1437" customWidth="1"/>
    <col min="3" max="3" width="43.796875" style="1437" customWidth="1"/>
    <col min="4" max="11" width="21.796875" style="1437" customWidth="1"/>
    <col min="12" max="12" width="21.796875" style="1150" customWidth="1"/>
    <col min="13" max="13" width="25.6640625" style="1437" customWidth="1"/>
    <col min="14" max="16384" width="10.6640625" style="1437"/>
  </cols>
  <sheetData>
    <row r="1" spans="1:12" ht="20.100000000000001" x14ac:dyDescent="0.45">
      <c r="B1" s="1435" t="s">
        <v>730</v>
      </c>
      <c r="C1" s="1436"/>
      <c r="D1" s="1436"/>
      <c r="E1" s="1436"/>
      <c r="F1" s="1436"/>
      <c r="G1" s="1436"/>
      <c r="H1" s="1436"/>
      <c r="I1" s="1436"/>
      <c r="J1" s="1436"/>
      <c r="K1" s="1436"/>
      <c r="L1" s="1436"/>
    </row>
    <row r="2" spans="1:12" ht="20.100000000000001" x14ac:dyDescent="0.45">
      <c r="B2" s="856" t="s">
        <v>731</v>
      </c>
      <c r="C2" s="1436"/>
      <c r="D2" s="1436"/>
      <c r="E2" s="1436"/>
      <c r="F2" s="1436"/>
      <c r="G2" s="1436"/>
      <c r="H2" s="1436"/>
      <c r="I2" s="1436"/>
      <c r="J2" s="1436"/>
      <c r="K2" s="1436"/>
      <c r="L2" s="1436"/>
    </row>
    <row r="3" spans="1:12" ht="20.100000000000001" x14ac:dyDescent="0.45">
      <c r="B3" s="858" t="s">
        <v>732</v>
      </c>
      <c r="C3" s="1438"/>
      <c r="D3" s="1438"/>
      <c r="E3" s="1438"/>
      <c r="F3" s="1438"/>
      <c r="G3" s="1438"/>
      <c r="H3" s="1438"/>
      <c r="I3" s="1438"/>
      <c r="J3" s="1438"/>
      <c r="K3" s="1438"/>
      <c r="L3" s="1438"/>
    </row>
    <row r="4" spans="1:12" ht="20.100000000000001" x14ac:dyDescent="0.45">
      <c r="B4" s="329" t="s">
        <v>1476</v>
      </c>
      <c r="C4" s="329"/>
      <c r="D4" s="329"/>
      <c r="E4" s="329"/>
      <c r="F4" s="329"/>
      <c r="G4" s="329"/>
      <c r="H4" s="329"/>
      <c r="I4" s="329"/>
      <c r="J4" s="329"/>
      <c r="K4" s="329"/>
      <c r="L4" s="329"/>
    </row>
    <row r="5" spans="1:12" x14ac:dyDescent="0.45">
      <c r="B5" s="1150"/>
      <c r="C5" s="1150"/>
      <c r="D5" s="1150"/>
      <c r="E5" s="1150"/>
      <c r="F5" s="1150"/>
      <c r="G5" s="1150"/>
      <c r="H5" s="1150"/>
      <c r="I5" s="1150"/>
      <c r="J5" s="1150"/>
      <c r="K5" s="1150"/>
    </row>
    <row r="6" spans="1:12" x14ac:dyDescent="0.45">
      <c r="B6" s="1439" t="s">
        <v>1053</v>
      </c>
      <c r="C6" s="1439"/>
      <c r="D6" s="1150"/>
      <c r="E6" s="1150"/>
      <c r="F6" s="505"/>
      <c r="G6" s="505"/>
      <c r="H6" s="505"/>
      <c r="I6" s="505"/>
      <c r="J6" s="505"/>
      <c r="K6" s="505"/>
      <c r="L6" s="505"/>
    </row>
    <row r="7" spans="1:12" s="1150" customFormat="1" x14ac:dyDescent="0.45">
      <c r="A7" s="854"/>
      <c r="B7" s="2463" t="s">
        <v>1731</v>
      </c>
      <c r="C7" s="2464"/>
      <c r="D7" s="505"/>
      <c r="E7" s="505"/>
      <c r="F7" s="505"/>
      <c r="G7" s="505"/>
      <c r="H7" s="505"/>
      <c r="I7" s="505"/>
      <c r="J7" s="505"/>
      <c r="K7" s="505"/>
      <c r="L7" s="505"/>
    </row>
    <row r="8" spans="1:12" s="1150" customFormat="1" x14ac:dyDescent="0.45">
      <c r="A8" s="854"/>
      <c r="B8" s="1440"/>
      <c r="C8" s="1441"/>
      <c r="D8" s="1441"/>
      <c r="E8" s="1441"/>
      <c r="F8" s="1441"/>
      <c r="G8" s="1441"/>
      <c r="H8" s="1441"/>
      <c r="I8" s="1441"/>
      <c r="J8" s="1441"/>
      <c r="K8" s="1441"/>
      <c r="L8" s="1441"/>
    </row>
    <row r="9" spans="1:12" ht="18.3" x14ac:dyDescent="0.45">
      <c r="B9" s="253" t="s">
        <v>1477</v>
      </c>
      <c r="C9" s="254"/>
      <c r="D9" s="254"/>
      <c r="E9" s="1442"/>
      <c r="F9" s="1442"/>
      <c r="G9" s="1442"/>
      <c r="H9" s="1442"/>
      <c r="I9" s="1442"/>
      <c r="J9" s="1442"/>
      <c r="K9" s="1442"/>
      <c r="L9" s="1442"/>
    </row>
    <row r="10" spans="1:12" s="1150" customFormat="1" ht="14.1" thickBot="1" x14ac:dyDescent="0.5">
      <c r="A10" s="854"/>
      <c r="B10" s="1441"/>
      <c r="C10" s="1441"/>
      <c r="D10" s="1441"/>
      <c r="E10" s="1441"/>
      <c r="F10" s="1441"/>
      <c r="G10" s="1441"/>
      <c r="H10" s="1441"/>
      <c r="I10" s="1441"/>
      <c r="J10" s="1441"/>
      <c r="K10" s="1441"/>
      <c r="L10" s="1441"/>
    </row>
    <row r="11" spans="1:12" ht="28.8" x14ac:dyDescent="0.55000000000000004">
      <c r="B11" s="1443" t="s">
        <v>1478</v>
      </c>
      <c r="C11" s="1444">
        <v>0.44</v>
      </c>
      <c r="D11" s="1445"/>
      <c r="E11" s="1445"/>
      <c r="F11" s="1445"/>
      <c r="G11" s="1445"/>
      <c r="H11" s="1445"/>
      <c r="I11" s="1150"/>
      <c r="J11" s="1150"/>
      <c r="K11" s="1150"/>
    </row>
    <row r="12" spans="1:12" ht="25.5" thickBot="1" x14ac:dyDescent="0.55000000000000004">
      <c r="B12" s="1446" t="s">
        <v>1479</v>
      </c>
      <c r="C12" s="1447" t="s">
        <v>1791</v>
      </c>
      <c r="D12" s="1445"/>
      <c r="E12" s="1445"/>
      <c r="F12" s="1445"/>
      <c r="G12" s="1445"/>
      <c r="H12" s="1445"/>
      <c r="I12" s="1150"/>
      <c r="J12" s="1150"/>
      <c r="K12" s="1150"/>
    </row>
    <row r="13" spans="1:12" ht="14.7" thickBot="1" x14ac:dyDescent="0.6">
      <c r="B13" s="1448"/>
      <c r="C13" s="1445"/>
      <c r="D13" s="1445"/>
      <c r="E13" s="1445"/>
      <c r="F13" s="1445"/>
      <c r="G13" s="1445"/>
      <c r="H13" s="1445"/>
      <c r="I13" s="1150"/>
      <c r="J13" s="1150"/>
      <c r="K13" s="1150"/>
    </row>
    <row r="14" spans="1:12" ht="14.7" thickBot="1" x14ac:dyDescent="0.6">
      <c r="B14" s="1449" t="s">
        <v>1480</v>
      </c>
      <c r="C14" s="1450"/>
      <c r="D14" s="1451"/>
      <c r="E14" s="1445"/>
      <c r="F14" s="1445"/>
      <c r="G14" s="1445"/>
      <c r="H14" s="1445"/>
      <c r="I14" s="1150"/>
      <c r="J14" s="1150"/>
      <c r="K14" s="1150"/>
    </row>
    <row r="15" spans="1:12" ht="29.1" outlineLevel="1" thickBot="1" x14ac:dyDescent="0.6">
      <c r="B15" s="1452" t="s">
        <v>1481</v>
      </c>
      <c r="C15" s="1453" t="s">
        <v>1482</v>
      </c>
      <c r="D15" s="1454" t="s">
        <v>1500</v>
      </c>
      <c r="E15" s="1445"/>
      <c r="F15" s="1445"/>
      <c r="G15" s="1445"/>
      <c r="H15" s="1445"/>
      <c r="I15" s="1150"/>
      <c r="J15" s="1150"/>
      <c r="K15" s="1150"/>
    </row>
    <row r="16" spans="1:12" outlineLevel="1" x14ac:dyDescent="0.45">
      <c r="B16" s="1455" t="s">
        <v>1792</v>
      </c>
      <c r="C16" s="1456" t="str">
        <f>B16</f>
        <v>Small Residential Accumulation Meter</v>
      </c>
      <c r="D16" s="1457">
        <f>'[14]21'!F60</f>
        <v>1099.562460321466</v>
      </c>
      <c r="E16" s="1445"/>
      <c r="F16" s="1445"/>
      <c r="G16" s="1445"/>
      <c r="H16" s="1445"/>
      <c r="I16" s="1150"/>
      <c r="J16" s="1150"/>
      <c r="K16" s="1150"/>
    </row>
    <row r="17" spans="2:11" outlineLevel="1" x14ac:dyDescent="0.45">
      <c r="B17" s="1458" t="s">
        <v>1793</v>
      </c>
      <c r="C17" s="1459" t="str">
        <f t="shared" ref="C17:C19" si="0">B17</f>
        <v>Small Residential Smart Meter</v>
      </c>
      <c r="D17" s="1460">
        <f>'[14]21'!F61</f>
        <v>1083.2119086543562</v>
      </c>
      <c r="E17" s="1445"/>
      <c r="F17" s="1445"/>
      <c r="G17" s="1445"/>
      <c r="H17" s="1445"/>
      <c r="I17" s="1150"/>
      <c r="J17" s="1150"/>
      <c r="K17" s="1150"/>
    </row>
    <row r="18" spans="2:11" outlineLevel="1" x14ac:dyDescent="0.45">
      <c r="B18" s="1458" t="s">
        <v>1794</v>
      </c>
      <c r="C18" s="1459" t="str">
        <f t="shared" si="0"/>
        <v>Large Residential Accumulation Meter</v>
      </c>
      <c r="D18" s="1460">
        <f>'[14]21'!F62</f>
        <v>1761.6524603214662</v>
      </c>
      <c r="E18" s="1445"/>
      <c r="F18" s="1445"/>
      <c r="G18" s="1445"/>
      <c r="H18" s="1445"/>
      <c r="I18" s="1150"/>
      <c r="J18" s="1150"/>
      <c r="K18" s="1150"/>
    </row>
    <row r="19" spans="2:11" outlineLevel="1" x14ac:dyDescent="0.45">
      <c r="B19" s="1461" t="s">
        <v>1795</v>
      </c>
      <c r="C19" s="1462" t="str">
        <f t="shared" si="0"/>
        <v>Large Residential Smart Meter</v>
      </c>
      <c r="D19" s="1463">
        <f>'[14]21'!F63</f>
        <v>1534.7416035076872</v>
      </c>
      <c r="E19" s="1445"/>
      <c r="F19" s="1445"/>
      <c r="G19" s="1445"/>
      <c r="H19" s="1445"/>
      <c r="I19" s="1150"/>
      <c r="J19" s="1150"/>
      <c r="K19" s="1150"/>
    </row>
    <row r="20" spans="2:11" outlineLevel="1" x14ac:dyDescent="0.45">
      <c r="B20" s="1461">
        <v>0</v>
      </c>
      <c r="C20" s="1462">
        <v>0</v>
      </c>
      <c r="D20" s="1463">
        <v>0</v>
      </c>
      <c r="E20" s="1445"/>
      <c r="F20" s="1445"/>
      <c r="G20" s="1445"/>
      <c r="H20" s="1445"/>
      <c r="I20" s="1150"/>
      <c r="J20" s="1150"/>
      <c r="K20" s="1150"/>
    </row>
    <row r="21" spans="2:11" ht="14.1" outlineLevel="1" thickBot="1" x14ac:dyDescent="0.5">
      <c r="B21" s="1464">
        <v>0</v>
      </c>
      <c r="C21" s="1465">
        <v>0</v>
      </c>
      <c r="D21" s="1466">
        <v>0</v>
      </c>
      <c r="E21" s="1445"/>
      <c r="F21" s="1445"/>
      <c r="G21" s="1445"/>
      <c r="H21" s="1445"/>
      <c r="I21" s="1150"/>
      <c r="J21" s="1150"/>
      <c r="K21" s="1150"/>
    </row>
    <row r="22" spans="2:11" ht="14.1" outlineLevel="1" thickBot="1" x14ac:dyDescent="0.5">
      <c r="B22" s="1467" t="s">
        <v>1484</v>
      </c>
      <c r="C22" s="2592" t="s">
        <v>1800</v>
      </c>
      <c r="D22" s="2593"/>
      <c r="E22" s="1445"/>
      <c r="F22" s="1445"/>
      <c r="G22" s="1445"/>
      <c r="H22" s="1445"/>
      <c r="I22" s="1150"/>
      <c r="J22" s="1150"/>
      <c r="K22" s="1150"/>
    </row>
    <row r="23" spans="2:11" ht="14.1" thickBot="1" x14ac:dyDescent="0.5">
      <c r="B23" s="1445"/>
      <c r="C23" s="1445"/>
      <c r="D23" s="1445"/>
      <c r="E23" s="1445"/>
      <c r="F23" s="1445"/>
      <c r="G23" s="1445"/>
      <c r="H23" s="1445"/>
      <c r="I23" s="1150"/>
      <c r="J23" s="1150"/>
      <c r="K23" s="1150"/>
    </row>
    <row r="24" spans="2:11" ht="14.7" thickBot="1" x14ac:dyDescent="0.6">
      <c r="B24" s="1449" t="s">
        <v>1485</v>
      </c>
      <c r="C24" s="1450"/>
      <c r="D24" s="1451"/>
      <c r="E24" s="1445"/>
      <c r="F24" s="1445"/>
      <c r="G24" s="1445"/>
      <c r="H24" s="1445"/>
      <c r="I24" s="1150"/>
      <c r="J24" s="1150"/>
      <c r="K24" s="1150"/>
    </row>
    <row r="25" spans="2:11" ht="29.1" outlineLevel="1" thickBot="1" x14ac:dyDescent="0.6">
      <c r="B25" s="1452" t="s">
        <v>1481</v>
      </c>
      <c r="C25" s="1453" t="s">
        <v>1482</v>
      </c>
      <c r="D25" s="1454" t="s">
        <v>1500</v>
      </c>
      <c r="E25" s="1445"/>
      <c r="F25" s="1445"/>
      <c r="G25" s="1445"/>
      <c r="H25" s="1445"/>
      <c r="I25" s="1150"/>
      <c r="J25" s="1150"/>
      <c r="K25" s="1150"/>
    </row>
    <row r="26" spans="2:11" outlineLevel="1" x14ac:dyDescent="0.45">
      <c r="B26" s="1455" t="s">
        <v>1796</v>
      </c>
      <c r="C26" s="1456" t="str">
        <f>B26</f>
        <v>Non-Residential Accumulation Meter</v>
      </c>
      <c r="D26" s="1457">
        <f>'[14]21'!F64</f>
        <v>4465.6499999999996</v>
      </c>
      <c r="E26" s="1445"/>
      <c r="F26" s="1445"/>
      <c r="G26" s="1445"/>
      <c r="H26" s="1445"/>
      <c r="I26" s="1445"/>
      <c r="J26" s="1150"/>
      <c r="K26" s="1150"/>
    </row>
    <row r="27" spans="2:11" outlineLevel="1" x14ac:dyDescent="0.45">
      <c r="B27" s="1458" t="s">
        <v>1797</v>
      </c>
      <c r="C27" s="1459" t="str">
        <f t="shared" ref="C27:C29" si="1">B27</f>
        <v>Non-Residential Smart Meter</v>
      </c>
      <c r="D27" s="1460">
        <f>'[14]21'!F65</f>
        <v>3299.7426084942963</v>
      </c>
      <c r="E27" s="1445"/>
      <c r="F27" s="1445"/>
      <c r="G27" s="1445"/>
      <c r="H27" s="1445"/>
      <c r="I27" s="1445"/>
      <c r="J27" s="1150"/>
      <c r="K27" s="1150"/>
    </row>
    <row r="28" spans="2:11" outlineLevel="1" x14ac:dyDescent="0.45">
      <c r="B28" s="1458" t="s">
        <v>1798</v>
      </c>
      <c r="C28" s="1459" t="str">
        <f t="shared" si="1"/>
        <v>Industrial</v>
      </c>
      <c r="D28" s="1460">
        <f>'[14]21'!F66</f>
        <v>79723.12772837386</v>
      </c>
      <c r="E28" s="1445"/>
      <c r="F28" s="1445"/>
      <c r="G28" s="1445"/>
      <c r="H28" s="1445"/>
      <c r="I28" s="1445"/>
      <c r="J28" s="1150"/>
      <c r="K28" s="1150"/>
    </row>
    <row r="29" spans="2:11" outlineLevel="1" x14ac:dyDescent="0.45">
      <c r="B29" s="1458" t="s">
        <v>1799</v>
      </c>
      <c r="C29" s="1459" t="str">
        <f t="shared" si="1"/>
        <v xml:space="preserve"> Large Industrial HV</v>
      </c>
      <c r="D29" s="1460">
        <f>'[14]21'!F67</f>
        <v>456419.74301645427</v>
      </c>
      <c r="E29" s="1445"/>
      <c r="F29" s="1445"/>
      <c r="G29" s="1445"/>
      <c r="H29" s="1445"/>
      <c r="I29" s="1445"/>
      <c r="J29" s="1150"/>
      <c r="K29" s="1150"/>
    </row>
    <row r="30" spans="2:11" outlineLevel="1" x14ac:dyDescent="0.45">
      <c r="B30" s="1458">
        <v>0</v>
      </c>
      <c r="C30" s="1459">
        <v>0</v>
      </c>
      <c r="D30" s="1460">
        <v>0</v>
      </c>
      <c r="E30" s="1445"/>
      <c r="F30" s="1445"/>
      <c r="G30" s="1445"/>
      <c r="H30" s="1445"/>
      <c r="I30" s="1445"/>
      <c r="J30" s="1150"/>
      <c r="K30" s="1150"/>
    </row>
    <row r="31" spans="2:11" ht="14.1" outlineLevel="1" thickBot="1" x14ac:dyDescent="0.5">
      <c r="B31" s="1468">
        <v>0</v>
      </c>
      <c r="C31" s="1469">
        <v>0</v>
      </c>
      <c r="D31" s="1470">
        <v>0</v>
      </c>
      <c r="E31" s="1445"/>
      <c r="F31" s="1445"/>
      <c r="G31" s="1445"/>
      <c r="H31" s="1445"/>
      <c r="I31" s="1445"/>
      <c r="J31" s="1150"/>
      <c r="K31" s="1150"/>
    </row>
    <row r="32" spans="2:11" ht="14.1" outlineLevel="1" thickBot="1" x14ac:dyDescent="0.5">
      <c r="B32" s="1467" t="s">
        <v>1486</v>
      </c>
      <c r="C32" s="2592" t="s">
        <v>1800</v>
      </c>
      <c r="D32" s="2593"/>
      <c r="E32" s="1445"/>
      <c r="F32" s="1445"/>
      <c r="G32" s="1445"/>
      <c r="H32" s="1445"/>
      <c r="I32" s="1445"/>
      <c r="J32" s="1150"/>
      <c r="K32" s="1150"/>
    </row>
    <row r="33" spans="1:14" ht="14.1" thickBot="1" x14ac:dyDescent="0.5">
      <c r="B33" s="1445"/>
      <c r="C33" s="1445"/>
      <c r="D33" s="1445"/>
      <c r="E33" s="1445"/>
      <c r="F33" s="1445"/>
      <c r="G33" s="1445"/>
      <c r="H33" s="1445"/>
      <c r="I33" s="1150"/>
      <c r="J33" s="1150"/>
      <c r="K33" s="1150"/>
    </row>
    <row r="34" spans="1:14" ht="14.7" thickBot="1" x14ac:dyDescent="0.6">
      <c r="B34" s="1449" t="s">
        <v>1487</v>
      </c>
      <c r="C34" s="1471"/>
      <c r="D34" s="1450"/>
      <c r="E34" s="1450"/>
      <c r="F34" s="1450"/>
      <c r="G34" s="1450"/>
      <c r="H34" s="1450"/>
      <c r="I34" s="1450"/>
      <c r="J34" s="1450"/>
      <c r="K34" s="1451"/>
    </row>
    <row r="35" spans="1:14" s="1479" customFormat="1" ht="14.1" outlineLevel="1" thickBot="1" x14ac:dyDescent="0.5">
      <c r="A35" s="854"/>
      <c r="B35" s="1472"/>
      <c r="C35" s="1473"/>
      <c r="D35" s="1474" t="s">
        <v>734</v>
      </c>
      <c r="E35" s="1475" t="s">
        <v>735</v>
      </c>
      <c r="F35" s="1476" t="s">
        <v>736</v>
      </c>
      <c r="G35" s="1476" t="s">
        <v>737</v>
      </c>
      <c r="H35" s="1476" t="s">
        <v>738</v>
      </c>
      <c r="I35" s="1476" t="s">
        <v>739</v>
      </c>
      <c r="J35" s="1477" t="s">
        <v>740</v>
      </c>
      <c r="K35" s="1478" t="s">
        <v>1488</v>
      </c>
      <c r="L35" s="1154"/>
      <c r="M35" s="1154"/>
      <c r="N35" s="1154"/>
    </row>
    <row r="36" spans="1:14" outlineLevel="1" x14ac:dyDescent="0.45">
      <c r="B36" s="1480" t="s">
        <v>1489</v>
      </c>
      <c r="C36" s="1481"/>
      <c r="D36" s="1496">
        <f>'[14]5'!H16*10^6</f>
        <v>176103380.69</v>
      </c>
      <c r="E36" s="1497">
        <f>'[14]5'!I16*10^6</f>
        <v>177841866.61021638</v>
      </c>
      <c r="F36" s="1485">
        <f>'[14]17'!E16*10^6</f>
        <v>165510253.56584328</v>
      </c>
      <c r="G36" s="1485">
        <f>'[14]17'!F16*10^6</f>
        <v>173067244.46850085</v>
      </c>
      <c r="H36" s="1485">
        <f>'[14]17'!G16*10^6</f>
        <v>180969278.11184964</v>
      </c>
      <c r="I36" s="1485">
        <f>'[14]17'!H16*10^6</f>
        <v>189232108.71531859</v>
      </c>
      <c r="J36" s="1486">
        <f>'[14]17'!I16*10^6</f>
        <v>197872209.81626627</v>
      </c>
      <c r="K36" s="1482"/>
      <c r="M36" s="1150"/>
      <c r="N36" s="1150"/>
    </row>
    <row r="37" spans="1:14" outlineLevel="1" x14ac:dyDescent="0.45">
      <c r="B37" s="1483" t="s">
        <v>1501</v>
      </c>
      <c r="C37" s="1484"/>
      <c r="D37" s="1496">
        <f>D36/CPI_Series_Inp!M32</f>
        <v>181857449.46070826</v>
      </c>
      <c r="E37" s="1497">
        <f>E36/CPI_Series_Inp!N32</f>
        <v>179831458.4092356</v>
      </c>
      <c r="F37" s="1485">
        <f>F36/CPI_Series_Inp!O32</f>
        <v>163539318.43163791</v>
      </c>
      <c r="G37" s="1485">
        <f>G36/CPI_Series_Inp!P32</f>
        <v>166957801.48729825</v>
      </c>
      <c r="H37" s="1485">
        <f>H36/CPI_Series_Inp!Q32</f>
        <v>170447741.52659971</v>
      </c>
      <c r="I37" s="1485">
        <f>I36/CPI_Series_Inp!R32</f>
        <v>174010632.22390822</v>
      </c>
      <c r="J37" s="1486">
        <f>J36/CPI_Series_Inp!S32</f>
        <v>177647998.4760541</v>
      </c>
      <c r="K37" s="1487"/>
      <c r="M37" s="1150"/>
      <c r="N37" s="1150"/>
    </row>
    <row r="38" spans="1:14" ht="14.1" outlineLevel="1" x14ac:dyDescent="0.5">
      <c r="B38" s="1488"/>
      <c r="C38" s="1489"/>
      <c r="D38" s="1490"/>
      <c r="E38" s="1491"/>
      <c r="F38" s="1491"/>
      <c r="G38" s="1491"/>
      <c r="H38" s="1491"/>
      <c r="I38" s="1491"/>
      <c r="J38" s="1492"/>
      <c r="K38" s="1493"/>
      <c r="M38" s="1150"/>
      <c r="N38" s="1150"/>
    </row>
    <row r="39" spans="1:14" outlineLevel="1" x14ac:dyDescent="0.45">
      <c r="B39" s="1494" t="s">
        <v>1490</v>
      </c>
      <c r="C39" s="1495"/>
      <c r="D39" s="1496">
        <f>'[14]9'!H29*10^3</f>
        <v>1872492.0395256695</v>
      </c>
      <c r="E39" s="1497">
        <f>'[14]9'!I29*10^3</f>
        <v>1842776.3317131177</v>
      </c>
      <c r="F39" s="1485">
        <f>'[14]9'!J29*10^3</f>
        <v>1828761.0648300957</v>
      </c>
      <c r="G39" s="1485">
        <f>'[14]9'!K29*10^3</f>
        <v>1828800.905743236</v>
      </c>
      <c r="H39" s="1485">
        <f>'[14]9'!L29*10^3</f>
        <v>1829677.0072474869</v>
      </c>
      <c r="I39" s="1485">
        <f>'[14]9'!M29*10^3</f>
        <v>1831254.4176920049</v>
      </c>
      <c r="J39" s="1486">
        <f>'[14]9'!N29*10^3</f>
        <v>1835010.1628864789</v>
      </c>
      <c r="K39" s="1487"/>
      <c r="M39" s="1150"/>
      <c r="N39" s="1150"/>
    </row>
    <row r="40" spans="1:14" ht="14.1" outlineLevel="1" x14ac:dyDescent="0.5">
      <c r="B40" s="1488"/>
      <c r="C40" s="1489"/>
      <c r="D40" s="1498"/>
      <c r="E40" s="1499"/>
      <c r="F40" s="1499"/>
      <c r="G40" s="1499"/>
      <c r="H40" s="1499"/>
      <c r="I40" s="1499"/>
      <c r="J40" s="1500"/>
      <c r="K40" s="1493"/>
      <c r="M40" s="1150"/>
      <c r="N40" s="1150"/>
    </row>
    <row r="41" spans="1:14" outlineLevel="1" x14ac:dyDescent="0.45">
      <c r="B41" s="1494" t="s">
        <v>1491</v>
      </c>
      <c r="C41" s="1495"/>
      <c r="D41" s="1501" t="e">
        <v>#DIV/0!</v>
      </c>
      <c r="E41" s="1502" t="e">
        <v>#DIV/0!</v>
      </c>
      <c r="F41" s="1502" t="e">
        <v>#DIV/0!</v>
      </c>
      <c r="G41" s="1503"/>
      <c r="H41" s="1503"/>
      <c r="I41" s="1503"/>
      <c r="J41" s="1504"/>
      <c r="K41" s="1487"/>
      <c r="M41" s="1150"/>
      <c r="N41" s="1150"/>
    </row>
    <row r="42" spans="1:14" outlineLevel="1" x14ac:dyDescent="0.45">
      <c r="B42" s="1483" t="s">
        <v>1502</v>
      </c>
      <c r="C42" s="1484"/>
      <c r="D42" s="1501" t="e">
        <v>#DIV/0!</v>
      </c>
      <c r="E42" s="1502" t="e">
        <v>#DIV/0!</v>
      </c>
      <c r="F42" s="1502" t="e">
        <v>#DIV/0!</v>
      </c>
      <c r="G42" s="1503"/>
      <c r="H42" s="1503"/>
      <c r="I42" s="1503"/>
      <c r="J42" s="1504"/>
      <c r="K42" s="1487"/>
      <c r="M42" s="1150"/>
      <c r="N42" s="1150"/>
    </row>
    <row r="43" spans="1:14" ht="14.1" outlineLevel="1" x14ac:dyDescent="0.5">
      <c r="B43" s="1488"/>
      <c r="C43" s="1489"/>
      <c r="D43" s="1498"/>
      <c r="E43" s="1499"/>
      <c r="F43" s="1499"/>
      <c r="G43" s="1499"/>
      <c r="H43" s="1499"/>
      <c r="I43" s="1499"/>
      <c r="J43" s="1500"/>
      <c r="K43" s="1493"/>
      <c r="M43" s="1150"/>
      <c r="N43" s="1150"/>
    </row>
    <row r="44" spans="1:14" ht="14.1" outlineLevel="1" x14ac:dyDescent="0.5">
      <c r="B44" s="1494" t="s">
        <v>1492</v>
      </c>
      <c r="C44" s="1495"/>
      <c r="D44" s="1505"/>
      <c r="E44" s="1506" t="e">
        <v>#DIV/0!</v>
      </c>
      <c r="F44" s="1506" t="e">
        <v>#DIV/0!</v>
      </c>
      <c r="G44" s="1506" t="e">
        <v>#DIV/0!</v>
      </c>
      <c r="H44" s="1506" t="e">
        <v>#DIV/0!</v>
      </c>
      <c r="I44" s="1506" t="e">
        <v>#DIV/0!</v>
      </c>
      <c r="J44" s="1507" t="e">
        <v>#DIV/0!</v>
      </c>
      <c r="K44" s="1508" t="e">
        <v>#DIV/0!</v>
      </c>
      <c r="M44" s="1150"/>
      <c r="N44" s="1150"/>
    </row>
    <row r="45" spans="1:14" ht="14.4" outlineLevel="1" thickBot="1" x14ac:dyDescent="0.55000000000000004">
      <c r="B45" s="1509" t="s">
        <v>1503</v>
      </c>
      <c r="C45" s="1510"/>
      <c r="D45" s="1511"/>
      <c r="E45" s="1512" t="e">
        <v>#DIV/0!</v>
      </c>
      <c r="F45" s="1512" t="e">
        <v>#DIV/0!</v>
      </c>
      <c r="G45" s="1512" t="e">
        <v>#DIV/0!</v>
      </c>
      <c r="H45" s="1512" t="e">
        <v>#DIV/0!</v>
      </c>
      <c r="I45" s="1512" t="e">
        <v>#DIV/0!</v>
      </c>
      <c r="J45" s="1513" t="e">
        <v>#DIV/0!</v>
      </c>
      <c r="K45" s="1514" t="e">
        <v>#DIV/0!</v>
      </c>
      <c r="M45" s="1150"/>
      <c r="N45" s="1150"/>
    </row>
    <row r="46" spans="1:14" x14ac:dyDescent="0.45">
      <c r="B46" s="1445"/>
      <c r="C46" s="1445"/>
      <c r="D46" s="1150"/>
      <c r="E46" s="1150"/>
      <c r="F46" s="1150"/>
      <c r="G46" s="1150"/>
      <c r="H46" s="1150"/>
      <c r="I46" s="1150"/>
      <c r="J46" s="1150"/>
      <c r="K46" s="1150"/>
      <c r="M46" s="1150"/>
      <c r="N46" s="1150"/>
    </row>
    <row r="47" spans="1:14" ht="14.1" thickBot="1" x14ac:dyDescent="0.5">
      <c r="B47" s="1445"/>
      <c r="C47" s="1445"/>
      <c r="D47" s="1150"/>
      <c r="E47" s="1150"/>
      <c r="F47" s="1150"/>
      <c r="G47" s="1150"/>
      <c r="H47" s="1150"/>
      <c r="I47" s="1150"/>
      <c r="J47" s="1150"/>
      <c r="K47" s="1150"/>
      <c r="M47" s="1150"/>
      <c r="N47" s="1150"/>
    </row>
    <row r="48" spans="1:14" ht="14.7" thickBot="1" x14ac:dyDescent="0.6">
      <c r="B48" s="1449" t="s">
        <v>1493</v>
      </c>
      <c r="C48" s="1515"/>
      <c r="D48" s="1516" t="s">
        <v>1494</v>
      </c>
      <c r="E48" s="1150"/>
      <c r="F48" s="1150"/>
      <c r="G48" s="1150"/>
      <c r="H48" s="1150"/>
      <c r="I48" s="1150"/>
      <c r="J48" s="1150"/>
      <c r="K48" s="1150"/>
      <c r="M48" s="1150"/>
      <c r="N48" s="1150"/>
    </row>
    <row r="49" spans="1:14" ht="29.1" outlineLevel="1" thickBot="1" x14ac:dyDescent="1.35">
      <c r="B49" s="1517" t="s">
        <v>1495</v>
      </c>
      <c r="C49" s="1518"/>
      <c r="D49" s="1519" t="s">
        <v>734</v>
      </c>
      <c r="E49" s="1475" t="s">
        <v>735</v>
      </c>
      <c r="F49" s="1476" t="s">
        <v>736</v>
      </c>
      <c r="G49" s="1476" t="s">
        <v>737</v>
      </c>
      <c r="H49" s="1476" t="s">
        <v>738</v>
      </c>
      <c r="I49" s="1476" t="s">
        <v>739</v>
      </c>
      <c r="J49" s="1477" t="s">
        <v>740</v>
      </c>
      <c r="K49" s="1520" t="s">
        <v>1504</v>
      </c>
      <c r="L49" s="1521" t="s">
        <v>1496</v>
      </c>
      <c r="M49" s="1522" t="s">
        <v>1497</v>
      </c>
      <c r="N49" s="1150"/>
    </row>
    <row r="50" spans="1:14" outlineLevel="1" x14ac:dyDescent="0.45">
      <c r="B50" s="1523" t="s">
        <v>1483</v>
      </c>
      <c r="C50" s="1524"/>
      <c r="D50" s="1525">
        <v>0</v>
      </c>
      <c r="E50" s="1526" t="e">
        <v>#DIV/0!</v>
      </c>
      <c r="F50" s="1526" t="e">
        <v>#DIV/0!</v>
      </c>
      <c r="G50" s="1526" t="e">
        <v>#DIV/0!</v>
      </c>
      <c r="H50" s="1526" t="e">
        <v>#DIV/0!</v>
      </c>
      <c r="I50" s="1526" t="e">
        <v>#DIV/0!</v>
      </c>
      <c r="J50" s="1526" t="e">
        <v>#DIV/0!</v>
      </c>
      <c r="K50" s="1527" t="e">
        <v>#DIV/0!</v>
      </c>
      <c r="L50" s="1527" t="e">
        <f>+AVERAGE(F50:J50)</f>
        <v>#DIV/0!</v>
      </c>
      <c r="M50" s="1528"/>
      <c r="N50" s="1150"/>
    </row>
    <row r="51" spans="1:14" ht="14.7" outlineLevel="1" thickBot="1" x14ac:dyDescent="0.6">
      <c r="B51" s="1529" t="s">
        <v>1498</v>
      </c>
      <c r="C51" s="1530"/>
      <c r="D51" s="1531"/>
      <c r="E51" s="1532" t="e">
        <v>#DIV/0!</v>
      </c>
      <c r="F51" s="1532" t="e">
        <v>#DIV/0!</v>
      </c>
      <c r="G51" s="1532" t="e">
        <v>#DIV/0!</v>
      </c>
      <c r="H51" s="1532" t="e">
        <v>#DIV/0!</v>
      </c>
      <c r="I51" s="1532" t="e">
        <v>#DIV/0!</v>
      </c>
      <c r="J51" s="1532" t="e">
        <v>#DIV/0!</v>
      </c>
      <c r="K51" s="1533" t="e">
        <v>#DIV/0!</v>
      </c>
      <c r="L51" s="1533" t="e">
        <f>+AVERAGE(F51:J51)</f>
        <v>#DIV/0!</v>
      </c>
      <c r="M51" s="1534" t="e">
        <f>+L51/D16</f>
        <v>#DIV/0!</v>
      </c>
      <c r="N51" s="1150"/>
    </row>
    <row r="52" spans="1:14" x14ac:dyDescent="0.35">
      <c r="A52" s="927"/>
      <c r="B52" s="1445"/>
      <c r="C52" s="1445"/>
      <c r="D52" s="1150"/>
      <c r="E52" s="1150"/>
      <c r="F52" s="1150"/>
      <c r="G52" s="1150"/>
      <c r="H52" s="1150"/>
      <c r="I52" s="1150"/>
      <c r="J52" s="1150"/>
      <c r="K52" s="1150"/>
      <c r="M52" s="1150"/>
      <c r="N52" s="1150"/>
    </row>
    <row r="53" spans="1:14" ht="14.1" thickBot="1" x14ac:dyDescent="0.5">
      <c r="B53" s="1445"/>
      <c r="C53" s="1445"/>
      <c r="D53" s="1150"/>
      <c r="E53" s="1150"/>
      <c r="F53" s="1150"/>
      <c r="G53" s="1150"/>
      <c r="H53" s="1150"/>
      <c r="I53" s="1150"/>
      <c r="J53" s="1150"/>
      <c r="K53" s="1150"/>
      <c r="M53" s="1150"/>
      <c r="N53" s="1150"/>
    </row>
    <row r="54" spans="1:14" ht="14.7" thickBot="1" x14ac:dyDescent="0.6">
      <c r="B54" s="1449" t="s">
        <v>1499</v>
      </c>
      <c r="C54" s="1515"/>
      <c r="D54" s="1516" t="s">
        <v>1494</v>
      </c>
      <c r="E54" s="1150"/>
      <c r="F54" s="1150"/>
      <c r="G54" s="1150"/>
      <c r="H54" s="1150"/>
      <c r="I54" s="1150"/>
      <c r="J54" s="1150"/>
      <c r="K54" s="1150"/>
      <c r="M54" s="1150"/>
      <c r="N54" s="1150"/>
    </row>
    <row r="55" spans="1:14" ht="29.1" outlineLevel="1" thickBot="1" x14ac:dyDescent="1.35">
      <c r="B55" s="1517" t="s">
        <v>1495</v>
      </c>
      <c r="C55" s="1518"/>
      <c r="D55" s="1519" t="s">
        <v>734</v>
      </c>
      <c r="E55" s="1475" t="s">
        <v>735</v>
      </c>
      <c r="F55" s="1476" t="s">
        <v>736</v>
      </c>
      <c r="G55" s="1476" t="s">
        <v>737</v>
      </c>
      <c r="H55" s="1476" t="s">
        <v>738</v>
      </c>
      <c r="I55" s="1476" t="s">
        <v>739</v>
      </c>
      <c r="J55" s="1477" t="s">
        <v>740</v>
      </c>
      <c r="K55" s="1520" t="s">
        <v>1504</v>
      </c>
      <c r="L55" s="1521" t="s">
        <v>1496</v>
      </c>
      <c r="M55" s="1522" t="s">
        <v>1497</v>
      </c>
      <c r="N55" s="1150"/>
    </row>
    <row r="56" spans="1:14" outlineLevel="1" x14ac:dyDescent="0.45">
      <c r="B56" s="1523" t="s">
        <v>1483</v>
      </c>
      <c r="C56" s="1524"/>
      <c r="D56" s="1535">
        <v>0</v>
      </c>
      <c r="E56" s="1526" t="e">
        <v>#DIV/0!</v>
      </c>
      <c r="F56" s="1526" t="e">
        <v>#DIV/0!</v>
      </c>
      <c r="G56" s="1526" t="e">
        <v>#DIV/0!</v>
      </c>
      <c r="H56" s="1526" t="e">
        <v>#DIV/0!</v>
      </c>
      <c r="I56" s="1526" t="e">
        <v>#DIV/0!</v>
      </c>
      <c r="J56" s="1526" t="e">
        <v>#DIV/0!</v>
      </c>
      <c r="K56" s="1527" t="e">
        <v>#DIV/0!</v>
      </c>
      <c r="L56" s="1527" t="e">
        <f>+AVERAGE(F56:J56)</f>
        <v>#DIV/0!</v>
      </c>
      <c r="M56" s="1528"/>
      <c r="N56" s="1150"/>
    </row>
    <row r="57" spans="1:14" ht="14.7" outlineLevel="1" thickBot="1" x14ac:dyDescent="0.6">
      <c r="B57" s="1529" t="s">
        <v>1498</v>
      </c>
      <c r="C57" s="1530"/>
      <c r="D57" s="1531"/>
      <c r="E57" s="1532" t="e">
        <v>#DIV/0!</v>
      </c>
      <c r="F57" s="1532" t="e">
        <v>#DIV/0!</v>
      </c>
      <c r="G57" s="1532" t="e">
        <v>#DIV/0!</v>
      </c>
      <c r="H57" s="1532" t="e">
        <v>#DIV/0!</v>
      </c>
      <c r="I57" s="1532" t="e">
        <v>#DIV/0!</v>
      </c>
      <c r="J57" s="1532" t="e">
        <v>#DIV/0!</v>
      </c>
      <c r="K57" s="1533" t="e">
        <v>#DIV/0!</v>
      </c>
      <c r="L57" s="1533" t="e">
        <f>+AVERAGE(F57:J57)</f>
        <v>#DIV/0!</v>
      </c>
      <c r="M57" s="1534" t="e">
        <f>+L57/D26</f>
        <v>#DIV/0!</v>
      </c>
      <c r="N57" s="1150"/>
    </row>
    <row r="58" spans="1:14" s="1150" customFormat="1" x14ac:dyDescent="0.45">
      <c r="A58" s="854"/>
    </row>
    <row r="59" spans="1:14" s="1150" customFormat="1" x14ac:dyDescent="0.45">
      <c r="A59" s="854"/>
    </row>
    <row r="60" spans="1:14" s="1150" customFormat="1" x14ac:dyDescent="0.45">
      <c r="A60" s="854"/>
    </row>
  </sheetData>
  <mergeCells count="3">
    <mergeCell ref="B7:C7"/>
    <mergeCell ref="C22:D22"/>
    <mergeCell ref="C32:D32"/>
  </mergeCells>
  <conditionalFormatting sqref="G39">
    <cfRule type="expression" dxfId="146" priority="12">
      <formula>(dms_FRCPlength_Num)&lt;2</formula>
    </cfRule>
  </conditionalFormatting>
  <conditionalFormatting sqref="J39">
    <cfRule type="expression" dxfId="145" priority="15">
      <formula>(dms_FRCPlength_Num)&lt;5</formula>
    </cfRule>
  </conditionalFormatting>
  <conditionalFormatting sqref="I39">
    <cfRule type="expression" dxfId="144" priority="14">
      <formula>(dms_FRCPlength_Num)&lt;4</formula>
    </cfRule>
  </conditionalFormatting>
  <conditionalFormatting sqref="H39">
    <cfRule type="expression" dxfId="143" priority="13">
      <formula>(dms_FRCPlength_Num)&lt;3</formula>
    </cfRule>
  </conditionalFormatting>
  <conditionalFormatting sqref="G41:G42">
    <cfRule type="expression" dxfId="142" priority="8">
      <formula>(dms_FRCPlength_Num)&lt;2</formula>
    </cfRule>
  </conditionalFormatting>
  <conditionalFormatting sqref="J41:J42">
    <cfRule type="expression" dxfId="141" priority="11">
      <formula>(dms_FRCPlength_Num)&lt;5</formula>
    </cfRule>
  </conditionalFormatting>
  <conditionalFormatting sqref="I41:I42">
    <cfRule type="expression" dxfId="140" priority="10">
      <formula>(dms_FRCPlength_Num)&lt;4</formula>
    </cfRule>
  </conditionalFormatting>
  <conditionalFormatting sqref="H41:H42">
    <cfRule type="expression" dxfId="139" priority="9">
      <formula>(dms_FRCPlength_Num)&lt;3</formula>
    </cfRule>
  </conditionalFormatting>
  <conditionalFormatting sqref="J50:J51 J56:J57">
    <cfRule type="expression" dxfId="138" priority="7">
      <formula>(dms_FRCPlength_Num)&lt;5</formula>
    </cfRule>
  </conditionalFormatting>
  <conditionalFormatting sqref="I50:I51 I56:I57">
    <cfRule type="expression" dxfId="137" priority="6">
      <formula>(dms_FRCPlength_Num)&lt;4</formula>
    </cfRule>
  </conditionalFormatting>
  <conditionalFormatting sqref="H50:H51 H56:H57">
    <cfRule type="expression" dxfId="136" priority="5">
      <formula>(dms_FRCPlength_Num)&lt;3</formula>
    </cfRule>
  </conditionalFormatting>
  <conditionalFormatting sqref="G36:G37">
    <cfRule type="expression" dxfId="135" priority="1">
      <formula>(dms_FRCPlength_Num)&lt;2</formula>
    </cfRule>
  </conditionalFormatting>
  <conditionalFormatting sqref="J36:J37">
    <cfRule type="expression" dxfId="134" priority="4">
      <formula>(dms_FRCPlength_Num)&lt;5</formula>
    </cfRule>
  </conditionalFormatting>
  <conditionalFormatting sqref="I36:I37">
    <cfRule type="expression" dxfId="133" priority="3">
      <formula>(dms_FRCPlength_Num)&lt;4</formula>
    </cfRule>
  </conditionalFormatting>
  <conditionalFormatting sqref="H36:H37">
    <cfRule type="expression" dxfId="132" priority="2">
      <formula>(dms_FRCPlength_Num)&lt;3</formula>
    </cfRule>
  </conditionalFormatting>
  <dataValidations count="8">
    <dataValidation type="decimal" operator="greaterThanOrEqual" allowBlank="1" showInputMessage="1" showErrorMessage="1" errorTitle="Revenues " error="Must be a number" promptTitle="Revenues" prompt="Enter forecast smoothed revenues in $ nominal" sqref="D36:J36" xr:uid="{00000000-0002-0000-2B00-000000000000}">
      <formula1>0</formula1>
    </dataValidation>
    <dataValidation type="decimal" operator="greaterThanOrEqual" allowBlank="1" showInputMessage="1" showErrorMessage="1" errorTitle="Revenues " error="Must be a number" promptTitle="Revenues" prompt="Enter forecast smoothed revenues in $2013-14" sqref="D37:J37" xr:uid="{00000000-0002-0000-2B00-000001000000}">
      <formula1>0</formula1>
    </dataValidation>
    <dataValidation type="decimal" operator="greaterThanOrEqual" allowBlank="1" showInputMessage="1" showErrorMessage="1" errorTitle="Energy delivered" error="Must be a number" promptTitle="Energy delivered" prompt="Enter forcast in MWh" sqref="D39:J39" xr:uid="{00000000-0002-0000-2B00-000002000000}">
      <formula1>0</formula1>
    </dataValidation>
    <dataValidation type="list" allowBlank="1" showInputMessage="1" showErrorMessage="1" sqref="D48" xr:uid="{00000000-0002-0000-2B00-000003000000}">
      <formula1>"Nominal,Real"</formula1>
    </dataValidation>
    <dataValidation type="textLength" operator="lessThanOrEqual" allowBlank="1" showInputMessage="1" promptTitle="Tariff type" prompt="Insert additional items here" sqref="B17:B21 B27:B31" xr:uid="{00000000-0002-0000-2B00-000004000000}">
      <formula1>150</formula1>
    </dataValidation>
    <dataValidation type="textLength" operator="lessThanOrEqual" allowBlank="1" showInputMessage="1" showErrorMessage="1" promptTitle="Tariff description" prompt="Enter description" sqref="C16:C21 C26:C31" xr:uid="{00000000-0002-0000-2B00-000005000000}">
      <formula1>150</formula1>
    </dataValidation>
    <dataValidation type="textLength" operator="lessThanOrEqual" allowBlank="1" showInputMessage="1" showErrorMessage="1" promptTitle="Source" prompt="Enter source details hers" sqref="C12 C22:D22 C32:D32" xr:uid="{00000000-0002-0000-2B00-000006000000}">
      <formula1>150</formula1>
    </dataValidation>
    <dataValidation type="list" allowBlank="1" showInputMessage="1" showErrorMessage="1" sqref="D54" xr:uid="{00000000-0002-0000-2B00-000007000000}">
      <formula1>"Nominal, Real"</formula1>
    </dataValidation>
  </dataValidation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1" tint="0.499984740745262"/>
  </sheetPr>
  <dimension ref="A1:W151"/>
  <sheetViews>
    <sheetView showGridLines="0" zoomScale="85" zoomScaleNormal="85" workbookViewId="0"/>
  </sheetViews>
  <sheetFormatPr defaultColWidth="24.1328125" defaultRowHeight="14.4" outlineLevelRow="2" x14ac:dyDescent="0.55000000000000004"/>
  <cols>
    <col min="1" max="1" width="19.46484375" style="809" customWidth="1"/>
    <col min="2" max="2" width="52.6640625" style="551" customWidth="1"/>
    <col min="3" max="12" width="24.1328125" style="551" customWidth="1"/>
    <col min="13" max="16384" width="24.1328125" style="551"/>
  </cols>
  <sheetData>
    <row r="1" spans="1:23" ht="30" customHeight="1" x14ac:dyDescent="0.75">
      <c r="A1" s="807"/>
      <c r="B1" s="247" t="s">
        <v>730</v>
      </c>
      <c r="C1" s="244"/>
      <c r="D1" s="244"/>
      <c r="E1" s="244"/>
      <c r="F1" s="244"/>
      <c r="G1" s="244"/>
      <c r="H1" s="244"/>
      <c r="I1" s="244"/>
      <c r="J1" s="244"/>
      <c r="K1" s="244"/>
      <c r="L1" s="244"/>
      <c r="M1" s="244"/>
      <c r="N1" s="244"/>
      <c r="O1" s="244"/>
      <c r="P1" s="244"/>
      <c r="Q1" s="244"/>
      <c r="R1" s="244"/>
      <c r="S1" s="244"/>
      <c r="T1" s="244"/>
      <c r="U1" s="244"/>
      <c r="V1" s="244"/>
    </row>
    <row r="2" spans="1:23" ht="30" customHeight="1" x14ac:dyDescent="0.75">
      <c r="A2" s="807"/>
      <c r="B2" s="856" t="s">
        <v>731</v>
      </c>
      <c r="C2" s="244"/>
      <c r="D2" s="244"/>
      <c r="E2" s="244"/>
      <c r="F2" s="244"/>
      <c r="G2" s="244"/>
      <c r="H2" s="244"/>
      <c r="I2" s="244"/>
      <c r="J2" s="244"/>
      <c r="K2" s="244"/>
      <c r="L2" s="244"/>
      <c r="M2" s="244"/>
      <c r="N2" s="244"/>
      <c r="O2" s="244"/>
      <c r="P2" s="244"/>
      <c r="Q2" s="244"/>
      <c r="R2" s="244"/>
      <c r="S2" s="244"/>
      <c r="T2" s="244"/>
      <c r="U2" s="244"/>
      <c r="V2" s="244"/>
    </row>
    <row r="3" spans="1:23" ht="30" customHeight="1" x14ac:dyDescent="0.75">
      <c r="A3" s="807"/>
      <c r="B3" s="858" t="s">
        <v>732</v>
      </c>
      <c r="C3" s="248"/>
      <c r="D3" s="248"/>
      <c r="E3" s="248"/>
      <c r="F3" s="248"/>
      <c r="G3" s="248"/>
      <c r="H3" s="248"/>
      <c r="I3" s="248"/>
      <c r="J3" s="248"/>
      <c r="K3" s="248"/>
      <c r="L3" s="248"/>
      <c r="M3" s="248"/>
      <c r="N3" s="248"/>
      <c r="O3" s="248"/>
      <c r="P3" s="248"/>
      <c r="Q3" s="248"/>
      <c r="R3" s="248"/>
      <c r="S3" s="248"/>
      <c r="T3" s="248"/>
      <c r="U3" s="248"/>
      <c r="V3" s="248"/>
    </row>
    <row r="4" spans="1:23" ht="30" customHeight="1" x14ac:dyDescent="0.55000000000000004">
      <c r="A4" s="807"/>
      <c r="B4" s="562" t="s">
        <v>1505</v>
      </c>
      <c r="C4" s="250"/>
      <c r="D4" s="250"/>
      <c r="E4" s="250"/>
      <c r="F4" s="250"/>
      <c r="G4" s="250"/>
      <c r="H4" s="250"/>
      <c r="I4" s="250"/>
      <c r="J4" s="250"/>
      <c r="K4" s="250"/>
      <c r="L4" s="250"/>
      <c r="M4" s="250"/>
      <c r="N4" s="250"/>
      <c r="O4" s="250"/>
      <c r="P4" s="250"/>
      <c r="Q4" s="250"/>
      <c r="R4" s="250"/>
      <c r="S4" s="250"/>
      <c r="T4" s="250"/>
      <c r="U4" s="250"/>
      <c r="V4" s="250"/>
    </row>
    <row r="5" spans="1:23" s="505" customFormat="1" ht="21.75" customHeight="1" x14ac:dyDescent="0.35"/>
    <row r="6" spans="1:23" s="505" customFormat="1" ht="21.75" customHeight="1" x14ac:dyDescent="0.35"/>
    <row r="7" spans="1:23" s="1437" customFormat="1" ht="18.600000000000001" thickBot="1" x14ac:dyDescent="0.5">
      <c r="A7" s="854"/>
      <c r="B7" s="253" t="s">
        <v>1506</v>
      </c>
      <c r="C7" s="254"/>
      <c r="D7" s="254"/>
      <c r="E7" s="1442"/>
      <c r="F7" s="1442"/>
      <c r="G7" s="1442"/>
      <c r="H7" s="1442"/>
      <c r="I7" s="1442"/>
      <c r="J7" s="1442"/>
      <c r="K7" s="1442"/>
      <c r="L7" s="1442"/>
      <c r="M7" s="1442"/>
      <c r="N7" s="1442"/>
      <c r="O7" s="1442"/>
      <c r="P7" s="1442"/>
      <c r="Q7" s="1442"/>
      <c r="R7" s="1442"/>
      <c r="S7" s="1442"/>
      <c r="T7" s="1442"/>
      <c r="U7" s="1442"/>
      <c r="V7" s="1442"/>
    </row>
    <row r="8" spans="1:23" s="505" customFormat="1" ht="21" customHeight="1" outlineLevel="1" thickBot="1" x14ac:dyDescent="0.75">
      <c r="B8" s="278" t="s">
        <v>1507</v>
      </c>
      <c r="C8" s="279"/>
      <c r="D8" s="279"/>
      <c r="E8" s="279"/>
      <c r="F8" s="279"/>
      <c r="G8" s="279"/>
      <c r="H8" s="279"/>
      <c r="I8" s="279"/>
      <c r="J8" s="279"/>
      <c r="K8" s="279"/>
      <c r="L8" s="279"/>
      <c r="M8" s="279"/>
      <c r="N8" s="279"/>
      <c r="O8" s="279"/>
      <c r="P8" s="279"/>
      <c r="Q8" s="279"/>
      <c r="R8" s="279"/>
      <c r="S8" s="279"/>
      <c r="T8" s="279"/>
      <c r="U8" s="279"/>
      <c r="V8" s="279"/>
    </row>
    <row r="9" spans="1:23" ht="30" customHeight="1" outlineLevel="2" thickBot="1" x14ac:dyDescent="0.6">
      <c r="A9" s="807"/>
      <c r="B9" s="2132"/>
      <c r="C9" s="2594" t="s">
        <v>1520</v>
      </c>
      <c r="D9" s="2595"/>
      <c r="E9" s="2595"/>
      <c r="F9" s="2595"/>
      <c r="G9" s="2595"/>
      <c r="H9" s="2595"/>
      <c r="I9" s="2595"/>
      <c r="J9" s="2595"/>
      <c r="K9" s="2595"/>
      <c r="L9" s="2595"/>
      <c r="M9" s="2595"/>
      <c r="N9" s="2595"/>
      <c r="O9" s="2595"/>
      <c r="P9" s="2595"/>
      <c r="Q9" s="2595"/>
      <c r="R9" s="2595"/>
      <c r="S9" s="2595"/>
      <c r="T9" s="2595"/>
      <c r="U9" s="2595"/>
      <c r="V9" s="2596"/>
      <c r="W9" s="1536"/>
    </row>
    <row r="10" spans="1:23" ht="15" customHeight="1" outlineLevel="2" thickBot="1" x14ac:dyDescent="0.6">
      <c r="A10" s="807"/>
      <c r="B10" s="2133"/>
      <c r="C10" s="255" t="s">
        <v>734</v>
      </c>
      <c r="D10" s="256" t="s">
        <v>735</v>
      </c>
      <c r="E10" s="932" t="s">
        <v>736</v>
      </c>
      <c r="F10" s="255" t="s">
        <v>737</v>
      </c>
      <c r="G10" s="255" t="s">
        <v>738</v>
      </c>
      <c r="H10" s="255" t="s">
        <v>739</v>
      </c>
      <c r="I10" s="256" t="s">
        <v>740</v>
      </c>
      <c r="J10" s="932" t="s">
        <v>1521</v>
      </c>
      <c r="K10" s="255" t="s">
        <v>1522</v>
      </c>
      <c r="L10" s="255" t="s">
        <v>1523</v>
      </c>
      <c r="M10" s="255" t="s">
        <v>1524</v>
      </c>
      <c r="N10" s="256" t="s">
        <v>1525</v>
      </c>
      <c r="O10" s="932" t="s">
        <v>1526</v>
      </c>
      <c r="P10" s="255" t="s">
        <v>1527</v>
      </c>
      <c r="Q10" s="255" t="s">
        <v>1528</v>
      </c>
      <c r="R10" s="255" t="s">
        <v>1529</v>
      </c>
      <c r="S10" s="256" t="s">
        <v>1530</v>
      </c>
      <c r="T10" s="932" t="s">
        <v>1531</v>
      </c>
      <c r="U10" s="255" t="s">
        <v>1532</v>
      </c>
      <c r="V10" s="256" t="s">
        <v>1533</v>
      </c>
      <c r="W10" s="1536"/>
    </row>
    <row r="11" spans="1:23" outlineLevel="2" x14ac:dyDescent="0.55000000000000004">
      <c r="A11" s="807"/>
      <c r="B11" s="1537" t="s">
        <v>297</v>
      </c>
      <c r="C11" s="1538">
        <v>0</v>
      </c>
      <c r="D11" s="1539">
        <v>0</v>
      </c>
      <c r="E11" s="1563">
        <f>'7.7'!T65</f>
        <v>1725426.12026119</v>
      </c>
      <c r="F11" s="1617">
        <f>'7.7'!U65</f>
        <v>1891625.9292212334</v>
      </c>
      <c r="G11" s="1617">
        <f>'7.7'!V65</f>
        <v>1630906.1321586478</v>
      </c>
      <c r="H11" s="1617">
        <f>'7.7'!W65</f>
        <v>1064905.4513160675</v>
      </c>
      <c r="I11" s="1567">
        <f>'7.7'!X65</f>
        <v>947553.3465257152</v>
      </c>
      <c r="J11" s="1563">
        <f>AVERAGE('7.7'!$T$65:$X$65)</f>
        <v>1452083.3958965708</v>
      </c>
      <c r="K11" s="1617">
        <f>AVERAGE('7.7'!$T$65:$X$65)</f>
        <v>1452083.3958965708</v>
      </c>
      <c r="L11" s="1617">
        <f>AVERAGE('7.7'!$T$65:$X$65)</f>
        <v>1452083.3958965708</v>
      </c>
      <c r="M11" s="1617">
        <f>AVERAGE('7.7'!$T$65:$X$65)</f>
        <v>1452083.3958965708</v>
      </c>
      <c r="N11" s="1567">
        <f>AVERAGE('7.7'!$T$65:$X$65)</f>
        <v>1452083.3958965708</v>
      </c>
      <c r="O11" s="1563">
        <f>AVERAGE('7.7'!$T$65:$X$65)</f>
        <v>1452083.3958965708</v>
      </c>
      <c r="P11" s="1617">
        <f>AVERAGE('7.7'!$T$65:$X$65)</f>
        <v>1452083.3958965708</v>
      </c>
      <c r="Q11" s="1617">
        <f>AVERAGE('7.7'!$T$65:$X$65)</f>
        <v>1452083.3958965708</v>
      </c>
      <c r="R11" s="1617">
        <f>AVERAGE('7.7'!$T$65:$X$65)</f>
        <v>1452083.3958965708</v>
      </c>
      <c r="S11" s="1567">
        <f>AVERAGE('7.7'!$T$65:$X$65)</f>
        <v>1452083.3958965708</v>
      </c>
      <c r="T11" s="1563">
        <f>AVERAGE('7.7'!$T$65:$X$65)</f>
        <v>1452083.3958965708</v>
      </c>
      <c r="U11" s="1566">
        <f>AVERAGE('7.7'!$T$65:$X$65)</f>
        <v>1452083.3958965708</v>
      </c>
      <c r="V11" s="1567">
        <f>AVERAGE('7.7'!$T$65:$X$65)</f>
        <v>1452083.3958965708</v>
      </c>
      <c r="W11" s="1536"/>
    </row>
    <row r="12" spans="1:23" outlineLevel="2" x14ac:dyDescent="0.55000000000000004">
      <c r="A12" s="807"/>
      <c r="B12" s="1543" t="s">
        <v>125</v>
      </c>
      <c r="C12" s="1544">
        <v>0</v>
      </c>
      <c r="D12" s="1545">
        <v>0</v>
      </c>
      <c r="E12" s="1568">
        <v>0</v>
      </c>
      <c r="F12" s="1571">
        <v>0</v>
      </c>
      <c r="G12" s="1571">
        <v>0</v>
      </c>
      <c r="H12" s="1571">
        <v>0</v>
      </c>
      <c r="I12" s="1572">
        <v>0</v>
      </c>
      <c r="J12" s="1546">
        <v>0</v>
      </c>
      <c r="K12" s="1547">
        <v>0</v>
      </c>
      <c r="L12" s="1547">
        <v>0</v>
      </c>
      <c r="M12" s="1547">
        <v>0</v>
      </c>
      <c r="N12" s="1545">
        <v>0</v>
      </c>
      <c r="O12" s="1546">
        <v>0</v>
      </c>
      <c r="P12" s="1547">
        <v>0</v>
      </c>
      <c r="Q12" s="1547">
        <v>0</v>
      </c>
      <c r="R12" s="1547">
        <v>0</v>
      </c>
      <c r="S12" s="1545">
        <v>0</v>
      </c>
      <c r="T12" s="1546">
        <v>0</v>
      </c>
      <c r="U12" s="1547">
        <v>0</v>
      </c>
      <c r="V12" s="1545">
        <v>0</v>
      </c>
      <c r="W12" s="1536"/>
    </row>
    <row r="13" spans="1:23" outlineLevel="2" x14ac:dyDescent="0.55000000000000004">
      <c r="A13" s="807"/>
      <c r="B13" s="1543" t="s">
        <v>298</v>
      </c>
      <c r="C13" s="1544">
        <v>0</v>
      </c>
      <c r="D13" s="1545">
        <v>0</v>
      </c>
      <c r="E13" s="1568">
        <f>'7.7'!T38</f>
        <v>7307323.8302535405</v>
      </c>
      <c r="F13" s="1571">
        <f>'7.7'!U38</f>
        <v>5654058.4427746553</v>
      </c>
      <c r="G13" s="1571">
        <f>'7.7'!V38</f>
        <v>15074702.86196683</v>
      </c>
      <c r="H13" s="1571">
        <f>'7.7'!W38</f>
        <v>17018794.578853611</v>
      </c>
      <c r="I13" s="1572">
        <f>'7.7'!X38</f>
        <v>13843363.05316883</v>
      </c>
      <c r="J13" s="1568">
        <f>AVERAGE('7.7'!$T$38:$X$38)</f>
        <v>11779648.553403493</v>
      </c>
      <c r="K13" s="1571">
        <f>AVERAGE('7.7'!$T$38:$X$38)</f>
        <v>11779648.553403493</v>
      </c>
      <c r="L13" s="1571">
        <f>AVERAGE('7.7'!$T$38:$X$38)</f>
        <v>11779648.553403493</v>
      </c>
      <c r="M13" s="1571">
        <f>AVERAGE('7.7'!$T$38:$X$38)</f>
        <v>11779648.553403493</v>
      </c>
      <c r="N13" s="1572">
        <f>AVERAGE('7.7'!$T$38:$X$38)</f>
        <v>11779648.553403493</v>
      </c>
      <c r="O13" s="1568">
        <f>AVERAGE('7.7'!$T$38:$X$38)</f>
        <v>11779648.553403493</v>
      </c>
      <c r="P13" s="1571">
        <f>AVERAGE('7.7'!$T$38:$X$38)</f>
        <v>11779648.553403493</v>
      </c>
      <c r="Q13" s="1571">
        <f>AVERAGE('7.7'!$T$38:$X$38)</f>
        <v>11779648.553403493</v>
      </c>
      <c r="R13" s="1571">
        <f>AVERAGE('7.7'!$T$38:$X$38)</f>
        <v>11779648.553403493</v>
      </c>
      <c r="S13" s="1572">
        <f>AVERAGE('7.7'!$T$38:$X$38)</f>
        <v>11779648.553403493</v>
      </c>
      <c r="T13" s="1568">
        <f>AVERAGE('7.7'!$T$38:$X$38)</f>
        <v>11779648.553403493</v>
      </c>
      <c r="U13" s="1571">
        <f>AVERAGE('7.7'!$T$38:$X$38)</f>
        <v>11779648.553403493</v>
      </c>
      <c r="V13" s="1572">
        <f>AVERAGE('7.7'!$T$38:$X$38)</f>
        <v>11779648.553403493</v>
      </c>
      <c r="W13" s="1536"/>
    </row>
    <row r="14" spans="1:23" outlineLevel="2" x14ac:dyDescent="0.55000000000000004">
      <c r="A14" s="807"/>
      <c r="B14" s="1543" t="s">
        <v>111</v>
      </c>
      <c r="C14" s="1544">
        <v>0</v>
      </c>
      <c r="D14" s="1545">
        <v>0</v>
      </c>
      <c r="E14" s="1568">
        <v>0</v>
      </c>
      <c r="F14" s="1571">
        <v>0</v>
      </c>
      <c r="G14" s="1571">
        <v>0</v>
      </c>
      <c r="H14" s="1571">
        <v>0</v>
      </c>
      <c r="I14" s="1572">
        <v>0</v>
      </c>
      <c r="J14" s="1546">
        <v>0</v>
      </c>
      <c r="K14" s="1547">
        <v>0</v>
      </c>
      <c r="L14" s="1547">
        <v>0</v>
      </c>
      <c r="M14" s="1547">
        <v>0</v>
      </c>
      <c r="N14" s="1545">
        <v>0</v>
      </c>
      <c r="O14" s="1546">
        <v>0</v>
      </c>
      <c r="P14" s="1547">
        <v>0</v>
      </c>
      <c r="Q14" s="1547">
        <v>0</v>
      </c>
      <c r="R14" s="1547">
        <v>0</v>
      </c>
      <c r="S14" s="1545">
        <v>0</v>
      </c>
      <c r="T14" s="1546">
        <v>0</v>
      </c>
      <c r="U14" s="1547">
        <v>0</v>
      </c>
      <c r="V14" s="1545">
        <v>0</v>
      </c>
      <c r="W14" s="1536"/>
    </row>
    <row r="15" spans="1:23" outlineLevel="2" x14ac:dyDescent="0.55000000000000004">
      <c r="A15" s="807"/>
      <c r="B15" s="1543" t="s">
        <v>299</v>
      </c>
      <c r="C15" s="1544">
        <v>0</v>
      </c>
      <c r="D15" s="1545">
        <v>0</v>
      </c>
      <c r="E15" s="1568">
        <v>0</v>
      </c>
      <c r="F15" s="1571">
        <v>0</v>
      </c>
      <c r="G15" s="1571">
        <v>0</v>
      </c>
      <c r="H15" s="1571">
        <v>0</v>
      </c>
      <c r="I15" s="1572">
        <v>0</v>
      </c>
      <c r="J15" s="1546">
        <v>0</v>
      </c>
      <c r="K15" s="1547">
        <v>0</v>
      </c>
      <c r="L15" s="1547">
        <v>0</v>
      </c>
      <c r="M15" s="1547">
        <v>0</v>
      </c>
      <c r="N15" s="1545">
        <v>0</v>
      </c>
      <c r="O15" s="1546">
        <v>0</v>
      </c>
      <c r="P15" s="1547">
        <v>0</v>
      </c>
      <c r="Q15" s="1547">
        <v>0</v>
      </c>
      <c r="R15" s="1547">
        <v>0</v>
      </c>
      <c r="S15" s="1545">
        <v>0</v>
      </c>
      <c r="T15" s="1546">
        <v>0</v>
      </c>
      <c r="U15" s="1547">
        <v>0</v>
      </c>
      <c r="V15" s="1545">
        <v>0</v>
      </c>
      <c r="W15" s="1536"/>
    </row>
    <row r="16" spans="1:23" outlineLevel="2" x14ac:dyDescent="0.55000000000000004">
      <c r="A16" s="807"/>
      <c r="B16" s="1548" t="s">
        <v>300</v>
      </c>
      <c r="C16" s="1549">
        <v>0</v>
      </c>
      <c r="D16" s="1550">
        <v>0</v>
      </c>
      <c r="E16" s="1573">
        <v>0</v>
      </c>
      <c r="F16" s="1576">
        <v>0</v>
      </c>
      <c r="G16" s="1576">
        <v>0</v>
      </c>
      <c r="H16" s="1576">
        <v>0</v>
      </c>
      <c r="I16" s="1577">
        <v>0</v>
      </c>
      <c r="J16" s="1551">
        <v>0</v>
      </c>
      <c r="K16" s="1552">
        <v>0</v>
      </c>
      <c r="L16" s="1552">
        <v>0</v>
      </c>
      <c r="M16" s="1552">
        <v>0</v>
      </c>
      <c r="N16" s="1550">
        <v>0</v>
      </c>
      <c r="O16" s="1551">
        <v>0</v>
      </c>
      <c r="P16" s="1552">
        <v>0</v>
      </c>
      <c r="Q16" s="1552">
        <v>0</v>
      </c>
      <c r="R16" s="1552">
        <v>0</v>
      </c>
      <c r="S16" s="1550">
        <v>0</v>
      </c>
      <c r="T16" s="1551">
        <v>0</v>
      </c>
      <c r="U16" s="1552">
        <v>0</v>
      </c>
      <c r="V16" s="1550">
        <v>0</v>
      </c>
      <c r="W16" s="1536"/>
    </row>
    <row r="17" spans="1:23" ht="15.9" outlineLevel="2" thickBot="1" x14ac:dyDescent="0.6">
      <c r="A17" s="807"/>
      <c r="B17" s="1553" t="s">
        <v>1508</v>
      </c>
      <c r="C17" s="1554"/>
      <c r="D17" s="1555"/>
      <c r="E17" s="1881">
        <f>SUM(E11:E16)</f>
        <v>9032749.9505147301</v>
      </c>
      <c r="F17" s="1882">
        <f t="shared" ref="F17:I17" si="0">SUM(F11:F16)</f>
        <v>7545684.3719958887</v>
      </c>
      <c r="G17" s="1882">
        <f t="shared" si="0"/>
        <v>16705608.994125478</v>
      </c>
      <c r="H17" s="1882">
        <f t="shared" si="0"/>
        <v>18083700.030169677</v>
      </c>
      <c r="I17" s="1883">
        <f t="shared" si="0"/>
        <v>14790916.399694545</v>
      </c>
      <c r="J17" s="1881">
        <f t="shared" ref="J17" si="1">SUM(J11:J16)</f>
        <v>13231731.949300064</v>
      </c>
      <c r="K17" s="1882">
        <f t="shared" ref="K17" si="2">SUM(K11:K16)</f>
        <v>13231731.949300064</v>
      </c>
      <c r="L17" s="1882">
        <f t="shared" ref="L17" si="3">SUM(L11:L16)</f>
        <v>13231731.949300064</v>
      </c>
      <c r="M17" s="1882">
        <f t="shared" ref="M17" si="4">SUM(M11:M16)</f>
        <v>13231731.949300064</v>
      </c>
      <c r="N17" s="1883">
        <f t="shared" ref="N17" si="5">SUM(N11:N16)</f>
        <v>13231731.949300064</v>
      </c>
      <c r="O17" s="1881">
        <f t="shared" ref="O17" si="6">SUM(O11:O16)</f>
        <v>13231731.949300064</v>
      </c>
      <c r="P17" s="1882">
        <f t="shared" ref="P17" si="7">SUM(P11:P16)</f>
        <v>13231731.949300064</v>
      </c>
      <c r="Q17" s="1882">
        <f t="shared" ref="Q17" si="8">SUM(Q11:Q16)</f>
        <v>13231731.949300064</v>
      </c>
      <c r="R17" s="1882">
        <f t="shared" ref="R17" si="9">SUM(R11:R16)</f>
        <v>13231731.949300064</v>
      </c>
      <c r="S17" s="1883">
        <f t="shared" ref="S17" si="10">SUM(S11:S16)</f>
        <v>13231731.949300064</v>
      </c>
      <c r="T17" s="1881">
        <f t="shared" ref="T17" si="11">SUM(T11:T16)</f>
        <v>13231731.949300064</v>
      </c>
      <c r="U17" s="1882">
        <f t="shared" ref="U17" si="12">SUM(U11:U16)</f>
        <v>13231731.949300064</v>
      </c>
      <c r="V17" s="1883">
        <f t="shared" ref="V17" si="13">SUM(V11:V16)</f>
        <v>13231731.949300064</v>
      </c>
      <c r="W17" s="1536"/>
    </row>
    <row r="18" spans="1:23" s="505" customFormat="1" ht="10.5" outlineLevel="1" thickBot="1" x14ac:dyDescent="0.4"/>
    <row r="19" spans="1:23" s="505" customFormat="1" ht="21" customHeight="1" outlineLevel="1" thickBot="1" x14ac:dyDescent="0.75">
      <c r="B19" s="278" t="s">
        <v>1509</v>
      </c>
      <c r="C19" s="279"/>
      <c r="D19" s="279"/>
      <c r="E19" s="279"/>
      <c r="F19" s="279"/>
      <c r="G19" s="279"/>
      <c r="H19" s="279"/>
      <c r="I19" s="279"/>
      <c r="J19" s="279"/>
      <c r="K19" s="279"/>
      <c r="L19" s="279"/>
      <c r="M19" s="279"/>
      <c r="N19" s="279"/>
      <c r="O19" s="279"/>
      <c r="P19" s="279"/>
      <c r="Q19" s="279"/>
      <c r="R19" s="279"/>
      <c r="S19" s="279"/>
      <c r="T19" s="279"/>
      <c r="U19" s="279"/>
      <c r="V19" s="279"/>
    </row>
    <row r="20" spans="1:23" ht="30" customHeight="1" outlineLevel="2" thickBot="1" x14ac:dyDescent="0.6">
      <c r="A20" s="807"/>
      <c r="B20" s="2132"/>
      <c r="C20" s="2594" t="s">
        <v>1520</v>
      </c>
      <c r="D20" s="2595"/>
      <c r="E20" s="2595"/>
      <c r="F20" s="2595"/>
      <c r="G20" s="2595"/>
      <c r="H20" s="2595"/>
      <c r="I20" s="2595"/>
      <c r="J20" s="2595"/>
      <c r="K20" s="2595"/>
      <c r="L20" s="2595"/>
      <c r="M20" s="2595"/>
      <c r="N20" s="2595"/>
      <c r="O20" s="2595"/>
      <c r="P20" s="2595"/>
      <c r="Q20" s="2595"/>
      <c r="R20" s="2595"/>
      <c r="S20" s="2595"/>
      <c r="T20" s="2595"/>
      <c r="U20" s="2595"/>
      <c r="V20" s="2596"/>
      <c r="W20" s="1536"/>
    </row>
    <row r="21" spans="1:23" ht="15" customHeight="1" outlineLevel="2" thickBot="1" x14ac:dyDescent="0.6">
      <c r="A21" s="807"/>
      <c r="B21" s="2133"/>
      <c r="C21" s="255" t="s">
        <v>734</v>
      </c>
      <c r="D21" s="256" t="s">
        <v>735</v>
      </c>
      <c r="E21" s="932" t="s">
        <v>736</v>
      </c>
      <c r="F21" s="255" t="s">
        <v>737</v>
      </c>
      <c r="G21" s="255" t="s">
        <v>738</v>
      </c>
      <c r="H21" s="255" t="s">
        <v>739</v>
      </c>
      <c r="I21" s="256" t="s">
        <v>740</v>
      </c>
      <c r="J21" s="932" t="s">
        <v>1521</v>
      </c>
      <c r="K21" s="255" t="s">
        <v>1522</v>
      </c>
      <c r="L21" s="255" t="s">
        <v>1523</v>
      </c>
      <c r="M21" s="255" t="s">
        <v>1524</v>
      </c>
      <c r="N21" s="256" t="s">
        <v>1525</v>
      </c>
      <c r="O21" s="932" t="s">
        <v>1526</v>
      </c>
      <c r="P21" s="255" t="s">
        <v>1527</v>
      </c>
      <c r="Q21" s="255" t="s">
        <v>1528</v>
      </c>
      <c r="R21" s="255" t="s">
        <v>1529</v>
      </c>
      <c r="S21" s="256" t="s">
        <v>1530</v>
      </c>
      <c r="T21" s="932" t="s">
        <v>1531</v>
      </c>
      <c r="U21" s="255" t="s">
        <v>1532</v>
      </c>
      <c r="V21" s="256" t="s">
        <v>1533</v>
      </c>
      <c r="W21" s="1536"/>
    </row>
    <row r="22" spans="1:23" outlineLevel="2" x14ac:dyDescent="0.55000000000000004">
      <c r="A22" s="807"/>
      <c r="B22" s="1537" t="s">
        <v>297</v>
      </c>
      <c r="C22" s="1538">
        <v>0</v>
      </c>
      <c r="D22" s="1539">
        <v>0</v>
      </c>
      <c r="E22" s="1540">
        <v>0</v>
      </c>
      <c r="F22" s="1541">
        <v>0</v>
      </c>
      <c r="G22" s="1541">
        <v>0</v>
      </c>
      <c r="H22" s="1541">
        <v>0</v>
      </c>
      <c r="I22" s="1539">
        <v>0</v>
      </c>
      <c r="J22" s="1540">
        <v>0</v>
      </c>
      <c r="K22" s="1542">
        <v>0</v>
      </c>
      <c r="L22" s="1542">
        <v>0</v>
      </c>
      <c r="M22" s="1542">
        <v>0</v>
      </c>
      <c r="N22" s="1539">
        <v>0</v>
      </c>
      <c r="O22" s="1540">
        <v>0</v>
      </c>
      <c r="P22" s="1542">
        <v>0</v>
      </c>
      <c r="Q22" s="1542">
        <v>0</v>
      </c>
      <c r="R22" s="1542">
        <v>0</v>
      </c>
      <c r="S22" s="1539">
        <v>0</v>
      </c>
      <c r="T22" s="1540">
        <v>0</v>
      </c>
      <c r="U22" s="1542">
        <v>0</v>
      </c>
      <c r="V22" s="1539">
        <v>0</v>
      </c>
      <c r="W22" s="1536"/>
    </row>
    <row r="23" spans="1:23" outlineLevel="2" x14ac:dyDescent="0.55000000000000004">
      <c r="A23" s="807"/>
      <c r="B23" s="1543" t="s">
        <v>125</v>
      </c>
      <c r="C23" s="1544">
        <v>0</v>
      </c>
      <c r="D23" s="1545">
        <v>0</v>
      </c>
      <c r="E23" s="1546">
        <v>0</v>
      </c>
      <c r="F23" s="1547">
        <v>0</v>
      </c>
      <c r="G23" s="1547">
        <v>0</v>
      </c>
      <c r="H23" s="1547">
        <v>0</v>
      </c>
      <c r="I23" s="1545">
        <v>0</v>
      </c>
      <c r="J23" s="1546">
        <v>0</v>
      </c>
      <c r="K23" s="1547">
        <v>0</v>
      </c>
      <c r="L23" s="1547">
        <v>0</v>
      </c>
      <c r="M23" s="1547">
        <v>0</v>
      </c>
      <c r="N23" s="1545">
        <v>0</v>
      </c>
      <c r="O23" s="1546">
        <v>0</v>
      </c>
      <c r="P23" s="1547">
        <v>0</v>
      </c>
      <c r="Q23" s="1547">
        <v>0</v>
      </c>
      <c r="R23" s="1547">
        <v>0</v>
      </c>
      <c r="S23" s="1545">
        <v>0</v>
      </c>
      <c r="T23" s="1546">
        <v>0</v>
      </c>
      <c r="U23" s="1547">
        <v>0</v>
      </c>
      <c r="V23" s="1545">
        <v>0</v>
      </c>
      <c r="W23" s="1536"/>
    </row>
    <row r="24" spans="1:23" outlineLevel="2" x14ac:dyDescent="0.55000000000000004">
      <c r="A24" s="807"/>
      <c r="B24" s="1543" t="s">
        <v>298</v>
      </c>
      <c r="C24" s="1544">
        <v>0</v>
      </c>
      <c r="D24" s="1545">
        <v>0</v>
      </c>
      <c r="E24" s="1546">
        <v>0</v>
      </c>
      <c r="F24" s="1547">
        <v>0</v>
      </c>
      <c r="G24" s="1547">
        <v>0</v>
      </c>
      <c r="H24" s="1547">
        <v>0</v>
      </c>
      <c r="I24" s="1545">
        <v>0</v>
      </c>
      <c r="J24" s="1546">
        <v>0</v>
      </c>
      <c r="K24" s="1547">
        <v>0</v>
      </c>
      <c r="L24" s="1547">
        <v>0</v>
      </c>
      <c r="M24" s="1547">
        <v>0</v>
      </c>
      <c r="N24" s="1545">
        <v>0</v>
      </c>
      <c r="O24" s="1546">
        <v>0</v>
      </c>
      <c r="P24" s="1547">
        <v>0</v>
      </c>
      <c r="Q24" s="1547">
        <v>0</v>
      </c>
      <c r="R24" s="1547">
        <v>0</v>
      </c>
      <c r="S24" s="1545">
        <v>0</v>
      </c>
      <c r="T24" s="1546">
        <v>0</v>
      </c>
      <c r="U24" s="1547">
        <v>0</v>
      </c>
      <c r="V24" s="1545">
        <v>0</v>
      </c>
      <c r="W24" s="1536"/>
    </row>
    <row r="25" spans="1:23" outlineLevel="2" x14ac:dyDescent="0.55000000000000004">
      <c r="A25" s="807"/>
      <c r="B25" s="1543" t="s">
        <v>111</v>
      </c>
      <c r="C25" s="1544">
        <v>0</v>
      </c>
      <c r="D25" s="1545">
        <v>0</v>
      </c>
      <c r="E25" s="1546">
        <v>0</v>
      </c>
      <c r="F25" s="1547">
        <v>0</v>
      </c>
      <c r="G25" s="1547">
        <v>0</v>
      </c>
      <c r="H25" s="1547">
        <v>0</v>
      </c>
      <c r="I25" s="1545">
        <v>0</v>
      </c>
      <c r="J25" s="1546">
        <v>0</v>
      </c>
      <c r="K25" s="1547">
        <v>0</v>
      </c>
      <c r="L25" s="1547">
        <v>0</v>
      </c>
      <c r="M25" s="1547">
        <v>0</v>
      </c>
      <c r="N25" s="1545">
        <v>0</v>
      </c>
      <c r="O25" s="1546">
        <v>0</v>
      </c>
      <c r="P25" s="1547">
        <v>0</v>
      </c>
      <c r="Q25" s="1547">
        <v>0</v>
      </c>
      <c r="R25" s="1547">
        <v>0</v>
      </c>
      <c r="S25" s="1545">
        <v>0</v>
      </c>
      <c r="T25" s="1546">
        <v>0</v>
      </c>
      <c r="U25" s="1547">
        <v>0</v>
      </c>
      <c r="V25" s="1545">
        <v>0</v>
      </c>
      <c r="W25" s="1536"/>
    </row>
    <row r="26" spans="1:23" outlineLevel="2" x14ac:dyDescent="0.55000000000000004">
      <c r="A26" s="807"/>
      <c r="B26" s="1543" t="s">
        <v>299</v>
      </c>
      <c r="C26" s="1544">
        <v>0</v>
      </c>
      <c r="D26" s="1545">
        <v>0</v>
      </c>
      <c r="E26" s="1546">
        <v>0</v>
      </c>
      <c r="F26" s="1547">
        <v>0</v>
      </c>
      <c r="G26" s="1547">
        <v>0</v>
      </c>
      <c r="H26" s="1547">
        <v>0</v>
      </c>
      <c r="I26" s="1545">
        <v>0</v>
      </c>
      <c r="J26" s="1546">
        <v>0</v>
      </c>
      <c r="K26" s="1547">
        <v>0</v>
      </c>
      <c r="L26" s="1547">
        <v>0</v>
      </c>
      <c r="M26" s="1547">
        <v>0</v>
      </c>
      <c r="N26" s="1545">
        <v>0</v>
      </c>
      <c r="O26" s="1546">
        <v>0</v>
      </c>
      <c r="P26" s="1547">
        <v>0</v>
      </c>
      <c r="Q26" s="1547">
        <v>0</v>
      </c>
      <c r="R26" s="1547">
        <v>0</v>
      </c>
      <c r="S26" s="1545">
        <v>0</v>
      </c>
      <c r="T26" s="1546">
        <v>0</v>
      </c>
      <c r="U26" s="1547">
        <v>0</v>
      </c>
      <c r="V26" s="1545">
        <v>0</v>
      </c>
      <c r="W26" s="1536"/>
    </row>
    <row r="27" spans="1:23" outlineLevel="2" x14ac:dyDescent="0.55000000000000004">
      <c r="A27" s="807"/>
      <c r="B27" s="1548" t="s">
        <v>300</v>
      </c>
      <c r="C27" s="1549">
        <v>0</v>
      </c>
      <c r="D27" s="1550">
        <v>0</v>
      </c>
      <c r="E27" s="1551">
        <v>0</v>
      </c>
      <c r="F27" s="1552">
        <v>0</v>
      </c>
      <c r="G27" s="1552">
        <v>0</v>
      </c>
      <c r="H27" s="1552">
        <v>0</v>
      </c>
      <c r="I27" s="1550">
        <v>0</v>
      </c>
      <c r="J27" s="1551">
        <v>0</v>
      </c>
      <c r="K27" s="1552">
        <v>0</v>
      </c>
      <c r="L27" s="1552">
        <v>0</v>
      </c>
      <c r="M27" s="1552">
        <v>0</v>
      </c>
      <c r="N27" s="1550">
        <v>0</v>
      </c>
      <c r="O27" s="1551">
        <v>0</v>
      </c>
      <c r="P27" s="1552">
        <v>0</v>
      </c>
      <c r="Q27" s="1552">
        <v>0</v>
      </c>
      <c r="R27" s="1552">
        <v>0</v>
      </c>
      <c r="S27" s="1550">
        <v>0</v>
      </c>
      <c r="T27" s="1551">
        <v>0</v>
      </c>
      <c r="U27" s="1552">
        <v>0</v>
      </c>
      <c r="V27" s="1550">
        <v>0</v>
      </c>
      <c r="W27" s="1536"/>
    </row>
    <row r="28" spans="1:23" ht="15.9" outlineLevel="2" thickBot="1" x14ac:dyDescent="0.6">
      <c r="A28" s="807"/>
      <c r="B28" s="1553" t="s">
        <v>1508</v>
      </c>
      <c r="C28" s="1554"/>
      <c r="D28" s="1555"/>
      <c r="E28" s="1554"/>
      <c r="F28" s="1556"/>
      <c r="G28" s="1556"/>
      <c r="H28" s="1556"/>
      <c r="I28" s="1555"/>
      <c r="J28" s="1554"/>
      <c r="K28" s="1556"/>
      <c r="L28" s="1556"/>
      <c r="M28" s="1556"/>
      <c r="N28" s="1555"/>
      <c r="O28" s="1554"/>
      <c r="P28" s="1556"/>
      <c r="Q28" s="1556"/>
      <c r="R28" s="1556"/>
      <c r="S28" s="1555"/>
      <c r="T28" s="1554"/>
      <c r="U28" s="1556"/>
      <c r="V28" s="1555"/>
      <c r="W28" s="1536"/>
    </row>
    <row r="29" spans="1:23" s="505" customFormat="1" ht="10.5" outlineLevel="1" thickBot="1" x14ac:dyDescent="0.4"/>
    <row r="30" spans="1:23" s="505" customFormat="1" ht="21" customHeight="1" outlineLevel="1" thickBot="1" x14ac:dyDescent="0.75">
      <c r="B30" s="278" t="s">
        <v>1510</v>
      </c>
      <c r="C30" s="279"/>
      <c r="D30" s="279"/>
      <c r="E30" s="279"/>
      <c r="F30" s="279"/>
      <c r="G30" s="279"/>
      <c r="H30" s="279"/>
      <c r="I30" s="279"/>
      <c r="J30" s="279"/>
      <c r="K30" s="279"/>
      <c r="L30" s="279"/>
      <c r="M30" s="279"/>
      <c r="N30" s="279"/>
      <c r="O30" s="279"/>
      <c r="P30" s="279"/>
      <c r="Q30" s="279"/>
      <c r="R30" s="279"/>
      <c r="S30" s="279"/>
      <c r="T30" s="279"/>
      <c r="U30" s="279"/>
      <c r="V30" s="279"/>
    </row>
    <row r="31" spans="1:23" ht="30" customHeight="1" outlineLevel="2" thickBot="1" x14ac:dyDescent="0.6">
      <c r="A31" s="807"/>
      <c r="B31" s="2132"/>
      <c r="C31" s="2594" t="s">
        <v>1520</v>
      </c>
      <c r="D31" s="2595"/>
      <c r="E31" s="2595"/>
      <c r="F31" s="2595"/>
      <c r="G31" s="2595"/>
      <c r="H31" s="2595"/>
      <c r="I31" s="2595"/>
      <c r="J31" s="2595"/>
      <c r="K31" s="2595"/>
      <c r="L31" s="2595"/>
      <c r="M31" s="2595"/>
      <c r="N31" s="2595"/>
      <c r="O31" s="2595"/>
      <c r="P31" s="2595"/>
      <c r="Q31" s="2595"/>
      <c r="R31" s="2595"/>
      <c r="S31" s="2595"/>
      <c r="T31" s="2595"/>
      <c r="U31" s="2595"/>
      <c r="V31" s="2596"/>
      <c r="W31" s="1536"/>
    </row>
    <row r="32" spans="1:23" ht="15" customHeight="1" outlineLevel="2" thickBot="1" x14ac:dyDescent="0.6">
      <c r="A32" s="807"/>
      <c r="B32" s="2133"/>
      <c r="C32" s="255" t="s">
        <v>734</v>
      </c>
      <c r="D32" s="256" t="s">
        <v>735</v>
      </c>
      <c r="E32" s="932" t="s">
        <v>736</v>
      </c>
      <c r="F32" s="255" t="s">
        <v>737</v>
      </c>
      <c r="G32" s="255" t="s">
        <v>738</v>
      </c>
      <c r="H32" s="255" t="s">
        <v>739</v>
      </c>
      <c r="I32" s="256" t="s">
        <v>740</v>
      </c>
      <c r="J32" s="932" t="s">
        <v>1521</v>
      </c>
      <c r="K32" s="255" t="s">
        <v>1522</v>
      </c>
      <c r="L32" s="255" t="s">
        <v>1523</v>
      </c>
      <c r="M32" s="255" t="s">
        <v>1524</v>
      </c>
      <c r="N32" s="256" t="s">
        <v>1525</v>
      </c>
      <c r="O32" s="932" t="s">
        <v>1526</v>
      </c>
      <c r="P32" s="255" t="s">
        <v>1527</v>
      </c>
      <c r="Q32" s="255" t="s">
        <v>1528</v>
      </c>
      <c r="R32" s="255" t="s">
        <v>1529</v>
      </c>
      <c r="S32" s="256" t="s">
        <v>1530</v>
      </c>
      <c r="T32" s="932" t="s">
        <v>1531</v>
      </c>
      <c r="U32" s="255" t="s">
        <v>1532</v>
      </c>
      <c r="V32" s="256" t="s">
        <v>1533</v>
      </c>
      <c r="W32" s="1536"/>
    </row>
    <row r="33" spans="1:23" outlineLevel="2" x14ac:dyDescent="0.55000000000000004">
      <c r="A33" s="807"/>
      <c r="B33" s="1537" t="s">
        <v>297</v>
      </c>
      <c r="C33" s="1538">
        <v>0</v>
      </c>
      <c r="D33" s="1539">
        <v>0</v>
      </c>
      <c r="E33" s="1540">
        <v>0</v>
      </c>
      <c r="F33" s="1541">
        <v>0</v>
      </c>
      <c r="G33" s="1541">
        <v>0</v>
      </c>
      <c r="H33" s="1541">
        <v>0</v>
      </c>
      <c r="I33" s="1539">
        <v>0</v>
      </c>
      <c r="J33" s="1540">
        <v>0</v>
      </c>
      <c r="K33" s="1542">
        <v>0</v>
      </c>
      <c r="L33" s="1542">
        <v>0</v>
      </c>
      <c r="M33" s="1542">
        <v>0</v>
      </c>
      <c r="N33" s="1539">
        <v>0</v>
      </c>
      <c r="O33" s="1540">
        <v>0</v>
      </c>
      <c r="P33" s="1542">
        <v>0</v>
      </c>
      <c r="Q33" s="1542">
        <v>0</v>
      </c>
      <c r="R33" s="1542">
        <v>0</v>
      </c>
      <c r="S33" s="1539">
        <v>0</v>
      </c>
      <c r="T33" s="1540">
        <v>0</v>
      </c>
      <c r="U33" s="1542">
        <v>0</v>
      </c>
      <c r="V33" s="1539">
        <v>0</v>
      </c>
      <c r="W33" s="1536"/>
    </row>
    <row r="34" spans="1:23" outlineLevel="2" x14ac:dyDescent="0.55000000000000004">
      <c r="A34" s="807"/>
      <c r="B34" s="1543" t="s">
        <v>125</v>
      </c>
      <c r="C34" s="1544">
        <v>0</v>
      </c>
      <c r="D34" s="1545">
        <v>0</v>
      </c>
      <c r="E34" s="1546">
        <v>0</v>
      </c>
      <c r="F34" s="1547">
        <v>0</v>
      </c>
      <c r="G34" s="1547">
        <v>0</v>
      </c>
      <c r="H34" s="1547">
        <v>0</v>
      </c>
      <c r="I34" s="1545">
        <v>0</v>
      </c>
      <c r="J34" s="1546">
        <v>0</v>
      </c>
      <c r="K34" s="1547">
        <v>0</v>
      </c>
      <c r="L34" s="1547">
        <v>0</v>
      </c>
      <c r="M34" s="1547">
        <v>0</v>
      </c>
      <c r="N34" s="1545">
        <v>0</v>
      </c>
      <c r="O34" s="1546">
        <v>0</v>
      </c>
      <c r="P34" s="1547">
        <v>0</v>
      </c>
      <c r="Q34" s="1547">
        <v>0</v>
      </c>
      <c r="R34" s="1547">
        <v>0</v>
      </c>
      <c r="S34" s="1545">
        <v>0</v>
      </c>
      <c r="T34" s="1546">
        <v>0</v>
      </c>
      <c r="U34" s="1547">
        <v>0</v>
      </c>
      <c r="V34" s="1545">
        <v>0</v>
      </c>
      <c r="W34" s="1536"/>
    </row>
    <row r="35" spans="1:23" outlineLevel="2" x14ac:dyDescent="0.55000000000000004">
      <c r="A35" s="807"/>
      <c r="B35" s="1543" t="s">
        <v>298</v>
      </c>
      <c r="C35" s="1544">
        <v>0</v>
      </c>
      <c r="D35" s="1545">
        <v>0</v>
      </c>
      <c r="E35" s="1546">
        <v>0</v>
      </c>
      <c r="F35" s="1547">
        <v>0</v>
      </c>
      <c r="G35" s="1547">
        <v>0</v>
      </c>
      <c r="H35" s="1547">
        <v>0</v>
      </c>
      <c r="I35" s="1545">
        <v>0</v>
      </c>
      <c r="J35" s="1546">
        <v>0</v>
      </c>
      <c r="K35" s="1547">
        <v>0</v>
      </c>
      <c r="L35" s="1547">
        <v>0</v>
      </c>
      <c r="M35" s="1547">
        <v>0</v>
      </c>
      <c r="N35" s="1545">
        <v>0</v>
      </c>
      <c r="O35" s="1546">
        <v>0</v>
      </c>
      <c r="P35" s="1547">
        <v>0</v>
      </c>
      <c r="Q35" s="1547">
        <v>0</v>
      </c>
      <c r="R35" s="1547">
        <v>0</v>
      </c>
      <c r="S35" s="1545">
        <v>0</v>
      </c>
      <c r="T35" s="1546">
        <v>0</v>
      </c>
      <c r="U35" s="1547">
        <v>0</v>
      </c>
      <c r="V35" s="1545">
        <v>0</v>
      </c>
      <c r="W35" s="1536"/>
    </row>
    <row r="36" spans="1:23" outlineLevel="2" x14ac:dyDescent="0.55000000000000004">
      <c r="A36" s="807"/>
      <c r="B36" s="1543" t="s">
        <v>111</v>
      </c>
      <c r="C36" s="1544">
        <v>0</v>
      </c>
      <c r="D36" s="1545">
        <v>0</v>
      </c>
      <c r="E36" s="1546">
        <v>0</v>
      </c>
      <c r="F36" s="1547">
        <v>0</v>
      </c>
      <c r="G36" s="1547">
        <v>0</v>
      </c>
      <c r="H36" s="1547">
        <v>0</v>
      </c>
      <c r="I36" s="1545">
        <v>0</v>
      </c>
      <c r="J36" s="1546">
        <v>0</v>
      </c>
      <c r="K36" s="1547">
        <v>0</v>
      </c>
      <c r="L36" s="1547">
        <v>0</v>
      </c>
      <c r="M36" s="1547">
        <v>0</v>
      </c>
      <c r="N36" s="1545">
        <v>0</v>
      </c>
      <c r="O36" s="1546">
        <v>0</v>
      </c>
      <c r="P36" s="1547">
        <v>0</v>
      </c>
      <c r="Q36" s="1547">
        <v>0</v>
      </c>
      <c r="R36" s="1547">
        <v>0</v>
      </c>
      <c r="S36" s="1545">
        <v>0</v>
      </c>
      <c r="T36" s="1546">
        <v>0</v>
      </c>
      <c r="U36" s="1547">
        <v>0</v>
      </c>
      <c r="V36" s="1545">
        <v>0</v>
      </c>
      <c r="W36" s="1536"/>
    </row>
    <row r="37" spans="1:23" outlineLevel="2" x14ac:dyDescent="0.55000000000000004">
      <c r="A37" s="807"/>
      <c r="B37" s="1543" t="s">
        <v>299</v>
      </c>
      <c r="C37" s="1544">
        <v>0</v>
      </c>
      <c r="D37" s="1545">
        <v>0</v>
      </c>
      <c r="E37" s="1546">
        <v>0</v>
      </c>
      <c r="F37" s="1547">
        <v>0</v>
      </c>
      <c r="G37" s="1547">
        <v>0</v>
      </c>
      <c r="H37" s="1547">
        <v>0</v>
      </c>
      <c r="I37" s="1545">
        <v>0</v>
      </c>
      <c r="J37" s="1546">
        <v>0</v>
      </c>
      <c r="K37" s="1547">
        <v>0</v>
      </c>
      <c r="L37" s="1547">
        <v>0</v>
      </c>
      <c r="M37" s="1547">
        <v>0</v>
      </c>
      <c r="N37" s="1545">
        <v>0</v>
      </c>
      <c r="O37" s="1546">
        <v>0</v>
      </c>
      <c r="P37" s="1547">
        <v>0</v>
      </c>
      <c r="Q37" s="1547">
        <v>0</v>
      </c>
      <c r="R37" s="1547">
        <v>0</v>
      </c>
      <c r="S37" s="1545">
        <v>0</v>
      </c>
      <c r="T37" s="1546">
        <v>0</v>
      </c>
      <c r="U37" s="1547">
        <v>0</v>
      </c>
      <c r="V37" s="1545">
        <v>0</v>
      </c>
      <c r="W37" s="1536"/>
    </row>
    <row r="38" spans="1:23" outlineLevel="2" x14ac:dyDescent="0.55000000000000004">
      <c r="A38" s="807"/>
      <c r="B38" s="1548" t="s">
        <v>300</v>
      </c>
      <c r="C38" s="1549">
        <v>0</v>
      </c>
      <c r="D38" s="1550">
        <v>0</v>
      </c>
      <c r="E38" s="1551">
        <v>0</v>
      </c>
      <c r="F38" s="1552">
        <v>0</v>
      </c>
      <c r="G38" s="1552">
        <v>0</v>
      </c>
      <c r="H38" s="1552">
        <v>0</v>
      </c>
      <c r="I38" s="1550">
        <v>0</v>
      </c>
      <c r="J38" s="1551">
        <v>0</v>
      </c>
      <c r="K38" s="1552">
        <v>0</v>
      </c>
      <c r="L38" s="1552">
        <v>0</v>
      </c>
      <c r="M38" s="1552">
        <v>0</v>
      </c>
      <c r="N38" s="1550">
        <v>0</v>
      </c>
      <c r="O38" s="1551">
        <v>0</v>
      </c>
      <c r="P38" s="1552">
        <v>0</v>
      </c>
      <c r="Q38" s="1552">
        <v>0</v>
      </c>
      <c r="R38" s="1552">
        <v>0</v>
      </c>
      <c r="S38" s="1550">
        <v>0</v>
      </c>
      <c r="T38" s="1551">
        <v>0</v>
      </c>
      <c r="U38" s="1552">
        <v>0</v>
      </c>
      <c r="V38" s="1550">
        <v>0</v>
      </c>
      <c r="W38" s="1536"/>
    </row>
    <row r="39" spans="1:23" ht="15.9" outlineLevel="2" thickBot="1" x14ac:dyDescent="0.6">
      <c r="A39" s="807"/>
      <c r="B39" s="1553" t="s">
        <v>1508</v>
      </c>
      <c r="C39" s="1554"/>
      <c r="D39" s="1555"/>
      <c r="E39" s="1554"/>
      <c r="F39" s="1556"/>
      <c r="G39" s="1556"/>
      <c r="H39" s="1556"/>
      <c r="I39" s="1555"/>
      <c r="J39" s="1554"/>
      <c r="K39" s="1556"/>
      <c r="L39" s="1556"/>
      <c r="M39" s="1556"/>
      <c r="N39" s="1555"/>
      <c r="O39" s="1554"/>
      <c r="P39" s="1556"/>
      <c r="Q39" s="1556"/>
      <c r="R39" s="1556"/>
      <c r="S39" s="1555"/>
      <c r="T39" s="1554"/>
      <c r="U39" s="1556"/>
      <c r="V39" s="1555"/>
      <c r="W39" s="1536"/>
    </row>
    <row r="40" spans="1:23" ht="15.6" outlineLevel="1" x14ac:dyDescent="0.6">
      <c r="A40" s="807"/>
      <c r="B40" s="548"/>
      <c r="C40" s="262"/>
      <c r="D40" s="262"/>
      <c r="E40" s="262"/>
      <c r="F40" s="262"/>
      <c r="G40" s="262"/>
    </row>
    <row r="41" spans="1:23" ht="15.6" x14ac:dyDescent="0.6">
      <c r="A41" s="807"/>
      <c r="B41" s="548"/>
      <c r="C41" s="262"/>
      <c r="D41" s="262"/>
      <c r="E41" s="262"/>
      <c r="F41" s="262"/>
      <c r="G41" s="262"/>
    </row>
    <row r="42" spans="1:23" ht="15.6" x14ac:dyDescent="0.6">
      <c r="A42" s="807"/>
      <c r="B42" s="548"/>
      <c r="C42" s="262"/>
      <c r="D42" s="262"/>
      <c r="E42" s="262"/>
      <c r="F42" s="262"/>
      <c r="G42" s="262"/>
    </row>
    <row r="43" spans="1:23" ht="18.600000000000001" thickBot="1" x14ac:dyDescent="0.6">
      <c r="A43" s="807"/>
      <c r="B43" s="253" t="s">
        <v>1511</v>
      </c>
      <c r="C43" s="254"/>
      <c r="D43" s="254"/>
      <c r="E43" s="254"/>
      <c r="F43" s="254"/>
      <c r="G43" s="254"/>
      <c r="H43" s="254"/>
      <c r="I43" s="254"/>
      <c r="J43" s="254"/>
      <c r="K43" s="254"/>
      <c r="L43" s="254"/>
      <c r="M43" s="254"/>
      <c r="N43" s="254"/>
      <c r="O43" s="254"/>
      <c r="P43" s="254"/>
      <c r="Q43" s="254"/>
      <c r="R43" s="254"/>
      <c r="S43" s="254"/>
      <c r="T43" s="254"/>
      <c r="U43" s="254"/>
      <c r="V43" s="254"/>
      <c r="W43" s="1536"/>
    </row>
    <row r="44" spans="1:23" s="505" customFormat="1" ht="21" customHeight="1" outlineLevel="1" thickBot="1" x14ac:dyDescent="0.75">
      <c r="B44" s="278" t="s">
        <v>1512</v>
      </c>
      <c r="C44" s="279"/>
      <c r="D44" s="279"/>
      <c r="E44" s="279"/>
      <c r="F44" s="279"/>
      <c r="G44" s="279"/>
      <c r="H44" s="279"/>
      <c r="I44" s="279"/>
      <c r="J44" s="279"/>
      <c r="K44" s="279"/>
      <c r="L44" s="279"/>
      <c r="M44" s="279"/>
      <c r="N44" s="279"/>
      <c r="O44" s="279"/>
      <c r="P44" s="279"/>
      <c r="Q44" s="279"/>
      <c r="R44" s="279"/>
      <c r="S44" s="279"/>
      <c r="T44" s="279"/>
      <c r="U44" s="279"/>
      <c r="V44" s="279"/>
    </row>
    <row r="45" spans="1:23" ht="30" customHeight="1" outlineLevel="2" thickBot="1" x14ac:dyDescent="0.6">
      <c r="A45" s="807"/>
      <c r="B45" s="2132"/>
      <c r="C45" s="2594" t="s">
        <v>1520</v>
      </c>
      <c r="D45" s="2595"/>
      <c r="E45" s="2595"/>
      <c r="F45" s="2595"/>
      <c r="G45" s="2595"/>
      <c r="H45" s="2595"/>
      <c r="I45" s="2595"/>
      <c r="J45" s="2595"/>
      <c r="K45" s="2595"/>
      <c r="L45" s="2595"/>
      <c r="M45" s="2595"/>
      <c r="N45" s="2595"/>
      <c r="O45" s="2595"/>
      <c r="P45" s="2595"/>
      <c r="Q45" s="2595"/>
      <c r="R45" s="2595"/>
      <c r="S45" s="2595"/>
      <c r="T45" s="2595"/>
      <c r="U45" s="2595"/>
      <c r="V45" s="2596"/>
      <c r="W45" s="1536"/>
    </row>
    <row r="46" spans="1:23" ht="15" customHeight="1" outlineLevel="2" thickBot="1" x14ac:dyDescent="0.6">
      <c r="A46" s="807"/>
      <c r="B46" s="2133"/>
      <c r="C46" s="255" t="s">
        <v>734</v>
      </c>
      <c r="D46" s="256" t="s">
        <v>735</v>
      </c>
      <c r="E46" s="932" t="s">
        <v>736</v>
      </c>
      <c r="F46" s="255" t="s">
        <v>737</v>
      </c>
      <c r="G46" s="255" t="s">
        <v>738</v>
      </c>
      <c r="H46" s="255" t="s">
        <v>739</v>
      </c>
      <c r="I46" s="256" t="s">
        <v>740</v>
      </c>
      <c r="J46" s="932" t="s">
        <v>1521</v>
      </c>
      <c r="K46" s="255" t="s">
        <v>1522</v>
      </c>
      <c r="L46" s="255" t="s">
        <v>1523</v>
      </c>
      <c r="M46" s="255" t="s">
        <v>1524</v>
      </c>
      <c r="N46" s="256" t="s">
        <v>1525</v>
      </c>
      <c r="O46" s="932" t="s">
        <v>1526</v>
      </c>
      <c r="P46" s="255" t="s">
        <v>1527</v>
      </c>
      <c r="Q46" s="255" t="s">
        <v>1528</v>
      </c>
      <c r="R46" s="255" t="s">
        <v>1529</v>
      </c>
      <c r="S46" s="256" t="s">
        <v>1530</v>
      </c>
      <c r="T46" s="932" t="s">
        <v>1531</v>
      </c>
      <c r="U46" s="255" t="s">
        <v>1532</v>
      </c>
      <c r="V46" s="256" t="s">
        <v>1533</v>
      </c>
      <c r="W46" s="1536"/>
    </row>
    <row r="47" spans="1:23" outlineLevel="2" x14ac:dyDescent="0.55000000000000004">
      <c r="A47" s="807"/>
      <c r="B47" s="1898" t="str">
        <f>'7.7'!$D$83</f>
        <v>Marginal Opex</v>
      </c>
      <c r="C47" s="1538">
        <v>0</v>
      </c>
      <c r="D47" s="1539">
        <v>0</v>
      </c>
      <c r="E47" s="1565">
        <f>'7.7'!T83</f>
        <v>213307.55049658305</v>
      </c>
      <c r="F47" s="1566">
        <f>'7.7'!U83</f>
        <v>182055.43183269954</v>
      </c>
      <c r="G47" s="1566">
        <f>'7.7'!V83</f>
        <v>383478.70026793273</v>
      </c>
      <c r="H47" s="1566">
        <f>'7.7'!W83</f>
        <v>411123.5182794648</v>
      </c>
      <c r="I47" s="1567">
        <f>'7.7'!X83</f>
        <v>339696.3770181461</v>
      </c>
      <c r="J47" s="1565">
        <f>AVERAGE($E$47:$I$47)</f>
        <v>305932.3155789653</v>
      </c>
      <c r="K47" s="1566">
        <f t="shared" ref="K47:V47" si="14">AVERAGE($E$47:$I$47)</f>
        <v>305932.3155789653</v>
      </c>
      <c r="L47" s="1566">
        <f t="shared" si="14"/>
        <v>305932.3155789653</v>
      </c>
      <c r="M47" s="1566">
        <f t="shared" si="14"/>
        <v>305932.3155789653</v>
      </c>
      <c r="N47" s="1567">
        <f t="shared" si="14"/>
        <v>305932.3155789653</v>
      </c>
      <c r="O47" s="1565">
        <f t="shared" si="14"/>
        <v>305932.3155789653</v>
      </c>
      <c r="P47" s="1566">
        <f t="shared" si="14"/>
        <v>305932.3155789653</v>
      </c>
      <c r="Q47" s="1566">
        <f t="shared" si="14"/>
        <v>305932.3155789653</v>
      </c>
      <c r="R47" s="1566">
        <f t="shared" si="14"/>
        <v>305932.3155789653</v>
      </c>
      <c r="S47" s="1567">
        <f t="shared" si="14"/>
        <v>305932.3155789653</v>
      </c>
      <c r="T47" s="1565">
        <f t="shared" si="14"/>
        <v>305932.3155789653</v>
      </c>
      <c r="U47" s="1566">
        <f t="shared" si="14"/>
        <v>305932.3155789653</v>
      </c>
      <c r="V47" s="1566">
        <f t="shared" si="14"/>
        <v>305932.3155789653</v>
      </c>
      <c r="W47" s="1536"/>
    </row>
    <row r="48" spans="1:23" outlineLevel="2" x14ac:dyDescent="0.55000000000000004">
      <c r="A48" s="807"/>
      <c r="B48" s="1558">
        <v>0</v>
      </c>
      <c r="C48" s="1538">
        <v>0</v>
      </c>
      <c r="D48" s="1539">
        <v>0</v>
      </c>
      <c r="E48" s="1538">
        <v>0</v>
      </c>
      <c r="F48" s="1542">
        <v>0</v>
      </c>
      <c r="G48" s="1542">
        <v>0</v>
      </c>
      <c r="H48" s="1542">
        <v>0</v>
      </c>
      <c r="I48" s="1539">
        <v>0</v>
      </c>
      <c r="J48" s="1538">
        <v>0</v>
      </c>
      <c r="K48" s="1542">
        <v>0</v>
      </c>
      <c r="L48" s="1542">
        <v>0</v>
      </c>
      <c r="M48" s="1542">
        <v>0</v>
      </c>
      <c r="N48" s="1539">
        <v>0</v>
      </c>
      <c r="O48" s="1538">
        <v>0</v>
      </c>
      <c r="P48" s="1542">
        <v>0</v>
      </c>
      <c r="Q48" s="1542">
        <v>0</v>
      </c>
      <c r="R48" s="1542">
        <v>0</v>
      </c>
      <c r="S48" s="1539">
        <v>0</v>
      </c>
      <c r="T48" s="1538">
        <v>0</v>
      </c>
      <c r="U48" s="1542">
        <v>0</v>
      </c>
      <c r="V48" s="1542">
        <v>0</v>
      </c>
      <c r="W48" s="1536"/>
    </row>
    <row r="49" spans="1:23" outlineLevel="2" x14ac:dyDescent="0.55000000000000004">
      <c r="A49" s="807"/>
      <c r="B49" s="1558">
        <v>0</v>
      </c>
      <c r="C49" s="1538">
        <v>0</v>
      </c>
      <c r="D49" s="1539">
        <v>0</v>
      </c>
      <c r="E49" s="1538">
        <v>0</v>
      </c>
      <c r="F49" s="1542">
        <v>0</v>
      </c>
      <c r="G49" s="1542">
        <v>0</v>
      </c>
      <c r="H49" s="1542">
        <v>0</v>
      </c>
      <c r="I49" s="1539">
        <v>0</v>
      </c>
      <c r="J49" s="1538">
        <v>0</v>
      </c>
      <c r="K49" s="1542">
        <v>0</v>
      </c>
      <c r="L49" s="1542">
        <v>0</v>
      </c>
      <c r="M49" s="1542">
        <v>0</v>
      </c>
      <c r="N49" s="1539">
        <v>0</v>
      </c>
      <c r="O49" s="1538">
        <v>0</v>
      </c>
      <c r="P49" s="1542">
        <v>0</v>
      </c>
      <c r="Q49" s="1542">
        <v>0</v>
      </c>
      <c r="R49" s="1542">
        <v>0</v>
      </c>
      <c r="S49" s="1539">
        <v>0</v>
      </c>
      <c r="T49" s="1538">
        <v>0</v>
      </c>
      <c r="U49" s="1542">
        <v>0</v>
      </c>
      <c r="V49" s="1542">
        <v>0</v>
      </c>
      <c r="W49" s="1536"/>
    </row>
    <row r="50" spans="1:23" outlineLevel="2" x14ac:dyDescent="0.55000000000000004">
      <c r="A50" s="807"/>
      <c r="B50" s="1558">
        <v>0</v>
      </c>
      <c r="C50" s="1538">
        <v>0</v>
      </c>
      <c r="D50" s="1539">
        <v>0</v>
      </c>
      <c r="E50" s="1538">
        <v>0</v>
      </c>
      <c r="F50" s="1542">
        <v>0</v>
      </c>
      <c r="G50" s="1542">
        <v>0</v>
      </c>
      <c r="H50" s="1542">
        <v>0</v>
      </c>
      <c r="I50" s="1539">
        <v>0</v>
      </c>
      <c r="J50" s="1538">
        <v>0</v>
      </c>
      <c r="K50" s="1542">
        <v>0</v>
      </c>
      <c r="L50" s="1542">
        <v>0</v>
      </c>
      <c r="M50" s="1542">
        <v>0</v>
      </c>
      <c r="N50" s="1539">
        <v>0</v>
      </c>
      <c r="O50" s="1538">
        <v>0</v>
      </c>
      <c r="P50" s="1542">
        <v>0</v>
      </c>
      <c r="Q50" s="1542">
        <v>0</v>
      </c>
      <c r="R50" s="1542">
        <v>0</v>
      </c>
      <c r="S50" s="1539">
        <v>0</v>
      </c>
      <c r="T50" s="1538">
        <v>0</v>
      </c>
      <c r="U50" s="1542">
        <v>0</v>
      </c>
      <c r="V50" s="1542">
        <v>0</v>
      </c>
      <c r="W50" s="1536"/>
    </row>
    <row r="51" spans="1:23" outlineLevel="2" x14ac:dyDescent="0.55000000000000004">
      <c r="A51" s="807"/>
      <c r="B51" s="1558">
        <v>0</v>
      </c>
      <c r="C51" s="1538">
        <v>0</v>
      </c>
      <c r="D51" s="1539">
        <v>0</v>
      </c>
      <c r="E51" s="1538">
        <v>0</v>
      </c>
      <c r="F51" s="1542">
        <v>0</v>
      </c>
      <c r="G51" s="1542">
        <v>0</v>
      </c>
      <c r="H51" s="1542">
        <v>0</v>
      </c>
      <c r="I51" s="1539">
        <v>0</v>
      </c>
      <c r="J51" s="1538">
        <v>0</v>
      </c>
      <c r="K51" s="1542">
        <v>0</v>
      </c>
      <c r="L51" s="1542">
        <v>0</v>
      </c>
      <c r="M51" s="1542">
        <v>0</v>
      </c>
      <c r="N51" s="1539">
        <v>0</v>
      </c>
      <c r="O51" s="1538">
        <v>0</v>
      </c>
      <c r="P51" s="1542">
        <v>0</v>
      </c>
      <c r="Q51" s="1542">
        <v>0</v>
      </c>
      <c r="R51" s="1542">
        <v>0</v>
      </c>
      <c r="S51" s="1539">
        <v>0</v>
      </c>
      <c r="T51" s="1538">
        <v>0</v>
      </c>
      <c r="U51" s="1542">
        <v>0</v>
      </c>
      <c r="V51" s="1542">
        <v>0</v>
      </c>
      <c r="W51" s="1536"/>
    </row>
    <row r="52" spans="1:23" outlineLevel="2" x14ac:dyDescent="0.55000000000000004">
      <c r="A52" s="807"/>
      <c r="B52" s="1558">
        <v>0</v>
      </c>
      <c r="C52" s="1538">
        <v>0</v>
      </c>
      <c r="D52" s="1539">
        <v>0</v>
      </c>
      <c r="E52" s="1538">
        <v>0</v>
      </c>
      <c r="F52" s="1542">
        <v>0</v>
      </c>
      <c r="G52" s="1542">
        <v>0</v>
      </c>
      <c r="H52" s="1542">
        <v>0</v>
      </c>
      <c r="I52" s="1539">
        <v>0</v>
      </c>
      <c r="J52" s="1538">
        <v>0</v>
      </c>
      <c r="K52" s="1542">
        <v>0</v>
      </c>
      <c r="L52" s="1542">
        <v>0</v>
      </c>
      <c r="M52" s="1542">
        <v>0</v>
      </c>
      <c r="N52" s="1539">
        <v>0</v>
      </c>
      <c r="O52" s="1538">
        <v>0</v>
      </c>
      <c r="P52" s="1542">
        <v>0</v>
      </c>
      <c r="Q52" s="1542">
        <v>0</v>
      </c>
      <c r="R52" s="1542">
        <v>0</v>
      </c>
      <c r="S52" s="1539">
        <v>0</v>
      </c>
      <c r="T52" s="1538">
        <v>0</v>
      </c>
      <c r="U52" s="1542">
        <v>0</v>
      </c>
      <c r="V52" s="1542">
        <v>0</v>
      </c>
      <c r="W52" s="1536"/>
    </row>
    <row r="53" spans="1:23" outlineLevel="2" x14ac:dyDescent="0.55000000000000004">
      <c r="A53" s="807"/>
      <c r="B53" s="1558">
        <v>0</v>
      </c>
      <c r="C53" s="1538">
        <v>0</v>
      </c>
      <c r="D53" s="1539">
        <v>0</v>
      </c>
      <c r="E53" s="1538">
        <v>0</v>
      </c>
      <c r="F53" s="1542">
        <v>0</v>
      </c>
      <c r="G53" s="1542">
        <v>0</v>
      </c>
      <c r="H53" s="1542">
        <v>0</v>
      </c>
      <c r="I53" s="1539">
        <v>0</v>
      </c>
      <c r="J53" s="1538">
        <v>0</v>
      </c>
      <c r="K53" s="1542">
        <v>0</v>
      </c>
      <c r="L53" s="1542">
        <v>0</v>
      </c>
      <c r="M53" s="1542">
        <v>0</v>
      </c>
      <c r="N53" s="1539">
        <v>0</v>
      </c>
      <c r="O53" s="1538">
        <v>0</v>
      </c>
      <c r="P53" s="1542">
        <v>0</v>
      </c>
      <c r="Q53" s="1542">
        <v>0</v>
      </c>
      <c r="R53" s="1542">
        <v>0</v>
      </c>
      <c r="S53" s="1539">
        <v>0</v>
      </c>
      <c r="T53" s="1538">
        <v>0</v>
      </c>
      <c r="U53" s="1542">
        <v>0</v>
      </c>
      <c r="V53" s="1542">
        <v>0</v>
      </c>
      <c r="W53" s="1536"/>
    </row>
    <row r="54" spans="1:23" outlineLevel="2" x14ac:dyDescent="0.55000000000000004">
      <c r="A54" s="807"/>
      <c r="B54" s="1558">
        <v>0</v>
      </c>
      <c r="C54" s="1538">
        <v>0</v>
      </c>
      <c r="D54" s="1539">
        <v>0</v>
      </c>
      <c r="E54" s="1538">
        <v>0</v>
      </c>
      <c r="F54" s="1542">
        <v>0</v>
      </c>
      <c r="G54" s="1542">
        <v>0</v>
      </c>
      <c r="H54" s="1542">
        <v>0</v>
      </c>
      <c r="I54" s="1539">
        <v>0</v>
      </c>
      <c r="J54" s="1538">
        <v>0</v>
      </c>
      <c r="K54" s="1542">
        <v>0</v>
      </c>
      <c r="L54" s="1542">
        <v>0</v>
      </c>
      <c r="M54" s="1542">
        <v>0</v>
      </c>
      <c r="N54" s="1539">
        <v>0</v>
      </c>
      <c r="O54" s="1538">
        <v>0</v>
      </c>
      <c r="P54" s="1542">
        <v>0</v>
      </c>
      <c r="Q54" s="1542">
        <v>0</v>
      </c>
      <c r="R54" s="1542">
        <v>0</v>
      </c>
      <c r="S54" s="1539">
        <v>0</v>
      </c>
      <c r="T54" s="1538">
        <v>0</v>
      </c>
      <c r="U54" s="1542">
        <v>0</v>
      </c>
      <c r="V54" s="1542">
        <v>0</v>
      </c>
      <c r="W54" s="1536"/>
    </row>
    <row r="55" spans="1:23" outlineLevel="2" x14ac:dyDescent="0.55000000000000004">
      <c r="A55" s="807"/>
      <c r="B55" s="1558">
        <v>0</v>
      </c>
      <c r="C55" s="1538">
        <v>0</v>
      </c>
      <c r="D55" s="1539">
        <v>0</v>
      </c>
      <c r="E55" s="1538">
        <v>0</v>
      </c>
      <c r="F55" s="1542">
        <v>0</v>
      </c>
      <c r="G55" s="1542">
        <v>0</v>
      </c>
      <c r="H55" s="1542">
        <v>0</v>
      </c>
      <c r="I55" s="1539">
        <v>0</v>
      </c>
      <c r="J55" s="1538">
        <v>0</v>
      </c>
      <c r="K55" s="1542">
        <v>0</v>
      </c>
      <c r="L55" s="1542">
        <v>0</v>
      </c>
      <c r="M55" s="1542">
        <v>0</v>
      </c>
      <c r="N55" s="1539">
        <v>0</v>
      </c>
      <c r="O55" s="1538">
        <v>0</v>
      </c>
      <c r="P55" s="1542">
        <v>0</v>
      </c>
      <c r="Q55" s="1542">
        <v>0</v>
      </c>
      <c r="R55" s="1542">
        <v>0</v>
      </c>
      <c r="S55" s="1539">
        <v>0</v>
      </c>
      <c r="T55" s="1538">
        <v>0</v>
      </c>
      <c r="U55" s="1542">
        <v>0</v>
      </c>
      <c r="V55" s="1542">
        <v>0</v>
      </c>
      <c r="W55" s="1536"/>
    </row>
    <row r="56" spans="1:23" outlineLevel="2" x14ac:dyDescent="0.55000000000000004">
      <c r="A56" s="807"/>
      <c r="B56" s="1559">
        <v>0</v>
      </c>
      <c r="C56" s="1544">
        <v>0</v>
      </c>
      <c r="D56" s="1545">
        <v>0</v>
      </c>
      <c r="E56" s="1544">
        <v>0</v>
      </c>
      <c r="F56" s="1547">
        <v>0</v>
      </c>
      <c r="G56" s="1547">
        <v>0</v>
      </c>
      <c r="H56" s="1547">
        <v>0</v>
      </c>
      <c r="I56" s="1545">
        <v>0</v>
      </c>
      <c r="J56" s="1544">
        <v>0</v>
      </c>
      <c r="K56" s="1547">
        <v>0</v>
      </c>
      <c r="L56" s="1547">
        <v>0</v>
      </c>
      <c r="M56" s="1547">
        <v>0</v>
      </c>
      <c r="N56" s="1545">
        <v>0</v>
      </c>
      <c r="O56" s="1544">
        <v>0</v>
      </c>
      <c r="P56" s="1547">
        <v>0</v>
      </c>
      <c r="Q56" s="1547">
        <v>0</v>
      </c>
      <c r="R56" s="1547">
        <v>0</v>
      </c>
      <c r="S56" s="1545">
        <v>0</v>
      </c>
      <c r="T56" s="1544">
        <v>0</v>
      </c>
      <c r="U56" s="1547">
        <v>0</v>
      </c>
      <c r="V56" s="1547">
        <v>0</v>
      </c>
      <c r="W56" s="1536"/>
    </row>
    <row r="57" spans="1:23" outlineLevel="2" x14ac:dyDescent="0.55000000000000004">
      <c r="A57" s="807"/>
      <c r="B57" s="1559">
        <v>0</v>
      </c>
      <c r="C57" s="1544">
        <v>0</v>
      </c>
      <c r="D57" s="1545">
        <v>0</v>
      </c>
      <c r="E57" s="1544">
        <v>0</v>
      </c>
      <c r="F57" s="1547">
        <v>0</v>
      </c>
      <c r="G57" s="1547">
        <v>0</v>
      </c>
      <c r="H57" s="1547">
        <v>0</v>
      </c>
      <c r="I57" s="1545">
        <v>0</v>
      </c>
      <c r="J57" s="1544">
        <v>0</v>
      </c>
      <c r="K57" s="1547">
        <v>0</v>
      </c>
      <c r="L57" s="1547">
        <v>0</v>
      </c>
      <c r="M57" s="1547">
        <v>0</v>
      </c>
      <c r="N57" s="1545">
        <v>0</v>
      </c>
      <c r="O57" s="1544">
        <v>0</v>
      </c>
      <c r="P57" s="1547">
        <v>0</v>
      </c>
      <c r="Q57" s="1547">
        <v>0</v>
      </c>
      <c r="R57" s="1547">
        <v>0</v>
      </c>
      <c r="S57" s="1545">
        <v>0</v>
      </c>
      <c r="T57" s="1544">
        <v>0</v>
      </c>
      <c r="U57" s="1547">
        <v>0</v>
      </c>
      <c r="V57" s="1547">
        <v>0</v>
      </c>
      <c r="W57" s="1536"/>
    </row>
    <row r="58" spans="1:23" outlineLevel="2" x14ac:dyDescent="0.55000000000000004">
      <c r="A58" s="807"/>
      <c r="B58" s="1559">
        <v>0</v>
      </c>
      <c r="C58" s="1544">
        <v>0</v>
      </c>
      <c r="D58" s="1545">
        <v>0</v>
      </c>
      <c r="E58" s="1544">
        <v>0</v>
      </c>
      <c r="F58" s="1547">
        <v>0</v>
      </c>
      <c r="G58" s="1547">
        <v>0</v>
      </c>
      <c r="H58" s="1547">
        <v>0</v>
      </c>
      <c r="I58" s="1545">
        <v>0</v>
      </c>
      <c r="J58" s="1544">
        <v>0</v>
      </c>
      <c r="K58" s="1547">
        <v>0</v>
      </c>
      <c r="L58" s="1547">
        <v>0</v>
      </c>
      <c r="M58" s="1547">
        <v>0</v>
      </c>
      <c r="N58" s="1545">
        <v>0</v>
      </c>
      <c r="O58" s="1544">
        <v>0</v>
      </c>
      <c r="P58" s="1547">
        <v>0</v>
      </c>
      <c r="Q58" s="1547">
        <v>0</v>
      </c>
      <c r="R58" s="1547">
        <v>0</v>
      </c>
      <c r="S58" s="1545">
        <v>0</v>
      </c>
      <c r="T58" s="1544">
        <v>0</v>
      </c>
      <c r="U58" s="1547">
        <v>0</v>
      </c>
      <c r="V58" s="1547">
        <v>0</v>
      </c>
      <c r="W58" s="1536"/>
    </row>
    <row r="59" spans="1:23" outlineLevel="2" x14ac:dyDescent="0.55000000000000004">
      <c r="A59" s="807"/>
      <c r="B59" s="1559">
        <v>0</v>
      </c>
      <c r="C59" s="1544">
        <v>0</v>
      </c>
      <c r="D59" s="1545">
        <v>0</v>
      </c>
      <c r="E59" s="1544">
        <v>0</v>
      </c>
      <c r="F59" s="1547">
        <v>0</v>
      </c>
      <c r="G59" s="1547">
        <v>0</v>
      </c>
      <c r="H59" s="1547">
        <v>0</v>
      </c>
      <c r="I59" s="1545">
        <v>0</v>
      </c>
      <c r="J59" s="1544">
        <v>0</v>
      </c>
      <c r="K59" s="1547">
        <v>0</v>
      </c>
      <c r="L59" s="1547">
        <v>0</v>
      </c>
      <c r="M59" s="1547">
        <v>0</v>
      </c>
      <c r="N59" s="1545">
        <v>0</v>
      </c>
      <c r="O59" s="1544">
        <v>0</v>
      </c>
      <c r="P59" s="1547">
        <v>0</v>
      </c>
      <c r="Q59" s="1547">
        <v>0</v>
      </c>
      <c r="R59" s="1547">
        <v>0</v>
      </c>
      <c r="S59" s="1545">
        <v>0</v>
      </c>
      <c r="T59" s="1544">
        <v>0</v>
      </c>
      <c r="U59" s="1547">
        <v>0</v>
      </c>
      <c r="V59" s="1547">
        <v>0</v>
      </c>
      <c r="W59" s="1536"/>
    </row>
    <row r="60" spans="1:23" outlineLevel="2" x14ac:dyDescent="0.55000000000000004">
      <c r="A60" s="807"/>
      <c r="B60" s="1559">
        <v>0</v>
      </c>
      <c r="C60" s="1544">
        <v>0</v>
      </c>
      <c r="D60" s="1545">
        <v>0</v>
      </c>
      <c r="E60" s="1544">
        <v>0</v>
      </c>
      <c r="F60" s="1547">
        <v>0</v>
      </c>
      <c r="G60" s="1547">
        <v>0</v>
      </c>
      <c r="H60" s="1547">
        <v>0</v>
      </c>
      <c r="I60" s="1545">
        <v>0</v>
      </c>
      <c r="J60" s="1544">
        <v>0</v>
      </c>
      <c r="K60" s="1547">
        <v>0</v>
      </c>
      <c r="L60" s="1547">
        <v>0</v>
      </c>
      <c r="M60" s="1547">
        <v>0</v>
      </c>
      <c r="N60" s="1545">
        <v>0</v>
      </c>
      <c r="O60" s="1544">
        <v>0</v>
      </c>
      <c r="P60" s="1547">
        <v>0</v>
      </c>
      <c r="Q60" s="1547">
        <v>0</v>
      </c>
      <c r="R60" s="1547">
        <v>0</v>
      </c>
      <c r="S60" s="1545">
        <v>0</v>
      </c>
      <c r="T60" s="1544">
        <v>0</v>
      </c>
      <c r="U60" s="1547">
        <v>0</v>
      </c>
      <c r="V60" s="1547">
        <v>0</v>
      </c>
      <c r="W60" s="1536"/>
    </row>
    <row r="61" spans="1:23" outlineLevel="2" x14ac:dyDescent="0.55000000000000004">
      <c r="A61" s="807"/>
      <c r="B61" s="1560">
        <v>0</v>
      </c>
      <c r="C61" s="1549">
        <v>0</v>
      </c>
      <c r="D61" s="1550">
        <v>0</v>
      </c>
      <c r="E61" s="1549">
        <v>0</v>
      </c>
      <c r="F61" s="1552">
        <v>0</v>
      </c>
      <c r="G61" s="1552">
        <v>0</v>
      </c>
      <c r="H61" s="1552">
        <v>0</v>
      </c>
      <c r="I61" s="1550">
        <v>0</v>
      </c>
      <c r="J61" s="1549">
        <v>0</v>
      </c>
      <c r="K61" s="1552">
        <v>0</v>
      </c>
      <c r="L61" s="1552">
        <v>0</v>
      </c>
      <c r="M61" s="1552">
        <v>0</v>
      </c>
      <c r="N61" s="1550">
        <v>0</v>
      </c>
      <c r="O61" s="1549">
        <v>0</v>
      </c>
      <c r="P61" s="1552">
        <v>0</v>
      </c>
      <c r="Q61" s="1552">
        <v>0</v>
      </c>
      <c r="R61" s="1552">
        <v>0</v>
      </c>
      <c r="S61" s="1550">
        <v>0</v>
      </c>
      <c r="T61" s="1549">
        <v>0</v>
      </c>
      <c r="U61" s="1552">
        <v>0</v>
      </c>
      <c r="V61" s="1552">
        <v>0</v>
      </c>
      <c r="W61" s="1536"/>
    </row>
    <row r="62" spans="1:23" ht="15.9" outlineLevel="2" thickBot="1" x14ac:dyDescent="0.6">
      <c r="A62" s="807"/>
      <c r="B62" s="1553" t="s">
        <v>1071</v>
      </c>
      <c r="C62" s="1554"/>
      <c r="D62" s="1555"/>
      <c r="E62" s="1878">
        <f>SUM(E47:E61)</f>
        <v>213307.55049658305</v>
      </c>
      <c r="F62" s="1879">
        <f t="shared" ref="F62:V62" si="15">SUM(F47:F61)</f>
        <v>182055.43183269954</v>
      </c>
      <c r="G62" s="1879">
        <f t="shared" si="15"/>
        <v>383478.70026793273</v>
      </c>
      <c r="H62" s="1879">
        <f t="shared" si="15"/>
        <v>411123.5182794648</v>
      </c>
      <c r="I62" s="1880">
        <f t="shared" si="15"/>
        <v>339696.3770181461</v>
      </c>
      <c r="J62" s="1878">
        <f t="shared" si="15"/>
        <v>305932.3155789653</v>
      </c>
      <c r="K62" s="1879">
        <f t="shared" si="15"/>
        <v>305932.3155789653</v>
      </c>
      <c r="L62" s="1879">
        <f t="shared" si="15"/>
        <v>305932.3155789653</v>
      </c>
      <c r="M62" s="1879">
        <f t="shared" si="15"/>
        <v>305932.3155789653</v>
      </c>
      <c r="N62" s="1880">
        <f t="shared" si="15"/>
        <v>305932.3155789653</v>
      </c>
      <c r="O62" s="1878">
        <f t="shared" si="15"/>
        <v>305932.3155789653</v>
      </c>
      <c r="P62" s="1879">
        <f t="shared" si="15"/>
        <v>305932.3155789653</v>
      </c>
      <c r="Q62" s="1879">
        <f t="shared" si="15"/>
        <v>305932.3155789653</v>
      </c>
      <c r="R62" s="1879">
        <f t="shared" si="15"/>
        <v>305932.3155789653</v>
      </c>
      <c r="S62" s="1880">
        <f t="shared" si="15"/>
        <v>305932.3155789653</v>
      </c>
      <c r="T62" s="1878">
        <f t="shared" si="15"/>
        <v>305932.3155789653</v>
      </c>
      <c r="U62" s="1879">
        <f t="shared" si="15"/>
        <v>305932.3155789653</v>
      </c>
      <c r="V62" s="1879">
        <f t="shared" si="15"/>
        <v>305932.3155789653</v>
      </c>
      <c r="W62" s="1536"/>
    </row>
    <row r="63" spans="1:23" ht="15.9" outlineLevel="1" thickBot="1" x14ac:dyDescent="0.65">
      <c r="A63" s="807"/>
      <c r="B63" s="548"/>
      <c r="C63" s="262"/>
      <c r="D63" s="262"/>
      <c r="E63" s="262"/>
      <c r="F63" s="262"/>
      <c r="G63" s="262"/>
    </row>
    <row r="64" spans="1:23" s="505" customFormat="1" ht="21" customHeight="1" outlineLevel="1" thickBot="1" x14ac:dyDescent="0.75">
      <c r="B64" s="278" t="s">
        <v>1513</v>
      </c>
      <c r="C64" s="279"/>
      <c r="D64" s="279"/>
      <c r="E64" s="279"/>
      <c r="F64" s="279"/>
      <c r="G64" s="279"/>
      <c r="H64" s="279"/>
      <c r="I64" s="279"/>
      <c r="J64" s="279"/>
      <c r="K64" s="279"/>
      <c r="L64" s="279"/>
      <c r="M64" s="279"/>
      <c r="N64" s="279"/>
      <c r="O64" s="279"/>
      <c r="P64" s="279"/>
      <c r="Q64" s="279"/>
      <c r="R64" s="279"/>
      <c r="S64" s="279"/>
      <c r="T64" s="279"/>
      <c r="U64" s="279"/>
      <c r="V64" s="279"/>
    </row>
    <row r="65" spans="1:23" ht="30" customHeight="1" outlineLevel="2" thickBot="1" x14ac:dyDescent="0.6">
      <c r="A65" s="807"/>
      <c r="B65" s="2132"/>
      <c r="C65" s="2594" t="s">
        <v>1520</v>
      </c>
      <c r="D65" s="2595"/>
      <c r="E65" s="2595"/>
      <c r="F65" s="2595"/>
      <c r="G65" s="2595"/>
      <c r="H65" s="2595"/>
      <c r="I65" s="2595"/>
      <c r="J65" s="2595"/>
      <c r="K65" s="2595"/>
      <c r="L65" s="2595"/>
      <c r="M65" s="2595"/>
      <c r="N65" s="2595"/>
      <c r="O65" s="2595"/>
      <c r="P65" s="2595"/>
      <c r="Q65" s="2595"/>
      <c r="R65" s="2595"/>
      <c r="S65" s="2595"/>
      <c r="T65" s="2595"/>
      <c r="U65" s="2595"/>
      <c r="V65" s="2596"/>
      <c r="W65" s="1536"/>
    </row>
    <row r="66" spans="1:23" ht="15" customHeight="1" outlineLevel="2" thickBot="1" x14ac:dyDescent="0.6">
      <c r="A66" s="807"/>
      <c r="B66" s="2133"/>
      <c r="C66" s="255" t="s">
        <v>734</v>
      </c>
      <c r="D66" s="256" t="s">
        <v>735</v>
      </c>
      <c r="E66" s="932" t="s">
        <v>736</v>
      </c>
      <c r="F66" s="255" t="s">
        <v>737</v>
      </c>
      <c r="G66" s="255" t="s">
        <v>738</v>
      </c>
      <c r="H66" s="255" t="s">
        <v>739</v>
      </c>
      <c r="I66" s="256" t="s">
        <v>740</v>
      </c>
      <c r="J66" s="932" t="s">
        <v>1521</v>
      </c>
      <c r="K66" s="255" t="s">
        <v>1522</v>
      </c>
      <c r="L66" s="255" t="s">
        <v>1523</v>
      </c>
      <c r="M66" s="255" t="s">
        <v>1524</v>
      </c>
      <c r="N66" s="256" t="s">
        <v>1525</v>
      </c>
      <c r="O66" s="932" t="s">
        <v>1526</v>
      </c>
      <c r="P66" s="255" t="s">
        <v>1527</v>
      </c>
      <c r="Q66" s="255" t="s">
        <v>1528</v>
      </c>
      <c r="R66" s="255" t="s">
        <v>1529</v>
      </c>
      <c r="S66" s="256" t="s">
        <v>1530</v>
      </c>
      <c r="T66" s="932" t="s">
        <v>1531</v>
      </c>
      <c r="U66" s="255" t="s">
        <v>1532</v>
      </c>
      <c r="V66" s="256" t="s">
        <v>1533</v>
      </c>
      <c r="W66" s="1536"/>
    </row>
    <row r="67" spans="1:23" outlineLevel="2" x14ac:dyDescent="0.55000000000000004">
      <c r="A67" s="807"/>
      <c r="B67" s="1557">
        <v>0</v>
      </c>
      <c r="C67" s="1538">
        <v>0</v>
      </c>
      <c r="D67" s="1539">
        <v>0</v>
      </c>
      <c r="E67" s="1538">
        <v>0</v>
      </c>
      <c r="F67" s="1542">
        <v>0</v>
      </c>
      <c r="G67" s="1542">
        <v>0</v>
      </c>
      <c r="H67" s="1542">
        <v>0</v>
      </c>
      <c r="I67" s="1539">
        <v>0</v>
      </c>
      <c r="J67" s="1538">
        <v>0</v>
      </c>
      <c r="K67" s="1542">
        <v>0</v>
      </c>
      <c r="L67" s="1542">
        <v>0</v>
      </c>
      <c r="M67" s="1542">
        <v>0</v>
      </c>
      <c r="N67" s="1539">
        <v>0</v>
      </c>
      <c r="O67" s="1538">
        <v>0</v>
      </c>
      <c r="P67" s="1542">
        <v>0</v>
      </c>
      <c r="Q67" s="1542">
        <v>0</v>
      </c>
      <c r="R67" s="1542">
        <v>0</v>
      </c>
      <c r="S67" s="1539">
        <v>0</v>
      </c>
      <c r="T67" s="1538">
        <v>0</v>
      </c>
      <c r="U67" s="1542">
        <v>0</v>
      </c>
      <c r="V67" s="1542">
        <v>0</v>
      </c>
      <c r="W67" s="1536"/>
    </row>
    <row r="68" spans="1:23" outlineLevel="2" x14ac:dyDescent="0.55000000000000004">
      <c r="A68" s="807"/>
      <c r="B68" s="1558">
        <v>0</v>
      </c>
      <c r="C68" s="1538">
        <v>0</v>
      </c>
      <c r="D68" s="1539">
        <v>0</v>
      </c>
      <c r="E68" s="1538">
        <v>0</v>
      </c>
      <c r="F68" s="1542">
        <v>0</v>
      </c>
      <c r="G68" s="1542">
        <v>0</v>
      </c>
      <c r="H68" s="1542">
        <v>0</v>
      </c>
      <c r="I68" s="1539">
        <v>0</v>
      </c>
      <c r="J68" s="1538">
        <v>0</v>
      </c>
      <c r="K68" s="1542">
        <v>0</v>
      </c>
      <c r="L68" s="1542">
        <v>0</v>
      </c>
      <c r="M68" s="1542">
        <v>0</v>
      </c>
      <c r="N68" s="1539">
        <v>0</v>
      </c>
      <c r="O68" s="1538">
        <v>0</v>
      </c>
      <c r="P68" s="1542">
        <v>0</v>
      </c>
      <c r="Q68" s="1542">
        <v>0</v>
      </c>
      <c r="R68" s="1542">
        <v>0</v>
      </c>
      <c r="S68" s="1539">
        <v>0</v>
      </c>
      <c r="T68" s="1538">
        <v>0</v>
      </c>
      <c r="U68" s="1542">
        <v>0</v>
      </c>
      <c r="V68" s="1542">
        <v>0</v>
      </c>
      <c r="W68" s="1536"/>
    </row>
    <row r="69" spans="1:23" outlineLevel="2" x14ac:dyDescent="0.55000000000000004">
      <c r="A69" s="807"/>
      <c r="B69" s="1558">
        <v>0</v>
      </c>
      <c r="C69" s="1538">
        <v>0</v>
      </c>
      <c r="D69" s="1539">
        <v>0</v>
      </c>
      <c r="E69" s="1538">
        <v>0</v>
      </c>
      <c r="F69" s="1542">
        <v>0</v>
      </c>
      <c r="G69" s="1542">
        <v>0</v>
      </c>
      <c r="H69" s="1542">
        <v>0</v>
      </c>
      <c r="I69" s="1539">
        <v>0</v>
      </c>
      <c r="J69" s="1538">
        <v>0</v>
      </c>
      <c r="K69" s="1542">
        <v>0</v>
      </c>
      <c r="L69" s="1542">
        <v>0</v>
      </c>
      <c r="M69" s="1542">
        <v>0</v>
      </c>
      <c r="N69" s="1539">
        <v>0</v>
      </c>
      <c r="O69" s="1538">
        <v>0</v>
      </c>
      <c r="P69" s="1542">
        <v>0</v>
      </c>
      <c r="Q69" s="1542">
        <v>0</v>
      </c>
      <c r="R69" s="1542">
        <v>0</v>
      </c>
      <c r="S69" s="1539">
        <v>0</v>
      </c>
      <c r="T69" s="1538">
        <v>0</v>
      </c>
      <c r="U69" s="1542">
        <v>0</v>
      </c>
      <c r="V69" s="1542">
        <v>0</v>
      </c>
      <c r="W69" s="1536"/>
    </row>
    <row r="70" spans="1:23" outlineLevel="2" x14ac:dyDescent="0.55000000000000004">
      <c r="A70" s="807"/>
      <c r="B70" s="1558">
        <v>0</v>
      </c>
      <c r="C70" s="1538">
        <v>0</v>
      </c>
      <c r="D70" s="1539">
        <v>0</v>
      </c>
      <c r="E70" s="1538">
        <v>0</v>
      </c>
      <c r="F70" s="1542">
        <v>0</v>
      </c>
      <c r="G70" s="1542">
        <v>0</v>
      </c>
      <c r="H70" s="1542">
        <v>0</v>
      </c>
      <c r="I70" s="1539">
        <v>0</v>
      </c>
      <c r="J70" s="1538">
        <v>0</v>
      </c>
      <c r="K70" s="1542">
        <v>0</v>
      </c>
      <c r="L70" s="1542">
        <v>0</v>
      </c>
      <c r="M70" s="1542">
        <v>0</v>
      </c>
      <c r="N70" s="1539">
        <v>0</v>
      </c>
      <c r="O70" s="1538">
        <v>0</v>
      </c>
      <c r="P70" s="1542">
        <v>0</v>
      </c>
      <c r="Q70" s="1542">
        <v>0</v>
      </c>
      <c r="R70" s="1542">
        <v>0</v>
      </c>
      <c r="S70" s="1539">
        <v>0</v>
      </c>
      <c r="T70" s="1538">
        <v>0</v>
      </c>
      <c r="U70" s="1542">
        <v>0</v>
      </c>
      <c r="V70" s="1542">
        <v>0</v>
      </c>
      <c r="W70" s="1536"/>
    </row>
    <row r="71" spans="1:23" outlineLevel="2" x14ac:dyDescent="0.55000000000000004">
      <c r="A71" s="807"/>
      <c r="B71" s="1558">
        <v>0</v>
      </c>
      <c r="C71" s="1538">
        <v>0</v>
      </c>
      <c r="D71" s="1539">
        <v>0</v>
      </c>
      <c r="E71" s="1538">
        <v>0</v>
      </c>
      <c r="F71" s="1542">
        <v>0</v>
      </c>
      <c r="G71" s="1542">
        <v>0</v>
      </c>
      <c r="H71" s="1542">
        <v>0</v>
      </c>
      <c r="I71" s="1539">
        <v>0</v>
      </c>
      <c r="J71" s="1538">
        <v>0</v>
      </c>
      <c r="K71" s="1542">
        <v>0</v>
      </c>
      <c r="L71" s="1542">
        <v>0</v>
      </c>
      <c r="M71" s="1542">
        <v>0</v>
      </c>
      <c r="N71" s="1539">
        <v>0</v>
      </c>
      <c r="O71" s="1538">
        <v>0</v>
      </c>
      <c r="P71" s="1542">
        <v>0</v>
      </c>
      <c r="Q71" s="1542">
        <v>0</v>
      </c>
      <c r="R71" s="1542">
        <v>0</v>
      </c>
      <c r="S71" s="1539">
        <v>0</v>
      </c>
      <c r="T71" s="1538">
        <v>0</v>
      </c>
      <c r="U71" s="1542">
        <v>0</v>
      </c>
      <c r="V71" s="1542">
        <v>0</v>
      </c>
      <c r="W71" s="1536"/>
    </row>
    <row r="72" spans="1:23" outlineLevel="2" x14ac:dyDescent="0.55000000000000004">
      <c r="A72" s="807"/>
      <c r="B72" s="1558">
        <v>0</v>
      </c>
      <c r="C72" s="1538">
        <v>0</v>
      </c>
      <c r="D72" s="1539">
        <v>0</v>
      </c>
      <c r="E72" s="1538">
        <v>0</v>
      </c>
      <c r="F72" s="1542">
        <v>0</v>
      </c>
      <c r="G72" s="1542">
        <v>0</v>
      </c>
      <c r="H72" s="1542">
        <v>0</v>
      </c>
      <c r="I72" s="1539">
        <v>0</v>
      </c>
      <c r="J72" s="1538">
        <v>0</v>
      </c>
      <c r="K72" s="1542">
        <v>0</v>
      </c>
      <c r="L72" s="1542">
        <v>0</v>
      </c>
      <c r="M72" s="1542">
        <v>0</v>
      </c>
      <c r="N72" s="1539">
        <v>0</v>
      </c>
      <c r="O72" s="1538">
        <v>0</v>
      </c>
      <c r="P72" s="1542">
        <v>0</v>
      </c>
      <c r="Q72" s="1542">
        <v>0</v>
      </c>
      <c r="R72" s="1542">
        <v>0</v>
      </c>
      <c r="S72" s="1539">
        <v>0</v>
      </c>
      <c r="T72" s="1538">
        <v>0</v>
      </c>
      <c r="U72" s="1542">
        <v>0</v>
      </c>
      <c r="V72" s="1542">
        <v>0</v>
      </c>
      <c r="W72" s="1536"/>
    </row>
    <row r="73" spans="1:23" outlineLevel="2" x14ac:dyDescent="0.55000000000000004">
      <c r="A73" s="807"/>
      <c r="B73" s="1558">
        <v>0</v>
      </c>
      <c r="C73" s="1538">
        <v>0</v>
      </c>
      <c r="D73" s="1539">
        <v>0</v>
      </c>
      <c r="E73" s="1538">
        <v>0</v>
      </c>
      <c r="F73" s="1542">
        <v>0</v>
      </c>
      <c r="G73" s="1542">
        <v>0</v>
      </c>
      <c r="H73" s="1542">
        <v>0</v>
      </c>
      <c r="I73" s="1539">
        <v>0</v>
      </c>
      <c r="J73" s="1538">
        <v>0</v>
      </c>
      <c r="K73" s="1542">
        <v>0</v>
      </c>
      <c r="L73" s="1542">
        <v>0</v>
      </c>
      <c r="M73" s="1542">
        <v>0</v>
      </c>
      <c r="N73" s="1539">
        <v>0</v>
      </c>
      <c r="O73" s="1538">
        <v>0</v>
      </c>
      <c r="P73" s="1542">
        <v>0</v>
      </c>
      <c r="Q73" s="1542">
        <v>0</v>
      </c>
      <c r="R73" s="1542">
        <v>0</v>
      </c>
      <c r="S73" s="1539">
        <v>0</v>
      </c>
      <c r="T73" s="1538">
        <v>0</v>
      </c>
      <c r="U73" s="1542">
        <v>0</v>
      </c>
      <c r="V73" s="1542">
        <v>0</v>
      </c>
      <c r="W73" s="1536"/>
    </row>
    <row r="74" spans="1:23" outlineLevel="2" x14ac:dyDescent="0.55000000000000004">
      <c r="A74" s="807"/>
      <c r="B74" s="1558">
        <v>0</v>
      </c>
      <c r="C74" s="1538">
        <v>0</v>
      </c>
      <c r="D74" s="1539">
        <v>0</v>
      </c>
      <c r="E74" s="1538">
        <v>0</v>
      </c>
      <c r="F74" s="1542">
        <v>0</v>
      </c>
      <c r="G74" s="1542">
        <v>0</v>
      </c>
      <c r="H74" s="1542">
        <v>0</v>
      </c>
      <c r="I74" s="1539">
        <v>0</v>
      </c>
      <c r="J74" s="1538">
        <v>0</v>
      </c>
      <c r="K74" s="1542">
        <v>0</v>
      </c>
      <c r="L74" s="1542">
        <v>0</v>
      </c>
      <c r="M74" s="1542">
        <v>0</v>
      </c>
      <c r="N74" s="1539">
        <v>0</v>
      </c>
      <c r="O74" s="1538">
        <v>0</v>
      </c>
      <c r="P74" s="1542">
        <v>0</v>
      </c>
      <c r="Q74" s="1542">
        <v>0</v>
      </c>
      <c r="R74" s="1542">
        <v>0</v>
      </c>
      <c r="S74" s="1539">
        <v>0</v>
      </c>
      <c r="T74" s="1538">
        <v>0</v>
      </c>
      <c r="U74" s="1542">
        <v>0</v>
      </c>
      <c r="V74" s="1542">
        <v>0</v>
      </c>
      <c r="W74" s="1536"/>
    </row>
    <row r="75" spans="1:23" outlineLevel="2" x14ac:dyDescent="0.55000000000000004">
      <c r="A75" s="807"/>
      <c r="B75" s="1558">
        <v>0</v>
      </c>
      <c r="C75" s="1538">
        <v>0</v>
      </c>
      <c r="D75" s="1539">
        <v>0</v>
      </c>
      <c r="E75" s="1538">
        <v>0</v>
      </c>
      <c r="F75" s="1542">
        <v>0</v>
      </c>
      <c r="G75" s="1542">
        <v>0</v>
      </c>
      <c r="H75" s="1542">
        <v>0</v>
      </c>
      <c r="I75" s="1539">
        <v>0</v>
      </c>
      <c r="J75" s="1538">
        <v>0</v>
      </c>
      <c r="K75" s="1542">
        <v>0</v>
      </c>
      <c r="L75" s="1542">
        <v>0</v>
      </c>
      <c r="M75" s="1542">
        <v>0</v>
      </c>
      <c r="N75" s="1539">
        <v>0</v>
      </c>
      <c r="O75" s="1538">
        <v>0</v>
      </c>
      <c r="P75" s="1542">
        <v>0</v>
      </c>
      <c r="Q75" s="1542">
        <v>0</v>
      </c>
      <c r="R75" s="1542">
        <v>0</v>
      </c>
      <c r="S75" s="1539">
        <v>0</v>
      </c>
      <c r="T75" s="1538">
        <v>0</v>
      </c>
      <c r="U75" s="1542">
        <v>0</v>
      </c>
      <c r="V75" s="1542">
        <v>0</v>
      </c>
      <c r="W75" s="1536"/>
    </row>
    <row r="76" spans="1:23" outlineLevel="2" x14ac:dyDescent="0.55000000000000004">
      <c r="A76" s="807"/>
      <c r="B76" s="1559">
        <v>0</v>
      </c>
      <c r="C76" s="1544">
        <v>0</v>
      </c>
      <c r="D76" s="1545">
        <v>0</v>
      </c>
      <c r="E76" s="1544">
        <v>0</v>
      </c>
      <c r="F76" s="1547">
        <v>0</v>
      </c>
      <c r="G76" s="1547">
        <v>0</v>
      </c>
      <c r="H76" s="1547">
        <v>0</v>
      </c>
      <c r="I76" s="1545">
        <v>0</v>
      </c>
      <c r="J76" s="1544">
        <v>0</v>
      </c>
      <c r="K76" s="1547">
        <v>0</v>
      </c>
      <c r="L76" s="1547">
        <v>0</v>
      </c>
      <c r="M76" s="1547">
        <v>0</v>
      </c>
      <c r="N76" s="1545">
        <v>0</v>
      </c>
      <c r="O76" s="1544">
        <v>0</v>
      </c>
      <c r="P76" s="1547">
        <v>0</v>
      </c>
      <c r="Q76" s="1547">
        <v>0</v>
      </c>
      <c r="R76" s="1547">
        <v>0</v>
      </c>
      <c r="S76" s="1545">
        <v>0</v>
      </c>
      <c r="T76" s="1544">
        <v>0</v>
      </c>
      <c r="U76" s="1547">
        <v>0</v>
      </c>
      <c r="V76" s="1547">
        <v>0</v>
      </c>
      <c r="W76" s="1536"/>
    </row>
    <row r="77" spans="1:23" outlineLevel="2" x14ac:dyDescent="0.55000000000000004">
      <c r="A77" s="807"/>
      <c r="B77" s="1559">
        <v>0</v>
      </c>
      <c r="C77" s="1544">
        <v>0</v>
      </c>
      <c r="D77" s="1545">
        <v>0</v>
      </c>
      <c r="E77" s="1544">
        <v>0</v>
      </c>
      <c r="F77" s="1547">
        <v>0</v>
      </c>
      <c r="G77" s="1547">
        <v>0</v>
      </c>
      <c r="H77" s="1547">
        <v>0</v>
      </c>
      <c r="I77" s="1545">
        <v>0</v>
      </c>
      <c r="J77" s="1544">
        <v>0</v>
      </c>
      <c r="K77" s="1547">
        <v>0</v>
      </c>
      <c r="L77" s="1547">
        <v>0</v>
      </c>
      <c r="M77" s="1547">
        <v>0</v>
      </c>
      <c r="N77" s="1545">
        <v>0</v>
      </c>
      <c r="O77" s="1544">
        <v>0</v>
      </c>
      <c r="P77" s="1547">
        <v>0</v>
      </c>
      <c r="Q77" s="1547">
        <v>0</v>
      </c>
      <c r="R77" s="1547">
        <v>0</v>
      </c>
      <c r="S77" s="1545">
        <v>0</v>
      </c>
      <c r="T77" s="1544">
        <v>0</v>
      </c>
      <c r="U77" s="1547">
        <v>0</v>
      </c>
      <c r="V77" s="1547">
        <v>0</v>
      </c>
      <c r="W77" s="1536"/>
    </row>
    <row r="78" spans="1:23" outlineLevel="2" x14ac:dyDescent="0.55000000000000004">
      <c r="A78" s="807"/>
      <c r="B78" s="1559">
        <v>0</v>
      </c>
      <c r="C78" s="1544">
        <v>0</v>
      </c>
      <c r="D78" s="1545">
        <v>0</v>
      </c>
      <c r="E78" s="1544">
        <v>0</v>
      </c>
      <c r="F78" s="1547">
        <v>0</v>
      </c>
      <c r="G78" s="1547">
        <v>0</v>
      </c>
      <c r="H78" s="1547">
        <v>0</v>
      </c>
      <c r="I78" s="1545">
        <v>0</v>
      </c>
      <c r="J78" s="1544">
        <v>0</v>
      </c>
      <c r="K78" s="1547">
        <v>0</v>
      </c>
      <c r="L78" s="1547">
        <v>0</v>
      </c>
      <c r="M78" s="1547">
        <v>0</v>
      </c>
      <c r="N78" s="1545">
        <v>0</v>
      </c>
      <c r="O78" s="1544">
        <v>0</v>
      </c>
      <c r="P78" s="1547">
        <v>0</v>
      </c>
      <c r="Q78" s="1547">
        <v>0</v>
      </c>
      <c r="R78" s="1547">
        <v>0</v>
      </c>
      <c r="S78" s="1545">
        <v>0</v>
      </c>
      <c r="T78" s="1544">
        <v>0</v>
      </c>
      <c r="U78" s="1547">
        <v>0</v>
      </c>
      <c r="V78" s="1547">
        <v>0</v>
      </c>
      <c r="W78" s="1536"/>
    </row>
    <row r="79" spans="1:23" outlineLevel="2" x14ac:dyDescent="0.55000000000000004">
      <c r="A79" s="807"/>
      <c r="B79" s="1559">
        <v>0</v>
      </c>
      <c r="C79" s="1544">
        <v>0</v>
      </c>
      <c r="D79" s="1545">
        <v>0</v>
      </c>
      <c r="E79" s="1544">
        <v>0</v>
      </c>
      <c r="F79" s="1547">
        <v>0</v>
      </c>
      <c r="G79" s="1547">
        <v>0</v>
      </c>
      <c r="H79" s="1547">
        <v>0</v>
      </c>
      <c r="I79" s="1545">
        <v>0</v>
      </c>
      <c r="J79" s="1544">
        <v>0</v>
      </c>
      <c r="K79" s="1547">
        <v>0</v>
      </c>
      <c r="L79" s="1547">
        <v>0</v>
      </c>
      <c r="M79" s="1547">
        <v>0</v>
      </c>
      <c r="N79" s="1545">
        <v>0</v>
      </c>
      <c r="O79" s="1544">
        <v>0</v>
      </c>
      <c r="P79" s="1547">
        <v>0</v>
      </c>
      <c r="Q79" s="1547">
        <v>0</v>
      </c>
      <c r="R79" s="1547">
        <v>0</v>
      </c>
      <c r="S79" s="1545">
        <v>0</v>
      </c>
      <c r="T79" s="1544">
        <v>0</v>
      </c>
      <c r="U79" s="1547">
        <v>0</v>
      </c>
      <c r="V79" s="1547">
        <v>0</v>
      </c>
      <c r="W79" s="1536"/>
    </row>
    <row r="80" spans="1:23" outlineLevel="2" x14ac:dyDescent="0.55000000000000004">
      <c r="A80" s="807"/>
      <c r="B80" s="1559">
        <v>0</v>
      </c>
      <c r="C80" s="1544">
        <v>0</v>
      </c>
      <c r="D80" s="1545">
        <v>0</v>
      </c>
      <c r="E80" s="1544">
        <v>0</v>
      </c>
      <c r="F80" s="1547">
        <v>0</v>
      </c>
      <c r="G80" s="1547">
        <v>0</v>
      </c>
      <c r="H80" s="1547">
        <v>0</v>
      </c>
      <c r="I80" s="1545">
        <v>0</v>
      </c>
      <c r="J80" s="1544">
        <v>0</v>
      </c>
      <c r="K80" s="1547">
        <v>0</v>
      </c>
      <c r="L80" s="1547">
        <v>0</v>
      </c>
      <c r="M80" s="1547">
        <v>0</v>
      </c>
      <c r="N80" s="1545">
        <v>0</v>
      </c>
      <c r="O80" s="1544">
        <v>0</v>
      </c>
      <c r="P80" s="1547">
        <v>0</v>
      </c>
      <c r="Q80" s="1547">
        <v>0</v>
      </c>
      <c r="R80" s="1547">
        <v>0</v>
      </c>
      <c r="S80" s="1545">
        <v>0</v>
      </c>
      <c r="T80" s="1544">
        <v>0</v>
      </c>
      <c r="U80" s="1547">
        <v>0</v>
      </c>
      <c r="V80" s="1547">
        <v>0</v>
      </c>
      <c r="W80" s="1536"/>
    </row>
    <row r="81" spans="1:23" outlineLevel="2" x14ac:dyDescent="0.55000000000000004">
      <c r="A81" s="807"/>
      <c r="B81" s="1560">
        <v>0</v>
      </c>
      <c r="C81" s="1549">
        <v>0</v>
      </c>
      <c r="D81" s="1550">
        <v>0</v>
      </c>
      <c r="E81" s="1549">
        <v>0</v>
      </c>
      <c r="F81" s="1552">
        <v>0</v>
      </c>
      <c r="G81" s="1552">
        <v>0</v>
      </c>
      <c r="H81" s="1552">
        <v>0</v>
      </c>
      <c r="I81" s="1550">
        <v>0</v>
      </c>
      <c r="J81" s="1549">
        <v>0</v>
      </c>
      <c r="K81" s="1552">
        <v>0</v>
      </c>
      <c r="L81" s="1552">
        <v>0</v>
      </c>
      <c r="M81" s="1552">
        <v>0</v>
      </c>
      <c r="N81" s="1550">
        <v>0</v>
      </c>
      <c r="O81" s="1549">
        <v>0</v>
      </c>
      <c r="P81" s="1552">
        <v>0</v>
      </c>
      <c r="Q81" s="1552">
        <v>0</v>
      </c>
      <c r="R81" s="1552">
        <v>0</v>
      </c>
      <c r="S81" s="1550">
        <v>0</v>
      </c>
      <c r="T81" s="1549">
        <v>0</v>
      </c>
      <c r="U81" s="1552">
        <v>0</v>
      </c>
      <c r="V81" s="1552">
        <v>0</v>
      </c>
      <c r="W81" s="1536"/>
    </row>
    <row r="82" spans="1:23" ht="15.9" outlineLevel="2" thickBot="1" x14ac:dyDescent="0.6">
      <c r="A82" s="807"/>
      <c r="B82" s="1553" t="s">
        <v>1071</v>
      </c>
      <c r="C82" s="1554"/>
      <c r="D82" s="1555"/>
      <c r="E82" s="1554"/>
      <c r="F82" s="1556"/>
      <c r="G82" s="1556"/>
      <c r="H82" s="1556"/>
      <c r="I82" s="1555"/>
      <c r="J82" s="1554"/>
      <c r="K82" s="1556"/>
      <c r="L82" s="1556"/>
      <c r="M82" s="1556"/>
      <c r="N82" s="1555"/>
      <c r="O82" s="1554"/>
      <c r="P82" s="1556"/>
      <c r="Q82" s="1556"/>
      <c r="R82" s="1556"/>
      <c r="S82" s="1555"/>
      <c r="T82" s="1554"/>
      <c r="U82" s="1556"/>
      <c r="V82" s="1556"/>
      <c r="W82" s="1536"/>
    </row>
    <row r="83" spans="1:23" ht="15.9" outlineLevel="1" thickBot="1" x14ac:dyDescent="0.65">
      <c r="A83" s="807"/>
      <c r="B83" s="548"/>
      <c r="C83" s="262"/>
      <c r="D83" s="262"/>
      <c r="E83" s="262"/>
      <c r="F83" s="262"/>
      <c r="G83" s="262"/>
    </row>
    <row r="84" spans="1:23" s="505" customFormat="1" ht="21" customHeight="1" outlineLevel="1" thickBot="1" x14ac:dyDescent="0.75">
      <c r="B84" s="278" t="s">
        <v>1514</v>
      </c>
      <c r="C84" s="279"/>
      <c r="D84" s="279"/>
      <c r="E84" s="279"/>
      <c r="F84" s="279"/>
      <c r="G84" s="279"/>
      <c r="H84" s="279"/>
      <c r="I84" s="279"/>
      <c r="J84" s="279"/>
      <c r="K84" s="279"/>
      <c r="L84" s="279"/>
      <c r="M84" s="279"/>
      <c r="N84" s="279"/>
      <c r="O84" s="279"/>
      <c r="P84" s="279"/>
      <c r="Q84" s="279"/>
      <c r="R84" s="279"/>
      <c r="S84" s="279"/>
      <c r="T84" s="279"/>
      <c r="U84" s="279"/>
      <c r="V84" s="279"/>
    </row>
    <row r="85" spans="1:23" ht="30" customHeight="1" outlineLevel="2" thickBot="1" x14ac:dyDescent="0.6">
      <c r="A85" s="807"/>
      <c r="B85" s="2132"/>
      <c r="C85" s="2594" t="s">
        <v>1520</v>
      </c>
      <c r="D85" s="2595"/>
      <c r="E85" s="2595"/>
      <c r="F85" s="2595"/>
      <c r="G85" s="2595"/>
      <c r="H85" s="2595"/>
      <c r="I85" s="2595"/>
      <c r="J85" s="2595"/>
      <c r="K85" s="2595"/>
      <c r="L85" s="2595"/>
      <c r="M85" s="2595"/>
      <c r="N85" s="2595"/>
      <c r="O85" s="2595"/>
      <c r="P85" s="2595"/>
      <c r="Q85" s="2595"/>
      <c r="R85" s="2595"/>
      <c r="S85" s="2595"/>
      <c r="T85" s="2595"/>
      <c r="U85" s="2595"/>
      <c r="V85" s="2596"/>
      <c r="W85" s="1536"/>
    </row>
    <row r="86" spans="1:23" ht="15" customHeight="1" outlineLevel="2" thickBot="1" x14ac:dyDescent="0.6">
      <c r="A86" s="807"/>
      <c r="B86" s="2133"/>
      <c r="C86" s="255" t="s">
        <v>734</v>
      </c>
      <c r="D86" s="256" t="s">
        <v>735</v>
      </c>
      <c r="E86" s="932" t="s">
        <v>736</v>
      </c>
      <c r="F86" s="255" t="s">
        <v>737</v>
      </c>
      <c r="G86" s="255" t="s">
        <v>738</v>
      </c>
      <c r="H86" s="255" t="s">
        <v>739</v>
      </c>
      <c r="I86" s="256" t="s">
        <v>740</v>
      </c>
      <c r="J86" s="932" t="s">
        <v>1521</v>
      </c>
      <c r="K86" s="255" t="s">
        <v>1522</v>
      </c>
      <c r="L86" s="255" t="s">
        <v>1523</v>
      </c>
      <c r="M86" s="255" t="s">
        <v>1524</v>
      </c>
      <c r="N86" s="256" t="s">
        <v>1525</v>
      </c>
      <c r="O86" s="932" t="s">
        <v>1526</v>
      </c>
      <c r="P86" s="255" t="s">
        <v>1527</v>
      </c>
      <c r="Q86" s="255" t="s">
        <v>1528</v>
      </c>
      <c r="R86" s="255" t="s">
        <v>1529</v>
      </c>
      <c r="S86" s="256" t="s">
        <v>1530</v>
      </c>
      <c r="T86" s="932" t="s">
        <v>1531</v>
      </c>
      <c r="U86" s="255" t="s">
        <v>1532</v>
      </c>
      <c r="V86" s="256" t="s">
        <v>1533</v>
      </c>
      <c r="W86" s="1536"/>
    </row>
    <row r="87" spans="1:23" outlineLevel="2" x14ac:dyDescent="0.55000000000000004">
      <c r="A87" s="807"/>
      <c r="B87" s="1557">
        <v>0</v>
      </c>
      <c r="C87" s="1538">
        <v>0</v>
      </c>
      <c r="D87" s="1539">
        <v>0</v>
      </c>
      <c r="E87" s="1538">
        <v>0</v>
      </c>
      <c r="F87" s="1542">
        <v>0</v>
      </c>
      <c r="G87" s="1542">
        <v>0</v>
      </c>
      <c r="H87" s="1542">
        <v>0</v>
      </c>
      <c r="I87" s="1539">
        <v>0</v>
      </c>
      <c r="J87" s="1538">
        <v>0</v>
      </c>
      <c r="K87" s="1542">
        <v>0</v>
      </c>
      <c r="L87" s="1542">
        <v>0</v>
      </c>
      <c r="M87" s="1542">
        <v>0</v>
      </c>
      <c r="N87" s="1539">
        <v>0</v>
      </c>
      <c r="O87" s="1538">
        <v>0</v>
      </c>
      <c r="P87" s="1542">
        <v>0</v>
      </c>
      <c r="Q87" s="1542">
        <v>0</v>
      </c>
      <c r="R87" s="1542">
        <v>0</v>
      </c>
      <c r="S87" s="1539">
        <v>0</v>
      </c>
      <c r="T87" s="1538">
        <v>0</v>
      </c>
      <c r="U87" s="1542">
        <v>0</v>
      </c>
      <c r="V87" s="1542">
        <v>0</v>
      </c>
      <c r="W87" s="1536"/>
    </row>
    <row r="88" spans="1:23" outlineLevel="2" x14ac:dyDescent="0.55000000000000004">
      <c r="A88" s="807"/>
      <c r="B88" s="1558">
        <v>0</v>
      </c>
      <c r="C88" s="1538">
        <v>0</v>
      </c>
      <c r="D88" s="1539">
        <v>0</v>
      </c>
      <c r="E88" s="1538">
        <v>0</v>
      </c>
      <c r="F88" s="1542">
        <v>0</v>
      </c>
      <c r="G88" s="1542">
        <v>0</v>
      </c>
      <c r="H88" s="1542">
        <v>0</v>
      </c>
      <c r="I88" s="1539">
        <v>0</v>
      </c>
      <c r="J88" s="1538">
        <v>0</v>
      </c>
      <c r="K88" s="1542">
        <v>0</v>
      </c>
      <c r="L88" s="1542">
        <v>0</v>
      </c>
      <c r="M88" s="1542">
        <v>0</v>
      </c>
      <c r="N88" s="1539">
        <v>0</v>
      </c>
      <c r="O88" s="1538">
        <v>0</v>
      </c>
      <c r="P88" s="1542">
        <v>0</v>
      </c>
      <c r="Q88" s="1542">
        <v>0</v>
      </c>
      <c r="R88" s="1542">
        <v>0</v>
      </c>
      <c r="S88" s="1539">
        <v>0</v>
      </c>
      <c r="T88" s="1538">
        <v>0</v>
      </c>
      <c r="U88" s="1542">
        <v>0</v>
      </c>
      <c r="V88" s="1542">
        <v>0</v>
      </c>
      <c r="W88" s="1536"/>
    </row>
    <row r="89" spans="1:23" outlineLevel="2" x14ac:dyDescent="0.55000000000000004">
      <c r="A89" s="807"/>
      <c r="B89" s="1558">
        <v>0</v>
      </c>
      <c r="C89" s="1538">
        <v>0</v>
      </c>
      <c r="D89" s="1539">
        <v>0</v>
      </c>
      <c r="E89" s="1538">
        <v>0</v>
      </c>
      <c r="F89" s="1542">
        <v>0</v>
      </c>
      <c r="G89" s="1542">
        <v>0</v>
      </c>
      <c r="H89" s="1542">
        <v>0</v>
      </c>
      <c r="I89" s="1539">
        <v>0</v>
      </c>
      <c r="J89" s="1538">
        <v>0</v>
      </c>
      <c r="K89" s="1542">
        <v>0</v>
      </c>
      <c r="L89" s="1542">
        <v>0</v>
      </c>
      <c r="M89" s="1542">
        <v>0</v>
      </c>
      <c r="N89" s="1539">
        <v>0</v>
      </c>
      <c r="O89" s="1538">
        <v>0</v>
      </c>
      <c r="P89" s="1542">
        <v>0</v>
      </c>
      <c r="Q89" s="1542">
        <v>0</v>
      </c>
      <c r="R89" s="1542">
        <v>0</v>
      </c>
      <c r="S89" s="1539">
        <v>0</v>
      </c>
      <c r="T89" s="1538">
        <v>0</v>
      </c>
      <c r="U89" s="1542">
        <v>0</v>
      </c>
      <c r="V89" s="1542">
        <v>0</v>
      </c>
      <c r="W89" s="1536"/>
    </row>
    <row r="90" spans="1:23" outlineLevel="2" x14ac:dyDescent="0.55000000000000004">
      <c r="A90" s="807"/>
      <c r="B90" s="1558">
        <v>0</v>
      </c>
      <c r="C90" s="1538">
        <v>0</v>
      </c>
      <c r="D90" s="1539">
        <v>0</v>
      </c>
      <c r="E90" s="1538">
        <v>0</v>
      </c>
      <c r="F90" s="1542">
        <v>0</v>
      </c>
      <c r="G90" s="1542">
        <v>0</v>
      </c>
      <c r="H90" s="1542">
        <v>0</v>
      </c>
      <c r="I90" s="1539">
        <v>0</v>
      </c>
      <c r="J90" s="1538">
        <v>0</v>
      </c>
      <c r="K90" s="1542">
        <v>0</v>
      </c>
      <c r="L90" s="1542">
        <v>0</v>
      </c>
      <c r="M90" s="1542">
        <v>0</v>
      </c>
      <c r="N90" s="1539">
        <v>0</v>
      </c>
      <c r="O90" s="1538">
        <v>0</v>
      </c>
      <c r="P90" s="1542">
        <v>0</v>
      </c>
      <c r="Q90" s="1542">
        <v>0</v>
      </c>
      <c r="R90" s="1542">
        <v>0</v>
      </c>
      <c r="S90" s="1539">
        <v>0</v>
      </c>
      <c r="T90" s="1538">
        <v>0</v>
      </c>
      <c r="U90" s="1542">
        <v>0</v>
      </c>
      <c r="V90" s="1542">
        <v>0</v>
      </c>
      <c r="W90" s="1536"/>
    </row>
    <row r="91" spans="1:23" outlineLevel="2" x14ac:dyDescent="0.55000000000000004">
      <c r="A91" s="807"/>
      <c r="B91" s="1558">
        <v>0</v>
      </c>
      <c r="C91" s="1538">
        <v>0</v>
      </c>
      <c r="D91" s="1539">
        <v>0</v>
      </c>
      <c r="E91" s="1538">
        <v>0</v>
      </c>
      <c r="F91" s="1542">
        <v>0</v>
      </c>
      <c r="G91" s="1542">
        <v>0</v>
      </c>
      <c r="H91" s="1542">
        <v>0</v>
      </c>
      <c r="I91" s="1539">
        <v>0</v>
      </c>
      <c r="J91" s="1538">
        <v>0</v>
      </c>
      <c r="K91" s="1542">
        <v>0</v>
      </c>
      <c r="L91" s="1542">
        <v>0</v>
      </c>
      <c r="M91" s="1542">
        <v>0</v>
      </c>
      <c r="N91" s="1539">
        <v>0</v>
      </c>
      <c r="O91" s="1538">
        <v>0</v>
      </c>
      <c r="P91" s="1542">
        <v>0</v>
      </c>
      <c r="Q91" s="1542">
        <v>0</v>
      </c>
      <c r="R91" s="1542">
        <v>0</v>
      </c>
      <c r="S91" s="1539">
        <v>0</v>
      </c>
      <c r="T91" s="1538">
        <v>0</v>
      </c>
      <c r="U91" s="1542">
        <v>0</v>
      </c>
      <c r="V91" s="1542">
        <v>0</v>
      </c>
      <c r="W91" s="1536"/>
    </row>
    <row r="92" spans="1:23" outlineLevel="2" x14ac:dyDescent="0.55000000000000004">
      <c r="A92" s="807"/>
      <c r="B92" s="1558">
        <v>0</v>
      </c>
      <c r="C92" s="1538">
        <v>0</v>
      </c>
      <c r="D92" s="1539">
        <v>0</v>
      </c>
      <c r="E92" s="1538">
        <v>0</v>
      </c>
      <c r="F92" s="1542">
        <v>0</v>
      </c>
      <c r="G92" s="1542">
        <v>0</v>
      </c>
      <c r="H92" s="1542">
        <v>0</v>
      </c>
      <c r="I92" s="1539">
        <v>0</v>
      </c>
      <c r="J92" s="1538">
        <v>0</v>
      </c>
      <c r="K92" s="1542">
        <v>0</v>
      </c>
      <c r="L92" s="1542">
        <v>0</v>
      </c>
      <c r="M92" s="1542">
        <v>0</v>
      </c>
      <c r="N92" s="1539">
        <v>0</v>
      </c>
      <c r="O92" s="1538">
        <v>0</v>
      </c>
      <c r="P92" s="1542">
        <v>0</v>
      </c>
      <c r="Q92" s="1542">
        <v>0</v>
      </c>
      <c r="R92" s="1542">
        <v>0</v>
      </c>
      <c r="S92" s="1539">
        <v>0</v>
      </c>
      <c r="T92" s="1538">
        <v>0</v>
      </c>
      <c r="U92" s="1542">
        <v>0</v>
      </c>
      <c r="V92" s="1542">
        <v>0</v>
      </c>
      <c r="W92" s="1536"/>
    </row>
    <row r="93" spans="1:23" outlineLevel="2" x14ac:dyDescent="0.55000000000000004">
      <c r="A93" s="807"/>
      <c r="B93" s="1558">
        <v>0</v>
      </c>
      <c r="C93" s="1538">
        <v>0</v>
      </c>
      <c r="D93" s="1539">
        <v>0</v>
      </c>
      <c r="E93" s="1538">
        <v>0</v>
      </c>
      <c r="F93" s="1542">
        <v>0</v>
      </c>
      <c r="G93" s="1542">
        <v>0</v>
      </c>
      <c r="H93" s="1542">
        <v>0</v>
      </c>
      <c r="I93" s="1539">
        <v>0</v>
      </c>
      <c r="J93" s="1538">
        <v>0</v>
      </c>
      <c r="K93" s="1542">
        <v>0</v>
      </c>
      <c r="L93" s="1542">
        <v>0</v>
      </c>
      <c r="M93" s="1542">
        <v>0</v>
      </c>
      <c r="N93" s="1539">
        <v>0</v>
      </c>
      <c r="O93" s="1538">
        <v>0</v>
      </c>
      <c r="P93" s="1542">
        <v>0</v>
      </c>
      <c r="Q93" s="1542">
        <v>0</v>
      </c>
      <c r="R93" s="1542">
        <v>0</v>
      </c>
      <c r="S93" s="1539">
        <v>0</v>
      </c>
      <c r="T93" s="1538">
        <v>0</v>
      </c>
      <c r="U93" s="1542">
        <v>0</v>
      </c>
      <c r="V93" s="1542">
        <v>0</v>
      </c>
      <c r="W93" s="1536"/>
    </row>
    <row r="94" spans="1:23" outlineLevel="2" x14ac:dyDescent="0.55000000000000004">
      <c r="A94" s="807"/>
      <c r="B94" s="1558">
        <v>0</v>
      </c>
      <c r="C94" s="1538">
        <v>0</v>
      </c>
      <c r="D94" s="1539">
        <v>0</v>
      </c>
      <c r="E94" s="1538">
        <v>0</v>
      </c>
      <c r="F94" s="1542">
        <v>0</v>
      </c>
      <c r="G94" s="1542">
        <v>0</v>
      </c>
      <c r="H94" s="1542">
        <v>0</v>
      </c>
      <c r="I94" s="1539">
        <v>0</v>
      </c>
      <c r="J94" s="1538">
        <v>0</v>
      </c>
      <c r="K94" s="1542">
        <v>0</v>
      </c>
      <c r="L94" s="1542">
        <v>0</v>
      </c>
      <c r="M94" s="1542">
        <v>0</v>
      </c>
      <c r="N94" s="1539">
        <v>0</v>
      </c>
      <c r="O94" s="1538">
        <v>0</v>
      </c>
      <c r="P94" s="1542">
        <v>0</v>
      </c>
      <c r="Q94" s="1542">
        <v>0</v>
      </c>
      <c r="R94" s="1542">
        <v>0</v>
      </c>
      <c r="S94" s="1539">
        <v>0</v>
      </c>
      <c r="T94" s="1538">
        <v>0</v>
      </c>
      <c r="U94" s="1542">
        <v>0</v>
      </c>
      <c r="V94" s="1542">
        <v>0</v>
      </c>
      <c r="W94" s="1536"/>
    </row>
    <row r="95" spans="1:23" outlineLevel="2" x14ac:dyDescent="0.55000000000000004">
      <c r="A95" s="807"/>
      <c r="B95" s="1558">
        <v>0</v>
      </c>
      <c r="C95" s="1538">
        <v>0</v>
      </c>
      <c r="D95" s="1539">
        <v>0</v>
      </c>
      <c r="E95" s="1538">
        <v>0</v>
      </c>
      <c r="F95" s="1542">
        <v>0</v>
      </c>
      <c r="G95" s="1542">
        <v>0</v>
      </c>
      <c r="H95" s="1542">
        <v>0</v>
      </c>
      <c r="I95" s="1539">
        <v>0</v>
      </c>
      <c r="J95" s="1538">
        <v>0</v>
      </c>
      <c r="K95" s="1542">
        <v>0</v>
      </c>
      <c r="L95" s="1542">
        <v>0</v>
      </c>
      <c r="M95" s="1542">
        <v>0</v>
      </c>
      <c r="N95" s="1539">
        <v>0</v>
      </c>
      <c r="O95" s="1538">
        <v>0</v>
      </c>
      <c r="P95" s="1542">
        <v>0</v>
      </c>
      <c r="Q95" s="1542">
        <v>0</v>
      </c>
      <c r="R95" s="1542">
        <v>0</v>
      </c>
      <c r="S95" s="1539">
        <v>0</v>
      </c>
      <c r="T95" s="1538">
        <v>0</v>
      </c>
      <c r="U95" s="1542">
        <v>0</v>
      </c>
      <c r="V95" s="1542">
        <v>0</v>
      </c>
      <c r="W95" s="1536"/>
    </row>
    <row r="96" spans="1:23" outlineLevel="2" x14ac:dyDescent="0.55000000000000004">
      <c r="A96" s="807"/>
      <c r="B96" s="1559">
        <v>0</v>
      </c>
      <c r="C96" s="1544">
        <v>0</v>
      </c>
      <c r="D96" s="1545">
        <v>0</v>
      </c>
      <c r="E96" s="1544">
        <v>0</v>
      </c>
      <c r="F96" s="1547">
        <v>0</v>
      </c>
      <c r="G96" s="1547">
        <v>0</v>
      </c>
      <c r="H96" s="1547">
        <v>0</v>
      </c>
      <c r="I96" s="1545">
        <v>0</v>
      </c>
      <c r="J96" s="1544">
        <v>0</v>
      </c>
      <c r="K96" s="1547">
        <v>0</v>
      </c>
      <c r="L96" s="1547">
        <v>0</v>
      </c>
      <c r="M96" s="1547">
        <v>0</v>
      </c>
      <c r="N96" s="1545">
        <v>0</v>
      </c>
      <c r="O96" s="1544">
        <v>0</v>
      </c>
      <c r="P96" s="1547">
        <v>0</v>
      </c>
      <c r="Q96" s="1547">
        <v>0</v>
      </c>
      <c r="R96" s="1547">
        <v>0</v>
      </c>
      <c r="S96" s="1545">
        <v>0</v>
      </c>
      <c r="T96" s="1544">
        <v>0</v>
      </c>
      <c r="U96" s="1547">
        <v>0</v>
      </c>
      <c r="V96" s="1547">
        <v>0</v>
      </c>
      <c r="W96" s="1536"/>
    </row>
    <row r="97" spans="1:23" outlineLevel="2" x14ac:dyDescent="0.55000000000000004">
      <c r="A97" s="807"/>
      <c r="B97" s="1559">
        <v>0</v>
      </c>
      <c r="C97" s="1544">
        <v>0</v>
      </c>
      <c r="D97" s="1545">
        <v>0</v>
      </c>
      <c r="E97" s="1544">
        <v>0</v>
      </c>
      <c r="F97" s="1547">
        <v>0</v>
      </c>
      <c r="G97" s="1547">
        <v>0</v>
      </c>
      <c r="H97" s="1547">
        <v>0</v>
      </c>
      <c r="I97" s="1545">
        <v>0</v>
      </c>
      <c r="J97" s="1544">
        <v>0</v>
      </c>
      <c r="K97" s="1547">
        <v>0</v>
      </c>
      <c r="L97" s="1547">
        <v>0</v>
      </c>
      <c r="M97" s="1547">
        <v>0</v>
      </c>
      <c r="N97" s="1545">
        <v>0</v>
      </c>
      <c r="O97" s="1544">
        <v>0</v>
      </c>
      <c r="P97" s="1547">
        <v>0</v>
      </c>
      <c r="Q97" s="1547">
        <v>0</v>
      </c>
      <c r="R97" s="1547">
        <v>0</v>
      </c>
      <c r="S97" s="1545">
        <v>0</v>
      </c>
      <c r="T97" s="1544">
        <v>0</v>
      </c>
      <c r="U97" s="1547">
        <v>0</v>
      </c>
      <c r="V97" s="1547">
        <v>0</v>
      </c>
      <c r="W97" s="1536"/>
    </row>
    <row r="98" spans="1:23" outlineLevel="2" x14ac:dyDescent="0.55000000000000004">
      <c r="A98" s="807"/>
      <c r="B98" s="1559">
        <v>0</v>
      </c>
      <c r="C98" s="1544">
        <v>0</v>
      </c>
      <c r="D98" s="1545">
        <v>0</v>
      </c>
      <c r="E98" s="1544">
        <v>0</v>
      </c>
      <c r="F98" s="1547">
        <v>0</v>
      </c>
      <c r="G98" s="1547">
        <v>0</v>
      </c>
      <c r="H98" s="1547">
        <v>0</v>
      </c>
      <c r="I98" s="1545">
        <v>0</v>
      </c>
      <c r="J98" s="1544">
        <v>0</v>
      </c>
      <c r="K98" s="1547">
        <v>0</v>
      </c>
      <c r="L98" s="1547">
        <v>0</v>
      </c>
      <c r="M98" s="1547">
        <v>0</v>
      </c>
      <c r="N98" s="1545">
        <v>0</v>
      </c>
      <c r="O98" s="1544">
        <v>0</v>
      </c>
      <c r="P98" s="1547">
        <v>0</v>
      </c>
      <c r="Q98" s="1547">
        <v>0</v>
      </c>
      <c r="R98" s="1547">
        <v>0</v>
      </c>
      <c r="S98" s="1545">
        <v>0</v>
      </c>
      <c r="T98" s="1544">
        <v>0</v>
      </c>
      <c r="U98" s="1547">
        <v>0</v>
      </c>
      <c r="V98" s="1547">
        <v>0</v>
      </c>
      <c r="W98" s="1536"/>
    </row>
    <row r="99" spans="1:23" outlineLevel="2" x14ac:dyDescent="0.55000000000000004">
      <c r="A99" s="807"/>
      <c r="B99" s="1559">
        <v>0</v>
      </c>
      <c r="C99" s="1544">
        <v>0</v>
      </c>
      <c r="D99" s="1545">
        <v>0</v>
      </c>
      <c r="E99" s="1544">
        <v>0</v>
      </c>
      <c r="F99" s="1547">
        <v>0</v>
      </c>
      <c r="G99" s="1547">
        <v>0</v>
      </c>
      <c r="H99" s="1547">
        <v>0</v>
      </c>
      <c r="I99" s="1545">
        <v>0</v>
      </c>
      <c r="J99" s="1544">
        <v>0</v>
      </c>
      <c r="K99" s="1547">
        <v>0</v>
      </c>
      <c r="L99" s="1547">
        <v>0</v>
      </c>
      <c r="M99" s="1547">
        <v>0</v>
      </c>
      <c r="N99" s="1545">
        <v>0</v>
      </c>
      <c r="O99" s="1544">
        <v>0</v>
      </c>
      <c r="P99" s="1547">
        <v>0</v>
      </c>
      <c r="Q99" s="1547">
        <v>0</v>
      </c>
      <c r="R99" s="1547">
        <v>0</v>
      </c>
      <c r="S99" s="1545">
        <v>0</v>
      </c>
      <c r="T99" s="1544">
        <v>0</v>
      </c>
      <c r="U99" s="1547">
        <v>0</v>
      </c>
      <c r="V99" s="1547">
        <v>0</v>
      </c>
      <c r="W99" s="1536"/>
    </row>
    <row r="100" spans="1:23" outlineLevel="2" x14ac:dyDescent="0.55000000000000004">
      <c r="A100" s="807"/>
      <c r="B100" s="1559">
        <v>0</v>
      </c>
      <c r="C100" s="1544">
        <v>0</v>
      </c>
      <c r="D100" s="1545">
        <v>0</v>
      </c>
      <c r="E100" s="1544">
        <v>0</v>
      </c>
      <c r="F100" s="1547">
        <v>0</v>
      </c>
      <c r="G100" s="1547">
        <v>0</v>
      </c>
      <c r="H100" s="1547">
        <v>0</v>
      </c>
      <c r="I100" s="1545">
        <v>0</v>
      </c>
      <c r="J100" s="1544">
        <v>0</v>
      </c>
      <c r="K100" s="1547">
        <v>0</v>
      </c>
      <c r="L100" s="1547">
        <v>0</v>
      </c>
      <c r="M100" s="1547">
        <v>0</v>
      </c>
      <c r="N100" s="1545">
        <v>0</v>
      </c>
      <c r="O100" s="1544">
        <v>0</v>
      </c>
      <c r="P100" s="1547">
        <v>0</v>
      </c>
      <c r="Q100" s="1547">
        <v>0</v>
      </c>
      <c r="R100" s="1547">
        <v>0</v>
      </c>
      <c r="S100" s="1545">
        <v>0</v>
      </c>
      <c r="T100" s="1544">
        <v>0</v>
      </c>
      <c r="U100" s="1547">
        <v>0</v>
      </c>
      <c r="V100" s="1547">
        <v>0</v>
      </c>
      <c r="W100" s="1536"/>
    </row>
    <row r="101" spans="1:23" outlineLevel="2" x14ac:dyDescent="0.55000000000000004">
      <c r="A101" s="807"/>
      <c r="B101" s="1560">
        <v>0</v>
      </c>
      <c r="C101" s="1549">
        <v>0</v>
      </c>
      <c r="D101" s="1550">
        <v>0</v>
      </c>
      <c r="E101" s="1549">
        <v>0</v>
      </c>
      <c r="F101" s="1552">
        <v>0</v>
      </c>
      <c r="G101" s="1552">
        <v>0</v>
      </c>
      <c r="H101" s="1552">
        <v>0</v>
      </c>
      <c r="I101" s="1550">
        <v>0</v>
      </c>
      <c r="J101" s="1549">
        <v>0</v>
      </c>
      <c r="K101" s="1552">
        <v>0</v>
      </c>
      <c r="L101" s="1552">
        <v>0</v>
      </c>
      <c r="M101" s="1552">
        <v>0</v>
      </c>
      <c r="N101" s="1550">
        <v>0</v>
      </c>
      <c r="O101" s="1549">
        <v>0</v>
      </c>
      <c r="P101" s="1552">
        <v>0</v>
      </c>
      <c r="Q101" s="1552">
        <v>0</v>
      </c>
      <c r="R101" s="1552">
        <v>0</v>
      </c>
      <c r="S101" s="1550">
        <v>0</v>
      </c>
      <c r="T101" s="1549">
        <v>0</v>
      </c>
      <c r="U101" s="1552">
        <v>0</v>
      </c>
      <c r="V101" s="1552">
        <v>0</v>
      </c>
      <c r="W101" s="1536"/>
    </row>
    <row r="102" spans="1:23" ht="15.9" outlineLevel="2" thickBot="1" x14ac:dyDescent="0.6">
      <c r="A102" s="807"/>
      <c r="B102" s="1553" t="s">
        <v>1071</v>
      </c>
      <c r="C102" s="1554"/>
      <c r="D102" s="1555"/>
      <c r="E102" s="1554"/>
      <c r="F102" s="1556"/>
      <c r="G102" s="1556"/>
      <c r="H102" s="1556"/>
      <c r="I102" s="1555"/>
      <c r="J102" s="1554"/>
      <c r="K102" s="1556"/>
      <c r="L102" s="1556"/>
      <c r="M102" s="1556"/>
      <c r="N102" s="1555"/>
      <c r="O102" s="1554"/>
      <c r="P102" s="1556"/>
      <c r="Q102" s="1556"/>
      <c r="R102" s="1556"/>
      <c r="S102" s="1555"/>
      <c r="T102" s="1554"/>
      <c r="U102" s="1556"/>
      <c r="V102" s="1556"/>
      <c r="W102" s="1536"/>
    </row>
    <row r="103" spans="1:23" ht="15.6" outlineLevel="1" x14ac:dyDescent="0.6">
      <c r="A103" s="807"/>
      <c r="B103" s="548"/>
      <c r="C103" s="262"/>
      <c r="D103" s="262"/>
      <c r="E103" s="262"/>
      <c r="F103" s="262"/>
      <c r="G103" s="262"/>
    </row>
    <row r="104" spans="1:23" ht="15.6" x14ac:dyDescent="0.6">
      <c r="A104" s="807"/>
      <c r="B104" s="548"/>
      <c r="C104" s="262"/>
      <c r="D104" s="262"/>
      <c r="E104" s="262"/>
      <c r="F104" s="262"/>
      <c r="G104" s="262"/>
    </row>
    <row r="105" spans="1:23" ht="15.6" x14ac:dyDescent="0.6">
      <c r="A105" s="807"/>
      <c r="B105" s="548"/>
      <c r="C105" s="262"/>
      <c r="D105" s="262"/>
      <c r="E105" s="262"/>
      <c r="F105" s="262"/>
      <c r="G105" s="262"/>
    </row>
    <row r="106" spans="1:23" ht="18.600000000000001" thickBot="1" x14ac:dyDescent="0.6">
      <c r="A106" s="807"/>
      <c r="B106" s="253" t="s">
        <v>1515</v>
      </c>
      <c r="C106" s="254"/>
      <c r="D106" s="254"/>
      <c r="E106" s="254"/>
      <c r="F106" s="254"/>
      <c r="G106" s="254"/>
      <c r="H106" s="254"/>
      <c r="I106" s="254"/>
      <c r="J106" s="254"/>
      <c r="K106" s="254"/>
      <c r="L106" s="254"/>
      <c r="M106" s="254"/>
      <c r="N106" s="254"/>
      <c r="O106" s="254"/>
      <c r="P106" s="254"/>
      <c r="Q106" s="254"/>
      <c r="R106" s="254"/>
      <c r="S106" s="254"/>
      <c r="T106" s="254"/>
      <c r="U106" s="254"/>
      <c r="V106" s="254"/>
      <c r="W106" s="1536"/>
    </row>
    <row r="107" spans="1:23" s="505" customFormat="1" ht="21" customHeight="1" outlineLevel="1" thickBot="1" x14ac:dyDescent="0.75">
      <c r="B107" s="278" t="s">
        <v>1516</v>
      </c>
      <c r="C107" s="279"/>
      <c r="D107" s="279"/>
      <c r="E107" s="279"/>
      <c r="F107" s="279"/>
      <c r="G107" s="279"/>
      <c r="H107" s="279"/>
      <c r="I107" s="279"/>
      <c r="J107" s="279"/>
      <c r="K107" s="279"/>
      <c r="L107" s="279"/>
      <c r="M107" s="279"/>
      <c r="N107" s="279"/>
      <c r="O107" s="279"/>
      <c r="P107" s="279"/>
      <c r="Q107" s="279"/>
      <c r="R107" s="279"/>
      <c r="S107" s="279"/>
      <c r="T107" s="279"/>
      <c r="U107" s="279"/>
      <c r="V107" s="279"/>
    </row>
    <row r="108" spans="1:23" ht="30" customHeight="1" outlineLevel="2" thickBot="1" x14ac:dyDescent="0.6">
      <c r="A108" s="807"/>
      <c r="B108" s="505"/>
      <c r="C108" s="2594" t="s">
        <v>1520</v>
      </c>
      <c r="D108" s="2595"/>
      <c r="E108" s="2595"/>
      <c r="F108" s="2595"/>
      <c r="G108" s="2595"/>
      <c r="H108" s="2595"/>
      <c r="I108" s="2595"/>
      <c r="J108" s="2595"/>
      <c r="K108" s="2595"/>
      <c r="L108" s="2595"/>
      <c r="M108" s="2595"/>
      <c r="N108" s="2595"/>
      <c r="O108" s="2595"/>
      <c r="P108" s="2595"/>
      <c r="Q108" s="2595"/>
      <c r="R108" s="2595"/>
      <c r="S108" s="2595"/>
      <c r="T108" s="2595"/>
      <c r="U108" s="2595"/>
      <c r="V108" s="2596"/>
      <c r="W108" s="1536"/>
    </row>
    <row r="109" spans="1:23" ht="15" customHeight="1" outlineLevel="2" thickBot="1" x14ac:dyDescent="0.6">
      <c r="A109" s="807"/>
      <c r="B109" s="540"/>
      <c r="C109" s="255" t="s">
        <v>734</v>
      </c>
      <c r="D109" s="256" t="s">
        <v>735</v>
      </c>
      <c r="E109" s="932" t="s">
        <v>736</v>
      </c>
      <c r="F109" s="255" t="s">
        <v>737</v>
      </c>
      <c r="G109" s="255" t="s">
        <v>738</v>
      </c>
      <c r="H109" s="255" t="s">
        <v>739</v>
      </c>
      <c r="I109" s="256" t="s">
        <v>740</v>
      </c>
      <c r="J109" s="932" t="s">
        <v>1521</v>
      </c>
      <c r="K109" s="255" t="s">
        <v>1522</v>
      </c>
      <c r="L109" s="255" t="s">
        <v>1523</v>
      </c>
      <c r="M109" s="255" t="s">
        <v>1524</v>
      </c>
      <c r="N109" s="256" t="s">
        <v>1525</v>
      </c>
      <c r="O109" s="932" t="s">
        <v>1526</v>
      </c>
      <c r="P109" s="255" t="s">
        <v>1527</v>
      </c>
      <c r="Q109" s="255" t="s">
        <v>1528</v>
      </c>
      <c r="R109" s="255" t="s">
        <v>1529</v>
      </c>
      <c r="S109" s="256" t="s">
        <v>1530</v>
      </c>
      <c r="T109" s="932" t="s">
        <v>1531</v>
      </c>
      <c r="U109" s="255" t="s">
        <v>1532</v>
      </c>
      <c r="V109" s="256" t="s">
        <v>1533</v>
      </c>
      <c r="W109" s="1536"/>
    </row>
    <row r="110" spans="1:23" outlineLevel="2" x14ac:dyDescent="0.55000000000000004">
      <c r="A110" s="807"/>
      <c r="B110" s="1898" t="str">
        <f>'7.7'!$D$92</f>
        <v>Coincident kVA demand</v>
      </c>
      <c r="C110" s="1538">
        <v>0</v>
      </c>
      <c r="D110" s="1539">
        <v>0</v>
      </c>
      <c r="E110" s="1605">
        <f>'7.7'!T92</f>
        <v>394487.37186779571</v>
      </c>
      <c r="F110" s="1566">
        <f>'7.7'!U92</f>
        <v>394768.31331176346</v>
      </c>
      <c r="G110" s="1566">
        <f>'7.7'!V92</f>
        <v>391923.77672323288</v>
      </c>
      <c r="H110" s="1566">
        <f>'7.7'!W92</f>
        <v>390951.41748077364</v>
      </c>
      <c r="I110" s="1567">
        <f>'7.7'!X92</f>
        <v>390531.01868820278</v>
      </c>
      <c r="J110" s="1605">
        <f>'7.7'!Y92</f>
        <v>390030.57463359041</v>
      </c>
      <c r="K110" s="1566">
        <f>'7.7'!Z92</f>
        <v>389778.14398168813</v>
      </c>
      <c r="L110" s="1566">
        <f>'7.7'!AA92</f>
        <v>390638.28119711415</v>
      </c>
      <c r="M110" s="1566">
        <f>'7.7'!AB92</f>
        <v>395716.57885267661</v>
      </c>
      <c r="N110" s="1567">
        <f>'7.7'!AC92</f>
        <v>400860.89437776135</v>
      </c>
      <c r="O110" s="1605">
        <f>'7.7'!AD92</f>
        <v>406072.08600467228</v>
      </c>
      <c r="P110" s="1566">
        <f>'7.7'!AE92</f>
        <v>411351.02312273299</v>
      </c>
      <c r="Q110" s="1566">
        <f>'7.7'!AF92</f>
        <v>416698.58642332838</v>
      </c>
      <c r="R110" s="1566">
        <f>'7.7'!AG92</f>
        <v>422115.66804683162</v>
      </c>
      <c r="S110" s="1567">
        <f>'7.7'!AH92</f>
        <v>427603.17173144035</v>
      </c>
      <c r="T110" s="1605">
        <f>'7.7'!AI92</f>
        <v>433162.012963949</v>
      </c>
      <c r="U110" s="1566">
        <f>'7.7'!AJ92</f>
        <v>438793.11913248029</v>
      </c>
      <c r="V110" s="1566">
        <f>'7.7'!AK92</f>
        <v>444497.42968120245</v>
      </c>
      <c r="W110" s="1536"/>
    </row>
    <row r="111" spans="1:23" outlineLevel="2" x14ac:dyDescent="0.55000000000000004">
      <c r="A111" s="807"/>
      <c r="B111" s="1558">
        <v>0</v>
      </c>
      <c r="C111" s="1538">
        <v>0</v>
      </c>
      <c r="D111" s="1539">
        <v>0</v>
      </c>
      <c r="E111" s="1561">
        <v>0</v>
      </c>
      <c r="F111" s="1542">
        <v>0</v>
      </c>
      <c r="G111" s="1542">
        <v>0</v>
      </c>
      <c r="H111" s="1542">
        <v>0</v>
      </c>
      <c r="I111" s="1539">
        <v>0</v>
      </c>
      <c r="J111" s="1561">
        <v>0</v>
      </c>
      <c r="K111" s="1542">
        <v>0</v>
      </c>
      <c r="L111" s="1542">
        <v>0</v>
      </c>
      <c r="M111" s="1542">
        <v>0</v>
      </c>
      <c r="N111" s="1539">
        <v>0</v>
      </c>
      <c r="O111" s="1561">
        <v>0</v>
      </c>
      <c r="P111" s="1542">
        <v>0</v>
      </c>
      <c r="Q111" s="1542">
        <v>0</v>
      </c>
      <c r="R111" s="1542">
        <v>0</v>
      </c>
      <c r="S111" s="1539">
        <v>0</v>
      </c>
      <c r="T111" s="1561">
        <v>0</v>
      </c>
      <c r="U111" s="1542">
        <v>0</v>
      </c>
      <c r="V111" s="1542">
        <v>0</v>
      </c>
      <c r="W111" s="1536"/>
    </row>
    <row r="112" spans="1:23" outlineLevel="2" x14ac:dyDescent="0.55000000000000004">
      <c r="A112" s="807"/>
      <c r="B112" s="1558">
        <v>0</v>
      </c>
      <c r="C112" s="1538">
        <v>0</v>
      </c>
      <c r="D112" s="1539">
        <v>0</v>
      </c>
      <c r="E112" s="1561">
        <v>0</v>
      </c>
      <c r="F112" s="1542">
        <v>0</v>
      </c>
      <c r="G112" s="1542">
        <v>0</v>
      </c>
      <c r="H112" s="1542">
        <v>0</v>
      </c>
      <c r="I112" s="1539">
        <v>0</v>
      </c>
      <c r="J112" s="1561">
        <v>0</v>
      </c>
      <c r="K112" s="1542">
        <v>0</v>
      </c>
      <c r="L112" s="1542">
        <v>0</v>
      </c>
      <c r="M112" s="1542">
        <v>0</v>
      </c>
      <c r="N112" s="1539">
        <v>0</v>
      </c>
      <c r="O112" s="1561">
        <v>0</v>
      </c>
      <c r="P112" s="1542">
        <v>0</v>
      </c>
      <c r="Q112" s="1542">
        <v>0</v>
      </c>
      <c r="R112" s="1542">
        <v>0</v>
      </c>
      <c r="S112" s="1539">
        <v>0</v>
      </c>
      <c r="T112" s="1561">
        <v>0</v>
      </c>
      <c r="U112" s="1542">
        <v>0</v>
      </c>
      <c r="V112" s="1542">
        <v>0</v>
      </c>
      <c r="W112" s="1536"/>
    </row>
    <row r="113" spans="1:23" outlineLevel="2" x14ac:dyDescent="0.55000000000000004">
      <c r="A113" s="807"/>
      <c r="B113" s="1558">
        <v>0</v>
      </c>
      <c r="C113" s="1538">
        <v>0</v>
      </c>
      <c r="D113" s="1539">
        <v>0</v>
      </c>
      <c r="E113" s="1561">
        <v>0</v>
      </c>
      <c r="F113" s="1542">
        <v>0</v>
      </c>
      <c r="G113" s="1542">
        <v>0</v>
      </c>
      <c r="H113" s="1542">
        <v>0</v>
      </c>
      <c r="I113" s="1539">
        <v>0</v>
      </c>
      <c r="J113" s="1561">
        <v>0</v>
      </c>
      <c r="K113" s="1542">
        <v>0</v>
      </c>
      <c r="L113" s="1542">
        <v>0</v>
      </c>
      <c r="M113" s="1542">
        <v>0</v>
      </c>
      <c r="N113" s="1539">
        <v>0</v>
      </c>
      <c r="O113" s="1561">
        <v>0</v>
      </c>
      <c r="P113" s="1542">
        <v>0</v>
      </c>
      <c r="Q113" s="1542">
        <v>0</v>
      </c>
      <c r="R113" s="1542">
        <v>0</v>
      </c>
      <c r="S113" s="1539">
        <v>0</v>
      </c>
      <c r="T113" s="1561">
        <v>0</v>
      </c>
      <c r="U113" s="1542">
        <v>0</v>
      </c>
      <c r="V113" s="1542">
        <v>0</v>
      </c>
      <c r="W113" s="1536"/>
    </row>
    <row r="114" spans="1:23" outlineLevel="2" x14ac:dyDescent="0.55000000000000004">
      <c r="A114" s="807"/>
      <c r="B114" s="1558">
        <v>0</v>
      </c>
      <c r="C114" s="1538">
        <v>0</v>
      </c>
      <c r="D114" s="1539">
        <v>0</v>
      </c>
      <c r="E114" s="1561">
        <v>0</v>
      </c>
      <c r="F114" s="1542">
        <v>0</v>
      </c>
      <c r="G114" s="1542">
        <v>0</v>
      </c>
      <c r="H114" s="1542">
        <v>0</v>
      </c>
      <c r="I114" s="1539">
        <v>0</v>
      </c>
      <c r="J114" s="1561">
        <v>0</v>
      </c>
      <c r="K114" s="1542">
        <v>0</v>
      </c>
      <c r="L114" s="1542">
        <v>0</v>
      </c>
      <c r="M114" s="1542">
        <v>0</v>
      </c>
      <c r="N114" s="1539">
        <v>0</v>
      </c>
      <c r="O114" s="1561">
        <v>0</v>
      </c>
      <c r="P114" s="1542">
        <v>0</v>
      </c>
      <c r="Q114" s="1542">
        <v>0</v>
      </c>
      <c r="R114" s="1542">
        <v>0</v>
      </c>
      <c r="S114" s="1539">
        <v>0</v>
      </c>
      <c r="T114" s="1561">
        <v>0</v>
      </c>
      <c r="U114" s="1542">
        <v>0</v>
      </c>
      <c r="V114" s="1542">
        <v>0</v>
      </c>
      <c r="W114" s="1536"/>
    </row>
    <row r="115" spans="1:23" outlineLevel="2" x14ac:dyDescent="0.55000000000000004">
      <c r="A115" s="807"/>
      <c r="B115" s="1559">
        <v>0</v>
      </c>
      <c r="C115" s="1544">
        <v>0</v>
      </c>
      <c r="D115" s="1545">
        <v>0</v>
      </c>
      <c r="E115" s="1546">
        <v>0</v>
      </c>
      <c r="F115" s="1547">
        <v>0</v>
      </c>
      <c r="G115" s="1547">
        <v>0</v>
      </c>
      <c r="H115" s="1547">
        <v>0</v>
      </c>
      <c r="I115" s="1545">
        <v>0</v>
      </c>
      <c r="J115" s="1546">
        <v>0</v>
      </c>
      <c r="K115" s="1547">
        <v>0</v>
      </c>
      <c r="L115" s="1547">
        <v>0</v>
      </c>
      <c r="M115" s="1547">
        <v>0</v>
      </c>
      <c r="N115" s="1545">
        <v>0</v>
      </c>
      <c r="O115" s="1546">
        <v>0</v>
      </c>
      <c r="P115" s="1547">
        <v>0</v>
      </c>
      <c r="Q115" s="1547">
        <v>0</v>
      </c>
      <c r="R115" s="1547">
        <v>0</v>
      </c>
      <c r="S115" s="1545">
        <v>0</v>
      </c>
      <c r="T115" s="1546">
        <v>0</v>
      </c>
      <c r="U115" s="1547">
        <v>0</v>
      </c>
      <c r="V115" s="1547">
        <v>0</v>
      </c>
      <c r="W115" s="1536"/>
    </row>
    <row r="116" spans="1:23" outlineLevel="2" x14ac:dyDescent="0.55000000000000004">
      <c r="A116" s="807"/>
      <c r="B116" s="1559">
        <v>0</v>
      </c>
      <c r="C116" s="1544">
        <v>0</v>
      </c>
      <c r="D116" s="1545">
        <v>0</v>
      </c>
      <c r="E116" s="1546">
        <v>0</v>
      </c>
      <c r="F116" s="1547">
        <v>0</v>
      </c>
      <c r="G116" s="1547">
        <v>0</v>
      </c>
      <c r="H116" s="1547">
        <v>0</v>
      </c>
      <c r="I116" s="1545">
        <v>0</v>
      </c>
      <c r="J116" s="1546">
        <v>0</v>
      </c>
      <c r="K116" s="1547">
        <v>0</v>
      </c>
      <c r="L116" s="1547">
        <v>0</v>
      </c>
      <c r="M116" s="1547">
        <v>0</v>
      </c>
      <c r="N116" s="1545">
        <v>0</v>
      </c>
      <c r="O116" s="1546">
        <v>0</v>
      </c>
      <c r="P116" s="1547">
        <v>0</v>
      </c>
      <c r="Q116" s="1547">
        <v>0</v>
      </c>
      <c r="R116" s="1547">
        <v>0</v>
      </c>
      <c r="S116" s="1545">
        <v>0</v>
      </c>
      <c r="T116" s="1546">
        <v>0</v>
      </c>
      <c r="U116" s="1547">
        <v>0</v>
      </c>
      <c r="V116" s="1547">
        <v>0</v>
      </c>
      <c r="W116" s="1536"/>
    </row>
    <row r="117" spans="1:23" outlineLevel="2" x14ac:dyDescent="0.55000000000000004">
      <c r="A117" s="807"/>
      <c r="B117" s="1559">
        <v>0</v>
      </c>
      <c r="C117" s="1544">
        <v>0</v>
      </c>
      <c r="D117" s="1545">
        <v>0</v>
      </c>
      <c r="E117" s="1546">
        <v>0</v>
      </c>
      <c r="F117" s="1547">
        <v>0</v>
      </c>
      <c r="G117" s="1547">
        <v>0</v>
      </c>
      <c r="H117" s="1547">
        <v>0</v>
      </c>
      <c r="I117" s="1545">
        <v>0</v>
      </c>
      <c r="J117" s="1546">
        <v>0</v>
      </c>
      <c r="K117" s="1547">
        <v>0</v>
      </c>
      <c r="L117" s="1547">
        <v>0</v>
      </c>
      <c r="M117" s="1547">
        <v>0</v>
      </c>
      <c r="N117" s="1545">
        <v>0</v>
      </c>
      <c r="O117" s="1546">
        <v>0</v>
      </c>
      <c r="P117" s="1547">
        <v>0</v>
      </c>
      <c r="Q117" s="1547">
        <v>0</v>
      </c>
      <c r="R117" s="1547">
        <v>0</v>
      </c>
      <c r="S117" s="1545">
        <v>0</v>
      </c>
      <c r="T117" s="1546">
        <v>0</v>
      </c>
      <c r="U117" s="1547">
        <v>0</v>
      </c>
      <c r="V117" s="1547">
        <v>0</v>
      </c>
      <c r="W117" s="1536"/>
    </row>
    <row r="118" spans="1:23" outlineLevel="2" x14ac:dyDescent="0.55000000000000004">
      <c r="A118" s="807"/>
      <c r="B118" s="1559">
        <v>0</v>
      </c>
      <c r="C118" s="1544">
        <v>0</v>
      </c>
      <c r="D118" s="1545">
        <v>0</v>
      </c>
      <c r="E118" s="1546">
        <v>0</v>
      </c>
      <c r="F118" s="1547">
        <v>0</v>
      </c>
      <c r="G118" s="1547">
        <v>0</v>
      </c>
      <c r="H118" s="1547">
        <v>0</v>
      </c>
      <c r="I118" s="1545">
        <v>0</v>
      </c>
      <c r="J118" s="1546">
        <v>0</v>
      </c>
      <c r="K118" s="1547">
        <v>0</v>
      </c>
      <c r="L118" s="1547">
        <v>0</v>
      </c>
      <c r="M118" s="1547">
        <v>0</v>
      </c>
      <c r="N118" s="1545">
        <v>0</v>
      </c>
      <c r="O118" s="1546">
        <v>0</v>
      </c>
      <c r="P118" s="1547">
        <v>0</v>
      </c>
      <c r="Q118" s="1547">
        <v>0</v>
      </c>
      <c r="R118" s="1547">
        <v>0</v>
      </c>
      <c r="S118" s="1545">
        <v>0</v>
      </c>
      <c r="T118" s="1546">
        <v>0</v>
      </c>
      <c r="U118" s="1547">
        <v>0</v>
      </c>
      <c r="V118" s="1547">
        <v>0</v>
      </c>
      <c r="W118" s="1536"/>
    </row>
    <row r="119" spans="1:23" outlineLevel="2" x14ac:dyDescent="0.55000000000000004">
      <c r="A119" s="807"/>
      <c r="B119" s="1560">
        <v>0</v>
      </c>
      <c r="C119" s="1549">
        <v>0</v>
      </c>
      <c r="D119" s="1550">
        <v>0</v>
      </c>
      <c r="E119" s="1551">
        <v>0</v>
      </c>
      <c r="F119" s="1552">
        <v>0</v>
      </c>
      <c r="G119" s="1552">
        <v>0</v>
      </c>
      <c r="H119" s="1552">
        <v>0</v>
      </c>
      <c r="I119" s="1550">
        <v>0</v>
      </c>
      <c r="J119" s="1551">
        <v>0</v>
      </c>
      <c r="K119" s="1552">
        <v>0</v>
      </c>
      <c r="L119" s="1552">
        <v>0</v>
      </c>
      <c r="M119" s="1552">
        <v>0</v>
      </c>
      <c r="N119" s="1550">
        <v>0</v>
      </c>
      <c r="O119" s="1551">
        <v>0</v>
      </c>
      <c r="P119" s="1552">
        <v>0</v>
      </c>
      <c r="Q119" s="1552">
        <v>0</v>
      </c>
      <c r="R119" s="1552">
        <v>0</v>
      </c>
      <c r="S119" s="1550">
        <v>0</v>
      </c>
      <c r="T119" s="1551">
        <v>0</v>
      </c>
      <c r="U119" s="1552">
        <v>0</v>
      </c>
      <c r="V119" s="1552">
        <v>0</v>
      </c>
      <c r="W119" s="1536"/>
    </row>
    <row r="120" spans="1:23" ht="15.9" outlineLevel="2" thickBot="1" x14ac:dyDescent="0.6">
      <c r="A120" s="807"/>
      <c r="B120" s="1553" t="s">
        <v>1517</v>
      </c>
      <c r="C120" s="1554"/>
      <c r="D120" s="1555"/>
      <c r="E120" s="1562">
        <f>SUM(E110:E119)</f>
        <v>394487.37186779571</v>
      </c>
      <c r="F120" s="1556">
        <f t="shared" ref="F120:V120" si="16">SUM(F110:F119)</f>
        <v>394768.31331176346</v>
      </c>
      <c r="G120" s="1556">
        <f t="shared" si="16"/>
        <v>391923.77672323288</v>
      </c>
      <c r="H120" s="1556">
        <f t="shared" si="16"/>
        <v>390951.41748077364</v>
      </c>
      <c r="I120" s="1555">
        <f t="shared" si="16"/>
        <v>390531.01868820278</v>
      </c>
      <c r="J120" s="1562">
        <f t="shared" si="16"/>
        <v>390030.57463359041</v>
      </c>
      <c r="K120" s="1556">
        <f t="shared" si="16"/>
        <v>389778.14398168813</v>
      </c>
      <c r="L120" s="1556">
        <f t="shared" si="16"/>
        <v>390638.28119711415</v>
      </c>
      <c r="M120" s="1556">
        <f t="shared" si="16"/>
        <v>395716.57885267661</v>
      </c>
      <c r="N120" s="1555">
        <f t="shared" si="16"/>
        <v>400860.89437776135</v>
      </c>
      <c r="O120" s="1562">
        <f t="shared" si="16"/>
        <v>406072.08600467228</v>
      </c>
      <c r="P120" s="1556">
        <f t="shared" si="16"/>
        <v>411351.02312273299</v>
      </c>
      <c r="Q120" s="1556">
        <f t="shared" si="16"/>
        <v>416698.58642332838</v>
      </c>
      <c r="R120" s="1556">
        <f t="shared" si="16"/>
        <v>422115.66804683162</v>
      </c>
      <c r="S120" s="1555">
        <f t="shared" si="16"/>
        <v>427603.17173144035</v>
      </c>
      <c r="T120" s="1562">
        <f t="shared" si="16"/>
        <v>433162.012963949</v>
      </c>
      <c r="U120" s="1556">
        <f t="shared" si="16"/>
        <v>438793.11913248029</v>
      </c>
      <c r="V120" s="1556">
        <f t="shared" si="16"/>
        <v>444497.42968120245</v>
      </c>
      <c r="W120" s="1536"/>
    </row>
    <row r="121" spans="1:23" ht="14.7" outlineLevel="1" thickBot="1" x14ac:dyDescent="0.6"/>
    <row r="122" spans="1:23" s="505" customFormat="1" ht="21" customHeight="1" outlineLevel="1" thickBot="1" x14ac:dyDescent="0.75">
      <c r="B122" s="278" t="s">
        <v>1518</v>
      </c>
      <c r="C122" s="279"/>
      <c r="D122" s="279"/>
      <c r="E122" s="279"/>
      <c r="F122" s="279"/>
      <c r="G122" s="279"/>
      <c r="H122" s="279"/>
      <c r="I122" s="279"/>
      <c r="J122" s="279"/>
      <c r="K122" s="279"/>
      <c r="L122" s="279"/>
      <c r="M122" s="279"/>
      <c r="N122" s="279"/>
      <c r="O122" s="279"/>
      <c r="P122" s="279"/>
      <c r="Q122" s="279"/>
      <c r="R122" s="279"/>
      <c r="S122" s="279"/>
      <c r="T122" s="279"/>
      <c r="U122" s="279"/>
      <c r="V122" s="279"/>
    </row>
    <row r="123" spans="1:23" ht="30" customHeight="1" outlineLevel="2" thickBot="1" x14ac:dyDescent="0.6">
      <c r="A123" s="807"/>
      <c r="B123" s="505"/>
      <c r="C123" s="2594" t="s">
        <v>1520</v>
      </c>
      <c r="D123" s="2595"/>
      <c r="E123" s="2595"/>
      <c r="F123" s="2595"/>
      <c r="G123" s="2595"/>
      <c r="H123" s="2595"/>
      <c r="I123" s="2595"/>
      <c r="J123" s="2595"/>
      <c r="K123" s="2595"/>
      <c r="L123" s="2595"/>
      <c r="M123" s="2595"/>
      <c r="N123" s="2595"/>
      <c r="O123" s="2595"/>
      <c r="P123" s="2595"/>
      <c r="Q123" s="2595"/>
      <c r="R123" s="2595"/>
      <c r="S123" s="2595"/>
      <c r="T123" s="2595"/>
      <c r="U123" s="2595"/>
      <c r="V123" s="2596"/>
      <c r="W123" s="1536"/>
    </row>
    <row r="124" spans="1:23" ht="15" customHeight="1" outlineLevel="2" thickBot="1" x14ac:dyDescent="0.6">
      <c r="A124" s="807"/>
      <c r="B124" s="540"/>
      <c r="C124" s="255" t="s">
        <v>734</v>
      </c>
      <c r="D124" s="256" t="s">
        <v>735</v>
      </c>
      <c r="E124" s="932" t="s">
        <v>736</v>
      </c>
      <c r="F124" s="255" t="s">
        <v>737</v>
      </c>
      <c r="G124" s="255" t="s">
        <v>738</v>
      </c>
      <c r="H124" s="255" t="s">
        <v>739</v>
      </c>
      <c r="I124" s="256" t="s">
        <v>740</v>
      </c>
      <c r="J124" s="932" t="s">
        <v>1521</v>
      </c>
      <c r="K124" s="255" t="s">
        <v>1522</v>
      </c>
      <c r="L124" s="255" t="s">
        <v>1523</v>
      </c>
      <c r="M124" s="255" t="s">
        <v>1524</v>
      </c>
      <c r="N124" s="256" t="s">
        <v>1525</v>
      </c>
      <c r="O124" s="932" t="s">
        <v>1526</v>
      </c>
      <c r="P124" s="255" t="s">
        <v>1527</v>
      </c>
      <c r="Q124" s="255" t="s">
        <v>1528</v>
      </c>
      <c r="R124" s="255" t="s">
        <v>1529</v>
      </c>
      <c r="S124" s="256" t="s">
        <v>1530</v>
      </c>
      <c r="T124" s="932" t="s">
        <v>1531</v>
      </c>
      <c r="U124" s="255" t="s">
        <v>1532</v>
      </c>
      <c r="V124" s="256" t="s">
        <v>1533</v>
      </c>
      <c r="W124" s="1536"/>
    </row>
    <row r="125" spans="1:23" outlineLevel="2" x14ac:dyDescent="0.55000000000000004">
      <c r="A125" s="807"/>
      <c r="B125" s="1557">
        <v>0</v>
      </c>
      <c r="C125" s="1538">
        <v>0</v>
      </c>
      <c r="D125" s="1539">
        <v>0</v>
      </c>
      <c r="E125" s="1561">
        <v>0</v>
      </c>
      <c r="F125" s="1542">
        <v>0</v>
      </c>
      <c r="G125" s="1542">
        <v>0</v>
      </c>
      <c r="H125" s="1542">
        <v>0</v>
      </c>
      <c r="I125" s="1539">
        <v>0</v>
      </c>
      <c r="J125" s="1561">
        <v>0</v>
      </c>
      <c r="K125" s="1542">
        <v>0</v>
      </c>
      <c r="L125" s="1542">
        <v>0</v>
      </c>
      <c r="M125" s="1542">
        <v>0</v>
      </c>
      <c r="N125" s="1539">
        <v>0</v>
      </c>
      <c r="O125" s="1561">
        <v>0</v>
      </c>
      <c r="P125" s="1542">
        <v>0</v>
      </c>
      <c r="Q125" s="1542">
        <v>0</v>
      </c>
      <c r="R125" s="1542">
        <v>0</v>
      </c>
      <c r="S125" s="1539">
        <v>0</v>
      </c>
      <c r="T125" s="1561">
        <v>0</v>
      </c>
      <c r="U125" s="1542">
        <v>0</v>
      </c>
      <c r="V125" s="1542">
        <v>0</v>
      </c>
      <c r="W125" s="1536"/>
    </row>
    <row r="126" spans="1:23" outlineLevel="2" x14ac:dyDescent="0.55000000000000004">
      <c r="A126" s="807"/>
      <c r="B126" s="1558">
        <v>0</v>
      </c>
      <c r="C126" s="1538">
        <v>0</v>
      </c>
      <c r="D126" s="1539">
        <v>0</v>
      </c>
      <c r="E126" s="1561">
        <v>0</v>
      </c>
      <c r="F126" s="1542">
        <v>0</v>
      </c>
      <c r="G126" s="1542">
        <v>0</v>
      </c>
      <c r="H126" s="1542">
        <v>0</v>
      </c>
      <c r="I126" s="1539">
        <v>0</v>
      </c>
      <c r="J126" s="1561">
        <v>0</v>
      </c>
      <c r="K126" s="1542">
        <v>0</v>
      </c>
      <c r="L126" s="1542">
        <v>0</v>
      </c>
      <c r="M126" s="1542">
        <v>0</v>
      </c>
      <c r="N126" s="1539">
        <v>0</v>
      </c>
      <c r="O126" s="1561">
        <v>0</v>
      </c>
      <c r="P126" s="1542">
        <v>0</v>
      </c>
      <c r="Q126" s="1542">
        <v>0</v>
      </c>
      <c r="R126" s="1542">
        <v>0</v>
      </c>
      <c r="S126" s="1539">
        <v>0</v>
      </c>
      <c r="T126" s="1561">
        <v>0</v>
      </c>
      <c r="U126" s="1542">
        <v>0</v>
      </c>
      <c r="V126" s="1542">
        <v>0</v>
      </c>
      <c r="W126" s="1536"/>
    </row>
    <row r="127" spans="1:23" outlineLevel="2" x14ac:dyDescent="0.55000000000000004">
      <c r="A127" s="807"/>
      <c r="B127" s="1558">
        <v>0</v>
      </c>
      <c r="C127" s="1538">
        <v>0</v>
      </c>
      <c r="D127" s="1539">
        <v>0</v>
      </c>
      <c r="E127" s="1561">
        <v>0</v>
      </c>
      <c r="F127" s="1542">
        <v>0</v>
      </c>
      <c r="G127" s="1542">
        <v>0</v>
      </c>
      <c r="H127" s="1542">
        <v>0</v>
      </c>
      <c r="I127" s="1539">
        <v>0</v>
      </c>
      <c r="J127" s="1561">
        <v>0</v>
      </c>
      <c r="K127" s="1542">
        <v>0</v>
      </c>
      <c r="L127" s="1542">
        <v>0</v>
      </c>
      <c r="M127" s="1542">
        <v>0</v>
      </c>
      <c r="N127" s="1539">
        <v>0</v>
      </c>
      <c r="O127" s="1561">
        <v>0</v>
      </c>
      <c r="P127" s="1542">
        <v>0</v>
      </c>
      <c r="Q127" s="1542">
        <v>0</v>
      </c>
      <c r="R127" s="1542">
        <v>0</v>
      </c>
      <c r="S127" s="1539">
        <v>0</v>
      </c>
      <c r="T127" s="1561">
        <v>0</v>
      </c>
      <c r="U127" s="1542">
        <v>0</v>
      </c>
      <c r="V127" s="1542">
        <v>0</v>
      </c>
      <c r="W127" s="1536"/>
    </row>
    <row r="128" spans="1:23" outlineLevel="2" x14ac:dyDescent="0.55000000000000004">
      <c r="A128" s="807"/>
      <c r="B128" s="1558">
        <v>0</v>
      </c>
      <c r="C128" s="1538">
        <v>0</v>
      </c>
      <c r="D128" s="1539">
        <v>0</v>
      </c>
      <c r="E128" s="1561">
        <v>0</v>
      </c>
      <c r="F128" s="1542">
        <v>0</v>
      </c>
      <c r="G128" s="1542">
        <v>0</v>
      </c>
      <c r="H128" s="1542">
        <v>0</v>
      </c>
      <c r="I128" s="1539">
        <v>0</v>
      </c>
      <c r="J128" s="1561">
        <v>0</v>
      </c>
      <c r="K128" s="1542">
        <v>0</v>
      </c>
      <c r="L128" s="1542">
        <v>0</v>
      </c>
      <c r="M128" s="1542">
        <v>0</v>
      </c>
      <c r="N128" s="1539">
        <v>0</v>
      </c>
      <c r="O128" s="1561">
        <v>0</v>
      </c>
      <c r="P128" s="1542">
        <v>0</v>
      </c>
      <c r="Q128" s="1542">
        <v>0</v>
      </c>
      <c r="R128" s="1542">
        <v>0</v>
      </c>
      <c r="S128" s="1539">
        <v>0</v>
      </c>
      <c r="T128" s="1561">
        <v>0</v>
      </c>
      <c r="U128" s="1542">
        <v>0</v>
      </c>
      <c r="V128" s="1542">
        <v>0</v>
      </c>
      <c r="W128" s="1536"/>
    </row>
    <row r="129" spans="1:23" outlineLevel="2" x14ac:dyDescent="0.55000000000000004">
      <c r="A129" s="807"/>
      <c r="B129" s="1558">
        <v>0</v>
      </c>
      <c r="C129" s="1538">
        <v>0</v>
      </c>
      <c r="D129" s="1539">
        <v>0</v>
      </c>
      <c r="E129" s="1561">
        <v>0</v>
      </c>
      <c r="F129" s="1542">
        <v>0</v>
      </c>
      <c r="G129" s="1542">
        <v>0</v>
      </c>
      <c r="H129" s="1542">
        <v>0</v>
      </c>
      <c r="I129" s="1539">
        <v>0</v>
      </c>
      <c r="J129" s="1561">
        <v>0</v>
      </c>
      <c r="K129" s="1542">
        <v>0</v>
      </c>
      <c r="L129" s="1542">
        <v>0</v>
      </c>
      <c r="M129" s="1542">
        <v>0</v>
      </c>
      <c r="N129" s="1539">
        <v>0</v>
      </c>
      <c r="O129" s="1561">
        <v>0</v>
      </c>
      <c r="P129" s="1542">
        <v>0</v>
      </c>
      <c r="Q129" s="1542">
        <v>0</v>
      </c>
      <c r="R129" s="1542">
        <v>0</v>
      </c>
      <c r="S129" s="1539">
        <v>0</v>
      </c>
      <c r="T129" s="1561">
        <v>0</v>
      </c>
      <c r="U129" s="1542">
        <v>0</v>
      </c>
      <c r="V129" s="1542">
        <v>0</v>
      </c>
      <c r="W129" s="1536"/>
    </row>
    <row r="130" spans="1:23" outlineLevel="2" x14ac:dyDescent="0.55000000000000004">
      <c r="A130" s="807"/>
      <c r="B130" s="1559">
        <v>0</v>
      </c>
      <c r="C130" s="1544">
        <v>0</v>
      </c>
      <c r="D130" s="1545">
        <v>0</v>
      </c>
      <c r="E130" s="1546">
        <v>0</v>
      </c>
      <c r="F130" s="1547">
        <v>0</v>
      </c>
      <c r="G130" s="1547">
        <v>0</v>
      </c>
      <c r="H130" s="1547">
        <v>0</v>
      </c>
      <c r="I130" s="1545">
        <v>0</v>
      </c>
      <c r="J130" s="1546">
        <v>0</v>
      </c>
      <c r="K130" s="1547">
        <v>0</v>
      </c>
      <c r="L130" s="1547">
        <v>0</v>
      </c>
      <c r="M130" s="1547">
        <v>0</v>
      </c>
      <c r="N130" s="1545">
        <v>0</v>
      </c>
      <c r="O130" s="1546">
        <v>0</v>
      </c>
      <c r="P130" s="1547">
        <v>0</v>
      </c>
      <c r="Q130" s="1547">
        <v>0</v>
      </c>
      <c r="R130" s="1547">
        <v>0</v>
      </c>
      <c r="S130" s="1545">
        <v>0</v>
      </c>
      <c r="T130" s="1546">
        <v>0</v>
      </c>
      <c r="U130" s="1547">
        <v>0</v>
      </c>
      <c r="V130" s="1547">
        <v>0</v>
      </c>
      <c r="W130" s="1536"/>
    </row>
    <row r="131" spans="1:23" outlineLevel="2" x14ac:dyDescent="0.55000000000000004">
      <c r="A131" s="807"/>
      <c r="B131" s="1559">
        <v>0</v>
      </c>
      <c r="C131" s="1544">
        <v>0</v>
      </c>
      <c r="D131" s="1545">
        <v>0</v>
      </c>
      <c r="E131" s="1546">
        <v>0</v>
      </c>
      <c r="F131" s="1547">
        <v>0</v>
      </c>
      <c r="G131" s="1547">
        <v>0</v>
      </c>
      <c r="H131" s="1547">
        <v>0</v>
      </c>
      <c r="I131" s="1545">
        <v>0</v>
      </c>
      <c r="J131" s="1546">
        <v>0</v>
      </c>
      <c r="K131" s="1547">
        <v>0</v>
      </c>
      <c r="L131" s="1547">
        <v>0</v>
      </c>
      <c r="M131" s="1547">
        <v>0</v>
      </c>
      <c r="N131" s="1545">
        <v>0</v>
      </c>
      <c r="O131" s="1546">
        <v>0</v>
      </c>
      <c r="P131" s="1547">
        <v>0</v>
      </c>
      <c r="Q131" s="1547">
        <v>0</v>
      </c>
      <c r="R131" s="1547">
        <v>0</v>
      </c>
      <c r="S131" s="1545">
        <v>0</v>
      </c>
      <c r="T131" s="1546">
        <v>0</v>
      </c>
      <c r="U131" s="1547">
        <v>0</v>
      </c>
      <c r="V131" s="1547">
        <v>0</v>
      </c>
      <c r="W131" s="1536"/>
    </row>
    <row r="132" spans="1:23" outlineLevel="2" x14ac:dyDescent="0.55000000000000004">
      <c r="A132" s="807"/>
      <c r="B132" s="1559">
        <v>0</v>
      </c>
      <c r="C132" s="1544">
        <v>0</v>
      </c>
      <c r="D132" s="1545">
        <v>0</v>
      </c>
      <c r="E132" s="1546">
        <v>0</v>
      </c>
      <c r="F132" s="1547">
        <v>0</v>
      </c>
      <c r="G132" s="1547">
        <v>0</v>
      </c>
      <c r="H132" s="1547">
        <v>0</v>
      </c>
      <c r="I132" s="1545">
        <v>0</v>
      </c>
      <c r="J132" s="1546">
        <v>0</v>
      </c>
      <c r="K132" s="1547">
        <v>0</v>
      </c>
      <c r="L132" s="1547">
        <v>0</v>
      </c>
      <c r="M132" s="1547">
        <v>0</v>
      </c>
      <c r="N132" s="1545">
        <v>0</v>
      </c>
      <c r="O132" s="1546">
        <v>0</v>
      </c>
      <c r="P132" s="1547">
        <v>0</v>
      </c>
      <c r="Q132" s="1547">
        <v>0</v>
      </c>
      <c r="R132" s="1547">
        <v>0</v>
      </c>
      <c r="S132" s="1545">
        <v>0</v>
      </c>
      <c r="T132" s="1546">
        <v>0</v>
      </c>
      <c r="U132" s="1547">
        <v>0</v>
      </c>
      <c r="V132" s="1547">
        <v>0</v>
      </c>
      <c r="W132" s="1536"/>
    </row>
    <row r="133" spans="1:23" outlineLevel="2" x14ac:dyDescent="0.55000000000000004">
      <c r="A133" s="807"/>
      <c r="B133" s="1559">
        <v>0</v>
      </c>
      <c r="C133" s="1544">
        <v>0</v>
      </c>
      <c r="D133" s="1545">
        <v>0</v>
      </c>
      <c r="E133" s="1546">
        <v>0</v>
      </c>
      <c r="F133" s="1547">
        <v>0</v>
      </c>
      <c r="G133" s="1547">
        <v>0</v>
      </c>
      <c r="H133" s="1547">
        <v>0</v>
      </c>
      <c r="I133" s="1545">
        <v>0</v>
      </c>
      <c r="J133" s="1546">
        <v>0</v>
      </c>
      <c r="K133" s="1547">
        <v>0</v>
      </c>
      <c r="L133" s="1547">
        <v>0</v>
      </c>
      <c r="M133" s="1547">
        <v>0</v>
      </c>
      <c r="N133" s="1545">
        <v>0</v>
      </c>
      <c r="O133" s="1546">
        <v>0</v>
      </c>
      <c r="P133" s="1547">
        <v>0</v>
      </c>
      <c r="Q133" s="1547">
        <v>0</v>
      </c>
      <c r="R133" s="1547">
        <v>0</v>
      </c>
      <c r="S133" s="1545">
        <v>0</v>
      </c>
      <c r="T133" s="1546">
        <v>0</v>
      </c>
      <c r="U133" s="1547">
        <v>0</v>
      </c>
      <c r="V133" s="1547">
        <v>0</v>
      </c>
      <c r="W133" s="1536"/>
    </row>
    <row r="134" spans="1:23" outlineLevel="2" x14ac:dyDescent="0.55000000000000004">
      <c r="A134" s="807"/>
      <c r="B134" s="1560">
        <v>0</v>
      </c>
      <c r="C134" s="1549">
        <v>0</v>
      </c>
      <c r="D134" s="1550">
        <v>0</v>
      </c>
      <c r="E134" s="1551">
        <v>0</v>
      </c>
      <c r="F134" s="1552">
        <v>0</v>
      </c>
      <c r="G134" s="1552">
        <v>0</v>
      </c>
      <c r="H134" s="1552">
        <v>0</v>
      </c>
      <c r="I134" s="1550">
        <v>0</v>
      </c>
      <c r="J134" s="1551">
        <v>0</v>
      </c>
      <c r="K134" s="1552">
        <v>0</v>
      </c>
      <c r="L134" s="1552">
        <v>0</v>
      </c>
      <c r="M134" s="1552">
        <v>0</v>
      </c>
      <c r="N134" s="1550">
        <v>0</v>
      </c>
      <c r="O134" s="1551">
        <v>0</v>
      </c>
      <c r="P134" s="1552">
        <v>0</v>
      </c>
      <c r="Q134" s="1552">
        <v>0</v>
      </c>
      <c r="R134" s="1552">
        <v>0</v>
      </c>
      <c r="S134" s="1550">
        <v>0</v>
      </c>
      <c r="T134" s="1551">
        <v>0</v>
      </c>
      <c r="U134" s="1552">
        <v>0</v>
      </c>
      <c r="V134" s="1552">
        <v>0</v>
      </c>
      <c r="W134" s="1536"/>
    </row>
    <row r="135" spans="1:23" ht="15.9" outlineLevel="2" thickBot="1" x14ac:dyDescent="0.6">
      <c r="A135" s="807"/>
      <c r="B135" s="1553" t="s">
        <v>1517</v>
      </c>
      <c r="C135" s="1554"/>
      <c r="D135" s="1555"/>
      <c r="E135" s="1562"/>
      <c r="F135" s="1556"/>
      <c r="G135" s="1556"/>
      <c r="H135" s="1556"/>
      <c r="I135" s="1555"/>
      <c r="J135" s="1562"/>
      <c r="K135" s="1556"/>
      <c r="L135" s="1556"/>
      <c r="M135" s="1556"/>
      <c r="N135" s="1555"/>
      <c r="O135" s="1562"/>
      <c r="P135" s="1556"/>
      <c r="Q135" s="1556"/>
      <c r="R135" s="1556"/>
      <c r="S135" s="1555"/>
      <c r="T135" s="1562"/>
      <c r="U135" s="1556"/>
      <c r="V135" s="1556"/>
      <c r="W135" s="1536"/>
    </row>
    <row r="136" spans="1:23" ht="14.7" outlineLevel="1" thickBot="1" x14ac:dyDescent="0.6"/>
    <row r="137" spans="1:23" s="505" customFormat="1" ht="21" customHeight="1" outlineLevel="1" thickBot="1" x14ac:dyDescent="0.75">
      <c r="B137" s="278" t="s">
        <v>1519</v>
      </c>
      <c r="C137" s="279"/>
      <c r="D137" s="279"/>
      <c r="E137" s="279"/>
      <c r="F137" s="279"/>
      <c r="G137" s="279"/>
      <c r="H137" s="279"/>
      <c r="I137" s="279"/>
      <c r="J137" s="279"/>
      <c r="K137" s="279"/>
      <c r="L137" s="279"/>
      <c r="M137" s="279"/>
      <c r="N137" s="279"/>
      <c r="O137" s="279"/>
      <c r="P137" s="279"/>
      <c r="Q137" s="279"/>
      <c r="R137" s="279"/>
      <c r="S137" s="279"/>
      <c r="T137" s="279"/>
      <c r="U137" s="279"/>
      <c r="V137" s="279"/>
    </row>
    <row r="138" spans="1:23" ht="30" customHeight="1" outlineLevel="2" thickBot="1" x14ac:dyDescent="0.6">
      <c r="A138" s="807"/>
      <c r="B138" s="505"/>
      <c r="C138" s="2594" t="s">
        <v>1520</v>
      </c>
      <c r="D138" s="2595"/>
      <c r="E138" s="2595"/>
      <c r="F138" s="2595"/>
      <c r="G138" s="2595"/>
      <c r="H138" s="2595"/>
      <c r="I138" s="2595"/>
      <c r="J138" s="2595"/>
      <c r="K138" s="2595"/>
      <c r="L138" s="2595"/>
      <c r="M138" s="2595"/>
      <c r="N138" s="2595"/>
      <c r="O138" s="2595"/>
      <c r="P138" s="2595"/>
      <c r="Q138" s="2595"/>
      <c r="R138" s="2595"/>
      <c r="S138" s="2595"/>
      <c r="T138" s="2595"/>
      <c r="U138" s="2595"/>
      <c r="V138" s="2596"/>
      <c r="W138" s="1536"/>
    </row>
    <row r="139" spans="1:23" ht="15" customHeight="1" outlineLevel="2" thickBot="1" x14ac:dyDescent="0.6">
      <c r="A139" s="807"/>
      <c r="B139" s="540"/>
      <c r="C139" s="255" t="s">
        <v>734</v>
      </c>
      <c r="D139" s="256" t="s">
        <v>735</v>
      </c>
      <c r="E139" s="932" t="s">
        <v>736</v>
      </c>
      <c r="F139" s="255" t="s">
        <v>737</v>
      </c>
      <c r="G139" s="255" t="s">
        <v>738</v>
      </c>
      <c r="H139" s="255" t="s">
        <v>739</v>
      </c>
      <c r="I139" s="256" t="s">
        <v>740</v>
      </c>
      <c r="J139" s="932" t="s">
        <v>1521</v>
      </c>
      <c r="K139" s="255" t="s">
        <v>1522</v>
      </c>
      <c r="L139" s="255" t="s">
        <v>1523</v>
      </c>
      <c r="M139" s="255" t="s">
        <v>1524</v>
      </c>
      <c r="N139" s="256" t="s">
        <v>1525</v>
      </c>
      <c r="O139" s="932" t="s">
        <v>1526</v>
      </c>
      <c r="P139" s="255" t="s">
        <v>1527</v>
      </c>
      <c r="Q139" s="255" t="s">
        <v>1528</v>
      </c>
      <c r="R139" s="255" t="s">
        <v>1529</v>
      </c>
      <c r="S139" s="256" t="s">
        <v>1530</v>
      </c>
      <c r="T139" s="932" t="s">
        <v>1531</v>
      </c>
      <c r="U139" s="255" t="s">
        <v>1532</v>
      </c>
      <c r="V139" s="256" t="s">
        <v>1533</v>
      </c>
      <c r="W139" s="1536"/>
    </row>
    <row r="140" spans="1:23" outlineLevel="2" x14ac:dyDescent="0.55000000000000004">
      <c r="A140" s="807"/>
      <c r="B140" s="1557">
        <v>0</v>
      </c>
      <c r="C140" s="1538">
        <v>0</v>
      </c>
      <c r="D140" s="1539">
        <v>0</v>
      </c>
      <c r="E140" s="1561">
        <v>0</v>
      </c>
      <c r="F140" s="1542">
        <v>0</v>
      </c>
      <c r="G140" s="1542">
        <v>0</v>
      </c>
      <c r="H140" s="1542">
        <v>0</v>
      </c>
      <c r="I140" s="1539">
        <v>0</v>
      </c>
      <c r="J140" s="1561">
        <v>0</v>
      </c>
      <c r="K140" s="1542">
        <v>0</v>
      </c>
      <c r="L140" s="1542">
        <v>0</v>
      </c>
      <c r="M140" s="1542">
        <v>0</v>
      </c>
      <c r="N140" s="1539">
        <v>0</v>
      </c>
      <c r="O140" s="1561">
        <v>0</v>
      </c>
      <c r="P140" s="1542">
        <v>0</v>
      </c>
      <c r="Q140" s="1542">
        <v>0</v>
      </c>
      <c r="R140" s="1542">
        <v>0</v>
      </c>
      <c r="S140" s="1539">
        <v>0</v>
      </c>
      <c r="T140" s="1561">
        <v>0</v>
      </c>
      <c r="U140" s="1542">
        <v>0</v>
      </c>
      <c r="V140" s="1542">
        <v>0</v>
      </c>
      <c r="W140" s="1536"/>
    </row>
    <row r="141" spans="1:23" outlineLevel="2" x14ac:dyDescent="0.55000000000000004">
      <c r="A141" s="807"/>
      <c r="B141" s="1558">
        <v>0</v>
      </c>
      <c r="C141" s="1538">
        <v>0</v>
      </c>
      <c r="D141" s="1539">
        <v>0</v>
      </c>
      <c r="E141" s="1561">
        <v>0</v>
      </c>
      <c r="F141" s="1542">
        <v>0</v>
      </c>
      <c r="G141" s="1542">
        <v>0</v>
      </c>
      <c r="H141" s="1542">
        <v>0</v>
      </c>
      <c r="I141" s="1539">
        <v>0</v>
      </c>
      <c r="J141" s="1561">
        <v>0</v>
      </c>
      <c r="K141" s="1542">
        <v>0</v>
      </c>
      <c r="L141" s="1542">
        <v>0</v>
      </c>
      <c r="M141" s="1542">
        <v>0</v>
      </c>
      <c r="N141" s="1539">
        <v>0</v>
      </c>
      <c r="O141" s="1561">
        <v>0</v>
      </c>
      <c r="P141" s="1542">
        <v>0</v>
      </c>
      <c r="Q141" s="1542">
        <v>0</v>
      </c>
      <c r="R141" s="1542">
        <v>0</v>
      </c>
      <c r="S141" s="1539">
        <v>0</v>
      </c>
      <c r="T141" s="1561">
        <v>0</v>
      </c>
      <c r="U141" s="1542">
        <v>0</v>
      </c>
      <c r="V141" s="1542">
        <v>0</v>
      </c>
      <c r="W141" s="1536"/>
    </row>
    <row r="142" spans="1:23" outlineLevel="2" x14ac:dyDescent="0.55000000000000004">
      <c r="A142" s="807"/>
      <c r="B142" s="1558">
        <v>0</v>
      </c>
      <c r="C142" s="1538">
        <v>0</v>
      </c>
      <c r="D142" s="1539">
        <v>0</v>
      </c>
      <c r="E142" s="1561">
        <v>0</v>
      </c>
      <c r="F142" s="1542">
        <v>0</v>
      </c>
      <c r="G142" s="1542">
        <v>0</v>
      </c>
      <c r="H142" s="1542">
        <v>0</v>
      </c>
      <c r="I142" s="1539">
        <v>0</v>
      </c>
      <c r="J142" s="1561">
        <v>0</v>
      </c>
      <c r="K142" s="1542">
        <v>0</v>
      </c>
      <c r="L142" s="1542">
        <v>0</v>
      </c>
      <c r="M142" s="1542">
        <v>0</v>
      </c>
      <c r="N142" s="1539">
        <v>0</v>
      </c>
      <c r="O142" s="1561">
        <v>0</v>
      </c>
      <c r="P142" s="1542">
        <v>0</v>
      </c>
      <c r="Q142" s="1542">
        <v>0</v>
      </c>
      <c r="R142" s="1542">
        <v>0</v>
      </c>
      <c r="S142" s="1539">
        <v>0</v>
      </c>
      <c r="T142" s="1561">
        <v>0</v>
      </c>
      <c r="U142" s="1542">
        <v>0</v>
      </c>
      <c r="V142" s="1542">
        <v>0</v>
      </c>
      <c r="W142" s="1536"/>
    </row>
    <row r="143" spans="1:23" outlineLevel="2" x14ac:dyDescent="0.55000000000000004">
      <c r="A143" s="807"/>
      <c r="B143" s="1558">
        <v>0</v>
      </c>
      <c r="C143" s="1538">
        <v>0</v>
      </c>
      <c r="D143" s="1539">
        <v>0</v>
      </c>
      <c r="E143" s="1561">
        <v>0</v>
      </c>
      <c r="F143" s="1542">
        <v>0</v>
      </c>
      <c r="G143" s="1542">
        <v>0</v>
      </c>
      <c r="H143" s="1542">
        <v>0</v>
      </c>
      <c r="I143" s="1539">
        <v>0</v>
      </c>
      <c r="J143" s="1561">
        <v>0</v>
      </c>
      <c r="K143" s="1542">
        <v>0</v>
      </c>
      <c r="L143" s="1542">
        <v>0</v>
      </c>
      <c r="M143" s="1542">
        <v>0</v>
      </c>
      <c r="N143" s="1539">
        <v>0</v>
      </c>
      <c r="O143" s="1561">
        <v>0</v>
      </c>
      <c r="P143" s="1542">
        <v>0</v>
      </c>
      <c r="Q143" s="1542">
        <v>0</v>
      </c>
      <c r="R143" s="1542">
        <v>0</v>
      </c>
      <c r="S143" s="1539">
        <v>0</v>
      </c>
      <c r="T143" s="1561">
        <v>0</v>
      </c>
      <c r="U143" s="1542">
        <v>0</v>
      </c>
      <c r="V143" s="1542">
        <v>0</v>
      </c>
      <c r="W143" s="1536"/>
    </row>
    <row r="144" spans="1:23" outlineLevel="2" x14ac:dyDescent="0.55000000000000004">
      <c r="A144" s="807"/>
      <c r="B144" s="1558">
        <v>0</v>
      </c>
      <c r="C144" s="1538">
        <v>0</v>
      </c>
      <c r="D144" s="1539">
        <v>0</v>
      </c>
      <c r="E144" s="1561">
        <v>0</v>
      </c>
      <c r="F144" s="1542">
        <v>0</v>
      </c>
      <c r="G144" s="1542">
        <v>0</v>
      </c>
      <c r="H144" s="1542">
        <v>0</v>
      </c>
      <c r="I144" s="1539">
        <v>0</v>
      </c>
      <c r="J144" s="1561">
        <v>0</v>
      </c>
      <c r="K144" s="1542">
        <v>0</v>
      </c>
      <c r="L144" s="1542">
        <v>0</v>
      </c>
      <c r="M144" s="1542">
        <v>0</v>
      </c>
      <c r="N144" s="1539">
        <v>0</v>
      </c>
      <c r="O144" s="1561">
        <v>0</v>
      </c>
      <c r="P144" s="1542">
        <v>0</v>
      </c>
      <c r="Q144" s="1542">
        <v>0</v>
      </c>
      <c r="R144" s="1542">
        <v>0</v>
      </c>
      <c r="S144" s="1539">
        <v>0</v>
      </c>
      <c r="T144" s="1561">
        <v>0</v>
      </c>
      <c r="U144" s="1542">
        <v>0</v>
      </c>
      <c r="V144" s="1542">
        <v>0</v>
      </c>
      <c r="W144" s="1536"/>
    </row>
    <row r="145" spans="1:23" outlineLevel="2" x14ac:dyDescent="0.55000000000000004">
      <c r="A145" s="807"/>
      <c r="B145" s="1559">
        <v>0</v>
      </c>
      <c r="C145" s="1544">
        <v>0</v>
      </c>
      <c r="D145" s="1545">
        <v>0</v>
      </c>
      <c r="E145" s="1546">
        <v>0</v>
      </c>
      <c r="F145" s="1547">
        <v>0</v>
      </c>
      <c r="G145" s="1547">
        <v>0</v>
      </c>
      <c r="H145" s="1547">
        <v>0</v>
      </c>
      <c r="I145" s="1545">
        <v>0</v>
      </c>
      <c r="J145" s="1546">
        <v>0</v>
      </c>
      <c r="K145" s="1547">
        <v>0</v>
      </c>
      <c r="L145" s="1547">
        <v>0</v>
      </c>
      <c r="M145" s="1547">
        <v>0</v>
      </c>
      <c r="N145" s="1545">
        <v>0</v>
      </c>
      <c r="O145" s="1546">
        <v>0</v>
      </c>
      <c r="P145" s="1547">
        <v>0</v>
      </c>
      <c r="Q145" s="1547">
        <v>0</v>
      </c>
      <c r="R145" s="1547">
        <v>0</v>
      </c>
      <c r="S145" s="1545">
        <v>0</v>
      </c>
      <c r="T145" s="1546">
        <v>0</v>
      </c>
      <c r="U145" s="1547">
        <v>0</v>
      </c>
      <c r="V145" s="1547">
        <v>0</v>
      </c>
      <c r="W145" s="1536"/>
    </row>
    <row r="146" spans="1:23" outlineLevel="2" x14ac:dyDescent="0.55000000000000004">
      <c r="A146" s="807"/>
      <c r="B146" s="1559">
        <v>0</v>
      </c>
      <c r="C146" s="1544">
        <v>0</v>
      </c>
      <c r="D146" s="1545">
        <v>0</v>
      </c>
      <c r="E146" s="1546">
        <v>0</v>
      </c>
      <c r="F146" s="1547">
        <v>0</v>
      </c>
      <c r="G146" s="1547">
        <v>0</v>
      </c>
      <c r="H146" s="1547">
        <v>0</v>
      </c>
      <c r="I146" s="1545">
        <v>0</v>
      </c>
      <c r="J146" s="1546">
        <v>0</v>
      </c>
      <c r="K146" s="1547">
        <v>0</v>
      </c>
      <c r="L146" s="1547">
        <v>0</v>
      </c>
      <c r="M146" s="1547">
        <v>0</v>
      </c>
      <c r="N146" s="1545">
        <v>0</v>
      </c>
      <c r="O146" s="1546">
        <v>0</v>
      </c>
      <c r="P146" s="1547">
        <v>0</v>
      </c>
      <c r="Q146" s="1547">
        <v>0</v>
      </c>
      <c r="R146" s="1547">
        <v>0</v>
      </c>
      <c r="S146" s="1545">
        <v>0</v>
      </c>
      <c r="T146" s="1546">
        <v>0</v>
      </c>
      <c r="U146" s="1547">
        <v>0</v>
      </c>
      <c r="V146" s="1547">
        <v>0</v>
      </c>
      <c r="W146" s="1536"/>
    </row>
    <row r="147" spans="1:23" outlineLevel="2" x14ac:dyDescent="0.55000000000000004">
      <c r="A147" s="807"/>
      <c r="B147" s="1559">
        <v>0</v>
      </c>
      <c r="C147" s="1544">
        <v>0</v>
      </c>
      <c r="D147" s="1545">
        <v>0</v>
      </c>
      <c r="E147" s="1546">
        <v>0</v>
      </c>
      <c r="F147" s="1547">
        <v>0</v>
      </c>
      <c r="G147" s="1547">
        <v>0</v>
      </c>
      <c r="H147" s="1547">
        <v>0</v>
      </c>
      <c r="I147" s="1545">
        <v>0</v>
      </c>
      <c r="J147" s="1546">
        <v>0</v>
      </c>
      <c r="K147" s="1547">
        <v>0</v>
      </c>
      <c r="L147" s="1547">
        <v>0</v>
      </c>
      <c r="M147" s="1547">
        <v>0</v>
      </c>
      <c r="N147" s="1545">
        <v>0</v>
      </c>
      <c r="O147" s="1546">
        <v>0</v>
      </c>
      <c r="P147" s="1547">
        <v>0</v>
      </c>
      <c r="Q147" s="1547">
        <v>0</v>
      </c>
      <c r="R147" s="1547">
        <v>0</v>
      </c>
      <c r="S147" s="1545">
        <v>0</v>
      </c>
      <c r="T147" s="1546">
        <v>0</v>
      </c>
      <c r="U147" s="1547">
        <v>0</v>
      </c>
      <c r="V147" s="1547">
        <v>0</v>
      </c>
      <c r="W147" s="1536"/>
    </row>
    <row r="148" spans="1:23" outlineLevel="2" x14ac:dyDescent="0.55000000000000004">
      <c r="A148" s="807"/>
      <c r="B148" s="1559">
        <v>0</v>
      </c>
      <c r="C148" s="1544">
        <v>0</v>
      </c>
      <c r="D148" s="1545">
        <v>0</v>
      </c>
      <c r="E148" s="1546">
        <v>0</v>
      </c>
      <c r="F148" s="1547">
        <v>0</v>
      </c>
      <c r="G148" s="1547">
        <v>0</v>
      </c>
      <c r="H148" s="1547">
        <v>0</v>
      </c>
      <c r="I148" s="1545">
        <v>0</v>
      </c>
      <c r="J148" s="1546">
        <v>0</v>
      </c>
      <c r="K148" s="1547">
        <v>0</v>
      </c>
      <c r="L148" s="1547">
        <v>0</v>
      </c>
      <c r="M148" s="1547">
        <v>0</v>
      </c>
      <c r="N148" s="1545">
        <v>0</v>
      </c>
      <c r="O148" s="1546">
        <v>0</v>
      </c>
      <c r="P148" s="1547">
        <v>0</v>
      </c>
      <c r="Q148" s="1547">
        <v>0</v>
      </c>
      <c r="R148" s="1547">
        <v>0</v>
      </c>
      <c r="S148" s="1545">
        <v>0</v>
      </c>
      <c r="T148" s="1546">
        <v>0</v>
      </c>
      <c r="U148" s="1547">
        <v>0</v>
      </c>
      <c r="V148" s="1547">
        <v>0</v>
      </c>
      <c r="W148" s="1536"/>
    </row>
    <row r="149" spans="1:23" outlineLevel="2" x14ac:dyDescent="0.55000000000000004">
      <c r="A149" s="807"/>
      <c r="B149" s="1560">
        <v>0</v>
      </c>
      <c r="C149" s="1549">
        <v>0</v>
      </c>
      <c r="D149" s="1550">
        <v>0</v>
      </c>
      <c r="E149" s="1551">
        <v>0</v>
      </c>
      <c r="F149" s="1552">
        <v>0</v>
      </c>
      <c r="G149" s="1552">
        <v>0</v>
      </c>
      <c r="H149" s="1552">
        <v>0</v>
      </c>
      <c r="I149" s="1550">
        <v>0</v>
      </c>
      <c r="J149" s="1551">
        <v>0</v>
      </c>
      <c r="K149" s="1552">
        <v>0</v>
      </c>
      <c r="L149" s="1552">
        <v>0</v>
      </c>
      <c r="M149" s="1552">
        <v>0</v>
      </c>
      <c r="N149" s="1550">
        <v>0</v>
      </c>
      <c r="O149" s="1551">
        <v>0</v>
      </c>
      <c r="P149" s="1552">
        <v>0</v>
      </c>
      <c r="Q149" s="1552">
        <v>0</v>
      </c>
      <c r="R149" s="1552">
        <v>0</v>
      </c>
      <c r="S149" s="1550">
        <v>0</v>
      </c>
      <c r="T149" s="1551">
        <v>0</v>
      </c>
      <c r="U149" s="1552">
        <v>0</v>
      </c>
      <c r="V149" s="1552">
        <v>0</v>
      </c>
      <c r="W149" s="1536"/>
    </row>
    <row r="150" spans="1:23" ht="15.9" outlineLevel="2" thickBot="1" x14ac:dyDescent="0.6">
      <c r="A150" s="807"/>
      <c r="B150" s="1553" t="s">
        <v>1517</v>
      </c>
      <c r="C150" s="1554"/>
      <c r="D150" s="1555"/>
      <c r="E150" s="1562"/>
      <c r="F150" s="1556"/>
      <c r="G150" s="1556"/>
      <c r="H150" s="1556"/>
      <c r="I150" s="1555"/>
      <c r="J150" s="1562"/>
      <c r="K150" s="1556"/>
      <c r="L150" s="1556"/>
      <c r="M150" s="1556"/>
      <c r="N150" s="1555"/>
      <c r="O150" s="1562"/>
      <c r="P150" s="1556"/>
      <c r="Q150" s="1556"/>
      <c r="R150" s="1556"/>
      <c r="S150" s="1555"/>
      <c r="T150" s="1562"/>
      <c r="U150" s="1556"/>
      <c r="V150" s="1556"/>
      <c r="W150" s="1536"/>
    </row>
    <row r="151" spans="1:23" outlineLevel="1" x14ac:dyDescent="0.55000000000000004"/>
  </sheetData>
  <mergeCells count="15">
    <mergeCell ref="B9:B10"/>
    <mergeCell ref="C9:V9"/>
    <mergeCell ref="B20:B21"/>
    <mergeCell ref="C20:V20"/>
    <mergeCell ref="B31:B32"/>
    <mergeCell ref="C31:V31"/>
    <mergeCell ref="C108:V108"/>
    <mergeCell ref="C123:V123"/>
    <mergeCell ref="C138:V138"/>
    <mergeCell ref="B45:B46"/>
    <mergeCell ref="C45:V45"/>
    <mergeCell ref="B65:B66"/>
    <mergeCell ref="C65:V65"/>
    <mergeCell ref="B85:B86"/>
    <mergeCell ref="C85:V85"/>
  </mergeCells>
  <conditionalFormatting sqref="L12:M17 P12:R17">
    <cfRule type="expression" dxfId="131" priority="89">
      <formula>(dms_FRCPlength_Num)&lt;4</formula>
    </cfRule>
  </conditionalFormatting>
  <conditionalFormatting sqref="I11:I17">
    <cfRule type="expression" dxfId="130" priority="88">
      <formula>(dms_FRCPlength_Num)&lt;5</formula>
    </cfRule>
  </conditionalFormatting>
  <conditionalFormatting sqref="U140:U150">
    <cfRule type="expression" dxfId="129" priority="97">
      <formula>(dms_FRCPlength_Num)&lt;4</formula>
    </cfRule>
  </conditionalFormatting>
  <conditionalFormatting sqref="V140:V150">
    <cfRule type="expression" dxfId="128" priority="96">
      <formula>(dms_FRCPlength_Num)&lt;5</formula>
    </cfRule>
  </conditionalFormatting>
  <conditionalFormatting sqref="H22:H28">
    <cfRule type="expression" dxfId="127" priority="80">
      <formula>(dms_FRCPlength_Num)&lt;3</formula>
    </cfRule>
  </conditionalFormatting>
  <conditionalFormatting sqref="L22:M28 P22:R28">
    <cfRule type="expression" dxfId="126" priority="79">
      <formula>(dms_FRCPlength_Num)&lt;4</formula>
    </cfRule>
  </conditionalFormatting>
  <conditionalFormatting sqref="I22:I28">
    <cfRule type="expression" dxfId="125" priority="78">
      <formula>(dms_FRCPlength_Num)&lt;5</formula>
    </cfRule>
  </conditionalFormatting>
  <conditionalFormatting sqref="F87:F102">
    <cfRule type="expression" dxfId="124" priority="114">
      <formula>(dms_FRCPlength_Num)&lt;4</formula>
    </cfRule>
  </conditionalFormatting>
  <conditionalFormatting sqref="G87:G102">
    <cfRule type="expression" dxfId="123" priority="113">
      <formula>(dms_FRCPlength_Num)&lt;5</formula>
    </cfRule>
  </conditionalFormatting>
  <conditionalFormatting sqref="H87:H102 L87:L102 P87:P102 R87:R102 V87:V102">
    <cfRule type="expression" dxfId="122" priority="112">
      <formula>(dms_FRCPlength_Num)&lt;3</formula>
    </cfRule>
  </conditionalFormatting>
  <conditionalFormatting sqref="K87:K102">
    <cfRule type="expression" dxfId="121" priority="111">
      <formula>(dms_FRCPlength_Num)&lt;4</formula>
    </cfRule>
  </conditionalFormatting>
  <conditionalFormatting sqref="L87:L102">
    <cfRule type="expression" dxfId="120" priority="110">
      <formula>(dms_FRCPlength_Num)&lt;5</formula>
    </cfRule>
  </conditionalFormatting>
  <conditionalFormatting sqref="P87:P102">
    <cfRule type="expression" dxfId="119" priority="109">
      <formula>(dms_FRCPlength_Num)&lt;4</formula>
    </cfRule>
  </conditionalFormatting>
  <conditionalFormatting sqref="Q87:Q102">
    <cfRule type="expression" dxfId="118" priority="108">
      <formula>(dms_FRCPlength_Num)&lt;5</formula>
    </cfRule>
  </conditionalFormatting>
  <conditionalFormatting sqref="U87:U102">
    <cfRule type="expression" dxfId="117" priority="107">
      <formula>(dms_FRCPlength_Num)&lt;4</formula>
    </cfRule>
  </conditionalFormatting>
  <conditionalFormatting sqref="V87:V102">
    <cfRule type="expression" dxfId="116" priority="106">
      <formula>(dms_FRCPlength_Num)&lt;5</formula>
    </cfRule>
  </conditionalFormatting>
  <conditionalFormatting sqref="E140:E150">
    <cfRule type="expression" dxfId="115" priority="105">
      <formula>(dms_FRCPlength_Num)&lt;3</formula>
    </cfRule>
  </conditionalFormatting>
  <conditionalFormatting sqref="F140:F150">
    <cfRule type="expression" dxfId="114" priority="104">
      <formula>(dms_FRCPlength_Num)&lt;4</formula>
    </cfRule>
  </conditionalFormatting>
  <conditionalFormatting sqref="G140:G150">
    <cfRule type="expression" dxfId="113" priority="103">
      <formula>(dms_FRCPlength_Num)&lt;5</formula>
    </cfRule>
  </conditionalFormatting>
  <conditionalFormatting sqref="H140:H150 L140:L150 P140:P150 R140:R150 V140:V150">
    <cfRule type="expression" dxfId="112" priority="102">
      <formula>(dms_FRCPlength_Num)&lt;3</formula>
    </cfRule>
  </conditionalFormatting>
  <conditionalFormatting sqref="K140:K150">
    <cfRule type="expression" dxfId="111" priority="101">
      <formula>(dms_FRCPlength_Num)&lt;4</formula>
    </cfRule>
  </conditionalFormatting>
  <conditionalFormatting sqref="L140:L150">
    <cfRule type="expression" dxfId="110" priority="100">
      <formula>(dms_FRCPlength_Num)&lt;5</formula>
    </cfRule>
  </conditionalFormatting>
  <conditionalFormatting sqref="P140:P150">
    <cfRule type="expression" dxfId="109" priority="99">
      <formula>(dms_FRCPlength_Num)&lt;4</formula>
    </cfRule>
  </conditionalFormatting>
  <conditionalFormatting sqref="Q140:Q150">
    <cfRule type="expression" dxfId="108" priority="98">
      <formula>(dms_FRCPlength_Num)&lt;5</formula>
    </cfRule>
  </conditionalFormatting>
  <conditionalFormatting sqref="D22:D28">
    <cfRule type="expression" dxfId="107" priority="81">
      <formula>(dms_FRCPlength_Num)&lt;5</formula>
    </cfRule>
  </conditionalFormatting>
  <conditionalFormatting sqref="N22:N28">
    <cfRule type="expression" dxfId="106" priority="77">
      <formula>(dms_FRCPlength_Num)&lt;5</formula>
    </cfRule>
  </conditionalFormatting>
  <conditionalFormatting sqref="F33:F39">
    <cfRule type="expression" dxfId="105" priority="75">
      <formula>(dms_FRCPlength_Num)&lt;4</formula>
    </cfRule>
  </conditionalFormatting>
  <conditionalFormatting sqref="N12:N17">
    <cfRule type="expression" dxfId="104" priority="87">
      <formula>(dms_FRCPlength_Num)&lt;5</formula>
    </cfRule>
  </conditionalFormatting>
  <conditionalFormatting sqref="O140:O150">
    <cfRule type="expression" dxfId="103" priority="60">
      <formula>(dms_FRCPlength_Num)&lt;3</formula>
    </cfRule>
  </conditionalFormatting>
  <conditionalFormatting sqref="F22:F28">
    <cfRule type="expression" dxfId="102" priority="85">
      <formula>(dms_FRCPlength_Num)&lt;4</formula>
    </cfRule>
  </conditionalFormatting>
  <conditionalFormatting sqref="D33:D39">
    <cfRule type="expression" dxfId="101" priority="71">
      <formula>(dms_FRCPlength_Num)&lt;5</formula>
    </cfRule>
  </conditionalFormatting>
  <conditionalFormatting sqref="H33:H39">
    <cfRule type="expression" dxfId="100" priority="70">
      <formula>(dms_FRCPlength_Num)&lt;3</formula>
    </cfRule>
  </conditionalFormatting>
  <conditionalFormatting sqref="L33:M39 P33:R39">
    <cfRule type="expression" dxfId="99" priority="69">
      <formula>(dms_FRCPlength_Num)&lt;4</formula>
    </cfRule>
  </conditionalFormatting>
  <conditionalFormatting sqref="F11:F17">
    <cfRule type="expression" dxfId="98" priority="95">
      <formula>(dms_FRCPlength_Num)&lt;4</formula>
    </cfRule>
  </conditionalFormatting>
  <conditionalFormatting sqref="G125:G135">
    <cfRule type="expression" dxfId="97" priority="30">
      <formula>(dms_FRCPlength_Num)&lt;5</formula>
    </cfRule>
  </conditionalFormatting>
  <conditionalFormatting sqref="J140:J150">
    <cfRule type="expression" dxfId="96" priority="61">
      <formula>(dms_FRCPlength_Num)&lt;3</formula>
    </cfRule>
  </conditionalFormatting>
  <conditionalFormatting sqref="K12:K17">
    <cfRule type="expression" dxfId="95" priority="94">
      <formula>(dms_FRCPlength_Num)&lt;4</formula>
    </cfRule>
  </conditionalFormatting>
  <conditionalFormatting sqref="P125:P135">
    <cfRule type="expression" dxfId="94" priority="26">
      <formula>(dms_FRCPlength_Num)&lt;4</formula>
    </cfRule>
  </conditionalFormatting>
  <conditionalFormatting sqref="I87:I102">
    <cfRule type="expression" dxfId="93" priority="64">
      <formula>(dms_FRCPlength_Num)&lt;5</formula>
    </cfRule>
  </conditionalFormatting>
  <conditionalFormatting sqref="U11:U17">
    <cfRule type="expression" dxfId="92" priority="93">
      <formula>(dms_FRCPlength_Num)&lt;4</formula>
    </cfRule>
  </conditionalFormatting>
  <conditionalFormatting sqref="V11:V17">
    <cfRule type="expression" dxfId="91" priority="92">
      <formula>(dms_FRCPlength_Num)&lt;5</formula>
    </cfRule>
  </conditionalFormatting>
  <conditionalFormatting sqref="D11:D17">
    <cfRule type="expression" dxfId="90" priority="91">
      <formula>(dms_FRCPlength_Num)&lt;5</formula>
    </cfRule>
  </conditionalFormatting>
  <conditionalFormatting sqref="H11:H17">
    <cfRule type="expression" dxfId="89" priority="90">
      <formula>(dms_FRCPlength_Num)&lt;3</formula>
    </cfRule>
  </conditionalFormatting>
  <conditionalFormatting sqref="J125:J135">
    <cfRule type="expression" dxfId="88" priority="22">
      <formula>(dms_FRCPlength_Num)&lt;3</formula>
    </cfRule>
  </conditionalFormatting>
  <conditionalFormatting sqref="N67:N82">
    <cfRule type="expression" dxfId="87" priority="47">
      <formula>(dms_FRCPlength_Num)&lt;5</formula>
    </cfRule>
  </conditionalFormatting>
  <conditionalFormatting sqref="T140:T150">
    <cfRule type="expression" dxfId="86" priority="59">
      <formula>(dms_FRCPlength_Num)&lt;3</formula>
    </cfRule>
  </conditionalFormatting>
  <conditionalFormatting sqref="I67:I82">
    <cfRule type="expression" dxfId="85" priority="48">
      <formula>(dms_FRCPlength_Num)&lt;5</formula>
    </cfRule>
  </conditionalFormatting>
  <conditionalFormatting sqref="S12:S17">
    <cfRule type="expression" dxfId="84" priority="86">
      <formula>(dms_FRCPlength_Num)&lt;5</formula>
    </cfRule>
  </conditionalFormatting>
  <conditionalFormatting sqref="K22:K28">
    <cfRule type="expression" dxfId="83" priority="84">
      <formula>(dms_FRCPlength_Num)&lt;4</formula>
    </cfRule>
  </conditionalFormatting>
  <conditionalFormatting sqref="U22:U28">
    <cfRule type="expression" dxfId="82" priority="83">
      <formula>(dms_FRCPlength_Num)&lt;4</formula>
    </cfRule>
  </conditionalFormatting>
  <conditionalFormatting sqref="V22:V28">
    <cfRule type="expression" dxfId="81" priority="82">
      <formula>(dms_FRCPlength_Num)&lt;5</formula>
    </cfRule>
  </conditionalFormatting>
  <conditionalFormatting sqref="I33:I39">
    <cfRule type="expression" dxfId="80" priority="68">
      <formula>(dms_FRCPlength_Num)&lt;5</formula>
    </cfRule>
  </conditionalFormatting>
  <conditionalFormatting sqref="S22:S28">
    <cfRule type="expression" dxfId="79" priority="76">
      <formula>(dms_FRCPlength_Num)&lt;5</formula>
    </cfRule>
  </conditionalFormatting>
  <conditionalFormatting sqref="K33:K39">
    <cfRule type="expression" dxfId="78" priority="74">
      <formula>(dms_FRCPlength_Num)&lt;4</formula>
    </cfRule>
  </conditionalFormatting>
  <conditionalFormatting sqref="U33:U39">
    <cfRule type="expression" dxfId="77" priority="73">
      <formula>(dms_FRCPlength_Num)&lt;4</formula>
    </cfRule>
  </conditionalFormatting>
  <conditionalFormatting sqref="V33:V39">
    <cfRule type="expression" dxfId="76" priority="72">
      <formula>(dms_FRCPlength_Num)&lt;5</formula>
    </cfRule>
  </conditionalFormatting>
  <conditionalFormatting sqref="N33:N39">
    <cfRule type="expression" dxfId="75" priority="67">
      <formula>(dms_FRCPlength_Num)&lt;5</formula>
    </cfRule>
  </conditionalFormatting>
  <conditionalFormatting sqref="S33:S39">
    <cfRule type="expression" dxfId="74" priority="66">
      <formula>(dms_FRCPlength_Num)&lt;5</formula>
    </cfRule>
  </conditionalFormatting>
  <conditionalFormatting sqref="D87:D102">
    <cfRule type="expression" dxfId="73" priority="65">
      <formula>(dms_FRCPlength_Num)&lt;5</formula>
    </cfRule>
  </conditionalFormatting>
  <conditionalFormatting sqref="Q125:Q135">
    <cfRule type="expression" dxfId="72" priority="25">
      <formula>(dms_FRCPlength_Num)&lt;5</formula>
    </cfRule>
  </conditionalFormatting>
  <conditionalFormatting sqref="N87:N102">
    <cfRule type="expression" dxfId="71" priority="63">
      <formula>(dms_FRCPlength_Num)&lt;5</formula>
    </cfRule>
  </conditionalFormatting>
  <conditionalFormatting sqref="S87:S102">
    <cfRule type="expression" dxfId="70" priority="62">
      <formula>(dms_FRCPlength_Num)&lt;5</formula>
    </cfRule>
  </conditionalFormatting>
  <conditionalFormatting sqref="T125:T135">
    <cfRule type="expression" dxfId="69" priority="20">
      <formula>(dms_FRCPlength_Num)&lt;3</formula>
    </cfRule>
  </conditionalFormatting>
  <conditionalFormatting sqref="F67:F82">
    <cfRule type="expression" dxfId="68" priority="58">
      <formula>(dms_FRCPlength_Num)&lt;4</formula>
    </cfRule>
  </conditionalFormatting>
  <conditionalFormatting sqref="G67:G82">
    <cfRule type="expression" dxfId="67" priority="57">
      <formula>(dms_FRCPlength_Num)&lt;5</formula>
    </cfRule>
  </conditionalFormatting>
  <conditionalFormatting sqref="H67:H82 L67:L82 P67:P82 R67:R82 V67:V82">
    <cfRule type="expression" dxfId="66" priority="56">
      <formula>(dms_FRCPlength_Num)&lt;3</formula>
    </cfRule>
  </conditionalFormatting>
  <conditionalFormatting sqref="K67:K82">
    <cfRule type="expression" dxfId="65" priority="55">
      <formula>(dms_FRCPlength_Num)&lt;4</formula>
    </cfRule>
  </conditionalFormatting>
  <conditionalFormatting sqref="L67:L82">
    <cfRule type="expression" dxfId="64" priority="54">
      <formula>(dms_FRCPlength_Num)&lt;5</formula>
    </cfRule>
  </conditionalFormatting>
  <conditionalFormatting sqref="P67:P82">
    <cfRule type="expression" dxfId="63" priority="53">
      <formula>(dms_FRCPlength_Num)&lt;4</formula>
    </cfRule>
  </conditionalFormatting>
  <conditionalFormatting sqref="Q67:Q82">
    <cfRule type="expression" dxfId="62" priority="52">
      <formula>(dms_FRCPlength_Num)&lt;5</formula>
    </cfRule>
  </conditionalFormatting>
  <conditionalFormatting sqref="U67:U82">
    <cfRule type="expression" dxfId="61" priority="51">
      <formula>(dms_FRCPlength_Num)&lt;4</formula>
    </cfRule>
  </conditionalFormatting>
  <conditionalFormatting sqref="V67:V82">
    <cfRule type="expression" dxfId="60" priority="50">
      <formula>(dms_FRCPlength_Num)&lt;5</formula>
    </cfRule>
  </conditionalFormatting>
  <conditionalFormatting sqref="I47:I62">
    <cfRule type="expression" dxfId="59" priority="35">
      <formula>(dms_FRCPlength_Num)&lt;5</formula>
    </cfRule>
  </conditionalFormatting>
  <conditionalFormatting sqref="D67:D82">
    <cfRule type="expression" dxfId="58" priority="49">
      <formula>(dms_FRCPlength_Num)&lt;5</formula>
    </cfRule>
  </conditionalFormatting>
  <conditionalFormatting sqref="N47:N62">
    <cfRule type="expression" dxfId="57" priority="34">
      <formula>(dms_FRCPlength_Num)&lt;5</formula>
    </cfRule>
  </conditionalFormatting>
  <conditionalFormatting sqref="S67:S82">
    <cfRule type="expression" dxfId="56" priority="46">
      <formula>(dms_FRCPlength_Num)&lt;5</formula>
    </cfRule>
  </conditionalFormatting>
  <conditionalFormatting sqref="F47:F62">
    <cfRule type="expression" dxfId="55" priority="45">
      <formula>(dms_FRCPlength_Num)&lt;4</formula>
    </cfRule>
  </conditionalFormatting>
  <conditionalFormatting sqref="G47:G62">
    <cfRule type="expression" dxfId="54" priority="44">
      <formula>(dms_FRCPlength_Num)&lt;5</formula>
    </cfRule>
  </conditionalFormatting>
  <conditionalFormatting sqref="H47:H62 L47:L62 P47:P62 R47:R62 V47:V62">
    <cfRule type="expression" dxfId="53" priority="43">
      <formula>(dms_FRCPlength_Num)&lt;3</formula>
    </cfRule>
  </conditionalFormatting>
  <conditionalFormatting sqref="K47:K62">
    <cfRule type="expression" dxfId="52" priority="42">
      <formula>(dms_FRCPlength_Num)&lt;4</formula>
    </cfRule>
  </conditionalFormatting>
  <conditionalFormatting sqref="L47:L62">
    <cfRule type="expression" dxfId="51" priority="41">
      <formula>(dms_FRCPlength_Num)&lt;5</formula>
    </cfRule>
  </conditionalFormatting>
  <conditionalFormatting sqref="P47:P62">
    <cfRule type="expression" dxfId="50" priority="40">
      <formula>(dms_FRCPlength_Num)&lt;4</formula>
    </cfRule>
  </conditionalFormatting>
  <conditionalFormatting sqref="Q47:Q62">
    <cfRule type="expression" dxfId="49" priority="39">
      <formula>(dms_FRCPlength_Num)&lt;5</formula>
    </cfRule>
  </conditionalFormatting>
  <conditionalFormatting sqref="U47:U62">
    <cfRule type="expression" dxfId="48" priority="38">
      <formula>(dms_FRCPlength_Num)&lt;4</formula>
    </cfRule>
  </conditionalFormatting>
  <conditionalFormatting sqref="V47:V62">
    <cfRule type="expression" dxfId="47" priority="37">
      <formula>(dms_FRCPlength_Num)&lt;5</formula>
    </cfRule>
  </conditionalFormatting>
  <conditionalFormatting sqref="D47:D62">
    <cfRule type="expression" dxfId="46" priority="36">
      <formula>(dms_FRCPlength_Num)&lt;5</formula>
    </cfRule>
  </conditionalFormatting>
  <conditionalFormatting sqref="S47:S62">
    <cfRule type="expression" dxfId="45" priority="33">
      <formula>(dms_FRCPlength_Num)&lt;5</formula>
    </cfRule>
  </conditionalFormatting>
  <conditionalFormatting sqref="U125:U135">
    <cfRule type="expression" dxfId="44" priority="24">
      <formula>(dms_FRCPlength_Num)&lt;4</formula>
    </cfRule>
  </conditionalFormatting>
  <conditionalFormatting sqref="V125:V135">
    <cfRule type="expression" dxfId="43" priority="23">
      <formula>(dms_FRCPlength_Num)&lt;5</formula>
    </cfRule>
  </conditionalFormatting>
  <conditionalFormatting sqref="E125:E135">
    <cfRule type="expression" dxfId="42" priority="32">
      <formula>(dms_FRCPlength_Num)&lt;3</formula>
    </cfRule>
  </conditionalFormatting>
  <conditionalFormatting sqref="F125:F135">
    <cfRule type="expression" dxfId="41" priority="31">
      <formula>(dms_FRCPlength_Num)&lt;4</formula>
    </cfRule>
  </conditionalFormatting>
  <conditionalFormatting sqref="G110:G120">
    <cfRule type="expression" dxfId="40" priority="17">
      <formula>(dms_FRCPlength_Num)&lt;5</formula>
    </cfRule>
  </conditionalFormatting>
  <conditionalFormatting sqref="H125:H135 L125:L135 P125:P135 R125:R135 V125:V135">
    <cfRule type="expression" dxfId="39" priority="29">
      <formula>(dms_FRCPlength_Num)&lt;3</formula>
    </cfRule>
  </conditionalFormatting>
  <conditionalFormatting sqref="K125:K135">
    <cfRule type="expression" dxfId="38" priority="28">
      <formula>(dms_FRCPlength_Num)&lt;4</formula>
    </cfRule>
  </conditionalFormatting>
  <conditionalFormatting sqref="L125:L135">
    <cfRule type="expression" dxfId="37" priority="27">
      <formula>(dms_FRCPlength_Num)&lt;5</formula>
    </cfRule>
  </conditionalFormatting>
  <conditionalFormatting sqref="P110:P120">
    <cfRule type="expression" dxfId="36" priority="13">
      <formula>(dms_FRCPlength_Num)&lt;4</formula>
    </cfRule>
  </conditionalFormatting>
  <conditionalFormatting sqref="Q110:Q120">
    <cfRule type="expression" dxfId="35" priority="12">
      <formula>(dms_FRCPlength_Num)&lt;5</formula>
    </cfRule>
  </conditionalFormatting>
  <conditionalFormatting sqref="O125:O135">
    <cfRule type="expression" dxfId="34" priority="21">
      <formula>(dms_FRCPlength_Num)&lt;3</formula>
    </cfRule>
  </conditionalFormatting>
  <conditionalFormatting sqref="J110:J120">
    <cfRule type="expression" dxfId="33" priority="9">
      <formula>(dms_FRCPlength_Num)&lt;3</formula>
    </cfRule>
  </conditionalFormatting>
  <conditionalFormatting sqref="T110:T120">
    <cfRule type="expression" dxfId="32" priority="7">
      <formula>(dms_FRCPlength_Num)&lt;3</formula>
    </cfRule>
  </conditionalFormatting>
  <conditionalFormatting sqref="U110:U120">
    <cfRule type="expression" dxfId="31" priority="11">
      <formula>(dms_FRCPlength_Num)&lt;4</formula>
    </cfRule>
  </conditionalFormatting>
  <conditionalFormatting sqref="V110:V120">
    <cfRule type="expression" dxfId="30" priority="10">
      <formula>(dms_FRCPlength_Num)&lt;5</formula>
    </cfRule>
  </conditionalFormatting>
  <conditionalFormatting sqref="E110:E120">
    <cfRule type="expression" dxfId="29" priority="19">
      <formula>(dms_FRCPlength_Num)&lt;3</formula>
    </cfRule>
  </conditionalFormatting>
  <conditionalFormatting sqref="F110:F120">
    <cfRule type="expression" dxfId="28" priority="18">
      <formula>(dms_FRCPlength_Num)&lt;4</formula>
    </cfRule>
  </conditionalFormatting>
  <conditionalFormatting sqref="H110:H120 L110:L120 P110:P120 R110:R120 V110:V120">
    <cfRule type="expression" dxfId="27" priority="16">
      <formula>(dms_FRCPlength_Num)&lt;3</formula>
    </cfRule>
  </conditionalFormatting>
  <conditionalFormatting sqref="K110:K120">
    <cfRule type="expression" dxfId="26" priority="15">
      <formula>(dms_FRCPlength_Num)&lt;4</formula>
    </cfRule>
  </conditionalFormatting>
  <conditionalFormatting sqref="L110:L120">
    <cfRule type="expression" dxfId="25" priority="14">
      <formula>(dms_FRCPlength_Num)&lt;5</formula>
    </cfRule>
  </conditionalFormatting>
  <conditionalFormatting sqref="O110:O120">
    <cfRule type="expression" dxfId="24" priority="8">
      <formula>(dms_FRCPlength_Num)&lt;3</formula>
    </cfRule>
  </conditionalFormatting>
  <conditionalFormatting sqref="N11">
    <cfRule type="expression" dxfId="23" priority="4">
      <formula>(dms_FRCPlength_Num)&lt;5</formula>
    </cfRule>
  </conditionalFormatting>
  <conditionalFormatting sqref="K11">
    <cfRule type="expression" dxfId="22" priority="6">
      <formula>(dms_FRCPlength_Num)&lt;4</formula>
    </cfRule>
  </conditionalFormatting>
  <conditionalFormatting sqref="M11">
    <cfRule type="expression" dxfId="21" priority="5">
      <formula>(dms_FRCPlength_Num)&lt;3</formula>
    </cfRule>
  </conditionalFormatting>
  <conditionalFormatting sqref="S11">
    <cfRule type="expression" dxfId="20" priority="1">
      <formula>(dms_FRCPlength_Num)&lt;5</formula>
    </cfRule>
  </conditionalFormatting>
  <conditionalFormatting sqref="P11">
    <cfRule type="expression" dxfId="19" priority="3">
      <formula>(dms_FRCPlength_Num)&lt;4</formula>
    </cfRule>
  </conditionalFormatting>
  <conditionalFormatting sqref="R11">
    <cfRule type="expression" dxfId="18" priority="2">
      <formula>(dms_FRCPlength_Num)&lt;3</formula>
    </cfRule>
  </conditionalFormatting>
  <dataValidations count="1">
    <dataValidation allowBlank="1" showInputMessage="1" showErrorMessage="1" sqref="H33:V39 C33:G42 H87:V102 C87:G105 H140:V150 C140:G638 C110:G121 C22:V28 H67:V82 C67:G83 H47:V62 C47:G63 H125:V135 C125:G136 H110:V120 C11:V17" xr:uid="{00000000-0002-0000-2C00-000000000000}"/>
  </dataValidation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1"/>
  </sheetPr>
  <dimension ref="A1"/>
  <sheetViews>
    <sheetView workbookViewId="0"/>
  </sheetViews>
  <sheetFormatPr defaultRowHeight="10.199999999999999" x14ac:dyDescent="0.3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4" tint="0.59999389629810485"/>
  </sheetPr>
  <dimension ref="A1:AC47"/>
  <sheetViews>
    <sheetView showGridLines="0" zoomScaleNormal="100" workbookViewId="0">
      <pane xSplit="1" ySplit="10" topLeftCell="B11" activePane="bottomRight" state="frozen"/>
      <selection activeCell="B11" sqref="B11"/>
      <selection pane="topRight" activeCell="B11" sqref="B11"/>
      <selection pane="bottomLeft" activeCell="B11" sqref="B11"/>
      <selection pane="bottomRight" activeCell="B11" sqref="B11"/>
    </sheetView>
  </sheetViews>
  <sheetFormatPr defaultColWidth="9.33203125" defaultRowHeight="10.199999999999999" outlineLevelRow="1" x14ac:dyDescent="0.35"/>
  <cols>
    <col min="1" max="1" width="3.33203125" style="7" customWidth="1"/>
    <col min="2" max="3" width="2.796875" style="7" customWidth="1"/>
    <col min="4" max="4" width="37.796875" style="7" customWidth="1"/>
    <col min="5" max="5" width="17.33203125" style="7" customWidth="1"/>
    <col min="6" max="6" width="9.1328125" style="7" customWidth="1"/>
    <col min="7" max="7" width="12" style="7" customWidth="1"/>
    <col min="8" max="8" width="10" style="7" customWidth="1"/>
    <col min="9" max="19" width="15.6640625" style="7" customWidth="1"/>
    <col min="20" max="20" width="4.33203125" style="7" customWidth="1"/>
    <col min="21" max="22" width="15.6640625" style="7" customWidth="1"/>
    <col min="23" max="24" width="10.796875" style="7" customWidth="1"/>
    <col min="25" max="16384" width="9.33203125" style="7"/>
  </cols>
  <sheetData>
    <row r="1" spans="1:22" ht="18.899999999999999" x14ac:dyDescent="0.35">
      <c r="A1" s="70">
        <f>IF(SUM($A11:$A47)&gt;0,1,0)</f>
        <v>0</v>
      </c>
      <c r="B1" s="5" t="str">
        <f>"Forecast Inputs - "&amp;Lookup!$D$82</f>
        <v>Forecast Inputs - Standard control services</v>
      </c>
    </row>
    <row r="2" spans="1:22" x14ac:dyDescent="0.35">
      <c r="B2" s="18" t="str">
        <f>Title_Msg</f>
        <v>No Errors Found</v>
      </c>
    </row>
    <row r="3" spans="1:22" x14ac:dyDescent="0.35">
      <c r="B3" s="55" t="str">
        <f>TOC!B1</f>
        <v>Table of Contents</v>
      </c>
      <c r="C3" s="49"/>
      <c r="D3" s="49"/>
      <c r="E3" s="49"/>
    </row>
    <row r="4" spans="1:22" ht="12.3" x14ac:dyDescent="0.35">
      <c r="B4" s="46" t="str">
        <f>Model_Name</f>
        <v>Rest RIN Population Model - Power and Water Corporation (PWC)</v>
      </c>
    </row>
    <row r="5" spans="1:22" ht="12.3" hidden="1" outlineLevel="1" x14ac:dyDescent="0.35">
      <c r="B5" s="15" t="str">
        <f>Lookup!B15</f>
        <v>Period Start Date</v>
      </c>
      <c r="J5" s="61">
        <f>Lookup!J15</f>
        <v>41821</v>
      </c>
      <c r="K5" s="61">
        <f>Lookup!K15</f>
        <v>42186</v>
      </c>
      <c r="L5" s="61">
        <f>Lookup!L15</f>
        <v>42552</v>
      </c>
      <c r="M5" s="61">
        <f>Lookup!M15</f>
        <v>42917</v>
      </c>
      <c r="N5" s="61">
        <f>Lookup!N15</f>
        <v>43282</v>
      </c>
      <c r="O5" s="61">
        <f>Lookup!O15</f>
        <v>43647</v>
      </c>
      <c r="P5" s="61">
        <f>Lookup!P15</f>
        <v>44013</v>
      </c>
      <c r="Q5" s="61">
        <f>Lookup!Q15</f>
        <v>44378</v>
      </c>
      <c r="R5" s="61">
        <f>Lookup!R15</f>
        <v>44743</v>
      </c>
      <c r="S5" s="61">
        <f>Lookup!S15</f>
        <v>45108</v>
      </c>
    </row>
    <row r="6" spans="1:22" ht="12.3" hidden="1" outlineLevel="1" x14ac:dyDescent="0.35">
      <c r="B6" s="15" t="str">
        <f>Lookup!B16</f>
        <v>Period End Date</v>
      </c>
      <c r="J6" s="61">
        <f>Lookup!J16</f>
        <v>42185</v>
      </c>
      <c r="K6" s="61">
        <f>Lookup!K16</f>
        <v>42551</v>
      </c>
      <c r="L6" s="61">
        <f>Lookup!L16</f>
        <v>42916</v>
      </c>
      <c r="M6" s="61">
        <f>Lookup!M16</f>
        <v>43281</v>
      </c>
      <c r="N6" s="61">
        <f>Lookup!N16</f>
        <v>43646</v>
      </c>
      <c r="O6" s="61">
        <f>Lookup!O16</f>
        <v>44012</v>
      </c>
      <c r="P6" s="61">
        <f>Lookup!P16</f>
        <v>44377</v>
      </c>
      <c r="Q6" s="61">
        <f>Lookup!Q16</f>
        <v>44742</v>
      </c>
      <c r="R6" s="61">
        <f>Lookup!R16</f>
        <v>45107</v>
      </c>
      <c r="S6" s="61">
        <f>Lookup!S16</f>
        <v>45473</v>
      </c>
    </row>
    <row r="7" spans="1:22" ht="12.3" hidden="1" outlineLevel="1" x14ac:dyDescent="0.35">
      <c r="B7" s="15" t="str">
        <f>Lookup!B17</f>
        <v>Period Counter</v>
      </c>
      <c r="J7" s="62">
        <f>Lookup!J17</f>
        <v>1</v>
      </c>
      <c r="K7" s="62">
        <f>Lookup!K17</f>
        <v>2</v>
      </c>
      <c r="L7" s="62">
        <f>Lookup!L17</f>
        <v>3</v>
      </c>
      <c r="M7" s="62">
        <f>Lookup!M17</f>
        <v>4</v>
      </c>
      <c r="N7" s="62">
        <f>Lookup!N17</f>
        <v>5</v>
      </c>
      <c r="O7" s="62">
        <f>Lookup!O17</f>
        <v>6</v>
      </c>
      <c r="P7" s="62">
        <f>Lookup!P17</f>
        <v>7</v>
      </c>
      <c r="Q7" s="62">
        <f>Lookup!Q17</f>
        <v>8</v>
      </c>
      <c r="R7" s="62">
        <f>Lookup!R17</f>
        <v>9</v>
      </c>
      <c r="S7" s="62">
        <f>Lookup!S17</f>
        <v>10</v>
      </c>
    </row>
    <row r="8" spans="1:22" ht="12.3" hidden="1" outlineLevel="1" x14ac:dyDescent="0.35">
      <c r="B8" s="15" t="str">
        <f>Lookup!B18</f>
        <v>Year</v>
      </c>
      <c r="J8" s="63">
        <f>Lookup!J18</f>
        <v>2015</v>
      </c>
      <c r="K8" s="63">
        <f>Lookup!K18</f>
        <v>2016</v>
      </c>
      <c r="L8" s="63">
        <f>Lookup!L18</f>
        <v>2017</v>
      </c>
      <c r="M8" s="63">
        <f>Lookup!M18</f>
        <v>2018</v>
      </c>
      <c r="N8" s="63">
        <f>Lookup!N18</f>
        <v>2019</v>
      </c>
      <c r="O8" s="63">
        <f>Lookup!O18</f>
        <v>2020</v>
      </c>
      <c r="P8" s="63">
        <f>Lookup!P18</f>
        <v>2021</v>
      </c>
      <c r="Q8" s="63">
        <f>Lookup!Q18</f>
        <v>2022</v>
      </c>
      <c r="R8" s="63">
        <f>Lookup!R18</f>
        <v>2023</v>
      </c>
      <c r="S8" s="63">
        <f>Lookup!S18</f>
        <v>2024</v>
      </c>
    </row>
    <row r="9" spans="1:22" ht="12.3" hidden="1" outlineLevel="1" x14ac:dyDescent="0.35">
      <c r="B9" s="15" t="str">
        <f>Lookup!B19</f>
        <v>Period Type</v>
      </c>
      <c r="J9" s="63" t="str">
        <f>Lookup!J19</f>
        <v>Actual</v>
      </c>
      <c r="K9" s="63" t="str">
        <f>Lookup!K19</f>
        <v>Actual</v>
      </c>
      <c r="L9" s="63" t="str">
        <f>Lookup!L19</f>
        <v>Base Year</v>
      </c>
      <c r="M9" s="63" t="str">
        <f>Lookup!M19</f>
        <v>Forecast</v>
      </c>
      <c r="N9" s="63" t="str">
        <f>Lookup!N19</f>
        <v>Forecast</v>
      </c>
      <c r="O9" s="63" t="str">
        <f>Lookup!O19</f>
        <v>Forecast</v>
      </c>
      <c r="P9" s="63" t="str">
        <f>Lookup!P19</f>
        <v>Forecast</v>
      </c>
      <c r="Q9" s="63" t="str">
        <f>Lookup!Q19</f>
        <v>Forecast</v>
      </c>
      <c r="R9" s="63" t="str">
        <f>Lookup!R19</f>
        <v>Forecast</v>
      </c>
      <c r="S9" s="63" t="str">
        <f>Lookup!S19</f>
        <v>Forecast</v>
      </c>
    </row>
    <row r="10" spans="1:22" ht="24.6" collapsed="1" x14ac:dyDescent="0.35">
      <c r="B10" s="10" t="str">
        <f>Lookup!B20</f>
        <v>Regulatory Year</v>
      </c>
      <c r="E10" s="59" t="str">
        <f>Lookup!E20</f>
        <v>Source</v>
      </c>
      <c r="F10" s="59" t="str">
        <f>Lookup!F20</f>
        <v>Unit</v>
      </c>
      <c r="G10" s="59" t="str">
        <f>Lookup!G20</f>
        <v>Basis</v>
      </c>
      <c r="H10" s="59" t="str">
        <f>Lookup!H20</f>
        <v>Timing</v>
      </c>
      <c r="I10" s="59"/>
      <c r="J10" s="59"/>
      <c r="K10" s="59"/>
      <c r="L10" s="59"/>
      <c r="M10" s="59" t="str">
        <f>Lookup!M20</f>
        <v>RY18</v>
      </c>
      <c r="N10" s="59" t="str">
        <f>Lookup!N20</f>
        <v>RY19</v>
      </c>
      <c r="O10" s="59" t="str">
        <f>Lookup!O20</f>
        <v>RY20</v>
      </c>
      <c r="P10" s="59" t="str">
        <f>Lookup!P20</f>
        <v>RY21</v>
      </c>
      <c r="Q10" s="59" t="str">
        <f>Lookup!Q20</f>
        <v>RY22</v>
      </c>
      <c r="R10" s="59" t="str">
        <f>Lookup!R20</f>
        <v>RY23</v>
      </c>
      <c r="S10" s="59" t="str">
        <f>Lookup!S20</f>
        <v>RY24</v>
      </c>
      <c r="U10" s="71" t="str">
        <f>Lookup!U20</f>
        <v>RY17 %</v>
      </c>
      <c r="V10" s="71" t="str">
        <f>Lookup!V20</f>
        <v>RY15-RY17 Avg</v>
      </c>
    </row>
    <row r="12" spans="1:22" s="4" customFormat="1" ht="15" x14ac:dyDescent="0.35">
      <c r="B12" s="4" t="s">
        <v>289</v>
      </c>
    </row>
    <row r="14" spans="1:22" ht="24.6" x14ac:dyDescent="0.35">
      <c r="D14" s="73" t="s">
        <v>132</v>
      </c>
      <c r="E14" s="64" t="str">
        <f>Lookup!E$20</f>
        <v>Source</v>
      </c>
      <c r="F14" s="64" t="str">
        <f>Lookup!F$20</f>
        <v>Unit</v>
      </c>
      <c r="G14" s="64" t="str">
        <f>Lookup!G$20</f>
        <v>Basis</v>
      </c>
      <c r="H14" s="64" t="str">
        <f>Lookup!H$20</f>
        <v>Timing</v>
      </c>
      <c r="I14" s="6"/>
      <c r="M14" s="64" t="str">
        <f t="shared" ref="M14:V14" si="0">M$10</f>
        <v>RY18</v>
      </c>
      <c r="N14" s="64" t="str">
        <f t="shared" si="0"/>
        <v>RY19</v>
      </c>
      <c r="O14" s="64" t="str">
        <f t="shared" si="0"/>
        <v>RY20</v>
      </c>
      <c r="P14" s="64" t="str">
        <f t="shared" si="0"/>
        <v>RY21</v>
      </c>
      <c r="Q14" s="64" t="str">
        <f t="shared" si="0"/>
        <v>RY22</v>
      </c>
      <c r="R14" s="64" t="str">
        <f t="shared" si="0"/>
        <v>RY23</v>
      </c>
      <c r="S14" s="64" t="str">
        <f t="shared" si="0"/>
        <v>RY24</v>
      </c>
      <c r="U14" s="72" t="str">
        <f t="shared" si="0"/>
        <v>RY17 %</v>
      </c>
      <c r="V14" s="72" t="str">
        <f t="shared" si="0"/>
        <v>RY15-RY17 Avg</v>
      </c>
    </row>
    <row r="15" spans="1:22" x14ac:dyDescent="0.35">
      <c r="I15" s="6"/>
    </row>
    <row r="16" spans="1:22" ht="12.3" x14ac:dyDescent="0.35">
      <c r="D16" s="15" t="s">
        <v>290</v>
      </c>
      <c r="E16" s="75" t="s">
        <v>291</v>
      </c>
      <c r="F16" s="75" t="str">
        <f t="shared" ref="F16:F19" si="1">Dollars</f>
        <v>Dollars</v>
      </c>
      <c r="G16" s="75" t="str">
        <f t="shared" ref="G16:G19" si="2">Real2019</f>
        <v>Real $2019</v>
      </c>
      <c r="H16" s="75" t="str">
        <f t="shared" ref="H16:H19" si="3">Mid_year</f>
        <v>Mid year</v>
      </c>
      <c r="I16" s="6"/>
      <c r="M16" s="192">
        <f>'[5]Calc|Opex forecast'!M69*10^6</f>
        <v>75793555.074662954</v>
      </c>
      <c r="N16" s="192">
        <f>'[5]Calc|Opex forecast'!N69*10^6</f>
        <v>75793555.074662954</v>
      </c>
      <c r="O16" s="192">
        <f>'[5]Calc|Opex forecast'!O69*10^6</f>
        <v>65537897.582615219</v>
      </c>
      <c r="P16" s="192">
        <f>'[5]Calc|Opex forecast'!P69*10^6</f>
        <v>66414842.676565714</v>
      </c>
      <c r="Q16" s="192">
        <f>'[5]Calc|Opex forecast'!Q69*10^6</f>
        <v>67409482.299668461</v>
      </c>
      <c r="R16" s="192">
        <f>'[5]Calc|Opex forecast'!R69*10^6</f>
        <v>68216214.213513076</v>
      </c>
      <c r="S16" s="192">
        <f>'[5]Calc|Opex forecast'!S69*10^6</f>
        <v>68946487.95737645</v>
      </c>
      <c r="U16" s="51"/>
      <c r="V16" s="181">
        <f>SUM(O16:S16)</f>
        <v>336524924.72973895</v>
      </c>
    </row>
    <row r="17" spans="3:29" ht="12.3" x14ac:dyDescent="0.35">
      <c r="D17" s="15" t="s">
        <v>242</v>
      </c>
      <c r="E17" s="75" t="s">
        <v>292</v>
      </c>
      <c r="F17" s="75" t="str">
        <f t="shared" si="1"/>
        <v>Dollars</v>
      </c>
      <c r="G17" s="75" t="str">
        <f t="shared" si="2"/>
        <v>Real $2019</v>
      </c>
      <c r="H17" s="75" t="str">
        <f t="shared" si="3"/>
        <v>Mid year</v>
      </c>
      <c r="I17" s="6"/>
      <c r="M17" s="192">
        <v>0</v>
      </c>
      <c r="N17" s="192">
        <v>0</v>
      </c>
      <c r="O17" s="192">
        <v>0</v>
      </c>
      <c r="P17" s="192">
        <v>0</v>
      </c>
      <c r="Q17" s="192">
        <v>0</v>
      </c>
      <c r="R17" s="192">
        <v>0</v>
      </c>
      <c r="S17" s="192">
        <v>0</v>
      </c>
      <c r="U17" s="51"/>
      <c r="V17" s="181">
        <f>SUM(O17:S17)</f>
        <v>0</v>
      </c>
    </row>
    <row r="18" spans="3:29" ht="12.3" x14ac:dyDescent="0.35">
      <c r="D18" s="15"/>
      <c r="E18" s="75"/>
      <c r="F18" s="75"/>
      <c r="G18" s="75"/>
      <c r="H18" s="75"/>
      <c r="I18" s="75"/>
      <c r="M18" s="75"/>
      <c r="N18" s="75"/>
      <c r="O18" s="75"/>
      <c r="P18" s="75"/>
      <c r="Q18" s="75"/>
      <c r="R18" s="75"/>
      <c r="S18" s="75"/>
      <c r="T18" s="75"/>
      <c r="U18" s="75"/>
      <c r="V18" s="75"/>
      <c r="W18" s="75"/>
      <c r="X18" s="75"/>
      <c r="Y18" s="75"/>
      <c r="Z18" s="75"/>
      <c r="AA18" s="75"/>
      <c r="AB18" s="75"/>
      <c r="AC18" s="75"/>
    </row>
    <row r="19" spans="3:29" ht="12.3" x14ac:dyDescent="0.35">
      <c r="D19" s="74" t="s">
        <v>133</v>
      </c>
      <c r="E19" s="67" t="s">
        <v>134</v>
      </c>
      <c r="F19" s="67" t="str">
        <f t="shared" si="1"/>
        <v>Dollars</v>
      </c>
      <c r="G19" s="67" t="str">
        <f t="shared" si="2"/>
        <v>Real $2019</v>
      </c>
      <c r="H19" s="67" t="str">
        <f t="shared" si="3"/>
        <v>Mid year</v>
      </c>
      <c r="I19" s="6"/>
      <c r="M19" s="175">
        <f t="shared" ref="M19:S19" si="4">SUM(M16:M17)</f>
        <v>75793555.074662954</v>
      </c>
      <c r="N19" s="175">
        <f t="shared" si="4"/>
        <v>75793555.074662954</v>
      </c>
      <c r="O19" s="175">
        <f t="shared" si="4"/>
        <v>65537897.582615219</v>
      </c>
      <c r="P19" s="175">
        <f t="shared" si="4"/>
        <v>66414842.676565714</v>
      </c>
      <c r="Q19" s="175">
        <f t="shared" si="4"/>
        <v>67409482.299668461</v>
      </c>
      <c r="R19" s="175">
        <f t="shared" si="4"/>
        <v>68216214.213513076</v>
      </c>
      <c r="S19" s="175">
        <f t="shared" si="4"/>
        <v>68946487.95737645</v>
      </c>
      <c r="V19" s="175">
        <f>SUM(V16:V17)</f>
        <v>336524924.72973895</v>
      </c>
    </row>
    <row r="21" spans="3:29" s="115" customFormat="1" ht="14.1" x14ac:dyDescent="0.35">
      <c r="C21" s="115" t="s">
        <v>189</v>
      </c>
    </row>
    <row r="22" spans="3:29" s="114" customFormat="1" ht="11.25" customHeight="1" x14ac:dyDescent="0.35"/>
    <row r="23" spans="3:29" s="112" customFormat="1" ht="24.6" x14ac:dyDescent="0.35">
      <c r="D23" s="116" t="s">
        <v>132</v>
      </c>
      <c r="E23" s="117" t="str">
        <f>Lookup!E$20</f>
        <v>Source</v>
      </c>
      <c r="F23" s="117" t="str">
        <f>Lookup!F$20</f>
        <v>Unit</v>
      </c>
      <c r="G23" s="117" t="str">
        <f>Lookup!G$20</f>
        <v>Basis</v>
      </c>
      <c r="H23" s="117" t="str">
        <f>Lookup!H$20</f>
        <v>Timing</v>
      </c>
      <c r="I23" s="117" t="s">
        <v>190</v>
      </c>
      <c r="J23" s="117" t="s">
        <v>191</v>
      </c>
      <c r="K23" s="114"/>
      <c r="L23" s="114"/>
      <c r="M23" s="64" t="str">
        <f t="shared" ref="M23:V23" si="5">M$10</f>
        <v>RY18</v>
      </c>
      <c r="N23" s="118" t="str">
        <f t="shared" si="5"/>
        <v>RY19</v>
      </c>
      <c r="O23" s="117" t="str">
        <f t="shared" si="5"/>
        <v>RY20</v>
      </c>
      <c r="P23" s="117" t="str">
        <f t="shared" si="5"/>
        <v>RY21</v>
      </c>
      <c r="Q23" s="117" t="str">
        <f t="shared" si="5"/>
        <v>RY22</v>
      </c>
      <c r="R23" s="117" t="str">
        <f t="shared" si="5"/>
        <v>RY23</v>
      </c>
      <c r="S23" s="117" t="str">
        <f t="shared" si="5"/>
        <v>RY24</v>
      </c>
      <c r="U23" s="119" t="str">
        <f t="shared" si="5"/>
        <v>RY17 %</v>
      </c>
      <c r="V23" s="119" t="str">
        <f t="shared" si="5"/>
        <v>RY15-RY17 Avg</v>
      </c>
    </row>
    <row r="24" spans="3:29" s="112" customFormat="1" x14ac:dyDescent="0.35">
      <c r="I24" s="114"/>
      <c r="K24" s="114"/>
      <c r="L24" s="114"/>
      <c r="M24" s="114"/>
      <c r="N24" s="120"/>
    </row>
    <row r="25" spans="3:29" s="112" customFormat="1" ht="12.3" x14ac:dyDescent="0.35">
      <c r="D25" s="121" t="str">
        <f>'[5]Input|Step changes'!C12</f>
        <v>National connections process</v>
      </c>
      <c r="E25" s="75" t="s">
        <v>291</v>
      </c>
      <c r="F25" s="122" t="str">
        <f t="shared" ref="F25:F33" si="6">Dollars</f>
        <v>Dollars</v>
      </c>
      <c r="G25" s="122" t="str">
        <f t="shared" ref="G25:G33" si="7">Real2019</f>
        <v>Real $2019</v>
      </c>
      <c r="H25" s="122" t="str">
        <f t="shared" ref="H25:H33" si="8">Mid_year</f>
        <v>Mid year</v>
      </c>
      <c r="I25" s="197" t="s">
        <v>164</v>
      </c>
      <c r="J25" s="197" t="s">
        <v>110</v>
      </c>
      <c r="K25" s="114"/>
      <c r="L25" s="114"/>
      <c r="M25" s="192">
        <v>0</v>
      </c>
      <c r="N25" s="194">
        <v>0</v>
      </c>
      <c r="O25" s="193">
        <f>'[5]Input|Step changes'!O12*10^6</f>
        <v>474388.98</v>
      </c>
      <c r="P25" s="192">
        <f>'[5]Input|Step changes'!P12*10^6</f>
        <v>474388.98</v>
      </c>
      <c r="Q25" s="192">
        <f>'[5]Input|Step changes'!Q12*10^6</f>
        <v>474388.98</v>
      </c>
      <c r="R25" s="192">
        <f>'[5]Input|Step changes'!R12*10^6</f>
        <v>474388.98</v>
      </c>
      <c r="S25" s="192">
        <f>'[5]Input|Step changes'!S12*10^6</f>
        <v>474388.98</v>
      </c>
      <c r="U25" s="123"/>
      <c r="V25" s="195">
        <f t="shared" ref="V25:V33" si="9">SUM(O25:S25)</f>
        <v>2371944.9</v>
      </c>
    </row>
    <row r="26" spans="3:29" s="112" customFormat="1" ht="12.3" x14ac:dyDescent="0.35">
      <c r="D26" s="121" t="str">
        <f>'[5]Input|Step changes'!C13</f>
        <v>Metering Compliance Type 7</v>
      </c>
      <c r="E26" s="75" t="s">
        <v>291</v>
      </c>
      <c r="F26" s="122" t="str">
        <f t="shared" si="6"/>
        <v>Dollars</v>
      </c>
      <c r="G26" s="122" t="str">
        <f t="shared" si="7"/>
        <v>Real $2019</v>
      </c>
      <c r="H26" s="122" t="str">
        <f t="shared" si="8"/>
        <v>Mid year</v>
      </c>
      <c r="I26" s="197" t="s">
        <v>164</v>
      </c>
      <c r="J26" s="197" t="s">
        <v>110</v>
      </c>
      <c r="K26" s="114"/>
      <c r="L26" s="114"/>
      <c r="M26" s="192">
        <v>0</v>
      </c>
      <c r="N26" s="194">
        <v>0</v>
      </c>
      <c r="O26" s="193">
        <f>'[5]Input|Step changes'!O13*10^6</f>
        <v>24088.17</v>
      </c>
      <c r="P26" s="192">
        <f>'[5]Input|Step changes'!P13*10^6</f>
        <v>24088.17</v>
      </c>
      <c r="Q26" s="192">
        <f>'[5]Input|Step changes'!Q13*10^6</f>
        <v>24088.17</v>
      </c>
      <c r="R26" s="192">
        <f>'[5]Input|Step changes'!R13*10^6</f>
        <v>24088.17</v>
      </c>
      <c r="S26" s="192">
        <f>'[5]Input|Step changes'!S13*10^6</f>
        <v>24088.17</v>
      </c>
      <c r="U26" s="123"/>
      <c r="V26" s="195">
        <f t="shared" si="9"/>
        <v>120440.84999999999</v>
      </c>
    </row>
    <row r="27" spans="3:29" s="112" customFormat="1" ht="12.3" x14ac:dyDescent="0.35">
      <c r="D27" s="121" t="str">
        <f>'[5]Input|Step changes'!C14</f>
        <v>MDMS commissioning and early processing</v>
      </c>
      <c r="E27" s="75" t="s">
        <v>291</v>
      </c>
      <c r="F27" s="122" t="str">
        <f t="shared" si="6"/>
        <v>Dollars</v>
      </c>
      <c r="G27" s="122" t="str">
        <f t="shared" si="7"/>
        <v>Real $2019</v>
      </c>
      <c r="H27" s="122" t="str">
        <f t="shared" si="8"/>
        <v>Mid year</v>
      </c>
      <c r="I27" s="197" t="s">
        <v>164</v>
      </c>
      <c r="J27" s="197" t="s">
        <v>110</v>
      </c>
      <c r="K27" s="114"/>
      <c r="L27" s="114"/>
      <c r="M27" s="192">
        <v>0</v>
      </c>
      <c r="N27" s="194">
        <v>0</v>
      </c>
      <c r="O27" s="193">
        <f>'[5]Input|Step changes'!O14*10^6</f>
        <v>152772.12</v>
      </c>
      <c r="P27" s="192">
        <f>'[5]Input|Step changes'!P14*10^6</f>
        <v>152772.12</v>
      </c>
      <c r="Q27" s="192">
        <f>'[5]Input|Step changes'!Q14*10^6</f>
        <v>152772.12</v>
      </c>
      <c r="R27" s="192">
        <f>'[5]Input|Step changes'!R14*10^6</f>
        <v>152772.12</v>
      </c>
      <c r="S27" s="192">
        <f>'[5]Input|Step changes'!S14*10^6</f>
        <v>152772.12</v>
      </c>
      <c r="U27" s="123"/>
      <c r="V27" s="195">
        <f t="shared" si="9"/>
        <v>763860.6</v>
      </c>
    </row>
    <row r="28" spans="3:29" s="112" customFormat="1" ht="12.3" x14ac:dyDescent="0.35">
      <c r="D28" s="121" t="str">
        <f>'[5]Input|Step changes'!C15</f>
        <v>Planning resources</v>
      </c>
      <c r="E28" s="75" t="s">
        <v>291</v>
      </c>
      <c r="F28" s="122" t="str">
        <f t="shared" si="6"/>
        <v>Dollars</v>
      </c>
      <c r="G28" s="122" t="str">
        <f t="shared" si="7"/>
        <v>Real $2019</v>
      </c>
      <c r="H28" s="122" t="str">
        <f t="shared" si="8"/>
        <v>Mid year</v>
      </c>
      <c r="I28" s="197" t="s">
        <v>164</v>
      </c>
      <c r="J28" s="197" t="s">
        <v>110</v>
      </c>
      <c r="K28" s="114"/>
      <c r="L28" s="114"/>
      <c r="M28" s="192">
        <v>0</v>
      </c>
      <c r="N28" s="194">
        <v>0</v>
      </c>
      <c r="O28" s="193">
        <f>'[5]Input|Step changes'!O15*10^6</f>
        <v>536140.80000000005</v>
      </c>
      <c r="P28" s="192">
        <f>'[5]Input|Step changes'!P15*10^6</f>
        <v>536140.80000000005</v>
      </c>
      <c r="Q28" s="192">
        <f>'[5]Input|Step changes'!Q15*10^6</f>
        <v>536140.80000000005</v>
      </c>
      <c r="R28" s="192">
        <f>'[5]Input|Step changes'!R15*10^6</f>
        <v>536140.80000000005</v>
      </c>
      <c r="S28" s="192">
        <f>'[5]Input|Step changes'!S15*10^6</f>
        <v>536140.80000000005</v>
      </c>
      <c r="U28" s="123"/>
      <c r="V28" s="195">
        <f t="shared" si="9"/>
        <v>2680704</v>
      </c>
    </row>
    <row r="29" spans="3:29" s="112" customFormat="1" ht="12.3" x14ac:dyDescent="0.35">
      <c r="D29" s="121" t="str">
        <f>'[5]Input|Step changes'!C16</f>
        <v>GSLs</v>
      </c>
      <c r="E29" s="75" t="s">
        <v>291</v>
      </c>
      <c r="F29" s="122" t="str">
        <f t="shared" si="6"/>
        <v>Dollars</v>
      </c>
      <c r="G29" s="122" t="str">
        <f t="shared" si="7"/>
        <v>Real $2019</v>
      </c>
      <c r="H29" s="122" t="str">
        <f t="shared" si="8"/>
        <v>Mid year</v>
      </c>
      <c r="I29" s="197" t="s">
        <v>195</v>
      </c>
      <c r="J29" s="197" t="s">
        <v>104</v>
      </c>
      <c r="K29" s="114"/>
      <c r="L29" s="114"/>
      <c r="M29" s="192">
        <v>0</v>
      </c>
      <c r="N29" s="194">
        <v>0</v>
      </c>
      <c r="O29" s="193">
        <f>'[5]Input|Step changes'!O16*10^6</f>
        <v>267845.98848717083</v>
      </c>
      <c r="P29" s="192">
        <f>'[5]Input|Step changes'!P16*10^6</f>
        <v>267252.44915754162</v>
      </c>
      <c r="Q29" s="192">
        <f>'[5]Input|Step changes'!Q16*10^6</f>
        <v>266041.31817860494</v>
      </c>
      <c r="R29" s="192">
        <f>'[5]Input|Step changes'!R16*10^6</f>
        <v>265359.02625127014</v>
      </c>
      <c r="S29" s="192">
        <f>'[5]Input|Step changes'!S16*10^6</f>
        <v>264852.45919086109</v>
      </c>
      <c r="U29" s="123"/>
      <c r="V29" s="195">
        <f t="shared" si="9"/>
        <v>1331351.2412654485</v>
      </c>
    </row>
    <row r="30" spans="3:29" s="112" customFormat="1" ht="12.3" x14ac:dyDescent="0.35">
      <c r="D30" s="121">
        <f>'[5]Input|Step changes'!C17</f>
        <v>0</v>
      </c>
      <c r="E30" s="75" t="s">
        <v>291</v>
      </c>
      <c r="F30" s="122" t="str">
        <f t="shared" si="6"/>
        <v>Dollars</v>
      </c>
      <c r="G30" s="122" t="str">
        <f t="shared" si="7"/>
        <v>Real $2019</v>
      </c>
      <c r="H30" s="122" t="str">
        <f t="shared" si="8"/>
        <v>Mid year</v>
      </c>
      <c r="I30" s="197" t="s">
        <v>127</v>
      </c>
      <c r="J30" s="197" t="s">
        <v>116</v>
      </c>
      <c r="K30" s="114"/>
      <c r="L30" s="114"/>
      <c r="M30" s="192">
        <v>0</v>
      </c>
      <c r="N30" s="194">
        <v>0</v>
      </c>
      <c r="O30" s="193">
        <f>'[5]Input|Step changes'!O17*10^6</f>
        <v>0</v>
      </c>
      <c r="P30" s="192">
        <f>'[5]Input|Step changes'!P17*10^6</f>
        <v>0</v>
      </c>
      <c r="Q30" s="192">
        <f>'[5]Input|Step changes'!Q17*10^6</f>
        <v>0</v>
      </c>
      <c r="R30" s="192">
        <f>'[5]Input|Step changes'!R17*10^6</f>
        <v>0</v>
      </c>
      <c r="S30" s="192">
        <f>'[5]Input|Step changes'!S17*10^6</f>
        <v>0</v>
      </c>
      <c r="U30" s="123"/>
      <c r="V30" s="195">
        <f t="shared" si="9"/>
        <v>0</v>
      </c>
    </row>
    <row r="31" spans="3:29" s="112" customFormat="1" ht="12.3" x14ac:dyDescent="0.35">
      <c r="D31" s="121">
        <f>'[5]Input|Step changes'!C18</f>
        <v>0</v>
      </c>
      <c r="E31" s="75" t="s">
        <v>291</v>
      </c>
      <c r="F31" s="122" t="str">
        <f t="shared" si="6"/>
        <v>Dollars</v>
      </c>
      <c r="G31" s="122" t="str">
        <f t="shared" si="7"/>
        <v>Real $2019</v>
      </c>
      <c r="H31" s="122" t="str">
        <f t="shared" si="8"/>
        <v>Mid year</v>
      </c>
      <c r="I31" s="197" t="s">
        <v>127</v>
      </c>
      <c r="J31" s="197" t="str">
        <f>J28</f>
        <v>Corporate overheads (excl. IT)</v>
      </c>
      <c r="K31" s="114"/>
      <c r="L31" s="114"/>
      <c r="M31" s="192">
        <v>0</v>
      </c>
      <c r="N31" s="194">
        <v>0</v>
      </c>
      <c r="O31" s="193">
        <f>'[5]Input|Step changes'!O18*10^6</f>
        <v>0</v>
      </c>
      <c r="P31" s="192">
        <f>'[5]Input|Step changes'!P18*10^6</f>
        <v>0</v>
      </c>
      <c r="Q31" s="192">
        <f>'[5]Input|Step changes'!Q18*10^6</f>
        <v>0</v>
      </c>
      <c r="R31" s="192">
        <f>'[5]Input|Step changes'!R18*10^6</f>
        <v>0</v>
      </c>
      <c r="S31" s="192">
        <f>'[5]Input|Step changes'!S18*10^6</f>
        <v>0</v>
      </c>
      <c r="U31" s="123"/>
      <c r="V31" s="195">
        <f t="shared" si="9"/>
        <v>0</v>
      </c>
    </row>
    <row r="32" spans="3:29" s="112" customFormat="1" ht="12.3" x14ac:dyDescent="0.35">
      <c r="D32" s="121">
        <f>'[5]Input|Step changes'!C19</f>
        <v>0</v>
      </c>
      <c r="E32" s="75" t="s">
        <v>291</v>
      </c>
      <c r="F32" s="122" t="str">
        <f t="shared" si="6"/>
        <v>Dollars</v>
      </c>
      <c r="G32" s="122" t="str">
        <f t="shared" si="7"/>
        <v>Real $2019</v>
      </c>
      <c r="H32" s="122" t="str">
        <f t="shared" si="8"/>
        <v>Mid year</v>
      </c>
      <c r="I32" s="197" t="s">
        <v>127</v>
      </c>
      <c r="J32" s="197" t="str">
        <f>J29</f>
        <v>Routine maintenance</v>
      </c>
      <c r="K32" s="114"/>
      <c r="L32" s="114"/>
      <c r="M32" s="192">
        <v>0</v>
      </c>
      <c r="N32" s="194">
        <v>0</v>
      </c>
      <c r="O32" s="193">
        <f>'[5]Input|Step changes'!O19*10^6</f>
        <v>0</v>
      </c>
      <c r="P32" s="192">
        <f>'[5]Input|Step changes'!P19*10^6</f>
        <v>0</v>
      </c>
      <c r="Q32" s="192">
        <f>'[5]Input|Step changes'!Q19*10^6</f>
        <v>0</v>
      </c>
      <c r="R32" s="192">
        <f>'[5]Input|Step changes'!R19*10^6</f>
        <v>0</v>
      </c>
      <c r="S32" s="192">
        <f>'[5]Input|Step changes'!S19*10^6</f>
        <v>0</v>
      </c>
      <c r="U32" s="123"/>
      <c r="V32" s="195">
        <f t="shared" si="9"/>
        <v>0</v>
      </c>
    </row>
    <row r="33" spans="1:22" s="112" customFormat="1" ht="12.3" x14ac:dyDescent="0.35">
      <c r="D33" s="121">
        <f>'[5]Input|Step changes'!C20</f>
        <v>0</v>
      </c>
      <c r="E33" s="75" t="s">
        <v>291</v>
      </c>
      <c r="F33" s="122" t="str">
        <f t="shared" si="6"/>
        <v>Dollars</v>
      </c>
      <c r="G33" s="122" t="str">
        <f t="shared" si="7"/>
        <v>Real $2019</v>
      </c>
      <c r="H33" s="122" t="str">
        <f t="shared" si="8"/>
        <v>Mid year</v>
      </c>
      <c r="I33" s="197" t="s">
        <v>194</v>
      </c>
      <c r="J33" s="197" t="str">
        <f>J25</f>
        <v>Corporate overheads (excl. IT)</v>
      </c>
      <c r="K33" s="114"/>
      <c r="L33" s="114"/>
      <c r="M33" s="192">
        <v>0</v>
      </c>
      <c r="N33" s="194">
        <v>0</v>
      </c>
      <c r="O33" s="193">
        <f>'[5]Input|Step changes'!O20*10^6</f>
        <v>0</v>
      </c>
      <c r="P33" s="192">
        <f>'[5]Input|Step changes'!P20*10^6</f>
        <v>0</v>
      </c>
      <c r="Q33" s="192">
        <f>'[5]Input|Step changes'!Q20*10^6</f>
        <v>0</v>
      </c>
      <c r="R33" s="192">
        <f>'[5]Input|Step changes'!R20*10^6</f>
        <v>0</v>
      </c>
      <c r="S33" s="192">
        <f>'[5]Input|Step changes'!S20*10^6</f>
        <v>0</v>
      </c>
      <c r="U33" s="123"/>
      <c r="V33" s="195">
        <f t="shared" si="9"/>
        <v>0</v>
      </c>
    </row>
    <row r="34" spans="1:22" s="112" customFormat="1" x14ac:dyDescent="0.35">
      <c r="I34" s="114"/>
      <c r="K34" s="114"/>
      <c r="L34" s="114"/>
      <c r="M34" s="114"/>
      <c r="N34" s="120"/>
      <c r="V34" s="196"/>
    </row>
    <row r="35" spans="1:22" s="112" customFormat="1" ht="12.3" x14ac:dyDescent="0.35">
      <c r="D35" s="124" t="s">
        <v>133</v>
      </c>
      <c r="E35" s="125" t="s">
        <v>134</v>
      </c>
      <c r="F35" s="125" t="str">
        <f>F25</f>
        <v>Dollars</v>
      </c>
      <c r="G35" s="125" t="str">
        <f>G25</f>
        <v>Real $2019</v>
      </c>
      <c r="H35" s="125" t="str">
        <f>H25</f>
        <v>Mid year</v>
      </c>
      <c r="I35" s="114"/>
      <c r="K35" s="114"/>
      <c r="L35" s="114"/>
      <c r="M35" s="180">
        <f t="shared" ref="M35:S35" si="10">SUM(M25:M33)</f>
        <v>0</v>
      </c>
      <c r="N35" s="179">
        <f t="shared" si="10"/>
        <v>0</v>
      </c>
      <c r="O35" s="180">
        <f t="shared" si="10"/>
        <v>1455236.0584871708</v>
      </c>
      <c r="P35" s="180">
        <f t="shared" si="10"/>
        <v>1454642.5191575417</v>
      </c>
      <c r="Q35" s="180">
        <f t="shared" si="10"/>
        <v>1453431.3881786051</v>
      </c>
      <c r="R35" s="180">
        <f t="shared" si="10"/>
        <v>1452749.0962512703</v>
      </c>
      <c r="S35" s="180">
        <f t="shared" si="10"/>
        <v>1452242.5291908612</v>
      </c>
      <c r="V35" s="180">
        <f>SUM(V25:V33)</f>
        <v>7268301.5912654484</v>
      </c>
    </row>
    <row r="36" spans="1:22" s="114" customFormat="1" ht="11.25" customHeight="1" x14ac:dyDescent="0.35"/>
    <row r="37" spans="1:22" s="114" customFormat="1" ht="11.25" customHeight="1" x14ac:dyDescent="0.35">
      <c r="A37" s="111">
        <f>IF(SUM($O37:$V37)&gt;0,1,0)</f>
        <v>0</v>
      </c>
      <c r="D37" s="113" t="s">
        <v>139</v>
      </c>
      <c r="M37" s="111">
        <f t="shared" ref="M37:S37" si="11">IF(ISERROR(M35),1,0)</f>
        <v>0</v>
      </c>
      <c r="N37" s="111">
        <f t="shared" si="11"/>
        <v>0</v>
      </c>
      <c r="O37" s="111">
        <f t="shared" si="11"/>
        <v>0</v>
      </c>
      <c r="P37" s="111">
        <f t="shared" si="11"/>
        <v>0</v>
      </c>
      <c r="Q37" s="111">
        <f t="shared" si="11"/>
        <v>0</v>
      </c>
      <c r="R37" s="111">
        <f t="shared" si="11"/>
        <v>0</v>
      </c>
      <c r="S37" s="111">
        <f t="shared" si="11"/>
        <v>0</v>
      </c>
      <c r="V37" s="111">
        <f>IF(ISERROR(V35),1,0)</f>
        <v>0</v>
      </c>
    </row>
    <row r="38" spans="1:22" s="6" customFormat="1" ht="11.25" customHeight="1" x14ac:dyDescent="0.35"/>
    <row r="39" spans="1:22" s="4" customFormat="1" ht="15" x14ac:dyDescent="0.35">
      <c r="B39" s="4" t="s">
        <v>169</v>
      </c>
    </row>
    <row r="40" spans="1:22" s="6" customFormat="1" ht="4.5" customHeight="1" x14ac:dyDescent="0.35"/>
    <row r="41" spans="1:22" s="13" customFormat="1" ht="14.1" x14ac:dyDescent="0.35">
      <c r="C41" s="13" t="str">
        <f>Real2019</f>
        <v>Real $2019</v>
      </c>
    </row>
    <row r="42" spans="1:22" s="6" customFormat="1" ht="11.25" customHeight="1" x14ac:dyDescent="0.35"/>
    <row r="43" spans="1:22" ht="24.6" x14ac:dyDescent="0.35">
      <c r="D43" s="73" t="s">
        <v>132</v>
      </c>
      <c r="E43" s="64" t="str">
        <f>Lookup!E$20</f>
        <v>Source</v>
      </c>
      <c r="F43" s="64" t="str">
        <f>Lookup!F$20</f>
        <v>Unit</v>
      </c>
      <c r="G43" s="64" t="str">
        <f>Lookup!G$20</f>
        <v>Basis</v>
      </c>
      <c r="H43" s="64" t="str">
        <f>Lookup!H$20</f>
        <v>Timing</v>
      </c>
      <c r="I43" s="6"/>
      <c r="J43" s="6"/>
      <c r="K43" s="6"/>
      <c r="L43" s="6"/>
      <c r="M43" s="64" t="str">
        <f t="shared" ref="M43:V43" si="12">M$10</f>
        <v>RY18</v>
      </c>
      <c r="N43" s="64" t="str">
        <f t="shared" si="12"/>
        <v>RY19</v>
      </c>
      <c r="O43" s="64" t="str">
        <f t="shared" si="12"/>
        <v>RY20</v>
      </c>
      <c r="P43" s="64" t="str">
        <f t="shared" si="12"/>
        <v>RY21</v>
      </c>
      <c r="Q43" s="64" t="str">
        <f t="shared" si="12"/>
        <v>RY22</v>
      </c>
      <c r="R43" s="64" t="str">
        <f t="shared" si="12"/>
        <v>RY23</v>
      </c>
      <c r="S43" s="64" t="str">
        <f t="shared" si="12"/>
        <v>RY24</v>
      </c>
      <c r="U43" s="72" t="str">
        <f t="shared" si="12"/>
        <v>RY17 %</v>
      </c>
      <c r="V43" s="72" t="str">
        <f t="shared" si="12"/>
        <v>RY15-RY17 Avg</v>
      </c>
    </row>
    <row r="44" spans="1:22" x14ac:dyDescent="0.35">
      <c r="I44" s="6"/>
      <c r="J44" s="6"/>
      <c r="K44" s="6"/>
      <c r="L44" s="6"/>
    </row>
    <row r="45" spans="1:22" ht="12.3" x14ac:dyDescent="0.35">
      <c r="D45" s="15" t="str">
        <f>CPI_Series_Inp!D32</f>
        <v>Real 2019 to Nominal</v>
      </c>
      <c r="E45" s="75" t="str">
        <f>CPI_Series_Inp!E32</f>
        <v>Calculated</v>
      </c>
      <c r="F45" s="75" t="str">
        <f>CPI_Series_Inp!F32</f>
        <v>Factor</v>
      </c>
      <c r="G45" s="75" t="str">
        <f>CPI_Series_Inp!G32</f>
        <v>N/A</v>
      </c>
      <c r="H45" s="75" t="str">
        <f>CPI_Series_Inp!H32</f>
        <v>N/A</v>
      </c>
      <c r="I45" s="6"/>
      <c r="J45" s="6"/>
      <c r="K45" s="6"/>
      <c r="L45" s="6"/>
      <c r="M45" s="77">
        <f>CPI_Series_Inp!M32</f>
        <v>0.9683594552339112</v>
      </c>
      <c r="N45" s="77">
        <f>CPI_Series_Inp!N32</f>
        <v>0.98893635286829751</v>
      </c>
      <c r="O45" s="77">
        <f>CPI_Series_Inp!O32</f>
        <v>1.0120517509373701</v>
      </c>
      <c r="P45" s="77">
        <f>CPI_Series_Inp!P32</f>
        <v>1.0365927373670369</v>
      </c>
      <c r="Q45" s="77">
        <f>CPI_Series_Inp!Q32</f>
        <v>1.0617288119573469</v>
      </c>
      <c r="R45" s="77">
        <f>CPI_Series_Inp!R32</f>
        <v>1.0874744048502976</v>
      </c>
      <c r="S45" s="77">
        <f>CPI_Series_Inp!S32</f>
        <v>1.1138442961007426</v>
      </c>
      <c r="U45" s="51"/>
      <c r="V45" s="51"/>
    </row>
    <row r="46" spans="1:22" x14ac:dyDescent="0.35">
      <c r="J46" s="6"/>
      <c r="K46" s="6"/>
      <c r="L46" s="6"/>
    </row>
    <row r="47" spans="1:22" s="4" customFormat="1" ht="15" x14ac:dyDescent="0.35">
      <c r="B47" s="4" t="s">
        <v>33</v>
      </c>
    </row>
  </sheetData>
  <conditionalFormatting sqref="B2">
    <cfRule type="cellIs" dxfId="17" priority="1" operator="notEqual">
      <formula>"No Errors Found"</formula>
    </cfRule>
  </conditionalFormatting>
  <dataValidations disablePrompts="1" count="2">
    <dataValidation type="list" allowBlank="1" showInputMessage="1" showErrorMessage="1" sqref="I25:I33" xr:uid="{00000000-0002-0000-2E00-000000000000}">
      <formula1>LU_Opex_View_1</formula1>
    </dataValidation>
    <dataValidation type="list" allowBlank="1" showInputMessage="1" showErrorMessage="1" sqref="J25:J33" xr:uid="{00000000-0002-0000-2E00-000001000000}">
      <formula1>LU_Opex_View_2_Names</formula1>
    </dataValidation>
  </dataValidations>
  <hyperlinks>
    <hyperlink ref="B3:E3" location="TOC!A1" display="TOC!A1" xr:uid="{00000000-0004-0000-2E00-000000000000}"/>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4" tint="0.59999389629810485"/>
  </sheetPr>
  <dimension ref="A1:AC47"/>
  <sheetViews>
    <sheetView showGridLines="0" zoomScaleNormal="100" workbookViewId="0">
      <pane xSplit="1" ySplit="10" topLeftCell="B11" activePane="bottomRight" state="frozen"/>
      <selection activeCell="B11" sqref="B11"/>
      <selection pane="topRight" activeCell="B11" sqref="B11"/>
      <selection pane="bottomLeft" activeCell="B11" sqref="B11"/>
      <selection pane="bottomRight" activeCell="B11" sqref="B11"/>
    </sheetView>
  </sheetViews>
  <sheetFormatPr defaultColWidth="9.33203125" defaultRowHeight="10.199999999999999" outlineLevelRow="1" x14ac:dyDescent="0.35"/>
  <cols>
    <col min="1" max="1" width="3.33203125" style="7" customWidth="1"/>
    <col min="2" max="3" width="2.796875" style="7" customWidth="1"/>
    <col min="4" max="4" width="37.796875" style="7" customWidth="1"/>
    <col min="5" max="5" width="11.796875" style="7" customWidth="1"/>
    <col min="6" max="6" width="9.1328125" style="7" customWidth="1"/>
    <col min="7" max="7" width="12" style="7" customWidth="1"/>
    <col min="8" max="8" width="10" style="7" customWidth="1"/>
    <col min="9" max="9" width="21.46484375" style="7" customWidth="1"/>
    <col min="10" max="19" width="12.796875" style="7" customWidth="1"/>
    <col min="20" max="20" width="4.33203125" style="7" customWidth="1"/>
    <col min="21" max="24" width="10.796875" style="7" customWidth="1"/>
    <col min="25" max="16384" width="9.33203125" style="7"/>
  </cols>
  <sheetData>
    <row r="1" spans="1:22" ht="18.899999999999999" x14ac:dyDescent="0.35">
      <c r="A1" s="70">
        <f>IF(SUM($A11:$A54)&gt;0,1,0)</f>
        <v>0</v>
      </c>
      <c r="B1" s="5" t="str">
        <f>"Forecast Inputs - "&amp;Lookup!$D$86</f>
        <v>Forecast Inputs - Advanced metering infrastructure</v>
      </c>
    </row>
    <row r="2" spans="1:22" x14ac:dyDescent="0.35">
      <c r="B2" s="18" t="str">
        <f>Title_Msg</f>
        <v>No Errors Found</v>
      </c>
    </row>
    <row r="3" spans="1:22" x14ac:dyDescent="0.35">
      <c r="B3" s="55" t="str">
        <f>TOC!B1</f>
        <v>Table of Contents</v>
      </c>
      <c r="C3" s="49"/>
      <c r="D3" s="49"/>
      <c r="E3" s="49"/>
    </row>
    <row r="4" spans="1:22" ht="12.3" x14ac:dyDescent="0.35">
      <c r="B4" s="46" t="str">
        <f>Model_Name</f>
        <v>Rest RIN Population Model - Power and Water Corporation (PWC)</v>
      </c>
    </row>
    <row r="5" spans="1:22" ht="12.3" hidden="1" outlineLevel="1" x14ac:dyDescent="0.35">
      <c r="B5" s="15" t="str">
        <f>Lookup!B15</f>
        <v>Period Start Date</v>
      </c>
      <c r="J5" s="61">
        <f>Lookup!J15</f>
        <v>41821</v>
      </c>
      <c r="K5" s="61">
        <f>Lookup!K15</f>
        <v>42186</v>
      </c>
      <c r="L5" s="61">
        <f>Lookup!L15</f>
        <v>42552</v>
      </c>
      <c r="M5" s="61">
        <f>Lookup!M15</f>
        <v>42917</v>
      </c>
      <c r="N5" s="61">
        <f>Lookup!N15</f>
        <v>43282</v>
      </c>
      <c r="O5" s="61">
        <f>Lookup!O15</f>
        <v>43647</v>
      </c>
      <c r="P5" s="61">
        <f>Lookup!P15</f>
        <v>44013</v>
      </c>
      <c r="Q5" s="61">
        <f>Lookup!Q15</f>
        <v>44378</v>
      </c>
      <c r="R5" s="61">
        <f>Lookup!R15</f>
        <v>44743</v>
      </c>
      <c r="S5" s="61">
        <f>Lookup!S15</f>
        <v>45108</v>
      </c>
    </row>
    <row r="6" spans="1:22" ht="12.3" hidden="1" outlineLevel="1" x14ac:dyDescent="0.35">
      <c r="B6" s="15" t="str">
        <f>Lookup!B16</f>
        <v>Period End Date</v>
      </c>
      <c r="J6" s="61">
        <f>Lookup!J16</f>
        <v>42185</v>
      </c>
      <c r="K6" s="61">
        <f>Lookup!K16</f>
        <v>42551</v>
      </c>
      <c r="L6" s="61">
        <f>Lookup!L16</f>
        <v>42916</v>
      </c>
      <c r="M6" s="61">
        <f>Lookup!M16</f>
        <v>43281</v>
      </c>
      <c r="N6" s="61">
        <f>Lookup!N16</f>
        <v>43646</v>
      </c>
      <c r="O6" s="61">
        <f>Lookup!O16</f>
        <v>44012</v>
      </c>
      <c r="P6" s="61">
        <f>Lookup!P16</f>
        <v>44377</v>
      </c>
      <c r="Q6" s="61">
        <f>Lookup!Q16</f>
        <v>44742</v>
      </c>
      <c r="R6" s="61">
        <f>Lookup!R16</f>
        <v>45107</v>
      </c>
      <c r="S6" s="61">
        <f>Lookup!S16</f>
        <v>45473</v>
      </c>
    </row>
    <row r="7" spans="1:22" ht="12.3" hidden="1" outlineLevel="1" x14ac:dyDescent="0.35">
      <c r="B7" s="15" t="str">
        <f>Lookup!B17</f>
        <v>Period Counter</v>
      </c>
      <c r="J7" s="62">
        <f>Lookup!J17</f>
        <v>1</v>
      </c>
      <c r="K7" s="62">
        <f>Lookup!K17</f>
        <v>2</v>
      </c>
      <c r="L7" s="62">
        <f>Lookup!L17</f>
        <v>3</v>
      </c>
      <c r="M7" s="62">
        <f>Lookup!M17</f>
        <v>4</v>
      </c>
      <c r="N7" s="62">
        <f>Lookup!N17</f>
        <v>5</v>
      </c>
      <c r="O7" s="62">
        <f>Lookup!O17</f>
        <v>6</v>
      </c>
      <c r="P7" s="62">
        <f>Lookup!P17</f>
        <v>7</v>
      </c>
      <c r="Q7" s="62">
        <f>Lookup!Q17</f>
        <v>8</v>
      </c>
      <c r="R7" s="62">
        <f>Lookup!R17</f>
        <v>9</v>
      </c>
      <c r="S7" s="62">
        <f>Lookup!S17</f>
        <v>10</v>
      </c>
    </row>
    <row r="8" spans="1:22" ht="12.3" hidden="1" outlineLevel="1" x14ac:dyDescent="0.35">
      <c r="B8" s="15" t="str">
        <f>Lookup!B18</f>
        <v>Year</v>
      </c>
      <c r="J8" s="63">
        <f>Lookup!J18</f>
        <v>2015</v>
      </c>
      <c r="K8" s="63">
        <f>Lookup!K18</f>
        <v>2016</v>
      </c>
      <c r="L8" s="63">
        <f>Lookup!L18</f>
        <v>2017</v>
      </c>
      <c r="M8" s="63">
        <f>Lookup!M18</f>
        <v>2018</v>
      </c>
      <c r="N8" s="63">
        <f>Lookup!N18</f>
        <v>2019</v>
      </c>
      <c r="O8" s="63">
        <f>Lookup!O18</f>
        <v>2020</v>
      </c>
      <c r="P8" s="63">
        <f>Lookup!P18</f>
        <v>2021</v>
      </c>
      <c r="Q8" s="63">
        <f>Lookup!Q18</f>
        <v>2022</v>
      </c>
      <c r="R8" s="63">
        <f>Lookup!R18</f>
        <v>2023</v>
      </c>
      <c r="S8" s="63">
        <f>Lookup!S18</f>
        <v>2024</v>
      </c>
    </row>
    <row r="9" spans="1:22" ht="12.3" hidden="1" outlineLevel="1" x14ac:dyDescent="0.35">
      <c r="B9" s="15" t="str">
        <f>Lookup!B19</f>
        <v>Period Type</v>
      </c>
      <c r="J9" s="63" t="str">
        <f>Lookup!J19</f>
        <v>Actual</v>
      </c>
      <c r="K9" s="63" t="str">
        <f>Lookup!K19</f>
        <v>Actual</v>
      </c>
      <c r="L9" s="63" t="str">
        <f>Lookup!L19</f>
        <v>Base Year</v>
      </c>
      <c r="M9" s="63" t="str">
        <f>Lookup!M19</f>
        <v>Forecast</v>
      </c>
      <c r="N9" s="63" t="str">
        <f>Lookup!N19</f>
        <v>Forecast</v>
      </c>
      <c r="O9" s="63" t="str">
        <f>Lookup!O19</f>
        <v>Forecast</v>
      </c>
      <c r="P9" s="63" t="str">
        <f>Lookup!P19</f>
        <v>Forecast</v>
      </c>
      <c r="Q9" s="63" t="str">
        <f>Lookup!Q19</f>
        <v>Forecast</v>
      </c>
      <c r="R9" s="63" t="str">
        <f>Lookup!R19</f>
        <v>Forecast</v>
      </c>
      <c r="S9" s="63" t="str">
        <f>Lookup!S19</f>
        <v>Forecast</v>
      </c>
    </row>
    <row r="10" spans="1:22" ht="36.9" collapsed="1" x14ac:dyDescent="0.35">
      <c r="B10" s="10" t="str">
        <f>Lookup!B20</f>
        <v>Regulatory Year</v>
      </c>
      <c r="E10" s="59" t="str">
        <f>Lookup!E20</f>
        <v>Source</v>
      </c>
      <c r="F10" s="59" t="str">
        <f>Lookup!F20</f>
        <v>Unit</v>
      </c>
      <c r="G10" s="59" t="str">
        <f>Lookup!G20</f>
        <v>Basis</v>
      </c>
      <c r="H10" s="59" t="str">
        <f>Lookup!H20</f>
        <v>Timing</v>
      </c>
      <c r="I10" s="59"/>
      <c r="J10" s="59" t="str">
        <f>Lookup!J20</f>
        <v>RY15</v>
      </c>
      <c r="K10" s="59" t="str">
        <f>Lookup!K20</f>
        <v>RY16</v>
      </c>
      <c r="L10" s="59" t="str">
        <f>Lookup!L20</f>
        <v>RY17</v>
      </c>
      <c r="M10" s="59" t="str">
        <f>Lookup!M20</f>
        <v>RY18</v>
      </c>
      <c r="N10" s="59" t="str">
        <f>Lookup!N20</f>
        <v>RY19</v>
      </c>
      <c r="O10" s="59" t="str">
        <f>Lookup!O20</f>
        <v>RY20</v>
      </c>
      <c r="P10" s="59" t="str">
        <f>Lookup!P20</f>
        <v>RY21</v>
      </c>
      <c r="Q10" s="59" t="str">
        <f>Lookup!Q20</f>
        <v>RY22</v>
      </c>
      <c r="R10" s="59" t="str">
        <f>Lookup!R20</f>
        <v>RY23</v>
      </c>
      <c r="S10" s="59" t="str">
        <f>Lookup!S20</f>
        <v>RY24</v>
      </c>
      <c r="U10" s="71" t="str">
        <f>Lookup!U20</f>
        <v>RY17 %</v>
      </c>
      <c r="V10" s="71" t="str">
        <f>Lookup!V20</f>
        <v>RY15-RY17 Avg</v>
      </c>
    </row>
    <row r="12" spans="1:22" s="4" customFormat="1" ht="15" x14ac:dyDescent="0.35">
      <c r="B12" s="4" t="s">
        <v>289</v>
      </c>
    </row>
    <row r="14" spans="1:22" ht="36.9" x14ac:dyDescent="0.35">
      <c r="D14" s="73" t="s">
        <v>132</v>
      </c>
      <c r="E14" s="64" t="str">
        <f>Lookup!E$20</f>
        <v>Source</v>
      </c>
      <c r="F14" s="64" t="str">
        <f>Lookup!F$20</f>
        <v>Unit</v>
      </c>
      <c r="G14" s="64" t="str">
        <f>Lookup!G$20</f>
        <v>Basis</v>
      </c>
      <c r="H14" s="64" t="str">
        <f>Lookup!H$20</f>
        <v>Timing</v>
      </c>
      <c r="I14" s="6"/>
      <c r="M14" s="64" t="str">
        <f t="shared" ref="M14:V14" si="0">M$10</f>
        <v>RY18</v>
      </c>
      <c r="N14" s="64" t="str">
        <f t="shared" si="0"/>
        <v>RY19</v>
      </c>
      <c r="O14" s="64" t="str">
        <f t="shared" si="0"/>
        <v>RY20</v>
      </c>
      <c r="P14" s="64" t="str">
        <f t="shared" si="0"/>
        <v>RY21</v>
      </c>
      <c r="Q14" s="64" t="str">
        <f t="shared" si="0"/>
        <v>RY22</v>
      </c>
      <c r="R14" s="64" t="str">
        <f t="shared" si="0"/>
        <v>RY23</v>
      </c>
      <c r="S14" s="64" t="str">
        <f t="shared" si="0"/>
        <v>RY24</v>
      </c>
      <c r="U14" s="72" t="str">
        <f t="shared" si="0"/>
        <v>RY17 %</v>
      </c>
      <c r="V14" s="72" t="str">
        <f t="shared" si="0"/>
        <v>RY15-RY17 Avg</v>
      </c>
    </row>
    <row r="15" spans="1:22" x14ac:dyDescent="0.35">
      <c r="I15" s="6"/>
    </row>
    <row r="16" spans="1:22" ht="12.3" x14ac:dyDescent="0.35">
      <c r="D16" s="15" t="s">
        <v>290</v>
      </c>
      <c r="E16" s="75" t="s">
        <v>291</v>
      </c>
      <c r="F16" s="75" t="str">
        <f t="shared" ref="F16:F19" si="1">Dollars</f>
        <v>Dollars</v>
      </c>
      <c r="G16" s="75" t="str">
        <f t="shared" ref="G16:G19" si="2">Real2019</f>
        <v>Real $2019</v>
      </c>
      <c r="H16" s="75" t="str">
        <f t="shared" ref="H16:H19" si="3">Mid_year</f>
        <v>Mid year</v>
      </c>
      <c r="I16" s="6"/>
      <c r="M16" s="192">
        <f>'[7]Calc|Opex forecast'!M69*10^6</f>
        <v>4859639.8600113429</v>
      </c>
      <c r="N16" s="192">
        <f>'[7]Calc|Opex forecast'!N69*10^6</f>
        <v>4859639.8600113429</v>
      </c>
      <c r="O16" s="192">
        <f>'[7]Calc|Opex forecast'!O69*10^6</f>
        <v>4977668.267326829</v>
      </c>
      <c r="P16" s="192">
        <f>'[7]Calc|Opex forecast'!P69*10^6</f>
        <v>4909466.1920391088</v>
      </c>
      <c r="Q16" s="192">
        <f>'[7]Calc|Opex forecast'!Q69*10^6</f>
        <v>4844971.9920933014</v>
      </c>
      <c r="R16" s="192">
        <f>'[7]Calc|Opex forecast'!R69*10^6</f>
        <v>4770322.1671777843</v>
      </c>
      <c r="S16" s="192">
        <f>'[7]Calc|Opex forecast'!S69*10^6</f>
        <v>4696111.006115715</v>
      </c>
      <c r="U16" s="51"/>
      <c r="V16" s="181">
        <f>SUM(O16:S16)</f>
        <v>24198539.624752741</v>
      </c>
    </row>
    <row r="17" spans="3:29" ht="12.3" x14ac:dyDescent="0.35">
      <c r="D17" s="15" t="s">
        <v>242</v>
      </c>
      <c r="E17" s="75" t="s">
        <v>292</v>
      </c>
      <c r="F17" s="75" t="str">
        <f t="shared" si="1"/>
        <v>Dollars</v>
      </c>
      <c r="G17" s="75" t="str">
        <f t="shared" si="2"/>
        <v>Real $2019</v>
      </c>
      <c r="H17" s="75" t="str">
        <f t="shared" si="3"/>
        <v>Mid year</v>
      </c>
      <c r="I17" s="6"/>
      <c r="M17" s="192">
        <v>0</v>
      </c>
      <c r="N17" s="192">
        <v>0</v>
      </c>
      <c r="O17" s="192">
        <v>0</v>
      </c>
      <c r="P17" s="192">
        <v>0</v>
      </c>
      <c r="Q17" s="192">
        <v>0</v>
      </c>
      <c r="R17" s="192">
        <v>0</v>
      </c>
      <c r="S17" s="192">
        <v>0</v>
      </c>
      <c r="U17" s="51"/>
      <c r="V17" s="181">
        <f>SUM(O17:S17)</f>
        <v>0</v>
      </c>
    </row>
    <row r="18" spans="3:29" ht="12.3" x14ac:dyDescent="0.35">
      <c r="D18" s="15"/>
      <c r="E18" s="75"/>
      <c r="F18" s="75"/>
      <c r="G18" s="75"/>
      <c r="H18" s="75"/>
      <c r="I18" s="75"/>
      <c r="M18" s="75"/>
      <c r="N18" s="75"/>
      <c r="O18" s="75"/>
      <c r="P18" s="75"/>
      <c r="Q18" s="75"/>
      <c r="R18" s="75"/>
      <c r="S18" s="75"/>
      <c r="T18" s="75"/>
      <c r="U18" s="75"/>
      <c r="V18" s="75"/>
      <c r="W18" s="75"/>
      <c r="X18" s="75"/>
      <c r="Y18" s="75"/>
      <c r="Z18" s="75"/>
      <c r="AA18" s="75"/>
      <c r="AB18" s="75"/>
      <c r="AC18" s="75"/>
    </row>
    <row r="19" spans="3:29" ht="12.3" x14ac:dyDescent="0.35">
      <c r="D19" s="74" t="s">
        <v>133</v>
      </c>
      <c r="E19" s="67" t="s">
        <v>134</v>
      </c>
      <c r="F19" s="67" t="str">
        <f t="shared" si="1"/>
        <v>Dollars</v>
      </c>
      <c r="G19" s="67" t="str">
        <f t="shared" si="2"/>
        <v>Real $2019</v>
      </c>
      <c r="H19" s="67" t="str">
        <f t="shared" si="3"/>
        <v>Mid year</v>
      </c>
      <c r="I19" s="6"/>
      <c r="M19" s="175">
        <f t="shared" ref="M19:S19" si="4">SUM(M16:M17)</f>
        <v>4859639.8600113429</v>
      </c>
      <c r="N19" s="175">
        <f t="shared" si="4"/>
        <v>4859639.8600113429</v>
      </c>
      <c r="O19" s="175">
        <f t="shared" si="4"/>
        <v>4977668.267326829</v>
      </c>
      <c r="P19" s="175">
        <f t="shared" si="4"/>
        <v>4909466.1920391088</v>
      </c>
      <c r="Q19" s="175">
        <f t="shared" si="4"/>
        <v>4844971.9920933014</v>
      </c>
      <c r="R19" s="175">
        <f t="shared" si="4"/>
        <v>4770322.1671777843</v>
      </c>
      <c r="S19" s="175">
        <f t="shared" si="4"/>
        <v>4696111.006115715</v>
      </c>
      <c r="V19" s="175">
        <f>SUM(V16:V17)</f>
        <v>24198539.624752741</v>
      </c>
    </row>
    <row r="21" spans="3:29" s="115" customFormat="1" ht="14.1" x14ac:dyDescent="0.35">
      <c r="C21" s="115" t="s">
        <v>189</v>
      </c>
    </row>
    <row r="22" spans="3:29" s="114" customFormat="1" ht="11.25" customHeight="1" x14ac:dyDescent="0.35"/>
    <row r="23" spans="3:29" s="112" customFormat="1" ht="36.9" x14ac:dyDescent="0.35">
      <c r="D23" s="116" t="s">
        <v>132</v>
      </c>
      <c r="E23" s="117" t="str">
        <f>Lookup!E$20</f>
        <v>Source</v>
      </c>
      <c r="F23" s="117" t="str">
        <f>Lookup!F$20</f>
        <v>Unit</v>
      </c>
      <c r="G23" s="117" t="str">
        <f>Lookup!G$20</f>
        <v>Basis</v>
      </c>
      <c r="H23" s="117" t="str">
        <f>Lookup!H$20</f>
        <v>Timing</v>
      </c>
      <c r="I23" s="117" t="s">
        <v>190</v>
      </c>
      <c r="J23" s="117" t="s">
        <v>191</v>
      </c>
      <c r="K23" s="114"/>
      <c r="L23" s="114"/>
      <c r="M23" s="64" t="str">
        <f t="shared" ref="M23:V23" si="5">M$10</f>
        <v>RY18</v>
      </c>
      <c r="N23" s="118" t="str">
        <f t="shared" si="5"/>
        <v>RY19</v>
      </c>
      <c r="O23" s="117" t="str">
        <f t="shared" si="5"/>
        <v>RY20</v>
      </c>
      <c r="P23" s="117" t="str">
        <f t="shared" si="5"/>
        <v>RY21</v>
      </c>
      <c r="Q23" s="117" t="str">
        <f t="shared" si="5"/>
        <v>RY22</v>
      </c>
      <c r="R23" s="117" t="str">
        <f t="shared" si="5"/>
        <v>RY23</v>
      </c>
      <c r="S23" s="117" t="str">
        <f t="shared" si="5"/>
        <v>RY24</v>
      </c>
      <c r="U23" s="119" t="str">
        <f t="shared" si="5"/>
        <v>RY17 %</v>
      </c>
      <c r="V23" s="119" t="str">
        <f t="shared" si="5"/>
        <v>RY15-RY17 Avg</v>
      </c>
    </row>
    <row r="24" spans="3:29" s="112" customFormat="1" x14ac:dyDescent="0.35">
      <c r="I24" s="114"/>
      <c r="K24" s="114"/>
      <c r="L24" s="114"/>
      <c r="M24" s="114"/>
      <c r="N24" s="120"/>
    </row>
    <row r="25" spans="3:29" s="112" customFormat="1" ht="12.3" x14ac:dyDescent="0.35">
      <c r="D25" s="121" t="str">
        <f>'[7]Input|Step changes'!C12</f>
        <v>Inspection and testing</v>
      </c>
      <c r="E25" s="75" t="s">
        <v>291</v>
      </c>
      <c r="F25" s="122" t="str">
        <f t="shared" ref="F25:F33" si="6">Dollars</f>
        <v>Dollars</v>
      </c>
      <c r="G25" s="122" t="str">
        <f t="shared" ref="G25:G33" si="7">Real2019</f>
        <v>Real $2019</v>
      </c>
      <c r="H25" s="122" t="str">
        <f t="shared" ref="H25:H33" si="8">Mid_year</f>
        <v>Mid year</v>
      </c>
      <c r="I25" s="197" t="s">
        <v>164</v>
      </c>
      <c r="J25" s="197" t="s">
        <v>110</v>
      </c>
      <c r="K25" s="114"/>
      <c r="L25" s="114"/>
      <c r="M25" s="192">
        <v>0</v>
      </c>
      <c r="N25" s="194">
        <v>0</v>
      </c>
      <c r="O25" s="193">
        <f>'[7]Input|Step changes'!O12*10^6</f>
        <v>305544.24</v>
      </c>
      <c r="P25" s="192">
        <f>'[7]Input|Step changes'!P12*10^6</f>
        <v>305544.24</v>
      </c>
      <c r="Q25" s="192">
        <f>'[7]Input|Step changes'!Q12*10^6</f>
        <v>305544.24</v>
      </c>
      <c r="R25" s="192">
        <f>'[7]Input|Step changes'!R12*10^6</f>
        <v>305544.24</v>
      </c>
      <c r="S25" s="192">
        <f>'[7]Input|Step changes'!S12*10^6</f>
        <v>305544.24</v>
      </c>
      <c r="U25" s="123"/>
      <c r="V25" s="195">
        <f t="shared" ref="V25:V33" si="9">SUM(O25:S25)</f>
        <v>1527721.2</v>
      </c>
    </row>
    <row r="26" spans="3:29" s="112" customFormat="1" ht="12.3" x14ac:dyDescent="0.35">
      <c r="D26" s="121" t="str">
        <f>'[7]Input|Step changes'!C13</f>
        <v>Metering Compliance Type 1-6</v>
      </c>
      <c r="E26" s="75" t="s">
        <v>291</v>
      </c>
      <c r="F26" s="122" t="str">
        <f t="shared" si="6"/>
        <v>Dollars</v>
      </c>
      <c r="G26" s="122" t="str">
        <f t="shared" si="7"/>
        <v>Real $2019</v>
      </c>
      <c r="H26" s="122" t="str">
        <f t="shared" si="8"/>
        <v>Mid year</v>
      </c>
      <c r="I26" s="197" t="s">
        <v>164</v>
      </c>
      <c r="J26" s="197" t="s">
        <v>110</v>
      </c>
      <c r="K26" s="114"/>
      <c r="L26" s="114"/>
      <c r="M26" s="192">
        <v>0</v>
      </c>
      <c r="N26" s="194">
        <v>0</v>
      </c>
      <c r="O26" s="193">
        <f>'[7]Input|Step changes'!O13*10^6</f>
        <v>38284.619999999995</v>
      </c>
      <c r="P26" s="192">
        <f>'[7]Input|Step changes'!P13*10^6</f>
        <v>38284.619999999995</v>
      </c>
      <c r="Q26" s="192">
        <f>'[7]Input|Step changes'!Q13*10^6</f>
        <v>38284.619999999995</v>
      </c>
      <c r="R26" s="192">
        <f>'[7]Input|Step changes'!R13*10^6</f>
        <v>38284.619999999995</v>
      </c>
      <c r="S26" s="192">
        <f>'[7]Input|Step changes'!S13*10^6</f>
        <v>38284.619999999995</v>
      </c>
      <c r="U26" s="123"/>
      <c r="V26" s="195">
        <f t="shared" si="9"/>
        <v>191423.09999999998</v>
      </c>
    </row>
    <row r="27" spans="3:29" s="112" customFormat="1" ht="12.3" x14ac:dyDescent="0.35">
      <c r="D27" s="121" t="str">
        <f>'[7]Input|Step changes'!C14</f>
        <v>Souther Region metering technicians</v>
      </c>
      <c r="E27" s="75" t="s">
        <v>291</v>
      </c>
      <c r="F27" s="122" t="str">
        <f t="shared" si="6"/>
        <v>Dollars</v>
      </c>
      <c r="G27" s="122" t="str">
        <f t="shared" si="7"/>
        <v>Real $2019</v>
      </c>
      <c r="H27" s="122" t="str">
        <f t="shared" si="8"/>
        <v>Mid year</v>
      </c>
      <c r="I27" s="197" t="s">
        <v>164</v>
      </c>
      <c r="J27" s="197" t="s">
        <v>110</v>
      </c>
      <c r="K27" s="114"/>
      <c r="L27" s="114"/>
      <c r="M27" s="192">
        <v>0</v>
      </c>
      <c r="N27" s="194">
        <v>0</v>
      </c>
      <c r="O27" s="193">
        <f>'[7]Input|Step changes'!O14*10^6</f>
        <v>305544.24</v>
      </c>
      <c r="P27" s="192">
        <f>'[7]Input|Step changes'!P14*10^6</f>
        <v>305544.24</v>
      </c>
      <c r="Q27" s="192">
        <f>'[7]Input|Step changes'!Q14*10^6</f>
        <v>305544.24</v>
      </c>
      <c r="R27" s="192">
        <f>'[7]Input|Step changes'!R14*10^6</f>
        <v>305544.24</v>
      </c>
      <c r="S27" s="192">
        <f>'[7]Input|Step changes'!S14*10^6</f>
        <v>305544.24</v>
      </c>
      <c r="U27" s="123"/>
      <c r="V27" s="195">
        <f t="shared" si="9"/>
        <v>1527721.2</v>
      </c>
    </row>
    <row r="28" spans="3:29" s="112" customFormat="1" ht="12.3" x14ac:dyDescent="0.35">
      <c r="D28" s="121" t="str">
        <f>'[7]Input|Step changes'!C15</f>
        <v>New and replacement meter policy</v>
      </c>
      <c r="E28" s="75" t="s">
        <v>291</v>
      </c>
      <c r="F28" s="122" t="str">
        <f t="shared" si="6"/>
        <v>Dollars</v>
      </c>
      <c r="G28" s="122" t="str">
        <f t="shared" si="7"/>
        <v>Real $2019</v>
      </c>
      <c r="H28" s="122" t="str">
        <f t="shared" si="8"/>
        <v>Mid year</v>
      </c>
      <c r="I28" s="197" t="s">
        <v>164</v>
      </c>
      <c r="J28" s="197" t="s">
        <v>110</v>
      </c>
      <c r="K28" s="114"/>
      <c r="L28" s="114"/>
      <c r="M28" s="192">
        <v>0</v>
      </c>
      <c r="N28" s="194">
        <v>0</v>
      </c>
      <c r="O28" s="193">
        <f>'[7]Input|Step changes'!O15*10^6</f>
        <v>-453666.79407002113</v>
      </c>
      <c r="P28" s="192">
        <f>'[7]Input|Step changes'!P15*10^6</f>
        <v>-584378.3373576405</v>
      </c>
      <c r="Q28" s="192">
        <f>'[7]Input|Step changes'!Q15*10^6</f>
        <v>-720093.63052515499</v>
      </c>
      <c r="R28" s="192">
        <f>'[7]Input|Step changes'!R15*10^6</f>
        <v>-851995.95956808317</v>
      </c>
      <c r="S28" s="192">
        <f>'[7]Input|Step changes'!S15*10^6</f>
        <v>-977879.37597572245</v>
      </c>
      <c r="U28" s="123"/>
      <c r="V28" s="195">
        <f t="shared" si="9"/>
        <v>-3588014.0974966222</v>
      </c>
    </row>
    <row r="29" spans="3:29" s="112" customFormat="1" ht="12.3" x14ac:dyDescent="0.35">
      <c r="D29" s="121">
        <f>'[7]Input|Step changes'!C16</f>
        <v>0</v>
      </c>
      <c r="E29" s="75" t="s">
        <v>291</v>
      </c>
      <c r="F29" s="122" t="str">
        <f t="shared" si="6"/>
        <v>Dollars</v>
      </c>
      <c r="G29" s="122" t="str">
        <f t="shared" si="7"/>
        <v>Real $2019</v>
      </c>
      <c r="H29" s="122" t="str">
        <f t="shared" si="8"/>
        <v>Mid year</v>
      </c>
      <c r="I29" s="197" t="s">
        <v>195</v>
      </c>
      <c r="J29" s="197" t="s">
        <v>104</v>
      </c>
      <c r="K29" s="114"/>
      <c r="L29" s="114"/>
      <c r="M29" s="192">
        <v>0</v>
      </c>
      <c r="N29" s="194">
        <v>0</v>
      </c>
      <c r="O29" s="193">
        <f>'[7]Input|Step changes'!O16*10^6</f>
        <v>0</v>
      </c>
      <c r="P29" s="192">
        <f>'[7]Input|Step changes'!P16*10^6</f>
        <v>0</v>
      </c>
      <c r="Q29" s="192">
        <f>'[7]Input|Step changes'!Q16*10^6</f>
        <v>0</v>
      </c>
      <c r="R29" s="192">
        <f>'[7]Input|Step changes'!R16*10^6</f>
        <v>0</v>
      </c>
      <c r="S29" s="192">
        <f>'[7]Input|Step changes'!S16*10^6</f>
        <v>0</v>
      </c>
      <c r="U29" s="123"/>
      <c r="V29" s="195">
        <f t="shared" si="9"/>
        <v>0</v>
      </c>
    </row>
    <row r="30" spans="3:29" s="112" customFormat="1" ht="12.3" x14ac:dyDescent="0.35">
      <c r="D30" s="121">
        <f>'[7]Input|Step changes'!C17</f>
        <v>0</v>
      </c>
      <c r="E30" s="75" t="s">
        <v>291</v>
      </c>
      <c r="F30" s="122" t="str">
        <f t="shared" si="6"/>
        <v>Dollars</v>
      </c>
      <c r="G30" s="122" t="str">
        <f t="shared" si="7"/>
        <v>Real $2019</v>
      </c>
      <c r="H30" s="122" t="str">
        <f t="shared" si="8"/>
        <v>Mid year</v>
      </c>
      <c r="I30" s="197" t="s">
        <v>127</v>
      </c>
      <c r="J30" s="197" t="s">
        <v>116</v>
      </c>
      <c r="K30" s="114"/>
      <c r="L30" s="114"/>
      <c r="M30" s="192">
        <v>0</v>
      </c>
      <c r="N30" s="194">
        <v>0</v>
      </c>
      <c r="O30" s="193">
        <f>'[7]Input|Step changes'!O17*10^6</f>
        <v>0</v>
      </c>
      <c r="P30" s="192">
        <f>'[7]Input|Step changes'!P17*10^6</f>
        <v>0</v>
      </c>
      <c r="Q30" s="192">
        <f>'[7]Input|Step changes'!Q17*10^6</f>
        <v>0</v>
      </c>
      <c r="R30" s="192">
        <f>'[7]Input|Step changes'!R17*10^6</f>
        <v>0</v>
      </c>
      <c r="S30" s="192">
        <f>'[7]Input|Step changes'!S17*10^6</f>
        <v>0</v>
      </c>
      <c r="U30" s="123"/>
      <c r="V30" s="195">
        <f t="shared" si="9"/>
        <v>0</v>
      </c>
    </row>
    <row r="31" spans="3:29" s="112" customFormat="1" ht="12.3" x14ac:dyDescent="0.35">
      <c r="D31" s="121">
        <f>'[7]Input|Step changes'!C18</f>
        <v>0</v>
      </c>
      <c r="E31" s="75" t="s">
        <v>291</v>
      </c>
      <c r="F31" s="122" t="str">
        <f t="shared" si="6"/>
        <v>Dollars</v>
      </c>
      <c r="G31" s="122" t="str">
        <f t="shared" si="7"/>
        <v>Real $2019</v>
      </c>
      <c r="H31" s="122" t="str">
        <f t="shared" si="8"/>
        <v>Mid year</v>
      </c>
      <c r="I31" s="197" t="s">
        <v>127</v>
      </c>
      <c r="J31" s="197" t="str">
        <f>J28</f>
        <v>Corporate overheads (excl. IT)</v>
      </c>
      <c r="K31" s="114"/>
      <c r="L31" s="114"/>
      <c r="M31" s="192">
        <v>0</v>
      </c>
      <c r="N31" s="194">
        <v>0</v>
      </c>
      <c r="O31" s="193">
        <f>'[7]Input|Step changes'!O18*10^6</f>
        <v>0</v>
      </c>
      <c r="P31" s="192">
        <f>'[7]Input|Step changes'!P18*10^6</f>
        <v>0</v>
      </c>
      <c r="Q31" s="192">
        <f>'[7]Input|Step changes'!Q18*10^6</f>
        <v>0</v>
      </c>
      <c r="R31" s="192">
        <f>'[7]Input|Step changes'!R18*10^6</f>
        <v>0</v>
      </c>
      <c r="S31" s="192">
        <f>'[7]Input|Step changes'!S18*10^6</f>
        <v>0</v>
      </c>
      <c r="U31" s="123"/>
      <c r="V31" s="195">
        <f t="shared" si="9"/>
        <v>0</v>
      </c>
    </row>
    <row r="32" spans="3:29" s="112" customFormat="1" ht="12.3" x14ac:dyDescent="0.35">
      <c r="D32" s="121">
        <f>'[7]Input|Step changes'!C19</f>
        <v>0</v>
      </c>
      <c r="E32" s="75" t="s">
        <v>291</v>
      </c>
      <c r="F32" s="122" t="str">
        <f t="shared" si="6"/>
        <v>Dollars</v>
      </c>
      <c r="G32" s="122" t="str">
        <f t="shared" si="7"/>
        <v>Real $2019</v>
      </c>
      <c r="H32" s="122" t="str">
        <f t="shared" si="8"/>
        <v>Mid year</v>
      </c>
      <c r="I32" s="197" t="s">
        <v>127</v>
      </c>
      <c r="J32" s="197" t="str">
        <f>J29</f>
        <v>Routine maintenance</v>
      </c>
      <c r="K32" s="114"/>
      <c r="L32" s="114"/>
      <c r="M32" s="192">
        <v>0</v>
      </c>
      <c r="N32" s="194">
        <v>0</v>
      </c>
      <c r="O32" s="193">
        <f>'[7]Input|Step changes'!O19*10^6</f>
        <v>0</v>
      </c>
      <c r="P32" s="192">
        <f>'[7]Input|Step changes'!P19*10^6</f>
        <v>0</v>
      </c>
      <c r="Q32" s="192">
        <f>'[7]Input|Step changes'!Q19*10^6</f>
        <v>0</v>
      </c>
      <c r="R32" s="192">
        <f>'[7]Input|Step changes'!R19*10^6</f>
        <v>0</v>
      </c>
      <c r="S32" s="192">
        <f>'[7]Input|Step changes'!S19*10^6</f>
        <v>0</v>
      </c>
      <c r="U32" s="123"/>
      <c r="V32" s="195">
        <f t="shared" si="9"/>
        <v>0</v>
      </c>
    </row>
    <row r="33" spans="1:22" s="112" customFormat="1" ht="12.3" x14ac:dyDescent="0.35">
      <c r="D33" s="121">
        <f>'[7]Input|Step changes'!C20</f>
        <v>0</v>
      </c>
      <c r="E33" s="75" t="s">
        <v>291</v>
      </c>
      <c r="F33" s="122" t="str">
        <f t="shared" si="6"/>
        <v>Dollars</v>
      </c>
      <c r="G33" s="122" t="str">
        <f t="shared" si="7"/>
        <v>Real $2019</v>
      </c>
      <c r="H33" s="122" t="str">
        <f t="shared" si="8"/>
        <v>Mid year</v>
      </c>
      <c r="I33" s="197" t="s">
        <v>194</v>
      </c>
      <c r="J33" s="197" t="str">
        <f>J25</f>
        <v>Corporate overheads (excl. IT)</v>
      </c>
      <c r="K33" s="114"/>
      <c r="L33" s="114"/>
      <c r="M33" s="192">
        <v>0</v>
      </c>
      <c r="N33" s="194">
        <v>0</v>
      </c>
      <c r="O33" s="193">
        <f>'[7]Input|Step changes'!O20*10^6</f>
        <v>0</v>
      </c>
      <c r="P33" s="192">
        <f>'[7]Input|Step changes'!P20*10^6</f>
        <v>0</v>
      </c>
      <c r="Q33" s="192">
        <f>'[7]Input|Step changes'!Q20*10^6</f>
        <v>0</v>
      </c>
      <c r="R33" s="192">
        <f>'[7]Input|Step changes'!R20*10^6</f>
        <v>0</v>
      </c>
      <c r="S33" s="192">
        <f>'[7]Input|Step changes'!S20*10^6</f>
        <v>0</v>
      </c>
      <c r="U33" s="123"/>
      <c r="V33" s="195">
        <f t="shared" si="9"/>
        <v>0</v>
      </c>
    </row>
    <row r="34" spans="1:22" s="112" customFormat="1" x14ac:dyDescent="0.35">
      <c r="I34" s="114"/>
      <c r="K34" s="114"/>
      <c r="L34" s="114"/>
      <c r="M34" s="114"/>
      <c r="N34" s="120"/>
      <c r="V34" s="196"/>
    </row>
    <row r="35" spans="1:22" s="112" customFormat="1" ht="12.3" x14ac:dyDescent="0.35">
      <c r="D35" s="124" t="s">
        <v>133</v>
      </c>
      <c r="E35" s="125" t="s">
        <v>134</v>
      </c>
      <c r="F35" s="125" t="str">
        <f>F25</f>
        <v>Dollars</v>
      </c>
      <c r="G35" s="125" t="str">
        <f>G25</f>
        <v>Real $2019</v>
      </c>
      <c r="H35" s="125" t="str">
        <f>H25</f>
        <v>Mid year</v>
      </c>
      <c r="I35" s="114"/>
      <c r="K35" s="114"/>
      <c r="L35" s="114"/>
      <c r="M35" s="180">
        <f t="shared" ref="M35:S35" si="10">SUM(M25:M33)</f>
        <v>0</v>
      </c>
      <c r="N35" s="179">
        <f t="shared" si="10"/>
        <v>0</v>
      </c>
      <c r="O35" s="180">
        <f t="shared" si="10"/>
        <v>195706.30592997884</v>
      </c>
      <c r="P35" s="180">
        <f t="shared" si="10"/>
        <v>64994.762642359477</v>
      </c>
      <c r="Q35" s="180">
        <f t="shared" si="10"/>
        <v>-70720.530525155016</v>
      </c>
      <c r="R35" s="180">
        <f t="shared" si="10"/>
        <v>-202622.85956808319</v>
      </c>
      <c r="S35" s="180">
        <f t="shared" si="10"/>
        <v>-328506.27597572247</v>
      </c>
      <c r="V35" s="180">
        <f>SUM(V25:V33)</f>
        <v>-341148.59749662224</v>
      </c>
    </row>
    <row r="36" spans="1:22" s="114" customFormat="1" ht="11.25" customHeight="1" x14ac:dyDescent="0.35"/>
    <row r="37" spans="1:22" s="114" customFormat="1" ht="11.25" customHeight="1" x14ac:dyDescent="0.35">
      <c r="A37" s="111">
        <f>IF(SUM($O37:$V37)&gt;0,1,0)</f>
        <v>0</v>
      </c>
      <c r="D37" s="113" t="s">
        <v>139</v>
      </c>
      <c r="M37" s="111">
        <f t="shared" ref="M37:S37" si="11">IF(ISERROR(M35),1,0)</f>
        <v>0</v>
      </c>
      <c r="N37" s="111">
        <f t="shared" si="11"/>
        <v>0</v>
      </c>
      <c r="O37" s="111">
        <f t="shared" si="11"/>
        <v>0</v>
      </c>
      <c r="P37" s="111">
        <f t="shared" si="11"/>
        <v>0</v>
      </c>
      <c r="Q37" s="111">
        <f t="shared" si="11"/>
        <v>0</v>
      </c>
      <c r="R37" s="111">
        <f t="shared" si="11"/>
        <v>0</v>
      </c>
      <c r="S37" s="111">
        <f t="shared" si="11"/>
        <v>0</v>
      </c>
      <c r="V37" s="111">
        <f>IF(ISERROR(V35),1,0)</f>
        <v>0</v>
      </c>
    </row>
    <row r="38" spans="1:22" s="6" customFormat="1" ht="11.25" customHeight="1" x14ac:dyDescent="0.35"/>
    <row r="39" spans="1:22" s="4" customFormat="1" ht="15" x14ac:dyDescent="0.35">
      <c r="B39" s="4" t="s">
        <v>169</v>
      </c>
    </row>
    <row r="40" spans="1:22" s="6" customFormat="1" ht="4.5" customHeight="1" x14ac:dyDescent="0.35"/>
    <row r="41" spans="1:22" s="13" customFormat="1" ht="14.1" x14ac:dyDescent="0.35">
      <c r="C41" s="13" t="str">
        <f>Real2019</f>
        <v>Real $2019</v>
      </c>
    </row>
    <row r="42" spans="1:22" s="6" customFormat="1" ht="11.25" customHeight="1" x14ac:dyDescent="0.35"/>
    <row r="43" spans="1:22" ht="36.9" x14ac:dyDescent="0.35">
      <c r="D43" s="73" t="s">
        <v>132</v>
      </c>
      <c r="E43" s="64" t="str">
        <f>Lookup!E$20</f>
        <v>Source</v>
      </c>
      <c r="F43" s="64" t="str">
        <f>Lookup!F$20</f>
        <v>Unit</v>
      </c>
      <c r="G43" s="64" t="str">
        <f>Lookup!G$20</f>
        <v>Basis</v>
      </c>
      <c r="H43" s="64" t="str">
        <f>Lookup!H$20</f>
        <v>Timing</v>
      </c>
      <c r="I43" s="6"/>
      <c r="J43" s="6"/>
      <c r="K43" s="6"/>
      <c r="L43" s="6"/>
      <c r="M43" s="64" t="str">
        <f t="shared" ref="M43:V43" si="12">M$10</f>
        <v>RY18</v>
      </c>
      <c r="N43" s="64" t="str">
        <f t="shared" si="12"/>
        <v>RY19</v>
      </c>
      <c r="O43" s="64" t="str">
        <f t="shared" si="12"/>
        <v>RY20</v>
      </c>
      <c r="P43" s="64" t="str">
        <f t="shared" si="12"/>
        <v>RY21</v>
      </c>
      <c r="Q43" s="64" t="str">
        <f t="shared" si="12"/>
        <v>RY22</v>
      </c>
      <c r="R43" s="64" t="str">
        <f t="shared" si="12"/>
        <v>RY23</v>
      </c>
      <c r="S43" s="64" t="str">
        <f t="shared" si="12"/>
        <v>RY24</v>
      </c>
      <c r="U43" s="72" t="str">
        <f t="shared" si="12"/>
        <v>RY17 %</v>
      </c>
      <c r="V43" s="72" t="str">
        <f t="shared" si="12"/>
        <v>RY15-RY17 Avg</v>
      </c>
    </row>
    <row r="44" spans="1:22" x14ac:dyDescent="0.35">
      <c r="I44" s="6"/>
      <c r="J44" s="6"/>
      <c r="K44" s="6"/>
      <c r="L44" s="6"/>
    </row>
    <row r="45" spans="1:22" ht="12.3" x14ac:dyDescent="0.35">
      <c r="D45" s="15" t="str">
        <f>CPI_Series_Inp!D32</f>
        <v>Real 2019 to Nominal</v>
      </c>
      <c r="E45" s="75" t="str">
        <f>CPI_Series_Inp!E32</f>
        <v>Calculated</v>
      </c>
      <c r="F45" s="75" t="str">
        <f>CPI_Series_Inp!F32</f>
        <v>Factor</v>
      </c>
      <c r="G45" s="75" t="str">
        <f>CPI_Series_Inp!G32</f>
        <v>N/A</v>
      </c>
      <c r="H45" s="75" t="str">
        <f>CPI_Series_Inp!H32</f>
        <v>N/A</v>
      </c>
      <c r="I45" s="6"/>
      <c r="J45" s="6"/>
      <c r="K45" s="6"/>
      <c r="L45" s="6"/>
      <c r="M45" s="77">
        <f>CPI_Series_Inp!M32</f>
        <v>0.9683594552339112</v>
      </c>
      <c r="N45" s="77">
        <f>CPI_Series_Inp!N32</f>
        <v>0.98893635286829751</v>
      </c>
      <c r="O45" s="77">
        <f>CPI_Series_Inp!O32</f>
        <v>1.0120517509373701</v>
      </c>
      <c r="P45" s="77">
        <f>CPI_Series_Inp!P32</f>
        <v>1.0365927373670369</v>
      </c>
      <c r="Q45" s="77">
        <f>CPI_Series_Inp!Q32</f>
        <v>1.0617288119573469</v>
      </c>
      <c r="R45" s="77">
        <f>CPI_Series_Inp!R32</f>
        <v>1.0874744048502976</v>
      </c>
      <c r="S45" s="77">
        <f>CPI_Series_Inp!S32</f>
        <v>1.1138442961007426</v>
      </c>
      <c r="U45" s="51"/>
      <c r="V45" s="51"/>
    </row>
    <row r="46" spans="1:22" x14ac:dyDescent="0.35">
      <c r="J46" s="6"/>
      <c r="K46" s="6"/>
      <c r="L46" s="6"/>
    </row>
    <row r="47" spans="1:22" s="4" customFormat="1" ht="15" x14ac:dyDescent="0.35">
      <c r="B47" s="4" t="s">
        <v>33</v>
      </c>
    </row>
  </sheetData>
  <conditionalFormatting sqref="B2">
    <cfRule type="cellIs" dxfId="16" priority="1" operator="notEqual">
      <formula>"No Errors Found"</formula>
    </cfRule>
  </conditionalFormatting>
  <dataValidations count="2">
    <dataValidation type="list" allowBlank="1" showInputMessage="1" showErrorMessage="1" sqref="J25:J33" xr:uid="{00000000-0002-0000-2F00-000000000000}">
      <formula1>LU_Opex_View_2_Names</formula1>
    </dataValidation>
    <dataValidation type="list" allowBlank="1" showInputMessage="1" showErrorMessage="1" sqref="I25:I33" xr:uid="{00000000-0002-0000-2F00-000001000000}">
      <formula1>LU_Opex_View_1</formula1>
    </dataValidation>
  </dataValidations>
  <hyperlinks>
    <hyperlink ref="B3:E3" location="TOC!A1" display="TOC!A1" xr:uid="{00000000-0004-0000-2F00-000000000000}"/>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E25"/>
  <sheetViews>
    <sheetView showGridLines="0" zoomScaleNormal="100" workbookViewId="0">
      <pane xSplit="1" ySplit="4" topLeftCell="B5" activePane="bottomRight" state="frozen"/>
      <selection activeCell="B11" sqref="B11"/>
      <selection pane="topRight" activeCell="B11" sqref="B11"/>
      <selection pane="bottomLeft" activeCell="B11" sqref="B11"/>
      <selection pane="bottomRight" activeCell="B11" sqref="B11"/>
    </sheetView>
  </sheetViews>
  <sheetFormatPr defaultColWidth="9.33203125" defaultRowHeight="10.199999999999999" x14ac:dyDescent="0.35"/>
  <cols>
    <col min="1" max="3" width="2.796875" style="7" customWidth="1"/>
    <col min="4" max="4" width="43.796875" style="7" customWidth="1"/>
    <col min="5" max="15" width="10.796875" style="7" customWidth="1"/>
    <col min="16" max="16384" width="9.33203125" style="7"/>
  </cols>
  <sheetData>
    <row r="1" spans="2:5" ht="18.899999999999999" x14ac:dyDescent="0.35">
      <c r="B1" s="5" t="s">
        <v>204</v>
      </c>
    </row>
    <row r="2" spans="2:5" x14ac:dyDescent="0.35">
      <c r="B2" s="18" t="str">
        <f>Title_Msg</f>
        <v>No Errors Found</v>
      </c>
    </row>
    <row r="3" spans="2:5" x14ac:dyDescent="0.35">
      <c r="B3" s="55" t="str">
        <f>TOC!B1</f>
        <v>Table of Contents</v>
      </c>
      <c r="C3" s="49"/>
      <c r="D3" s="49"/>
      <c r="E3" s="49"/>
    </row>
    <row r="4" spans="2:5" ht="12.3" x14ac:dyDescent="0.35">
      <c r="B4" s="46" t="str">
        <f>Model_Name</f>
        <v>Rest RIN Population Model - Power and Water Corporation (PWC)</v>
      </c>
    </row>
    <row r="6" spans="2:5" s="4" customFormat="1" ht="15" x14ac:dyDescent="0.35">
      <c r="B6" s="4" t="str">
        <f>B1</f>
        <v>Section Cover: General Model Outputs</v>
      </c>
    </row>
    <row r="7" spans="2:5" s="6" customFormat="1" ht="4.5" customHeight="1" x14ac:dyDescent="0.35"/>
    <row r="8" spans="2:5" s="13" customFormat="1" ht="14.1" x14ac:dyDescent="0.35">
      <c r="C8" s="13" t="s">
        <v>203</v>
      </c>
    </row>
    <row r="9" spans="2:5" s="6" customFormat="1" ht="11.25" customHeight="1" x14ac:dyDescent="0.35"/>
    <row r="10" spans="2:5" s="6" customFormat="1" ht="11.25" customHeight="1" x14ac:dyDescent="0.35"/>
    <row r="11" spans="2:5" s="6" customFormat="1" ht="11.25" customHeight="1" x14ac:dyDescent="0.35"/>
    <row r="12" spans="2:5" s="6" customFormat="1" ht="11.25" customHeight="1" x14ac:dyDescent="0.35"/>
    <row r="13" spans="2:5" s="6" customFormat="1" ht="11.25" customHeight="1" x14ac:dyDescent="0.35"/>
    <row r="14" spans="2:5" s="6" customFormat="1" ht="11.25" customHeight="1" x14ac:dyDescent="0.35"/>
    <row r="15" spans="2:5" s="6" customFormat="1" ht="11.25" customHeight="1" x14ac:dyDescent="0.35"/>
    <row r="16" spans="2:5" s="6" customFormat="1" ht="11.25" customHeight="1" x14ac:dyDescent="0.35"/>
    <row r="17" spans="2:2" s="6" customFormat="1" ht="11.25" customHeight="1" x14ac:dyDescent="0.35"/>
    <row r="18" spans="2:2" s="6" customFormat="1" ht="11.25" customHeight="1" x14ac:dyDescent="0.35"/>
    <row r="19" spans="2:2" s="6" customFormat="1" ht="11.25" customHeight="1" x14ac:dyDescent="0.35"/>
    <row r="20" spans="2:2" s="6" customFormat="1" ht="11.25" customHeight="1" x14ac:dyDescent="0.35"/>
    <row r="21" spans="2:2" s="6" customFormat="1" ht="11.25" customHeight="1" x14ac:dyDescent="0.35"/>
    <row r="22" spans="2:2" s="6" customFormat="1" ht="11.25" customHeight="1" x14ac:dyDescent="0.35"/>
    <row r="23" spans="2:2" s="6" customFormat="1" ht="11.25" customHeight="1" x14ac:dyDescent="0.35"/>
    <row r="25" spans="2:2" s="4" customFormat="1" ht="15" x14ac:dyDescent="0.35">
      <c r="B25" s="4" t="s">
        <v>33</v>
      </c>
    </row>
  </sheetData>
  <conditionalFormatting sqref="B2">
    <cfRule type="cellIs" dxfId="15" priority="1" operator="notEqual">
      <formula>"No Errors Found"</formula>
    </cfRule>
  </conditionalFormatting>
  <hyperlinks>
    <hyperlink ref="B3:E3" location="TOC!A1" display="TOC!A1" xr:uid="{00000000-0004-0000-3000-000000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47"/>
  <sheetViews>
    <sheetView showGridLines="0" zoomScaleNormal="100" workbookViewId="0">
      <pane xSplit="1" ySplit="4" topLeftCell="B5" activePane="bottomRight" state="frozen"/>
      <selection activeCell="B1" sqref="B1"/>
      <selection pane="topRight" activeCell="B1" sqref="B1"/>
      <selection pane="bottomLeft" activeCell="B1" sqref="B1"/>
      <selection pane="bottomRight" activeCell="B5" sqref="B5"/>
    </sheetView>
  </sheetViews>
  <sheetFormatPr defaultColWidth="9.33203125" defaultRowHeight="10.199999999999999" x14ac:dyDescent="0.35"/>
  <cols>
    <col min="1" max="1" width="3.6640625" style="7" customWidth="1"/>
    <col min="2" max="3" width="2.796875" style="7" customWidth="1"/>
    <col min="4" max="4" width="25.796875" style="7" customWidth="1"/>
    <col min="5" max="5" width="24" style="7" customWidth="1"/>
    <col min="6" max="9" width="10.796875" style="7" customWidth="1"/>
    <col min="10" max="10" width="12.796875" style="7" customWidth="1"/>
    <col min="11" max="24" width="10.796875" style="7" customWidth="1"/>
    <col min="25" max="16384" width="9.33203125" style="7"/>
  </cols>
  <sheetData>
    <row r="1" spans="1:5" ht="18.899999999999999" x14ac:dyDescent="0.35">
      <c r="A1" s="70">
        <f>IF(SUM($A11:$A62)&gt;0,1,0)</f>
        <v>0</v>
      </c>
      <c r="B1" s="5" t="s">
        <v>145</v>
      </c>
    </row>
    <row r="2" spans="1:5" x14ac:dyDescent="0.35">
      <c r="B2" s="18" t="str">
        <f>Title_Msg</f>
        <v>No Errors Found</v>
      </c>
    </row>
    <row r="3" spans="1:5" x14ac:dyDescent="0.35">
      <c r="B3" s="55" t="str">
        <f>TOC!B1</f>
        <v>Table of Contents</v>
      </c>
      <c r="C3" s="49"/>
      <c r="D3" s="49"/>
      <c r="E3" s="49"/>
    </row>
    <row r="4" spans="1:5" ht="12.3" x14ac:dyDescent="0.35">
      <c r="B4" s="46" t="str">
        <f>Model_Name</f>
        <v>Rest RIN Population Model - Power and Water Corporation (PWC)</v>
      </c>
    </row>
    <row r="6" spans="1:5" s="4" customFormat="1" ht="15" x14ac:dyDescent="0.35">
      <c r="B6" s="4" t="str">
        <f>B1</f>
        <v>Model Diagrams</v>
      </c>
    </row>
    <row r="7" spans="1:5" s="6" customFormat="1" ht="4.5" customHeight="1" x14ac:dyDescent="0.35"/>
    <row r="8" spans="1:5" s="13" customFormat="1" ht="14.1" x14ac:dyDescent="0.35">
      <c r="C8" s="13" t="s">
        <v>170</v>
      </c>
    </row>
    <row r="9" spans="1:5" s="6" customFormat="1" ht="11.25" customHeight="1" x14ac:dyDescent="0.35"/>
    <row r="10" spans="1:5" s="6" customFormat="1" ht="11.25" customHeight="1" x14ac:dyDescent="0.35"/>
    <row r="11" spans="1:5" s="6" customFormat="1" ht="11.25" customHeight="1" x14ac:dyDescent="0.35"/>
    <row r="12" spans="1:5" s="6" customFormat="1" ht="11.25" customHeight="1" x14ac:dyDescent="0.35"/>
    <row r="13" spans="1:5" s="6" customFormat="1" ht="11.25" customHeight="1" x14ac:dyDescent="0.35"/>
    <row r="14" spans="1:5" s="6" customFormat="1" ht="11.25" customHeight="1" x14ac:dyDescent="0.35"/>
    <row r="15" spans="1:5" s="6" customFormat="1" ht="11.25" customHeight="1" x14ac:dyDescent="0.35"/>
    <row r="16" spans="1:5" s="6" customFormat="1" ht="11.25" customHeight="1" x14ac:dyDescent="0.35"/>
    <row r="17" spans="3:3" s="6" customFormat="1" ht="11.25" customHeight="1" x14ac:dyDescent="0.35"/>
    <row r="18" spans="3:3" s="6" customFormat="1" ht="11.25" customHeight="1" x14ac:dyDescent="0.35"/>
    <row r="19" spans="3:3" s="6" customFormat="1" ht="11.25" customHeight="1" x14ac:dyDescent="0.35"/>
    <row r="20" spans="3:3" s="6" customFormat="1" ht="11.25" customHeight="1" x14ac:dyDescent="0.35"/>
    <row r="21" spans="3:3" s="6" customFormat="1" ht="11.25" customHeight="1" x14ac:dyDescent="0.35"/>
    <row r="22" spans="3:3" s="6" customFormat="1" ht="11.25" customHeight="1" x14ac:dyDescent="0.35"/>
    <row r="23" spans="3:3" s="6" customFormat="1" ht="11.25" customHeight="1" x14ac:dyDescent="0.35"/>
    <row r="24" spans="3:3" s="6" customFormat="1" ht="11.25" customHeight="1" x14ac:dyDescent="0.35"/>
    <row r="25" spans="3:3" s="6" customFormat="1" ht="11.25" customHeight="1" x14ac:dyDescent="0.35"/>
    <row r="26" spans="3:3" s="13" customFormat="1" ht="14.1" x14ac:dyDescent="0.35">
      <c r="C26" s="13" t="s">
        <v>171</v>
      </c>
    </row>
    <row r="47" spans="2:2" s="4" customFormat="1" ht="15" x14ac:dyDescent="0.35">
      <c r="B47" s="4" t="s">
        <v>33</v>
      </c>
    </row>
  </sheetData>
  <conditionalFormatting sqref="B2">
    <cfRule type="cellIs" dxfId="880" priority="2" operator="notEqual">
      <formula>"No Errors Found"</formula>
    </cfRule>
  </conditionalFormatting>
  <hyperlinks>
    <hyperlink ref="B3:E3" location="TOC!A1" display="TOC!A1" xr:uid="{00000000-0004-0000-0400-000000000000}"/>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0" tint="-0.34998626667073579"/>
    <pageSetUpPr fitToPage="1"/>
  </sheetPr>
  <dimension ref="A1:AB638"/>
  <sheetViews>
    <sheetView showGridLines="0" zoomScaleNormal="100" workbookViewId="0">
      <pane xSplit="1" ySplit="10" topLeftCell="B151" activePane="bottomRight" state="frozen"/>
      <selection activeCell="B1" sqref="B1"/>
      <selection pane="topRight" activeCell="B1" sqref="B1"/>
      <selection pane="bottomLeft" activeCell="B1" sqref="B1"/>
      <selection pane="bottomRight" activeCell="B11" sqref="B11"/>
    </sheetView>
  </sheetViews>
  <sheetFormatPr defaultColWidth="9.33203125" defaultRowHeight="10.199999999999999" outlineLevelRow="1" x14ac:dyDescent="0.35"/>
  <cols>
    <col min="1" max="1" width="3.33203125" style="7" customWidth="1"/>
    <col min="2" max="3" width="2.796875" style="7" customWidth="1"/>
    <col min="4" max="4" width="91.46484375" style="7" customWidth="1"/>
    <col min="5" max="5" width="11.796875" style="7" customWidth="1"/>
    <col min="6" max="6" width="9.1328125" style="7" customWidth="1"/>
    <col min="7" max="7" width="12" style="7" customWidth="1"/>
    <col min="8" max="8" width="10" style="7" customWidth="1"/>
    <col min="9" max="24" width="15.6640625" style="7" customWidth="1"/>
    <col min="25" max="25" width="9.33203125" style="7"/>
    <col min="26" max="27" width="15.6640625" style="7" customWidth="1"/>
    <col min="28" max="28" width="9.46484375" style="7" bestFit="1" customWidth="1"/>
    <col min="29" max="16384" width="9.33203125" style="7"/>
  </cols>
  <sheetData>
    <row r="1" spans="1:28" ht="18.899999999999999" x14ac:dyDescent="0.35">
      <c r="A1" s="70" t="e">
        <f>IF(SUM($A11:$A638)&gt;0,1,0)</f>
        <v>#REF!</v>
      </c>
      <c r="B1" s="5" t="s">
        <v>286</v>
      </c>
    </row>
    <row r="2" spans="1:28" x14ac:dyDescent="0.35">
      <c r="B2" s="18" t="str">
        <f>Title_Msg</f>
        <v>No Errors Found</v>
      </c>
    </row>
    <row r="3" spans="1:28" x14ac:dyDescent="0.35">
      <c r="B3" s="55" t="str">
        <f>TOC!B1</f>
        <v>Table of Contents</v>
      </c>
      <c r="C3" s="49"/>
      <c r="D3" s="49"/>
      <c r="E3" s="49"/>
    </row>
    <row r="4" spans="1:28" ht="12.3" x14ac:dyDescent="0.35">
      <c r="B4" s="46" t="str">
        <f>Model_Name</f>
        <v>Rest RIN Population Model - Power and Water Corporation (PWC)</v>
      </c>
    </row>
    <row r="5" spans="1:28" ht="12.3" hidden="1" outlineLevel="1" x14ac:dyDescent="0.35">
      <c r="B5" s="15" t="str">
        <f>Lookup!B15</f>
        <v>Period Start Date</v>
      </c>
      <c r="O5" s="61">
        <f>Lookup!J15</f>
        <v>41821</v>
      </c>
      <c r="P5" s="61">
        <f>Lookup!K15</f>
        <v>42186</v>
      </c>
      <c r="Q5" s="61">
        <f>Lookup!L15</f>
        <v>42552</v>
      </c>
      <c r="R5" s="61">
        <f>Lookup!M15</f>
        <v>42917</v>
      </c>
      <c r="S5" s="61">
        <f>Lookup!N15</f>
        <v>43282</v>
      </c>
      <c r="T5" s="61">
        <f>Lookup!O15</f>
        <v>43647</v>
      </c>
      <c r="U5" s="61">
        <f>Lookup!P15</f>
        <v>44013</v>
      </c>
      <c r="V5" s="61">
        <f>Lookup!Q15</f>
        <v>44378</v>
      </c>
      <c r="W5" s="61">
        <f>Lookup!R15</f>
        <v>44743</v>
      </c>
      <c r="X5" s="61">
        <f>Lookup!S15</f>
        <v>45108</v>
      </c>
    </row>
    <row r="6" spans="1:28" ht="12.3" hidden="1" outlineLevel="1" x14ac:dyDescent="0.35">
      <c r="B6" s="15" t="str">
        <f>Lookup!B16</f>
        <v>Period End Date</v>
      </c>
      <c r="O6" s="61">
        <f>Lookup!J16</f>
        <v>42185</v>
      </c>
      <c r="P6" s="61">
        <f>Lookup!K16</f>
        <v>42551</v>
      </c>
      <c r="Q6" s="61">
        <f>Lookup!L16</f>
        <v>42916</v>
      </c>
      <c r="R6" s="61">
        <f>Lookup!M16</f>
        <v>43281</v>
      </c>
      <c r="S6" s="61">
        <f>Lookup!N16</f>
        <v>43646</v>
      </c>
      <c r="T6" s="61">
        <f>Lookup!O16</f>
        <v>44012</v>
      </c>
      <c r="U6" s="61">
        <f>Lookup!P16</f>
        <v>44377</v>
      </c>
      <c r="V6" s="61">
        <f>Lookup!Q16</f>
        <v>44742</v>
      </c>
      <c r="W6" s="61">
        <f>Lookup!R16</f>
        <v>45107</v>
      </c>
      <c r="X6" s="61">
        <f>Lookup!S16</f>
        <v>45473</v>
      </c>
    </row>
    <row r="7" spans="1:28" ht="12.3" hidden="1" outlineLevel="1" x14ac:dyDescent="0.35">
      <c r="B7" s="15" t="str">
        <f>Lookup!B17</f>
        <v>Period Counter</v>
      </c>
      <c r="O7" s="62">
        <f>Lookup!J17</f>
        <v>1</v>
      </c>
      <c r="P7" s="62">
        <f>Lookup!K17</f>
        <v>2</v>
      </c>
      <c r="Q7" s="62">
        <f>Lookup!L17</f>
        <v>3</v>
      </c>
      <c r="R7" s="62">
        <f>Lookup!M17</f>
        <v>4</v>
      </c>
      <c r="S7" s="62">
        <f>Lookup!N17</f>
        <v>5</v>
      </c>
      <c r="T7" s="62">
        <f>Lookup!O17</f>
        <v>6</v>
      </c>
      <c r="U7" s="62">
        <f>Lookup!P17</f>
        <v>7</v>
      </c>
      <c r="V7" s="62">
        <f>Lookup!Q17</f>
        <v>8</v>
      </c>
      <c r="W7" s="62">
        <f>Lookup!R17</f>
        <v>9</v>
      </c>
      <c r="X7" s="62">
        <f>Lookup!S17</f>
        <v>10</v>
      </c>
    </row>
    <row r="8" spans="1:28" ht="12.3" hidden="1" outlineLevel="1" x14ac:dyDescent="0.35">
      <c r="B8" s="15" t="str">
        <f>Lookup!B18</f>
        <v>Year</v>
      </c>
      <c r="O8" s="63">
        <f>Lookup!J18</f>
        <v>2015</v>
      </c>
      <c r="P8" s="63">
        <f>Lookup!K18</f>
        <v>2016</v>
      </c>
      <c r="Q8" s="63">
        <f>Lookup!L18</f>
        <v>2017</v>
      </c>
      <c r="R8" s="63">
        <f>Lookup!M18</f>
        <v>2018</v>
      </c>
      <c r="S8" s="63">
        <f>Lookup!N18</f>
        <v>2019</v>
      </c>
      <c r="T8" s="63">
        <f>Lookup!O18</f>
        <v>2020</v>
      </c>
      <c r="U8" s="63">
        <f>Lookup!P18</f>
        <v>2021</v>
      </c>
      <c r="V8" s="63">
        <f>Lookup!Q18</f>
        <v>2022</v>
      </c>
      <c r="W8" s="63">
        <f>Lookup!R18</f>
        <v>2023</v>
      </c>
      <c r="X8" s="63">
        <f>Lookup!S18</f>
        <v>2024</v>
      </c>
    </row>
    <row r="9" spans="1:28" ht="12.3" collapsed="1" x14ac:dyDescent="0.35">
      <c r="B9" s="15" t="str">
        <f>Lookup!B19</f>
        <v>Period Type</v>
      </c>
      <c r="I9" s="63" t="str">
        <f t="shared" ref="I9:N9" si="0">J9</f>
        <v>Actual</v>
      </c>
      <c r="J9" s="63" t="str">
        <f t="shared" si="0"/>
        <v>Actual</v>
      </c>
      <c r="K9" s="63" t="str">
        <f t="shared" si="0"/>
        <v>Actual</v>
      </c>
      <c r="L9" s="63" t="str">
        <f t="shared" si="0"/>
        <v>Actual</v>
      </c>
      <c r="M9" s="63" t="str">
        <f t="shared" si="0"/>
        <v>Actual</v>
      </c>
      <c r="N9" s="63" t="str">
        <f t="shared" si="0"/>
        <v>Actual</v>
      </c>
      <c r="O9" s="63" t="str">
        <f>Lookup!J19</f>
        <v>Actual</v>
      </c>
      <c r="P9" s="63" t="str">
        <f>Lookup!K19</f>
        <v>Actual</v>
      </c>
      <c r="Q9" s="63" t="str">
        <f>Lookup!L19</f>
        <v>Base Year</v>
      </c>
      <c r="R9" s="63" t="str">
        <f>Lookup!M19</f>
        <v>Forecast</v>
      </c>
      <c r="S9" s="63" t="str">
        <f>Lookup!N19</f>
        <v>Forecast</v>
      </c>
      <c r="T9" s="63" t="str">
        <f>Lookup!O19</f>
        <v>Forecast</v>
      </c>
      <c r="U9" s="63" t="str">
        <f>Lookup!P19</f>
        <v>Forecast</v>
      </c>
      <c r="V9" s="63" t="str">
        <f>Lookup!Q19</f>
        <v>Forecast</v>
      </c>
      <c r="W9" s="63" t="str">
        <f>Lookup!R19</f>
        <v>Forecast</v>
      </c>
      <c r="X9" s="63" t="str">
        <f>Lookup!S19</f>
        <v>Forecast</v>
      </c>
    </row>
    <row r="10" spans="1:28" ht="24.6" x14ac:dyDescent="0.35">
      <c r="B10" s="10" t="str">
        <f>Lookup!B20</f>
        <v>Regulatory Year</v>
      </c>
      <c r="E10" s="59" t="str">
        <f>Lookup!E20</f>
        <v>Source</v>
      </c>
      <c r="F10" s="59" t="str">
        <f>Lookup!F20</f>
        <v>Unit</v>
      </c>
      <c r="G10" s="59" t="str">
        <f>Lookup!G20</f>
        <v>Basis</v>
      </c>
      <c r="H10" s="59" t="str">
        <f>Lookup!H20</f>
        <v>Timing</v>
      </c>
      <c r="I10" s="59" t="s">
        <v>217</v>
      </c>
      <c r="J10" s="59" t="s">
        <v>216</v>
      </c>
      <c r="K10" s="59" t="s">
        <v>215</v>
      </c>
      <c r="L10" s="59" t="s">
        <v>214</v>
      </c>
      <c r="M10" s="59" t="s">
        <v>213</v>
      </c>
      <c r="N10" s="59" t="s">
        <v>212</v>
      </c>
      <c r="O10" s="59" t="str">
        <f>Lookup!J20</f>
        <v>RY15</v>
      </c>
      <c r="P10" s="59" t="str">
        <f>Lookup!K20</f>
        <v>RY16</v>
      </c>
      <c r="Q10" s="59" t="str">
        <f>Lookup!L20</f>
        <v>RY17</v>
      </c>
      <c r="R10" s="59" t="str">
        <f>Lookup!M20</f>
        <v>RY18</v>
      </c>
      <c r="S10" s="59" t="str">
        <f>Lookup!N20</f>
        <v>RY19</v>
      </c>
      <c r="T10" s="59" t="str">
        <f>Lookup!O20</f>
        <v>RY20</v>
      </c>
      <c r="U10" s="59" t="str">
        <f>Lookup!P20</f>
        <v>RY21</v>
      </c>
      <c r="V10" s="59" t="str">
        <f>Lookup!Q20</f>
        <v>RY22</v>
      </c>
      <c r="W10" s="59" t="str">
        <f>Lookup!R20</f>
        <v>RY23</v>
      </c>
      <c r="X10" s="59" t="str">
        <f>Lookup!S20</f>
        <v>RY24</v>
      </c>
      <c r="Z10" s="71" t="str">
        <f>Lookup!U20</f>
        <v>RY17 %</v>
      </c>
      <c r="AA10" s="71" t="str">
        <f>Lookup!V20</f>
        <v>RY15-RY17 Avg</v>
      </c>
      <c r="AB10" s="72" t="s">
        <v>265</v>
      </c>
    </row>
    <row r="11" spans="1:28" x14ac:dyDescent="0.35">
      <c r="B11" s="7" t="s">
        <v>209</v>
      </c>
    </row>
    <row r="12" spans="1:28" s="4" customFormat="1" ht="15" x14ac:dyDescent="0.35">
      <c r="B12" s="4" t="s">
        <v>218</v>
      </c>
    </row>
    <row r="13" spans="1:28" s="6" customFormat="1" ht="4.5" customHeight="1" x14ac:dyDescent="0.35"/>
    <row r="14" spans="1:28" s="13" customFormat="1" ht="14.1" x14ac:dyDescent="0.35">
      <c r="C14" s="13" t="s">
        <v>219</v>
      </c>
    </row>
    <row r="15" spans="1:28" s="6" customFormat="1" ht="11.25" customHeight="1" x14ac:dyDescent="0.35"/>
    <row r="16" spans="1:28" ht="24.6" x14ac:dyDescent="0.35">
      <c r="D16" s="73" t="s">
        <v>188</v>
      </c>
      <c r="E16" s="64" t="str">
        <f>Lookup!E$20</f>
        <v>Source</v>
      </c>
      <c r="F16" s="64" t="str">
        <f>Lookup!F$20</f>
        <v>Unit</v>
      </c>
      <c r="G16" s="64" t="str">
        <f>Lookup!G$20</f>
        <v>Basis</v>
      </c>
      <c r="H16" s="64" t="str">
        <f>Lookup!H$20</f>
        <v>Timing</v>
      </c>
      <c r="I16" s="64" t="str">
        <f t="shared" ref="I16:X16" si="1">I$10</f>
        <v>RY09</v>
      </c>
      <c r="J16" s="64" t="str">
        <f t="shared" si="1"/>
        <v>RY10</v>
      </c>
      <c r="K16" s="64" t="str">
        <f t="shared" si="1"/>
        <v>RY11</v>
      </c>
      <c r="L16" s="64" t="str">
        <f t="shared" si="1"/>
        <v>RY12</v>
      </c>
      <c r="M16" s="64" t="str">
        <f t="shared" si="1"/>
        <v>RY13</v>
      </c>
      <c r="N16" s="64" t="str">
        <f t="shared" si="1"/>
        <v>RY14</v>
      </c>
      <c r="O16" s="96" t="str">
        <f t="shared" si="1"/>
        <v>RY15</v>
      </c>
      <c r="P16" s="64" t="str">
        <f t="shared" si="1"/>
        <v>RY16</v>
      </c>
      <c r="Q16" s="64" t="str">
        <f t="shared" si="1"/>
        <v>RY17</v>
      </c>
      <c r="R16" s="64" t="str">
        <f t="shared" si="1"/>
        <v>RY18</v>
      </c>
      <c r="S16" s="88" t="str">
        <f t="shared" si="1"/>
        <v>RY19</v>
      </c>
      <c r="T16" s="64" t="str">
        <f t="shared" si="1"/>
        <v>RY20</v>
      </c>
      <c r="U16" s="64" t="str">
        <f t="shared" si="1"/>
        <v>RY21</v>
      </c>
      <c r="V16" s="64" t="str">
        <f t="shared" si="1"/>
        <v>RY22</v>
      </c>
      <c r="W16" s="64" t="str">
        <f t="shared" si="1"/>
        <v>RY23</v>
      </c>
      <c r="X16" s="64" t="str">
        <f t="shared" si="1"/>
        <v>RY24</v>
      </c>
      <c r="Z16" s="72" t="str">
        <f>Z$10</f>
        <v>RY17 %</v>
      </c>
      <c r="AA16" s="72" t="str">
        <f>AA$10</f>
        <v>RY15-RY17 Avg</v>
      </c>
    </row>
    <row r="17" spans="1:27" x14ac:dyDescent="0.35">
      <c r="I17" s="6"/>
      <c r="O17" s="97"/>
      <c r="P17" s="91"/>
      <c r="Q17" s="91"/>
      <c r="R17" s="91"/>
      <c r="S17" s="89"/>
    </row>
    <row r="18" spans="1:27" ht="12.3" x14ac:dyDescent="0.35">
      <c r="D18" s="15" t="str">
        <f>'3.2'!D25</f>
        <v>Opex for network services</v>
      </c>
      <c r="E18" s="75" t="s">
        <v>264</v>
      </c>
      <c r="F18" s="75" t="str">
        <f t="shared" ref="F18:F23" si="2">Dollars</f>
        <v>Dollars</v>
      </c>
      <c r="G18" s="75" t="str">
        <f t="shared" ref="G18:G23" si="3">Nominal</f>
        <v>Nominal</v>
      </c>
      <c r="H18" s="75" t="str">
        <f t="shared" ref="H18:H23" si="4">Mid_year</f>
        <v>Mid year</v>
      </c>
      <c r="I18" s="181">
        <f>'3.2'!I25</f>
        <v>0</v>
      </c>
      <c r="J18" s="181">
        <f>'3.2'!J25</f>
        <v>0</v>
      </c>
      <c r="K18" s="181">
        <f>'3.2'!K25</f>
        <v>0</v>
      </c>
      <c r="L18" s="181">
        <f>'3.2'!L25</f>
        <v>0</v>
      </c>
      <c r="M18" s="181">
        <f>'3.2'!M25</f>
        <v>0</v>
      </c>
      <c r="N18" s="181">
        <f>'3.2'!N25</f>
        <v>0</v>
      </c>
      <c r="O18" s="182">
        <f>'3.2'!O25</f>
        <v>0</v>
      </c>
      <c r="P18" s="178">
        <f>'3.2'!P25</f>
        <v>0</v>
      </c>
      <c r="Q18" s="178">
        <f>'3.2'!Q25</f>
        <v>0</v>
      </c>
      <c r="R18" s="184" t="e">
        <f>SUM($O18:$Q18)/SUM($O$25:$Q$25)</f>
        <v>#DIV/0!</v>
      </c>
      <c r="S18" s="185" t="e">
        <f t="shared" ref="S18:S23" si="5">SUM($O18:$Q18)/SUM($O$25:$Q$25)</f>
        <v>#DIV/0!</v>
      </c>
      <c r="T18" s="186" t="e">
        <f>IF($Z$25=0,0,$Z18/$Z$25)</f>
        <v>#DIV/0!</v>
      </c>
      <c r="U18" s="186" t="e">
        <f t="shared" ref="U18:X23" si="6">IF($Z$25=0,0,$Z18/$Z$25)</f>
        <v>#DIV/0!</v>
      </c>
      <c r="V18" s="186" t="e">
        <f t="shared" si="6"/>
        <v>#DIV/0!</v>
      </c>
      <c r="W18" s="186" t="e">
        <f t="shared" si="6"/>
        <v>#DIV/0!</v>
      </c>
      <c r="X18" s="186" t="e">
        <f t="shared" si="6"/>
        <v>#DIV/0!</v>
      </c>
      <c r="Z18" s="181" t="e">
        <f>SUM(O18:S18)</f>
        <v>#DIV/0!</v>
      </c>
      <c r="AA18" s="181" t="e">
        <f>SUM(T18:X18)</f>
        <v>#DIV/0!</v>
      </c>
    </row>
    <row r="19" spans="1:27" ht="12.3" x14ac:dyDescent="0.35">
      <c r="D19" s="15" t="str">
        <f>'3.2'!D26</f>
        <v>Opex for metering</v>
      </c>
      <c r="E19" s="75" t="s">
        <v>264</v>
      </c>
      <c r="F19" s="75" t="str">
        <f t="shared" si="2"/>
        <v>Dollars</v>
      </c>
      <c r="G19" s="75" t="str">
        <f t="shared" si="3"/>
        <v>Nominal</v>
      </c>
      <c r="H19" s="75" t="str">
        <f t="shared" si="4"/>
        <v>Mid year</v>
      </c>
      <c r="I19" s="181">
        <f>'3.2'!I26</f>
        <v>0</v>
      </c>
      <c r="J19" s="181">
        <f>'3.2'!J26</f>
        <v>0</v>
      </c>
      <c r="K19" s="181">
        <f>'3.2'!K26</f>
        <v>0</v>
      </c>
      <c r="L19" s="181">
        <f>'3.2'!L26</f>
        <v>0</v>
      </c>
      <c r="M19" s="181">
        <f>'3.2'!M26</f>
        <v>0</v>
      </c>
      <c r="N19" s="181">
        <f>'3.2'!N26</f>
        <v>0</v>
      </c>
      <c r="O19" s="182">
        <f>'3.2'!O26</f>
        <v>0</v>
      </c>
      <c r="P19" s="178">
        <f>'3.2'!P26</f>
        <v>0</v>
      </c>
      <c r="Q19" s="178">
        <f>'3.2'!Q26</f>
        <v>0</v>
      </c>
      <c r="R19" s="184" t="e">
        <f t="shared" ref="R19:R23" si="7">SUM($O19:$Q19)/SUM($O$25:$Q$25)</f>
        <v>#DIV/0!</v>
      </c>
      <c r="S19" s="185" t="e">
        <f t="shared" si="5"/>
        <v>#DIV/0!</v>
      </c>
      <c r="T19" s="186" t="e">
        <f t="shared" ref="T19:T23" si="8">IF($Z$25=0,0,$Z19/$Z$25)</f>
        <v>#DIV/0!</v>
      </c>
      <c r="U19" s="186" t="e">
        <f t="shared" si="6"/>
        <v>#DIV/0!</v>
      </c>
      <c r="V19" s="186" t="e">
        <f t="shared" si="6"/>
        <v>#DIV/0!</v>
      </c>
      <c r="W19" s="186" t="e">
        <f t="shared" si="6"/>
        <v>#DIV/0!</v>
      </c>
      <c r="X19" s="186" t="e">
        <f t="shared" si="6"/>
        <v>#DIV/0!</v>
      </c>
      <c r="Z19" s="181" t="e">
        <f t="shared" ref="Z19" si="9">SUM(O19:S19)</f>
        <v>#DIV/0!</v>
      </c>
      <c r="AA19" s="181" t="e">
        <f t="shared" ref="AA19" si="10">SUM(T19:X19)</f>
        <v>#DIV/0!</v>
      </c>
    </row>
    <row r="20" spans="1:27" ht="12.3" x14ac:dyDescent="0.35">
      <c r="D20" s="15" t="str">
        <f>'3.2'!D27</f>
        <v>Opex for connection services</v>
      </c>
      <c r="E20" s="75" t="s">
        <v>264</v>
      </c>
      <c r="F20" s="75" t="str">
        <f t="shared" si="2"/>
        <v>Dollars</v>
      </c>
      <c r="G20" s="75" t="str">
        <f t="shared" si="3"/>
        <v>Nominal</v>
      </c>
      <c r="H20" s="75" t="str">
        <f t="shared" si="4"/>
        <v>Mid year</v>
      </c>
      <c r="I20" s="181">
        <f>'3.2'!I27</f>
        <v>0</v>
      </c>
      <c r="J20" s="181">
        <f>'3.2'!J27</f>
        <v>0</v>
      </c>
      <c r="K20" s="181">
        <f>'3.2'!K27</f>
        <v>0</v>
      </c>
      <c r="L20" s="181">
        <f>'3.2'!L27</f>
        <v>0</v>
      </c>
      <c r="M20" s="181">
        <f>'3.2'!M27</f>
        <v>0</v>
      </c>
      <c r="N20" s="181">
        <f>'3.2'!N27</f>
        <v>0</v>
      </c>
      <c r="O20" s="182">
        <f>'3.2'!O27</f>
        <v>0</v>
      </c>
      <c r="P20" s="178">
        <f>'3.2'!P27</f>
        <v>0</v>
      </c>
      <c r="Q20" s="178">
        <f>'3.2'!Q27</f>
        <v>0</v>
      </c>
      <c r="R20" s="184" t="e">
        <f t="shared" si="7"/>
        <v>#DIV/0!</v>
      </c>
      <c r="S20" s="185" t="e">
        <f t="shared" si="5"/>
        <v>#DIV/0!</v>
      </c>
      <c r="T20" s="186" t="e">
        <f t="shared" si="8"/>
        <v>#DIV/0!</v>
      </c>
      <c r="U20" s="186" t="e">
        <f t="shared" si="6"/>
        <v>#DIV/0!</v>
      </c>
      <c r="V20" s="186" t="e">
        <f t="shared" si="6"/>
        <v>#DIV/0!</v>
      </c>
      <c r="W20" s="186" t="e">
        <f t="shared" si="6"/>
        <v>#DIV/0!</v>
      </c>
      <c r="X20" s="186" t="e">
        <f t="shared" si="6"/>
        <v>#DIV/0!</v>
      </c>
      <c r="Z20" s="181" t="e">
        <f t="shared" ref="Z20:Z23" si="11">SUM(O20:S20)</f>
        <v>#DIV/0!</v>
      </c>
      <c r="AA20" s="181" t="e">
        <f t="shared" ref="AA20:AA23" si="12">SUM(T20:X20)</f>
        <v>#DIV/0!</v>
      </c>
    </row>
    <row r="21" spans="1:27" ht="12.3" x14ac:dyDescent="0.35">
      <c r="D21" s="15" t="str">
        <f>'3.2'!D28</f>
        <v>Opex for public lighting</v>
      </c>
      <c r="E21" s="75" t="s">
        <v>264</v>
      </c>
      <c r="F21" s="75" t="str">
        <f t="shared" si="2"/>
        <v>Dollars</v>
      </c>
      <c r="G21" s="75" t="str">
        <f t="shared" si="3"/>
        <v>Nominal</v>
      </c>
      <c r="H21" s="75" t="str">
        <f t="shared" si="4"/>
        <v>Mid year</v>
      </c>
      <c r="I21" s="181">
        <f>'3.2'!I28</f>
        <v>0</v>
      </c>
      <c r="J21" s="181">
        <f>'3.2'!J28</f>
        <v>0</v>
      </c>
      <c r="K21" s="181">
        <f>'3.2'!K28</f>
        <v>0</v>
      </c>
      <c r="L21" s="181">
        <f>'3.2'!L28</f>
        <v>0</v>
      </c>
      <c r="M21" s="181">
        <f>'3.2'!M28</f>
        <v>0</v>
      </c>
      <c r="N21" s="181">
        <f>'3.2'!N28</f>
        <v>0</v>
      </c>
      <c r="O21" s="182">
        <f>'3.2'!O28</f>
        <v>0</v>
      </c>
      <c r="P21" s="178">
        <f>'3.2'!P28</f>
        <v>0</v>
      </c>
      <c r="Q21" s="178">
        <f>'3.2'!Q28</f>
        <v>0</v>
      </c>
      <c r="R21" s="184" t="e">
        <f t="shared" si="7"/>
        <v>#DIV/0!</v>
      </c>
      <c r="S21" s="185" t="e">
        <f t="shared" si="5"/>
        <v>#DIV/0!</v>
      </c>
      <c r="T21" s="186" t="e">
        <f t="shared" si="8"/>
        <v>#DIV/0!</v>
      </c>
      <c r="U21" s="186" t="e">
        <f t="shared" si="6"/>
        <v>#DIV/0!</v>
      </c>
      <c r="V21" s="186" t="e">
        <f t="shared" si="6"/>
        <v>#DIV/0!</v>
      </c>
      <c r="W21" s="186" t="e">
        <f t="shared" si="6"/>
        <v>#DIV/0!</v>
      </c>
      <c r="X21" s="186" t="e">
        <f t="shared" si="6"/>
        <v>#DIV/0!</v>
      </c>
      <c r="Z21" s="181" t="e">
        <f t="shared" si="11"/>
        <v>#DIV/0!</v>
      </c>
      <c r="AA21" s="181" t="e">
        <f t="shared" si="12"/>
        <v>#DIV/0!</v>
      </c>
    </row>
    <row r="22" spans="1:27" ht="12.3" x14ac:dyDescent="0.35">
      <c r="D22" s="15" t="str">
        <f>'3.2'!D29</f>
        <v>Opex for amounts payable for easement levy or similar direct charges on DNSP</v>
      </c>
      <c r="E22" s="75" t="s">
        <v>264</v>
      </c>
      <c r="F22" s="75" t="str">
        <f t="shared" si="2"/>
        <v>Dollars</v>
      </c>
      <c r="G22" s="75" t="str">
        <f t="shared" si="3"/>
        <v>Nominal</v>
      </c>
      <c r="H22" s="75" t="str">
        <f t="shared" si="4"/>
        <v>Mid year</v>
      </c>
      <c r="I22" s="181">
        <f>'3.2'!I29</f>
        <v>0</v>
      </c>
      <c r="J22" s="181">
        <f>'3.2'!J29</f>
        <v>0</v>
      </c>
      <c r="K22" s="181">
        <f>'3.2'!K29</f>
        <v>0</v>
      </c>
      <c r="L22" s="181">
        <f>'3.2'!L29</f>
        <v>0</v>
      </c>
      <c r="M22" s="181">
        <f>'3.2'!M29</f>
        <v>0</v>
      </c>
      <c r="N22" s="181">
        <f>'3.2'!N29</f>
        <v>0</v>
      </c>
      <c r="O22" s="182">
        <f>'3.2'!O29</f>
        <v>0</v>
      </c>
      <c r="P22" s="178">
        <f>'3.2'!P29</f>
        <v>0</v>
      </c>
      <c r="Q22" s="178">
        <f>'3.2'!Q29</f>
        <v>0</v>
      </c>
      <c r="R22" s="184" t="e">
        <f t="shared" si="7"/>
        <v>#DIV/0!</v>
      </c>
      <c r="S22" s="185" t="e">
        <f t="shared" si="5"/>
        <v>#DIV/0!</v>
      </c>
      <c r="T22" s="186" t="e">
        <f t="shared" si="8"/>
        <v>#DIV/0!</v>
      </c>
      <c r="U22" s="186" t="e">
        <f t="shared" si="6"/>
        <v>#DIV/0!</v>
      </c>
      <c r="V22" s="186" t="e">
        <f t="shared" si="6"/>
        <v>#DIV/0!</v>
      </c>
      <c r="W22" s="186" t="e">
        <f t="shared" si="6"/>
        <v>#DIV/0!</v>
      </c>
      <c r="X22" s="186" t="e">
        <f t="shared" si="6"/>
        <v>#DIV/0!</v>
      </c>
      <c r="Z22" s="181" t="e">
        <f t="shared" si="11"/>
        <v>#DIV/0!</v>
      </c>
      <c r="AA22" s="181" t="e">
        <f t="shared" si="12"/>
        <v>#DIV/0!</v>
      </c>
    </row>
    <row r="23" spans="1:27" ht="12.3" x14ac:dyDescent="0.35">
      <c r="D23" s="15" t="str">
        <f>'3.2'!D30</f>
        <v>Opex for transmission connection point planning</v>
      </c>
      <c r="E23" s="75" t="s">
        <v>264</v>
      </c>
      <c r="F23" s="75" t="str">
        <f t="shared" si="2"/>
        <v>Dollars</v>
      </c>
      <c r="G23" s="75" t="str">
        <f t="shared" si="3"/>
        <v>Nominal</v>
      </c>
      <c r="H23" s="75" t="str">
        <f t="shared" si="4"/>
        <v>Mid year</v>
      </c>
      <c r="I23" s="181">
        <f>'3.2'!I30</f>
        <v>0</v>
      </c>
      <c r="J23" s="181">
        <f>'3.2'!J30</f>
        <v>0</v>
      </c>
      <c r="K23" s="181">
        <f>'3.2'!K30</f>
        <v>0</v>
      </c>
      <c r="L23" s="181">
        <f>'3.2'!L30</f>
        <v>0</v>
      </c>
      <c r="M23" s="181">
        <f>'3.2'!M30</f>
        <v>0</v>
      </c>
      <c r="N23" s="181">
        <f>'3.2'!N30</f>
        <v>0</v>
      </c>
      <c r="O23" s="182">
        <f>'3.2'!O30</f>
        <v>0</v>
      </c>
      <c r="P23" s="178">
        <f>'3.2'!P30</f>
        <v>0</v>
      </c>
      <c r="Q23" s="178">
        <f>'3.2'!Q30</f>
        <v>0</v>
      </c>
      <c r="R23" s="184" t="e">
        <f t="shared" si="7"/>
        <v>#DIV/0!</v>
      </c>
      <c r="S23" s="185" t="e">
        <f t="shared" si="5"/>
        <v>#DIV/0!</v>
      </c>
      <c r="T23" s="186" t="e">
        <f t="shared" si="8"/>
        <v>#DIV/0!</v>
      </c>
      <c r="U23" s="186" t="e">
        <f t="shared" si="6"/>
        <v>#DIV/0!</v>
      </c>
      <c r="V23" s="186" t="e">
        <f t="shared" si="6"/>
        <v>#DIV/0!</v>
      </c>
      <c r="W23" s="186" t="e">
        <f t="shared" si="6"/>
        <v>#DIV/0!</v>
      </c>
      <c r="X23" s="186" t="e">
        <f t="shared" si="6"/>
        <v>#DIV/0!</v>
      </c>
      <c r="Z23" s="181" t="e">
        <f t="shared" si="11"/>
        <v>#DIV/0!</v>
      </c>
      <c r="AA23" s="181" t="e">
        <f t="shared" si="12"/>
        <v>#DIV/0!</v>
      </c>
    </row>
    <row r="24" spans="1:27" x14ac:dyDescent="0.35">
      <c r="I24" s="188"/>
      <c r="J24" s="188"/>
      <c r="K24" s="188"/>
      <c r="L24" s="188"/>
      <c r="M24" s="188"/>
      <c r="N24" s="188"/>
      <c r="O24" s="189"/>
      <c r="P24" s="190"/>
      <c r="Q24" s="190"/>
      <c r="R24" s="190"/>
      <c r="S24" s="191"/>
      <c r="T24" s="188"/>
      <c r="U24" s="188"/>
      <c r="V24" s="188"/>
      <c r="W24" s="188"/>
      <c r="X24" s="188"/>
      <c r="Z24" s="188"/>
      <c r="AA24" s="188"/>
    </row>
    <row r="25" spans="1:27" ht="12.3" x14ac:dyDescent="0.35">
      <c r="D25" s="74" t="str">
        <f>"Total "&amp;D16</f>
        <v>Total Operating Expenditure</v>
      </c>
      <c r="E25" s="67" t="s">
        <v>134</v>
      </c>
      <c r="F25" s="67" t="str">
        <f>F18</f>
        <v>Dollars</v>
      </c>
      <c r="G25" s="67" t="str">
        <f>G18</f>
        <v>Nominal</v>
      </c>
      <c r="H25" s="67" t="str">
        <f>H18</f>
        <v>Mid year</v>
      </c>
      <c r="I25" s="175">
        <f t="shared" ref="I25" si="13">SUM(I18:I23)</f>
        <v>0</v>
      </c>
      <c r="J25" s="175">
        <f t="shared" ref="J25:N25" si="14">SUM(J18:J23)</f>
        <v>0</v>
      </c>
      <c r="K25" s="175">
        <f t="shared" si="14"/>
        <v>0</v>
      </c>
      <c r="L25" s="175">
        <f t="shared" si="14"/>
        <v>0</v>
      </c>
      <c r="M25" s="175">
        <f t="shared" si="14"/>
        <v>0</v>
      </c>
      <c r="N25" s="175">
        <f t="shared" si="14"/>
        <v>0</v>
      </c>
      <c r="O25" s="176">
        <f t="shared" ref="O25:S25" si="15">SUM(O18:O23)</f>
        <v>0</v>
      </c>
      <c r="P25" s="175">
        <f t="shared" si="15"/>
        <v>0</v>
      </c>
      <c r="Q25" s="175">
        <f t="shared" si="15"/>
        <v>0</v>
      </c>
      <c r="R25" s="175" t="e">
        <f t="shared" si="15"/>
        <v>#DIV/0!</v>
      </c>
      <c r="S25" s="177" t="e">
        <f t="shared" si="15"/>
        <v>#DIV/0!</v>
      </c>
      <c r="T25" s="175" t="e">
        <f t="shared" ref="T25:X25" si="16">SUM(T18:T23)</f>
        <v>#DIV/0!</v>
      </c>
      <c r="U25" s="175" t="e">
        <f t="shared" si="16"/>
        <v>#DIV/0!</v>
      </c>
      <c r="V25" s="175" t="e">
        <f t="shared" si="16"/>
        <v>#DIV/0!</v>
      </c>
      <c r="W25" s="175" t="e">
        <f t="shared" si="16"/>
        <v>#DIV/0!</v>
      </c>
      <c r="X25" s="175" t="e">
        <f t="shared" si="16"/>
        <v>#DIV/0!</v>
      </c>
      <c r="Z25" s="175" t="e">
        <f t="shared" ref="Z25:AA25" si="17">SUM(Z18:Z23)</f>
        <v>#DIV/0!</v>
      </c>
      <c r="AA25" s="175" t="e">
        <f t="shared" si="17"/>
        <v>#DIV/0!</v>
      </c>
    </row>
    <row r="26" spans="1:27" s="6" customFormat="1" ht="11.25" customHeight="1" x14ac:dyDescent="0.35"/>
    <row r="27" spans="1:27" s="6" customFormat="1" ht="11.25" customHeight="1" x14ac:dyDescent="0.35">
      <c r="A27" s="70">
        <f>IF(SUM($O27:$AA27)&gt;0,1,0)</f>
        <v>1</v>
      </c>
      <c r="D27" s="15" t="s">
        <v>139</v>
      </c>
      <c r="I27" s="70">
        <f t="shared" ref="I27" si="18">IF(ISERROR(I25),1,0)</f>
        <v>0</v>
      </c>
      <c r="J27" s="70">
        <f t="shared" ref="J27:N27" si="19">IF(ISERROR(J25),1,0)</f>
        <v>0</v>
      </c>
      <c r="K27" s="70">
        <f t="shared" si="19"/>
        <v>0</v>
      </c>
      <c r="L27" s="70">
        <f t="shared" si="19"/>
        <v>0</v>
      </c>
      <c r="M27" s="70">
        <f t="shared" si="19"/>
        <v>0</v>
      </c>
      <c r="N27" s="70">
        <f t="shared" si="19"/>
        <v>0</v>
      </c>
      <c r="O27" s="70">
        <f t="shared" ref="O27:S27" si="20">IF(ISERROR(O25),1,0)</f>
        <v>0</v>
      </c>
      <c r="P27" s="70">
        <f t="shared" si="20"/>
        <v>0</v>
      </c>
      <c r="Q27" s="70">
        <f t="shared" si="20"/>
        <v>0</v>
      </c>
      <c r="R27" s="70">
        <f t="shared" si="20"/>
        <v>1</v>
      </c>
      <c r="S27" s="70">
        <f t="shared" si="20"/>
        <v>1</v>
      </c>
      <c r="T27" s="70">
        <f t="shared" ref="T27:AA27" si="21">IF(ISERROR(T25),1,0)</f>
        <v>1</v>
      </c>
      <c r="U27" s="70">
        <f t="shared" si="21"/>
        <v>1</v>
      </c>
      <c r="V27" s="70">
        <f t="shared" si="21"/>
        <v>1</v>
      </c>
      <c r="W27" s="70">
        <f t="shared" si="21"/>
        <v>1</v>
      </c>
      <c r="X27" s="70">
        <f t="shared" si="21"/>
        <v>1</v>
      </c>
      <c r="Z27" s="70">
        <f t="shared" ref="Z27" si="22">IF(ISERROR(Z25),1,0)</f>
        <v>1</v>
      </c>
      <c r="AA27" s="70">
        <f t="shared" si="21"/>
        <v>1</v>
      </c>
    </row>
    <row r="28" spans="1:27" s="6" customFormat="1" ht="11.25" customHeight="1" x14ac:dyDescent="0.35">
      <c r="L28" s="10"/>
    </row>
    <row r="29" spans="1:27" s="4" customFormat="1" ht="15" x14ac:dyDescent="0.35">
      <c r="B29" s="4" t="s">
        <v>226</v>
      </c>
    </row>
    <row r="31" spans="1:27" s="13" customFormat="1" ht="14.1" x14ac:dyDescent="0.35">
      <c r="C31" s="13" t="s">
        <v>227</v>
      </c>
    </row>
    <row r="32" spans="1:27" s="6" customFormat="1" ht="11.25" customHeight="1" x14ac:dyDescent="0.35"/>
    <row r="33" spans="1:27" ht="24.6" x14ac:dyDescent="0.35">
      <c r="D33" s="73" t="s">
        <v>188</v>
      </c>
      <c r="E33" s="64" t="str">
        <f>Lookup!E$20</f>
        <v>Source</v>
      </c>
      <c r="F33" s="64" t="str">
        <f>Lookup!F$20</f>
        <v>Unit</v>
      </c>
      <c r="G33" s="64" t="str">
        <f>Lookup!G$20</f>
        <v>Basis</v>
      </c>
      <c r="H33" s="64" t="str">
        <f>Lookup!H$20</f>
        <v>Timing</v>
      </c>
      <c r="I33" s="64" t="str">
        <f t="shared" ref="I33:X33" si="23">I$10</f>
        <v>RY09</v>
      </c>
      <c r="J33" s="64" t="str">
        <f t="shared" si="23"/>
        <v>RY10</v>
      </c>
      <c r="K33" s="64" t="str">
        <f t="shared" si="23"/>
        <v>RY11</v>
      </c>
      <c r="L33" s="64" t="str">
        <f t="shared" si="23"/>
        <v>RY12</v>
      </c>
      <c r="M33" s="64" t="str">
        <f t="shared" si="23"/>
        <v>RY13</v>
      </c>
      <c r="N33" s="64" t="str">
        <f t="shared" si="23"/>
        <v>RY14</v>
      </c>
      <c r="O33" s="96" t="str">
        <f t="shared" si="23"/>
        <v>RY15</v>
      </c>
      <c r="P33" s="64" t="str">
        <f t="shared" si="23"/>
        <v>RY16</v>
      </c>
      <c r="Q33" s="64" t="str">
        <f t="shared" si="23"/>
        <v>RY17</v>
      </c>
      <c r="R33" s="64" t="str">
        <f t="shared" si="23"/>
        <v>RY18</v>
      </c>
      <c r="S33" s="88" t="str">
        <f t="shared" si="23"/>
        <v>RY19</v>
      </c>
      <c r="T33" s="64" t="str">
        <f t="shared" si="23"/>
        <v>RY20</v>
      </c>
      <c r="U33" s="64" t="str">
        <f t="shared" si="23"/>
        <v>RY21</v>
      </c>
      <c r="V33" s="64" t="str">
        <f t="shared" si="23"/>
        <v>RY22</v>
      </c>
      <c r="W33" s="64" t="str">
        <f t="shared" si="23"/>
        <v>RY23</v>
      </c>
      <c r="X33" s="64" t="str">
        <f t="shared" si="23"/>
        <v>RY24</v>
      </c>
      <c r="Z33" s="72" t="str">
        <f>Z$10</f>
        <v>RY17 %</v>
      </c>
      <c r="AA33" s="72" t="str">
        <f>AA$10</f>
        <v>RY15-RY17 Avg</v>
      </c>
    </row>
    <row r="34" spans="1:27" x14ac:dyDescent="0.35">
      <c r="I34" s="6"/>
      <c r="O34" s="97"/>
      <c r="P34" s="91"/>
      <c r="Q34" s="91"/>
      <c r="R34" s="91"/>
      <c r="S34" s="89"/>
    </row>
    <row r="35" spans="1:27" ht="12.3" x14ac:dyDescent="0.35">
      <c r="D35" s="15" t="str">
        <f>'2.1'!D128</f>
        <v>Vegetation management</v>
      </c>
      <c r="E35" s="75" t="s">
        <v>264</v>
      </c>
      <c r="F35" s="75" t="str">
        <f t="shared" ref="F35:F44" si="24">Dollars</f>
        <v>Dollars</v>
      </c>
      <c r="G35" s="75" t="str">
        <f t="shared" ref="G35:G44" si="25">Nominal</f>
        <v>Nominal</v>
      </c>
      <c r="H35" s="75" t="str">
        <f t="shared" ref="H35:H44" si="26">Mid_year</f>
        <v>Mid year</v>
      </c>
      <c r="I35" s="181">
        <f>'2.1'!I128</f>
        <v>4503107.3599999994</v>
      </c>
      <c r="J35" s="181">
        <f>'2.1'!J128</f>
        <v>5066481.55</v>
      </c>
      <c r="K35" s="181">
        <f>'2.1'!K128</f>
        <v>4982033.580000001</v>
      </c>
      <c r="L35" s="181">
        <f>'2.1'!L128</f>
        <v>4964523</v>
      </c>
      <c r="M35" s="181">
        <f>'2.1'!M128</f>
        <v>5022579.2500000019</v>
      </c>
      <c r="N35" s="181">
        <f>'2.1'!N128</f>
        <v>5740013.7199999997</v>
      </c>
      <c r="O35" s="182">
        <f>'2.1'!O128</f>
        <v>6144555.0778248943</v>
      </c>
      <c r="P35" s="178">
        <f>'2.1'!P128</f>
        <v>5076893.9376637144</v>
      </c>
      <c r="Q35" s="178">
        <f>'2.1'!Q128</f>
        <v>4625897.1618097471</v>
      </c>
      <c r="R35" s="184" t="e">
        <f>SUM($O35:$Q35)/SUM($O$46:$Q$46)*Input_SCS!M$19</f>
        <v>#REF!</v>
      </c>
      <c r="S35" s="185" t="e">
        <f>SUM($O35:$Q35)/SUM($O$46:$Q$46)*Input_SCS!N$19</f>
        <v>#REF!</v>
      </c>
      <c r="T35" s="186" t="e">
        <f>IF($Z$46=0,0,$Z35/$Z$46)*Input_SCS!O$19</f>
        <v>#REF!</v>
      </c>
      <c r="U35" s="186" t="e">
        <f>IF($Z$46=0,0,$Z35/$Z$46)*Input_SCS!P$19</f>
        <v>#REF!</v>
      </c>
      <c r="V35" s="186" t="e">
        <f>IF($Z$46=0,0,$Z35/$Z$46)*Input_SCS!Q$19</f>
        <v>#REF!</v>
      </c>
      <c r="W35" s="186" t="e">
        <f>IF($Z$46=0,0,$Z35/$Z$46)*Input_SCS!R$19</f>
        <v>#REF!</v>
      </c>
      <c r="X35" s="186" t="e">
        <f>IF($Z$46=0,0,$Z35/$Z$46)*Input_SCS!S$19</f>
        <v>#REF!</v>
      </c>
      <c r="Z35" s="181" t="e">
        <f>SUM(O35:S35)</f>
        <v>#REF!</v>
      </c>
      <c r="AA35" s="181" t="e">
        <f>SUM(T35:X35)</f>
        <v>#REF!</v>
      </c>
    </row>
    <row r="36" spans="1:27" ht="12.3" x14ac:dyDescent="0.35">
      <c r="D36" s="15" t="str">
        <f>'2.1'!D129</f>
        <v>Maintenance</v>
      </c>
      <c r="E36" s="75" t="s">
        <v>264</v>
      </c>
      <c r="F36" s="75" t="str">
        <f t="shared" si="24"/>
        <v>Dollars</v>
      </c>
      <c r="G36" s="75" t="str">
        <f t="shared" si="25"/>
        <v>Nominal</v>
      </c>
      <c r="H36" s="75" t="str">
        <f t="shared" si="26"/>
        <v>Mid year</v>
      </c>
      <c r="I36" s="181">
        <f>'2.1'!I129</f>
        <v>8287620.8399999999</v>
      </c>
      <c r="J36" s="181">
        <f>'2.1'!J129</f>
        <v>9522063.5199999958</v>
      </c>
      <c r="K36" s="181">
        <f>'2.1'!K129</f>
        <v>9850207.4299999997</v>
      </c>
      <c r="L36" s="181">
        <f>'2.1'!L129</f>
        <v>18328213</v>
      </c>
      <c r="M36" s="181">
        <f>'2.1'!M129</f>
        <v>22448780.239999998</v>
      </c>
      <c r="N36" s="181">
        <f>'2.1'!N129</f>
        <v>18476505.999999911</v>
      </c>
      <c r="O36" s="182">
        <f>'2.1'!O129</f>
        <v>20039540.769999877</v>
      </c>
      <c r="P36" s="178">
        <f>'2.1'!P129</f>
        <v>17364289</v>
      </c>
      <c r="Q36" s="178">
        <f>'2.1'!Q129</f>
        <v>16872267</v>
      </c>
      <c r="R36" s="184" t="e">
        <f>SUM($O36:$Q36)/SUM($O$46:$Q$46)*Input_SCS!M$19</f>
        <v>#REF!</v>
      </c>
      <c r="S36" s="185" t="e">
        <f>SUM($O36:$Q36)/SUM($O$46:$Q$46)*Input_SCS!N$19</f>
        <v>#REF!</v>
      </c>
      <c r="T36" s="186" t="e">
        <f>IF($Z$46=0,0,$Z36/$Z$46)*Input_SCS!O$19</f>
        <v>#REF!</v>
      </c>
      <c r="U36" s="186" t="e">
        <f>IF($Z$46=0,0,$Z36/$Z$46)*Input_SCS!P$19</f>
        <v>#REF!</v>
      </c>
      <c r="V36" s="186" t="e">
        <f>IF($Z$46=0,0,$Z36/$Z$46)*Input_SCS!Q$19</f>
        <v>#REF!</v>
      </c>
      <c r="W36" s="186" t="e">
        <f>IF($Z$46=0,0,$Z36/$Z$46)*Input_SCS!R$19</f>
        <v>#REF!</v>
      </c>
      <c r="X36" s="186" t="e">
        <f>IF($Z$46=0,0,$Z36/$Z$46)*Input_SCS!S$19</f>
        <v>#REF!</v>
      </c>
      <c r="Z36" s="181" t="e">
        <f t="shared" ref="Z36:Z44" si="27">SUM(O36:S36)</f>
        <v>#REF!</v>
      </c>
      <c r="AA36" s="181" t="e">
        <f t="shared" ref="AA36:AA44" si="28">SUM(T36:X36)</f>
        <v>#REF!</v>
      </c>
    </row>
    <row r="37" spans="1:27" ht="12.3" x14ac:dyDescent="0.35">
      <c r="D37" s="15" t="str">
        <f>'2.1'!D130</f>
        <v>Emergency response</v>
      </c>
      <c r="E37" s="75" t="s">
        <v>264</v>
      </c>
      <c r="F37" s="75" t="str">
        <f t="shared" si="24"/>
        <v>Dollars</v>
      </c>
      <c r="G37" s="75" t="str">
        <f t="shared" si="25"/>
        <v>Nominal</v>
      </c>
      <c r="H37" s="75" t="str">
        <f t="shared" si="26"/>
        <v>Mid year</v>
      </c>
      <c r="I37" s="181">
        <f>'2.1'!I130</f>
        <v>5910658.9028692087</v>
      </c>
      <c r="J37" s="181">
        <f>'2.1'!J130</f>
        <v>6834643.9029685212</v>
      </c>
      <c r="K37" s="181">
        <f>'2.1'!K130</f>
        <v>5817182.6043242654</v>
      </c>
      <c r="L37" s="181">
        <f>'2.1'!L130</f>
        <v>10821085</v>
      </c>
      <c r="M37" s="181">
        <f>'2.1'!M130</f>
        <v>7925111.4214975648</v>
      </c>
      <c r="N37" s="181">
        <f>'2.1'!N130</f>
        <v>7091771.0599999921</v>
      </c>
      <c r="O37" s="182">
        <f>'2.1'!O130</f>
        <v>6679692.2299999865</v>
      </c>
      <c r="P37" s="178">
        <f>'2.1'!P130</f>
        <v>6367053</v>
      </c>
      <c r="Q37" s="178">
        <f>'2.1'!Q130</f>
        <v>6458683</v>
      </c>
      <c r="R37" s="184" t="e">
        <f>SUM($O37:$Q37)/SUM($O$46:$Q$46)*Input_SCS!M$19</f>
        <v>#REF!</v>
      </c>
      <c r="S37" s="185" t="e">
        <f>SUM($O37:$Q37)/SUM($O$46:$Q$46)*Input_SCS!N$19</f>
        <v>#REF!</v>
      </c>
      <c r="T37" s="186" t="e">
        <f>IF($Z$46=0,0,$Z37/$Z$46)*Input_SCS!O$19</f>
        <v>#REF!</v>
      </c>
      <c r="U37" s="186" t="e">
        <f>IF($Z$46=0,0,$Z37/$Z$46)*Input_SCS!P$19</f>
        <v>#REF!</v>
      </c>
      <c r="V37" s="186" t="e">
        <f>IF($Z$46=0,0,$Z37/$Z$46)*Input_SCS!Q$19</f>
        <v>#REF!</v>
      </c>
      <c r="W37" s="186" t="e">
        <f>IF($Z$46=0,0,$Z37/$Z$46)*Input_SCS!R$19</f>
        <v>#REF!</v>
      </c>
      <c r="X37" s="186" t="e">
        <f>IF($Z$46=0,0,$Z37/$Z$46)*Input_SCS!S$19</f>
        <v>#REF!</v>
      </c>
      <c r="Z37" s="181" t="e">
        <f t="shared" ref="Z37:Z41" si="29">SUM(O37:S37)</f>
        <v>#REF!</v>
      </c>
      <c r="AA37" s="181" t="e">
        <f t="shared" ref="AA37:AA41" si="30">SUM(T37:X37)</f>
        <v>#REF!</v>
      </c>
    </row>
    <row r="38" spans="1:27" ht="12.3" x14ac:dyDescent="0.35">
      <c r="D38" s="15" t="str">
        <f>'2.1'!D131</f>
        <v>Non-network</v>
      </c>
      <c r="E38" s="75" t="s">
        <v>264</v>
      </c>
      <c r="F38" s="75" t="str">
        <f t="shared" si="24"/>
        <v>Dollars</v>
      </c>
      <c r="G38" s="75" t="str">
        <f t="shared" si="25"/>
        <v>Nominal</v>
      </c>
      <c r="H38" s="75" t="str">
        <f t="shared" si="26"/>
        <v>Mid year</v>
      </c>
      <c r="I38" s="181">
        <f>'2.1'!I131</f>
        <v>4689891.6052899715</v>
      </c>
      <c r="J38" s="181">
        <f>'2.1'!J131</f>
        <v>5829672.7068090728</v>
      </c>
      <c r="K38" s="181">
        <f>'2.1'!K131</f>
        <v>7380415.9496199526</v>
      </c>
      <c r="L38" s="181">
        <f>'2.1'!L131</f>
        <v>8874839.6354539655</v>
      </c>
      <c r="M38" s="181">
        <f>'2.1'!M131</f>
        <v>8714885.4613305852</v>
      </c>
      <c r="N38" s="181">
        <f>'2.1'!N131</f>
        <v>6759561.2353571374</v>
      </c>
      <c r="O38" s="182">
        <f>'2.1'!O131</f>
        <v>7098778.6393295638</v>
      </c>
      <c r="P38" s="178">
        <f>'2.1'!P131</f>
        <v>6824552.8685442926</v>
      </c>
      <c r="Q38" s="178">
        <f>'2.1'!Q131</f>
        <v>3169176.7634675992</v>
      </c>
      <c r="R38" s="184" t="e">
        <f>SUM($O38:$Q38)/SUM($O$46:$Q$46)*Input_SCS!M$19</f>
        <v>#REF!</v>
      </c>
      <c r="S38" s="185" t="e">
        <f>SUM($O38:$Q38)/SUM($O$46:$Q$46)*Input_SCS!N$19</f>
        <v>#REF!</v>
      </c>
      <c r="T38" s="186" t="e">
        <f>IF($Z$46=0,0,$Z38/$Z$46)*Input_SCS!O$19</f>
        <v>#REF!</v>
      </c>
      <c r="U38" s="186" t="e">
        <f>IF($Z$46=0,0,$Z38/$Z$46)*Input_SCS!P$19</f>
        <v>#REF!</v>
      </c>
      <c r="V38" s="186" t="e">
        <f>IF($Z$46=0,0,$Z38/$Z$46)*Input_SCS!Q$19</f>
        <v>#REF!</v>
      </c>
      <c r="W38" s="186" t="e">
        <f>IF($Z$46=0,0,$Z38/$Z$46)*Input_SCS!R$19</f>
        <v>#REF!</v>
      </c>
      <c r="X38" s="186" t="e">
        <f>IF($Z$46=0,0,$Z38/$Z$46)*Input_SCS!S$19</f>
        <v>#REF!</v>
      </c>
      <c r="Z38" s="181" t="e">
        <f t="shared" si="29"/>
        <v>#REF!</v>
      </c>
      <c r="AA38" s="181" t="e">
        <f t="shared" si="30"/>
        <v>#REF!</v>
      </c>
    </row>
    <row r="39" spans="1:27" ht="12.3" x14ac:dyDescent="0.35">
      <c r="D39" s="15" t="str">
        <f>'2.1'!D132</f>
        <v>Network overheads</v>
      </c>
      <c r="E39" s="75" t="s">
        <v>264</v>
      </c>
      <c r="F39" s="75" t="str">
        <f t="shared" si="24"/>
        <v>Dollars</v>
      </c>
      <c r="G39" s="75" t="str">
        <f t="shared" si="25"/>
        <v>Nominal</v>
      </c>
      <c r="H39" s="75" t="str">
        <f t="shared" si="26"/>
        <v>Mid year</v>
      </c>
      <c r="I39" s="181">
        <f>'2.1'!I132</f>
        <v>34263907.635821551</v>
      </c>
      <c r="J39" s="181">
        <f>'2.1'!J132</f>
        <v>28672835.412930373</v>
      </c>
      <c r="K39" s="181">
        <f>'2.1'!K132</f>
        <v>34991552.262300976</v>
      </c>
      <c r="L39" s="181">
        <f>'2.1'!L132</f>
        <v>31326768.277446274</v>
      </c>
      <c r="M39" s="181">
        <f>'2.1'!M132</f>
        <v>28112518.07547418</v>
      </c>
      <c r="N39" s="181">
        <f>'2.1'!N132</f>
        <v>30626396.014945604</v>
      </c>
      <c r="O39" s="182">
        <f>'2.1'!O132</f>
        <v>24797900.717816848</v>
      </c>
      <c r="P39" s="178">
        <f>'2.1'!P132</f>
        <v>29035024.740881126</v>
      </c>
      <c r="Q39" s="178">
        <f>'2.1'!Q132</f>
        <v>29098268.805026397</v>
      </c>
      <c r="R39" s="184" t="e">
        <f>SUM($O39:$Q39)/SUM($O$46:$Q$46)*Input_SCS!M$19</f>
        <v>#REF!</v>
      </c>
      <c r="S39" s="185" t="e">
        <f>SUM($O39:$Q39)/SUM($O$46:$Q$46)*Input_SCS!N$19</f>
        <v>#REF!</v>
      </c>
      <c r="T39" s="186" t="e">
        <f>IF($Z$46=0,0,$Z39/$Z$46)*Input_SCS!O$19</f>
        <v>#REF!</v>
      </c>
      <c r="U39" s="186" t="e">
        <f>IF($Z$46=0,0,$Z39/$Z$46)*Input_SCS!P$19</f>
        <v>#REF!</v>
      </c>
      <c r="V39" s="186" t="e">
        <f>IF($Z$46=0,0,$Z39/$Z$46)*Input_SCS!Q$19</f>
        <v>#REF!</v>
      </c>
      <c r="W39" s="186" t="e">
        <f>IF($Z$46=0,0,$Z39/$Z$46)*Input_SCS!R$19</f>
        <v>#REF!</v>
      </c>
      <c r="X39" s="186" t="e">
        <f>IF($Z$46=0,0,$Z39/$Z$46)*Input_SCS!S$19</f>
        <v>#REF!</v>
      </c>
      <c r="Z39" s="181" t="e">
        <f t="shared" si="29"/>
        <v>#REF!</v>
      </c>
      <c r="AA39" s="181" t="e">
        <f t="shared" si="30"/>
        <v>#REF!</v>
      </c>
    </row>
    <row r="40" spans="1:27" ht="12.3" x14ac:dyDescent="0.35">
      <c r="D40" s="15" t="str">
        <f>'2.1'!D133</f>
        <v>Corporate overheads</v>
      </c>
      <c r="E40" s="75" t="s">
        <v>264</v>
      </c>
      <c r="F40" s="75" t="str">
        <f t="shared" si="24"/>
        <v>Dollars</v>
      </c>
      <c r="G40" s="75" t="str">
        <f t="shared" si="25"/>
        <v>Nominal</v>
      </c>
      <c r="H40" s="75" t="str">
        <f t="shared" si="26"/>
        <v>Mid year</v>
      </c>
      <c r="I40" s="181">
        <f>'2.1'!I133</f>
        <v>15653132.135507783</v>
      </c>
      <c r="J40" s="181">
        <f>'2.1'!J133</f>
        <v>12759327.507620316</v>
      </c>
      <c r="K40" s="181">
        <f>'2.1'!K133</f>
        <v>17695482.728334572</v>
      </c>
      <c r="L40" s="181">
        <f>'2.1'!L133</f>
        <v>18412244.290206242</v>
      </c>
      <c r="M40" s="181">
        <f>'2.1'!M133</f>
        <v>20390655.509168152</v>
      </c>
      <c r="N40" s="181">
        <f>'2.1'!N133</f>
        <v>13824768.622946357</v>
      </c>
      <c r="O40" s="182">
        <f>'2.1'!O133</f>
        <v>9895789.7874633074</v>
      </c>
      <c r="P40" s="178">
        <f>'2.1'!P133</f>
        <v>16734103.864111599</v>
      </c>
      <c r="Q40" s="178">
        <f>'2.1'!Q133</f>
        <v>7751707.5706533045</v>
      </c>
      <c r="R40" s="184" t="e">
        <f>SUM($O40:$Q40)/SUM($O$46:$Q$46)*Input_SCS!M$19</f>
        <v>#REF!</v>
      </c>
      <c r="S40" s="185" t="e">
        <f>SUM($O40:$Q40)/SUM($O$46:$Q$46)*Input_SCS!N$19</f>
        <v>#REF!</v>
      </c>
      <c r="T40" s="186" t="e">
        <f>IF($Z$46=0,0,$Z40/$Z$46)*Input_SCS!O$19</f>
        <v>#REF!</v>
      </c>
      <c r="U40" s="186" t="e">
        <f>IF($Z$46=0,0,$Z40/$Z$46)*Input_SCS!P$19</f>
        <v>#REF!</v>
      </c>
      <c r="V40" s="186" t="e">
        <f>IF($Z$46=0,0,$Z40/$Z$46)*Input_SCS!Q$19</f>
        <v>#REF!</v>
      </c>
      <c r="W40" s="186" t="e">
        <f>IF($Z$46=0,0,$Z40/$Z$46)*Input_SCS!R$19</f>
        <v>#REF!</v>
      </c>
      <c r="X40" s="186" t="e">
        <f>IF($Z$46=0,0,$Z40/$Z$46)*Input_SCS!S$19</f>
        <v>#REF!</v>
      </c>
      <c r="Z40" s="181" t="e">
        <f t="shared" si="29"/>
        <v>#REF!</v>
      </c>
      <c r="AA40" s="181" t="e">
        <f t="shared" si="30"/>
        <v>#REF!</v>
      </c>
    </row>
    <row r="41" spans="1:27" ht="12.3" x14ac:dyDescent="0.35">
      <c r="D41" s="15" t="e">
        <f>'2.1'!#REF!</f>
        <v>#REF!</v>
      </c>
      <c r="E41" s="75" t="s">
        <v>264</v>
      </c>
      <c r="F41" s="75" t="str">
        <f t="shared" si="24"/>
        <v>Dollars</v>
      </c>
      <c r="G41" s="75" t="str">
        <f t="shared" si="25"/>
        <v>Nominal</v>
      </c>
      <c r="H41" s="75" t="str">
        <f t="shared" si="26"/>
        <v>Mid year</v>
      </c>
      <c r="I41" s="181" t="e">
        <f>'2.1'!#REF!</f>
        <v>#REF!</v>
      </c>
      <c r="J41" s="181" t="e">
        <f>'2.1'!#REF!</f>
        <v>#REF!</v>
      </c>
      <c r="K41" s="181" t="e">
        <f>'2.1'!#REF!</f>
        <v>#REF!</v>
      </c>
      <c r="L41" s="181" t="e">
        <f>'2.1'!#REF!</f>
        <v>#REF!</v>
      </c>
      <c r="M41" s="181" t="e">
        <f>'2.1'!#REF!</f>
        <v>#REF!</v>
      </c>
      <c r="N41" s="181" t="e">
        <f>'2.1'!#REF!</f>
        <v>#REF!</v>
      </c>
      <c r="O41" s="182" t="e">
        <f>'2.1'!#REF!</f>
        <v>#REF!</v>
      </c>
      <c r="P41" s="178" t="e">
        <f>'2.1'!#REF!</f>
        <v>#REF!</v>
      </c>
      <c r="Q41" s="178" t="e">
        <f>'2.1'!#REF!</f>
        <v>#REF!</v>
      </c>
      <c r="R41" s="184">
        <f>Input_Metering!M19</f>
        <v>4859639.8600113429</v>
      </c>
      <c r="S41" s="185">
        <f>Input_Metering!N19</f>
        <v>4859639.8600113429</v>
      </c>
      <c r="T41" s="186">
        <f>Input_Metering!O19</f>
        <v>4977668.267326829</v>
      </c>
      <c r="U41" s="186">
        <f>Input_Metering!P19</f>
        <v>4909466.1920391088</v>
      </c>
      <c r="V41" s="186">
        <f>Input_Metering!Q19</f>
        <v>4844971.9920933014</v>
      </c>
      <c r="W41" s="186">
        <f>Input_Metering!R19</f>
        <v>4770322.1671777843</v>
      </c>
      <c r="X41" s="186">
        <f>Input_Metering!S19</f>
        <v>4696111.006115715</v>
      </c>
      <c r="Z41" s="181" t="e">
        <f t="shared" si="29"/>
        <v>#REF!</v>
      </c>
      <c r="AA41" s="181">
        <f t="shared" si="30"/>
        <v>24198539.624752741</v>
      </c>
    </row>
    <row r="42" spans="1:27" ht="12.3" x14ac:dyDescent="0.35">
      <c r="D42" s="15" t="e">
        <f>'2.1'!#REF!</f>
        <v>#REF!</v>
      </c>
      <c r="E42" s="75" t="s">
        <v>264</v>
      </c>
      <c r="F42" s="75" t="str">
        <f t="shared" si="24"/>
        <v>Dollars</v>
      </c>
      <c r="G42" s="75" t="str">
        <f t="shared" si="25"/>
        <v>Nominal</v>
      </c>
      <c r="H42" s="75" t="str">
        <f t="shared" si="26"/>
        <v>Mid year</v>
      </c>
      <c r="I42" s="181" t="e">
        <f>'2.1'!#REF!</f>
        <v>#REF!</v>
      </c>
      <c r="J42" s="181" t="e">
        <f>'2.1'!#REF!</f>
        <v>#REF!</v>
      </c>
      <c r="K42" s="181" t="e">
        <f>'2.1'!#REF!</f>
        <v>#REF!</v>
      </c>
      <c r="L42" s="181" t="e">
        <f>'2.1'!#REF!</f>
        <v>#REF!</v>
      </c>
      <c r="M42" s="181" t="e">
        <f>'2.1'!#REF!</f>
        <v>#REF!</v>
      </c>
      <c r="N42" s="181" t="e">
        <f>'2.1'!#REF!</f>
        <v>#REF!</v>
      </c>
      <c r="O42" s="182" t="e">
        <f>'2.1'!#REF!</f>
        <v>#REF!</v>
      </c>
      <c r="P42" s="178" t="e">
        <f>'2.1'!#REF!</f>
        <v>#REF!</v>
      </c>
      <c r="Q42" s="178" t="e">
        <f>'2.1'!#REF!</f>
        <v>#REF!</v>
      </c>
      <c r="R42" s="184" t="e">
        <f>SUM($O42:$Q42)/SUM($O$46:$Q$46)*Input_SCS!M$19</f>
        <v>#REF!</v>
      </c>
      <c r="S42" s="185" t="e">
        <f>SUM($O42:$Q42)/SUM($O$46:$Q$46)*Input_SCS!N$19</f>
        <v>#REF!</v>
      </c>
      <c r="T42" s="186" t="e">
        <f>IF($Z$46=0,0,$Z42/$Z$46)*Input_SCS!O$19</f>
        <v>#REF!</v>
      </c>
      <c r="U42" s="186" t="e">
        <f>IF($Z$46=0,0,$Z42/$Z$46)*Input_SCS!P$19</f>
        <v>#REF!</v>
      </c>
      <c r="V42" s="186" t="e">
        <f>IF($Z$46=0,0,$Z42/$Z$46)*Input_SCS!Q$19</f>
        <v>#REF!</v>
      </c>
      <c r="W42" s="186" t="e">
        <f>IF($Z$46=0,0,$Z42/$Z$46)*Input_SCS!R$19</f>
        <v>#REF!</v>
      </c>
      <c r="X42" s="186" t="e">
        <f>IF($Z$46=0,0,$Z42/$Z$46)*Input_SCS!S$19</f>
        <v>#REF!</v>
      </c>
      <c r="Z42" s="181" t="e">
        <f t="shared" si="27"/>
        <v>#REF!</v>
      </c>
      <c r="AA42" s="181" t="e">
        <f t="shared" si="28"/>
        <v>#REF!</v>
      </c>
    </row>
    <row r="43" spans="1:27" ht="12.3" x14ac:dyDescent="0.35">
      <c r="D43" s="15" t="e">
        <f>'2.1'!#REF!</f>
        <v>#REF!</v>
      </c>
      <c r="E43" s="75" t="s">
        <v>264</v>
      </c>
      <c r="F43" s="75" t="str">
        <f t="shared" si="24"/>
        <v>Dollars</v>
      </c>
      <c r="G43" s="75" t="str">
        <f t="shared" si="25"/>
        <v>Nominal</v>
      </c>
      <c r="H43" s="75" t="str">
        <f t="shared" si="26"/>
        <v>Mid year</v>
      </c>
      <c r="I43" s="181" t="e">
        <f>'2.1'!#REF!</f>
        <v>#REF!</v>
      </c>
      <c r="J43" s="181" t="e">
        <f>'2.1'!#REF!</f>
        <v>#REF!</v>
      </c>
      <c r="K43" s="181" t="e">
        <f>'2.1'!#REF!</f>
        <v>#REF!</v>
      </c>
      <c r="L43" s="181" t="e">
        <f>'2.1'!#REF!</f>
        <v>#REF!</v>
      </c>
      <c r="M43" s="181" t="e">
        <f>'2.1'!#REF!</f>
        <v>#REF!</v>
      </c>
      <c r="N43" s="181" t="e">
        <f>'2.1'!#REF!</f>
        <v>#REF!</v>
      </c>
      <c r="O43" s="182" t="e">
        <f>'2.1'!#REF!</f>
        <v>#REF!</v>
      </c>
      <c r="P43" s="178" t="e">
        <f>'2.1'!#REF!</f>
        <v>#REF!</v>
      </c>
      <c r="Q43" s="178" t="e">
        <f>'2.1'!#REF!</f>
        <v>#REF!</v>
      </c>
      <c r="R43" s="184" t="e">
        <f>SUM($O43:$Q43)/SUM($O$46:$Q$46)*Input_SCS!M$19</f>
        <v>#REF!</v>
      </c>
      <c r="S43" s="185" t="e">
        <f>SUM($O43:$Q43)/SUM($O$46:$Q$46)*Input_SCS!N$19</f>
        <v>#REF!</v>
      </c>
      <c r="T43" s="186" t="e">
        <f>IF($Z$46=0,0,$Z43/$Z$46)*Input_SCS!O$19</f>
        <v>#REF!</v>
      </c>
      <c r="U43" s="186" t="e">
        <f>IF($Z$46=0,0,$Z43/$Z$46)*Input_SCS!P$19</f>
        <v>#REF!</v>
      </c>
      <c r="V43" s="186" t="e">
        <f>IF($Z$46=0,0,$Z43/$Z$46)*Input_SCS!Q$19</f>
        <v>#REF!</v>
      </c>
      <c r="W43" s="186" t="e">
        <f>IF($Z$46=0,0,$Z43/$Z$46)*Input_SCS!R$19</f>
        <v>#REF!</v>
      </c>
      <c r="X43" s="186" t="e">
        <f>IF($Z$46=0,0,$Z43/$Z$46)*Input_SCS!S$19</f>
        <v>#REF!</v>
      </c>
      <c r="Z43" s="181" t="e">
        <f t="shared" si="27"/>
        <v>#REF!</v>
      </c>
      <c r="AA43" s="181" t="e">
        <f t="shared" si="28"/>
        <v>#REF!</v>
      </c>
    </row>
    <row r="44" spans="1:27" ht="12.3" x14ac:dyDescent="0.35">
      <c r="D44" s="15" t="e">
        <f>'2.1'!#REF!</f>
        <v>#REF!</v>
      </c>
      <c r="E44" s="75" t="s">
        <v>264</v>
      </c>
      <c r="F44" s="75" t="str">
        <f t="shared" si="24"/>
        <v>Dollars</v>
      </c>
      <c r="G44" s="75" t="str">
        <f t="shared" si="25"/>
        <v>Nominal</v>
      </c>
      <c r="H44" s="75" t="str">
        <f t="shared" si="26"/>
        <v>Mid year</v>
      </c>
      <c r="I44" s="181" t="e">
        <f>'2.1'!#REF!</f>
        <v>#REF!</v>
      </c>
      <c r="J44" s="181" t="e">
        <f>'2.1'!#REF!</f>
        <v>#REF!</v>
      </c>
      <c r="K44" s="181" t="e">
        <f>'2.1'!#REF!</f>
        <v>#REF!</v>
      </c>
      <c r="L44" s="181" t="e">
        <f>'2.1'!#REF!</f>
        <v>#REF!</v>
      </c>
      <c r="M44" s="181" t="e">
        <f>'2.1'!#REF!</f>
        <v>#REF!</v>
      </c>
      <c r="N44" s="181" t="e">
        <f>'2.1'!#REF!</f>
        <v>#REF!</v>
      </c>
      <c r="O44" s="182" t="e">
        <f>'2.1'!#REF!</f>
        <v>#REF!</v>
      </c>
      <c r="P44" s="178" t="e">
        <f>'2.1'!#REF!</f>
        <v>#REF!</v>
      </c>
      <c r="Q44" s="178" t="e">
        <f>'2.1'!#REF!</f>
        <v>#REF!</v>
      </c>
      <c r="R44" s="184" t="e">
        <f>SUM($O44:$Q44)/SUM($O$46:$Q$46)*Input_SCS!M$19</f>
        <v>#REF!</v>
      </c>
      <c r="S44" s="185" t="e">
        <f>SUM($O44:$Q44)/SUM($O$46:$Q$46)*Input_SCS!N$19</f>
        <v>#REF!</v>
      </c>
      <c r="T44" s="186" t="e">
        <f>IF($Z$46=0,0,$Z44/$Z$46)*Input_SCS!O$19</f>
        <v>#REF!</v>
      </c>
      <c r="U44" s="186" t="e">
        <f>IF($Z$46=0,0,$Z44/$Z$46)*Input_SCS!P$19</f>
        <v>#REF!</v>
      </c>
      <c r="V44" s="186" t="e">
        <f>IF($Z$46=0,0,$Z44/$Z$46)*Input_SCS!Q$19</f>
        <v>#REF!</v>
      </c>
      <c r="W44" s="186" t="e">
        <f>IF($Z$46=0,0,$Z44/$Z$46)*Input_SCS!R$19</f>
        <v>#REF!</v>
      </c>
      <c r="X44" s="186" t="e">
        <f>IF($Z$46=0,0,$Z44/$Z$46)*Input_SCS!S$19</f>
        <v>#REF!</v>
      </c>
      <c r="Z44" s="181" t="e">
        <f t="shared" si="27"/>
        <v>#REF!</v>
      </c>
      <c r="AA44" s="181" t="e">
        <f t="shared" si="28"/>
        <v>#REF!</v>
      </c>
    </row>
    <row r="45" spans="1:27" x14ac:dyDescent="0.35">
      <c r="O45" s="97"/>
      <c r="P45" s="91"/>
      <c r="Q45" s="91"/>
      <c r="R45" s="91"/>
      <c r="S45" s="89"/>
      <c r="Z45" s="188"/>
      <c r="AA45" s="188"/>
    </row>
    <row r="46" spans="1:27" ht="12.3" x14ac:dyDescent="0.35">
      <c r="D46" s="74" t="str">
        <f>"Total "&amp;D33</f>
        <v>Total Operating Expenditure</v>
      </c>
      <c r="E46" s="67" t="s">
        <v>134</v>
      </c>
      <c r="F46" s="67" t="str">
        <f>F35</f>
        <v>Dollars</v>
      </c>
      <c r="G46" s="67" t="str">
        <f>G35</f>
        <v>Nominal</v>
      </c>
      <c r="H46" s="67" t="str">
        <f>H35</f>
        <v>Mid year</v>
      </c>
      <c r="I46" s="175" t="e">
        <f t="shared" ref="I46:X46" si="31">SUM(I35:I44)</f>
        <v>#REF!</v>
      </c>
      <c r="J46" s="175" t="e">
        <f t="shared" si="31"/>
        <v>#REF!</v>
      </c>
      <c r="K46" s="175" t="e">
        <f t="shared" si="31"/>
        <v>#REF!</v>
      </c>
      <c r="L46" s="175" t="e">
        <f t="shared" si="31"/>
        <v>#REF!</v>
      </c>
      <c r="M46" s="175" t="e">
        <f t="shared" si="31"/>
        <v>#REF!</v>
      </c>
      <c r="N46" s="175" t="e">
        <f t="shared" si="31"/>
        <v>#REF!</v>
      </c>
      <c r="O46" s="176" t="e">
        <f t="shared" si="31"/>
        <v>#REF!</v>
      </c>
      <c r="P46" s="175" t="e">
        <f t="shared" si="31"/>
        <v>#REF!</v>
      </c>
      <c r="Q46" s="175" t="e">
        <f t="shared" si="31"/>
        <v>#REF!</v>
      </c>
      <c r="R46" s="175" t="e">
        <f t="shared" si="31"/>
        <v>#REF!</v>
      </c>
      <c r="S46" s="177" t="e">
        <f t="shared" si="31"/>
        <v>#REF!</v>
      </c>
      <c r="T46" s="175" t="e">
        <f t="shared" si="31"/>
        <v>#REF!</v>
      </c>
      <c r="U46" s="175" t="e">
        <f t="shared" si="31"/>
        <v>#REF!</v>
      </c>
      <c r="V46" s="175" t="e">
        <f t="shared" si="31"/>
        <v>#REF!</v>
      </c>
      <c r="W46" s="175" t="e">
        <f t="shared" si="31"/>
        <v>#REF!</v>
      </c>
      <c r="X46" s="175" t="e">
        <f t="shared" si="31"/>
        <v>#REF!</v>
      </c>
      <c r="Z46" s="175" t="e">
        <f t="shared" ref="Z46:AA46" si="32">SUM(Z35:Z44)</f>
        <v>#REF!</v>
      </c>
      <c r="AA46" s="175" t="e">
        <f t="shared" si="32"/>
        <v>#REF!</v>
      </c>
    </row>
    <row r="47" spans="1:27" s="6" customFormat="1" ht="11.25" customHeight="1" x14ac:dyDescent="0.35"/>
    <row r="48" spans="1:27" s="6" customFormat="1" ht="11.25" customHeight="1" x14ac:dyDescent="0.35">
      <c r="A48" s="70" t="e">
        <f>IF(SUM($O48:$AA48)&gt;0,1,0)</f>
        <v>#REF!</v>
      </c>
      <c r="D48" s="15" t="s">
        <v>139</v>
      </c>
      <c r="I48" s="70" t="e">
        <f>IF(OR(ISERROR(I46),ROUND(I25-I46,4)&lt;&gt;0),1,0)</f>
        <v>#REF!</v>
      </c>
      <c r="J48" s="70" t="e">
        <f t="shared" ref="J48:AA48" si="33">IF(OR(ISERROR(J46),ROUND(J25-J46,4)&lt;&gt;0),1,0)</f>
        <v>#REF!</v>
      </c>
      <c r="K48" s="70" t="e">
        <f t="shared" si="33"/>
        <v>#REF!</v>
      </c>
      <c r="L48" s="70" t="e">
        <f t="shared" si="33"/>
        <v>#REF!</v>
      </c>
      <c r="M48" s="70" t="e">
        <f t="shared" si="33"/>
        <v>#REF!</v>
      </c>
      <c r="N48" s="70" t="e">
        <f t="shared" si="33"/>
        <v>#REF!</v>
      </c>
      <c r="O48" s="70" t="e">
        <f t="shared" si="33"/>
        <v>#REF!</v>
      </c>
      <c r="P48" s="70" t="e">
        <f t="shared" si="33"/>
        <v>#REF!</v>
      </c>
      <c r="Q48" s="70" t="e">
        <f t="shared" si="33"/>
        <v>#REF!</v>
      </c>
      <c r="R48" s="70" t="e">
        <f t="shared" si="33"/>
        <v>#DIV/0!</v>
      </c>
      <c r="S48" s="70" t="e">
        <f t="shared" si="33"/>
        <v>#DIV/0!</v>
      </c>
      <c r="T48" s="70" t="e">
        <f t="shared" si="33"/>
        <v>#DIV/0!</v>
      </c>
      <c r="U48" s="70" t="e">
        <f t="shared" si="33"/>
        <v>#DIV/0!</v>
      </c>
      <c r="V48" s="70" t="e">
        <f t="shared" si="33"/>
        <v>#DIV/0!</v>
      </c>
      <c r="W48" s="70" t="e">
        <f t="shared" si="33"/>
        <v>#DIV/0!</v>
      </c>
      <c r="X48" s="70" t="e">
        <f t="shared" si="33"/>
        <v>#DIV/0!</v>
      </c>
      <c r="Z48" s="70" t="e">
        <f t="shared" si="33"/>
        <v>#DIV/0!</v>
      </c>
      <c r="AA48" s="70" t="e">
        <f t="shared" si="33"/>
        <v>#DIV/0!</v>
      </c>
    </row>
    <row r="50" spans="3:28" s="13" customFormat="1" ht="14.1" x14ac:dyDescent="0.35">
      <c r="C50" s="13" t="s">
        <v>229</v>
      </c>
    </row>
    <row r="51" spans="3:28" s="6" customFormat="1" ht="11.25" customHeight="1" x14ac:dyDescent="0.35"/>
    <row r="52" spans="3:28" ht="24.6" x14ac:dyDescent="0.35">
      <c r="D52" s="73" t="s">
        <v>230</v>
      </c>
      <c r="E52" s="64" t="str">
        <f>Lookup!E$20</f>
        <v>Source</v>
      </c>
      <c r="F52" s="64" t="str">
        <f>Lookup!F$20</f>
        <v>Unit</v>
      </c>
      <c r="G52" s="64" t="str">
        <f>Lookup!G$20</f>
        <v>Basis</v>
      </c>
      <c r="H52" s="64" t="str">
        <f>Lookup!H$20</f>
        <v>Timing</v>
      </c>
      <c r="I52" s="64" t="str">
        <f t="shared" ref="I52:X52" si="34">I$10</f>
        <v>RY09</v>
      </c>
      <c r="J52" s="64" t="str">
        <f t="shared" si="34"/>
        <v>RY10</v>
      </c>
      <c r="K52" s="64" t="str">
        <f t="shared" si="34"/>
        <v>RY11</v>
      </c>
      <c r="L52" s="64" t="str">
        <f t="shared" si="34"/>
        <v>RY12</v>
      </c>
      <c r="M52" s="64" t="str">
        <f t="shared" si="34"/>
        <v>RY13</v>
      </c>
      <c r="N52" s="64" t="str">
        <f t="shared" si="34"/>
        <v>RY14</v>
      </c>
      <c r="O52" s="96" t="str">
        <f t="shared" si="34"/>
        <v>RY15</v>
      </c>
      <c r="P52" s="64" t="str">
        <f t="shared" si="34"/>
        <v>RY16</v>
      </c>
      <c r="Q52" s="64" t="str">
        <f t="shared" si="34"/>
        <v>RY17</v>
      </c>
      <c r="R52" s="64" t="str">
        <f t="shared" si="34"/>
        <v>RY18</v>
      </c>
      <c r="S52" s="88" t="str">
        <f t="shared" si="34"/>
        <v>RY19</v>
      </c>
      <c r="T52" s="64" t="str">
        <f t="shared" si="34"/>
        <v>RY20</v>
      </c>
      <c r="U52" s="64" t="str">
        <f t="shared" si="34"/>
        <v>RY21</v>
      </c>
      <c r="V52" s="64" t="str">
        <f t="shared" si="34"/>
        <v>RY22</v>
      </c>
      <c r="W52" s="64" t="str">
        <f t="shared" si="34"/>
        <v>RY23</v>
      </c>
      <c r="X52" s="64" t="str">
        <f t="shared" si="34"/>
        <v>RY24</v>
      </c>
      <c r="Z52" s="72" t="str">
        <f>Z$10</f>
        <v>RY17 %</v>
      </c>
      <c r="AA52" s="72" t="str">
        <f>AA$10</f>
        <v>RY15-RY17 Avg</v>
      </c>
      <c r="AB52" s="72" t="str">
        <f>$AB$10</f>
        <v>Share</v>
      </c>
    </row>
    <row r="53" spans="3:28" x14ac:dyDescent="0.35">
      <c r="I53" s="6"/>
      <c r="O53" s="97"/>
      <c r="P53" s="91"/>
      <c r="Q53" s="91"/>
      <c r="R53" s="91"/>
      <c r="S53" s="89"/>
    </row>
    <row r="54" spans="3:28" ht="12.3" x14ac:dyDescent="0.35">
      <c r="D54" s="15" t="e">
        <f>'2.1'!#REF!</f>
        <v>#REF!</v>
      </c>
      <c r="E54" s="75" t="s">
        <v>264</v>
      </c>
      <c r="F54" s="75" t="str">
        <f t="shared" ref="F54:F61" si="35">Dollars</f>
        <v>Dollars</v>
      </c>
      <c r="G54" s="75" t="str">
        <f t="shared" ref="G54:G61" si="36">Nominal</f>
        <v>Nominal</v>
      </c>
      <c r="H54" s="75" t="str">
        <f t="shared" ref="H54:H61" si="37">Mid_year</f>
        <v>Mid year</v>
      </c>
      <c r="I54" s="65" t="e">
        <f>'2.1'!#REF!</f>
        <v>#REF!</v>
      </c>
      <c r="J54" s="65" t="e">
        <f>'2.1'!#REF!</f>
        <v>#REF!</v>
      </c>
      <c r="K54" s="65" t="e">
        <f>'2.1'!#REF!</f>
        <v>#REF!</v>
      </c>
      <c r="L54" s="65" t="e">
        <f>'2.1'!#REF!</f>
        <v>#REF!</v>
      </c>
      <c r="M54" s="65" t="e">
        <f>'2.1'!#REF!</f>
        <v>#REF!</v>
      </c>
      <c r="N54" s="65" t="e">
        <f>'2.1'!#REF!</f>
        <v>#REF!</v>
      </c>
      <c r="O54" s="100" t="e">
        <f>'2.1'!#REF!</f>
        <v>#REF!</v>
      </c>
      <c r="P54" s="94" t="e">
        <f>'2.1'!#REF!</f>
        <v>#REF!</v>
      </c>
      <c r="Q54" s="94" t="e">
        <f>'2.1'!#REF!</f>
        <v>#REF!</v>
      </c>
      <c r="R54" s="94" t="e">
        <f>'2.1'!#REF!</f>
        <v>#REF!</v>
      </c>
      <c r="S54" s="95" t="e">
        <f>'2.1'!#REF!</f>
        <v>#REF!</v>
      </c>
      <c r="T54" s="65" t="e">
        <f>T$38*$AB54</f>
        <v>#REF!</v>
      </c>
      <c r="U54" s="65" t="e">
        <f t="shared" ref="U54:X61" si="38">U$38*$AB54</f>
        <v>#REF!</v>
      </c>
      <c r="V54" s="65" t="e">
        <f t="shared" si="38"/>
        <v>#REF!</v>
      </c>
      <c r="W54" s="65" t="e">
        <f t="shared" si="38"/>
        <v>#REF!</v>
      </c>
      <c r="X54" s="65" t="e">
        <f t="shared" si="38"/>
        <v>#REF!</v>
      </c>
      <c r="Z54" s="65" t="e">
        <f>SUM(O54:S54)</f>
        <v>#REF!</v>
      </c>
      <c r="AA54" s="65" t="e">
        <f>SUM(T54:X54)</f>
        <v>#REF!</v>
      </c>
      <c r="AB54" s="85" t="e">
        <f>IF(SUM($I$63:$S$63)=0,0,SUM(I54:S54)/SUM($I$63:$S$63))</f>
        <v>#REF!</v>
      </c>
    </row>
    <row r="55" spans="3:28" ht="12.3" x14ac:dyDescent="0.35">
      <c r="D55" s="15" t="e">
        <f>'2.1'!#REF!</f>
        <v>#REF!</v>
      </c>
      <c r="E55" s="75" t="s">
        <v>264</v>
      </c>
      <c r="F55" s="75" t="str">
        <f t="shared" si="35"/>
        <v>Dollars</v>
      </c>
      <c r="G55" s="75" t="str">
        <f t="shared" si="36"/>
        <v>Nominal</v>
      </c>
      <c r="H55" s="75" t="str">
        <f t="shared" si="37"/>
        <v>Mid year</v>
      </c>
      <c r="I55" s="65" t="e">
        <f>'2.1'!#REF!</f>
        <v>#REF!</v>
      </c>
      <c r="J55" s="65" t="e">
        <f>'2.1'!#REF!</f>
        <v>#REF!</v>
      </c>
      <c r="K55" s="65" t="e">
        <f>'2.1'!#REF!</f>
        <v>#REF!</v>
      </c>
      <c r="L55" s="65" t="e">
        <f>'2.1'!#REF!</f>
        <v>#REF!</v>
      </c>
      <c r="M55" s="65" t="e">
        <f>'2.1'!#REF!</f>
        <v>#REF!</v>
      </c>
      <c r="N55" s="65" t="e">
        <f>'2.1'!#REF!</f>
        <v>#REF!</v>
      </c>
      <c r="O55" s="100" t="e">
        <f>'2.1'!#REF!</f>
        <v>#REF!</v>
      </c>
      <c r="P55" s="94" t="e">
        <f>'2.1'!#REF!</f>
        <v>#REF!</v>
      </c>
      <c r="Q55" s="94" t="e">
        <f>'2.1'!#REF!</f>
        <v>#REF!</v>
      </c>
      <c r="R55" s="94" t="e">
        <f>'2.1'!#REF!</f>
        <v>#REF!</v>
      </c>
      <c r="S55" s="95" t="e">
        <f>'2.1'!#REF!</f>
        <v>#REF!</v>
      </c>
      <c r="T55" s="65" t="e">
        <f t="shared" ref="T55:T61" si="39">T$38*$AB55</f>
        <v>#REF!</v>
      </c>
      <c r="U55" s="65" t="e">
        <f t="shared" si="38"/>
        <v>#REF!</v>
      </c>
      <c r="V55" s="65" t="e">
        <f t="shared" si="38"/>
        <v>#REF!</v>
      </c>
      <c r="W55" s="65" t="e">
        <f t="shared" si="38"/>
        <v>#REF!</v>
      </c>
      <c r="X55" s="65" t="e">
        <f t="shared" si="38"/>
        <v>#REF!</v>
      </c>
      <c r="Z55" s="65" t="e">
        <f t="shared" ref="Z55:Z61" si="40">SUM(O55:S55)</f>
        <v>#REF!</v>
      </c>
      <c r="AA55" s="65" t="e">
        <f t="shared" ref="AA55:AA61" si="41">SUM(T55:X55)</f>
        <v>#REF!</v>
      </c>
      <c r="AB55" s="85" t="e">
        <f t="shared" ref="AB55:AB61" si="42">IF(SUM($I$63:$S$63)=0,0,SUM(I55:S55)/SUM($I$63:$S$63))</f>
        <v>#REF!</v>
      </c>
    </row>
    <row r="56" spans="3:28" ht="12.3" x14ac:dyDescent="0.35">
      <c r="D56" s="15" t="e">
        <f>'2.1'!#REF!</f>
        <v>#REF!</v>
      </c>
      <c r="E56" s="75" t="s">
        <v>264</v>
      </c>
      <c r="F56" s="75" t="str">
        <f t="shared" si="35"/>
        <v>Dollars</v>
      </c>
      <c r="G56" s="75" t="str">
        <f t="shared" si="36"/>
        <v>Nominal</v>
      </c>
      <c r="H56" s="75" t="str">
        <f t="shared" si="37"/>
        <v>Mid year</v>
      </c>
      <c r="I56" s="65" t="e">
        <f>'2.1'!#REF!</f>
        <v>#REF!</v>
      </c>
      <c r="J56" s="65" t="e">
        <f>'2.1'!#REF!</f>
        <v>#REF!</v>
      </c>
      <c r="K56" s="65" t="e">
        <f>'2.1'!#REF!</f>
        <v>#REF!</v>
      </c>
      <c r="L56" s="65" t="e">
        <f>'2.1'!#REF!</f>
        <v>#REF!</v>
      </c>
      <c r="M56" s="65" t="e">
        <f>'2.1'!#REF!</f>
        <v>#REF!</v>
      </c>
      <c r="N56" s="65" t="e">
        <f>'2.1'!#REF!</f>
        <v>#REF!</v>
      </c>
      <c r="O56" s="100" t="e">
        <f>'2.1'!#REF!</f>
        <v>#REF!</v>
      </c>
      <c r="P56" s="94" t="e">
        <f>'2.1'!#REF!</f>
        <v>#REF!</v>
      </c>
      <c r="Q56" s="94" t="e">
        <f>'2.1'!#REF!</f>
        <v>#REF!</v>
      </c>
      <c r="R56" s="94" t="e">
        <f>'2.1'!#REF!</f>
        <v>#REF!</v>
      </c>
      <c r="S56" s="95" t="e">
        <f>'2.1'!#REF!</f>
        <v>#REF!</v>
      </c>
      <c r="T56" s="65" t="e">
        <f t="shared" si="39"/>
        <v>#REF!</v>
      </c>
      <c r="U56" s="65" t="e">
        <f t="shared" si="38"/>
        <v>#REF!</v>
      </c>
      <c r="V56" s="65" t="e">
        <f t="shared" si="38"/>
        <v>#REF!</v>
      </c>
      <c r="W56" s="65" t="e">
        <f t="shared" si="38"/>
        <v>#REF!</v>
      </c>
      <c r="X56" s="65" t="e">
        <f t="shared" si="38"/>
        <v>#REF!</v>
      </c>
      <c r="Z56" s="65" t="e">
        <f t="shared" si="40"/>
        <v>#REF!</v>
      </c>
      <c r="AA56" s="65" t="e">
        <f t="shared" si="41"/>
        <v>#REF!</v>
      </c>
      <c r="AB56" s="85" t="e">
        <f t="shared" si="42"/>
        <v>#REF!</v>
      </c>
    </row>
    <row r="57" spans="3:28" ht="12.3" x14ac:dyDescent="0.35">
      <c r="D57" s="15" t="e">
        <f>'2.1'!#REF!</f>
        <v>#REF!</v>
      </c>
      <c r="E57" s="75" t="s">
        <v>264</v>
      </c>
      <c r="F57" s="75" t="str">
        <f t="shared" si="35"/>
        <v>Dollars</v>
      </c>
      <c r="G57" s="75" t="str">
        <f t="shared" si="36"/>
        <v>Nominal</v>
      </c>
      <c r="H57" s="75" t="str">
        <f t="shared" si="37"/>
        <v>Mid year</v>
      </c>
      <c r="I57" s="65" t="e">
        <f>'2.1'!#REF!</f>
        <v>#REF!</v>
      </c>
      <c r="J57" s="65" t="e">
        <f>'2.1'!#REF!</f>
        <v>#REF!</v>
      </c>
      <c r="K57" s="65" t="e">
        <f>'2.1'!#REF!</f>
        <v>#REF!</v>
      </c>
      <c r="L57" s="65" t="e">
        <f>'2.1'!#REF!</f>
        <v>#REF!</v>
      </c>
      <c r="M57" s="65" t="e">
        <f>'2.1'!#REF!</f>
        <v>#REF!</v>
      </c>
      <c r="N57" s="65" t="e">
        <f>'2.1'!#REF!</f>
        <v>#REF!</v>
      </c>
      <c r="O57" s="100" t="e">
        <f>'2.1'!#REF!</f>
        <v>#REF!</v>
      </c>
      <c r="P57" s="94" t="e">
        <f>'2.1'!#REF!</f>
        <v>#REF!</v>
      </c>
      <c r="Q57" s="94" t="e">
        <f>'2.1'!#REF!</f>
        <v>#REF!</v>
      </c>
      <c r="R57" s="94" t="e">
        <f>'2.1'!#REF!</f>
        <v>#REF!</v>
      </c>
      <c r="S57" s="95" t="e">
        <f>'2.1'!#REF!</f>
        <v>#REF!</v>
      </c>
      <c r="T57" s="65" t="e">
        <f t="shared" si="39"/>
        <v>#REF!</v>
      </c>
      <c r="U57" s="65" t="e">
        <f t="shared" si="38"/>
        <v>#REF!</v>
      </c>
      <c r="V57" s="65" t="e">
        <f t="shared" si="38"/>
        <v>#REF!</v>
      </c>
      <c r="W57" s="65" t="e">
        <f t="shared" si="38"/>
        <v>#REF!</v>
      </c>
      <c r="X57" s="65" t="e">
        <f t="shared" si="38"/>
        <v>#REF!</v>
      </c>
      <c r="Z57" s="65" t="e">
        <f t="shared" si="40"/>
        <v>#REF!</v>
      </c>
      <c r="AA57" s="65" t="e">
        <f t="shared" si="41"/>
        <v>#REF!</v>
      </c>
      <c r="AB57" s="85" t="e">
        <f t="shared" si="42"/>
        <v>#REF!</v>
      </c>
    </row>
    <row r="58" spans="3:28" ht="12.3" x14ac:dyDescent="0.35">
      <c r="D58" s="15" t="e">
        <f>'2.1'!#REF!</f>
        <v>#REF!</v>
      </c>
      <c r="E58" s="75" t="s">
        <v>264</v>
      </c>
      <c r="F58" s="75" t="str">
        <f t="shared" si="35"/>
        <v>Dollars</v>
      </c>
      <c r="G58" s="75" t="str">
        <f t="shared" si="36"/>
        <v>Nominal</v>
      </c>
      <c r="H58" s="75" t="str">
        <f t="shared" si="37"/>
        <v>Mid year</v>
      </c>
      <c r="I58" s="65" t="e">
        <f>'2.1'!#REF!</f>
        <v>#REF!</v>
      </c>
      <c r="J58" s="65" t="e">
        <f>'2.1'!#REF!</f>
        <v>#REF!</v>
      </c>
      <c r="K58" s="65" t="e">
        <f>'2.1'!#REF!</f>
        <v>#REF!</v>
      </c>
      <c r="L58" s="65" t="e">
        <f>'2.1'!#REF!</f>
        <v>#REF!</v>
      </c>
      <c r="M58" s="65" t="e">
        <f>'2.1'!#REF!</f>
        <v>#REF!</v>
      </c>
      <c r="N58" s="65" t="e">
        <f>'2.1'!#REF!</f>
        <v>#REF!</v>
      </c>
      <c r="O58" s="100" t="e">
        <f>'2.1'!#REF!</f>
        <v>#REF!</v>
      </c>
      <c r="P58" s="94" t="e">
        <f>'2.1'!#REF!</f>
        <v>#REF!</v>
      </c>
      <c r="Q58" s="94" t="e">
        <f>'2.1'!#REF!</f>
        <v>#REF!</v>
      </c>
      <c r="R58" s="94" t="e">
        <f>'2.1'!#REF!</f>
        <v>#REF!</v>
      </c>
      <c r="S58" s="95" t="e">
        <f>'2.1'!#REF!</f>
        <v>#REF!</v>
      </c>
      <c r="T58" s="65" t="e">
        <f t="shared" si="39"/>
        <v>#REF!</v>
      </c>
      <c r="U58" s="65" t="e">
        <f t="shared" si="38"/>
        <v>#REF!</v>
      </c>
      <c r="V58" s="65" t="e">
        <f t="shared" si="38"/>
        <v>#REF!</v>
      </c>
      <c r="W58" s="65" t="e">
        <f t="shared" si="38"/>
        <v>#REF!</v>
      </c>
      <c r="X58" s="65" t="e">
        <f t="shared" si="38"/>
        <v>#REF!</v>
      </c>
      <c r="Z58" s="65" t="e">
        <f t="shared" si="40"/>
        <v>#REF!</v>
      </c>
      <c r="AA58" s="65" t="e">
        <f t="shared" si="41"/>
        <v>#REF!</v>
      </c>
      <c r="AB58" s="85" t="e">
        <f t="shared" si="42"/>
        <v>#REF!</v>
      </c>
    </row>
    <row r="59" spans="3:28" ht="12.3" x14ac:dyDescent="0.35">
      <c r="D59" s="15" t="e">
        <f>'2.1'!#REF!</f>
        <v>#REF!</v>
      </c>
      <c r="E59" s="75" t="s">
        <v>264</v>
      </c>
      <c r="F59" s="75" t="str">
        <f t="shared" si="35"/>
        <v>Dollars</v>
      </c>
      <c r="G59" s="75" t="str">
        <f t="shared" si="36"/>
        <v>Nominal</v>
      </c>
      <c r="H59" s="75" t="str">
        <f t="shared" si="37"/>
        <v>Mid year</v>
      </c>
      <c r="I59" s="65" t="e">
        <f>'2.1'!#REF!</f>
        <v>#REF!</v>
      </c>
      <c r="J59" s="65" t="e">
        <f>'2.1'!#REF!</f>
        <v>#REF!</v>
      </c>
      <c r="K59" s="65" t="e">
        <f>'2.1'!#REF!</f>
        <v>#REF!</v>
      </c>
      <c r="L59" s="65" t="e">
        <f>'2.1'!#REF!</f>
        <v>#REF!</v>
      </c>
      <c r="M59" s="65" t="e">
        <f>'2.1'!#REF!</f>
        <v>#REF!</v>
      </c>
      <c r="N59" s="65" t="e">
        <f>'2.1'!#REF!</f>
        <v>#REF!</v>
      </c>
      <c r="O59" s="100" t="e">
        <f>'2.1'!#REF!</f>
        <v>#REF!</v>
      </c>
      <c r="P59" s="94" t="e">
        <f>'2.1'!#REF!</f>
        <v>#REF!</v>
      </c>
      <c r="Q59" s="94" t="e">
        <f>'2.1'!#REF!</f>
        <v>#REF!</v>
      </c>
      <c r="R59" s="94" t="e">
        <f>'2.1'!#REF!</f>
        <v>#REF!</v>
      </c>
      <c r="S59" s="95" t="e">
        <f>'2.1'!#REF!</f>
        <v>#REF!</v>
      </c>
      <c r="T59" s="65" t="e">
        <f t="shared" si="39"/>
        <v>#REF!</v>
      </c>
      <c r="U59" s="65" t="e">
        <f t="shared" si="38"/>
        <v>#REF!</v>
      </c>
      <c r="V59" s="65" t="e">
        <f t="shared" si="38"/>
        <v>#REF!</v>
      </c>
      <c r="W59" s="65" t="e">
        <f t="shared" si="38"/>
        <v>#REF!</v>
      </c>
      <c r="X59" s="65" t="e">
        <f t="shared" si="38"/>
        <v>#REF!</v>
      </c>
      <c r="Z59" s="65" t="e">
        <f t="shared" si="40"/>
        <v>#REF!</v>
      </c>
      <c r="AA59" s="65" t="e">
        <f t="shared" si="41"/>
        <v>#REF!</v>
      </c>
      <c r="AB59" s="85" t="e">
        <f t="shared" si="42"/>
        <v>#REF!</v>
      </c>
    </row>
    <row r="60" spans="3:28" ht="12.3" x14ac:dyDescent="0.35">
      <c r="D60" s="15" t="e">
        <f>'2.1'!#REF!</f>
        <v>#REF!</v>
      </c>
      <c r="E60" s="75" t="s">
        <v>264</v>
      </c>
      <c r="F60" s="75" t="str">
        <f t="shared" si="35"/>
        <v>Dollars</v>
      </c>
      <c r="G60" s="75" t="str">
        <f t="shared" si="36"/>
        <v>Nominal</v>
      </c>
      <c r="H60" s="75" t="str">
        <f t="shared" si="37"/>
        <v>Mid year</v>
      </c>
      <c r="I60" s="65" t="e">
        <f>'2.1'!#REF!</f>
        <v>#REF!</v>
      </c>
      <c r="J60" s="65" t="e">
        <f>'2.1'!#REF!</f>
        <v>#REF!</v>
      </c>
      <c r="K60" s="65" t="e">
        <f>'2.1'!#REF!</f>
        <v>#REF!</v>
      </c>
      <c r="L60" s="65" t="e">
        <f>'2.1'!#REF!</f>
        <v>#REF!</v>
      </c>
      <c r="M60" s="65" t="e">
        <f>'2.1'!#REF!</f>
        <v>#REF!</v>
      </c>
      <c r="N60" s="65" t="e">
        <f>'2.1'!#REF!</f>
        <v>#REF!</v>
      </c>
      <c r="O60" s="100" t="e">
        <f>'2.1'!#REF!</f>
        <v>#REF!</v>
      </c>
      <c r="P60" s="94" t="e">
        <f>'2.1'!#REF!</f>
        <v>#REF!</v>
      </c>
      <c r="Q60" s="94" t="e">
        <f>'2.1'!#REF!</f>
        <v>#REF!</v>
      </c>
      <c r="R60" s="94" t="e">
        <f>'2.1'!#REF!</f>
        <v>#REF!</v>
      </c>
      <c r="S60" s="95" t="e">
        <f>'2.1'!#REF!</f>
        <v>#REF!</v>
      </c>
      <c r="T60" s="65" t="e">
        <f t="shared" si="39"/>
        <v>#REF!</v>
      </c>
      <c r="U60" s="65" t="e">
        <f t="shared" si="38"/>
        <v>#REF!</v>
      </c>
      <c r="V60" s="65" t="e">
        <f t="shared" si="38"/>
        <v>#REF!</v>
      </c>
      <c r="W60" s="65" t="e">
        <f t="shared" si="38"/>
        <v>#REF!</v>
      </c>
      <c r="X60" s="65" t="e">
        <f t="shared" si="38"/>
        <v>#REF!</v>
      </c>
      <c r="Z60" s="65" t="e">
        <f t="shared" si="40"/>
        <v>#REF!</v>
      </c>
      <c r="AA60" s="65" t="e">
        <f t="shared" si="41"/>
        <v>#REF!</v>
      </c>
      <c r="AB60" s="85" t="e">
        <f t="shared" si="42"/>
        <v>#REF!</v>
      </c>
    </row>
    <row r="61" spans="3:28" ht="12.3" x14ac:dyDescent="0.35">
      <c r="D61" s="15" t="e">
        <f>'2.1'!#REF!</f>
        <v>#REF!</v>
      </c>
      <c r="E61" s="75" t="s">
        <v>264</v>
      </c>
      <c r="F61" s="75" t="str">
        <f t="shared" si="35"/>
        <v>Dollars</v>
      </c>
      <c r="G61" s="75" t="str">
        <f t="shared" si="36"/>
        <v>Nominal</v>
      </c>
      <c r="H61" s="75" t="str">
        <f t="shared" si="37"/>
        <v>Mid year</v>
      </c>
      <c r="I61" s="65" t="e">
        <f>'2.1'!#REF!</f>
        <v>#REF!</v>
      </c>
      <c r="J61" s="65" t="e">
        <f>'2.1'!#REF!</f>
        <v>#REF!</v>
      </c>
      <c r="K61" s="65" t="e">
        <f>'2.1'!#REF!</f>
        <v>#REF!</v>
      </c>
      <c r="L61" s="65" t="e">
        <f>'2.1'!#REF!</f>
        <v>#REF!</v>
      </c>
      <c r="M61" s="65" t="e">
        <f>'2.1'!#REF!</f>
        <v>#REF!</v>
      </c>
      <c r="N61" s="65" t="e">
        <f>'2.1'!#REF!</f>
        <v>#REF!</v>
      </c>
      <c r="O61" s="100" t="e">
        <f>'2.1'!#REF!</f>
        <v>#REF!</v>
      </c>
      <c r="P61" s="94" t="e">
        <f>'2.1'!#REF!</f>
        <v>#REF!</v>
      </c>
      <c r="Q61" s="94" t="e">
        <f>'2.1'!#REF!</f>
        <v>#REF!</v>
      </c>
      <c r="R61" s="94" t="e">
        <f>'2.1'!#REF!</f>
        <v>#REF!</v>
      </c>
      <c r="S61" s="95" t="e">
        <f>'2.1'!#REF!</f>
        <v>#REF!</v>
      </c>
      <c r="T61" s="65" t="e">
        <f t="shared" si="39"/>
        <v>#REF!</v>
      </c>
      <c r="U61" s="65" t="e">
        <f t="shared" si="38"/>
        <v>#REF!</v>
      </c>
      <c r="V61" s="65" t="e">
        <f t="shared" si="38"/>
        <v>#REF!</v>
      </c>
      <c r="W61" s="65" t="e">
        <f t="shared" si="38"/>
        <v>#REF!</v>
      </c>
      <c r="X61" s="65" t="e">
        <f t="shared" si="38"/>
        <v>#REF!</v>
      </c>
      <c r="Z61" s="65" t="e">
        <f t="shared" si="40"/>
        <v>#REF!</v>
      </c>
      <c r="AA61" s="65" t="e">
        <f t="shared" si="41"/>
        <v>#REF!</v>
      </c>
      <c r="AB61" s="85" t="e">
        <f t="shared" si="42"/>
        <v>#REF!</v>
      </c>
    </row>
    <row r="62" spans="3:28" x14ac:dyDescent="0.35">
      <c r="O62" s="97"/>
      <c r="P62" s="91"/>
      <c r="Q62" s="91"/>
      <c r="R62" s="91"/>
      <c r="S62" s="89"/>
    </row>
    <row r="63" spans="3:28" ht="12.3" x14ac:dyDescent="0.35">
      <c r="D63" s="74" t="str">
        <f>"Total "&amp;D52</f>
        <v>Total Non Network Expenditure</v>
      </c>
      <c r="E63" s="67" t="s">
        <v>134</v>
      </c>
      <c r="F63" s="67" t="str">
        <f>F54</f>
        <v>Dollars</v>
      </c>
      <c r="G63" s="67" t="str">
        <f>G54</f>
        <v>Nominal</v>
      </c>
      <c r="H63" s="67" t="str">
        <f>H54</f>
        <v>Mid year</v>
      </c>
      <c r="I63" s="66" t="e">
        <f t="shared" ref="I63:X63" si="43">SUM(I54:I61)</f>
        <v>#REF!</v>
      </c>
      <c r="J63" s="66" t="e">
        <f t="shared" si="43"/>
        <v>#REF!</v>
      </c>
      <c r="K63" s="66" t="e">
        <f t="shared" si="43"/>
        <v>#REF!</v>
      </c>
      <c r="L63" s="66" t="e">
        <f t="shared" si="43"/>
        <v>#REF!</v>
      </c>
      <c r="M63" s="66" t="e">
        <f t="shared" si="43"/>
        <v>#REF!</v>
      </c>
      <c r="N63" s="66" t="e">
        <f t="shared" si="43"/>
        <v>#REF!</v>
      </c>
      <c r="O63" s="99" t="e">
        <f t="shared" si="43"/>
        <v>#REF!</v>
      </c>
      <c r="P63" s="66" t="e">
        <f t="shared" si="43"/>
        <v>#REF!</v>
      </c>
      <c r="Q63" s="66" t="e">
        <f t="shared" si="43"/>
        <v>#REF!</v>
      </c>
      <c r="R63" s="66" t="e">
        <f t="shared" si="43"/>
        <v>#REF!</v>
      </c>
      <c r="S63" s="90" t="e">
        <f t="shared" si="43"/>
        <v>#REF!</v>
      </c>
      <c r="T63" s="66" t="e">
        <f t="shared" si="43"/>
        <v>#REF!</v>
      </c>
      <c r="U63" s="66" t="e">
        <f t="shared" si="43"/>
        <v>#REF!</v>
      </c>
      <c r="V63" s="66" t="e">
        <f t="shared" si="43"/>
        <v>#REF!</v>
      </c>
      <c r="W63" s="66" t="e">
        <f t="shared" si="43"/>
        <v>#REF!</v>
      </c>
      <c r="X63" s="66" t="e">
        <f t="shared" si="43"/>
        <v>#REF!</v>
      </c>
      <c r="Z63" s="66" t="e">
        <f>SUM(Z54:Z61)</f>
        <v>#REF!</v>
      </c>
      <c r="AA63" s="66" t="e">
        <f>SUM(AA54:AA61)</f>
        <v>#REF!</v>
      </c>
      <c r="AB63" s="109" t="e">
        <f>SUM(AB54:AB61)</f>
        <v>#REF!</v>
      </c>
    </row>
    <row r="64" spans="3:28" s="6" customFormat="1" ht="11.25" customHeight="1" x14ac:dyDescent="0.35"/>
    <row r="65" spans="1:28" s="6" customFormat="1" ht="11.25" customHeight="1" x14ac:dyDescent="0.35">
      <c r="D65" s="15" t="str">
        <f>D38</f>
        <v>Non-network</v>
      </c>
      <c r="E65" s="75" t="str">
        <f t="shared" ref="E65:X65" si="44">E38</f>
        <v>Input_RIN</v>
      </c>
      <c r="F65" s="75" t="str">
        <f t="shared" si="44"/>
        <v>Dollars</v>
      </c>
      <c r="G65" s="75" t="str">
        <f t="shared" si="44"/>
        <v>Nominal</v>
      </c>
      <c r="H65" s="75" t="str">
        <f t="shared" si="44"/>
        <v>Mid year</v>
      </c>
      <c r="I65" s="94">
        <f t="shared" si="44"/>
        <v>4689891.6052899715</v>
      </c>
      <c r="J65" s="94">
        <f t="shared" si="44"/>
        <v>5829672.7068090728</v>
      </c>
      <c r="K65" s="94">
        <f t="shared" si="44"/>
        <v>7380415.9496199526</v>
      </c>
      <c r="L65" s="94">
        <f t="shared" si="44"/>
        <v>8874839.6354539655</v>
      </c>
      <c r="M65" s="94">
        <f t="shared" si="44"/>
        <v>8714885.4613305852</v>
      </c>
      <c r="N65" s="94">
        <f t="shared" si="44"/>
        <v>6759561.2353571374</v>
      </c>
      <c r="O65" s="94">
        <f t="shared" si="44"/>
        <v>7098778.6393295638</v>
      </c>
      <c r="P65" s="94">
        <f t="shared" si="44"/>
        <v>6824552.8685442926</v>
      </c>
      <c r="Q65" s="94">
        <f t="shared" si="44"/>
        <v>3169176.7634675992</v>
      </c>
      <c r="R65" s="94" t="e">
        <f t="shared" si="44"/>
        <v>#REF!</v>
      </c>
      <c r="S65" s="94" t="e">
        <f t="shared" si="44"/>
        <v>#REF!</v>
      </c>
      <c r="T65" s="94" t="e">
        <f t="shared" si="44"/>
        <v>#REF!</v>
      </c>
      <c r="U65" s="94" t="e">
        <f t="shared" si="44"/>
        <v>#REF!</v>
      </c>
      <c r="V65" s="94" t="e">
        <f t="shared" si="44"/>
        <v>#REF!</v>
      </c>
      <c r="W65" s="94" t="e">
        <f t="shared" si="44"/>
        <v>#REF!</v>
      </c>
      <c r="X65" s="94" t="e">
        <f t="shared" si="44"/>
        <v>#REF!</v>
      </c>
      <c r="Z65" s="65" t="e">
        <f t="shared" ref="Z65" si="45">SUM(O65:S65)</f>
        <v>#REF!</v>
      </c>
      <c r="AA65" s="65" t="e">
        <f t="shared" ref="AA65" si="46">SUM(T65:X65)</f>
        <v>#REF!</v>
      </c>
    </row>
    <row r="66" spans="1:28" s="6" customFormat="1" ht="11.25" customHeight="1" x14ac:dyDescent="0.35">
      <c r="A66" s="70" t="e">
        <f>IF(SUM($O66:$AA66)&gt;0,1,0)</f>
        <v>#REF!</v>
      </c>
      <c r="D66" s="15" t="s">
        <v>139</v>
      </c>
      <c r="I66" s="70" t="e">
        <f>IF(OR(ISERROR(I63),ROUND(I63-I65,4)&lt;&gt;0),1,0)</f>
        <v>#REF!</v>
      </c>
      <c r="J66" s="70" t="e">
        <f t="shared" ref="J66:X66" si="47">IF(OR(ISERROR(J63),ROUND(J63-J65,4)&lt;&gt;0),1,0)</f>
        <v>#REF!</v>
      </c>
      <c r="K66" s="70" t="e">
        <f t="shared" si="47"/>
        <v>#REF!</v>
      </c>
      <c r="L66" s="70" t="e">
        <f t="shared" si="47"/>
        <v>#REF!</v>
      </c>
      <c r="M66" s="70" t="e">
        <f t="shared" si="47"/>
        <v>#REF!</v>
      </c>
      <c r="N66" s="70" t="e">
        <f t="shared" si="47"/>
        <v>#REF!</v>
      </c>
      <c r="O66" s="70" t="e">
        <f t="shared" si="47"/>
        <v>#REF!</v>
      </c>
      <c r="P66" s="70" t="e">
        <f t="shared" si="47"/>
        <v>#REF!</v>
      </c>
      <c r="Q66" s="70" t="e">
        <f t="shared" si="47"/>
        <v>#REF!</v>
      </c>
      <c r="R66" s="70" t="e">
        <f t="shared" si="47"/>
        <v>#REF!</v>
      </c>
      <c r="S66" s="70" t="e">
        <f t="shared" si="47"/>
        <v>#REF!</v>
      </c>
      <c r="T66" s="70" t="e">
        <f t="shared" si="47"/>
        <v>#REF!</v>
      </c>
      <c r="U66" s="70" t="e">
        <f t="shared" si="47"/>
        <v>#REF!</v>
      </c>
      <c r="V66" s="70" t="e">
        <f t="shared" si="47"/>
        <v>#REF!</v>
      </c>
      <c r="W66" s="70" t="e">
        <f t="shared" si="47"/>
        <v>#REF!</v>
      </c>
      <c r="X66" s="70" t="e">
        <f t="shared" si="47"/>
        <v>#REF!</v>
      </c>
      <c r="Z66" s="70" t="e">
        <f t="shared" ref="Z66" si="48">IF(OR(ISERROR(Z63),ROUND(Z63-Z65,4)&lt;&gt;0),1,0)</f>
        <v>#REF!</v>
      </c>
      <c r="AA66" s="70" t="e">
        <f t="shared" ref="AA66" si="49">IF(OR(ISERROR(AA63),ROUND(AA63-AA65,4)&lt;&gt;0),1,0)</f>
        <v>#REF!</v>
      </c>
    </row>
    <row r="68" spans="1:28" s="13" customFormat="1" ht="14.1" x14ac:dyDescent="0.35">
      <c r="C68" s="13" t="s">
        <v>232</v>
      </c>
    </row>
    <row r="69" spans="1:28" s="6" customFormat="1" ht="11.25" customHeight="1" x14ac:dyDescent="0.35"/>
    <row r="70" spans="1:28" ht="24.6" x14ac:dyDescent="0.35">
      <c r="D70" s="73" t="s">
        <v>231</v>
      </c>
      <c r="E70" s="64" t="str">
        <f>Lookup!E$20</f>
        <v>Source</v>
      </c>
      <c r="F70" s="64" t="str">
        <f>Lookup!F$20</f>
        <v>Unit</v>
      </c>
      <c r="G70" s="64" t="str">
        <f>Lookup!G$20</f>
        <v>Basis</v>
      </c>
      <c r="H70" s="64" t="str">
        <f>Lookup!H$20</f>
        <v>Timing</v>
      </c>
      <c r="I70" s="64" t="str">
        <f t="shared" ref="I70:X70" si="50">I$10</f>
        <v>RY09</v>
      </c>
      <c r="J70" s="64" t="str">
        <f t="shared" si="50"/>
        <v>RY10</v>
      </c>
      <c r="K70" s="64" t="str">
        <f t="shared" si="50"/>
        <v>RY11</v>
      </c>
      <c r="L70" s="64" t="str">
        <f t="shared" si="50"/>
        <v>RY12</v>
      </c>
      <c r="M70" s="64" t="str">
        <f t="shared" si="50"/>
        <v>RY13</v>
      </c>
      <c r="N70" s="64" t="str">
        <f t="shared" si="50"/>
        <v>RY14</v>
      </c>
      <c r="O70" s="96" t="str">
        <f t="shared" si="50"/>
        <v>RY15</v>
      </c>
      <c r="P70" s="64" t="str">
        <f t="shared" si="50"/>
        <v>RY16</v>
      </c>
      <c r="Q70" s="64" t="str">
        <f t="shared" si="50"/>
        <v>RY17</v>
      </c>
      <c r="R70" s="64" t="str">
        <f t="shared" si="50"/>
        <v>RY18</v>
      </c>
      <c r="S70" s="88" t="str">
        <f t="shared" si="50"/>
        <v>RY19</v>
      </c>
      <c r="T70" s="64" t="str">
        <f t="shared" si="50"/>
        <v>RY20</v>
      </c>
      <c r="U70" s="64" t="str">
        <f t="shared" si="50"/>
        <v>RY21</v>
      </c>
      <c r="V70" s="64" t="str">
        <f t="shared" si="50"/>
        <v>RY22</v>
      </c>
      <c r="W70" s="64" t="str">
        <f t="shared" si="50"/>
        <v>RY23</v>
      </c>
      <c r="X70" s="64" t="str">
        <f t="shared" si="50"/>
        <v>RY24</v>
      </c>
      <c r="Z70" s="72" t="str">
        <f>Z$10</f>
        <v>RY17 %</v>
      </c>
      <c r="AA70" s="72" t="str">
        <f>AA$10</f>
        <v>RY15-RY17 Avg</v>
      </c>
      <c r="AB70" s="72" t="str">
        <f>$AB$10</f>
        <v>Share</v>
      </c>
    </row>
    <row r="71" spans="1:28" x14ac:dyDescent="0.35">
      <c r="I71" s="6"/>
      <c r="O71" s="97"/>
      <c r="P71" s="91"/>
      <c r="Q71" s="91"/>
      <c r="R71" s="91"/>
      <c r="S71" s="89"/>
    </row>
    <row r="72" spans="1:28" ht="12.3" x14ac:dyDescent="0.35">
      <c r="D72" s="15" t="e">
        <f>'2.1'!#REF!</f>
        <v>#REF!</v>
      </c>
      <c r="E72" s="75" t="s">
        <v>264</v>
      </c>
      <c r="F72" s="75" t="str">
        <f t="shared" ref="F72:F107" si="51">Dollars</f>
        <v>Dollars</v>
      </c>
      <c r="G72" s="75" t="str">
        <f t="shared" ref="G72:G107" si="52">Nominal</f>
        <v>Nominal</v>
      </c>
      <c r="H72" s="75" t="str">
        <f t="shared" ref="H72:H107" si="53">Mid_year</f>
        <v>Mid year</v>
      </c>
      <c r="I72" s="181" t="e">
        <f>'2.1'!#REF!</f>
        <v>#REF!</v>
      </c>
      <c r="J72" s="181" t="e">
        <f>'2.1'!#REF!</f>
        <v>#REF!</v>
      </c>
      <c r="K72" s="181" t="e">
        <f>'2.1'!#REF!</f>
        <v>#REF!</v>
      </c>
      <c r="L72" s="181" t="e">
        <f>'2.1'!#REF!</f>
        <v>#REF!</v>
      </c>
      <c r="M72" s="181" t="e">
        <f>'2.1'!#REF!</f>
        <v>#REF!</v>
      </c>
      <c r="N72" s="181" t="e">
        <f>'2.1'!#REF!</f>
        <v>#REF!</v>
      </c>
      <c r="O72" s="182" t="e">
        <f>'2.1'!#REF!</f>
        <v>#REF!</v>
      </c>
      <c r="P72" s="178" t="e">
        <f>'2.1'!#REF!</f>
        <v>#REF!</v>
      </c>
      <c r="Q72" s="178" t="e">
        <f>'2.1'!#REF!</f>
        <v>#REF!</v>
      </c>
      <c r="R72" s="178" t="e">
        <f>'2.1'!#REF!</f>
        <v>#REF!</v>
      </c>
      <c r="S72" s="183" t="e">
        <f>'2.1'!#REF!</f>
        <v>#REF!</v>
      </c>
      <c r="T72" s="181" t="e">
        <f>T$35*$AB72</f>
        <v>#REF!</v>
      </c>
      <c r="U72" s="181" t="e">
        <f t="shared" ref="U72:X99" si="54">U$35*$AB72</f>
        <v>#REF!</v>
      </c>
      <c r="V72" s="181" t="e">
        <f t="shared" si="54"/>
        <v>#REF!</v>
      </c>
      <c r="W72" s="181" t="e">
        <f t="shared" si="54"/>
        <v>#REF!</v>
      </c>
      <c r="X72" s="181" t="e">
        <f t="shared" si="54"/>
        <v>#REF!</v>
      </c>
      <c r="Z72" s="181" t="e">
        <f>SUM(O72:S72)</f>
        <v>#REF!</v>
      </c>
      <c r="AA72" s="181" t="e">
        <f>SUM(T72:X72)</f>
        <v>#REF!</v>
      </c>
      <c r="AB72" s="85" t="e">
        <f t="shared" ref="AB72:AB98" si="55">IF(SUM($I$109:$S$109)=0,0,SUM(I72:S72)/SUM($I$109:$S$109))</f>
        <v>#REF!</v>
      </c>
    </row>
    <row r="73" spans="1:28" ht="12.3" x14ac:dyDescent="0.35">
      <c r="D73" s="15" t="e">
        <f>'2.1'!#REF!</f>
        <v>#REF!</v>
      </c>
      <c r="E73" s="75" t="s">
        <v>264</v>
      </c>
      <c r="F73" s="75" t="str">
        <f t="shared" si="51"/>
        <v>Dollars</v>
      </c>
      <c r="G73" s="75" t="str">
        <f t="shared" si="52"/>
        <v>Nominal</v>
      </c>
      <c r="H73" s="75" t="str">
        <f t="shared" si="53"/>
        <v>Mid year</v>
      </c>
      <c r="I73" s="181" t="e">
        <f>'2.1'!#REF!</f>
        <v>#REF!</v>
      </c>
      <c r="J73" s="181" t="e">
        <f>'2.1'!#REF!</f>
        <v>#REF!</v>
      </c>
      <c r="K73" s="181" t="e">
        <f>'2.1'!#REF!</f>
        <v>#REF!</v>
      </c>
      <c r="L73" s="181" t="e">
        <f>'2.1'!#REF!</f>
        <v>#REF!</v>
      </c>
      <c r="M73" s="181" t="e">
        <f>'2.1'!#REF!</f>
        <v>#REF!</v>
      </c>
      <c r="N73" s="181" t="e">
        <f>'2.1'!#REF!</f>
        <v>#REF!</v>
      </c>
      <c r="O73" s="182" t="e">
        <f>'2.1'!#REF!</f>
        <v>#REF!</v>
      </c>
      <c r="P73" s="178" t="e">
        <f>'2.1'!#REF!</f>
        <v>#REF!</v>
      </c>
      <c r="Q73" s="178" t="e">
        <f>'2.1'!#REF!</f>
        <v>#REF!</v>
      </c>
      <c r="R73" s="178" t="e">
        <f>'2.1'!#REF!</f>
        <v>#REF!</v>
      </c>
      <c r="S73" s="183" t="e">
        <f>'2.1'!#REF!</f>
        <v>#REF!</v>
      </c>
      <c r="T73" s="181" t="e">
        <f t="shared" ref="T73:T88" si="56">T$35*$AB73</f>
        <v>#REF!</v>
      </c>
      <c r="U73" s="181" t="e">
        <f t="shared" si="54"/>
        <v>#REF!</v>
      </c>
      <c r="V73" s="181" t="e">
        <f t="shared" si="54"/>
        <v>#REF!</v>
      </c>
      <c r="W73" s="181" t="e">
        <f t="shared" si="54"/>
        <v>#REF!</v>
      </c>
      <c r="X73" s="181" t="e">
        <f t="shared" si="54"/>
        <v>#REF!</v>
      </c>
      <c r="Z73" s="181" t="e">
        <f t="shared" ref="Z73:Z80" si="57">SUM(O73:S73)</f>
        <v>#REF!</v>
      </c>
      <c r="AA73" s="181" t="e">
        <f t="shared" ref="AA73:AA80" si="58">SUM(T73:X73)</f>
        <v>#REF!</v>
      </c>
      <c r="AB73" s="85" t="e">
        <f t="shared" si="55"/>
        <v>#REF!</v>
      </c>
    </row>
    <row r="74" spans="1:28" ht="12.3" x14ac:dyDescent="0.35">
      <c r="D74" s="15" t="e">
        <f>'2.1'!#REF!</f>
        <v>#REF!</v>
      </c>
      <c r="E74" s="75" t="s">
        <v>264</v>
      </c>
      <c r="F74" s="75" t="str">
        <f t="shared" si="51"/>
        <v>Dollars</v>
      </c>
      <c r="G74" s="75" t="str">
        <f t="shared" si="52"/>
        <v>Nominal</v>
      </c>
      <c r="H74" s="75" t="str">
        <f t="shared" si="53"/>
        <v>Mid year</v>
      </c>
      <c r="I74" s="181" t="e">
        <f>'2.1'!#REF!</f>
        <v>#REF!</v>
      </c>
      <c r="J74" s="181" t="e">
        <f>'2.1'!#REF!</f>
        <v>#REF!</v>
      </c>
      <c r="K74" s="181" t="e">
        <f>'2.1'!#REF!</f>
        <v>#REF!</v>
      </c>
      <c r="L74" s="181" t="e">
        <f>'2.1'!#REF!</f>
        <v>#REF!</v>
      </c>
      <c r="M74" s="181" t="e">
        <f>'2.1'!#REF!</f>
        <v>#REF!</v>
      </c>
      <c r="N74" s="181" t="e">
        <f>'2.1'!#REF!</f>
        <v>#REF!</v>
      </c>
      <c r="O74" s="182" t="e">
        <f>'2.1'!#REF!</f>
        <v>#REF!</v>
      </c>
      <c r="P74" s="178" t="e">
        <f>'2.1'!#REF!</f>
        <v>#REF!</v>
      </c>
      <c r="Q74" s="178" t="e">
        <f>'2.1'!#REF!</f>
        <v>#REF!</v>
      </c>
      <c r="R74" s="178" t="e">
        <f>'2.1'!#REF!</f>
        <v>#REF!</v>
      </c>
      <c r="S74" s="183" t="e">
        <f>'2.1'!#REF!</f>
        <v>#REF!</v>
      </c>
      <c r="T74" s="181" t="e">
        <f t="shared" si="56"/>
        <v>#REF!</v>
      </c>
      <c r="U74" s="181" t="e">
        <f t="shared" si="54"/>
        <v>#REF!</v>
      </c>
      <c r="V74" s="181" t="e">
        <f t="shared" si="54"/>
        <v>#REF!</v>
      </c>
      <c r="W74" s="181" t="e">
        <f t="shared" si="54"/>
        <v>#REF!</v>
      </c>
      <c r="X74" s="181" t="e">
        <f t="shared" si="54"/>
        <v>#REF!</v>
      </c>
      <c r="Z74" s="181" t="e">
        <f t="shared" si="57"/>
        <v>#REF!</v>
      </c>
      <c r="AA74" s="181" t="e">
        <f t="shared" si="58"/>
        <v>#REF!</v>
      </c>
      <c r="AB74" s="85" t="e">
        <f t="shared" si="55"/>
        <v>#REF!</v>
      </c>
    </row>
    <row r="75" spans="1:28" ht="12.3" x14ac:dyDescent="0.35">
      <c r="D75" s="15" t="e">
        <f>'2.1'!#REF!</f>
        <v>#REF!</v>
      </c>
      <c r="E75" s="75" t="s">
        <v>264</v>
      </c>
      <c r="F75" s="75" t="str">
        <f t="shared" si="51"/>
        <v>Dollars</v>
      </c>
      <c r="G75" s="75" t="str">
        <f t="shared" si="52"/>
        <v>Nominal</v>
      </c>
      <c r="H75" s="75" t="str">
        <f t="shared" si="53"/>
        <v>Mid year</v>
      </c>
      <c r="I75" s="181" t="e">
        <f>'2.1'!#REF!</f>
        <v>#REF!</v>
      </c>
      <c r="J75" s="181" t="e">
        <f>'2.1'!#REF!</f>
        <v>#REF!</v>
      </c>
      <c r="K75" s="181" t="e">
        <f>'2.1'!#REF!</f>
        <v>#REF!</v>
      </c>
      <c r="L75" s="181" t="e">
        <f>'2.1'!#REF!</f>
        <v>#REF!</v>
      </c>
      <c r="M75" s="181" t="e">
        <f>'2.1'!#REF!</f>
        <v>#REF!</v>
      </c>
      <c r="N75" s="181" t="e">
        <f>'2.1'!#REF!</f>
        <v>#REF!</v>
      </c>
      <c r="O75" s="182" t="e">
        <f>'2.1'!#REF!</f>
        <v>#REF!</v>
      </c>
      <c r="P75" s="178" t="e">
        <f>'2.1'!#REF!</f>
        <v>#REF!</v>
      </c>
      <c r="Q75" s="178" t="e">
        <f>'2.1'!#REF!</f>
        <v>#REF!</v>
      </c>
      <c r="R75" s="178" t="e">
        <f>'2.1'!#REF!</f>
        <v>#REF!</v>
      </c>
      <c r="S75" s="183" t="e">
        <f>'2.1'!#REF!</f>
        <v>#REF!</v>
      </c>
      <c r="T75" s="181" t="e">
        <f t="shared" si="56"/>
        <v>#REF!</v>
      </c>
      <c r="U75" s="181" t="e">
        <f t="shared" si="54"/>
        <v>#REF!</v>
      </c>
      <c r="V75" s="181" t="e">
        <f t="shared" si="54"/>
        <v>#REF!</v>
      </c>
      <c r="W75" s="181" t="e">
        <f t="shared" si="54"/>
        <v>#REF!</v>
      </c>
      <c r="X75" s="181" t="e">
        <f t="shared" si="54"/>
        <v>#REF!</v>
      </c>
      <c r="Z75" s="181" t="e">
        <f t="shared" si="57"/>
        <v>#REF!</v>
      </c>
      <c r="AA75" s="181" t="e">
        <f t="shared" si="58"/>
        <v>#REF!</v>
      </c>
      <c r="AB75" s="85" t="e">
        <f t="shared" si="55"/>
        <v>#REF!</v>
      </c>
    </row>
    <row r="76" spans="1:28" ht="12.3" x14ac:dyDescent="0.35">
      <c r="D76" s="15" t="e">
        <f>'2.1'!#REF!</f>
        <v>#REF!</v>
      </c>
      <c r="E76" s="75" t="s">
        <v>264</v>
      </c>
      <c r="F76" s="75" t="str">
        <f t="shared" si="51"/>
        <v>Dollars</v>
      </c>
      <c r="G76" s="75" t="str">
        <f t="shared" si="52"/>
        <v>Nominal</v>
      </c>
      <c r="H76" s="75" t="str">
        <f t="shared" si="53"/>
        <v>Mid year</v>
      </c>
      <c r="I76" s="181" t="e">
        <f>'2.1'!#REF!</f>
        <v>#REF!</v>
      </c>
      <c r="J76" s="181" t="e">
        <f>'2.1'!#REF!</f>
        <v>#REF!</v>
      </c>
      <c r="K76" s="181" t="e">
        <f>'2.1'!#REF!</f>
        <v>#REF!</v>
      </c>
      <c r="L76" s="181" t="e">
        <f>'2.1'!#REF!</f>
        <v>#REF!</v>
      </c>
      <c r="M76" s="181" t="e">
        <f>'2.1'!#REF!</f>
        <v>#REF!</v>
      </c>
      <c r="N76" s="181" t="e">
        <f>'2.1'!#REF!</f>
        <v>#REF!</v>
      </c>
      <c r="O76" s="182" t="e">
        <f>'2.1'!#REF!</f>
        <v>#REF!</v>
      </c>
      <c r="P76" s="178" t="e">
        <f>'2.1'!#REF!</f>
        <v>#REF!</v>
      </c>
      <c r="Q76" s="178" t="e">
        <f>'2.1'!#REF!</f>
        <v>#REF!</v>
      </c>
      <c r="R76" s="178" t="e">
        <f>'2.1'!#REF!</f>
        <v>#REF!</v>
      </c>
      <c r="S76" s="183" t="e">
        <f>'2.1'!#REF!</f>
        <v>#REF!</v>
      </c>
      <c r="T76" s="181" t="e">
        <f t="shared" si="56"/>
        <v>#REF!</v>
      </c>
      <c r="U76" s="181" t="e">
        <f t="shared" si="54"/>
        <v>#REF!</v>
      </c>
      <c r="V76" s="181" t="e">
        <f t="shared" si="54"/>
        <v>#REF!</v>
      </c>
      <c r="W76" s="181" t="e">
        <f t="shared" si="54"/>
        <v>#REF!</v>
      </c>
      <c r="X76" s="181" t="e">
        <f t="shared" si="54"/>
        <v>#REF!</v>
      </c>
      <c r="Z76" s="181" t="e">
        <f t="shared" si="57"/>
        <v>#REF!</v>
      </c>
      <c r="AA76" s="181" t="e">
        <f t="shared" si="58"/>
        <v>#REF!</v>
      </c>
      <c r="AB76" s="85" t="e">
        <f t="shared" si="55"/>
        <v>#REF!</v>
      </c>
    </row>
    <row r="77" spans="1:28" ht="12.3" x14ac:dyDescent="0.35">
      <c r="D77" s="15" t="e">
        <f>'2.1'!#REF!</f>
        <v>#REF!</v>
      </c>
      <c r="E77" s="75" t="s">
        <v>264</v>
      </c>
      <c r="F77" s="75" t="str">
        <f t="shared" si="51"/>
        <v>Dollars</v>
      </c>
      <c r="G77" s="75" t="str">
        <f t="shared" si="52"/>
        <v>Nominal</v>
      </c>
      <c r="H77" s="75" t="str">
        <f t="shared" si="53"/>
        <v>Mid year</v>
      </c>
      <c r="I77" s="181" t="e">
        <f>'2.1'!#REF!</f>
        <v>#REF!</v>
      </c>
      <c r="J77" s="181" t="e">
        <f>'2.1'!#REF!</f>
        <v>#REF!</v>
      </c>
      <c r="K77" s="181" t="e">
        <f>'2.1'!#REF!</f>
        <v>#REF!</v>
      </c>
      <c r="L77" s="181" t="e">
        <f>'2.1'!#REF!</f>
        <v>#REF!</v>
      </c>
      <c r="M77" s="181" t="e">
        <f>'2.1'!#REF!</f>
        <v>#REF!</v>
      </c>
      <c r="N77" s="181" t="e">
        <f>'2.1'!#REF!</f>
        <v>#REF!</v>
      </c>
      <c r="O77" s="182" t="e">
        <f>'2.1'!#REF!</f>
        <v>#REF!</v>
      </c>
      <c r="P77" s="178" t="e">
        <f>'2.1'!#REF!</f>
        <v>#REF!</v>
      </c>
      <c r="Q77" s="178" t="e">
        <f>'2.1'!#REF!</f>
        <v>#REF!</v>
      </c>
      <c r="R77" s="178" t="e">
        <f>'2.1'!#REF!</f>
        <v>#REF!</v>
      </c>
      <c r="S77" s="183" t="e">
        <f>'2.1'!#REF!</f>
        <v>#REF!</v>
      </c>
      <c r="T77" s="181" t="e">
        <f t="shared" si="56"/>
        <v>#REF!</v>
      </c>
      <c r="U77" s="181" t="e">
        <f t="shared" si="54"/>
        <v>#REF!</v>
      </c>
      <c r="V77" s="181" t="e">
        <f t="shared" si="54"/>
        <v>#REF!</v>
      </c>
      <c r="W77" s="181" t="e">
        <f t="shared" si="54"/>
        <v>#REF!</v>
      </c>
      <c r="X77" s="181" t="e">
        <f t="shared" si="54"/>
        <v>#REF!</v>
      </c>
      <c r="Z77" s="181" t="e">
        <f t="shared" si="57"/>
        <v>#REF!</v>
      </c>
      <c r="AA77" s="181" t="e">
        <f t="shared" si="58"/>
        <v>#REF!</v>
      </c>
      <c r="AB77" s="85" t="e">
        <f t="shared" si="55"/>
        <v>#REF!</v>
      </c>
    </row>
    <row r="78" spans="1:28" ht="12.3" x14ac:dyDescent="0.35">
      <c r="D78" s="15" t="e">
        <f>'2.1'!#REF!</f>
        <v>#REF!</v>
      </c>
      <c r="E78" s="75" t="s">
        <v>264</v>
      </c>
      <c r="F78" s="75" t="str">
        <f t="shared" si="51"/>
        <v>Dollars</v>
      </c>
      <c r="G78" s="75" t="str">
        <f t="shared" si="52"/>
        <v>Nominal</v>
      </c>
      <c r="H78" s="75" t="str">
        <f t="shared" si="53"/>
        <v>Mid year</v>
      </c>
      <c r="I78" s="181" t="e">
        <f>'2.1'!#REF!</f>
        <v>#REF!</v>
      </c>
      <c r="J78" s="181" t="e">
        <f>'2.1'!#REF!</f>
        <v>#REF!</v>
      </c>
      <c r="K78" s="181" t="e">
        <f>'2.1'!#REF!</f>
        <v>#REF!</v>
      </c>
      <c r="L78" s="181" t="e">
        <f>'2.1'!#REF!</f>
        <v>#REF!</v>
      </c>
      <c r="M78" s="181" t="e">
        <f>'2.1'!#REF!</f>
        <v>#REF!</v>
      </c>
      <c r="N78" s="181" t="e">
        <f>'2.1'!#REF!</f>
        <v>#REF!</v>
      </c>
      <c r="O78" s="182" t="e">
        <f>'2.1'!#REF!</f>
        <v>#REF!</v>
      </c>
      <c r="P78" s="178" t="e">
        <f>'2.1'!#REF!</f>
        <v>#REF!</v>
      </c>
      <c r="Q78" s="178" t="e">
        <f>'2.1'!#REF!</f>
        <v>#REF!</v>
      </c>
      <c r="R78" s="178" t="e">
        <f>'2.1'!#REF!</f>
        <v>#REF!</v>
      </c>
      <c r="S78" s="183" t="e">
        <f>'2.1'!#REF!</f>
        <v>#REF!</v>
      </c>
      <c r="T78" s="181" t="e">
        <f t="shared" si="56"/>
        <v>#REF!</v>
      </c>
      <c r="U78" s="181" t="e">
        <f t="shared" si="54"/>
        <v>#REF!</v>
      </c>
      <c r="V78" s="181" t="e">
        <f t="shared" si="54"/>
        <v>#REF!</v>
      </c>
      <c r="W78" s="181" t="e">
        <f t="shared" si="54"/>
        <v>#REF!</v>
      </c>
      <c r="X78" s="181" t="e">
        <f t="shared" si="54"/>
        <v>#REF!</v>
      </c>
      <c r="Z78" s="181" t="e">
        <f t="shared" si="57"/>
        <v>#REF!</v>
      </c>
      <c r="AA78" s="181" t="e">
        <f t="shared" si="58"/>
        <v>#REF!</v>
      </c>
      <c r="AB78" s="85" t="e">
        <f t="shared" si="55"/>
        <v>#REF!</v>
      </c>
    </row>
    <row r="79" spans="1:28" ht="12.3" x14ac:dyDescent="0.35">
      <c r="D79" s="15" t="e">
        <f>'2.1'!#REF!</f>
        <v>#REF!</v>
      </c>
      <c r="E79" s="75" t="s">
        <v>264</v>
      </c>
      <c r="F79" s="75" t="str">
        <f t="shared" si="51"/>
        <v>Dollars</v>
      </c>
      <c r="G79" s="75" t="str">
        <f t="shared" si="52"/>
        <v>Nominal</v>
      </c>
      <c r="H79" s="75" t="str">
        <f t="shared" si="53"/>
        <v>Mid year</v>
      </c>
      <c r="I79" s="181" t="e">
        <f>'2.1'!#REF!</f>
        <v>#REF!</v>
      </c>
      <c r="J79" s="181" t="e">
        <f>'2.1'!#REF!</f>
        <v>#REF!</v>
      </c>
      <c r="K79" s="181" t="e">
        <f>'2.1'!#REF!</f>
        <v>#REF!</v>
      </c>
      <c r="L79" s="181" t="e">
        <f>'2.1'!#REF!</f>
        <v>#REF!</v>
      </c>
      <c r="M79" s="181" t="e">
        <f>'2.1'!#REF!</f>
        <v>#REF!</v>
      </c>
      <c r="N79" s="181" t="e">
        <f>'2.1'!#REF!</f>
        <v>#REF!</v>
      </c>
      <c r="O79" s="182" t="e">
        <f>'2.1'!#REF!</f>
        <v>#REF!</v>
      </c>
      <c r="P79" s="178" t="e">
        <f>'2.1'!#REF!</f>
        <v>#REF!</v>
      </c>
      <c r="Q79" s="178" t="e">
        <f>'2.1'!#REF!</f>
        <v>#REF!</v>
      </c>
      <c r="R79" s="178" t="e">
        <f>'2.1'!#REF!</f>
        <v>#REF!</v>
      </c>
      <c r="S79" s="183" t="e">
        <f>'2.1'!#REF!</f>
        <v>#REF!</v>
      </c>
      <c r="T79" s="181" t="e">
        <f t="shared" si="56"/>
        <v>#REF!</v>
      </c>
      <c r="U79" s="181" t="e">
        <f t="shared" si="54"/>
        <v>#REF!</v>
      </c>
      <c r="V79" s="181" t="e">
        <f t="shared" si="54"/>
        <v>#REF!</v>
      </c>
      <c r="W79" s="181" t="e">
        <f t="shared" si="54"/>
        <v>#REF!</v>
      </c>
      <c r="X79" s="181" t="e">
        <f t="shared" si="54"/>
        <v>#REF!</v>
      </c>
      <c r="Z79" s="181" t="e">
        <f t="shared" si="57"/>
        <v>#REF!</v>
      </c>
      <c r="AA79" s="181" t="e">
        <f t="shared" si="58"/>
        <v>#REF!</v>
      </c>
      <c r="AB79" s="85" t="e">
        <f t="shared" si="55"/>
        <v>#REF!</v>
      </c>
    </row>
    <row r="80" spans="1:28" ht="12.3" x14ac:dyDescent="0.35">
      <c r="D80" s="15" t="e">
        <f>'2.1'!#REF!</f>
        <v>#REF!</v>
      </c>
      <c r="E80" s="75" t="s">
        <v>264</v>
      </c>
      <c r="F80" s="75" t="str">
        <f t="shared" si="51"/>
        <v>Dollars</v>
      </c>
      <c r="G80" s="75" t="str">
        <f t="shared" si="52"/>
        <v>Nominal</v>
      </c>
      <c r="H80" s="75" t="str">
        <f t="shared" si="53"/>
        <v>Mid year</v>
      </c>
      <c r="I80" s="181" t="e">
        <f>'2.1'!#REF!</f>
        <v>#REF!</v>
      </c>
      <c r="J80" s="181" t="e">
        <f>'2.1'!#REF!</f>
        <v>#REF!</v>
      </c>
      <c r="K80" s="181" t="e">
        <f>'2.1'!#REF!</f>
        <v>#REF!</v>
      </c>
      <c r="L80" s="181" t="e">
        <f>'2.1'!#REF!</f>
        <v>#REF!</v>
      </c>
      <c r="M80" s="181" t="e">
        <f>'2.1'!#REF!</f>
        <v>#REF!</v>
      </c>
      <c r="N80" s="181" t="e">
        <f>'2.1'!#REF!</f>
        <v>#REF!</v>
      </c>
      <c r="O80" s="182" t="e">
        <f>'2.1'!#REF!</f>
        <v>#REF!</v>
      </c>
      <c r="P80" s="178" t="e">
        <f>'2.1'!#REF!</f>
        <v>#REF!</v>
      </c>
      <c r="Q80" s="178" t="e">
        <f>'2.1'!#REF!</f>
        <v>#REF!</v>
      </c>
      <c r="R80" s="178" t="e">
        <f>'2.1'!#REF!</f>
        <v>#REF!</v>
      </c>
      <c r="S80" s="183" t="e">
        <f>'2.1'!#REF!</f>
        <v>#REF!</v>
      </c>
      <c r="T80" s="181" t="e">
        <f t="shared" si="56"/>
        <v>#REF!</v>
      </c>
      <c r="U80" s="181" t="e">
        <f t="shared" si="54"/>
        <v>#REF!</v>
      </c>
      <c r="V80" s="181" t="e">
        <f t="shared" si="54"/>
        <v>#REF!</v>
      </c>
      <c r="W80" s="181" t="e">
        <f t="shared" si="54"/>
        <v>#REF!</v>
      </c>
      <c r="X80" s="181" t="e">
        <f t="shared" si="54"/>
        <v>#REF!</v>
      </c>
      <c r="Z80" s="181" t="e">
        <f t="shared" si="57"/>
        <v>#REF!</v>
      </c>
      <c r="AA80" s="181" t="e">
        <f t="shared" si="58"/>
        <v>#REF!</v>
      </c>
      <c r="AB80" s="85" t="e">
        <f t="shared" si="55"/>
        <v>#REF!</v>
      </c>
    </row>
    <row r="81" spans="4:28" ht="12.3" x14ac:dyDescent="0.35">
      <c r="D81" s="15" t="e">
        <f>'2.1'!#REF!</f>
        <v>#REF!</v>
      </c>
      <c r="E81" s="75" t="s">
        <v>264</v>
      </c>
      <c r="F81" s="75" t="str">
        <f t="shared" si="51"/>
        <v>Dollars</v>
      </c>
      <c r="G81" s="75" t="str">
        <f t="shared" si="52"/>
        <v>Nominal</v>
      </c>
      <c r="H81" s="75" t="str">
        <f t="shared" si="53"/>
        <v>Mid year</v>
      </c>
      <c r="I81" s="181" t="e">
        <f>'2.1'!#REF!</f>
        <v>#REF!</v>
      </c>
      <c r="J81" s="181" t="e">
        <f>'2.1'!#REF!</f>
        <v>#REF!</v>
      </c>
      <c r="K81" s="181" t="e">
        <f>'2.1'!#REF!</f>
        <v>#REF!</v>
      </c>
      <c r="L81" s="181" t="e">
        <f>'2.1'!#REF!</f>
        <v>#REF!</v>
      </c>
      <c r="M81" s="181" t="e">
        <f>'2.1'!#REF!</f>
        <v>#REF!</v>
      </c>
      <c r="N81" s="181" t="e">
        <f>'2.1'!#REF!</f>
        <v>#REF!</v>
      </c>
      <c r="O81" s="182" t="e">
        <f>'2.1'!#REF!</f>
        <v>#REF!</v>
      </c>
      <c r="P81" s="178" t="e">
        <f>'2.1'!#REF!</f>
        <v>#REF!</v>
      </c>
      <c r="Q81" s="178" t="e">
        <f>'2.1'!#REF!</f>
        <v>#REF!</v>
      </c>
      <c r="R81" s="178" t="e">
        <f>'2.1'!#REF!</f>
        <v>#REF!</v>
      </c>
      <c r="S81" s="183" t="e">
        <f>'2.1'!#REF!</f>
        <v>#REF!</v>
      </c>
      <c r="T81" s="181" t="e">
        <f t="shared" si="56"/>
        <v>#REF!</v>
      </c>
      <c r="U81" s="181" t="e">
        <f t="shared" si="54"/>
        <v>#REF!</v>
      </c>
      <c r="V81" s="181" t="e">
        <f t="shared" si="54"/>
        <v>#REF!</v>
      </c>
      <c r="W81" s="181" t="e">
        <f t="shared" si="54"/>
        <v>#REF!</v>
      </c>
      <c r="X81" s="181" t="e">
        <f t="shared" si="54"/>
        <v>#REF!</v>
      </c>
      <c r="Z81" s="181" t="e">
        <f t="shared" ref="Z81:Z91" si="59">SUM(O81:S81)</f>
        <v>#REF!</v>
      </c>
      <c r="AA81" s="181" t="e">
        <f t="shared" ref="AA81:AA91" si="60">SUM(T81:X81)</f>
        <v>#REF!</v>
      </c>
      <c r="AB81" s="85" t="e">
        <f t="shared" si="55"/>
        <v>#REF!</v>
      </c>
    </row>
    <row r="82" spans="4:28" ht="12.3" x14ac:dyDescent="0.35">
      <c r="D82" s="15" t="e">
        <f>'2.1'!#REF!</f>
        <v>#REF!</v>
      </c>
      <c r="E82" s="75" t="s">
        <v>264</v>
      </c>
      <c r="F82" s="75" t="str">
        <f t="shared" si="51"/>
        <v>Dollars</v>
      </c>
      <c r="G82" s="75" t="str">
        <f t="shared" si="52"/>
        <v>Nominal</v>
      </c>
      <c r="H82" s="75" t="str">
        <f t="shared" si="53"/>
        <v>Mid year</v>
      </c>
      <c r="I82" s="181" t="e">
        <f>'2.1'!#REF!</f>
        <v>#REF!</v>
      </c>
      <c r="J82" s="181" t="e">
        <f>'2.1'!#REF!</f>
        <v>#REF!</v>
      </c>
      <c r="K82" s="181" t="e">
        <f>'2.1'!#REF!</f>
        <v>#REF!</v>
      </c>
      <c r="L82" s="181" t="e">
        <f>'2.1'!#REF!</f>
        <v>#REF!</v>
      </c>
      <c r="M82" s="181" t="e">
        <f>'2.1'!#REF!</f>
        <v>#REF!</v>
      </c>
      <c r="N82" s="181" t="e">
        <f>'2.1'!#REF!</f>
        <v>#REF!</v>
      </c>
      <c r="O82" s="182" t="e">
        <f>'2.1'!#REF!</f>
        <v>#REF!</v>
      </c>
      <c r="P82" s="178" t="e">
        <f>'2.1'!#REF!</f>
        <v>#REF!</v>
      </c>
      <c r="Q82" s="178" t="e">
        <f>'2.1'!#REF!</f>
        <v>#REF!</v>
      </c>
      <c r="R82" s="178" t="e">
        <f>'2.1'!#REF!</f>
        <v>#REF!</v>
      </c>
      <c r="S82" s="183" t="e">
        <f>'2.1'!#REF!</f>
        <v>#REF!</v>
      </c>
      <c r="T82" s="181" t="e">
        <f t="shared" si="56"/>
        <v>#REF!</v>
      </c>
      <c r="U82" s="181" t="e">
        <f t="shared" si="54"/>
        <v>#REF!</v>
      </c>
      <c r="V82" s="181" t="e">
        <f t="shared" si="54"/>
        <v>#REF!</v>
      </c>
      <c r="W82" s="181" t="e">
        <f t="shared" si="54"/>
        <v>#REF!</v>
      </c>
      <c r="X82" s="181" t="e">
        <f t="shared" si="54"/>
        <v>#REF!</v>
      </c>
      <c r="Z82" s="181" t="e">
        <f t="shared" si="59"/>
        <v>#REF!</v>
      </c>
      <c r="AA82" s="181" t="e">
        <f t="shared" si="60"/>
        <v>#REF!</v>
      </c>
      <c r="AB82" s="85" t="e">
        <f t="shared" si="55"/>
        <v>#REF!</v>
      </c>
    </row>
    <row r="83" spans="4:28" ht="12.3" x14ac:dyDescent="0.35">
      <c r="D83" s="15" t="e">
        <f>'2.1'!#REF!</f>
        <v>#REF!</v>
      </c>
      <c r="E83" s="75" t="s">
        <v>264</v>
      </c>
      <c r="F83" s="75" t="str">
        <f t="shared" si="51"/>
        <v>Dollars</v>
      </c>
      <c r="G83" s="75" t="str">
        <f t="shared" si="52"/>
        <v>Nominal</v>
      </c>
      <c r="H83" s="75" t="str">
        <f t="shared" si="53"/>
        <v>Mid year</v>
      </c>
      <c r="I83" s="181" t="e">
        <f>'2.1'!#REF!</f>
        <v>#REF!</v>
      </c>
      <c r="J83" s="181" t="e">
        <f>'2.1'!#REF!</f>
        <v>#REF!</v>
      </c>
      <c r="K83" s="181" t="e">
        <f>'2.1'!#REF!</f>
        <v>#REF!</v>
      </c>
      <c r="L83" s="181" t="e">
        <f>'2.1'!#REF!</f>
        <v>#REF!</v>
      </c>
      <c r="M83" s="181" t="e">
        <f>'2.1'!#REF!</f>
        <v>#REF!</v>
      </c>
      <c r="N83" s="181" t="e">
        <f>'2.1'!#REF!</f>
        <v>#REF!</v>
      </c>
      <c r="O83" s="182" t="e">
        <f>'2.1'!#REF!</f>
        <v>#REF!</v>
      </c>
      <c r="P83" s="178" t="e">
        <f>'2.1'!#REF!</f>
        <v>#REF!</v>
      </c>
      <c r="Q83" s="178" t="e">
        <f>'2.1'!#REF!</f>
        <v>#REF!</v>
      </c>
      <c r="R83" s="178" t="e">
        <f>'2.1'!#REF!</f>
        <v>#REF!</v>
      </c>
      <c r="S83" s="183" t="e">
        <f>'2.1'!#REF!</f>
        <v>#REF!</v>
      </c>
      <c r="T83" s="181" t="e">
        <f t="shared" si="56"/>
        <v>#REF!</v>
      </c>
      <c r="U83" s="181" t="e">
        <f t="shared" si="54"/>
        <v>#REF!</v>
      </c>
      <c r="V83" s="181" t="e">
        <f t="shared" si="54"/>
        <v>#REF!</v>
      </c>
      <c r="W83" s="181" t="e">
        <f t="shared" si="54"/>
        <v>#REF!</v>
      </c>
      <c r="X83" s="181" t="e">
        <f t="shared" si="54"/>
        <v>#REF!</v>
      </c>
      <c r="Z83" s="181" t="e">
        <f t="shared" si="59"/>
        <v>#REF!</v>
      </c>
      <c r="AA83" s="181" t="e">
        <f t="shared" si="60"/>
        <v>#REF!</v>
      </c>
      <c r="AB83" s="85" t="e">
        <f t="shared" si="55"/>
        <v>#REF!</v>
      </c>
    </row>
    <row r="84" spans="4:28" ht="12.3" x14ac:dyDescent="0.35">
      <c r="D84" s="15" t="e">
        <f>'2.1'!#REF!</f>
        <v>#REF!</v>
      </c>
      <c r="E84" s="75" t="s">
        <v>264</v>
      </c>
      <c r="F84" s="75" t="str">
        <f t="shared" si="51"/>
        <v>Dollars</v>
      </c>
      <c r="G84" s="75" t="str">
        <f t="shared" si="52"/>
        <v>Nominal</v>
      </c>
      <c r="H84" s="75" t="str">
        <f t="shared" si="53"/>
        <v>Mid year</v>
      </c>
      <c r="I84" s="181" t="e">
        <f>'2.1'!#REF!</f>
        <v>#REF!</v>
      </c>
      <c r="J84" s="181" t="e">
        <f>'2.1'!#REF!</f>
        <v>#REF!</v>
      </c>
      <c r="K84" s="181" t="e">
        <f>'2.1'!#REF!</f>
        <v>#REF!</v>
      </c>
      <c r="L84" s="181" t="e">
        <f>'2.1'!#REF!</f>
        <v>#REF!</v>
      </c>
      <c r="M84" s="181" t="e">
        <f>'2.1'!#REF!</f>
        <v>#REF!</v>
      </c>
      <c r="N84" s="181" t="e">
        <f>'2.1'!#REF!</f>
        <v>#REF!</v>
      </c>
      <c r="O84" s="182" t="e">
        <f>'2.1'!#REF!</f>
        <v>#REF!</v>
      </c>
      <c r="P84" s="178" t="e">
        <f>'2.1'!#REF!</f>
        <v>#REF!</v>
      </c>
      <c r="Q84" s="178" t="e">
        <f>'2.1'!#REF!</f>
        <v>#REF!</v>
      </c>
      <c r="R84" s="178" t="e">
        <f>'2.1'!#REF!</f>
        <v>#REF!</v>
      </c>
      <c r="S84" s="183" t="e">
        <f>'2.1'!#REF!</f>
        <v>#REF!</v>
      </c>
      <c r="T84" s="181" t="e">
        <f t="shared" si="56"/>
        <v>#REF!</v>
      </c>
      <c r="U84" s="181" t="e">
        <f t="shared" si="54"/>
        <v>#REF!</v>
      </c>
      <c r="V84" s="181" t="e">
        <f t="shared" si="54"/>
        <v>#REF!</v>
      </c>
      <c r="W84" s="181" t="e">
        <f t="shared" si="54"/>
        <v>#REF!</v>
      </c>
      <c r="X84" s="181" t="e">
        <f t="shared" si="54"/>
        <v>#REF!</v>
      </c>
      <c r="Z84" s="181" t="e">
        <f t="shared" si="59"/>
        <v>#REF!</v>
      </c>
      <c r="AA84" s="181" t="e">
        <f t="shared" si="60"/>
        <v>#REF!</v>
      </c>
      <c r="AB84" s="85" t="e">
        <f t="shared" si="55"/>
        <v>#REF!</v>
      </c>
    </row>
    <row r="85" spans="4:28" ht="12.3" x14ac:dyDescent="0.35">
      <c r="D85" s="15" t="e">
        <f>'2.1'!#REF!</f>
        <v>#REF!</v>
      </c>
      <c r="E85" s="75" t="s">
        <v>264</v>
      </c>
      <c r="F85" s="75" t="str">
        <f t="shared" si="51"/>
        <v>Dollars</v>
      </c>
      <c r="G85" s="75" t="str">
        <f t="shared" si="52"/>
        <v>Nominal</v>
      </c>
      <c r="H85" s="75" t="str">
        <f t="shared" si="53"/>
        <v>Mid year</v>
      </c>
      <c r="I85" s="181" t="e">
        <f>'2.1'!#REF!</f>
        <v>#REF!</v>
      </c>
      <c r="J85" s="181" t="e">
        <f>'2.1'!#REF!</f>
        <v>#REF!</v>
      </c>
      <c r="K85" s="181" t="e">
        <f>'2.1'!#REF!</f>
        <v>#REF!</v>
      </c>
      <c r="L85" s="181" t="e">
        <f>'2.1'!#REF!</f>
        <v>#REF!</v>
      </c>
      <c r="M85" s="181" t="e">
        <f>'2.1'!#REF!</f>
        <v>#REF!</v>
      </c>
      <c r="N85" s="181" t="e">
        <f>'2.1'!#REF!</f>
        <v>#REF!</v>
      </c>
      <c r="O85" s="182" t="e">
        <f>'2.1'!#REF!</f>
        <v>#REF!</v>
      </c>
      <c r="P85" s="178" t="e">
        <f>'2.1'!#REF!</f>
        <v>#REF!</v>
      </c>
      <c r="Q85" s="178" t="e">
        <f>'2.1'!#REF!</f>
        <v>#REF!</v>
      </c>
      <c r="R85" s="178" t="e">
        <f>'2.1'!#REF!</f>
        <v>#REF!</v>
      </c>
      <c r="S85" s="183" t="e">
        <f>'2.1'!#REF!</f>
        <v>#REF!</v>
      </c>
      <c r="T85" s="181" t="e">
        <f t="shared" si="56"/>
        <v>#REF!</v>
      </c>
      <c r="U85" s="181" t="e">
        <f t="shared" si="54"/>
        <v>#REF!</v>
      </c>
      <c r="V85" s="181" t="e">
        <f t="shared" si="54"/>
        <v>#REF!</v>
      </c>
      <c r="W85" s="181" t="e">
        <f t="shared" si="54"/>
        <v>#REF!</v>
      </c>
      <c r="X85" s="181" t="e">
        <f t="shared" si="54"/>
        <v>#REF!</v>
      </c>
      <c r="Z85" s="181" t="e">
        <f t="shared" si="59"/>
        <v>#REF!</v>
      </c>
      <c r="AA85" s="181" t="e">
        <f t="shared" si="60"/>
        <v>#REF!</v>
      </c>
      <c r="AB85" s="85" t="e">
        <f t="shared" si="55"/>
        <v>#REF!</v>
      </c>
    </row>
    <row r="86" spans="4:28" ht="12.3" x14ac:dyDescent="0.35">
      <c r="D86" s="15" t="e">
        <f>'2.1'!#REF!</f>
        <v>#REF!</v>
      </c>
      <c r="E86" s="75" t="s">
        <v>264</v>
      </c>
      <c r="F86" s="75" t="str">
        <f t="shared" si="51"/>
        <v>Dollars</v>
      </c>
      <c r="G86" s="75" t="str">
        <f t="shared" si="52"/>
        <v>Nominal</v>
      </c>
      <c r="H86" s="75" t="str">
        <f t="shared" si="53"/>
        <v>Mid year</v>
      </c>
      <c r="I86" s="181" t="e">
        <f>'2.1'!#REF!</f>
        <v>#REF!</v>
      </c>
      <c r="J86" s="181" t="e">
        <f>'2.1'!#REF!</f>
        <v>#REF!</v>
      </c>
      <c r="K86" s="181" t="e">
        <f>'2.1'!#REF!</f>
        <v>#REF!</v>
      </c>
      <c r="L86" s="181" t="e">
        <f>'2.1'!#REF!</f>
        <v>#REF!</v>
      </c>
      <c r="M86" s="181" t="e">
        <f>'2.1'!#REF!</f>
        <v>#REF!</v>
      </c>
      <c r="N86" s="181" t="e">
        <f>'2.1'!#REF!</f>
        <v>#REF!</v>
      </c>
      <c r="O86" s="182" t="e">
        <f>'2.1'!#REF!</f>
        <v>#REF!</v>
      </c>
      <c r="P86" s="178" t="e">
        <f>'2.1'!#REF!</f>
        <v>#REF!</v>
      </c>
      <c r="Q86" s="178" t="e">
        <f>'2.1'!#REF!</f>
        <v>#REF!</v>
      </c>
      <c r="R86" s="178" t="e">
        <f>'2.1'!#REF!</f>
        <v>#REF!</v>
      </c>
      <c r="S86" s="183" t="e">
        <f>'2.1'!#REF!</f>
        <v>#REF!</v>
      </c>
      <c r="T86" s="181" t="e">
        <f t="shared" si="56"/>
        <v>#REF!</v>
      </c>
      <c r="U86" s="181" t="e">
        <f t="shared" si="54"/>
        <v>#REF!</v>
      </c>
      <c r="V86" s="181" t="e">
        <f t="shared" si="54"/>
        <v>#REF!</v>
      </c>
      <c r="W86" s="181" t="e">
        <f t="shared" si="54"/>
        <v>#REF!</v>
      </c>
      <c r="X86" s="181" t="e">
        <f t="shared" si="54"/>
        <v>#REF!</v>
      </c>
      <c r="Z86" s="181" t="e">
        <f t="shared" si="59"/>
        <v>#REF!</v>
      </c>
      <c r="AA86" s="181" t="e">
        <f t="shared" si="60"/>
        <v>#REF!</v>
      </c>
      <c r="AB86" s="85" t="e">
        <f t="shared" si="55"/>
        <v>#REF!</v>
      </c>
    </row>
    <row r="87" spans="4:28" ht="12.3" x14ac:dyDescent="0.35">
      <c r="D87" s="15" t="e">
        <f>'2.1'!#REF!</f>
        <v>#REF!</v>
      </c>
      <c r="E87" s="75" t="s">
        <v>264</v>
      </c>
      <c r="F87" s="75" t="str">
        <f t="shared" si="51"/>
        <v>Dollars</v>
      </c>
      <c r="G87" s="75" t="str">
        <f t="shared" si="52"/>
        <v>Nominal</v>
      </c>
      <c r="H87" s="75" t="str">
        <f t="shared" si="53"/>
        <v>Mid year</v>
      </c>
      <c r="I87" s="181" t="e">
        <f>'2.1'!#REF!</f>
        <v>#REF!</v>
      </c>
      <c r="J87" s="181" t="e">
        <f>'2.1'!#REF!</f>
        <v>#REF!</v>
      </c>
      <c r="K87" s="181" t="e">
        <f>'2.1'!#REF!</f>
        <v>#REF!</v>
      </c>
      <c r="L87" s="181" t="e">
        <f>'2.1'!#REF!</f>
        <v>#REF!</v>
      </c>
      <c r="M87" s="181" t="e">
        <f>'2.1'!#REF!</f>
        <v>#REF!</v>
      </c>
      <c r="N87" s="181" t="e">
        <f>'2.1'!#REF!</f>
        <v>#REF!</v>
      </c>
      <c r="O87" s="182" t="e">
        <f>'2.1'!#REF!</f>
        <v>#REF!</v>
      </c>
      <c r="P87" s="178" t="e">
        <f>'2.1'!#REF!</f>
        <v>#REF!</v>
      </c>
      <c r="Q87" s="178" t="e">
        <f>'2.1'!#REF!</f>
        <v>#REF!</v>
      </c>
      <c r="R87" s="178" t="e">
        <f>'2.1'!#REF!</f>
        <v>#REF!</v>
      </c>
      <c r="S87" s="183" t="e">
        <f>'2.1'!#REF!</f>
        <v>#REF!</v>
      </c>
      <c r="T87" s="181" t="e">
        <f t="shared" si="56"/>
        <v>#REF!</v>
      </c>
      <c r="U87" s="181" t="e">
        <f t="shared" si="54"/>
        <v>#REF!</v>
      </c>
      <c r="V87" s="181" t="e">
        <f t="shared" si="54"/>
        <v>#REF!</v>
      </c>
      <c r="W87" s="181" t="e">
        <f t="shared" si="54"/>
        <v>#REF!</v>
      </c>
      <c r="X87" s="181" t="e">
        <f t="shared" si="54"/>
        <v>#REF!</v>
      </c>
      <c r="Z87" s="181" t="e">
        <f t="shared" si="59"/>
        <v>#REF!</v>
      </c>
      <c r="AA87" s="181" t="e">
        <f t="shared" si="60"/>
        <v>#REF!</v>
      </c>
      <c r="AB87" s="85" t="e">
        <f t="shared" si="55"/>
        <v>#REF!</v>
      </c>
    </row>
    <row r="88" spans="4:28" ht="12.3" x14ac:dyDescent="0.35">
      <c r="D88" s="15" t="e">
        <f>'2.1'!#REF!</f>
        <v>#REF!</v>
      </c>
      <c r="E88" s="75" t="s">
        <v>264</v>
      </c>
      <c r="F88" s="75" t="str">
        <f t="shared" si="51"/>
        <v>Dollars</v>
      </c>
      <c r="G88" s="75" t="str">
        <f t="shared" si="52"/>
        <v>Nominal</v>
      </c>
      <c r="H88" s="75" t="str">
        <f t="shared" si="53"/>
        <v>Mid year</v>
      </c>
      <c r="I88" s="181" t="e">
        <f>'2.1'!#REF!</f>
        <v>#REF!</v>
      </c>
      <c r="J88" s="181" t="e">
        <f>'2.1'!#REF!</f>
        <v>#REF!</v>
      </c>
      <c r="K88" s="181" t="e">
        <f>'2.1'!#REF!</f>
        <v>#REF!</v>
      </c>
      <c r="L88" s="181" t="e">
        <f>'2.1'!#REF!</f>
        <v>#REF!</v>
      </c>
      <c r="M88" s="181" t="e">
        <f>'2.1'!#REF!</f>
        <v>#REF!</v>
      </c>
      <c r="N88" s="181" t="e">
        <f>'2.1'!#REF!</f>
        <v>#REF!</v>
      </c>
      <c r="O88" s="182" t="e">
        <f>'2.1'!#REF!</f>
        <v>#REF!</v>
      </c>
      <c r="P88" s="178" t="e">
        <f>'2.1'!#REF!</f>
        <v>#REF!</v>
      </c>
      <c r="Q88" s="178" t="e">
        <f>'2.1'!#REF!</f>
        <v>#REF!</v>
      </c>
      <c r="R88" s="178" t="e">
        <f>'2.1'!#REF!</f>
        <v>#REF!</v>
      </c>
      <c r="S88" s="183" t="e">
        <f>'2.1'!#REF!</f>
        <v>#REF!</v>
      </c>
      <c r="T88" s="181" t="e">
        <f t="shared" si="56"/>
        <v>#REF!</v>
      </c>
      <c r="U88" s="181" t="e">
        <f t="shared" si="54"/>
        <v>#REF!</v>
      </c>
      <c r="V88" s="181" t="e">
        <f t="shared" si="54"/>
        <v>#REF!</v>
      </c>
      <c r="W88" s="181" t="e">
        <f t="shared" si="54"/>
        <v>#REF!</v>
      </c>
      <c r="X88" s="181" t="e">
        <f t="shared" si="54"/>
        <v>#REF!</v>
      </c>
      <c r="Z88" s="181" t="e">
        <f t="shared" si="59"/>
        <v>#REF!</v>
      </c>
      <c r="AA88" s="181" t="e">
        <f t="shared" si="60"/>
        <v>#REF!</v>
      </c>
      <c r="AB88" s="85" t="e">
        <f t="shared" si="55"/>
        <v>#REF!</v>
      </c>
    </row>
    <row r="89" spans="4:28" ht="12.3" x14ac:dyDescent="0.35">
      <c r="D89" s="15" t="e">
        <f>'2.1'!#REF!</f>
        <v>#REF!</v>
      </c>
      <c r="E89" s="75" t="s">
        <v>264</v>
      </c>
      <c r="F89" s="75" t="str">
        <f t="shared" si="51"/>
        <v>Dollars</v>
      </c>
      <c r="G89" s="75" t="str">
        <f t="shared" si="52"/>
        <v>Nominal</v>
      </c>
      <c r="H89" s="75" t="str">
        <f t="shared" si="53"/>
        <v>Mid year</v>
      </c>
      <c r="I89" s="181" t="e">
        <f>'2.1'!#REF!</f>
        <v>#REF!</v>
      </c>
      <c r="J89" s="181" t="e">
        <f>'2.1'!#REF!</f>
        <v>#REF!</v>
      </c>
      <c r="K89" s="181" t="e">
        <f>'2.1'!#REF!</f>
        <v>#REF!</v>
      </c>
      <c r="L89" s="181" t="e">
        <f>'2.1'!#REF!</f>
        <v>#REF!</v>
      </c>
      <c r="M89" s="181" t="e">
        <f>'2.1'!#REF!</f>
        <v>#REF!</v>
      </c>
      <c r="N89" s="181" t="e">
        <f>'2.1'!#REF!</f>
        <v>#REF!</v>
      </c>
      <c r="O89" s="182" t="e">
        <f>'2.1'!#REF!</f>
        <v>#REF!</v>
      </c>
      <c r="P89" s="178" t="e">
        <f>'2.1'!#REF!</f>
        <v>#REF!</v>
      </c>
      <c r="Q89" s="178" t="e">
        <f>'2.1'!#REF!</f>
        <v>#REF!</v>
      </c>
      <c r="R89" s="178" t="e">
        <f>'2.1'!#REF!</f>
        <v>#REF!</v>
      </c>
      <c r="S89" s="183" t="e">
        <f>'2.1'!#REF!</f>
        <v>#REF!</v>
      </c>
      <c r="T89" s="181" t="e">
        <f t="shared" ref="T89:X104" si="61">T$35*$AB89</f>
        <v>#REF!</v>
      </c>
      <c r="U89" s="181" t="e">
        <f t="shared" si="54"/>
        <v>#REF!</v>
      </c>
      <c r="V89" s="181" t="e">
        <f t="shared" si="54"/>
        <v>#REF!</v>
      </c>
      <c r="W89" s="181" t="e">
        <f t="shared" si="54"/>
        <v>#REF!</v>
      </c>
      <c r="X89" s="181" t="e">
        <f t="shared" si="54"/>
        <v>#REF!</v>
      </c>
      <c r="Z89" s="181" t="e">
        <f t="shared" si="59"/>
        <v>#REF!</v>
      </c>
      <c r="AA89" s="181" t="e">
        <f t="shared" si="60"/>
        <v>#REF!</v>
      </c>
      <c r="AB89" s="85" t="e">
        <f t="shared" si="55"/>
        <v>#REF!</v>
      </c>
    </row>
    <row r="90" spans="4:28" ht="12.3" x14ac:dyDescent="0.35">
      <c r="D90" s="15" t="e">
        <f>'2.1'!#REF!</f>
        <v>#REF!</v>
      </c>
      <c r="E90" s="75" t="s">
        <v>264</v>
      </c>
      <c r="F90" s="75" t="str">
        <f t="shared" si="51"/>
        <v>Dollars</v>
      </c>
      <c r="G90" s="75" t="str">
        <f t="shared" si="52"/>
        <v>Nominal</v>
      </c>
      <c r="H90" s="75" t="str">
        <f t="shared" si="53"/>
        <v>Mid year</v>
      </c>
      <c r="I90" s="181" t="e">
        <f>'2.1'!#REF!</f>
        <v>#REF!</v>
      </c>
      <c r="J90" s="181" t="e">
        <f>'2.1'!#REF!</f>
        <v>#REF!</v>
      </c>
      <c r="K90" s="181" t="e">
        <f>'2.1'!#REF!</f>
        <v>#REF!</v>
      </c>
      <c r="L90" s="181" t="e">
        <f>'2.1'!#REF!</f>
        <v>#REF!</v>
      </c>
      <c r="M90" s="181" t="e">
        <f>'2.1'!#REF!</f>
        <v>#REF!</v>
      </c>
      <c r="N90" s="181" t="e">
        <f>'2.1'!#REF!</f>
        <v>#REF!</v>
      </c>
      <c r="O90" s="182" t="e">
        <f>'2.1'!#REF!</f>
        <v>#REF!</v>
      </c>
      <c r="P90" s="178" t="e">
        <f>'2.1'!#REF!</f>
        <v>#REF!</v>
      </c>
      <c r="Q90" s="178" t="e">
        <f>'2.1'!#REF!</f>
        <v>#REF!</v>
      </c>
      <c r="R90" s="178" t="e">
        <f>'2.1'!#REF!</f>
        <v>#REF!</v>
      </c>
      <c r="S90" s="183" t="e">
        <f>'2.1'!#REF!</f>
        <v>#REF!</v>
      </c>
      <c r="T90" s="181" t="e">
        <f t="shared" si="61"/>
        <v>#REF!</v>
      </c>
      <c r="U90" s="181" t="e">
        <f t="shared" si="54"/>
        <v>#REF!</v>
      </c>
      <c r="V90" s="181" t="e">
        <f t="shared" si="54"/>
        <v>#REF!</v>
      </c>
      <c r="W90" s="181" t="e">
        <f t="shared" si="54"/>
        <v>#REF!</v>
      </c>
      <c r="X90" s="181" t="e">
        <f t="shared" si="54"/>
        <v>#REF!</v>
      </c>
      <c r="Z90" s="181" t="e">
        <f t="shared" si="59"/>
        <v>#REF!</v>
      </c>
      <c r="AA90" s="181" t="e">
        <f t="shared" si="60"/>
        <v>#REF!</v>
      </c>
      <c r="AB90" s="85" t="e">
        <f t="shared" si="55"/>
        <v>#REF!</v>
      </c>
    </row>
    <row r="91" spans="4:28" ht="12.3" x14ac:dyDescent="0.35">
      <c r="D91" s="15" t="e">
        <f>'2.1'!#REF!</f>
        <v>#REF!</v>
      </c>
      <c r="E91" s="75" t="s">
        <v>264</v>
      </c>
      <c r="F91" s="75" t="str">
        <f t="shared" si="51"/>
        <v>Dollars</v>
      </c>
      <c r="G91" s="75" t="str">
        <f t="shared" si="52"/>
        <v>Nominal</v>
      </c>
      <c r="H91" s="75" t="str">
        <f t="shared" si="53"/>
        <v>Mid year</v>
      </c>
      <c r="I91" s="181" t="e">
        <f>'2.1'!#REF!</f>
        <v>#REF!</v>
      </c>
      <c r="J91" s="181" t="e">
        <f>'2.1'!#REF!</f>
        <v>#REF!</v>
      </c>
      <c r="K91" s="181" t="e">
        <f>'2.1'!#REF!</f>
        <v>#REF!</v>
      </c>
      <c r="L91" s="181" t="e">
        <f>'2.1'!#REF!</f>
        <v>#REF!</v>
      </c>
      <c r="M91" s="181" t="e">
        <f>'2.1'!#REF!</f>
        <v>#REF!</v>
      </c>
      <c r="N91" s="181" t="e">
        <f>'2.1'!#REF!</f>
        <v>#REF!</v>
      </c>
      <c r="O91" s="182" t="e">
        <f>'2.1'!#REF!</f>
        <v>#REF!</v>
      </c>
      <c r="P91" s="178" t="e">
        <f>'2.1'!#REF!</f>
        <v>#REF!</v>
      </c>
      <c r="Q91" s="178" t="e">
        <f>'2.1'!#REF!</f>
        <v>#REF!</v>
      </c>
      <c r="R91" s="178" t="e">
        <f>'2.1'!#REF!</f>
        <v>#REF!</v>
      </c>
      <c r="S91" s="183" t="e">
        <f>'2.1'!#REF!</f>
        <v>#REF!</v>
      </c>
      <c r="T91" s="181" t="e">
        <f t="shared" si="61"/>
        <v>#REF!</v>
      </c>
      <c r="U91" s="181" t="e">
        <f t="shared" si="54"/>
        <v>#REF!</v>
      </c>
      <c r="V91" s="181" t="e">
        <f t="shared" si="54"/>
        <v>#REF!</v>
      </c>
      <c r="W91" s="181" t="e">
        <f t="shared" si="54"/>
        <v>#REF!</v>
      </c>
      <c r="X91" s="181" t="e">
        <f t="shared" si="54"/>
        <v>#REF!</v>
      </c>
      <c r="Z91" s="181" t="e">
        <f t="shared" si="59"/>
        <v>#REF!</v>
      </c>
      <c r="AA91" s="181" t="e">
        <f t="shared" si="60"/>
        <v>#REF!</v>
      </c>
      <c r="AB91" s="85" t="e">
        <f t="shared" si="55"/>
        <v>#REF!</v>
      </c>
    </row>
    <row r="92" spans="4:28" ht="12.3" x14ac:dyDescent="0.35">
      <c r="D92" s="15" t="e">
        <f>'2.1'!#REF!</f>
        <v>#REF!</v>
      </c>
      <c r="E92" s="75" t="s">
        <v>264</v>
      </c>
      <c r="F92" s="75" t="str">
        <f t="shared" si="51"/>
        <v>Dollars</v>
      </c>
      <c r="G92" s="75" t="str">
        <f t="shared" si="52"/>
        <v>Nominal</v>
      </c>
      <c r="H92" s="75" t="str">
        <f t="shared" si="53"/>
        <v>Mid year</v>
      </c>
      <c r="I92" s="181" t="e">
        <f>'2.1'!#REF!</f>
        <v>#REF!</v>
      </c>
      <c r="J92" s="181" t="e">
        <f>'2.1'!#REF!</f>
        <v>#REF!</v>
      </c>
      <c r="K92" s="181" t="e">
        <f>'2.1'!#REF!</f>
        <v>#REF!</v>
      </c>
      <c r="L92" s="181" t="e">
        <f>'2.1'!#REF!</f>
        <v>#REF!</v>
      </c>
      <c r="M92" s="181" t="e">
        <f>'2.1'!#REF!</f>
        <v>#REF!</v>
      </c>
      <c r="N92" s="181" t="e">
        <f>'2.1'!#REF!</f>
        <v>#REF!</v>
      </c>
      <c r="O92" s="182" t="e">
        <f>'2.1'!#REF!</f>
        <v>#REF!</v>
      </c>
      <c r="P92" s="178" t="e">
        <f>'2.1'!#REF!</f>
        <v>#REF!</v>
      </c>
      <c r="Q92" s="178" t="e">
        <f>'2.1'!#REF!</f>
        <v>#REF!</v>
      </c>
      <c r="R92" s="178" t="e">
        <f>'2.1'!#REF!</f>
        <v>#REF!</v>
      </c>
      <c r="S92" s="183" t="e">
        <f>'2.1'!#REF!</f>
        <v>#REF!</v>
      </c>
      <c r="T92" s="181" t="e">
        <f t="shared" si="61"/>
        <v>#REF!</v>
      </c>
      <c r="U92" s="181" t="e">
        <f t="shared" si="54"/>
        <v>#REF!</v>
      </c>
      <c r="V92" s="181" t="e">
        <f t="shared" si="54"/>
        <v>#REF!</v>
      </c>
      <c r="W92" s="181" t="e">
        <f t="shared" si="54"/>
        <v>#REF!</v>
      </c>
      <c r="X92" s="181" t="e">
        <f t="shared" si="54"/>
        <v>#REF!</v>
      </c>
      <c r="Z92" s="181" t="e">
        <f t="shared" ref="Z92:Z96" si="62">SUM(O92:S92)</f>
        <v>#REF!</v>
      </c>
      <c r="AA92" s="181" t="e">
        <f t="shared" ref="AA92:AA96" si="63">SUM(T92:X92)</f>
        <v>#REF!</v>
      </c>
      <c r="AB92" s="85" t="e">
        <f t="shared" si="55"/>
        <v>#REF!</v>
      </c>
    </row>
    <row r="93" spans="4:28" ht="12.3" x14ac:dyDescent="0.35">
      <c r="D93" s="15" t="e">
        <f>'2.1'!#REF!</f>
        <v>#REF!</v>
      </c>
      <c r="E93" s="75" t="s">
        <v>264</v>
      </c>
      <c r="F93" s="75" t="str">
        <f t="shared" si="51"/>
        <v>Dollars</v>
      </c>
      <c r="G93" s="75" t="str">
        <f t="shared" si="52"/>
        <v>Nominal</v>
      </c>
      <c r="H93" s="75" t="str">
        <f t="shared" si="53"/>
        <v>Mid year</v>
      </c>
      <c r="I93" s="181" t="e">
        <f>'2.1'!#REF!</f>
        <v>#REF!</v>
      </c>
      <c r="J93" s="181" t="e">
        <f>'2.1'!#REF!</f>
        <v>#REF!</v>
      </c>
      <c r="K93" s="181" t="e">
        <f>'2.1'!#REF!</f>
        <v>#REF!</v>
      </c>
      <c r="L93" s="181" t="e">
        <f>'2.1'!#REF!</f>
        <v>#REF!</v>
      </c>
      <c r="M93" s="181" t="e">
        <f>'2.1'!#REF!</f>
        <v>#REF!</v>
      </c>
      <c r="N93" s="181" t="e">
        <f>'2.1'!#REF!</f>
        <v>#REF!</v>
      </c>
      <c r="O93" s="182" t="e">
        <f>'2.1'!#REF!</f>
        <v>#REF!</v>
      </c>
      <c r="P93" s="178" t="e">
        <f>'2.1'!#REF!</f>
        <v>#REF!</v>
      </c>
      <c r="Q93" s="178" t="e">
        <f>'2.1'!#REF!</f>
        <v>#REF!</v>
      </c>
      <c r="R93" s="178" t="e">
        <f>'2.1'!#REF!</f>
        <v>#REF!</v>
      </c>
      <c r="S93" s="183" t="e">
        <f>'2.1'!#REF!</f>
        <v>#REF!</v>
      </c>
      <c r="T93" s="181" t="e">
        <f t="shared" si="61"/>
        <v>#REF!</v>
      </c>
      <c r="U93" s="181" t="e">
        <f t="shared" si="54"/>
        <v>#REF!</v>
      </c>
      <c r="V93" s="181" t="e">
        <f t="shared" si="54"/>
        <v>#REF!</v>
      </c>
      <c r="W93" s="181" t="e">
        <f t="shared" si="54"/>
        <v>#REF!</v>
      </c>
      <c r="X93" s="181" t="e">
        <f t="shared" si="54"/>
        <v>#REF!</v>
      </c>
      <c r="Z93" s="181" t="e">
        <f t="shared" si="62"/>
        <v>#REF!</v>
      </c>
      <c r="AA93" s="181" t="e">
        <f t="shared" si="63"/>
        <v>#REF!</v>
      </c>
      <c r="AB93" s="85" t="e">
        <f t="shared" si="55"/>
        <v>#REF!</v>
      </c>
    </row>
    <row r="94" spans="4:28" ht="12.3" x14ac:dyDescent="0.35">
      <c r="D94" s="15" t="e">
        <f>'2.1'!#REF!</f>
        <v>#REF!</v>
      </c>
      <c r="E94" s="75" t="s">
        <v>264</v>
      </c>
      <c r="F94" s="75" t="str">
        <f t="shared" si="51"/>
        <v>Dollars</v>
      </c>
      <c r="G94" s="75" t="str">
        <f t="shared" si="52"/>
        <v>Nominal</v>
      </c>
      <c r="H94" s="75" t="str">
        <f t="shared" si="53"/>
        <v>Mid year</v>
      </c>
      <c r="I94" s="181" t="e">
        <f>'2.1'!#REF!</f>
        <v>#REF!</v>
      </c>
      <c r="J94" s="181" t="e">
        <f>'2.1'!#REF!</f>
        <v>#REF!</v>
      </c>
      <c r="K94" s="181" t="e">
        <f>'2.1'!#REF!</f>
        <v>#REF!</v>
      </c>
      <c r="L94" s="181" t="e">
        <f>'2.1'!#REF!</f>
        <v>#REF!</v>
      </c>
      <c r="M94" s="181" t="e">
        <f>'2.1'!#REF!</f>
        <v>#REF!</v>
      </c>
      <c r="N94" s="181" t="e">
        <f>'2.1'!#REF!</f>
        <v>#REF!</v>
      </c>
      <c r="O94" s="182" t="e">
        <f>'2.1'!#REF!</f>
        <v>#REF!</v>
      </c>
      <c r="P94" s="178" t="e">
        <f>'2.1'!#REF!</f>
        <v>#REF!</v>
      </c>
      <c r="Q94" s="178" t="e">
        <f>'2.1'!#REF!</f>
        <v>#REF!</v>
      </c>
      <c r="R94" s="178" t="e">
        <f>'2.1'!#REF!</f>
        <v>#REF!</v>
      </c>
      <c r="S94" s="183" t="e">
        <f>'2.1'!#REF!</f>
        <v>#REF!</v>
      </c>
      <c r="T94" s="181" t="e">
        <f t="shared" si="61"/>
        <v>#REF!</v>
      </c>
      <c r="U94" s="181" t="e">
        <f t="shared" si="54"/>
        <v>#REF!</v>
      </c>
      <c r="V94" s="181" t="e">
        <f t="shared" si="54"/>
        <v>#REF!</v>
      </c>
      <c r="W94" s="181" t="e">
        <f t="shared" si="54"/>
        <v>#REF!</v>
      </c>
      <c r="X94" s="181" t="e">
        <f t="shared" si="54"/>
        <v>#REF!</v>
      </c>
      <c r="Z94" s="181" t="e">
        <f t="shared" si="62"/>
        <v>#REF!</v>
      </c>
      <c r="AA94" s="181" t="e">
        <f t="shared" si="63"/>
        <v>#REF!</v>
      </c>
      <c r="AB94" s="85" t="e">
        <f t="shared" si="55"/>
        <v>#REF!</v>
      </c>
    </row>
    <row r="95" spans="4:28" ht="12.3" x14ac:dyDescent="0.35">
      <c r="D95" s="15" t="e">
        <f>'2.1'!#REF!</f>
        <v>#REF!</v>
      </c>
      <c r="E95" s="75" t="s">
        <v>264</v>
      </c>
      <c r="F95" s="75" t="str">
        <f t="shared" si="51"/>
        <v>Dollars</v>
      </c>
      <c r="G95" s="75" t="str">
        <f t="shared" si="52"/>
        <v>Nominal</v>
      </c>
      <c r="H95" s="75" t="str">
        <f t="shared" si="53"/>
        <v>Mid year</v>
      </c>
      <c r="I95" s="181" t="e">
        <f>'2.1'!#REF!</f>
        <v>#REF!</v>
      </c>
      <c r="J95" s="181" t="e">
        <f>'2.1'!#REF!</f>
        <v>#REF!</v>
      </c>
      <c r="K95" s="181" t="e">
        <f>'2.1'!#REF!</f>
        <v>#REF!</v>
      </c>
      <c r="L95" s="181" t="e">
        <f>'2.1'!#REF!</f>
        <v>#REF!</v>
      </c>
      <c r="M95" s="181" t="e">
        <f>'2.1'!#REF!</f>
        <v>#REF!</v>
      </c>
      <c r="N95" s="181" t="e">
        <f>'2.1'!#REF!</f>
        <v>#REF!</v>
      </c>
      <c r="O95" s="182" t="e">
        <f>'2.1'!#REF!</f>
        <v>#REF!</v>
      </c>
      <c r="P95" s="178" t="e">
        <f>'2.1'!#REF!</f>
        <v>#REF!</v>
      </c>
      <c r="Q95" s="178" t="e">
        <f>'2.1'!#REF!</f>
        <v>#REF!</v>
      </c>
      <c r="R95" s="178" t="e">
        <f>'2.1'!#REF!</f>
        <v>#REF!</v>
      </c>
      <c r="S95" s="183" t="e">
        <f>'2.1'!#REF!</f>
        <v>#REF!</v>
      </c>
      <c r="T95" s="181" t="e">
        <f t="shared" si="61"/>
        <v>#REF!</v>
      </c>
      <c r="U95" s="181" t="e">
        <f t="shared" si="54"/>
        <v>#REF!</v>
      </c>
      <c r="V95" s="181" t="e">
        <f t="shared" si="54"/>
        <v>#REF!</v>
      </c>
      <c r="W95" s="181" t="e">
        <f t="shared" si="54"/>
        <v>#REF!</v>
      </c>
      <c r="X95" s="181" t="e">
        <f t="shared" si="54"/>
        <v>#REF!</v>
      </c>
      <c r="Z95" s="181" t="e">
        <f t="shared" si="62"/>
        <v>#REF!</v>
      </c>
      <c r="AA95" s="181" t="e">
        <f t="shared" si="63"/>
        <v>#REF!</v>
      </c>
      <c r="AB95" s="85" t="e">
        <f t="shared" si="55"/>
        <v>#REF!</v>
      </c>
    </row>
    <row r="96" spans="4:28" ht="12.3" x14ac:dyDescent="0.35">
      <c r="D96" s="15" t="e">
        <f>'2.1'!#REF!</f>
        <v>#REF!</v>
      </c>
      <c r="E96" s="75" t="s">
        <v>264</v>
      </c>
      <c r="F96" s="75" t="str">
        <f t="shared" si="51"/>
        <v>Dollars</v>
      </c>
      <c r="G96" s="75" t="str">
        <f t="shared" si="52"/>
        <v>Nominal</v>
      </c>
      <c r="H96" s="75" t="str">
        <f t="shared" si="53"/>
        <v>Mid year</v>
      </c>
      <c r="I96" s="181" t="e">
        <f>'2.1'!#REF!</f>
        <v>#REF!</v>
      </c>
      <c r="J96" s="181" t="e">
        <f>'2.1'!#REF!</f>
        <v>#REF!</v>
      </c>
      <c r="K96" s="181" t="e">
        <f>'2.1'!#REF!</f>
        <v>#REF!</v>
      </c>
      <c r="L96" s="181" t="e">
        <f>'2.1'!#REF!</f>
        <v>#REF!</v>
      </c>
      <c r="M96" s="181" t="e">
        <f>'2.1'!#REF!</f>
        <v>#REF!</v>
      </c>
      <c r="N96" s="181" t="e">
        <f>'2.1'!#REF!</f>
        <v>#REF!</v>
      </c>
      <c r="O96" s="182" t="e">
        <f>'2.1'!#REF!</f>
        <v>#REF!</v>
      </c>
      <c r="P96" s="178" t="e">
        <f>'2.1'!#REF!</f>
        <v>#REF!</v>
      </c>
      <c r="Q96" s="178" t="e">
        <f>'2.1'!#REF!</f>
        <v>#REF!</v>
      </c>
      <c r="R96" s="178" t="e">
        <f>'2.1'!#REF!</f>
        <v>#REF!</v>
      </c>
      <c r="S96" s="183" t="e">
        <f>'2.1'!#REF!</f>
        <v>#REF!</v>
      </c>
      <c r="T96" s="181" t="e">
        <f t="shared" si="61"/>
        <v>#REF!</v>
      </c>
      <c r="U96" s="181" t="e">
        <f t="shared" si="54"/>
        <v>#REF!</v>
      </c>
      <c r="V96" s="181" t="e">
        <f t="shared" si="54"/>
        <v>#REF!</v>
      </c>
      <c r="W96" s="181" t="e">
        <f t="shared" si="54"/>
        <v>#REF!</v>
      </c>
      <c r="X96" s="181" t="e">
        <f t="shared" si="54"/>
        <v>#REF!</v>
      </c>
      <c r="Z96" s="181" t="e">
        <f t="shared" si="62"/>
        <v>#REF!</v>
      </c>
      <c r="AA96" s="181" t="e">
        <f t="shared" si="63"/>
        <v>#REF!</v>
      </c>
      <c r="AB96" s="85" t="e">
        <f t="shared" si="55"/>
        <v>#REF!</v>
      </c>
    </row>
    <row r="97" spans="1:28" ht="12.3" x14ac:dyDescent="0.35">
      <c r="D97" s="15" t="e">
        <f>'2.1'!#REF!</f>
        <v>#REF!</v>
      </c>
      <c r="E97" s="75" t="s">
        <v>264</v>
      </c>
      <c r="F97" s="75" t="str">
        <f t="shared" si="51"/>
        <v>Dollars</v>
      </c>
      <c r="G97" s="75" t="str">
        <f t="shared" si="52"/>
        <v>Nominal</v>
      </c>
      <c r="H97" s="75" t="str">
        <f t="shared" si="53"/>
        <v>Mid year</v>
      </c>
      <c r="I97" s="181" t="e">
        <f>'2.1'!#REF!</f>
        <v>#REF!</v>
      </c>
      <c r="J97" s="181" t="e">
        <f>'2.1'!#REF!</f>
        <v>#REF!</v>
      </c>
      <c r="K97" s="181" t="e">
        <f>'2.1'!#REF!</f>
        <v>#REF!</v>
      </c>
      <c r="L97" s="181" t="e">
        <f>'2.1'!#REF!</f>
        <v>#REF!</v>
      </c>
      <c r="M97" s="181" t="e">
        <f>'2.1'!#REF!</f>
        <v>#REF!</v>
      </c>
      <c r="N97" s="181" t="e">
        <f>'2.1'!#REF!</f>
        <v>#REF!</v>
      </c>
      <c r="O97" s="182" t="e">
        <f>'2.1'!#REF!</f>
        <v>#REF!</v>
      </c>
      <c r="P97" s="178" t="e">
        <f>'2.1'!#REF!</f>
        <v>#REF!</v>
      </c>
      <c r="Q97" s="178" t="e">
        <f>'2.1'!#REF!</f>
        <v>#REF!</v>
      </c>
      <c r="R97" s="178" t="e">
        <f>'2.1'!#REF!</f>
        <v>#REF!</v>
      </c>
      <c r="S97" s="183" t="e">
        <f>'2.1'!#REF!</f>
        <v>#REF!</v>
      </c>
      <c r="T97" s="181" t="e">
        <f t="shared" si="61"/>
        <v>#REF!</v>
      </c>
      <c r="U97" s="181" t="e">
        <f t="shared" si="54"/>
        <v>#REF!</v>
      </c>
      <c r="V97" s="181" t="e">
        <f t="shared" si="54"/>
        <v>#REF!</v>
      </c>
      <c r="W97" s="181" t="e">
        <f t="shared" si="54"/>
        <v>#REF!</v>
      </c>
      <c r="X97" s="181" t="e">
        <f t="shared" si="54"/>
        <v>#REF!</v>
      </c>
      <c r="Z97" s="181" t="e">
        <f t="shared" ref="Z97:Z98" si="64">SUM(O97:S97)</f>
        <v>#REF!</v>
      </c>
      <c r="AA97" s="181" t="e">
        <f t="shared" ref="AA97:AA98" si="65">SUM(T97:X97)</f>
        <v>#REF!</v>
      </c>
      <c r="AB97" s="85" t="e">
        <f t="shared" si="55"/>
        <v>#REF!</v>
      </c>
    </row>
    <row r="98" spans="1:28" ht="12.3" x14ac:dyDescent="0.35">
      <c r="D98" s="15" t="e">
        <f>'2.1'!#REF!</f>
        <v>#REF!</v>
      </c>
      <c r="E98" s="75" t="s">
        <v>264</v>
      </c>
      <c r="F98" s="75" t="str">
        <f t="shared" si="51"/>
        <v>Dollars</v>
      </c>
      <c r="G98" s="75" t="str">
        <f t="shared" si="52"/>
        <v>Nominal</v>
      </c>
      <c r="H98" s="75" t="str">
        <f t="shared" si="53"/>
        <v>Mid year</v>
      </c>
      <c r="I98" s="181" t="e">
        <f>'2.1'!#REF!</f>
        <v>#REF!</v>
      </c>
      <c r="J98" s="181" t="e">
        <f>'2.1'!#REF!</f>
        <v>#REF!</v>
      </c>
      <c r="K98" s="181" t="e">
        <f>'2.1'!#REF!</f>
        <v>#REF!</v>
      </c>
      <c r="L98" s="181" t="e">
        <f>'2.1'!#REF!</f>
        <v>#REF!</v>
      </c>
      <c r="M98" s="181" t="e">
        <f>'2.1'!#REF!</f>
        <v>#REF!</v>
      </c>
      <c r="N98" s="181" t="e">
        <f>'2.1'!#REF!</f>
        <v>#REF!</v>
      </c>
      <c r="O98" s="182" t="e">
        <f>'2.1'!#REF!</f>
        <v>#REF!</v>
      </c>
      <c r="P98" s="178" t="e">
        <f>'2.1'!#REF!</f>
        <v>#REF!</v>
      </c>
      <c r="Q98" s="178" t="e">
        <f>'2.1'!#REF!</f>
        <v>#REF!</v>
      </c>
      <c r="R98" s="178" t="e">
        <f>'2.1'!#REF!</f>
        <v>#REF!</v>
      </c>
      <c r="S98" s="183" t="e">
        <f>'2.1'!#REF!</f>
        <v>#REF!</v>
      </c>
      <c r="T98" s="181" t="e">
        <f t="shared" si="61"/>
        <v>#REF!</v>
      </c>
      <c r="U98" s="181" t="e">
        <f t="shared" si="54"/>
        <v>#REF!</v>
      </c>
      <c r="V98" s="181" t="e">
        <f t="shared" si="54"/>
        <v>#REF!</v>
      </c>
      <c r="W98" s="181" t="e">
        <f t="shared" si="54"/>
        <v>#REF!</v>
      </c>
      <c r="X98" s="181" t="e">
        <f t="shared" si="54"/>
        <v>#REF!</v>
      </c>
      <c r="Z98" s="181" t="e">
        <f t="shared" si="64"/>
        <v>#REF!</v>
      </c>
      <c r="AA98" s="181" t="e">
        <f t="shared" si="65"/>
        <v>#REF!</v>
      </c>
      <c r="AB98" s="85" t="e">
        <f t="shared" si="55"/>
        <v>#REF!</v>
      </c>
    </row>
    <row r="99" spans="1:28" ht="12.3" x14ac:dyDescent="0.35">
      <c r="D99" s="15" t="e">
        <f>'2.1'!#REF!</f>
        <v>#REF!</v>
      </c>
      <c r="E99" s="75" t="s">
        <v>264</v>
      </c>
      <c r="F99" s="75" t="str">
        <f t="shared" si="51"/>
        <v>Dollars</v>
      </c>
      <c r="G99" s="75" t="str">
        <f t="shared" si="52"/>
        <v>Nominal</v>
      </c>
      <c r="H99" s="75" t="str">
        <f t="shared" si="53"/>
        <v>Mid year</v>
      </c>
      <c r="I99" s="181" t="e">
        <f>'2.1'!#REF!</f>
        <v>#REF!</v>
      </c>
      <c r="J99" s="181" t="e">
        <f>'2.1'!#REF!</f>
        <v>#REF!</v>
      </c>
      <c r="K99" s="181" t="e">
        <f>'2.1'!#REF!</f>
        <v>#REF!</v>
      </c>
      <c r="L99" s="181" t="e">
        <f>'2.1'!#REF!</f>
        <v>#REF!</v>
      </c>
      <c r="M99" s="181" t="e">
        <f>'2.1'!#REF!</f>
        <v>#REF!</v>
      </c>
      <c r="N99" s="181" t="e">
        <f>'2.1'!#REF!</f>
        <v>#REF!</v>
      </c>
      <c r="O99" s="182" t="e">
        <f>'2.1'!#REF!</f>
        <v>#REF!</v>
      </c>
      <c r="P99" s="178" t="e">
        <f>'2.1'!#REF!</f>
        <v>#REF!</v>
      </c>
      <c r="Q99" s="178" t="e">
        <f>'2.1'!#REF!</f>
        <v>#REF!</v>
      </c>
      <c r="R99" s="178" t="e">
        <f>'2.1'!#REF!</f>
        <v>#REF!</v>
      </c>
      <c r="S99" s="183" t="e">
        <f>'2.1'!#REF!</f>
        <v>#REF!</v>
      </c>
      <c r="T99" s="181" t="e">
        <f t="shared" si="61"/>
        <v>#REF!</v>
      </c>
      <c r="U99" s="181" t="e">
        <f t="shared" si="54"/>
        <v>#REF!</v>
      </c>
      <c r="V99" s="181" t="e">
        <f t="shared" si="54"/>
        <v>#REF!</v>
      </c>
      <c r="W99" s="181" t="e">
        <f t="shared" si="54"/>
        <v>#REF!</v>
      </c>
      <c r="X99" s="181" t="e">
        <f t="shared" si="54"/>
        <v>#REF!</v>
      </c>
      <c r="Z99" s="181" t="e">
        <f t="shared" ref="Z99:Z107" si="66">SUM(O99:S99)</f>
        <v>#REF!</v>
      </c>
      <c r="AA99" s="181" t="e">
        <f t="shared" ref="AA99:AA107" si="67">SUM(T99:X99)</f>
        <v>#REF!</v>
      </c>
      <c r="AB99" s="85" t="e">
        <f t="shared" ref="AB99:AB107" si="68">IF(SUM($I$109:$S$109)=0,0,SUM(I99:S99)/SUM($I$109:$S$109))</f>
        <v>#REF!</v>
      </c>
    </row>
    <row r="100" spans="1:28" ht="12.3" x14ac:dyDescent="0.35">
      <c r="D100" s="15" t="e">
        <f>'2.1'!#REF!</f>
        <v>#REF!</v>
      </c>
      <c r="E100" s="75" t="s">
        <v>264</v>
      </c>
      <c r="F100" s="75" t="str">
        <f t="shared" si="51"/>
        <v>Dollars</v>
      </c>
      <c r="G100" s="75" t="str">
        <f t="shared" si="52"/>
        <v>Nominal</v>
      </c>
      <c r="H100" s="75" t="str">
        <f t="shared" si="53"/>
        <v>Mid year</v>
      </c>
      <c r="I100" s="181" t="e">
        <f>'2.1'!#REF!</f>
        <v>#REF!</v>
      </c>
      <c r="J100" s="181" t="e">
        <f>'2.1'!#REF!</f>
        <v>#REF!</v>
      </c>
      <c r="K100" s="181" t="e">
        <f>'2.1'!#REF!</f>
        <v>#REF!</v>
      </c>
      <c r="L100" s="181" t="e">
        <f>'2.1'!#REF!</f>
        <v>#REF!</v>
      </c>
      <c r="M100" s="181" t="e">
        <f>'2.1'!#REF!</f>
        <v>#REF!</v>
      </c>
      <c r="N100" s="181" t="e">
        <f>'2.1'!#REF!</f>
        <v>#REF!</v>
      </c>
      <c r="O100" s="182" t="e">
        <f>'2.1'!#REF!</f>
        <v>#REF!</v>
      </c>
      <c r="P100" s="178" t="e">
        <f>'2.1'!#REF!</f>
        <v>#REF!</v>
      </c>
      <c r="Q100" s="178" t="e">
        <f>'2.1'!#REF!</f>
        <v>#REF!</v>
      </c>
      <c r="R100" s="178" t="e">
        <f>'2.1'!#REF!</f>
        <v>#REF!</v>
      </c>
      <c r="S100" s="183" t="e">
        <f>'2.1'!#REF!</f>
        <v>#REF!</v>
      </c>
      <c r="T100" s="181" t="e">
        <f t="shared" si="61"/>
        <v>#REF!</v>
      </c>
      <c r="U100" s="181" t="e">
        <f t="shared" si="61"/>
        <v>#REF!</v>
      </c>
      <c r="V100" s="181" t="e">
        <f t="shared" si="61"/>
        <v>#REF!</v>
      </c>
      <c r="W100" s="181" t="e">
        <f t="shared" si="61"/>
        <v>#REF!</v>
      </c>
      <c r="X100" s="181" t="e">
        <f t="shared" si="61"/>
        <v>#REF!</v>
      </c>
      <c r="Z100" s="181" t="e">
        <f t="shared" si="66"/>
        <v>#REF!</v>
      </c>
      <c r="AA100" s="181" t="e">
        <f t="shared" si="67"/>
        <v>#REF!</v>
      </c>
      <c r="AB100" s="85" t="e">
        <f t="shared" si="68"/>
        <v>#REF!</v>
      </c>
    </row>
    <row r="101" spans="1:28" ht="12.3" x14ac:dyDescent="0.35">
      <c r="D101" s="15" t="e">
        <f>'2.1'!#REF!</f>
        <v>#REF!</v>
      </c>
      <c r="E101" s="75" t="s">
        <v>264</v>
      </c>
      <c r="F101" s="75" t="str">
        <f t="shared" si="51"/>
        <v>Dollars</v>
      </c>
      <c r="G101" s="75" t="str">
        <f t="shared" si="52"/>
        <v>Nominal</v>
      </c>
      <c r="H101" s="75" t="str">
        <f t="shared" si="53"/>
        <v>Mid year</v>
      </c>
      <c r="I101" s="181" t="e">
        <f>'2.1'!#REF!</f>
        <v>#REF!</v>
      </c>
      <c r="J101" s="181" t="e">
        <f>'2.1'!#REF!</f>
        <v>#REF!</v>
      </c>
      <c r="K101" s="181" t="e">
        <f>'2.1'!#REF!</f>
        <v>#REF!</v>
      </c>
      <c r="L101" s="181" t="e">
        <f>'2.1'!#REF!</f>
        <v>#REF!</v>
      </c>
      <c r="M101" s="181" t="e">
        <f>'2.1'!#REF!</f>
        <v>#REF!</v>
      </c>
      <c r="N101" s="181" t="e">
        <f>'2.1'!#REF!</f>
        <v>#REF!</v>
      </c>
      <c r="O101" s="182" t="e">
        <f>'2.1'!#REF!</f>
        <v>#REF!</v>
      </c>
      <c r="P101" s="178" t="e">
        <f>'2.1'!#REF!</f>
        <v>#REF!</v>
      </c>
      <c r="Q101" s="178" t="e">
        <f>'2.1'!#REF!</f>
        <v>#REF!</v>
      </c>
      <c r="R101" s="178" t="e">
        <f>'2.1'!#REF!</f>
        <v>#REF!</v>
      </c>
      <c r="S101" s="183" t="e">
        <f>'2.1'!#REF!</f>
        <v>#REF!</v>
      </c>
      <c r="T101" s="181" t="e">
        <f t="shared" si="61"/>
        <v>#REF!</v>
      </c>
      <c r="U101" s="181" t="e">
        <f t="shared" si="61"/>
        <v>#REF!</v>
      </c>
      <c r="V101" s="181" t="e">
        <f t="shared" si="61"/>
        <v>#REF!</v>
      </c>
      <c r="W101" s="181" t="e">
        <f t="shared" si="61"/>
        <v>#REF!</v>
      </c>
      <c r="X101" s="181" t="e">
        <f t="shared" si="61"/>
        <v>#REF!</v>
      </c>
      <c r="Z101" s="181" t="e">
        <f t="shared" si="66"/>
        <v>#REF!</v>
      </c>
      <c r="AA101" s="181" t="e">
        <f t="shared" si="67"/>
        <v>#REF!</v>
      </c>
      <c r="AB101" s="85" t="e">
        <f t="shared" si="68"/>
        <v>#REF!</v>
      </c>
    </row>
    <row r="102" spans="1:28" ht="12.3" x14ac:dyDescent="0.35">
      <c r="D102" s="15" t="e">
        <f>'2.1'!#REF!</f>
        <v>#REF!</v>
      </c>
      <c r="E102" s="75" t="s">
        <v>264</v>
      </c>
      <c r="F102" s="75" t="str">
        <f t="shared" si="51"/>
        <v>Dollars</v>
      </c>
      <c r="G102" s="75" t="str">
        <f t="shared" si="52"/>
        <v>Nominal</v>
      </c>
      <c r="H102" s="75" t="str">
        <f t="shared" si="53"/>
        <v>Mid year</v>
      </c>
      <c r="I102" s="181" t="e">
        <f>'2.1'!#REF!</f>
        <v>#REF!</v>
      </c>
      <c r="J102" s="181" t="e">
        <f>'2.1'!#REF!</f>
        <v>#REF!</v>
      </c>
      <c r="K102" s="181" t="e">
        <f>'2.1'!#REF!</f>
        <v>#REF!</v>
      </c>
      <c r="L102" s="181" t="e">
        <f>'2.1'!#REF!</f>
        <v>#REF!</v>
      </c>
      <c r="M102" s="181" t="e">
        <f>'2.1'!#REF!</f>
        <v>#REF!</v>
      </c>
      <c r="N102" s="181" t="e">
        <f>'2.1'!#REF!</f>
        <v>#REF!</v>
      </c>
      <c r="O102" s="182" t="e">
        <f>'2.1'!#REF!</f>
        <v>#REF!</v>
      </c>
      <c r="P102" s="178" t="e">
        <f>'2.1'!#REF!</f>
        <v>#REF!</v>
      </c>
      <c r="Q102" s="178" t="e">
        <f>'2.1'!#REF!</f>
        <v>#REF!</v>
      </c>
      <c r="R102" s="178" t="e">
        <f>'2.1'!#REF!</f>
        <v>#REF!</v>
      </c>
      <c r="S102" s="183" t="e">
        <f>'2.1'!#REF!</f>
        <v>#REF!</v>
      </c>
      <c r="T102" s="181" t="e">
        <f t="shared" si="61"/>
        <v>#REF!</v>
      </c>
      <c r="U102" s="181" t="e">
        <f t="shared" si="61"/>
        <v>#REF!</v>
      </c>
      <c r="V102" s="181" t="e">
        <f t="shared" si="61"/>
        <v>#REF!</v>
      </c>
      <c r="W102" s="181" t="e">
        <f t="shared" si="61"/>
        <v>#REF!</v>
      </c>
      <c r="X102" s="181" t="e">
        <f t="shared" si="61"/>
        <v>#REF!</v>
      </c>
      <c r="Z102" s="181" t="e">
        <f t="shared" si="66"/>
        <v>#REF!</v>
      </c>
      <c r="AA102" s="181" t="e">
        <f t="shared" si="67"/>
        <v>#REF!</v>
      </c>
      <c r="AB102" s="85" t="e">
        <f t="shared" si="68"/>
        <v>#REF!</v>
      </c>
    </row>
    <row r="103" spans="1:28" ht="12.3" x14ac:dyDescent="0.35">
      <c r="D103" s="15" t="e">
        <f>'2.1'!#REF!</f>
        <v>#REF!</v>
      </c>
      <c r="E103" s="75" t="s">
        <v>264</v>
      </c>
      <c r="F103" s="75" t="str">
        <f t="shared" si="51"/>
        <v>Dollars</v>
      </c>
      <c r="G103" s="75" t="str">
        <f t="shared" si="52"/>
        <v>Nominal</v>
      </c>
      <c r="H103" s="75" t="str">
        <f t="shared" si="53"/>
        <v>Mid year</v>
      </c>
      <c r="I103" s="181" t="e">
        <f>'2.1'!#REF!</f>
        <v>#REF!</v>
      </c>
      <c r="J103" s="181" t="e">
        <f>'2.1'!#REF!</f>
        <v>#REF!</v>
      </c>
      <c r="K103" s="181" t="e">
        <f>'2.1'!#REF!</f>
        <v>#REF!</v>
      </c>
      <c r="L103" s="181" t="e">
        <f>'2.1'!#REF!</f>
        <v>#REF!</v>
      </c>
      <c r="M103" s="181" t="e">
        <f>'2.1'!#REF!</f>
        <v>#REF!</v>
      </c>
      <c r="N103" s="181" t="e">
        <f>'2.1'!#REF!</f>
        <v>#REF!</v>
      </c>
      <c r="O103" s="182" t="e">
        <f>'2.1'!#REF!</f>
        <v>#REF!</v>
      </c>
      <c r="P103" s="178" t="e">
        <f>'2.1'!#REF!</f>
        <v>#REF!</v>
      </c>
      <c r="Q103" s="178" t="e">
        <f>'2.1'!#REF!</f>
        <v>#REF!</v>
      </c>
      <c r="R103" s="178" t="e">
        <f>'2.1'!#REF!</f>
        <v>#REF!</v>
      </c>
      <c r="S103" s="183" t="e">
        <f>'2.1'!#REF!</f>
        <v>#REF!</v>
      </c>
      <c r="T103" s="181" t="e">
        <f t="shared" si="61"/>
        <v>#REF!</v>
      </c>
      <c r="U103" s="181" t="e">
        <f t="shared" si="61"/>
        <v>#REF!</v>
      </c>
      <c r="V103" s="181" t="e">
        <f t="shared" si="61"/>
        <v>#REF!</v>
      </c>
      <c r="W103" s="181" t="e">
        <f t="shared" si="61"/>
        <v>#REF!</v>
      </c>
      <c r="X103" s="181" t="e">
        <f t="shared" si="61"/>
        <v>#REF!</v>
      </c>
      <c r="Z103" s="181" t="e">
        <f t="shared" si="66"/>
        <v>#REF!</v>
      </c>
      <c r="AA103" s="181" t="e">
        <f t="shared" si="67"/>
        <v>#REF!</v>
      </c>
      <c r="AB103" s="85" t="e">
        <f t="shared" si="68"/>
        <v>#REF!</v>
      </c>
    </row>
    <row r="104" spans="1:28" ht="12.3" x14ac:dyDescent="0.35">
      <c r="D104" s="15" t="e">
        <f>'2.1'!#REF!</f>
        <v>#REF!</v>
      </c>
      <c r="E104" s="75" t="s">
        <v>264</v>
      </c>
      <c r="F104" s="75" t="str">
        <f t="shared" si="51"/>
        <v>Dollars</v>
      </c>
      <c r="G104" s="75" t="str">
        <f t="shared" si="52"/>
        <v>Nominal</v>
      </c>
      <c r="H104" s="75" t="str">
        <f t="shared" si="53"/>
        <v>Mid year</v>
      </c>
      <c r="I104" s="181" t="e">
        <f>'2.1'!#REF!</f>
        <v>#REF!</v>
      </c>
      <c r="J104" s="181" t="e">
        <f>'2.1'!#REF!</f>
        <v>#REF!</v>
      </c>
      <c r="K104" s="181" t="e">
        <f>'2.1'!#REF!</f>
        <v>#REF!</v>
      </c>
      <c r="L104" s="181" t="e">
        <f>'2.1'!#REF!</f>
        <v>#REF!</v>
      </c>
      <c r="M104" s="181" t="e">
        <f>'2.1'!#REF!</f>
        <v>#REF!</v>
      </c>
      <c r="N104" s="181" t="e">
        <f>'2.1'!#REF!</f>
        <v>#REF!</v>
      </c>
      <c r="O104" s="182" t="e">
        <f>'2.1'!#REF!</f>
        <v>#REF!</v>
      </c>
      <c r="P104" s="178" t="e">
        <f>'2.1'!#REF!</f>
        <v>#REF!</v>
      </c>
      <c r="Q104" s="178" t="e">
        <f>'2.1'!#REF!</f>
        <v>#REF!</v>
      </c>
      <c r="R104" s="178" t="e">
        <f>'2.1'!#REF!</f>
        <v>#REF!</v>
      </c>
      <c r="S104" s="183" t="e">
        <f>'2.1'!#REF!</f>
        <v>#REF!</v>
      </c>
      <c r="T104" s="181" t="e">
        <f t="shared" si="61"/>
        <v>#REF!</v>
      </c>
      <c r="U104" s="181" t="e">
        <f t="shared" si="61"/>
        <v>#REF!</v>
      </c>
      <c r="V104" s="181" t="e">
        <f t="shared" si="61"/>
        <v>#REF!</v>
      </c>
      <c r="W104" s="181" t="e">
        <f t="shared" si="61"/>
        <v>#REF!</v>
      </c>
      <c r="X104" s="181" t="e">
        <f t="shared" si="61"/>
        <v>#REF!</v>
      </c>
      <c r="Z104" s="181" t="e">
        <f t="shared" si="66"/>
        <v>#REF!</v>
      </c>
      <c r="AA104" s="181" t="e">
        <f t="shared" si="67"/>
        <v>#REF!</v>
      </c>
      <c r="AB104" s="85" t="e">
        <f t="shared" si="68"/>
        <v>#REF!</v>
      </c>
    </row>
    <row r="105" spans="1:28" ht="12.3" x14ac:dyDescent="0.35">
      <c r="D105" s="15" t="e">
        <f>'2.1'!#REF!</f>
        <v>#REF!</v>
      </c>
      <c r="E105" s="75" t="s">
        <v>264</v>
      </c>
      <c r="F105" s="75" t="str">
        <f t="shared" si="51"/>
        <v>Dollars</v>
      </c>
      <c r="G105" s="75" t="str">
        <f t="shared" si="52"/>
        <v>Nominal</v>
      </c>
      <c r="H105" s="75" t="str">
        <f t="shared" si="53"/>
        <v>Mid year</v>
      </c>
      <c r="I105" s="181" t="e">
        <f>'2.1'!#REF!</f>
        <v>#REF!</v>
      </c>
      <c r="J105" s="181" t="e">
        <f>'2.1'!#REF!</f>
        <v>#REF!</v>
      </c>
      <c r="K105" s="181" t="e">
        <f>'2.1'!#REF!</f>
        <v>#REF!</v>
      </c>
      <c r="L105" s="181" t="e">
        <f>'2.1'!#REF!</f>
        <v>#REF!</v>
      </c>
      <c r="M105" s="181" t="e">
        <f>'2.1'!#REF!</f>
        <v>#REF!</v>
      </c>
      <c r="N105" s="181" t="e">
        <f>'2.1'!#REF!</f>
        <v>#REF!</v>
      </c>
      <c r="O105" s="182" t="e">
        <f>'2.1'!#REF!</f>
        <v>#REF!</v>
      </c>
      <c r="P105" s="178" t="e">
        <f>'2.1'!#REF!</f>
        <v>#REF!</v>
      </c>
      <c r="Q105" s="178" t="e">
        <f>'2.1'!#REF!</f>
        <v>#REF!</v>
      </c>
      <c r="R105" s="178" t="e">
        <f>'2.1'!#REF!</f>
        <v>#REF!</v>
      </c>
      <c r="S105" s="183" t="e">
        <f>'2.1'!#REF!</f>
        <v>#REF!</v>
      </c>
      <c r="T105" s="181" t="e">
        <f t="shared" ref="T105:X107" si="69">T$35*$AB105</f>
        <v>#REF!</v>
      </c>
      <c r="U105" s="181" t="e">
        <f t="shared" si="69"/>
        <v>#REF!</v>
      </c>
      <c r="V105" s="181" t="e">
        <f t="shared" si="69"/>
        <v>#REF!</v>
      </c>
      <c r="W105" s="181" t="e">
        <f t="shared" si="69"/>
        <v>#REF!</v>
      </c>
      <c r="X105" s="181" t="e">
        <f t="shared" si="69"/>
        <v>#REF!</v>
      </c>
      <c r="Z105" s="181" t="e">
        <f t="shared" si="66"/>
        <v>#REF!</v>
      </c>
      <c r="AA105" s="181" t="e">
        <f t="shared" si="67"/>
        <v>#REF!</v>
      </c>
      <c r="AB105" s="85" t="e">
        <f t="shared" si="68"/>
        <v>#REF!</v>
      </c>
    </row>
    <row r="106" spans="1:28" ht="12.3" x14ac:dyDescent="0.35">
      <c r="D106" s="15" t="e">
        <f>'2.1'!#REF!</f>
        <v>#REF!</v>
      </c>
      <c r="E106" s="75" t="s">
        <v>264</v>
      </c>
      <c r="F106" s="75" t="str">
        <f t="shared" si="51"/>
        <v>Dollars</v>
      </c>
      <c r="G106" s="75" t="str">
        <f t="shared" si="52"/>
        <v>Nominal</v>
      </c>
      <c r="H106" s="75" t="str">
        <f t="shared" si="53"/>
        <v>Mid year</v>
      </c>
      <c r="I106" s="181" t="e">
        <f>'2.1'!#REF!</f>
        <v>#REF!</v>
      </c>
      <c r="J106" s="181" t="e">
        <f>'2.1'!#REF!</f>
        <v>#REF!</v>
      </c>
      <c r="K106" s="181" t="e">
        <f>'2.1'!#REF!</f>
        <v>#REF!</v>
      </c>
      <c r="L106" s="181" t="e">
        <f>'2.1'!#REF!</f>
        <v>#REF!</v>
      </c>
      <c r="M106" s="181" t="e">
        <f>'2.1'!#REF!</f>
        <v>#REF!</v>
      </c>
      <c r="N106" s="181" t="e">
        <f>'2.1'!#REF!</f>
        <v>#REF!</v>
      </c>
      <c r="O106" s="182" t="e">
        <f>'2.1'!#REF!</f>
        <v>#REF!</v>
      </c>
      <c r="P106" s="178" t="e">
        <f>'2.1'!#REF!</f>
        <v>#REF!</v>
      </c>
      <c r="Q106" s="178" t="e">
        <f>'2.1'!#REF!</f>
        <v>#REF!</v>
      </c>
      <c r="R106" s="178" t="e">
        <f>'2.1'!#REF!</f>
        <v>#REF!</v>
      </c>
      <c r="S106" s="183" t="e">
        <f>'2.1'!#REF!</f>
        <v>#REF!</v>
      </c>
      <c r="T106" s="181" t="e">
        <f t="shared" si="69"/>
        <v>#REF!</v>
      </c>
      <c r="U106" s="181" t="e">
        <f t="shared" si="69"/>
        <v>#REF!</v>
      </c>
      <c r="V106" s="181" t="e">
        <f t="shared" si="69"/>
        <v>#REF!</v>
      </c>
      <c r="W106" s="181" t="e">
        <f t="shared" si="69"/>
        <v>#REF!</v>
      </c>
      <c r="X106" s="181" t="e">
        <f t="shared" si="69"/>
        <v>#REF!</v>
      </c>
      <c r="Z106" s="181" t="e">
        <f t="shared" si="66"/>
        <v>#REF!</v>
      </c>
      <c r="AA106" s="181" t="e">
        <f t="shared" si="67"/>
        <v>#REF!</v>
      </c>
      <c r="AB106" s="85" t="e">
        <f t="shared" si="68"/>
        <v>#REF!</v>
      </c>
    </row>
    <row r="107" spans="1:28" ht="12.3" x14ac:dyDescent="0.35">
      <c r="D107" s="15" t="e">
        <f>'2.1'!#REF!</f>
        <v>#REF!</v>
      </c>
      <c r="E107" s="75" t="s">
        <v>264</v>
      </c>
      <c r="F107" s="75" t="str">
        <f t="shared" si="51"/>
        <v>Dollars</v>
      </c>
      <c r="G107" s="75" t="str">
        <f t="shared" si="52"/>
        <v>Nominal</v>
      </c>
      <c r="H107" s="75" t="str">
        <f t="shared" si="53"/>
        <v>Mid year</v>
      </c>
      <c r="I107" s="181" t="e">
        <f>'2.1'!#REF!</f>
        <v>#REF!</v>
      </c>
      <c r="J107" s="181" t="e">
        <f>'2.1'!#REF!</f>
        <v>#REF!</v>
      </c>
      <c r="K107" s="181" t="e">
        <f>'2.1'!#REF!</f>
        <v>#REF!</v>
      </c>
      <c r="L107" s="181" t="e">
        <f>'2.1'!#REF!</f>
        <v>#REF!</v>
      </c>
      <c r="M107" s="181" t="e">
        <f>'2.1'!#REF!</f>
        <v>#REF!</v>
      </c>
      <c r="N107" s="181" t="e">
        <f>'2.1'!#REF!</f>
        <v>#REF!</v>
      </c>
      <c r="O107" s="182" t="e">
        <f>'2.1'!#REF!</f>
        <v>#REF!</v>
      </c>
      <c r="P107" s="178" t="e">
        <f>'2.1'!#REF!</f>
        <v>#REF!</v>
      </c>
      <c r="Q107" s="178" t="e">
        <f>'2.1'!#REF!</f>
        <v>#REF!</v>
      </c>
      <c r="R107" s="178" t="e">
        <f>'2.1'!#REF!</f>
        <v>#REF!</v>
      </c>
      <c r="S107" s="183" t="e">
        <f>'2.1'!#REF!</f>
        <v>#REF!</v>
      </c>
      <c r="T107" s="181" t="e">
        <f t="shared" si="69"/>
        <v>#REF!</v>
      </c>
      <c r="U107" s="181" t="e">
        <f t="shared" si="69"/>
        <v>#REF!</v>
      </c>
      <c r="V107" s="181" t="e">
        <f t="shared" si="69"/>
        <v>#REF!</v>
      </c>
      <c r="W107" s="181" t="e">
        <f t="shared" si="69"/>
        <v>#REF!</v>
      </c>
      <c r="X107" s="181" t="e">
        <f t="shared" si="69"/>
        <v>#REF!</v>
      </c>
      <c r="Z107" s="181" t="e">
        <f t="shared" si="66"/>
        <v>#REF!</v>
      </c>
      <c r="AA107" s="181" t="e">
        <f t="shared" si="67"/>
        <v>#REF!</v>
      </c>
      <c r="AB107" s="85" t="e">
        <f t="shared" si="68"/>
        <v>#REF!</v>
      </c>
    </row>
    <row r="108" spans="1:28" x14ac:dyDescent="0.35">
      <c r="O108" s="97"/>
      <c r="P108" s="91"/>
      <c r="Q108" s="91"/>
      <c r="R108" s="91"/>
      <c r="S108" s="89"/>
      <c r="Z108" s="188"/>
      <c r="AA108" s="188"/>
    </row>
    <row r="109" spans="1:28" ht="12.3" x14ac:dyDescent="0.35">
      <c r="D109" s="74" t="str">
        <f>"Total "&amp;D70</f>
        <v>Total Vegetation Management Expenditure</v>
      </c>
      <c r="E109" s="67" t="s">
        <v>134</v>
      </c>
      <c r="F109" s="67" t="str">
        <f>F72</f>
        <v>Dollars</v>
      </c>
      <c r="G109" s="67" t="str">
        <f>G72</f>
        <v>Nominal</v>
      </c>
      <c r="H109" s="67" t="str">
        <f>H72</f>
        <v>Mid year</v>
      </c>
      <c r="I109" s="175" t="e">
        <f>SUM(I72:I107)</f>
        <v>#REF!</v>
      </c>
      <c r="J109" s="175" t="e">
        <f t="shared" ref="J109:X109" si="70">SUM(J72:J107)</f>
        <v>#REF!</v>
      </c>
      <c r="K109" s="175" t="e">
        <f t="shared" si="70"/>
        <v>#REF!</v>
      </c>
      <c r="L109" s="175" t="e">
        <f t="shared" si="70"/>
        <v>#REF!</v>
      </c>
      <c r="M109" s="175" t="e">
        <f t="shared" si="70"/>
        <v>#REF!</v>
      </c>
      <c r="N109" s="175" t="e">
        <f t="shared" si="70"/>
        <v>#REF!</v>
      </c>
      <c r="O109" s="176" t="e">
        <f t="shared" si="70"/>
        <v>#REF!</v>
      </c>
      <c r="P109" s="175" t="e">
        <f t="shared" si="70"/>
        <v>#REF!</v>
      </c>
      <c r="Q109" s="175" t="e">
        <f t="shared" si="70"/>
        <v>#REF!</v>
      </c>
      <c r="R109" s="175" t="e">
        <f t="shared" si="70"/>
        <v>#REF!</v>
      </c>
      <c r="S109" s="177" t="e">
        <f t="shared" si="70"/>
        <v>#REF!</v>
      </c>
      <c r="T109" s="175" t="e">
        <f t="shared" si="70"/>
        <v>#REF!</v>
      </c>
      <c r="U109" s="175" t="e">
        <f t="shared" si="70"/>
        <v>#REF!</v>
      </c>
      <c r="V109" s="175" t="e">
        <f t="shared" si="70"/>
        <v>#REF!</v>
      </c>
      <c r="W109" s="175" t="e">
        <f t="shared" si="70"/>
        <v>#REF!</v>
      </c>
      <c r="X109" s="175" t="e">
        <f t="shared" si="70"/>
        <v>#REF!</v>
      </c>
      <c r="Z109" s="175" t="e">
        <f>SUM(Z72:Z98)</f>
        <v>#REF!</v>
      </c>
      <c r="AA109" s="175" t="e">
        <f>SUM(AA72:AA98)</f>
        <v>#REF!</v>
      </c>
      <c r="AB109" s="109" t="e">
        <f>SUM(AB72:AB98)</f>
        <v>#REF!</v>
      </c>
    </row>
    <row r="110" spans="1:28" s="6" customFormat="1" ht="11.25" customHeight="1" x14ac:dyDescent="0.35">
      <c r="Z110" s="198"/>
      <c r="AA110" s="198"/>
    </row>
    <row r="111" spans="1:28" s="6" customFormat="1" ht="12.3" x14ac:dyDescent="0.35">
      <c r="D111" s="15" t="str">
        <f>D35</f>
        <v>Vegetation management</v>
      </c>
      <c r="E111" s="75" t="str">
        <f t="shared" ref="E111:X111" si="71">E35</f>
        <v>Input_RIN</v>
      </c>
      <c r="F111" s="75" t="str">
        <f t="shared" si="71"/>
        <v>Dollars</v>
      </c>
      <c r="G111" s="75" t="str">
        <f t="shared" si="71"/>
        <v>Nominal</v>
      </c>
      <c r="H111" s="75" t="str">
        <f t="shared" si="71"/>
        <v>Mid year</v>
      </c>
      <c r="I111" s="178">
        <f t="shared" si="71"/>
        <v>4503107.3599999994</v>
      </c>
      <c r="J111" s="178">
        <f t="shared" si="71"/>
        <v>5066481.55</v>
      </c>
      <c r="K111" s="178">
        <f t="shared" si="71"/>
        <v>4982033.580000001</v>
      </c>
      <c r="L111" s="178">
        <f t="shared" si="71"/>
        <v>4964523</v>
      </c>
      <c r="M111" s="178">
        <f t="shared" si="71"/>
        <v>5022579.2500000019</v>
      </c>
      <c r="N111" s="178">
        <f t="shared" si="71"/>
        <v>5740013.7199999997</v>
      </c>
      <c r="O111" s="178">
        <f t="shared" si="71"/>
        <v>6144555.0778248943</v>
      </c>
      <c r="P111" s="178">
        <f t="shared" si="71"/>
        <v>5076893.9376637144</v>
      </c>
      <c r="Q111" s="178">
        <f t="shared" si="71"/>
        <v>4625897.1618097471</v>
      </c>
      <c r="R111" s="178" t="e">
        <f t="shared" si="71"/>
        <v>#REF!</v>
      </c>
      <c r="S111" s="178" t="e">
        <f t="shared" si="71"/>
        <v>#REF!</v>
      </c>
      <c r="T111" s="178" t="e">
        <f t="shared" si="71"/>
        <v>#REF!</v>
      </c>
      <c r="U111" s="178" t="e">
        <f t="shared" si="71"/>
        <v>#REF!</v>
      </c>
      <c r="V111" s="178" t="e">
        <f t="shared" si="71"/>
        <v>#REF!</v>
      </c>
      <c r="W111" s="178" t="e">
        <f t="shared" si="71"/>
        <v>#REF!</v>
      </c>
      <c r="X111" s="178" t="e">
        <f t="shared" si="71"/>
        <v>#REF!</v>
      </c>
      <c r="Z111" s="181" t="e">
        <f t="shared" ref="Z111" si="72">SUM(O111:S111)</f>
        <v>#REF!</v>
      </c>
      <c r="AA111" s="181" t="e">
        <f t="shared" ref="AA111" si="73">SUM(T111:X111)</f>
        <v>#REF!</v>
      </c>
    </row>
    <row r="112" spans="1:28" s="6" customFormat="1" ht="11.25" customHeight="1" x14ac:dyDescent="0.35">
      <c r="A112" s="70" t="e">
        <f>IF(SUM($O112:$AA112)&gt;0,1,0)</f>
        <v>#REF!</v>
      </c>
      <c r="D112" s="15" t="s">
        <v>139</v>
      </c>
      <c r="I112" s="70" t="e">
        <f>IF(OR(ISERROR(I109),ROUND(I109-I111,4)&lt;&gt;0),1,0)</f>
        <v>#REF!</v>
      </c>
      <c r="J112" s="70" t="e">
        <f t="shared" ref="J112" si="74">IF(OR(ISERROR(J109),ROUND(J109-J111,4)&lt;&gt;0),1,0)</f>
        <v>#REF!</v>
      </c>
      <c r="K112" s="70" t="e">
        <f t="shared" ref="K112" si="75">IF(OR(ISERROR(K109),ROUND(K109-K111,4)&lt;&gt;0),1,0)</f>
        <v>#REF!</v>
      </c>
      <c r="L112" s="70" t="e">
        <f t="shared" ref="L112" si="76">IF(OR(ISERROR(L109),ROUND(L109-L111,4)&lt;&gt;0),1,0)</f>
        <v>#REF!</v>
      </c>
      <c r="M112" s="70" t="e">
        <f t="shared" ref="M112" si="77">IF(OR(ISERROR(M109),ROUND(M109-M111,4)&lt;&gt;0),1,0)</f>
        <v>#REF!</v>
      </c>
      <c r="N112" s="70" t="e">
        <f t="shared" ref="N112" si="78">IF(OR(ISERROR(N109),ROUND(N109-N111,4)&lt;&gt;0),1,0)</f>
        <v>#REF!</v>
      </c>
      <c r="O112" s="70" t="e">
        <f t="shared" ref="O112" si="79">IF(OR(ISERROR(O109),ROUND(O109-O111,4)&lt;&gt;0),1,0)</f>
        <v>#REF!</v>
      </c>
      <c r="P112" s="70" t="e">
        <f t="shared" ref="P112" si="80">IF(OR(ISERROR(P109),ROUND(P109-P111,4)&lt;&gt;0),1,0)</f>
        <v>#REF!</v>
      </c>
      <c r="Q112" s="70" t="e">
        <f t="shared" ref="Q112" si="81">IF(OR(ISERROR(Q109),ROUND(Q109-Q111,4)&lt;&gt;0),1,0)</f>
        <v>#REF!</v>
      </c>
      <c r="R112" s="70" t="e">
        <f t="shared" ref="R112" si="82">IF(OR(ISERROR(R109),ROUND(R109-R111,4)&lt;&gt;0),1,0)</f>
        <v>#REF!</v>
      </c>
      <c r="S112" s="70" t="e">
        <f t="shared" ref="S112" si="83">IF(OR(ISERROR(S109),ROUND(S109-S111,4)&lt;&gt;0),1,0)</f>
        <v>#REF!</v>
      </c>
      <c r="T112" s="70" t="e">
        <f t="shared" ref="T112" si="84">IF(OR(ISERROR(T109),ROUND(T109-T111,4)&lt;&gt;0),1,0)</f>
        <v>#REF!</v>
      </c>
      <c r="U112" s="70" t="e">
        <f t="shared" ref="U112" si="85">IF(OR(ISERROR(U109),ROUND(U109-U111,4)&lt;&gt;0),1,0)</f>
        <v>#REF!</v>
      </c>
      <c r="V112" s="70" t="e">
        <f t="shared" ref="V112" si="86">IF(OR(ISERROR(V109),ROUND(V109-V111,4)&lt;&gt;0),1,0)</f>
        <v>#REF!</v>
      </c>
      <c r="W112" s="70" t="e">
        <f t="shared" ref="W112" si="87">IF(OR(ISERROR(W109),ROUND(W109-W111,4)&lt;&gt;0),1,0)</f>
        <v>#REF!</v>
      </c>
      <c r="X112" s="70" t="e">
        <f t="shared" ref="X112" si="88">IF(OR(ISERROR(X109),ROUND(X109-X111,4)&lt;&gt;0),1,0)</f>
        <v>#REF!</v>
      </c>
      <c r="Z112" s="70" t="e">
        <f t="shared" ref="Z112" si="89">IF(OR(ISERROR(Z109),ROUND(Z109-Z111,4)&lt;&gt;0),1,0)</f>
        <v>#REF!</v>
      </c>
      <c r="AA112" s="70" t="e">
        <f t="shared" ref="AA112" si="90">IF(OR(ISERROR(AA109),ROUND(AA109-AA111,4)&lt;&gt;0),1,0)</f>
        <v>#REF!</v>
      </c>
    </row>
    <row r="114" spans="3:28" s="13" customFormat="1" ht="14.1" x14ac:dyDescent="0.35">
      <c r="C114" s="13" t="s">
        <v>234</v>
      </c>
    </row>
    <row r="115" spans="3:28" s="6" customFormat="1" ht="11.25" customHeight="1" x14ac:dyDescent="0.35"/>
    <row r="116" spans="3:28" ht="24.6" x14ac:dyDescent="0.35">
      <c r="D116" s="73" t="s">
        <v>233</v>
      </c>
      <c r="E116" s="64" t="str">
        <f>Lookup!E$20</f>
        <v>Source</v>
      </c>
      <c r="F116" s="64" t="str">
        <f>Lookup!F$20</f>
        <v>Unit</v>
      </c>
      <c r="G116" s="64" t="str">
        <f>Lookup!G$20</f>
        <v>Basis</v>
      </c>
      <c r="H116" s="64" t="str">
        <f>Lookup!H$20</f>
        <v>Timing</v>
      </c>
      <c r="I116" s="64" t="str">
        <f t="shared" ref="I116:X116" si="91">I$10</f>
        <v>RY09</v>
      </c>
      <c r="J116" s="64" t="str">
        <f t="shared" si="91"/>
        <v>RY10</v>
      </c>
      <c r="K116" s="64" t="str">
        <f t="shared" si="91"/>
        <v>RY11</v>
      </c>
      <c r="L116" s="64" t="str">
        <f t="shared" si="91"/>
        <v>RY12</v>
      </c>
      <c r="M116" s="64" t="str">
        <f t="shared" si="91"/>
        <v>RY13</v>
      </c>
      <c r="N116" s="64" t="str">
        <f t="shared" si="91"/>
        <v>RY14</v>
      </c>
      <c r="O116" s="96" t="str">
        <f t="shared" si="91"/>
        <v>RY15</v>
      </c>
      <c r="P116" s="64" t="str">
        <f t="shared" si="91"/>
        <v>RY16</v>
      </c>
      <c r="Q116" s="64" t="str">
        <f t="shared" si="91"/>
        <v>RY17</v>
      </c>
      <c r="R116" s="64" t="str">
        <f t="shared" si="91"/>
        <v>RY18</v>
      </c>
      <c r="S116" s="88" t="str">
        <f t="shared" si="91"/>
        <v>RY19</v>
      </c>
      <c r="T116" s="64" t="str">
        <f t="shared" si="91"/>
        <v>RY20</v>
      </c>
      <c r="U116" s="64" t="str">
        <f t="shared" si="91"/>
        <v>RY21</v>
      </c>
      <c r="V116" s="64" t="str">
        <f t="shared" si="91"/>
        <v>RY22</v>
      </c>
      <c r="W116" s="64" t="str">
        <f t="shared" si="91"/>
        <v>RY23</v>
      </c>
      <c r="X116" s="64" t="str">
        <f t="shared" si="91"/>
        <v>RY24</v>
      </c>
      <c r="Z116" s="72" t="str">
        <f>Z$10</f>
        <v>RY17 %</v>
      </c>
      <c r="AA116" s="72" t="str">
        <f>AA$10</f>
        <v>RY15-RY17 Avg</v>
      </c>
      <c r="AB116" s="72" t="str">
        <f>$AB$10</f>
        <v>Share</v>
      </c>
    </row>
    <row r="117" spans="3:28" x14ac:dyDescent="0.35">
      <c r="I117" s="6"/>
      <c r="O117" s="97"/>
      <c r="P117" s="91"/>
      <c r="Q117" s="91"/>
      <c r="R117" s="91"/>
      <c r="S117" s="89"/>
    </row>
    <row r="118" spans="3:28" ht="12.3" x14ac:dyDescent="0.35">
      <c r="D118" s="15" t="e">
        <f>'2.1'!#REF!</f>
        <v>#REF!</v>
      </c>
      <c r="E118" s="75" t="s">
        <v>264</v>
      </c>
      <c r="F118" s="75" t="str">
        <f t="shared" ref="F118:F144" si="92">Dollars</f>
        <v>Dollars</v>
      </c>
      <c r="G118" s="75" t="str">
        <f t="shared" ref="G118:G144" si="93">Nominal</f>
        <v>Nominal</v>
      </c>
      <c r="H118" s="75" t="str">
        <f t="shared" ref="H118:H144" si="94">Mid_year</f>
        <v>Mid year</v>
      </c>
      <c r="I118" s="181" t="e">
        <f>'2.1'!#REF!</f>
        <v>#REF!</v>
      </c>
      <c r="J118" s="181" t="e">
        <f>'2.1'!#REF!</f>
        <v>#REF!</v>
      </c>
      <c r="K118" s="181" t="e">
        <f>'2.1'!#REF!</f>
        <v>#REF!</v>
      </c>
      <c r="L118" s="181" t="e">
        <f>'2.1'!#REF!</f>
        <v>#REF!</v>
      </c>
      <c r="M118" s="181" t="e">
        <f>'2.1'!#REF!</f>
        <v>#REF!</v>
      </c>
      <c r="N118" s="181" t="e">
        <f>'2.1'!#REF!</f>
        <v>#REF!</v>
      </c>
      <c r="O118" s="182" t="e">
        <f>'2.1'!#REF!</f>
        <v>#REF!</v>
      </c>
      <c r="P118" s="178" t="e">
        <f>'2.1'!#REF!</f>
        <v>#REF!</v>
      </c>
      <c r="Q118" s="178" t="e">
        <f>'2.1'!#REF!</f>
        <v>#REF!</v>
      </c>
      <c r="R118" s="184">
        <v>0</v>
      </c>
      <c r="S118" s="185">
        <v>0</v>
      </c>
      <c r="T118" s="186">
        <v>0</v>
      </c>
      <c r="U118" s="186">
        <v>0</v>
      </c>
      <c r="V118" s="186">
        <v>0</v>
      </c>
      <c r="W118" s="186">
        <v>0</v>
      </c>
      <c r="X118" s="186">
        <v>0</v>
      </c>
      <c r="Z118" s="181" t="e">
        <f>SUM(O118:S118)</f>
        <v>#REF!</v>
      </c>
      <c r="AA118" s="181">
        <f>SUM(T118:X118)</f>
        <v>0</v>
      </c>
      <c r="AB118" s="85" t="e">
        <f>IF(SUM($I$146:$S$146)=0,0,SUM(I118:S118)/SUM($I$146:$S$146))</f>
        <v>#REF!</v>
      </c>
    </row>
    <row r="119" spans="3:28" ht="12.3" x14ac:dyDescent="0.35">
      <c r="D119" s="15" t="e">
        <f>'2.1'!#REF!</f>
        <v>#REF!</v>
      </c>
      <c r="E119" s="75" t="s">
        <v>264</v>
      </c>
      <c r="F119" s="75" t="str">
        <f t="shared" si="92"/>
        <v>Dollars</v>
      </c>
      <c r="G119" s="75" t="str">
        <f t="shared" si="93"/>
        <v>Nominal</v>
      </c>
      <c r="H119" s="75" t="str">
        <f t="shared" si="94"/>
        <v>Mid year</v>
      </c>
      <c r="I119" s="181" t="e">
        <f>'2.1'!#REF!</f>
        <v>#REF!</v>
      </c>
      <c r="J119" s="181" t="e">
        <f>'2.1'!#REF!</f>
        <v>#REF!</v>
      </c>
      <c r="K119" s="181" t="e">
        <f>'2.1'!#REF!</f>
        <v>#REF!</v>
      </c>
      <c r="L119" s="181" t="e">
        <f>'2.1'!#REF!</f>
        <v>#REF!</v>
      </c>
      <c r="M119" s="181" t="e">
        <f>'2.1'!#REF!</f>
        <v>#REF!</v>
      </c>
      <c r="N119" s="181" t="e">
        <f>'2.1'!#REF!</f>
        <v>#REF!</v>
      </c>
      <c r="O119" s="182" t="e">
        <f>'2.1'!#REF!</f>
        <v>#REF!</v>
      </c>
      <c r="P119" s="178" t="e">
        <f>'2.1'!#REF!</f>
        <v>#REF!</v>
      </c>
      <c r="Q119" s="178" t="e">
        <f>'2.1'!#REF!</f>
        <v>#REF!</v>
      </c>
      <c r="R119" s="184">
        <v>0</v>
      </c>
      <c r="S119" s="185">
        <v>0</v>
      </c>
      <c r="T119" s="186">
        <v>0</v>
      </c>
      <c r="U119" s="186">
        <v>0</v>
      </c>
      <c r="V119" s="186">
        <v>0</v>
      </c>
      <c r="W119" s="186">
        <v>0</v>
      </c>
      <c r="X119" s="186">
        <v>0</v>
      </c>
      <c r="Z119" s="181" t="e">
        <f t="shared" ref="Z119:Z144" si="95">SUM(O119:S119)</f>
        <v>#REF!</v>
      </c>
      <c r="AA119" s="181">
        <f t="shared" ref="AA119:AA137" si="96">SUM(T119:X119)</f>
        <v>0</v>
      </c>
      <c r="AB119" s="85" t="e">
        <f t="shared" ref="AB119:AB144" si="97">IF(SUM($I$146:$S$146)=0,0,SUM(I119:S119)/SUM($I$146:$S$146))</f>
        <v>#REF!</v>
      </c>
    </row>
    <row r="120" spans="3:28" ht="12.3" x14ac:dyDescent="0.35">
      <c r="D120" s="15" t="e">
        <f>'2.1'!#REF!</f>
        <v>#REF!</v>
      </c>
      <c r="E120" s="75" t="s">
        <v>264</v>
      </c>
      <c r="F120" s="75" t="str">
        <f t="shared" si="92"/>
        <v>Dollars</v>
      </c>
      <c r="G120" s="75" t="str">
        <f t="shared" si="93"/>
        <v>Nominal</v>
      </c>
      <c r="H120" s="75" t="str">
        <f t="shared" si="94"/>
        <v>Mid year</v>
      </c>
      <c r="I120" s="181" t="e">
        <f>'2.1'!#REF!</f>
        <v>#REF!</v>
      </c>
      <c r="J120" s="181" t="e">
        <f>'2.1'!#REF!</f>
        <v>#REF!</v>
      </c>
      <c r="K120" s="181" t="e">
        <f>'2.1'!#REF!</f>
        <v>#REF!</v>
      </c>
      <c r="L120" s="181" t="e">
        <f>'2.1'!#REF!</f>
        <v>#REF!</v>
      </c>
      <c r="M120" s="181" t="e">
        <f>'2.1'!#REF!</f>
        <v>#REF!</v>
      </c>
      <c r="N120" s="181" t="e">
        <f>'2.1'!#REF!</f>
        <v>#REF!</v>
      </c>
      <c r="O120" s="182" t="e">
        <f>'2.1'!#REF!</f>
        <v>#REF!</v>
      </c>
      <c r="P120" s="178" t="e">
        <f>'2.1'!#REF!</f>
        <v>#REF!</v>
      </c>
      <c r="Q120" s="178" t="e">
        <f>'2.1'!#REF!</f>
        <v>#REF!</v>
      </c>
      <c r="R120" s="184">
        <v>0</v>
      </c>
      <c r="S120" s="185">
        <v>0</v>
      </c>
      <c r="T120" s="186">
        <v>0</v>
      </c>
      <c r="U120" s="186">
        <v>0</v>
      </c>
      <c r="V120" s="186">
        <v>0</v>
      </c>
      <c r="W120" s="186">
        <v>0</v>
      </c>
      <c r="X120" s="186">
        <v>0</v>
      </c>
      <c r="Z120" s="181" t="e">
        <f t="shared" si="95"/>
        <v>#REF!</v>
      </c>
      <c r="AA120" s="181">
        <f t="shared" si="96"/>
        <v>0</v>
      </c>
      <c r="AB120" s="85" t="e">
        <f t="shared" si="97"/>
        <v>#REF!</v>
      </c>
    </row>
    <row r="121" spans="3:28" ht="12.3" x14ac:dyDescent="0.35">
      <c r="D121" s="15" t="e">
        <f>'2.1'!#REF!</f>
        <v>#REF!</v>
      </c>
      <c r="E121" s="75" t="s">
        <v>264</v>
      </c>
      <c r="F121" s="75" t="str">
        <f t="shared" si="92"/>
        <v>Dollars</v>
      </c>
      <c r="G121" s="75" t="str">
        <f t="shared" si="93"/>
        <v>Nominal</v>
      </c>
      <c r="H121" s="75" t="str">
        <f t="shared" si="94"/>
        <v>Mid year</v>
      </c>
      <c r="I121" s="181" t="e">
        <f>'2.1'!#REF!</f>
        <v>#REF!</v>
      </c>
      <c r="J121" s="181" t="e">
        <f>'2.1'!#REF!</f>
        <v>#REF!</v>
      </c>
      <c r="K121" s="181" t="e">
        <f>'2.1'!#REF!</f>
        <v>#REF!</v>
      </c>
      <c r="L121" s="181" t="e">
        <f>'2.1'!#REF!</f>
        <v>#REF!</v>
      </c>
      <c r="M121" s="181" t="e">
        <f>'2.1'!#REF!</f>
        <v>#REF!</v>
      </c>
      <c r="N121" s="181" t="e">
        <f>'2.1'!#REF!</f>
        <v>#REF!</v>
      </c>
      <c r="O121" s="182" t="e">
        <f>'2.1'!#REF!</f>
        <v>#REF!</v>
      </c>
      <c r="P121" s="178" t="e">
        <f>'2.1'!#REF!</f>
        <v>#REF!</v>
      </c>
      <c r="Q121" s="178" t="e">
        <f>'2.1'!#REF!</f>
        <v>#REF!</v>
      </c>
      <c r="R121" s="184">
        <v>0</v>
      </c>
      <c r="S121" s="185">
        <v>0</v>
      </c>
      <c r="T121" s="186">
        <v>0</v>
      </c>
      <c r="U121" s="186">
        <v>0</v>
      </c>
      <c r="V121" s="186">
        <v>0</v>
      </c>
      <c r="W121" s="186">
        <v>0</v>
      </c>
      <c r="X121" s="186">
        <v>0</v>
      </c>
      <c r="Z121" s="181" t="e">
        <f t="shared" si="95"/>
        <v>#REF!</v>
      </c>
      <c r="AA121" s="181">
        <f t="shared" si="96"/>
        <v>0</v>
      </c>
      <c r="AB121" s="85" t="e">
        <f t="shared" si="97"/>
        <v>#REF!</v>
      </c>
    </row>
    <row r="122" spans="3:28" ht="12.3" x14ac:dyDescent="0.35">
      <c r="D122" s="15" t="e">
        <f>'2.1'!#REF!</f>
        <v>#REF!</v>
      </c>
      <c r="E122" s="75" t="s">
        <v>264</v>
      </c>
      <c r="F122" s="75" t="str">
        <f t="shared" si="92"/>
        <v>Dollars</v>
      </c>
      <c r="G122" s="75" t="str">
        <f t="shared" si="93"/>
        <v>Nominal</v>
      </c>
      <c r="H122" s="75" t="str">
        <f t="shared" si="94"/>
        <v>Mid year</v>
      </c>
      <c r="I122" s="181" t="e">
        <f>'2.1'!#REF!</f>
        <v>#REF!</v>
      </c>
      <c r="J122" s="181" t="e">
        <f>'2.1'!#REF!</f>
        <v>#REF!</v>
      </c>
      <c r="K122" s="181" t="e">
        <f>'2.1'!#REF!</f>
        <v>#REF!</v>
      </c>
      <c r="L122" s="181" t="e">
        <f>'2.1'!#REF!</f>
        <v>#REF!</v>
      </c>
      <c r="M122" s="181" t="e">
        <f>'2.1'!#REF!</f>
        <v>#REF!</v>
      </c>
      <c r="N122" s="181" t="e">
        <f>'2.1'!#REF!</f>
        <v>#REF!</v>
      </c>
      <c r="O122" s="182" t="e">
        <f>'2.1'!#REF!</f>
        <v>#REF!</v>
      </c>
      <c r="P122" s="178" t="e">
        <f>'2.1'!#REF!</f>
        <v>#REF!</v>
      </c>
      <c r="Q122" s="178" t="e">
        <f>'2.1'!#REF!</f>
        <v>#REF!</v>
      </c>
      <c r="R122" s="184">
        <v>0</v>
      </c>
      <c r="S122" s="185">
        <v>0</v>
      </c>
      <c r="T122" s="186">
        <v>0</v>
      </c>
      <c r="U122" s="186">
        <v>0</v>
      </c>
      <c r="V122" s="186">
        <v>0</v>
      </c>
      <c r="W122" s="186">
        <v>0</v>
      </c>
      <c r="X122" s="186">
        <v>0</v>
      </c>
      <c r="Z122" s="181" t="e">
        <f t="shared" si="95"/>
        <v>#REF!</v>
      </c>
      <c r="AA122" s="181">
        <f t="shared" si="96"/>
        <v>0</v>
      </c>
      <c r="AB122" s="85" t="e">
        <f t="shared" si="97"/>
        <v>#REF!</v>
      </c>
    </row>
    <row r="123" spans="3:28" ht="12.3" x14ac:dyDescent="0.35">
      <c r="D123" s="15" t="e">
        <f>'2.1'!#REF!</f>
        <v>#REF!</v>
      </c>
      <c r="E123" s="75" t="s">
        <v>264</v>
      </c>
      <c r="F123" s="75" t="str">
        <f t="shared" si="92"/>
        <v>Dollars</v>
      </c>
      <c r="G123" s="75" t="str">
        <f t="shared" si="93"/>
        <v>Nominal</v>
      </c>
      <c r="H123" s="75" t="str">
        <f t="shared" si="94"/>
        <v>Mid year</v>
      </c>
      <c r="I123" s="181" t="e">
        <f>'2.1'!#REF!</f>
        <v>#REF!</v>
      </c>
      <c r="J123" s="181" t="e">
        <f>'2.1'!#REF!</f>
        <v>#REF!</v>
      </c>
      <c r="K123" s="181" t="e">
        <f>'2.1'!#REF!</f>
        <v>#REF!</v>
      </c>
      <c r="L123" s="181" t="e">
        <f>'2.1'!#REF!</f>
        <v>#REF!</v>
      </c>
      <c r="M123" s="181" t="e">
        <f>'2.1'!#REF!</f>
        <v>#REF!</v>
      </c>
      <c r="N123" s="181" t="e">
        <f>'2.1'!#REF!</f>
        <v>#REF!</v>
      </c>
      <c r="O123" s="182" t="e">
        <f>'2.1'!#REF!</f>
        <v>#REF!</v>
      </c>
      <c r="P123" s="178" t="e">
        <f>'2.1'!#REF!</f>
        <v>#REF!</v>
      </c>
      <c r="Q123" s="178" t="e">
        <f>'2.1'!#REF!</f>
        <v>#REF!</v>
      </c>
      <c r="R123" s="184">
        <v>0</v>
      </c>
      <c r="S123" s="185">
        <v>0</v>
      </c>
      <c r="T123" s="186">
        <v>0</v>
      </c>
      <c r="U123" s="186">
        <v>0</v>
      </c>
      <c r="V123" s="186">
        <v>0</v>
      </c>
      <c r="W123" s="186">
        <v>0</v>
      </c>
      <c r="X123" s="186">
        <v>0</v>
      </c>
      <c r="Z123" s="181" t="e">
        <f t="shared" si="95"/>
        <v>#REF!</v>
      </c>
      <c r="AA123" s="181">
        <f t="shared" si="96"/>
        <v>0</v>
      </c>
      <c r="AB123" s="85" t="e">
        <f t="shared" si="97"/>
        <v>#REF!</v>
      </c>
    </row>
    <row r="124" spans="3:28" ht="12.3" x14ac:dyDescent="0.35">
      <c r="D124" s="15" t="e">
        <f>'2.1'!#REF!</f>
        <v>#REF!</v>
      </c>
      <c r="E124" s="75" t="s">
        <v>264</v>
      </c>
      <c r="F124" s="75" t="str">
        <f t="shared" si="92"/>
        <v>Dollars</v>
      </c>
      <c r="G124" s="75" t="str">
        <f t="shared" si="93"/>
        <v>Nominal</v>
      </c>
      <c r="H124" s="75" t="str">
        <f t="shared" si="94"/>
        <v>Mid year</v>
      </c>
      <c r="I124" s="181" t="e">
        <f>'2.1'!#REF!</f>
        <v>#REF!</v>
      </c>
      <c r="J124" s="181" t="e">
        <f>'2.1'!#REF!</f>
        <v>#REF!</v>
      </c>
      <c r="K124" s="181" t="e">
        <f>'2.1'!#REF!</f>
        <v>#REF!</v>
      </c>
      <c r="L124" s="181" t="e">
        <f>'2.1'!#REF!</f>
        <v>#REF!</v>
      </c>
      <c r="M124" s="181" t="e">
        <f>'2.1'!#REF!</f>
        <v>#REF!</v>
      </c>
      <c r="N124" s="181" t="e">
        <f>'2.1'!#REF!</f>
        <v>#REF!</v>
      </c>
      <c r="O124" s="182" t="e">
        <f>'2.1'!#REF!</f>
        <v>#REF!</v>
      </c>
      <c r="P124" s="178" t="e">
        <f>'2.1'!#REF!</f>
        <v>#REF!</v>
      </c>
      <c r="Q124" s="178" t="e">
        <f>'2.1'!#REF!</f>
        <v>#REF!</v>
      </c>
      <c r="R124" s="184">
        <v>0</v>
      </c>
      <c r="S124" s="185">
        <v>0</v>
      </c>
      <c r="T124" s="186">
        <v>0</v>
      </c>
      <c r="U124" s="186">
        <v>0</v>
      </c>
      <c r="V124" s="186">
        <v>0</v>
      </c>
      <c r="W124" s="186">
        <v>0</v>
      </c>
      <c r="X124" s="186">
        <v>0</v>
      </c>
      <c r="Z124" s="181" t="e">
        <f t="shared" si="95"/>
        <v>#REF!</v>
      </c>
      <c r="AA124" s="181">
        <f t="shared" si="96"/>
        <v>0</v>
      </c>
      <c r="AB124" s="85" t="e">
        <f t="shared" si="97"/>
        <v>#REF!</v>
      </c>
    </row>
    <row r="125" spans="3:28" ht="12.3" x14ac:dyDescent="0.35">
      <c r="D125" s="15" t="e">
        <f>'2.1'!#REF!</f>
        <v>#REF!</v>
      </c>
      <c r="E125" s="75" t="s">
        <v>264</v>
      </c>
      <c r="F125" s="75" t="str">
        <f t="shared" si="92"/>
        <v>Dollars</v>
      </c>
      <c r="G125" s="75" t="str">
        <f t="shared" si="93"/>
        <v>Nominal</v>
      </c>
      <c r="H125" s="75" t="str">
        <f t="shared" si="94"/>
        <v>Mid year</v>
      </c>
      <c r="I125" s="181" t="e">
        <f>'2.1'!#REF!</f>
        <v>#REF!</v>
      </c>
      <c r="J125" s="181" t="e">
        <f>'2.1'!#REF!</f>
        <v>#REF!</v>
      </c>
      <c r="K125" s="181" t="e">
        <f>'2.1'!#REF!</f>
        <v>#REF!</v>
      </c>
      <c r="L125" s="181" t="e">
        <f>'2.1'!#REF!</f>
        <v>#REF!</v>
      </c>
      <c r="M125" s="181" t="e">
        <f>'2.1'!#REF!</f>
        <v>#REF!</v>
      </c>
      <c r="N125" s="181" t="e">
        <f>'2.1'!#REF!</f>
        <v>#REF!</v>
      </c>
      <c r="O125" s="182" t="e">
        <f>'2.1'!#REF!</f>
        <v>#REF!</v>
      </c>
      <c r="P125" s="178" t="e">
        <f>'2.1'!#REF!</f>
        <v>#REF!</v>
      </c>
      <c r="Q125" s="178" t="e">
        <f>'2.1'!#REF!</f>
        <v>#REF!</v>
      </c>
      <c r="R125" s="184">
        <v>0</v>
      </c>
      <c r="S125" s="185">
        <v>0</v>
      </c>
      <c r="T125" s="186">
        <v>0</v>
      </c>
      <c r="U125" s="186">
        <v>0</v>
      </c>
      <c r="V125" s="186">
        <v>0</v>
      </c>
      <c r="W125" s="186">
        <v>0</v>
      </c>
      <c r="X125" s="186">
        <v>0</v>
      </c>
      <c r="Z125" s="181" t="e">
        <f t="shared" si="95"/>
        <v>#REF!</v>
      </c>
      <c r="AA125" s="181">
        <f t="shared" si="96"/>
        <v>0</v>
      </c>
      <c r="AB125" s="85" t="e">
        <f t="shared" si="97"/>
        <v>#REF!</v>
      </c>
    </row>
    <row r="126" spans="3:28" ht="12.3" x14ac:dyDescent="0.35">
      <c r="D126" s="15" t="e">
        <f>'2.1'!#REF!</f>
        <v>#REF!</v>
      </c>
      <c r="E126" s="75" t="s">
        <v>264</v>
      </c>
      <c r="F126" s="75" t="str">
        <f t="shared" si="92"/>
        <v>Dollars</v>
      </c>
      <c r="G126" s="75" t="str">
        <f t="shared" si="93"/>
        <v>Nominal</v>
      </c>
      <c r="H126" s="75" t="str">
        <f t="shared" si="94"/>
        <v>Mid year</v>
      </c>
      <c r="I126" s="181" t="e">
        <f>'2.1'!#REF!</f>
        <v>#REF!</v>
      </c>
      <c r="J126" s="181" t="e">
        <f>'2.1'!#REF!</f>
        <v>#REF!</v>
      </c>
      <c r="K126" s="181" t="e">
        <f>'2.1'!#REF!</f>
        <v>#REF!</v>
      </c>
      <c r="L126" s="181" t="e">
        <f>'2.1'!#REF!</f>
        <v>#REF!</v>
      </c>
      <c r="M126" s="181" t="e">
        <f>'2.1'!#REF!</f>
        <v>#REF!</v>
      </c>
      <c r="N126" s="181" t="e">
        <f>'2.1'!#REF!</f>
        <v>#REF!</v>
      </c>
      <c r="O126" s="182" t="e">
        <f>'2.1'!#REF!</f>
        <v>#REF!</v>
      </c>
      <c r="P126" s="178" t="e">
        <f>'2.1'!#REF!</f>
        <v>#REF!</v>
      </c>
      <c r="Q126" s="178" t="e">
        <f>'2.1'!#REF!</f>
        <v>#REF!</v>
      </c>
      <c r="R126" s="184">
        <v>0</v>
      </c>
      <c r="S126" s="185">
        <v>0</v>
      </c>
      <c r="T126" s="186">
        <v>0</v>
      </c>
      <c r="U126" s="186">
        <v>0</v>
      </c>
      <c r="V126" s="186">
        <v>0</v>
      </c>
      <c r="W126" s="186">
        <v>0</v>
      </c>
      <c r="X126" s="186">
        <v>0</v>
      </c>
      <c r="Z126" s="181" t="e">
        <f t="shared" si="95"/>
        <v>#REF!</v>
      </c>
      <c r="AA126" s="181">
        <f t="shared" si="96"/>
        <v>0</v>
      </c>
      <c r="AB126" s="85" t="e">
        <f t="shared" si="97"/>
        <v>#REF!</v>
      </c>
    </row>
    <row r="127" spans="3:28" ht="12.3" x14ac:dyDescent="0.35">
      <c r="D127" s="15" t="e">
        <f>'2.1'!#REF!</f>
        <v>#REF!</v>
      </c>
      <c r="E127" s="75" t="s">
        <v>264</v>
      </c>
      <c r="F127" s="75" t="str">
        <f t="shared" si="92"/>
        <v>Dollars</v>
      </c>
      <c r="G127" s="75" t="str">
        <f t="shared" si="93"/>
        <v>Nominal</v>
      </c>
      <c r="H127" s="75" t="str">
        <f t="shared" si="94"/>
        <v>Mid year</v>
      </c>
      <c r="I127" s="181" t="e">
        <f>'2.1'!#REF!</f>
        <v>#REF!</v>
      </c>
      <c r="J127" s="181" t="e">
        <f>'2.1'!#REF!</f>
        <v>#REF!</v>
      </c>
      <c r="K127" s="181" t="e">
        <f>'2.1'!#REF!</f>
        <v>#REF!</v>
      </c>
      <c r="L127" s="181" t="e">
        <f>'2.1'!#REF!</f>
        <v>#REF!</v>
      </c>
      <c r="M127" s="181" t="e">
        <f>'2.1'!#REF!</f>
        <v>#REF!</v>
      </c>
      <c r="N127" s="181" t="e">
        <f>'2.1'!#REF!</f>
        <v>#REF!</v>
      </c>
      <c r="O127" s="182" t="e">
        <f>'2.1'!#REF!</f>
        <v>#REF!</v>
      </c>
      <c r="P127" s="178" t="e">
        <f>'2.1'!#REF!</f>
        <v>#REF!</v>
      </c>
      <c r="Q127" s="178" t="e">
        <f>'2.1'!#REF!</f>
        <v>#REF!</v>
      </c>
      <c r="R127" s="184">
        <v>0</v>
      </c>
      <c r="S127" s="185">
        <v>0</v>
      </c>
      <c r="T127" s="186">
        <v>0</v>
      </c>
      <c r="U127" s="186">
        <v>0</v>
      </c>
      <c r="V127" s="186">
        <v>0</v>
      </c>
      <c r="W127" s="186">
        <v>0</v>
      </c>
      <c r="X127" s="186">
        <v>0</v>
      </c>
      <c r="Z127" s="181" t="e">
        <f t="shared" si="95"/>
        <v>#REF!</v>
      </c>
      <c r="AA127" s="181">
        <f t="shared" si="96"/>
        <v>0</v>
      </c>
      <c r="AB127" s="85" t="e">
        <f t="shared" si="97"/>
        <v>#REF!</v>
      </c>
    </row>
    <row r="128" spans="3:28" ht="12.3" x14ac:dyDescent="0.35">
      <c r="D128" s="15" t="e">
        <f>'2.1'!#REF!</f>
        <v>#REF!</v>
      </c>
      <c r="E128" s="75" t="s">
        <v>264</v>
      </c>
      <c r="F128" s="75" t="str">
        <f t="shared" si="92"/>
        <v>Dollars</v>
      </c>
      <c r="G128" s="75" t="str">
        <f t="shared" si="93"/>
        <v>Nominal</v>
      </c>
      <c r="H128" s="75" t="str">
        <f t="shared" si="94"/>
        <v>Mid year</v>
      </c>
      <c r="I128" s="181" t="e">
        <f>'2.1'!#REF!</f>
        <v>#REF!</v>
      </c>
      <c r="J128" s="181" t="e">
        <f>'2.1'!#REF!</f>
        <v>#REF!</v>
      </c>
      <c r="K128" s="181" t="e">
        <f>'2.1'!#REF!</f>
        <v>#REF!</v>
      </c>
      <c r="L128" s="181" t="e">
        <f>'2.1'!#REF!</f>
        <v>#REF!</v>
      </c>
      <c r="M128" s="181" t="e">
        <f>'2.1'!#REF!</f>
        <v>#REF!</v>
      </c>
      <c r="N128" s="181" t="e">
        <f>'2.1'!#REF!</f>
        <v>#REF!</v>
      </c>
      <c r="O128" s="182" t="e">
        <f>'2.1'!#REF!</f>
        <v>#REF!</v>
      </c>
      <c r="P128" s="178" t="e">
        <f>'2.1'!#REF!</f>
        <v>#REF!</v>
      </c>
      <c r="Q128" s="178" t="e">
        <f>'2.1'!#REF!</f>
        <v>#REF!</v>
      </c>
      <c r="R128" s="184">
        <v>0</v>
      </c>
      <c r="S128" s="185">
        <v>0</v>
      </c>
      <c r="T128" s="186">
        <v>0</v>
      </c>
      <c r="U128" s="186">
        <v>0</v>
      </c>
      <c r="V128" s="186">
        <v>0</v>
      </c>
      <c r="W128" s="186">
        <v>0</v>
      </c>
      <c r="X128" s="186">
        <v>0</v>
      </c>
      <c r="Z128" s="181" t="e">
        <f t="shared" si="95"/>
        <v>#REF!</v>
      </c>
      <c r="AA128" s="181">
        <f t="shared" si="96"/>
        <v>0</v>
      </c>
      <c r="AB128" s="85" t="e">
        <f t="shared" si="97"/>
        <v>#REF!</v>
      </c>
    </row>
    <row r="129" spans="4:28" ht="12.3" x14ac:dyDescent="0.35">
      <c r="D129" s="15" t="e">
        <f>'2.1'!#REF!</f>
        <v>#REF!</v>
      </c>
      <c r="E129" s="75" t="s">
        <v>264</v>
      </c>
      <c r="F129" s="75" t="str">
        <f t="shared" si="92"/>
        <v>Dollars</v>
      </c>
      <c r="G129" s="75" t="str">
        <f t="shared" si="93"/>
        <v>Nominal</v>
      </c>
      <c r="H129" s="75" t="str">
        <f t="shared" si="94"/>
        <v>Mid year</v>
      </c>
      <c r="I129" s="181" t="e">
        <f>'2.1'!#REF!</f>
        <v>#REF!</v>
      </c>
      <c r="J129" s="181" t="e">
        <f>'2.1'!#REF!</f>
        <v>#REF!</v>
      </c>
      <c r="K129" s="181" t="e">
        <f>'2.1'!#REF!</f>
        <v>#REF!</v>
      </c>
      <c r="L129" s="181" t="e">
        <f>'2.1'!#REF!</f>
        <v>#REF!</v>
      </c>
      <c r="M129" s="181" t="e">
        <f>'2.1'!#REF!</f>
        <v>#REF!</v>
      </c>
      <c r="N129" s="181" t="e">
        <f>'2.1'!#REF!</f>
        <v>#REF!</v>
      </c>
      <c r="O129" s="182" t="e">
        <f>'2.1'!#REF!</f>
        <v>#REF!</v>
      </c>
      <c r="P129" s="178" t="e">
        <f>'2.1'!#REF!</f>
        <v>#REF!</v>
      </c>
      <c r="Q129" s="178" t="e">
        <f>'2.1'!#REF!</f>
        <v>#REF!</v>
      </c>
      <c r="R129" s="184">
        <v>0</v>
      </c>
      <c r="S129" s="185">
        <v>0</v>
      </c>
      <c r="T129" s="186">
        <v>0</v>
      </c>
      <c r="U129" s="186">
        <v>0</v>
      </c>
      <c r="V129" s="186">
        <v>0</v>
      </c>
      <c r="W129" s="186">
        <v>0</v>
      </c>
      <c r="X129" s="186">
        <v>0</v>
      </c>
      <c r="Z129" s="181" t="e">
        <f t="shared" si="95"/>
        <v>#REF!</v>
      </c>
      <c r="AA129" s="181">
        <f t="shared" si="96"/>
        <v>0</v>
      </c>
      <c r="AB129" s="85" t="e">
        <f t="shared" si="97"/>
        <v>#REF!</v>
      </c>
    </row>
    <row r="130" spans="4:28" ht="12.3" x14ac:dyDescent="0.35">
      <c r="D130" s="15" t="e">
        <f>'2.1'!#REF!</f>
        <v>#REF!</v>
      </c>
      <c r="E130" s="75" t="s">
        <v>264</v>
      </c>
      <c r="F130" s="75" t="str">
        <f t="shared" si="92"/>
        <v>Dollars</v>
      </c>
      <c r="G130" s="75" t="str">
        <f t="shared" si="93"/>
        <v>Nominal</v>
      </c>
      <c r="H130" s="75" t="str">
        <f t="shared" si="94"/>
        <v>Mid year</v>
      </c>
      <c r="I130" s="181" t="e">
        <f>'2.1'!#REF!</f>
        <v>#REF!</v>
      </c>
      <c r="J130" s="181" t="e">
        <f>'2.1'!#REF!</f>
        <v>#REF!</v>
      </c>
      <c r="K130" s="181" t="e">
        <f>'2.1'!#REF!</f>
        <v>#REF!</v>
      </c>
      <c r="L130" s="181" t="e">
        <f>'2.1'!#REF!</f>
        <v>#REF!</v>
      </c>
      <c r="M130" s="181" t="e">
        <f>'2.1'!#REF!</f>
        <v>#REF!</v>
      </c>
      <c r="N130" s="181" t="e">
        <f>'2.1'!#REF!</f>
        <v>#REF!</v>
      </c>
      <c r="O130" s="182" t="e">
        <f>'2.1'!#REF!</f>
        <v>#REF!</v>
      </c>
      <c r="P130" s="178" t="e">
        <f>'2.1'!#REF!</f>
        <v>#REF!</v>
      </c>
      <c r="Q130" s="178" t="e">
        <f>'2.1'!#REF!</f>
        <v>#REF!</v>
      </c>
      <c r="R130" s="184">
        <v>0</v>
      </c>
      <c r="S130" s="185">
        <v>0</v>
      </c>
      <c r="T130" s="186">
        <v>0</v>
      </c>
      <c r="U130" s="186">
        <v>0</v>
      </c>
      <c r="V130" s="186">
        <v>0</v>
      </c>
      <c r="W130" s="186">
        <v>0</v>
      </c>
      <c r="X130" s="186">
        <v>0</v>
      </c>
      <c r="Z130" s="181" t="e">
        <f t="shared" si="95"/>
        <v>#REF!</v>
      </c>
      <c r="AA130" s="181">
        <f t="shared" si="96"/>
        <v>0</v>
      </c>
      <c r="AB130" s="85" t="e">
        <f t="shared" si="97"/>
        <v>#REF!</v>
      </c>
    </row>
    <row r="131" spans="4:28" ht="12.3" x14ac:dyDescent="0.35">
      <c r="D131" s="15" t="e">
        <f>'2.1'!#REF!</f>
        <v>#REF!</v>
      </c>
      <c r="E131" s="75" t="s">
        <v>264</v>
      </c>
      <c r="F131" s="75" t="str">
        <f t="shared" si="92"/>
        <v>Dollars</v>
      </c>
      <c r="G131" s="75" t="str">
        <f t="shared" si="93"/>
        <v>Nominal</v>
      </c>
      <c r="H131" s="75" t="str">
        <f t="shared" si="94"/>
        <v>Mid year</v>
      </c>
      <c r="I131" s="181" t="e">
        <f>'2.1'!#REF!</f>
        <v>#REF!</v>
      </c>
      <c r="J131" s="181" t="e">
        <f>'2.1'!#REF!</f>
        <v>#REF!</v>
      </c>
      <c r="K131" s="181" t="e">
        <f>'2.1'!#REF!</f>
        <v>#REF!</v>
      </c>
      <c r="L131" s="181" t="e">
        <f>'2.1'!#REF!</f>
        <v>#REF!</v>
      </c>
      <c r="M131" s="181" t="e">
        <f>'2.1'!#REF!</f>
        <v>#REF!</v>
      </c>
      <c r="N131" s="181" t="e">
        <f>'2.1'!#REF!</f>
        <v>#REF!</v>
      </c>
      <c r="O131" s="182" t="e">
        <f>'2.1'!#REF!</f>
        <v>#REF!</v>
      </c>
      <c r="P131" s="178" t="e">
        <f>'2.1'!#REF!</f>
        <v>#REF!</v>
      </c>
      <c r="Q131" s="178" t="e">
        <f>'2.1'!#REF!</f>
        <v>#REF!</v>
      </c>
      <c r="R131" s="184">
        <v>0</v>
      </c>
      <c r="S131" s="185">
        <v>0</v>
      </c>
      <c r="T131" s="186">
        <v>0</v>
      </c>
      <c r="U131" s="186">
        <v>0</v>
      </c>
      <c r="V131" s="186">
        <v>0</v>
      </c>
      <c r="W131" s="186">
        <v>0</v>
      </c>
      <c r="X131" s="186">
        <v>0</v>
      </c>
      <c r="Z131" s="181" t="e">
        <f t="shared" si="95"/>
        <v>#REF!</v>
      </c>
      <c r="AA131" s="181">
        <f t="shared" si="96"/>
        <v>0</v>
      </c>
      <c r="AB131" s="85" t="e">
        <f t="shared" si="97"/>
        <v>#REF!</v>
      </c>
    </row>
    <row r="132" spans="4:28" ht="12.3" x14ac:dyDescent="0.35">
      <c r="D132" s="15" t="e">
        <f>'2.1'!#REF!</f>
        <v>#REF!</v>
      </c>
      <c r="E132" s="75" t="s">
        <v>264</v>
      </c>
      <c r="F132" s="75" t="str">
        <f t="shared" si="92"/>
        <v>Dollars</v>
      </c>
      <c r="G132" s="75" t="str">
        <f t="shared" si="93"/>
        <v>Nominal</v>
      </c>
      <c r="H132" s="75" t="str">
        <f t="shared" si="94"/>
        <v>Mid year</v>
      </c>
      <c r="I132" s="181" t="e">
        <f>'2.1'!#REF!</f>
        <v>#REF!</v>
      </c>
      <c r="J132" s="181" t="e">
        <f>'2.1'!#REF!</f>
        <v>#REF!</v>
      </c>
      <c r="K132" s="181" t="e">
        <f>'2.1'!#REF!</f>
        <v>#REF!</v>
      </c>
      <c r="L132" s="181" t="e">
        <f>'2.1'!#REF!</f>
        <v>#REF!</v>
      </c>
      <c r="M132" s="181" t="e">
        <f>'2.1'!#REF!</f>
        <v>#REF!</v>
      </c>
      <c r="N132" s="181" t="e">
        <f>'2.1'!#REF!</f>
        <v>#REF!</v>
      </c>
      <c r="O132" s="182" t="e">
        <f>'2.1'!#REF!</f>
        <v>#REF!</v>
      </c>
      <c r="P132" s="178" t="e">
        <f>'2.1'!#REF!</f>
        <v>#REF!</v>
      </c>
      <c r="Q132" s="178" t="e">
        <f>'2.1'!#REF!</f>
        <v>#REF!</v>
      </c>
      <c r="R132" s="184">
        <v>0</v>
      </c>
      <c r="S132" s="185">
        <v>0</v>
      </c>
      <c r="T132" s="186">
        <v>0</v>
      </c>
      <c r="U132" s="186">
        <v>0</v>
      </c>
      <c r="V132" s="186">
        <v>0</v>
      </c>
      <c r="W132" s="186">
        <v>0</v>
      </c>
      <c r="X132" s="186">
        <v>0</v>
      </c>
      <c r="Z132" s="181" t="e">
        <f t="shared" si="95"/>
        <v>#REF!</v>
      </c>
      <c r="AA132" s="181">
        <f t="shared" si="96"/>
        <v>0</v>
      </c>
      <c r="AB132" s="85" t="e">
        <f t="shared" si="97"/>
        <v>#REF!</v>
      </c>
    </row>
    <row r="133" spans="4:28" ht="12.3" x14ac:dyDescent="0.35">
      <c r="D133" s="15" t="e">
        <f>'2.1'!#REF!</f>
        <v>#REF!</v>
      </c>
      <c r="E133" s="75" t="s">
        <v>264</v>
      </c>
      <c r="F133" s="75" t="str">
        <f t="shared" si="92"/>
        <v>Dollars</v>
      </c>
      <c r="G133" s="75" t="str">
        <f t="shared" si="93"/>
        <v>Nominal</v>
      </c>
      <c r="H133" s="75" t="str">
        <f t="shared" si="94"/>
        <v>Mid year</v>
      </c>
      <c r="I133" s="181" t="e">
        <f>'2.1'!#REF!</f>
        <v>#REF!</v>
      </c>
      <c r="J133" s="181" t="e">
        <f>'2.1'!#REF!</f>
        <v>#REF!</v>
      </c>
      <c r="K133" s="181" t="e">
        <f>'2.1'!#REF!</f>
        <v>#REF!</v>
      </c>
      <c r="L133" s="181" t="e">
        <f>'2.1'!#REF!</f>
        <v>#REF!</v>
      </c>
      <c r="M133" s="181" t="e">
        <f>'2.1'!#REF!</f>
        <v>#REF!</v>
      </c>
      <c r="N133" s="181" t="e">
        <f>'2.1'!#REF!</f>
        <v>#REF!</v>
      </c>
      <c r="O133" s="182" t="e">
        <f>'2.1'!#REF!</f>
        <v>#REF!</v>
      </c>
      <c r="P133" s="178" t="e">
        <f>'2.1'!#REF!</f>
        <v>#REF!</v>
      </c>
      <c r="Q133" s="178" t="e">
        <f>'2.1'!#REF!</f>
        <v>#REF!</v>
      </c>
      <c r="R133" s="184">
        <v>0</v>
      </c>
      <c r="S133" s="185">
        <v>0</v>
      </c>
      <c r="T133" s="186">
        <v>0</v>
      </c>
      <c r="U133" s="186">
        <v>0</v>
      </c>
      <c r="V133" s="186">
        <v>0</v>
      </c>
      <c r="W133" s="186">
        <v>0</v>
      </c>
      <c r="X133" s="186">
        <v>0</v>
      </c>
      <c r="Z133" s="181" t="e">
        <f t="shared" si="95"/>
        <v>#REF!</v>
      </c>
      <c r="AA133" s="181">
        <f t="shared" si="96"/>
        <v>0</v>
      </c>
      <c r="AB133" s="85" t="e">
        <f t="shared" si="97"/>
        <v>#REF!</v>
      </c>
    </row>
    <row r="134" spans="4:28" ht="12.3" x14ac:dyDescent="0.35">
      <c r="D134" s="15" t="e">
        <f>'2.1'!#REF!</f>
        <v>#REF!</v>
      </c>
      <c r="E134" s="75" t="s">
        <v>264</v>
      </c>
      <c r="F134" s="75" t="str">
        <f t="shared" si="92"/>
        <v>Dollars</v>
      </c>
      <c r="G134" s="75" t="str">
        <f t="shared" si="93"/>
        <v>Nominal</v>
      </c>
      <c r="H134" s="75" t="str">
        <f t="shared" si="94"/>
        <v>Mid year</v>
      </c>
      <c r="I134" s="181" t="e">
        <f>'2.1'!#REF!</f>
        <v>#REF!</v>
      </c>
      <c r="J134" s="181" t="e">
        <f>'2.1'!#REF!</f>
        <v>#REF!</v>
      </c>
      <c r="K134" s="181" t="e">
        <f>'2.1'!#REF!</f>
        <v>#REF!</v>
      </c>
      <c r="L134" s="181" t="e">
        <f>'2.1'!#REF!</f>
        <v>#REF!</v>
      </c>
      <c r="M134" s="181" t="e">
        <f>'2.1'!#REF!</f>
        <v>#REF!</v>
      </c>
      <c r="N134" s="181" t="e">
        <f>'2.1'!#REF!</f>
        <v>#REF!</v>
      </c>
      <c r="O134" s="182" t="e">
        <f>'2.1'!#REF!</f>
        <v>#REF!</v>
      </c>
      <c r="P134" s="178" t="e">
        <f>'2.1'!#REF!</f>
        <v>#REF!</v>
      </c>
      <c r="Q134" s="178" t="e">
        <f>'2.1'!#REF!</f>
        <v>#REF!</v>
      </c>
      <c r="R134" s="184">
        <v>0</v>
      </c>
      <c r="S134" s="185">
        <v>0</v>
      </c>
      <c r="T134" s="186">
        <v>0</v>
      </c>
      <c r="U134" s="186">
        <v>0</v>
      </c>
      <c r="V134" s="186">
        <v>0</v>
      </c>
      <c r="W134" s="186">
        <v>0</v>
      </c>
      <c r="X134" s="186">
        <v>0</v>
      </c>
      <c r="Z134" s="181" t="e">
        <f t="shared" si="95"/>
        <v>#REF!</v>
      </c>
      <c r="AA134" s="181">
        <f t="shared" si="96"/>
        <v>0</v>
      </c>
      <c r="AB134" s="85" t="e">
        <f t="shared" si="97"/>
        <v>#REF!</v>
      </c>
    </row>
    <row r="135" spans="4:28" ht="12.3" x14ac:dyDescent="0.35">
      <c r="D135" s="15" t="e">
        <f>'2.1'!#REF!</f>
        <v>#REF!</v>
      </c>
      <c r="E135" s="75" t="s">
        <v>264</v>
      </c>
      <c r="F135" s="75" t="str">
        <f t="shared" si="92"/>
        <v>Dollars</v>
      </c>
      <c r="G135" s="75" t="str">
        <f t="shared" si="93"/>
        <v>Nominal</v>
      </c>
      <c r="H135" s="75" t="str">
        <f t="shared" si="94"/>
        <v>Mid year</v>
      </c>
      <c r="I135" s="181" t="e">
        <f>'2.1'!#REF!</f>
        <v>#REF!</v>
      </c>
      <c r="J135" s="181" t="e">
        <f>'2.1'!#REF!</f>
        <v>#REF!</v>
      </c>
      <c r="K135" s="181" t="e">
        <f>'2.1'!#REF!</f>
        <v>#REF!</v>
      </c>
      <c r="L135" s="181" t="e">
        <f>'2.1'!#REF!</f>
        <v>#REF!</v>
      </c>
      <c r="M135" s="181" t="e">
        <f>'2.1'!#REF!</f>
        <v>#REF!</v>
      </c>
      <c r="N135" s="181" t="e">
        <f>'2.1'!#REF!</f>
        <v>#REF!</v>
      </c>
      <c r="O135" s="182" t="e">
        <f>'2.1'!#REF!</f>
        <v>#REF!</v>
      </c>
      <c r="P135" s="178" t="e">
        <f>'2.1'!#REF!</f>
        <v>#REF!</v>
      </c>
      <c r="Q135" s="178" t="e">
        <f>'2.1'!#REF!</f>
        <v>#REF!</v>
      </c>
      <c r="R135" s="184">
        <v>0</v>
      </c>
      <c r="S135" s="185">
        <v>0</v>
      </c>
      <c r="T135" s="186">
        <v>0</v>
      </c>
      <c r="U135" s="186">
        <v>0</v>
      </c>
      <c r="V135" s="186">
        <v>0</v>
      </c>
      <c r="W135" s="186">
        <v>0</v>
      </c>
      <c r="X135" s="186">
        <v>0</v>
      </c>
      <c r="Z135" s="181" t="e">
        <f t="shared" si="95"/>
        <v>#REF!</v>
      </c>
      <c r="AA135" s="181">
        <f t="shared" si="96"/>
        <v>0</v>
      </c>
      <c r="AB135" s="85" t="e">
        <f t="shared" si="97"/>
        <v>#REF!</v>
      </c>
    </row>
    <row r="136" spans="4:28" ht="12.3" x14ac:dyDescent="0.35">
      <c r="D136" s="15" t="e">
        <f>'2.1'!#REF!</f>
        <v>#REF!</v>
      </c>
      <c r="E136" s="75" t="s">
        <v>264</v>
      </c>
      <c r="F136" s="75" t="str">
        <f t="shared" si="92"/>
        <v>Dollars</v>
      </c>
      <c r="G136" s="75" t="str">
        <f t="shared" si="93"/>
        <v>Nominal</v>
      </c>
      <c r="H136" s="75" t="str">
        <f t="shared" si="94"/>
        <v>Mid year</v>
      </c>
      <c r="I136" s="181" t="e">
        <f>'2.1'!#REF!</f>
        <v>#REF!</v>
      </c>
      <c r="J136" s="181" t="e">
        <f>'2.1'!#REF!</f>
        <v>#REF!</v>
      </c>
      <c r="K136" s="181" t="e">
        <f>'2.1'!#REF!</f>
        <v>#REF!</v>
      </c>
      <c r="L136" s="181" t="e">
        <f>'2.1'!#REF!</f>
        <v>#REF!</v>
      </c>
      <c r="M136" s="181" t="e">
        <f>'2.1'!#REF!</f>
        <v>#REF!</v>
      </c>
      <c r="N136" s="181" t="e">
        <f>'2.1'!#REF!</f>
        <v>#REF!</v>
      </c>
      <c r="O136" s="182" t="e">
        <f>'2.1'!#REF!</f>
        <v>#REF!</v>
      </c>
      <c r="P136" s="178" t="e">
        <f>'2.1'!#REF!</f>
        <v>#REF!</v>
      </c>
      <c r="Q136" s="178" t="e">
        <f>'2.1'!#REF!</f>
        <v>#REF!</v>
      </c>
      <c r="R136" s="184">
        <v>0</v>
      </c>
      <c r="S136" s="185">
        <v>0</v>
      </c>
      <c r="T136" s="186">
        <v>0</v>
      </c>
      <c r="U136" s="186">
        <v>0</v>
      </c>
      <c r="V136" s="186">
        <v>0</v>
      </c>
      <c r="W136" s="186">
        <v>0</v>
      </c>
      <c r="X136" s="186">
        <v>0</v>
      </c>
      <c r="Z136" s="181" t="e">
        <f t="shared" si="95"/>
        <v>#REF!</v>
      </c>
      <c r="AA136" s="181">
        <f t="shared" si="96"/>
        <v>0</v>
      </c>
      <c r="AB136" s="85" t="e">
        <f t="shared" si="97"/>
        <v>#REF!</v>
      </c>
    </row>
    <row r="137" spans="4:28" ht="12.3" x14ac:dyDescent="0.35">
      <c r="D137" s="15" t="e">
        <f>'2.1'!#REF!</f>
        <v>#REF!</v>
      </c>
      <c r="E137" s="75" t="s">
        <v>264</v>
      </c>
      <c r="F137" s="75" t="str">
        <f t="shared" si="92"/>
        <v>Dollars</v>
      </c>
      <c r="G137" s="75" t="str">
        <f t="shared" si="93"/>
        <v>Nominal</v>
      </c>
      <c r="H137" s="75" t="str">
        <f t="shared" si="94"/>
        <v>Mid year</v>
      </c>
      <c r="I137" s="181" t="e">
        <f>'2.1'!#REF!</f>
        <v>#REF!</v>
      </c>
      <c r="J137" s="181" t="e">
        <f>'2.1'!#REF!</f>
        <v>#REF!</v>
      </c>
      <c r="K137" s="181" t="e">
        <f>'2.1'!#REF!</f>
        <v>#REF!</v>
      </c>
      <c r="L137" s="181" t="e">
        <f>'2.1'!#REF!</f>
        <v>#REF!</v>
      </c>
      <c r="M137" s="181" t="e">
        <f>'2.1'!#REF!</f>
        <v>#REF!</v>
      </c>
      <c r="N137" s="181" t="e">
        <f>'2.1'!#REF!</f>
        <v>#REF!</v>
      </c>
      <c r="O137" s="182" t="e">
        <f>'2.1'!#REF!</f>
        <v>#REF!</v>
      </c>
      <c r="P137" s="178" t="e">
        <f>'2.1'!#REF!</f>
        <v>#REF!</v>
      </c>
      <c r="Q137" s="178" t="e">
        <f>'2.1'!#REF!</f>
        <v>#REF!</v>
      </c>
      <c r="R137" s="184">
        <v>0</v>
      </c>
      <c r="S137" s="185">
        <v>0</v>
      </c>
      <c r="T137" s="186">
        <v>0</v>
      </c>
      <c r="U137" s="186">
        <v>0</v>
      </c>
      <c r="V137" s="186">
        <v>0</v>
      </c>
      <c r="W137" s="186">
        <v>0</v>
      </c>
      <c r="X137" s="186">
        <v>0</v>
      </c>
      <c r="Z137" s="181" t="e">
        <f t="shared" si="95"/>
        <v>#REF!</v>
      </c>
      <c r="AA137" s="181">
        <f t="shared" si="96"/>
        <v>0</v>
      </c>
      <c r="AB137" s="85" t="e">
        <f t="shared" si="97"/>
        <v>#REF!</v>
      </c>
    </row>
    <row r="138" spans="4:28" ht="12.3" x14ac:dyDescent="0.35">
      <c r="D138" s="15" t="e">
        <f>'2.1'!#REF!</f>
        <v>#REF!</v>
      </c>
      <c r="E138" s="75" t="s">
        <v>264</v>
      </c>
      <c r="F138" s="75" t="str">
        <f t="shared" si="92"/>
        <v>Dollars</v>
      </c>
      <c r="G138" s="75" t="str">
        <f t="shared" si="93"/>
        <v>Nominal</v>
      </c>
      <c r="H138" s="75" t="str">
        <f t="shared" si="94"/>
        <v>Mid year</v>
      </c>
      <c r="I138" s="181" t="e">
        <f>'2.1'!#REF!</f>
        <v>#REF!</v>
      </c>
      <c r="J138" s="181" t="e">
        <f>'2.1'!#REF!</f>
        <v>#REF!</v>
      </c>
      <c r="K138" s="181" t="e">
        <f>'2.1'!#REF!</f>
        <v>#REF!</v>
      </c>
      <c r="L138" s="181" t="e">
        <f>'2.1'!#REF!</f>
        <v>#REF!</v>
      </c>
      <c r="M138" s="181" t="e">
        <f>'2.1'!#REF!</f>
        <v>#REF!</v>
      </c>
      <c r="N138" s="181" t="e">
        <f>'2.1'!#REF!</f>
        <v>#REF!</v>
      </c>
      <c r="O138" s="182" t="e">
        <f>'2.1'!#REF!</f>
        <v>#REF!</v>
      </c>
      <c r="P138" s="178" t="e">
        <f>'2.1'!#REF!</f>
        <v>#REF!</v>
      </c>
      <c r="Q138" s="178" t="e">
        <f>'2.1'!#REF!</f>
        <v>#REF!</v>
      </c>
      <c r="R138" s="184">
        <v>0</v>
      </c>
      <c r="S138" s="185">
        <v>0</v>
      </c>
      <c r="T138" s="186">
        <v>0</v>
      </c>
      <c r="U138" s="186">
        <v>0</v>
      </c>
      <c r="V138" s="186">
        <v>0</v>
      </c>
      <c r="W138" s="186">
        <v>0</v>
      </c>
      <c r="X138" s="186">
        <v>0</v>
      </c>
      <c r="Z138" s="181" t="e">
        <f t="shared" si="95"/>
        <v>#REF!</v>
      </c>
      <c r="AA138" s="181">
        <f t="shared" ref="AA138:AA144" si="98">SUM(T138:X138)</f>
        <v>0</v>
      </c>
      <c r="AB138" s="85" t="e">
        <f t="shared" si="97"/>
        <v>#REF!</v>
      </c>
    </row>
    <row r="139" spans="4:28" ht="12.3" x14ac:dyDescent="0.35">
      <c r="D139" s="15" t="e">
        <f>'2.1'!#REF!</f>
        <v>#REF!</v>
      </c>
      <c r="E139" s="75" t="s">
        <v>264</v>
      </c>
      <c r="F139" s="75" t="str">
        <f t="shared" si="92"/>
        <v>Dollars</v>
      </c>
      <c r="G139" s="75" t="str">
        <f t="shared" si="93"/>
        <v>Nominal</v>
      </c>
      <c r="H139" s="75" t="str">
        <f t="shared" si="94"/>
        <v>Mid year</v>
      </c>
      <c r="I139" s="181" t="e">
        <f>'2.1'!#REF!</f>
        <v>#REF!</v>
      </c>
      <c r="J139" s="181" t="e">
        <f>'2.1'!#REF!</f>
        <v>#REF!</v>
      </c>
      <c r="K139" s="181" t="e">
        <f>'2.1'!#REF!</f>
        <v>#REF!</v>
      </c>
      <c r="L139" s="181" t="e">
        <f>'2.1'!#REF!</f>
        <v>#REF!</v>
      </c>
      <c r="M139" s="181" t="e">
        <f>'2.1'!#REF!</f>
        <v>#REF!</v>
      </c>
      <c r="N139" s="181" t="e">
        <f>'2.1'!#REF!</f>
        <v>#REF!</v>
      </c>
      <c r="O139" s="182" t="e">
        <f>'2.1'!#REF!</f>
        <v>#REF!</v>
      </c>
      <c r="P139" s="178" t="e">
        <f>'2.1'!#REF!</f>
        <v>#REF!</v>
      </c>
      <c r="Q139" s="178" t="e">
        <f>'2.1'!#REF!</f>
        <v>#REF!</v>
      </c>
      <c r="R139" s="184">
        <v>0</v>
      </c>
      <c r="S139" s="185">
        <v>0</v>
      </c>
      <c r="T139" s="186">
        <v>0</v>
      </c>
      <c r="U139" s="186">
        <v>0</v>
      </c>
      <c r="V139" s="186">
        <v>0</v>
      </c>
      <c r="W139" s="186">
        <v>0</v>
      </c>
      <c r="X139" s="186">
        <v>0</v>
      </c>
      <c r="Z139" s="181" t="e">
        <f t="shared" si="95"/>
        <v>#REF!</v>
      </c>
      <c r="AA139" s="181">
        <f t="shared" si="98"/>
        <v>0</v>
      </c>
      <c r="AB139" s="85" t="e">
        <f t="shared" si="97"/>
        <v>#REF!</v>
      </c>
    </row>
    <row r="140" spans="4:28" ht="12.3" x14ac:dyDescent="0.35">
      <c r="D140" s="15" t="e">
        <f>'2.1'!#REF!</f>
        <v>#REF!</v>
      </c>
      <c r="E140" s="75" t="s">
        <v>264</v>
      </c>
      <c r="F140" s="75" t="str">
        <f t="shared" si="92"/>
        <v>Dollars</v>
      </c>
      <c r="G140" s="75" t="str">
        <f t="shared" si="93"/>
        <v>Nominal</v>
      </c>
      <c r="H140" s="75" t="str">
        <f t="shared" si="94"/>
        <v>Mid year</v>
      </c>
      <c r="I140" s="181" t="e">
        <f>'2.1'!#REF!</f>
        <v>#REF!</v>
      </c>
      <c r="J140" s="181" t="e">
        <f>'2.1'!#REF!</f>
        <v>#REF!</v>
      </c>
      <c r="K140" s="181" t="e">
        <f>'2.1'!#REF!</f>
        <v>#REF!</v>
      </c>
      <c r="L140" s="181" t="e">
        <f>'2.1'!#REF!</f>
        <v>#REF!</v>
      </c>
      <c r="M140" s="181" t="e">
        <f>'2.1'!#REF!</f>
        <v>#REF!</v>
      </c>
      <c r="N140" s="181" t="e">
        <f>'2.1'!#REF!</f>
        <v>#REF!</v>
      </c>
      <c r="O140" s="182" t="e">
        <f>'2.1'!#REF!</f>
        <v>#REF!</v>
      </c>
      <c r="P140" s="178" t="e">
        <f>'2.1'!#REF!</f>
        <v>#REF!</v>
      </c>
      <c r="Q140" s="178" t="e">
        <f>'2.1'!#REF!</f>
        <v>#REF!</v>
      </c>
      <c r="R140" s="184">
        <v>0</v>
      </c>
      <c r="S140" s="185">
        <v>0</v>
      </c>
      <c r="T140" s="186">
        <v>0</v>
      </c>
      <c r="U140" s="186">
        <v>0</v>
      </c>
      <c r="V140" s="186">
        <v>0</v>
      </c>
      <c r="W140" s="186">
        <v>0</v>
      </c>
      <c r="X140" s="186">
        <v>0</v>
      </c>
      <c r="Z140" s="181" t="e">
        <f t="shared" si="95"/>
        <v>#REF!</v>
      </c>
      <c r="AA140" s="181">
        <f t="shared" si="98"/>
        <v>0</v>
      </c>
      <c r="AB140" s="85" t="e">
        <f t="shared" si="97"/>
        <v>#REF!</v>
      </c>
    </row>
    <row r="141" spans="4:28" ht="12.3" x14ac:dyDescent="0.35">
      <c r="D141" s="15" t="e">
        <f>'2.1'!#REF!</f>
        <v>#REF!</v>
      </c>
      <c r="E141" s="75" t="s">
        <v>264</v>
      </c>
      <c r="F141" s="75" t="str">
        <f t="shared" si="92"/>
        <v>Dollars</v>
      </c>
      <c r="G141" s="75" t="str">
        <f t="shared" si="93"/>
        <v>Nominal</v>
      </c>
      <c r="H141" s="75" t="str">
        <f t="shared" si="94"/>
        <v>Mid year</v>
      </c>
      <c r="I141" s="181" t="e">
        <f>'2.1'!#REF!</f>
        <v>#REF!</v>
      </c>
      <c r="J141" s="181" t="e">
        <f>'2.1'!#REF!</f>
        <v>#REF!</v>
      </c>
      <c r="K141" s="181" t="e">
        <f>'2.1'!#REF!</f>
        <v>#REF!</v>
      </c>
      <c r="L141" s="181" t="e">
        <f>'2.1'!#REF!</f>
        <v>#REF!</v>
      </c>
      <c r="M141" s="181" t="e">
        <f>'2.1'!#REF!</f>
        <v>#REF!</v>
      </c>
      <c r="N141" s="181" t="e">
        <f>'2.1'!#REF!</f>
        <v>#REF!</v>
      </c>
      <c r="O141" s="182" t="e">
        <f>'2.1'!#REF!</f>
        <v>#REF!</v>
      </c>
      <c r="P141" s="178" t="e">
        <f>'2.1'!#REF!</f>
        <v>#REF!</v>
      </c>
      <c r="Q141" s="178" t="e">
        <f>'2.1'!#REF!</f>
        <v>#REF!</v>
      </c>
      <c r="R141" s="184">
        <v>0</v>
      </c>
      <c r="S141" s="185">
        <v>0</v>
      </c>
      <c r="T141" s="186">
        <v>0</v>
      </c>
      <c r="U141" s="186">
        <v>0</v>
      </c>
      <c r="V141" s="186">
        <v>0</v>
      </c>
      <c r="W141" s="186">
        <v>0</v>
      </c>
      <c r="X141" s="186">
        <v>0</v>
      </c>
      <c r="Z141" s="181" t="e">
        <f t="shared" si="95"/>
        <v>#REF!</v>
      </c>
      <c r="AA141" s="181">
        <f t="shared" si="98"/>
        <v>0</v>
      </c>
      <c r="AB141" s="85" t="e">
        <f t="shared" si="97"/>
        <v>#REF!</v>
      </c>
    </row>
    <row r="142" spans="4:28" ht="12.3" x14ac:dyDescent="0.35">
      <c r="D142" s="15" t="e">
        <f>'2.1'!#REF!</f>
        <v>#REF!</v>
      </c>
      <c r="E142" s="75" t="s">
        <v>264</v>
      </c>
      <c r="F142" s="75" t="str">
        <f t="shared" si="92"/>
        <v>Dollars</v>
      </c>
      <c r="G142" s="75" t="str">
        <f t="shared" si="93"/>
        <v>Nominal</v>
      </c>
      <c r="H142" s="75" t="str">
        <f t="shared" si="94"/>
        <v>Mid year</v>
      </c>
      <c r="I142" s="181" t="e">
        <f>'2.1'!#REF!</f>
        <v>#REF!</v>
      </c>
      <c r="J142" s="181" t="e">
        <f>'2.1'!#REF!</f>
        <v>#REF!</v>
      </c>
      <c r="K142" s="181" t="e">
        <f>'2.1'!#REF!</f>
        <v>#REF!</v>
      </c>
      <c r="L142" s="181" t="e">
        <f>'2.1'!#REF!</f>
        <v>#REF!</v>
      </c>
      <c r="M142" s="181" t="e">
        <f>'2.1'!#REF!</f>
        <v>#REF!</v>
      </c>
      <c r="N142" s="181" t="e">
        <f>'2.1'!#REF!</f>
        <v>#REF!</v>
      </c>
      <c r="O142" s="182" t="e">
        <f>'2.1'!#REF!</f>
        <v>#REF!</v>
      </c>
      <c r="P142" s="178" t="e">
        <f>'2.1'!#REF!</f>
        <v>#REF!</v>
      </c>
      <c r="Q142" s="178" t="e">
        <f>'2.1'!#REF!</f>
        <v>#REF!</v>
      </c>
      <c r="R142" s="184">
        <v>0</v>
      </c>
      <c r="S142" s="185">
        <v>0</v>
      </c>
      <c r="T142" s="186">
        <v>0</v>
      </c>
      <c r="U142" s="186">
        <v>0</v>
      </c>
      <c r="V142" s="186">
        <v>0</v>
      </c>
      <c r="W142" s="186">
        <v>0</v>
      </c>
      <c r="X142" s="186">
        <v>0</v>
      </c>
      <c r="Z142" s="181" t="e">
        <f t="shared" si="95"/>
        <v>#REF!</v>
      </c>
      <c r="AA142" s="181">
        <f t="shared" si="98"/>
        <v>0</v>
      </c>
      <c r="AB142" s="85" t="e">
        <f t="shared" si="97"/>
        <v>#REF!</v>
      </c>
    </row>
    <row r="143" spans="4:28" ht="12.3" x14ac:dyDescent="0.35">
      <c r="D143" s="15" t="e">
        <f>'2.1'!#REF!</f>
        <v>#REF!</v>
      </c>
      <c r="E143" s="75" t="s">
        <v>264</v>
      </c>
      <c r="F143" s="75" t="str">
        <f t="shared" si="92"/>
        <v>Dollars</v>
      </c>
      <c r="G143" s="75" t="str">
        <f t="shared" si="93"/>
        <v>Nominal</v>
      </c>
      <c r="H143" s="75" t="str">
        <f t="shared" si="94"/>
        <v>Mid year</v>
      </c>
      <c r="I143" s="181" t="e">
        <f>'2.1'!#REF!</f>
        <v>#REF!</v>
      </c>
      <c r="J143" s="181" t="e">
        <f>'2.1'!#REF!</f>
        <v>#REF!</v>
      </c>
      <c r="K143" s="181" t="e">
        <f>'2.1'!#REF!</f>
        <v>#REF!</v>
      </c>
      <c r="L143" s="181" t="e">
        <f>'2.1'!#REF!</f>
        <v>#REF!</v>
      </c>
      <c r="M143" s="181" t="e">
        <f>'2.1'!#REF!</f>
        <v>#REF!</v>
      </c>
      <c r="N143" s="181" t="e">
        <f>'2.1'!#REF!</f>
        <v>#REF!</v>
      </c>
      <c r="O143" s="182" t="e">
        <f>'2.1'!#REF!</f>
        <v>#REF!</v>
      </c>
      <c r="P143" s="178" t="e">
        <f>'2.1'!#REF!</f>
        <v>#REF!</v>
      </c>
      <c r="Q143" s="178" t="e">
        <f>'2.1'!#REF!</f>
        <v>#REF!</v>
      </c>
      <c r="R143" s="184">
        <v>0</v>
      </c>
      <c r="S143" s="185">
        <v>0</v>
      </c>
      <c r="T143" s="186">
        <v>0</v>
      </c>
      <c r="U143" s="186">
        <v>0</v>
      </c>
      <c r="V143" s="186">
        <v>0</v>
      </c>
      <c r="W143" s="186">
        <v>0</v>
      </c>
      <c r="X143" s="186">
        <v>0</v>
      </c>
      <c r="Z143" s="181" t="e">
        <f t="shared" si="95"/>
        <v>#REF!</v>
      </c>
      <c r="AA143" s="181">
        <f t="shared" si="98"/>
        <v>0</v>
      </c>
      <c r="AB143" s="85" t="e">
        <f t="shared" si="97"/>
        <v>#REF!</v>
      </c>
    </row>
    <row r="144" spans="4:28" ht="12.3" x14ac:dyDescent="0.35">
      <c r="D144" s="15" t="e">
        <f>'2.1'!#REF!</f>
        <v>#REF!</v>
      </c>
      <c r="E144" s="75" t="s">
        <v>264</v>
      </c>
      <c r="F144" s="75" t="str">
        <f t="shared" si="92"/>
        <v>Dollars</v>
      </c>
      <c r="G144" s="75" t="str">
        <f t="shared" si="93"/>
        <v>Nominal</v>
      </c>
      <c r="H144" s="75" t="str">
        <f t="shared" si="94"/>
        <v>Mid year</v>
      </c>
      <c r="I144" s="181" t="e">
        <f>'2.1'!#REF!</f>
        <v>#REF!</v>
      </c>
      <c r="J144" s="181" t="e">
        <f>'2.1'!#REF!</f>
        <v>#REF!</v>
      </c>
      <c r="K144" s="181" t="e">
        <f>'2.1'!#REF!</f>
        <v>#REF!</v>
      </c>
      <c r="L144" s="181" t="e">
        <f>'2.1'!#REF!</f>
        <v>#REF!</v>
      </c>
      <c r="M144" s="181" t="e">
        <f>'2.1'!#REF!</f>
        <v>#REF!</v>
      </c>
      <c r="N144" s="181" t="e">
        <f>'2.1'!#REF!</f>
        <v>#REF!</v>
      </c>
      <c r="O144" s="182" t="e">
        <f>'2.1'!#REF!</f>
        <v>#REF!</v>
      </c>
      <c r="P144" s="178" t="e">
        <f>'2.1'!#REF!</f>
        <v>#REF!</v>
      </c>
      <c r="Q144" s="178" t="e">
        <f>'2.1'!#REF!</f>
        <v>#REF!</v>
      </c>
      <c r="R144" s="184">
        <v>0</v>
      </c>
      <c r="S144" s="185">
        <v>0</v>
      </c>
      <c r="T144" s="186">
        <v>0</v>
      </c>
      <c r="U144" s="186">
        <v>0</v>
      </c>
      <c r="V144" s="186">
        <v>0</v>
      </c>
      <c r="W144" s="186">
        <v>0</v>
      </c>
      <c r="X144" s="186">
        <v>0</v>
      </c>
      <c r="Z144" s="181" t="e">
        <f t="shared" si="95"/>
        <v>#REF!</v>
      </c>
      <c r="AA144" s="181">
        <f t="shared" si="98"/>
        <v>0</v>
      </c>
      <c r="AB144" s="85" t="e">
        <f t="shared" si="97"/>
        <v>#REF!</v>
      </c>
    </row>
    <row r="145" spans="1:28" x14ac:dyDescent="0.35">
      <c r="O145" s="97"/>
      <c r="P145" s="91"/>
      <c r="Q145" s="91"/>
      <c r="R145" s="91"/>
      <c r="S145" s="89"/>
      <c r="Z145" s="188"/>
      <c r="AA145" s="188"/>
    </row>
    <row r="146" spans="1:28" ht="12.3" x14ac:dyDescent="0.35">
      <c r="D146" s="74" t="str">
        <f>"Total "&amp;D116</f>
        <v>Total Routine Maintenance Expenditure</v>
      </c>
      <c r="E146" s="67" t="s">
        <v>134</v>
      </c>
      <c r="F146" s="67" t="str">
        <f>F118</f>
        <v>Dollars</v>
      </c>
      <c r="G146" s="67" t="str">
        <f>G118</f>
        <v>Nominal</v>
      </c>
      <c r="H146" s="67" t="str">
        <f>H118</f>
        <v>Mid year</v>
      </c>
      <c r="I146" s="175" t="e">
        <f t="shared" ref="I146:X146" si="99">SUM(I118:I144)</f>
        <v>#REF!</v>
      </c>
      <c r="J146" s="175" t="e">
        <f t="shared" si="99"/>
        <v>#REF!</v>
      </c>
      <c r="K146" s="175" t="e">
        <f t="shared" si="99"/>
        <v>#REF!</v>
      </c>
      <c r="L146" s="175" t="e">
        <f t="shared" si="99"/>
        <v>#REF!</v>
      </c>
      <c r="M146" s="175" t="e">
        <f t="shared" si="99"/>
        <v>#REF!</v>
      </c>
      <c r="N146" s="175" t="e">
        <f t="shared" si="99"/>
        <v>#REF!</v>
      </c>
      <c r="O146" s="176" t="e">
        <f t="shared" si="99"/>
        <v>#REF!</v>
      </c>
      <c r="P146" s="175" t="e">
        <f t="shared" si="99"/>
        <v>#REF!</v>
      </c>
      <c r="Q146" s="175" t="e">
        <f t="shared" si="99"/>
        <v>#REF!</v>
      </c>
      <c r="R146" s="175">
        <f t="shared" si="99"/>
        <v>0</v>
      </c>
      <c r="S146" s="177">
        <f t="shared" si="99"/>
        <v>0</v>
      </c>
      <c r="T146" s="175">
        <f t="shared" si="99"/>
        <v>0</v>
      </c>
      <c r="U146" s="175">
        <f t="shared" si="99"/>
        <v>0</v>
      </c>
      <c r="V146" s="175">
        <f t="shared" si="99"/>
        <v>0</v>
      </c>
      <c r="W146" s="175">
        <f t="shared" si="99"/>
        <v>0</v>
      </c>
      <c r="X146" s="175">
        <f t="shared" si="99"/>
        <v>0</v>
      </c>
      <c r="Z146" s="175" t="e">
        <f>SUM(Z118:Z144)</f>
        <v>#REF!</v>
      </c>
      <c r="AA146" s="175">
        <f>SUM(AA118:AA144)</f>
        <v>0</v>
      </c>
      <c r="AB146" s="109" t="e">
        <f>SUM(AB118:AB144)</f>
        <v>#REF!</v>
      </c>
    </row>
    <row r="147" spans="1:28" s="6" customFormat="1" ht="11.25" customHeight="1" x14ac:dyDescent="0.35">
      <c r="Z147" s="198"/>
      <c r="AA147" s="198"/>
    </row>
    <row r="148" spans="1:28" s="6" customFormat="1" ht="12.3" x14ac:dyDescent="0.35">
      <c r="D148" s="15" t="s">
        <v>233</v>
      </c>
      <c r="E148" s="75" t="s">
        <v>266</v>
      </c>
      <c r="F148" s="75" t="str">
        <f>Dollars</f>
        <v>Dollars</v>
      </c>
      <c r="G148" s="75" t="str">
        <f>Nominal</f>
        <v>Nominal</v>
      </c>
      <c r="H148" s="75" t="str">
        <f>Mid_year</f>
        <v>Mid year</v>
      </c>
      <c r="I148" s="178" t="e">
        <f>'2.1'!#REF!</f>
        <v>#REF!</v>
      </c>
      <c r="J148" s="178" t="e">
        <f>'2.1'!#REF!</f>
        <v>#REF!</v>
      </c>
      <c r="K148" s="178" t="e">
        <f>'2.1'!#REF!</f>
        <v>#REF!</v>
      </c>
      <c r="L148" s="178" t="e">
        <f>'2.1'!#REF!</f>
        <v>#REF!</v>
      </c>
      <c r="M148" s="178" t="e">
        <f>'2.1'!#REF!</f>
        <v>#REF!</v>
      </c>
      <c r="N148" s="178" t="e">
        <f>'2.1'!#REF!</f>
        <v>#REF!</v>
      </c>
      <c r="O148" s="178" t="e">
        <f>'2.1'!#REF!</f>
        <v>#REF!</v>
      </c>
      <c r="P148" s="178" t="e">
        <f>'2.1'!#REF!</f>
        <v>#REF!</v>
      </c>
      <c r="Q148" s="178" t="e">
        <f>'2.1'!#REF!</f>
        <v>#REF!</v>
      </c>
      <c r="R148" s="178" t="e">
        <f>'2.1'!#REF!</f>
        <v>#REF!</v>
      </c>
      <c r="S148" s="178" t="e">
        <f>'2.1'!#REF!</f>
        <v>#REF!</v>
      </c>
      <c r="T148" s="178" t="e">
        <f>'2.1'!#REF!</f>
        <v>#REF!</v>
      </c>
      <c r="U148" s="178" t="e">
        <f>'2.1'!#REF!</f>
        <v>#REF!</v>
      </c>
      <c r="V148" s="178" t="e">
        <f>'2.1'!#REF!</f>
        <v>#REF!</v>
      </c>
      <c r="W148" s="178" t="e">
        <f>'2.1'!#REF!</f>
        <v>#REF!</v>
      </c>
      <c r="X148" s="178" t="e">
        <f>'2.1'!#REF!</f>
        <v>#REF!</v>
      </c>
      <c r="Z148" s="181" t="e">
        <f t="shared" ref="Z148" si="100">SUM(O148:S148)</f>
        <v>#REF!</v>
      </c>
      <c r="AA148" s="181" t="e">
        <f t="shared" ref="AA148" si="101">SUM(T148:X148)</f>
        <v>#REF!</v>
      </c>
    </row>
    <row r="149" spans="1:28" s="6" customFormat="1" ht="11.25" customHeight="1" x14ac:dyDescent="0.35">
      <c r="A149" s="70" t="e">
        <f>IF(SUM($I149:$AA149)&gt;0,1,0)</f>
        <v>#REF!</v>
      </c>
      <c r="D149" s="15" t="s">
        <v>139</v>
      </c>
      <c r="I149" s="70" t="e">
        <f>IF(OR(ISERROR(I146),ROUND(I146-I148,4)&lt;&gt;0),1,0)</f>
        <v>#REF!</v>
      </c>
      <c r="J149" s="70" t="e">
        <f t="shared" ref="J149:X149" si="102">IF(OR(ISERROR(J146),ROUND(J146-J148,4)&lt;&gt;0),1,0)</f>
        <v>#REF!</v>
      </c>
      <c r="K149" s="70" t="e">
        <f t="shared" si="102"/>
        <v>#REF!</v>
      </c>
      <c r="L149" s="70" t="e">
        <f t="shared" si="102"/>
        <v>#REF!</v>
      </c>
      <c r="M149" s="70" t="e">
        <f t="shared" si="102"/>
        <v>#REF!</v>
      </c>
      <c r="N149" s="70" t="e">
        <f t="shared" si="102"/>
        <v>#REF!</v>
      </c>
      <c r="O149" s="70" t="e">
        <f t="shared" si="102"/>
        <v>#REF!</v>
      </c>
      <c r="P149" s="70" t="e">
        <f t="shared" si="102"/>
        <v>#REF!</v>
      </c>
      <c r="Q149" s="70" t="e">
        <f t="shared" si="102"/>
        <v>#REF!</v>
      </c>
      <c r="R149" s="70" t="e">
        <f t="shared" si="102"/>
        <v>#REF!</v>
      </c>
      <c r="S149" s="70" t="e">
        <f t="shared" si="102"/>
        <v>#REF!</v>
      </c>
      <c r="T149" s="70" t="e">
        <f t="shared" si="102"/>
        <v>#REF!</v>
      </c>
      <c r="U149" s="70" t="e">
        <f t="shared" si="102"/>
        <v>#REF!</v>
      </c>
      <c r="V149" s="70" t="e">
        <f t="shared" si="102"/>
        <v>#REF!</v>
      </c>
      <c r="W149" s="70" t="e">
        <f t="shared" si="102"/>
        <v>#REF!</v>
      </c>
      <c r="X149" s="70" t="e">
        <f t="shared" si="102"/>
        <v>#REF!</v>
      </c>
      <c r="Z149" s="70" t="e">
        <f t="shared" ref="Z149:AA149" si="103">IF(OR(ISERROR(Z146),ROUND(Z146-Z148,4)&lt;&gt;0),1,0)</f>
        <v>#REF!</v>
      </c>
      <c r="AA149" s="70" t="e">
        <f t="shared" si="103"/>
        <v>#REF!</v>
      </c>
    </row>
    <row r="151" spans="1:28" s="13" customFormat="1" ht="14.1" x14ac:dyDescent="0.35">
      <c r="C151" s="13" t="s">
        <v>235</v>
      </c>
    </row>
    <row r="152" spans="1:28" s="6" customFormat="1" ht="11.25" customHeight="1" x14ac:dyDescent="0.35"/>
    <row r="153" spans="1:28" ht="24.6" x14ac:dyDescent="0.35">
      <c r="D153" s="73" t="s">
        <v>236</v>
      </c>
      <c r="E153" s="64" t="str">
        <f>Lookup!E$20</f>
        <v>Source</v>
      </c>
      <c r="F153" s="64" t="str">
        <f>Lookup!F$20</f>
        <v>Unit</v>
      </c>
      <c r="G153" s="64" t="str">
        <f>Lookup!G$20</f>
        <v>Basis</v>
      </c>
      <c r="H153" s="64" t="str">
        <f>Lookup!H$20</f>
        <v>Timing</v>
      </c>
      <c r="I153" s="64" t="str">
        <f t="shared" ref="I153:X153" si="104">I$10</f>
        <v>RY09</v>
      </c>
      <c r="J153" s="64" t="str">
        <f t="shared" si="104"/>
        <v>RY10</v>
      </c>
      <c r="K153" s="64" t="str">
        <f t="shared" si="104"/>
        <v>RY11</v>
      </c>
      <c r="L153" s="64" t="str">
        <f t="shared" si="104"/>
        <v>RY12</v>
      </c>
      <c r="M153" s="64" t="str">
        <f t="shared" si="104"/>
        <v>RY13</v>
      </c>
      <c r="N153" s="64" t="str">
        <f t="shared" si="104"/>
        <v>RY14</v>
      </c>
      <c r="O153" s="96" t="str">
        <f t="shared" si="104"/>
        <v>RY15</v>
      </c>
      <c r="P153" s="64" t="str">
        <f t="shared" si="104"/>
        <v>RY16</v>
      </c>
      <c r="Q153" s="64" t="str">
        <f t="shared" si="104"/>
        <v>RY17</v>
      </c>
      <c r="R153" s="64" t="str">
        <f t="shared" si="104"/>
        <v>RY18</v>
      </c>
      <c r="S153" s="88" t="str">
        <f t="shared" si="104"/>
        <v>RY19</v>
      </c>
      <c r="T153" s="64" t="str">
        <f t="shared" si="104"/>
        <v>RY20</v>
      </c>
      <c r="U153" s="64" t="str">
        <f t="shared" si="104"/>
        <v>RY21</v>
      </c>
      <c r="V153" s="64" t="str">
        <f t="shared" si="104"/>
        <v>RY22</v>
      </c>
      <c r="W153" s="64" t="str">
        <f t="shared" si="104"/>
        <v>RY23</v>
      </c>
      <c r="X153" s="64" t="str">
        <f t="shared" si="104"/>
        <v>RY24</v>
      </c>
      <c r="Z153" s="72" t="str">
        <f>Z$10</f>
        <v>RY17 %</v>
      </c>
      <c r="AA153" s="72" t="str">
        <f>AA$10</f>
        <v>RY15-RY17 Avg</v>
      </c>
      <c r="AB153" s="72" t="str">
        <f>$AB$10</f>
        <v>Share</v>
      </c>
    </row>
    <row r="154" spans="1:28" x14ac:dyDescent="0.35">
      <c r="I154" s="6"/>
      <c r="O154" s="97"/>
      <c r="P154" s="91"/>
      <c r="Q154" s="91"/>
      <c r="R154" s="91"/>
      <c r="S154" s="89"/>
    </row>
    <row r="155" spans="1:28" ht="12.3" x14ac:dyDescent="0.35">
      <c r="D155" s="15" t="e">
        <f>'2.1'!#REF!</f>
        <v>#REF!</v>
      </c>
      <c r="E155" s="75" t="s">
        <v>264</v>
      </c>
      <c r="F155" s="75" t="str">
        <f t="shared" ref="F155:F181" si="105">Dollars</f>
        <v>Dollars</v>
      </c>
      <c r="G155" s="75" t="str">
        <f t="shared" ref="G155:G181" si="106">Nominal</f>
        <v>Nominal</v>
      </c>
      <c r="H155" s="75" t="str">
        <f t="shared" ref="H155:H181" si="107">Mid_year</f>
        <v>Mid year</v>
      </c>
      <c r="I155" s="181" t="e">
        <f>'2.1'!#REF!</f>
        <v>#REF!</v>
      </c>
      <c r="J155" s="181" t="e">
        <f>'2.1'!#REF!</f>
        <v>#REF!</v>
      </c>
      <c r="K155" s="181" t="e">
        <f>'2.1'!#REF!</f>
        <v>#REF!</v>
      </c>
      <c r="L155" s="181" t="e">
        <f>'2.1'!#REF!</f>
        <v>#REF!</v>
      </c>
      <c r="M155" s="181" t="e">
        <f>'2.1'!#REF!</f>
        <v>#REF!</v>
      </c>
      <c r="N155" s="181" t="e">
        <f>'2.1'!#REF!</f>
        <v>#REF!</v>
      </c>
      <c r="O155" s="182" t="e">
        <f>'2.1'!#REF!</f>
        <v>#REF!</v>
      </c>
      <c r="P155" s="178" t="e">
        <f>'2.1'!#REF!</f>
        <v>#REF!</v>
      </c>
      <c r="Q155" s="178" t="e">
        <f>'2.1'!#REF!</f>
        <v>#REF!</v>
      </c>
      <c r="R155" s="184">
        <v>0</v>
      </c>
      <c r="S155" s="185">
        <v>0</v>
      </c>
      <c r="T155" s="186">
        <v>0</v>
      </c>
      <c r="U155" s="186">
        <v>0</v>
      </c>
      <c r="V155" s="186">
        <v>0</v>
      </c>
      <c r="W155" s="186">
        <v>0</v>
      </c>
      <c r="X155" s="186">
        <v>0</v>
      </c>
      <c r="Z155" s="181" t="e">
        <f>SUM(O155:S155)</f>
        <v>#REF!</v>
      </c>
      <c r="AA155" s="181">
        <f>SUM(T155:X155)</f>
        <v>0</v>
      </c>
      <c r="AB155" s="85" t="e">
        <f>IF(SUM($I$183:$S$183)=0,0,SUM(I155:S155)/SUM($I$183:$S$183))</f>
        <v>#REF!</v>
      </c>
    </row>
    <row r="156" spans="1:28" ht="12.3" x14ac:dyDescent="0.35">
      <c r="D156" s="15" t="e">
        <f>'2.1'!#REF!</f>
        <v>#REF!</v>
      </c>
      <c r="E156" s="75" t="s">
        <v>264</v>
      </c>
      <c r="F156" s="75" t="str">
        <f t="shared" si="105"/>
        <v>Dollars</v>
      </c>
      <c r="G156" s="75" t="str">
        <f t="shared" si="106"/>
        <v>Nominal</v>
      </c>
      <c r="H156" s="75" t="str">
        <f t="shared" si="107"/>
        <v>Mid year</v>
      </c>
      <c r="I156" s="181" t="e">
        <f>'2.1'!#REF!</f>
        <v>#REF!</v>
      </c>
      <c r="J156" s="181" t="e">
        <f>'2.1'!#REF!</f>
        <v>#REF!</v>
      </c>
      <c r="K156" s="181" t="e">
        <f>'2.1'!#REF!</f>
        <v>#REF!</v>
      </c>
      <c r="L156" s="181" t="e">
        <f>'2.1'!#REF!</f>
        <v>#REF!</v>
      </c>
      <c r="M156" s="181" t="e">
        <f>'2.1'!#REF!</f>
        <v>#REF!</v>
      </c>
      <c r="N156" s="181" t="e">
        <f>'2.1'!#REF!</f>
        <v>#REF!</v>
      </c>
      <c r="O156" s="182" t="e">
        <f>'2.1'!#REF!</f>
        <v>#REF!</v>
      </c>
      <c r="P156" s="178" t="e">
        <f>'2.1'!#REF!</f>
        <v>#REF!</v>
      </c>
      <c r="Q156" s="178" t="e">
        <f>'2.1'!#REF!</f>
        <v>#REF!</v>
      </c>
      <c r="R156" s="184">
        <v>0</v>
      </c>
      <c r="S156" s="185">
        <v>0</v>
      </c>
      <c r="T156" s="186">
        <v>0</v>
      </c>
      <c r="U156" s="186">
        <v>0</v>
      </c>
      <c r="V156" s="186">
        <v>0</v>
      </c>
      <c r="W156" s="186">
        <v>0</v>
      </c>
      <c r="X156" s="186">
        <v>0</v>
      </c>
      <c r="Z156" s="181" t="e">
        <f t="shared" ref="Z156:Z181" si="108">SUM(O156:S156)</f>
        <v>#REF!</v>
      </c>
      <c r="AA156" s="181">
        <f t="shared" ref="AA156:AA174" si="109">SUM(T156:X156)</f>
        <v>0</v>
      </c>
      <c r="AB156" s="85" t="e">
        <f t="shared" ref="AB156:AB181" si="110">IF(SUM($I$183:$S$183)=0,0,SUM(I156:S156)/SUM($I$183:$S$183))</f>
        <v>#REF!</v>
      </c>
    </row>
    <row r="157" spans="1:28" ht="12.3" x14ac:dyDescent="0.35">
      <c r="D157" s="15" t="e">
        <f>'2.1'!#REF!</f>
        <v>#REF!</v>
      </c>
      <c r="E157" s="75" t="s">
        <v>264</v>
      </c>
      <c r="F157" s="75" t="str">
        <f t="shared" si="105"/>
        <v>Dollars</v>
      </c>
      <c r="G157" s="75" t="str">
        <f t="shared" si="106"/>
        <v>Nominal</v>
      </c>
      <c r="H157" s="75" t="str">
        <f t="shared" si="107"/>
        <v>Mid year</v>
      </c>
      <c r="I157" s="181" t="e">
        <f>'2.1'!#REF!</f>
        <v>#REF!</v>
      </c>
      <c r="J157" s="181" t="e">
        <f>'2.1'!#REF!</f>
        <v>#REF!</v>
      </c>
      <c r="K157" s="181" t="e">
        <f>'2.1'!#REF!</f>
        <v>#REF!</v>
      </c>
      <c r="L157" s="181" t="e">
        <f>'2.1'!#REF!</f>
        <v>#REF!</v>
      </c>
      <c r="M157" s="181" t="e">
        <f>'2.1'!#REF!</f>
        <v>#REF!</v>
      </c>
      <c r="N157" s="181" t="e">
        <f>'2.1'!#REF!</f>
        <v>#REF!</v>
      </c>
      <c r="O157" s="182" t="e">
        <f>'2.1'!#REF!</f>
        <v>#REF!</v>
      </c>
      <c r="P157" s="178" t="e">
        <f>'2.1'!#REF!</f>
        <v>#REF!</v>
      </c>
      <c r="Q157" s="178" t="e">
        <f>'2.1'!#REF!</f>
        <v>#REF!</v>
      </c>
      <c r="R157" s="184">
        <v>0</v>
      </c>
      <c r="S157" s="185">
        <v>0</v>
      </c>
      <c r="T157" s="186">
        <v>0</v>
      </c>
      <c r="U157" s="186">
        <v>0</v>
      </c>
      <c r="V157" s="186">
        <v>0</v>
      </c>
      <c r="W157" s="186">
        <v>0</v>
      </c>
      <c r="X157" s="186">
        <v>0</v>
      </c>
      <c r="Z157" s="181" t="e">
        <f t="shared" si="108"/>
        <v>#REF!</v>
      </c>
      <c r="AA157" s="181">
        <f t="shared" si="109"/>
        <v>0</v>
      </c>
      <c r="AB157" s="85" t="e">
        <f t="shared" si="110"/>
        <v>#REF!</v>
      </c>
    </row>
    <row r="158" spans="1:28" ht="12.3" x14ac:dyDescent="0.35">
      <c r="D158" s="15" t="e">
        <f>'2.1'!#REF!</f>
        <v>#REF!</v>
      </c>
      <c r="E158" s="75" t="s">
        <v>264</v>
      </c>
      <c r="F158" s="75" t="str">
        <f t="shared" si="105"/>
        <v>Dollars</v>
      </c>
      <c r="G158" s="75" t="str">
        <f t="shared" si="106"/>
        <v>Nominal</v>
      </c>
      <c r="H158" s="75" t="str">
        <f t="shared" si="107"/>
        <v>Mid year</v>
      </c>
      <c r="I158" s="181" t="e">
        <f>'2.1'!#REF!</f>
        <v>#REF!</v>
      </c>
      <c r="J158" s="181" t="e">
        <f>'2.1'!#REF!</f>
        <v>#REF!</v>
      </c>
      <c r="K158" s="181" t="e">
        <f>'2.1'!#REF!</f>
        <v>#REF!</v>
      </c>
      <c r="L158" s="181" t="e">
        <f>'2.1'!#REF!</f>
        <v>#REF!</v>
      </c>
      <c r="M158" s="181" t="e">
        <f>'2.1'!#REF!</f>
        <v>#REF!</v>
      </c>
      <c r="N158" s="181" t="e">
        <f>'2.1'!#REF!</f>
        <v>#REF!</v>
      </c>
      <c r="O158" s="182" t="e">
        <f>'2.1'!#REF!</f>
        <v>#REF!</v>
      </c>
      <c r="P158" s="178" t="e">
        <f>'2.1'!#REF!</f>
        <v>#REF!</v>
      </c>
      <c r="Q158" s="178" t="e">
        <f>'2.1'!#REF!</f>
        <v>#REF!</v>
      </c>
      <c r="R158" s="184">
        <v>0</v>
      </c>
      <c r="S158" s="185">
        <v>0</v>
      </c>
      <c r="T158" s="186">
        <v>0</v>
      </c>
      <c r="U158" s="186">
        <v>0</v>
      </c>
      <c r="V158" s="186">
        <v>0</v>
      </c>
      <c r="W158" s="186">
        <v>0</v>
      </c>
      <c r="X158" s="186">
        <v>0</v>
      </c>
      <c r="Z158" s="181" t="e">
        <f t="shared" si="108"/>
        <v>#REF!</v>
      </c>
      <c r="AA158" s="181">
        <f t="shared" si="109"/>
        <v>0</v>
      </c>
      <c r="AB158" s="85" t="e">
        <f t="shared" si="110"/>
        <v>#REF!</v>
      </c>
    </row>
    <row r="159" spans="1:28" ht="12.3" x14ac:dyDescent="0.35">
      <c r="D159" s="15" t="e">
        <f>'2.1'!#REF!</f>
        <v>#REF!</v>
      </c>
      <c r="E159" s="75" t="s">
        <v>264</v>
      </c>
      <c r="F159" s="75" t="str">
        <f t="shared" si="105"/>
        <v>Dollars</v>
      </c>
      <c r="G159" s="75" t="str">
        <f t="shared" si="106"/>
        <v>Nominal</v>
      </c>
      <c r="H159" s="75" t="str">
        <f t="shared" si="107"/>
        <v>Mid year</v>
      </c>
      <c r="I159" s="181" t="e">
        <f>'2.1'!#REF!</f>
        <v>#REF!</v>
      </c>
      <c r="J159" s="181" t="e">
        <f>'2.1'!#REF!</f>
        <v>#REF!</v>
      </c>
      <c r="K159" s="181" t="e">
        <f>'2.1'!#REF!</f>
        <v>#REF!</v>
      </c>
      <c r="L159" s="181" t="e">
        <f>'2.1'!#REF!</f>
        <v>#REF!</v>
      </c>
      <c r="M159" s="181" t="e">
        <f>'2.1'!#REF!</f>
        <v>#REF!</v>
      </c>
      <c r="N159" s="181" t="e">
        <f>'2.1'!#REF!</f>
        <v>#REF!</v>
      </c>
      <c r="O159" s="182" t="e">
        <f>'2.1'!#REF!</f>
        <v>#REF!</v>
      </c>
      <c r="P159" s="178" t="e">
        <f>'2.1'!#REF!</f>
        <v>#REF!</v>
      </c>
      <c r="Q159" s="178" t="e">
        <f>'2.1'!#REF!</f>
        <v>#REF!</v>
      </c>
      <c r="R159" s="184">
        <v>0</v>
      </c>
      <c r="S159" s="185">
        <v>0</v>
      </c>
      <c r="T159" s="186">
        <v>0</v>
      </c>
      <c r="U159" s="186">
        <v>0</v>
      </c>
      <c r="V159" s="186">
        <v>0</v>
      </c>
      <c r="W159" s="186">
        <v>0</v>
      </c>
      <c r="X159" s="186">
        <v>0</v>
      </c>
      <c r="Z159" s="181" t="e">
        <f t="shared" si="108"/>
        <v>#REF!</v>
      </c>
      <c r="AA159" s="181">
        <f t="shared" si="109"/>
        <v>0</v>
      </c>
      <c r="AB159" s="85" t="e">
        <f t="shared" si="110"/>
        <v>#REF!</v>
      </c>
    </row>
    <row r="160" spans="1:28" ht="12.3" x14ac:dyDescent="0.35">
      <c r="D160" s="15" t="e">
        <f>'2.1'!#REF!</f>
        <v>#REF!</v>
      </c>
      <c r="E160" s="75" t="s">
        <v>264</v>
      </c>
      <c r="F160" s="75" t="str">
        <f t="shared" si="105"/>
        <v>Dollars</v>
      </c>
      <c r="G160" s="75" t="str">
        <f t="shared" si="106"/>
        <v>Nominal</v>
      </c>
      <c r="H160" s="75" t="str">
        <f t="shared" si="107"/>
        <v>Mid year</v>
      </c>
      <c r="I160" s="181" t="e">
        <f>'2.1'!#REF!</f>
        <v>#REF!</v>
      </c>
      <c r="J160" s="181" t="e">
        <f>'2.1'!#REF!</f>
        <v>#REF!</v>
      </c>
      <c r="K160" s="181" t="e">
        <f>'2.1'!#REF!</f>
        <v>#REF!</v>
      </c>
      <c r="L160" s="181" t="e">
        <f>'2.1'!#REF!</f>
        <v>#REF!</v>
      </c>
      <c r="M160" s="181" t="e">
        <f>'2.1'!#REF!</f>
        <v>#REF!</v>
      </c>
      <c r="N160" s="181" t="e">
        <f>'2.1'!#REF!</f>
        <v>#REF!</v>
      </c>
      <c r="O160" s="182" t="e">
        <f>'2.1'!#REF!</f>
        <v>#REF!</v>
      </c>
      <c r="P160" s="178" t="e">
        <f>'2.1'!#REF!</f>
        <v>#REF!</v>
      </c>
      <c r="Q160" s="178" t="e">
        <f>'2.1'!#REF!</f>
        <v>#REF!</v>
      </c>
      <c r="R160" s="184">
        <v>0</v>
      </c>
      <c r="S160" s="185">
        <v>0</v>
      </c>
      <c r="T160" s="186">
        <v>0</v>
      </c>
      <c r="U160" s="186">
        <v>0</v>
      </c>
      <c r="V160" s="186">
        <v>0</v>
      </c>
      <c r="W160" s="186">
        <v>0</v>
      </c>
      <c r="X160" s="186">
        <v>0</v>
      </c>
      <c r="Z160" s="181" t="e">
        <f t="shared" si="108"/>
        <v>#REF!</v>
      </c>
      <c r="AA160" s="181">
        <f t="shared" si="109"/>
        <v>0</v>
      </c>
      <c r="AB160" s="85" t="e">
        <f t="shared" si="110"/>
        <v>#REF!</v>
      </c>
    </row>
    <row r="161" spans="4:28" ht="12.3" x14ac:dyDescent="0.35">
      <c r="D161" s="15" t="e">
        <f>'2.1'!#REF!</f>
        <v>#REF!</v>
      </c>
      <c r="E161" s="75" t="s">
        <v>264</v>
      </c>
      <c r="F161" s="75" t="str">
        <f t="shared" si="105"/>
        <v>Dollars</v>
      </c>
      <c r="G161" s="75" t="str">
        <f t="shared" si="106"/>
        <v>Nominal</v>
      </c>
      <c r="H161" s="75" t="str">
        <f t="shared" si="107"/>
        <v>Mid year</v>
      </c>
      <c r="I161" s="181" t="e">
        <f>'2.1'!#REF!</f>
        <v>#REF!</v>
      </c>
      <c r="J161" s="181" t="e">
        <f>'2.1'!#REF!</f>
        <v>#REF!</v>
      </c>
      <c r="K161" s="181" t="e">
        <f>'2.1'!#REF!</f>
        <v>#REF!</v>
      </c>
      <c r="L161" s="181" t="e">
        <f>'2.1'!#REF!</f>
        <v>#REF!</v>
      </c>
      <c r="M161" s="181" t="e">
        <f>'2.1'!#REF!</f>
        <v>#REF!</v>
      </c>
      <c r="N161" s="181" t="e">
        <f>'2.1'!#REF!</f>
        <v>#REF!</v>
      </c>
      <c r="O161" s="182" t="e">
        <f>'2.1'!#REF!</f>
        <v>#REF!</v>
      </c>
      <c r="P161" s="178" t="e">
        <f>'2.1'!#REF!</f>
        <v>#REF!</v>
      </c>
      <c r="Q161" s="178" t="e">
        <f>'2.1'!#REF!</f>
        <v>#REF!</v>
      </c>
      <c r="R161" s="184">
        <v>0</v>
      </c>
      <c r="S161" s="185">
        <v>0</v>
      </c>
      <c r="T161" s="186">
        <v>0</v>
      </c>
      <c r="U161" s="186">
        <v>0</v>
      </c>
      <c r="V161" s="186">
        <v>0</v>
      </c>
      <c r="W161" s="186">
        <v>0</v>
      </c>
      <c r="X161" s="186">
        <v>0</v>
      </c>
      <c r="Z161" s="181" t="e">
        <f t="shared" si="108"/>
        <v>#REF!</v>
      </c>
      <c r="AA161" s="181">
        <f t="shared" si="109"/>
        <v>0</v>
      </c>
      <c r="AB161" s="85" t="e">
        <f t="shared" si="110"/>
        <v>#REF!</v>
      </c>
    </row>
    <row r="162" spans="4:28" ht="12.3" x14ac:dyDescent="0.35">
      <c r="D162" s="15" t="e">
        <f>'2.1'!#REF!</f>
        <v>#REF!</v>
      </c>
      <c r="E162" s="75" t="s">
        <v>264</v>
      </c>
      <c r="F162" s="75" t="str">
        <f t="shared" si="105"/>
        <v>Dollars</v>
      </c>
      <c r="G162" s="75" t="str">
        <f t="shared" si="106"/>
        <v>Nominal</v>
      </c>
      <c r="H162" s="75" t="str">
        <f t="shared" si="107"/>
        <v>Mid year</v>
      </c>
      <c r="I162" s="181" t="e">
        <f>'2.1'!#REF!</f>
        <v>#REF!</v>
      </c>
      <c r="J162" s="181" t="e">
        <f>'2.1'!#REF!</f>
        <v>#REF!</v>
      </c>
      <c r="K162" s="181" t="e">
        <f>'2.1'!#REF!</f>
        <v>#REF!</v>
      </c>
      <c r="L162" s="181" t="e">
        <f>'2.1'!#REF!</f>
        <v>#REF!</v>
      </c>
      <c r="M162" s="181" t="e">
        <f>'2.1'!#REF!</f>
        <v>#REF!</v>
      </c>
      <c r="N162" s="181" t="e">
        <f>'2.1'!#REF!</f>
        <v>#REF!</v>
      </c>
      <c r="O162" s="182" t="e">
        <f>'2.1'!#REF!</f>
        <v>#REF!</v>
      </c>
      <c r="P162" s="178" t="e">
        <f>'2.1'!#REF!</f>
        <v>#REF!</v>
      </c>
      <c r="Q162" s="178" t="e">
        <f>'2.1'!#REF!</f>
        <v>#REF!</v>
      </c>
      <c r="R162" s="184">
        <v>0</v>
      </c>
      <c r="S162" s="185">
        <v>0</v>
      </c>
      <c r="T162" s="186">
        <v>0</v>
      </c>
      <c r="U162" s="186">
        <v>0</v>
      </c>
      <c r="V162" s="186">
        <v>0</v>
      </c>
      <c r="W162" s="186">
        <v>0</v>
      </c>
      <c r="X162" s="186">
        <v>0</v>
      </c>
      <c r="Z162" s="181" t="e">
        <f t="shared" si="108"/>
        <v>#REF!</v>
      </c>
      <c r="AA162" s="181">
        <f t="shared" si="109"/>
        <v>0</v>
      </c>
      <c r="AB162" s="85" t="e">
        <f t="shared" si="110"/>
        <v>#REF!</v>
      </c>
    </row>
    <row r="163" spans="4:28" ht="12.3" x14ac:dyDescent="0.35">
      <c r="D163" s="15" t="e">
        <f>'2.1'!#REF!</f>
        <v>#REF!</v>
      </c>
      <c r="E163" s="75" t="s">
        <v>264</v>
      </c>
      <c r="F163" s="75" t="str">
        <f t="shared" si="105"/>
        <v>Dollars</v>
      </c>
      <c r="G163" s="75" t="str">
        <f t="shared" si="106"/>
        <v>Nominal</v>
      </c>
      <c r="H163" s="75" t="str">
        <f t="shared" si="107"/>
        <v>Mid year</v>
      </c>
      <c r="I163" s="181" t="e">
        <f>'2.1'!#REF!</f>
        <v>#REF!</v>
      </c>
      <c r="J163" s="181" t="e">
        <f>'2.1'!#REF!</f>
        <v>#REF!</v>
      </c>
      <c r="K163" s="181" t="e">
        <f>'2.1'!#REF!</f>
        <v>#REF!</v>
      </c>
      <c r="L163" s="181" t="e">
        <f>'2.1'!#REF!</f>
        <v>#REF!</v>
      </c>
      <c r="M163" s="181" t="e">
        <f>'2.1'!#REF!</f>
        <v>#REF!</v>
      </c>
      <c r="N163" s="181" t="e">
        <f>'2.1'!#REF!</f>
        <v>#REF!</v>
      </c>
      <c r="O163" s="182" t="e">
        <f>'2.1'!#REF!</f>
        <v>#REF!</v>
      </c>
      <c r="P163" s="178" t="e">
        <f>'2.1'!#REF!</f>
        <v>#REF!</v>
      </c>
      <c r="Q163" s="178" t="e">
        <f>'2.1'!#REF!</f>
        <v>#REF!</v>
      </c>
      <c r="R163" s="184">
        <v>0</v>
      </c>
      <c r="S163" s="185">
        <v>0</v>
      </c>
      <c r="T163" s="186">
        <v>0</v>
      </c>
      <c r="U163" s="186">
        <v>0</v>
      </c>
      <c r="V163" s="186">
        <v>0</v>
      </c>
      <c r="W163" s="186">
        <v>0</v>
      </c>
      <c r="X163" s="186">
        <v>0</v>
      </c>
      <c r="Z163" s="181" t="e">
        <f t="shared" si="108"/>
        <v>#REF!</v>
      </c>
      <c r="AA163" s="181">
        <f t="shared" si="109"/>
        <v>0</v>
      </c>
      <c r="AB163" s="85" t="e">
        <f t="shared" si="110"/>
        <v>#REF!</v>
      </c>
    </row>
    <row r="164" spans="4:28" ht="12.3" x14ac:dyDescent="0.35">
      <c r="D164" s="15" t="e">
        <f>'2.1'!#REF!</f>
        <v>#REF!</v>
      </c>
      <c r="E164" s="75" t="s">
        <v>264</v>
      </c>
      <c r="F164" s="75" t="str">
        <f t="shared" si="105"/>
        <v>Dollars</v>
      </c>
      <c r="G164" s="75" t="str">
        <f t="shared" si="106"/>
        <v>Nominal</v>
      </c>
      <c r="H164" s="75" t="str">
        <f t="shared" si="107"/>
        <v>Mid year</v>
      </c>
      <c r="I164" s="181" t="e">
        <f>'2.1'!#REF!</f>
        <v>#REF!</v>
      </c>
      <c r="J164" s="181" t="e">
        <f>'2.1'!#REF!</f>
        <v>#REF!</v>
      </c>
      <c r="K164" s="181" t="e">
        <f>'2.1'!#REF!</f>
        <v>#REF!</v>
      </c>
      <c r="L164" s="181" t="e">
        <f>'2.1'!#REF!</f>
        <v>#REF!</v>
      </c>
      <c r="M164" s="181" t="e">
        <f>'2.1'!#REF!</f>
        <v>#REF!</v>
      </c>
      <c r="N164" s="181" t="e">
        <f>'2.1'!#REF!</f>
        <v>#REF!</v>
      </c>
      <c r="O164" s="182" t="e">
        <f>'2.1'!#REF!</f>
        <v>#REF!</v>
      </c>
      <c r="P164" s="178" t="e">
        <f>'2.1'!#REF!</f>
        <v>#REF!</v>
      </c>
      <c r="Q164" s="178" t="e">
        <f>'2.1'!#REF!</f>
        <v>#REF!</v>
      </c>
      <c r="R164" s="184">
        <v>0</v>
      </c>
      <c r="S164" s="185">
        <v>0</v>
      </c>
      <c r="T164" s="186">
        <v>0</v>
      </c>
      <c r="U164" s="186">
        <v>0</v>
      </c>
      <c r="V164" s="186">
        <v>0</v>
      </c>
      <c r="W164" s="186">
        <v>0</v>
      </c>
      <c r="X164" s="186">
        <v>0</v>
      </c>
      <c r="Z164" s="181" t="e">
        <f t="shared" si="108"/>
        <v>#REF!</v>
      </c>
      <c r="AA164" s="181">
        <f t="shared" si="109"/>
        <v>0</v>
      </c>
      <c r="AB164" s="85" t="e">
        <f t="shared" si="110"/>
        <v>#REF!</v>
      </c>
    </row>
    <row r="165" spans="4:28" ht="12.3" x14ac:dyDescent="0.35">
      <c r="D165" s="15" t="e">
        <f>'2.1'!#REF!</f>
        <v>#REF!</v>
      </c>
      <c r="E165" s="75" t="s">
        <v>264</v>
      </c>
      <c r="F165" s="75" t="str">
        <f t="shared" si="105"/>
        <v>Dollars</v>
      </c>
      <c r="G165" s="75" t="str">
        <f t="shared" si="106"/>
        <v>Nominal</v>
      </c>
      <c r="H165" s="75" t="str">
        <f t="shared" si="107"/>
        <v>Mid year</v>
      </c>
      <c r="I165" s="181" t="e">
        <f>'2.1'!#REF!</f>
        <v>#REF!</v>
      </c>
      <c r="J165" s="181" t="e">
        <f>'2.1'!#REF!</f>
        <v>#REF!</v>
      </c>
      <c r="K165" s="181" t="e">
        <f>'2.1'!#REF!</f>
        <v>#REF!</v>
      </c>
      <c r="L165" s="181" t="e">
        <f>'2.1'!#REF!</f>
        <v>#REF!</v>
      </c>
      <c r="M165" s="181" t="e">
        <f>'2.1'!#REF!</f>
        <v>#REF!</v>
      </c>
      <c r="N165" s="181" t="e">
        <f>'2.1'!#REF!</f>
        <v>#REF!</v>
      </c>
      <c r="O165" s="182" t="e">
        <f>'2.1'!#REF!</f>
        <v>#REF!</v>
      </c>
      <c r="P165" s="178" t="e">
        <f>'2.1'!#REF!</f>
        <v>#REF!</v>
      </c>
      <c r="Q165" s="178" t="e">
        <f>'2.1'!#REF!</f>
        <v>#REF!</v>
      </c>
      <c r="R165" s="184">
        <v>0</v>
      </c>
      <c r="S165" s="185">
        <v>0</v>
      </c>
      <c r="T165" s="186">
        <v>0</v>
      </c>
      <c r="U165" s="186">
        <v>0</v>
      </c>
      <c r="V165" s="186">
        <v>0</v>
      </c>
      <c r="W165" s="186">
        <v>0</v>
      </c>
      <c r="X165" s="186">
        <v>0</v>
      </c>
      <c r="Z165" s="181" t="e">
        <f t="shared" si="108"/>
        <v>#REF!</v>
      </c>
      <c r="AA165" s="181">
        <f t="shared" si="109"/>
        <v>0</v>
      </c>
      <c r="AB165" s="85" t="e">
        <f t="shared" si="110"/>
        <v>#REF!</v>
      </c>
    </row>
    <row r="166" spans="4:28" ht="12.3" x14ac:dyDescent="0.35">
      <c r="D166" s="15" t="e">
        <f>'2.1'!#REF!</f>
        <v>#REF!</v>
      </c>
      <c r="E166" s="75" t="s">
        <v>264</v>
      </c>
      <c r="F166" s="75" t="str">
        <f t="shared" si="105"/>
        <v>Dollars</v>
      </c>
      <c r="G166" s="75" t="str">
        <f t="shared" si="106"/>
        <v>Nominal</v>
      </c>
      <c r="H166" s="75" t="str">
        <f t="shared" si="107"/>
        <v>Mid year</v>
      </c>
      <c r="I166" s="181" t="e">
        <f>'2.1'!#REF!</f>
        <v>#REF!</v>
      </c>
      <c r="J166" s="181" t="e">
        <f>'2.1'!#REF!</f>
        <v>#REF!</v>
      </c>
      <c r="K166" s="181" t="e">
        <f>'2.1'!#REF!</f>
        <v>#REF!</v>
      </c>
      <c r="L166" s="181" t="e">
        <f>'2.1'!#REF!</f>
        <v>#REF!</v>
      </c>
      <c r="M166" s="181" t="e">
        <f>'2.1'!#REF!</f>
        <v>#REF!</v>
      </c>
      <c r="N166" s="181" t="e">
        <f>'2.1'!#REF!</f>
        <v>#REF!</v>
      </c>
      <c r="O166" s="182" t="e">
        <f>'2.1'!#REF!</f>
        <v>#REF!</v>
      </c>
      <c r="P166" s="178" t="e">
        <f>'2.1'!#REF!</f>
        <v>#REF!</v>
      </c>
      <c r="Q166" s="178" t="e">
        <f>'2.1'!#REF!</f>
        <v>#REF!</v>
      </c>
      <c r="R166" s="184">
        <v>0</v>
      </c>
      <c r="S166" s="185">
        <v>0</v>
      </c>
      <c r="T166" s="186">
        <v>0</v>
      </c>
      <c r="U166" s="186">
        <v>0</v>
      </c>
      <c r="V166" s="186">
        <v>0</v>
      </c>
      <c r="W166" s="186">
        <v>0</v>
      </c>
      <c r="X166" s="186">
        <v>0</v>
      </c>
      <c r="Z166" s="181" t="e">
        <f t="shared" si="108"/>
        <v>#REF!</v>
      </c>
      <c r="AA166" s="181">
        <f t="shared" si="109"/>
        <v>0</v>
      </c>
      <c r="AB166" s="85" t="e">
        <f t="shared" si="110"/>
        <v>#REF!</v>
      </c>
    </row>
    <row r="167" spans="4:28" ht="12.3" x14ac:dyDescent="0.35">
      <c r="D167" s="15" t="e">
        <f>'2.1'!#REF!</f>
        <v>#REF!</v>
      </c>
      <c r="E167" s="75" t="s">
        <v>264</v>
      </c>
      <c r="F167" s="75" t="str">
        <f t="shared" si="105"/>
        <v>Dollars</v>
      </c>
      <c r="G167" s="75" t="str">
        <f t="shared" si="106"/>
        <v>Nominal</v>
      </c>
      <c r="H167" s="75" t="str">
        <f t="shared" si="107"/>
        <v>Mid year</v>
      </c>
      <c r="I167" s="181" t="e">
        <f>'2.1'!#REF!</f>
        <v>#REF!</v>
      </c>
      <c r="J167" s="181" t="e">
        <f>'2.1'!#REF!</f>
        <v>#REF!</v>
      </c>
      <c r="K167" s="181" t="e">
        <f>'2.1'!#REF!</f>
        <v>#REF!</v>
      </c>
      <c r="L167" s="181" t="e">
        <f>'2.1'!#REF!</f>
        <v>#REF!</v>
      </c>
      <c r="M167" s="181" t="e">
        <f>'2.1'!#REF!</f>
        <v>#REF!</v>
      </c>
      <c r="N167" s="181" t="e">
        <f>'2.1'!#REF!</f>
        <v>#REF!</v>
      </c>
      <c r="O167" s="182" t="e">
        <f>'2.1'!#REF!</f>
        <v>#REF!</v>
      </c>
      <c r="P167" s="178" t="e">
        <f>'2.1'!#REF!</f>
        <v>#REF!</v>
      </c>
      <c r="Q167" s="178" t="e">
        <f>'2.1'!#REF!</f>
        <v>#REF!</v>
      </c>
      <c r="R167" s="184">
        <v>0</v>
      </c>
      <c r="S167" s="185">
        <v>0</v>
      </c>
      <c r="T167" s="186">
        <v>0</v>
      </c>
      <c r="U167" s="186">
        <v>0</v>
      </c>
      <c r="V167" s="186">
        <v>0</v>
      </c>
      <c r="W167" s="186">
        <v>0</v>
      </c>
      <c r="X167" s="186">
        <v>0</v>
      </c>
      <c r="Z167" s="181" t="e">
        <f t="shared" si="108"/>
        <v>#REF!</v>
      </c>
      <c r="AA167" s="181">
        <f t="shared" si="109"/>
        <v>0</v>
      </c>
      <c r="AB167" s="85" t="e">
        <f t="shared" si="110"/>
        <v>#REF!</v>
      </c>
    </row>
    <row r="168" spans="4:28" ht="12.3" x14ac:dyDescent="0.35">
      <c r="D168" s="15" t="e">
        <f>'2.1'!#REF!</f>
        <v>#REF!</v>
      </c>
      <c r="E168" s="75" t="s">
        <v>264</v>
      </c>
      <c r="F168" s="75" t="str">
        <f t="shared" si="105"/>
        <v>Dollars</v>
      </c>
      <c r="G168" s="75" t="str">
        <f t="shared" si="106"/>
        <v>Nominal</v>
      </c>
      <c r="H168" s="75" t="str">
        <f t="shared" si="107"/>
        <v>Mid year</v>
      </c>
      <c r="I168" s="181" t="e">
        <f>'2.1'!#REF!</f>
        <v>#REF!</v>
      </c>
      <c r="J168" s="181" t="e">
        <f>'2.1'!#REF!</f>
        <v>#REF!</v>
      </c>
      <c r="K168" s="181" t="e">
        <f>'2.1'!#REF!</f>
        <v>#REF!</v>
      </c>
      <c r="L168" s="181" t="e">
        <f>'2.1'!#REF!</f>
        <v>#REF!</v>
      </c>
      <c r="M168" s="181" t="e">
        <f>'2.1'!#REF!</f>
        <v>#REF!</v>
      </c>
      <c r="N168" s="181" t="e">
        <f>'2.1'!#REF!</f>
        <v>#REF!</v>
      </c>
      <c r="O168" s="182" t="e">
        <f>'2.1'!#REF!</f>
        <v>#REF!</v>
      </c>
      <c r="P168" s="178" t="e">
        <f>'2.1'!#REF!</f>
        <v>#REF!</v>
      </c>
      <c r="Q168" s="178" t="e">
        <f>'2.1'!#REF!</f>
        <v>#REF!</v>
      </c>
      <c r="R168" s="184">
        <v>0</v>
      </c>
      <c r="S168" s="185">
        <v>0</v>
      </c>
      <c r="T168" s="186">
        <v>0</v>
      </c>
      <c r="U168" s="186">
        <v>0</v>
      </c>
      <c r="V168" s="186">
        <v>0</v>
      </c>
      <c r="W168" s="186">
        <v>0</v>
      </c>
      <c r="X168" s="186">
        <v>0</v>
      </c>
      <c r="Z168" s="181" t="e">
        <f t="shared" si="108"/>
        <v>#REF!</v>
      </c>
      <c r="AA168" s="181">
        <f t="shared" si="109"/>
        <v>0</v>
      </c>
      <c r="AB168" s="85" t="e">
        <f t="shared" si="110"/>
        <v>#REF!</v>
      </c>
    </row>
    <row r="169" spans="4:28" ht="12.3" x14ac:dyDescent="0.35">
      <c r="D169" s="15" t="e">
        <f>'2.1'!#REF!</f>
        <v>#REF!</v>
      </c>
      <c r="E169" s="75" t="s">
        <v>264</v>
      </c>
      <c r="F169" s="75" t="str">
        <f t="shared" si="105"/>
        <v>Dollars</v>
      </c>
      <c r="G169" s="75" t="str">
        <f t="shared" si="106"/>
        <v>Nominal</v>
      </c>
      <c r="H169" s="75" t="str">
        <f t="shared" si="107"/>
        <v>Mid year</v>
      </c>
      <c r="I169" s="181" t="e">
        <f>'2.1'!#REF!</f>
        <v>#REF!</v>
      </c>
      <c r="J169" s="181" t="e">
        <f>'2.1'!#REF!</f>
        <v>#REF!</v>
      </c>
      <c r="K169" s="181" t="e">
        <f>'2.1'!#REF!</f>
        <v>#REF!</v>
      </c>
      <c r="L169" s="181" t="e">
        <f>'2.1'!#REF!</f>
        <v>#REF!</v>
      </c>
      <c r="M169" s="181" t="e">
        <f>'2.1'!#REF!</f>
        <v>#REF!</v>
      </c>
      <c r="N169" s="181" t="e">
        <f>'2.1'!#REF!</f>
        <v>#REF!</v>
      </c>
      <c r="O169" s="182" t="e">
        <f>'2.1'!#REF!</f>
        <v>#REF!</v>
      </c>
      <c r="P169" s="178" t="e">
        <f>'2.1'!#REF!</f>
        <v>#REF!</v>
      </c>
      <c r="Q169" s="178" t="e">
        <f>'2.1'!#REF!</f>
        <v>#REF!</v>
      </c>
      <c r="R169" s="184">
        <v>0</v>
      </c>
      <c r="S169" s="185">
        <v>0</v>
      </c>
      <c r="T169" s="186">
        <v>0</v>
      </c>
      <c r="U169" s="186">
        <v>0</v>
      </c>
      <c r="V169" s="186">
        <v>0</v>
      </c>
      <c r="W169" s="186">
        <v>0</v>
      </c>
      <c r="X169" s="186">
        <v>0</v>
      </c>
      <c r="Z169" s="181" t="e">
        <f t="shared" si="108"/>
        <v>#REF!</v>
      </c>
      <c r="AA169" s="181">
        <f t="shared" si="109"/>
        <v>0</v>
      </c>
      <c r="AB169" s="85" t="e">
        <f t="shared" si="110"/>
        <v>#REF!</v>
      </c>
    </row>
    <row r="170" spans="4:28" ht="12.3" x14ac:dyDescent="0.35">
      <c r="D170" s="15" t="e">
        <f>'2.1'!#REF!</f>
        <v>#REF!</v>
      </c>
      <c r="E170" s="75" t="s">
        <v>264</v>
      </c>
      <c r="F170" s="75" t="str">
        <f t="shared" si="105"/>
        <v>Dollars</v>
      </c>
      <c r="G170" s="75" t="str">
        <f t="shared" si="106"/>
        <v>Nominal</v>
      </c>
      <c r="H170" s="75" t="str">
        <f t="shared" si="107"/>
        <v>Mid year</v>
      </c>
      <c r="I170" s="181" t="e">
        <f>'2.1'!#REF!</f>
        <v>#REF!</v>
      </c>
      <c r="J170" s="181" t="e">
        <f>'2.1'!#REF!</f>
        <v>#REF!</v>
      </c>
      <c r="K170" s="181" t="e">
        <f>'2.1'!#REF!</f>
        <v>#REF!</v>
      </c>
      <c r="L170" s="181" t="e">
        <f>'2.1'!#REF!</f>
        <v>#REF!</v>
      </c>
      <c r="M170" s="181" t="e">
        <f>'2.1'!#REF!</f>
        <v>#REF!</v>
      </c>
      <c r="N170" s="181" t="e">
        <f>'2.1'!#REF!</f>
        <v>#REF!</v>
      </c>
      <c r="O170" s="182" t="e">
        <f>'2.1'!#REF!</f>
        <v>#REF!</v>
      </c>
      <c r="P170" s="178" t="e">
        <f>'2.1'!#REF!</f>
        <v>#REF!</v>
      </c>
      <c r="Q170" s="178" t="e">
        <f>'2.1'!#REF!</f>
        <v>#REF!</v>
      </c>
      <c r="R170" s="184">
        <v>0</v>
      </c>
      <c r="S170" s="185">
        <v>0</v>
      </c>
      <c r="T170" s="186">
        <v>0</v>
      </c>
      <c r="U170" s="186">
        <v>0</v>
      </c>
      <c r="V170" s="186">
        <v>0</v>
      </c>
      <c r="W170" s="186">
        <v>0</v>
      </c>
      <c r="X170" s="186">
        <v>0</v>
      </c>
      <c r="Z170" s="181" t="e">
        <f t="shared" si="108"/>
        <v>#REF!</v>
      </c>
      <c r="AA170" s="181">
        <f t="shared" si="109"/>
        <v>0</v>
      </c>
      <c r="AB170" s="85" t="e">
        <f t="shared" si="110"/>
        <v>#REF!</v>
      </c>
    </row>
    <row r="171" spans="4:28" ht="12.3" x14ac:dyDescent="0.35">
      <c r="D171" s="15" t="e">
        <f>'2.1'!#REF!</f>
        <v>#REF!</v>
      </c>
      <c r="E171" s="75" t="s">
        <v>264</v>
      </c>
      <c r="F171" s="75" t="str">
        <f t="shared" si="105"/>
        <v>Dollars</v>
      </c>
      <c r="G171" s="75" t="str">
        <f t="shared" si="106"/>
        <v>Nominal</v>
      </c>
      <c r="H171" s="75" t="str">
        <f t="shared" si="107"/>
        <v>Mid year</v>
      </c>
      <c r="I171" s="181" t="e">
        <f>'2.1'!#REF!</f>
        <v>#REF!</v>
      </c>
      <c r="J171" s="181" t="e">
        <f>'2.1'!#REF!</f>
        <v>#REF!</v>
      </c>
      <c r="K171" s="181" t="e">
        <f>'2.1'!#REF!</f>
        <v>#REF!</v>
      </c>
      <c r="L171" s="181" t="e">
        <f>'2.1'!#REF!</f>
        <v>#REF!</v>
      </c>
      <c r="M171" s="181" t="e">
        <f>'2.1'!#REF!</f>
        <v>#REF!</v>
      </c>
      <c r="N171" s="181" t="e">
        <f>'2.1'!#REF!</f>
        <v>#REF!</v>
      </c>
      <c r="O171" s="182" t="e">
        <f>'2.1'!#REF!</f>
        <v>#REF!</v>
      </c>
      <c r="P171" s="178" t="e">
        <f>'2.1'!#REF!</f>
        <v>#REF!</v>
      </c>
      <c r="Q171" s="178" t="e">
        <f>'2.1'!#REF!</f>
        <v>#REF!</v>
      </c>
      <c r="R171" s="184">
        <v>0</v>
      </c>
      <c r="S171" s="185">
        <v>0</v>
      </c>
      <c r="T171" s="186">
        <v>0</v>
      </c>
      <c r="U171" s="186">
        <v>0</v>
      </c>
      <c r="V171" s="186">
        <v>0</v>
      </c>
      <c r="W171" s="186">
        <v>0</v>
      </c>
      <c r="X171" s="186">
        <v>0</v>
      </c>
      <c r="Z171" s="181" t="e">
        <f t="shared" si="108"/>
        <v>#REF!</v>
      </c>
      <c r="AA171" s="181">
        <f t="shared" si="109"/>
        <v>0</v>
      </c>
      <c r="AB171" s="85" t="e">
        <f t="shared" si="110"/>
        <v>#REF!</v>
      </c>
    </row>
    <row r="172" spans="4:28" ht="12.3" x14ac:dyDescent="0.35">
      <c r="D172" s="15" t="e">
        <f>'2.1'!#REF!</f>
        <v>#REF!</v>
      </c>
      <c r="E172" s="75" t="s">
        <v>264</v>
      </c>
      <c r="F172" s="75" t="str">
        <f t="shared" si="105"/>
        <v>Dollars</v>
      </c>
      <c r="G172" s="75" t="str">
        <f t="shared" si="106"/>
        <v>Nominal</v>
      </c>
      <c r="H172" s="75" t="str">
        <f t="shared" si="107"/>
        <v>Mid year</v>
      </c>
      <c r="I172" s="181" t="e">
        <f>'2.1'!#REF!</f>
        <v>#REF!</v>
      </c>
      <c r="J172" s="181" t="e">
        <f>'2.1'!#REF!</f>
        <v>#REF!</v>
      </c>
      <c r="K172" s="181" t="e">
        <f>'2.1'!#REF!</f>
        <v>#REF!</v>
      </c>
      <c r="L172" s="181" t="e">
        <f>'2.1'!#REF!</f>
        <v>#REF!</v>
      </c>
      <c r="M172" s="181" t="e">
        <f>'2.1'!#REF!</f>
        <v>#REF!</v>
      </c>
      <c r="N172" s="181" t="e">
        <f>'2.1'!#REF!</f>
        <v>#REF!</v>
      </c>
      <c r="O172" s="182" t="e">
        <f>'2.1'!#REF!</f>
        <v>#REF!</v>
      </c>
      <c r="P172" s="178" t="e">
        <f>'2.1'!#REF!</f>
        <v>#REF!</v>
      </c>
      <c r="Q172" s="178" t="e">
        <f>'2.1'!#REF!</f>
        <v>#REF!</v>
      </c>
      <c r="R172" s="184">
        <v>0</v>
      </c>
      <c r="S172" s="185">
        <v>0</v>
      </c>
      <c r="T172" s="186">
        <v>0</v>
      </c>
      <c r="U172" s="186">
        <v>0</v>
      </c>
      <c r="V172" s="186">
        <v>0</v>
      </c>
      <c r="W172" s="186">
        <v>0</v>
      </c>
      <c r="X172" s="186">
        <v>0</v>
      </c>
      <c r="Z172" s="181" t="e">
        <f t="shared" si="108"/>
        <v>#REF!</v>
      </c>
      <c r="AA172" s="181">
        <f t="shared" si="109"/>
        <v>0</v>
      </c>
      <c r="AB172" s="85" t="e">
        <f t="shared" si="110"/>
        <v>#REF!</v>
      </c>
    </row>
    <row r="173" spans="4:28" ht="12.3" x14ac:dyDescent="0.35">
      <c r="D173" s="15" t="e">
        <f>'2.1'!#REF!</f>
        <v>#REF!</v>
      </c>
      <c r="E173" s="75" t="s">
        <v>264</v>
      </c>
      <c r="F173" s="75" t="str">
        <f t="shared" si="105"/>
        <v>Dollars</v>
      </c>
      <c r="G173" s="75" t="str">
        <f t="shared" si="106"/>
        <v>Nominal</v>
      </c>
      <c r="H173" s="75" t="str">
        <f t="shared" si="107"/>
        <v>Mid year</v>
      </c>
      <c r="I173" s="181" t="e">
        <f>'2.1'!#REF!</f>
        <v>#REF!</v>
      </c>
      <c r="J173" s="181" t="e">
        <f>'2.1'!#REF!</f>
        <v>#REF!</v>
      </c>
      <c r="K173" s="181" t="e">
        <f>'2.1'!#REF!</f>
        <v>#REF!</v>
      </c>
      <c r="L173" s="181" t="e">
        <f>'2.1'!#REF!</f>
        <v>#REF!</v>
      </c>
      <c r="M173" s="181" t="e">
        <f>'2.1'!#REF!</f>
        <v>#REF!</v>
      </c>
      <c r="N173" s="181" t="e">
        <f>'2.1'!#REF!</f>
        <v>#REF!</v>
      </c>
      <c r="O173" s="182" t="e">
        <f>'2.1'!#REF!</f>
        <v>#REF!</v>
      </c>
      <c r="P173" s="178" t="e">
        <f>'2.1'!#REF!</f>
        <v>#REF!</v>
      </c>
      <c r="Q173" s="178" t="e">
        <f>'2.1'!#REF!</f>
        <v>#REF!</v>
      </c>
      <c r="R173" s="184">
        <v>0</v>
      </c>
      <c r="S173" s="185">
        <v>0</v>
      </c>
      <c r="T173" s="186">
        <v>0</v>
      </c>
      <c r="U173" s="186">
        <v>0</v>
      </c>
      <c r="V173" s="186">
        <v>0</v>
      </c>
      <c r="W173" s="186">
        <v>0</v>
      </c>
      <c r="X173" s="186">
        <v>0</v>
      </c>
      <c r="Z173" s="181" t="e">
        <f t="shared" si="108"/>
        <v>#REF!</v>
      </c>
      <c r="AA173" s="181">
        <f t="shared" si="109"/>
        <v>0</v>
      </c>
      <c r="AB173" s="85" t="e">
        <f t="shared" si="110"/>
        <v>#REF!</v>
      </c>
    </row>
    <row r="174" spans="4:28" ht="12.3" x14ac:dyDescent="0.35">
      <c r="D174" s="15" t="e">
        <f>'2.1'!#REF!</f>
        <v>#REF!</v>
      </c>
      <c r="E174" s="75" t="s">
        <v>264</v>
      </c>
      <c r="F174" s="75" t="str">
        <f t="shared" si="105"/>
        <v>Dollars</v>
      </c>
      <c r="G174" s="75" t="str">
        <f t="shared" si="106"/>
        <v>Nominal</v>
      </c>
      <c r="H174" s="75" t="str">
        <f t="shared" si="107"/>
        <v>Mid year</v>
      </c>
      <c r="I174" s="181" t="e">
        <f>'2.1'!#REF!</f>
        <v>#REF!</v>
      </c>
      <c r="J174" s="181" t="e">
        <f>'2.1'!#REF!</f>
        <v>#REF!</v>
      </c>
      <c r="K174" s="181" t="e">
        <f>'2.1'!#REF!</f>
        <v>#REF!</v>
      </c>
      <c r="L174" s="181" t="e">
        <f>'2.1'!#REF!</f>
        <v>#REF!</v>
      </c>
      <c r="M174" s="181" t="e">
        <f>'2.1'!#REF!</f>
        <v>#REF!</v>
      </c>
      <c r="N174" s="181" t="e">
        <f>'2.1'!#REF!</f>
        <v>#REF!</v>
      </c>
      <c r="O174" s="182" t="e">
        <f>'2.1'!#REF!</f>
        <v>#REF!</v>
      </c>
      <c r="P174" s="178" t="e">
        <f>'2.1'!#REF!</f>
        <v>#REF!</v>
      </c>
      <c r="Q174" s="178" t="e">
        <f>'2.1'!#REF!</f>
        <v>#REF!</v>
      </c>
      <c r="R174" s="184">
        <v>0</v>
      </c>
      <c r="S174" s="185">
        <v>0</v>
      </c>
      <c r="T174" s="186">
        <v>0</v>
      </c>
      <c r="U174" s="186">
        <v>0</v>
      </c>
      <c r="V174" s="186">
        <v>0</v>
      </c>
      <c r="W174" s="186">
        <v>0</v>
      </c>
      <c r="X174" s="186">
        <v>0</v>
      </c>
      <c r="Z174" s="181" t="e">
        <f t="shared" si="108"/>
        <v>#REF!</v>
      </c>
      <c r="AA174" s="181">
        <f t="shared" si="109"/>
        <v>0</v>
      </c>
      <c r="AB174" s="85" t="e">
        <f t="shared" si="110"/>
        <v>#REF!</v>
      </c>
    </row>
    <row r="175" spans="4:28" ht="12.3" x14ac:dyDescent="0.35">
      <c r="D175" s="15" t="e">
        <f>'2.1'!#REF!</f>
        <v>#REF!</v>
      </c>
      <c r="E175" s="75" t="s">
        <v>264</v>
      </c>
      <c r="F175" s="75" t="str">
        <f t="shared" si="105"/>
        <v>Dollars</v>
      </c>
      <c r="G175" s="75" t="str">
        <f t="shared" si="106"/>
        <v>Nominal</v>
      </c>
      <c r="H175" s="75" t="str">
        <f t="shared" si="107"/>
        <v>Mid year</v>
      </c>
      <c r="I175" s="181" t="e">
        <f>'2.1'!#REF!</f>
        <v>#REF!</v>
      </c>
      <c r="J175" s="181" t="e">
        <f>'2.1'!#REF!</f>
        <v>#REF!</v>
      </c>
      <c r="K175" s="181" t="e">
        <f>'2.1'!#REF!</f>
        <v>#REF!</v>
      </c>
      <c r="L175" s="181" t="e">
        <f>'2.1'!#REF!</f>
        <v>#REF!</v>
      </c>
      <c r="M175" s="181" t="e">
        <f>'2.1'!#REF!</f>
        <v>#REF!</v>
      </c>
      <c r="N175" s="181" t="e">
        <f>'2.1'!#REF!</f>
        <v>#REF!</v>
      </c>
      <c r="O175" s="182" t="e">
        <f>'2.1'!#REF!</f>
        <v>#REF!</v>
      </c>
      <c r="P175" s="178" t="e">
        <f>'2.1'!#REF!</f>
        <v>#REF!</v>
      </c>
      <c r="Q175" s="178" t="e">
        <f>'2.1'!#REF!</f>
        <v>#REF!</v>
      </c>
      <c r="R175" s="184">
        <v>0</v>
      </c>
      <c r="S175" s="185">
        <v>0</v>
      </c>
      <c r="T175" s="186">
        <v>0</v>
      </c>
      <c r="U175" s="186">
        <v>0</v>
      </c>
      <c r="V175" s="186">
        <v>0</v>
      </c>
      <c r="W175" s="186">
        <v>0</v>
      </c>
      <c r="X175" s="186">
        <v>0</v>
      </c>
      <c r="Z175" s="181" t="e">
        <f t="shared" si="108"/>
        <v>#REF!</v>
      </c>
      <c r="AA175" s="181">
        <f t="shared" ref="AA175:AA181" si="111">SUM(T175:X175)</f>
        <v>0</v>
      </c>
      <c r="AB175" s="85" t="e">
        <f t="shared" si="110"/>
        <v>#REF!</v>
      </c>
    </row>
    <row r="176" spans="4:28" ht="12.3" x14ac:dyDescent="0.35">
      <c r="D176" s="15" t="e">
        <f>'2.1'!#REF!</f>
        <v>#REF!</v>
      </c>
      <c r="E176" s="75" t="s">
        <v>264</v>
      </c>
      <c r="F176" s="75" t="str">
        <f t="shared" si="105"/>
        <v>Dollars</v>
      </c>
      <c r="G176" s="75" t="str">
        <f t="shared" si="106"/>
        <v>Nominal</v>
      </c>
      <c r="H176" s="75" t="str">
        <f t="shared" si="107"/>
        <v>Mid year</v>
      </c>
      <c r="I176" s="181" t="e">
        <f>'2.1'!#REF!</f>
        <v>#REF!</v>
      </c>
      <c r="J176" s="181" t="e">
        <f>'2.1'!#REF!</f>
        <v>#REF!</v>
      </c>
      <c r="K176" s="181" t="e">
        <f>'2.1'!#REF!</f>
        <v>#REF!</v>
      </c>
      <c r="L176" s="181" t="e">
        <f>'2.1'!#REF!</f>
        <v>#REF!</v>
      </c>
      <c r="M176" s="181" t="e">
        <f>'2.1'!#REF!</f>
        <v>#REF!</v>
      </c>
      <c r="N176" s="181" t="e">
        <f>'2.1'!#REF!</f>
        <v>#REF!</v>
      </c>
      <c r="O176" s="182" t="e">
        <f>'2.1'!#REF!</f>
        <v>#REF!</v>
      </c>
      <c r="P176" s="178" t="e">
        <f>'2.1'!#REF!</f>
        <v>#REF!</v>
      </c>
      <c r="Q176" s="178" t="e">
        <f>'2.1'!#REF!</f>
        <v>#REF!</v>
      </c>
      <c r="R176" s="184">
        <v>0</v>
      </c>
      <c r="S176" s="185">
        <v>0</v>
      </c>
      <c r="T176" s="186">
        <v>0</v>
      </c>
      <c r="U176" s="186">
        <v>0</v>
      </c>
      <c r="V176" s="186">
        <v>0</v>
      </c>
      <c r="W176" s="186">
        <v>0</v>
      </c>
      <c r="X176" s="186">
        <v>0</v>
      </c>
      <c r="Z176" s="181" t="e">
        <f t="shared" si="108"/>
        <v>#REF!</v>
      </c>
      <c r="AA176" s="181">
        <f t="shared" si="111"/>
        <v>0</v>
      </c>
      <c r="AB176" s="85" t="e">
        <f t="shared" si="110"/>
        <v>#REF!</v>
      </c>
    </row>
    <row r="177" spans="1:28" ht="12.3" x14ac:dyDescent="0.35">
      <c r="D177" s="15" t="e">
        <f>'2.1'!#REF!</f>
        <v>#REF!</v>
      </c>
      <c r="E177" s="75" t="s">
        <v>264</v>
      </c>
      <c r="F177" s="75" t="str">
        <f t="shared" si="105"/>
        <v>Dollars</v>
      </c>
      <c r="G177" s="75" t="str">
        <f t="shared" si="106"/>
        <v>Nominal</v>
      </c>
      <c r="H177" s="75" t="str">
        <f t="shared" si="107"/>
        <v>Mid year</v>
      </c>
      <c r="I177" s="181" t="e">
        <f>'2.1'!#REF!</f>
        <v>#REF!</v>
      </c>
      <c r="J177" s="181" t="e">
        <f>'2.1'!#REF!</f>
        <v>#REF!</v>
      </c>
      <c r="K177" s="181" t="e">
        <f>'2.1'!#REF!</f>
        <v>#REF!</v>
      </c>
      <c r="L177" s="181" t="e">
        <f>'2.1'!#REF!</f>
        <v>#REF!</v>
      </c>
      <c r="M177" s="181" t="e">
        <f>'2.1'!#REF!</f>
        <v>#REF!</v>
      </c>
      <c r="N177" s="181" t="e">
        <f>'2.1'!#REF!</f>
        <v>#REF!</v>
      </c>
      <c r="O177" s="182" t="e">
        <f>'2.1'!#REF!</f>
        <v>#REF!</v>
      </c>
      <c r="P177" s="178" t="e">
        <f>'2.1'!#REF!</f>
        <v>#REF!</v>
      </c>
      <c r="Q177" s="178" t="e">
        <f>'2.1'!#REF!</f>
        <v>#REF!</v>
      </c>
      <c r="R177" s="184">
        <v>0</v>
      </c>
      <c r="S177" s="185">
        <v>0</v>
      </c>
      <c r="T177" s="186">
        <v>0</v>
      </c>
      <c r="U177" s="186">
        <v>0</v>
      </c>
      <c r="V177" s="186">
        <v>0</v>
      </c>
      <c r="W177" s="186">
        <v>0</v>
      </c>
      <c r="X177" s="186">
        <v>0</v>
      </c>
      <c r="Z177" s="181" t="e">
        <f t="shared" si="108"/>
        <v>#REF!</v>
      </c>
      <c r="AA177" s="181">
        <f t="shared" si="111"/>
        <v>0</v>
      </c>
      <c r="AB177" s="85" t="e">
        <f t="shared" si="110"/>
        <v>#REF!</v>
      </c>
    </row>
    <row r="178" spans="1:28" ht="12.3" x14ac:dyDescent="0.35">
      <c r="D178" s="15" t="e">
        <f>'2.1'!#REF!</f>
        <v>#REF!</v>
      </c>
      <c r="E178" s="75" t="s">
        <v>264</v>
      </c>
      <c r="F178" s="75" t="str">
        <f t="shared" si="105"/>
        <v>Dollars</v>
      </c>
      <c r="G178" s="75" t="str">
        <f t="shared" si="106"/>
        <v>Nominal</v>
      </c>
      <c r="H178" s="75" t="str">
        <f t="shared" si="107"/>
        <v>Mid year</v>
      </c>
      <c r="I178" s="181" t="e">
        <f>'2.1'!#REF!</f>
        <v>#REF!</v>
      </c>
      <c r="J178" s="181" t="e">
        <f>'2.1'!#REF!</f>
        <v>#REF!</v>
      </c>
      <c r="K178" s="181" t="e">
        <f>'2.1'!#REF!</f>
        <v>#REF!</v>
      </c>
      <c r="L178" s="181" t="e">
        <f>'2.1'!#REF!</f>
        <v>#REF!</v>
      </c>
      <c r="M178" s="181" t="e">
        <f>'2.1'!#REF!</f>
        <v>#REF!</v>
      </c>
      <c r="N178" s="181" t="e">
        <f>'2.1'!#REF!</f>
        <v>#REF!</v>
      </c>
      <c r="O178" s="182" t="e">
        <f>'2.1'!#REF!</f>
        <v>#REF!</v>
      </c>
      <c r="P178" s="178" t="e">
        <f>'2.1'!#REF!</f>
        <v>#REF!</v>
      </c>
      <c r="Q178" s="178" t="e">
        <f>'2.1'!#REF!</f>
        <v>#REF!</v>
      </c>
      <c r="R178" s="184">
        <v>0</v>
      </c>
      <c r="S178" s="185">
        <v>0</v>
      </c>
      <c r="T178" s="186">
        <v>0</v>
      </c>
      <c r="U178" s="186">
        <v>0</v>
      </c>
      <c r="V178" s="186">
        <v>0</v>
      </c>
      <c r="W178" s="186">
        <v>0</v>
      </c>
      <c r="X178" s="186">
        <v>0</v>
      </c>
      <c r="Z178" s="181" t="e">
        <f t="shared" si="108"/>
        <v>#REF!</v>
      </c>
      <c r="AA178" s="181">
        <f t="shared" si="111"/>
        <v>0</v>
      </c>
      <c r="AB178" s="85" t="e">
        <f t="shared" si="110"/>
        <v>#REF!</v>
      </c>
    </row>
    <row r="179" spans="1:28" ht="12.3" x14ac:dyDescent="0.35">
      <c r="D179" s="15" t="e">
        <f>'2.1'!#REF!</f>
        <v>#REF!</v>
      </c>
      <c r="E179" s="75" t="s">
        <v>264</v>
      </c>
      <c r="F179" s="75" t="str">
        <f t="shared" si="105"/>
        <v>Dollars</v>
      </c>
      <c r="G179" s="75" t="str">
        <f t="shared" si="106"/>
        <v>Nominal</v>
      </c>
      <c r="H179" s="75" t="str">
        <f t="shared" si="107"/>
        <v>Mid year</v>
      </c>
      <c r="I179" s="181" t="e">
        <f>'2.1'!#REF!</f>
        <v>#REF!</v>
      </c>
      <c r="J179" s="181" t="e">
        <f>'2.1'!#REF!</f>
        <v>#REF!</v>
      </c>
      <c r="K179" s="181" t="e">
        <f>'2.1'!#REF!</f>
        <v>#REF!</v>
      </c>
      <c r="L179" s="181" t="e">
        <f>'2.1'!#REF!</f>
        <v>#REF!</v>
      </c>
      <c r="M179" s="181" t="e">
        <f>'2.1'!#REF!</f>
        <v>#REF!</v>
      </c>
      <c r="N179" s="181" t="e">
        <f>'2.1'!#REF!</f>
        <v>#REF!</v>
      </c>
      <c r="O179" s="182" t="e">
        <f>'2.1'!#REF!</f>
        <v>#REF!</v>
      </c>
      <c r="P179" s="178" t="e">
        <f>'2.1'!#REF!</f>
        <v>#REF!</v>
      </c>
      <c r="Q179" s="178" t="e">
        <f>'2.1'!#REF!</f>
        <v>#REF!</v>
      </c>
      <c r="R179" s="184">
        <v>0</v>
      </c>
      <c r="S179" s="185">
        <v>0</v>
      </c>
      <c r="T179" s="186">
        <v>0</v>
      </c>
      <c r="U179" s="186">
        <v>0</v>
      </c>
      <c r="V179" s="186">
        <v>0</v>
      </c>
      <c r="W179" s="186">
        <v>0</v>
      </c>
      <c r="X179" s="186">
        <v>0</v>
      </c>
      <c r="Z179" s="181" t="e">
        <f t="shared" si="108"/>
        <v>#REF!</v>
      </c>
      <c r="AA179" s="181">
        <f t="shared" si="111"/>
        <v>0</v>
      </c>
      <c r="AB179" s="85" t="e">
        <f t="shared" si="110"/>
        <v>#REF!</v>
      </c>
    </row>
    <row r="180" spans="1:28" ht="12.3" x14ac:dyDescent="0.35">
      <c r="D180" s="15" t="e">
        <f>'2.1'!#REF!</f>
        <v>#REF!</v>
      </c>
      <c r="E180" s="75" t="s">
        <v>264</v>
      </c>
      <c r="F180" s="75" t="str">
        <f t="shared" si="105"/>
        <v>Dollars</v>
      </c>
      <c r="G180" s="75" t="str">
        <f t="shared" si="106"/>
        <v>Nominal</v>
      </c>
      <c r="H180" s="75" t="str">
        <f t="shared" si="107"/>
        <v>Mid year</v>
      </c>
      <c r="I180" s="181" t="e">
        <f>'2.1'!#REF!</f>
        <v>#REF!</v>
      </c>
      <c r="J180" s="181" t="e">
        <f>'2.1'!#REF!</f>
        <v>#REF!</v>
      </c>
      <c r="K180" s="181" t="e">
        <f>'2.1'!#REF!</f>
        <v>#REF!</v>
      </c>
      <c r="L180" s="181" t="e">
        <f>'2.1'!#REF!</f>
        <v>#REF!</v>
      </c>
      <c r="M180" s="181" t="e">
        <f>'2.1'!#REF!</f>
        <v>#REF!</v>
      </c>
      <c r="N180" s="181" t="e">
        <f>'2.1'!#REF!</f>
        <v>#REF!</v>
      </c>
      <c r="O180" s="182" t="e">
        <f>'2.1'!#REF!</f>
        <v>#REF!</v>
      </c>
      <c r="P180" s="178" t="e">
        <f>'2.1'!#REF!</f>
        <v>#REF!</v>
      </c>
      <c r="Q180" s="178" t="e">
        <f>'2.1'!#REF!</f>
        <v>#REF!</v>
      </c>
      <c r="R180" s="184">
        <v>0</v>
      </c>
      <c r="S180" s="185">
        <v>0</v>
      </c>
      <c r="T180" s="186">
        <v>0</v>
      </c>
      <c r="U180" s="186">
        <v>0</v>
      </c>
      <c r="V180" s="186">
        <v>0</v>
      </c>
      <c r="W180" s="186">
        <v>0</v>
      </c>
      <c r="X180" s="186">
        <v>0</v>
      </c>
      <c r="Z180" s="181" t="e">
        <f t="shared" si="108"/>
        <v>#REF!</v>
      </c>
      <c r="AA180" s="181">
        <f t="shared" si="111"/>
        <v>0</v>
      </c>
      <c r="AB180" s="85" t="e">
        <f t="shared" si="110"/>
        <v>#REF!</v>
      </c>
    </row>
    <row r="181" spans="1:28" ht="12.3" x14ac:dyDescent="0.35">
      <c r="D181" s="15" t="e">
        <f>'2.1'!#REF!</f>
        <v>#REF!</v>
      </c>
      <c r="E181" s="75" t="s">
        <v>264</v>
      </c>
      <c r="F181" s="75" t="str">
        <f t="shared" si="105"/>
        <v>Dollars</v>
      </c>
      <c r="G181" s="75" t="str">
        <f t="shared" si="106"/>
        <v>Nominal</v>
      </c>
      <c r="H181" s="75" t="str">
        <f t="shared" si="107"/>
        <v>Mid year</v>
      </c>
      <c r="I181" s="181" t="e">
        <f>'2.1'!#REF!</f>
        <v>#REF!</v>
      </c>
      <c r="J181" s="181" t="e">
        <f>'2.1'!#REF!</f>
        <v>#REF!</v>
      </c>
      <c r="K181" s="181" t="e">
        <f>'2.1'!#REF!</f>
        <v>#REF!</v>
      </c>
      <c r="L181" s="181" t="e">
        <f>'2.1'!#REF!</f>
        <v>#REF!</v>
      </c>
      <c r="M181" s="181" t="e">
        <f>'2.1'!#REF!</f>
        <v>#REF!</v>
      </c>
      <c r="N181" s="181" t="e">
        <f>'2.1'!#REF!</f>
        <v>#REF!</v>
      </c>
      <c r="O181" s="182" t="e">
        <f>'2.1'!#REF!</f>
        <v>#REF!</v>
      </c>
      <c r="P181" s="178" t="e">
        <f>'2.1'!#REF!</f>
        <v>#REF!</v>
      </c>
      <c r="Q181" s="178" t="e">
        <f>'2.1'!#REF!</f>
        <v>#REF!</v>
      </c>
      <c r="R181" s="184">
        <v>0</v>
      </c>
      <c r="S181" s="185">
        <v>0</v>
      </c>
      <c r="T181" s="186">
        <v>0</v>
      </c>
      <c r="U181" s="186">
        <v>0</v>
      </c>
      <c r="V181" s="186">
        <v>0</v>
      </c>
      <c r="W181" s="186">
        <v>0</v>
      </c>
      <c r="X181" s="186">
        <v>0</v>
      </c>
      <c r="Z181" s="181" t="e">
        <f t="shared" si="108"/>
        <v>#REF!</v>
      </c>
      <c r="AA181" s="181">
        <f t="shared" si="111"/>
        <v>0</v>
      </c>
      <c r="AB181" s="85" t="e">
        <f t="shared" si="110"/>
        <v>#REF!</v>
      </c>
    </row>
    <row r="182" spans="1:28" x14ac:dyDescent="0.35">
      <c r="O182" s="97"/>
      <c r="P182" s="91"/>
      <c r="Q182" s="91"/>
      <c r="R182" s="91"/>
      <c r="S182" s="89"/>
      <c r="Z182" s="188"/>
      <c r="AA182" s="188"/>
    </row>
    <row r="183" spans="1:28" ht="12.3" x14ac:dyDescent="0.35">
      <c r="D183" s="74" t="str">
        <f>"Total "&amp;D153</f>
        <v>Total Non-Routine Maintenance Expenditure</v>
      </c>
      <c r="E183" s="67" t="s">
        <v>134</v>
      </c>
      <c r="F183" s="67" t="str">
        <f>F155</f>
        <v>Dollars</v>
      </c>
      <c r="G183" s="67" t="str">
        <f>G155</f>
        <v>Nominal</v>
      </c>
      <c r="H183" s="67" t="str">
        <f>H155</f>
        <v>Mid year</v>
      </c>
      <c r="I183" s="175" t="e">
        <f t="shared" ref="I183:X183" si="112">SUM(I155:I181)</f>
        <v>#REF!</v>
      </c>
      <c r="J183" s="175" t="e">
        <f t="shared" si="112"/>
        <v>#REF!</v>
      </c>
      <c r="K183" s="175" t="e">
        <f t="shared" si="112"/>
        <v>#REF!</v>
      </c>
      <c r="L183" s="175" t="e">
        <f t="shared" si="112"/>
        <v>#REF!</v>
      </c>
      <c r="M183" s="175" t="e">
        <f t="shared" si="112"/>
        <v>#REF!</v>
      </c>
      <c r="N183" s="175" t="e">
        <f t="shared" si="112"/>
        <v>#REF!</v>
      </c>
      <c r="O183" s="176" t="e">
        <f t="shared" si="112"/>
        <v>#REF!</v>
      </c>
      <c r="P183" s="175" t="e">
        <f t="shared" si="112"/>
        <v>#REF!</v>
      </c>
      <c r="Q183" s="175" t="e">
        <f t="shared" si="112"/>
        <v>#REF!</v>
      </c>
      <c r="R183" s="175">
        <f t="shared" si="112"/>
        <v>0</v>
      </c>
      <c r="S183" s="177">
        <f t="shared" si="112"/>
        <v>0</v>
      </c>
      <c r="T183" s="175">
        <f t="shared" si="112"/>
        <v>0</v>
      </c>
      <c r="U183" s="175">
        <f t="shared" si="112"/>
        <v>0</v>
      </c>
      <c r="V183" s="175">
        <f t="shared" si="112"/>
        <v>0</v>
      </c>
      <c r="W183" s="175">
        <f t="shared" si="112"/>
        <v>0</v>
      </c>
      <c r="X183" s="175">
        <f t="shared" si="112"/>
        <v>0</v>
      </c>
      <c r="Z183" s="175" t="e">
        <f>SUM(Z155:Z181)</f>
        <v>#REF!</v>
      </c>
      <c r="AA183" s="175">
        <f>SUM(AA155:AA181)</f>
        <v>0</v>
      </c>
      <c r="AB183" s="109" t="e">
        <f>SUM(AB155:AB181)</f>
        <v>#REF!</v>
      </c>
    </row>
    <row r="184" spans="1:28" s="6" customFormat="1" ht="11.25" customHeight="1" x14ac:dyDescent="0.35">
      <c r="Z184" s="198"/>
      <c r="AA184" s="198"/>
    </row>
    <row r="185" spans="1:28" s="6" customFormat="1" ht="12.3" x14ac:dyDescent="0.35">
      <c r="D185" s="15" t="s">
        <v>236</v>
      </c>
      <c r="E185" s="75" t="s">
        <v>266</v>
      </c>
      <c r="F185" s="75" t="str">
        <f>Dollars</f>
        <v>Dollars</v>
      </c>
      <c r="G185" s="75" t="str">
        <f>Nominal</f>
        <v>Nominal</v>
      </c>
      <c r="H185" s="75" t="str">
        <f>Mid_year</f>
        <v>Mid year</v>
      </c>
      <c r="I185" s="178" t="e">
        <f>'2.1'!#REF!</f>
        <v>#REF!</v>
      </c>
      <c r="J185" s="178" t="e">
        <f>'2.1'!#REF!</f>
        <v>#REF!</v>
      </c>
      <c r="K185" s="178" t="e">
        <f>'2.1'!#REF!</f>
        <v>#REF!</v>
      </c>
      <c r="L185" s="178" t="e">
        <f>'2.1'!#REF!</f>
        <v>#REF!</v>
      </c>
      <c r="M185" s="178" t="e">
        <f>'2.1'!#REF!</f>
        <v>#REF!</v>
      </c>
      <c r="N185" s="178" t="e">
        <f>'2.1'!#REF!</f>
        <v>#REF!</v>
      </c>
      <c r="O185" s="178" t="e">
        <f>'2.1'!#REF!</f>
        <v>#REF!</v>
      </c>
      <c r="P185" s="178" t="e">
        <f>'2.1'!#REF!</f>
        <v>#REF!</v>
      </c>
      <c r="Q185" s="178" t="e">
        <f>'2.1'!#REF!</f>
        <v>#REF!</v>
      </c>
      <c r="R185" s="178" t="e">
        <f>'2.1'!#REF!</f>
        <v>#REF!</v>
      </c>
      <c r="S185" s="178" t="e">
        <f>'2.1'!#REF!</f>
        <v>#REF!</v>
      </c>
      <c r="T185" s="178" t="e">
        <f>'2.1'!#REF!</f>
        <v>#REF!</v>
      </c>
      <c r="U185" s="178" t="e">
        <f>'2.1'!#REF!</f>
        <v>#REF!</v>
      </c>
      <c r="V185" s="178" t="e">
        <f>'2.1'!#REF!</f>
        <v>#REF!</v>
      </c>
      <c r="W185" s="178" t="e">
        <f>'2.1'!#REF!</f>
        <v>#REF!</v>
      </c>
      <c r="X185" s="178" t="e">
        <f>'2.1'!#REF!</f>
        <v>#REF!</v>
      </c>
      <c r="Z185" s="181" t="e">
        <f t="shared" ref="Z185" si="113">SUM(O185:S185)</f>
        <v>#REF!</v>
      </c>
      <c r="AA185" s="181" t="e">
        <f t="shared" ref="AA185" si="114">SUM(T185:X185)</f>
        <v>#REF!</v>
      </c>
    </row>
    <row r="186" spans="1:28" s="6" customFormat="1" ht="11.25" customHeight="1" x14ac:dyDescent="0.35">
      <c r="A186" s="70" t="e">
        <f>IF(SUM($I186:$AA186)&gt;0,1,0)</f>
        <v>#REF!</v>
      </c>
      <c r="D186" s="15" t="s">
        <v>139</v>
      </c>
      <c r="I186" s="70" t="e">
        <f>IF(OR(ISERROR(I183),ROUND(I183-I185,4)&lt;&gt;0),1,0)</f>
        <v>#REF!</v>
      </c>
      <c r="J186" s="70" t="e">
        <f t="shared" ref="J186:X186" si="115">IF(OR(ISERROR(J183),ROUND(J183-J185,4)&lt;&gt;0),1,0)</f>
        <v>#REF!</v>
      </c>
      <c r="K186" s="70" t="e">
        <f t="shared" si="115"/>
        <v>#REF!</v>
      </c>
      <c r="L186" s="70" t="e">
        <f t="shared" si="115"/>
        <v>#REF!</v>
      </c>
      <c r="M186" s="70" t="e">
        <f t="shared" si="115"/>
        <v>#REF!</v>
      </c>
      <c r="N186" s="70" t="e">
        <f t="shared" si="115"/>
        <v>#REF!</v>
      </c>
      <c r="O186" s="70" t="e">
        <f t="shared" si="115"/>
        <v>#REF!</v>
      </c>
      <c r="P186" s="70" t="e">
        <f t="shared" si="115"/>
        <v>#REF!</v>
      </c>
      <c r="Q186" s="70" t="e">
        <f t="shared" si="115"/>
        <v>#REF!</v>
      </c>
      <c r="R186" s="70" t="e">
        <f t="shared" si="115"/>
        <v>#REF!</v>
      </c>
      <c r="S186" s="70" t="e">
        <f t="shared" si="115"/>
        <v>#REF!</v>
      </c>
      <c r="T186" s="70" t="e">
        <f t="shared" si="115"/>
        <v>#REF!</v>
      </c>
      <c r="U186" s="70" t="e">
        <f t="shared" si="115"/>
        <v>#REF!</v>
      </c>
      <c r="V186" s="70" t="e">
        <f t="shared" si="115"/>
        <v>#REF!</v>
      </c>
      <c r="W186" s="70" t="e">
        <f t="shared" si="115"/>
        <v>#REF!</v>
      </c>
      <c r="X186" s="70" t="e">
        <f t="shared" si="115"/>
        <v>#REF!</v>
      </c>
      <c r="Z186" s="70" t="e">
        <f t="shared" ref="Z186:AA186" si="116">IF(OR(ISERROR(Z183),ROUND(Z183-Z185,4)&lt;&gt;0),1,0)</f>
        <v>#REF!</v>
      </c>
      <c r="AA186" s="70" t="e">
        <f t="shared" si="116"/>
        <v>#REF!</v>
      </c>
    </row>
    <row r="188" spans="1:28" s="13" customFormat="1" ht="14.1" x14ac:dyDescent="0.35">
      <c r="C188" s="13" t="s">
        <v>237</v>
      </c>
    </row>
    <row r="189" spans="1:28" s="6" customFormat="1" ht="11.25" customHeight="1" x14ac:dyDescent="0.35"/>
    <row r="190" spans="1:28" ht="24.6" x14ac:dyDescent="0.35">
      <c r="D190" s="73" t="s">
        <v>238</v>
      </c>
      <c r="E190" s="64" t="str">
        <f>Lookup!E$20</f>
        <v>Source</v>
      </c>
      <c r="F190" s="64" t="str">
        <f>Lookup!F$20</f>
        <v>Unit</v>
      </c>
      <c r="G190" s="64" t="str">
        <f>Lookup!G$20</f>
        <v>Basis</v>
      </c>
      <c r="H190" s="64" t="str">
        <f>Lookup!H$20</f>
        <v>Timing</v>
      </c>
      <c r="I190" s="64" t="str">
        <f t="shared" ref="I190:X190" si="117">I$10</f>
        <v>RY09</v>
      </c>
      <c r="J190" s="64" t="str">
        <f t="shared" si="117"/>
        <v>RY10</v>
      </c>
      <c r="K190" s="64" t="str">
        <f t="shared" si="117"/>
        <v>RY11</v>
      </c>
      <c r="L190" s="64" t="str">
        <f t="shared" si="117"/>
        <v>RY12</v>
      </c>
      <c r="M190" s="64" t="str">
        <f t="shared" si="117"/>
        <v>RY13</v>
      </c>
      <c r="N190" s="64" t="str">
        <f t="shared" si="117"/>
        <v>RY14</v>
      </c>
      <c r="O190" s="96" t="str">
        <f t="shared" si="117"/>
        <v>RY15</v>
      </c>
      <c r="P190" s="64" t="str">
        <f t="shared" si="117"/>
        <v>RY16</v>
      </c>
      <c r="Q190" s="64" t="str">
        <f t="shared" si="117"/>
        <v>RY17</v>
      </c>
      <c r="R190" s="64" t="str">
        <f t="shared" si="117"/>
        <v>RY18</v>
      </c>
      <c r="S190" s="88" t="str">
        <f t="shared" si="117"/>
        <v>RY19</v>
      </c>
      <c r="T190" s="64" t="str">
        <f t="shared" si="117"/>
        <v>RY20</v>
      </c>
      <c r="U190" s="64" t="str">
        <f t="shared" si="117"/>
        <v>RY21</v>
      </c>
      <c r="V190" s="64" t="str">
        <f t="shared" si="117"/>
        <v>RY22</v>
      </c>
      <c r="W190" s="64" t="str">
        <f t="shared" si="117"/>
        <v>RY23</v>
      </c>
      <c r="X190" s="64" t="str">
        <f t="shared" si="117"/>
        <v>RY24</v>
      </c>
      <c r="Z190" s="72" t="str">
        <f>Z$10</f>
        <v>RY17 %</v>
      </c>
      <c r="AA190" s="72" t="str">
        <f>AA$10</f>
        <v>RY15-RY17 Avg</v>
      </c>
      <c r="AB190" s="72" t="str">
        <f>$AB$10</f>
        <v>Share</v>
      </c>
    </row>
    <row r="191" spans="1:28" x14ac:dyDescent="0.35">
      <c r="I191" s="6"/>
      <c r="O191" s="97"/>
      <c r="P191" s="91"/>
      <c r="Q191" s="91"/>
      <c r="R191" s="91"/>
      <c r="S191" s="89"/>
    </row>
    <row r="192" spans="1:28" ht="12.3" x14ac:dyDescent="0.35">
      <c r="D192" s="15" t="e">
        <f>'2.1'!#REF!</f>
        <v>#REF!</v>
      </c>
      <c r="E192" s="75" t="s">
        <v>264</v>
      </c>
      <c r="F192" s="75" t="str">
        <f t="shared" ref="F192:F197" si="118">Dollars</f>
        <v>Dollars</v>
      </c>
      <c r="G192" s="75" t="str">
        <f t="shared" ref="G192:G197" si="119">Nominal</f>
        <v>Nominal</v>
      </c>
      <c r="H192" s="75" t="str">
        <f t="shared" ref="H192:H197" si="120">Mid_year</f>
        <v>Mid year</v>
      </c>
      <c r="I192" s="181" t="e">
        <f>'2.1'!#REF!</f>
        <v>#REF!</v>
      </c>
      <c r="J192" s="181" t="e">
        <f>'2.1'!#REF!</f>
        <v>#REF!</v>
      </c>
      <c r="K192" s="181" t="e">
        <f>'2.1'!#REF!</f>
        <v>#REF!</v>
      </c>
      <c r="L192" s="181" t="e">
        <f>'2.1'!#REF!</f>
        <v>#REF!</v>
      </c>
      <c r="M192" s="181" t="e">
        <f>'2.1'!#REF!</f>
        <v>#REF!</v>
      </c>
      <c r="N192" s="181" t="e">
        <f>'2.1'!#REF!</f>
        <v>#REF!</v>
      </c>
      <c r="O192" s="182" t="e">
        <f>'2.1'!#REF!</f>
        <v>#REF!</v>
      </c>
      <c r="P192" s="178" t="e">
        <f>'2.1'!#REF!</f>
        <v>#REF!</v>
      </c>
      <c r="Q192" s="178" t="e">
        <f>'2.1'!#REF!</f>
        <v>#REF!</v>
      </c>
      <c r="R192" s="178" t="e">
        <f>'2.1'!#REF!</f>
        <v>#REF!</v>
      </c>
      <c r="S192" s="183" t="e">
        <f>'2.1'!#REF!</f>
        <v>#REF!</v>
      </c>
      <c r="T192" s="181" t="e">
        <f>T$37*$AB192</f>
        <v>#REF!</v>
      </c>
      <c r="U192" s="181" t="e">
        <f t="shared" ref="U192:X197" si="121">U$37*$AB192</f>
        <v>#REF!</v>
      </c>
      <c r="V192" s="181" t="e">
        <f t="shared" si="121"/>
        <v>#REF!</v>
      </c>
      <c r="W192" s="181" t="e">
        <f t="shared" si="121"/>
        <v>#REF!</v>
      </c>
      <c r="X192" s="181" t="e">
        <f t="shared" si="121"/>
        <v>#REF!</v>
      </c>
      <c r="Z192" s="65" t="e">
        <f>SUM(O192:S192)</f>
        <v>#REF!</v>
      </c>
      <c r="AA192" s="65" t="e">
        <f>SUM(T192:X192)</f>
        <v>#REF!</v>
      </c>
      <c r="AB192" s="85" t="e">
        <f>IF(SUM($I$199:$S$199)=0,0,SUM(I192:S192)/SUM($I$199:$S$199))</f>
        <v>#REF!</v>
      </c>
    </row>
    <row r="193" spans="1:28" ht="12.3" x14ac:dyDescent="0.35">
      <c r="D193" s="15" t="e">
        <f>'2.1'!#REF!</f>
        <v>#REF!</v>
      </c>
      <c r="E193" s="75" t="s">
        <v>264</v>
      </c>
      <c r="F193" s="75" t="str">
        <f t="shared" si="118"/>
        <v>Dollars</v>
      </c>
      <c r="G193" s="75" t="str">
        <f t="shared" si="119"/>
        <v>Nominal</v>
      </c>
      <c r="H193" s="75" t="str">
        <f t="shared" si="120"/>
        <v>Mid year</v>
      </c>
      <c r="I193" s="181" t="e">
        <f>'2.1'!#REF!</f>
        <v>#REF!</v>
      </c>
      <c r="J193" s="181" t="e">
        <f>'2.1'!#REF!</f>
        <v>#REF!</v>
      </c>
      <c r="K193" s="181" t="e">
        <f>'2.1'!#REF!</f>
        <v>#REF!</v>
      </c>
      <c r="L193" s="181" t="e">
        <f>'2.1'!#REF!</f>
        <v>#REF!</v>
      </c>
      <c r="M193" s="181" t="e">
        <f>'2.1'!#REF!</f>
        <v>#REF!</v>
      </c>
      <c r="N193" s="181" t="e">
        <f>'2.1'!#REF!</f>
        <v>#REF!</v>
      </c>
      <c r="O193" s="182" t="e">
        <f>'2.1'!#REF!</f>
        <v>#REF!</v>
      </c>
      <c r="P193" s="178" t="e">
        <f>'2.1'!#REF!</f>
        <v>#REF!</v>
      </c>
      <c r="Q193" s="178" t="e">
        <f>'2.1'!#REF!</f>
        <v>#REF!</v>
      </c>
      <c r="R193" s="178" t="e">
        <f>'2.1'!#REF!</f>
        <v>#REF!</v>
      </c>
      <c r="S193" s="183" t="e">
        <f>'2.1'!#REF!</f>
        <v>#REF!</v>
      </c>
      <c r="T193" s="181" t="e">
        <f t="shared" ref="T193:T197" si="122">T$37*$AB193</f>
        <v>#REF!</v>
      </c>
      <c r="U193" s="181" t="e">
        <f t="shared" si="121"/>
        <v>#REF!</v>
      </c>
      <c r="V193" s="181" t="e">
        <f t="shared" si="121"/>
        <v>#REF!</v>
      </c>
      <c r="W193" s="181" t="e">
        <f t="shared" si="121"/>
        <v>#REF!</v>
      </c>
      <c r="X193" s="181" t="e">
        <f t="shared" si="121"/>
        <v>#REF!</v>
      </c>
      <c r="Z193" s="65" t="e">
        <f t="shared" ref="Z193:Z197" si="123">SUM(O193:S193)</f>
        <v>#REF!</v>
      </c>
      <c r="AA193" s="65" t="e">
        <f t="shared" ref="AA193:AA197" si="124">SUM(T193:X193)</f>
        <v>#REF!</v>
      </c>
      <c r="AB193" s="85" t="e">
        <f t="shared" ref="AB193:AB197" si="125">IF(SUM($I$199:$S$199)=0,0,SUM(I193:S193)/SUM($I$199:$S$199))</f>
        <v>#REF!</v>
      </c>
    </row>
    <row r="194" spans="1:28" ht="12.3" x14ac:dyDescent="0.35">
      <c r="D194" s="15" t="e">
        <f>'2.1'!#REF!</f>
        <v>#REF!</v>
      </c>
      <c r="E194" s="75" t="s">
        <v>264</v>
      </c>
      <c r="F194" s="75" t="str">
        <f t="shared" si="118"/>
        <v>Dollars</v>
      </c>
      <c r="G194" s="75" t="str">
        <f t="shared" si="119"/>
        <v>Nominal</v>
      </c>
      <c r="H194" s="75" t="str">
        <f t="shared" si="120"/>
        <v>Mid year</v>
      </c>
      <c r="I194" s="181" t="e">
        <f>'2.1'!#REF!</f>
        <v>#REF!</v>
      </c>
      <c r="J194" s="181" t="e">
        <f>'2.1'!#REF!</f>
        <v>#REF!</v>
      </c>
      <c r="K194" s="181" t="e">
        <f>'2.1'!#REF!</f>
        <v>#REF!</v>
      </c>
      <c r="L194" s="181" t="e">
        <f>'2.1'!#REF!</f>
        <v>#REF!</v>
      </c>
      <c r="M194" s="181" t="e">
        <f>'2.1'!#REF!</f>
        <v>#REF!</v>
      </c>
      <c r="N194" s="181" t="e">
        <f>'2.1'!#REF!</f>
        <v>#REF!</v>
      </c>
      <c r="O194" s="182" t="e">
        <f>'2.1'!#REF!</f>
        <v>#REF!</v>
      </c>
      <c r="P194" s="178" t="e">
        <f>'2.1'!#REF!</f>
        <v>#REF!</v>
      </c>
      <c r="Q194" s="178" t="e">
        <f>'2.1'!#REF!</f>
        <v>#REF!</v>
      </c>
      <c r="R194" s="178" t="e">
        <f>'2.1'!#REF!</f>
        <v>#REF!</v>
      </c>
      <c r="S194" s="183" t="e">
        <f>'2.1'!#REF!</f>
        <v>#REF!</v>
      </c>
      <c r="T194" s="181" t="e">
        <f t="shared" si="122"/>
        <v>#REF!</v>
      </c>
      <c r="U194" s="181" t="e">
        <f t="shared" si="121"/>
        <v>#REF!</v>
      </c>
      <c r="V194" s="181" t="e">
        <f t="shared" si="121"/>
        <v>#REF!</v>
      </c>
      <c r="W194" s="181" t="e">
        <f t="shared" si="121"/>
        <v>#REF!</v>
      </c>
      <c r="X194" s="181" t="e">
        <f t="shared" si="121"/>
        <v>#REF!</v>
      </c>
      <c r="Z194" s="65" t="e">
        <f t="shared" si="123"/>
        <v>#REF!</v>
      </c>
      <c r="AA194" s="65" t="e">
        <f t="shared" si="124"/>
        <v>#REF!</v>
      </c>
      <c r="AB194" s="85" t="e">
        <f t="shared" si="125"/>
        <v>#REF!</v>
      </c>
    </row>
    <row r="195" spans="1:28" ht="12.3" x14ac:dyDescent="0.35">
      <c r="D195" s="15" t="e">
        <f>'2.1'!#REF!</f>
        <v>#REF!</v>
      </c>
      <c r="E195" s="75" t="s">
        <v>264</v>
      </c>
      <c r="F195" s="75" t="str">
        <f t="shared" si="118"/>
        <v>Dollars</v>
      </c>
      <c r="G195" s="75" t="str">
        <f t="shared" si="119"/>
        <v>Nominal</v>
      </c>
      <c r="H195" s="75" t="str">
        <f t="shared" si="120"/>
        <v>Mid year</v>
      </c>
      <c r="I195" s="181" t="e">
        <f>'2.1'!#REF!</f>
        <v>#REF!</v>
      </c>
      <c r="J195" s="181" t="e">
        <f>'2.1'!#REF!</f>
        <v>#REF!</v>
      </c>
      <c r="K195" s="181" t="e">
        <f>'2.1'!#REF!</f>
        <v>#REF!</v>
      </c>
      <c r="L195" s="181" t="e">
        <f>'2.1'!#REF!</f>
        <v>#REF!</v>
      </c>
      <c r="M195" s="181" t="e">
        <f>'2.1'!#REF!</f>
        <v>#REF!</v>
      </c>
      <c r="N195" s="181" t="e">
        <f>'2.1'!#REF!</f>
        <v>#REF!</v>
      </c>
      <c r="O195" s="182" t="e">
        <f>'2.1'!#REF!</f>
        <v>#REF!</v>
      </c>
      <c r="P195" s="178" t="e">
        <f>'2.1'!#REF!</f>
        <v>#REF!</v>
      </c>
      <c r="Q195" s="178" t="e">
        <f>'2.1'!#REF!</f>
        <v>#REF!</v>
      </c>
      <c r="R195" s="178" t="e">
        <f>'2.1'!#REF!</f>
        <v>#REF!</v>
      </c>
      <c r="S195" s="183" t="e">
        <f>'2.1'!#REF!</f>
        <v>#REF!</v>
      </c>
      <c r="T195" s="181" t="e">
        <f t="shared" si="122"/>
        <v>#REF!</v>
      </c>
      <c r="U195" s="181" t="e">
        <f t="shared" si="121"/>
        <v>#REF!</v>
      </c>
      <c r="V195" s="181" t="e">
        <f t="shared" si="121"/>
        <v>#REF!</v>
      </c>
      <c r="W195" s="181" t="e">
        <f t="shared" si="121"/>
        <v>#REF!</v>
      </c>
      <c r="X195" s="181" t="e">
        <f t="shared" si="121"/>
        <v>#REF!</v>
      </c>
      <c r="Z195" s="65" t="e">
        <f t="shared" si="123"/>
        <v>#REF!</v>
      </c>
      <c r="AA195" s="65" t="e">
        <f t="shared" si="124"/>
        <v>#REF!</v>
      </c>
      <c r="AB195" s="85" t="e">
        <f t="shared" si="125"/>
        <v>#REF!</v>
      </c>
    </row>
    <row r="196" spans="1:28" ht="12.3" x14ac:dyDescent="0.35">
      <c r="D196" s="15" t="e">
        <f>'2.1'!#REF!</f>
        <v>#REF!</v>
      </c>
      <c r="E196" s="75" t="s">
        <v>264</v>
      </c>
      <c r="F196" s="75" t="str">
        <f t="shared" si="118"/>
        <v>Dollars</v>
      </c>
      <c r="G196" s="75" t="str">
        <f t="shared" si="119"/>
        <v>Nominal</v>
      </c>
      <c r="H196" s="75" t="str">
        <f t="shared" si="120"/>
        <v>Mid year</v>
      </c>
      <c r="I196" s="181" t="e">
        <f>'2.1'!#REF!</f>
        <v>#REF!</v>
      </c>
      <c r="J196" s="181" t="e">
        <f>'2.1'!#REF!</f>
        <v>#REF!</v>
      </c>
      <c r="K196" s="181" t="e">
        <f>'2.1'!#REF!</f>
        <v>#REF!</v>
      </c>
      <c r="L196" s="181" t="e">
        <f>'2.1'!#REF!</f>
        <v>#REF!</v>
      </c>
      <c r="M196" s="181" t="e">
        <f>'2.1'!#REF!</f>
        <v>#REF!</v>
      </c>
      <c r="N196" s="181" t="e">
        <f>'2.1'!#REF!</f>
        <v>#REF!</v>
      </c>
      <c r="O196" s="182" t="e">
        <f>'2.1'!#REF!</f>
        <v>#REF!</v>
      </c>
      <c r="P196" s="178" t="e">
        <f>'2.1'!#REF!</f>
        <v>#REF!</v>
      </c>
      <c r="Q196" s="178" t="e">
        <f>'2.1'!#REF!</f>
        <v>#REF!</v>
      </c>
      <c r="R196" s="178" t="e">
        <f>'2.1'!#REF!</f>
        <v>#REF!</v>
      </c>
      <c r="S196" s="183" t="e">
        <f>'2.1'!#REF!</f>
        <v>#REF!</v>
      </c>
      <c r="T196" s="181" t="e">
        <f t="shared" si="122"/>
        <v>#REF!</v>
      </c>
      <c r="U196" s="181" t="e">
        <f t="shared" si="121"/>
        <v>#REF!</v>
      </c>
      <c r="V196" s="181" t="e">
        <f t="shared" si="121"/>
        <v>#REF!</v>
      </c>
      <c r="W196" s="181" t="e">
        <f t="shared" si="121"/>
        <v>#REF!</v>
      </c>
      <c r="X196" s="181" t="e">
        <f t="shared" si="121"/>
        <v>#REF!</v>
      </c>
      <c r="Z196" s="65" t="e">
        <f t="shared" si="123"/>
        <v>#REF!</v>
      </c>
      <c r="AA196" s="65" t="e">
        <f t="shared" si="124"/>
        <v>#REF!</v>
      </c>
      <c r="AB196" s="85" t="e">
        <f t="shared" si="125"/>
        <v>#REF!</v>
      </c>
    </row>
    <row r="197" spans="1:28" ht="12.3" x14ac:dyDescent="0.35">
      <c r="D197" s="15" t="e">
        <f>'2.1'!#REF!</f>
        <v>#REF!</v>
      </c>
      <c r="E197" s="75" t="s">
        <v>264</v>
      </c>
      <c r="F197" s="75" t="str">
        <f t="shared" si="118"/>
        <v>Dollars</v>
      </c>
      <c r="G197" s="75" t="str">
        <f t="shared" si="119"/>
        <v>Nominal</v>
      </c>
      <c r="H197" s="75" t="str">
        <f t="shared" si="120"/>
        <v>Mid year</v>
      </c>
      <c r="I197" s="181" t="e">
        <f>'2.1'!#REF!</f>
        <v>#REF!</v>
      </c>
      <c r="J197" s="181" t="e">
        <f>'2.1'!#REF!</f>
        <v>#REF!</v>
      </c>
      <c r="K197" s="181" t="e">
        <f>'2.1'!#REF!</f>
        <v>#REF!</v>
      </c>
      <c r="L197" s="181" t="e">
        <f>'2.1'!#REF!</f>
        <v>#REF!</v>
      </c>
      <c r="M197" s="181" t="e">
        <f>'2.1'!#REF!</f>
        <v>#REF!</v>
      </c>
      <c r="N197" s="181" t="e">
        <f>'2.1'!#REF!</f>
        <v>#REF!</v>
      </c>
      <c r="O197" s="182" t="e">
        <f>'2.1'!#REF!</f>
        <v>#REF!</v>
      </c>
      <c r="P197" s="178" t="e">
        <f>'2.1'!#REF!</f>
        <v>#REF!</v>
      </c>
      <c r="Q197" s="178" t="e">
        <f>'2.1'!#REF!</f>
        <v>#REF!</v>
      </c>
      <c r="R197" s="178" t="e">
        <f>'2.1'!#REF!</f>
        <v>#REF!</v>
      </c>
      <c r="S197" s="183" t="e">
        <f>'2.1'!#REF!</f>
        <v>#REF!</v>
      </c>
      <c r="T197" s="181" t="e">
        <f t="shared" si="122"/>
        <v>#REF!</v>
      </c>
      <c r="U197" s="181" t="e">
        <f t="shared" si="121"/>
        <v>#REF!</v>
      </c>
      <c r="V197" s="181" t="e">
        <f t="shared" si="121"/>
        <v>#REF!</v>
      </c>
      <c r="W197" s="181" t="e">
        <f t="shared" si="121"/>
        <v>#REF!</v>
      </c>
      <c r="X197" s="181" t="e">
        <f t="shared" si="121"/>
        <v>#REF!</v>
      </c>
      <c r="Z197" s="65" t="e">
        <f t="shared" si="123"/>
        <v>#REF!</v>
      </c>
      <c r="AA197" s="65" t="e">
        <f t="shared" si="124"/>
        <v>#REF!</v>
      </c>
      <c r="AB197" s="85" t="e">
        <f t="shared" si="125"/>
        <v>#REF!</v>
      </c>
    </row>
    <row r="198" spans="1:28" x14ac:dyDescent="0.35">
      <c r="O198" s="97"/>
      <c r="P198" s="91"/>
      <c r="Q198" s="91"/>
      <c r="R198" s="91"/>
      <c r="S198" s="89"/>
    </row>
    <row r="199" spans="1:28" ht="12.3" x14ac:dyDescent="0.35">
      <c r="D199" s="74" t="str">
        <f>"Total "&amp;D190</f>
        <v>Total Emergency Response Expenditure</v>
      </c>
      <c r="E199" s="67" t="s">
        <v>134</v>
      </c>
      <c r="F199" s="67" t="str">
        <f>F192</f>
        <v>Dollars</v>
      </c>
      <c r="G199" s="67" t="str">
        <f>G192</f>
        <v>Nominal</v>
      </c>
      <c r="H199" s="67" t="str">
        <f>H192</f>
        <v>Mid year</v>
      </c>
      <c r="I199" s="175" t="e">
        <f t="shared" ref="I199:X199" si="126">SUM(I192:I197)</f>
        <v>#REF!</v>
      </c>
      <c r="J199" s="175" t="e">
        <f t="shared" si="126"/>
        <v>#REF!</v>
      </c>
      <c r="K199" s="175" t="e">
        <f t="shared" si="126"/>
        <v>#REF!</v>
      </c>
      <c r="L199" s="175" t="e">
        <f t="shared" si="126"/>
        <v>#REF!</v>
      </c>
      <c r="M199" s="175" t="e">
        <f t="shared" si="126"/>
        <v>#REF!</v>
      </c>
      <c r="N199" s="175" t="e">
        <f t="shared" si="126"/>
        <v>#REF!</v>
      </c>
      <c r="O199" s="176" t="e">
        <f t="shared" si="126"/>
        <v>#REF!</v>
      </c>
      <c r="P199" s="175" t="e">
        <f t="shared" si="126"/>
        <v>#REF!</v>
      </c>
      <c r="Q199" s="175" t="e">
        <f t="shared" si="126"/>
        <v>#REF!</v>
      </c>
      <c r="R199" s="175" t="e">
        <f t="shared" si="126"/>
        <v>#REF!</v>
      </c>
      <c r="S199" s="177" t="e">
        <f t="shared" si="126"/>
        <v>#REF!</v>
      </c>
      <c r="T199" s="175" t="e">
        <f t="shared" si="126"/>
        <v>#REF!</v>
      </c>
      <c r="U199" s="175" t="e">
        <f t="shared" si="126"/>
        <v>#REF!</v>
      </c>
      <c r="V199" s="175" t="e">
        <f t="shared" si="126"/>
        <v>#REF!</v>
      </c>
      <c r="W199" s="175" t="e">
        <f t="shared" si="126"/>
        <v>#REF!</v>
      </c>
      <c r="X199" s="175" t="e">
        <f t="shared" si="126"/>
        <v>#REF!</v>
      </c>
      <c r="Z199" s="66" t="e">
        <f>SUM(Z192:Z197)</f>
        <v>#REF!</v>
      </c>
      <c r="AA199" s="66" t="e">
        <f>SUM(AA192:AA197)</f>
        <v>#REF!</v>
      </c>
      <c r="AB199" s="109" t="e">
        <f>SUM(AB192:AB197)</f>
        <v>#REF!</v>
      </c>
    </row>
    <row r="200" spans="1:28" s="6" customFormat="1" ht="11.25" customHeight="1" x14ac:dyDescent="0.35"/>
    <row r="201" spans="1:28" s="6" customFormat="1" ht="12.3" x14ac:dyDescent="0.35">
      <c r="D201" s="15" t="str">
        <f>D37</f>
        <v>Emergency response</v>
      </c>
      <c r="E201" s="75" t="str">
        <f t="shared" ref="E201:X201" si="127">E37</f>
        <v>Input_RIN</v>
      </c>
      <c r="F201" s="75" t="str">
        <f t="shared" si="127"/>
        <v>Dollars</v>
      </c>
      <c r="G201" s="75" t="str">
        <f t="shared" si="127"/>
        <v>Nominal</v>
      </c>
      <c r="H201" s="75" t="str">
        <f t="shared" si="127"/>
        <v>Mid year</v>
      </c>
      <c r="I201" s="178">
        <f t="shared" si="127"/>
        <v>5910658.9028692087</v>
      </c>
      <c r="J201" s="178">
        <f t="shared" si="127"/>
        <v>6834643.9029685212</v>
      </c>
      <c r="K201" s="178">
        <f t="shared" si="127"/>
        <v>5817182.6043242654</v>
      </c>
      <c r="L201" s="178">
        <f t="shared" si="127"/>
        <v>10821085</v>
      </c>
      <c r="M201" s="178">
        <f t="shared" si="127"/>
        <v>7925111.4214975648</v>
      </c>
      <c r="N201" s="178">
        <f t="shared" si="127"/>
        <v>7091771.0599999921</v>
      </c>
      <c r="O201" s="178">
        <f t="shared" si="127"/>
        <v>6679692.2299999865</v>
      </c>
      <c r="P201" s="178">
        <f t="shared" si="127"/>
        <v>6367053</v>
      </c>
      <c r="Q201" s="178">
        <f t="shared" si="127"/>
        <v>6458683</v>
      </c>
      <c r="R201" s="178" t="e">
        <f t="shared" si="127"/>
        <v>#REF!</v>
      </c>
      <c r="S201" s="178" t="e">
        <f t="shared" si="127"/>
        <v>#REF!</v>
      </c>
      <c r="T201" s="178" t="e">
        <f t="shared" si="127"/>
        <v>#REF!</v>
      </c>
      <c r="U201" s="178" t="e">
        <f t="shared" si="127"/>
        <v>#REF!</v>
      </c>
      <c r="V201" s="178" t="e">
        <f t="shared" si="127"/>
        <v>#REF!</v>
      </c>
      <c r="W201" s="178" t="e">
        <f t="shared" si="127"/>
        <v>#REF!</v>
      </c>
      <c r="X201" s="178" t="e">
        <f t="shared" si="127"/>
        <v>#REF!</v>
      </c>
      <c r="Z201" s="65" t="e">
        <f t="shared" ref="Z201" si="128">SUM(O201:S201)</f>
        <v>#REF!</v>
      </c>
      <c r="AA201" s="65" t="e">
        <f t="shared" ref="AA201" si="129">SUM(T201:X201)</f>
        <v>#REF!</v>
      </c>
    </row>
    <row r="202" spans="1:28" s="6" customFormat="1" ht="12.3" x14ac:dyDescent="0.35">
      <c r="A202" s="70" t="e">
        <f>IF(SUM($O202:$AA202)&gt;0,1,0)</f>
        <v>#REF!</v>
      </c>
      <c r="D202" s="15" t="s">
        <v>139</v>
      </c>
      <c r="I202" s="70" t="e">
        <f>IF(OR(ISERROR(I199),ROUND(I199-I201,4)&lt;&gt;0),1,0)</f>
        <v>#REF!</v>
      </c>
      <c r="J202" s="70" t="e">
        <f t="shared" ref="J202" si="130">IF(OR(ISERROR(J199),ROUND(J199-J201,4)&lt;&gt;0),1,0)</f>
        <v>#REF!</v>
      </c>
      <c r="K202" s="70" t="e">
        <f t="shared" ref="K202" si="131">IF(OR(ISERROR(K199),ROUND(K199-K201,4)&lt;&gt;0),1,0)</f>
        <v>#REF!</v>
      </c>
      <c r="L202" s="70" t="e">
        <f t="shared" ref="L202" si="132">IF(OR(ISERROR(L199),ROUND(L199-L201,4)&lt;&gt;0),1,0)</f>
        <v>#REF!</v>
      </c>
      <c r="M202" s="70" t="e">
        <f t="shared" ref="M202" si="133">IF(OR(ISERROR(M199),ROUND(M199-M201,4)&lt;&gt;0),1,0)</f>
        <v>#REF!</v>
      </c>
      <c r="N202" s="70" t="e">
        <f t="shared" ref="N202" si="134">IF(OR(ISERROR(N199),ROUND(N199-N201,4)&lt;&gt;0),1,0)</f>
        <v>#REF!</v>
      </c>
      <c r="O202" s="70" t="e">
        <f t="shared" ref="O202" si="135">IF(OR(ISERROR(O199),ROUND(O199-O201,4)&lt;&gt;0),1,0)</f>
        <v>#REF!</v>
      </c>
      <c r="P202" s="70" t="e">
        <f t="shared" ref="P202" si="136">IF(OR(ISERROR(P199),ROUND(P199-P201,4)&lt;&gt;0),1,0)</f>
        <v>#REF!</v>
      </c>
      <c r="Q202" s="70" t="e">
        <f t="shared" ref="Q202" si="137">IF(OR(ISERROR(Q199),ROUND(Q199-Q201,4)&lt;&gt;0),1,0)</f>
        <v>#REF!</v>
      </c>
      <c r="R202" s="70" t="e">
        <f t="shared" ref="R202" si="138">IF(OR(ISERROR(R199),ROUND(R199-R201,4)&lt;&gt;0),1,0)</f>
        <v>#REF!</v>
      </c>
      <c r="S202" s="70" t="e">
        <f t="shared" ref="S202" si="139">IF(OR(ISERROR(S199),ROUND(S199-S201,4)&lt;&gt;0),1,0)</f>
        <v>#REF!</v>
      </c>
      <c r="T202" s="70" t="e">
        <f t="shared" ref="T202" si="140">IF(OR(ISERROR(T199),ROUND(T199-T201,4)&lt;&gt;0),1,0)</f>
        <v>#REF!</v>
      </c>
      <c r="U202" s="70" t="e">
        <f t="shared" ref="U202" si="141">IF(OR(ISERROR(U199),ROUND(U199-U201,4)&lt;&gt;0),1,0)</f>
        <v>#REF!</v>
      </c>
      <c r="V202" s="70" t="e">
        <f t="shared" ref="V202" si="142">IF(OR(ISERROR(V199),ROUND(V199-V201,4)&lt;&gt;0),1,0)</f>
        <v>#REF!</v>
      </c>
      <c r="W202" s="70" t="e">
        <f t="shared" ref="W202" si="143">IF(OR(ISERROR(W199),ROUND(W199-W201,4)&lt;&gt;0),1,0)</f>
        <v>#REF!</v>
      </c>
      <c r="X202" s="70" t="e">
        <f t="shared" ref="X202" si="144">IF(OR(ISERROR(X199),ROUND(X199-X201,4)&lt;&gt;0),1,0)</f>
        <v>#REF!</v>
      </c>
      <c r="Z202" s="70" t="e">
        <f t="shared" ref="Z202" si="145">IF(OR(ISERROR(Z199),ROUND(Z199-Z201,4)&lt;&gt;0),1,0)</f>
        <v>#REF!</v>
      </c>
      <c r="AA202" s="70" t="e">
        <f t="shared" ref="AA202" si="146">IF(OR(ISERROR(AA199),ROUND(AA199-AA201,4)&lt;&gt;0),1,0)</f>
        <v>#REF!</v>
      </c>
    </row>
    <row r="204" spans="1:28" s="13" customFormat="1" ht="14.1" x14ac:dyDescent="0.35">
      <c r="C204" s="13" t="s">
        <v>248</v>
      </c>
    </row>
    <row r="205" spans="1:28" s="6" customFormat="1" ht="11.25" customHeight="1" x14ac:dyDescent="0.35"/>
    <row r="206" spans="1:28" ht="24.6" x14ac:dyDescent="0.35">
      <c r="D206" s="73" t="s">
        <v>244</v>
      </c>
      <c r="E206" s="64" t="str">
        <f>Lookup!E$20</f>
        <v>Source</v>
      </c>
      <c r="F206" s="64" t="str">
        <f>Lookup!F$20</f>
        <v>Unit</v>
      </c>
      <c r="G206" s="64" t="str">
        <f>Lookup!G$20</f>
        <v>Basis</v>
      </c>
      <c r="H206" s="64" t="str">
        <f>Lookup!H$20</f>
        <v>Timing</v>
      </c>
      <c r="I206" s="64" t="str">
        <f t="shared" ref="I206:X206" si="147">I$10</f>
        <v>RY09</v>
      </c>
      <c r="J206" s="64" t="str">
        <f t="shared" si="147"/>
        <v>RY10</v>
      </c>
      <c r="K206" s="64" t="str">
        <f t="shared" si="147"/>
        <v>RY11</v>
      </c>
      <c r="L206" s="64" t="str">
        <f t="shared" si="147"/>
        <v>RY12</v>
      </c>
      <c r="M206" s="64" t="str">
        <f t="shared" si="147"/>
        <v>RY13</v>
      </c>
      <c r="N206" s="64" t="str">
        <f t="shared" si="147"/>
        <v>RY14</v>
      </c>
      <c r="O206" s="96" t="str">
        <f t="shared" si="147"/>
        <v>RY15</v>
      </c>
      <c r="P206" s="64" t="str">
        <f t="shared" si="147"/>
        <v>RY16</v>
      </c>
      <c r="Q206" s="64" t="str">
        <f t="shared" si="147"/>
        <v>RY17</v>
      </c>
      <c r="R206" s="64" t="str">
        <f t="shared" si="147"/>
        <v>RY18</v>
      </c>
      <c r="S206" s="88" t="str">
        <f t="shared" si="147"/>
        <v>RY19</v>
      </c>
      <c r="T206" s="64" t="str">
        <f t="shared" si="147"/>
        <v>RY20</v>
      </c>
      <c r="U206" s="64" t="str">
        <f t="shared" si="147"/>
        <v>RY21</v>
      </c>
      <c r="V206" s="64" t="str">
        <f t="shared" si="147"/>
        <v>RY22</v>
      </c>
      <c r="W206" s="64" t="str">
        <f t="shared" si="147"/>
        <v>RY23</v>
      </c>
      <c r="X206" s="64" t="str">
        <f t="shared" si="147"/>
        <v>RY24</v>
      </c>
      <c r="Z206" s="72" t="str">
        <f>Z$10</f>
        <v>RY17 %</v>
      </c>
      <c r="AA206" s="72" t="str">
        <f>AA$10</f>
        <v>RY15-RY17 Avg</v>
      </c>
    </row>
    <row r="207" spans="1:28" x14ac:dyDescent="0.35">
      <c r="I207" s="6"/>
      <c r="O207" s="97"/>
      <c r="P207" s="91"/>
      <c r="Q207" s="91"/>
      <c r="R207" s="91"/>
      <c r="S207" s="89"/>
    </row>
    <row r="208" spans="1:28" ht="12.3" x14ac:dyDescent="0.35">
      <c r="D208" s="15" t="e">
        <f>'2.1'!#REF!</f>
        <v>#REF!</v>
      </c>
      <c r="E208" s="75" t="s">
        <v>266</v>
      </c>
      <c r="F208" s="75" t="str">
        <f t="shared" ref="F208:F220" si="148">Dollars</f>
        <v>Dollars</v>
      </c>
      <c r="G208" s="75" t="str">
        <f t="shared" ref="G208:G220" si="149">Nominal</f>
        <v>Nominal</v>
      </c>
      <c r="H208" s="75" t="str">
        <f t="shared" ref="H208:H220" si="150">Mid_year</f>
        <v>Mid year</v>
      </c>
      <c r="I208" s="65" t="e">
        <f>'2.1'!#REF!</f>
        <v>#REF!</v>
      </c>
      <c r="J208" s="65" t="e">
        <f>'2.1'!#REF!</f>
        <v>#REF!</v>
      </c>
      <c r="K208" s="65" t="e">
        <f>'2.1'!#REF!</f>
        <v>#REF!</v>
      </c>
      <c r="L208" s="65" t="e">
        <f>'2.1'!#REF!</f>
        <v>#REF!</v>
      </c>
      <c r="M208" s="65" t="e">
        <f>'2.1'!#REF!</f>
        <v>#REF!</v>
      </c>
      <c r="N208" s="65" t="e">
        <f>'2.1'!#REF!</f>
        <v>#REF!</v>
      </c>
      <c r="O208" s="100" t="e">
        <f>'2.1'!#REF!</f>
        <v>#REF!</v>
      </c>
      <c r="P208" s="94" t="e">
        <f>'2.1'!#REF!</f>
        <v>#REF!</v>
      </c>
      <c r="Q208" s="94" t="e">
        <f>'2.1'!#REF!</f>
        <v>#REF!</v>
      </c>
      <c r="R208" s="98">
        <v>0</v>
      </c>
      <c r="S208" s="187">
        <v>0</v>
      </c>
      <c r="T208" s="84">
        <v>0</v>
      </c>
      <c r="U208" s="84">
        <v>0</v>
      </c>
      <c r="V208" s="84">
        <v>0</v>
      </c>
      <c r="W208" s="84">
        <v>0</v>
      </c>
      <c r="X208" s="84">
        <v>0</v>
      </c>
      <c r="Z208" s="65" t="e">
        <f>SUM(O208:S208)</f>
        <v>#REF!</v>
      </c>
      <c r="AA208" s="65">
        <f>SUM(T208:X208)</f>
        <v>0</v>
      </c>
    </row>
    <row r="209" spans="4:27" ht="12.3" x14ac:dyDescent="0.35">
      <c r="D209" s="15" t="e">
        <f>'2.1'!#REF!</f>
        <v>#REF!</v>
      </c>
      <c r="E209" s="75" t="s">
        <v>266</v>
      </c>
      <c r="F209" s="75" t="str">
        <f t="shared" si="148"/>
        <v>Dollars</v>
      </c>
      <c r="G209" s="75" t="str">
        <f t="shared" si="149"/>
        <v>Nominal</v>
      </c>
      <c r="H209" s="75" t="str">
        <f t="shared" si="150"/>
        <v>Mid year</v>
      </c>
      <c r="I209" s="65" t="e">
        <f>'2.1'!#REF!</f>
        <v>#REF!</v>
      </c>
      <c r="J209" s="65" t="e">
        <f>'2.1'!#REF!</f>
        <v>#REF!</v>
      </c>
      <c r="K209" s="65" t="e">
        <f>'2.1'!#REF!</f>
        <v>#REF!</v>
      </c>
      <c r="L209" s="65" t="e">
        <f>'2.1'!#REF!</f>
        <v>#REF!</v>
      </c>
      <c r="M209" s="65" t="e">
        <f>'2.1'!#REF!</f>
        <v>#REF!</v>
      </c>
      <c r="N209" s="65" t="e">
        <f>'2.1'!#REF!</f>
        <v>#REF!</v>
      </c>
      <c r="O209" s="100" t="e">
        <f>'2.1'!#REF!</f>
        <v>#REF!</v>
      </c>
      <c r="P209" s="94" t="e">
        <f>'2.1'!#REF!</f>
        <v>#REF!</v>
      </c>
      <c r="Q209" s="94" t="e">
        <f>'2.1'!#REF!</f>
        <v>#REF!</v>
      </c>
      <c r="R209" s="98">
        <v>0</v>
      </c>
      <c r="S209" s="187">
        <v>0</v>
      </c>
      <c r="T209" s="84">
        <v>0</v>
      </c>
      <c r="U209" s="84">
        <v>0</v>
      </c>
      <c r="V209" s="84">
        <v>0</v>
      </c>
      <c r="W209" s="84">
        <v>0</v>
      </c>
      <c r="X209" s="84">
        <v>0</v>
      </c>
      <c r="Z209" s="65" t="e">
        <f t="shared" ref="Z209:Z212" si="151">SUM(O209:S209)</f>
        <v>#REF!</v>
      </c>
      <c r="AA209" s="65">
        <f t="shared" ref="AA209:AA212" si="152">SUM(T209:X209)</f>
        <v>0</v>
      </c>
    </row>
    <row r="210" spans="4:27" ht="12.3" x14ac:dyDescent="0.35">
      <c r="D210" s="15" t="e">
        <f>'2.1'!#REF!</f>
        <v>#REF!</v>
      </c>
      <c r="E210" s="75" t="s">
        <v>266</v>
      </c>
      <c r="F210" s="75" t="str">
        <f t="shared" si="148"/>
        <v>Dollars</v>
      </c>
      <c r="G210" s="75" t="str">
        <f t="shared" si="149"/>
        <v>Nominal</v>
      </c>
      <c r="H210" s="75" t="str">
        <f t="shared" si="150"/>
        <v>Mid year</v>
      </c>
      <c r="I210" s="65" t="e">
        <f>'2.1'!#REF!</f>
        <v>#REF!</v>
      </c>
      <c r="J210" s="65" t="e">
        <f>'2.1'!#REF!</f>
        <v>#REF!</v>
      </c>
      <c r="K210" s="65" t="e">
        <f>'2.1'!#REF!</f>
        <v>#REF!</v>
      </c>
      <c r="L210" s="65" t="e">
        <f>'2.1'!#REF!</f>
        <v>#REF!</v>
      </c>
      <c r="M210" s="65" t="e">
        <f>'2.1'!#REF!</f>
        <v>#REF!</v>
      </c>
      <c r="N210" s="65" t="e">
        <f>'2.1'!#REF!</f>
        <v>#REF!</v>
      </c>
      <c r="O210" s="100" t="e">
        <f>'2.1'!#REF!</f>
        <v>#REF!</v>
      </c>
      <c r="P210" s="94" t="e">
        <f>'2.1'!#REF!</f>
        <v>#REF!</v>
      </c>
      <c r="Q210" s="94" t="e">
        <f>'2.1'!#REF!</f>
        <v>#REF!</v>
      </c>
      <c r="R210" s="98">
        <v>0</v>
      </c>
      <c r="S210" s="187">
        <v>0</v>
      </c>
      <c r="T210" s="84">
        <v>0</v>
      </c>
      <c r="U210" s="84">
        <v>0</v>
      </c>
      <c r="V210" s="84">
        <v>0</v>
      </c>
      <c r="W210" s="84">
        <v>0</v>
      </c>
      <c r="X210" s="84">
        <v>0</v>
      </c>
      <c r="Z210" s="65" t="e">
        <f t="shared" si="151"/>
        <v>#REF!</v>
      </c>
      <c r="AA210" s="65">
        <f t="shared" si="152"/>
        <v>0</v>
      </c>
    </row>
    <row r="211" spans="4:27" ht="12.3" x14ac:dyDescent="0.35">
      <c r="D211" s="15" t="e">
        <f>'2.1'!#REF!</f>
        <v>#REF!</v>
      </c>
      <c r="E211" s="75" t="s">
        <v>266</v>
      </c>
      <c r="F211" s="75" t="str">
        <f t="shared" si="148"/>
        <v>Dollars</v>
      </c>
      <c r="G211" s="75" t="str">
        <f t="shared" si="149"/>
        <v>Nominal</v>
      </c>
      <c r="H211" s="75" t="str">
        <f t="shared" si="150"/>
        <v>Mid year</v>
      </c>
      <c r="I211" s="65" t="e">
        <f>'2.1'!#REF!</f>
        <v>#REF!</v>
      </c>
      <c r="J211" s="65" t="e">
        <f>'2.1'!#REF!</f>
        <v>#REF!</v>
      </c>
      <c r="K211" s="65" t="e">
        <f>'2.1'!#REF!</f>
        <v>#REF!</v>
      </c>
      <c r="L211" s="65" t="e">
        <f>'2.1'!#REF!</f>
        <v>#REF!</v>
      </c>
      <c r="M211" s="65" t="e">
        <f>'2.1'!#REF!</f>
        <v>#REF!</v>
      </c>
      <c r="N211" s="65" t="e">
        <f>'2.1'!#REF!</f>
        <v>#REF!</v>
      </c>
      <c r="O211" s="100" t="e">
        <f>'2.1'!#REF!</f>
        <v>#REF!</v>
      </c>
      <c r="P211" s="94" t="e">
        <f>'2.1'!#REF!</f>
        <v>#REF!</v>
      </c>
      <c r="Q211" s="94" t="e">
        <f>'2.1'!#REF!</f>
        <v>#REF!</v>
      </c>
      <c r="R211" s="98">
        <v>0</v>
      </c>
      <c r="S211" s="187">
        <v>0</v>
      </c>
      <c r="T211" s="84">
        <v>0</v>
      </c>
      <c r="U211" s="84">
        <v>0</v>
      </c>
      <c r="V211" s="84">
        <v>0</v>
      </c>
      <c r="W211" s="84">
        <v>0</v>
      </c>
      <c r="X211" s="84">
        <v>0</v>
      </c>
      <c r="Z211" s="65" t="e">
        <f t="shared" si="151"/>
        <v>#REF!</v>
      </c>
      <c r="AA211" s="65">
        <f t="shared" si="152"/>
        <v>0</v>
      </c>
    </row>
    <row r="212" spans="4:27" ht="12.3" x14ac:dyDescent="0.35">
      <c r="D212" s="15" t="e">
        <f>'2.1'!#REF!</f>
        <v>#REF!</v>
      </c>
      <c r="E212" s="75" t="s">
        <v>266</v>
      </c>
      <c r="F212" s="75" t="str">
        <f t="shared" si="148"/>
        <v>Dollars</v>
      </c>
      <c r="G212" s="75" t="str">
        <f t="shared" si="149"/>
        <v>Nominal</v>
      </c>
      <c r="H212" s="75" t="str">
        <f t="shared" si="150"/>
        <v>Mid year</v>
      </c>
      <c r="I212" s="65" t="e">
        <f>'2.1'!#REF!</f>
        <v>#REF!</v>
      </c>
      <c r="J212" s="65" t="e">
        <f>'2.1'!#REF!</f>
        <v>#REF!</v>
      </c>
      <c r="K212" s="65" t="e">
        <f>'2.1'!#REF!</f>
        <v>#REF!</v>
      </c>
      <c r="L212" s="65" t="e">
        <f>'2.1'!#REF!</f>
        <v>#REF!</v>
      </c>
      <c r="M212" s="65" t="e">
        <f>'2.1'!#REF!</f>
        <v>#REF!</v>
      </c>
      <c r="N212" s="65" t="e">
        <f>'2.1'!#REF!</f>
        <v>#REF!</v>
      </c>
      <c r="O212" s="100" t="e">
        <f>'2.1'!#REF!</f>
        <v>#REF!</v>
      </c>
      <c r="P212" s="94" t="e">
        <f>'2.1'!#REF!</f>
        <v>#REF!</v>
      </c>
      <c r="Q212" s="94" t="e">
        <f>'2.1'!#REF!</f>
        <v>#REF!</v>
      </c>
      <c r="R212" s="98">
        <v>0</v>
      </c>
      <c r="S212" s="187">
        <v>0</v>
      </c>
      <c r="T212" s="84">
        <v>0</v>
      </c>
      <c r="U212" s="84">
        <v>0</v>
      </c>
      <c r="V212" s="84">
        <v>0</v>
      </c>
      <c r="W212" s="84">
        <v>0</v>
      </c>
      <c r="X212" s="84">
        <v>0</v>
      </c>
      <c r="Z212" s="65" t="e">
        <f t="shared" si="151"/>
        <v>#REF!</v>
      </c>
      <c r="AA212" s="65">
        <f t="shared" si="152"/>
        <v>0</v>
      </c>
    </row>
    <row r="213" spans="4:27" ht="12.3" x14ac:dyDescent="0.35">
      <c r="D213" s="15" t="e">
        <f>'2.1'!#REF!</f>
        <v>#REF!</v>
      </c>
      <c r="E213" s="75" t="s">
        <v>266</v>
      </c>
      <c r="F213" s="75" t="str">
        <f t="shared" si="148"/>
        <v>Dollars</v>
      </c>
      <c r="G213" s="75" t="str">
        <f t="shared" si="149"/>
        <v>Nominal</v>
      </c>
      <c r="H213" s="75" t="str">
        <f t="shared" si="150"/>
        <v>Mid year</v>
      </c>
      <c r="I213" s="65" t="e">
        <f>'2.1'!#REF!</f>
        <v>#REF!</v>
      </c>
      <c r="J213" s="65" t="e">
        <f>'2.1'!#REF!</f>
        <v>#REF!</v>
      </c>
      <c r="K213" s="65" t="e">
        <f>'2.1'!#REF!</f>
        <v>#REF!</v>
      </c>
      <c r="L213" s="65" t="e">
        <f>'2.1'!#REF!</f>
        <v>#REF!</v>
      </c>
      <c r="M213" s="65" t="e">
        <f>'2.1'!#REF!</f>
        <v>#REF!</v>
      </c>
      <c r="N213" s="65" t="e">
        <f>'2.1'!#REF!</f>
        <v>#REF!</v>
      </c>
      <c r="O213" s="100" t="e">
        <f>'2.1'!#REF!</f>
        <v>#REF!</v>
      </c>
      <c r="P213" s="94" t="e">
        <f>'2.1'!#REF!</f>
        <v>#REF!</v>
      </c>
      <c r="Q213" s="94" t="e">
        <f>'2.1'!#REF!</f>
        <v>#REF!</v>
      </c>
      <c r="R213" s="98">
        <v>0</v>
      </c>
      <c r="S213" s="187">
        <v>0</v>
      </c>
      <c r="T213" s="84">
        <v>0</v>
      </c>
      <c r="U213" s="84">
        <v>0</v>
      </c>
      <c r="V213" s="84">
        <v>0</v>
      </c>
      <c r="W213" s="84">
        <v>0</v>
      </c>
      <c r="X213" s="84">
        <v>0</v>
      </c>
      <c r="Z213" s="65" t="e">
        <f t="shared" ref="Z213:Z214" si="153">SUM(O213:S213)</f>
        <v>#REF!</v>
      </c>
      <c r="AA213" s="65">
        <f t="shared" ref="AA213:AA214" si="154">SUM(T213:X213)</f>
        <v>0</v>
      </c>
    </row>
    <row r="214" spans="4:27" ht="12.3" x14ac:dyDescent="0.35">
      <c r="D214" s="15" t="e">
        <f>'2.1'!#REF!</f>
        <v>#REF!</v>
      </c>
      <c r="E214" s="75" t="s">
        <v>266</v>
      </c>
      <c r="F214" s="75" t="str">
        <f t="shared" si="148"/>
        <v>Dollars</v>
      </c>
      <c r="G214" s="75" t="str">
        <f t="shared" si="149"/>
        <v>Nominal</v>
      </c>
      <c r="H214" s="75" t="str">
        <f t="shared" si="150"/>
        <v>Mid year</v>
      </c>
      <c r="I214" s="65" t="e">
        <f>'2.1'!#REF!</f>
        <v>#REF!</v>
      </c>
      <c r="J214" s="65" t="e">
        <f>'2.1'!#REF!</f>
        <v>#REF!</v>
      </c>
      <c r="K214" s="65" t="e">
        <f>'2.1'!#REF!</f>
        <v>#REF!</v>
      </c>
      <c r="L214" s="65" t="e">
        <f>'2.1'!#REF!</f>
        <v>#REF!</v>
      </c>
      <c r="M214" s="65" t="e">
        <f>'2.1'!#REF!</f>
        <v>#REF!</v>
      </c>
      <c r="N214" s="65" t="e">
        <f>'2.1'!#REF!</f>
        <v>#REF!</v>
      </c>
      <c r="O214" s="100" t="e">
        <f>'2.1'!#REF!</f>
        <v>#REF!</v>
      </c>
      <c r="P214" s="94" t="e">
        <f>'2.1'!#REF!</f>
        <v>#REF!</v>
      </c>
      <c r="Q214" s="94" t="e">
        <f>'2.1'!#REF!</f>
        <v>#REF!</v>
      </c>
      <c r="R214" s="98">
        <v>0</v>
      </c>
      <c r="S214" s="187">
        <v>0</v>
      </c>
      <c r="T214" s="84">
        <v>0</v>
      </c>
      <c r="U214" s="84">
        <v>0</v>
      </c>
      <c r="V214" s="84">
        <v>0</v>
      </c>
      <c r="W214" s="84">
        <v>0</v>
      </c>
      <c r="X214" s="84">
        <v>0</v>
      </c>
      <c r="Z214" s="65" t="e">
        <f t="shared" si="153"/>
        <v>#REF!</v>
      </c>
      <c r="AA214" s="65">
        <f t="shared" si="154"/>
        <v>0</v>
      </c>
    </row>
    <row r="215" spans="4:27" ht="12.3" x14ac:dyDescent="0.35">
      <c r="D215" s="15" t="e">
        <f>'2.1'!#REF!</f>
        <v>#REF!</v>
      </c>
      <c r="E215" s="75" t="s">
        <v>266</v>
      </c>
      <c r="F215" s="75" t="str">
        <f t="shared" si="148"/>
        <v>Dollars</v>
      </c>
      <c r="G215" s="75" t="str">
        <f t="shared" si="149"/>
        <v>Nominal</v>
      </c>
      <c r="H215" s="75" t="str">
        <f t="shared" si="150"/>
        <v>Mid year</v>
      </c>
      <c r="I215" s="65" t="e">
        <f>'2.1'!#REF!</f>
        <v>#REF!</v>
      </c>
      <c r="J215" s="65" t="e">
        <f>'2.1'!#REF!</f>
        <v>#REF!</v>
      </c>
      <c r="K215" s="65" t="e">
        <f>'2.1'!#REF!</f>
        <v>#REF!</v>
      </c>
      <c r="L215" s="65" t="e">
        <f>'2.1'!#REF!</f>
        <v>#REF!</v>
      </c>
      <c r="M215" s="65" t="e">
        <f>'2.1'!#REF!</f>
        <v>#REF!</v>
      </c>
      <c r="N215" s="65" t="e">
        <f>'2.1'!#REF!</f>
        <v>#REF!</v>
      </c>
      <c r="O215" s="100" t="e">
        <f>'2.1'!#REF!</f>
        <v>#REF!</v>
      </c>
      <c r="P215" s="94" t="e">
        <f>'2.1'!#REF!</f>
        <v>#REF!</v>
      </c>
      <c r="Q215" s="94" t="e">
        <f>'2.1'!#REF!</f>
        <v>#REF!</v>
      </c>
      <c r="R215" s="98">
        <v>0</v>
      </c>
      <c r="S215" s="187">
        <v>0</v>
      </c>
      <c r="T215" s="84">
        <v>0</v>
      </c>
      <c r="U215" s="84">
        <v>0</v>
      </c>
      <c r="V215" s="84">
        <v>0</v>
      </c>
      <c r="W215" s="84">
        <v>0</v>
      </c>
      <c r="X215" s="84">
        <v>0</v>
      </c>
      <c r="Z215" s="65" t="e">
        <f t="shared" ref="Z215:Z220" si="155">SUM(O215:S215)</f>
        <v>#REF!</v>
      </c>
      <c r="AA215" s="65">
        <f t="shared" ref="AA215:AA220" si="156">SUM(T215:X215)</f>
        <v>0</v>
      </c>
    </row>
    <row r="216" spans="4:27" ht="12.3" x14ac:dyDescent="0.35">
      <c r="D216" s="15" t="e">
        <f>'2.1'!#REF!</f>
        <v>#REF!</v>
      </c>
      <c r="E216" s="75" t="s">
        <v>266</v>
      </c>
      <c r="F216" s="75" t="str">
        <f t="shared" si="148"/>
        <v>Dollars</v>
      </c>
      <c r="G216" s="75" t="str">
        <f t="shared" si="149"/>
        <v>Nominal</v>
      </c>
      <c r="H216" s="75" t="str">
        <f t="shared" si="150"/>
        <v>Mid year</v>
      </c>
      <c r="I216" s="65" t="e">
        <f>'2.1'!#REF!</f>
        <v>#REF!</v>
      </c>
      <c r="J216" s="65" t="e">
        <f>'2.1'!#REF!</f>
        <v>#REF!</v>
      </c>
      <c r="K216" s="65" t="e">
        <f>'2.1'!#REF!</f>
        <v>#REF!</v>
      </c>
      <c r="L216" s="65" t="e">
        <f>'2.1'!#REF!</f>
        <v>#REF!</v>
      </c>
      <c r="M216" s="65" t="e">
        <f>'2.1'!#REF!</f>
        <v>#REF!</v>
      </c>
      <c r="N216" s="65" t="e">
        <f>'2.1'!#REF!</f>
        <v>#REF!</v>
      </c>
      <c r="O216" s="100" t="e">
        <f>'2.1'!#REF!</f>
        <v>#REF!</v>
      </c>
      <c r="P216" s="94" t="e">
        <f>'2.1'!#REF!</f>
        <v>#REF!</v>
      </c>
      <c r="Q216" s="94" t="e">
        <f>'2.1'!#REF!</f>
        <v>#REF!</v>
      </c>
      <c r="R216" s="98">
        <v>0</v>
      </c>
      <c r="S216" s="187">
        <v>0</v>
      </c>
      <c r="T216" s="84">
        <v>0</v>
      </c>
      <c r="U216" s="84">
        <v>0</v>
      </c>
      <c r="V216" s="84">
        <v>0</v>
      </c>
      <c r="W216" s="84">
        <v>0</v>
      </c>
      <c r="X216" s="84">
        <v>0</v>
      </c>
      <c r="Z216" s="65" t="e">
        <f t="shared" si="155"/>
        <v>#REF!</v>
      </c>
      <c r="AA216" s="65">
        <f t="shared" si="156"/>
        <v>0</v>
      </c>
    </row>
    <row r="217" spans="4:27" ht="12.3" x14ac:dyDescent="0.35">
      <c r="D217" s="15" t="e">
        <f>'2.1'!#REF!</f>
        <v>#REF!</v>
      </c>
      <c r="E217" s="75" t="s">
        <v>266</v>
      </c>
      <c r="F217" s="75" t="str">
        <f t="shared" si="148"/>
        <v>Dollars</v>
      </c>
      <c r="G217" s="75" t="str">
        <f t="shared" si="149"/>
        <v>Nominal</v>
      </c>
      <c r="H217" s="75" t="str">
        <f t="shared" si="150"/>
        <v>Mid year</v>
      </c>
      <c r="I217" s="65" t="e">
        <f>'2.1'!#REF!</f>
        <v>#REF!</v>
      </c>
      <c r="J217" s="65" t="e">
        <f>'2.1'!#REF!</f>
        <v>#REF!</v>
      </c>
      <c r="K217" s="65" t="e">
        <f>'2.1'!#REF!</f>
        <v>#REF!</v>
      </c>
      <c r="L217" s="65" t="e">
        <f>'2.1'!#REF!</f>
        <v>#REF!</v>
      </c>
      <c r="M217" s="65" t="e">
        <f>'2.1'!#REF!</f>
        <v>#REF!</v>
      </c>
      <c r="N217" s="65" t="e">
        <f>'2.1'!#REF!</f>
        <v>#REF!</v>
      </c>
      <c r="O217" s="100" t="e">
        <f>'2.1'!#REF!</f>
        <v>#REF!</v>
      </c>
      <c r="P217" s="94" t="e">
        <f>'2.1'!#REF!</f>
        <v>#REF!</v>
      </c>
      <c r="Q217" s="94" t="e">
        <f>'2.1'!#REF!</f>
        <v>#REF!</v>
      </c>
      <c r="R217" s="98">
        <v>0</v>
      </c>
      <c r="S217" s="187">
        <v>0</v>
      </c>
      <c r="T217" s="84">
        <v>0</v>
      </c>
      <c r="U217" s="84">
        <v>0</v>
      </c>
      <c r="V217" s="84">
        <v>0</v>
      </c>
      <c r="W217" s="84">
        <v>0</v>
      </c>
      <c r="X217" s="84">
        <v>0</v>
      </c>
      <c r="Z217" s="65" t="e">
        <f t="shared" si="155"/>
        <v>#REF!</v>
      </c>
      <c r="AA217" s="65">
        <f t="shared" si="156"/>
        <v>0</v>
      </c>
    </row>
    <row r="218" spans="4:27" ht="12.3" x14ac:dyDescent="0.35">
      <c r="D218" s="15" t="e">
        <f>'2.1'!#REF!</f>
        <v>#REF!</v>
      </c>
      <c r="E218" s="75" t="s">
        <v>266</v>
      </c>
      <c r="F218" s="75" t="str">
        <f t="shared" si="148"/>
        <v>Dollars</v>
      </c>
      <c r="G218" s="75" t="str">
        <f t="shared" si="149"/>
        <v>Nominal</v>
      </c>
      <c r="H218" s="75" t="str">
        <f t="shared" si="150"/>
        <v>Mid year</v>
      </c>
      <c r="I218" s="65" t="e">
        <f>'2.1'!#REF!</f>
        <v>#REF!</v>
      </c>
      <c r="J218" s="65" t="e">
        <f>'2.1'!#REF!</f>
        <v>#REF!</v>
      </c>
      <c r="K218" s="65" t="e">
        <f>'2.1'!#REF!</f>
        <v>#REF!</v>
      </c>
      <c r="L218" s="65" t="e">
        <f>'2.1'!#REF!</f>
        <v>#REF!</v>
      </c>
      <c r="M218" s="65" t="e">
        <f>'2.1'!#REF!</f>
        <v>#REF!</v>
      </c>
      <c r="N218" s="65" t="e">
        <f>'2.1'!#REF!</f>
        <v>#REF!</v>
      </c>
      <c r="O218" s="100" t="e">
        <f>'2.1'!#REF!</f>
        <v>#REF!</v>
      </c>
      <c r="P218" s="94" t="e">
        <f>'2.1'!#REF!</f>
        <v>#REF!</v>
      </c>
      <c r="Q218" s="94" t="e">
        <f>'2.1'!#REF!</f>
        <v>#REF!</v>
      </c>
      <c r="R218" s="98">
        <v>0</v>
      </c>
      <c r="S218" s="187">
        <v>0</v>
      </c>
      <c r="T218" s="84">
        <v>0</v>
      </c>
      <c r="U218" s="84">
        <v>0</v>
      </c>
      <c r="V218" s="84">
        <v>0</v>
      </c>
      <c r="W218" s="84">
        <v>0</v>
      </c>
      <c r="X218" s="84">
        <v>0</v>
      </c>
      <c r="Z218" s="65" t="e">
        <f t="shared" si="155"/>
        <v>#REF!</v>
      </c>
      <c r="AA218" s="65">
        <f t="shared" si="156"/>
        <v>0</v>
      </c>
    </row>
    <row r="219" spans="4:27" ht="12.3" x14ac:dyDescent="0.35">
      <c r="D219" s="15" t="e">
        <f>'2.1'!#REF!</f>
        <v>#REF!</v>
      </c>
      <c r="E219" s="75" t="s">
        <v>266</v>
      </c>
      <c r="F219" s="75" t="str">
        <f t="shared" si="148"/>
        <v>Dollars</v>
      </c>
      <c r="G219" s="75" t="str">
        <f t="shared" si="149"/>
        <v>Nominal</v>
      </c>
      <c r="H219" s="75" t="str">
        <f t="shared" si="150"/>
        <v>Mid year</v>
      </c>
      <c r="I219" s="65" t="e">
        <f>'2.1'!#REF!</f>
        <v>#REF!</v>
      </c>
      <c r="J219" s="65" t="e">
        <f>'2.1'!#REF!</f>
        <v>#REF!</v>
      </c>
      <c r="K219" s="65" t="e">
        <f>'2.1'!#REF!</f>
        <v>#REF!</v>
      </c>
      <c r="L219" s="65" t="e">
        <f>'2.1'!#REF!</f>
        <v>#REF!</v>
      </c>
      <c r="M219" s="65" t="e">
        <f>'2.1'!#REF!</f>
        <v>#REF!</v>
      </c>
      <c r="N219" s="65" t="e">
        <f>'2.1'!#REF!</f>
        <v>#REF!</v>
      </c>
      <c r="O219" s="100" t="e">
        <f>'2.1'!#REF!</f>
        <v>#REF!</v>
      </c>
      <c r="P219" s="94" t="e">
        <f>'2.1'!#REF!</f>
        <v>#REF!</v>
      </c>
      <c r="Q219" s="94" t="e">
        <f>'2.1'!#REF!</f>
        <v>#REF!</v>
      </c>
      <c r="R219" s="98">
        <v>0</v>
      </c>
      <c r="S219" s="187">
        <v>0</v>
      </c>
      <c r="T219" s="84">
        <v>0</v>
      </c>
      <c r="U219" s="84">
        <v>0</v>
      </c>
      <c r="V219" s="84">
        <v>0</v>
      </c>
      <c r="W219" s="84">
        <v>0</v>
      </c>
      <c r="X219" s="84">
        <v>0</v>
      </c>
      <c r="Z219" s="65" t="e">
        <f t="shared" si="155"/>
        <v>#REF!</v>
      </c>
      <c r="AA219" s="65">
        <f t="shared" si="156"/>
        <v>0</v>
      </c>
    </row>
    <row r="220" spans="4:27" ht="12.3" x14ac:dyDescent="0.35">
      <c r="D220" s="15" t="e">
        <f>'2.1'!#REF!</f>
        <v>#REF!</v>
      </c>
      <c r="E220" s="75" t="s">
        <v>266</v>
      </c>
      <c r="F220" s="75" t="str">
        <f t="shared" si="148"/>
        <v>Dollars</v>
      </c>
      <c r="G220" s="75" t="str">
        <f t="shared" si="149"/>
        <v>Nominal</v>
      </c>
      <c r="H220" s="75" t="str">
        <f t="shared" si="150"/>
        <v>Mid year</v>
      </c>
      <c r="I220" s="65" t="e">
        <f>'2.1'!#REF!</f>
        <v>#REF!</v>
      </c>
      <c r="J220" s="65" t="e">
        <f>'2.1'!#REF!</f>
        <v>#REF!</v>
      </c>
      <c r="K220" s="65" t="e">
        <f>'2.1'!#REF!</f>
        <v>#REF!</v>
      </c>
      <c r="L220" s="65" t="e">
        <f>'2.1'!#REF!</f>
        <v>#REF!</v>
      </c>
      <c r="M220" s="65" t="e">
        <f>'2.1'!#REF!</f>
        <v>#REF!</v>
      </c>
      <c r="N220" s="65" t="e">
        <f>'2.1'!#REF!</f>
        <v>#REF!</v>
      </c>
      <c r="O220" s="100" t="e">
        <f>'2.1'!#REF!</f>
        <v>#REF!</v>
      </c>
      <c r="P220" s="94" t="e">
        <f>'2.1'!#REF!</f>
        <v>#REF!</v>
      </c>
      <c r="Q220" s="94" t="e">
        <f>'2.1'!#REF!</f>
        <v>#REF!</v>
      </c>
      <c r="R220" s="98">
        <v>0</v>
      </c>
      <c r="S220" s="187">
        <v>0</v>
      </c>
      <c r="T220" s="84">
        <v>0</v>
      </c>
      <c r="U220" s="84">
        <v>0</v>
      </c>
      <c r="V220" s="84">
        <v>0</v>
      </c>
      <c r="W220" s="84">
        <v>0</v>
      </c>
      <c r="X220" s="84">
        <v>0</v>
      </c>
      <c r="Z220" s="65" t="e">
        <f t="shared" si="155"/>
        <v>#REF!</v>
      </c>
      <c r="AA220" s="65">
        <f t="shared" si="156"/>
        <v>0</v>
      </c>
    </row>
    <row r="221" spans="4:27" x14ac:dyDescent="0.35">
      <c r="O221" s="97"/>
      <c r="P221" s="91"/>
      <c r="Q221" s="91"/>
      <c r="R221" s="91"/>
      <c r="S221" s="89"/>
    </row>
    <row r="222" spans="4:27" ht="12.3" x14ac:dyDescent="0.35">
      <c r="D222" s="74" t="str">
        <f>"Total "&amp;D206</f>
        <v>Total Network Overhead Expenditure - SCS</v>
      </c>
      <c r="E222" s="67" t="s">
        <v>134</v>
      </c>
      <c r="F222" s="67" t="str">
        <f>F208</f>
        <v>Dollars</v>
      </c>
      <c r="G222" s="67" t="str">
        <f>G208</f>
        <v>Nominal</v>
      </c>
      <c r="H222" s="67" t="str">
        <f>H208</f>
        <v>Mid year</v>
      </c>
      <c r="I222" s="66" t="e">
        <f t="shared" ref="I222:X222" si="157">SUM(I208:I220)</f>
        <v>#REF!</v>
      </c>
      <c r="J222" s="66" t="e">
        <f t="shared" si="157"/>
        <v>#REF!</v>
      </c>
      <c r="K222" s="66" t="e">
        <f t="shared" si="157"/>
        <v>#REF!</v>
      </c>
      <c r="L222" s="66" t="e">
        <f t="shared" si="157"/>
        <v>#REF!</v>
      </c>
      <c r="M222" s="66" t="e">
        <f t="shared" si="157"/>
        <v>#REF!</v>
      </c>
      <c r="N222" s="66" t="e">
        <f t="shared" si="157"/>
        <v>#REF!</v>
      </c>
      <c r="O222" s="99" t="e">
        <f t="shared" si="157"/>
        <v>#REF!</v>
      </c>
      <c r="P222" s="66" t="e">
        <f t="shared" si="157"/>
        <v>#REF!</v>
      </c>
      <c r="Q222" s="66" t="e">
        <f t="shared" si="157"/>
        <v>#REF!</v>
      </c>
      <c r="R222" s="66">
        <f t="shared" si="157"/>
        <v>0</v>
      </c>
      <c r="S222" s="90">
        <f t="shared" si="157"/>
        <v>0</v>
      </c>
      <c r="T222" s="66">
        <f t="shared" si="157"/>
        <v>0</v>
      </c>
      <c r="U222" s="66">
        <f t="shared" si="157"/>
        <v>0</v>
      </c>
      <c r="V222" s="66">
        <f t="shared" si="157"/>
        <v>0</v>
      </c>
      <c r="W222" s="66">
        <f t="shared" si="157"/>
        <v>0</v>
      </c>
      <c r="X222" s="66">
        <f t="shared" si="157"/>
        <v>0</v>
      </c>
      <c r="Z222" s="66" t="e">
        <f>SUM(Z208:Z220)</f>
        <v>#REF!</v>
      </c>
      <c r="AA222" s="66">
        <f>SUM(AA208:AA220)</f>
        <v>0</v>
      </c>
    </row>
    <row r="223" spans="4:27" s="6" customFormat="1" ht="11.25" customHeight="1" x14ac:dyDescent="0.35"/>
    <row r="224" spans="4:27" s="6" customFormat="1" ht="12.3" x14ac:dyDescent="0.35">
      <c r="D224" s="15" t="str">
        <f>D206</f>
        <v>Network Overhead Expenditure - SCS</v>
      </c>
      <c r="E224" s="75" t="s">
        <v>266</v>
      </c>
      <c r="F224" s="75" t="str">
        <f>Dollars</f>
        <v>Dollars</v>
      </c>
      <c r="G224" s="75" t="str">
        <f>Nominal</f>
        <v>Nominal</v>
      </c>
      <c r="H224" s="75" t="str">
        <f>Mid_year</f>
        <v>Mid year</v>
      </c>
      <c r="I224" s="94" t="e">
        <f>'2.1'!#REF!</f>
        <v>#REF!</v>
      </c>
      <c r="J224" s="94" t="e">
        <f>'2.1'!#REF!</f>
        <v>#REF!</v>
      </c>
      <c r="K224" s="94" t="e">
        <f>'2.1'!#REF!</f>
        <v>#REF!</v>
      </c>
      <c r="L224" s="94" t="e">
        <f>'2.1'!#REF!</f>
        <v>#REF!</v>
      </c>
      <c r="M224" s="94" t="e">
        <f>'2.1'!#REF!</f>
        <v>#REF!</v>
      </c>
      <c r="N224" s="94" t="e">
        <f>'2.1'!#REF!</f>
        <v>#REF!</v>
      </c>
      <c r="O224" s="94" t="e">
        <f>'2.1'!#REF!</f>
        <v>#REF!</v>
      </c>
      <c r="P224" s="94" t="e">
        <f>'2.1'!#REF!</f>
        <v>#REF!</v>
      </c>
      <c r="Q224" s="94" t="e">
        <f>'2.1'!#REF!</f>
        <v>#REF!</v>
      </c>
      <c r="R224" s="98">
        <v>0</v>
      </c>
      <c r="S224" s="98">
        <v>0</v>
      </c>
      <c r="T224" s="98">
        <v>0</v>
      </c>
      <c r="U224" s="98">
        <v>0</v>
      </c>
      <c r="V224" s="98">
        <v>0</v>
      </c>
      <c r="W224" s="98">
        <v>0</v>
      </c>
      <c r="X224" s="98">
        <v>0</v>
      </c>
      <c r="Z224" s="65" t="e">
        <f t="shared" ref="Z224" si="158">SUM(O224:S224)</f>
        <v>#REF!</v>
      </c>
      <c r="AA224" s="65">
        <f t="shared" ref="AA224" si="159">SUM(T224:X224)</f>
        <v>0</v>
      </c>
    </row>
    <row r="225" spans="1:27" s="6" customFormat="1" ht="11.25" customHeight="1" x14ac:dyDescent="0.35">
      <c r="A225" s="70" t="e">
        <f>IF(SUM($I225:$AA225)&gt;0,1,0)</f>
        <v>#REF!</v>
      </c>
      <c r="D225" s="15" t="s">
        <v>139</v>
      </c>
      <c r="I225" s="70" t="e">
        <f>IF(OR(ISERROR(I222),ROUND(I222-I224,4)&lt;&gt;0),1,0)</f>
        <v>#REF!</v>
      </c>
      <c r="J225" s="70" t="e">
        <f t="shared" ref="J225:X225" si="160">IF(OR(ISERROR(J222),ROUND(J222-J224,4)&lt;&gt;0),1,0)</f>
        <v>#REF!</v>
      </c>
      <c r="K225" s="70" t="e">
        <f t="shared" si="160"/>
        <v>#REF!</v>
      </c>
      <c r="L225" s="70" t="e">
        <f t="shared" si="160"/>
        <v>#REF!</v>
      </c>
      <c r="M225" s="70" t="e">
        <f t="shared" si="160"/>
        <v>#REF!</v>
      </c>
      <c r="N225" s="70" t="e">
        <f t="shared" si="160"/>
        <v>#REF!</v>
      </c>
      <c r="O225" s="70" t="e">
        <f t="shared" si="160"/>
        <v>#REF!</v>
      </c>
      <c r="P225" s="70" t="e">
        <f t="shared" si="160"/>
        <v>#REF!</v>
      </c>
      <c r="Q225" s="70" t="e">
        <f t="shared" si="160"/>
        <v>#REF!</v>
      </c>
      <c r="R225" s="70">
        <f t="shared" si="160"/>
        <v>0</v>
      </c>
      <c r="S225" s="70">
        <f t="shared" si="160"/>
        <v>0</v>
      </c>
      <c r="T225" s="70">
        <f t="shared" si="160"/>
        <v>0</v>
      </c>
      <c r="U225" s="70">
        <f t="shared" si="160"/>
        <v>0</v>
      </c>
      <c r="V225" s="70">
        <f t="shared" si="160"/>
        <v>0</v>
      </c>
      <c r="W225" s="70">
        <f t="shared" si="160"/>
        <v>0</v>
      </c>
      <c r="X225" s="70">
        <f t="shared" si="160"/>
        <v>0</v>
      </c>
      <c r="Z225" s="70" t="e">
        <f t="shared" ref="Z225:AA225" si="161">IF(OR(ISERROR(Z222),ROUND(Z222-Z224,4)&lt;&gt;0),1,0)</f>
        <v>#REF!</v>
      </c>
      <c r="AA225" s="70">
        <f t="shared" si="161"/>
        <v>0</v>
      </c>
    </row>
    <row r="227" spans="1:27" ht="24.6" x14ac:dyDescent="0.35">
      <c r="D227" s="73" t="s">
        <v>245</v>
      </c>
      <c r="E227" s="64" t="str">
        <f>Lookup!E$20</f>
        <v>Source</v>
      </c>
      <c r="F227" s="64" t="str">
        <f>Lookup!F$20</f>
        <v>Unit</v>
      </c>
      <c r="G227" s="64" t="str">
        <f>Lookup!G$20</f>
        <v>Basis</v>
      </c>
      <c r="H227" s="64" t="str">
        <f>Lookup!H$20</f>
        <v>Timing</v>
      </c>
      <c r="I227" s="64" t="str">
        <f t="shared" ref="I227:X227" si="162">I$10</f>
        <v>RY09</v>
      </c>
      <c r="J227" s="64" t="str">
        <f t="shared" si="162"/>
        <v>RY10</v>
      </c>
      <c r="K227" s="64" t="str">
        <f t="shared" si="162"/>
        <v>RY11</v>
      </c>
      <c r="L227" s="64" t="str">
        <f t="shared" si="162"/>
        <v>RY12</v>
      </c>
      <c r="M227" s="64" t="str">
        <f t="shared" si="162"/>
        <v>RY13</v>
      </c>
      <c r="N227" s="64" t="str">
        <f t="shared" si="162"/>
        <v>RY14</v>
      </c>
      <c r="O227" s="96" t="str">
        <f t="shared" si="162"/>
        <v>RY15</v>
      </c>
      <c r="P227" s="64" t="str">
        <f t="shared" si="162"/>
        <v>RY16</v>
      </c>
      <c r="Q227" s="64" t="str">
        <f t="shared" si="162"/>
        <v>RY17</v>
      </c>
      <c r="R227" s="64" t="str">
        <f t="shared" si="162"/>
        <v>RY18</v>
      </c>
      <c r="S227" s="88" t="str">
        <f t="shared" si="162"/>
        <v>RY19</v>
      </c>
      <c r="T227" s="64" t="str">
        <f t="shared" si="162"/>
        <v>RY20</v>
      </c>
      <c r="U227" s="64" t="str">
        <f t="shared" si="162"/>
        <v>RY21</v>
      </c>
      <c r="V227" s="64" t="str">
        <f t="shared" si="162"/>
        <v>RY22</v>
      </c>
      <c r="W227" s="64" t="str">
        <f t="shared" si="162"/>
        <v>RY23</v>
      </c>
      <c r="X227" s="64" t="str">
        <f t="shared" si="162"/>
        <v>RY24</v>
      </c>
      <c r="Z227" s="72" t="str">
        <f>Z$10</f>
        <v>RY17 %</v>
      </c>
      <c r="AA227" s="72" t="str">
        <f>AA$10</f>
        <v>RY15-RY17 Avg</v>
      </c>
    </row>
    <row r="228" spans="1:27" x14ac:dyDescent="0.35">
      <c r="I228" s="6"/>
      <c r="O228" s="97"/>
      <c r="P228" s="91"/>
      <c r="Q228" s="91"/>
      <c r="R228" s="91"/>
      <c r="S228" s="89"/>
    </row>
    <row r="229" spans="1:27" ht="12.3" x14ac:dyDescent="0.35">
      <c r="D229" s="15" t="e">
        <f>'2.1'!#REF!</f>
        <v>#REF!</v>
      </c>
      <c r="E229" s="75" t="s">
        <v>266</v>
      </c>
      <c r="F229" s="75" t="str">
        <f t="shared" ref="F229:F241" si="163">Dollars</f>
        <v>Dollars</v>
      </c>
      <c r="G229" s="75" t="str">
        <f t="shared" ref="G229:G241" si="164">Nominal</f>
        <v>Nominal</v>
      </c>
      <c r="H229" s="75" t="str">
        <f t="shared" ref="H229:H241" si="165">Mid_year</f>
        <v>Mid year</v>
      </c>
      <c r="I229" s="65" t="e">
        <f>'2.1'!#REF!</f>
        <v>#REF!</v>
      </c>
      <c r="J229" s="65" t="e">
        <f>'2.1'!#REF!</f>
        <v>#REF!</v>
      </c>
      <c r="K229" s="65" t="e">
        <f>'2.1'!#REF!</f>
        <v>#REF!</v>
      </c>
      <c r="L229" s="65" t="e">
        <f>'2.1'!#REF!</f>
        <v>#REF!</v>
      </c>
      <c r="M229" s="65" t="e">
        <f>'2.1'!#REF!</f>
        <v>#REF!</v>
      </c>
      <c r="N229" s="65" t="e">
        <f>'2.1'!#REF!</f>
        <v>#REF!</v>
      </c>
      <c r="O229" s="100" t="e">
        <f>'2.1'!#REF!</f>
        <v>#REF!</v>
      </c>
      <c r="P229" s="94" t="e">
        <f>'2.1'!#REF!</f>
        <v>#REF!</v>
      </c>
      <c r="Q229" s="94" t="e">
        <f>'2.1'!#REF!</f>
        <v>#REF!</v>
      </c>
      <c r="R229" s="98">
        <v>0</v>
      </c>
      <c r="S229" s="187">
        <v>0</v>
      </c>
      <c r="T229" s="84">
        <v>0</v>
      </c>
      <c r="U229" s="84">
        <v>0</v>
      </c>
      <c r="V229" s="84">
        <v>0</v>
      </c>
      <c r="W229" s="84">
        <v>0</v>
      </c>
      <c r="X229" s="84">
        <v>0</v>
      </c>
      <c r="Z229" s="65" t="e">
        <f>SUM(O229:S229)</f>
        <v>#REF!</v>
      </c>
      <c r="AA229" s="65">
        <f>SUM(T229:X229)</f>
        <v>0</v>
      </c>
    </row>
    <row r="230" spans="1:27" ht="12.3" x14ac:dyDescent="0.35">
      <c r="D230" s="15" t="e">
        <f>'2.1'!#REF!</f>
        <v>#REF!</v>
      </c>
      <c r="E230" s="75" t="s">
        <v>266</v>
      </c>
      <c r="F230" s="75" t="str">
        <f t="shared" si="163"/>
        <v>Dollars</v>
      </c>
      <c r="G230" s="75" t="str">
        <f t="shared" si="164"/>
        <v>Nominal</v>
      </c>
      <c r="H230" s="75" t="str">
        <f t="shared" si="165"/>
        <v>Mid year</v>
      </c>
      <c r="I230" s="65" t="e">
        <f>'2.1'!#REF!</f>
        <v>#REF!</v>
      </c>
      <c r="J230" s="65" t="e">
        <f>'2.1'!#REF!</f>
        <v>#REF!</v>
      </c>
      <c r="K230" s="65" t="e">
        <f>'2.1'!#REF!</f>
        <v>#REF!</v>
      </c>
      <c r="L230" s="65" t="e">
        <f>'2.1'!#REF!</f>
        <v>#REF!</v>
      </c>
      <c r="M230" s="65" t="e">
        <f>'2.1'!#REF!</f>
        <v>#REF!</v>
      </c>
      <c r="N230" s="65" t="e">
        <f>'2.1'!#REF!</f>
        <v>#REF!</v>
      </c>
      <c r="O230" s="100" t="e">
        <f>'2.1'!#REF!</f>
        <v>#REF!</v>
      </c>
      <c r="P230" s="94" t="e">
        <f>'2.1'!#REF!</f>
        <v>#REF!</v>
      </c>
      <c r="Q230" s="94" t="e">
        <f>'2.1'!#REF!</f>
        <v>#REF!</v>
      </c>
      <c r="R230" s="98">
        <v>0</v>
      </c>
      <c r="S230" s="187">
        <v>0</v>
      </c>
      <c r="T230" s="84">
        <v>0</v>
      </c>
      <c r="U230" s="84">
        <v>0</v>
      </c>
      <c r="V230" s="84">
        <v>0</v>
      </c>
      <c r="W230" s="84">
        <v>0</v>
      </c>
      <c r="X230" s="84">
        <v>0</v>
      </c>
      <c r="Z230" s="65" t="e">
        <f t="shared" ref="Z230:Z235" si="166">SUM(O230:S230)</f>
        <v>#REF!</v>
      </c>
      <c r="AA230" s="65">
        <f t="shared" ref="AA230:AA235" si="167">SUM(T230:X230)</f>
        <v>0</v>
      </c>
    </row>
    <row r="231" spans="1:27" ht="12.3" x14ac:dyDescent="0.35">
      <c r="D231" s="15" t="e">
        <f>'2.1'!#REF!</f>
        <v>#REF!</v>
      </c>
      <c r="E231" s="75" t="s">
        <v>266</v>
      </c>
      <c r="F231" s="75" t="str">
        <f t="shared" si="163"/>
        <v>Dollars</v>
      </c>
      <c r="G231" s="75" t="str">
        <f t="shared" si="164"/>
        <v>Nominal</v>
      </c>
      <c r="H231" s="75" t="str">
        <f t="shared" si="165"/>
        <v>Mid year</v>
      </c>
      <c r="I231" s="65" t="e">
        <f>'2.1'!#REF!</f>
        <v>#REF!</v>
      </c>
      <c r="J231" s="65" t="e">
        <f>'2.1'!#REF!</f>
        <v>#REF!</v>
      </c>
      <c r="K231" s="65" t="e">
        <f>'2.1'!#REF!</f>
        <v>#REF!</v>
      </c>
      <c r="L231" s="65" t="e">
        <f>'2.1'!#REF!</f>
        <v>#REF!</v>
      </c>
      <c r="M231" s="65" t="e">
        <f>'2.1'!#REF!</f>
        <v>#REF!</v>
      </c>
      <c r="N231" s="65" t="e">
        <f>'2.1'!#REF!</f>
        <v>#REF!</v>
      </c>
      <c r="O231" s="100" t="e">
        <f>'2.1'!#REF!</f>
        <v>#REF!</v>
      </c>
      <c r="P231" s="94" t="e">
        <f>'2.1'!#REF!</f>
        <v>#REF!</v>
      </c>
      <c r="Q231" s="94" t="e">
        <f>'2.1'!#REF!</f>
        <v>#REF!</v>
      </c>
      <c r="R231" s="98">
        <v>0</v>
      </c>
      <c r="S231" s="187">
        <v>0</v>
      </c>
      <c r="T231" s="84">
        <v>0</v>
      </c>
      <c r="U231" s="84">
        <v>0</v>
      </c>
      <c r="V231" s="84">
        <v>0</v>
      </c>
      <c r="W231" s="84">
        <v>0</v>
      </c>
      <c r="X231" s="84">
        <v>0</v>
      </c>
      <c r="Z231" s="65" t="e">
        <f t="shared" si="166"/>
        <v>#REF!</v>
      </c>
      <c r="AA231" s="65">
        <f t="shared" si="167"/>
        <v>0</v>
      </c>
    </row>
    <row r="232" spans="1:27" ht="12.3" x14ac:dyDescent="0.35">
      <c r="D232" s="15" t="e">
        <f>'2.1'!#REF!</f>
        <v>#REF!</v>
      </c>
      <c r="E232" s="75" t="s">
        <v>266</v>
      </c>
      <c r="F232" s="75" t="str">
        <f t="shared" si="163"/>
        <v>Dollars</v>
      </c>
      <c r="G232" s="75" t="str">
        <f t="shared" si="164"/>
        <v>Nominal</v>
      </c>
      <c r="H232" s="75" t="str">
        <f t="shared" si="165"/>
        <v>Mid year</v>
      </c>
      <c r="I232" s="65" t="e">
        <f>'2.1'!#REF!</f>
        <v>#REF!</v>
      </c>
      <c r="J232" s="65" t="e">
        <f>'2.1'!#REF!</f>
        <v>#REF!</v>
      </c>
      <c r="K232" s="65" t="e">
        <f>'2.1'!#REF!</f>
        <v>#REF!</v>
      </c>
      <c r="L232" s="65" t="e">
        <f>'2.1'!#REF!</f>
        <v>#REF!</v>
      </c>
      <c r="M232" s="65" t="e">
        <f>'2.1'!#REF!</f>
        <v>#REF!</v>
      </c>
      <c r="N232" s="65" t="e">
        <f>'2.1'!#REF!</f>
        <v>#REF!</v>
      </c>
      <c r="O232" s="100" t="e">
        <f>'2.1'!#REF!</f>
        <v>#REF!</v>
      </c>
      <c r="P232" s="94" t="e">
        <f>'2.1'!#REF!</f>
        <v>#REF!</v>
      </c>
      <c r="Q232" s="94" t="e">
        <f>'2.1'!#REF!</f>
        <v>#REF!</v>
      </c>
      <c r="R232" s="98">
        <v>0</v>
      </c>
      <c r="S232" s="187">
        <v>0</v>
      </c>
      <c r="T232" s="84">
        <v>0</v>
      </c>
      <c r="U232" s="84">
        <v>0</v>
      </c>
      <c r="V232" s="84">
        <v>0</v>
      </c>
      <c r="W232" s="84">
        <v>0</v>
      </c>
      <c r="X232" s="84">
        <v>0</v>
      </c>
      <c r="Z232" s="65" t="e">
        <f t="shared" si="166"/>
        <v>#REF!</v>
      </c>
      <c r="AA232" s="65">
        <f t="shared" si="167"/>
        <v>0</v>
      </c>
    </row>
    <row r="233" spans="1:27" ht="12.3" x14ac:dyDescent="0.35">
      <c r="D233" s="15" t="e">
        <f>'2.1'!#REF!</f>
        <v>#REF!</v>
      </c>
      <c r="E233" s="75" t="s">
        <v>266</v>
      </c>
      <c r="F233" s="75" t="str">
        <f t="shared" si="163"/>
        <v>Dollars</v>
      </c>
      <c r="G233" s="75" t="str">
        <f t="shared" si="164"/>
        <v>Nominal</v>
      </c>
      <c r="H233" s="75" t="str">
        <f t="shared" si="165"/>
        <v>Mid year</v>
      </c>
      <c r="I233" s="65" t="e">
        <f>'2.1'!#REF!</f>
        <v>#REF!</v>
      </c>
      <c r="J233" s="65" t="e">
        <f>'2.1'!#REF!</f>
        <v>#REF!</v>
      </c>
      <c r="K233" s="65" t="e">
        <f>'2.1'!#REF!</f>
        <v>#REF!</v>
      </c>
      <c r="L233" s="65" t="e">
        <f>'2.1'!#REF!</f>
        <v>#REF!</v>
      </c>
      <c r="M233" s="65" t="e">
        <f>'2.1'!#REF!</f>
        <v>#REF!</v>
      </c>
      <c r="N233" s="65" t="e">
        <f>'2.1'!#REF!</f>
        <v>#REF!</v>
      </c>
      <c r="O233" s="100" t="e">
        <f>'2.1'!#REF!</f>
        <v>#REF!</v>
      </c>
      <c r="P233" s="94" t="e">
        <f>'2.1'!#REF!</f>
        <v>#REF!</v>
      </c>
      <c r="Q233" s="94" t="e">
        <f>'2.1'!#REF!</f>
        <v>#REF!</v>
      </c>
      <c r="R233" s="98">
        <v>0</v>
      </c>
      <c r="S233" s="187">
        <v>0</v>
      </c>
      <c r="T233" s="84">
        <v>0</v>
      </c>
      <c r="U233" s="84">
        <v>0</v>
      </c>
      <c r="V233" s="84">
        <v>0</v>
      </c>
      <c r="W233" s="84">
        <v>0</v>
      </c>
      <c r="X233" s="84">
        <v>0</v>
      </c>
      <c r="Z233" s="65" t="e">
        <f t="shared" si="166"/>
        <v>#REF!</v>
      </c>
      <c r="AA233" s="65">
        <f t="shared" si="167"/>
        <v>0</v>
      </c>
    </row>
    <row r="234" spans="1:27" ht="12.3" x14ac:dyDescent="0.35">
      <c r="D234" s="15" t="e">
        <f>'2.1'!#REF!</f>
        <v>#REF!</v>
      </c>
      <c r="E234" s="75" t="s">
        <v>266</v>
      </c>
      <c r="F234" s="75" t="str">
        <f t="shared" si="163"/>
        <v>Dollars</v>
      </c>
      <c r="G234" s="75" t="str">
        <f t="shared" si="164"/>
        <v>Nominal</v>
      </c>
      <c r="H234" s="75" t="str">
        <f t="shared" si="165"/>
        <v>Mid year</v>
      </c>
      <c r="I234" s="65" t="e">
        <f>'2.1'!#REF!</f>
        <v>#REF!</v>
      </c>
      <c r="J234" s="65" t="e">
        <f>'2.1'!#REF!</f>
        <v>#REF!</v>
      </c>
      <c r="K234" s="65" t="e">
        <f>'2.1'!#REF!</f>
        <v>#REF!</v>
      </c>
      <c r="L234" s="65" t="e">
        <f>'2.1'!#REF!</f>
        <v>#REF!</v>
      </c>
      <c r="M234" s="65" t="e">
        <f>'2.1'!#REF!</f>
        <v>#REF!</v>
      </c>
      <c r="N234" s="65" t="e">
        <f>'2.1'!#REF!</f>
        <v>#REF!</v>
      </c>
      <c r="O234" s="100" t="e">
        <f>'2.1'!#REF!</f>
        <v>#REF!</v>
      </c>
      <c r="P234" s="94" t="e">
        <f>'2.1'!#REF!</f>
        <v>#REF!</v>
      </c>
      <c r="Q234" s="94" t="e">
        <f>'2.1'!#REF!</f>
        <v>#REF!</v>
      </c>
      <c r="R234" s="98">
        <v>0</v>
      </c>
      <c r="S234" s="187">
        <v>0</v>
      </c>
      <c r="T234" s="84">
        <v>0</v>
      </c>
      <c r="U234" s="84">
        <v>0</v>
      </c>
      <c r="V234" s="84">
        <v>0</v>
      </c>
      <c r="W234" s="84">
        <v>0</v>
      </c>
      <c r="X234" s="84">
        <v>0</v>
      </c>
      <c r="Z234" s="65" t="e">
        <f t="shared" si="166"/>
        <v>#REF!</v>
      </c>
      <c r="AA234" s="65">
        <f t="shared" si="167"/>
        <v>0</v>
      </c>
    </row>
    <row r="235" spans="1:27" ht="12.3" x14ac:dyDescent="0.35">
      <c r="D235" s="15" t="e">
        <f>'2.1'!#REF!</f>
        <v>#REF!</v>
      </c>
      <c r="E235" s="75" t="s">
        <v>266</v>
      </c>
      <c r="F235" s="75" t="str">
        <f t="shared" si="163"/>
        <v>Dollars</v>
      </c>
      <c r="G235" s="75" t="str">
        <f t="shared" si="164"/>
        <v>Nominal</v>
      </c>
      <c r="H235" s="75" t="str">
        <f t="shared" si="165"/>
        <v>Mid year</v>
      </c>
      <c r="I235" s="65" t="e">
        <f>'2.1'!#REF!</f>
        <v>#REF!</v>
      </c>
      <c r="J235" s="65" t="e">
        <f>'2.1'!#REF!</f>
        <v>#REF!</v>
      </c>
      <c r="K235" s="65" t="e">
        <f>'2.1'!#REF!</f>
        <v>#REF!</v>
      </c>
      <c r="L235" s="65" t="e">
        <f>'2.1'!#REF!</f>
        <v>#REF!</v>
      </c>
      <c r="M235" s="65" t="e">
        <f>'2.1'!#REF!</f>
        <v>#REF!</v>
      </c>
      <c r="N235" s="65" t="e">
        <f>'2.1'!#REF!</f>
        <v>#REF!</v>
      </c>
      <c r="O235" s="100" t="e">
        <f>'2.1'!#REF!</f>
        <v>#REF!</v>
      </c>
      <c r="P235" s="94" t="e">
        <f>'2.1'!#REF!</f>
        <v>#REF!</v>
      </c>
      <c r="Q235" s="94" t="e">
        <f>'2.1'!#REF!</f>
        <v>#REF!</v>
      </c>
      <c r="R235" s="98">
        <v>0</v>
      </c>
      <c r="S235" s="187">
        <v>0</v>
      </c>
      <c r="T235" s="84">
        <v>0</v>
      </c>
      <c r="U235" s="84">
        <v>0</v>
      </c>
      <c r="V235" s="84">
        <v>0</v>
      </c>
      <c r="W235" s="84">
        <v>0</v>
      </c>
      <c r="X235" s="84">
        <v>0</v>
      </c>
      <c r="Z235" s="65" t="e">
        <f t="shared" si="166"/>
        <v>#REF!</v>
      </c>
      <c r="AA235" s="65">
        <f t="shared" si="167"/>
        <v>0</v>
      </c>
    </row>
    <row r="236" spans="1:27" ht="12.3" x14ac:dyDescent="0.35">
      <c r="D236" s="15" t="e">
        <f>'2.1'!#REF!</f>
        <v>#REF!</v>
      </c>
      <c r="E236" s="75" t="s">
        <v>266</v>
      </c>
      <c r="F236" s="75" t="str">
        <f t="shared" si="163"/>
        <v>Dollars</v>
      </c>
      <c r="G236" s="75" t="str">
        <f t="shared" si="164"/>
        <v>Nominal</v>
      </c>
      <c r="H236" s="75" t="str">
        <f t="shared" si="165"/>
        <v>Mid year</v>
      </c>
      <c r="I236" s="65" t="e">
        <f>'2.1'!#REF!</f>
        <v>#REF!</v>
      </c>
      <c r="J236" s="65" t="e">
        <f>'2.1'!#REF!</f>
        <v>#REF!</v>
      </c>
      <c r="K236" s="65" t="e">
        <f>'2.1'!#REF!</f>
        <v>#REF!</v>
      </c>
      <c r="L236" s="65" t="e">
        <f>'2.1'!#REF!</f>
        <v>#REF!</v>
      </c>
      <c r="M236" s="65" t="e">
        <f>'2.1'!#REF!</f>
        <v>#REF!</v>
      </c>
      <c r="N236" s="65" t="e">
        <f>'2.1'!#REF!</f>
        <v>#REF!</v>
      </c>
      <c r="O236" s="100" t="e">
        <f>'2.1'!#REF!</f>
        <v>#REF!</v>
      </c>
      <c r="P236" s="94" t="e">
        <f>'2.1'!#REF!</f>
        <v>#REF!</v>
      </c>
      <c r="Q236" s="94" t="e">
        <f>'2.1'!#REF!</f>
        <v>#REF!</v>
      </c>
      <c r="R236" s="98">
        <v>0</v>
      </c>
      <c r="S236" s="187">
        <v>0</v>
      </c>
      <c r="T236" s="84">
        <v>0</v>
      </c>
      <c r="U236" s="84">
        <v>0</v>
      </c>
      <c r="V236" s="84">
        <v>0</v>
      </c>
      <c r="W236" s="84">
        <v>0</v>
      </c>
      <c r="X236" s="84">
        <v>0</v>
      </c>
      <c r="Z236" s="65" t="e">
        <f t="shared" ref="Z236:Z241" si="168">SUM(O236:S236)</f>
        <v>#REF!</v>
      </c>
      <c r="AA236" s="65">
        <f t="shared" ref="AA236:AA241" si="169">SUM(T236:X236)</f>
        <v>0</v>
      </c>
    </row>
    <row r="237" spans="1:27" ht="12.3" x14ac:dyDescent="0.35">
      <c r="D237" s="15" t="e">
        <f>'2.1'!#REF!</f>
        <v>#REF!</v>
      </c>
      <c r="E237" s="75" t="s">
        <v>266</v>
      </c>
      <c r="F237" s="75" t="str">
        <f t="shared" si="163"/>
        <v>Dollars</v>
      </c>
      <c r="G237" s="75" t="str">
        <f t="shared" si="164"/>
        <v>Nominal</v>
      </c>
      <c r="H237" s="75" t="str">
        <f t="shared" si="165"/>
        <v>Mid year</v>
      </c>
      <c r="I237" s="65" t="e">
        <f>'2.1'!#REF!</f>
        <v>#REF!</v>
      </c>
      <c r="J237" s="65" t="e">
        <f>'2.1'!#REF!</f>
        <v>#REF!</v>
      </c>
      <c r="K237" s="65" t="e">
        <f>'2.1'!#REF!</f>
        <v>#REF!</v>
      </c>
      <c r="L237" s="65" t="e">
        <f>'2.1'!#REF!</f>
        <v>#REF!</v>
      </c>
      <c r="M237" s="65" t="e">
        <f>'2.1'!#REF!</f>
        <v>#REF!</v>
      </c>
      <c r="N237" s="65" t="e">
        <f>'2.1'!#REF!</f>
        <v>#REF!</v>
      </c>
      <c r="O237" s="100" t="e">
        <f>'2.1'!#REF!</f>
        <v>#REF!</v>
      </c>
      <c r="P237" s="94" t="e">
        <f>'2.1'!#REF!</f>
        <v>#REF!</v>
      </c>
      <c r="Q237" s="94" t="e">
        <f>'2.1'!#REF!</f>
        <v>#REF!</v>
      </c>
      <c r="R237" s="98">
        <v>0</v>
      </c>
      <c r="S237" s="187">
        <v>0</v>
      </c>
      <c r="T237" s="84">
        <v>0</v>
      </c>
      <c r="U237" s="84">
        <v>0</v>
      </c>
      <c r="V237" s="84">
        <v>0</v>
      </c>
      <c r="W237" s="84">
        <v>0</v>
      </c>
      <c r="X237" s="84">
        <v>0</v>
      </c>
      <c r="Z237" s="65" t="e">
        <f t="shared" si="168"/>
        <v>#REF!</v>
      </c>
      <c r="AA237" s="65">
        <f t="shared" si="169"/>
        <v>0</v>
      </c>
    </row>
    <row r="238" spans="1:27" ht="12.3" x14ac:dyDescent="0.35">
      <c r="D238" s="15" t="e">
        <f>'2.1'!#REF!</f>
        <v>#REF!</v>
      </c>
      <c r="E238" s="75" t="s">
        <v>266</v>
      </c>
      <c r="F238" s="75" t="str">
        <f t="shared" si="163"/>
        <v>Dollars</v>
      </c>
      <c r="G238" s="75" t="str">
        <f t="shared" si="164"/>
        <v>Nominal</v>
      </c>
      <c r="H238" s="75" t="str">
        <f t="shared" si="165"/>
        <v>Mid year</v>
      </c>
      <c r="I238" s="65" t="e">
        <f>'2.1'!#REF!</f>
        <v>#REF!</v>
      </c>
      <c r="J238" s="65" t="e">
        <f>'2.1'!#REF!</f>
        <v>#REF!</v>
      </c>
      <c r="K238" s="65" t="e">
        <f>'2.1'!#REF!</f>
        <v>#REF!</v>
      </c>
      <c r="L238" s="65" t="e">
        <f>'2.1'!#REF!</f>
        <v>#REF!</v>
      </c>
      <c r="M238" s="65" t="e">
        <f>'2.1'!#REF!</f>
        <v>#REF!</v>
      </c>
      <c r="N238" s="65" t="e">
        <f>'2.1'!#REF!</f>
        <v>#REF!</v>
      </c>
      <c r="O238" s="100" t="e">
        <f>'2.1'!#REF!</f>
        <v>#REF!</v>
      </c>
      <c r="P238" s="94" t="e">
        <f>'2.1'!#REF!</f>
        <v>#REF!</v>
      </c>
      <c r="Q238" s="94" t="e">
        <f>'2.1'!#REF!</f>
        <v>#REF!</v>
      </c>
      <c r="R238" s="98">
        <v>0</v>
      </c>
      <c r="S238" s="187">
        <v>0</v>
      </c>
      <c r="T238" s="84">
        <v>0</v>
      </c>
      <c r="U238" s="84">
        <v>0</v>
      </c>
      <c r="V238" s="84">
        <v>0</v>
      </c>
      <c r="W238" s="84">
        <v>0</v>
      </c>
      <c r="X238" s="84">
        <v>0</v>
      </c>
      <c r="Z238" s="65" t="e">
        <f t="shared" si="168"/>
        <v>#REF!</v>
      </c>
      <c r="AA238" s="65">
        <f t="shared" si="169"/>
        <v>0</v>
      </c>
    </row>
    <row r="239" spans="1:27" ht="12.3" x14ac:dyDescent="0.35">
      <c r="D239" s="15" t="e">
        <f>'2.1'!#REF!</f>
        <v>#REF!</v>
      </c>
      <c r="E239" s="75" t="s">
        <v>266</v>
      </c>
      <c r="F239" s="75" t="str">
        <f t="shared" si="163"/>
        <v>Dollars</v>
      </c>
      <c r="G239" s="75" t="str">
        <f t="shared" si="164"/>
        <v>Nominal</v>
      </c>
      <c r="H239" s="75" t="str">
        <f t="shared" si="165"/>
        <v>Mid year</v>
      </c>
      <c r="I239" s="65" t="e">
        <f>'2.1'!#REF!</f>
        <v>#REF!</v>
      </c>
      <c r="J239" s="65" t="e">
        <f>'2.1'!#REF!</f>
        <v>#REF!</v>
      </c>
      <c r="K239" s="65" t="e">
        <f>'2.1'!#REF!</f>
        <v>#REF!</v>
      </c>
      <c r="L239" s="65" t="e">
        <f>'2.1'!#REF!</f>
        <v>#REF!</v>
      </c>
      <c r="M239" s="65" t="e">
        <f>'2.1'!#REF!</f>
        <v>#REF!</v>
      </c>
      <c r="N239" s="65" t="e">
        <f>'2.1'!#REF!</f>
        <v>#REF!</v>
      </c>
      <c r="O239" s="100" t="e">
        <f>'2.1'!#REF!</f>
        <v>#REF!</v>
      </c>
      <c r="P239" s="94" t="e">
        <f>'2.1'!#REF!</f>
        <v>#REF!</v>
      </c>
      <c r="Q239" s="94" t="e">
        <f>'2.1'!#REF!</f>
        <v>#REF!</v>
      </c>
      <c r="R239" s="98">
        <v>0</v>
      </c>
      <c r="S239" s="187">
        <v>0</v>
      </c>
      <c r="T239" s="84">
        <v>0</v>
      </c>
      <c r="U239" s="84">
        <v>0</v>
      </c>
      <c r="V239" s="84">
        <v>0</v>
      </c>
      <c r="W239" s="84">
        <v>0</v>
      </c>
      <c r="X239" s="84">
        <v>0</v>
      </c>
      <c r="Z239" s="65" t="e">
        <f t="shared" si="168"/>
        <v>#REF!</v>
      </c>
      <c r="AA239" s="65">
        <f t="shared" si="169"/>
        <v>0</v>
      </c>
    </row>
    <row r="240" spans="1:27" ht="12.3" x14ac:dyDescent="0.35">
      <c r="D240" s="15" t="e">
        <f>'2.1'!#REF!</f>
        <v>#REF!</v>
      </c>
      <c r="E240" s="75" t="s">
        <v>266</v>
      </c>
      <c r="F240" s="75" t="str">
        <f t="shared" si="163"/>
        <v>Dollars</v>
      </c>
      <c r="G240" s="75" t="str">
        <f t="shared" si="164"/>
        <v>Nominal</v>
      </c>
      <c r="H240" s="75" t="str">
        <f t="shared" si="165"/>
        <v>Mid year</v>
      </c>
      <c r="I240" s="65" t="e">
        <f>'2.1'!#REF!</f>
        <v>#REF!</v>
      </c>
      <c r="J240" s="65" t="e">
        <f>'2.1'!#REF!</f>
        <v>#REF!</v>
      </c>
      <c r="K240" s="65" t="e">
        <f>'2.1'!#REF!</f>
        <v>#REF!</v>
      </c>
      <c r="L240" s="65" t="e">
        <f>'2.1'!#REF!</f>
        <v>#REF!</v>
      </c>
      <c r="M240" s="65" t="e">
        <f>'2.1'!#REF!</f>
        <v>#REF!</v>
      </c>
      <c r="N240" s="65" t="e">
        <f>'2.1'!#REF!</f>
        <v>#REF!</v>
      </c>
      <c r="O240" s="100" t="e">
        <f>'2.1'!#REF!</f>
        <v>#REF!</v>
      </c>
      <c r="P240" s="94" t="e">
        <f>'2.1'!#REF!</f>
        <v>#REF!</v>
      </c>
      <c r="Q240" s="94" t="e">
        <f>'2.1'!#REF!</f>
        <v>#REF!</v>
      </c>
      <c r="R240" s="98">
        <v>0</v>
      </c>
      <c r="S240" s="187">
        <v>0</v>
      </c>
      <c r="T240" s="84">
        <v>0</v>
      </c>
      <c r="U240" s="84">
        <v>0</v>
      </c>
      <c r="V240" s="84">
        <v>0</v>
      </c>
      <c r="W240" s="84">
        <v>0</v>
      </c>
      <c r="X240" s="84">
        <v>0</v>
      </c>
      <c r="Z240" s="65" t="e">
        <f t="shared" si="168"/>
        <v>#REF!</v>
      </c>
      <c r="AA240" s="65">
        <f t="shared" si="169"/>
        <v>0</v>
      </c>
    </row>
    <row r="241" spans="1:27" ht="12.3" x14ac:dyDescent="0.35">
      <c r="D241" s="15" t="e">
        <f>'2.1'!#REF!</f>
        <v>#REF!</v>
      </c>
      <c r="E241" s="75" t="s">
        <v>266</v>
      </c>
      <c r="F241" s="75" t="str">
        <f t="shared" si="163"/>
        <v>Dollars</v>
      </c>
      <c r="G241" s="75" t="str">
        <f t="shared" si="164"/>
        <v>Nominal</v>
      </c>
      <c r="H241" s="75" t="str">
        <f t="shared" si="165"/>
        <v>Mid year</v>
      </c>
      <c r="I241" s="65" t="e">
        <f>'2.1'!#REF!</f>
        <v>#REF!</v>
      </c>
      <c r="J241" s="65" t="e">
        <f>'2.1'!#REF!</f>
        <v>#REF!</v>
      </c>
      <c r="K241" s="65" t="e">
        <f>'2.1'!#REF!</f>
        <v>#REF!</v>
      </c>
      <c r="L241" s="65" t="e">
        <f>'2.1'!#REF!</f>
        <v>#REF!</v>
      </c>
      <c r="M241" s="65" t="e">
        <f>'2.1'!#REF!</f>
        <v>#REF!</v>
      </c>
      <c r="N241" s="65" t="e">
        <f>'2.1'!#REF!</f>
        <v>#REF!</v>
      </c>
      <c r="O241" s="100" t="e">
        <f>'2.1'!#REF!</f>
        <v>#REF!</v>
      </c>
      <c r="P241" s="94" t="e">
        <f>'2.1'!#REF!</f>
        <v>#REF!</v>
      </c>
      <c r="Q241" s="94" t="e">
        <f>'2.1'!#REF!</f>
        <v>#REF!</v>
      </c>
      <c r="R241" s="98">
        <v>0</v>
      </c>
      <c r="S241" s="187">
        <v>0</v>
      </c>
      <c r="T241" s="84">
        <v>0</v>
      </c>
      <c r="U241" s="84">
        <v>0</v>
      </c>
      <c r="V241" s="84">
        <v>0</v>
      </c>
      <c r="W241" s="84">
        <v>0</v>
      </c>
      <c r="X241" s="84">
        <v>0</v>
      </c>
      <c r="Z241" s="65" t="e">
        <f t="shared" si="168"/>
        <v>#REF!</v>
      </c>
      <c r="AA241" s="65">
        <f t="shared" si="169"/>
        <v>0</v>
      </c>
    </row>
    <row r="242" spans="1:27" x14ac:dyDescent="0.35">
      <c r="O242" s="97"/>
      <c r="P242" s="91"/>
      <c r="Q242" s="91"/>
      <c r="R242" s="91"/>
      <c r="S242" s="89"/>
    </row>
    <row r="243" spans="1:27" ht="12.3" x14ac:dyDescent="0.35">
      <c r="D243" s="74" t="str">
        <f>"Total "&amp;D227</f>
        <v>Total Network Overhead Expenditure - ACS</v>
      </c>
      <c r="E243" s="67" t="s">
        <v>134</v>
      </c>
      <c r="F243" s="67" t="str">
        <f>F229</f>
        <v>Dollars</v>
      </c>
      <c r="G243" s="67" t="str">
        <f>G229</f>
        <v>Nominal</v>
      </c>
      <c r="H243" s="67" t="str">
        <f>H229</f>
        <v>Mid year</v>
      </c>
      <c r="I243" s="66" t="e">
        <f t="shared" ref="I243:X243" si="170">SUM(I229:I241)</f>
        <v>#REF!</v>
      </c>
      <c r="J243" s="66" t="e">
        <f t="shared" si="170"/>
        <v>#REF!</v>
      </c>
      <c r="K243" s="66" t="e">
        <f t="shared" si="170"/>
        <v>#REF!</v>
      </c>
      <c r="L243" s="66" t="e">
        <f t="shared" si="170"/>
        <v>#REF!</v>
      </c>
      <c r="M243" s="66" t="e">
        <f t="shared" si="170"/>
        <v>#REF!</v>
      </c>
      <c r="N243" s="66" t="e">
        <f t="shared" si="170"/>
        <v>#REF!</v>
      </c>
      <c r="O243" s="99" t="e">
        <f t="shared" si="170"/>
        <v>#REF!</v>
      </c>
      <c r="P243" s="66" t="e">
        <f t="shared" si="170"/>
        <v>#REF!</v>
      </c>
      <c r="Q243" s="66" t="e">
        <f t="shared" si="170"/>
        <v>#REF!</v>
      </c>
      <c r="R243" s="66">
        <f t="shared" si="170"/>
        <v>0</v>
      </c>
      <c r="S243" s="90">
        <f t="shared" si="170"/>
        <v>0</v>
      </c>
      <c r="T243" s="66">
        <f t="shared" si="170"/>
        <v>0</v>
      </c>
      <c r="U243" s="66">
        <f t="shared" si="170"/>
        <v>0</v>
      </c>
      <c r="V243" s="66">
        <f t="shared" si="170"/>
        <v>0</v>
      </c>
      <c r="W243" s="66">
        <f t="shared" si="170"/>
        <v>0</v>
      </c>
      <c r="X243" s="66">
        <f t="shared" si="170"/>
        <v>0</v>
      </c>
      <c r="Z243" s="66" t="e">
        <f>SUM(Z229:Z241)</f>
        <v>#REF!</v>
      </c>
      <c r="AA243" s="66">
        <f>SUM(AA229:AA241)</f>
        <v>0</v>
      </c>
    </row>
    <row r="244" spans="1:27" s="6" customFormat="1" ht="11.25" customHeight="1" x14ac:dyDescent="0.35"/>
    <row r="245" spans="1:27" s="6" customFormat="1" ht="12.3" x14ac:dyDescent="0.35">
      <c r="D245" s="15" t="str">
        <f>D227</f>
        <v>Network Overhead Expenditure - ACS</v>
      </c>
      <c r="E245" s="75" t="s">
        <v>266</v>
      </c>
      <c r="F245" s="75" t="str">
        <f>Dollars</f>
        <v>Dollars</v>
      </c>
      <c r="G245" s="75" t="str">
        <f>Nominal</f>
        <v>Nominal</v>
      </c>
      <c r="H245" s="75" t="str">
        <f>Mid_year</f>
        <v>Mid year</v>
      </c>
      <c r="I245" s="94" t="e">
        <f>'2.1'!#REF!</f>
        <v>#REF!</v>
      </c>
      <c r="J245" s="94" t="e">
        <f>'2.1'!#REF!</f>
        <v>#REF!</v>
      </c>
      <c r="K245" s="94" t="e">
        <f>'2.1'!#REF!</f>
        <v>#REF!</v>
      </c>
      <c r="L245" s="94" t="e">
        <f>'2.1'!#REF!</f>
        <v>#REF!</v>
      </c>
      <c r="M245" s="94" t="e">
        <f>'2.1'!#REF!</f>
        <v>#REF!</v>
      </c>
      <c r="N245" s="94" t="e">
        <f>'2.1'!#REF!</f>
        <v>#REF!</v>
      </c>
      <c r="O245" s="94" t="e">
        <f>'2.1'!#REF!</f>
        <v>#REF!</v>
      </c>
      <c r="P245" s="94" t="e">
        <f>'2.1'!#REF!</f>
        <v>#REF!</v>
      </c>
      <c r="Q245" s="94" t="e">
        <f>'2.1'!#REF!</f>
        <v>#REF!</v>
      </c>
      <c r="R245" s="98">
        <v>0</v>
      </c>
      <c r="S245" s="98">
        <v>0</v>
      </c>
      <c r="T245" s="98">
        <v>0</v>
      </c>
      <c r="U245" s="98">
        <v>0</v>
      </c>
      <c r="V245" s="98">
        <v>0</v>
      </c>
      <c r="W245" s="98">
        <v>0</v>
      </c>
      <c r="X245" s="98">
        <v>0</v>
      </c>
      <c r="Z245" s="65" t="e">
        <f t="shared" ref="Z245" si="171">SUM(O245:S245)</f>
        <v>#REF!</v>
      </c>
      <c r="AA245" s="65">
        <f t="shared" ref="AA245" si="172">SUM(T245:X245)</f>
        <v>0</v>
      </c>
    </row>
    <row r="246" spans="1:27" s="6" customFormat="1" ht="11.25" customHeight="1" x14ac:dyDescent="0.35">
      <c r="A246" s="70" t="e">
        <f>IF(SUM($I246:$AA246)&gt;0,1,0)</f>
        <v>#REF!</v>
      </c>
      <c r="D246" s="15" t="s">
        <v>139</v>
      </c>
      <c r="I246" s="70" t="e">
        <f>IF(OR(ISERROR(I243),ROUND(I243-I245,4)&lt;&gt;0),1,0)</f>
        <v>#REF!</v>
      </c>
      <c r="J246" s="70" t="e">
        <f t="shared" ref="J246:X246" si="173">IF(OR(ISERROR(J243),ROUND(J243-J245,4)&lt;&gt;0),1,0)</f>
        <v>#REF!</v>
      </c>
      <c r="K246" s="70" t="e">
        <f t="shared" si="173"/>
        <v>#REF!</v>
      </c>
      <c r="L246" s="70" t="e">
        <f t="shared" si="173"/>
        <v>#REF!</v>
      </c>
      <c r="M246" s="70" t="e">
        <f t="shared" si="173"/>
        <v>#REF!</v>
      </c>
      <c r="N246" s="70" t="e">
        <f t="shared" si="173"/>
        <v>#REF!</v>
      </c>
      <c r="O246" s="70" t="e">
        <f t="shared" si="173"/>
        <v>#REF!</v>
      </c>
      <c r="P246" s="70" t="e">
        <f t="shared" si="173"/>
        <v>#REF!</v>
      </c>
      <c r="Q246" s="70" t="e">
        <f t="shared" si="173"/>
        <v>#REF!</v>
      </c>
      <c r="R246" s="70">
        <f t="shared" si="173"/>
        <v>0</v>
      </c>
      <c r="S246" s="70">
        <f t="shared" si="173"/>
        <v>0</v>
      </c>
      <c r="T246" s="70">
        <f t="shared" si="173"/>
        <v>0</v>
      </c>
      <c r="U246" s="70">
        <f t="shared" si="173"/>
        <v>0</v>
      </c>
      <c r="V246" s="70">
        <f t="shared" si="173"/>
        <v>0</v>
      </c>
      <c r="W246" s="70">
        <f t="shared" si="173"/>
        <v>0</v>
      </c>
      <c r="X246" s="70">
        <f t="shared" si="173"/>
        <v>0</v>
      </c>
      <c r="Z246" s="70" t="e">
        <f t="shared" ref="Z246:AA246" si="174">IF(OR(ISERROR(Z243),ROUND(Z243-Z245,4)&lt;&gt;0),1,0)</f>
        <v>#REF!</v>
      </c>
      <c r="AA246" s="70">
        <f t="shared" si="174"/>
        <v>0</v>
      </c>
    </row>
    <row r="248" spans="1:27" ht="24.6" x14ac:dyDescent="0.35">
      <c r="D248" s="73" t="s">
        <v>246</v>
      </c>
      <c r="E248" s="64" t="str">
        <f>Lookup!E$20</f>
        <v>Source</v>
      </c>
      <c r="F248" s="64" t="str">
        <f>Lookup!F$20</f>
        <v>Unit</v>
      </c>
      <c r="G248" s="64" t="str">
        <f>Lookup!G$20</f>
        <v>Basis</v>
      </c>
      <c r="H248" s="64" t="str">
        <f>Lookup!H$20</f>
        <v>Timing</v>
      </c>
      <c r="I248" s="64" t="str">
        <f t="shared" ref="I248:X248" si="175">I$10</f>
        <v>RY09</v>
      </c>
      <c r="J248" s="64" t="str">
        <f t="shared" si="175"/>
        <v>RY10</v>
      </c>
      <c r="K248" s="64" t="str">
        <f t="shared" si="175"/>
        <v>RY11</v>
      </c>
      <c r="L248" s="64" t="str">
        <f t="shared" si="175"/>
        <v>RY12</v>
      </c>
      <c r="M248" s="64" t="str">
        <f t="shared" si="175"/>
        <v>RY13</v>
      </c>
      <c r="N248" s="64" t="str">
        <f t="shared" si="175"/>
        <v>RY14</v>
      </c>
      <c r="O248" s="96" t="str">
        <f t="shared" si="175"/>
        <v>RY15</v>
      </c>
      <c r="P248" s="64" t="str">
        <f t="shared" si="175"/>
        <v>RY16</v>
      </c>
      <c r="Q248" s="64" t="str">
        <f t="shared" si="175"/>
        <v>RY17</v>
      </c>
      <c r="R248" s="64" t="str">
        <f t="shared" si="175"/>
        <v>RY18</v>
      </c>
      <c r="S248" s="88" t="str">
        <f t="shared" si="175"/>
        <v>RY19</v>
      </c>
      <c r="T248" s="64" t="str">
        <f t="shared" si="175"/>
        <v>RY20</v>
      </c>
      <c r="U248" s="64" t="str">
        <f t="shared" si="175"/>
        <v>RY21</v>
      </c>
      <c r="V248" s="64" t="str">
        <f t="shared" si="175"/>
        <v>RY22</v>
      </c>
      <c r="W248" s="64" t="str">
        <f t="shared" si="175"/>
        <v>RY23</v>
      </c>
      <c r="X248" s="64" t="str">
        <f t="shared" si="175"/>
        <v>RY24</v>
      </c>
      <c r="Z248" s="72" t="str">
        <f>Z$10</f>
        <v>RY17 %</v>
      </c>
      <c r="AA248" s="72" t="str">
        <f>AA$10</f>
        <v>RY15-RY17 Avg</v>
      </c>
    </row>
    <row r="249" spans="1:27" x14ac:dyDescent="0.35">
      <c r="I249" s="6"/>
      <c r="O249" s="97"/>
      <c r="P249" s="91"/>
      <c r="Q249" s="91"/>
      <c r="R249" s="91"/>
      <c r="S249" s="89"/>
    </row>
    <row r="250" spans="1:27" ht="12.3" x14ac:dyDescent="0.35">
      <c r="D250" s="15" t="e">
        <f>'2.1'!#REF!</f>
        <v>#REF!</v>
      </c>
      <c r="E250" s="75" t="s">
        <v>266</v>
      </c>
      <c r="F250" s="75" t="str">
        <f>Dollars</f>
        <v>Dollars</v>
      </c>
      <c r="G250" s="75" t="str">
        <f>Nominal</f>
        <v>Nominal</v>
      </c>
      <c r="H250" s="75" t="str">
        <f>Mid_year</f>
        <v>Mid year</v>
      </c>
      <c r="I250" s="65" t="e">
        <f>'2.1'!#REF!</f>
        <v>#REF!</v>
      </c>
      <c r="J250" s="65" t="e">
        <f>'2.1'!#REF!</f>
        <v>#REF!</v>
      </c>
      <c r="K250" s="65" t="e">
        <f>'2.1'!#REF!</f>
        <v>#REF!</v>
      </c>
      <c r="L250" s="65" t="e">
        <f>'2.1'!#REF!</f>
        <v>#REF!</v>
      </c>
      <c r="M250" s="65" t="e">
        <f>'2.1'!#REF!</f>
        <v>#REF!</v>
      </c>
      <c r="N250" s="65" t="e">
        <f>'2.1'!#REF!</f>
        <v>#REF!</v>
      </c>
      <c r="O250" s="100" t="e">
        <f>'2.1'!#REF!</f>
        <v>#REF!</v>
      </c>
      <c r="P250" s="94" t="e">
        <f>'2.1'!#REF!</f>
        <v>#REF!</v>
      </c>
      <c r="Q250" s="94" t="e">
        <f>'2.1'!#REF!</f>
        <v>#REF!</v>
      </c>
      <c r="R250" s="98">
        <v>0</v>
      </c>
      <c r="S250" s="187">
        <v>0</v>
      </c>
      <c r="T250" s="84">
        <v>0</v>
      </c>
      <c r="U250" s="84">
        <v>0</v>
      </c>
      <c r="V250" s="84">
        <v>0</v>
      </c>
      <c r="W250" s="84">
        <v>0</v>
      </c>
      <c r="X250" s="84">
        <v>0</v>
      </c>
      <c r="Z250" s="65" t="e">
        <f>SUM(O250:S250)</f>
        <v>#REF!</v>
      </c>
      <c r="AA250" s="65">
        <f>SUM(T250:X250)</f>
        <v>0</v>
      </c>
    </row>
    <row r="251" spans="1:27" ht="12.3" x14ac:dyDescent="0.35">
      <c r="D251" s="15" t="e">
        <f>'2.1'!#REF!</f>
        <v>#REF!</v>
      </c>
      <c r="E251" s="75" t="s">
        <v>266</v>
      </c>
      <c r="F251" s="75" t="str">
        <f>Dollars</f>
        <v>Dollars</v>
      </c>
      <c r="G251" s="75" t="str">
        <f>Nominal</f>
        <v>Nominal</v>
      </c>
      <c r="H251" s="75" t="str">
        <f>Mid_year</f>
        <v>Mid year</v>
      </c>
      <c r="I251" s="65" t="e">
        <f>'2.1'!#REF!</f>
        <v>#REF!</v>
      </c>
      <c r="J251" s="65" t="e">
        <f>'2.1'!#REF!</f>
        <v>#REF!</v>
      </c>
      <c r="K251" s="65" t="e">
        <f>'2.1'!#REF!</f>
        <v>#REF!</v>
      </c>
      <c r="L251" s="65" t="e">
        <f>'2.1'!#REF!</f>
        <v>#REF!</v>
      </c>
      <c r="M251" s="65" t="e">
        <f>'2.1'!#REF!</f>
        <v>#REF!</v>
      </c>
      <c r="N251" s="65" t="e">
        <f>'2.1'!#REF!</f>
        <v>#REF!</v>
      </c>
      <c r="O251" s="100" t="e">
        <f>'2.1'!#REF!</f>
        <v>#REF!</v>
      </c>
      <c r="P251" s="94" t="e">
        <f>'2.1'!#REF!</f>
        <v>#REF!</v>
      </c>
      <c r="Q251" s="94" t="e">
        <f>'2.1'!#REF!</f>
        <v>#REF!</v>
      </c>
      <c r="R251" s="98">
        <v>0</v>
      </c>
      <c r="S251" s="187">
        <v>0</v>
      </c>
      <c r="T251" s="84">
        <v>0</v>
      </c>
      <c r="U251" s="84">
        <v>0</v>
      </c>
      <c r="V251" s="84">
        <v>0</v>
      </c>
      <c r="W251" s="84">
        <v>0</v>
      </c>
      <c r="X251" s="84">
        <v>0</v>
      </c>
      <c r="Z251" s="65" t="e">
        <f t="shared" ref="Z251" si="176">SUM(O251:S251)</f>
        <v>#REF!</v>
      </c>
      <c r="AA251" s="65">
        <f t="shared" ref="AA251" si="177">SUM(T251:X251)</f>
        <v>0</v>
      </c>
    </row>
    <row r="252" spans="1:27" x14ac:dyDescent="0.35">
      <c r="I252" s="6"/>
      <c r="J252" s="6"/>
      <c r="K252" s="6"/>
      <c r="L252" s="6"/>
      <c r="M252" s="6"/>
      <c r="N252" s="6"/>
      <c r="O252" s="110"/>
      <c r="P252" s="92"/>
      <c r="Q252" s="92"/>
      <c r="R252" s="92"/>
      <c r="S252" s="93"/>
      <c r="T252" s="6"/>
      <c r="U252" s="6"/>
      <c r="V252" s="6"/>
      <c r="W252" s="6"/>
      <c r="X252" s="6"/>
    </row>
    <row r="253" spans="1:27" ht="12.3" x14ac:dyDescent="0.35">
      <c r="D253" s="74" t="str">
        <f>"Total "&amp;D248</f>
        <v>Total Network Overhead Expenditure - Other</v>
      </c>
      <c r="E253" s="67" t="s">
        <v>134</v>
      </c>
      <c r="F253" s="67" t="str">
        <f>F250</f>
        <v>Dollars</v>
      </c>
      <c r="G253" s="67" t="str">
        <f>G250</f>
        <v>Nominal</v>
      </c>
      <c r="H253" s="67" t="str">
        <f>H250</f>
        <v>Mid year</v>
      </c>
      <c r="I253" s="66" t="e">
        <f t="shared" ref="I253:O253" si="178">SUM(I250:I251)</f>
        <v>#REF!</v>
      </c>
      <c r="J253" s="66" t="e">
        <f t="shared" si="178"/>
        <v>#REF!</v>
      </c>
      <c r="K253" s="66" t="e">
        <f t="shared" si="178"/>
        <v>#REF!</v>
      </c>
      <c r="L253" s="66" t="e">
        <f t="shared" si="178"/>
        <v>#REF!</v>
      </c>
      <c r="M253" s="66" t="e">
        <f t="shared" si="178"/>
        <v>#REF!</v>
      </c>
      <c r="N253" s="66" t="e">
        <f t="shared" si="178"/>
        <v>#REF!</v>
      </c>
      <c r="O253" s="99" t="e">
        <f t="shared" si="178"/>
        <v>#REF!</v>
      </c>
      <c r="P253" s="66" t="e">
        <f t="shared" ref="P253:X253" si="179">SUM(P250:P251)</f>
        <v>#REF!</v>
      </c>
      <c r="Q253" s="66" t="e">
        <f t="shared" si="179"/>
        <v>#REF!</v>
      </c>
      <c r="R253" s="66">
        <f t="shared" si="179"/>
        <v>0</v>
      </c>
      <c r="S253" s="90">
        <f t="shared" si="179"/>
        <v>0</v>
      </c>
      <c r="T253" s="66">
        <f t="shared" si="179"/>
        <v>0</v>
      </c>
      <c r="U253" s="66">
        <f t="shared" si="179"/>
        <v>0</v>
      </c>
      <c r="V253" s="66">
        <f t="shared" si="179"/>
        <v>0</v>
      </c>
      <c r="W253" s="66">
        <f t="shared" si="179"/>
        <v>0</v>
      </c>
      <c r="X253" s="66">
        <f t="shared" si="179"/>
        <v>0</v>
      </c>
      <c r="Z253" s="66" t="e">
        <f>SUM(Z250:Z251)</f>
        <v>#REF!</v>
      </c>
      <c r="AA253" s="66">
        <f>SUM(AA250:AA251)</f>
        <v>0</v>
      </c>
    </row>
    <row r="254" spans="1:27" s="6" customFormat="1" ht="11.25" customHeight="1" x14ac:dyDescent="0.35"/>
    <row r="255" spans="1:27" s="6" customFormat="1" ht="12.3" x14ac:dyDescent="0.35">
      <c r="D255" s="15" t="str">
        <f>D248</f>
        <v>Network Overhead Expenditure - Other</v>
      </c>
      <c r="E255" s="75" t="s">
        <v>266</v>
      </c>
      <c r="F255" s="75" t="str">
        <f>Dollars</f>
        <v>Dollars</v>
      </c>
      <c r="G255" s="75" t="str">
        <f>Nominal</f>
        <v>Nominal</v>
      </c>
      <c r="H255" s="75" t="str">
        <f>Mid_year</f>
        <v>Mid year</v>
      </c>
      <c r="I255" s="94" t="e">
        <f>'2.1'!#REF!</f>
        <v>#REF!</v>
      </c>
      <c r="J255" s="94" t="e">
        <f>'2.1'!#REF!</f>
        <v>#REF!</v>
      </c>
      <c r="K255" s="94" t="e">
        <f>'2.1'!#REF!</f>
        <v>#REF!</v>
      </c>
      <c r="L255" s="94" t="e">
        <f>'2.1'!#REF!</f>
        <v>#REF!</v>
      </c>
      <c r="M255" s="94" t="e">
        <f>'2.1'!#REF!</f>
        <v>#REF!</v>
      </c>
      <c r="N255" s="94" t="e">
        <f>'2.1'!#REF!</f>
        <v>#REF!</v>
      </c>
      <c r="O255" s="94" t="e">
        <f>'2.1'!#REF!</f>
        <v>#REF!</v>
      </c>
      <c r="P255" s="94" t="e">
        <f>'2.1'!#REF!</f>
        <v>#REF!</v>
      </c>
      <c r="Q255" s="94" t="e">
        <f>'2.1'!#REF!</f>
        <v>#REF!</v>
      </c>
      <c r="R255" s="98">
        <v>0</v>
      </c>
      <c r="S255" s="98">
        <v>0</v>
      </c>
      <c r="T255" s="98">
        <v>0</v>
      </c>
      <c r="U255" s="98">
        <v>0</v>
      </c>
      <c r="V255" s="98">
        <v>0</v>
      </c>
      <c r="W255" s="98">
        <v>0</v>
      </c>
      <c r="X255" s="98">
        <v>0</v>
      </c>
      <c r="Z255" s="65" t="e">
        <f t="shared" ref="Z255" si="180">SUM(O255:S255)</f>
        <v>#REF!</v>
      </c>
      <c r="AA255" s="65">
        <f t="shared" ref="AA255" si="181">SUM(T255:X255)</f>
        <v>0</v>
      </c>
    </row>
    <row r="256" spans="1:27" s="6" customFormat="1" ht="11.25" customHeight="1" x14ac:dyDescent="0.35">
      <c r="A256" s="70" t="e">
        <f>IF(SUM($I256:$AA256)&gt;0,1,0)</f>
        <v>#REF!</v>
      </c>
      <c r="D256" s="15" t="s">
        <v>139</v>
      </c>
      <c r="I256" s="70" t="e">
        <f>IF(OR(ISERROR(I253),ROUND(I253-I255,4)&lt;&gt;0),1,0)</f>
        <v>#REF!</v>
      </c>
      <c r="J256" s="70" t="e">
        <f t="shared" ref="J256:X256" si="182">IF(OR(ISERROR(J253),ROUND(J253-J255,4)&lt;&gt;0),1,0)</f>
        <v>#REF!</v>
      </c>
      <c r="K256" s="70" t="e">
        <f t="shared" si="182"/>
        <v>#REF!</v>
      </c>
      <c r="L256" s="70" t="e">
        <f t="shared" si="182"/>
        <v>#REF!</v>
      </c>
      <c r="M256" s="70" t="e">
        <f t="shared" si="182"/>
        <v>#REF!</v>
      </c>
      <c r="N256" s="70" t="e">
        <f t="shared" si="182"/>
        <v>#REF!</v>
      </c>
      <c r="O256" s="70" t="e">
        <f t="shared" si="182"/>
        <v>#REF!</v>
      </c>
      <c r="P256" s="70" t="e">
        <f t="shared" si="182"/>
        <v>#REF!</v>
      </c>
      <c r="Q256" s="70" t="e">
        <f t="shared" si="182"/>
        <v>#REF!</v>
      </c>
      <c r="R256" s="70">
        <f t="shared" si="182"/>
        <v>0</v>
      </c>
      <c r="S256" s="70">
        <f t="shared" si="182"/>
        <v>0</v>
      </c>
      <c r="T256" s="70">
        <f t="shared" si="182"/>
        <v>0</v>
      </c>
      <c r="U256" s="70">
        <f t="shared" si="182"/>
        <v>0</v>
      </c>
      <c r="V256" s="70">
        <f t="shared" si="182"/>
        <v>0</v>
      </c>
      <c r="W256" s="70">
        <f t="shared" si="182"/>
        <v>0</v>
      </c>
      <c r="X256" s="70">
        <f t="shared" si="182"/>
        <v>0</v>
      </c>
      <c r="Z256" s="70" t="e">
        <f t="shared" ref="Z256:AA256" si="183">IF(OR(ISERROR(Z253),ROUND(Z253-Z255,4)&lt;&gt;0),1,0)</f>
        <v>#REF!</v>
      </c>
      <c r="AA256" s="70">
        <f t="shared" si="183"/>
        <v>0</v>
      </c>
    </row>
    <row r="258" spans="3:27" s="13" customFormat="1" ht="14.1" x14ac:dyDescent="0.35">
      <c r="C258" s="13" t="s">
        <v>249</v>
      </c>
    </row>
    <row r="259" spans="3:27" s="6" customFormat="1" ht="11.25" customHeight="1" x14ac:dyDescent="0.35"/>
    <row r="260" spans="3:27" ht="24.6" x14ac:dyDescent="0.35">
      <c r="D260" s="73" t="s">
        <v>250</v>
      </c>
      <c r="E260" s="64" t="str">
        <f>Lookup!E$20</f>
        <v>Source</v>
      </c>
      <c r="F260" s="64" t="str">
        <f>Lookup!F$20</f>
        <v>Unit</v>
      </c>
      <c r="G260" s="64" t="str">
        <f>Lookup!G$20</f>
        <v>Basis</v>
      </c>
      <c r="H260" s="64" t="str">
        <f>Lookup!H$20</f>
        <v>Timing</v>
      </c>
      <c r="I260" s="64" t="str">
        <f t="shared" ref="I260:X260" si="184">I$10</f>
        <v>RY09</v>
      </c>
      <c r="J260" s="64" t="str">
        <f t="shared" si="184"/>
        <v>RY10</v>
      </c>
      <c r="K260" s="64" t="str">
        <f t="shared" si="184"/>
        <v>RY11</v>
      </c>
      <c r="L260" s="64" t="str">
        <f t="shared" si="184"/>
        <v>RY12</v>
      </c>
      <c r="M260" s="64" t="str">
        <f t="shared" si="184"/>
        <v>RY13</v>
      </c>
      <c r="N260" s="64" t="str">
        <f t="shared" si="184"/>
        <v>RY14</v>
      </c>
      <c r="O260" s="96" t="str">
        <f t="shared" si="184"/>
        <v>RY15</v>
      </c>
      <c r="P260" s="64" t="str">
        <f t="shared" si="184"/>
        <v>RY16</v>
      </c>
      <c r="Q260" s="64" t="str">
        <f t="shared" si="184"/>
        <v>RY17</v>
      </c>
      <c r="R260" s="64" t="str">
        <f t="shared" si="184"/>
        <v>RY18</v>
      </c>
      <c r="S260" s="88" t="str">
        <f t="shared" si="184"/>
        <v>RY19</v>
      </c>
      <c r="T260" s="64" t="str">
        <f t="shared" si="184"/>
        <v>RY20</v>
      </c>
      <c r="U260" s="64" t="str">
        <f t="shared" si="184"/>
        <v>RY21</v>
      </c>
      <c r="V260" s="64" t="str">
        <f t="shared" si="184"/>
        <v>RY22</v>
      </c>
      <c r="W260" s="64" t="str">
        <f t="shared" si="184"/>
        <v>RY23</v>
      </c>
      <c r="X260" s="64" t="str">
        <f t="shared" si="184"/>
        <v>RY24</v>
      </c>
      <c r="Z260" s="72" t="str">
        <f>Z$10</f>
        <v>RY17 %</v>
      </c>
      <c r="AA260" s="72" t="str">
        <f>AA$10</f>
        <v>RY15-RY17 Avg</v>
      </c>
    </row>
    <row r="261" spans="3:27" x14ac:dyDescent="0.35">
      <c r="I261" s="6"/>
      <c r="O261" s="97"/>
      <c r="P261" s="91"/>
      <c r="Q261" s="91"/>
      <c r="R261" s="91"/>
      <c r="S261" s="89"/>
    </row>
    <row r="262" spans="3:27" ht="12.3" x14ac:dyDescent="0.35">
      <c r="D262" s="15" t="e">
        <f>'2.1'!#REF!</f>
        <v>#REF!</v>
      </c>
      <c r="E262" s="75" t="s">
        <v>266</v>
      </c>
      <c r="F262" s="75" t="str">
        <f t="shared" ref="F262:F275" si="185">Dollars</f>
        <v>Dollars</v>
      </c>
      <c r="G262" s="75" t="str">
        <f t="shared" ref="G262:G275" si="186">Nominal</f>
        <v>Nominal</v>
      </c>
      <c r="H262" s="75" t="str">
        <f t="shared" ref="H262:H275" si="187">Mid_year</f>
        <v>Mid year</v>
      </c>
      <c r="I262" s="65" t="e">
        <f>'2.1'!#REF!</f>
        <v>#REF!</v>
      </c>
      <c r="J262" s="65" t="e">
        <f>'2.1'!#REF!</f>
        <v>#REF!</v>
      </c>
      <c r="K262" s="65" t="e">
        <f>'2.1'!#REF!</f>
        <v>#REF!</v>
      </c>
      <c r="L262" s="65" t="e">
        <f>'2.1'!#REF!</f>
        <v>#REF!</v>
      </c>
      <c r="M262" s="65" t="e">
        <f>'2.1'!#REF!</f>
        <v>#REF!</v>
      </c>
      <c r="N262" s="65" t="e">
        <f>'2.1'!#REF!</f>
        <v>#REF!</v>
      </c>
      <c r="O262" s="100" t="e">
        <f>'2.1'!#REF!</f>
        <v>#REF!</v>
      </c>
      <c r="P262" s="94" t="e">
        <f>'2.1'!#REF!</f>
        <v>#REF!</v>
      </c>
      <c r="Q262" s="94" t="e">
        <f>'2.1'!#REF!</f>
        <v>#REF!</v>
      </c>
      <c r="R262" s="98">
        <v>0</v>
      </c>
      <c r="S262" s="187">
        <v>0</v>
      </c>
      <c r="T262" s="84">
        <v>0</v>
      </c>
      <c r="U262" s="84">
        <v>0</v>
      </c>
      <c r="V262" s="84">
        <v>0</v>
      </c>
      <c r="W262" s="84">
        <v>0</v>
      </c>
      <c r="X262" s="84">
        <v>0</v>
      </c>
      <c r="Z262" s="65" t="e">
        <f>SUM(O262:S262)</f>
        <v>#REF!</v>
      </c>
      <c r="AA262" s="65">
        <f>SUM(T262:X262)</f>
        <v>0</v>
      </c>
    </row>
    <row r="263" spans="3:27" ht="12.3" x14ac:dyDescent="0.35">
      <c r="D263" s="15" t="e">
        <f>'2.1'!#REF!</f>
        <v>#REF!</v>
      </c>
      <c r="E263" s="75" t="s">
        <v>266</v>
      </c>
      <c r="F263" s="75" t="str">
        <f t="shared" si="185"/>
        <v>Dollars</v>
      </c>
      <c r="G263" s="75" t="str">
        <f t="shared" si="186"/>
        <v>Nominal</v>
      </c>
      <c r="H263" s="75" t="str">
        <f t="shared" si="187"/>
        <v>Mid year</v>
      </c>
      <c r="I263" s="65" t="e">
        <f>'2.1'!#REF!</f>
        <v>#REF!</v>
      </c>
      <c r="J263" s="65" t="e">
        <f>'2.1'!#REF!</f>
        <v>#REF!</v>
      </c>
      <c r="K263" s="65" t="e">
        <f>'2.1'!#REF!</f>
        <v>#REF!</v>
      </c>
      <c r="L263" s="65" t="e">
        <f>'2.1'!#REF!</f>
        <v>#REF!</v>
      </c>
      <c r="M263" s="65" t="e">
        <f>'2.1'!#REF!</f>
        <v>#REF!</v>
      </c>
      <c r="N263" s="65" t="e">
        <f>'2.1'!#REF!</f>
        <v>#REF!</v>
      </c>
      <c r="O263" s="100" t="e">
        <f>'2.1'!#REF!</f>
        <v>#REF!</v>
      </c>
      <c r="P263" s="94" t="e">
        <f>'2.1'!#REF!</f>
        <v>#REF!</v>
      </c>
      <c r="Q263" s="94" t="e">
        <f>'2.1'!#REF!</f>
        <v>#REF!</v>
      </c>
      <c r="R263" s="98">
        <v>0</v>
      </c>
      <c r="S263" s="187">
        <v>0</v>
      </c>
      <c r="T263" s="84">
        <v>0</v>
      </c>
      <c r="U263" s="84">
        <v>0</v>
      </c>
      <c r="V263" s="84">
        <v>0</v>
      </c>
      <c r="W263" s="84">
        <v>0</v>
      </c>
      <c r="X263" s="84">
        <v>0</v>
      </c>
      <c r="Z263" s="65" t="e">
        <f t="shared" ref="Z263:Z268" si="188">SUM(O263:S263)</f>
        <v>#REF!</v>
      </c>
      <c r="AA263" s="65">
        <f t="shared" ref="AA263:AA268" si="189">SUM(T263:X263)</f>
        <v>0</v>
      </c>
    </row>
    <row r="264" spans="3:27" ht="12.3" x14ac:dyDescent="0.35">
      <c r="D264" s="15" t="e">
        <f>'2.1'!#REF!</f>
        <v>#REF!</v>
      </c>
      <c r="E264" s="75" t="s">
        <v>266</v>
      </c>
      <c r="F264" s="75" t="str">
        <f t="shared" si="185"/>
        <v>Dollars</v>
      </c>
      <c r="G264" s="75" t="str">
        <f t="shared" si="186"/>
        <v>Nominal</v>
      </c>
      <c r="H264" s="75" t="str">
        <f t="shared" si="187"/>
        <v>Mid year</v>
      </c>
      <c r="I264" s="65" t="e">
        <f>'2.1'!#REF!</f>
        <v>#REF!</v>
      </c>
      <c r="J264" s="65" t="e">
        <f>'2.1'!#REF!</f>
        <v>#REF!</v>
      </c>
      <c r="K264" s="65" t="e">
        <f>'2.1'!#REF!</f>
        <v>#REF!</v>
      </c>
      <c r="L264" s="65" t="e">
        <f>'2.1'!#REF!</f>
        <v>#REF!</v>
      </c>
      <c r="M264" s="65" t="e">
        <f>'2.1'!#REF!</f>
        <v>#REF!</v>
      </c>
      <c r="N264" s="65" t="e">
        <f>'2.1'!#REF!</f>
        <v>#REF!</v>
      </c>
      <c r="O264" s="100" t="e">
        <f>'2.1'!#REF!</f>
        <v>#REF!</v>
      </c>
      <c r="P264" s="94" t="e">
        <f>'2.1'!#REF!</f>
        <v>#REF!</v>
      </c>
      <c r="Q264" s="94" t="e">
        <f>'2.1'!#REF!</f>
        <v>#REF!</v>
      </c>
      <c r="R264" s="98">
        <v>0</v>
      </c>
      <c r="S264" s="187">
        <v>0</v>
      </c>
      <c r="T264" s="84">
        <v>0</v>
      </c>
      <c r="U264" s="84">
        <v>0</v>
      </c>
      <c r="V264" s="84">
        <v>0</v>
      </c>
      <c r="W264" s="84">
        <v>0</v>
      </c>
      <c r="X264" s="84">
        <v>0</v>
      </c>
      <c r="Z264" s="65" t="e">
        <f t="shared" si="188"/>
        <v>#REF!</v>
      </c>
      <c r="AA264" s="65">
        <f t="shared" si="189"/>
        <v>0</v>
      </c>
    </row>
    <row r="265" spans="3:27" ht="12.3" x14ac:dyDescent="0.35">
      <c r="D265" s="15" t="e">
        <f>'2.1'!#REF!</f>
        <v>#REF!</v>
      </c>
      <c r="E265" s="75" t="s">
        <v>266</v>
      </c>
      <c r="F265" s="75" t="str">
        <f t="shared" si="185"/>
        <v>Dollars</v>
      </c>
      <c r="G265" s="75" t="str">
        <f t="shared" si="186"/>
        <v>Nominal</v>
      </c>
      <c r="H265" s="75" t="str">
        <f t="shared" si="187"/>
        <v>Mid year</v>
      </c>
      <c r="I265" s="65" t="e">
        <f>'2.1'!#REF!</f>
        <v>#REF!</v>
      </c>
      <c r="J265" s="65" t="e">
        <f>'2.1'!#REF!</f>
        <v>#REF!</v>
      </c>
      <c r="K265" s="65" t="e">
        <f>'2.1'!#REF!</f>
        <v>#REF!</v>
      </c>
      <c r="L265" s="65" t="e">
        <f>'2.1'!#REF!</f>
        <v>#REF!</v>
      </c>
      <c r="M265" s="65" t="e">
        <f>'2.1'!#REF!</f>
        <v>#REF!</v>
      </c>
      <c r="N265" s="65" t="e">
        <f>'2.1'!#REF!</f>
        <v>#REF!</v>
      </c>
      <c r="O265" s="100" t="e">
        <f>'2.1'!#REF!</f>
        <v>#REF!</v>
      </c>
      <c r="P265" s="94" t="e">
        <f>'2.1'!#REF!</f>
        <v>#REF!</v>
      </c>
      <c r="Q265" s="94" t="e">
        <f>'2.1'!#REF!</f>
        <v>#REF!</v>
      </c>
      <c r="R265" s="98">
        <v>0</v>
      </c>
      <c r="S265" s="187">
        <v>0</v>
      </c>
      <c r="T265" s="84">
        <v>0</v>
      </c>
      <c r="U265" s="84">
        <v>0</v>
      </c>
      <c r="V265" s="84">
        <v>0</v>
      </c>
      <c r="W265" s="84">
        <v>0</v>
      </c>
      <c r="X265" s="84">
        <v>0</v>
      </c>
      <c r="Z265" s="65" t="e">
        <f t="shared" si="188"/>
        <v>#REF!</v>
      </c>
      <c r="AA265" s="65">
        <f t="shared" si="189"/>
        <v>0</v>
      </c>
    </row>
    <row r="266" spans="3:27" ht="12.3" x14ac:dyDescent="0.35">
      <c r="D266" s="15" t="e">
        <f>'2.1'!#REF!</f>
        <v>#REF!</v>
      </c>
      <c r="E266" s="75" t="s">
        <v>266</v>
      </c>
      <c r="F266" s="75" t="str">
        <f t="shared" si="185"/>
        <v>Dollars</v>
      </c>
      <c r="G266" s="75" t="str">
        <f t="shared" si="186"/>
        <v>Nominal</v>
      </c>
      <c r="H266" s="75" t="str">
        <f t="shared" si="187"/>
        <v>Mid year</v>
      </c>
      <c r="I266" s="65" t="e">
        <f>'2.1'!#REF!</f>
        <v>#REF!</v>
      </c>
      <c r="J266" s="65" t="e">
        <f>'2.1'!#REF!</f>
        <v>#REF!</v>
      </c>
      <c r="K266" s="65" t="e">
        <f>'2.1'!#REF!</f>
        <v>#REF!</v>
      </c>
      <c r="L266" s="65" t="e">
        <f>'2.1'!#REF!</f>
        <v>#REF!</v>
      </c>
      <c r="M266" s="65" t="e">
        <f>'2.1'!#REF!</f>
        <v>#REF!</v>
      </c>
      <c r="N266" s="65" t="e">
        <f>'2.1'!#REF!</f>
        <v>#REF!</v>
      </c>
      <c r="O266" s="100" t="e">
        <f>'2.1'!#REF!</f>
        <v>#REF!</v>
      </c>
      <c r="P266" s="94" t="e">
        <f>'2.1'!#REF!</f>
        <v>#REF!</v>
      </c>
      <c r="Q266" s="94" t="e">
        <f>'2.1'!#REF!</f>
        <v>#REF!</v>
      </c>
      <c r="R266" s="98">
        <v>0</v>
      </c>
      <c r="S266" s="187">
        <v>0</v>
      </c>
      <c r="T266" s="84">
        <v>0</v>
      </c>
      <c r="U266" s="84">
        <v>0</v>
      </c>
      <c r="V266" s="84">
        <v>0</v>
      </c>
      <c r="W266" s="84">
        <v>0</v>
      </c>
      <c r="X266" s="84">
        <v>0</v>
      </c>
      <c r="Z266" s="65" t="e">
        <f t="shared" si="188"/>
        <v>#REF!</v>
      </c>
      <c r="AA266" s="65">
        <f t="shared" si="189"/>
        <v>0</v>
      </c>
    </row>
    <row r="267" spans="3:27" ht="12.3" x14ac:dyDescent="0.35">
      <c r="D267" s="15" t="e">
        <f>'2.1'!#REF!</f>
        <v>#REF!</v>
      </c>
      <c r="E267" s="75" t="s">
        <v>266</v>
      </c>
      <c r="F267" s="75" t="str">
        <f t="shared" si="185"/>
        <v>Dollars</v>
      </c>
      <c r="G267" s="75" t="str">
        <f t="shared" si="186"/>
        <v>Nominal</v>
      </c>
      <c r="H267" s="75" t="str">
        <f t="shared" si="187"/>
        <v>Mid year</v>
      </c>
      <c r="I267" s="65" t="e">
        <f>'2.1'!#REF!</f>
        <v>#REF!</v>
      </c>
      <c r="J267" s="65" t="e">
        <f>'2.1'!#REF!</f>
        <v>#REF!</v>
      </c>
      <c r="K267" s="65" t="e">
        <f>'2.1'!#REF!</f>
        <v>#REF!</v>
      </c>
      <c r="L267" s="65" t="e">
        <f>'2.1'!#REF!</f>
        <v>#REF!</v>
      </c>
      <c r="M267" s="65" t="e">
        <f>'2.1'!#REF!</f>
        <v>#REF!</v>
      </c>
      <c r="N267" s="65" t="e">
        <f>'2.1'!#REF!</f>
        <v>#REF!</v>
      </c>
      <c r="O267" s="100" t="e">
        <f>'2.1'!#REF!</f>
        <v>#REF!</v>
      </c>
      <c r="P267" s="94" t="e">
        <f>'2.1'!#REF!</f>
        <v>#REF!</v>
      </c>
      <c r="Q267" s="94" t="e">
        <f>'2.1'!#REF!</f>
        <v>#REF!</v>
      </c>
      <c r="R267" s="98">
        <v>0</v>
      </c>
      <c r="S267" s="187">
        <v>0</v>
      </c>
      <c r="T267" s="84">
        <v>0</v>
      </c>
      <c r="U267" s="84">
        <v>0</v>
      </c>
      <c r="V267" s="84">
        <v>0</v>
      </c>
      <c r="W267" s="84">
        <v>0</v>
      </c>
      <c r="X267" s="84">
        <v>0</v>
      </c>
      <c r="Z267" s="65" t="e">
        <f t="shared" si="188"/>
        <v>#REF!</v>
      </c>
      <c r="AA267" s="65">
        <f t="shared" si="189"/>
        <v>0</v>
      </c>
    </row>
    <row r="268" spans="3:27" ht="12.3" x14ac:dyDescent="0.35">
      <c r="D268" s="15" t="e">
        <f>'2.1'!#REF!</f>
        <v>#REF!</v>
      </c>
      <c r="E268" s="75" t="s">
        <v>266</v>
      </c>
      <c r="F268" s="75" t="str">
        <f t="shared" si="185"/>
        <v>Dollars</v>
      </c>
      <c r="G268" s="75" t="str">
        <f t="shared" si="186"/>
        <v>Nominal</v>
      </c>
      <c r="H268" s="75" t="str">
        <f t="shared" si="187"/>
        <v>Mid year</v>
      </c>
      <c r="I268" s="65" t="e">
        <f>'2.1'!#REF!</f>
        <v>#REF!</v>
      </c>
      <c r="J268" s="65" t="e">
        <f>'2.1'!#REF!</f>
        <v>#REF!</v>
      </c>
      <c r="K268" s="65" t="e">
        <f>'2.1'!#REF!</f>
        <v>#REF!</v>
      </c>
      <c r="L268" s="65" t="e">
        <f>'2.1'!#REF!</f>
        <v>#REF!</v>
      </c>
      <c r="M268" s="65" t="e">
        <f>'2.1'!#REF!</f>
        <v>#REF!</v>
      </c>
      <c r="N268" s="65" t="e">
        <f>'2.1'!#REF!</f>
        <v>#REF!</v>
      </c>
      <c r="O268" s="100" t="e">
        <f>'2.1'!#REF!</f>
        <v>#REF!</v>
      </c>
      <c r="P268" s="94" t="e">
        <f>'2.1'!#REF!</f>
        <v>#REF!</v>
      </c>
      <c r="Q268" s="94" t="e">
        <f>'2.1'!#REF!</f>
        <v>#REF!</v>
      </c>
      <c r="R268" s="98">
        <v>0</v>
      </c>
      <c r="S268" s="187">
        <v>0</v>
      </c>
      <c r="T268" s="84">
        <v>0</v>
      </c>
      <c r="U268" s="84">
        <v>0</v>
      </c>
      <c r="V268" s="84">
        <v>0</v>
      </c>
      <c r="W268" s="84">
        <v>0</v>
      </c>
      <c r="X268" s="84">
        <v>0</v>
      </c>
      <c r="Z268" s="65" t="e">
        <f t="shared" si="188"/>
        <v>#REF!</v>
      </c>
      <c r="AA268" s="65">
        <f t="shared" si="189"/>
        <v>0</v>
      </c>
    </row>
    <row r="269" spans="3:27" ht="12.3" x14ac:dyDescent="0.35">
      <c r="D269" s="15" t="e">
        <f>'2.1'!#REF!</f>
        <v>#REF!</v>
      </c>
      <c r="E269" s="75" t="s">
        <v>266</v>
      </c>
      <c r="F269" s="75" t="str">
        <f t="shared" si="185"/>
        <v>Dollars</v>
      </c>
      <c r="G269" s="75" t="str">
        <f t="shared" si="186"/>
        <v>Nominal</v>
      </c>
      <c r="H269" s="75" t="str">
        <f t="shared" si="187"/>
        <v>Mid year</v>
      </c>
      <c r="I269" s="65" t="e">
        <f>'2.1'!#REF!</f>
        <v>#REF!</v>
      </c>
      <c r="J269" s="65" t="e">
        <f>'2.1'!#REF!</f>
        <v>#REF!</v>
      </c>
      <c r="K269" s="65" t="e">
        <f>'2.1'!#REF!</f>
        <v>#REF!</v>
      </c>
      <c r="L269" s="65" t="e">
        <f>'2.1'!#REF!</f>
        <v>#REF!</v>
      </c>
      <c r="M269" s="65" t="e">
        <f>'2.1'!#REF!</f>
        <v>#REF!</v>
      </c>
      <c r="N269" s="65" t="e">
        <f>'2.1'!#REF!</f>
        <v>#REF!</v>
      </c>
      <c r="O269" s="100" t="e">
        <f>'2.1'!#REF!</f>
        <v>#REF!</v>
      </c>
      <c r="P269" s="94" t="e">
        <f>'2.1'!#REF!</f>
        <v>#REF!</v>
      </c>
      <c r="Q269" s="94" t="e">
        <f>'2.1'!#REF!</f>
        <v>#REF!</v>
      </c>
      <c r="R269" s="98">
        <v>0</v>
      </c>
      <c r="S269" s="187">
        <v>0</v>
      </c>
      <c r="T269" s="84">
        <v>0</v>
      </c>
      <c r="U269" s="84">
        <v>0</v>
      </c>
      <c r="V269" s="84">
        <v>0</v>
      </c>
      <c r="W269" s="84">
        <v>0</v>
      </c>
      <c r="X269" s="84">
        <v>0</v>
      </c>
      <c r="Z269" s="65" t="e">
        <f t="shared" ref="Z269:Z275" si="190">SUM(O269:S269)</f>
        <v>#REF!</v>
      </c>
      <c r="AA269" s="65">
        <f t="shared" ref="AA269:AA275" si="191">SUM(T269:X269)</f>
        <v>0</v>
      </c>
    </row>
    <row r="270" spans="3:27" ht="12.3" x14ac:dyDescent="0.35">
      <c r="D270" s="15" t="e">
        <f>'2.1'!#REF!</f>
        <v>#REF!</v>
      </c>
      <c r="E270" s="75" t="s">
        <v>266</v>
      </c>
      <c r="F270" s="75" t="str">
        <f t="shared" si="185"/>
        <v>Dollars</v>
      </c>
      <c r="G270" s="75" t="str">
        <f t="shared" si="186"/>
        <v>Nominal</v>
      </c>
      <c r="H270" s="75" t="str">
        <f t="shared" si="187"/>
        <v>Mid year</v>
      </c>
      <c r="I270" s="65" t="e">
        <f>'2.1'!#REF!</f>
        <v>#REF!</v>
      </c>
      <c r="J270" s="65" t="e">
        <f>'2.1'!#REF!</f>
        <v>#REF!</v>
      </c>
      <c r="K270" s="65" t="e">
        <f>'2.1'!#REF!</f>
        <v>#REF!</v>
      </c>
      <c r="L270" s="65" t="e">
        <f>'2.1'!#REF!</f>
        <v>#REF!</v>
      </c>
      <c r="M270" s="65" t="e">
        <f>'2.1'!#REF!</f>
        <v>#REF!</v>
      </c>
      <c r="N270" s="65" t="e">
        <f>'2.1'!#REF!</f>
        <v>#REF!</v>
      </c>
      <c r="O270" s="100" t="e">
        <f>'2.1'!#REF!</f>
        <v>#REF!</v>
      </c>
      <c r="P270" s="94" t="e">
        <f>'2.1'!#REF!</f>
        <v>#REF!</v>
      </c>
      <c r="Q270" s="94" t="e">
        <f>'2.1'!#REF!</f>
        <v>#REF!</v>
      </c>
      <c r="R270" s="98">
        <v>0</v>
      </c>
      <c r="S270" s="187">
        <v>0</v>
      </c>
      <c r="T270" s="84">
        <v>0</v>
      </c>
      <c r="U270" s="84">
        <v>0</v>
      </c>
      <c r="V270" s="84">
        <v>0</v>
      </c>
      <c r="W270" s="84">
        <v>0</v>
      </c>
      <c r="X270" s="84">
        <v>0</v>
      </c>
      <c r="Z270" s="65" t="e">
        <f t="shared" si="190"/>
        <v>#REF!</v>
      </c>
      <c r="AA270" s="65">
        <f t="shared" si="191"/>
        <v>0</v>
      </c>
    </row>
    <row r="271" spans="3:27" ht="12.3" x14ac:dyDescent="0.35">
      <c r="D271" s="15" t="e">
        <f>'2.1'!#REF!</f>
        <v>#REF!</v>
      </c>
      <c r="E271" s="75" t="s">
        <v>266</v>
      </c>
      <c r="F271" s="75" t="str">
        <f t="shared" si="185"/>
        <v>Dollars</v>
      </c>
      <c r="G271" s="75" t="str">
        <f t="shared" si="186"/>
        <v>Nominal</v>
      </c>
      <c r="H271" s="75" t="str">
        <f t="shared" si="187"/>
        <v>Mid year</v>
      </c>
      <c r="I271" s="65" t="e">
        <f>'2.1'!#REF!</f>
        <v>#REF!</v>
      </c>
      <c r="J271" s="65" t="e">
        <f>'2.1'!#REF!</f>
        <v>#REF!</v>
      </c>
      <c r="K271" s="65" t="e">
        <f>'2.1'!#REF!</f>
        <v>#REF!</v>
      </c>
      <c r="L271" s="65" t="e">
        <f>'2.1'!#REF!</f>
        <v>#REF!</v>
      </c>
      <c r="M271" s="65" t="e">
        <f>'2.1'!#REF!</f>
        <v>#REF!</v>
      </c>
      <c r="N271" s="65" t="e">
        <f>'2.1'!#REF!</f>
        <v>#REF!</v>
      </c>
      <c r="O271" s="100" t="e">
        <f>'2.1'!#REF!</f>
        <v>#REF!</v>
      </c>
      <c r="P271" s="94" t="e">
        <f>'2.1'!#REF!</f>
        <v>#REF!</v>
      </c>
      <c r="Q271" s="94" t="e">
        <f>'2.1'!#REF!</f>
        <v>#REF!</v>
      </c>
      <c r="R271" s="98">
        <v>0</v>
      </c>
      <c r="S271" s="187">
        <v>0</v>
      </c>
      <c r="T271" s="84">
        <v>0</v>
      </c>
      <c r="U271" s="84">
        <v>0</v>
      </c>
      <c r="V271" s="84">
        <v>0</v>
      </c>
      <c r="W271" s="84">
        <v>0</v>
      </c>
      <c r="X271" s="84">
        <v>0</v>
      </c>
      <c r="Z271" s="65" t="e">
        <f t="shared" si="190"/>
        <v>#REF!</v>
      </c>
      <c r="AA271" s="65">
        <f t="shared" si="191"/>
        <v>0</v>
      </c>
    </row>
    <row r="272" spans="3:27" ht="12.3" x14ac:dyDescent="0.35">
      <c r="D272" s="15" t="e">
        <f>'2.1'!#REF!</f>
        <v>#REF!</v>
      </c>
      <c r="E272" s="75" t="s">
        <v>266</v>
      </c>
      <c r="F272" s="75" t="str">
        <f t="shared" si="185"/>
        <v>Dollars</v>
      </c>
      <c r="G272" s="75" t="str">
        <f t="shared" si="186"/>
        <v>Nominal</v>
      </c>
      <c r="H272" s="75" t="str">
        <f t="shared" si="187"/>
        <v>Mid year</v>
      </c>
      <c r="I272" s="65" t="e">
        <f>'2.1'!#REF!</f>
        <v>#REF!</v>
      </c>
      <c r="J272" s="65" t="e">
        <f>'2.1'!#REF!</f>
        <v>#REF!</v>
      </c>
      <c r="K272" s="65" t="e">
        <f>'2.1'!#REF!</f>
        <v>#REF!</v>
      </c>
      <c r="L272" s="65" t="e">
        <f>'2.1'!#REF!</f>
        <v>#REF!</v>
      </c>
      <c r="M272" s="65" t="e">
        <f>'2.1'!#REF!</f>
        <v>#REF!</v>
      </c>
      <c r="N272" s="65" t="e">
        <f>'2.1'!#REF!</f>
        <v>#REF!</v>
      </c>
      <c r="O272" s="100" t="e">
        <f>'2.1'!#REF!</f>
        <v>#REF!</v>
      </c>
      <c r="P272" s="94" t="e">
        <f>'2.1'!#REF!</f>
        <v>#REF!</v>
      </c>
      <c r="Q272" s="94" t="e">
        <f>'2.1'!#REF!</f>
        <v>#REF!</v>
      </c>
      <c r="R272" s="98">
        <v>0</v>
      </c>
      <c r="S272" s="187">
        <v>0</v>
      </c>
      <c r="T272" s="84">
        <v>0</v>
      </c>
      <c r="U272" s="84">
        <v>0</v>
      </c>
      <c r="V272" s="84">
        <v>0</v>
      </c>
      <c r="W272" s="84">
        <v>0</v>
      </c>
      <c r="X272" s="84">
        <v>0</v>
      </c>
      <c r="Z272" s="65" t="e">
        <f t="shared" si="190"/>
        <v>#REF!</v>
      </c>
      <c r="AA272" s="65">
        <f t="shared" si="191"/>
        <v>0</v>
      </c>
    </row>
    <row r="273" spans="1:27" ht="12.3" x14ac:dyDescent="0.35">
      <c r="D273" s="15" t="e">
        <f>'2.1'!#REF!</f>
        <v>#REF!</v>
      </c>
      <c r="E273" s="75" t="s">
        <v>266</v>
      </c>
      <c r="F273" s="75" t="str">
        <f t="shared" si="185"/>
        <v>Dollars</v>
      </c>
      <c r="G273" s="75" t="str">
        <f t="shared" si="186"/>
        <v>Nominal</v>
      </c>
      <c r="H273" s="75" t="str">
        <f t="shared" si="187"/>
        <v>Mid year</v>
      </c>
      <c r="I273" s="65" t="e">
        <f>'2.1'!#REF!</f>
        <v>#REF!</v>
      </c>
      <c r="J273" s="65" t="e">
        <f>'2.1'!#REF!</f>
        <v>#REF!</v>
      </c>
      <c r="K273" s="65" t="e">
        <f>'2.1'!#REF!</f>
        <v>#REF!</v>
      </c>
      <c r="L273" s="65" t="e">
        <f>'2.1'!#REF!</f>
        <v>#REF!</v>
      </c>
      <c r="M273" s="65" t="e">
        <f>'2.1'!#REF!</f>
        <v>#REF!</v>
      </c>
      <c r="N273" s="65" t="e">
        <f>'2.1'!#REF!</f>
        <v>#REF!</v>
      </c>
      <c r="O273" s="100" t="e">
        <f>'2.1'!#REF!</f>
        <v>#REF!</v>
      </c>
      <c r="P273" s="94" t="e">
        <f>'2.1'!#REF!</f>
        <v>#REF!</v>
      </c>
      <c r="Q273" s="94" t="e">
        <f>'2.1'!#REF!</f>
        <v>#REF!</v>
      </c>
      <c r="R273" s="98">
        <v>0</v>
      </c>
      <c r="S273" s="187">
        <v>0</v>
      </c>
      <c r="T273" s="84">
        <v>0</v>
      </c>
      <c r="U273" s="84">
        <v>0</v>
      </c>
      <c r="V273" s="84">
        <v>0</v>
      </c>
      <c r="W273" s="84">
        <v>0</v>
      </c>
      <c r="X273" s="84">
        <v>0</v>
      </c>
      <c r="Z273" s="65" t="e">
        <f t="shared" si="190"/>
        <v>#REF!</v>
      </c>
      <c r="AA273" s="65">
        <f t="shared" si="191"/>
        <v>0</v>
      </c>
    </row>
    <row r="274" spans="1:27" ht="12.3" x14ac:dyDescent="0.35">
      <c r="D274" s="15" t="e">
        <f>'2.1'!#REF!</f>
        <v>#REF!</v>
      </c>
      <c r="E274" s="75" t="s">
        <v>266</v>
      </c>
      <c r="F274" s="75" t="str">
        <f t="shared" si="185"/>
        <v>Dollars</v>
      </c>
      <c r="G274" s="75" t="str">
        <f t="shared" si="186"/>
        <v>Nominal</v>
      </c>
      <c r="H274" s="75" t="str">
        <f t="shared" si="187"/>
        <v>Mid year</v>
      </c>
      <c r="I274" s="65" t="e">
        <f>'2.1'!#REF!</f>
        <v>#REF!</v>
      </c>
      <c r="J274" s="65" t="e">
        <f>'2.1'!#REF!</f>
        <v>#REF!</v>
      </c>
      <c r="K274" s="65" t="e">
        <f>'2.1'!#REF!</f>
        <v>#REF!</v>
      </c>
      <c r="L274" s="65" t="e">
        <f>'2.1'!#REF!</f>
        <v>#REF!</v>
      </c>
      <c r="M274" s="65" t="e">
        <f>'2.1'!#REF!</f>
        <v>#REF!</v>
      </c>
      <c r="N274" s="65" t="e">
        <f>'2.1'!#REF!</f>
        <v>#REF!</v>
      </c>
      <c r="O274" s="100" t="e">
        <f>'2.1'!#REF!</f>
        <v>#REF!</v>
      </c>
      <c r="P274" s="94" t="e">
        <f>'2.1'!#REF!</f>
        <v>#REF!</v>
      </c>
      <c r="Q274" s="94" t="e">
        <f>'2.1'!#REF!</f>
        <v>#REF!</v>
      </c>
      <c r="R274" s="98">
        <v>0</v>
      </c>
      <c r="S274" s="187">
        <v>0</v>
      </c>
      <c r="T274" s="84">
        <v>0</v>
      </c>
      <c r="U274" s="84">
        <v>0</v>
      </c>
      <c r="V274" s="84">
        <v>0</v>
      </c>
      <c r="W274" s="84">
        <v>0</v>
      </c>
      <c r="X274" s="84">
        <v>0</v>
      </c>
      <c r="Z274" s="65" t="e">
        <f t="shared" si="190"/>
        <v>#REF!</v>
      </c>
      <c r="AA274" s="65">
        <f t="shared" si="191"/>
        <v>0</v>
      </c>
    </row>
    <row r="275" spans="1:27" ht="12.3" x14ac:dyDescent="0.35">
      <c r="D275" s="15" t="e">
        <f>'2.1'!#REF!</f>
        <v>#REF!</v>
      </c>
      <c r="E275" s="75" t="s">
        <v>266</v>
      </c>
      <c r="F275" s="75" t="str">
        <f t="shared" si="185"/>
        <v>Dollars</v>
      </c>
      <c r="G275" s="75" t="str">
        <f t="shared" si="186"/>
        <v>Nominal</v>
      </c>
      <c r="H275" s="75" t="str">
        <f t="shared" si="187"/>
        <v>Mid year</v>
      </c>
      <c r="I275" s="65" t="e">
        <f>'2.1'!#REF!</f>
        <v>#REF!</v>
      </c>
      <c r="J275" s="65" t="e">
        <f>'2.1'!#REF!</f>
        <v>#REF!</v>
      </c>
      <c r="K275" s="65" t="e">
        <f>'2.1'!#REF!</f>
        <v>#REF!</v>
      </c>
      <c r="L275" s="65" t="e">
        <f>'2.1'!#REF!</f>
        <v>#REF!</v>
      </c>
      <c r="M275" s="65" t="e">
        <f>'2.1'!#REF!</f>
        <v>#REF!</v>
      </c>
      <c r="N275" s="65" t="e">
        <f>'2.1'!#REF!</f>
        <v>#REF!</v>
      </c>
      <c r="O275" s="100" t="e">
        <f>'2.1'!#REF!</f>
        <v>#REF!</v>
      </c>
      <c r="P275" s="94" t="e">
        <f>'2.1'!#REF!</f>
        <v>#REF!</v>
      </c>
      <c r="Q275" s="94" t="e">
        <f>'2.1'!#REF!</f>
        <v>#REF!</v>
      </c>
      <c r="R275" s="98">
        <v>0</v>
      </c>
      <c r="S275" s="187">
        <v>0</v>
      </c>
      <c r="T275" s="84">
        <v>0</v>
      </c>
      <c r="U275" s="84">
        <v>0</v>
      </c>
      <c r="V275" s="84">
        <v>0</v>
      </c>
      <c r="W275" s="84">
        <v>0</v>
      </c>
      <c r="X275" s="84">
        <v>0</v>
      </c>
      <c r="Z275" s="65" t="e">
        <f t="shared" si="190"/>
        <v>#REF!</v>
      </c>
      <c r="AA275" s="65">
        <f t="shared" si="191"/>
        <v>0</v>
      </c>
    </row>
    <row r="276" spans="1:27" x14ac:dyDescent="0.35">
      <c r="O276" s="110"/>
      <c r="P276" s="92"/>
      <c r="Q276" s="92"/>
      <c r="R276" s="92"/>
      <c r="S276" s="93"/>
      <c r="T276" s="6"/>
      <c r="U276" s="6"/>
      <c r="V276" s="6"/>
      <c r="W276" s="6"/>
      <c r="X276" s="6"/>
    </row>
    <row r="277" spans="1:27" ht="12.3" x14ac:dyDescent="0.35">
      <c r="D277" s="74" t="str">
        <f>"Total "&amp;D260</f>
        <v>Total Corporate Overhead Expenditure - SCS</v>
      </c>
      <c r="E277" s="67" t="s">
        <v>134</v>
      </c>
      <c r="F277" s="67" t="str">
        <f>F262</f>
        <v>Dollars</v>
      </c>
      <c r="G277" s="67" t="str">
        <f>G262</f>
        <v>Nominal</v>
      </c>
      <c r="H277" s="67" t="str">
        <f>H262</f>
        <v>Mid year</v>
      </c>
      <c r="I277" s="66" t="e">
        <f t="shared" ref="I277:X277" si="192">SUM(I262:I275)</f>
        <v>#REF!</v>
      </c>
      <c r="J277" s="66" t="e">
        <f t="shared" si="192"/>
        <v>#REF!</v>
      </c>
      <c r="K277" s="66" t="e">
        <f t="shared" si="192"/>
        <v>#REF!</v>
      </c>
      <c r="L277" s="66" t="e">
        <f t="shared" si="192"/>
        <v>#REF!</v>
      </c>
      <c r="M277" s="66" t="e">
        <f t="shared" si="192"/>
        <v>#REF!</v>
      </c>
      <c r="N277" s="66" t="e">
        <f t="shared" si="192"/>
        <v>#REF!</v>
      </c>
      <c r="O277" s="99" t="e">
        <f t="shared" si="192"/>
        <v>#REF!</v>
      </c>
      <c r="P277" s="66" t="e">
        <f t="shared" si="192"/>
        <v>#REF!</v>
      </c>
      <c r="Q277" s="66" t="e">
        <f t="shared" si="192"/>
        <v>#REF!</v>
      </c>
      <c r="R277" s="66">
        <f t="shared" si="192"/>
        <v>0</v>
      </c>
      <c r="S277" s="90">
        <f t="shared" si="192"/>
        <v>0</v>
      </c>
      <c r="T277" s="66">
        <f t="shared" si="192"/>
        <v>0</v>
      </c>
      <c r="U277" s="66">
        <f t="shared" si="192"/>
        <v>0</v>
      </c>
      <c r="V277" s="66">
        <f t="shared" si="192"/>
        <v>0</v>
      </c>
      <c r="W277" s="66">
        <f t="shared" si="192"/>
        <v>0</v>
      </c>
      <c r="X277" s="66">
        <f t="shared" si="192"/>
        <v>0</v>
      </c>
      <c r="Z277" s="66" t="e">
        <f>SUM(Z262:Z275)</f>
        <v>#REF!</v>
      </c>
      <c r="AA277" s="66">
        <f>SUM(AA262:AA275)</f>
        <v>0</v>
      </c>
    </row>
    <row r="278" spans="1:27" s="6" customFormat="1" ht="11.25" customHeight="1" x14ac:dyDescent="0.35"/>
    <row r="279" spans="1:27" s="6" customFormat="1" ht="12.3" x14ac:dyDescent="0.35">
      <c r="D279" s="15" t="str">
        <f>D260</f>
        <v>Corporate Overhead Expenditure - SCS</v>
      </c>
      <c r="E279" s="75" t="s">
        <v>266</v>
      </c>
      <c r="F279" s="75" t="str">
        <f>Dollars</f>
        <v>Dollars</v>
      </c>
      <c r="G279" s="75" t="str">
        <f>Nominal</f>
        <v>Nominal</v>
      </c>
      <c r="H279" s="75" t="str">
        <f>Mid_year</f>
        <v>Mid year</v>
      </c>
      <c r="I279" s="94" t="e">
        <f>'2.1'!#REF!</f>
        <v>#REF!</v>
      </c>
      <c r="J279" s="94" t="e">
        <f>'2.1'!#REF!</f>
        <v>#REF!</v>
      </c>
      <c r="K279" s="94" t="e">
        <f>'2.1'!#REF!</f>
        <v>#REF!</v>
      </c>
      <c r="L279" s="94" t="e">
        <f>'2.1'!#REF!</f>
        <v>#REF!</v>
      </c>
      <c r="M279" s="94" t="e">
        <f>'2.1'!#REF!</f>
        <v>#REF!</v>
      </c>
      <c r="N279" s="94" t="e">
        <f>'2.1'!#REF!</f>
        <v>#REF!</v>
      </c>
      <c r="O279" s="94" t="e">
        <f>'2.1'!#REF!</f>
        <v>#REF!</v>
      </c>
      <c r="P279" s="94" t="e">
        <f>'2.1'!#REF!</f>
        <v>#REF!</v>
      </c>
      <c r="Q279" s="94" t="e">
        <f>'2.1'!#REF!</f>
        <v>#REF!</v>
      </c>
      <c r="R279" s="98">
        <v>0</v>
      </c>
      <c r="S279" s="98">
        <v>0</v>
      </c>
      <c r="T279" s="98">
        <v>0</v>
      </c>
      <c r="U279" s="98">
        <v>0</v>
      </c>
      <c r="V279" s="98">
        <v>0</v>
      </c>
      <c r="W279" s="98">
        <v>0</v>
      </c>
      <c r="X279" s="98">
        <v>0</v>
      </c>
      <c r="Z279" s="65" t="e">
        <f t="shared" ref="Z279" si="193">SUM(O279:S279)</f>
        <v>#REF!</v>
      </c>
      <c r="AA279" s="65">
        <f t="shared" ref="AA279" si="194">SUM(T279:X279)</f>
        <v>0</v>
      </c>
    </row>
    <row r="280" spans="1:27" s="6" customFormat="1" ht="11.25" customHeight="1" x14ac:dyDescent="0.35">
      <c r="A280" s="70" t="e">
        <f>IF(SUM($I280:$AA280)&gt;0,1,0)</f>
        <v>#REF!</v>
      </c>
      <c r="D280" s="15" t="s">
        <v>139</v>
      </c>
      <c r="I280" s="70" t="e">
        <f>IF(OR(ISERROR(I277),ROUND(I277-I279,4)&lt;&gt;0),1,0)</f>
        <v>#REF!</v>
      </c>
      <c r="J280" s="70" t="e">
        <f t="shared" ref="J280:X280" si="195">IF(OR(ISERROR(J277),ROUND(J277-J279,4)&lt;&gt;0),1,0)</f>
        <v>#REF!</v>
      </c>
      <c r="K280" s="70" t="e">
        <f t="shared" si="195"/>
        <v>#REF!</v>
      </c>
      <c r="L280" s="70" t="e">
        <f t="shared" si="195"/>
        <v>#REF!</v>
      </c>
      <c r="M280" s="70" t="e">
        <f t="shared" si="195"/>
        <v>#REF!</v>
      </c>
      <c r="N280" s="70" t="e">
        <f t="shared" si="195"/>
        <v>#REF!</v>
      </c>
      <c r="O280" s="70" t="e">
        <f t="shared" si="195"/>
        <v>#REF!</v>
      </c>
      <c r="P280" s="70" t="e">
        <f t="shared" si="195"/>
        <v>#REF!</v>
      </c>
      <c r="Q280" s="70" t="e">
        <f t="shared" si="195"/>
        <v>#REF!</v>
      </c>
      <c r="R280" s="70">
        <f t="shared" si="195"/>
        <v>0</v>
      </c>
      <c r="S280" s="70">
        <f t="shared" si="195"/>
        <v>0</v>
      </c>
      <c r="T280" s="70">
        <f t="shared" si="195"/>
        <v>0</v>
      </c>
      <c r="U280" s="70">
        <f t="shared" si="195"/>
        <v>0</v>
      </c>
      <c r="V280" s="70">
        <f t="shared" si="195"/>
        <v>0</v>
      </c>
      <c r="W280" s="70">
        <f t="shared" si="195"/>
        <v>0</v>
      </c>
      <c r="X280" s="70">
        <f t="shared" si="195"/>
        <v>0</v>
      </c>
      <c r="Z280" s="70" t="e">
        <f t="shared" ref="Z280:AA280" si="196">IF(OR(ISERROR(Z277),ROUND(Z277-Z279,4)&lt;&gt;0),1,0)</f>
        <v>#REF!</v>
      </c>
      <c r="AA280" s="70">
        <f t="shared" si="196"/>
        <v>0</v>
      </c>
    </row>
    <row r="282" spans="1:27" ht="24.6" x14ac:dyDescent="0.35">
      <c r="D282" s="73" t="s">
        <v>251</v>
      </c>
      <c r="E282" s="64" t="str">
        <f>Lookup!E$20</f>
        <v>Source</v>
      </c>
      <c r="F282" s="64" t="str">
        <f>Lookup!F$20</f>
        <v>Unit</v>
      </c>
      <c r="G282" s="64" t="str">
        <f>Lookup!G$20</f>
        <v>Basis</v>
      </c>
      <c r="H282" s="64" t="str">
        <f>Lookup!H$20</f>
        <v>Timing</v>
      </c>
      <c r="I282" s="64" t="str">
        <f t="shared" ref="I282:X282" si="197">I$10</f>
        <v>RY09</v>
      </c>
      <c r="J282" s="64" t="str">
        <f t="shared" si="197"/>
        <v>RY10</v>
      </c>
      <c r="K282" s="64" t="str">
        <f t="shared" si="197"/>
        <v>RY11</v>
      </c>
      <c r="L282" s="64" t="str">
        <f t="shared" si="197"/>
        <v>RY12</v>
      </c>
      <c r="M282" s="64" t="str">
        <f t="shared" si="197"/>
        <v>RY13</v>
      </c>
      <c r="N282" s="64" t="str">
        <f t="shared" si="197"/>
        <v>RY14</v>
      </c>
      <c r="O282" s="96" t="str">
        <f t="shared" si="197"/>
        <v>RY15</v>
      </c>
      <c r="P282" s="64" t="str">
        <f t="shared" si="197"/>
        <v>RY16</v>
      </c>
      <c r="Q282" s="64" t="str">
        <f t="shared" si="197"/>
        <v>RY17</v>
      </c>
      <c r="R282" s="64" t="str">
        <f t="shared" si="197"/>
        <v>RY18</v>
      </c>
      <c r="S282" s="88" t="str">
        <f t="shared" si="197"/>
        <v>RY19</v>
      </c>
      <c r="T282" s="64" t="str">
        <f t="shared" si="197"/>
        <v>RY20</v>
      </c>
      <c r="U282" s="64" t="str">
        <f t="shared" si="197"/>
        <v>RY21</v>
      </c>
      <c r="V282" s="64" t="str">
        <f t="shared" si="197"/>
        <v>RY22</v>
      </c>
      <c r="W282" s="64" t="str">
        <f t="shared" si="197"/>
        <v>RY23</v>
      </c>
      <c r="X282" s="64" t="str">
        <f t="shared" si="197"/>
        <v>RY24</v>
      </c>
      <c r="Z282" s="72" t="str">
        <f>Z$10</f>
        <v>RY17 %</v>
      </c>
      <c r="AA282" s="72" t="str">
        <f>AA$10</f>
        <v>RY15-RY17 Avg</v>
      </c>
    </row>
    <row r="283" spans="1:27" x14ac:dyDescent="0.35">
      <c r="I283" s="6"/>
      <c r="O283" s="97"/>
      <c r="P283" s="91"/>
      <c r="Q283" s="91"/>
      <c r="R283" s="91"/>
      <c r="S283" s="89"/>
    </row>
    <row r="284" spans="1:27" ht="12.3" x14ac:dyDescent="0.35">
      <c r="D284" s="15" t="e">
        <f>'2.1'!#REF!</f>
        <v>#REF!</v>
      </c>
      <c r="E284" s="75" t="s">
        <v>266</v>
      </c>
      <c r="F284" s="75" t="str">
        <f t="shared" ref="F284:F297" si="198">Dollars</f>
        <v>Dollars</v>
      </c>
      <c r="G284" s="75" t="str">
        <f t="shared" ref="G284:G297" si="199">Nominal</f>
        <v>Nominal</v>
      </c>
      <c r="H284" s="75" t="str">
        <f t="shared" ref="H284:H297" si="200">Mid_year</f>
        <v>Mid year</v>
      </c>
      <c r="I284" s="65" t="e">
        <f>'2.1'!#REF!</f>
        <v>#REF!</v>
      </c>
      <c r="J284" s="65" t="e">
        <f>'2.1'!#REF!</f>
        <v>#REF!</v>
      </c>
      <c r="K284" s="65" t="e">
        <f>'2.1'!#REF!</f>
        <v>#REF!</v>
      </c>
      <c r="L284" s="65" t="e">
        <f>'2.1'!#REF!</f>
        <v>#REF!</v>
      </c>
      <c r="M284" s="65" t="e">
        <f>'2.1'!#REF!</f>
        <v>#REF!</v>
      </c>
      <c r="N284" s="65" t="e">
        <f>'2.1'!#REF!</f>
        <v>#REF!</v>
      </c>
      <c r="O284" s="100" t="e">
        <f>'2.1'!#REF!</f>
        <v>#REF!</v>
      </c>
      <c r="P284" s="94" t="e">
        <f>'2.1'!#REF!</f>
        <v>#REF!</v>
      </c>
      <c r="Q284" s="94" t="e">
        <f>'2.1'!#REF!</f>
        <v>#REF!</v>
      </c>
      <c r="R284" s="98">
        <v>0</v>
      </c>
      <c r="S284" s="187">
        <v>0</v>
      </c>
      <c r="T284" s="84">
        <v>0</v>
      </c>
      <c r="U284" s="84">
        <v>0</v>
      </c>
      <c r="V284" s="84">
        <v>0</v>
      </c>
      <c r="W284" s="84">
        <v>0</v>
      </c>
      <c r="X284" s="84">
        <v>0</v>
      </c>
      <c r="Z284" s="65" t="e">
        <f>SUM(O284:S284)</f>
        <v>#REF!</v>
      </c>
      <c r="AA284" s="65">
        <f>SUM(T284:X284)</f>
        <v>0</v>
      </c>
    </row>
    <row r="285" spans="1:27" ht="12.3" x14ac:dyDescent="0.35">
      <c r="D285" s="15" t="e">
        <f>'2.1'!#REF!</f>
        <v>#REF!</v>
      </c>
      <c r="E285" s="75" t="s">
        <v>266</v>
      </c>
      <c r="F285" s="75" t="str">
        <f t="shared" si="198"/>
        <v>Dollars</v>
      </c>
      <c r="G285" s="75" t="str">
        <f t="shared" si="199"/>
        <v>Nominal</v>
      </c>
      <c r="H285" s="75" t="str">
        <f t="shared" si="200"/>
        <v>Mid year</v>
      </c>
      <c r="I285" s="65" t="e">
        <f>'2.1'!#REF!</f>
        <v>#REF!</v>
      </c>
      <c r="J285" s="65" t="e">
        <f>'2.1'!#REF!</f>
        <v>#REF!</v>
      </c>
      <c r="K285" s="65" t="e">
        <f>'2.1'!#REF!</f>
        <v>#REF!</v>
      </c>
      <c r="L285" s="65" t="e">
        <f>'2.1'!#REF!</f>
        <v>#REF!</v>
      </c>
      <c r="M285" s="65" t="e">
        <f>'2.1'!#REF!</f>
        <v>#REF!</v>
      </c>
      <c r="N285" s="65" t="e">
        <f>'2.1'!#REF!</f>
        <v>#REF!</v>
      </c>
      <c r="O285" s="100" t="e">
        <f>'2.1'!#REF!</f>
        <v>#REF!</v>
      </c>
      <c r="P285" s="94" t="e">
        <f>'2.1'!#REF!</f>
        <v>#REF!</v>
      </c>
      <c r="Q285" s="94" t="e">
        <f>'2.1'!#REF!</f>
        <v>#REF!</v>
      </c>
      <c r="R285" s="98">
        <v>0</v>
      </c>
      <c r="S285" s="187">
        <v>0</v>
      </c>
      <c r="T285" s="84">
        <v>0</v>
      </c>
      <c r="U285" s="84">
        <v>0</v>
      </c>
      <c r="V285" s="84">
        <v>0</v>
      </c>
      <c r="W285" s="84">
        <v>0</v>
      </c>
      <c r="X285" s="84">
        <v>0</v>
      </c>
      <c r="Z285" s="65" t="e">
        <f t="shared" ref="Z285:Z290" si="201">SUM(O285:S285)</f>
        <v>#REF!</v>
      </c>
      <c r="AA285" s="65">
        <f t="shared" ref="AA285:AA290" si="202">SUM(T285:X285)</f>
        <v>0</v>
      </c>
    </row>
    <row r="286" spans="1:27" ht="12.3" x14ac:dyDescent="0.35">
      <c r="D286" s="15" t="e">
        <f>'2.1'!#REF!</f>
        <v>#REF!</v>
      </c>
      <c r="E286" s="75" t="s">
        <v>266</v>
      </c>
      <c r="F286" s="75" t="str">
        <f t="shared" si="198"/>
        <v>Dollars</v>
      </c>
      <c r="G286" s="75" t="str">
        <f t="shared" si="199"/>
        <v>Nominal</v>
      </c>
      <c r="H286" s="75" t="str">
        <f t="shared" si="200"/>
        <v>Mid year</v>
      </c>
      <c r="I286" s="65" t="e">
        <f>'2.1'!#REF!</f>
        <v>#REF!</v>
      </c>
      <c r="J286" s="65" t="e">
        <f>'2.1'!#REF!</f>
        <v>#REF!</v>
      </c>
      <c r="K286" s="65" t="e">
        <f>'2.1'!#REF!</f>
        <v>#REF!</v>
      </c>
      <c r="L286" s="65" t="e">
        <f>'2.1'!#REF!</f>
        <v>#REF!</v>
      </c>
      <c r="M286" s="65" t="e">
        <f>'2.1'!#REF!</f>
        <v>#REF!</v>
      </c>
      <c r="N286" s="65" t="e">
        <f>'2.1'!#REF!</f>
        <v>#REF!</v>
      </c>
      <c r="O286" s="100" t="e">
        <f>'2.1'!#REF!</f>
        <v>#REF!</v>
      </c>
      <c r="P286" s="94" t="e">
        <f>'2.1'!#REF!</f>
        <v>#REF!</v>
      </c>
      <c r="Q286" s="94" t="e">
        <f>'2.1'!#REF!</f>
        <v>#REF!</v>
      </c>
      <c r="R286" s="98">
        <v>0</v>
      </c>
      <c r="S286" s="187">
        <v>0</v>
      </c>
      <c r="T286" s="84">
        <v>0</v>
      </c>
      <c r="U286" s="84">
        <v>0</v>
      </c>
      <c r="V286" s="84">
        <v>0</v>
      </c>
      <c r="W286" s="84">
        <v>0</v>
      </c>
      <c r="X286" s="84">
        <v>0</v>
      </c>
      <c r="Z286" s="65" t="e">
        <f t="shared" si="201"/>
        <v>#REF!</v>
      </c>
      <c r="AA286" s="65">
        <f t="shared" si="202"/>
        <v>0</v>
      </c>
    </row>
    <row r="287" spans="1:27" ht="12.3" x14ac:dyDescent="0.35">
      <c r="D287" s="15" t="e">
        <f>'2.1'!#REF!</f>
        <v>#REF!</v>
      </c>
      <c r="E287" s="75" t="s">
        <v>266</v>
      </c>
      <c r="F287" s="75" t="str">
        <f t="shared" si="198"/>
        <v>Dollars</v>
      </c>
      <c r="G287" s="75" t="str">
        <f t="shared" si="199"/>
        <v>Nominal</v>
      </c>
      <c r="H287" s="75" t="str">
        <f t="shared" si="200"/>
        <v>Mid year</v>
      </c>
      <c r="I287" s="65" t="e">
        <f>'2.1'!#REF!</f>
        <v>#REF!</v>
      </c>
      <c r="J287" s="65" t="e">
        <f>'2.1'!#REF!</f>
        <v>#REF!</v>
      </c>
      <c r="K287" s="65" t="e">
        <f>'2.1'!#REF!</f>
        <v>#REF!</v>
      </c>
      <c r="L287" s="65" t="e">
        <f>'2.1'!#REF!</f>
        <v>#REF!</v>
      </c>
      <c r="M287" s="65" t="e">
        <f>'2.1'!#REF!</f>
        <v>#REF!</v>
      </c>
      <c r="N287" s="65" t="e">
        <f>'2.1'!#REF!</f>
        <v>#REF!</v>
      </c>
      <c r="O287" s="100" t="e">
        <f>'2.1'!#REF!</f>
        <v>#REF!</v>
      </c>
      <c r="P287" s="94" t="e">
        <f>'2.1'!#REF!</f>
        <v>#REF!</v>
      </c>
      <c r="Q287" s="94" t="e">
        <f>'2.1'!#REF!</f>
        <v>#REF!</v>
      </c>
      <c r="R287" s="98">
        <v>0</v>
      </c>
      <c r="S287" s="187">
        <v>0</v>
      </c>
      <c r="T287" s="84">
        <v>0</v>
      </c>
      <c r="U287" s="84">
        <v>0</v>
      </c>
      <c r="V287" s="84">
        <v>0</v>
      </c>
      <c r="W287" s="84">
        <v>0</v>
      </c>
      <c r="X287" s="84">
        <v>0</v>
      </c>
      <c r="Z287" s="65" t="e">
        <f t="shared" si="201"/>
        <v>#REF!</v>
      </c>
      <c r="AA287" s="65">
        <f t="shared" si="202"/>
        <v>0</v>
      </c>
    </row>
    <row r="288" spans="1:27" ht="12.3" x14ac:dyDescent="0.35">
      <c r="D288" s="15" t="e">
        <f>'2.1'!#REF!</f>
        <v>#REF!</v>
      </c>
      <c r="E288" s="75" t="s">
        <v>266</v>
      </c>
      <c r="F288" s="75" t="str">
        <f t="shared" si="198"/>
        <v>Dollars</v>
      </c>
      <c r="G288" s="75" t="str">
        <f t="shared" si="199"/>
        <v>Nominal</v>
      </c>
      <c r="H288" s="75" t="str">
        <f t="shared" si="200"/>
        <v>Mid year</v>
      </c>
      <c r="I288" s="65" t="e">
        <f>'2.1'!#REF!</f>
        <v>#REF!</v>
      </c>
      <c r="J288" s="65" t="e">
        <f>'2.1'!#REF!</f>
        <v>#REF!</v>
      </c>
      <c r="K288" s="65" t="e">
        <f>'2.1'!#REF!</f>
        <v>#REF!</v>
      </c>
      <c r="L288" s="65" t="e">
        <f>'2.1'!#REF!</f>
        <v>#REF!</v>
      </c>
      <c r="M288" s="65" t="e">
        <f>'2.1'!#REF!</f>
        <v>#REF!</v>
      </c>
      <c r="N288" s="65" t="e">
        <f>'2.1'!#REF!</f>
        <v>#REF!</v>
      </c>
      <c r="O288" s="100" t="e">
        <f>'2.1'!#REF!</f>
        <v>#REF!</v>
      </c>
      <c r="P288" s="94" t="e">
        <f>'2.1'!#REF!</f>
        <v>#REF!</v>
      </c>
      <c r="Q288" s="94" t="e">
        <f>'2.1'!#REF!</f>
        <v>#REF!</v>
      </c>
      <c r="R288" s="98">
        <v>0</v>
      </c>
      <c r="S288" s="187">
        <v>0</v>
      </c>
      <c r="T288" s="84">
        <v>0</v>
      </c>
      <c r="U288" s="84">
        <v>0</v>
      </c>
      <c r="V288" s="84">
        <v>0</v>
      </c>
      <c r="W288" s="84">
        <v>0</v>
      </c>
      <c r="X288" s="84">
        <v>0</v>
      </c>
      <c r="Z288" s="65" t="e">
        <f t="shared" si="201"/>
        <v>#REF!</v>
      </c>
      <c r="AA288" s="65">
        <f t="shared" si="202"/>
        <v>0</v>
      </c>
    </row>
    <row r="289" spans="1:27" ht="12.3" x14ac:dyDescent="0.35">
      <c r="D289" s="15" t="e">
        <f>'2.1'!#REF!</f>
        <v>#REF!</v>
      </c>
      <c r="E289" s="75" t="s">
        <v>266</v>
      </c>
      <c r="F289" s="75" t="str">
        <f t="shared" si="198"/>
        <v>Dollars</v>
      </c>
      <c r="G289" s="75" t="str">
        <f t="shared" si="199"/>
        <v>Nominal</v>
      </c>
      <c r="H289" s="75" t="str">
        <f t="shared" si="200"/>
        <v>Mid year</v>
      </c>
      <c r="I289" s="65" t="e">
        <f>'2.1'!#REF!</f>
        <v>#REF!</v>
      </c>
      <c r="J289" s="65" t="e">
        <f>'2.1'!#REF!</f>
        <v>#REF!</v>
      </c>
      <c r="K289" s="65" t="e">
        <f>'2.1'!#REF!</f>
        <v>#REF!</v>
      </c>
      <c r="L289" s="65" t="e">
        <f>'2.1'!#REF!</f>
        <v>#REF!</v>
      </c>
      <c r="M289" s="65" t="e">
        <f>'2.1'!#REF!</f>
        <v>#REF!</v>
      </c>
      <c r="N289" s="65" t="e">
        <f>'2.1'!#REF!</f>
        <v>#REF!</v>
      </c>
      <c r="O289" s="100" t="e">
        <f>'2.1'!#REF!</f>
        <v>#REF!</v>
      </c>
      <c r="P289" s="94" t="e">
        <f>'2.1'!#REF!</f>
        <v>#REF!</v>
      </c>
      <c r="Q289" s="94" t="e">
        <f>'2.1'!#REF!</f>
        <v>#REF!</v>
      </c>
      <c r="R289" s="98">
        <v>0</v>
      </c>
      <c r="S289" s="187">
        <v>0</v>
      </c>
      <c r="T289" s="84">
        <v>0</v>
      </c>
      <c r="U289" s="84">
        <v>0</v>
      </c>
      <c r="V289" s="84">
        <v>0</v>
      </c>
      <c r="W289" s="84">
        <v>0</v>
      </c>
      <c r="X289" s="84">
        <v>0</v>
      </c>
      <c r="Z289" s="65" t="e">
        <f t="shared" si="201"/>
        <v>#REF!</v>
      </c>
      <c r="AA289" s="65">
        <f t="shared" si="202"/>
        <v>0</v>
      </c>
    </row>
    <row r="290" spans="1:27" ht="12.3" x14ac:dyDescent="0.35">
      <c r="D290" s="15" t="e">
        <f>'2.1'!#REF!</f>
        <v>#REF!</v>
      </c>
      <c r="E290" s="75" t="s">
        <v>266</v>
      </c>
      <c r="F290" s="75" t="str">
        <f t="shared" si="198"/>
        <v>Dollars</v>
      </c>
      <c r="G290" s="75" t="str">
        <f t="shared" si="199"/>
        <v>Nominal</v>
      </c>
      <c r="H290" s="75" t="str">
        <f t="shared" si="200"/>
        <v>Mid year</v>
      </c>
      <c r="I290" s="65" t="e">
        <f>'2.1'!#REF!</f>
        <v>#REF!</v>
      </c>
      <c r="J290" s="65" t="e">
        <f>'2.1'!#REF!</f>
        <v>#REF!</v>
      </c>
      <c r="K290" s="65" t="e">
        <f>'2.1'!#REF!</f>
        <v>#REF!</v>
      </c>
      <c r="L290" s="65" t="e">
        <f>'2.1'!#REF!</f>
        <v>#REF!</v>
      </c>
      <c r="M290" s="65" t="e">
        <f>'2.1'!#REF!</f>
        <v>#REF!</v>
      </c>
      <c r="N290" s="65" t="e">
        <f>'2.1'!#REF!</f>
        <v>#REF!</v>
      </c>
      <c r="O290" s="100" t="e">
        <f>'2.1'!#REF!</f>
        <v>#REF!</v>
      </c>
      <c r="P290" s="94" t="e">
        <f>'2.1'!#REF!</f>
        <v>#REF!</v>
      </c>
      <c r="Q290" s="94" t="e">
        <f>'2.1'!#REF!</f>
        <v>#REF!</v>
      </c>
      <c r="R290" s="98">
        <v>0</v>
      </c>
      <c r="S290" s="187">
        <v>0</v>
      </c>
      <c r="T290" s="84">
        <v>0</v>
      </c>
      <c r="U290" s="84">
        <v>0</v>
      </c>
      <c r="V290" s="84">
        <v>0</v>
      </c>
      <c r="W290" s="84">
        <v>0</v>
      </c>
      <c r="X290" s="84">
        <v>0</v>
      </c>
      <c r="Z290" s="65" t="e">
        <f t="shared" si="201"/>
        <v>#REF!</v>
      </c>
      <c r="AA290" s="65">
        <f t="shared" si="202"/>
        <v>0</v>
      </c>
    </row>
    <row r="291" spans="1:27" ht="12.3" x14ac:dyDescent="0.35">
      <c r="D291" s="15" t="e">
        <f>'2.1'!#REF!</f>
        <v>#REF!</v>
      </c>
      <c r="E291" s="75" t="s">
        <v>266</v>
      </c>
      <c r="F291" s="75" t="str">
        <f t="shared" si="198"/>
        <v>Dollars</v>
      </c>
      <c r="G291" s="75" t="str">
        <f t="shared" si="199"/>
        <v>Nominal</v>
      </c>
      <c r="H291" s="75" t="str">
        <f t="shared" si="200"/>
        <v>Mid year</v>
      </c>
      <c r="I291" s="65" t="e">
        <f>'2.1'!#REF!</f>
        <v>#REF!</v>
      </c>
      <c r="J291" s="65" t="e">
        <f>'2.1'!#REF!</f>
        <v>#REF!</v>
      </c>
      <c r="K291" s="65" t="e">
        <f>'2.1'!#REF!</f>
        <v>#REF!</v>
      </c>
      <c r="L291" s="65" t="e">
        <f>'2.1'!#REF!</f>
        <v>#REF!</v>
      </c>
      <c r="M291" s="65" t="e">
        <f>'2.1'!#REF!</f>
        <v>#REF!</v>
      </c>
      <c r="N291" s="65" t="e">
        <f>'2.1'!#REF!</f>
        <v>#REF!</v>
      </c>
      <c r="O291" s="100" t="e">
        <f>'2.1'!#REF!</f>
        <v>#REF!</v>
      </c>
      <c r="P291" s="94" t="e">
        <f>'2.1'!#REF!</f>
        <v>#REF!</v>
      </c>
      <c r="Q291" s="94" t="e">
        <f>'2.1'!#REF!</f>
        <v>#REF!</v>
      </c>
      <c r="R291" s="98">
        <v>0</v>
      </c>
      <c r="S291" s="187">
        <v>0</v>
      </c>
      <c r="T291" s="84">
        <v>0</v>
      </c>
      <c r="U291" s="84">
        <v>0</v>
      </c>
      <c r="V291" s="84">
        <v>0</v>
      </c>
      <c r="W291" s="84">
        <v>0</v>
      </c>
      <c r="X291" s="84">
        <v>0</v>
      </c>
      <c r="Z291" s="65" t="e">
        <f t="shared" ref="Z291:Z297" si="203">SUM(O291:S291)</f>
        <v>#REF!</v>
      </c>
      <c r="AA291" s="65">
        <f t="shared" ref="AA291:AA297" si="204">SUM(T291:X291)</f>
        <v>0</v>
      </c>
    </row>
    <row r="292" spans="1:27" ht="12.3" x14ac:dyDescent="0.35">
      <c r="D292" s="15" t="e">
        <f>'2.1'!#REF!</f>
        <v>#REF!</v>
      </c>
      <c r="E292" s="75" t="s">
        <v>266</v>
      </c>
      <c r="F292" s="75" t="str">
        <f t="shared" si="198"/>
        <v>Dollars</v>
      </c>
      <c r="G292" s="75" t="str">
        <f t="shared" si="199"/>
        <v>Nominal</v>
      </c>
      <c r="H292" s="75" t="str">
        <f t="shared" si="200"/>
        <v>Mid year</v>
      </c>
      <c r="I292" s="65" t="e">
        <f>'2.1'!#REF!</f>
        <v>#REF!</v>
      </c>
      <c r="J292" s="65" t="e">
        <f>'2.1'!#REF!</f>
        <v>#REF!</v>
      </c>
      <c r="K292" s="65" t="e">
        <f>'2.1'!#REF!</f>
        <v>#REF!</v>
      </c>
      <c r="L292" s="65" t="e">
        <f>'2.1'!#REF!</f>
        <v>#REF!</v>
      </c>
      <c r="M292" s="65" t="e">
        <f>'2.1'!#REF!</f>
        <v>#REF!</v>
      </c>
      <c r="N292" s="65" t="e">
        <f>'2.1'!#REF!</f>
        <v>#REF!</v>
      </c>
      <c r="O292" s="100" t="e">
        <f>'2.1'!#REF!</f>
        <v>#REF!</v>
      </c>
      <c r="P292" s="94" t="e">
        <f>'2.1'!#REF!</f>
        <v>#REF!</v>
      </c>
      <c r="Q292" s="94" t="e">
        <f>'2.1'!#REF!</f>
        <v>#REF!</v>
      </c>
      <c r="R292" s="98">
        <v>0</v>
      </c>
      <c r="S292" s="187">
        <v>0</v>
      </c>
      <c r="T292" s="84">
        <v>0</v>
      </c>
      <c r="U292" s="84">
        <v>0</v>
      </c>
      <c r="V292" s="84">
        <v>0</v>
      </c>
      <c r="W292" s="84">
        <v>0</v>
      </c>
      <c r="X292" s="84">
        <v>0</v>
      </c>
      <c r="Z292" s="65" t="e">
        <f t="shared" si="203"/>
        <v>#REF!</v>
      </c>
      <c r="AA292" s="65">
        <f t="shared" si="204"/>
        <v>0</v>
      </c>
    </row>
    <row r="293" spans="1:27" ht="12.3" x14ac:dyDescent="0.35">
      <c r="D293" s="15" t="e">
        <f>'2.1'!#REF!</f>
        <v>#REF!</v>
      </c>
      <c r="E293" s="75" t="s">
        <v>266</v>
      </c>
      <c r="F293" s="75" t="str">
        <f t="shared" si="198"/>
        <v>Dollars</v>
      </c>
      <c r="G293" s="75" t="str">
        <f t="shared" si="199"/>
        <v>Nominal</v>
      </c>
      <c r="H293" s="75" t="str">
        <f t="shared" si="200"/>
        <v>Mid year</v>
      </c>
      <c r="I293" s="65" t="e">
        <f>'2.1'!#REF!</f>
        <v>#REF!</v>
      </c>
      <c r="J293" s="65" t="e">
        <f>'2.1'!#REF!</f>
        <v>#REF!</v>
      </c>
      <c r="K293" s="65" t="e">
        <f>'2.1'!#REF!</f>
        <v>#REF!</v>
      </c>
      <c r="L293" s="65" t="e">
        <f>'2.1'!#REF!</f>
        <v>#REF!</v>
      </c>
      <c r="M293" s="65" t="e">
        <f>'2.1'!#REF!</f>
        <v>#REF!</v>
      </c>
      <c r="N293" s="65" t="e">
        <f>'2.1'!#REF!</f>
        <v>#REF!</v>
      </c>
      <c r="O293" s="100" t="e">
        <f>'2.1'!#REF!</f>
        <v>#REF!</v>
      </c>
      <c r="P293" s="94" t="e">
        <f>'2.1'!#REF!</f>
        <v>#REF!</v>
      </c>
      <c r="Q293" s="94" t="e">
        <f>'2.1'!#REF!</f>
        <v>#REF!</v>
      </c>
      <c r="R293" s="98">
        <v>0</v>
      </c>
      <c r="S293" s="187">
        <v>0</v>
      </c>
      <c r="T293" s="84">
        <v>0</v>
      </c>
      <c r="U293" s="84">
        <v>0</v>
      </c>
      <c r="V293" s="84">
        <v>0</v>
      </c>
      <c r="W293" s="84">
        <v>0</v>
      </c>
      <c r="X293" s="84">
        <v>0</v>
      </c>
      <c r="Z293" s="65" t="e">
        <f t="shared" si="203"/>
        <v>#REF!</v>
      </c>
      <c r="AA293" s="65">
        <f t="shared" si="204"/>
        <v>0</v>
      </c>
    </row>
    <row r="294" spans="1:27" ht="12.3" x14ac:dyDescent="0.35">
      <c r="D294" s="15" t="e">
        <f>'2.1'!#REF!</f>
        <v>#REF!</v>
      </c>
      <c r="E294" s="75" t="s">
        <v>266</v>
      </c>
      <c r="F294" s="75" t="str">
        <f t="shared" si="198"/>
        <v>Dollars</v>
      </c>
      <c r="G294" s="75" t="str">
        <f t="shared" si="199"/>
        <v>Nominal</v>
      </c>
      <c r="H294" s="75" t="str">
        <f t="shared" si="200"/>
        <v>Mid year</v>
      </c>
      <c r="I294" s="65" t="e">
        <f>'2.1'!#REF!</f>
        <v>#REF!</v>
      </c>
      <c r="J294" s="65" t="e">
        <f>'2.1'!#REF!</f>
        <v>#REF!</v>
      </c>
      <c r="K294" s="65" t="e">
        <f>'2.1'!#REF!</f>
        <v>#REF!</v>
      </c>
      <c r="L294" s="65" t="e">
        <f>'2.1'!#REF!</f>
        <v>#REF!</v>
      </c>
      <c r="M294" s="65" t="e">
        <f>'2.1'!#REF!</f>
        <v>#REF!</v>
      </c>
      <c r="N294" s="65" t="e">
        <f>'2.1'!#REF!</f>
        <v>#REF!</v>
      </c>
      <c r="O294" s="100" t="e">
        <f>'2.1'!#REF!</f>
        <v>#REF!</v>
      </c>
      <c r="P294" s="94" t="e">
        <f>'2.1'!#REF!</f>
        <v>#REF!</v>
      </c>
      <c r="Q294" s="94" t="e">
        <f>'2.1'!#REF!</f>
        <v>#REF!</v>
      </c>
      <c r="R294" s="98">
        <v>0</v>
      </c>
      <c r="S294" s="187">
        <v>0</v>
      </c>
      <c r="T294" s="84">
        <v>0</v>
      </c>
      <c r="U294" s="84">
        <v>0</v>
      </c>
      <c r="V294" s="84">
        <v>0</v>
      </c>
      <c r="W294" s="84">
        <v>0</v>
      </c>
      <c r="X294" s="84">
        <v>0</v>
      </c>
      <c r="Z294" s="65" t="e">
        <f t="shared" si="203"/>
        <v>#REF!</v>
      </c>
      <c r="AA294" s="65">
        <f t="shared" si="204"/>
        <v>0</v>
      </c>
    </row>
    <row r="295" spans="1:27" ht="12.3" x14ac:dyDescent="0.35">
      <c r="D295" s="15" t="e">
        <f>'2.1'!#REF!</f>
        <v>#REF!</v>
      </c>
      <c r="E295" s="75" t="s">
        <v>266</v>
      </c>
      <c r="F295" s="75" t="str">
        <f t="shared" si="198"/>
        <v>Dollars</v>
      </c>
      <c r="G295" s="75" t="str">
        <f t="shared" si="199"/>
        <v>Nominal</v>
      </c>
      <c r="H295" s="75" t="str">
        <f t="shared" si="200"/>
        <v>Mid year</v>
      </c>
      <c r="I295" s="65" t="e">
        <f>'2.1'!#REF!</f>
        <v>#REF!</v>
      </c>
      <c r="J295" s="65" t="e">
        <f>'2.1'!#REF!</f>
        <v>#REF!</v>
      </c>
      <c r="K295" s="65" t="e">
        <f>'2.1'!#REF!</f>
        <v>#REF!</v>
      </c>
      <c r="L295" s="65" t="e">
        <f>'2.1'!#REF!</f>
        <v>#REF!</v>
      </c>
      <c r="M295" s="65" t="e">
        <f>'2.1'!#REF!</f>
        <v>#REF!</v>
      </c>
      <c r="N295" s="65" t="e">
        <f>'2.1'!#REF!</f>
        <v>#REF!</v>
      </c>
      <c r="O295" s="100" t="e">
        <f>'2.1'!#REF!</f>
        <v>#REF!</v>
      </c>
      <c r="P295" s="94" t="e">
        <f>'2.1'!#REF!</f>
        <v>#REF!</v>
      </c>
      <c r="Q295" s="94" t="e">
        <f>'2.1'!#REF!</f>
        <v>#REF!</v>
      </c>
      <c r="R295" s="98">
        <v>0</v>
      </c>
      <c r="S295" s="187">
        <v>0</v>
      </c>
      <c r="T295" s="84">
        <v>0</v>
      </c>
      <c r="U295" s="84">
        <v>0</v>
      </c>
      <c r="V295" s="84">
        <v>0</v>
      </c>
      <c r="W295" s="84">
        <v>0</v>
      </c>
      <c r="X295" s="84">
        <v>0</v>
      </c>
      <c r="Z295" s="65" t="e">
        <f t="shared" si="203"/>
        <v>#REF!</v>
      </c>
      <c r="AA295" s="65">
        <f t="shared" si="204"/>
        <v>0</v>
      </c>
    </row>
    <row r="296" spans="1:27" ht="12.3" x14ac:dyDescent="0.35">
      <c r="D296" s="15" t="e">
        <f>'2.1'!#REF!</f>
        <v>#REF!</v>
      </c>
      <c r="E296" s="75" t="s">
        <v>266</v>
      </c>
      <c r="F296" s="75" t="str">
        <f t="shared" si="198"/>
        <v>Dollars</v>
      </c>
      <c r="G296" s="75" t="str">
        <f t="shared" si="199"/>
        <v>Nominal</v>
      </c>
      <c r="H296" s="75" t="str">
        <f t="shared" si="200"/>
        <v>Mid year</v>
      </c>
      <c r="I296" s="65" t="e">
        <f>'2.1'!#REF!</f>
        <v>#REF!</v>
      </c>
      <c r="J296" s="65" t="e">
        <f>'2.1'!#REF!</f>
        <v>#REF!</v>
      </c>
      <c r="K296" s="65" t="e">
        <f>'2.1'!#REF!</f>
        <v>#REF!</v>
      </c>
      <c r="L296" s="65" t="e">
        <f>'2.1'!#REF!</f>
        <v>#REF!</v>
      </c>
      <c r="M296" s="65" t="e">
        <f>'2.1'!#REF!</f>
        <v>#REF!</v>
      </c>
      <c r="N296" s="65" t="e">
        <f>'2.1'!#REF!</f>
        <v>#REF!</v>
      </c>
      <c r="O296" s="100" t="e">
        <f>'2.1'!#REF!</f>
        <v>#REF!</v>
      </c>
      <c r="P296" s="94" t="e">
        <f>'2.1'!#REF!</f>
        <v>#REF!</v>
      </c>
      <c r="Q296" s="94" t="e">
        <f>'2.1'!#REF!</f>
        <v>#REF!</v>
      </c>
      <c r="R296" s="98">
        <v>0</v>
      </c>
      <c r="S296" s="187">
        <v>0</v>
      </c>
      <c r="T296" s="84">
        <v>0</v>
      </c>
      <c r="U296" s="84">
        <v>0</v>
      </c>
      <c r="V296" s="84">
        <v>0</v>
      </c>
      <c r="W296" s="84">
        <v>0</v>
      </c>
      <c r="X296" s="84">
        <v>0</v>
      </c>
      <c r="Z296" s="65" t="e">
        <f t="shared" si="203"/>
        <v>#REF!</v>
      </c>
      <c r="AA296" s="65">
        <f t="shared" si="204"/>
        <v>0</v>
      </c>
    </row>
    <row r="297" spans="1:27" ht="12.3" x14ac:dyDescent="0.35">
      <c r="D297" s="15" t="e">
        <f>'2.1'!#REF!</f>
        <v>#REF!</v>
      </c>
      <c r="E297" s="75" t="s">
        <v>266</v>
      </c>
      <c r="F297" s="75" t="str">
        <f t="shared" si="198"/>
        <v>Dollars</v>
      </c>
      <c r="G297" s="75" t="str">
        <f t="shared" si="199"/>
        <v>Nominal</v>
      </c>
      <c r="H297" s="75" t="str">
        <f t="shared" si="200"/>
        <v>Mid year</v>
      </c>
      <c r="I297" s="65" t="e">
        <f>'2.1'!#REF!</f>
        <v>#REF!</v>
      </c>
      <c r="J297" s="65" t="e">
        <f>'2.1'!#REF!</f>
        <v>#REF!</v>
      </c>
      <c r="K297" s="65" t="e">
        <f>'2.1'!#REF!</f>
        <v>#REF!</v>
      </c>
      <c r="L297" s="65" t="e">
        <f>'2.1'!#REF!</f>
        <v>#REF!</v>
      </c>
      <c r="M297" s="65" t="e">
        <f>'2.1'!#REF!</f>
        <v>#REF!</v>
      </c>
      <c r="N297" s="65" t="e">
        <f>'2.1'!#REF!</f>
        <v>#REF!</v>
      </c>
      <c r="O297" s="100" t="e">
        <f>'2.1'!#REF!</f>
        <v>#REF!</v>
      </c>
      <c r="P297" s="94" t="e">
        <f>'2.1'!#REF!</f>
        <v>#REF!</v>
      </c>
      <c r="Q297" s="94" t="e">
        <f>'2.1'!#REF!</f>
        <v>#REF!</v>
      </c>
      <c r="R297" s="98">
        <v>0</v>
      </c>
      <c r="S297" s="187">
        <v>0</v>
      </c>
      <c r="T297" s="84">
        <v>0</v>
      </c>
      <c r="U297" s="84">
        <v>0</v>
      </c>
      <c r="V297" s="84">
        <v>0</v>
      </c>
      <c r="W297" s="84">
        <v>0</v>
      </c>
      <c r="X297" s="84">
        <v>0</v>
      </c>
      <c r="Z297" s="65" t="e">
        <f t="shared" si="203"/>
        <v>#REF!</v>
      </c>
      <c r="AA297" s="65">
        <f t="shared" si="204"/>
        <v>0</v>
      </c>
    </row>
    <row r="298" spans="1:27" x14ac:dyDescent="0.35">
      <c r="O298" s="110"/>
      <c r="P298" s="92"/>
      <c r="Q298" s="92"/>
      <c r="R298" s="92"/>
      <c r="S298" s="93"/>
      <c r="T298" s="6"/>
      <c r="U298" s="6"/>
      <c r="V298" s="6"/>
      <c r="W298" s="6"/>
      <c r="X298" s="6"/>
    </row>
    <row r="299" spans="1:27" ht="12.3" x14ac:dyDescent="0.35">
      <c r="D299" s="74" t="str">
        <f>"Total "&amp;D282</f>
        <v>Total Corporate Overhead Expenditure - ACS</v>
      </c>
      <c r="E299" s="67" t="s">
        <v>134</v>
      </c>
      <c r="F299" s="67" t="str">
        <f>F284</f>
        <v>Dollars</v>
      </c>
      <c r="G299" s="67" t="str">
        <f>G284</f>
        <v>Nominal</v>
      </c>
      <c r="H299" s="67" t="str">
        <f>H284</f>
        <v>Mid year</v>
      </c>
      <c r="I299" s="66" t="e">
        <f t="shared" ref="I299:X299" si="205">SUM(I284:I297)</f>
        <v>#REF!</v>
      </c>
      <c r="J299" s="66" t="e">
        <f t="shared" si="205"/>
        <v>#REF!</v>
      </c>
      <c r="K299" s="66" t="e">
        <f t="shared" si="205"/>
        <v>#REF!</v>
      </c>
      <c r="L299" s="66" t="e">
        <f t="shared" si="205"/>
        <v>#REF!</v>
      </c>
      <c r="M299" s="66" t="e">
        <f t="shared" si="205"/>
        <v>#REF!</v>
      </c>
      <c r="N299" s="66" t="e">
        <f t="shared" si="205"/>
        <v>#REF!</v>
      </c>
      <c r="O299" s="99" t="e">
        <f t="shared" si="205"/>
        <v>#REF!</v>
      </c>
      <c r="P299" s="66" t="e">
        <f t="shared" si="205"/>
        <v>#REF!</v>
      </c>
      <c r="Q299" s="66" t="e">
        <f t="shared" si="205"/>
        <v>#REF!</v>
      </c>
      <c r="R299" s="66">
        <f t="shared" si="205"/>
        <v>0</v>
      </c>
      <c r="S299" s="90">
        <f t="shared" si="205"/>
        <v>0</v>
      </c>
      <c r="T299" s="66">
        <f t="shared" si="205"/>
        <v>0</v>
      </c>
      <c r="U299" s="66">
        <f t="shared" si="205"/>
        <v>0</v>
      </c>
      <c r="V299" s="66">
        <f t="shared" si="205"/>
        <v>0</v>
      </c>
      <c r="W299" s="66">
        <f t="shared" si="205"/>
        <v>0</v>
      </c>
      <c r="X299" s="66">
        <f t="shared" si="205"/>
        <v>0</v>
      </c>
      <c r="Z299" s="66" t="e">
        <f>SUM(Z284:Z297)</f>
        <v>#REF!</v>
      </c>
      <c r="AA299" s="66">
        <f>SUM(AA284:AA297)</f>
        <v>0</v>
      </c>
    </row>
    <row r="300" spans="1:27" s="6" customFormat="1" ht="11.25" customHeight="1" x14ac:dyDescent="0.35"/>
    <row r="301" spans="1:27" s="6" customFormat="1" ht="12.3" x14ac:dyDescent="0.35">
      <c r="D301" s="15" t="str">
        <f>D282</f>
        <v>Corporate Overhead Expenditure - ACS</v>
      </c>
      <c r="E301" s="75" t="s">
        <v>266</v>
      </c>
      <c r="F301" s="75" t="str">
        <f>Dollars</f>
        <v>Dollars</v>
      </c>
      <c r="G301" s="75" t="str">
        <f>Nominal</f>
        <v>Nominal</v>
      </c>
      <c r="H301" s="75" t="str">
        <f>Mid_year</f>
        <v>Mid year</v>
      </c>
      <c r="I301" s="94" t="e">
        <f>'2.1'!#REF!</f>
        <v>#REF!</v>
      </c>
      <c r="J301" s="94" t="e">
        <f>'2.1'!#REF!</f>
        <v>#REF!</v>
      </c>
      <c r="K301" s="94" t="e">
        <f>'2.1'!#REF!</f>
        <v>#REF!</v>
      </c>
      <c r="L301" s="94" t="e">
        <f>'2.1'!#REF!</f>
        <v>#REF!</v>
      </c>
      <c r="M301" s="94" t="e">
        <f>'2.1'!#REF!</f>
        <v>#REF!</v>
      </c>
      <c r="N301" s="94" t="e">
        <f>'2.1'!#REF!</f>
        <v>#REF!</v>
      </c>
      <c r="O301" s="94" t="e">
        <f>'2.1'!#REF!</f>
        <v>#REF!</v>
      </c>
      <c r="P301" s="94" t="e">
        <f>'2.1'!#REF!</f>
        <v>#REF!</v>
      </c>
      <c r="Q301" s="94" t="e">
        <f>'2.1'!#REF!</f>
        <v>#REF!</v>
      </c>
      <c r="R301" s="98">
        <v>0</v>
      </c>
      <c r="S301" s="98">
        <v>0</v>
      </c>
      <c r="T301" s="98">
        <v>0</v>
      </c>
      <c r="U301" s="98">
        <v>0</v>
      </c>
      <c r="V301" s="98">
        <v>0</v>
      </c>
      <c r="W301" s="98">
        <v>0</v>
      </c>
      <c r="X301" s="98">
        <v>0</v>
      </c>
      <c r="Z301" s="65" t="e">
        <f t="shared" ref="Z301" si="206">SUM(O301:S301)</f>
        <v>#REF!</v>
      </c>
      <c r="AA301" s="65">
        <f t="shared" ref="AA301" si="207">SUM(T301:X301)</f>
        <v>0</v>
      </c>
    </row>
    <row r="302" spans="1:27" s="6" customFormat="1" ht="11.25" customHeight="1" x14ac:dyDescent="0.35">
      <c r="A302" s="70" t="e">
        <f>IF(SUM($I302:$AA302)&gt;0,1,0)</f>
        <v>#REF!</v>
      </c>
      <c r="D302" s="15" t="s">
        <v>139</v>
      </c>
      <c r="I302" s="70" t="e">
        <f>IF(OR(ISERROR(I299),ROUND(I299-I301,4)&lt;&gt;0),1,0)</f>
        <v>#REF!</v>
      </c>
      <c r="J302" s="70" t="e">
        <f t="shared" ref="J302:X302" si="208">IF(OR(ISERROR(J299),ROUND(J299-J301,4)&lt;&gt;0),1,0)</f>
        <v>#REF!</v>
      </c>
      <c r="K302" s="70" t="e">
        <f t="shared" si="208"/>
        <v>#REF!</v>
      </c>
      <c r="L302" s="70" t="e">
        <f t="shared" si="208"/>
        <v>#REF!</v>
      </c>
      <c r="M302" s="70" t="e">
        <f t="shared" si="208"/>
        <v>#REF!</v>
      </c>
      <c r="N302" s="70" t="e">
        <f t="shared" si="208"/>
        <v>#REF!</v>
      </c>
      <c r="O302" s="76" t="e">
        <f t="shared" si="208"/>
        <v>#REF!</v>
      </c>
      <c r="P302" s="76" t="e">
        <f t="shared" si="208"/>
        <v>#REF!</v>
      </c>
      <c r="Q302" s="76" t="e">
        <f t="shared" si="208"/>
        <v>#REF!</v>
      </c>
      <c r="R302" s="76">
        <f t="shared" si="208"/>
        <v>0</v>
      </c>
      <c r="S302" s="76">
        <f t="shared" si="208"/>
        <v>0</v>
      </c>
      <c r="T302" s="76">
        <f t="shared" si="208"/>
        <v>0</v>
      </c>
      <c r="U302" s="76">
        <f t="shared" si="208"/>
        <v>0</v>
      </c>
      <c r="V302" s="76">
        <f t="shared" si="208"/>
        <v>0</v>
      </c>
      <c r="W302" s="76">
        <f t="shared" si="208"/>
        <v>0</v>
      </c>
      <c r="X302" s="76">
        <f t="shared" si="208"/>
        <v>0</v>
      </c>
      <c r="Z302" s="70" t="e">
        <f t="shared" ref="Z302:AA302" si="209">IF(OR(ISERROR(Z299),ROUND(Z299-Z301,4)&lt;&gt;0),1,0)</f>
        <v>#REF!</v>
      </c>
      <c r="AA302" s="70">
        <f t="shared" si="209"/>
        <v>0</v>
      </c>
    </row>
    <row r="304" spans="1:27" ht="24.6" x14ac:dyDescent="0.35">
      <c r="D304" s="73" t="s">
        <v>252</v>
      </c>
      <c r="E304" s="64" t="str">
        <f>Lookup!E$20</f>
        <v>Source</v>
      </c>
      <c r="F304" s="64" t="str">
        <f>Lookup!F$20</f>
        <v>Unit</v>
      </c>
      <c r="G304" s="64" t="str">
        <f>Lookup!G$20</f>
        <v>Basis</v>
      </c>
      <c r="H304" s="64" t="str">
        <f>Lookup!H$20</f>
        <v>Timing</v>
      </c>
      <c r="I304" s="64" t="str">
        <f t="shared" ref="I304:X304" si="210">I$10</f>
        <v>RY09</v>
      </c>
      <c r="J304" s="64" t="str">
        <f t="shared" si="210"/>
        <v>RY10</v>
      </c>
      <c r="K304" s="64" t="str">
        <f t="shared" si="210"/>
        <v>RY11</v>
      </c>
      <c r="L304" s="64" t="str">
        <f t="shared" si="210"/>
        <v>RY12</v>
      </c>
      <c r="M304" s="64" t="str">
        <f t="shared" si="210"/>
        <v>RY13</v>
      </c>
      <c r="N304" s="64" t="str">
        <f t="shared" si="210"/>
        <v>RY14</v>
      </c>
      <c r="O304" s="96" t="str">
        <f t="shared" si="210"/>
        <v>RY15</v>
      </c>
      <c r="P304" s="64" t="str">
        <f t="shared" si="210"/>
        <v>RY16</v>
      </c>
      <c r="Q304" s="64" t="str">
        <f t="shared" si="210"/>
        <v>RY17</v>
      </c>
      <c r="R304" s="64" t="str">
        <f t="shared" si="210"/>
        <v>RY18</v>
      </c>
      <c r="S304" s="88" t="str">
        <f t="shared" si="210"/>
        <v>RY19</v>
      </c>
      <c r="T304" s="64" t="str">
        <f t="shared" si="210"/>
        <v>RY20</v>
      </c>
      <c r="U304" s="64" t="str">
        <f t="shared" si="210"/>
        <v>RY21</v>
      </c>
      <c r="V304" s="64" t="str">
        <f t="shared" si="210"/>
        <v>RY22</v>
      </c>
      <c r="W304" s="64" t="str">
        <f t="shared" si="210"/>
        <v>RY23</v>
      </c>
      <c r="X304" s="64" t="str">
        <f t="shared" si="210"/>
        <v>RY24</v>
      </c>
      <c r="Z304" s="72" t="str">
        <f>Z$10</f>
        <v>RY17 %</v>
      </c>
      <c r="AA304" s="72" t="str">
        <f>AA$10</f>
        <v>RY15-RY17 Avg</v>
      </c>
    </row>
    <row r="305" spans="1:28" x14ac:dyDescent="0.35">
      <c r="I305" s="6"/>
      <c r="O305" s="97"/>
      <c r="P305" s="91"/>
      <c r="Q305" s="91"/>
      <c r="R305" s="91"/>
      <c r="S305" s="89"/>
    </row>
    <row r="306" spans="1:28" ht="12.3" x14ac:dyDescent="0.35">
      <c r="D306" s="15" t="e">
        <f>'2.1'!#REF!</f>
        <v>#REF!</v>
      </c>
      <c r="E306" s="75" t="s">
        <v>266</v>
      </c>
      <c r="F306" s="75" t="str">
        <f>Dollars</f>
        <v>Dollars</v>
      </c>
      <c r="G306" s="75" t="str">
        <f>Nominal</f>
        <v>Nominal</v>
      </c>
      <c r="H306" s="75" t="str">
        <f>Mid_year</f>
        <v>Mid year</v>
      </c>
      <c r="I306" s="65" t="e">
        <f>'2.1'!#REF!</f>
        <v>#REF!</v>
      </c>
      <c r="J306" s="65" t="e">
        <f>'2.1'!#REF!</f>
        <v>#REF!</v>
      </c>
      <c r="K306" s="65" t="e">
        <f>'2.1'!#REF!</f>
        <v>#REF!</v>
      </c>
      <c r="L306" s="65" t="e">
        <f>'2.1'!#REF!</f>
        <v>#REF!</v>
      </c>
      <c r="M306" s="65" t="e">
        <f>'2.1'!#REF!</f>
        <v>#REF!</v>
      </c>
      <c r="N306" s="65" t="e">
        <f>'2.1'!#REF!</f>
        <v>#REF!</v>
      </c>
      <c r="O306" s="100" t="e">
        <f>'2.1'!#REF!</f>
        <v>#REF!</v>
      </c>
      <c r="P306" s="94" t="e">
        <f>'2.1'!#REF!</f>
        <v>#REF!</v>
      </c>
      <c r="Q306" s="94" t="e">
        <f>'2.1'!#REF!</f>
        <v>#REF!</v>
      </c>
      <c r="R306" s="98">
        <v>0</v>
      </c>
      <c r="S306" s="187">
        <v>0</v>
      </c>
      <c r="T306" s="84">
        <v>0</v>
      </c>
      <c r="U306" s="84">
        <v>0</v>
      </c>
      <c r="V306" s="84">
        <v>0</v>
      </c>
      <c r="W306" s="84">
        <v>0</v>
      </c>
      <c r="X306" s="84">
        <v>0</v>
      </c>
      <c r="Z306" s="65" t="e">
        <f>SUM(O306:S306)</f>
        <v>#REF!</v>
      </c>
      <c r="AA306" s="65">
        <f>SUM(T306:X306)</f>
        <v>0</v>
      </c>
    </row>
    <row r="307" spans="1:28" ht="12.3" x14ac:dyDescent="0.35">
      <c r="D307" s="15" t="e">
        <f>'2.1'!#REF!</f>
        <v>#REF!</v>
      </c>
      <c r="E307" s="75" t="s">
        <v>266</v>
      </c>
      <c r="F307" s="75" t="str">
        <f>Dollars</f>
        <v>Dollars</v>
      </c>
      <c r="G307" s="75" t="str">
        <f>Nominal</f>
        <v>Nominal</v>
      </c>
      <c r="H307" s="75" t="str">
        <f>Mid_year</f>
        <v>Mid year</v>
      </c>
      <c r="I307" s="65" t="e">
        <f>'2.1'!#REF!</f>
        <v>#REF!</v>
      </c>
      <c r="J307" s="65" t="e">
        <f>'2.1'!#REF!</f>
        <v>#REF!</v>
      </c>
      <c r="K307" s="65" t="e">
        <f>'2.1'!#REF!</f>
        <v>#REF!</v>
      </c>
      <c r="L307" s="65" t="e">
        <f>'2.1'!#REF!</f>
        <v>#REF!</v>
      </c>
      <c r="M307" s="65" t="e">
        <f>'2.1'!#REF!</f>
        <v>#REF!</v>
      </c>
      <c r="N307" s="65" t="e">
        <f>'2.1'!#REF!</f>
        <v>#REF!</v>
      </c>
      <c r="O307" s="100" t="e">
        <f>'2.1'!#REF!</f>
        <v>#REF!</v>
      </c>
      <c r="P307" s="94" t="e">
        <f>'2.1'!#REF!</f>
        <v>#REF!</v>
      </c>
      <c r="Q307" s="94" t="e">
        <f>'2.1'!#REF!</f>
        <v>#REF!</v>
      </c>
      <c r="R307" s="98">
        <v>0</v>
      </c>
      <c r="S307" s="187">
        <v>0</v>
      </c>
      <c r="T307" s="84">
        <v>0</v>
      </c>
      <c r="U307" s="84">
        <v>0</v>
      </c>
      <c r="V307" s="84">
        <v>0</v>
      </c>
      <c r="W307" s="84">
        <v>0</v>
      </c>
      <c r="X307" s="84">
        <v>0</v>
      </c>
      <c r="Z307" s="65" t="e">
        <f t="shared" ref="Z307" si="211">SUM(O307:S307)</f>
        <v>#REF!</v>
      </c>
      <c r="AA307" s="65">
        <f t="shared" ref="AA307" si="212">SUM(T307:X307)</f>
        <v>0</v>
      </c>
    </row>
    <row r="308" spans="1:28" x14ac:dyDescent="0.35">
      <c r="I308" s="6"/>
      <c r="J308" s="6"/>
      <c r="K308" s="6"/>
      <c r="L308" s="6"/>
      <c r="M308" s="6"/>
      <c r="N308" s="6"/>
      <c r="O308" s="110"/>
      <c r="P308" s="92"/>
      <c r="Q308" s="92"/>
      <c r="R308" s="92"/>
      <c r="S308" s="93"/>
      <c r="T308" s="6"/>
      <c r="U308" s="6"/>
      <c r="V308" s="6"/>
      <c r="W308" s="6"/>
      <c r="X308" s="6"/>
    </row>
    <row r="309" spans="1:28" ht="12.3" x14ac:dyDescent="0.35">
      <c r="D309" s="74" t="str">
        <f>"Total "&amp;D304</f>
        <v>Total Corporate Overhead Expenditure - Other</v>
      </c>
      <c r="E309" s="67" t="s">
        <v>134</v>
      </c>
      <c r="F309" s="67" t="str">
        <f>F306</f>
        <v>Dollars</v>
      </c>
      <c r="G309" s="67" t="str">
        <f>G306</f>
        <v>Nominal</v>
      </c>
      <c r="H309" s="67" t="str">
        <f>H306</f>
        <v>Mid year</v>
      </c>
      <c r="I309" s="66" t="e">
        <f t="shared" ref="I309:X309" si="213">SUM(I306:I307)</f>
        <v>#REF!</v>
      </c>
      <c r="J309" s="66" t="e">
        <f t="shared" si="213"/>
        <v>#REF!</v>
      </c>
      <c r="K309" s="66" t="e">
        <f t="shared" si="213"/>
        <v>#REF!</v>
      </c>
      <c r="L309" s="66" t="e">
        <f t="shared" si="213"/>
        <v>#REF!</v>
      </c>
      <c r="M309" s="66" t="e">
        <f t="shared" si="213"/>
        <v>#REF!</v>
      </c>
      <c r="N309" s="66" t="e">
        <f t="shared" si="213"/>
        <v>#REF!</v>
      </c>
      <c r="O309" s="99" t="e">
        <f t="shared" si="213"/>
        <v>#REF!</v>
      </c>
      <c r="P309" s="66" t="e">
        <f t="shared" si="213"/>
        <v>#REF!</v>
      </c>
      <c r="Q309" s="66" t="e">
        <f t="shared" si="213"/>
        <v>#REF!</v>
      </c>
      <c r="R309" s="66">
        <f t="shared" si="213"/>
        <v>0</v>
      </c>
      <c r="S309" s="90">
        <f t="shared" si="213"/>
        <v>0</v>
      </c>
      <c r="T309" s="66">
        <f t="shared" si="213"/>
        <v>0</v>
      </c>
      <c r="U309" s="66">
        <f t="shared" si="213"/>
        <v>0</v>
      </c>
      <c r="V309" s="66">
        <f t="shared" si="213"/>
        <v>0</v>
      </c>
      <c r="W309" s="66">
        <f t="shared" si="213"/>
        <v>0</v>
      </c>
      <c r="X309" s="66">
        <f t="shared" si="213"/>
        <v>0</v>
      </c>
      <c r="Z309" s="66" t="e">
        <f>SUM(Z306:Z307)</f>
        <v>#REF!</v>
      </c>
      <c r="AA309" s="66">
        <f>SUM(AA306:AA307)</f>
        <v>0</v>
      </c>
    </row>
    <row r="310" spans="1:28" s="6" customFormat="1" ht="11.25" customHeight="1" x14ac:dyDescent="0.35"/>
    <row r="311" spans="1:28" s="6" customFormat="1" ht="12.3" x14ac:dyDescent="0.35">
      <c r="D311" s="15" t="str">
        <f>D304</f>
        <v>Corporate Overhead Expenditure - Other</v>
      </c>
      <c r="E311" s="75" t="s">
        <v>266</v>
      </c>
      <c r="F311" s="75" t="str">
        <f>Dollars</f>
        <v>Dollars</v>
      </c>
      <c r="G311" s="75" t="str">
        <f>Nominal</f>
        <v>Nominal</v>
      </c>
      <c r="H311" s="75" t="str">
        <f>Mid_year</f>
        <v>Mid year</v>
      </c>
      <c r="I311" s="94" t="e">
        <f>'2.1'!#REF!</f>
        <v>#REF!</v>
      </c>
      <c r="J311" s="94" t="e">
        <f>'2.1'!#REF!</f>
        <v>#REF!</v>
      </c>
      <c r="K311" s="94" t="e">
        <f>'2.1'!#REF!</f>
        <v>#REF!</v>
      </c>
      <c r="L311" s="94" t="e">
        <f>'2.1'!#REF!</f>
        <v>#REF!</v>
      </c>
      <c r="M311" s="94" t="e">
        <f>'2.1'!#REF!</f>
        <v>#REF!</v>
      </c>
      <c r="N311" s="94" t="e">
        <f>'2.1'!#REF!</f>
        <v>#REF!</v>
      </c>
      <c r="O311" s="94" t="e">
        <f>'2.1'!#REF!</f>
        <v>#REF!</v>
      </c>
      <c r="P311" s="94" t="e">
        <f>'2.1'!#REF!</f>
        <v>#REF!</v>
      </c>
      <c r="Q311" s="94" t="e">
        <f>'2.1'!#REF!</f>
        <v>#REF!</v>
      </c>
      <c r="R311" s="98">
        <v>0</v>
      </c>
      <c r="S311" s="98">
        <v>0</v>
      </c>
      <c r="T311" s="98">
        <v>0</v>
      </c>
      <c r="U311" s="98">
        <v>0</v>
      </c>
      <c r="V311" s="98">
        <v>0</v>
      </c>
      <c r="W311" s="98">
        <v>0</v>
      </c>
      <c r="X311" s="98">
        <v>0</v>
      </c>
      <c r="Z311" s="65" t="e">
        <f t="shared" ref="Z311" si="214">SUM(O311:S311)</f>
        <v>#REF!</v>
      </c>
      <c r="AA311" s="65">
        <f t="shared" ref="AA311" si="215">SUM(T311:X311)</f>
        <v>0</v>
      </c>
    </row>
    <row r="312" spans="1:28" s="6" customFormat="1" ht="11.25" customHeight="1" x14ac:dyDescent="0.35">
      <c r="A312" s="70" t="e">
        <f>IF(SUM($I312:$AA312)&gt;0,1,0)</f>
        <v>#REF!</v>
      </c>
      <c r="D312" s="15" t="s">
        <v>139</v>
      </c>
      <c r="I312" s="70" t="e">
        <f>IF(OR(ISERROR(I309),ROUND(I309-I311,4)&lt;&gt;0),1,0)</f>
        <v>#REF!</v>
      </c>
      <c r="J312" s="70" t="e">
        <f t="shared" ref="J312:X312" si="216">IF(OR(ISERROR(J309),ROUND(J309-J311,4)&lt;&gt;0),1,0)</f>
        <v>#REF!</v>
      </c>
      <c r="K312" s="70" t="e">
        <f t="shared" si="216"/>
        <v>#REF!</v>
      </c>
      <c r="L312" s="70" t="e">
        <f t="shared" si="216"/>
        <v>#REF!</v>
      </c>
      <c r="M312" s="70" t="e">
        <f t="shared" si="216"/>
        <v>#REF!</v>
      </c>
      <c r="N312" s="70" t="e">
        <f t="shared" si="216"/>
        <v>#REF!</v>
      </c>
      <c r="O312" s="70" t="e">
        <f t="shared" si="216"/>
        <v>#REF!</v>
      </c>
      <c r="P312" s="70" t="e">
        <f t="shared" si="216"/>
        <v>#REF!</v>
      </c>
      <c r="Q312" s="70" t="e">
        <f t="shared" si="216"/>
        <v>#REF!</v>
      </c>
      <c r="R312" s="70">
        <f t="shared" si="216"/>
        <v>0</v>
      </c>
      <c r="S312" s="70">
        <f t="shared" si="216"/>
        <v>0</v>
      </c>
      <c r="T312" s="70">
        <f t="shared" si="216"/>
        <v>0</v>
      </c>
      <c r="U312" s="70">
        <f t="shared" si="216"/>
        <v>0</v>
      </c>
      <c r="V312" s="70">
        <f t="shared" si="216"/>
        <v>0</v>
      </c>
      <c r="W312" s="70">
        <f t="shared" si="216"/>
        <v>0</v>
      </c>
      <c r="X312" s="70">
        <f t="shared" si="216"/>
        <v>0</v>
      </c>
      <c r="Z312" s="70" t="e">
        <f t="shared" ref="Z312:AA312" si="217">IF(OR(ISERROR(Z309),ROUND(Z309-Z311,4)&lt;&gt;0),1,0)</f>
        <v>#REF!</v>
      </c>
      <c r="AA312" s="70">
        <f t="shared" si="217"/>
        <v>0</v>
      </c>
    </row>
    <row r="314" spans="1:28" s="13" customFormat="1" ht="14.1" x14ac:dyDescent="0.35">
      <c r="C314" s="13" t="s">
        <v>253</v>
      </c>
    </row>
    <row r="315" spans="1:28" s="6" customFormat="1" ht="11.25" customHeight="1" x14ac:dyDescent="0.35"/>
    <row r="316" spans="1:28" ht="24.6" x14ac:dyDescent="0.35">
      <c r="D316" s="73" t="s">
        <v>254</v>
      </c>
      <c r="E316" s="64" t="str">
        <f>Lookup!E$20</f>
        <v>Source</v>
      </c>
      <c r="F316" s="64" t="str">
        <f>Lookup!F$20</f>
        <v>Unit</v>
      </c>
      <c r="G316" s="64" t="str">
        <f>Lookup!G$20</f>
        <v>Basis</v>
      </c>
      <c r="H316" s="64" t="str">
        <f>Lookup!H$20</f>
        <v>Timing</v>
      </c>
      <c r="I316" s="64" t="str">
        <f t="shared" ref="I316:X316" si="218">I$10</f>
        <v>RY09</v>
      </c>
      <c r="J316" s="64" t="str">
        <f t="shared" si="218"/>
        <v>RY10</v>
      </c>
      <c r="K316" s="64" t="str">
        <f t="shared" si="218"/>
        <v>RY11</v>
      </c>
      <c r="L316" s="64" t="str">
        <f t="shared" si="218"/>
        <v>RY12</v>
      </c>
      <c r="M316" s="64" t="str">
        <f t="shared" si="218"/>
        <v>RY13</v>
      </c>
      <c r="N316" s="64" t="str">
        <f t="shared" si="218"/>
        <v>RY14</v>
      </c>
      <c r="O316" s="96" t="str">
        <f t="shared" si="218"/>
        <v>RY15</v>
      </c>
      <c r="P316" s="64" t="str">
        <f t="shared" si="218"/>
        <v>RY16</v>
      </c>
      <c r="Q316" s="64" t="str">
        <f t="shared" si="218"/>
        <v>RY17</v>
      </c>
      <c r="R316" s="64" t="str">
        <f t="shared" si="218"/>
        <v>RY18</v>
      </c>
      <c r="S316" s="88" t="str">
        <f t="shared" si="218"/>
        <v>RY19</v>
      </c>
      <c r="T316" s="64" t="str">
        <f t="shared" si="218"/>
        <v>RY20</v>
      </c>
      <c r="U316" s="64" t="str">
        <f t="shared" si="218"/>
        <v>RY21</v>
      </c>
      <c r="V316" s="64" t="str">
        <f t="shared" si="218"/>
        <v>RY22</v>
      </c>
      <c r="W316" s="64" t="str">
        <f t="shared" si="218"/>
        <v>RY23</v>
      </c>
      <c r="X316" s="64" t="str">
        <f t="shared" si="218"/>
        <v>RY24</v>
      </c>
      <c r="Z316" s="72" t="str">
        <f>Z$10</f>
        <v>RY17 %</v>
      </c>
      <c r="AA316" s="72" t="str">
        <f>AA$10</f>
        <v>RY15-RY17 Avg</v>
      </c>
      <c r="AB316" s="72" t="str">
        <f>$AB$10</f>
        <v>Share</v>
      </c>
    </row>
    <row r="317" spans="1:28" x14ac:dyDescent="0.35">
      <c r="I317" s="6"/>
      <c r="O317" s="97"/>
      <c r="P317" s="91"/>
      <c r="Q317" s="91"/>
      <c r="R317" s="91"/>
      <c r="S317" s="89"/>
    </row>
    <row r="318" spans="1:28" ht="12.3" x14ac:dyDescent="0.35">
      <c r="D318" s="15" t="e">
        <f>'2.1'!#REF!</f>
        <v>#REF!</v>
      </c>
      <c r="E318" s="75" t="s">
        <v>264</v>
      </c>
      <c r="F318" s="75" t="str">
        <f t="shared" ref="F318:F351" si="219">Dollars</f>
        <v>Dollars</v>
      </c>
      <c r="G318" s="75" t="str">
        <f t="shared" ref="G318:G351" si="220">Nominal</f>
        <v>Nominal</v>
      </c>
      <c r="H318" s="75" t="str">
        <f t="shared" ref="H318:H351" si="221">Mid_year</f>
        <v>Mid year</v>
      </c>
      <c r="I318" s="101"/>
      <c r="J318" s="101"/>
      <c r="K318" s="101"/>
      <c r="L318" s="101"/>
      <c r="M318" s="101"/>
      <c r="N318" s="101"/>
      <c r="O318" s="102"/>
      <c r="P318" s="103"/>
      <c r="Q318" s="103"/>
      <c r="R318" s="103"/>
      <c r="S318" s="104"/>
      <c r="T318" s="101"/>
      <c r="U318" s="101"/>
      <c r="V318" s="101"/>
      <c r="W318" s="101"/>
      <c r="X318" s="101"/>
      <c r="Z318" s="65">
        <f>SUM(O318:S318)</f>
        <v>0</v>
      </c>
      <c r="AA318" s="65">
        <f>SUM(T318:X318)</f>
        <v>0</v>
      </c>
      <c r="AB318" s="85" t="e">
        <f>IF(SUM($I$353:$S$353)=0,0,SUM(I318:S318)/SUM($I$353:$S$353))</f>
        <v>#REF!</v>
      </c>
    </row>
    <row r="319" spans="1:28" ht="12.3" x14ac:dyDescent="0.35">
      <c r="D319" s="15" t="e">
        <f>'2.1'!#REF!</f>
        <v>#REF!</v>
      </c>
      <c r="E319" s="75" t="s">
        <v>264</v>
      </c>
      <c r="F319" s="75" t="str">
        <f t="shared" si="219"/>
        <v>Dollars</v>
      </c>
      <c r="G319" s="75" t="str">
        <f t="shared" si="220"/>
        <v>Nominal</v>
      </c>
      <c r="H319" s="75" t="str">
        <f t="shared" si="221"/>
        <v>Mid year</v>
      </c>
      <c r="I319" s="101"/>
      <c r="J319" s="101"/>
      <c r="K319" s="101"/>
      <c r="L319" s="101"/>
      <c r="M319" s="101"/>
      <c r="N319" s="101"/>
      <c r="O319" s="102"/>
      <c r="P319" s="103"/>
      <c r="Q319" s="103"/>
      <c r="R319" s="103"/>
      <c r="S319" s="104"/>
      <c r="T319" s="101"/>
      <c r="U319" s="101"/>
      <c r="V319" s="101"/>
      <c r="W319" s="101"/>
      <c r="X319" s="101"/>
      <c r="Z319" s="65">
        <f t="shared" ref="Z319:Z351" si="222">SUM(O319:S319)</f>
        <v>0</v>
      </c>
      <c r="AA319" s="65">
        <f t="shared" ref="AA319:AA351" si="223">SUM(T319:X319)</f>
        <v>0</v>
      </c>
      <c r="AB319" s="85" t="e">
        <f t="shared" ref="AB319:AB351" si="224">IF(SUM($I$353:$S$353)=0,0,SUM(I319:S319)/SUM($I$353:$S$353))</f>
        <v>#REF!</v>
      </c>
    </row>
    <row r="320" spans="1:28" ht="12.3" x14ac:dyDescent="0.35">
      <c r="D320" s="15" t="e">
        <f>'2.1'!#REF!</f>
        <v>#REF!</v>
      </c>
      <c r="E320" s="75" t="s">
        <v>264</v>
      </c>
      <c r="F320" s="75" t="str">
        <f t="shared" si="219"/>
        <v>Dollars</v>
      </c>
      <c r="G320" s="75" t="str">
        <f t="shared" si="220"/>
        <v>Nominal</v>
      </c>
      <c r="H320" s="75" t="str">
        <f t="shared" si="221"/>
        <v>Mid year</v>
      </c>
      <c r="I320" s="101"/>
      <c r="J320" s="101"/>
      <c r="K320" s="101"/>
      <c r="L320" s="101"/>
      <c r="M320" s="101"/>
      <c r="N320" s="101"/>
      <c r="O320" s="102"/>
      <c r="P320" s="103"/>
      <c r="Q320" s="103"/>
      <c r="R320" s="103"/>
      <c r="S320" s="104"/>
      <c r="T320" s="101"/>
      <c r="U320" s="101"/>
      <c r="V320" s="101"/>
      <c r="W320" s="101"/>
      <c r="X320" s="101"/>
      <c r="Z320" s="65">
        <f t="shared" si="222"/>
        <v>0</v>
      </c>
      <c r="AA320" s="65">
        <f t="shared" si="223"/>
        <v>0</v>
      </c>
      <c r="AB320" s="85" t="e">
        <f t="shared" si="224"/>
        <v>#REF!</v>
      </c>
    </row>
    <row r="321" spans="4:28" ht="12.3" x14ac:dyDescent="0.35">
      <c r="D321" s="15" t="e">
        <f>'2.1'!#REF!</f>
        <v>#REF!</v>
      </c>
      <c r="E321" s="75" t="s">
        <v>264</v>
      </c>
      <c r="F321" s="75" t="str">
        <f t="shared" si="219"/>
        <v>Dollars</v>
      </c>
      <c r="G321" s="75" t="str">
        <f t="shared" si="220"/>
        <v>Nominal</v>
      </c>
      <c r="H321" s="75" t="str">
        <f t="shared" si="221"/>
        <v>Mid year</v>
      </c>
      <c r="I321" s="65" t="e">
        <f>'2.1'!#REF!</f>
        <v>#REF!</v>
      </c>
      <c r="J321" s="65" t="e">
        <f>'2.1'!#REF!</f>
        <v>#REF!</v>
      </c>
      <c r="K321" s="65" t="e">
        <f>'2.1'!#REF!</f>
        <v>#REF!</v>
      </c>
      <c r="L321" s="65" t="e">
        <f>'2.1'!#REF!</f>
        <v>#REF!</v>
      </c>
      <c r="M321" s="65" t="e">
        <f>'2.1'!#REF!</f>
        <v>#REF!</v>
      </c>
      <c r="N321" s="65" t="e">
        <f>'2.1'!#REF!</f>
        <v>#REF!</v>
      </c>
      <c r="O321" s="100" t="e">
        <f>'2.1'!#REF!</f>
        <v>#REF!</v>
      </c>
      <c r="P321" s="94" t="e">
        <f>'2.1'!#REF!</f>
        <v>#REF!</v>
      </c>
      <c r="Q321" s="94" t="e">
        <f>'2.1'!#REF!</f>
        <v>#REF!</v>
      </c>
      <c r="R321" s="98">
        <v>0</v>
      </c>
      <c r="S321" s="187">
        <v>0</v>
      </c>
      <c r="T321" s="84">
        <v>0</v>
      </c>
      <c r="U321" s="84">
        <v>0</v>
      </c>
      <c r="V321" s="84">
        <v>0</v>
      </c>
      <c r="W321" s="84">
        <v>0</v>
      </c>
      <c r="X321" s="84">
        <v>0</v>
      </c>
      <c r="Z321" s="65" t="e">
        <f t="shared" si="222"/>
        <v>#REF!</v>
      </c>
      <c r="AA321" s="65">
        <f t="shared" si="223"/>
        <v>0</v>
      </c>
      <c r="AB321" s="85" t="e">
        <f t="shared" si="224"/>
        <v>#REF!</v>
      </c>
    </row>
    <row r="322" spans="4:28" ht="12.3" x14ac:dyDescent="0.35">
      <c r="D322" s="15" t="e">
        <f>'2.1'!#REF!</f>
        <v>#REF!</v>
      </c>
      <c r="E322" s="75" t="s">
        <v>264</v>
      </c>
      <c r="F322" s="75" t="str">
        <f t="shared" si="219"/>
        <v>Dollars</v>
      </c>
      <c r="G322" s="75" t="str">
        <f t="shared" si="220"/>
        <v>Nominal</v>
      </c>
      <c r="H322" s="75" t="str">
        <f t="shared" si="221"/>
        <v>Mid year</v>
      </c>
      <c r="I322" s="65" t="e">
        <f>'2.1'!#REF!</f>
        <v>#REF!</v>
      </c>
      <c r="J322" s="65" t="e">
        <f>'2.1'!#REF!</f>
        <v>#REF!</v>
      </c>
      <c r="K322" s="65" t="e">
        <f>'2.1'!#REF!</f>
        <v>#REF!</v>
      </c>
      <c r="L322" s="65" t="e">
        <f>'2.1'!#REF!</f>
        <v>#REF!</v>
      </c>
      <c r="M322" s="65" t="e">
        <f>'2.1'!#REF!</f>
        <v>#REF!</v>
      </c>
      <c r="N322" s="65" t="e">
        <f>'2.1'!#REF!</f>
        <v>#REF!</v>
      </c>
      <c r="O322" s="100" t="e">
        <f>'2.1'!#REF!</f>
        <v>#REF!</v>
      </c>
      <c r="P322" s="94" t="e">
        <f>'2.1'!#REF!</f>
        <v>#REF!</v>
      </c>
      <c r="Q322" s="94" t="e">
        <f>'2.1'!#REF!</f>
        <v>#REF!</v>
      </c>
      <c r="R322" s="98">
        <v>0</v>
      </c>
      <c r="S322" s="187">
        <v>0</v>
      </c>
      <c r="T322" s="84">
        <v>0</v>
      </c>
      <c r="U322" s="84">
        <v>0</v>
      </c>
      <c r="V322" s="84">
        <v>0</v>
      </c>
      <c r="W322" s="84">
        <v>0</v>
      </c>
      <c r="X322" s="84">
        <v>0</v>
      </c>
      <c r="Z322" s="65" t="e">
        <f t="shared" si="222"/>
        <v>#REF!</v>
      </c>
      <c r="AA322" s="65">
        <f t="shared" si="223"/>
        <v>0</v>
      </c>
      <c r="AB322" s="85" t="e">
        <f t="shared" si="224"/>
        <v>#REF!</v>
      </c>
    </row>
    <row r="323" spans="4:28" ht="12.3" x14ac:dyDescent="0.35">
      <c r="D323" s="15" t="e">
        <f>'2.1'!#REF!</f>
        <v>#REF!</v>
      </c>
      <c r="E323" s="75" t="s">
        <v>264</v>
      </c>
      <c r="F323" s="75" t="str">
        <f t="shared" si="219"/>
        <v>Dollars</v>
      </c>
      <c r="G323" s="75" t="str">
        <f t="shared" si="220"/>
        <v>Nominal</v>
      </c>
      <c r="H323" s="75" t="str">
        <f t="shared" si="221"/>
        <v>Mid year</v>
      </c>
      <c r="I323" s="65" t="e">
        <f>'2.1'!#REF!</f>
        <v>#REF!</v>
      </c>
      <c r="J323" s="65" t="e">
        <f>'2.1'!#REF!</f>
        <v>#REF!</v>
      </c>
      <c r="K323" s="65" t="e">
        <f>'2.1'!#REF!</f>
        <v>#REF!</v>
      </c>
      <c r="L323" s="65" t="e">
        <f>'2.1'!#REF!</f>
        <v>#REF!</v>
      </c>
      <c r="M323" s="65" t="e">
        <f>'2.1'!#REF!</f>
        <v>#REF!</v>
      </c>
      <c r="N323" s="65" t="e">
        <f>'2.1'!#REF!</f>
        <v>#REF!</v>
      </c>
      <c r="O323" s="100" t="e">
        <f>'2.1'!#REF!</f>
        <v>#REF!</v>
      </c>
      <c r="P323" s="94" t="e">
        <f>'2.1'!#REF!</f>
        <v>#REF!</v>
      </c>
      <c r="Q323" s="94" t="e">
        <f>'2.1'!#REF!</f>
        <v>#REF!</v>
      </c>
      <c r="R323" s="98">
        <v>0</v>
      </c>
      <c r="S323" s="187">
        <v>0</v>
      </c>
      <c r="T323" s="84">
        <v>0</v>
      </c>
      <c r="U323" s="84">
        <v>0</v>
      </c>
      <c r="V323" s="84">
        <v>0</v>
      </c>
      <c r="W323" s="84">
        <v>0</v>
      </c>
      <c r="X323" s="84">
        <v>0</v>
      </c>
      <c r="Z323" s="65" t="e">
        <f t="shared" si="222"/>
        <v>#REF!</v>
      </c>
      <c r="AA323" s="65">
        <f t="shared" si="223"/>
        <v>0</v>
      </c>
      <c r="AB323" s="85" t="e">
        <f t="shared" si="224"/>
        <v>#REF!</v>
      </c>
    </row>
    <row r="324" spans="4:28" ht="12.3" x14ac:dyDescent="0.35">
      <c r="D324" s="15" t="e">
        <f>'2.1'!#REF!</f>
        <v>#REF!</v>
      </c>
      <c r="E324" s="75" t="s">
        <v>264</v>
      </c>
      <c r="F324" s="75" t="str">
        <f t="shared" si="219"/>
        <v>Dollars</v>
      </c>
      <c r="G324" s="75" t="str">
        <f t="shared" si="220"/>
        <v>Nominal</v>
      </c>
      <c r="H324" s="75" t="str">
        <f t="shared" si="221"/>
        <v>Mid year</v>
      </c>
      <c r="I324" s="65" t="e">
        <f>'2.1'!#REF!</f>
        <v>#REF!</v>
      </c>
      <c r="J324" s="65" t="e">
        <f>'2.1'!#REF!</f>
        <v>#REF!</v>
      </c>
      <c r="K324" s="65" t="e">
        <f>'2.1'!#REF!</f>
        <v>#REF!</v>
      </c>
      <c r="L324" s="65" t="e">
        <f>'2.1'!#REF!</f>
        <v>#REF!</v>
      </c>
      <c r="M324" s="65" t="e">
        <f>'2.1'!#REF!</f>
        <v>#REF!</v>
      </c>
      <c r="N324" s="65" t="e">
        <f>'2.1'!#REF!</f>
        <v>#REF!</v>
      </c>
      <c r="O324" s="100" t="e">
        <f>'2.1'!#REF!</f>
        <v>#REF!</v>
      </c>
      <c r="P324" s="94" t="e">
        <f>'2.1'!#REF!</f>
        <v>#REF!</v>
      </c>
      <c r="Q324" s="94" t="e">
        <f>'2.1'!#REF!</f>
        <v>#REF!</v>
      </c>
      <c r="R324" s="98">
        <v>0</v>
      </c>
      <c r="S324" s="187">
        <v>0</v>
      </c>
      <c r="T324" s="84">
        <v>0</v>
      </c>
      <c r="U324" s="84">
        <v>0</v>
      </c>
      <c r="V324" s="84">
        <v>0</v>
      </c>
      <c r="W324" s="84">
        <v>0</v>
      </c>
      <c r="X324" s="84">
        <v>0</v>
      </c>
      <c r="Z324" s="65" t="e">
        <f t="shared" si="222"/>
        <v>#REF!</v>
      </c>
      <c r="AA324" s="65">
        <f t="shared" si="223"/>
        <v>0</v>
      </c>
      <c r="AB324" s="85" t="e">
        <f t="shared" si="224"/>
        <v>#REF!</v>
      </c>
    </row>
    <row r="325" spans="4:28" ht="12.3" x14ac:dyDescent="0.35">
      <c r="D325" s="15" t="e">
        <f>'2.1'!#REF!</f>
        <v>#REF!</v>
      </c>
      <c r="E325" s="75" t="s">
        <v>264</v>
      </c>
      <c r="F325" s="75" t="str">
        <f t="shared" si="219"/>
        <v>Dollars</v>
      </c>
      <c r="G325" s="75" t="str">
        <f t="shared" si="220"/>
        <v>Nominal</v>
      </c>
      <c r="H325" s="75" t="str">
        <f t="shared" si="221"/>
        <v>Mid year</v>
      </c>
      <c r="I325" s="65" t="e">
        <f>'2.1'!#REF!</f>
        <v>#REF!</v>
      </c>
      <c r="J325" s="65" t="e">
        <f>'2.1'!#REF!</f>
        <v>#REF!</v>
      </c>
      <c r="K325" s="65" t="e">
        <f>'2.1'!#REF!</f>
        <v>#REF!</v>
      </c>
      <c r="L325" s="65" t="e">
        <f>'2.1'!#REF!</f>
        <v>#REF!</v>
      </c>
      <c r="M325" s="65" t="e">
        <f>'2.1'!#REF!</f>
        <v>#REF!</v>
      </c>
      <c r="N325" s="65" t="e">
        <f>'2.1'!#REF!</f>
        <v>#REF!</v>
      </c>
      <c r="O325" s="100" t="e">
        <f>'2.1'!#REF!</f>
        <v>#REF!</v>
      </c>
      <c r="P325" s="94" t="e">
        <f>'2.1'!#REF!</f>
        <v>#REF!</v>
      </c>
      <c r="Q325" s="94" t="e">
        <f>'2.1'!#REF!</f>
        <v>#REF!</v>
      </c>
      <c r="R325" s="98">
        <v>0</v>
      </c>
      <c r="S325" s="187">
        <v>0</v>
      </c>
      <c r="T325" s="84">
        <v>0</v>
      </c>
      <c r="U325" s="84">
        <v>0</v>
      </c>
      <c r="V325" s="84">
        <v>0</v>
      </c>
      <c r="W325" s="84">
        <v>0</v>
      </c>
      <c r="X325" s="84">
        <v>0</v>
      </c>
      <c r="Z325" s="65" t="e">
        <f t="shared" si="222"/>
        <v>#REF!</v>
      </c>
      <c r="AA325" s="65">
        <f t="shared" si="223"/>
        <v>0</v>
      </c>
      <c r="AB325" s="85" t="e">
        <f t="shared" si="224"/>
        <v>#REF!</v>
      </c>
    </row>
    <row r="326" spans="4:28" ht="12.3" x14ac:dyDescent="0.35">
      <c r="D326" s="15" t="e">
        <f>'2.1'!#REF!</f>
        <v>#REF!</v>
      </c>
      <c r="E326" s="75" t="s">
        <v>264</v>
      </c>
      <c r="F326" s="75" t="str">
        <f t="shared" si="219"/>
        <v>Dollars</v>
      </c>
      <c r="G326" s="75" t="str">
        <f t="shared" si="220"/>
        <v>Nominal</v>
      </c>
      <c r="H326" s="75" t="str">
        <f t="shared" si="221"/>
        <v>Mid year</v>
      </c>
      <c r="I326" s="65" t="e">
        <f>'2.1'!#REF!</f>
        <v>#REF!</v>
      </c>
      <c r="J326" s="65" t="e">
        <f>'2.1'!#REF!</f>
        <v>#REF!</v>
      </c>
      <c r="K326" s="65" t="e">
        <f>'2.1'!#REF!</f>
        <v>#REF!</v>
      </c>
      <c r="L326" s="65" t="e">
        <f>'2.1'!#REF!</f>
        <v>#REF!</v>
      </c>
      <c r="M326" s="65" t="e">
        <f>'2.1'!#REF!</f>
        <v>#REF!</v>
      </c>
      <c r="N326" s="65" t="e">
        <f>'2.1'!#REF!</f>
        <v>#REF!</v>
      </c>
      <c r="O326" s="100" t="e">
        <f>'2.1'!#REF!</f>
        <v>#REF!</v>
      </c>
      <c r="P326" s="94" t="e">
        <f>'2.1'!#REF!</f>
        <v>#REF!</v>
      </c>
      <c r="Q326" s="94" t="e">
        <f>'2.1'!#REF!</f>
        <v>#REF!</v>
      </c>
      <c r="R326" s="98">
        <v>0</v>
      </c>
      <c r="S326" s="187">
        <v>0</v>
      </c>
      <c r="T326" s="84">
        <v>0</v>
      </c>
      <c r="U326" s="84">
        <v>0</v>
      </c>
      <c r="V326" s="84">
        <v>0</v>
      </c>
      <c r="W326" s="84">
        <v>0</v>
      </c>
      <c r="X326" s="84">
        <v>0</v>
      </c>
      <c r="Z326" s="65" t="e">
        <f t="shared" si="222"/>
        <v>#REF!</v>
      </c>
      <c r="AA326" s="65">
        <f t="shared" si="223"/>
        <v>0</v>
      </c>
      <c r="AB326" s="85" t="e">
        <f t="shared" si="224"/>
        <v>#REF!</v>
      </c>
    </row>
    <row r="327" spans="4:28" ht="12.3" x14ac:dyDescent="0.35">
      <c r="D327" s="15" t="e">
        <f>'2.1'!#REF!</f>
        <v>#REF!</v>
      </c>
      <c r="E327" s="75" t="s">
        <v>264</v>
      </c>
      <c r="F327" s="75" t="str">
        <f t="shared" si="219"/>
        <v>Dollars</v>
      </c>
      <c r="G327" s="75" t="str">
        <f t="shared" si="220"/>
        <v>Nominal</v>
      </c>
      <c r="H327" s="75" t="str">
        <f t="shared" si="221"/>
        <v>Mid year</v>
      </c>
      <c r="I327" s="65" t="e">
        <f>'2.1'!#REF!</f>
        <v>#REF!</v>
      </c>
      <c r="J327" s="65" t="e">
        <f>'2.1'!#REF!</f>
        <v>#REF!</v>
      </c>
      <c r="K327" s="65" t="e">
        <f>'2.1'!#REF!</f>
        <v>#REF!</v>
      </c>
      <c r="L327" s="65" t="e">
        <f>'2.1'!#REF!</f>
        <v>#REF!</v>
      </c>
      <c r="M327" s="65" t="e">
        <f>'2.1'!#REF!</f>
        <v>#REF!</v>
      </c>
      <c r="N327" s="65" t="e">
        <f>'2.1'!#REF!</f>
        <v>#REF!</v>
      </c>
      <c r="O327" s="100" t="e">
        <f>'2.1'!#REF!</f>
        <v>#REF!</v>
      </c>
      <c r="P327" s="94" t="e">
        <f>'2.1'!#REF!</f>
        <v>#REF!</v>
      </c>
      <c r="Q327" s="94" t="e">
        <f>'2.1'!#REF!</f>
        <v>#REF!</v>
      </c>
      <c r="R327" s="98">
        <v>0</v>
      </c>
      <c r="S327" s="187">
        <v>0</v>
      </c>
      <c r="T327" s="84">
        <v>0</v>
      </c>
      <c r="U327" s="84">
        <v>0</v>
      </c>
      <c r="V327" s="84">
        <v>0</v>
      </c>
      <c r="W327" s="84">
        <v>0</v>
      </c>
      <c r="X327" s="84">
        <v>0</v>
      </c>
      <c r="Z327" s="65" t="e">
        <f t="shared" si="222"/>
        <v>#REF!</v>
      </c>
      <c r="AA327" s="65">
        <f t="shared" si="223"/>
        <v>0</v>
      </c>
      <c r="AB327" s="85" t="e">
        <f t="shared" si="224"/>
        <v>#REF!</v>
      </c>
    </row>
    <row r="328" spans="4:28" ht="12.3" x14ac:dyDescent="0.35">
      <c r="D328" s="15" t="e">
        <f>'2.1'!#REF!</f>
        <v>#REF!</v>
      </c>
      <c r="E328" s="75" t="s">
        <v>264</v>
      </c>
      <c r="F328" s="75" t="str">
        <f t="shared" si="219"/>
        <v>Dollars</v>
      </c>
      <c r="G328" s="75" t="str">
        <f t="shared" si="220"/>
        <v>Nominal</v>
      </c>
      <c r="H328" s="75" t="str">
        <f t="shared" si="221"/>
        <v>Mid year</v>
      </c>
      <c r="I328" s="65" t="e">
        <f>'2.1'!#REF!</f>
        <v>#REF!</v>
      </c>
      <c r="J328" s="65" t="e">
        <f>'2.1'!#REF!</f>
        <v>#REF!</v>
      </c>
      <c r="K328" s="65" t="e">
        <f>'2.1'!#REF!</f>
        <v>#REF!</v>
      </c>
      <c r="L328" s="65" t="e">
        <f>'2.1'!#REF!</f>
        <v>#REF!</v>
      </c>
      <c r="M328" s="65" t="e">
        <f>'2.1'!#REF!</f>
        <v>#REF!</v>
      </c>
      <c r="N328" s="65" t="e">
        <f>'2.1'!#REF!</f>
        <v>#REF!</v>
      </c>
      <c r="O328" s="100" t="e">
        <f>'2.1'!#REF!</f>
        <v>#REF!</v>
      </c>
      <c r="P328" s="94" t="e">
        <f>'2.1'!#REF!</f>
        <v>#REF!</v>
      </c>
      <c r="Q328" s="94" t="e">
        <f>'2.1'!#REF!</f>
        <v>#REF!</v>
      </c>
      <c r="R328" s="98">
        <v>0</v>
      </c>
      <c r="S328" s="187">
        <v>0</v>
      </c>
      <c r="T328" s="84">
        <v>0</v>
      </c>
      <c r="U328" s="84">
        <v>0</v>
      </c>
      <c r="V328" s="84">
        <v>0</v>
      </c>
      <c r="W328" s="84">
        <v>0</v>
      </c>
      <c r="X328" s="84">
        <v>0</v>
      </c>
      <c r="Z328" s="65" t="e">
        <f t="shared" si="222"/>
        <v>#REF!</v>
      </c>
      <c r="AA328" s="65">
        <f t="shared" si="223"/>
        <v>0</v>
      </c>
      <c r="AB328" s="85" t="e">
        <f t="shared" si="224"/>
        <v>#REF!</v>
      </c>
    </row>
    <row r="329" spans="4:28" ht="12.3" x14ac:dyDescent="0.35">
      <c r="D329" s="15" t="e">
        <f>'2.1'!#REF!</f>
        <v>#REF!</v>
      </c>
      <c r="E329" s="75" t="s">
        <v>264</v>
      </c>
      <c r="F329" s="75" t="str">
        <f t="shared" si="219"/>
        <v>Dollars</v>
      </c>
      <c r="G329" s="75" t="str">
        <f t="shared" si="220"/>
        <v>Nominal</v>
      </c>
      <c r="H329" s="75" t="str">
        <f t="shared" si="221"/>
        <v>Mid year</v>
      </c>
      <c r="I329" s="65" t="e">
        <f>'2.1'!#REF!</f>
        <v>#REF!</v>
      </c>
      <c r="J329" s="65" t="e">
        <f>'2.1'!#REF!</f>
        <v>#REF!</v>
      </c>
      <c r="K329" s="65" t="e">
        <f>'2.1'!#REF!</f>
        <v>#REF!</v>
      </c>
      <c r="L329" s="65" t="e">
        <f>'2.1'!#REF!</f>
        <v>#REF!</v>
      </c>
      <c r="M329" s="65" t="e">
        <f>'2.1'!#REF!</f>
        <v>#REF!</v>
      </c>
      <c r="N329" s="65" t="e">
        <f>'2.1'!#REF!</f>
        <v>#REF!</v>
      </c>
      <c r="O329" s="100" t="e">
        <f>'2.1'!#REF!</f>
        <v>#REF!</v>
      </c>
      <c r="P329" s="94" t="e">
        <f>'2.1'!#REF!</f>
        <v>#REF!</v>
      </c>
      <c r="Q329" s="94" t="e">
        <f>'2.1'!#REF!</f>
        <v>#REF!</v>
      </c>
      <c r="R329" s="98">
        <v>0</v>
      </c>
      <c r="S329" s="187">
        <v>0</v>
      </c>
      <c r="T329" s="84">
        <v>0</v>
      </c>
      <c r="U329" s="84">
        <v>0</v>
      </c>
      <c r="V329" s="84">
        <v>0</v>
      </c>
      <c r="W329" s="84">
        <v>0</v>
      </c>
      <c r="X329" s="84">
        <v>0</v>
      </c>
      <c r="Z329" s="65" t="e">
        <f t="shared" si="222"/>
        <v>#REF!</v>
      </c>
      <c r="AA329" s="65">
        <f t="shared" si="223"/>
        <v>0</v>
      </c>
      <c r="AB329" s="85" t="e">
        <f t="shared" si="224"/>
        <v>#REF!</v>
      </c>
    </row>
    <row r="330" spans="4:28" ht="12.3" x14ac:dyDescent="0.35">
      <c r="D330" s="15" t="e">
        <f>'2.1'!#REF!</f>
        <v>#REF!</v>
      </c>
      <c r="E330" s="75" t="s">
        <v>264</v>
      </c>
      <c r="F330" s="75" t="str">
        <f t="shared" si="219"/>
        <v>Dollars</v>
      </c>
      <c r="G330" s="75" t="str">
        <f t="shared" si="220"/>
        <v>Nominal</v>
      </c>
      <c r="H330" s="75" t="str">
        <f t="shared" si="221"/>
        <v>Mid year</v>
      </c>
      <c r="I330" s="65" t="e">
        <f>'2.1'!#REF!</f>
        <v>#REF!</v>
      </c>
      <c r="J330" s="65" t="e">
        <f>'2.1'!#REF!</f>
        <v>#REF!</v>
      </c>
      <c r="K330" s="65" t="e">
        <f>'2.1'!#REF!</f>
        <v>#REF!</v>
      </c>
      <c r="L330" s="65" t="e">
        <f>'2.1'!#REF!</f>
        <v>#REF!</v>
      </c>
      <c r="M330" s="65" t="e">
        <f>'2.1'!#REF!</f>
        <v>#REF!</v>
      </c>
      <c r="N330" s="65" t="e">
        <f>'2.1'!#REF!</f>
        <v>#REF!</v>
      </c>
      <c r="O330" s="100" t="e">
        <f>'2.1'!#REF!</f>
        <v>#REF!</v>
      </c>
      <c r="P330" s="94" t="e">
        <f>'2.1'!#REF!</f>
        <v>#REF!</v>
      </c>
      <c r="Q330" s="94" t="e">
        <f>'2.1'!#REF!</f>
        <v>#REF!</v>
      </c>
      <c r="R330" s="98">
        <v>0</v>
      </c>
      <c r="S330" s="187">
        <v>0</v>
      </c>
      <c r="T330" s="84">
        <v>0</v>
      </c>
      <c r="U330" s="84">
        <v>0</v>
      </c>
      <c r="V330" s="84">
        <v>0</v>
      </c>
      <c r="W330" s="84">
        <v>0</v>
      </c>
      <c r="X330" s="84">
        <v>0</v>
      </c>
      <c r="Z330" s="65" t="e">
        <f t="shared" si="222"/>
        <v>#REF!</v>
      </c>
      <c r="AA330" s="65">
        <f t="shared" si="223"/>
        <v>0</v>
      </c>
      <c r="AB330" s="85" t="e">
        <f t="shared" si="224"/>
        <v>#REF!</v>
      </c>
    </row>
    <row r="331" spans="4:28" ht="12.3" x14ac:dyDescent="0.35">
      <c r="D331" s="15" t="e">
        <f>'2.1'!#REF!</f>
        <v>#REF!</v>
      </c>
      <c r="E331" s="75" t="s">
        <v>264</v>
      </c>
      <c r="F331" s="75" t="str">
        <f t="shared" si="219"/>
        <v>Dollars</v>
      </c>
      <c r="G331" s="75" t="str">
        <f t="shared" si="220"/>
        <v>Nominal</v>
      </c>
      <c r="H331" s="75" t="str">
        <f t="shared" si="221"/>
        <v>Mid year</v>
      </c>
      <c r="I331" s="65" t="e">
        <f>'2.1'!#REF!</f>
        <v>#REF!</v>
      </c>
      <c r="J331" s="65" t="e">
        <f>'2.1'!#REF!</f>
        <v>#REF!</v>
      </c>
      <c r="K331" s="65" t="e">
        <f>'2.1'!#REF!</f>
        <v>#REF!</v>
      </c>
      <c r="L331" s="65" t="e">
        <f>'2.1'!#REF!</f>
        <v>#REF!</v>
      </c>
      <c r="M331" s="65" t="e">
        <f>'2.1'!#REF!</f>
        <v>#REF!</v>
      </c>
      <c r="N331" s="65" t="e">
        <f>'2.1'!#REF!</f>
        <v>#REF!</v>
      </c>
      <c r="O331" s="100" t="e">
        <f>'2.1'!#REF!</f>
        <v>#REF!</v>
      </c>
      <c r="P331" s="94" t="e">
        <f>'2.1'!#REF!</f>
        <v>#REF!</v>
      </c>
      <c r="Q331" s="94" t="e">
        <f>'2.1'!#REF!</f>
        <v>#REF!</v>
      </c>
      <c r="R331" s="98">
        <v>0</v>
      </c>
      <c r="S331" s="187">
        <v>0</v>
      </c>
      <c r="T331" s="84">
        <v>0</v>
      </c>
      <c r="U331" s="84">
        <v>0</v>
      </c>
      <c r="V331" s="84">
        <v>0</v>
      </c>
      <c r="W331" s="84">
        <v>0</v>
      </c>
      <c r="X331" s="84">
        <v>0</v>
      </c>
      <c r="Z331" s="65" t="e">
        <f t="shared" si="222"/>
        <v>#REF!</v>
      </c>
      <c r="AA331" s="65">
        <f t="shared" si="223"/>
        <v>0</v>
      </c>
      <c r="AB331" s="85" t="e">
        <f t="shared" si="224"/>
        <v>#REF!</v>
      </c>
    </row>
    <row r="332" spans="4:28" ht="12.3" x14ac:dyDescent="0.35">
      <c r="D332" s="15" t="e">
        <f>'2.1'!#REF!</f>
        <v>#REF!</v>
      </c>
      <c r="E332" s="75" t="s">
        <v>264</v>
      </c>
      <c r="F332" s="75" t="str">
        <f t="shared" si="219"/>
        <v>Dollars</v>
      </c>
      <c r="G332" s="75" t="str">
        <f t="shared" si="220"/>
        <v>Nominal</v>
      </c>
      <c r="H332" s="75" t="str">
        <f t="shared" si="221"/>
        <v>Mid year</v>
      </c>
      <c r="I332" s="65" t="e">
        <f>'2.1'!#REF!</f>
        <v>#REF!</v>
      </c>
      <c r="J332" s="65" t="e">
        <f>'2.1'!#REF!</f>
        <v>#REF!</v>
      </c>
      <c r="K332" s="65" t="e">
        <f>'2.1'!#REF!</f>
        <v>#REF!</v>
      </c>
      <c r="L332" s="65" t="e">
        <f>'2.1'!#REF!</f>
        <v>#REF!</v>
      </c>
      <c r="M332" s="65" t="e">
        <f>'2.1'!#REF!</f>
        <v>#REF!</v>
      </c>
      <c r="N332" s="65" t="e">
        <f>'2.1'!#REF!</f>
        <v>#REF!</v>
      </c>
      <c r="O332" s="100" t="e">
        <f>'2.1'!#REF!</f>
        <v>#REF!</v>
      </c>
      <c r="P332" s="94" t="e">
        <f>'2.1'!#REF!</f>
        <v>#REF!</v>
      </c>
      <c r="Q332" s="94" t="e">
        <f>'2.1'!#REF!</f>
        <v>#REF!</v>
      </c>
      <c r="R332" s="98">
        <v>0</v>
      </c>
      <c r="S332" s="187">
        <v>0</v>
      </c>
      <c r="T332" s="84">
        <v>0</v>
      </c>
      <c r="U332" s="84">
        <v>0</v>
      </c>
      <c r="V332" s="84">
        <v>0</v>
      </c>
      <c r="W332" s="84">
        <v>0</v>
      </c>
      <c r="X332" s="84">
        <v>0</v>
      </c>
      <c r="Z332" s="65" t="e">
        <f t="shared" si="222"/>
        <v>#REF!</v>
      </c>
      <c r="AA332" s="65">
        <f t="shared" si="223"/>
        <v>0</v>
      </c>
      <c r="AB332" s="85" t="e">
        <f t="shared" si="224"/>
        <v>#REF!</v>
      </c>
    </row>
    <row r="333" spans="4:28" ht="12.3" x14ac:dyDescent="0.35">
      <c r="D333" s="15" t="e">
        <f>'2.1'!#REF!</f>
        <v>#REF!</v>
      </c>
      <c r="E333" s="75" t="s">
        <v>264</v>
      </c>
      <c r="F333" s="75" t="str">
        <f t="shared" si="219"/>
        <v>Dollars</v>
      </c>
      <c r="G333" s="75" t="str">
        <f t="shared" si="220"/>
        <v>Nominal</v>
      </c>
      <c r="H333" s="75" t="str">
        <f t="shared" si="221"/>
        <v>Mid year</v>
      </c>
      <c r="I333" s="101"/>
      <c r="J333" s="101"/>
      <c r="K333" s="101"/>
      <c r="L333" s="101"/>
      <c r="M333" s="101"/>
      <c r="N333" s="101"/>
      <c r="O333" s="102"/>
      <c r="P333" s="103"/>
      <c r="Q333" s="103"/>
      <c r="R333" s="103"/>
      <c r="S333" s="104"/>
      <c r="T333" s="101"/>
      <c r="U333" s="101"/>
      <c r="V333" s="101"/>
      <c r="W333" s="101"/>
      <c r="X333" s="101"/>
      <c r="Z333" s="65">
        <f t="shared" si="222"/>
        <v>0</v>
      </c>
      <c r="AA333" s="65">
        <f t="shared" si="223"/>
        <v>0</v>
      </c>
      <c r="AB333" s="85" t="e">
        <f t="shared" si="224"/>
        <v>#REF!</v>
      </c>
    </row>
    <row r="334" spans="4:28" ht="12.3" x14ac:dyDescent="0.35">
      <c r="D334" s="15" t="e">
        <f>'2.1'!#REF!</f>
        <v>#REF!</v>
      </c>
      <c r="E334" s="75" t="s">
        <v>264</v>
      </c>
      <c r="F334" s="75" t="str">
        <f t="shared" si="219"/>
        <v>Dollars</v>
      </c>
      <c r="G334" s="75" t="str">
        <f t="shared" si="220"/>
        <v>Nominal</v>
      </c>
      <c r="H334" s="75" t="str">
        <f t="shared" si="221"/>
        <v>Mid year</v>
      </c>
      <c r="I334" s="101"/>
      <c r="J334" s="101"/>
      <c r="K334" s="101"/>
      <c r="L334" s="101"/>
      <c r="M334" s="101"/>
      <c r="N334" s="101"/>
      <c r="O334" s="102"/>
      <c r="P334" s="103"/>
      <c r="Q334" s="103"/>
      <c r="R334" s="103"/>
      <c r="S334" s="104"/>
      <c r="T334" s="101"/>
      <c r="U334" s="101"/>
      <c r="V334" s="101"/>
      <c r="W334" s="101"/>
      <c r="X334" s="101"/>
      <c r="Z334" s="65">
        <f t="shared" si="222"/>
        <v>0</v>
      </c>
      <c r="AA334" s="65">
        <f t="shared" si="223"/>
        <v>0</v>
      </c>
      <c r="AB334" s="85" t="e">
        <f t="shared" si="224"/>
        <v>#REF!</v>
      </c>
    </row>
    <row r="335" spans="4:28" ht="12.3" x14ac:dyDescent="0.35">
      <c r="D335" s="15" t="e">
        <f>'2.1'!#REF!</f>
        <v>#REF!</v>
      </c>
      <c r="E335" s="75" t="s">
        <v>264</v>
      </c>
      <c r="F335" s="75" t="str">
        <f t="shared" si="219"/>
        <v>Dollars</v>
      </c>
      <c r="G335" s="75" t="str">
        <f t="shared" si="220"/>
        <v>Nominal</v>
      </c>
      <c r="H335" s="75" t="str">
        <f t="shared" si="221"/>
        <v>Mid year</v>
      </c>
      <c r="I335" s="101"/>
      <c r="J335" s="101"/>
      <c r="K335" s="101"/>
      <c r="L335" s="101"/>
      <c r="M335" s="101"/>
      <c r="N335" s="101"/>
      <c r="O335" s="102"/>
      <c r="P335" s="103"/>
      <c r="Q335" s="103"/>
      <c r="R335" s="103"/>
      <c r="S335" s="104"/>
      <c r="T335" s="101"/>
      <c r="U335" s="101"/>
      <c r="V335" s="101"/>
      <c r="W335" s="101"/>
      <c r="X335" s="101"/>
      <c r="Z335" s="65">
        <f t="shared" si="222"/>
        <v>0</v>
      </c>
      <c r="AA335" s="65">
        <f t="shared" si="223"/>
        <v>0</v>
      </c>
      <c r="AB335" s="85" t="e">
        <f t="shared" si="224"/>
        <v>#REF!</v>
      </c>
    </row>
    <row r="336" spans="4:28" ht="12.3" x14ac:dyDescent="0.35">
      <c r="D336" s="15" t="e">
        <f>'2.1'!#REF!</f>
        <v>#REF!</v>
      </c>
      <c r="E336" s="75" t="s">
        <v>264</v>
      </c>
      <c r="F336" s="75" t="str">
        <f t="shared" si="219"/>
        <v>Dollars</v>
      </c>
      <c r="G336" s="75" t="str">
        <f t="shared" si="220"/>
        <v>Nominal</v>
      </c>
      <c r="H336" s="75" t="str">
        <f t="shared" si="221"/>
        <v>Mid year</v>
      </c>
      <c r="I336" s="101"/>
      <c r="J336" s="101"/>
      <c r="K336" s="101"/>
      <c r="L336" s="101"/>
      <c r="M336" s="101"/>
      <c r="N336" s="101"/>
      <c r="O336" s="102"/>
      <c r="P336" s="103"/>
      <c r="Q336" s="103"/>
      <c r="R336" s="103"/>
      <c r="S336" s="104"/>
      <c r="T336" s="101"/>
      <c r="U336" s="101"/>
      <c r="V336" s="101"/>
      <c r="W336" s="101"/>
      <c r="X336" s="101"/>
      <c r="Z336" s="65">
        <f t="shared" si="222"/>
        <v>0</v>
      </c>
      <c r="AA336" s="65">
        <f t="shared" si="223"/>
        <v>0</v>
      </c>
      <c r="AB336" s="85" t="e">
        <f t="shared" si="224"/>
        <v>#REF!</v>
      </c>
    </row>
    <row r="337" spans="4:28" ht="12.3" x14ac:dyDescent="0.35">
      <c r="D337" s="15" t="e">
        <f>'2.1'!#REF!</f>
        <v>#REF!</v>
      </c>
      <c r="E337" s="75" t="s">
        <v>264</v>
      </c>
      <c r="F337" s="75" t="str">
        <f t="shared" si="219"/>
        <v>Dollars</v>
      </c>
      <c r="G337" s="75" t="str">
        <f t="shared" si="220"/>
        <v>Nominal</v>
      </c>
      <c r="H337" s="75" t="str">
        <f t="shared" si="221"/>
        <v>Mid year</v>
      </c>
      <c r="I337" s="101"/>
      <c r="J337" s="101"/>
      <c r="K337" s="101"/>
      <c r="L337" s="101"/>
      <c r="M337" s="101"/>
      <c r="N337" s="101"/>
      <c r="O337" s="102"/>
      <c r="P337" s="103"/>
      <c r="Q337" s="103"/>
      <c r="R337" s="103"/>
      <c r="S337" s="104"/>
      <c r="T337" s="101"/>
      <c r="U337" s="101"/>
      <c r="V337" s="101"/>
      <c r="W337" s="101"/>
      <c r="X337" s="101"/>
      <c r="Z337" s="65">
        <f t="shared" si="222"/>
        <v>0</v>
      </c>
      <c r="AA337" s="65">
        <f t="shared" si="223"/>
        <v>0</v>
      </c>
      <c r="AB337" s="85" t="e">
        <f t="shared" si="224"/>
        <v>#REF!</v>
      </c>
    </row>
    <row r="338" spans="4:28" ht="12.3" x14ac:dyDescent="0.35">
      <c r="D338" s="15" t="e">
        <f>'2.1'!#REF!</f>
        <v>#REF!</v>
      </c>
      <c r="E338" s="75" t="s">
        <v>264</v>
      </c>
      <c r="F338" s="75" t="str">
        <f t="shared" si="219"/>
        <v>Dollars</v>
      </c>
      <c r="G338" s="75" t="str">
        <f t="shared" si="220"/>
        <v>Nominal</v>
      </c>
      <c r="H338" s="75" t="str">
        <f t="shared" si="221"/>
        <v>Mid year</v>
      </c>
      <c r="I338" s="101"/>
      <c r="J338" s="101"/>
      <c r="K338" s="101"/>
      <c r="L338" s="101"/>
      <c r="M338" s="101"/>
      <c r="N338" s="101"/>
      <c r="O338" s="102"/>
      <c r="P338" s="103"/>
      <c r="Q338" s="103"/>
      <c r="R338" s="103"/>
      <c r="S338" s="104"/>
      <c r="T338" s="101"/>
      <c r="U338" s="101"/>
      <c r="V338" s="101"/>
      <c r="W338" s="101"/>
      <c r="X338" s="101"/>
      <c r="Z338" s="65">
        <f t="shared" si="222"/>
        <v>0</v>
      </c>
      <c r="AA338" s="65">
        <f t="shared" si="223"/>
        <v>0</v>
      </c>
      <c r="AB338" s="85" t="e">
        <f t="shared" si="224"/>
        <v>#REF!</v>
      </c>
    </row>
    <row r="339" spans="4:28" ht="12.3" x14ac:dyDescent="0.35">
      <c r="D339" s="15" t="e">
        <f>'2.1'!#REF!</f>
        <v>#REF!</v>
      </c>
      <c r="E339" s="75" t="s">
        <v>264</v>
      </c>
      <c r="F339" s="75" t="str">
        <f t="shared" si="219"/>
        <v>Dollars</v>
      </c>
      <c r="G339" s="75" t="str">
        <f t="shared" si="220"/>
        <v>Nominal</v>
      </c>
      <c r="H339" s="75" t="str">
        <f t="shared" si="221"/>
        <v>Mid year</v>
      </c>
      <c r="I339" s="65" t="e">
        <f>'2.1'!#REF!</f>
        <v>#REF!</v>
      </c>
      <c r="J339" s="65" t="e">
        <f>'2.1'!#REF!</f>
        <v>#REF!</v>
      </c>
      <c r="K339" s="65" t="e">
        <f>'2.1'!#REF!</f>
        <v>#REF!</v>
      </c>
      <c r="L339" s="65" t="e">
        <f>'2.1'!#REF!</f>
        <v>#REF!</v>
      </c>
      <c r="M339" s="65" t="e">
        <f>'2.1'!#REF!</f>
        <v>#REF!</v>
      </c>
      <c r="N339" s="65" t="e">
        <f>'2.1'!#REF!</f>
        <v>#REF!</v>
      </c>
      <c r="O339" s="100" t="e">
        <f>'2.1'!#REF!</f>
        <v>#REF!</v>
      </c>
      <c r="P339" s="94" t="e">
        <f>'2.1'!#REF!</f>
        <v>#REF!</v>
      </c>
      <c r="Q339" s="94" t="e">
        <f>'2.1'!#REF!</f>
        <v>#REF!</v>
      </c>
      <c r="R339" s="98">
        <v>0</v>
      </c>
      <c r="S339" s="187">
        <v>0</v>
      </c>
      <c r="T339" s="84">
        <v>0</v>
      </c>
      <c r="U339" s="84">
        <v>0</v>
      </c>
      <c r="V339" s="84">
        <v>0</v>
      </c>
      <c r="W339" s="84">
        <v>0</v>
      </c>
      <c r="X339" s="84">
        <v>0</v>
      </c>
      <c r="Z339" s="65" t="e">
        <f t="shared" si="222"/>
        <v>#REF!</v>
      </c>
      <c r="AA339" s="65">
        <f t="shared" si="223"/>
        <v>0</v>
      </c>
      <c r="AB339" s="85" t="e">
        <f t="shared" si="224"/>
        <v>#REF!</v>
      </c>
    </row>
    <row r="340" spans="4:28" ht="12.3" x14ac:dyDescent="0.35">
      <c r="D340" s="15" t="e">
        <f>'2.1'!#REF!</f>
        <v>#REF!</v>
      </c>
      <c r="E340" s="75" t="s">
        <v>264</v>
      </c>
      <c r="F340" s="75" t="str">
        <f t="shared" si="219"/>
        <v>Dollars</v>
      </c>
      <c r="G340" s="75" t="str">
        <f t="shared" si="220"/>
        <v>Nominal</v>
      </c>
      <c r="H340" s="75" t="str">
        <f t="shared" si="221"/>
        <v>Mid year</v>
      </c>
      <c r="I340" s="65" t="e">
        <f>'2.1'!#REF!</f>
        <v>#REF!</v>
      </c>
      <c r="J340" s="65" t="e">
        <f>'2.1'!#REF!</f>
        <v>#REF!</v>
      </c>
      <c r="K340" s="65" t="e">
        <f>'2.1'!#REF!</f>
        <v>#REF!</v>
      </c>
      <c r="L340" s="65" t="e">
        <f>'2.1'!#REF!</f>
        <v>#REF!</v>
      </c>
      <c r="M340" s="65" t="e">
        <f>'2.1'!#REF!</f>
        <v>#REF!</v>
      </c>
      <c r="N340" s="65" t="e">
        <f>'2.1'!#REF!</f>
        <v>#REF!</v>
      </c>
      <c r="O340" s="100" t="e">
        <f>'2.1'!#REF!</f>
        <v>#REF!</v>
      </c>
      <c r="P340" s="94" t="e">
        <f>'2.1'!#REF!</f>
        <v>#REF!</v>
      </c>
      <c r="Q340" s="94" t="e">
        <f>'2.1'!#REF!</f>
        <v>#REF!</v>
      </c>
      <c r="R340" s="98">
        <v>0</v>
      </c>
      <c r="S340" s="187">
        <v>0</v>
      </c>
      <c r="T340" s="84">
        <v>0</v>
      </c>
      <c r="U340" s="84">
        <v>0</v>
      </c>
      <c r="V340" s="84">
        <v>0</v>
      </c>
      <c r="W340" s="84">
        <v>0</v>
      </c>
      <c r="X340" s="84">
        <v>0</v>
      </c>
      <c r="Z340" s="65" t="e">
        <f t="shared" si="222"/>
        <v>#REF!</v>
      </c>
      <c r="AA340" s="65">
        <f t="shared" si="223"/>
        <v>0</v>
      </c>
      <c r="AB340" s="85" t="e">
        <f t="shared" si="224"/>
        <v>#REF!</v>
      </c>
    </row>
    <row r="341" spans="4:28" ht="12.3" x14ac:dyDescent="0.35">
      <c r="D341" s="15" t="e">
        <f>'2.1'!#REF!</f>
        <v>#REF!</v>
      </c>
      <c r="E341" s="75" t="s">
        <v>264</v>
      </c>
      <c r="F341" s="75" t="str">
        <f t="shared" si="219"/>
        <v>Dollars</v>
      </c>
      <c r="G341" s="75" t="str">
        <f t="shared" si="220"/>
        <v>Nominal</v>
      </c>
      <c r="H341" s="75" t="str">
        <f t="shared" si="221"/>
        <v>Mid year</v>
      </c>
      <c r="I341" s="65" t="e">
        <f>'2.1'!#REF!</f>
        <v>#REF!</v>
      </c>
      <c r="J341" s="65" t="e">
        <f>'2.1'!#REF!</f>
        <v>#REF!</v>
      </c>
      <c r="K341" s="65" t="e">
        <f>'2.1'!#REF!</f>
        <v>#REF!</v>
      </c>
      <c r="L341" s="65" t="e">
        <f>'2.1'!#REF!</f>
        <v>#REF!</v>
      </c>
      <c r="M341" s="65" t="e">
        <f>'2.1'!#REF!</f>
        <v>#REF!</v>
      </c>
      <c r="N341" s="65" t="e">
        <f>'2.1'!#REF!</f>
        <v>#REF!</v>
      </c>
      <c r="O341" s="100" t="e">
        <f>'2.1'!#REF!</f>
        <v>#REF!</v>
      </c>
      <c r="P341" s="94" t="e">
        <f>'2.1'!#REF!</f>
        <v>#REF!</v>
      </c>
      <c r="Q341" s="94" t="e">
        <f>'2.1'!#REF!</f>
        <v>#REF!</v>
      </c>
      <c r="R341" s="98">
        <v>0</v>
      </c>
      <c r="S341" s="187">
        <v>0</v>
      </c>
      <c r="T341" s="84">
        <v>0</v>
      </c>
      <c r="U341" s="84">
        <v>0</v>
      </c>
      <c r="V341" s="84">
        <v>0</v>
      </c>
      <c r="W341" s="84">
        <v>0</v>
      </c>
      <c r="X341" s="84">
        <v>0</v>
      </c>
      <c r="Z341" s="65" t="e">
        <f t="shared" si="222"/>
        <v>#REF!</v>
      </c>
      <c r="AA341" s="65">
        <f t="shared" si="223"/>
        <v>0</v>
      </c>
      <c r="AB341" s="85" t="e">
        <f t="shared" si="224"/>
        <v>#REF!</v>
      </c>
    </row>
    <row r="342" spans="4:28" ht="12.3" x14ac:dyDescent="0.35">
      <c r="D342" s="15" t="e">
        <f>'2.1'!#REF!</f>
        <v>#REF!</v>
      </c>
      <c r="E342" s="75" t="s">
        <v>264</v>
      </c>
      <c r="F342" s="75" t="str">
        <f t="shared" si="219"/>
        <v>Dollars</v>
      </c>
      <c r="G342" s="75" t="str">
        <f t="shared" si="220"/>
        <v>Nominal</v>
      </c>
      <c r="H342" s="75" t="str">
        <f t="shared" si="221"/>
        <v>Mid year</v>
      </c>
      <c r="I342" s="65" t="e">
        <f>'2.1'!#REF!</f>
        <v>#REF!</v>
      </c>
      <c r="J342" s="65" t="e">
        <f>'2.1'!#REF!</f>
        <v>#REF!</v>
      </c>
      <c r="K342" s="65" t="e">
        <f>'2.1'!#REF!</f>
        <v>#REF!</v>
      </c>
      <c r="L342" s="65" t="e">
        <f>'2.1'!#REF!</f>
        <v>#REF!</v>
      </c>
      <c r="M342" s="65" t="e">
        <f>'2.1'!#REF!</f>
        <v>#REF!</v>
      </c>
      <c r="N342" s="65" t="e">
        <f>'2.1'!#REF!</f>
        <v>#REF!</v>
      </c>
      <c r="O342" s="100" t="e">
        <f>'2.1'!#REF!</f>
        <v>#REF!</v>
      </c>
      <c r="P342" s="94" t="e">
        <f>'2.1'!#REF!</f>
        <v>#REF!</v>
      </c>
      <c r="Q342" s="94" t="e">
        <f>'2.1'!#REF!</f>
        <v>#REF!</v>
      </c>
      <c r="R342" s="98">
        <v>0</v>
      </c>
      <c r="S342" s="187">
        <v>0</v>
      </c>
      <c r="T342" s="84">
        <v>0</v>
      </c>
      <c r="U342" s="84">
        <v>0</v>
      </c>
      <c r="V342" s="84">
        <v>0</v>
      </c>
      <c r="W342" s="84">
        <v>0</v>
      </c>
      <c r="X342" s="84">
        <v>0</v>
      </c>
      <c r="Z342" s="65" t="e">
        <f t="shared" si="222"/>
        <v>#REF!</v>
      </c>
      <c r="AA342" s="65">
        <f t="shared" si="223"/>
        <v>0</v>
      </c>
      <c r="AB342" s="85" t="e">
        <f t="shared" si="224"/>
        <v>#REF!</v>
      </c>
    </row>
    <row r="343" spans="4:28" ht="12.3" x14ac:dyDescent="0.35">
      <c r="D343" s="15" t="e">
        <f>'2.1'!#REF!</f>
        <v>#REF!</v>
      </c>
      <c r="E343" s="75" t="s">
        <v>264</v>
      </c>
      <c r="F343" s="75" t="str">
        <f t="shared" si="219"/>
        <v>Dollars</v>
      </c>
      <c r="G343" s="75" t="str">
        <f t="shared" si="220"/>
        <v>Nominal</v>
      </c>
      <c r="H343" s="75" t="str">
        <f t="shared" si="221"/>
        <v>Mid year</v>
      </c>
      <c r="I343" s="65" t="e">
        <f>'2.1'!#REF!</f>
        <v>#REF!</v>
      </c>
      <c r="J343" s="65" t="e">
        <f>'2.1'!#REF!</f>
        <v>#REF!</v>
      </c>
      <c r="K343" s="65" t="e">
        <f>'2.1'!#REF!</f>
        <v>#REF!</v>
      </c>
      <c r="L343" s="65" t="e">
        <f>'2.1'!#REF!</f>
        <v>#REF!</v>
      </c>
      <c r="M343" s="65" t="e">
        <f>'2.1'!#REF!</f>
        <v>#REF!</v>
      </c>
      <c r="N343" s="65" t="e">
        <f>'2.1'!#REF!</f>
        <v>#REF!</v>
      </c>
      <c r="O343" s="100" t="e">
        <f>'2.1'!#REF!</f>
        <v>#REF!</v>
      </c>
      <c r="P343" s="94" t="e">
        <f>'2.1'!#REF!</f>
        <v>#REF!</v>
      </c>
      <c r="Q343" s="94" t="e">
        <f>'2.1'!#REF!</f>
        <v>#REF!</v>
      </c>
      <c r="R343" s="98">
        <v>0</v>
      </c>
      <c r="S343" s="187">
        <v>0</v>
      </c>
      <c r="T343" s="84">
        <v>0</v>
      </c>
      <c r="U343" s="84">
        <v>0</v>
      </c>
      <c r="V343" s="84">
        <v>0</v>
      </c>
      <c r="W343" s="84">
        <v>0</v>
      </c>
      <c r="X343" s="84">
        <v>0</v>
      </c>
      <c r="Z343" s="65" t="e">
        <f t="shared" si="222"/>
        <v>#REF!</v>
      </c>
      <c r="AA343" s="65">
        <f t="shared" si="223"/>
        <v>0</v>
      </c>
      <c r="AB343" s="85" t="e">
        <f t="shared" si="224"/>
        <v>#REF!</v>
      </c>
    </row>
    <row r="344" spans="4:28" ht="12.3" x14ac:dyDescent="0.35">
      <c r="D344" s="15" t="e">
        <f>'2.1'!#REF!</f>
        <v>#REF!</v>
      </c>
      <c r="E344" s="75" t="s">
        <v>264</v>
      </c>
      <c r="F344" s="75" t="str">
        <f t="shared" si="219"/>
        <v>Dollars</v>
      </c>
      <c r="G344" s="75" t="str">
        <f t="shared" si="220"/>
        <v>Nominal</v>
      </c>
      <c r="H344" s="75" t="str">
        <f t="shared" si="221"/>
        <v>Mid year</v>
      </c>
      <c r="I344" s="65" t="e">
        <f>'2.1'!#REF!</f>
        <v>#REF!</v>
      </c>
      <c r="J344" s="65" t="e">
        <f>'2.1'!#REF!</f>
        <v>#REF!</v>
      </c>
      <c r="K344" s="65" t="e">
        <f>'2.1'!#REF!</f>
        <v>#REF!</v>
      </c>
      <c r="L344" s="65" t="e">
        <f>'2.1'!#REF!</f>
        <v>#REF!</v>
      </c>
      <c r="M344" s="65" t="e">
        <f>'2.1'!#REF!</f>
        <v>#REF!</v>
      </c>
      <c r="N344" s="65" t="e">
        <f>'2.1'!#REF!</f>
        <v>#REF!</v>
      </c>
      <c r="O344" s="100" t="e">
        <f>'2.1'!#REF!</f>
        <v>#REF!</v>
      </c>
      <c r="P344" s="94" t="e">
        <f>'2.1'!#REF!</f>
        <v>#REF!</v>
      </c>
      <c r="Q344" s="94" t="e">
        <f>'2.1'!#REF!</f>
        <v>#REF!</v>
      </c>
      <c r="R344" s="98">
        <v>0</v>
      </c>
      <c r="S344" s="187">
        <v>0</v>
      </c>
      <c r="T344" s="84">
        <v>0</v>
      </c>
      <c r="U344" s="84">
        <v>0</v>
      </c>
      <c r="V344" s="84">
        <v>0</v>
      </c>
      <c r="W344" s="84">
        <v>0</v>
      </c>
      <c r="X344" s="84">
        <v>0</v>
      </c>
      <c r="Z344" s="65" t="e">
        <f t="shared" si="222"/>
        <v>#REF!</v>
      </c>
      <c r="AA344" s="65">
        <f t="shared" si="223"/>
        <v>0</v>
      </c>
      <c r="AB344" s="85" t="e">
        <f t="shared" si="224"/>
        <v>#REF!</v>
      </c>
    </row>
    <row r="345" spans="4:28" ht="12.3" x14ac:dyDescent="0.35">
      <c r="D345" s="15" t="e">
        <f>'2.1'!#REF!</f>
        <v>#REF!</v>
      </c>
      <c r="E345" s="75" t="s">
        <v>264</v>
      </c>
      <c r="F345" s="75" t="str">
        <f t="shared" si="219"/>
        <v>Dollars</v>
      </c>
      <c r="G345" s="75" t="str">
        <f t="shared" si="220"/>
        <v>Nominal</v>
      </c>
      <c r="H345" s="75" t="str">
        <f t="shared" si="221"/>
        <v>Mid year</v>
      </c>
      <c r="I345" s="65" t="e">
        <f>'2.1'!#REF!</f>
        <v>#REF!</v>
      </c>
      <c r="J345" s="65" t="e">
        <f>'2.1'!#REF!</f>
        <v>#REF!</v>
      </c>
      <c r="K345" s="65" t="e">
        <f>'2.1'!#REF!</f>
        <v>#REF!</v>
      </c>
      <c r="L345" s="65" t="e">
        <f>'2.1'!#REF!</f>
        <v>#REF!</v>
      </c>
      <c r="M345" s="65" t="e">
        <f>'2.1'!#REF!</f>
        <v>#REF!</v>
      </c>
      <c r="N345" s="65" t="e">
        <f>'2.1'!#REF!</f>
        <v>#REF!</v>
      </c>
      <c r="O345" s="100" t="e">
        <f>'2.1'!#REF!</f>
        <v>#REF!</v>
      </c>
      <c r="P345" s="94" t="e">
        <f>'2.1'!#REF!</f>
        <v>#REF!</v>
      </c>
      <c r="Q345" s="94" t="e">
        <f>'2.1'!#REF!</f>
        <v>#REF!</v>
      </c>
      <c r="R345" s="98">
        <v>0</v>
      </c>
      <c r="S345" s="187">
        <v>0</v>
      </c>
      <c r="T345" s="84">
        <v>0</v>
      </c>
      <c r="U345" s="84">
        <v>0</v>
      </c>
      <c r="V345" s="84">
        <v>0</v>
      </c>
      <c r="W345" s="84">
        <v>0</v>
      </c>
      <c r="X345" s="84">
        <v>0</v>
      </c>
      <c r="Z345" s="65" t="e">
        <f t="shared" si="222"/>
        <v>#REF!</v>
      </c>
      <c r="AA345" s="65">
        <f t="shared" si="223"/>
        <v>0</v>
      </c>
      <c r="AB345" s="85" t="e">
        <f t="shared" si="224"/>
        <v>#REF!</v>
      </c>
    </row>
    <row r="346" spans="4:28" ht="12.3" x14ac:dyDescent="0.35">
      <c r="D346" s="15" t="e">
        <f>'2.1'!#REF!</f>
        <v>#REF!</v>
      </c>
      <c r="E346" s="75" t="s">
        <v>264</v>
      </c>
      <c r="F346" s="75" t="str">
        <f t="shared" si="219"/>
        <v>Dollars</v>
      </c>
      <c r="G346" s="75" t="str">
        <f t="shared" si="220"/>
        <v>Nominal</v>
      </c>
      <c r="H346" s="75" t="str">
        <f t="shared" si="221"/>
        <v>Mid year</v>
      </c>
      <c r="I346" s="65" t="e">
        <f>'2.1'!#REF!</f>
        <v>#REF!</v>
      </c>
      <c r="J346" s="65" t="e">
        <f>'2.1'!#REF!</f>
        <v>#REF!</v>
      </c>
      <c r="K346" s="65" t="e">
        <f>'2.1'!#REF!</f>
        <v>#REF!</v>
      </c>
      <c r="L346" s="65" t="e">
        <f>'2.1'!#REF!</f>
        <v>#REF!</v>
      </c>
      <c r="M346" s="65" t="e">
        <f>'2.1'!#REF!</f>
        <v>#REF!</v>
      </c>
      <c r="N346" s="65" t="e">
        <f>'2.1'!#REF!</f>
        <v>#REF!</v>
      </c>
      <c r="O346" s="100" t="e">
        <f>'2.1'!#REF!</f>
        <v>#REF!</v>
      </c>
      <c r="P346" s="94" t="e">
        <f>'2.1'!#REF!</f>
        <v>#REF!</v>
      </c>
      <c r="Q346" s="94" t="e">
        <f>'2.1'!#REF!</f>
        <v>#REF!</v>
      </c>
      <c r="R346" s="98">
        <v>0</v>
      </c>
      <c r="S346" s="187">
        <v>0</v>
      </c>
      <c r="T346" s="84">
        <v>0</v>
      </c>
      <c r="U346" s="84">
        <v>0</v>
      </c>
      <c r="V346" s="84">
        <v>0</v>
      </c>
      <c r="W346" s="84">
        <v>0</v>
      </c>
      <c r="X346" s="84">
        <v>0</v>
      </c>
      <c r="Z346" s="65" t="e">
        <f t="shared" si="222"/>
        <v>#REF!</v>
      </c>
      <c r="AA346" s="65">
        <f t="shared" si="223"/>
        <v>0</v>
      </c>
      <c r="AB346" s="85" t="e">
        <f t="shared" si="224"/>
        <v>#REF!</v>
      </c>
    </row>
    <row r="347" spans="4:28" ht="12.3" x14ac:dyDescent="0.35">
      <c r="D347" s="15" t="e">
        <f>'2.1'!#REF!</f>
        <v>#REF!</v>
      </c>
      <c r="E347" s="75" t="s">
        <v>264</v>
      </c>
      <c r="F347" s="75" t="str">
        <f t="shared" si="219"/>
        <v>Dollars</v>
      </c>
      <c r="G347" s="75" t="str">
        <f t="shared" si="220"/>
        <v>Nominal</v>
      </c>
      <c r="H347" s="75" t="str">
        <f t="shared" si="221"/>
        <v>Mid year</v>
      </c>
      <c r="I347" s="65" t="e">
        <f>'2.1'!#REF!</f>
        <v>#REF!</v>
      </c>
      <c r="J347" s="65" t="e">
        <f>'2.1'!#REF!</f>
        <v>#REF!</v>
      </c>
      <c r="K347" s="65" t="e">
        <f>'2.1'!#REF!</f>
        <v>#REF!</v>
      </c>
      <c r="L347" s="65" t="e">
        <f>'2.1'!#REF!</f>
        <v>#REF!</v>
      </c>
      <c r="M347" s="65" t="e">
        <f>'2.1'!#REF!</f>
        <v>#REF!</v>
      </c>
      <c r="N347" s="65" t="e">
        <f>'2.1'!#REF!</f>
        <v>#REF!</v>
      </c>
      <c r="O347" s="100" t="e">
        <f>'2.1'!#REF!</f>
        <v>#REF!</v>
      </c>
      <c r="P347" s="94" t="e">
        <f>'2.1'!#REF!</f>
        <v>#REF!</v>
      </c>
      <c r="Q347" s="94" t="e">
        <f>'2.1'!#REF!</f>
        <v>#REF!</v>
      </c>
      <c r="R347" s="98">
        <v>0</v>
      </c>
      <c r="S347" s="187">
        <v>0</v>
      </c>
      <c r="T347" s="84">
        <v>0</v>
      </c>
      <c r="U347" s="84">
        <v>0</v>
      </c>
      <c r="V347" s="84">
        <v>0</v>
      </c>
      <c r="W347" s="84">
        <v>0</v>
      </c>
      <c r="X347" s="84">
        <v>0</v>
      </c>
      <c r="Z347" s="65" t="e">
        <f t="shared" si="222"/>
        <v>#REF!</v>
      </c>
      <c r="AA347" s="65">
        <f t="shared" si="223"/>
        <v>0</v>
      </c>
      <c r="AB347" s="85" t="e">
        <f t="shared" si="224"/>
        <v>#REF!</v>
      </c>
    </row>
    <row r="348" spans="4:28" ht="12.3" x14ac:dyDescent="0.35">
      <c r="D348" s="15" t="e">
        <f>'2.1'!#REF!</f>
        <v>#REF!</v>
      </c>
      <c r="E348" s="75" t="s">
        <v>264</v>
      </c>
      <c r="F348" s="75" t="str">
        <f t="shared" si="219"/>
        <v>Dollars</v>
      </c>
      <c r="G348" s="75" t="str">
        <f t="shared" si="220"/>
        <v>Nominal</v>
      </c>
      <c r="H348" s="75" t="str">
        <f t="shared" si="221"/>
        <v>Mid year</v>
      </c>
      <c r="I348" s="101"/>
      <c r="J348" s="101"/>
      <c r="K348" s="101"/>
      <c r="L348" s="101"/>
      <c r="M348" s="101"/>
      <c r="N348" s="101"/>
      <c r="O348" s="102"/>
      <c r="P348" s="103"/>
      <c r="Q348" s="103"/>
      <c r="R348" s="103"/>
      <c r="S348" s="104"/>
      <c r="T348" s="101"/>
      <c r="U348" s="101"/>
      <c r="V348" s="101"/>
      <c r="W348" s="101"/>
      <c r="X348" s="101"/>
      <c r="Z348" s="65">
        <f t="shared" si="222"/>
        <v>0</v>
      </c>
      <c r="AA348" s="65">
        <f t="shared" si="223"/>
        <v>0</v>
      </c>
      <c r="AB348" s="85" t="e">
        <f t="shared" si="224"/>
        <v>#REF!</v>
      </c>
    </row>
    <row r="349" spans="4:28" ht="12.3" x14ac:dyDescent="0.35">
      <c r="D349" s="15" t="e">
        <f>'2.1'!#REF!</f>
        <v>#REF!</v>
      </c>
      <c r="E349" s="75" t="s">
        <v>264</v>
      </c>
      <c r="F349" s="75" t="str">
        <f t="shared" si="219"/>
        <v>Dollars</v>
      </c>
      <c r="G349" s="75" t="str">
        <f t="shared" si="220"/>
        <v>Nominal</v>
      </c>
      <c r="H349" s="75" t="str">
        <f t="shared" si="221"/>
        <v>Mid year</v>
      </c>
      <c r="I349" s="65" t="e">
        <f>'2.1'!#REF!</f>
        <v>#REF!</v>
      </c>
      <c r="J349" s="65" t="e">
        <f>'2.1'!#REF!</f>
        <v>#REF!</v>
      </c>
      <c r="K349" s="65" t="e">
        <f>'2.1'!#REF!</f>
        <v>#REF!</v>
      </c>
      <c r="L349" s="65" t="e">
        <f>'2.1'!#REF!</f>
        <v>#REF!</v>
      </c>
      <c r="M349" s="65" t="e">
        <f>'2.1'!#REF!</f>
        <v>#REF!</v>
      </c>
      <c r="N349" s="65" t="e">
        <f>'2.1'!#REF!</f>
        <v>#REF!</v>
      </c>
      <c r="O349" s="100" t="e">
        <f>'2.1'!#REF!</f>
        <v>#REF!</v>
      </c>
      <c r="P349" s="94" t="e">
        <f>'2.1'!#REF!</f>
        <v>#REF!</v>
      </c>
      <c r="Q349" s="94" t="e">
        <f>'2.1'!#REF!</f>
        <v>#REF!</v>
      </c>
      <c r="R349" s="98">
        <v>0</v>
      </c>
      <c r="S349" s="187">
        <v>0</v>
      </c>
      <c r="T349" s="84">
        <v>0</v>
      </c>
      <c r="U349" s="84">
        <v>0</v>
      </c>
      <c r="V349" s="84">
        <v>0</v>
      </c>
      <c r="W349" s="84">
        <v>0</v>
      </c>
      <c r="X349" s="84">
        <v>0</v>
      </c>
      <c r="Z349" s="65" t="e">
        <f t="shared" si="222"/>
        <v>#REF!</v>
      </c>
      <c r="AA349" s="65">
        <f t="shared" si="223"/>
        <v>0</v>
      </c>
      <c r="AB349" s="85" t="e">
        <f t="shared" si="224"/>
        <v>#REF!</v>
      </c>
    </row>
    <row r="350" spans="4:28" ht="12.3" x14ac:dyDescent="0.35">
      <c r="D350" s="15" t="e">
        <f>'2.1'!#REF!</f>
        <v>#REF!</v>
      </c>
      <c r="E350" s="75" t="s">
        <v>264</v>
      </c>
      <c r="F350" s="75" t="str">
        <f t="shared" si="219"/>
        <v>Dollars</v>
      </c>
      <c r="G350" s="75" t="str">
        <f t="shared" si="220"/>
        <v>Nominal</v>
      </c>
      <c r="H350" s="75" t="str">
        <f t="shared" si="221"/>
        <v>Mid year</v>
      </c>
      <c r="I350" s="101"/>
      <c r="J350" s="101"/>
      <c r="K350" s="101"/>
      <c r="L350" s="101"/>
      <c r="M350" s="101"/>
      <c r="N350" s="101"/>
      <c r="O350" s="102"/>
      <c r="P350" s="103"/>
      <c r="Q350" s="103"/>
      <c r="R350" s="103"/>
      <c r="S350" s="104"/>
      <c r="T350" s="101"/>
      <c r="U350" s="101"/>
      <c r="V350" s="101"/>
      <c r="W350" s="101"/>
      <c r="X350" s="101"/>
      <c r="Z350" s="65">
        <f t="shared" si="222"/>
        <v>0</v>
      </c>
      <c r="AA350" s="65">
        <f t="shared" si="223"/>
        <v>0</v>
      </c>
      <c r="AB350" s="85" t="e">
        <f t="shared" si="224"/>
        <v>#REF!</v>
      </c>
    </row>
    <row r="351" spans="4:28" ht="12.3" x14ac:dyDescent="0.35">
      <c r="D351" s="15" t="e">
        <f>'2.1'!#REF!</f>
        <v>#REF!</v>
      </c>
      <c r="E351" s="75" t="s">
        <v>264</v>
      </c>
      <c r="F351" s="75" t="str">
        <f t="shared" si="219"/>
        <v>Dollars</v>
      </c>
      <c r="G351" s="75" t="str">
        <f t="shared" si="220"/>
        <v>Nominal</v>
      </c>
      <c r="H351" s="75" t="str">
        <f t="shared" si="221"/>
        <v>Mid year</v>
      </c>
      <c r="I351" s="65" t="e">
        <f>'2.1'!#REF!</f>
        <v>#REF!</v>
      </c>
      <c r="J351" s="65" t="e">
        <f>'2.1'!#REF!</f>
        <v>#REF!</v>
      </c>
      <c r="K351" s="65" t="e">
        <f>'2.1'!#REF!</f>
        <v>#REF!</v>
      </c>
      <c r="L351" s="65" t="e">
        <f>'2.1'!#REF!</f>
        <v>#REF!</v>
      </c>
      <c r="M351" s="65" t="e">
        <f>'2.1'!#REF!</f>
        <v>#REF!</v>
      </c>
      <c r="N351" s="65" t="e">
        <f>'2.1'!#REF!</f>
        <v>#REF!</v>
      </c>
      <c r="O351" s="100" t="e">
        <f>'2.1'!#REF!</f>
        <v>#REF!</v>
      </c>
      <c r="P351" s="94" t="e">
        <f>'2.1'!#REF!</f>
        <v>#REF!</v>
      </c>
      <c r="Q351" s="94" t="e">
        <f>'2.1'!#REF!</f>
        <v>#REF!</v>
      </c>
      <c r="R351" s="98">
        <v>0</v>
      </c>
      <c r="S351" s="187">
        <v>0</v>
      </c>
      <c r="T351" s="84">
        <v>0</v>
      </c>
      <c r="U351" s="84">
        <v>0</v>
      </c>
      <c r="V351" s="84">
        <v>0</v>
      </c>
      <c r="W351" s="84">
        <v>0</v>
      </c>
      <c r="X351" s="84">
        <v>0</v>
      </c>
      <c r="Z351" s="65" t="e">
        <f t="shared" si="222"/>
        <v>#REF!</v>
      </c>
      <c r="AA351" s="65">
        <f t="shared" si="223"/>
        <v>0</v>
      </c>
      <c r="AB351" s="85" t="e">
        <f t="shared" si="224"/>
        <v>#REF!</v>
      </c>
    </row>
    <row r="352" spans="4:28" x14ac:dyDescent="0.35">
      <c r="O352" s="97"/>
      <c r="P352" s="91"/>
      <c r="Q352" s="91"/>
      <c r="R352" s="91"/>
      <c r="S352" s="89"/>
    </row>
    <row r="353" spans="1:28" ht="12.3" x14ac:dyDescent="0.35">
      <c r="D353" s="74" t="str">
        <f>"Total "&amp;D316</f>
        <v>Total Metering Expenditure</v>
      </c>
      <c r="E353" s="67" t="s">
        <v>134</v>
      </c>
      <c r="F353" s="67" t="str">
        <f>F318</f>
        <v>Dollars</v>
      </c>
      <c r="G353" s="67" t="str">
        <f>G318</f>
        <v>Nominal</v>
      </c>
      <c r="H353" s="67" t="str">
        <f>H318</f>
        <v>Mid year</v>
      </c>
      <c r="I353" s="66" t="e">
        <f t="shared" ref="I353:X353" si="225">SUM(I318:I351)</f>
        <v>#REF!</v>
      </c>
      <c r="J353" s="66" t="e">
        <f t="shared" si="225"/>
        <v>#REF!</v>
      </c>
      <c r="K353" s="66" t="e">
        <f t="shared" si="225"/>
        <v>#REF!</v>
      </c>
      <c r="L353" s="66" t="e">
        <f t="shared" si="225"/>
        <v>#REF!</v>
      </c>
      <c r="M353" s="66" t="e">
        <f t="shared" si="225"/>
        <v>#REF!</v>
      </c>
      <c r="N353" s="66" t="e">
        <f t="shared" si="225"/>
        <v>#REF!</v>
      </c>
      <c r="O353" s="99" t="e">
        <f t="shared" si="225"/>
        <v>#REF!</v>
      </c>
      <c r="P353" s="66" t="e">
        <f t="shared" si="225"/>
        <v>#REF!</v>
      </c>
      <c r="Q353" s="66" t="e">
        <f t="shared" si="225"/>
        <v>#REF!</v>
      </c>
      <c r="R353" s="66">
        <f t="shared" si="225"/>
        <v>0</v>
      </c>
      <c r="S353" s="90">
        <f t="shared" si="225"/>
        <v>0</v>
      </c>
      <c r="T353" s="66">
        <f t="shared" si="225"/>
        <v>0</v>
      </c>
      <c r="U353" s="66">
        <f t="shared" si="225"/>
        <v>0</v>
      </c>
      <c r="V353" s="66">
        <f t="shared" si="225"/>
        <v>0</v>
      </c>
      <c r="W353" s="66">
        <f t="shared" si="225"/>
        <v>0</v>
      </c>
      <c r="X353" s="66">
        <f t="shared" si="225"/>
        <v>0</v>
      </c>
      <c r="Z353" s="66" t="e">
        <f>SUM(Z318:Z351)</f>
        <v>#REF!</v>
      </c>
      <c r="AA353" s="66">
        <f>SUM(AA318:AA351)</f>
        <v>0</v>
      </c>
      <c r="AB353" s="109" t="e">
        <f>SUM(AB318:AB351)</f>
        <v>#REF!</v>
      </c>
    </row>
    <row r="354" spans="1:28" s="6" customFormat="1" ht="11.25" customHeight="1" x14ac:dyDescent="0.35"/>
    <row r="355" spans="1:28" s="6" customFormat="1" ht="12.3" x14ac:dyDescent="0.35">
      <c r="D355" s="15" t="e">
        <f>D41</f>
        <v>#REF!</v>
      </c>
      <c r="E355" s="75" t="str">
        <f t="shared" ref="E355:H355" si="226">E41</f>
        <v>Input_RIN</v>
      </c>
      <c r="F355" s="75" t="str">
        <f t="shared" si="226"/>
        <v>Dollars</v>
      </c>
      <c r="G355" s="75" t="str">
        <f t="shared" si="226"/>
        <v>Nominal</v>
      </c>
      <c r="H355" s="75" t="str">
        <f t="shared" si="226"/>
        <v>Mid year</v>
      </c>
      <c r="I355" s="94" t="e">
        <f>IF(I46=0,I353,I41)</f>
        <v>#REF!</v>
      </c>
      <c r="J355" s="94" t="e">
        <f t="shared" ref="J355:X355" si="227">IF(J46=0,J353,J41)</f>
        <v>#REF!</v>
      </c>
      <c r="K355" s="94" t="e">
        <f t="shared" si="227"/>
        <v>#REF!</v>
      </c>
      <c r="L355" s="94" t="e">
        <f t="shared" si="227"/>
        <v>#REF!</v>
      </c>
      <c r="M355" s="94" t="e">
        <f t="shared" si="227"/>
        <v>#REF!</v>
      </c>
      <c r="N355" s="94" t="e">
        <f t="shared" si="227"/>
        <v>#REF!</v>
      </c>
      <c r="O355" s="94" t="e">
        <f t="shared" si="227"/>
        <v>#REF!</v>
      </c>
      <c r="P355" s="94" t="e">
        <f t="shared" si="227"/>
        <v>#REF!</v>
      </c>
      <c r="Q355" s="94" t="e">
        <f t="shared" si="227"/>
        <v>#REF!</v>
      </c>
      <c r="R355" s="94" t="e">
        <f t="shared" si="227"/>
        <v>#REF!</v>
      </c>
      <c r="S355" s="94" t="e">
        <f t="shared" si="227"/>
        <v>#REF!</v>
      </c>
      <c r="T355" s="94" t="e">
        <f t="shared" si="227"/>
        <v>#REF!</v>
      </c>
      <c r="U355" s="94" t="e">
        <f t="shared" si="227"/>
        <v>#REF!</v>
      </c>
      <c r="V355" s="94" t="e">
        <f t="shared" si="227"/>
        <v>#REF!</v>
      </c>
      <c r="W355" s="94" t="e">
        <f t="shared" si="227"/>
        <v>#REF!</v>
      </c>
      <c r="X355" s="94" t="e">
        <f t="shared" si="227"/>
        <v>#REF!</v>
      </c>
      <c r="Z355" s="65" t="e">
        <f t="shared" ref="Z355" si="228">SUM(O355:S355)</f>
        <v>#REF!</v>
      </c>
      <c r="AA355" s="65" t="e">
        <f t="shared" ref="AA355" si="229">SUM(T355:X355)</f>
        <v>#REF!</v>
      </c>
    </row>
    <row r="356" spans="1:28" s="6" customFormat="1" ht="12.3" x14ac:dyDescent="0.35">
      <c r="A356" s="70" t="e">
        <f>IF(SUM($O356:$AA356)&gt;0,1,0)</f>
        <v>#REF!</v>
      </c>
      <c r="D356" s="15" t="s">
        <v>139</v>
      </c>
      <c r="I356" s="70" t="e">
        <f>IF(OR(ISERROR(I353),ROUND(I353-I355,4)&lt;&gt;0),1,0)</f>
        <v>#REF!</v>
      </c>
      <c r="J356" s="70" t="e">
        <f t="shared" ref="J356" si="230">IF(OR(ISERROR(J353),ROUND(J353-J355,4)&lt;&gt;0),1,0)</f>
        <v>#REF!</v>
      </c>
      <c r="K356" s="70" t="e">
        <f t="shared" ref="K356" si="231">IF(OR(ISERROR(K353),ROUND(K353-K355,4)&lt;&gt;0),1,0)</f>
        <v>#REF!</v>
      </c>
      <c r="L356" s="70" t="e">
        <f t="shared" ref="L356" si="232">IF(OR(ISERROR(L353),ROUND(L353-L355,4)&lt;&gt;0),1,0)</f>
        <v>#REF!</v>
      </c>
      <c r="M356" s="70" t="e">
        <f t="shared" ref="M356" si="233">IF(OR(ISERROR(M353),ROUND(M353-M355,4)&lt;&gt;0),1,0)</f>
        <v>#REF!</v>
      </c>
      <c r="N356" s="70" t="e">
        <f t="shared" ref="N356" si="234">IF(OR(ISERROR(N353),ROUND(N353-N355,4)&lt;&gt;0),1,0)</f>
        <v>#REF!</v>
      </c>
      <c r="O356" s="70" t="e">
        <f t="shared" ref="O356" si="235">IF(OR(ISERROR(O353),ROUND(O353-O355,4)&lt;&gt;0),1,0)</f>
        <v>#REF!</v>
      </c>
      <c r="P356" s="70" t="e">
        <f t="shared" ref="P356" si="236">IF(OR(ISERROR(P353),ROUND(P353-P355,4)&lt;&gt;0),1,0)</f>
        <v>#REF!</v>
      </c>
      <c r="Q356" s="70" t="e">
        <f t="shared" ref="Q356" si="237">IF(OR(ISERROR(Q353),ROUND(Q353-Q355,4)&lt;&gt;0),1,0)</f>
        <v>#REF!</v>
      </c>
      <c r="R356" s="70" t="e">
        <f t="shared" ref="R356" si="238">IF(OR(ISERROR(R353),ROUND(R353-R355,4)&lt;&gt;0),1,0)</f>
        <v>#REF!</v>
      </c>
      <c r="S356" s="70" t="e">
        <f t="shared" ref="S356" si="239">IF(OR(ISERROR(S353),ROUND(S353-S355,4)&lt;&gt;0),1,0)</f>
        <v>#REF!</v>
      </c>
      <c r="T356" s="70" t="e">
        <f t="shared" ref="T356" si="240">IF(OR(ISERROR(T353),ROUND(T353-T355,4)&lt;&gt;0),1,0)</f>
        <v>#REF!</v>
      </c>
      <c r="U356" s="70" t="e">
        <f t="shared" ref="U356" si="241">IF(OR(ISERROR(U353),ROUND(U353-U355,4)&lt;&gt;0),1,0)</f>
        <v>#REF!</v>
      </c>
      <c r="V356" s="70" t="e">
        <f t="shared" ref="V356" si="242">IF(OR(ISERROR(V353),ROUND(V353-V355,4)&lt;&gt;0),1,0)</f>
        <v>#REF!</v>
      </c>
      <c r="W356" s="70" t="e">
        <f t="shared" ref="W356" si="243">IF(OR(ISERROR(W353),ROUND(W353-W355,4)&lt;&gt;0),1,0)</f>
        <v>#REF!</v>
      </c>
      <c r="X356" s="70" t="e">
        <f t="shared" ref="X356" si="244">IF(OR(ISERROR(X353),ROUND(X353-X355,4)&lt;&gt;0),1,0)</f>
        <v>#REF!</v>
      </c>
      <c r="Z356" s="70" t="e">
        <f t="shared" ref="Z356" si="245">IF(OR(ISERROR(Z353),ROUND(Z353-Z355,4)&lt;&gt;0),1,0)</f>
        <v>#REF!</v>
      </c>
      <c r="AA356" s="70" t="e">
        <f t="shared" ref="AA356" si="246">IF(OR(ISERROR(AA353),ROUND(AA353-AA355,4)&lt;&gt;0),1,0)</f>
        <v>#REF!</v>
      </c>
    </row>
    <row r="358" spans="1:28" s="13" customFormat="1" ht="14.1" x14ac:dyDescent="0.35">
      <c r="C358" s="13" t="s">
        <v>255</v>
      </c>
    </row>
    <row r="359" spans="1:28" s="6" customFormat="1" ht="11.25" customHeight="1" x14ac:dyDescent="0.35"/>
    <row r="360" spans="1:28" ht="24.6" x14ac:dyDescent="0.35">
      <c r="D360" s="73" t="s">
        <v>256</v>
      </c>
      <c r="E360" s="64" t="str">
        <f>Lookup!E$20</f>
        <v>Source</v>
      </c>
      <c r="F360" s="64" t="str">
        <f>Lookup!F$20</f>
        <v>Unit</v>
      </c>
      <c r="G360" s="64" t="str">
        <f>Lookup!G$20</f>
        <v>Basis</v>
      </c>
      <c r="H360" s="64" t="str">
        <f>Lookup!H$20</f>
        <v>Timing</v>
      </c>
      <c r="I360" s="64" t="str">
        <f t="shared" ref="I360:X360" si="247">I$10</f>
        <v>RY09</v>
      </c>
      <c r="J360" s="64" t="str">
        <f t="shared" si="247"/>
        <v>RY10</v>
      </c>
      <c r="K360" s="64" t="str">
        <f t="shared" si="247"/>
        <v>RY11</v>
      </c>
      <c r="L360" s="64" t="str">
        <f t="shared" si="247"/>
        <v>RY12</v>
      </c>
      <c r="M360" s="64" t="str">
        <f t="shared" si="247"/>
        <v>RY13</v>
      </c>
      <c r="N360" s="64" t="str">
        <f t="shared" si="247"/>
        <v>RY14</v>
      </c>
      <c r="O360" s="96" t="str">
        <f t="shared" si="247"/>
        <v>RY15</v>
      </c>
      <c r="P360" s="64" t="str">
        <f t="shared" si="247"/>
        <v>RY16</v>
      </c>
      <c r="Q360" s="64" t="str">
        <f t="shared" si="247"/>
        <v>RY17</v>
      </c>
      <c r="R360" s="64" t="str">
        <f t="shared" si="247"/>
        <v>RY18</v>
      </c>
      <c r="S360" s="88" t="str">
        <f t="shared" si="247"/>
        <v>RY19</v>
      </c>
      <c r="T360" s="64" t="str">
        <f t="shared" si="247"/>
        <v>RY20</v>
      </c>
      <c r="U360" s="64" t="str">
        <f t="shared" si="247"/>
        <v>RY21</v>
      </c>
      <c r="V360" s="64" t="str">
        <f t="shared" si="247"/>
        <v>RY22</v>
      </c>
      <c r="W360" s="64" t="str">
        <f t="shared" si="247"/>
        <v>RY23</v>
      </c>
      <c r="X360" s="64" t="str">
        <f t="shared" si="247"/>
        <v>RY24</v>
      </c>
      <c r="Z360" s="72" t="str">
        <f>Z$10</f>
        <v>RY17 %</v>
      </c>
      <c r="AA360" s="72" t="str">
        <f>AA$10</f>
        <v>RY15-RY17 Avg</v>
      </c>
    </row>
    <row r="361" spans="1:28" x14ac:dyDescent="0.35">
      <c r="I361" s="6"/>
      <c r="O361" s="97"/>
      <c r="P361" s="91"/>
      <c r="Q361" s="91"/>
      <c r="R361" s="91"/>
      <c r="S361" s="89"/>
    </row>
    <row r="362" spans="1:28" ht="12.3" x14ac:dyDescent="0.35">
      <c r="D362" s="15" t="e">
        <f>'2.1'!#REF!</f>
        <v>#REF!</v>
      </c>
      <c r="E362" s="75" t="s">
        <v>264</v>
      </c>
      <c r="F362" s="75" t="str">
        <f t="shared" ref="F362:F367" si="248">Dollars</f>
        <v>Dollars</v>
      </c>
      <c r="G362" s="75" t="str">
        <f t="shared" ref="G362:G367" si="249">Nominal</f>
        <v>Nominal</v>
      </c>
      <c r="H362" s="75" t="str">
        <f t="shared" ref="H362:H367" si="250">Mid_year</f>
        <v>Mid year</v>
      </c>
      <c r="I362" s="65" t="e">
        <f>'2.1'!#REF!</f>
        <v>#REF!</v>
      </c>
      <c r="J362" s="65" t="e">
        <f>'2.1'!#REF!</f>
        <v>#REF!</v>
      </c>
      <c r="K362" s="65" t="e">
        <f>'2.1'!#REF!</f>
        <v>#REF!</v>
      </c>
      <c r="L362" s="65" t="e">
        <f>'2.1'!#REF!</f>
        <v>#REF!</v>
      </c>
      <c r="M362" s="65" t="e">
        <f>'2.1'!#REF!</f>
        <v>#REF!</v>
      </c>
      <c r="N362" s="65" t="e">
        <f>'2.1'!#REF!</f>
        <v>#REF!</v>
      </c>
      <c r="O362" s="100" t="e">
        <f>'2.1'!#REF!</f>
        <v>#REF!</v>
      </c>
      <c r="P362" s="94" t="e">
        <f>'2.1'!#REF!</f>
        <v>#REF!</v>
      </c>
      <c r="Q362" s="94" t="e">
        <f>'2.1'!#REF!</f>
        <v>#REF!</v>
      </c>
      <c r="R362" s="94" t="e">
        <f>'2.1'!#REF!</f>
        <v>#REF!</v>
      </c>
      <c r="S362" s="95" t="e">
        <f>'2.1'!#REF!</f>
        <v>#REF!</v>
      </c>
      <c r="T362" s="65" t="e">
        <f>'2.1'!#REF!</f>
        <v>#REF!</v>
      </c>
      <c r="U362" s="65" t="e">
        <f>'2.1'!#REF!</f>
        <v>#REF!</v>
      </c>
      <c r="V362" s="65" t="e">
        <f>'2.1'!#REF!</f>
        <v>#REF!</v>
      </c>
      <c r="W362" s="65" t="e">
        <f>'2.1'!#REF!</f>
        <v>#REF!</v>
      </c>
      <c r="X362" s="65" t="e">
        <f>'2.1'!#REF!</f>
        <v>#REF!</v>
      </c>
      <c r="Z362" s="65" t="e">
        <f>SUM(O362:S362)</f>
        <v>#REF!</v>
      </c>
      <c r="AA362" s="65" t="e">
        <f>SUM(T362:X362)</f>
        <v>#REF!</v>
      </c>
    </row>
    <row r="363" spans="1:28" ht="12.3" x14ac:dyDescent="0.35">
      <c r="D363" s="15" t="e">
        <f>'2.1'!#REF!</f>
        <v>#REF!</v>
      </c>
      <c r="E363" s="75" t="s">
        <v>264</v>
      </c>
      <c r="F363" s="75" t="str">
        <f t="shared" si="248"/>
        <v>Dollars</v>
      </c>
      <c r="G363" s="75" t="str">
        <f t="shared" si="249"/>
        <v>Nominal</v>
      </c>
      <c r="H363" s="75" t="str">
        <f t="shared" si="250"/>
        <v>Mid year</v>
      </c>
      <c r="I363" s="65" t="e">
        <f>'2.1'!#REF!</f>
        <v>#REF!</v>
      </c>
      <c r="J363" s="65" t="e">
        <f>'2.1'!#REF!</f>
        <v>#REF!</v>
      </c>
      <c r="K363" s="65" t="e">
        <f>'2.1'!#REF!</f>
        <v>#REF!</v>
      </c>
      <c r="L363" s="65" t="e">
        <f>'2.1'!#REF!</f>
        <v>#REF!</v>
      </c>
      <c r="M363" s="65" t="e">
        <f>'2.1'!#REF!</f>
        <v>#REF!</v>
      </c>
      <c r="N363" s="65" t="e">
        <f>'2.1'!#REF!</f>
        <v>#REF!</v>
      </c>
      <c r="O363" s="100" t="e">
        <f>'2.1'!#REF!</f>
        <v>#REF!</v>
      </c>
      <c r="P363" s="94" t="e">
        <f>'2.1'!#REF!</f>
        <v>#REF!</v>
      </c>
      <c r="Q363" s="94" t="e">
        <f>'2.1'!#REF!</f>
        <v>#REF!</v>
      </c>
      <c r="R363" s="94" t="e">
        <f>'2.1'!#REF!</f>
        <v>#REF!</v>
      </c>
      <c r="S363" s="95" t="e">
        <f>'2.1'!#REF!</f>
        <v>#REF!</v>
      </c>
      <c r="T363" s="65" t="e">
        <f>'2.1'!#REF!</f>
        <v>#REF!</v>
      </c>
      <c r="U363" s="65" t="e">
        <f>'2.1'!#REF!</f>
        <v>#REF!</v>
      </c>
      <c r="V363" s="65" t="e">
        <f>'2.1'!#REF!</f>
        <v>#REF!</v>
      </c>
      <c r="W363" s="65" t="e">
        <f>'2.1'!#REF!</f>
        <v>#REF!</v>
      </c>
      <c r="X363" s="65" t="e">
        <f>'2.1'!#REF!</f>
        <v>#REF!</v>
      </c>
      <c r="Z363" s="65" t="e">
        <f t="shared" ref="Z363:Z367" si="251">SUM(O363:S363)</f>
        <v>#REF!</v>
      </c>
      <c r="AA363" s="65" t="e">
        <f t="shared" ref="AA363:AA367" si="252">SUM(T363:X363)</f>
        <v>#REF!</v>
      </c>
    </row>
    <row r="364" spans="1:28" ht="12.3" x14ac:dyDescent="0.35">
      <c r="D364" s="15" t="e">
        <f>'2.1'!#REF!</f>
        <v>#REF!</v>
      </c>
      <c r="E364" s="75" t="s">
        <v>264</v>
      </c>
      <c r="F364" s="75" t="str">
        <f t="shared" si="248"/>
        <v>Dollars</v>
      </c>
      <c r="G364" s="75" t="str">
        <f t="shared" si="249"/>
        <v>Nominal</v>
      </c>
      <c r="H364" s="75" t="str">
        <f t="shared" si="250"/>
        <v>Mid year</v>
      </c>
      <c r="I364" s="65" t="e">
        <f>'2.1'!#REF!</f>
        <v>#REF!</v>
      </c>
      <c r="J364" s="65" t="e">
        <f>'2.1'!#REF!</f>
        <v>#REF!</v>
      </c>
      <c r="K364" s="65" t="e">
        <f>'2.1'!#REF!</f>
        <v>#REF!</v>
      </c>
      <c r="L364" s="65" t="e">
        <f>'2.1'!#REF!</f>
        <v>#REF!</v>
      </c>
      <c r="M364" s="65" t="e">
        <f>'2.1'!#REF!</f>
        <v>#REF!</v>
      </c>
      <c r="N364" s="65" t="e">
        <f>'2.1'!#REF!</f>
        <v>#REF!</v>
      </c>
      <c r="O364" s="100" t="e">
        <f>'2.1'!#REF!</f>
        <v>#REF!</v>
      </c>
      <c r="P364" s="94" t="e">
        <f>'2.1'!#REF!</f>
        <v>#REF!</v>
      </c>
      <c r="Q364" s="94" t="e">
        <f>'2.1'!#REF!</f>
        <v>#REF!</v>
      </c>
      <c r="R364" s="94" t="e">
        <f>'2.1'!#REF!</f>
        <v>#REF!</v>
      </c>
      <c r="S364" s="95" t="e">
        <f>'2.1'!#REF!</f>
        <v>#REF!</v>
      </c>
      <c r="T364" s="65" t="e">
        <f>'2.1'!#REF!</f>
        <v>#REF!</v>
      </c>
      <c r="U364" s="65" t="e">
        <f>'2.1'!#REF!</f>
        <v>#REF!</v>
      </c>
      <c r="V364" s="65" t="e">
        <f>'2.1'!#REF!</f>
        <v>#REF!</v>
      </c>
      <c r="W364" s="65" t="e">
        <f>'2.1'!#REF!</f>
        <v>#REF!</v>
      </c>
      <c r="X364" s="65" t="e">
        <f>'2.1'!#REF!</f>
        <v>#REF!</v>
      </c>
      <c r="Z364" s="65" t="e">
        <f t="shared" si="251"/>
        <v>#REF!</v>
      </c>
      <c r="AA364" s="65" t="e">
        <f t="shared" si="252"/>
        <v>#REF!</v>
      </c>
    </row>
    <row r="365" spans="1:28" ht="12.3" x14ac:dyDescent="0.35">
      <c r="D365" s="15" t="e">
        <f>'2.1'!#REF!</f>
        <v>#REF!</v>
      </c>
      <c r="E365" s="75" t="s">
        <v>264</v>
      </c>
      <c r="F365" s="75" t="str">
        <f t="shared" si="248"/>
        <v>Dollars</v>
      </c>
      <c r="G365" s="75" t="str">
        <f t="shared" si="249"/>
        <v>Nominal</v>
      </c>
      <c r="H365" s="75" t="str">
        <f t="shared" si="250"/>
        <v>Mid year</v>
      </c>
      <c r="I365" s="65" t="e">
        <f>'2.1'!#REF!</f>
        <v>#REF!</v>
      </c>
      <c r="J365" s="65" t="e">
        <f>'2.1'!#REF!</f>
        <v>#REF!</v>
      </c>
      <c r="K365" s="65" t="e">
        <f>'2.1'!#REF!</f>
        <v>#REF!</v>
      </c>
      <c r="L365" s="65" t="e">
        <f>'2.1'!#REF!</f>
        <v>#REF!</v>
      </c>
      <c r="M365" s="65" t="e">
        <f>'2.1'!#REF!</f>
        <v>#REF!</v>
      </c>
      <c r="N365" s="65" t="e">
        <f>'2.1'!#REF!</f>
        <v>#REF!</v>
      </c>
      <c r="O365" s="100" t="e">
        <f>'2.1'!#REF!</f>
        <v>#REF!</v>
      </c>
      <c r="P365" s="94" t="e">
        <f>'2.1'!#REF!</f>
        <v>#REF!</v>
      </c>
      <c r="Q365" s="94" t="e">
        <f>'2.1'!#REF!</f>
        <v>#REF!</v>
      </c>
      <c r="R365" s="94" t="e">
        <f>'2.1'!#REF!</f>
        <v>#REF!</v>
      </c>
      <c r="S365" s="95" t="e">
        <f>'2.1'!#REF!</f>
        <v>#REF!</v>
      </c>
      <c r="T365" s="65" t="e">
        <f>'2.1'!#REF!</f>
        <v>#REF!</v>
      </c>
      <c r="U365" s="65" t="e">
        <f>'2.1'!#REF!</f>
        <v>#REF!</v>
      </c>
      <c r="V365" s="65" t="e">
        <f>'2.1'!#REF!</f>
        <v>#REF!</v>
      </c>
      <c r="W365" s="65" t="e">
        <f>'2.1'!#REF!</f>
        <v>#REF!</v>
      </c>
      <c r="X365" s="65" t="e">
        <f>'2.1'!#REF!</f>
        <v>#REF!</v>
      </c>
      <c r="Z365" s="65" t="e">
        <f t="shared" si="251"/>
        <v>#REF!</v>
      </c>
      <c r="AA365" s="65" t="e">
        <f t="shared" si="252"/>
        <v>#REF!</v>
      </c>
    </row>
    <row r="366" spans="1:28" ht="12.3" x14ac:dyDescent="0.35">
      <c r="D366" s="15" t="e">
        <f>'2.1'!#REF!</f>
        <v>#REF!</v>
      </c>
      <c r="E366" s="75" t="s">
        <v>264</v>
      </c>
      <c r="F366" s="75" t="str">
        <f t="shared" si="248"/>
        <v>Dollars</v>
      </c>
      <c r="G366" s="75" t="str">
        <f t="shared" si="249"/>
        <v>Nominal</v>
      </c>
      <c r="H366" s="75" t="str">
        <f t="shared" si="250"/>
        <v>Mid year</v>
      </c>
      <c r="I366" s="65" t="e">
        <f>'2.1'!#REF!</f>
        <v>#REF!</v>
      </c>
      <c r="J366" s="65" t="e">
        <f>'2.1'!#REF!</f>
        <v>#REF!</v>
      </c>
      <c r="K366" s="65" t="e">
        <f>'2.1'!#REF!</f>
        <v>#REF!</v>
      </c>
      <c r="L366" s="65" t="e">
        <f>'2.1'!#REF!</f>
        <v>#REF!</v>
      </c>
      <c r="M366" s="65" t="e">
        <f>'2.1'!#REF!</f>
        <v>#REF!</v>
      </c>
      <c r="N366" s="65" t="e">
        <f>'2.1'!#REF!</f>
        <v>#REF!</v>
      </c>
      <c r="O366" s="100" t="e">
        <f>'2.1'!#REF!</f>
        <v>#REF!</v>
      </c>
      <c r="P366" s="94" t="e">
        <f>'2.1'!#REF!</f>
        <v>#REF!</v>
      </c>
      <c r="Q366" s="94" t="e">
        <f>'2.1'!#REF!</f>
        <v>#REF!</v>
      </c>
      <c r="R366" s="94" t="e">
        <f>'2.1'!#REF!</f>
        <v>#REF!</v>
      </c>
      <c r="S366" s="95" t="e">
        <f>'2.1'!#REF!</f>
        <v>#REF!</v>
      </c>
      <c r="T366" s="65" t="e">
        <f>'2.1'!#REF!</f>
        <v>#REF!</v>
      </c>
      <c r="U366" s="65" t="e">
        <f>'2.1'!#REF!</f>
        <v>#REF!</v>
      </c>
      <c r="V366" s="65" t="e">
        <f>'2.1'!#REF!</f>
        <v>#REF!</v>
      </c>
      <c r="W366" s="65" t="e">
        <f>'2.1'!#REF!</f>
        <v>#REF!</v>
      </c>
      <c r="X366" s="65" t="e">
        <f>'2.1'!#REF!</f>
        <v>#REF!</v>
      </c>
      <c r="Z366" s="65" t="e">
        <f t="shared" si="251"/>
        <v>#REF!</v>
      </c>
      <c r="AA366" s="65" t="e">
        <f t="shared" si="252"/>
        <v>#REF!</v>
      </c>
    </row>
    <row r="367" spans="1:28" ht="12.3" x14ac:dyDescent="0.35">
      <c r="D367" s="15" t="e">
        <f>'2.1'!#REF!</f>
        <v>#REF!</v>
      </c>
      <c r="E367" s="75" t="s">
        <v>264</v>
      </c>
      <c r="F367" s="75" t="str">
        <f t="shared" si="248"/>
        <v>Dollars</v>
      </c>
      <c r="G367" s="75" t="str">
        <f t="shared" si="249"/>
        <v>Nominal</v>
      </c>
      <c r="H367" s="75" t="str">
        <f t="shared" si="250"/>
        <v>Mid year</v>
      </c>
      <c r="I367" s="65" t="e">
        <f>'2.1'!#REF!</f>
        <v>#REF!</v>
      </c>
      <c r="J367" s="65" t="e">
        <f>'2.1'!#REF!</f>
        <v>#REF!</v>
      </c>
      <c r="K367" s="65" t="e">
        <f>'2.1'!#REF!</f>
        <v>#REF!</v>
      </c>
      <c r="L367" s="65" t="e">
        <f>'2.1'!#REF!</f>
        <v>#REF!</v>
      </c>
      <c r="M367" s="65" t="e">
        <f>'2.1'!#REF!</f>
        <v>#REF!</v>
      </c>
      <c r="N367" s="65" t="e">
        <f>'2.1'!#REF!</f>
        <v>#REF!</v>
      </c>
      <c r="O367" s="100" t="e">
        <f>'2.1'!#REF!</f>
        <v>#REF!</v>
      </c>
      <c r="P367" s="94" t="e">
        <f>'2.1'!#REF!</f>
        <v>#REF!</v>
      </c>
      <c r="Q367" s="94" t="e">
        <f>'2.1'!#REF!</f>
        <v>#REF!</v>
      </c>
      <c r="R367" s="94" t="e">
        <f>'2.1'!#REF!</f>
        <v>#REF!</v>
      </c>
      <c r="S367" s="95" t="e">
        <f>'2.1'!#REF!</f>
        <v>#REF!</v>
      </c>
      <c r="T367" s="65" t="e">
        <f>'2.1'!#REF!</f>
        <v>#REF!</v>
      </c>
      <c r="U367" s="65" t="e">
        <f>'2.1'!#REF!</f>
        <v>#REF!</v>
      </c>
      <c r="V367" s="65" t="e">
        <f>'2.1'!#REF!</f>
        <v>#REF!</v>
      </c>
      <c r="W367" s="65" t="e">
        <f>'2.1'!#REF!</f>
        <v>#REF!</v>
      </c>
      <c r="X367" s="65" t="e">
        <f>'2.1'!#REF!</f>
        <v>#REF!</v>
      </c>
      <c r="Z367" s="65" t="e">
        <f t="shared" si="251"/>
        <v>#REF!</v>
      </c>
      <c r="AA367" s="65" t="e">
        <f t="shared" si="252"/>
        <v>#REF!</v>
      </c>
    </row>
    <row r="368" spans="1:28" x14ac:dyDescent="0.35">
      <c r="O368" s="97"/>
      <c r="P368" s="91"/>
      <c r="Q368" s="91"/>
      <c r="R368" s="91"/>
      <c r="S368" s="89"/>
    </row>
    <row r="369" spans="1:27" ht="12.3" x14ac:dyDescent="0.35">
      <c r="D369" s="74" t="str">
        <f>"Total "&amp;D360</f>
        <v>Total Public Lighting Expenditure</v>
      </c>
      <c r="E369" s="67" t="s">
        <v>134</v>
      </c>
      <c r="F369" s="67" t="str">
        <f>F362</f>
        <v>Dollars</v>
      </c>
      <c r="G369" s="67" t="str">
        <f>G362</f>
        <v>Nominal</v>
      </c>
      <c r="H369" s="67" t="str">
        <f>H362</f>
        <v>Mid year</v>
      </c>
      <c r="I369" s="66" t="e">
        <f t="shared" ref="I369:X369" si="253">SUM(I362:I367)</f>
        <v>#REF!</v>
      </c>
      <c r="J369" s="66" t="e">
        <f t="shared" si="253"/>
        <v>#REF!</v>
      </c>
      <c r="K369" s="66" t="e">
        <f t="shared" si="253"/>
        <v>#REF!</v>
      </c>
      <c r="L369" s="66" t="e">
        <f t="shared" si="253"/>
        <v>#REF!</v>
      </c>
      <c r="M369" s="66" t="e">
        <f t="shared" si="253"/>
        <v>#REF!</v>
      </c>
      <c r="N369" s="66" t="e">
        <f t="shared" si="253"/>
        <v>#REF!</v>
      </c>
      <c r="O369" s="99" t="e">
        <f t="shared" si="253"/>
        <v>#REF!</v>
      </c>
      <c r="P369" s="66" t="e">
        <f t="shared" si="253"/>
        <v>#REF!</v>
      </c>
      <c r="Q369" s="66" t="e">
        <f t="shared" si="253"/>
        <v>#REF!</v>
      </c>
      <c r="R369" s="66" t="e">
        <f t="shared" si="253"/>
        <v>#REF!</v>
      </c>
      <c r="S369" s="90" t="e">
        <f t="shared" si="253"/>
        <v>#REF!</v>
      </c>
      <c r="T369" s="66" t="e">
        <f t="shared" si="253"/>
        <v>#REF!</v>
      </c>
      <c r="U369" s="66" t="e">
        <f t="shared" si="253"/>
        <v>#REF!</v>
      </c>
      <c r="V369" s="66" t="e">
        <f t="shared" si="253"/>
        <v>#REF!</v>
      </c>
      <c r="W369" s="66" t="e">
        <f t="shared" si="253"/>
        <v>#REF!</v>
      </c>
      <c r="X369" s="66" t="e">
        <f t="shared" si="253"/>
        <v>#REF!</v>
      </c>
      <c r="Z369" s="66" t="e">
        <f>SUM(Z362:Z367)</f>
        <v>#REF!</v>
      </c>
      <c r="AA369" s="66" t="e">
        <f>SUM(AA362:AA367)</f>
        <v>#REF!</v>
      </c>
    </row>
    <row r="370" spans="1:27" s="6" customFormat="1" ht="11.25" customHeight="1" x14ac:dyDescent="0.35"/>
    <row r="371" spans="1:27" s="6" customFormat="1" ht="12.3" x14ac:dyDescent="0.35">
      <c r="D371" s="15" t="e">
        <f>D42</f>
        <v>#REF!</v>
      </c>
      <c r="E371" s="75" t="str">
        <f t="shared" ref="E371:X371" si="254">E42</f>
        <v>Input_RIN</v>
      </c>
      <c r="F371" s="75" t="str">
        <f t="shared" si="254"/>
        <v>Dollars</v>
      </c>
      <c r="G371" s="75" t="str">
        <f t="shared" si="254"/>
        <v>Nominal</v>
      </c>
      <c r="H371" s="75" t="str">
        <f t="shared" si="254"/>
        <v>Mid year</v>
      </c>
      <c r="I371" s="94" t="e">
        <f t="shared" si="254"/>
        <v>#REF!</v>
      </c>
      <c r="J371" s="94" t="e">
        <f t="shared" si="254"/>
        <v>#REF!</v>
      </c>
      <c r="K371" s="94" t="e">
        <f t="shared" si="254"/>
        <v>#REF!</v>
      </c>
      <c r="L371" s="94" t="e">
        <f t="shared" si="254"/>
        <v>#REF!</v>
      </c>
      <c r="M371" s="94" t="e">
        <f t="shared" si="254"/>
        <v>#REF!</v>
      </c>
      <c r="N371" s="94" t="e">
        <f t="shared" si="254"/>
        <v>#REF!</v>
      </c>
      <c r="O371" s="94" t="e">
        <f t="shared" si="254"/>
        <v>#REF!</v>
      </c>
      <c r="P371" s="94" t="e">
        <f t="shared" si="254"/>
        <v>#REF!</v>
      </c>
      <c r="Q371" s="94" t="e">
        <f t="shared" si="254"/>
        <v>#REF!</v>
      </c>
      <c r="R371" s="94" t="e">
        <f t="shared" si="254"/>
        <v>#REF!</v>
      </c>
      <c r="S371" s="94" t="e">
        <f t="shared" si="254"/>
        <v>#REF!</v>
      </c>
      <c r="T371" s="94" t="e">
        <f t="shared" si="254"/>
        <v>#REF!</v>
      </c>
      <c r="U371" s="94" t="e">
        <f t="shared" si="254"/>
        <v>#REF!</v>
      </c>
      <c r="V371" s="94" t="e">
        <f t="shared" si="254"/>
        <v>#REF!</v>
      </c>
      <c r="W371" s="94" t="e">
        <f t="shared" si="254"/>
        <v>#REF!</v>
      </c>
      <c r="X371" s="94" t="e">
        <f t="shared" si="254"/>
        <v>#REF!</v>
      </c>
      <c r="Z371" s="65" t="e">
        <f t="shared" ref="Z371" si="255">SUM(O371:S371)</f>
        <v>#REF!</v>
      </c>
      <c r="AA371" s="65" t="e">
        <f t="shared" ref="AA371" si="256">SUM(T371:X371)</f>
        <v>#REF!</v>
      </c>
    </row>
    <row r="372" spans="1:27" s="6" customFormat="1" ht="12.3" x14ac:dyDescent="0.35">
      <c r="A372" s="70" t="e">
        <f>IF(SUM($O372:$AA372)&gt;0,1,0)</f>
        <v>#REF!</v>
      </c>
      <c r="D372" s="15" t="s">
        <v>139</v>
      </c>
      <c r="I372" s="70" t="e">
        <f>IF(OR(ISERROR(I369),ROUND(I369-I371,4)&lt;&gt;0),1,0)</f>
        <v>#REF!</v>
      </c>
      <c r="J372" s="70" t="e">
        <f t="shared" ref="J372" si="257">IF(OR(ISERROR(J369),ROUND(J369-J371,4)&lt;&gt;0),1,0)</f>
        <v>#REF!</v>
      </c>
      <c r="K372" s="70" t="e">
        <f t="shared" ref="K372" si="258">IF(OR(ISERROR(K369),ROUND(K369-K371,4)&lt;&gt;0),1,0)</f>
        <v>#REF!</v>
      </c>
      <c r="L372" s="70" t="e">
        <f t="shared" ref="L372" si="259">IF(OR(ISERROR(L369),ROUND(L369-L371,4)&lt;&gt;0),1,0)</f>
        <v>#REF!</v>
      </c>
      <c r="M372" s="70" t="e">
        <f t="shared" ref="M372" si="260">IF(OR(ISERROR(M369),ROUND(M369-M371,4)&lt;&gt;0),1,0)</f>
        <v>#REF!</v>
      </c>
      <c r="N372" s="70" t="e">
        <f t="shared" ref="N372" si="261">IF(OR(ISERROR(N369),ROUND(N369-N371,4)&lt;&gt;0),1,0)</f>
        <v>#REF!</v>
      </c>
      <c r="O372" s="70" t="e">
        <f t="shared" ref="O372" si="262">IF(OR(ISERROR(O369),ROUND(O369-O371,4)&lt;&gt;0),1,0)</f>
        <v>#REF!</v>
      </c>
      <c r="P372" s="70" t="e">
        <f t="shared" ref="P372" si="263">IF(OR(ISERROR(P369),ROUND(P369-P371,4)&lt;&gt;0),1,0)</f>
        <v>#REF!</v>
      </c>
      <c r="Q372" s="70" t="e">
        <f t="shared" ref="Q372" si="264">IF(OR(ISERROR(Q369),ROUND(Q369-Q371,4)&lt;&gt;0),1,0)</f>
        <v>#REF!</v>
      </c>
      <c r="R372" s="70" t="e">
        <f t="shared" ref="R372" si="265">IF(OR(ISERROR(R369),ROUND(R369-R371,4)&lt;&gt;0),1,0)</f>
        <v>#REF!</v>
      </c>
      <c r="S372" s="70" t="e">
        <f t="shared" ref="S372" si="266">IF(OR(ISERROR(S369),ROUND(S369-S371,4)&lt;&gt;0),1,0)</f>
        <v>#REF!</v>
      </c>
      <c r="T372" s="70" t="e">
        <f t="shared" ref="T372" si="267">IF(OR(ISERROR(T369),ROUND(T369-T371,4)&lt;&gt;0),1,0)</f>
        <v>#REF!</v>
      </c>
      <c r="U372" s="70" t="e">
        <f t="shared" ref="U372" si="268">IF(OR(ISERROR(U369),ROUND(U369-U371,4)&lt;&gt;0),1,0)</f>
        <v>#REF!</v>
      </c>
      <c r="V372" s="70" t="e">
        <f t="shared" ref="V372" si="269">IF(OR(ISERROR(V369),ROUND(V369-V371,4)&lt;&gt;0),1,0)</f>
        <v>#REF!</v>
      </c>
      <c r="W372" s="70" t="e">
        <f t="shared" ref="W372" si="270">IF(OR(ISERROR(W369),ROUND(W369-W371,4)&lt;&gt;0),1,0)</f>
        <v>#REF!</v>
      </c>
      <c r="X372" s="70" t="e">
        <f t="shared" ref="X372" si="271">IF(OR(ISERROR(X369),ROUND(X369-X371,4)&lt;&gt;0),1,0)</f>
        <v>#REF!</v>
      </c>
      <c r="Z372" s="70" t="e">
        <f t="shared" ref="Z372" si="272">IF(OR(ISERROR(Z369),ROUND(Z369-Z371,4)&lt;&gt;0),1,0)</f>
        <v>#REF!</v>
      </c>
      <c r="AA372" s="70" t="e">
        <f t="shared" ref="AA372" si="273">IF(OR(ISERROR(AA369),ROUND(AA369-AA371,4)&lt;&gt;0),1,0)</f>
        <v>#REF!</v>
      </c>
    </row>
    <row r="374" spans="1:27" s="13" customFormat="1" ht="14.1" x14ac:dyDescent="0.35">
      <c r="C374" s="13" t="s">
        <v>261</v>
      </c>
    </row>
    <row r="375" spans="1:27" s="6" customFormat="1" ht="11.25" customHeight="1" x14ac:dyDescent="0.35"/>
    <row r="376" spans="1:27" ht="24.6" x14ac:dyDescent="0.35">
      <c r="D376" s="73" t="s">
        <v>262</v>
      </c>
      <c r="E376" s="64" t="str">
        <f>Lookup!E$20</f>
        <v>Source</v>
      </c>
      <c r="F376" s="64" t="str">
        <f>Lookup!F$20</f>
        <v>Unit</v>
      </c>
      <c r="G376" s="64" t="str">
        <f>Lookup!G$20</f>
        <v>Basis</v>
      </c>
      <c r="H376" s="64" t="str">
        <f>Lookup!H$20</f>
        <v>Timing</v>
      </c>
      <c r="I376" s="64" t="str">
        <f t="shared" ref="I376:X376" si="274">I$10</f>
        <v>RY09</v>
      </c>
      <c r="J376" s="64" t="str">
        <f t="shared" si="274"/>
        <v>RY10</v>
      </c>
      <c r="K376" s="64" t="str">
        <f t="shared" si="274"/>
        <v>RY11</v>
      </c>
      <c r="L376" s="64" t="str">
        <f t="shared" si="274"/>
        <v>RY12</v>
      </c>
      <c r="M376" s="64" t="str">
        <f t="shared" si="274"/>
        <v>RY13</v>
      </c>
      <c r="N376" s="64" t="str">
        <f t="shared" si="274"/>
        <v>RY14</v>
      </c>
      <c r="O376" s="96" t="str">
        <f t="shared" si="274"/>
        <v>RY15</v>
      </c>
      <c r="P376" s="64" t="str">
        <f t="shared" si="274"/>
        <v>RY16</v>
      </c>
      <c r="Q376" s="64" t="str">
        <f t="shared" si="274"/>
        <v>RY17</v>
      </c>
      <c r="R376" s="64" t="str">
        <f t="shared" si="274"/>
        <v>RY18</v>
      </c>
      <c r="S376" s="88" t="str">
        <f t="shared" si="274"/>
        <v>RY19</v>
      </c>
      <c r="T376" s="64" t="str">
        <f t="shared" si="274"/>
        <v>RY20</v>
      </c>
      <c r="U376" s="64" t="str">
        <f t="shared" si="274"/>
        <v>RY21</v>
      </c>
      <c r="V376" s="64" t="str">
        <f t="shared" si="274"/>
        <v>RY22</v>
      </c>
      <c r="W376" s="64" t="str">
        <f t="shared" si="274"/>
        <v>RY23</v>
      </c>
      <c r="X376" s="64" t="str">
        <f t="shared" si="274"/>
        <v>RY24</v>
      </c>
      <c r="Z376" s="72" t="str">
        <f>Z$10</f>
        <v>RY17 %</v>
      </c>
      <c r="AA376" s="72" t="str">
        <f>AA$10</f>
        <v>RY15-RY17 Avg</v>
      </c>
    </row>
    <row r="377" spans="1:27" x14ac:dyDescent="0.35">
      <c r="I377" s="6"/>
      <c r="O377" s="97"/>
      <c r="P377" s="91"/>
      <c r="Q377" s="91"/>
      <c r="R377" s="91"/>
      <c r="S377" s="89"/>
    </row>
    <row r="378" spans="1:27" ht="12.3" x14ac:dyDescent="0.35">
      <c r="D378" s="15" t="e">
        <f>'2.1'!#REF!</f>
        <v>#REF!</v>
      </c>
      <c r="E378" s="75" t="s">
        <v>264</v>
      </c>
      <c r="F378" s="75" t="str">
        <f>Dollars</f>
        <v>Dollars</v>
      </c>
      <c r="G378" s="75" t="str">
        <f>Nominal</f>
        <v>Nominal</v>
      </c>
      <c r="H378" s="75" t="str">
        <f>Mid_year</f>
        <v>Mid year</v>
      </c>
      <c r="I378" s="65" t="e">
        <f>'2.1'!#REF!</f>
        <v>#REF!</v>
      </c>
      <c r="J378" s="65" t="e">
        <f>'2.1'!#REF!</f>
        <v>#REF!</v>
      </c>
      <c r="K378" s="65" t="e">
        <f>'2.1'!#REF!</f>
        <v>#REF!</v>
      </c>
      <c r="L378" s="65" t="e">
        <f>'2.1'!#REF!</f>
        <v>#REF!</v>
      </c>
      <c r="M378" s="65" t="e">
        <f>'2.1'!#REF!</f>
        <v>#REF!</v>
      </c>
      <c r="N378" s="65" t="e">
        <f>'2.1'!#REF!</f>
        <v>#REF!</v>
      </c>
      <c r="O378" s="100" t="e">
        <f>'2.1'!#REF!</f>
        <v>#REF!</v>
      </c>
      <c r="P378" s="94" t="e">
        <f>'2.1'!#REF!</f>
        <v>#REF!</v>
      </c>
      <c r="Q378" s="94" t="e">
        <f>'2.1'!#REF!</f>
        <v>#REF!</v>
      </c>
      <c r="R378" s="94" t="e">
        <f>'2.1'!#REF!</f>
        <v>#REF!</v>
      </c>
      <c r="S378" s="95" t="e">
        <f>'2.1'!#REF!</f>
        <v>#REF!</v>
      </c>
      <c r="T378" s="65" t="e">
        <f>'2.1'!#REF!</f>
        <v>#REF!</v>
      </c>
      <c r="U378" s="65" t="e">
        <f>'2.1'!#REF!</f>
        <v>#REF!</v>
      </c>
      <c r="V378" s="65" t="e">
        <f>'2.1'!#REF!</f>
        <v>#REF!</v>
      </c>
      <c r="W378" s="65" t="e">
        <f>'2.1'!#REF!</f>
        <v>#REF!</v>
      </c>
      <c r="X378" s="65" t="e">
        <f>'2.1'!#REF!</f>
        <v>#REF!</v>
      </c>
      <c r="Z378" s="65" t="e">
        <f>SUM(O378:S378)</f>
        <v>#REF!</v>
      </c>
      <c r="AA378" s="65" t="e">
        <f>SUM(T378:X378)</f>
        <v>#REF!</v>
      </c>
    </row>
    <row r="379" spans="1:27" ht="12.3" x14ac:dyDescent="0.35">
      <c r="D379" s="15" t="e">
        <f>'2.1'!#REF!</f>
        <v>#REF!</v>
      </c>
      <c r="E379" s="75" t="s">
        <v>264</v>
      </c>
      <c r="F379" s="75" t="str">
        <f>Dollars</f>
        <v>Dollars</v>
      </c>
      <c r="G379" s="75" t="str">
        <f>Nominal</f>
        <v>Nominal</v>
      </c>
      <c r="H379" s="75" t="str">
        <f>Mid_year</f>
        <v>Mid year</v>
      </c>
      <c r="I379" s="65" t="e">
        <f>'2.1'!#REF!</f>
        <v>#REF!</v>
      </c>
      <c r="J379" s="65" t="e">
        <f>'2.1'!#REF!</f>
        <v>#REF!</v>
      </c>
      <c r="K379" s="65" t="e">
        <f>'2.1'!#REF!</f>
        <v>#REF!</v>
      </c>
      <c r="L379" s="65" t="e">
        <f>'2.1'!#REF!</f>
        <v>#REF!</v>
      </c>
      <c r="M379" s="65" t="e">
        <f>'2.1'!#REF!</f>
        <v>#REF!</v>
      </c>
      <c r="N379" s="65" t="e">
        <f>'2.1'!#REF!</f>
        <v>#REF!</v>
      </c>
      <c r="O379" s="100" t="e">
        <f>'2.1'!#REF!</f>
        <v>#REF!</v>
      </c>
      <c r="P379" s="94" t="e">
        <f>'2.1'!#REF!</f>
        <v>#REF!</v>
      </c>
      <c r="Q379" s="94" t="e">
        <f>'2.1'!#REF!</f>
        <v>#REF!</v>
      </c>
      <c r="R379" s="94" t="e">
        <f>'2.1'!#REF!</f>
        <v>#REF!</v>
      </c>
      <c r="S379" s="95" t="e">
        <f>'2.1'!#REF!</f>
        <v>#REF!</v>
      </c>
      <c r="T379" s="65" t="e">
        <f>'2.1'!#REF!</f>
        <v>#REF!</v>
      </c>
      <c r="U379" s="65" t="e">
        <f>'2.1'!#REF!</f>
        <v>#REF!</v>
      </c>
      <c r="V379" s="65" t="e">
        <f>'2.1'!#REF!</f>
        <v>#REF!</v>
      </c>
      <c r="W379" s="65" t="e">
        <f>'2.1'!#REF!</f>
        <v>#REF!</v>
      </c>
      <c r="X379" s="65" t="e">
        <f>'2.1'!#REF!</f>
        <v>#REF!</v>
      </c>
      <c r="Z379" s="65" t="e">
        <f t="shared" ref="Z379:Z381" si="275">SUM(O379:S379)</f>
        <v>#REF!</v>
      </c>
      <c r="AA379" s="65" t="e">
        <f t="shared" ref="AA379:AA381" si="276">SUM(T379:X379)</f>
        <v>#REF!</v>
      </c>
    </row>
    <row r="380" spans="1:27" ht="12.3" x14ac:dyDescent="0.35">
      <c r="D380" s="15" t="e">
        <f>'2.1'!#REF!</f>
        <v>#REF!</v>
      </c>
      <c r="E380" s="75" t="s">
        <v>264</v>
      </c>
      <c r="F380" s="75" t="str">
        <f>Dollars</f>
        <v>Dollars</v>
      </c>
      <c r="G380" s="75" t="str">
        <f>Nominal</f>
        <v>Nominal</v>
      </c>
      <c r="H380" s="75" t="str">
        <f>Mid_year</f>
        <v>Mid year</v>
      </c>
      <c r="I380" s="65" t="e">
        <f>'2.1'!#REF!</f>
        <v>#REF!</v>
      </c>
      <c r="J380" s="65" t="e">
        <f>'2.1'!#REF!</f>
        <v>#REF!</v>
      </c>
      <c r="K380" s="65" t="e">
        <f>'2.1'!#REF!</f>
        <v>#REF!</v>
      </c>
      <c r="L380" s="65" t="e">
        <f>'2.1'!#REF!</f>
        <v>#REF!</v>
      </c>
      <c r="M380" s="65" t="e">
        <f>'2.1'!#REF!</f>
        <v>#REF!</v>
      </c>
      <c r="N380" s="65" t="e">
        <f>'2.1'!#REF!</f>
        <v>#REF!</v>
      </c>
      <c r="O380" s="100" t="e">
        <f>'2.1'!#REF!</f>
        <v>#REF!</v>
      </c>
      <c r="P380" s="94" t="e">
        <f>'2.1'!#REF!</f>
        <v>#REF!</v>
      </c>
      <c r="Q380" s="94" t="e">
        <f>'2.1'!#REF!</f>
        <v>#REF!</v>
      </c>
      <c r="R380" s="94" t="e">
        <f>'2.1'!#REF!</f>
        <v>#REF!</v>
      </c>
      <c r="S380" s="95" t="e">
        <f>'2.1'!#REF!</f>
        <v>#REF!</v>
      </c>
      <c r="T380" s="65" t="e">
        <f>'2.1'!#REF!</f>
        <v>#REF!</v>
      </c>
      <c r="U380" s="65" t="e">
        <f>'2.1'!#REF!</f>
        <v>#REF!</v>
      </c>
      <c r="V380" s="65" t="e">
        <f>'2.1'!#REF!</f>
        <v>#REF!</v>
      </c>
      <c r="W380" s="65" t="e">
        <f>'2.1'!#REF!</f>
        <v>#REF!</v>
      </c>
      <c r="X380" s="65" t="e">
        <f>'2.1'!#REF!</f>
        <v>#REF!</v>
      </c>
      <c r="Z380" s="65" t="e">
        <f t="shared" si="275"/>
        <v>#REF!</v>
      </c>
      <c r="AA380" s="65" t="e">
        <f t="shared" si="276"/>
        <v>#REF!</v>
      </c>
    </row>
    <row r="381" spans="1:27" ht="12.3" x14ac:dyDescent="0.35">
      <c r="D381" s="15" t="e">
        <f>'2.1'!#REF!</f>
        <v>#REF!</v>
      </c>
      <c r="E381" s="75" t="s">
        <v>264</v>
      </c>
      <c r="F381" s="75" t="str">
        <f>Dollars</f>
        <v>Dollars</v>
      </c>
      <c r="G381" s="75" t="str">
        <f>Nominal</f>
        <v>Nominal</v>
      </c>
      <c r="H381" s="75" t="str">
        <f>Mid_year</f>
        <v>Mid year</v>
      </c>
      <c r="I381" s="65" t="e">
        <f>'2.1'!#REF!</f>
        <v>#REF!</v>
      </c>
      <c r="J381" s="65" t="e">
        <f>'2.1'!#REF!</f>
        <v>#REF!</v>
      </c>
      <c r="K381" s="65" t="e">
        <f>'2.1'!#REF!</f>
        <v>#REF!</v>
      </c>
      <c r="L381" s="65" t="e">
        <f>'2.1'!#REF!</f>
        <v>#REF!</v>
      </c>
      <c r="M381" s="65" t="e">
        <f>'2.1'!#REF!</f>
        <v>#REF!</v>
      </c>
      <c r="N381" s="65" t="e">
        <f>'2.1'!#REF!</f>
        <v>#REF!</v>
      </c>
      <c r="O381" s="100" t="e">
        <f>'2.1'!#REF!</f>
        <v>#REF!</v>
      </c>
      <c r="P381" s="94" t="e">
        <f>'2.1'!#REF!</f>
        <v>#REF!</v>
      </c>
      <c r="Q381" s="94" t="e">
        <f>'2.1'!#REF!</f>
        <v>#REF!</v>
      </c>
      <c r="R381" s="94" t="e">
        <f>'2.1'!#REF!</f>
        <v>#REF!</v>
      </c>
      <c r="S381" s="95" t="e">
        <f>'2.1'!#REF!</f>
        <v>#REF!</v>
      </c>
      <c r="T381" s="65" t="e">
        <f>'2.1'!#REF!</f>
        <v>#REF!</v>
      </c>
      <c r="U381" s="65" t="e">
        <f>'2.1'!#REF!</f>
        <v>#REF!</v>
      </c>
      <c r="V381" s="65" t="e">
        <f>'2.1'!#REF!</f>
        <v>#REF!</v>
      </c>
      <c r="W381" s="65" t="e">
        <f>'2.1'!#REF!</f>
        <v>#REF!</v>
      </c>
      <c r="X381" s="65" t="e">
        <f>'2.1'!#REF!</f>
        <v>#REF!</v>
      </c>
      <c r="Z381" s="65" t="e">
        <f t="shared" si="275"/>
        <v>#REF!</v>
      </c>
      <c r="AA381" s="65" t="e">
        <f t="shared" si="276"/>
        <v>#REF!</v>
      </c>
    </row>
    <row r="382" spans="1:27" x14ac:dyDescent="0.35">
      <c r="O382" s="97"/>
      <c r="P382" s="91"/>
      <c r="Q382" s="91"/>
      <c r="R382" s="91"/>
      <c r="S382" s="89"/>
    </row>
    <row r="383" spans="1:27" ht="12.3" x14ac:dyDescent="0.35">
      <c r="D383" s="74" t="str">
        <f>"Total "&amp;D376</f>
        <v>Total Fee Based Services Expenditure</v>
      </c>
      <c r="E383" s="67" t="s">
        <v>134</v>
      </c>
      <c r="F383" s="67" t="str">
        <f>F378</f>
        <v>Dollars</v>
      </c>
      <c r="G383" s="67" t="str">
        <f>G378</f>
        <v>Nominal</v>
      </c>
      <c r="H383" s="67" t="str">
        <f>H378</f>
        <v>Mid year</v>
      </c>
      <c r="I383" s="66" t="e">
        <f t="shared" ref="I383:X383" si="277">SUM(I378:I381)</f>
        <v>#REF!</v>
      </c>
      <c r="J383" s="66" t="e">
        <f t="shared" si="277"/>
        <v>#REF!</v>
      </c>
      <c r="K383" s="66" t="e">
        <f t="shared" si="277"/>
        <v>#REF!</v>
      </c>
      <c r="L383" s="66" t="e">
        <f t="shared" si="277"/>
        <v>#REF!</v>
      </c>
      <c r="M383" s="66" t="e">
        <f t="shared" si="277"/>
        <v>#REF!</v>
      </c>
      <c r="N383" s="66" t="e">
        <f t="shared" si="277"/>
        <v>#REF!</v>
      </c>
      <c r="O383" s="99" t="e">
        <f t="shared" si="277"/>
        <v>#REF!</v>
      </c>
      <c r="P383" s="66" t="e">
        <f t="shared" si="277"/>
        <v>#REF!</v>
      </c>
      <c r="Q383" s="66" t="e">
        <f t="shared" si="277"/>
        <v>#REF!</v>
      </c>
      <c r="R383" s="66" t="e">
        <f t="shared" si="277"/>
        <v>#REF!</v>
      </c>
      <c r="S383" s="90" t="e">
        <f t="shared" si="277"/>
        <v>#REF!</v>
      </c>
      <c r="T383" s="66" t="e">
        <f t="shared" si="277"/>
        <v>#REF!</v>
      </c>
      <c r="U383" s="66" t="e">
        <f t="shared" si="277"/>
        <v>#REF!</v>
      </c>
      <c r="V383" s="66" t="e">
        <f t="shared" si="277"/>
        <v>#REF!</v>
      </c>
      <c r="W383" s="66" t="e">
        <f t="shared" si="277"/>
        <v>#REF!</v>
      </c>
      <c r="X383" s="66" t="e">
        <f t="shared" si="277"/>
        <v>#REF!</v>
      </c>
      <c r="Z383" s="66" t="e">
        <f>SUM(Z378:Z381)</f>
        <v>#REF!</v>
      </c>
      <c r="AA383" s="66" t="e">
        <f>SUM(AA378:AA381)</f>
        <v>#REF!</v>
      </c>
    </row>
    <row r="384" spans="1:27" s="6" customFormat="1" ht="11.25" customHeight="1" x14ac:dyDescent="0.35"/>
    <row r="385" spans="1:27" s="6" customFormat="1" ht="12.3" x14ac:dyDescent="0.35">
      <c r="D385" s="15" t="e">
        <f>'2.1'!#REF!</f>
        <v>#REF!</v>
      </c>
      <c r="E385" s="75" t="e">
        <f>'2.1'!#REF!</f>
        <v>#REF!</v>
      </c>
      <c r="F385" s="75" t="e">
        <f>'2.1'!#REF!</f>
        <v>#REF!</v>
      </c>
      <c r="G385" s="75" t="e">
        <f>'2.1'!#REF!</f>
        <v>#REF!</v>
      </c>
      <c r="H385" s="75" t="e">
        <f>'2.1'!#REF!</f>
        <v>#REF!</v>
      </c>
      <c r="I385" s="94" t="e">
        <f>'2.1'!#REF!</f>
        <v>#REF!</v>
      </c>
      <c r="J385" s="94" t="e">
        <f>'2.1'!#REF!</f>
        <v>#REF!</v>
      </c>
      <c r="K385" s="94" t="e">
        <f>'2.1'!#REF!</f>
        <v>#REF!</v>
      </c>
      <c r="L385" s="94" t="e">
        <f>'2.1'!#REF!</f>
        <v>#REF!</v>
      </c>
      <c r="M385" s="94" t="e">
        <f>'2.1'!#REF!</f>
        <v>#REF!</v>
      </c>
      <c r="N385" s="94" t="e">
        <f>'2.1'!#REF!</f>
        <v>#REF!</v>
      </c>
      <c r="O385" s="94" t="e">
        <f>'2.1'!#REF!</f>
        <v>#REF!</v>
      </c>
      <c r="P385" s="94" t="e">
        <f>'2.1'!#REF!</f>
        <v>#REF!</v>
      </c>
      <c r="Q385" s="94" t="e">
        <f>'2.1'!#REF!</f>
        <v>#REF!</v>
      </c>
      <c r="R385" s="94" t="e">
        <f>'2.1'!#REF!</f>
        <v>#REF!</v>
      </c>
      <c r="S385" s="94" t="e">
        <f>'2.1'!#REF!</f>
        <v>#REF!</v>
      </c>
      <c r="T385" s="94" t="e">
        <f>'2.1'!#REF!</f>
        <v>#REF!</v>
      </c>
      <c r="U385" s="94" t="e">
        <f>'2.1'!#REF!</f>
        <v>#REF!</v>
      </c>
      <c r="V385" s="94" t="e">
        <f>'2.1'!#REF!</f>
        <v>#REF!</v>
      </c>
      <c r="W385" s="94" t="e">
        <f>'2.1'!#REF!</f>
        <v>#REF!</v>
      </c>
      <c r="X385" s="94" t="e">
        <f>'2.1'!#REF!</f>
        <v>#REF!</v>
      </c>
      <c r="Z385" s="65" t="e">
        <f t="shared" ref="Z385" si="278">SUM(O385:S385)</f>
        <v>#REF!</v>
      </c>
      <c r="AA385" s="65" t="e">
        <f t="shared" ref="AA385" si="279">SUM(T385:X385)</f>
        <v>#REF!</v>
      </c>
    </row>
    <row r="386" spans="1:27" s="6" customFormat="1" ht="11.25" customHeight="1" x14ac:dyDescent="0.35">
      <c r="A386" s="70" t="e">
        <f>IF(SUM($I386:$AA386)&gt;0,1,0)</f>
        <v>#REF!</v>
      </c>
      <c r="D386" s="15" t="s">
        <v>139</v>
      </c>
      <c r="I386" s="70" t="e">
        <f>IF(OR(ISERROR(I383),ROUND(I383-I385,4)&lt;&gt;0),1,0)</f>
        <v>#REF!</v>
      </c>
      <c r="J386" s="70" t="e">
        <f t="shared" ref="J386:X386" si="280">IF(OR(ISERROR(J383),ROUND(J383-J385,4)&lt;&gt;0),1,0)</f>
        <v>#REF!</v>
      </c>
      <c r="K386" s="70" t="e">
        <f t="shared" si="280"/>
        <v>#REF!</v>
      </c>
      <c r="L386" s="70" t="e">
        <f t="shared" si="280"/>
        <v>#REF!</v>
      </c>
      <c r="M386" s="70" t="e">
        <f t="shared" si="280"/>
        <v>#REF!</v>
      </c>
      <c r="N386" s="70" t="e">
        <f t="shared" si="280"/>
        <v>#REF!</v>
      </c>
      <c r="O386" s="70" t="e">
        <f t="shared" si="280"/>
        <v>#REF!</v>
      </c>
      <c r="P386" s="70" t="e">
        <f t="shared" si="280"/>
        <v>#REF!</v>
      </c>
      <c r="Q386" s="70" t="e">
        <f t="shared" si="280"/>
        <v>#REF!</v>
      </c>
      <c r="R386" s="70" t="e">
        <f t="shared" si="280"/>
        <v>#REF!</v>
      </c>
      <c r="S386" s="70" t="e">
        <f t="shared" si="280"/>
        <v>#REF!</v>
      </c>
      <c r="T386" s="70" t="e">
        <f t="shared" si="280"/>
        <v>#REF!</v>
      </c>
      <c r="U386" s="70" t="e">
        <f t="shared" si="280"/>
        <v>#REF!</v>
      </c>
      <c r="V386" s="70" t="e">
        <f t="shared" si="280"/>
        <v>#REF!</v>
      </c>
      <c r="W386" s="70" t="e">
        <f t="shared" si="280"/>
        <v>#REF!</v>
      </c>
      <c r="X386" s="70" t="e">
        <f t="shared" si="280"/>
        <v>#REF!</v>
      </c>
      <c r="Z386" s="70" t="e">
        <f t="shared" ref="Z386:AA386" si="281">IF(OR(ISERROR(Z383),ROUND(Z383-Z385,4)&lt;&gt;0),1,0)</f>
        <v>#REF!</v>
      </c>
      <c r="AA386" s="70" t="e">
        <f t="shared" si="281"/>
        <v>#REF!</v>
      </c>
    </row>
    <row r="388" spans="1:27" s="13" customFormat="1" ht="14.1" x14ac:dyDescent="0.35">
      <c r="C388" s="13" t="s">
        <v>260</v>
      </c>
    </row>
    <row r="389" spans="1:27" s="6" customFormat="1" ht="11.25" customHeight="1" x14ac:dyDescent="0.35"/>
    <row r="390" spans="1:27" ht="24.6" x14ac:dyDescent="0.35">
      <c r="D390" s="73" t="s">
        <v>263</v>
      </c>
      <c r="E390" s="64" t="str">
        <f>Lookup!E$20</f>
        <v>Source</v>
      </c>
      <c r="F390" s="64" t="str">
        <f>Lookup!F$20</f>
        <v>Unit</v>
      </c>
      <c r="G390" s="64" t="str">
        <f>Lookup!G$20</f>
        <v>Basis</v>
      </c>
      <c r="H390" s="64" t="str">
        <f>Lookup!H$20</f>
        <v>Timing</v>
      </c>
      <c r="I390" s="64" t="str">
        <f t="shared" ref="I390:X390" si="282">I$10</f>
        <v>RY09</v>
      </c>
      <c r="J390" s="64" t="str">
        <f t="shared" si="282"/>
        <v>RY10</v>
      </c>
      <c r="K390" s="64" t="str">
        <f t="shared" si="282"/>
        <v>RY11</v>
      </c>
      <c r="L390" s="64" t="str">
        <f t="shared" si="282"/>
        <v>RY12</v>
      </c>
      <c r="M390" s="64" t="str">
        <f t="shared" si="282"/>
        <v>RY13</v>
      </c>
      <c r="N390" s="64" t="str">
        <f t="shared" si="282"/>
        <v>RY14</v>
      </c>
      <c r="O390" s="96" t="str">
        <f t="shared" si="282"/>
        <v>RY15</v>
      </c>
      <c r="P390" s="64" t="str">
        <f t="shared" si="282"/>
        <v>RY16</v>
      </c>
      <c r="Q390" s="64" t="str">
        <f t="shared" si="282"/>
        <v>RY17</v>
      </c>
      <c r="R390" s="64" t="str">
        <f t="shared" si="282"/>
        <v>RY18</v>
      </c>
      <c r="S390" s="88" t="str">
        <f t="shared" si="282"/>
        <v>RY19</v>
      </c>
      <c r="T390" s="64" t="str">
        <f t="shared" si="282"/>
        <v>RY20</v>
      </c>
      <c r="U390" s="64" t="str">
        <f t="shared" si="282"/>
        <v>RY21</v>
      </c>
      <c r="V390" s="64" t="str">
        <f t="shared" si="282"/>
        <v>RY22</v>
      </c>
      <c r="W390" s="64" t="str">
        <f t="shared" si="282"/>
        <v>RY23</v>
      </c>
      <c r="X390" s="64" t="str">
        <f t="shared" si="282"/>
        <v>RY24</v>
      </c>
      <c r="Z390" s="72" t="str">
        <f>Z$10</f>
        <v>RY17 %</v>
      </c>
      <c r="AA390" s="72" t="str">
        <f>AA$10</f>
        <v>RY15-RY17 Avg</v>
      </c>
    </row>
    <row r="391" spans="1:27" x14ac:dyDescent="0.35">
      <c r="I391" s="6"/>
      <c r="O391" s="97"/>
      <c r="P391" s="91"/>
      <c r="Q391" s="91"/>
      <c r="R391" s="91"/>
      <c r="S391" s="89"/>
    </row>
    <row r="392" spans="1:27" ht="12.3" x14ac:dyDescent="0.35">
      <c r="D392" s="15" t="e">
        <f>'2.1'!#REF!</f>
        <v>#REF!</v>
      </c>
      <c r="E392" s="75" t="s">
        <v>264</v>
      </c>
      <c r="F392" s="75" t="str">
        <f>Dollars</f>
        <v>Dollars</v>
      </c>
      <c r="G392" s="75" t="str">
        <f>Nominal</f>
        <v>Nominal</v>
      </c>
      <c r="H392" s="75" t="str">
        <f>Mid_year</f>
        <v>Mid year</v>
      </c>
      <c r="I392" s="65" t="e">
        <f>'2.1'!#REF!</f>
        <v>#REF!</v>
      </c>
      <c r="J392" s="65" t="e">
        <f>'2.1'!#REF!</f>
        <v>#REF!</v>
      </c>
      <c r="K392" s="65" t="e">
        <f>'2.1'!#REF!</f>
        <v>#REF!</v>
      </c>
      <c r="L392" s="65" t="e">
        <f>'2.1'!#REF!</f>
        <v>#REF!</v>
      </c>
      <c r="M392" s="65" t="e">
        <f>'2.1'!#REF!</f>
        <v>#REF!</v>
      </c>
      <c r="N392" s="65" t="e">
        <f>'2.1'!#REF!</f>
        <v>#REF!</v>
      </c>
      <c r="O392" s="100" t="e">
        <f>'2.1'!#REF!</f>
        <v>#REF!</v>
      </c>
      <c r="P392" s="94" t="e">
        <f>'2.1'!#REF!</f>
        <v>#REF!</v>
      </c>
      <c r="Q392" s="94" t="e">
        <f>'2.1'!#REF!</f>
        <v>#REF!</v>
      </c>
      <c r="R392" s="94" t="e">
        <f>'2.1'!#REF!</f>
        <v>#REF!</v>
      </c>
      <c r="S392" s="95" t="e">
        <f>'2.1'!#REF!</f>
        <v>#REF!</v>
      </c>
      <c r="T392" s="65" t="e">
        <f>'2.1'!#REF!</f>
        <v>#REF!</v>
      </c>
      <c r="U392" s="65" t="e">
        <f>'2.1'!#REF!</f>
        <v>#REF!</v>
      </c>
      <c r="V392" s="65" t="e">
        <f>'2.1'!#REF!</f>
        <v>#REF!</v>
      </c>
      <c r="W392" s="65" t="e">
        <f>'2.1'!#REF!</f>
        <v>#REF!</v>
      </c>
      <c r="X392" s="65" t="e">
        <f>'2.1'!#REF!</f>
        <v>#REF!</v>
      </c>
      <c r="Z392" s="65" t="e">
        <f>SUM(O392:S392)</f>
        <v>#REF!</v>
      </c>
      <c r="AA392" s="65" t="e">
        <f>SUM(T392:X392)</f>
        <v>#REF!</v>
      </c>
    </row>
    <row r="393" spans="1:27" ht="12.3" x14ac:dyDescent="0.35">
      <c r="D393" s="15" t="e">
        <f>'2.1'!#REF!</f>
        <v>#REF!</v>
      </c>
      <c r="E393" s="75" t="s">
        <v>264</v>
      </c>
      <c r="F393" s="75" t="str">
        <f>Dollars</f>
        <v>Dollars</v>
      </c>
      <c r="G393" s="75" t="str">
        <f>Nominal</f>
        <v>Nominal</v>
      </c>
      <c r="H393" s="75" t="str">
        <f>Mid_year</f>
        <v>Mid year</v>
      </c>
      <c r="I393" s="65" t="e">
        <f>'2.1'!#REF!</f>
        <v>#REF!</v>
      </c>
      <c r="J393" s="65" t="e">
        <f>'2.1'!#REF!</f>
        <v>#REF!</v>
      </c>
      <c r="K393" s="65" t="e">
        <f>'2.1'!#REF!</f>
        <v>#REF!</v>
      </c>
      <c r="L393" s="65" t="e">
        <f>'2.1'!#REF!</f>
        <v>#REF!</v>
      </c>
      <c r="M393" s="65" t="e">
        <f>'2.1'!#REF!</f>
        <v>#REF!</v>
      </c>
      <c r="N393" s="65" t="e">
        <f>'2.1'!#REF!</f>
        <v>#REF!</v>
      </c>
      <c r="O393" s="100" t="e">
        <f>'2.1'!#REF!</f>
        <v>#REF!</v>
      </c>
      <c r="P393" s="94" t="e">
        <f>'2.1'!#REF!</f>
        <v>#REF!</v>
      </c>
      <c r="Q393" s="94" t="e">
        <f>'2.1'!#REF!</f>
        <v>#REF!</v>
      </c>
      <c r="R393" s="94" t="e">
        <f>'2.1'!#REF!</f>
        <v>#REF!</v>
      </c>
      <c r="S393" s="95" t="e">
        <f>'2.1'!#REF!</f>
        <v>#REF!</v>
      </c>
      <c r="T393" s="65" t="e">
        <f>'2.1'!#REF!</f>
        <v>#REF!</v>
      </c>
      <c r="U393" s="65" t="e">
        <f>'2.1'!#REF!</f>
        <v>#REF!</v>
      </c>
      <c r="V393" s="65" t="e">
        <f>'2.1'!#REF!</f>
        <v>#REF!</v>
      </c>
      <c r="W393" s="65" t="e">
        <f>'2.1'!#REF!</f>
        <v>#REF!</v>
      </c>
      <c r="X393" s="65" t="e">
        <f>'2.1'!#REF!</f>
        <v>#REF!</v>
      </c>
      <c r="Z393" s="65" t="e">
        <f t="shared" ref="Z393:Z395" si="283">SUM(O393:S393)</f>
        <v>#REF!</v>
      </c>
      <c r="AA393" s="65" t="e">
        <f t="shared" ref="AA393:AA395" si="284">SUM(T393:X393)</f>
        <v>#REF!</v>
      </c>
    </row>
    <row r="394" spans="1:27" ht="12.3" x14ac:dyDescent="0.35">
      <c r="D394" s="15" t="e">
        <f>'2.1'!#REF!</f>
        <v>#REF!</v>
      </c>
      <c r="E394" s="75" t="s">
        <v>264</v>
      </c>
      <c r="F394" s="75" t="str">
        <f>Dollars</f>
        <v>Dollars</v>
      </c>
      <c r="G394" s="75" t="str">
        <f>Nominal</f>
        <v>Nominal</v>
      </c>
      <c r="H394" s="75" t="str">
        <f>Mid_year</f>
        <v>Mid year</v>
      </c>
      <c r="I394" s="65" t="e">
        <f>'2.1'!#REF!</f>
        <v>#REF!</v>
      </c>
      <c r="J394" s="65" t="e">
        <f>'2.1'!#REF!</f>
        <v>#REF!</v>
      </c>
      <c r="K394" s="65" t="e">
        <f>'2.1'!#REF!</f>
        <v>#REF!</v>
      </c>
      <c r="L394" s="65" t="e">
        <f>'2.1'!#REF!</f>
        <v>#REF!</v>
      </c>
      <c r="M394" s="65" t="e">
        <f>'2.1'!#REF!</f>
        <v>#REF!</v>
      </c>
      <c r="N394" s="65" t="e">
        <f>'2.1'!#REF!</f>
        <v>#REF!</v>
      </c>
      <c r="O394" s="100" t="e">
        <f>'2.1'!#REF!</f>
        <v>#REF!</v>
      </c>
      <c r="P394" s="94" t="e">
        <f>'2.1'!#REF!</f>
        <v>#REF!</v>
      </c>
      <c r="Q394" s="94" t="e">
        <f>'2.1'!#REF!</f>
        <v>#REF!</v>
      </c>
      <c r="R394" s="94" t="e">
        <f>'2.1'!#REF!</f>
        <v>#REF!</v>
      </c>
      <c r="S394" s="95" t="e">
        <f>'2.1'!#REF!</f>
        <v>#REF!</v>
      </c>
      <c r="T394" s="65" t="e">
        <f>'2.1'!#REF!</f>
        <v>#REF!</v>
      </c>
      <c r="U394" s="65" t="e">
        <f>'2.1'!#REF!</f>
        <v>#REF!</v>
      </c>
      <c r="V394" s="65" t="e">
        <f>'2.1'!#REF!</f>
        <v>#REF!</v>
      </c>
      <c r="W394" s="65" t="e">
        <f>'2.1'!#REF!</f>
        <v>#REF!</v>
      </c>
      <c r="X394" s="65" t="e">
        <f>'2.1'!#REF!</f>
        <v>#REF!</v>
      </c>
      <c r="Z394" s="65" t="e">
        <f t="shared" si="283"/>
        <v>#REF!</v>
      </c>
      <c r="AA394" s="65" t="e">
        <f t="shared" si="284"/>
        <v>#REF!</v>
      </c>
    </row>
    <row r="395" spans="1:27" ht="12.3" x14ac:dyDescent="0.35">
      <c r="D395" s="15" t="e">
        <f>'2.1'!#REF!</f>
        <v>#REF!</v>
      </c>
      <c r="E395" s="75" t="s">
        <v>264</v>
      </c>
      <c r="F395" s="75" t="str">
        <f>Dollars</f>
        <v>Dollars</v>
      </c>
      <c r="G395" s="75" t="str">
        <f>Nominal</f>
        <v>Nominal</v>
      </c>
      <c r="H395" s="75" t="str">
        <f>Mid_year</f>
        <v>Mid year</v>
      </c>
      <c r="I395" s="65" t="e">
        <f>'2.1'!#REF!</f>
        <v>#REF!</v>
      </c>
      <c r="J395" s="65" t="e">
        <f>'2.1'!#REF!</f>
        <v>#REF!</v>
      </c>
      <c r="K395" s="65" t="e">
        <f>'2.1'!#REF!</f>
        <v>#REF!</v>
      </c>
      <c r="L395" s="65" t="e">
        <f>'2.1'!#REF!</f>
        <v>#REF!</v>
      </c>
      <c r="M395" s="65" t="e">
        <f>'2.1'!#REF!</f>
        <v>#REF!</v>
      </c>
      <c r="N395" s="65" t="e">
        <f>'2.1'!#REF!</f>
        <v>#REF!</v>
      </c>
      <c r="O395" s="100" t="e">
        <f>'2.1'!#REF!</f>
        <v>#REF!</v>
      </c>
      <c r="P395" s="94" t="e">
        <f>'2.1'!#REF!</f>
        <v>#REF!</v>
      </c>
      <c r="Q395" s="94" t="e">
        <f>'2.1'!#REF!</f>
        <v>#REF!</v>
      </c>
      <c r="R395" s="94" t="e">
        <f>'2.1'!#REF!</f>
        <v>#REF!</v>
      </c>
      <c r="S395" s="95" t="e">
        <f>'2.1'!#REF!</f>
        <v>#REF!</v>
      </c>
      <c r="T395" s="65" t="e">
        <f>'2.1'!#REF!</f>
        <v>#REF!</v>
      </c>
      <c r="U395" s="65" t="e">
        <f>'2.1'!#REF!</f>
        <v>#REF!</v>
      </c>
      <c r="V395" s="65" t="e">
        <f>'2.1'!#REF!</f>
        <v>#REF!</v>
      </c>
      <c r="W395" s="65" t="e">
        <f>'2.1'!#REF!</f>
        <v>#REF!</v>
      </c>
      <c r="X395" s="65" t="e">
        <f>'2.1'!#REF!</f>
        <v>#REF!</v>
      </c>
      <c r="Z395" s="65" t="e">
        <f t="shared" si="283"/>
        <v>#REF!</v>
      </c>
      <c r="AA395" s="65" t="e">
        <f t="shared" si="284"/>
        <v>#REF!</v>
      </c>
    </row>
    <row r="396" spans="1:27" x14ac:dyDescent="0.35">
      <c r="O396" s="97"/>
      <c r="P396" s="91"/>
      <c r="Q396" s="91"/>
      <c r="R396" s="91"/>
      <c r="S396" s="89"/>
    </row>
    <row r="397" spans="1:27" ht="12.3" x14ac:dyDescent="0.35">
      <c r="D397" s="74" t="str">
        <f>"Total "&amp;D390</f>
        <v>Total Quoted Services Expenditure</v>
      </c>
      <c r="E397" s="67" t="s">
        <v>134</v>
      </c>
      <c r="F397" s="67" t="str">
        <f>F392</f>
        <v>Dollars</v>
      </c>
      <c r="G397" s="67" t="str">
        <f>G392</f>
        <v>Nominal</v>
      </c>
      <c r="H397" s="67" t="str">
        <f>H392</f>
        <v>Mid year</v>
      </c>
      <c r="I397" s="66" t="e">
        <f t="shared" ref="I397:X397" si="285">SUM(I392:I395)</f>
        <v>#REF!</v>
      </c>
      <c r="J397" s="66" t="e">
        <f t="shared" si="285"/>
        <v>#REF!</v>
      </c>
      <c r="K397" s="66" t="e">
        <f t="shared" si="285"/>
        <v>#REF!</v>
      </c>
      <c r="L397" s="66" t="e">
        <f t="shared" si="285"/>
        <v>#REF!</v>
      </c>
      <c r="M397" s="66" t="e">
        <f t="shared" si="285"/>
        <v>#REF!</v>
      </c>
      <c r="N397" s="66" t="e">
        <f t="shared" si="285"/>
        <v>#REF!</v>
      </c>
      <c r="O397" s="99" t="e">
        <f t="shared" si="285"/>
        <v>#REF!</v>
      </c>
      <c r="P397" s="66" t="e">
        <f t="shared" si="285"/>
        <v>#REF!</v>
      </c>
      <c r="Q397" s="66" t="e">
        <f t="shared" si="285"/>
        <v>#REF!</v>
      </c>
      <c r="R397" s="66" t="e">
        <f t="shared" si="285"/>
        <v>#REF!</v>
      </c>
      <c r="S397" s="90" t="e">
        <f t="shared" si="285"/>
        <v>#REF!</v>
      </c>
      <c r="T397" s="66" t="e">
        <f t="shared" si="285"/>
        <v>#REF!</v>
      </c>
      <c r="U397" s="66" t="e">
        <f t="shared" si="285"/>
        <v>#REF!</v>
      </c>
      <c r="V397" s="66" t="e">
        <f t="shared" si="285"/>
        <v>#REF!</v>
      </c>
      <c r="W397" s="66" t="e">
        <f t="shared" si="285"/>
        <v>#REF!</v>
      </c>
      <c r="X397" s="66" t="e">
        <f t="shared" si="285"/>
        <v>#REF!</v>
      </c>
      <c r="Z397" s="66" t="e">
        <f>SUM(Z392:Z395)</f>
        <v>#REF!</v>
      </c>
      <c r="AA397" s="66" t="e">
        <f>SUM(AA392:AA395)</f>
        <v>#REF!</v>
      </c>
    </row>
    <row r="398" spans="1:27" s="6" customFormat="1" ht="11.25" customHeight="1" x14ac:dyDescent="0.35"/>
    <row r="399" spans="1:27" s="6" customFormat="1" ht="12.3" x14ac:dyDescent="0.35">
      <c r="D399" s="15" t="e">
        <f>'2.1'!#REF!</f>
        <v>#REF!</v>
      </c>
      <c r="E399" s="75" t="e">
        <f>'2.1'!#REF!</f>
        <v>#REF!</v>
      </c>
      <c r="F399" s="75" t="e">
        <f>'2.1'!#REF!</f>
        <v>#REF!</v>
      </c>
      <c r="G399" s="75" t="e">
        <f>'2.1'!#REF!</f>
        <v>#REF!</v>
      </c>
      <c r="H399" s="75" t="e">
        <f>'2.1'!#REF!</f>
        <v>#REF!</v>
      </c>
      <c r="I399" s="94" t="e">
        <f>'2.1'!#REF!</f>
        <v>#REF!</v>
      </c>
      <c r="J399" s="94" t="e">
        <f>'2.1'!#REF!</f>
        <v>#REF!</v>
      </c>
      <c r="K399" s="94" t="e">
        <f>'2.1'!#REF!</f>
        <v>#REF!</v>
      </c>
      <c r="L399" s="94" t="e">
        <f>'2.1'!#REF!</f>
        <v>#REF!</v>
      </c>
      <c r="M399" s="94" t="e">
        <f>'2.1'!#REF!</f>
        <v>#REF!</v>
      </c>
      <c r="N399" s="94" t="e">
        <f>'2.1'!#REF!</f>
        <v>#REF!</v>
      </c>
      <c r="O399" s="94" t="e">
        <f>'2.1'!#REF!</f>
        <v>#REF!</v>
      </c>
      <c r="P399" s="94" t="e">
        <f>'2.1'!#REF!</f>
        <v>#REF!</v>
      </c>
      <c r="Q399" s="94" t="e">
        <f>'2.1'!#REF!</f>
        <v>#REF!</v>
      </c>
      <c r="R399" s="94" t="e">
        <f>'2.1'!#REF!</f>
        <v>#REF!</v>
      </c>
      <c r="S399" s="94" t="e">
        <f>'2.1'!#REF!</f>
        <v>#REF!</v>
      </c>
      <c r="T399" s="94" t="e">
        <f>'2.1'!#REF!</f>
        <v>#REF!</v>
      </c>
      <c r="U399" s="94" t="e">
        <f>'2.1'!#REF!</f>
        <v>#REF!</v>
      </c>
      <c r="V399" s="94" t="e">
        <f>'2.1'!#REF!</f>
        <v>#REF!</v>
      </c>
      <c r="W399" s="94" t="e">
        <f>'2.1'!#REF!</f>
        <v>#REF!</v>
      </c>
      <c r="X399" s="94" t="e">
        <f>'2.1'!#REF!</f>
        <v>#REF!</v>
      </c>
      <c r="Z399" s="65" t="e">
        <f t="shared" ref="Z399" si="286">SUM(O399:S399)</f>
        <v>#REF!</v>
      </c>
      <c r="AA399" s="65" t="e">
        <f t="shared" ref="AA399" si="287">SUM(T399:X399)</f>
        <v>#REF!</v>
      </c>
    </row>
    <row r="400" spans="1:27" s="6" customFormat="1" ht="11.25" customHeight="1" x14ac:dyDescent="0.35">
      <c r="A400" s="70" t="e">
        <f>IF(SUM($I400:$AA400)&gt;0,1,0)</f>
        <v>#REF!</v>
      </c>
      <c r="D400" s="15" t="s">
        <v>139</v>
      </c>
      <c r="I400" s="70" t="e">
        <f>IF(OR(ISERROR(I397),ROUND(I397-I399,4)&lt;&gt;0),1,0)</f>
        <v>#REF!</v>
      </c>
      <c r="J400" s="70" t="e">
        <f t="shared" ref="J400:X400" si="288">IF(OR(ISERROR(J397),ROUND(J397-J399,4)&lt;&gt;0),1,0)</f>
        <v>#REF!</v>
      </c>
      <c r="K400" s="70" t="e">
        <f t="shared" si="288"/>
        <v>#REF!</v>
      </c>
      <c r="L400" s="70" t="e">
        <f t="shared" si="288"/>
        <v>#REF!</v>
      </c>
      <c r="M400" s="70" t="e">
        <f t="shared" si="288"/>
        <v>#REF!</v>
      </c>
      <c r="N400" s="70" t="e">
        <f t="shared" si="288"/>
        <v>#REF!</v>
      </c>
      <c r="O400" s="70" t="e">
        <f t="shared" si="288"/>
        <v>#REF!</v>
      </c>
      <c r="P400" s="70" t="e">
        <f t="shared" si="288"/>
        <v>#REF!</v>
      </c>
      <c r="Q400" s="70" t="e">
        <f t="shared" si="288"/>
        <v>#REF!</v>
      </c>
      <c r="R400" s="70" t="e">
        <f t="shared" si="288"/>
        <v>#REF!</v>
      </c>
      <c r="S400" s="70" t="e">
        <f t="shared" si="288"/>
        <v>#REF!</v>
      </c>
      <c r="T400" s="70" t="e">
        <f t="shared" si="288"/>
        <v>#REF!</v>
      </c>
      <c r="U400" s="70" t="e">
        <f t="shared" si="288"/>
        <v>#REF!</v>
      </c>
      <c r="V400" s="70" t="e">
        <f t="shared" si="288"/>
        <v>#REF!</v>
      </c>
      <c r="W400" s="70" t="e">
        <f t="shared" si="288"/>
        <v>#REF!</v>
      </c>
      <c r="X400" s="70" t="e">
        <f t="shared" si="288"/>
        <v>#REF!</v>
      </c>
      <c r="Z400" s="70" t="e">
        <f t="shared" ref="Z400:AA400" si="289">IF(OR(ISERROR(Z397),ROUND(Z397-Z399,4)&lt;&gt;0),1,0)</f>
        <v>#REF!</v>
      </c>
      <c r="AA400" s="70" t="e">
        <f t="shared" si="289"/>
        <v>#REF!</v>
      </c>
    </row>
    <row r="402" spans="2:28" s="4" customFormat="1" ht="15" x14ac:dyDescent="0.35">
      <c r="B402" s="4" t="s">
        <v>284</v>
      </c>
    </row>
    <row r="404" spans="2:28" s="13" customFormat="1" ht="14.1" x14ac:dyDescent="0.35">
      <c r="C404" s="13" t="s">
        <v>285</v>
      </c>
    </row>
    <row r="405" spans="2:28" s="6" customFormat="1" ht="11.25" customHeight="1" x14ac:dyDescent="0.35"/>
    <row r="406" spans="2:28" ht="24.6" x14ac:dyDescent="0.35">
      <c r="D406" s="73" t="s">
        <v>283</v>
      </c>
      <c r="E406" s="64" t="str">
        <f>Lookup!E$20</f>
        <v>Source</v>
      </c>
      <c r="F406" s="64" t="str">
        <f>Lookup!F$20</f>
        <v>Unit</v>
      </c>
      <c r="G406" s="64" t="str">
        <f>Lookup!G$20</f>
        <v>Basis</v>
      </c>
      <c r="H406" s="64" t="str">
        <f>Lookup!H$20</f>
        <v>Timing</v>
      </c>
      <c r="I406" s="64" t="str">
        <f t="shared" ref="I406:X406" si="290">I$10</f>
        <v>RY09</v>
      </c>
      <c r="J406" s="64" t="str">
        <f t="shared" si="290"/>
        <v>RY10</v>
      </c>
      <c r="K406" s="64" t="str">
        <f t="shared" si="290"/>
        <v>RY11</v>
      </c>
      <c r="L406" s="64" t="str">
        <f t="shared" si="290"/>
        <v>RY12</v>
      </c>
      <c r="M406" s="64" t="str">
        <f t="shared" si="290"/>
        <v>RY13</v>
      </c>
      <c r="N406" s="64" t="str">
        <f t="shared" si="290"/>
        <v>RY14</v>
      </c>
      <c r="O406" s="96" t="str">
        <f t="shared" si="290"/>
        <v>RY15</v>
      </c>
      <c r="P406" s="64" t="str">
        <f t="shared" si="290"/>
        <v>RY16</v>
      </c>
      <c r="Q406" s="64" t="str">
        <f t="shared" si="290"/>
        <v>RY17</v>
      </c>
      <c r="R406" s="64" t="str">
        <f t="shared" si="290"/>
        <v>RY18</v>
      </c>
      <c r="S406" s="88" t="str">
        <f t="shared" si="290"/>
        <v>RY19</v>
      </c>
      <c r="T406" s="64" t="str">
        <f t="shared" si="290"/>
        <v>RY20</v>
      </c>
      <c r="U406" s="64" t="str">
        <f t="shared" si="290"/>
        <v>RY21</v>
      </c>
      <c r="V406" s="64" t="str">
        <f t="shared" si="290"/>
        <v>RY22</v>
      </c>
      <c r="W406" s="64" t="str">
        <f t="shared" si="290"/>
        <v>RY23</v>
      </c>
      <c r="X406" s="64" t="str">
        <f t="shared" si="290"/>
        <v>RY24</v>
      </c>
      <c r="Z406" s="72" t="str">
        <f>Z$10</f>
        <v>RY17 %</v>
      </c>
      <c r="AA406" s="72" t="str">
        <f>AA$10</f>
        <v>RY15-RY17 Avg</v>
      </c>
      <c r="AB406" s="72" t="str">
        <f>$AB$10</f>
        <v>Share</v>
      </c>
    </row>
    <row r="407" spans="2:28" x14ac:dyDescent="0.35">
      <c r="I407" s="6"/>
      <c r="O407" s="97"/>
      <c r="P407" s="91"/>
      <c r="Q407" s="91"/>
      <c r="R407" s="91"/>
      <c r="S407" s="89"/>
    </row>
    <row r="408" spans="2:28" ht="12.3" x14ac:dyDescent="0.35">
      <c r="D408" s="15" t="e">
        <f>'2.1'!#REF!</f>
        <v>#REF!</v>
      </c>
      <c r="E408" s="75" t="s">
        <v>266</v>
      </c>
      <c r="F408" s="75" t="e">
        <f>'2.1'!#REF!</f>
        <v>#REF!</v>
      </c>
      <c r="G408" s="75" t="e">
        <f>'2.1'!#REF!</f>
        <v>#REF!</v>
      </c>
      <c r="H408" s="75" t="e">
        <f>'2.1'!#REF!</f>
        <v>#REF!</v>
      </c>
      <c r="I408" s="65" t="e">
        <f>'2.1'!#REF!</f>
        <v>#REF!</v>
      </c>
      <c r="J408" s="65" t="e">
        <f>'2.1'!#REF!</f>
        <v>#REF!</v>
      </c>
      <c r="K408" s="65" t="e">
        <f>'2.1'!#REF!</f>
        <v>#REF!</v>
      </c>
      <c r="L408" s="65" t="e">
        <f>'2.1'!#REF!</f>
        <v>#REF!</v>
      </c>
      <c r="M408" s="65" t="e">
        <f>'2.1'!#REF!</f>
        <v>#REF!</v>
      </c>
      <c r="N408" s="65" t="e">
        <f>'2.1'!#REF!</f>
        <v>#REF!</v>
      </c>
      <c r="O408" s="100" t="e">
        <f>'2.1'!#REF!</f>
        <v>#REF!</v>
      </c>
      <c r="P408" s="94" t="e">
        <f>'2.1'!#REF!</f>
        <v>#REF!</v>
      </c>
      <c r="Q408" s="94" t="e">
        <f>'2.1'!#REF!</f>
        <v>#REF!</v>
      </c>
      <c r="R408" s="94" t="e">
        <f>'2.1'!#REF!</f>
        <v>#REF!</v>
      </c>
      <c r="S408" s="95" t="e">
        <f>'2.1'!#REF!</f>
        <v>#REF!</v>
      </c>
      <c r="T408" s="65" t="e">
        <f>T$25*$AB408</f>
        <v>#DIV/0!</v>
      </c>
      <c r="U408" s="65" t="e">
        <f t="shared" ref="U408:X415" si="291">U$25*$AB408</f>
        <v>#DIV/0!</v>
      </c>
      <c r="V408" s="65" t="e">
        <f t="shared" si="291"/>
        <v>#DIV/0!</v>
      </c>
      <c r="W408" s="65" t="e">
        <f t="shared" si="291"/>
        <v>#DIV/0!</v>
      </c>
      <c r="X408" s="65" t="e">
        <f t="shared" si="291"/>
        <v>#DIV/0!</v>
      </c>
      <c r="Z408" s="65" t="e">
        <f>SUM(O408:S408)</f>
        <v>#REF!</v>
      </c>
      <c r="AA408" s="65" t="e">
        <f>SUM(T408:X408)</f>
        <v>#DIV/0!</v>
      </c>
      <c r="AB408" s="85" t="e">
        <f>IF(SUM($I$417:$S$417)=0,0,SUM(I408:S408)/SUM($I$417:$S$417))</f>
        <v>#REF!</v>
      </c>
    </row>
    <row r="409" spans="2:28" ht="12.3" x14ac:dyDescent="0.35">
      <c r="D409" s="15" t="e">
        <f>'2.1'!#REF!</f>
        <v>#REF!</v>
      </c>
      <c r="E409" s="75" t="s">
        <v>266</v>
      </c>
      <c r="F409" s="75" t="e">
        <f>'2.1'!#REF!</f>
        <v>#REF!</v>
      </c>
      <c r="G409" s="75" t="e">
        <f>'2.1'!#REF!</f>
        <v>#REF!</v>
      </c>
      <c r="H409" s="75" t="e">
        <f>'2.1'!#REF!</f>
        <v>#REF!</v>
      </c>
      <c r="I409" s="65" t="e">
        <f>'2.1'!#REF!</f>
        <v>#REF!</v>
      </c>
      <c r="J409" s="65" t="e">
        <f>'2.1'!#REF!</f>
        <v>#REF!</v>
      </c>
      <c r="K409" s="65" t="e">
        <f>'2.1'!#REF!</f>
        <v>#REF!</v>
      </c>
      <c r="L409" s="65" t="e">
        <f>'2.1'!#REF!</f>
        <v>#REF!</v>
      </c>
      <c r="M409" s="65" t="e">
        <f>'2.1'!#REF!</f>
        <v>#REF!</v>
      </c>
      <c r="N409" s="65" t="e">
        <f>'2.1'!#REF!</f>
        <v>#REF!</v>
      </c>
      <c r="O409" s="100" t="e">
        <f>'2.1'!#REF!</f>
        <v>#REF!</v>
      </c>
      <c r="P409" s="94" t="e">
        <f>'2.1'!#REF!</f>
        <v>#REF!</v>
      </c>
      <c r="Q409" s="94" t="e">
        <f>'2.1'!#REF!</f>
        <v>#REF!</v>
      </c>
      <c r="R409" s="94" t="e">
        <f>'2.1'!#REF!</f>
        <v>#REF!</v>
      </c>
      <c r="S409" s="95" t="e">
        <f>'2.1'!#REF!</f>
        <v>#REF!</v>
      </c>
      <c r="T409" s="65" t="e">
        <f t="shared" ref="T409:T415" si="292">T$25*$AB409</f>
        <v>#DIV/0!</v>
      </c>
      <c r="U409" s="65" t="e">
        <f t="shared" si="291"/>
        <v>#DIV/0!</v>
      </c>
      <c r="V409" s="65" t="e">
        <f t="shared" si="291"/>
        <v>#DIV/0!</v>
      </c>
      <c r="W409" s="65" t="e">
        <f t="shared" si="291"/>
        <v>#DIV/0!</v>
      </c>
      <c r="X409" s="65" t="e">
        <f t="shared" si="291"/>
        <v>#DIV/0!</v>
      </c>
      <c r="Z409" s="65" t="e">
        <f t="shared" ref="Z409:Z415" si="293">SUM(O409:S409)</f>
        <v>#REF!</v>
      </c>
      <c r="AA409" s="65" t="e">
        <f t="shared" ref="AA409:AA415" si="294">SUM(T409:X409)</f>
        <v>#DIV/0!</v>
      </c>
      <c r="AB409" s="85" t="e">
        <f t="shared" ref="AB409:AB415" si="295">IF(SUM($I$417:$S$417)=0,0,SUM(I409:S409)/SUM($I$417:$S$417))</f>
        <v>#REF!</v>
      </c>
    </row>
    <row r="410" spans="2:28" ht="12.3" x14ac:dyDescent="0.35">
      <c r="D410" s="15" t="e">
        <f>'2.1'!#REF!</f>
        <v>#REF!</v>
      </c>
      <c r="E410" s="75" t="s">
        <v>266</v>
      </c>
      <c r="F410" s="75" t="e">
        <f>'2.1'!#REF!</f>
        <v>#REF!</v>
      </c>
      <c r="G410" s="75" t="e">
        <f>'2.1'!#REF!</f>
        <v>#REF!</v>
      </c>
      <c r="H410" s="75" t="e">
        <f>'2.1'!#REF!</f>
        <v>#REF!</v>
      </c>
      <c r="I410" s="65" t="e">
        <f>'2.1'!#REF!</f>
        <v>#REF!</v>
      </c>
      <c r="J410" s="65" t="e">
        <f>'2.1'!#REF!</f>
        <v>#REF!</v>
      </c>
      <c r="K410" s="65" t="e">
        <f>'2.1'!#REF!</f>
        <v>#REF!</v>
      </c>
      <c r="L410" s="65" t="e">
        <f>'2.1'!#REF!</f>
        <v>#REF!</v>
      </c>
      <c r="M410" s="65" t="e">
        <f>'2.1'!#REF!</f>
        <v>#REF!</v>
      </c>
      <c r="N410" s="65" t="e">
        <f>'2.1'!#REF!</f>
        <v>#REF!</v>
      </c>
      <c r="O410" s="100" t="e">
        <f>'2.1'!#REF!</f>
        <v>#REF!</v>
      </c>
      <c r="P410" s="94" t="e">
        <f>'2.1'!#REF!</f>
        <v>#REF!</v>
      </c>
      <c r="Q410" s="94" t="e">
        <f>'2.1'!#REF!</f>
        <v>#REF!</v>
      </c>
      <c r="R410" s="94" t="e">
        <f>'2.1'!#REF!</f>
        <v>#REF!</v>
      </c>
      <c r="S410" s="95" t="e">
        <f>'2.1'!#REF!</f>
        <v>#REF!</v>
      </c>
      <c r="T410" s="65" t="e">
        <f t="shared" si="292"/>
        <v>#DIV/0!</v>
      </c>
      <c r="U410" s="65" t="e">
        <f t="shared" si="291"/>
        <v>#DIV/0!</v>
      </c>
      <c r="V410" s="65" t="e">
        <f t="shared" si="291"/>
        <v>#DIV/0!</v>
      </c>
      <c r="W410" s="65" t="e">
        <f t="shared" si="291"/>
        <v>#DIV/0!</v>
      </c>
      <c r="X410" s="65" t="e">
        <f t="shared" si="291"/>
        <v>#DIV/0!</v>
      </c>
      <c r="Z410" s="65" t="e">
        <f t="shared" si="293"/>
        <v>#REF!</v>
      </c>
      <c r="AA410" s="65" t="e">
        <f t="shared" si="294"/>
        <v>#DIV/0!</v>
      </c>
      <c r="AB410" s="85" t="e">
        <f t="shared" si="295"/>
        <v>#REF!</v>
      </c>
    </row>
    <row r="411" spans="2:28" ht="12.3" x14ac:dyDescent="0.35">
      <c r="D411" s="15" t="e">
        <f>'2.1'!#REF!</f>
        <v>#REF!</v>
      </c>
      <c r="E411" s="75" t="s">
        <v>266</v>
      </c>
      <c r="F411" s="75" t="e">
        <f>'2.1'!#REF!</f>
        <v>#REF!</v>
      </c>
      <c r="G411" s="75" t="e">
        <f>'2.1'!#REF!</f>
        <v>#REF!</v>
      </c>
      <c r="H411" s="75" t="e">
        <f>'2.1'!#REF!</f>
        <v>#REF!</v>
      </c>
      <c r="I411" s="65" t="e">
        <f>'2.1'!#REF!</f>
        <v>#REF!</v>
      </c>
      <c r="J411" s="65" t="e">
        <f>'2.1'!#REF!</f>
        <v>#REF!</v>
      </c>
      <c r="K411" s="65" t="e">
        <f>'2.1'!#REF!</f>
        <v>#REF!</v>
      </c>
      <c r="L411" s="65" t="e">
        <f>'2.1'!#REF!</f>
        <v>#REF!</v>
      </c>
      <c r="M411" s="65" t="e">
        <f>'2.1'!#REF!</f>
        <v>#REF!</v>
      </c>
      <c r="N411" s="65" t="e">
        <f>'2.1'!#REF!</f>
        <v>#REF!</v>
      </c>
      <c r="O411" s="100" t="e">
        <f>'2.1'!#REF!</f>
        <v>#REF!</v>
      </c>
      <c r="P411" s="94" t="e">
        <f>'2.1'!#REF!</f>
        <v>#REF!</v>
      </c>
      <c r="Q411" s="94" t="e">
        <f>'2.1'!#REF!</f>
        <v>#REF!</v>
      </c>
      <c r="R411" s="94" t="e">
        <f>'2.1'!#REF!</f>
        <v>#REF!</v>
      </c>
      <c r="S411" s="95" t="e">
        <f>'2.1'!#REF!</f>
        <v>#REF!</v>
      </c>
      <c r="T411" s="65" t="e">
        <f t="shared" si="292"/>
        <v>#DIV/0!</v>
      </c>
      <c r="U411" s="65" t="e">
        <f t="shared" si="291"/>
        <v>#DIV/0!</v>
      </c>
      <c r="V411" s="65" t="e">
        <f t="shared" si="291"/>
        <v>#DIV/0!</v>
      </c>
      <c r="W411" s="65" t="e">
        <f t="shared" si="291"/>
        <v>#DIV/0!</v>
      </c>
      <c r="X411" s="65" t="e">
        <f t="shared" si="291"/>
        <v>#DIV/0!</v>
      </c>
      <c r="Z411" s="65" t="e">
        <f t="shared" si="293"/>
        <v>#REF!</v>
      </c>
      <c r="AA411" s="65" t="e">
        <f t="shared" si="294"/>
        <v>#DIV/0!</v>
      </c>
      <c r="AB411" s="85" t="e">
        <f t="shared" si="295"/>
        <v>#REF!</v>
      </c>
    </row>
    <row r="412" spans="2:28" ht="12.3" x14ac:dyDescent="0.35">
      <c r="D412" s="15" t="e">
        <f>'2.1'!#REF!</f>
        <v>#REF!</v>
      </c>
      <c r="E412" s="75" t="s">
        <v>266</v>
      </c>
      <c r="F412" s="75" t="e">
        <f>'2.1'!#REF!</f>
        <v>#REF!</v>
      </c>
      <c r="G412" s="75" t="e">
        <f>'2.1'!#REF!</f>
        <v>#REF!</v>
      </c>
      <c r="H412" s="75" t="e">
        <f>'2.1'!#REF!</f>
        <v>#REF!</v>
      </c>
      <c r="I412" s="65" t="e">
        <f>'2.1'!#REF!</f>
        <v>#REF!</v>
      </c>
      <c r="J412" s="65" t="e">
        <f>'2.1'!#REF!</f>
        <v>#REF!</v>
      </c>
      <c r="K412" s="65" t="e">
        <f>'2.1'!#REF!</f>
        <v>#REF!</v>
      </c>
      <c r="L412" s="65" t="e">
        <f>'2.1'!#REF!</f>
        <v>#REF!</v>
      </c>
      <c r="M412" s="65" t="e">
        <f>'2.1'!#REF!</f>
        <v>#REF!</v>
      </c>
      <c r="N412" s="65" t="e">
        <f>'2.1'!#REF!</f>
        <v>#REF!</v>
      </c>
      <c r="O412" s="100" t="e">
        <f>'2.1'!#REF!</f>
        <v>#REF!</v>
      </c>
      <c r="P412" s="94" t="e">
        <f>'2.1'!#REF!</f>
        <v>#REF!</v>
      </c>
      <c r="Q412" s="94" t="e">
        <f>'2.1'!#REF!</f>
        <v>#REF!</v>
      </c>
      <c r="R412" s="94" t="e">
        <f>'2.1'!#REF!</f>
        <v>#REF!</v>
      </c>
      <c r="S412" s="95" t="e">
        <f>'2.1'!#REF!</f>
        <v>#REF!</v>
      </c>
      <c r="T412" s="65" t="e">
        <f t="shared" si="292"/>
        <v>#DIV/0!</v>
      </c>
      <c r="U412" s="65" t="e">
        <f t="shared" si="291"/>
        <v>#DIV/0!</v>
      </c>
      <c r="V412" s="65" t="e">
        <f t="shared" si="291"/>
        <v>#DIV/0!</v>
      </c>
      <c r="W412" s="65" t="e">
        <f t="shared" si="291"/>
        <v>#DIV/0!</v>
      </c>
      <c r="X412" s="65" t="e">
        <f t="shared" si="291"/>
        <v>#DIV/0!</v>
      </c>
      <c r="Z412" s="65" t="e">
        <f t="shared" si="293"/>
        <v>#REF!</v>
      </c>
      <c r="AA412" s="65" t="e">
        <f t="shared" si="294"/>
        <v>#DIV/0!</v>
      </c>
      <c r="AB412" s="85" t="e">
        <f t="shared" si="295"/>
        <v>#REF!</v>
      </c>
    </row>
    <row r="413" spans="2:28" ht="12.3" x14ac:dyDescent="0.35">
      <c r="D413" s="15" t="e">
        <f>'2.1'!#REF!</f>
        <v>#REF!</v>
      </c>
      <c r="E413" s="75" t="s">
        <v>266</v>
      </c>
      <c r="F413" s="75" t="e">
        <f>'2.1'!#REF!</f>
        <v>#REF!</v>
      </c>
      <c r="G413" s="75" t="e">
        <f>'2.1'!#REF!</f>
        <v>#REF!</v>
      </c>
      <c r="H413" s="75" t="e">
        <f>'2.1'!#REF!</f>
        <v>#REF!</v>
      </c>
      <c r="I413" s="65" t="e">
        <f>'2.1'!#REF!</f>
        <v>#REF!</v>
      </c>
      <c r="J413" s="65" t="e">
        <f>'2.1'!#REF!</f>
        <v>#REF!</v>
      </c>
      <c r="K413" s="65" t="e">
        <f>'2.1'!#REF!</f>
        <v>#REF!</v>
      </c>
      <c r="L413" s="65" t="e">
        <f>'2.1'!#REF!</f>
        <v>#REF!</v>
      </c>
      <c r="M413" s="65" t="e">
        <f>'2.1'!#REF!</f>
        <v>#REF!</v>
      </c>
      <c r="N413" s="65" t="e">
        <f>'2.1'!#REF!</f>
        <v>#REF!</v>
      </c>
      <c r="O413" s="100" t="e">
        <f>'2.1'!#REF!</f>
        <v>#REF!</v>
      </c>
      <c r="P413" s="94" t="e">
        <f>'2.1'!#REF!</f>
        <v>#REF!</v>
      </c>
      <c r="Q413" s="94" t="e">
        <f>'2.1'!#REF!</f>
        <v>#REF!</v>
      </c>
      <c r="R413" s="94" t="e">
        <f>'2.1'!#REF!</f>
        <v>#REF!</v>
      </c>
      <c r="S413" s="95" t="e">
        <f>'2.1'!#REF!</f>
        <v>#REF!</v>
      </c>
      <c r="T413" s="65" t="e">
        <f t="shared" si="292"/>
        <v>#DIV/0!</v>
      </c>
      <c r="U413" s="65" t="e">
        <f t="shared" si="291"/>
        <v>#DIV/0!</v>
      </c>
      <c r="V413" s="65" t="e">
        <f t="shared" si="291"/>
        <v>#DIV/0!</v>
      </c>
      <c r="W413" s="65" t="e">
        <f t="shared" si="291"/>
        <v>#DIV/0!</v>
      </c>
      <c r="X413" s="65" t="e">
        <f t="shared" si="291"/>
        <v>#DIV/0!</v>
      </c>
      <c r="Z413" s="65" t="e">
        <f t="shared" si="293"/>
        <v>#REF!</v>
      </c>
      <c r="AA413" s="65" t="e">
        <f t="shared" si="294"/>
        <v>#DIV/0!</v>
      </c>
      <c r="AB413" s="85" t="e">
        <f t="shared" si="295"/>
        <v>#REF!</v>
      </c>
    </row>
    <row r="414" spans="2:28" ht="12.3" x14ac:dyDescent="0.35">
      <c r="D414" s="15" t="e">
        <f>'2.1'!#REF!</f>
        <v>#REF!</v>
      </c>
      <c r="E414" s="75" t="s">
        <v>266</v>
      </c>
      <c r="F414" s="75" t="e">
        <f>'2.1'!#REF!</f>
        <v>#REF!</v>
      </c>
      <c r="G414" s="75" t="e">
        <f>'2.1'!#REF!</f>
        <v>#REF!</v>
      </c>
      <c r="H414" s="75" t="e">
        <f>'2.1'!#REF!</f>
        <v>#REF!</v>
      </c>
      <c r="I414" s="65" t="e">
        <f>'2.1'!#REF!</f>
        <v>#REF!</v>
      </c>
      <c r="J414" s="65" t="e">
        <f>'2.1'!#REF!</f>
        <v>#REF!</v>
      </c>
      <c r="K414" s="65" t="e">
        <f>'2.1'!#REF!</f>
        <v>#REF!</v>
      </c>
      <c r="L414" s="65" t="e">
        <f>'2.1'!#REF!</f>
        <v>#REF!</v>
      </c>
      <c r="M414" s="65" t="e">
        <f>'2.1'!#REF!</f>
        <v>#REF!</v>
      </c>
      <c r="N414" s="65" t="e">
        <f>'2.1'!#REF!</f>
        <v>#REF!</v>
      </c>
      <c r="O414" s="100" t="e">
        <f>'2.1'!#REF!</f>
        <v>#REF!</v>
      </c>
      <c r="P414" s="94" t="e">
        <f>'2.1'!#REF!</f>
        <v>#REF!</v>
      </c>
      <c r="Q414" s="94" t="e">
        <f>'2.1'!#REF!</f>
        <v>#REF!</v>
      </c>
      <c r="R414" s="94" t="e">
        <f>'2.1'!#REF!</f>
        <v>#REF!</v>
      </c>
      <c r="S414" s="95" t="e">
        <f>'2.1'!#REF!</f>
        <v>#REF!</v>
      </c>
      <c r="T414" s="65" t="e">
        <f t="shared" si="292"/>
        <v>#DIV/0!</v>
      </c>
      <c r="U414" s="65" t="e">
        <f t="shared" si="291"/>
        <v>#DIV/0!</v>
      </c>
      <c r="V414" s="65" t="e">
        <f t="shared" si="291"/>
        <v>#DIV/0!</v>
      </c>
      <c r="W414" s="65" t="e">
        <f t="shared" si="291"/>
        <v>#DIV/0!</v>
      </c>
      <c r="X414" s="65" t="e">
        <f t="shared" si="291"/>
        <v>#DIV/0!</v>
      </c>
      <c r="Z414" s="65" t="e">
        <f t="shared" si="293"/>
        <v>#REF!</v>
      </c>
      <c r="AA414" s="65" t="e">
        <f t="shared" si="294"/>
        <v>#DIV/0!</v>
      </c>
      <c r="AB414" s="85" t="e">
        <f t="shared" si="295"/>
        <v>#REF!</v>
      </c>
    </row>
    <row r="415" spans="2:28" ht="12.3" x14ac:dyDescent="0.35">
      <c r="D415" s="15" t="e">
        <f>'2.1'!#REF!</f>
        <v>#REF!</v>
      </c>
      <c r="E415" s="75" t="s">
        <v>266</v>
      </c>
      <c r="F415" s="75" t="e">
        <f>'2.1'!#REF!</f>
        <v>#REF!</v>
      </c>
      <c r="G415" s="75" t="e">
        <f>'2.1'!#REF!</f>
        <v>#REF!</v>
      </c>
      <c r="H415" s="75" t="e">
        <f>'2.1'!#REF!</f>
        <v>#REF!</v>
      </c>
      <c r="I415" s="65" t="e">
        <f>'2.1'!#REF!</f>
        <v>#REF!</v>
      </c>
      <c r="J415" s="65" t="e">
        <f>'2.1'!#REF!</f>
        <v>#REF!</v>
      </c>
      <c r="K415" s="65" t="e">
        <f>'2.1'!#REF!</f>
        <v>#REF!</v>
      </c>
      <c r="L415" s="65" t="e">
        <f>'2.1'!#REF!</f>
        <v>#REF!</v>
      </c>
      <c r="M415" s="65" t="e">
        <f>'2.1'!#REF!</f>
        <v>#REF!</v>
      </c>
      <c r="N415" s="65" t="e">
        <f>'2.1'!#REF!</f>
        <v>#REF!</v>
      </c>
      <c r="O415" s="100" t="e">
        <f>'2.1'!#REF!</f>
        <v>#REF!</v>
      </c>
      <c r="P415" s="94" t="e">
        <f>'2.1'!#REF!</f>
        <v>#REF!</v>
      </c>
      <c r="Q415" s="94" t="e">
        <f>'2.1'!#REF!</f>
        <v>#REF!</v>
      </c>
      <c r="R415" s="94" t="e">
        <f>'2.1'!#REF!</f>
        <v>#REF!</v>
      </c>
      <c r="S415" s="95" t="e">
        <f>'2.1'!#REF!</f>
        <v>#REF!</v>
      </c>
      <c r="T415" s="65" t="e">
        <f t="shared" si="292"/>
        <v>#DIV/0!</v>
      </c>
      <c r="U415" s="65" t="e">
        <f t="shared" si="291"/>
        <v>#DIV/0!</v>
      </c>
      <c r="V415" s="65" t="e">
        <f t="shared" si="291"/>
        <v>#DIV/0!</v>
      </c>
      <c r="W415" s="65" t="e">
        <f t="shared" si="291"/>
        <v>#DIV/0!</v>
      </c>
      <c r="X415" s="65" t="e">
        <f t="shared" si="291"/>
        <v>#DIV/0!</v>
      </c>
      <c r="Z415" s="65" t="e">
        <f t="shared" si="293"/>
        <v>#REF!</v>
      </c>
      <c r="AA415" s="65" t="e">
        <f t="shared" si="294"/>
        <v>#DIV/0!</v>
      </c>
      <c r="AB415" s="85" t="e">
        <f t="shared" si="295"/>
        <v>#REF!</v>
      </c>
    </row>
    <row r="417" spans="1:28" ht="12.3" x14ac:dyDescent="0.35">
      <c r="D417" s="74" t="str">
        <f>"Total "&amp;D406</f>
        <v>Total Input Summary - Total Opex</v>
      </c>
      <c r="E417" s="67" t="s">
        <v>134</v>
      </c>
      <c r="F417" s="67" t="str">
        <f>Dollars</f>
        <v>Dollars</v>
      </c>
      <c r="G417" s="67" t="str">
        <f>Nominal</f>
        <v>Nominal</v>
      </c>
      <c r="H417" s="67" t="str">
        <f>Mid_year</f>
        <v>Mid year</v>
      </c>
      <c r="I417" s="66" t="e">
        <f t="shared" ref="I417:AA417" si="296">SUM(I408:I415)</f>
        <v>#REF!</v>
      </c>
      <c r="J417" s="66" t="e">
        <f t="shared" si="296"/>
        <v>#REF!</v>
      </c>
      <c r="K417" s="66" t="e">
        <f t="shared" si="296"/>
        <v>#REF!</v>
      </c>
      <c r="L417" s="66" t="e">
        <f t="shared" si="296"/>
        <v>#REF!</v>
      </c>
      <c r="M417" s="66" t="e">
        <f t="shared" si="296"/>
        <v>#REF!</v>
      </c>
      <c r="N417" s="66" t="e">
        <f t="shared" si="296"/>
        <v>#REF!</v>
      </c>
      <c r="O417" s="99" t="e">
        <f t="shared" si="296"/>
        <v>#REF!</v>
      </c>
      <c r="P417" s="66" t="e">
        <f t="shared" si="296"/>
        <v>#REF!</v>
      </c>
      <c r="Q417" s="66" t="e">
        <f t="shared" si="296"/>
        <v>#REF!</v>
      </c>
      <c r="R417" s="66" t="e">
        <f t="shared" si="296"/>
        <v>#REF!</v>
      </c>
      <c r="S417" s="90" t="e">
        <f t="shared" si="296"/>
        <v>#REF!</v>
      </c>
      <c r="T417" s="66" t="e">
        <f t="shared" si="296"/>
        <v>#DIV/0!</v>
      </c>
      <c r="U417" s="66" t="e">
        <f t="shared" si="296"/>
        <v>#DIV/0!</v>
      </c>
      <c r="V417" s="66" t="e">
        <f t="shared" si="296"/>
        <v>#DIV/0!</v>
      </c>
      <c r="W417" s="66" t="e">
        <f t="shared" si="296"/>
        <v>#DIV/0!</v>
      </c>
      <c r="X417" s="66" t="e">
        <f t="shared" si="296"/>
        <v>#DIV/0!</v>
      </c>
      <c r="Z417" s="66" t="e">
        <f t="shared" si="296"/>
        <v>#REF!</v>
      </c>
      <c r="AA417" s="66" t="e">
        <f t="shared" si="296"/>
        <v>#DIV/0!</v>
      </c>
      <c r="AB417" s="109" t="e">
        <f>SUM(AB408:AB415)</f>
        <v>#REF!</v>
      </c>
    </row>
    <row r="419" spans="1:28" s="6" customFormat="1" ht="12.3" x14ac:dyDescent="0.35">
      <c r="D419" s="15" t="e">
        <f>'2.1'!#REF!</f>
        <v>#REF!</v>
      </c>
      <c r="E419" s="75" t="s">
        <v>266</v>
      </c>
      <c r="F419" s="75" t="e">
        <f>'2.1'!#REF!</f>
        <v>#REF!</v>
      </c>
      <c r="G419" s="75" t="e">
        <f>'2.1'!#REF!</f>
        <v>#REF!</v>
      </c>
      <c r="H419" s="75" t="e">
        <f>'2.1'!#REF!</f>
        <v>#REF!</v>
      </c>
      <c r="I419" s="94" t="e">
        <f>'2.1'!#REF!</f>
        <v>#REF!</v>
      </c>
      <c r="J419" s="94" t="e">
        <f>'2.1'!#REF!</f>
        <v>#REF!</v>
      </c>
      <c r="K419" s="94" t="e">
        <f>'2.1'!#REF!</f>
        <v>#REF!</v>
      </c>
      <c r="L419" s="94" t="e">
        <f>'2.1'!#REF!</f>
        <v>#REF!</v>
      </c>
      <c r="M419" s="94" t="e">
        <f>'2.1'!#REF!</f>
        <v>#REF!</v>
      </c>
      <c r="N419" s="94" t="e">
        <f>'2.1'!#REF!</f>
        <v>#REF!</v>
      </c>
      <c r="O419" s="94" t="e">
        <f>'2.1'!#REF!</f>
        <v>#REF!</v>
      </c>
      <c r="P419" s="94" t="e">
        <f>'2.1'!#REF!</f>
        <v>#REF!</v>
      </c>
      <c r="Q419" s="94" t="e">
        <f>'2.1'!#REF!</f>
        <v>#REF!</v>
      </c>
      <c r="R419" s="94" t="e">
        <f>'2.1'!#REF!</f>
        <v>#REF!</v>
      </c>
      <c r="S419" s="94" t="e">
        <f>'2.1'!#REF!</f>
        <v>#REF!</v>
      </c>
      <c r="T419" s="94" t="e">
        <f>T25</f>
        <v>#DIV/0!</v>
      </c>
      <c r="U419" s="94" t="e">
        <f t="shared" ref="U419:X419" si="297">U25</f>
        <v>#DIV/0!</v>
      </c>
      <c r="V419" s="94" t="e">
        <f t="shared" si="297"/>
        <v>#DIV/0!</v>
      </c>
      <c r="W419" s="94" t="e">
        <f t="shared" si="297"/>
        <v>#DIV/0!</v>
      </c>
      <c r="X419" s="94" t="e">
        <f t="shared" si="297"/>
        <v>#DIV/0!</v>
      </c>
      <c r="Z419" s="65" t="e">
        <f t="shared" ref="Z419" si="298">SUM(O419:S419)</f>
        <v>#REF!</v>
      </c>
      <c r="AA419" s="65" t="e">
        <f t="shared" ref="AA419" si="299">SUM(T419:X419)</f>
        <v>#DIV/0!</v>
      </c>
    </row>
    <row r="420" spans="1:28" s="6" customFormat="1" ht="11.25" customHeight="1" x14ac:dyDescent="0.35">
      <c r="A420" s="70" t="e">
        <f>IF(SUM($I420:$AA420)&gt;0,1,0)</f>
        <v>#REF!</v>
      </c>
      <c r="D420" s="15" t="s">
        <v>139</v>
      </c>
      <c r="I420" s="70" t="e">
        <f>IF(OR(ISERROR(I417),ROUND(I417-I419,4)&lt;&gt;0),1,0)</f>
        <v>#REF!</v>
      </c>
      <c r="J420" s="70" t="e">
        <f t="shared" ref="J420:S420" si="300">IF(OR(ISERROR(J417),ROUND(J417-J419,4)&lt;&gt;0),1,0)</f>
        <v>#REF!</v>
      </c>
      <c r="K420" s="70" t="e">
        <f t="shared" si="300"/>
        <v>#REF!</v>
      </c>
      <c r="L420" s="70" t="e">
        <f t="shared" si="300"/>
        <v>#REF!</v>
      </c>
      <c r="M420" s="70" t="e">
        <f t="shared" si="300"/>
        <v>#REF!</v>
      </c>
      <c r="N420" s="70" t="e">
        <f t="shared" si="300"/>
        <v>#REF!</v>
      </c>
      <c r="O420" s="70" t="e">
        <f t="shared" si="300"/>
        <v>#REF!</v>
      </c>
      <c r="P420" s="70" t="e">
        <f t="shared" si="300"/>
        <v>#REF!</v>
      </c>
      <c r="Q420" s="70" t="e">
        <f t="shared" si="300"/>
        <v>#REF!</v>
      </c>
      <c r="R420" s="70" t="e">
        <f t="shared" si="300"/>
        <v>#REF!</v>
      </c>
      <c r="S420" s="70" t="e">
        <f t="shared" si="300"/>
        <v>#REF!</v>
      </c>
      <c r="T420" s="70" t="e">
        <f t="shared" ref="T420" si="301">IF(OR(ISERROR(T417),ROUND(T417-T419,4)&lt;&gt;0),1,0)</f>
        <v>#DIV/0!</v>
      </c>
      <c r="U420" s="70" t="e">
        <f t="shared" ref="U420" si="302">IF(OR(ISERROR(U417),ROUND(U417-U419,4)&lt;&gt;0),1,0)</f>
        <v>#DIV/0!</v>
      </c>
      <c r="V420" s="70" t="e">
        <f t="shared" ref="V420" si="303">IF(OR(ISERROR(V417),ROUND(V417-V419,4)&lt;&gt;0),1,0)</f>
        <v>#DIV/0!</v>
      </c>
      <c r="W420" s="70" t="e">
        <f t="shared" ref="W420" si="304">IF(OR(ISERROR(W417),ROUND(W417-W419,4)&lt;&gt;0),1,0)</f>
        <v>#DIV/0!</v>
      </c>
      <c r="X420" s="70" t="e">
        <f t="shared" ref="X420" si="305">IF(OR(ISERROR(X417),ROUND(X417-X419,4)&lt;&gt;0),1,0)</f>
        <v>#DIV/0!</v>
      </c>
      <c r="Z420" s="70" t="e">
        <f t="shared" ref="Z420:AA420" si="306">IF(OR(ISERROR(Z417),ROUND(Z417-Z419,4)&lt;&gt;0),1,0)</f>
        <v>#REF!</v>
      </c>
      <c r="AA420" s="70" t="e">
        <f t="shared" si="306"/>
        <v>#DIV/0!</v>
      </c>
    </row>
    <row r="422" spans="1:28" s="13" customFormat="1" ht="14.1" x14ac:dyDescent="0.35">
      <c r="C422" s="13" t="s">
        <v>267</v>
      </c>
    </row>
    <row r="423" spans="1:28" s="6" customFormat="1" ht="11.25" customHeight="1" x14ac:dyDescent="0.35"/>
    <row r="424" spans="1:28" ht="24.6" x14ac:dyDescent="0.35">
      <c r="D424" s="73" t="s">
        <v>276</v>
      </c>
      <c r="E424" s="64" t="str">
        <f>Lookup!E$20</f>
        <v>Source</v>
      </c>
      <c r="F424" s="64" t="str">
        <f>Lookup!F$20</f>
        <v>Unit</v>
      </c>
      <c r="G424" s="64" t="str">
        <f>Lookup!G$20</f>
        <v>Basis</v>
      </c>
      <c r="H424" s="64" t="str">
        <f>Lookup!H$20</f>
        <v>Timing</v>
      </c>
      <c r="I424" s="64" t="str">
        <f t="shared" ref="I424:X424" si="307">I$10</f>
        <v>RY09</v>
      </c>
      <c r="J424" s="64" t="str">
        <f t="shared" si="307"/>
        <v>RY10</v>
      </c>
      <c r="K424" s="64" t="str">
        <f t="shared" si="307"/>
        <v>RY11</v>
      </c>
      <c r="L424" s="64" t="str">
        <f t="shared" si="307"/>
        <v>RY12</v>
      </c>
      <c r="M424" s="64" t="str">
        <f t="shared" si="307"/>
        <v>RY13</v>
      </c>
      <c r="N424" s="64" t="str">
        <f t="shared" si="307"/>
        <v>RY14</v>
      </c>
      <c r="O424" s="96" t="str">
        <f t="shared" si="307"/>
        <v>RY15</v>
      </c>
      <c r="P424" s="64" t="str">
        <f t="shared" si="307"/>
        <v>RY16</v>
      </c>
      <c r="Q424" s="64" t="str">
        <f t="shared" si="307"/>
        <v>RY17</v>
      </c>
      <c r="R424" s="64" t="str">
        <f t="shared" si="307"/>
        <v>RY18</v>
      </c>
      <c r="S424" s="88" t="str">
        <f t="shared" si="307"/>
        <v>RY19</v>
      </c>
      <c r="T424" s="64" t="str">
        <f t="shared" si="307"/>
        <v>RY20</v>
      </c>
      <c r="U424" s="64" t="str">
        <f t="shared" si="307"/>
        <v>RY21</v>
      </c>
      <c r="V424" s="64" t="str">
        <f t="shared" si="307"/>
        <v>RY22</v>
      </c>
      <c r="W424" s="64" t="str">
        <f t="shared" si="307"/>
        <v>RY23</v>
      </c>
      <c r="X424" s="64" t="str">
        <f t="shared" si="307"/>
        <v>RY24</v>
      </c>
      <c r="Z424" s="72" t="str">
        <f>Z$10</f>
        <v>RY17 %</v>
      </c>
      <c r="AA424" s="72" t="str">
        <f>AA$10</f>
        <v>RY15-RY17 Avg</v>
      </c>
      <c r="AB424" s="72" t="str">
        <f>$AB$10</f>
        <v>Share</v>
      </c>
    </row>
    <row r="425" spans="1:28" x14ac:dyDescent="0.35">
      <c r="I425" s="6"/>
      <c r="O425" s="97"/>
      <c r="P425" s="91"/>
      <c r="Q425" s="91"/>
      <c r="R425" s="91"/>
      <c r="S425" s="89"/>
    </row>
    <row r="426" spans="1:28" ht="12.3" x14ac:dyDescent="0.35">
      <c r="D426" s="15" t="e">
        <f>'2.1'!#REF!</f>
        <v>#REF!</v>
      </c>
      <c r="E426" s="75" t="s">
        <v>266</v>
      </c>
      <c r="F426" s="75" t="e">
        <f>'2.1'!#REF!</f>
        <v>#REF!</v>
      </c>
      <c r="G426" s="75" t="e">
        <f>'2.1'!#REF!</f>
        <v>#REF!</v>
      </c>
      <c r="H426" s="75" t="e">
        <f>'2.1'!#REF!</f>
        <v>#REF!</v>
      </c>
      <c r="I426" s="65" t="e">
        <f>'2.1'!#REF!</f>
        <v>#REF!</v>
      </c>
      <c r="J426" s="65" t="e">
        <f>'2.1'!#REF!</f>
        <v>#REF!</v>
      </c>
      <c r="K426" s="65" t="e">
        <f>'2.1'!#REF!</f>
        <v>#REF!</v>
      </c>
      <c r="L426" s="65" t="e">
        <f>'2.1'!#REF!</f>
        <v>#REF!</v>
      </c>
      <c r="M426" s="65" t="e">
        <f>'2.1'!#REF!</f>
        <v>#REF!</v>
      </c>
      <c r="N426" s="65" t="e">
        <f>'2.1'!#REF!</f>
        <v>#REF!</v>
      </c>
      <c r="O426" s="100" t="e">
        <f>'2.1'!#REF!</f>
        <v>#REF!</v>
      </c>
      <c r="P426" s="94" t="e">
        <f>'2.1'!#REF!</f>
        <v>#REF!</v>
      </c>
      <c r="Q426" s="94" t="e">
        <f>'2.1'!#REF!</f>
        <v>#REF!</v>
      </c>
      <c r="R426" s="94" t="e">
        <f>'2.1'!#REF!</f>
        <v>#REF!</v>
      </c>
      <c r="S426" s="95" t="e">
        <f>'2.1'!#REF!</f>
        <v>#REF!</v>
      </c>
      <c r="T426" s="65" t="e">
        <f>T$408*$AB426</f>
        <v>#DIV/0!</v>
      </c>
      <c r="U426" s="65" t="e">
        <f t="shared" ref="U426:X430" si="308">U$408*$AB426</f>
        <v>#DIV/0!</v>
      </c>
      <c r="V426" s="65" t="e">
        <f t="shared" si="308"/>
        <v>#DIV/0!</v>
      </c>
      <c r="W426" s="65" t="e">
        <f t="shared" si="308"/>
        <v>#DIV/0!</v>
      </c>
      <c r="X426" s="65" t="e">
        <f t="shared" si="308"/>
        <v>#DIV/0!</v>
      </c>
      <c r="Z426" s="65" t="e">
        <f t="shared" ref="Z426:Z428" si="309">SUM(O426:S426)</f>
        <v>#REF!</v>
      </c>
      <c r="AA426" s="65" t="e">
        <f t="shared" ref="AA426:AA428" si="310">SUM(T426:X426)</f>
        <v>#DIV/0!</v>
      </c>
      <c r="AB426" s="85" t="e">
        <f>IF(SUM($I443:$S443)=0,0,SUM(I426:S426)/SUM($I443:$S443))</f>
        <v>#REF!</v>
      </c>
    </row>
    <row r="427" spans="1:28" ht="12.3" x14ac:dyDescent="0.35">
      <c r="D427" s="15" t="e">
        <f>'2.1'!#REF!</f>
        <v>#REF!</v>
      </c>
      <c r="E427" s="75" t="s">
        <v>266</v>
      </c>
      <c r="F427" s="75" t="e">
        <f>'2.1'!#REF!</f>
        <v>#REF!</v>
      </c>
      <c r="G427" s="75" t="e">
        <f>'2.1'!#REF!</f>
        <v>#REF!</v>
      </c>
      <c r="H427" s="75" t="e">
        <f>'2.1'!#REF!</f>
        <v>#REF!</v>
      </c>
      <c r="I427" s="65" t="e">
        <f>'2.1'!#REF!</f>
        <v>#REF!</v>
      </c>
      <c r="J427" s="65" t="e">
        <f>'2.1'!#REF!</f>
        <v>#REF!</v>
      </c>
      <c r="K427" s="65" t="e">
        <f>'2.1'!#REF!</f>
        <v>#REF!</v>
      </c>
      <c r="L427" s="65" t="e">
        <f>'2.1'!#REF!</f>
        <v>#REF!</v>
      </c>
      <c r="M427" s="65" t="e">
        <f>'2.1'!#REF!</f>
        <v>#REF!</v>
      </c>
      <c r="N427" s="65" t="e">
        <f>'2.1'!#REF!</f>
        <v>#REF!</v>
      </c>
      <c r="O427" s="100" t="e">
        <f>'2.1'!#REF!</f>
        <v>#REF!</v>
      </c>
      <c r="P427" s="94" t="e">
        <f>'2.1'!#REF!</f>
        <v>#REF!</v>
      </c>
      <c r="Q427" s="94" t="e">
        <f>'2.1'!#REF!</f>
        <v>#REF!</v>
      </c>
      <c r="R427" s="94" t="e">
        <f>'2.1'!#REF!</f>
        <v>#REF!</v>
      </c>
      <c r="S427" s="95" t="e">
        <f>'2.1'!#REF!</f>
        <v>#REF!</v>
      </c>
      <c r="T427" s="65" t="e">
        <f t="shared" ref="T427:T430" si="311">T$408*$AB427</f>
        <v>#DIV/0!</v>
      </c>
      <c r="U427" s="65" t="e">
        <f t="shared" si="308"/>
        <v>#DIV/0!</v>
      </c>
      <c r="V427" s="65" t="e">
        <f t="shared" si="308"/>
        <v>#DIV/0!</v>
      </c>
      <c r="W427" s="65" t="e">
        <f t="shared" si="308"/>
        <v>#DIV/0!</v>
      </c>
      <c r="X427" s="65" t="e">
        <f t="shared" si="308"/>
        <v>#DIV/0!</v>
      </c>
      <c r="Z427" s="65" t="e">
        <f t="shared" si="309"/>
        <v>#REF!</v>
      </c>
      <c r="AA427" s="65" t="e">
        <f t="shared" si="310"/>
        <v>#DIV/0!</v>
      </c>
      <c r="AB427" s="85" t="e">
        <f>IF(SUM($I443:$S443)=0,0,SUM(I427:S427)/SUM($I443:$S443))</f>
        <v>#REF!</v>
      </c>
    </row>
    <row r="428" spans="1:28" ht="12.3" x14ac:dyDescent="0.35">
      <c r="D428" s="15" t="e">
        <f>'2.1'!#REF!</f>
        <v>#REF!</v>
      </c>
      <c r="E428" s="75" t="s">
        <v>266</v>
      </c>
      <c r="F428" s="75" t="e">
        <f>'2.1'!#REF!</f>
        <v>#REF!</v>
      </c>
      <c r="G428" s="75" t="e">
        <f>'2.1'!#REF!</f>
        <v>#REF!</v>
      </c>
      <c r="H428" s="75" t="e">
        <f>'2.1'!#REF!</f>
        <v>#REF!</v>
      </c>
      <c r="I428" s="65" t="e">
        <f>'2.1'!#REF!</f>
        <v>#REF!</v>
      </c>
      <c r="J428" s="65" t="e">
        <f>'2.1'!#REF!</f>
        <v>#REF!</v>
      </c>
      <c r="K428" s="65" t="e">
        <f>'2.1'!#REF!</f>
        <v>#REF!</v>
      </c>
      <c r="L428" s="65" t="e">
        <f>'2.1'!#REF!</f>
        <v>#REF!</v>
      </c>
      <c r="M428" s="65" t="e">
        <f>'2.1'!#REF!</f>
        <v>#REF!</v>
      </c>
      <c r="N428" s="65" t="e">
        <f>'2.1'!#REF!</f>
        <v>#REF!</v>
      </c>
      <c r="O428" s="100" t="e">
        <f>'2.1'!#REF!</f>
        <v>#REF!</v>
      </c>
      <c r="P428" s="94" t="e">
        <f>'2.1'!#REF!</f>
        <v>#REF!</v>
      </c>
      <c r="Q428" s="94" t="e">
        <f>'2.1'!#REF!</f>
        <v>#REF!</v>
      </c>
      <c r="R428" s="94" t="e">
        <f>'2.1'!#REF!</f>
        <v>#REF!</v>
      </c>
      <c r="S428" s="95" t="e">
        <f>'2.1'!#REF!</f>
        <v>#REF!</v>
      </c>
      <c r="T428" s="65" t="e">
        <f t="shared" si="311"/>
        <v>#DIV/0!</v>
      </c>
      <c r="U428" s="65" t="e">
        <f t="shared" si="308"/>
        <v>#DIV/0!</v>
      </c>
      <c r="V428" s="65" t="e">
        <f t="shared" si="308"/>
        <v>#DIV/0!</v>
      </c>
      <c r="W428" s="65" t="e">
        <f t="shared" si="308"/>
        <v>#DIV/0!</v>
      </c>
      <c r="X428" s="65" t="e">
        <f t="shared" si="308"/>
        <v>#DIV/0!</v>
      </c>
      <c r="Z428" s="65" t="e">
        <f t="shared" si="309"/>
        <v>#REF!</v>
      </c>
      <c r="AA428" s="65" t="e">
        <f t="shared" si="310"/>
        <v>#DIV/0!</v>
      </c>
      <c r="AB428" s="85" t="e">
        <f>IF(SUM($I443:$S443)=0,0,SUM(I428:S428)/SUM($I443:$S443))</f>
        <v>#REF!</v>
      </c>
    </row>
    <row r="429" spans="1:28" ht="12.3" x14ac:dyDescent="0.35">
      <c r="D429" s="15" t="e">
        <f>'2.1'!#REF!</f>
        <v>#REF!</v>
      </c>
      <c r="E429" s="75" t="str">
        <f>NA</f>
        <v>N/A</v>
      </c>
      <c r="F429" s="75" t="str">
        <f>Dollars</f>
        <v>Dollars</v>
      </c>
      <c r="G429" s="75" t="str">
        <f>Nominal</f>
        <v>Nominal</v>
      </c>
      <c r="H429" s="75" t="str">
        <f>Mid_year</f>
        <v>Mid year</v>
      </c>
      <c r="I429" s="101"/>
      <c r="J429" s="101"/>
      <c r="K429" s="101"/>
      <c r="L429" s="101"/>
      <c r="M429" s="101"/>
      <c r="N429" s="101"/>
      <c r="O429" s="102"/>
      <c r="P429" s="103"/>
      <c r="Q429" s="103"/>
      <c r="R429" s="103"/>
      <c r="S429" s="104"/>
      <c r="T429" s="101"/>
      <c r="U429" s="101"/>
      <c r="V429" s="101"/>
      <c r="W429" s="101"/>
      <c r="X429" s="101"/>
      <c r="Z429" s="65">
        <f t="shared" ref="Z429:Z441" si="312">SUM(O429:S429)</f>
        <v>0</v>
      </c>
      <c r="AA429" s="65">
        <f t="shared" ref="AA429:AA441" si="313">SUM(T429:X429)</f>
        <v>0</v>
      </c>
      <c r="AB429" s="85" t="e">
        <f>IF(SUM($I443:$S443)=0,0,SUM(I429:S429)/SUM($I443:$S443))</f>
        <v>#REF!</v>
      </c>
    </row>
    <row r="430" spans="1:28" ht="12.3" x14ac:dyDescent="0.35">
      <c r="D430" s="15" t="e">
        <f>'2.1'!#REF!</f>
        <v>#REF!</v>
      </c>
      <c r="E430" s="75" t="s">
        <v>266</v>
      </c>
      <c r="F430" s="75" t="e">
        <f>'2.1'!#REF!</f>
        <v>#REF!</v>
      </c>
      <c r="G430" s="75" t="e">
        <f>'2.1'!#REF!</f>
        <v>#REF!</v>
      </c>
      <c r="H430" s="75" t="e">
        <f>'2.1'!#REF!</f>
        <v>#REF!</v>
      </c>
      <c r="I430" s="65" t="e">
        <f>'2.1'!#REF!</f>
        <v>#REF!</v>
      </c>
      <c r="J430" s="65" t="e">
        <f>'2.1'!#REF!</f>
        <v>#REF!</v>
      </c>
      <c r="K430" s="65" t="e">
        <f>'2.1'!#REF!</f>
        <v>#REF!</v>
      </c>
      <c r="L430" s="65" t="e">
        <f>'2.1'!#REF!</f>
        <v>#REF!</v>
      </c>
      <c r="M430" s="65" t="e">
        <f>'2.1'!#REF!</f>
        <v>#REF!</v>
      </c>
      <c r="N430" s="65" t="e">
        <f>'2.1'!#REF!</f>
        <v>#REF!</v>
      </c>
      <c r="O430" s="100" t="e">
        <f>'2.1'!#REF!</f>
        <v>#REF!</v>
      </c>
      <c r="P430" s="94" t="e">
        <f>'2.1'!#REF!</f>
        <v>#REF!</v>
      </c>
      <c r="Q430" s="94" t="e">
        <f>'2.1'!#REF!</f>
        <v>#REF!</v>
      </c>
      <c r="R430" s="94" t="e">
        <f>'2.1'!#REF!</f>
        <v>#REF!</v>
      </c>
      <c r="S430" s="95" t="e">
        <f>'2.1'!#REF!</f>
        <v>#REF!</v>
      </c>
      <c r="T430" s="65" t="e">
        <f t="shared" si="311"/>
        <v>#DIV/0!</v>
      </c>
      <c r="U430" s="65" t="e">
        <f t="shared" si="308"/>
        <v>#DIV/0!</v>
      </c>
      <c r="V430" s="65" t="e">
        <f t="shared" si="308"/>
        <v>#DIV/0!</v>
      </c>
      <c r="W430" s="65" t="e">
        <f t="shared" si="308"/>
        <v>#DIV/0!</v>
      </c>
      <c r="X430" s="65" t="e">
        <f t="shared" si="308"/>
        <v>#DIV/0!</v>
      </c>
      <c r="Z430" s="65" t="e">
        <f>SUM(O430:S430)</f>
        <v>#REF!</v>
      </c>
      <c r="AA430" s="65" t="e">
        <f>SUM(T430:X430)</f>
        <v>#DIV/0!</v>
      </c>
      <c r="AB430" s="85" t="e">
        <f>IF(SUM($I443:$S443)=0,0,SUM(I430:S430)/SUM($I443:$S443))</f>
        <v>#REF!</v>
      </c>
    </row>
    <row r="431" spans="1:28" ht="12.3" x14ac:dyDescent="0.35">
      <c r="D431" s="15" t="e">
        <f>'2.1'!#REF!</f>
        <v>#REF!</v>
      </c>
      <c r="E431" s="75" t="str">
        <f>NA</f>
        <v>N/A</v>
      </c>
      <c r="F431" s="75" t="str">
        <f>Dollars</f>
        <v>Dollars</v>
      </c>
      <c r="G431" s="75" t="str">
        <f>Nominal</f>
        <v>Nominal</v>
      </c>
      <c r="H431" s="75" t="str">
        <f>Mid_year</f>
        <v>Mid year</v>
      </c>
      <c r="I431" s="101"/>
      <c r="J431" s="101"/>
      <c r="K431" s="101"/>
      <c r="L431" s="101"/>
      <c r="M431" s="101"/>
      <c r="N431" s="101"/>
      <c r="O431" s="102"/>
      <c r="P431" s="103"/>
      <c r="Q431" s="103"/>
      <c r="R431" s="103"/>
      <c r="S431" s="104"/>
      <c r="T431" s="101"/>
      <c r="U431" s="101"/>
      <c r="V431" s="101"/>
      <c r="W431" s="101"/>
      <c r="X431" s="101"/>
      <c r="Z431" s="65">
        <f t="shared" si="312"/>
        <v>0</v>
      </c>
      <c r="AA431" s="65">
        <f t="shared" si="313"/>
        <v>0</v>
      </c>
      <c r="AB431" s="85" t="e">
        <f>IF(SUM($I443:$S443)=0,0,SUM(I431:S431)/SUM($I443:$S443))</f>
        <v>#REF!</v>
      </c>
    </row>
    <row r="432" spans="1:28" ht="12.3" x14ac:dyDescent="0.35">
      <c r="D432" s="15" t="e">
        <f>'2.1'!#REF!</f>
        <v>#REF!</v>
      </c>
      <c r="E432" s="75" t="str">
        <f>NA</f>
        <v>N/A</v>
      </c>
      <c r="F432" s="75" t="str">
        <f>Dollars</f>
        <v>Dollars</v>
      </c>
      <c r="G432" s="75" t="str">
        <f>Nominal</f>
        <v>Nominal</v>
      </c>
      <c r="H432" s="75" t="str">
        <f>Mid_year</f>
        <v>Mid year</v>
      </c>
      <c r="I432" s="101"/>
      <c r="J432" s="101"/>
      <c r="K432" s="101"/>
      <c r="L432" s="101"/>
      <c r="M432" s="101"/>
      <c r="N432" s="101"/>
      <c r="O432" s="102"/>
      <c r="P432" s="103"/>
      <c r="Q432" s="103"/>
      <c r="R432" s="103"/>
      <c r="S432" s="104"/>
      <c r="T432" s="101"/>
      <c r="U432" s="101"/>
      <c r="V432" s="101"/>
      <c r="W432" s="101"/>
      <c r="X432" s="101"/>
      <c r="Z432" s="65">
        <f t="shared" si="312"/>
        <v>0</v>
      </c>
      <c r="AA432" s="65">
        <f t="shared" si="313"/>
        <v>0</v>
      </c>
      <c r="AB432" s="85" t="e">
        <f>IF(SUM($I443:$S443)=0,0,SUM(I432:S432)/SUM($I443:$S443))</f>
        <v>#REF!</v>
      </c>
    </row>
    <row r="433" spans="1:28" ht="12.3" x14ac:dyDescent="0.35">
      <c r="D433" s="15" t="e">
        <f>'2.1'!#REF!</f>
        <v>#REF!</v>
      </c>
      <c r="E433" s="75" t="str">
        <f>NA</f>
        <v>N/A</v>
      </c>
      <c r="F433" s="75" t="str">
        <f>Dollars</f>
        <v>Dollars</v>
      </c>
      <c r="G433" s="75" t="str">
        <f>Nominal</f>
        <v>Nominal</v>
      </c>
      <c r="H433" s="75" t="str">
        <f>Mid_year</f>
        <v>Mid year</v>
      </c>
      <c r="I433" s="101"/>
      <c r="J433" s="101"/>
      <c r="K433" s="101"/>
      <c r="L433" s="101"/>
      <c r="M433" s="101"/>
      <c r="N433" s="101"/>
      <c r="O433" s="102"/>
      <c r="P433" s="103"/>
      <c r="Q433" s="103"/>
      <c r="R433" s="103"/>
      <c r="S433" s="104"/>
      <c r="T433" s="101"/>
      <c r="U433" s="101"/>
      <c r="V433" s="101"/>
      <c r="W433" s="101"/>
      <c r="X433" s="101"/>
      <c r="Z433" s="65">
        <f t="shared" si="312"/>
        <v>0</v>
      </c>
      <c r="AA433" s="65">
        <f t="shared" si="313"/>
        <v>0</v>
      </c>
      <c r="AB433" s="85" t="e">
        <f>IF(SUM($I443:$S443)=0,0,SUM(I433:S433)/SUM($I443:$S443))</f>
        <v>#REF!</v>
      </c>
    </row>
    <row r="434" spans="1:28" ht="12.3" x14ac:dyDescent="0.35">
      <c r="D434" s="15" t="e">
        <f>'2.1'!#REF!</f>
        <v>#REF!</v>
      </c>
      <c r="E434" s="75" t="s">
        <v>266</v>
      </c>
      <c r="F434" s="75" t="e">
        <f>'2.1'!#REF!</f>
        <v>#REF!</v>
      </c>
      <c r="G434" s="75" t="e">
        <f>'2.1'!#REF!</f>
        <v>#REF!</v>
      </c>
      <c r="H434" s="75" t="e">
        <f>'2.1'!#REF!</f>
        <v>#REF!</v>
      </c>
      <c r="I434" s="65" t="e">
        <f>'2.1'!#REF!</f>
        <v>#REF!</v>
      </c>
      <c r="J434" s="65" t="e">
        <f>'2.1'!#REF!</f>
        <v>#REF!</v>
      </c>
      <c r="K434" s="65" t="e">
        <f>'2.1'!#REF!</f>
        <v>#REF!</v>
      </c>
      <c r="L434" s="65" t="e">
        <f>'2.1'!#REF!</f>
        <v>#REF!</v>
      </c>
      <c r="M434" s="65" t="e">
        <f>'2.1'!#REF!</f>
        <v>#REF!</v>
      </c>
      <c r="N434" s="65" t="e">
        <f>'2.1'!#REF!</f>
        <v>#REF!</v>
      </c>
      <c r="O434" s="100" t="e">
        <f>'2.1'!#REF!</f>
        <v>#REF!</v>
      </c>
      <c r="P434" s="94" t="e">
        <f>'2.1'!#REF!</f>
        <v>#REF!</v>
      </c>
      <c r="Q434" s="94" t="e">
        <f>'2.1'!#REF!</f>
        <v>#REF!</v>
      </c>
      <c r="R434" s="94" t="e">
        <f>'2.1'!#REF!</f>
        <v>#REF!</v>
      </c>
      <c r="S434" s="95" t="e">
        <f>'2.1'!#REF!</f>
        <v>#REF!</v>
      </c>
      <c r="T434" s="65" t="e">
        <f t="shared" ref="T434:X438" si="314">T$408*$AB434</f>
        <v>#DIV/0!</v>
      </c>
      <c r="U434" s="65" t="e">
        <f t="shared" si="314"/>
        <v>#DIV/0!</v>
      </c>
      <c r="V434" s="65" t="e">
        <f t="shared" si="314"/>
        <v>#DIV/0!</v>
      </c>
      <c r="W434" s="65" t="e">
        <f t="shared" si="314"/>
        <v>#DIV/0!</v>
      </c>
      <c r="X434" s="65" t="e">
        <f t="shared" si="314"/>
        <v>#DIV/0!</v>
      </c>
      <c r="Z434" s="65" t="e">
        <f t="shared" si="312"/>
        <v>#REF!</v>
      </c>
      <c r="AA434" s="65" t="e">
        <f t="shared" si="313"/>
        <v>#DIV/0!</v>
      </c>
      <c r="AB434" s="85" t="e">
        <f>IF(SUM($I443:$S443)=0,0,SUM(I434:S434)/SUM($I443:$S443))</f>
        <v>#REF!</v>
      </c>
    </row>
    <row r="435" spans="1:28" ht="12.3" x14ac:dyDescent="0.35">
      <c r="D435" s="15" t="e">
        <f>'2.1'!#REF!</f>
        <v>#REF!</v>
      </c>
      <c r="E435" s="75" t="s">
        <v>266</v>
      </c>
      <c r="F435" s="75" t="e">
        <f>'2.1'!#REF!</f>
        <v>#REF!</v>
      </c>
      <c r="G435" s="75" t="e">
        <f>'2.1'!#REF!</f>
        <v>#REF!</v>
      </c>
      <c r="H435" s="75" t="e">
        <f>'2.1'!#REF!</f>
        <v>#REF!</v>
      </c>
      <c r="I435" s="65" t="e">
        <f>'2.1'!#REF!</f>
        <v>#REF!</v>
      </c>
      <c r="J435" s="65" t="e">
        <f>'2.1'!#REF!</f>
        <v>#REF!</v>
      </c>
      <c r="K435" s="65" t="e">
        <f>'2.1'!#REF!</f>
        <v>#REF!</v>
      </c>
      <c r="L435" s="65" t="e">
        <f>'2.1'!#REF!</f>
        <v>#REF!</v>
      </c>
      <c r="M435" s="65" t="e">
        <f>'2.1'!#REF!</f>
        <v>#REF!</v>
      </c>
      <c r="N435" s="65" t="e">
        <f>'2.1'!#REF!</f>
        <v>#REF!</v>
      </c>
      <c r="O435" s="100" t="e">
        <f>'2.1'!#REF!</f>
        <v>#REF!</v>
      </c>
      <c r="P435" s="94" t="e">
        <f>'2.1'!#REF!</f>
        <v>#REF!</v>
      </c>
      <c r="Q435" s="94" t="e">
        <f>'2.1'!#REF!</f>
        <v>#REF!</v>
      </c>
      <c r="R435" s="94" t="e">
        <f>'2.1'!#REF!</f>
        <v>#REF!</v>
      </c>
      <c r="S435" s="95" t="e">
        <f>'2.1'!#REF!</f>
        <v>#REF!</v>
      </c>
      <c r="T435" s="65" t="e">
        <f t="shared" si="314"/>
        <v>#DIV/0!</v>
      </c>
      <c r="U435" s="65" t="e">
        <f t="shared" si="314"/>
        <v>#DIV/0!</v>
      </c>
      <c r="V435" s="65" t="e">
        <f t="shared" si="314"/>
        <v>#DIV/0!</v>
      </c>
      <c r="W435" s="65" t="e">
        <f t="shared" si="314"/>
        <v>#DIV/0!</v>
      </c>
      <c r="X435" s="65" t="e">
        <f t="shared" si="314"/>
        <v>#DIV/0!</v>
      </c>
      <c r="Z435" s="65" t="e">
        <f t="shared" si="312"/>
        <v>#REF!</v>
      </c>
      <c r="AA435" s="65" t="e">
        <f t="shared" si="313"/>
        <v>#DIV/0!</v>
      </c>
      <c r="AB435" s="85" t="e">
        <f>IF(SUM($I443:$S443)=0,0,SUM(I435:S435)/SUM($I443:$S443))</f>
        <v>#REF!</v>
      </c>
    </row>
    <row r="436" spans="1:28" ht="12.3" x14ac:dyDescent="0.35">
      <c r="D436" s="15" t="e">
        <f>'2.1'!#REF!</f>
        <v>#REF!</v>
      </c>
      <c r="E436" s="75" t="s">
        <v>266</v>
      </c>
      <c r="F436" s="75" t="e">
        <f>'2.1'!#REF!</f>
        <v>#REF!</v>
      </c>
      <c r="G436" s="75" t="e">
        <f>'2.1'!#REF!</f>
        <v>#REF!</v>
      </c>
      <c r="H436" s="75" t="e">
        <f>'2.1'!#REF!</f>
        <v>#REF!</v>
      </c>
      <c r="I436" s="65" t="e">
        <f>'2.1'!#REF!</f>
        <v>#REF!</v>
      </c>
      <c r="J436" s="65" t="e">
        <f>'2.1'!#REF!</f>
        <v>#REF!</v>
      </c>
      <c r="K436" s="65" t="e">
        <f>'2.1'!#REF!</f>
        <v>#REF!</v>
      </c>
      <c r="L436" s="65" t="e">
        <f>'2.1'!#REF!</f>
        <v>#REF!</v>
      </c>
      <c r="M436" s="65" t="e">
        <f>'2.1'!#REF!</f>
        <v>#REF!</v>
      </c>
      <c r="N436" s="65" t="e">
        <f>'2.1'!#REF!</f>
        <v>#REF!</v>
      </c>
      <c r="O436" s="100" t="e">
        <f>'2.1'!#REF!</f>
        <v>#REF!</v>
      </c>
      <c r="P436" s="94" t="e">
        <f>'2.1'!#REF!</f>
        <v>#REF!</v>
      </c>
      <c r="Q436" s="94" t="e">
        <f>'2.1'!#REF!</f>
        <v>#REF!</v>
      </c>
      <c r="R436" s="94" t="e">
        <f>'2.1'!#REF!</f>
        <v>#REF!</v>
      </c>
      <c r="S436" s="95" t="e">
        <f>'2.1'!#REF!</f>
        <v>#REF!</v>
      </c>
      <c r="T436" s="65" t="e">
        <f t="shared" si="314"/>
        <v>#DIV/0!</v>
      </c>
      <c r="U436" s="65" t="e">
        <f t="shared" si="314"/>
        <v>#DIV/0!</v>
      </c>
      <c r="V436" s="65" t="e">
        <f t="shared" si="314"/>
        <v>#DIV/0!</v>
      </c>
      <c r="W436" s="65" t="e">
        <f t="shared" si="314"/>
        <v>#DIV/0!</v>
      </c>
      <c r="X436" s="65" t="e">
        <f t="shared" si="314"/>
        <v>#DIV/0!</v>
      </c>
      <c r="Z436" s="65" t="e">
        <f t="shared" si="312"/>
        <v>#REF!</v>
      </c>
      <c r="AA436" s="65" t="e">
        <f t="shared" si="313"/>
        <v>#DIV/0!</v>
      </c>
      <c r="AB436" s="85" t="e">
        <f>IF(SUM($I443:$S443)=0,0,SUM(I436:S436)/SUM($I443:$S443))</f>
        <v>#REF!</v>
      </c>
    </row>
    <row r="437" spans="1:28" ht="12.3" x14ac:dyDescent="0.35">
      <c r="D437" s="15" t="e">
        <f>'2.1'!#REF!</f>
        <v>#REF!</v>
      </c>
      <c r="E437" s="75" t="s">
        <v>266</v>
      </c>
      <c r="F437" s="75" t="e">
        <f>'2.1'!#REF!</f>
        <v>#REF!</v>
      </c>
      <c r="G437" s="75" t="e">
        <f>'2.1'!#REF!</f>
        <v>#REF!</v>
      </c>
      <c r="H437" s="75" t="e">
        <f>'2.1'!#REF!</f>
        <v>#REF!</v>
      </c>
      <c r="I437" s="65" t="e">
        <f>'2.1'!#REF!</f>
        <v>#REF!</v>
      </c>
      <c r="J437" s="65" t="e">
        <f>'2.1'!#REF!</f>
        <v>#REF!</v>
      </c>
      <c r="K437" s="65" t="e">
        <f>'2.1'!#REF!</f>
        <v>#REF!</v>
      </c>
      <c r="L437" s="65" t="e">
        <f>'2.1'!#REF!</f>
        <v>#REF!</v>
      </c>
      <c r="M437" s="65" t="e">
        <f>'2.1'!#REF!</f>
        <v>#REF!</v>
      </c>
      <c r="N437" s="65" t="e">
        <f>'2.1'!#REF!</f>
        <v>#REF!</v>
      </c>
      <c r="O437" s="100" t="e">
        <f>'2.1'!#REF!</f>
        <v>#REF!</v>
      </c>
      <c r="P437" s="94" t="e">
        <f>'2.1'!#REF!</f>
        <v>#REF!</v>
      </c>
      <c r="Q437" s="94" t="e">
        <f>'2.1'!#REF!</f>
        <v>#REF!</v>
      </c>
      <c r="R437" s="94" t="e">
        <f>'2.1'!#REF!</f>
        <v>#REF!</v>
      </c>
      <c r="S437" s="95" t="e">
        <f>'2.1'!#REF!</f>
        <v>#REF!</v>
      </c>
      <c r="T437" s="65" t="e">
        <f t="shared" si="314"/>
        <v>#DIV/0!</v>
      </c>
      <c r="U437" s="65" t="e">
        <f t="shared" si="314"/>
        <v>#DIV/0!</v>
      </c>
      <c r="V437" s="65" t="e">
        <f t="shared" si="314"/>
        <v>#DIV/0!</v>
      </c>
      <c r="W437" s="65" t="e">
        <f t="shared" si="314"/>
        <v>#DIV/0!</v>
      </c>
      <c r="X437" s="65" t="e">
        <f t="shared" si="314"/>
        <v>#DIV/0!</v>
      </c>
      <c r="Z437" s="65" t="e">
        <f t="shared" si="312"/>
        <v>#REF!</v>
      </c>
      <c r="AA437" s="65" t="e">
        <f t="shared" si="313"/>
        <v>#DIV/0!</v>
      </c>
      <c r="AB437" s="85" t="e">
        <f>IF(SUM($I443:$S443)=0,0,SUM(I437:S437)/SUM($I443:$S443))</f>
        <v>#REF!</v>
      </c>
    </row>
    <row r="438" spans="1:28" ht="12.3" x14ac:dyDescent="0.35">
      <c r="D438" s="15" t="e">
        <f>'2.1'!#REF!</f>
        <v>#REF!</v>
      </c>
      <c r="E438" s="75" t="s">
        <v>266</v>
      </c>
      <c r="F438" s="75" t="e">
        <f>'2.1'!#REF!</f>
        <v>#REF!</v>
      </c>
      <c r="G438" s="75" t="e">
        <f>'2.1'!#REF!</f>
        <v>#REF!</v>
      </c>
      <c r="H438" s="75" t="e">
        <f>'2.1'!#REF!</f>
        <v>#REF!</v>
      </c>
      <c r="I438" s="65" t="e">
        <f>'2.1'!#REF!</f>
        <v>#REF!</v>
      </c>
      <c r="J438" s="65" t="e">
        <f>'2.1'!#REF!</f>
        <v>#REF!</v>
      </c>
      <c r="K438" s="65" t="e">
        <f>'2.1'!#REF!</f>
        <v>#REF!</v>
      </c>
      <c r="L438" s="65" t="e">
        <f>'2.1'!#REF!</f>
        <v>#REF!</v>
      </c>
      <c r="M438" s="65" t="e">
        <f>'2.1'!#REF!</f>
        <v>#REF!</v>
      </c>
      <c r="N438" s="65" t="e">
        <f>'2.1'!#REF!</f>
        <v>#REF!</v>
      </c>
      <c r="O438" s="100" t="e">
        <f>'2.1'!#REF!</f>
        <v>#REF!</v>
      </c>
      <c r="P438" s="94" t="e">
        <f>'2.1'!#REF!</f>
        <v>#REF!</v>
      </c>
      <c r="Q438" s="94" t="e">
        <f>'2.1'!#REF!</f>
        <v>#REF!</v>
      </c>
      <c r="R438" s="94" t="e">
        <f>'2.1'!#REF!</f>
        <v>#REF!</v>
      </c>
      <c r="S438" s="95" t="e">
        <f>'2.1'!#REF!</f>
        <v>#REF!</v>
      </c>
      <c r="T438" s="65" t="e">
        <f t="shared" si="314"/>
        <v>#DIV/0!</v>
      </c>
      <c r="U438" s="65" t="e">
        <f t="shared" si="314"/>
        <v>#DIV/0!</v>
      </c>
      <c r="V438" s="65" t="e">
        <f t="shared" si="314"/>
        <v>#DIV/0!</v>
      </c>
      <c r="W438" s="65" t="e">
        <f t="shared" si="314"/>
        <v>#DIV/0!</v>
      </c>
      <c r="X438" s="65" t="e">
        <f t="shared" si="314"/>
        <v>#DIV/0!</v>
      </c>
      <c r="Z438" s="65" t="e">
        <f t="shared" si="312"/>
        <v>#REF!</v>
      </c>
      <c r="AA438" s="65" t="e">
        <f t="shared" si="313"/>
        <v>#DIV/0!</v>
      </c>
      <c r="AB438" s="85" t="e">
        <f>IF(SUM($I443:$S443)=0,0,SUM(I438:S438)/SUM($I443:$S443))</f>
        <v>#REF!</v>
      </c>
    </row>
    <row r="439" spans="1:28" ht="12.3" x14ac:dyDescent="0.35">
      <c r="D439" s="15" t="e">
        <f>'2.1'!#REF!</f>
        <v>#REF!</v>
      </c>
      <c r="E439" s="75" t="str">
        <f>NA</f>
        <v>N/A</v>
      </c>
      <c r="F439" s="75" t="str">
        <f>Dollars</f>
        <v>Dollars</v>
      </c>
      <c r="G439" s="75" t="str">
        <f>Nominal</f>
        <v>Nominal</v>
      </c>
      <c r="H439" s="75" t="str">
        <f>Mid_year</f>
        <v>Mid year</v>
      </c>
      <c r="I439" s="101"/>
      <c r="J439" s="101"/>
      <c r="K439" s="101"/>
      <c r="L439" s="101"/>
      <c r="M439" s="101"/>
      <c r="N439" s="101"/>
      <c r="O439" s="102"/>
      <c r="P439" s="103"/>
      <c r="Q439" s="103"/>
      <c r="R439" s="103"/>
      <c r="S439" s="104"/>
      <c r="T439" s="101"/>
      <c r="U439" s="101"/>
      <c r="V439" s="101"/>
      <c r="W439" s="101"/>
      <c r="X439" s="101"/>
      <c r="Z439" s="65">
        <f t="shared" si="312"/>
        <v>0</v>
      </c>
      <c r="AA439" s="65">
        <f t="shared" si="313"/>
        <v>0</v>
      </c>
      <c r="AB439" s="85" t="e">
        <f>IF(SUM($I443:$S443)=0,0,SUM(I439:S439)/SUM($I443:$S443))</f>
        <v>#REF!</v>
      </c>
    </row>
    <row r="440" spans="1:28" ht="12.3" x14ac:dyDescent="0.35">
      <c r="D440" s="15" t="e">
        <f>'2.1'!#REF!</f>
        <v>#REF!</v>
      </c>
      <c r="E440" s="75" t="s">
        <v>266</v>
      </c>
      <c r="F440" s="75" t="e">
        <f>'2.1'!#REF!</f>
        <v>#REF!</v>
      </c>
      <c r="G440" s="75" t="e">
        <f>'2.1'!#REF!</f>
        <v>#REF!</v>
      </c>
      <c r="H440" s="75" t="e">
        <f>'2.1'!#REF!</f>
        <v>#REF!</v>
      </c>
      <c r="I440" s="65" t="e">
        <f>'2.1'!#REF!</f>
        <v>#REF!</v>
      </c>
      <c r="J440" s="65" t="e">
        <f>'2.1'!#REF!</f>
        <v>#REF!</v>
      </c>
      <c r="K440" s="65" t="e">
        <f>'2.1'!#REF!</f>
        <v>#REF!</v>
      </c>
      <c r="L440" s="65" t="e">
        <f>'2.1'!#REF!</f>
        <v>#REF!</v>
      </c>
      <c r="M440" s="65" t="e">
        <f>'2.1'!#REF!</f>
        <v>#REF!</v>
      </c>
      <c r="N440" s="65" t="e">
        <f>'2.1'!#REF!</f>
        <v>#REF!</v>
      </c>
      <c r="O440" s="100" t="e">
        <f>'2.1'!#REF!</f>
        <v>#REF!</v>
      </c>
      <c r="P440" s="94" t="e">
        <f>'2.1'!#REF!</f>
        <v>#REF!</v>
      </c>
      <c r="Q440" s="94" t="e">
        <f>'2.1'!#REF!</f>
        <v>#REF!</v>
      </c>
      <c r="R440" s="94" t="e">
        <f>'2.1'!#REF!</f>
        <v>#REF!</v>
      </c>
      <c r="S440" s="95" t="e">
        <f>'2.1'!#REF!</f>
        <v>#REF!</v>
      </c>
      <c r="T440" s="65" t="e">
        <f t="shared" ref="T440:X440" si="315">T$408*$AB440</f>
        <v>#DIV/0!</v>
      </c>
      <c r="U440" s="65" t="e">
        <f t="shared" si="315"/>
        <v>#DIV/0!</v>
      </c>
      <c r="V440" s="65" t="e">
        <f t="shared" si="315"/>
        <v>#DIV/0!</v>
      </c>
      <c r="W440" s="65" t="e">
        <f t="shared" si="315"/>
        <v>#DIV/0!</v>
      </c>
      <c r="X440" s="65" t="e">
        <f t="shared" si="315"/>
        <v>#DIV/0!</v>
      </c>
      <c r="Z440" s="65" t="e">
        <f>SUM(O440:S440)</f>
        <v>#REF!</v>
      </c>
      <c r="AA440" s="65" t="e">
        <f>SUM(T440:X440)</f>
        <v>#DIV/0!</v>
      </c>
      <c r="AB440" s="85" t="e">
        <f>IF(SUM($I443:$S443)=0,0,SUM(I440:S440)/SUM($I443:$S443))</f>
        <v>#REF!</v>
      </c>
    </row>
    <row r="441" spans="1:28" ht="12.3" x14ac:dyDescent="0.35">
      <c r="D441" s="15" t="e">
        <f>'2.1'!#REF!</f>
        <v>#REF!</v>
      </c>
      <c r="E441" s="75" t="str">
        <f>NA</f>
        <v>N/A</v>
      </c>
      <c r="F441" s="75" t="str">
        <f>Dollars</f>
        <v>Dollars</v>
      </c>
      <c r="G441" s="75" t="str">
        <f>Nominal</f>
        <v>Nominal</v>
      </c>
      <c r="H441" s="75" t="str">
        <f>Mid_year</f>
        <v>Mid year</v>
      </c>
      <c r="I441" s="101"/>
      <c r="J441" s="101"/>
      <c r="K441" s="101"/>
      <c r="L441" s="101"/>
      <c r="M441" s="101"/>
      <c r="N441" s="101"/>
      <c r="O441" s="102"/>
      <c r="P441" s="103"/>
      <c r="Q441" s="103"/>
      <c r="R441" s="103"/>
      <c r="S441" s="104"/>
      <c r="T441" s="101"/>
      <c r="U441" s="101"/>
      <c r="V441" s="101"/>
      <c r="W441" s="101"/>
      <c r="X441" s="101"/>
      <c r="Z441" s="65">
        <f t="shared" si="312"/>
        <v>0</v>
      </c>
      <c r="AA441" s="65">
        <f t="shared" si="313"/>
        <v>0</v>
      </c>
      <c r="AB441" s="85" t="e">
        <f>IF(SUM($I443:$S443)=0,0,SUM(I441:S441)/SUM($I443:$S443))</f>
        <v>#REF!</v>
      </c>
    </row>
    <row r="442" spans="1:28" x14ac:dyDescent="0.35">
      <c r="O442" s="97"/>
      <c r="P442" s="91"/>
      <c r="Q442" s="91"/>
      <c r="R442" s="91"/>
      <c r="S442" s="89"/>
    </row>
    <row r="443" spans="1:28" ht="12.3" x14ac:dyDescent="0.35">
      <c r="D443" s="74" t="str">
        <f>"Total "&amp;D424</f>
        <v>Total Direct Materials Expenditure</v>
      </c>
      <c r="E443" s="67" t="s">
        <v>134</v>
      </c>
      <c r="F443" s="67" t="e">
        <f>F426</f>
        <v>#REF!</v>
      </c>
      <c r="G443" s="67" t="e">
        <f>G426</f>
        <v>#REF!</v>
      </c>
      <c r="H443" s="67" t="e">
        <f>H426</f>
        <v>#REF!</v>
      </c>
      <c r="I443" s="66" t="e">
        <f t="shared" ref="I443:X443" si="316">SUM(I426:I441)</f>
        <v>#REF!</v>
      </c>
      <c r="J443" s="66" t="e">
        <f t="shared" si="316"/>
        <v>#REF!</v>
      </c>
      <c r="K443" s="66" t="e">
        <f t="shared" si="316"/>
        <v>#REF!</v>
      </c>
      <c r="L443" s="66" t="e">
        <f t="shared" si="316"/>
        <v>#REF!</v>
      </c>
      <c r="M443" s="66" t="e">
        <f t="shared" si="316"/>
        <v>#REF!</v>
      </c>
      <c r="N443" s="66" t="e">
        <f t="shared" si="316"/>
        <v>#REF!</v>
      </c>
      <c r="O443" s="99" t="e">
        <f t="shared" si="316"/>
        <v>#REF!</v>
      </c>
      <c r="P443" s="66" t="e">
        <f t="shared" si="316"/>
        <v>#REF!</v>
      </c>
      <c r="Q443" s="66" t="e">
        <f t="shared" si="316"/>
        <v>#REF!</v>
      </c>
      <c r="R443" s="66" t="e">
        <f t="shared" si="316"/>
        <v>#REF!</v>
      </c>
      <c r="S443" s="90" t="e">
        <f t="shared" si="316"/>
        <v>#REF!</v>
      </c>
      <c r="T443" s="66" t="e">
        <f t="shared" si="316"/>
        <v>#DIV/0!</v>
      </c>
      <c r="U443" s="66" t="e">
        <f t="shared" si="316"/>
        <v>#DIV/0!</v>
      </c>
      <c r="V443" s="66" t="e">
        <f t="shared" si="316"/>
        <v>#DIV/0!</v>
      </c>
      <c r="W443" s="66" t="e">
        <f t="shared" si="316"/>
        <v>#DIV/0!</v>
      </c>
      <c r="X443" s="66" t="e">
        <f t="shared" si="316"/>
        <v>#DIV/0!</v>
      </c>
      <c r="Z443" s="66" t="e">
        <f>SUM(Z426:Z441)</f>
        <v>#REF!</v>
      </c>
      <c r="AA443" s="66" t="e">
        <f>SUM(AA426:AA441)</f>
        <v>#DIV/0!</v>
      </c>
      <c r="AB443" s="109" t="e">
        <f>SUM(AB426:AB441)</f>
        <v>#REF!</v>
      </c>
    </row>
    <row r="444" spans="1:28" s="6" customFormat="1" ht="11.25" customHeight="1" x14ac:dyDescent="0.35"/>
    <row r="445" spans="1:28" s="6" customFormat="1" ht="12.3" x14ac:dyDescent="0.35">
      <c r="D445" s="15" t="e">
        <f>'2.1'!#REF!</f>
        <v>#REF!</v>
      </c>
      <c r="E445" s="75" t="e">
        <f>'2.1'!#REF!</f>
        <v>#REF!</v>
      </c>
      <c r="F445" s="75" t="e">
        <f>'2.1'!#REF!</f>
        <v>#REF!</v>
      </c>
      <c r="G445" s="75" t="e">
        <f>'2.1'!#REF!</f>
        <v>#REF!</v>
      </c>
      <c r="H445" s="75" t="e">
        <f>'2.1'!#REF!</f>
        <v>#REF!</v>
      </c>
      <c r="I445" s="94" t="e">
        <f>'2.1'!#REF!</f>
        <v>#REF!</v>
      </c>
      <c r="J445" s="94" t="e">
        <f>'2.1'!#REF!</f>
        <v>#REF!</v>
      </c>
      <c r="K445" s="94" t="e">
        <f>'2.1'!#REF!</f>
        <v>#REF!</v>
      </c>
      <c r="L445" s="94" t="e">
        <f>'2.1'!#REF!</f>
        <v>#REF!</v>
      </c>
      <c r="M445" s="94" t="e">
        <f>'2.1'!#REF!</f>
        <v>#REF!</v>
      </c>
      <c r="N445" s="94" t="e">
        <f>'2.1'!#REF!</f>
        <v>#REF!</v>
      </c>
      <c r="O445" s="94" t="e">
        <f>'2.1'!#REF!</f>
        <v>#REF!</v>
      </c>
      <c r="P445" s="94" t="e">
        <f>'2.1'!#REF!</f>
        <v>#REF!</v>
      </c>
      <c r="Q445" s="94" t="e">
        <f>'2.1'!#REF!</f>
        <v>#REF!</v>
      </c>
      <c r="R445" s="94" t="e">
        <f>'2.1'!#REF!</f>
        <v>#REF!</v>
      </c>
      <c r="S445" s="94" t="e">
        <f>'2.1'!#REF!</f>
        <v>#REF!</v>
      </c>
      <c r="T445" s="94" t="e">
        <f>T$408</f>
        <v>#DIV/0!</v>
      </c>
      <c r="U445" s="94" t="e">
        <f t="shared" ref="U445:X445" si="317">U$408</f>
        <v>#DIV/0!</v>
      </c>
      <c r="V445" s="94" t="e">
        <f t="shared" si="317"/>
        <v>#DIV/0!</v>
      </c>
      <c r="W445" s="94" t="e">
        <f t="shared" si="317"/>
        <v>#DIV/0!</v>
      </c>
      <c r="X445" s="94" t="e">
        <f t="shared" si="317"/>
        <v>#DIV/0!</v>
      </c>
      <c r="Z445" s="65" t="e">
        <f t="shared" ref="Z445" si="318">SUM(O445:S445)</f>
        <v>#REF!</v>
      </c>
      <c r="AA445" s="65" t="e">
        <f t="shared" ref="AA445" si="319">SUM(T445:X445)</f>
        <v>#DIV/0!</v>
      </c>
    </row>
    <row r="446" spans="1:28" s="6" customFormat="1" ht="11.25" customHeight="1" x14ac:dyDescent="0.35">
      <c r="A446" s="70" t="e">
        <f>IF(SUM($I446:$AA446)&gt;0,1,0)</f>
        <v>#REF!</v>
      </c>
      <c r="D446" s="15" t="s">
        <v>139</v>
      </c>
      <c r="I446" s="70" t="e">
        <f>IF(OR(ISERROR(I443),ROUND(I443-I445,4)&lt;&gt;0),1,0)</f>
        <v>#REF!</v>
      </c>
      <c r="J446" s="70" t="e">
        <f t="shared" ref="J446:X446" si="320">IF(OR(ISERROR(J443),ROUND(J443-J445,4)&lt;&gt;0),1,0)</f>
        <v>#REF!</v>
      </c>
      <c r="K446" s="70" t="e">
        <f t="shared" si="320"/>
        <v>#REF!</v>
      </c>
      <c r="L446" s="70" t="e">
        <f t="shared" si="320"/>
        <v>#REF!</v>
      </c>
      <c r="M446" s="70" t="e">
        <f t="shared" si="320"/>
        <v>#REF!</v>
      </c>
      <c r="N446" s="70" t="e">
        <f t="shared" si="320"/>
        <v>#REF!</v>
      </c>
      <c r="O446" s="70" t="e">
        <f t="shared" si="320"/>
        <v>#REF!</v>
      </c>
      <c r="P446" s="70" t="e">
        <f t="shared" si="320"/>
        <v>#REF!</v>
      </c>
      <c r="Q446" s="70" t="e">
        <f t="shared" si="320"/>
        <v>#REF!</v>
      </c>
      <c r="R446" s="70" t="e">
        <f t="shared" si="320"/>
        <v>#REF!</v>
      </c>
      <c r="S446" s="70" t="e">
        <f t="shared" si="320"/>
        <v>#REF!</v>
      </c>
      <c r="T446" s="70" t="e">
        <f t="shared" si="320"/>
        <v>#DIV/0!</v>
      </c>
      <c r="U446" s="70" t="e">
        <f t="shared" si="320"/>
        <v>#DIV/0!</v>
      </c>
      <c r="V446" s="70" t="e">
        <f t="shared" si="320"/>
        <v>#DIV/0!</v>
      </c>
      <c r="W446" s="70" t="e">
        <f t="shared" si="320"/>
        <v>#DIV/0!</v>
      </c>
      <c r="X446" s="70" t="e">
        <f t="shared" si="320"/>
        <v>#DIV/0!</v>
      </c>
      <c r="Z446" s="70" t="e">
        <f t="shared" ref="Z446:AA446" si="321">IF(OR(ISERROR(Z443),ROUND(Z443-Z445,4)&lt;&gt;0),1,0)</f>
        <v>#REF!</v>
      </c>
      <c r="AA446" s="70" t="e">
        <f t="shared" si="321"/>
        <v>#DIV/0!</v>
      </c>
    </row>
    <row r="448" spans="1:28" s="13" customFormat="1" ht="14.1" x14ac:dyDescent="0.35">
      <c r="C448" s="13" t="s">
        <v>268</v>
      </c>
    </row>
    <row r="449" spans="4:28" s="6" customFormat="1" ht="11.25" customHeight="1" x14ac:dyDescent="0.35"/>
    <row r="450" spans="4:28" ht="24.6" x14ac:dyDescent="0.35">
      <c r="D450" s="73" t="s">
        <v>277</v>
      </c>
      <c r="E450" s="64" t="str">
        <f>Lookup!E$20</f>
        <v>Source</v>
      </c>
      <c r="F450" s="64" t="str">
        <f>Lookup!F$20</f>
        <v>Unit</v>
      </c>
      <c r="G450" s="64" t="str">
        <f>Lookup!G$20</f>
        <v>Basis</v>
      </c>
      <c r="H450" s="64" t="str">
        <f>Lookup!H$20</f>
        <v>Timing</v>
      </c>
      <c r="I450" s="64" t="str">
        <f t="shared" ref="I450:X450" si="322">I$10</f>
        <v>RY09</v>
      </c>
      <c r="J450" s="64" t="str">
        <f t="shared" si="322"/>
        <v>RY10</v>
      </c>
      <c r="K450" s="64" t="str">
        <f t="shared" si="322"/>
        <v>RY11</v>
      </c>
      <c r="L450" s="64" t="str">
        <f t="shared" si="322"/>
        <v>RY12</v>
      </c>
      <c r="M450" s="64" t="str">
        <f t="shared" si="322"/>
        <v>RY13</v>
      </c>
      <c r="N450" s="64" t="str">
        <f t="shared" si="322"/>
        <v>RY14</v>
      </c>
      <c r="O450" s="96" t="str">
        <f t="shared" si="322"/>
        <v>RY15</v>
      </c>
      <c r="P450" s="64" t="str">
        <f t="shared" si="322"/>
        <v>RY16</v>
      </c>
      <c r="Q450" s="64" t="str">
        <f t="shared" si="322"/>
        <v>RY17</v>
      </c>
      <c r="R450" s="64" t="str">
        <f t="shared" si="322"/>
        <v>RY18</v>
      </c>
      <c r="S450" s="88" t="str">
        <f t="shared" si="322"/>
        <v>RY19</v>
      </c>
      <c r="T450" s="64" t="str">
        <f t="shared" si="322"/>
        <v>RY20</v>
      </c>
      <c r="U450" s="64" t="str">
        <f t="shared" si="322"/>
        <v>RY21</v>
      </c>
      <c r="V450" s="64" t="str">
        <f t="shared" si="322"/>
        <v>RY22</v>
      </c>
      <c r="W450" s="64" t="str">
        <f t="shared" si="322"/>
        <v>RY23</v>
      </c>
      <c r="X450" s="64" t="str">
        <f t="shared" si="322"/>
        <v>RY24</v>
      </c>
      <c r="Z450" s="72" t="str">
        <f>Z$10</f>
        <v>RY17 %</v>
      </c>
      <c r="AA450" s="72" t="str">
        <f>AA$10</f>
        <v>RY15-RY17 Avg</v>
      </c>
      <c r="AB450" s="72" t="str">
        <f>$AB$10</f>
        <v>Share</v>
      </c>
    </row>
    <row r="451" spans="4:28" x14ac:dyDescent="0.35">
      <c r="I451" s="6"/>
      <c r="O451" s="97"/>
      <c r="P451" s="91"/>
      <c r="Q451" s="91"/>
      <c r="R451" s="91"/>
      <c r="S451" s="89"/>
    </row>
    <row r="452" spans="4:28" ht="12.3" x14ac:dyDescent="0.35">
      <c r="D452" s="15" t="e">
        <f>'2.1'!#REF!</f>
        <v>#REF!</v>
      </c>
      <c r="E452" s="75" t="s">
        <v>266</v>
      </c>
      <c r="F452" s="75" t="e">
        <f>'2.1'!#REF!</f>
        <v>#REF!</v>
      </c>
      <c r="G452" s="75" t="e">
        <f>'2.1'!#REF!</f>
        <v>#REF!</v>
      </c>
      <c r="H452" s="75" t="e">
        <f>'2.1'!#REF!</f>
        <v>#REF!</v>
      </c>
      <c r="I452" s="65" t="e">
        <f>'2.1'!#REF!</f>
        <v>#REF!</v>
      </c>
      <c r="J452" s="65" t="e">
        <f>'2.1'!#REF!</f>
        <v>#REF!</v>
      </c>
      <c r="K452" s="65" t="e">
        <f>'2.1'!#REF!</f>
        <v>#REF!</v>
      </c>
      <c r="L452" s="65" t="e">
        <f>'2.1'!#REF!</f>
        <v>#REF!</v>
      </c>
      <c r="M452" s="65" t="e">
        <f>'2.1'!#REF!</f>
        <v>#REF!</v>
      </c>
      <c r="N452" s="65" t="e">
        <f>'2.1'!#REF!</f>
        <v>#REF!</v>
      </c>
      <c r="O452" s="100" t="e">
        <f>'2.1'!#REF!</f>
        <v>#REF!</v>
      </c>
      <c r="P452" s="94" t="e">
        <f>'2.1'!#REF!</f>
        <v>#REF!</v>
      </c>
      <c r="Q452" s="94" t="e">
        <f>'2.1'!#REF!</f>
        <v>#REF!</v>
      </c>
      <c r="R452" s="94" t="e">
        <f>'2.1'!#REF!</f>
        <v>#REF!</v>
      </c>
      <c r="S452" s="95" t="e">
        <f>'2.1'!#REF!</f>
        <v>#REF!</v>
      </c>
      <c r="T452" s="65" t="e">
        <f t="shared" ref="T452:X454" si="323">T$409*$AB452</f>
        <v>#DIV/0!</v>
      </c>
      <c r="U452" s="65" t="e">
        <f t="shared" si="323"/>
        <v>#DIV/0!</v>
      </c>
      <c r="V452" s="65" t="e">
        <f t="shared" si="323"/>
        <v>#DIV/0!</v>
      </c>
      <c r="W452" s="65" t="e">
        <f t="shared" si="323"/>
        <v>#DIV/0!</v>
      </c>
      <c r="X452" s="65" t="e">
        <f t="shared" si="323"/>
        <v>#DIV/0!</v>
      </c>
      <c r="Z452" s="65" t="e">
        <f t="shared" ref="Z452:Z455" si="324">SUM(O452:S452)</f>
        <v>#REF!</v>
      </c>
      <c r="AA452" s="65" t="e">
        <f t="shared" ref="AA452:AA454" si="325">SUM(T452:X452)</f>
        <v>#DIV/0!</v>
      </c>
      <c r="AB452" s="85" t="e">
        <f>IF(SUM($I469:$S469)=0,0,SUM(I452:S452)/SUM($I469:$S469))</f>
        <v>#REF!</v>
      </c>
    </row>
    <row r="453" spans="4:28" ht="12.3" x14ac:dyDescent="0.35">
      <c r="D453" s="15" t="e">
        <f>'2.1'!#REF!</f>
        <v>#REF!</v>
      </c>
      <c r="E453" s="75" t="s">
        <v>266</v>
      </c>
      <c r="F453" s="75" t="e">
        <f>'2.1'!#REF!</f>
        <v>#REF!</v>
      </c>
      <c r="G453" s="75" t="e">
        <f>'2.1'!#REF!</f>
        <v>#REF!</v>
      </c>
      <c r="H453" s="75" t="e">
        <f>'2.1'!#REF!</f>
        <v>#REF!</v>
      </c>
      <c r="I453" s="65" t="e">
        <f>'2.1'!#REF!</f>
        <v>#REF!</v>
      </c>
      <c r="J453" s="65" t="e">
        <f>'2.1'!#REF!</f>
        <v>#REF!</v>
      </c>
      <c r="K453" s="65" t="e">
        <f>'2.1'!#REF!</f>
        <v>#REF!</v>
      </c>
      <c r="L453" s="65" t="e">
        <f>'2.1'!#REF!</f>
        <v>#REF!</v>
      </c>
      <c r="M453" s="65" t="e">
        <f>'2.1'!#REF!</f>
        <v>#REF!</v>
      </c>
      <c r="N453" s="65" t="e">
        <f>'2.1'!#REF!</f>
        <v>#REF!</v>
      </c>
      <c r="O453" s="100" t="e">
        <f>'2.1'!#REF!</f>
        <v>#REF!</v>
      </c>
      <c r="P453" s="94" t="e">
        <f>'2.1'!#REF!</f>
        <v>#REF!</v>
      </c>
      <c r="Q453" s="94" t="e">
        <f>'2.1'!#REF!</f>
        <v>#REF!</v>
      </c>
      <c r="R453" s="94" t="e">
        <f>'2.1'!#REF!</f>
        <v>#REF!</v>
      </c>
      <c r="S453" s="95" t="e">
        <f>'2.1'!#REF!</f>
        <v>#REF!</v>
      </c>
      <c r="T453" s="65" t="e">
        <f t="shared" si="323"/>
        <v>#DIV/0!</v>
      </c>
      <c r="U453" s="65" t="e">
        <f t="shared" si="323"/>
        <v>#DIV/0!</v>
      </c>
      <c r="V453" s="65" t="e">
        <f t="shared" si="323"/>
        <v>#DIV/0!</v>
      </c>
      <c r="W453" s="65" t="e">
        <f t="shared" si="323"/>
        <v>#DIV/0!</v>
      </c>
      <c r="X453" s="65" t="e">
        <f t="shared" si="323"/>
        <v>#DIV/0!</v>
      </c>
      <c r="Z453" s="65" t="e">
        <f t="shared" si="324"/>
        <v>#REF!</v>
      </c>
      <c r="AA453" s="65" t="e">
        <f t="shared" si="325"/>
        <v>#DIV/0!</v>
      </c>
      <c r="AB453" s="85" t="e">
        <f>IF(SUM($I469:$S469)=0,0,SUM(I453:S453)/SUM($I469:$S469))</f>
        <v>#REF!</v>
      </c>
    </row>
    <row r="454" spans="4:28" ht="12.3" x14ac:dyDescent="0.35">
      <c r="D454" s="15" t="e">
        <f>'2.1'!#REF!</f>
        <v>#REF!</v>
      </c>
      <c r="E454" s="75" t="s">
        <v>266</v>
      </c>
      <c r="F454" s="75" t="e">
        <f>'2.1'!#REF!</f>
        <v>#REF!</v>
      </c>
      <c r="G454" s="75" t="e">
        <f>'2.1'!#REF!</f>
        <v>#REF!</v>
      </c>
      <c r="H454" s="75" t="e">
        <f>'2.1'!#REF!</f>
        <v>#REF!</v>
      </c>
      <c r="I454" s="65" t="e">
        <f>'2.1'!#REF!</f>
        <v>#REF!</v>
      </c>
      <c r="J454" s="65" t="e">
        <f>'2.1'!#REF!</f>
        <v>#REF!</v>
      </c>
      <c r="K454" s="65" t="e">
        <f>'2.1'!#REF!</f>
        <v>#REF!</v>
      </c>
      <c r="L454" s="65" t="e">
        <f>'2.1'!#REF!</f>
        <v>#REF!</v>
      </c>
      <c r="M454" s="65" t="e">
        <f>'2.1'!#REF!</f>
        <v>#REF!</v>
      </c>
      <c r="N454" s="65" t="e">
        <f>'2.1'!#REF!</f>
        <v>#REF!</v>
      </c>
      <c r="O454" s="100" t="e">
        <f>'2.1'!#REF!</f>
        <v>#REF!</v>
      </c>
      <c r="P454" s="94" t="e">
        <f>'2.1'!#REF!</f>
        <v>#REF!</v>
      </c>
      <c r="Q454" s="94" t="e">
        <f>'2.1'!#REF!</f>
        <v>#REF!</v>
      </c>
      <c r="R454" s="94" t="e">
        <f>'2.1'!#REF!</f>
        <v>#REF!</v>
      </c>
      <c r="S454" s="95" t="e">
        <f>'2.1'!#REF!</f>
        <v>#REF!</v>
      </c>
      <c r="T454" s="65" t="e">
        <f t="shared" si="323"/>
        <v>#DIV/0!</v>
      </c>
      <c r="U454" s="65" t="e">
        <f t="shared" si="323"/>
        <v>#DIV/0!</v>
      </c>
      <c r="V454" s="65" t="e">
        <f t="shared" si="323"/>
        <v>#DIV/0!</v>
      </c>
      <c r="W454" s="65" t="e">
        <f t="shared" si="323"/>
        <v>#DIV/0!</v>
      </c>
      <c r="X454" s="65" t="e">
        <f t="shared" si="323"/>
        <v>#DIV/0!</v>
      </c>
      <c r="Z454" s="65" t="e">
        <f t="shared" si="324"/>
        <v>#REF!</v>
      </c>
      <c r="AA454" s="65" t="e">
        <f t="shared" si="325"/>
        <v>#DIV/0!</v>
      </c>
      <c r="AB454" s="85" t="e">
        <f>IF(SUM($I469:$S469)=0,0,SUM(I454:S454)/SUM($I469:$S469))</f>
        <v>#REF!</v>
      </c>
    </row>
    <row r="455" spans="4:28" ht="12.3" x14ac:dyDescent="0.35">
      <c r="D455" s="15" t="e">
        <f>'2.1'!#REF!</f>
        <v>#REF!</v>
      </c>
      <c r="E455" s="75" t="str">
        <f>NA</f>
        <v>N/A</v>
      </c>
      <c r="F455" s="75" t="str">
        <f>Dollars</f>
        <v>Dollars</v>
      </c>
      <c r="G455" s="75" t="str">
        <f>Nominal</f>
        <v>Nominal</v>
      </c>
      <c r="H455" s="75" t="str">
        <f>Mid_year</f>
        <v>Mid year</v>
      </c>
      <c r="I455" s="101"/>
      <c r="J455" s="101"/>
      <c r="K455" s="101"/>
      <c r="L455" s="101"/>
      <c r="M455" s="101"/>
      <c r="N455" s="101"/>
      <c r="O455" s="102"/>
      <c r="P455" s="103"/>
      <c r="Q455" s="103"/>
      <c r="R455" s="103"/>
      <c r="S455" s="104"/>
      <c r="T455" s="101"/>
      <c r="U455" s="101"/>
      <c r="V455" s="101"/>
      <c r="W455" s="101"/>
      <c r="X455" s="101"/>
      <c r="Z455" s="65">
        <f t="shared" si="324"/>
        <v>0</v>
      </c>
      <c r="AA455" s="65">
        <f t="shared" ref="AA455" si="326">SUM(T455:X455)</f>
        <v>0</v>
      </c>
      <c r="AB455" s="85" t="e">
        <f>IF(SUM($I469:$S469)=0,0,SUM(I455:S455)/SUM($I469:$S469))</f>
        <v>#REF!</v>
      </c>
    </row>
    <row r="456" spans="4:28" ht="12.3" x14ac:dyDescent="0.35">
      <c r="D456" s="15" t="e">
        <f>'2.1'!#REF!</f>
        <v>#REF!</v>
      </c>
      <c r="E456" s="75" t="s">
        <v>266</v>
      </c>
      <c r="F456" s="75" t="e">
        <f>'2.1'!#REF!</f>
        <v>#REF!</v>
      </c>
      <c r="G456" s="75" t="e">
        <f>'2.1'!#REF!</f>
        <v>#REF!</v>
      </c>
      <c r="H456" s="75" t="e">
        <f>'2.1'!#REF!</f>
        <v>#REF!</v>
      </c>
      <c r="I456" s="65" t="e">
        <f>'2.1'!#REF!</f>
        <v>#REF!</v>
      </c>
      <c r="J456" s="65" t="e">
        <f>'2.1'!#REF!</f>
        <v>#REF!</v>
      </c>
      <c r="K456" s="65" t="e">
        <f>'2.1'!#REF!</f>
        <v>#REF!</v>
      </c>
      <c r="L456" s="65" t="e">
        <f>'2.1'!#REF!</f>
        <v>#REF!</v>
      </c>
      <c r="M456" s="65" t="e">
        <f>'2.1'!#REF!</f>
        <v>#REF!</v>
      </c>
      <c r="N456" s="65" t="e">
        <f>'2.1'!#REF!</f>
        <v>#REF!</v>
      </c>
      <c r="O456" s="100" t="e">
        <f>'2.1'!#REF!</f>
        <v>#REF!</v>
      </c>
      <c r="P456" s="94" t="e">
        <f>'2.1'!#REF!</f>
        <v>#REF!</v>
      </c>
      <c r="Q456" s="94" t="e">
        <f>'2.1'!#REF!</f>
        <v>#REF!</v>
      </c>
      <c r="R456" s="94" t="e">
        <f>'2.1'!#REF!</f>
        <v>#REF!</v>
      </c>
      <c r="S456" s="95" t="e">
        <f>'2.1'!#REF!</f>
        <v>#REF!</v>
      </c>
      <c r="T456" s="65" t="e">
        <f>T$409*$AB456</f>
        <v>#DIV/0!</v>
      </c>
      <c r="U456" s="65" t="e">
        <f>U$409*$AB456</f>
        <v>#DIV/0!</v>
      </c>
      <c r="V456" s="65" t="e">
        <f>V$409*$AB456</f>
        <v>#DIV/0!</v>
      </c>
      <c r="W456" s="65" t="e">
        <f>W$409*$AB456</f>
        <v>#DIV/0!</v>
      </c>
      <c r="X456" s="65" t="e">
        <f>X$409*$AB456</f>
        <v>#DIV/0!</v>
      </c>
      <c r="Z456" s="65" t="e">
        <f>SUM(O456:S456)</f>
        <v>#REF!</v>
      </c>
      <c r="AA456" s="65" t="e">
        <f>SUM(T456:X456)</f>
        <v>#DIV/0!</v>
      </c>
      <c r="AB456" s="85" t="e">
        <f>IF(SUM($I469:$S469)=0,0,SUM(I456:S456)/SUM($I469:$S469))</f>
        <v>#REF!</v>
      </c>
    </row>
    <row r="457" spans="4:28" ht="12.3" x14ac:dyDescent="0.35">
      <c r="D457" s="15" t="e">
        <f>'2.1'!#REF!</f>
        <v>#REF!</v>
      </c>
      <c r="E457" s="75" t="str">
        <f>NA</f>
        <v>N/A</v>
      </c>
      <c r="F457" s="75" t="str">
        <f>Dollars</f>
        <v>Dollars</v>
      </c>
      <c r="G457" s="75" t="str">
        <f>Nominal</f>
        <v>Nominal</v>
      </c>
      <c r="H457" s="75" t="str">
        <f>Mid_year</f>
        <v>Mid year</v>
      </c>
      <c r="I457" s="101"/>
      <c r="J457" s="101"/>
      <c r="K457" s="101"/>
      <c r="L457" s="101"/>
      <c r="M457" s="101"/>
      <c r="N457" s="101"/>
      <c r="O457" s="102"/>
      <c r="P457" s="103"/>
      <c r="Q457" s="103"/>
      <c r="R457" s="103"/>
      <c r="S457" s="104"/>
      <c r="T457" s="101"/>
      <c r="U457" s="101"/>
      <c r="V457" s="101"/>
      <c r="W457" s="101"/>
      <c r="X457" s="101"/>
      <c r="Z457" s="65">
        <f t="shared" ref="Z457:Z465" si="327">SUM(O457:S457)</f>
        <v>0</v>
      </c>
      <c r="AA457" s="65">
        <f t="shared" ref="AA457:AA465" si="328">SUM(T457:X457)</f>
        <v>0</v>
      </c>
      <c r="AB457" s="85" t="e">
        <f>IF(SUM($I469:$S469)=0,0,SUM(I457:S457)/SUM($I469:$S469))</f>
        <v>#REF!</v>
      </c>
    </row>
    <row r="458" spans="4:28" ht="12.3" x14ac:dyDescent="0.35">
      <c r="D458" s="15" t="e">
        <f>'2.1'!#REF!</f>
        <v>#REF!</v>
      </c>
      <c r="E458" s="75" t="str">
        <f>NA</f>
        <v>N/A</v>
      </c>
      <c r="F458" s="75" t="str">
        <f>Dollars</f>
        <v>Dollars</v>
      </c>
      <c r="G458" s="75" t="str">
        <f>Nominal</f>
        <v>Nominal</v>
      </c>
      <c r="H458" s="75" t="str">
        <f>Mid_year</f>
        <v>Mid year</v>
      </c>
      <c r="I458" s="101"/>
      <c r="J458" s="101"/>
      <c r="K458" s="101"/>
      <c r="L458" s="101"/>
      <c r="M458" s="101"/>
      <c r="N458" s="101"/>
      <c r="O458" s="102"/>
      <c r="P458" s="103"/>
      <c r="Q458" s="103"/>
      <c r="R458" s="103"/>
      <c r="S458" s="104"/>
      <c r="T458" s="101"/>
      <c r="U458" s="101"/>
      <c r="V458" s="101"/>
      <c r="W458" s="101"/>
      <c r="X458" s="101"/>
      <c r="Z458" s="65">
        <f t="shared" si="327"/>
        <v>0</v>
      </c>
      <c r="AA458" s="65">
        <f t="shared" si="328"/>
        <v>0</v>
      </c>
      <c r="AB458" s="85" t="e">
        <f>IF(SUM($I469:$S469)=0,0,SUM(I458:S458)/SUM($I469:$S469))</f>
        <v>#REF!</v>
      </c>
    </row>
    <row r="459" spans="4:28" ht="12.3" x14ac:dyDescent="0.35">
      <c r="D459" s="15" t="e">
        <f>'2.1'!#REF!</f>
        <v>#REF!</v>
      </c>
      <c r="E459" s="75" t="str">
        <f>NA</f>
        <v>N/A</v>
      </c>
      <c r="F459" s="75" t="str">
        <f>Dollars</f>
        <v>Dollars</v>
      </c>
      <c r="G459" s="75" t="str">
        <f>Nominal</f>
        <v>Nominal</v>
      </c>
      <c r="H459" s="75" t="str">
        <f>Mid_year</f>
        <v>Mid year</v>
      </c>
      <c r="I459" s="101"/>
      <c r="J459" s="101"/>
      <c r="K459" s="101"/>
      <c r="L459" s="101"/>
      <c r="M459" s="101"/>
      <c r="N459" s="101"/>
      <c r="O459" s="102"/>
      <c r="P459" s="103"/>
      <c r="Q459" s="103"/>
      <c r="R459" s="103"/>
      <c r="S459" s="104"/>
      <c r="T459" s="101"/>
      <c r="U459" s="101"/>
      <c r="V459" s="101"/>
      <c r="W459" s="101"/>
      <c r="X459" s="101"/>
      <c r="Z459" s="65">
        <f t="shared" si="327"/>
        <v>0</v>
      </c>
      <c r="AA459" s="65">
        <f t="shared" si="328"/>
        <v>0</v>
      </c>
      <c r="AB459" s="85" t="e">
        <f>IF(SUM($I469:$S469)=0,0,SUM(I459:S459)/SUM($I469:$S469))</f>
        <v>#REF!</v>
      </c>
    </row>
    <row r="460" spans="4:28" ht="12.3" x14ac:dyDescent="0.35">
      <c r="D460" s="15" t="e">
        <f>'2.1'!#REF!</f>
        <v>#REF!</v>
      </c>
      <c r="E460" s="75" t="s">
        <v>266</v>
      </c>
      <c r="F460" s="75" t="e">
        <f>'2.1'!#REF!</f>
        <v>#REF!</v>
      </c>
      <c r="G460" s="75" t="e">
        <f>'2.1'!#REF!</f>
        <v>#REF!</v>
      </c>
      <c r="H460" s="75" t="e">
        <f>'2.1'!#REF!</f>
        <v>#REF!</v>
      </c>
      <c r="I460" s="65" t="e">
        <f>'2.1'!#REF!</f>
        <v>#REF!</v>
      </c>
      <c r="J460" s="65" t="e">
        <f>'2.1'!#REF!</f>
        <v>#REF!</v>
      </c>
      <c r="K460" s="65" t="e">
        <f>'2.1'!#REF!</f>
        <v>#REF!</v>
      </c>
      <c r="L460" s="65" t="e">
        <f>'2.1'!#REF!</f>
        <v>#REF!</v>
      </c>
      <c r="M460" s="65" t="e">
        <f>'2.1'!#REF!</f>
        <v>#REF!</v>
      </c>
      <c r="N460" s="65" t="e">
        <f>'2.1'!#REF!</f>
        <v>#REF!</v>
      </c>
      <c r="O460" s="100" t="e">
        <f>'2.1'!#REF!</f>
        <v>#REF!</v>
      </c>
      <c r="P460" s="94" t="e">
        <f>'2.1'!#REF!</f>
        <v>#REF!</v>
      </c>
      <c r="Q460" s="94" t="e">
        <f>'2.1'!#REF!</f>
        <v>#REF!</v>
      </c>
      <c r="R460" s="94" t="e">
        <f>'2.1'!#REF!</f>
        <v>#REF!</v>
      </c>
      <c r="S460" s="95" t="e">
        <f>'2.1'!#REF!</f>
        <v>#REF!</v>
      </c>
      <c r="T460" s="65" t="e">
        <f t="shared" ref="T460:X464" si="329">T$409*$AB460</f>
        <v>#DIV/0!</v>
      </c>
      <c r="U460" s="65" t="e">
        <f t="shared" si="329"/>
        <v>#DIV/0!</v>
      </c>
      <c r="V460" s="65" t="e">
        <f t="shared" si="329"/>
        <v>#DIV/0!</v>
      </c>
      <c r="W460" s="65" t="e">
        <f t="shared" si="329"/>
        <v>#DIV/0!</v>
      </c>
      <c r="X460" s="65" t="e">
        <f t="shared" si="329"/>
        <v>#DIV/0!</v>
      </c>
      <c r="Z460" s="65" t="e">
        <f t="shared" si="327"/>
        <v>#REF!</v>
      </c>
      <c r="AA460" s="65" t="e">
        <f t="shared" si="328"/>
        <v>#DIV/0!</v>
      </c>
      <c r="AB460" s="85" t="e">
        <f>IF(SUM($I469:$S469)=0,0,SUM(I460:S460)/SUM($I469:$S469))</f>
        <v>#REF!</v>
      </c>
    </row>
    <row r="461" spans="4:28" ht="12.3" x14ac:dyDescent="0.35">
      <c r="D461" s="15" t="e">
        <f>'2.1'!#REF!</f>
        <v>#REF!</v>
      </c>
      <c r="E461" s="75" t="s">
        <v>266</v>
      </c>
      <c r="F461" s="75" t="e">
        <f>'2.1'!#REF!</f>
        <v>#REF!</v>
      </c>
      <c r="G461" s="75" t="e">
        <f>'2.1'!#REF!</f>
        <v>#REF!</v>
      </c>
      <c r="H461" s="75" t="e">
        <f>'2.1'!#REF!</f>
        <v>#REF!</v>
      </c>
      <c r="I461" s="65" t="e">
        <f>'2.1'!#REF!</f>
        <v>#REF!</v>
      </c>
      <c r="J461" s="65" t="e">
        <f>'2.1'!#REF!</f>
        <v>#REF!</v>
      </c>
      <c r="K461" s="65" t="e">
        <f>'2.1'!#REF!</f>
        <v>#REF!</v>
      </c>
      <c r="L461" s="65" t="e">
        <f>'2.1'!#REF!</f>
        <v>#REF!</v>
      </c>
      <c r="M461" s="65" t="e">
        <f>'2.1'!#REF!</f>
        <v>#REF!</v>
      </c>
      <c r="N461" s="65" t="e">
        <f>'2.1'!#REF!</f>
        <v>#REF!</v>
      </c>
      <c r="O461" s="100" t="e">
        <f>'2.1'!#REF!</f>
        <v>#REF!</v>
      </c>
      <c r="P461" s="94" t="e">
        <f>'2.1'!#REF!</f>
        <v>#REF!</v>
      </c>
      <c r="Q461" s="94" t="e">
        <f>'2.1'!#REF!</f>
        <v>#REF!</v>
      </c>
      <c r="R461" s="94" t="e">
        <f>'2.1'!#REF!</f>
        <v>#REF!</v>
      </c>
      <c r="S461" s="95" t="e">
        <f>'2.1'!#REF!</f>
        <v>#REF!</v>
      </c>
      <c r="T461" s="65" t="e">
        <f t="shared" si="329"/>
        <v>#DIV/0!</v>
      </c>
      <c r="U461" s="65" t="e">
        <f t="shared" si="329"/>
        <v>#DIV/0!</v>
      </c>
      <c r="V461" s="65" t="e">
        <f t="shared" si="329"/>
        <v>#DIV/0!</v>
      </c>
      <c r="W461" s="65" t="e">
        <f t="shared" si="329"/>
        <v>#DIV/0!</v>
      </c>
      <c r="X461" s="65" t="e">
        <f t="shared" si="329"/>
        <v>#DIV/0!</v>
      </c>
      <c r="Z461" s="65" t="e">
        <f t="shared" si="327"/>
        <v>#REF!</v>
      </c>
      <c r="AA461" s="65" t="e">
        <f t="shared" si="328"/>
        <v>#DIV/0!</v>
      </c>
      <c r="AB461" s="85" t="e">
        <f>IF(SUM($I469:$S469)=0,0,SUM(I461:S461)/SUM($I469:$S469))</f>
        <v>#REF!</v>
      </c>
    </row>
    <row r="462" spans="4:28" ht="12.3" x14ac:dyDescent="0.35">
      <c r="D462" s="15" t="e">
        <f>'2.1'!#REF!</f>
        <v>#REF!</v>
      </c>
      <c r="E462" s="75" t="s">
        <v>266</v>
      </c>
      <c r="F462" s="75" t="e">
        <f>'2.1'!#REF!</f>
        <v>#REF!</v>
      </c>
      <c r="G462" s="75" t="e">
        <f>'2.1'!#REF!</f>
        <v>#REF!</v>
      </c>
      <c r="H462" s="75" t="e">
        <f>'2.1'!#REF!</f>
        <v>#REF!</v>
      </c>
      <c r="I462" s="65" t="e">
        <f>'2.1'!#REF!</f>
        <v>#REF!</v>
      </c>
      <c r="J462" s="65" t="e">
        <f>'2.1'!#REF!</f>
        <v>#REF!</v>
      </c>
      <c r="K462" s="65" t="e">
        <f>'2.1'!#REF!</f>
        <v>#REF!</v>
      </c>
      <c r="L462" s="65" t="e">
        <f>'2.1'!#REF!</f>
        <v>#REF!</v>
      </c>
      <c r="M462" s="65" t="e">
        <f>'2.1'!#REF!</f>
        <v>#REF!</v>
      </c>
      <c r="N462" s="65" t="e">
        <f>'2.1'!#REF!</f>
        <v>#REF!</v>
      </c>
      <c r="O462" s="100" t="e">
        <f>'2.1'!#REF!</f>
        <v>#REF!</v>
      </c>
      <c r="P462" s="94" t="e">
        <f>'2.1'!#REF!</f>
        <v>#REF!</v>
      </c>
      <c r="Q462" s="94" t="e">
        <f>'2.1'!#REF!</f>
        <v>#REF!</v>
      </c>
      <c r="R462" s="94" t="e">
        <f>'2.1'!#REF!</f>
        <v>#REF!</v>
      </c>
      <c r="S462" s="95" t="e">
        <f>'2.1'!#REF!</f>
        <v>#REF!</v>
      </c>
      <c r="T462" s="65" t="e">
        <f t="shared" si="329"/>
        <v>#DIV/0!</v>
      </c>
      <c r="U462" s="65" t="e">
        <f t="shared" si="329"/>
        <v>#DIV/0!</v>
      </c>
      <c r="V462" s="65" t="e">
        <f t="shared" si="329"/>
        <v>#DIV/0!</v>
      </c>
      <c r="W462" s="65" t="e">
        <f t="shared" si="329"/>
        <v>#DIV/0!</v>
      </c>
      <c r="X462" s="65" t="e">
        <f t="shared" si="329"/>
        <v>#DIV/0!</v>
      </c>
      <c r="Z462" s="65" t="e">
        <f t="shared" si="327"/>
        <v>#REF!</v>
      </c>
      <c r="AA462" s="65" t="e">
        <f t="shared" si="328"/>
        <v>#DIV/0!</v>
      </c>
      <c r="AB462" s="85" t="e">
        <f>IF(SUM($I469:$S469)=0,0,SUM(I462:S462)/SUM($I469:$S469))</f>
        <v>#REF!</v>
      </c>
    </row>
    <row r="463" spans="4:28" ht="12.3" x14ac:dyDescent="0.35">
      <c r="D463" s="15" t="e">
        <f>'2.1'!#REF!</f>
        <v>#REF!</v>
      </c>
      <c r="E463" s="75" t="s">
        <v>266</v>
      </c>
      <c r="F463" s="75" t="e">
        <f>'2.1'!#REF!</f>
        <v>#REF!</v>
      </c>
      <c r="G463" s="75" t="e">
        <f>'2.1'!#REF!</f>
        <v>#REF!</v>
      </c>
      <c r="H463" s="75" t="e">
        <f>'2.1'!#REF!</f>
        <v>#REF!</v>
      </c>
      <c r="I463" s="65" t="e">
        <f>'2.1'!#REF!</f>
        <v>#REF!</v>
      </c>
      <c r="J463" s="65" t="e">
        <f>'2.1'!#REF!</f>
        <v>#REF!</v>
      </c>
      <c r="K463" s="65" t="e">
        <f>'2.1'!#REF!</f>
        <v>#REF!</v>
      </c>
      <c r="L463" s="65" t="e">
        <f>'2.1'!#REF!</f>
        <v>#REF!</v>
      </c>
      <c r="M463" s="65" t="e">
        <f>'2.1'!#REF!</f>
        <v>#REF!</v>
      </c>
      <c r="N463" s="65" t="e">
        <f>'2.1'!#REF!</f>
        <v>#REF!</v>
      </c>
      <c r="O463" s="100" t="e">
        <f>'2.1'!#REF!</f>
        <v>#REF!</v>
      </c>
      <c r="P463" s="94" t="e">
        <f>'2.1'!#REF!</f>
        <v>#REF!</v>
      </c>
      <c r="Q463" s="94" t="e">
        <f>'2.1'!#REF!</f>
        <v>#REF!</v>
      </c>
      <c r="R463" s="94" t="e">
        <f>'2.1'!#REF!</f>
        <v>#REF!</v>
      </c>
      <c r="S463" s="95" t="e">
        <f>'2.1'!#REF!</f>
        <v>#REF!</v>
      </c>
      <c r="T463" s="65" t="e">
        <f t="shared" si="329"/>
        <v>#DIV/0!</v>
      </c>
      <c r="U463" s="65" t="e">
        <f t="shared" si="329"/>
        <v>#DIV/0!</v>
      </c>
      <c r="V463" s="65" t="e">
        <f t="shared" si="329"/>
        <v>#DIV/0!</v>
      </c>
      <c r="W463" s="65" t="e">
        <f t="shared" si="329"/>
        <v>#DIV/0!</v>
      </c>
      <c r="X463" s="65" t="e">
        <f t="shared" si="329"/>
        <v>#DIV/0!</v>
      </c>
      <c r="Z463" s="65" t="e">
        <f t="shared" si="327"/>
        <v>#REF!</v>
      </c>
      <c r="AA463" s="65" t="e">
        <f t="shared" si="328"/>
        <v>#DIV/0!</v>
      </c>
      <c r="AB463" s="85" t="e">
        <f>IF(SUM($I469:$S469)=0,0,SUM(I463:S463)/SUM($I469:$S469))</f>
        <v>#REF!</v>
      </c>
    </row>
    <row r="464" spans="4:28" ht="12.3" x14ac:dyDescent="0.35">
      <c r="D464" s="15" t="e">
        <f>'2.1'!#REF!</f>
        <v>#REF!</v>
      </c>
      <c r="E464" s="75" t="s">
        <v>266</v>
      </c>
      <c r="F464" s="75" t="e">
        <f>'2.1'!#REF!</f>
        <v>#REF!</v>
      </c>
      <c r="G464" s="75" t="e">
        <f>'2.1'!#REF!</f>
        <v>#REF!</v>
      </c>
      <c r="H464" s="75" t="e">
        <f>'2.1'!#REF!</f>
        <v>#REF!</v>
      </c>
      <c r="I464" s="65" t="e">
        <f>'2.1'!#REF!</f>
        <v>#REF!</v>
      </c>
      <c r="J464" s="65" t="e">
        <f>'2.1'!#REF!</f>
        <v>#REF!</v>
      </c>
      <c r="K464" s="65" t="e">
        <f>'2.1'!#REF!</f>
        <v>#REF!</v>
      </c>
      <c r="L464" s="65" t="e">
        <f>'2.1'!#REF!</f>
        <v>#REF!</v>
      </c>
      <c r="M464" s="65" t="e">
        <f>'2.1'!#REF!</f>
        <v>#REF!</v>
      </c>
      <c r="N464" s="65" t="e">
        <f>'2.1'!#REF!</f>
        <v>#REF!</v>
      </c>
      <c r="O464" s="100" t="e">
        <f>'2.1'!#REF!</f>
        <v>#REF!</v>
      </c>
      <c r="P464" s="94" t="e">
        <f>'2.1'!#REF!</f>
        <v>#REF!</v>
      </c>
      <c r="Q464" s="94" t="e">
        <f>'2.1'!#REF!</f>
        <v>#REF!</v>
      </c>
      <c r="R464" s="94" t="e">
        <f>'2.1'!#REF!</f>
        <v>#REF!</v>
      </c>
      <c r="S464" s="95" t="e">
        <f>'2.1'!#REF!</f>
        <v>#REF!</v>
      </c>
      <c r="T464" s="65" t="e">
        <f t="shared" si="329"/>
        <v>#DIV/0!</v>
      </c>
      <c r="U464" s="65" t="e">
        <f t="shared" si="329"/>
        <v>#DIV/0!</v>
      </c>
      <c r="V464" s="65" t="e">
        <f t="shared" si="329"/>
        <v>#DIV/0!</v>
      </c>
      <c r="W464" s="65" t="e">
        <f t="shared" si="329"/>
        <v>#DIV/0!</v>
      </c>
      <c r="X464" s="65" t="e">
        <f t="shared" si="329"/>
        <v>#DIV/0!</v>
      </c>
      <c r="Z464" s="65" t="e">
        <f t="shared" si="327"/>
        <v>#REF!</v>
      </c>
      <c r="AA464" s="65" t="e">
        <f t="shared" si="328"/>
        <v>#DIV/0!</v>
      </c>
      <c r="AB464" s="85" t="e">
        <f>IF(SUM($I469:$S469)=0,0,SUM(I464:S464)/SUM($I469:$S469))</f>
        <v>#REF!</v>
      </c>
    </row>
    <row r="465" spans="1:28" ht="12.3" x14ac:dyDescent="0.35">
      <c r="D465" s="15" t="e">
        <f>'2.1'!#REF!</f>
        <v>#REF!</v>
      </c>
      <c r="E465" s="75" t="str">
        <f>NA</f>
        <v>N/A</v>
      </c>
      <c r="F465" s="75" t="str">
        <f>Dollars</f>
        <v>Dollars</v>
      </c>
      <c r="G465" s="75" t="str">
        <f>Nominal</f>
        <v>Nominal</v>
      </c>
      <c r="H465" s="75" t="str">
        <f>Mid_year</f>
        <v>Mid year</v>
      </c>
      <c r="I465" s="101"/>
      <c r="J465" s="101"/>
      <c r="K465" s="101"/>
      <c r="L465" s="101"/>
      <c r="M465" s="101"/>
      <c r="N465" s="101"/>
      <c r="O465" s="102"/>
      <c r="P465" s="103"/>
      <c r="Q465" s="103"/>
      <c r="R465" s="103"/>
      <c r="S465" s="104"/>
      <c r="T465" s="101"/>
      <c r="U465" s="101"/>
      <c r="V465" s="101"/>
      <c r="W465" s="101"/>
      <c r="X465" s="101"/>
      <c r="Z465" s="65">
        <f t="shared" si="327"/>
        <v>0</v>
      </c>
      <c r="AA465" s="65">
        <f t="shared" si="328"/>
        <v>0</v>
      </c>
      <c r="AB465" s="85" t="e">
        <f>IF(SUM($I469:$S469)=0,0,SUM(I465:S465)/SUM($I469:$S469))</f>
        <v>#REF!</v>
      </c>
    </row>
    <row r="466" spans="1:28" ht="12.3" x14ac:dyDescent="0.35">
      <c r="D466" s="15" t="e">
        <f>'2.1'!#REF!</f>
        <v>#REF!</v>
      </c>
      <c r="E466" s="75" t="s">
        <v>266</v>
      </c>
      <c r="F466" s="75" t="e">
        <f>'2.1'!#REF!</f>
        <v>#REF!</v>
      </c>
      <c r="G466" s="75" t="e">
        <f>'2.1'!#REF!</f>
        <v>#REF!</v>
      </c>
      <c r="H466" s="75" t="e">
        <f>'2.1'!#REF!</f>
        <v>#REF!</v>
      </c>
      <c r="I466" s="65" t="e">
        <f>'2.1'!#REF!</f>
        <v>#REF!</v>
      </c>
      <c r="J466" s="65" t="e">
        <f>'2.1'!#REF!</f>
        <v>#REF!</v>
      </c>
      <c r="K466" s="65" t="e">
        <f>'2.1'!#REF!</f>
        <v>#REF!</v>
      </c>
      <c r="L466" s="65" t="e">
        <f>'2.1'!#REF!</f>
        <v>#REF!</v>
      </c>
      <c r="M466" s="65" t="e">
        <f>'2.1'!#REF!</f>
        <v>#REF!</v>
      </c>
      <c r="N466" s="65" t="e">
        <f>'2.1'!#REF!</f>
        <v>#REF!</v>
      </c>
      <c r="O466" s="100" t="e">
        <f>'2.1'!#REF!</f>
        <v>#REF!</v>
      </c>
      <c r="P466" s="94" t="e">
        <f>'2.1'!#REF!</f>
        <v>#REF!</v>
      </c>
      <c r="Q466" s="94" t="e">
        <f>'2.1'!#REF!</f>
        <v>#REF!</v>
      </c>
      <c r="R466" s="94" t="e">
        <f>'2.1'!#REF!</f>
        <v>#REF!</v>
      </c>
      <c r="S466" s="95" t="e">
        <f>'2.1'!#REF!</f>
        <v>#REF!</v>
      </c>
      <c r="T466" s="65" t="e">
        <f>T$409*$AB466</f>
        <v>#DIV/0!</v>
      </c>
      <c r="U466" s="65" t="e">
        <f>U$409*$AB466</f>
        <v>#DIV/0!</v>
      </c>
      <c r="V466" s="65" t="e">
        <f>V$409*$AB466</f>
        <v>#DIV/0!</v>
      </c>
      <c r="W466" s="65" t="e">
        <f>W$409*$AB466</f>
        <v>#DIV/0!</v>
      </c>
      <c r="X466" s="65" t="e">
        <f>X$409*$AB466</f>
        <v>#DIV/0!</v>
      </c>
      <c r="Z466" s="65" t="e">
        <f>SUM(O466:S466)</f>
        <v>#REF!</v>
      </c>
      <c r="AA466" s="65" t="e">
        <f>SUM(T466:X466)</f>
        <v>#DIV/0!</v>
      </c>
      <c r="AB466" s="85" t="e">
        <f>IF(SUM($I469:$S469)=0,0,SUM(I466:S466)/SUM($I469:$S469))</f>
        <v>#REF!</v>
      </c>
    </row>
    <row r="467" spans="1:28" ht="12.3" x14ac:dyDescent="0.35">
      <c r="D467" s="15" t="e">
        <f>'2.1'!#REF!</f>
        <v>#REF!</v>
      </c>
      <c r="E467" s="75" t="str">
        <f>NA</f>
        <v>N/A</v>
      </c>
      <c r="F467" s="75" t="str">
        <f>Dollars</f>
        <v>Dollars</v>
      </c>
      <c r="G467" s="75" t="str">
        <f>Nominal</f>
        <v>Nominal</v>
      </c>
      <c r="H467" s="75" t="str">
        <f>Mid_year</f>
        <v>Mid year</v>
      </c>
      <c r="I467" s="101"/>
      <c r="J467" s="101"/>
      <c r="K467" s="101"/>
      <c r="L467" s="101"/>
      <c r="M467" s="101"/>
      <c r="N467" s="101"/>
      <c r="O467" s="102"/>
      <c r="P467" s="103"/>
      <c r="Q467" s="103"/>
      <c r="R467" s="103"/>
      <c r="S467" s="104"/>
      <c r="T467" s="101"/>
      <c r="U467" s="101"/>
      <c r="V467" s="101"/>
      <c r="W467" s="101"/>
      <c r="X467" s="101"/>
      <c r="Z467" s="65">
        <f t="shared" ref="Z467" si="330">SUM(O467:S467)</f>
        <v>0</v>
      </c>
      <c r="AA467" s="65">
        <f t="shared" ref="AA467" si="331">SUM(T467:X467)</f>
        <v>0</v>
      </c>
      <c r="AB467" s="85" t="e">
        <f>IF(SUM($I469:$S469)=0,0,SUM(I467:S467)/SUM($I469:$S469))</f>
        <v>#REF!</v>
      </c>
    </row>
    <row r="468" spans="1:28" x14ac:dyDescent="0.35">
      <c r="O468" s="97"/>
      <c r="P468" s="91"/>
      <c r="Q468" s="91"/>
      <c r="R468" s="91"/>
      <c r="S468" s="89"/>
    </row>
    <row r="469" spans="1:28" ht="12.3" x14ac:dyDescent="0.35">
      <c r="D469" s="74" t="str">
        <f>"Total "&amp;D450</f>
        <v>Total Direct Labour Expenditure</v>
      </c>
      <c r="E469" s="67" t="s">
        <v>134</v>
      </c>
      <c r="F469" s="67" t="e">
        <f>F452</f>
        <v>#REF!</v>
      </c>
      <c r="G469" s="67" t="e">
        <f>G452</f>
        <v>#REF!</v>
      </c>
      <c r="H469" s="67" t="e">
        <f>H452</f>
        <v>#REF!</v>
      </c>
      <c r="I469" s="66" t="e">
        <f t="shared" ref="I469:X469" si="332">SUM(I452:I467)</f>
        <v>#REF!</v>
      </c>
      <c r="J469" s="66" t="e">
        <f t="shared" si="332"/>
        <v>#REF!</v>
      </c>
      <c r="K469" s="66" t="e">
        <f t="shared" si="332"/>
        <v>#REF!</v>
      </c>
      <c r="L469" s="66" t="e">
        <f t="shared" si="332"/>
        <v>#REF!</v>
      </c>
      <c r="M469" s="66" t="e">
        <f t="shared" si="332"/>
        <v>#REF!</v>
      </c>
      <c r="N469" s="66" t="e">
        <f t="shared" si="332"/>
        <v>#REF!</v>
      </c>
      <c r="O469" s="99" t="e">
        <f t="shared" si="332"/>
        <v>#REF!</v>
      </c>
      <c r="P469" s="66" t="e">
        <f t="shared" si="332"/>
        <v>#REF!</v>
      </c>
      <c r="Q469" s="66" t="e">
        <f t="shared" si="332"/>
        <v>#REF!</v>
      </c>
      <c r="R469" s="66" t="e">
        <f t="shared" si="332"/>
        <v>#REF!</v>
      </c>
      <c r="S469" s="90" t="e">
        <f t="shared" si="332"/>
        <v>#REF!</v>
      </c>
      <c r="T469" s="66" t="e">
        <f t="shared" si="332"/>
        <v>#DIV/0!</v>
      </c>
      <c r="U469" s="66" t="e">
        <f t="shared" si="332"/>
        <v>#DIV/0!</v>
      </c>
      <c r="V469" s="66" t="e">
        <f t="shared" si="332"/>
        <v>#DIV/0!</v>
      </c>
      <c r="W469" s="66" t="e">
        <f t="shared" si="332"/>
        <v>#DIV/0!</v>
      </c>
      <c r="X469" s="66" t="e">
        <f t="shared" si="332"/>
        <v>#DIV/0!</v>
      </c>
      <c r="Z469" s="66" t="e">
        <f>SUM(Z452:Z467)</f>
        <v>#REF!</v>
      </c>
      <c r="AA469" s="66" t="e">
        <f>SUM(AA452:AA467)</f>
        <v>#DIV/0!</v>
      </c>
      <c r="AB469" s="109" t="e">
        <f>SUM(AB452:AB467)</f>
        <v>#REF!</v>
      </c>
    </row>
    <row r="470" spans="1:28" s="6" customFormat="1" ht="11.25" customHeight="1" x14ac:dyDescent="0.35"/>
    <row r="471" spans="1:28" s="6" customFormat="1" ht="12.3" x14ac:dyDescent="0.35">
      <c r="D471" s="15" t="e">
        <f>'2.1'!#REF!</f>
        <v>#REF!</v>
      </c>
      <c r="E471" s="75" t="e">
        <f>'2.1'!#REF!</f>
        <v>#REF!</v>
      </c>
      <c r="F471" s="75" t="e">
        <f>'2.1'!#REF!</f>
        <v>#REF!</v>
      </c>
      <c r="G471" s="75" t="e">
        <f>'2.1'!#REF!</f>
        <v>#REF!</v>
      </c>
      <c r="H471" s="75" t="e">
        <f>'2.1'!#REF!</f>
        <v>#REF!</v>
      </c>
      <c r="I471" s="94" t="e">
        <f>'2.1'!#REF!</f>
        <v>#REF!</v>
      </c>
      <c r="J471" s="94" t="e">
        <f>'2.1'!#REF!</f>
        <v>#REF!</v>
      </c>
      <c r="K471" s="94" t="e">
        <f>'2.1'!#REF!</f>
        <v>#REF!</v>
      </c>
      <c r="L471" s="94" t="e">
        <f>'2.1'!#REF!</f>
        <v>#REF!</v>
      </c>
      <c r="M471" s="94" t="e">
        <f>'2.1'!#REF!</f>
        <v>#REF!</v>
      </c>
      <c r="N471" s="94" t="e">
        <f>'2.1'!#REF!</f>
        <v>#REF!</v>
      </c>
      <c r="O471" s="94" t="e">
        <f>'2.1'!#REF!</f>
        <v>#REF!</v>
      </c>
      <c r="P471" s="94" t="e">
        <f>'2.1'!#REF!</f>
        <v>#REF!</v>
      </c>
      <c r="Q471" s="94" t="e">
        <f>'2.1'!#REF!</f>
        <v>#REF!</v>
      </c>
      <c r="R471" s="94" t="e">
        <f>'2.1'!#REF!</f>
        <v>#REF!</v>
      </c>
      <c r="S471" s="94" t="e">
        <f>'2.1'!#REF!</f>
        <v>#REF!</v>
      </c>
      <c r="T471" s="94" t="e">
        <f t="shared" ref="T471:X471" si="333">T$409</f>
        <v>#DIV/0!</v>
      </c>
      <c r="U471" s="94" t="e">
        <f t="shared" si="333"/>
        <v>#DIV/0!</v>
      </c>
      <c r="V471" s="94" t="e">
        <f t="shared" si="333"/>
        <v>#DIV/0!</v>
      </c>
      <c r="W471" s="94" t="e">
        <f t="shared" si="333"/>
        <v>#DIV/0!</v>
      </c>
      <c r="X471" s="94" t="e">
        <f t="shared" si="333"/>
        <v>#DIV/0!</v>
      </c>
      <c r="Z471" s="65" t="e">
        <f t="shared" ref="Z471" si="334">SUM(O471:S471)</f>
        <v>#REF!</v>
      </c>
      <c r="AA471" s="65" t="e">
        <f t="shared" ref="AA471" si="335">SUM(T471:X471)</f>
        <v>#DIV/0!</v>
      </c>
    </row>
    <row r="472" spans="1:28" s="6" customFormat="1" ht="11.25" customHeight="1" x14ac:dyDescent="0.35">
      <c r="A472" s="70" t="e">
        <f>IF(SUM($I472:$AA472)&gt;0,1,0)</f>
        <v>#REF!</v>
      </c>
      <c r="D472" s="15" t="s">
        <v>139</v>
      </c>
      <c r="I472" s="70" t="e">
        <f>IF(OR(ISERROR(I469),ROUND(I469-I471,4)&lt;&gt;0),1,0)</f>
        <v>#REF!</v>
      </c>
      <c r="J472" s="70" t="e">
        <f t="shared" ref="J472:X472" si="336">IF(OR(ISERROR(J469),ROUND(J469-J471,4)&lt;&gt;0),1,0)</f>
        <v>#REF!</v>
      </c>
      <c r="K472" s="70" t="e">
        <f t="shared" si="336"/>
        <v>#REF!</v>
      </c>
      <c r="L472" s="70" t="e">
        <f t="shared" si="336"/>
        <v>#REF!</v>
      </c>
      <c r="M472" s="70" t="e">
        <f t="shared" si="336"/>
        <v>#REF!</v>
      </c>
      <c r="N472" s="70" t="e">
        <f t="shared" si="336"/>
        <v>#REF!</v>
      </c>
      <c r="O472" s="70" t="e">
        <f t="shared" si="336"/>
        <v>#REF!</v>
      </c>
      <c r="P472" s="70" t="e">
        <f t="shared" si="336"/>
        <v>#REF!</v>
      </c>
      <c r="Q472" s="70" t="e">
        <f t="shared" si="336"/>
        <v>#REF!</v>
      </c>
      <c r="R472" s="70" t="e">
        <f t="shared" si="336"/>
        <v>#REF!</v>
      </c>
      <c r="S472" s="70" t="e">
        <f t="shared" si="336"/>
        <v>#REF!</v>
      </c>
      <c r="T472" s="70" t="e">
        <f t="shared" si="336"/>
        <v>#DIV/0!</v>
      </c>
      <c r="U472" s="70" t="e">
        <f t="shared" si="336"/>
        <v>#DIV/0!</v>
      </c>
      <c r="V472" s="70" t="e">
        <f t="shared" si="336"/>
        <v>#DIV/0!</v>
      </c>
      <c r="W472" s="70" t="e">
        <f t="shared" si="336"/>
        <v>#DIV/0!</v>
      </c>
      <c r="X472" s="70" t="e">
        <f t="shared" si="336"/>
        <v>#DIV/0!</v>
      </c>
      <c r="Z472" s="70" t="e">
        <f t="shared" ref="Z472:AA472" si="337">IF(OR(ISERROR(Z469),ROUND(Z469-Z471,4)&lt;&gt;0),1,0)</f>
        <v>#REF!</v>
      </c>
      <c r="AA472" s="70" t="e">
        <f t="shared" si="337"/>
        <v>#DIV/0!</v>
      </c>
    </row>
    <row r="474" spans="1:28" s="13" customFormat="1" ht="14.1" x14ac:dyDescent="0.35">
      <c r="C474" s="13" t="s">
        <v>269</v>
      </c>
    </row>
    <row r="475" spans="1:28" s="6" customFormat="1" ht="11.25" customHeight="1" x14ac:dyDescent="0.35"/>
    <row r="476" spans="1:28" ht="24.6" x14ac:dyDescent="0.35">
      <c r="D476" s="73" t="s">
        <v>278</v>
      </c>
      <c r="E476" s="64" t="str">
        <f>Lookup!E$20</f>
        <v>Source</v>
      </c>
      <c r="F476" s="64" t="str">
        <f>Lookup!F$20</f>
        <v>Unit</v>
      </c>
      <c r="G476" s="64" t="str">
        <f>Lookup!G$20</f>
        <v>Basis</v>
      </c>
      <c r="H476" s="64" t="str">
        <f>Lookup!H$20</f>
        <v>Timing</v>
      </c>
      <c r="I476" s="64" t="str">
        <f t="shared" ref="I476:X476" si="338">I$10</f>
        <v>RY09</v>
      </c>
      <c r="J476" s="64" t="str">
        <f t="shared" si="338"/>
        <v>RY10</v>
      </c>
      <c r="K476" s="64" t="str">
        <f t="shared" si="338"/>
        <v>RY11</v>
      </c>
      <c r="L476" s="64" t="str">
        <f t="shared" si="338"/>
        <v>RY12</v>
      </c>
      <c r="M476" s="64" t="str">
        <f t="shared" si="338"/>
        <v>RY13</v>
      </c>
      <c r="N476" s="64" t="str">
        <f t="shared" si="338"/>
        <v>RY14</v>
      </c>
      <c r="O476" s="96" t="str">
        <f t="shared" si="338"/>
        <v>RY15</v>
      </c>
      <c r="P476" s="64" t="str">
        <f t="shared" si="338"/>
        <v>RY16</v>
      </c>
      <c r="Q476" s="64" t="str">
        <f t="shared" si="338"/>
        <v>RY17</v>
      </c>
      <c r="R476" s="64" t="str">
        <f t="shared" si="338"/>
        <v>RY18</v>
      </c>
      <c r="S476" s="88" t="str">
        <f t="shared" si="338"/>
        <v>RY19</v>
      </c>
      <c r="T476" s="64" t="str">
        <f t="shared" si="338"/>
        <v>RY20</v>
      </c>
      <c r="U476" s="64" t="str">
        <f t="shared" si="338"/>
        <v>RY21</v>
      </c>
      <c r="V476" s="64" t="str">
        <f t="shared" si="338"/>
        <v>RY22</v>
      </c>
      <c r="W476" s="64" t="str">
        <f t="shared" si="338"/>
        <v>RY23</v>
      </c>
      <c r="X476" s="64" t="str">
        <f t="shared" si="338"/>
        <v>RY24</v>
      </c>
      <c r="Z476" s="72" t="str">
        <f>Z$10</f>
        <v>RY17 %</v>
      </c>
      <c r="AA476" s="72" t="str">
        <f>AA$10</f>
        <v>RY15-RY17 Avg</v>
      </c>
      <c r="AB476" s="72" t="str">
        <f>$AB$10</f>
        <v>Share</v>
      </c>
    </row>
    <row r="477" spans="1:28" x14ac:dyDescent="0.35">
      <c r="I477" s="6"/>
      <c r="O477" s="97"/>
      <c r="P477" s="91"/>
      <c r="Q477" s="91"/>
      <c r="R477" s="91"/>
      <c r="S477" s="89"/>
    </row>
    <row r="478" spans="1:28" ht="12.3" x14ac:dyDescent="0.35">
      <c r="D478" s="15" t="e">
        <f>'2.1'!#REF!</f>
        <v>#REF!</v>
      </c>
      <c r="E478" s="75" t="s">
        <v>266</v>
      </c>
      <c r="F478" s="75" t="e">
        <f>'2.1'!#REF!</f>
        <v>#REF!</v>
      </c>
      <c r="G478" s="75" t="e">
        <f>'2.1'!#REF!</f>
        <v>#REF!</v>
      </c>
      <c r="H478" s="75" t="e">
        <f>'2.1'!#REF!</f>
        <v>#REF!</v>
      </c>
      <c r="I478" s="65" t="e">
        <f>'2.1'!#REF!</f>
        <v>#REF!</v>
      </c>
      <c r="J478" s="65" t="e">
        <f>'2.1'!#REF!</f>
        <v>#REF!</v>
      </c>
      <c r="K478" s="65" t="e">
        <f>'2.1'!#REF!</f>
        <v>#REF!</v>
      </c>
      <c r="L478" s="65" t="e">
        <f>'2.1'!#REF!</f>
        <v>#REF!</v>
      </c>
      <c r="M478" s="65" t="e">
        <f>'2.1'!#REF!</f>
        <v>#REF!</v>
      </c>
      <c r="N478" s="65" t="e">
        <f>'2.1'!#REF!</f>
        <v>#REF!</v>
      </c>
      <c r="O478" s="100" t="e">
        <f>'2.1'!#REF!</f>
        <v>#REF!</v>
      </c>
      <c r="P478" s="94" t="e">
        <f>'2.1'!#REF!</f>
        <v>#REF!</v>
      </c>
      <c r="Q478" s="94" t="e">
        <f>'2.1'!#REF!</f>
        <v>#REF!</v>
      </c>
      <c r="R478" s="94" t="e">
        <f>'2.1'!#REF!</f>
        <v>#REF!</v>
      </c>
      <c r="S478" s="95" t="e">
        <f>'2.1'!#REF!</f>
        <v>#REF!</v>
      </c>
      <c r="T478" s="65" t="e">
        <f t="shared" ref="T478:X480" si="339">T$410*$AB478</f>
        <v>#DIV/0!</v>
      </c>
      <c r="U478" s="65" t="e">
        <f t="shared" si="339"/>
        <v>#DIV/0!</v>
      </c>
      <c r="V478" s="65" t="e">
        <f t="shared" si="339"/>
        <v>#DIV/0!</v>
      </c>
      <c r="W478" s="65" t="e">
        <f t="shared" si="339"/>
        <v>#DIV/0!</v>
      </c>
      <c r="X478" s="65" t="e">
        <f t="shared" si="339"/>
        <v>#DIV/0!</v>
      </c>
      <c r="Z478" s="65" t="e">
        <f t="shared" ref="Z478:Z481" si="340">SUM(O478:S478)</f>
        <v>#REF!</v>
      </c>
      <c r="AA478" s="65" t="e">
        <f t="shared" ref="AA478:AA480" si="341">SUM(T478:X478)</f>
        <v>#DIV/0!</v>
      </c>
      <c r="AB478" s="85" t="e">
        <f>IF(SUM($I495:$S495)=0,0,SUM(I478:S478)/SUM($I495:$S495))</f>
        <v>#REF!</v>
      </c>
    </row>
    <row r="479" spans="1:28" ht="12.3" x14ac:dyDescent="0.35">
      <c r="D479" s="15" t="e">
        <f>'2.1'!#REF!</f>
        <v>#REF!</v>
      </c>
      <c r="E479" s="75" t="s">
        <v>266</v>
      </c>
      <c r="F479" s="75" t="e">
        <f>'2.1'!#REF!</f>
        <v>#REF!</v>
      </c>
      <c r="G479" s="75" t="e">
        <f>'2.1'!#REF!</f>
        <v>#REF!</v>
      </c>
      <c r="H479" s="75" t="e">
        <f>'2.1'!#REF!</f>
        <v>#REF!</v>
      </c>
      <c r="I479" s="65" t="e">
        <f>'2.1'!#REF!</f>
        <v>#REF!</v>
      </c>
      <c r="J479" s="65" t="e">
        <f>'2.1'!#REF!</f>
        <v>#REF!</v>
      </c>
      <c r="K479" s="65" t="e">
        <f>'2.1'!#REF!</f>
        <v>#REF!</v>
      </c>
      <c r="L479" s="65" t="e">
        <f>'2.1'!#REF!</f>
        <v>#REF!</v>
      </c>
      <c r="M479" s="65" t="e">
        <f>'2.1'!#REF!</f>
        <v>#REF!</v>
      </c>
      <c r="N479" s="65" t="e">
        <f>'2.1'!#REF!</f>
        <v>#REF!</v>
      </c>
      <c r="O479" s="100" t="e">
        <f>'2.1'!#REF!</f>
        <v>#REF!</v>
      </c>
      <c r="P479" s="94" t="e">
        <f>'2.1'!#REF!</f>
        <v>#REF!</v>
      </c>
      <c r="Q479" s="94" t="e">
        <f>'2.1'!#REF!</f>
        <v>#REF!</v>
      </c>
      <c r="R479" s="94" t="e">
        <f>'2.1'!#REF!</f>
        <v>#REF!</v>
      </c>
      <c r="S479" s="95" t="e">
        <f>'2.1'!#REF!</f>
        <v>#REF!</v>
      </c>
      <c r="T479" s="65" t="e">
        <f t="shared" si="339"/>
        <v>#DIV/0!</v>
      </c>
      <c r="U479" s="65" t="e">
        <f t="shared" si="339"/>
        <v>#DIV/0!</v>
      </c>
      <c r="V479" s="65" t="e">
        <f t="shared" si="339"/>
        <v>#DIV/0!</v>
      </c>
      <c r="W479" s="65" t="e">
        <f t="shared" si="339"/>
        <v>#DIV/0!</v>
      </c>
      <c r="X479" s="65" t="e">
        <f t="shared" si="339"/>
        <v>#DIV/0!</v>
      </c>
      <c r="Z479" s="65" t="e">
        <f t="shared" si="340"/>
        <v>#REF!</v>
      </c>
      <c r="AA479" s="65" t="e">
        <f t="shared" si="341"/>
        <v>#DIV/0!</v>
      </c>
      <c r="AB479" s="85" t="e">
        <f>IF(SUM($I495:$S495)=0,0,SUM(I479:S479)/SUM($I495:$S495))</f>
        <v>#REF!</v>
      </c>
    </row>
    <row r="480" spans="1:28" ht="12.3" x14ac:dyDescent="0.35">
      <c r="D480" s="15" t="e">
        <f>'2.1'!#REF!</f>
        <v>#REF!</v>
      </c>
      <c r="E480" s="75" t="s">
        <v>266</v>
      </c>
      <c r="F480" s="75" t="e">
        <f>'2.1'!#REF!</f>
        <v>#REF!</v>
      </c>
      <c r="G480" s="75" t="e">
        <f>'2.1'!#REF!</f>
        <v>#REF!</v>
      </c>
      <c r="H480" s="75" t="e">
        <f>'2.1'!#REF!</f>
        <v>#REF!</v>
      </c>
      <c r="I480" s="65" t="e">
        <f>'2.1'!#REF!</f>
        <v>#REF!</v>
      </c>
      <c r="J480" s="65" t="e">
        <f>'2.1'!#REF!</f>
        <v>#REF!</v>
      </c>
      <c r="K480" s="65" t="e">
        <f>'2.1'!#REF!</f>
        <v>#REF!</v>
      </c>
      <c r="L480" s="65" t="e">
        <f>'2.1'!#REF!</f>
        <v>#REF!</v>
      </c>
      <c r="M480" s="65" t="e">
        <f>'2.1'!#REF!</f>
        <v>#REF!</v>
      </c>
      <c r="N480" s="65" t="e">
        <f>'2.1'!#REF!</f>
        <v>#REF!</v>
      </c>
      <c r="O480" s="100" t="e">
        <f>'2.1'!#REF!</f>
        <v>#REF!</v>
      </c>
      <c r="P480" s="94" t="e">
        <f>'2.1'!#REF!</f>
        <v>#REF!</v>
      </c>
      <c r="Q480" s="94" t="e">
        <f>'2.1'!#REF!</f>
        <v>#REF!</v>
      </c>
      <c r="R480" s="94" t="e">
        <f>'2.1'!#REF!</f>
        <v>#REF!</v>
      </c>
      <c r="S480" s="95" t="e">
        <f>'2.1'!#REF!</f>
        <v>#REF!</v>
      </c>
      <c r="T480" s="65" t="e">
        <f t="shared" si="339"/>
        <v>#DIV/0!</v>
      </c>
      <c r="U480" s="65" t="e">
        <f t="shared" si="339"/>
        <v>#DIV/0!</v>
      </c>
      <c r="V480" s="65" t="e">
        <f t="shared" si="339"/>
        <v>#DIV/0!</v>
      </c>
      <c r="W480" s="65" t="e">
        <f t="shared" si="339"/>
        <v>#DIV/0!</v>
      </c>
      <c r="X480" s="65" t="e">
        <f t="shared" si="339"/>
        <v>#DIV/0!</v>
      </c>
      <c r="Z480" s="65" t="e">
        <f t="shared" si="340"/>
        <v>#REF!</v>
      </c>
      <c r="AA480" s="65" t="e">
        <f t="shared" si="341"/>
        <v>#DIV/0!</v>
      </c>
      <c r="AB480" s="85" t="e">
        <f>IF(SUM($I495:$S495)=0,0,SUM(I480:S480)/SUM($I495:$S495))</f>
        <v>#REF!</v>
      </c>
    </row>
    <row r="481" spans="4:28" ht="12.3" x14ac:dyDescent="0.35">
      <c r="D481" s="15" t="e">
        <f>'2.1'!#REF!</f>
        <v>#REF!</v>
      </c>
      <c r="E481" s="75" t="str">
        <f>NA</f>
        <v>N/A</v>
      </c>
      <c r="F481" s="75" t="str">
        <f>Dollars</f>
        <v>Dollars</v>
      </c>
      <c r="G481" s="75" t="str">
        <f>Nominal</f>
        <v>Nominal</v>
      </c>
      <c r="H481" s="75" t="str">
        <f>Mid_year</f>
        <v>Mid year</v>
      </c>
      <c r="I481" s="101"/>
      <c r="J481" s="101"/>
      <c r="K481" s="101"/>
      <c r="L481" s="101"/>
      <c r="M481" s="101"/>
      <c r="N481" s="101"/>
      <c r="O481" s="102"/>
      <c r="P481" s="103"/>
      <c r="Q481" s="103"/>
      <c r="R481" s="103"/>
      <c r="S481" s="104"/>
      <c r="T481" s="101"/>
      <c r="U481" s="101"/>
      <c r="V481" s="101"/>
      <c r="W481" s="101"/>
      <c r="X481" s="101"/>
      <c r="Z481" s="65">
        <f t="shared" si="340"/>
        <v>0</v>
      </c>
      <c r="AA481" s="65">
        <f t="shared" ref="AA481" si="342">SUM(T481:X481)</f>
        <v>0</v>
      </c>
      <c r="AB481" s="85" t="e">
        <f>IF(SUM($I495:$S495)=0,0,SUM(I481:S481)/SUM($I495:$S495))</f>
        <v>#REF!</v>
      </c>
    </row>
    <row r="482" spans="4:28" ht="12.3" x14ac:dyDescent="0.35">
      <c r="D482" s="15" t="e">
        <f>'2.1'!#REF!</f>
        <v>#REF!</v>
      </c>
      <c r="E482" s="75" t="s">
        <v>266</v>
      </c>
      <c r="F482" s="75" t="e">
        <f>'2.1'!#REF!</f>
        <v>#REF!</v>
      </c>
      <c r="G482" s="75" t="e">
        <f>'2.1'!#REF!</f>
        <v>#REF!</v>
      </c>
      <c r="H482" s="75" t="e">
        <f>'2.1'!#REF!</f>
        <v>#REF!</v>
      </c>
      <c r="I482" s="65" t="e">
        <f>'2.1'!#REF!</f>
        <v>#REF!</v>
      </c>
      <c r="J482" s="65" t="e">
        <f>'2.1'!#REF!</f>
        <v>#REF!</v>
      </c>
      <c r="K482" s="65" t="e">
        <f>'2.1'!#REF!</f>
        <v>#REF!</v>
      </c>
      <c r="L482" s="65" t="e">
        <f>'2.1'!#REF!</f>
        <v>#REF!</v>
      </c>
      <c r="M482" s="65" t="e">
        <f>'2.1'!#REF!</f>
        <v>#REF!</v>
      </c>
      <c r="N482" s="65" t="e">
        <f>'2.1'!#REF!</f>
        <v>#REF!</v>
      </c>
      <c r="O482" s="100" t="e">
        <f>'2.1'!#REF!</f>
        <v>#REF!</v>
      </c>
      <c r="P482" s="94" t="e">
        <f>'2.1'!#REF!</f>
        <v>#REF!</v>
      </c>
      <c r="Q482" s="94" t="e">
        <f>'2.1'!#REF!</f>
        <v>#REF!</v>
      </c>
      <c r="R482" s="94" t="e">
        <f>'2.1'!#REF!</f>
        <v>#REF!</v>
      </c>
      <c r="S482" s="95" t="e">
        <f>'2.1'!#REF!</f>
        <v>#REF!</v>
      </c>
      <c r="T482" s="65" t="e">
        <f>T$410*$AB482</f>
        <v>#DIV/0!</v>
      </c>
      <c r="U482" s="65" t="e">
        <f>U$410*$AB482</f>
        <v>#DIV/0!</v>
      </c>
      <c r="V482" s="65" t="e">
        <f>V$410*$AB482</f>
        <v>#DIV/0!</v>
      </c>
      <c r="W482" s="65" t="e">
        <f>W$410*$AB482</f>
        <v>#DIV/0!</v>
      </c>
      <c r="X482" s="65" t="e">
        <f>X$410*$AB482</f>
        <v>#DIV/0!</v>
      </c>
      <c r="Z482" s="65" t="e">
        <f>SUM(O482:S482)</f>
        <v>#REF!</v>
      </c>
      <c r="AA482" s="65" t="e">
        <f>SUM(T482:X482)</f>
        <v>#DIV/0!</v>
      </c>
      <c r="AB482" s="85" t="e">
        <f>IF(SUM($I495:$S495)=0,0,SUM(I482:S482)/SUM($I495:$S495))</f>
        <v>#REF!</v>
      </c>
    </row>
    <row r="483" spans="4:28" ht="12.3" x14ac:dyDescent="0.35">
      <c r="D483" s="15" t="e">
        <f>'2.1'!#REF!</f>
        <v>#REF!</v>
      </c>
      <c r="E483" s="75" t="str">
        <f>NA</f>
        <v>N/A</v>
      </c>
      <c r="F483" s="75" t="str">
        <f>Dollars</f>
        <v>Dollars</v>
      </c>
      <c r="G483" s="75" t="str">
        <f>Nominal</f>
        <v>Nominal</v>
      </c>
      <c r="H483" s="75" t="str">
        <f>Mid_year</f>
        <v>Mid year</v>
      </c>
      <c r="I483" s="101"/>
      <c r="J483" s="101"/>
      <c r="K483" s="101"/>
      <c r="L483" s="101"/>
      <c r="M483" s="101"/>
      <c r="N483" s="101"/>
      <c r="O483" s="102"/>
      <c r="P483" s="103"/>
      <c r="Q483" s="103"/>
      <c r="R483" s="103"/>
      <c r="S483" s="104"/>
      <c r="T483" s="101"/>
      <c r="U483" s="101"/>
      <c r="V483" s="101"/>
      <c r="W483" s="101"/>
      <c r="X483" s="101"/>
      <c r="Z483" s="65">
        <f t="shared" ref="Z483:Z491" si="343">SUM(O483:S483)</f>
        <v>0</v>
      </c>
      <c r="AA483" s="65">
        <f t="shared" ref="AA483:AA491" si="344">SUM(T483:X483)</f>
        <v>0</v>
      </c>
      <c r="AB483" s="85" t="e">
        <f>IF(SUM($I495:$S495)=0,0,SUM(I483:S483)/SUM($I495:$S495))</f>
        <v>#REF!</v>
      </c>
    </row>
    <row r="484" spans="4:28" ht="12.3" x14ac:dyDescent="0.35">
      <c r="D484" s="15" t="e">
        <f>'2.1'!#REF!</f>
        <v>#REF!</v>
      </c>
      <c r="E484" s="75" t="str">
        <f>NA</f>
        <v>N/A</v>
      </c>
      <c r="F484" s="75" t="str">
        <f>Dollars</f>
        <v>Dollars</v>
      </c>
      <c r="G484" s="75" t="str">
        <f>Nominal</f>
        <v>Nominal</v>
      </c>
      <c r="H484" s="75" t="str">
        <f>Mid_year</f>
        <v>Mid year</v>
      </c>
      <c r="I484" s="101"/>
      <c r="J484" s="101"/>
      <c r="K484" s="101"/>
      <c r="L484" s="101"/>
      <c r="M484" s="101"/>
      <c r="N484" s="101"/>
      <c r="O484" s="102"/>
      <c r="P484" s="103"/>
      <c r="Q484" s="103"/>
      <c r="R484" s="103"/>
      <c r="S484" s="104"/>
      <c r="T484" s="101"/>
      <c r="U484" s="101"/>
      <c r="V484" s="101"/>
      <c r="W484" s="101"/>
      <c r="X484" s="101"/>
      <c r="Z484" s="65">
        <f t="shared" si="343"/>
        <v>0</v>
      </c>
      <c r="AA484" s="65">
        <f t="shared" si="344"/>
        <v>0</v>
      </c>
      <c r="AB484" s="85" t="e">
        <f>IF(SUM($I495:$S495)=0,0,SUM(I484:S484)/SUM($I495:$S495))</f>
        <v>#REF!</v>
      </c>
    </row>
    <row r="485" spans="4:28" ht="12.3" x14ac:dyDescent="0.35">
      <c r="D485" s="15" t="e">
        <f>'2.1'!#REF!</f>
        <v>#REF!</v>
      </c>
      <c r="E485" s="75" t="str">
        <f>NA</f>
        <v>N/A</v>
      </c>
      <c r="F485" s="75" t="str">
        <f>Dollars</f>
        <v>Dollars</v>
      </c>
      <c r="G485" s="75" t="str">
        <f>Nominal</f>
        <v>Nominal</v>
      </c>
      <c r="H485" s="75" t="str">
        <f>Mid_year</f>
        <v>Mid year</v>
      </c>
      <c r="I485" s="101"/>
      <c r="J485" s="101"/>
      <c r="K485" s="101"/>
      <c r="L485" s="101"/>
      <c r="M485" s="101"/>
      <c r="N485" s="101"/>
      <c r="O485" s="102"/>
      <c r="P485" s="103"/>
      <c r="Q485" s="103"/>
      <c r="R485" s="103"/>
      <c r="S485" s="104"/>
      <c r="T485" s="101"/>
      <c r="U485" s="101"/>
      <c r="V485" s="101"/>
      <c r="W485" s="101"/>
      <c r="X485" s="101"/>
      <c r="Z485" s="65">
        <f t="shared" si="343"/>
        <v>0</v>
      </c>
      <c r="AA485" s="65">
        <f t="shared" si="344"/>
        <v>0</v>
      </c>
      <c r="AB485" s="85" t="e">
        <f>IF(SUM($I495:$S495)=0,0,SUM(I485:S485)/SUM($I495:$S495))</f>
        <v>#REF!</v>
      </c>
    </row>
    <row r="486" spans="4:28" ht="12.3" x14ac:dyDescent="0.35">
      <c r="D486" s="15" t="e">
        <f>'2.1'!#REF!</f>
        <v>#REF!</v>
      </c>
      <c r="E486" s="75" t="s">
        <v>266</v>
      </c>
      <c r="F486" s="75" t="e">
        <f>'2.1'!#REF!</f>
        <v>#REF!</v>
      </c>
      <c r="G486" s="75" t="e">
        <f>'2.1'!#REF!</f>
        <v>#REF!</v>
      </c>
      <c r="H486" s="75" t="e">
        <f>'2.1'!#REF!</f>
        <v>#REF!</v>
      </c>
      <c r="I486" s="65" t="e">
        <f>'2.1'!#REF!</f>
        <v>#REF!</v>
      </c>
      <c r="J486" s="65" t="e">
        <f>'2.1'!#REF!</f>
        <v>#REF!</v>
      </c>
      <c r="K486" s="65" t="e">
        <f>'2.1'!#REF!</f>
        <v>#REF!</v>
      </c>
      <c r="L486" s="65" t="e">
        <f>'2.1'!#REF!</f>
        <v>#REF!</v>
      </c>
      <c r="M486" s="65" t="e">
        <f>'2.1'!#REF!</f>
        <v>#REF!</v>
      </c>
      <c r="N486" s="65" t="e">
        <f>'2.1'!#REF!</f>
        <v>#REF!</v>
      </c>
      <c r="O486" s="100" t="e">
        <f>'2.1'!#REF!</f>
        <v>#REF!</v>
      </c>
      <c r="P486" s="94" t="e">
        <f>'2.1'!#REF!</f>
        <v>#REF!</v>
      </c>
      <c r="Q486" s="94" t="e">
        <f>'2.1'!#REF!</f>
        <v>#REF!</v>
      </c>
      <c r="R486" s="94" t="e">
        <f>'2.1'!#REF!</f>
        <v>#REF!</v>
      </c>
      <c r="S486" s="95" t="e">
        <f>'2.1'!#REF!</f>
        <v>#REF!</v>
      </c>
      <c r="T486" s="65" t="e">
        <f t="shared" ref="T486:X490" si="345">T$410*$AB486</f>
        <v>#DIV/0!</v>
      </c>
      <c r="U486" s="65" t="e">
        <f t="shared" si="345"/>
        <v>#DIV/0!</v>
      </c>
      <c r="V486" s="65" t="e">
        <f t="shared" si="345"/>
        <v>#DIV/0!</v>
      </c>
      <c r="W486" s="65" t="e">
        <f t="shared" si="345"/>
        <v>#DIV/0!</v>
      </c>
      <c r="X486" s="65" t="e">
        <f t="shared" si="345"/>
        <v>#DIV/0!</v>
      </c>
      <c r="Z486" s="65" t="e">
        <f t="shared" si="343"/>
        <v>#REF!</v>
      </c>
      <c r="AA486" s="65" t="e">
        <f t="shared" si="344"/>
        <v>#DIV/0!</v>
      </c>
      <c r="AB486" s="85" t="e">
        <f>IF(SUM($I495:$S495)=0,0,SUM(I486:S486)/SUM($I495:$S495))</f>
        <v>#REF!</v>
      </c>
    </row>
    <row r="487" spans="4:28" ht="12.3" x14ac:dyDescent="0.35">
      <c r="D487" s="15" t="e">
        <f>'2.1'!#REF!</f>
        <v>#REF!</v>
      </c>
      <c r="E487" s="75" t="s">
        <v>266</v>
      </c>
      <c r="F487" s="75" t="e">
        <f>'2.1'!#REF!</f>
        <v>#REF!</v>
      </c>
      <c r="G487" s="75" t="e">
        <f>'2.1'!#REF!</f>
        <v>#REF!</v>
      </c>
      <c r="H487" s="75" t="e">
        <f>'2.1'!#REF!</f>
        <v>#REF!</v>
      </c>
      <c r="I487" s="65" t="e">
        <f>'2.1'!#REF!</f>
        <v>#REF!</v>
      </c>
      <c r="J487" s="65" t="e">
        <f>'2.1'!#REF!</f>
        <v>#REF!</v>
      </c>
      <c r="K487" s="65" t="e">
        <f>'2.1'!#REF!</f>
        <v>#REF!</v>
      </c>
      <c r="L487" s="65" t="e">
        <f>'2.1'!#REF!</f>
        <v>#REF!</v>
      </c>
      <c r="M487" s="65" t="e">
        <f>'2.1'!#REF!</f>
        <v>#REF!</v>
      </c>
      <c r="N487" s="65" t="e">
        <f>'2.1'!#REF!</f>
        <v>#REF!</v>
      </c>
      <c r="O487" s="100" t="e">
        <f>'2.1'!#REF!</f>
        <v>#REF!</v>
      </c>
      <c r="P487" s="94" t="e">
        <f>'2.1'!#REF!</f>
        <v>#REF!</v>
      </c>
      <c r="Q487" s="94" t="e">
        <f>'2.1'!#REF!</f>
        <v>#REF!</v>
      </c>
      <c r="R487" s="94" t="e">
        <f>'2.1'!#REF!</f>
        <v>#REF!</v>
      </c>
      <c r="S487" s="95" t="e">
        <f>'2.1'!#REF!</f>
        <v>#REF!</v>
      </c>
      <c r="T487" s="65" t="e">
        <f t="shared" si="345"/>
        <v>#DIV/0!</v>
      </c>
      <c r="U487" s="65" t="e">
        <f t="shared" si="345"/>
        <v>#DIV/0!</v>
      </c>
      <c r="V487" s="65" t="e">
        <f t="shared" si="345"/>
        <v>#DIV/0!</v>
      </c>
      <c r="W487" s="65" t="e">
        <f t="shared" si="345"/>
        <v>#DIV/0!</v>
      </c>
      <c r="X487" s="65" t="e">
        <f t="shared" si="345"/>
        <v>#DIV/0!</v>
      </c>
      <c r="Z487" s="65" t="e">
        <f t="shared" si="343"/>
        <v>#REF!</v>
      </c>
      <c r="AA487" s="65" t="e">
        <f t="shared" si="344"/>
        <v>#DIV/0!</v>
      </c>
      <c r="AB487" s="85" t="e">
        <f>IF(SUM($I495:$S495)=0,0,SUM(I487:S487)/SUM($I495:$S495))</f>
        <v>#REF!</v>
      </c>
    </row>
    <row r="488" spans="4:28" ht="12.3" x14ac:dyDescent="0.35">
      <c r="D488" s="15" t="e">
        <f>'2.1'!#REF!</f>
        <v>#REF!</v>
      </c>
      <c r="E488" s="75" t="s">
        <v>266</v>
      </c>
      <c r="F488" s="75" t="e">
        <f>'2.1'!#REF!</f>
        <v>#REF!</v>
      </c>
      <c r="G488" s="75" t="e">
        <f>'2.1'!#REF!</f>
        <v>#REF!</v>
      </c>
      <c r="H488" s="75" t="e">
        <f>'2.1'!#REF!</f>
        <v>#REF!</v>
      </c>
      <c r="I488" s="65" t="e">
        <f>'2.1'!#REF!</f>
        <v>#REF!</v>
      </c>
      <c r="J488" s="65" t="e">
        <f>'2.1'!#REF!</f>
        <v>#REF!</v>
      </c>
      <c r="K488" s="65" t="e">
        <f>'2.1'!#REF!</f>
        <v>#REF!</v>
      </c>
      <c r="L488" s="65" t="e">
        <f>'2.1'!#REF!</f>
        <v>#REF!</v>
      </c>
      <c r="M488" s="65" t="e">
        <f>'2.1'!#REF!</f>
        <v>#REF!</v>
      </c>
      <c r="N488" s="65" t="e">
        <f>'2.1'!#REF!</f>
        <v>#REF!</v>
      </c>
      <c r="O488" s="100" t="e">
        <f>'2.1'!#REF!</f>
        <v>#REF!</v>
      </c>
      <c r="P488" s="94" t="e">
        <f>'2.1'!#REF!</f>
        <v>#REF!</v>
      </c>
      <c r="Q488" s="94" t="e">
        <f>'2.1'!#REF!</f>
        <v>#REF!</v>
      </c>
      <c r="R488" s="94" t="e">
        <f>'2.1'!#REF!</f>
        <v>#REF!</v>
      </c>
      <c r="S488" s="95" t="e">
        <f>'2.1'!#REF!</f>
        <v>#REF!</v>
      </c>
      <c r="T488" s="65" t="e">
        <f t="shared" si="345"/>
        <v>#DIV/0!</v>
      </c>
      <c r="U488" s="65" t="e">
        <f t="shared" si="345"/>
        <v>#DIV/0!</v>
      </c>
      <c r="V488" s="65" t="e">
        <f t="shared" si="345"/>
        <v>#DIV/0!</v>
      </c>
      <c r="W488" s="65" t="e">
        <f t="shared" si="345"/>
        <v>#DIV/0!</v>
      </c>
      <c r="X488" s="65" t="e">
        <f t="shared" si="345"/>
        <v>#DIV/0!</v>
      </c>
      <c r="Z488" s="65" t="e">
        <f t="shared" si="343"/>
        <v>#REF!</v>
      </c>
      <c r="AA488" s="65" t="e">
        <f t="shared" si="344"/>
        <v>#DIV/0!</v>
      </c>
      <c r="AB488" s="85" t="e">
        <f>IF(SUM($I495:$S495)=0,0,SUM(I488:S488)/SUM($I495:$S495))</f>
        <v>#REF!</v>
      </c>
    </row>
    <row r="489" spans="4:28" ht="12.3" x14ac:dyDescent="0.35">
      <c r="D489" s="15" t="e">
        <f>'2.1'!#REF!</f>
        <v>#REF!</v>
      </c>
      <c r="E489" s="75" t="s">
        <v>266</v>
      </c>
      <c r="F489" s="75" t="e">
        <f>'2.1'!#REF!</f>
        <v>#REF!</v>
      </c>
      <c r="G489" s="75" t="e">
        <f>'2.1'!#REF!</f>
        <v>#REF!</v>
      </c>
      <c r="H489" s="75" t="e">
        <f>'2.1'!#REF!</f>
        <v>#REF!</v>
      </c>
      <c r="I489" s="65" t="e">
        <f>'2.1'!#REF!</f>
        <v>#REF!</v>
      </c>
      <c r="J489" s="65" t="e">
        <f>'2.1'!#REF!</f>
        <v>#REF!</v>
      </c>
      <c r="K489" s="65" t="e">
        <f>'2.1'!#REF!</f>
        <v>#REF!</v>
      </c>
      <c r="L489" s="65" t="e">
        <f>'2.1'!#REF!</f>
        <v>#REF!</v>
      </c>
      <c r="M489" s="65" t="e">
        <f>'2.1'!#REF!</f>
        <v>#REF!</v>
      </c>
      <c r="N489" s="65" t="e">
        <f>'2.1'!#REF!</f>
        <v>#REF!</v>
      </c>
      <c r="O489" s="100" t="e">
        <f>'2.1'!#REF!</f>
        <v>#REF!</v>
      </c>
      <c r="P489" s="94" t="e">
        <f>'2.1'!#REF!</f>
        <v>#REF!</v>
      </c>
      <c r="Q489" s="94" t="e">
        <f>'2.1'!#REF!</f>
        <v>#REF!</v>
      </c>
      <c r="R489" s="94" t="e">
        <f>'2.1'!#REF!</f>
        <v>#REF!</v>
      </c>
      <c r="S489" s="95" t="e">
        <f>'2.1'!#REF!</f>
        <v>#REF!</v>
      </c>
      <c r="T489" s="65" t="e">
        <f t="shared" si="345"/>
        <v>#DIV/0!</v>
      </c>
      <c r="U489" s="65" t="e">
        <f t="shared" si="345"/>
        <v>#DIV/0!</v>
      </c>
      <c r="V489" s="65" t="e">
        <f t="shared" si="345"/>
        <v>#DIV/0!</v>
      </c>
      <c r="W489" s="65" t="e">
        <f t="shared" si="345"/>
        <v>#DIV/0!</v>
      </c>
      <c r="X489" s="65" t="e">
        <f t="shared" si="345"/>
        <v>#DIV/0!</v>
      </c>
      <c r="Z489" s="65" t="e">
        <f t="shared" si="343"/>
        <v>#REF!</v>
      </c>
      <c r="AA489" s="65" t="e">
        <f t="shared" si="344"/>
        <v>#DIV/0!</v>
      </c>
      <c r="AB489" s="85" t="e">
        <f>IF(SUM($I495:$S495)=0,0,SUM(I489:S489)/SUM($I495:$S495))</f>
        <v>#REF!</v>
      </c>
    </row>
    <row r="490" spans="4:28" ht="12.3" x14ac:dyDescent="0.35">
      <c r="D490" s="15" t="e">
        <f>'2.1'!#REF!</f>
        <v>#REF!</v>
      </c>
      <c r="E490" s="75" t="s">
        <v>266</v>
      </c>
      <c r="F490" s="75" t="e">
        <f>'2.1'!#REF!</f>
        <v>#REF!</v>
      </c>
      <c r="G490" s="75" t="e">
        <f>'2.1'!#REF!</f>
        <v>#REF!</v>
      </c>
      <c r="H490" s="75" t="e">
        <f>'2.1'!#REF!</f>
        <v>#REF!</v>
      </c>
      <c r="I490" s="65" t="e">
        <f>'2.1'!#REF!</f>
        <v>#REF!</v>
      </c>
      <c r="J490" s="65" t="e">
        <f>'2.1'!#REF!</f>
        <v>#REF!</v>
      </c>
      <c r="K490" s="65" t="e">
        <f>'2.1'!#REF!</f>
        <v>#REF!</v>
      </c>
      <c r="L490" s="65" t="e">
        <f>'2.1'!#REF!</f>
        <v>#REF!</v>
      </c>
      <c r="M490" s="65" t="e">
        <f>'2.1'!#REF!</f>
        <v>#REF!</v>
      </c>
      <c r="N490" s="65" t="e">
        <f>'2.1'!#REF!</f>
        <v>#REF!</v>
      </c>
      <c r="O490" s="100" t="e">
        <f>'2.1'!#REF!</f>
        <v>#REF!</v>
      </c>
      <c r="P490" s="94" t="e">
        <f>'2.1'!#REF!</f>
        <v>#REF!</v>
      </c>
      <c r="Q490" s="94" t="e">
        <f>'2.1'!#REF!</f>
        <v>#REF!</v>
      </c>
      <c r="R490" s="94" t="e">
        <f>'2.1'!#REF!</f>
        <v>#REF!</v>
      </c>
      <c r="S490" s="95" t="e">
        <f>'2.1'!#REF!</f>
        <v>#REF!</v>
      </c>
      <c r="T490" s="65" t="e">
        <f t="shared" si="345"/>
        <v>#DIV/0!</v>
      </c>
      <c r="U490" s="65" t="e">
        <f t="shared" si="345"/>
        <v>#DIV/0!</v>
      </c>
      <c r="V490" s="65" t="e">
        <f t="shared" si="345"/>
        <v>#DIV/0!</v>
      </c>
      <c r="W490" s="65" t="e">
        <f t="shared" si="345"/>
        <v>#DIV/0!</v>
      </c>
      <c r="X490" s="65" t="e">
        <f t="shared" si="345"/>
        <v>#DIV/0!</v>
      </c>
      <c r="Z490" s="65" t="e">
        <f t="shared" si="343"/>
        <v>#REF!</v>
      </c>
      <c r="AA490" s="65" t="e">
        <f t="shared" si="344"/>
        <v>#DIV/0!</v>
      </c>
      <c r="AB490" s="85" t="e">
        <f>IF(SUM($I495:$S495)=0,0,SUM(I490:S490)/SUM($I495:$S495))</f>
        <v>#REF!</v>
      </c>
    </row>
    <row r="491" spans="4:28" ht="12.3" x14ac:dyDescent="0.35">
      <c r="D491" s="15" t="e">
        <f>'2.1'!#REF!</f>
        <v>#REF!</v>
      </c>
      <c r="E491" s="75" t="str">
        <f>NA</f>
        <v>N/A</v>
      </c>
      <c r="F491" s="75" t="str">
        <f>Dollars</f>
        <v>Dollars</v>
      </c>
      <c r="G491" s="75" t="str">
        <f>Nominal</f>
        <v>Nominal</v>
      </c>
      <c r="H491" s="75" t="str">
        <f>Mid_year</f>
        <v>Mid year</v>
      </c>
      <c r="I491" s="101"/>
      <c r="J491" s="101"/>
      <c r="K491" s="101"/>
      <c r="L491" s="101"/>
      <c r="M491" s="101"/>
      <c r="N491" s="101"/>
      <c r="O491" s="102"/>
      <c r="P491" s="103"/>
      <c r="Q491" s="103"/>
      <c r="R491" s="103"/>
      <c r="S491" s="104"/>
      <c r="T491" s="101"/>
      <c r="U491" s="101"/>
      <c r="V491" s="101"/>
      <c r="W491" s="101"/>
      <c r="X491" s="101"/>
      <c r="Z491" s="65">
        <f t="shared" si="343"/>
        <v>0</v>
      </c>
      <c r="AA491" s="65">
        <f t="shared" si="344"/>
        <v>0</v>
      </c>
      <c r="AB491" s="85" t="e">
        <f>IF(SUM($I495:$S495)=0,0,SUM(I491:S491)/SUM($I495:$S495))</f>
        <v>#REF!</v>
      </c>
    </row>
    <row r="492" spans="4:28" ht="12.3" x14ac:dyDescent="0.35">
      <c r="D492" s="15" t="e">
        <f>'2.1'!#REF!</f>
        <v>#REF!</v>
      </c>
      <c r="E492" s="75" t="s">
        <v>266</v>
      </c>
      <c r="F492" s="75" t="e">
        <f>'2.1'!#REF!</f>
        <v>#REF!</v>
      </c>
      <c r="G492" s="75" t="e">
        <f>'2.1'!#REF!</f>
        <v>#REF!</v>
      </c>
      <c r="H492" s="75" t="e">
        <f>'2.1'!#REF!</f>
        <v>#REF!</v>
      </c>
      <c r="I492" s="65" t="e">
        <f>'2.1'!#REF!</f>
        <v>#REF!</v>
      </c>
      <c r="J492" s="65" t="e">
        <f>'2.1'!#REF!</f>
        <v>#REF!</v>
      </c>
      <c r="K492" s="65" t="e">
        <f>'2.1'!#REF!</f>
        <v>#REF!</v>
      </c>
      <c r="L492" s="65" t="e">
        <f>'2.1'!#REF!</f>
        <v>#REF!</v>
      </c>
      <c r="M492" s="65" t="e">
        <f>'2.1'!#REF!</f>
        <v>#REF!</v>
      </c>
      <c r="N492" s="65" t="e">
        <f>'2.1'!#REF!</f>
        <v>#REF!</v>
      </c>
      <c r="O492" s="100" t="e">
        <f>'2.1'!#REF!</f>
        <v>#REF!</v>
      </c>
      <c r="P492" s="94" t="e">
        <f>'2.1'!#REF!</f>
        <v>#REF!</v>
      </c>
      <c r="Q492" s="94" t="e">
        <f>'2.1'!#REF!</f>
        <v>#REF!</v>
      </c>
      <c r="R492" s="94" t="e">
        <f>'2.1'!#REF!</f>
        <v>#REF!</v>
      </c>
      <c r="S492" s="95" t="e">
        <f>'2.1'!#REF!</f>
        <v>#REF!</v>
      </c>
      <c r="T492" s="65" t="e">
        <f>T$410*$AB492</f>
        <v>#DIV/0!</v>
      </c>
      <c r="U492" s="65" t="e">
        <f>U$410*$AB492</f>
        <v>#DIV/0!</v>
      </c>
      <c r="V492" s="65" t="e">
        <f>V$410*$AB492</f>
        <v>#DIV/0!</v>
      </c>
      <c r="W492" s="65" t="e">
        <f>W$410*$AB492</f>
        <v>#DIV/0!</v>
      </c>
      <c r="X492" s="65" t="e">
        <f>X$410*$AB492</f>
        <v>#DIV/0!</v>
      </c>
      <c r="Z492" s="65" t="e">
        <f>SUM(O492:S492)</f>
        <v>#REF!</v>
      </c>
      <c r="AA492" s="65" t="e">
        <f>SUM(T492:X492)</f>
        <v>#DIV/0!</v>
      </c>
      <c r="AB492" s="85" t="e">
        <f>IF(SUM($I495:$S495)=0,0,SUM(I492:S492)/SUM($I495:$S495))</f>
        <v>#REF!</v>
      </c>
    </row>
    <row r="493" spans="4:28" ht="12.3" x14ac:dyDescent="0.35">
      <c r="D493" s="15" t="e">
        <f>'2.1'!#REF!</f>
        <v>#REF!</v>
      </c>
      <c r="E493" s="75" t="str">
        <f>NA</f>
        <v>N/A</v>
      </c>
      <c r="F493" s="75" t="str">
        <f>Dollars</f>
        <v>Dollars</v>
      </c>
      <c r="G493" s="75" t="str">
        <f>Nominal</f>
        <v>Nominal</v>
      </c>
      <c r="H493" s="75" t="str">
        <f>Mid_year</f>
        <v>Mid year</v>
      </c>
      <c r="I493" s="101"/>
      <c r="J493" s="101"/>
      <c r="K493" s="101"/>
      <c r="L493" s="101"/>
      <c r="M493" s="101"/>
      <c r="N493" s="101"/>
      <c r="O493" s="102"/>
      <c r="P493" s="103"/>
      <c r="Q493" s="103"/>
      <c r="R493" s="103"/>
      <c r="S493" s="104"/>
      <c r="T493" s="101"/>
      <c r="U493" s="101"/>
      <c r="V493" s="101"/>
      <c r="W493" s="101"/>
      <c r="X493" s="101"/>
      <c r="Z493" s="65">
        <f t="shared" ref="Z493" si="346">SUM(O493:S493)</f>
        <v>0</v>
      </c>
      <c r="AA493" s="65">
        <f t="shared" ref="AA493" si="347">SUM(T493:X493)</f>
        <v>0</v>
      </c>
      <c r="AB493" s="85" t="e">
        <f>IF(SUM($I495:$S495)=0,0,SUM(I493:S493)/SUM($I495:$S495))</f>
        <v>#REF!</v>
      </c>
    </row>
    <row r="494" spans="4:28" x14ac:dyDescent="0.35">
      <c r="O494" s="97"/>
      <c r="P494" s="91"/>
      <c r="Q494" s="91"/>
      <c r="R494" s="91"/>
      <c r="S494" s="89"/>
    </row>
    <row r="495" spans="4:28" ht="12.3" x14ac:dyDescent="0.35">
      <c r="D495" s="74" t="str">
        <f>"Total "&amp;D476</f>
        <v>Total Contract Expenditure (Materials Input)</v>
      </c>
      <c r="E495" s="67" t="s">
        <v>134</v>
      </c>
      <c r="F495" s="67" t="e">
        <f>F478</f>
        <v>#REF!</v>
      </c>
      <c r="G495" s="67" t="e">
        <f>G478</f>
        <v>#REF!</v>
      </c>
      <c r="H495" s="67" t="e">
        <f>H478</f>
        <v>#REF!</v>
      </c>
      <c r="I495" s="66" t="e">
        <f t="shared" ref="I495:X495" si="348">SUM(I478:I493)</f>
        <v>#REF!</v>
      </c>
      <c r="J495" s="66" t="e">
        <f t="shared" si="348"/>
        <v>#REF!</v>
      </c>
      <c r="K495" s="66" t="e">
        <f t="shared" si="348"/>
        <v>#REF!</v>
      </c>
      <c r="L495" s="66" t="e">
        <f t="shared" si="348"/>
        <v>#REF!</v>
      </c>
      <c r="M495" s="66" t="e">
        <f t="shared" si="348"/>
        <v>#REF!</v>
      </c>
      <c r="N495" s="66" t="e">
        <f t="shared" si="348"/>
        <v>#REF!</v>
      </c>
      <c r="O495" s="99" t="e">
        <f t="shared" si="348"/>
        <v>#REF!</v>
      </c>
      <c r="P495" s="66" t="e">
        <f t="shared" si="348"/>
        <v>#REF!</v>
      </c>
      <c r="Q495" s="66" t="e">
        <f t="shared" si="348"/>
        <v>#REF!</v>
      </c>
      <c r="R495" s="66" t="e">
        <f t="shared" si="348"/>
        <v>#REF!</v>
      </c>
      <c r="S495" s="90" t="e">
        <f t="shared" si="348"/>
        <v>#REF!</v>
      </c>
      <c r="T495" s="66" t="e">
        <f t="shared" si="348"/>
        <v>#DIV/0!</v>
      </c>
      <c r="U495" s="66" t="e">
        <f t="shared" si="348"/>
        <v>#DIV/0!</v>
      </c>
      <c r="V495" s="66" t="e">
        <f t="shared" si="348"/>
        <v>#DIV/0!</v>
      </c>
      <c r="W495" s="66" t="e">
        <f t="shared" si="348"/>
        <v>#DIV/0!</v>
      </c>
      <c r="X495" s="66" t="e">
        <f t="shared" si="348"/>
        <v>#DIV/0!</v>
      </c>
      <c r="Z495" s="66" t="e">
        <f>SUM(Z478:Z493)</f>
        <v>#REF!</v>
      </c>
      <c r="AA495" s="66" t="e">
        <f>SUM(AA478:AA493)</f>
        <v>#DIV/0!</v>
      </c>
      <c r="AB495" s="109" t="e">
        <f>SUM(AB478:AB493)</f>
        <v>#REF!</v>
      </c>
    </row>
    <row r="496" spans="4:28" s="6" customFormat="1" ht="11.25" customHeight="1" x14ac:dyDescent="0.35"/>
    <row r="497" spans="1:28" s="6" customFormat="1" ht="12.3" x14ac:dyDescent="0.35">
      <c r="D497" s="15" t="e">
        <f>'2.1'!#REF!</f>
        <v>#REF!</v>
      </c>
      <c r="E497" s="75" t="e">
        <f>'2.1'!#REF!</f>
        <v>#REF!</v>
      </c>
      <c r="F497" s="75" t="e">
        <f>'2.1'!#REF!</f>
        <v>#REF!</v>
      </c>
      <c r="G497" s="75" t="e">
        <f>'2.1'!#REF!</f>
        <v>#REF!</v>
      </c>
      <c r="H497" s="75" t="e">
        <f>'2.1'!#REF!</f>
        <v>#REF!</v>
      </c>
      <c r="I497" s="94" t="e">
        <f>'2.1'!#REF!</f>
        <v>#REF!</v>
      </c>
      <c r="J497" s="94" t="e">
        <f>'2.1'!#REF!</f>
        <v>#REF!</v>
      </c>
      <c r="K497" s="94" t="e">
        <f>'2.1'!#REF!</f>
        <v>#REF!</v>
      </c>
      <c r="L497" s="94" t="e">
        <f>'2.1'!#REF!</f>
        <v>#REF!</v>
      </c>
      <c r="M497" s="94" t="e">
        <f>'2.1'!#REF!</f>
        <v>#REF!</v>
      </c>
      <c r="N497" s="94" t="e">
        <f>'2.1'!#REF!</f>
        <v>#REF!</v>
      </c>
      <c r="O497" s="94" t="e">
        <f>'2.1'!#REF!</f>
        <v>#REF!</v>
      </c>
      <c r="P497" s="94" t="e">
        <f>'2.1'!#REF!</f>
        <v>#REF!</v>
      </c>
      <c r="Q497" s="94" t="e">
        <f>'2.1'!#REF!</f>
        <v>#REF!</v>
      </c>
      <c r="R497" s="94" t="e">
        <f>'2.1'!#REF!</f>
        <v>#REF!</v>
      </c>
      <c r="S497" s="94" t="e">
        <f>'2.1'!#REF!</f>
        <v>#REF!</v>
      </c>
      <c r="T497" s="94" t="e">
        <f t="shared" ref="T497:X497" si="349">T$410</f>
        <v>#DIV/0!</v>
      </c>
      <c r="U497" s="94" t="e">
        <f t="shared" si="349"/>
        <v>#DIV/0!</v>
      </c>
      <c r="V497" s="94" t="e">
        <f t="shared" si="349"/>
        <v>#DIV/0!</v>
      </c>
      <c r="W497" s="94" t="e">
        <f t="shared" si="349"/>
        <v>#DIV/0!</v>
      </c>
      <c r="X497" s="94" t="e">
        <f t="shared" si="349"/>
        <v>#DIV/0!</v>
      </c>
      <c r="Z497" s="65" t="e">
        <f t="shared" ref="Z497" si="350">SUM(O497:S497)</f>
        <v>#REF!</v>
      </c>
      <c r="AA497" s="65" t="e">
        <f t="shared" ref="AA497" si="351">SUM(T497:X497)</f>
        <v>#DIV/0!</v>
      </c>
    </row>
    <row r="498" spans="1:28" s="6" customFormat="1" ht="11.25" customHeight="1" x14ac:dyDescent="0.35">
      <c r="A498" s="70" t="e">
        <f>IF(SUM($I498:$AA498)&gt;0,1,0)</f>
        <v>#REF!</v>
      </c>
      <c r="D498" s="15" t="s">
        <v>139</v>
      </c>
      <c r="I498" s="70" t="e">
        <f>IF(OR(ISERROR(I495),ROUND(I495-I497,4)&lt;&gt;0),1,0)</f>
        <v>#REF!</v>
      </c>
      <c r="J498" s="70" t="e">
        <f t="shared" ref="J498:X498" si="352">IF(OR(ISERROR(J495),ROUND(J495-J497,4)&lt;&gt;0),1,0)</f>
        <v>#REF!</v>
      </c>
      <c r="K498" s="70" t="e">
        <f t="shared" si="352"/>
        <v>#REF!</v>
      </c>
      <c r="L498" s="70" t="e">
        <f t="shared" si="352"/>
        <v>#REF!</v>
      </c>
      <c r="M498" s="70" t="e">
        <f t="shared" si="352"/>
        <v>#REF!</v>
      </c>
      <c r="N498" s="70" t="e">
        <f t="shared" si="352"/>
        <v>#REF!</v>
      </c>
      <c r="O498" s="70" t="e">
        <f t="shared" si="352"/>
        <v>#REF!</v>
      </c>
      <c r="P498" s="70" t="e">
        <f t="shared" si="352"/>
        <v>#REF!</v>
      </c>
      <c r="Q498" s="70" t="e">
        <f t="shared" si="352"/>
        <v>#REF!</v>
      </c>
      <c r="R498" s="70" t="e">
        <f t="shared" si="352"/>
        <v>#REF!</v>
      </c>
      <c r="S498" s="70" t="e">
        <f t="shared" si="352"/>
        <v>#REF!</v>
      </c>
      <c r="T498" s="70" t="e">
        <f t="shared" si="352"/>
        <v>#DIV/0!</v>
      </c>
      <c r="U498" s="70" t="e">
        <f t="shared" si="352"/>
        <v>#DIV/0!</v>
      </c>
      <c r="V498" s="70" t="e">
        <f t="shared" si="352"/>
        <v>#DIV/0!</v>
      </c>
      <c r="W498" s="70" t="e">
        <f t="shared" si="352"/>
        <v>#DIV/0!</v>
      </c>
      <c r="X498" s="70" t="e">
        <f t="shared" si="352"/>
        <v>#DIV/0!</v>
      </c>
      <c r="Z498" s="70" t="e">
        <f t="shared" ref="Z498:AA498" si="353">IF(OR(ISERROR(Z495),ROUND(Z495-Z497,4)&lt;&gt;0),1,0)</f>
        <v>#REF!</v>
      </c>
      <c r="AA498" s="70" t="e">
        <f t="shared" si="353"/>
        <v>#DIV/0!</v>
      </c>
    </row>
    <row r="500" spans="1:28" s="13" customFormat="1" ht="14.1" x14ac:dyDescent="0.35">
      <c r="C500" s="13" t="s">
        <v>270</v>
      </c>
    </row>
    <row r="501" spans="1:28" s="6" customFormat="1" ht="11.25" customHeight="1" x14ac:dyDescent="0.35"/>
    <row r="502" spans="1:28" ht="24.6" x14ac:dyDescent="0.35">
      <c r="D502" s="73" t="s">
        <v>279</v>
      </c>
      <c r="E502" s="64" t="str">
        <f>Lookup!E$20</f>
        <v>Source</v>
      </c>
      <c r="F502" s="64" t="str">
        <f>Lookup!F$20</f>
        <v>Unit</v>
      </c>
      <c r="G502" s="64" t="str">
        <f>Lookup!G$20</f>
        <v>Basis</v>
      </c>
      <c r="H502" s="64" t="str">
        <f>Lookup!H$20</f>
        <v>Timing</v>
      </c>
      <c r="I502" s="64" t="str">
        <f t="shared" ref="I502:X502" si="354">I$10</f>
        <v>RY09</v>
      </c>
      <c r="J502" s="64" t="str">
        <f t="shared" si="354"/>
        <v>RY10</v>
      </c>
      <c r="K502" s="64" t="str">
        <f t="shared" si="354"/>
        <v>RY11</v>
      </c>
      <c r="L502" s="64" t="str">
        <f t="shared" si="354"/>
        <v>RY12</v>
      </c>
      <c r="M502" s="64" t="str">
        <f t="shared" si="354"/>
        <v>RY13</v>
      </c>
      <c r="N502" s="64" t="str">
        <f t="shared" si="354"/>
        <v>RY14</v>
      </c>
      <c r="O502" s="96" t="str">
        <f t="shared" si="354"/>
        <v>RY15</v>
      </c>
      <c r="P502" s="64" t="str">
        <f t="shared" si="354"/>
        <v>RY16</v>
      </c>
      <c r="Q502" s="64" t="str">
        <f t="shared" si="354"/>
        <v>RY17</v>
      </c>
      <c r="R502" s="64" t="str">
        <f t="shared" si="354"/>
        <v>RY18</v>
      </c>
      <c r="S502" s="88" t="str">
        <f t="shared" si="354"/>
        <v>RY19</v>
      </c>
      <c r="T502" s="64" t="str">
        <f t="shared" si="354"/>
        <v>RY20</v>
      </c>
      <c r="U502" s="64" t="str">
        <f t="shared" si="354"/>
        <v>RY21</v>
      </c>
      <c r="V502" s="64" t="str">
        <f t="shared" si="354"/>
        <v>RY22</v>
      </c>
      <c r="W502" s="64" t="str">
        <f t="shared" si="354"/>
        <v>RY23</v>
      </c>
      <c r="X502" s="64" t="str">
        <f t="shared" si="354"/>
        <v>RY24</v>
      </c>
      <c r="Z502" s="72" t="str">
        <f>Z$10</f>
        <v>RY17 %</v>
      </c>
      <c r="AA502" s="72" t="str">
        <f>AA$10</f>
        <v>RY15-RY17 Avg</v>
      </c>
      <c r="AB502" s="72" t="str">
        <f>$AB$10</f>
        <v>Share</v>
      </c>
    </row>
    <row r="503" spans="1:28" x14ac:dyDescent="0.35">
      <c r="I503" s="6"/>
      <c r="O503" s="97"/>
      <c r="P503" s="91"/>
      <c r="Q503" s="91"/>
      <c r="R503" s="91"/>
      <c r="S503" s="89"/>
    </row>
    <row r="504" spans="1:28" ht="12.3" x14ac:dyDescent="0.35">
      <c r="D504" s="15" t="e">
        <f>'2.1'!#REF!</f>
        <v>#REF!</v>
      </c>
      <c r="E504" s="75" t="s">
        <v>266</v>
      </c>
      <c r="F504" s="75" t="e">
        <f>'2.1'!#REF!</f>
        <v>#REF!</v>
      </c>
      <c r="G504" s="75" t="e">
        <f>'2.1'!#REF!</f>
        <v>#REF!</v>
      </c>
      <c r="H504" s="75" t="e">
        <f>'2.1'!#REF!</f>
        <v>#REF!</v>
      </c>
      <c r="I504" s="65" t="e">
        <f>'2.1'!#REF!</f>
        <v>#REF!</v>
      </c>
      <c r="J504" s="65" t="e">
        <f>'2.1'!#REF!</f>
        <v>#REF!</v>
      </c>
      <c r="K504" s="65" t="e">
        <f>'2.1'!#REF!</f>
        <v>#REF!</v>
      </c>
      <c r="L504" s="65" t="e">
        <f>'2.1'!#REF!</f>
        <v>#REF!</v>
      </c>
      <c r="M504" s="65" t="e">
        <f>'2.1'!#REF!</f>
        <v>#REF!</v>
      </c>
      <c r="N504" s="65" t="e">
        <f>'2.1'!#REF!</f>
        <v>#REF!</v>
      </c>
      <c r="O504" s="100" t="e">
        <f>'2.1'!#REF!</f>
        <v>#REF!</v>
      </c>
      <c r="P504" s="94" t="e">
        <f>'2.1'!#REF!</f>
        <v>#REF!</v>
      </c>
      <c r="Q504" s="94" t="e">
        <f>'2.1'!#REF!</f>
        <v>#REF!</v>
      </c>
      <c r="R504" s="94" t="e">
        <f>'2.1'!#REF!</f>
        <v>#REF!</v>
      </c>
      <c r="S504" s="95" t="e">
        <f>'2.1'!#REF!</f>
        <v>#REF!</v>
      </c>
      <c r="T504" s="65" t="e">
        <f t="shared" ref="T504:X506" si="355">T$411*$AB504</f>
        <v>#DIV/0!</v>
      </c>
      <c r="U504" s="65" t="e">
        <f t="shared" si="355"/>
        <v>#DIV/0!</v>
      </c>
      <c r="V504" s="65" t="e">
        <f t="shared" si="355"/>
        <v>#DIV/0!</v>
      </c>
      <c r="W504" s="65" t="e">
        <f t="shared" si="355"/>
        <v>#DIV/0!</v>
      </c>
      <c r="X504" s="65" t="e">
        <f t="shared" si="355"/>
        <v>#DIV/0!</v>
      </c>
      <c r="Z504" s="65" t="e">
        <f t="shared" ref="Z504:Z507" si="356">SUM(O504:S504)</f>
        <v>#REF!</v>
      </c>
      <c r="AA504" s="65" t="e">
        <f t="shared" ref="AA504:AA506" si="357">SUM(T504:X504)</f>
        <v>#DIV/0!</v>
      </c>
      <c r="AB504" s="85" t="e">
        <f>IF(SUM($I521:$S521)=0,0,SUM(I504:S504)/SUM($I521:$S521))</f>
        <v>#REF!</v>
      </c>
    </row>
    <row r="505" spans="1:28" ht="12.3" x14ac:dyDescent="0.35">
      <c r="D505" s="15" t="e">
        <f>'2.1'!#REF!</f>
        <v>#REF!</v>
      </c>
      <c r="E505" s="75" t="s">
        <v>266</v>
      </c>
      <c r="F505" s="75" t="e">
        <f>'2.1'!#REF!</f>
        <v>#REF!</v>
      </c>
      <c r="G505" s="75" t="e">
        <f>'2.1'!#REF!</f>
        <v>#REF!</v>
      </c>
      <c r="H505" s="75" t="e">
        <f>'2.1'!#REF!</f>
        <v>#REF!</v>
      </c>
      <c r="I505" s="65" t="e">
        <f>'2.1'!#REF!</f>
        <v>#REF!</v>
      </c>
      <c r="J505" s="65" t="e">
        <f>'2.1'!#REF!</f>
        <v>#REF!</v>
      </c>
      <c r="K505" s="65" t="e">
        <f>'2.1'!#REF!</f>
        <v>#REF!</v>
      </c>
      <c r="L505" s="65" t="e">
        <f>'2.1'!#REF!</f>
        <v>#REF!</v>
      </c>
      <c r="M505" s="65" t="e">
        <f>'2.1'!#REF!</f>
        <v>#REF!</v>
      </c>
      <c r="N505" s="65" t="e">
        <f>'2.1'!#REF!</f>
        <v>#REF!</v>
      </c>
      <c r="O505" s="100" t="e">
        <f>'2.1'!#REF!</f>
        <v>#REF!</v>
      </c>
      <c r="P505" s="94" t="e">
        <f>'2.1'!#REF!</f>
        <v>#REF!</v>
      </c>
      <c r="Q505" s="94" t="e">
        <f>'2.1'!#REF!</f>
        <v>#REF!</v>
      </c>
      <c r="R505" s="94" t="e">
        <f>'2.1'!#REF!</f>
        <v>#REF!</v>
      </c>
      <c r="S505" s="95" t="e">
        <f>'2.1'!#REF!</f>
        <v>#REF!</v>
      </c>
      <c r="T505" s="65" t="e">
        <f t="shared" si="355"/>
        <v>#DIV/0!</v>
      </c>
      <c r="U505" s="65" t="e">
        <f t="shared" si="355"/>
        <v>#DIV/0!</v>
      </c>
      <c r="V505" s="65" t="e">
        <f t="shared" si="355"/>
        <v>#DIV/0!</v>
      </c>
      <c r="W505" s="65" t="e">
        <f t="shared" si="355"/>
        <v>#DIV/0!</v>
      </c>
      <c r="X505" s="65" t="e">
        <f t="shared" si="355"/>
        <v>#DIV/0!</v>
      </c>
      <c r="Z505" s="65" t="e">
        <f t="shared" si="356"/>
        <v>#REF!</v>
      </c>
      <c r="AA505" s="65" t="e">
        <f t="shared" si="357"/>
        <v>#DIV/0!</v>
      </c>
      <c r="AB505" s="85" t="e">
        <f>IF(SUM($I521:$S521)=0,0,SUM(I505:S505)/SUM($I521:$S521))</f>
        <v>#REF!</v>
      </c>
    </row>
    <row r="506" spans="1:28" ht="12.3" x14ac:dyDescent="0.35">
      <c r="D506" s="15" t="e">
        <f>'2.1'!#REF!</f>
        <v>#REF!</v>
      </c>
      <c r="E506" s="75" t="s">
        <v>266</v>
      </c>
      <c r="F506" s="75" t="e">
        <f>'2.1'!#REF!</f>
        <v>#REF!</v>
      </c>
      <c r="G506" s="75" t="e">
        <f>'2.1'!#REF!</f>
        <v>#REF!</v>
      </c>
      <c r="H506" s="75" t="e">
        <f>'2.1'!#REF!</f>
        <v>#REF!</v>
      </c>
      <c r="I506" s="65" t="e">
        <f>'2.1'!#REF!</f>
        <v>#REF!</v>
      </c>
      <c r="J506" s="65" t="e">
        <f>'2.1'!#REF!</f>
        <v>#REF!</v>
      </c>
      <c r="K506" s="65" t="e">
        <f>'2.1'!#REF!</f>
        <v>#REF!</v>
      </c>
      <c r="L506" s="65" t="e">
        <f>'2.1'!#REF!</f>
        <v>#REF!</v>
      </c>
      <c r="M506" s="65" t="e">
        <f>'2.1'!#REF!</f>
        <v>#REF!</v>
      </c>
      <c r="N506" s="65" t="e">
        <f>'2.1'!#REF!</f>
        <v>#REF!</v>
      </c>
      <c r="O506" s="100" t="e">
        <f>'2.1'!#REF!</f>
        <v>#REF!</v>
      </c>
      <c r="P506" s="94" t="e">
        <f>'2.1'!#REF!</f>
        <v>#REF!</v>
      </c>
      <c r="Q506" s="94" t="e">
        <f>'2.1'!#REF!</f>
        <v>#REF!</v>
      </c>
      <c r="R506" s="94" t="e">
        <f>'2.1'!#REF!</f>
        <v>#REF!</v>
      </c>
      <c r="S506" s="95" t="e">
        <f>'2.1'!#REF!</f>
        <v>#REF!</v>
      </c>
      <c r="T506" s="65" t="e">
        <f t="shared" si="355"/>
        <v>#DIV/0!</v>
      </c>
      <c r="U506" s="65" t="e">
        <f t="shared" si="355"/>
        <v>#DIV/0!</v>
      </c>
      <c r="V506" s="65" t="e">
        <f t="shared" si="355"/>
        <v>#DIV/0!</v>
      </c>
      <c r="W506" s="65" t="e">
        <f t="shared" si="355"/>
        <v>#DIV/0!</v>
      </c>
      <c r="X506" s="65" t="e">
        <f t="shared" si="355"/>
        <v>#DIV/0!</v>
      </c>
      <c r="Z506" s="65" t="e">
        <f t="shared" si="356"/>
        <v>#REF!</v>
      </c>
      <c r="AA506" s="65" t="e">
        <f t="shared" si="357"/>
        <v>#DIV/0!</v>
      </c>
      <c r="AB506" s="85" t="e">
        <f>IF(SUM($I521:$S521)=0,0,SUM(I506:S506)/SUM($I521:$S521))</f>
        <v>#REF!</v>
      </c>
    </row>
    <row r="507" spans="1:28" ht="12.3" x14ac:dyDescent="0.35">
      <c r="D507" s="15" t="e">
        <f>'2.1'!#REF!</f>
        <v>#REF!</v>
      </c>
      <c r="E507" s="75" t="str">
        <f>NA</f>
        <v>N/A</v>
      </c>
      <c r="F507" s="75" t="str">
        <f>Dollars</f>
        <v>Dollars</v>
      </c>
      <c r="G507" s="75" t="str">
        <f>Nominal</f>
        <v>Nominal</v>
      </c>
      <c r="H507" s="75" t="str">
        <f>Mid_year</f>
        <v>Mid year</v>
      </c>
      <c r="I507" s="101"/>
      <c r="J507" s="101"/>
      <c r="K507" s="101"/>
      <c r="L507" s="101"/>
      <c r="M507" s="101"/>
      <c r="N507" s="101"/>
      <c r="O507" s="102"/>
      <c r="P507" s="103"/>
      <c r="Q507" s="103"/>
      <c r="R507" s="103"/>
      <c r="S507" s="104"/>
      <c r="T507" s="101"/>
      <c r="U507" s="101"/>
      <c r="V507" s="101"/>
      <c r="W507" s="101"/>
      <c r="X507" s="101"/>
      <c r="Z507" s="65">
        <f t="shared" si="356"/>
        <v>0</v>
      </c>
      <c r="AA507" s="65">
        <f t="shared" ref="AA507" si="358">SUM(T507:X507)</f>
        <v>0</v>
      </c>
      <c r="AB507" s="85" t="e">
        <f>IF(SUM($I521:$S521)=0,0,SUM(I507:S507)/SUM($I521:$S521))</f>
        <v>#REF!</v>
      </c>
    </row>
    <row r="508" spans="1:28" ht="12.3" x14ac:dyDescent="0.35">
      <c r="D508" s="15" t="e">
        <f>'2.1'!#REF!</f>
        <v>#REF!</v>
      </c>
      <c r="E508" s="75" t="s">
        <v>266</v>
      </c>
      <c r="F508" s="75" t="e">
        <f>'2.1'!#REF!</f>
        <v>#REF!</v>
      </c>
      <c r="G508" s="75" t="e">
        <f>'2.1'!#REF!</f>
        <v>#REF!</v>
      </c>
      <c r="H508" s="75" t="e">
        <f>'2.1'!#REF!</f>
        <v>#REF!</v>
      </c>
      <c r="I508" s="65" t="e">
        <f>'2.1'!#REF!</f>
        <v>#REF!</v>
      </c>
      <c r="J508" s="65" t="e">
        <f>'2.1'!#REF!</f>
        <v>#REF!</v>
      </c>
      <c r="K508" s="65" t="e">
        <f>'2.1'!#REF!</f>
        <v>#REF!</v>
      </c>
      <c r="L508" s="65" t="e">
        <f>'2.1'!#REF!</f>
        <v>#REF!</v>
      </c>
      <c r="M508" s="65" t="e">
        <f>'2.1'!#REF!</f>
        <v>#REF!</v>
      </c>
      <c r="N508" s="65" t="e">
        <f>'2.1'!#REF!</f>
        <v>#REF!</v>
      </c>
      <c r="O508" s="100" t="e">
        <f>'2.1'!#REF!</f>
        <v>#REF!</v>
      </c>
      <c r="P508" s="94" t="e">
        <f>'2.1'!#REF!</f>
        <v>#REF!</v>
      </c>
      <c r="Q508" s="94" t="e">
        <f>'2.1'!#REF!</f>
        <v>#REF!</v>
      </c>
      <c r="R508" s="94" t="e">
        <f>'2.1'!#REF!</f>
        <v>#REF!</v>
      </c>
      <c r="S508" s="95" t="e">
        <f>'2.1'!#REF!</f>
        <v>#REF!</v>
      </c>
      <c r="T508" s="65" t="e">
        <f>T$411*$AB508</f>
        <v>#DIV/0!</v>
      </c>
      <c r="U508" s="65" t="e">
        <f>U$411*$AB508</f>
        <v>#DIV/0!</v>
      </c>
      <c r="V508" s="65" t="e">
        <f>V$411*$AB508</f>
        <v>#DIV/0!</v>
      </c>
      <c r="W508" s="65" t="e">
        <f>W$411*$AB508</f>
        <v>#DIV/0!</v>
      </c>
      <c r="X508" s="65" t="e">
        <f>X$411*$AB508</f>
        <v>#DIV/0!</v>
      </c>
      <c r="Z508" s="65" t="e">
        <f>SUM(O508:S508)</f>
        <v>#REF!</v>
      </c>
      <c r="AA508" s="65" t="e">
        <f>SUM(T508:X508)</f>
        <v>#DIV/0!</v>
      </c>
      <c r="AB508" s="85" t="e">
        <f>IF(SUM($I521:$S521)=0,0,SUM(I508:S508)/SUM($I521:$S521))</f>
        <v>#REF!</v>
      </c>
    </row>
    <row r="509" spans="1:28" ht="12.3" x14ac:dyDescent="0.35">
      <c r="D509" s="15" t="e">
        <f>'2.1'!#REF!</f>
        <v>#REF!</v>
      </c>
      <c r="E509" s="75" t="str">
        <f>NA</f>
        <v>N/A</v>
      </c>
      <c r="F509" s="75" t="str">
        <f>Dollars</f>
        <v>Dollars</v>
      </c>
      <c r="G509" s="75" t="str">
        <f>Nominal</f>
        <v>Nominal</v>
      </c>
      <c r="H509" s="75" t="str">
        <f>Mid_year</f>
        <v>Mid year</v>
      </c>
      <c r="I509" s="101"/>
      <c r="J509" s="101"/>
      <c r="K509" s="101"/>
      <c r="L509" s="101"/>
      <c r="M509" s="101"/>
      <c r="N509" s="101"/>
      <c r="O509" s="102"/>
      <c r="P509" s="103"/>
      <c r="Q509" s="103"/>
      <c r="R509" s="103"/>
      <c r="S509" s="104"/>
      <c r="T509" s="101"/>
      <c r="U509" s="101"/>
      <c r="V509" s="101"/>
      <c r="W509" s="101"/>
      <c r="X509" s="101"/>
      <c r="Z509" s="65">
        <f t="shared" ref="Z509:Z517" si="359">SUM(O509:S509)</f>
        <v>0</v>
      </c>
      <c r="AA509" s="65">
        <f t="shared" ref="AA509:AA517" si="360">SUM(T509:X509)</f>
        <v>0</v>
      </c>
      <c r="AB509" s="85" t="e">
        <f>IF(SUM($I521:$S521)=0,0,SUM(I509:S509)/SUM($I521:$S521))</f>
        <v>#REF!</v>
      </c>
    </row>
    <row r="510" spans="1:28" ht="12.3" x14ac:dyDescent="0.35">
      <c r="D510" s="15" t="e">
        <f>'2.1'!#REF!</f>
        <v>#REF!</v>
      </c>
      <c r="E510" s="75" t="str">
        <f>NA</f>
        <v>N/A</v>
      </c>
      <c r="F510" s="75" t="str">
        <f>Dollars</f>
        <v>Dollars</v>
      </c>
      <c r="G510" s="75" t="str">
        <f>Nominal</f>
        <v>Nominal</v>
      </c>
      <c r="H510" s="75" t="str">
        <f>Mid_year</f>
        <v>Mid year</v>
      </c>
      <c r="I510" s="101"/>
      <c r="J510" s="101"/>
      <c r="K510" s="101"/>
      <c r="L510" s="101"/>
      <c r="M510" s="101"/>
      <c r="N510" s="101"/>
      <c r="O510" s="102"/>
      <c r="P510" s="103"/>
      <c r="Q510" s="103"/>
      <c r="R510" s="103"/>
      <c r="S510" s="104"/>
      <c r="T510" s="101"/>
      <c r="U510" s="101"/>
      <c r="V510" s="101"/>
      <c r="W510" s="101"/>
      <c r="X510" s="101"/>
      <c r="Z510" s="65">
        <f t="shared" si="359"/>
        <v>0</v>
      </c>
      <c r="AA510" s="65">
        <f t="shared" si="360"/>
        <v>0</v>
      </c>
      <c r="AB510" s="85" t="e">
        <f>IF(SUM($I521:$S521)=0,0,SUM(I510:S510)/SUM($I521:$S521))</f>
        <v>#REF!</v>
      </c>
    </row>
    <row r="511" spans="1:28" ht="12.3" x14ac:dyDescent="0.35">
      <c r="D511" s="15" t="e">
        <f>'2.1'!#REF!</f>
        <v>#REF!</v>
      </c>
      <c r="E511" s="75" t="str">
        <f>NA</f>
        <v>N/A</v>
      </c>
      <c r="F511" s="75" t="str">
        <f>Dollars</f>
        <v>Dollars</v>
      </c>
      <c r="G511" s="75" t="str">
        <f>Nominal</f>
        <v>Nominal</v>
      </c>
      <c r="H511" s="75" t="str">
        <f>Mid_year</f>
        <v>Mid year</v>
      </c>
      <c r="I511" s="101"/>
      <c r="J511" s="101"/>
      <c r="K511" s="101"/>
      <c r="L511" s="101"/>
      <c r="M511" s="101"/>
      <c r="N511" s="101"/>
      <c r="O511" s="102"/>
      <c r="P511" s="103"/>
      <c r="Q511" s="103"/>
      <c r="R511" s="103"/>
      <c r="S511" s="104"/>
      <c r="T511" s="101"/>
      <c r="U511" s="101"/>
      <c r="V511" s="101"/>
      <c r="W511" s="101"/>
      <c r="X511" s="101"/>
      <c r="Z511" s="65">
        <f t="shared" si="359"/>
        <v>0</v>
      </c>
      <c r="AA511" s="65">
        <f t="shared" si="360"/>
        <v>0</v>
      </c>
      <c r="AB511" s="85" t="e">
        <f>IF(SUM($I521:$S521)=0,0,SUM(I511:S511)/SUM($I521:$S521))</f>
        <v>#REF!</v>
      </c>
    </row>
    <row r="512" spans="1:28" ht="12.3" x14ac:dyDescent="0.35">
      <c r="D512" s="15" t="e">
        <f>'2.1'!#REF!</f>
        <v>#REF!</v>
      </c>
      <c r="E512" s="75" t="s">
        <v>266</v>
      </c>
      <c r="F512" s="75" t="e">
        <f>'2.1'!#REF!</f>
        <v>#REF!</v>
      </c>
      <c r="G512" s="75" t="e">
        <f>'2.1'!#REF!</f>
        <v>#REF!</v>
      </c>
      <c r="H512" s="75" t="e">
        <f>'2.1'!#REF!</f>
        <v>#REF!</v>
      </c>
      <c r="I512" s="65" t="e">
        <f>'2.1'!#REF!</f>
        <v>#REF!</v>
      </c>
      <c r="J512" s="65" t="e">
        <f>'2.1'!#REF!</f>
        <v>#REF!</v>
      </c>
      <c r="K512" s="65" t="e">
        <f>'2.1'!#REF!</f>
        <v>#REF!</v>
      </c>
      <c r="L512" s="65" t="e">
        <f>'2.1'!#REF!</f>
        <v>#REF!</v>
      </c>
      <c r="M512" s="65" t="e">
        <f>'2.1'!#REF!</f>
        <v>#REF!</v>
      </c>
      <c r="N512" s="65" t="e">
        <f>'2.1'!#REF!</f>
        <v>#REF!</v>
      </c>
      <c r="O512" s="100" t="e">
        <f>'2.1'!#REF!</f>
        <v>#REF!</v>
      </c>
      <c r="P512" s="94" t="e">
        <f>'2.1'!#REF!</f>
        <v>#REF!</v>
      </c>
      <c r="Q512" s="94" t="e">
        <f>'2.1'!#REF!</f>
        <v>#REF!</v>
      </c>
      <c r="R512" s="94" t="e">
        <f>'2.1'!#REF!</f>
        <v>#REF!</v>
      </c>
      <c r="S512" s="95" t="e">
        <f>'2.1'!#REF!</f>
        <v>#REF!</v>
      </c>
      <c r="T512" s="65" t="e">
        <f t="shared" ref="T512:X516" si="361">T$411*$AB512</f>
        <v>#DIV/0!</v>
      </c>
      <c r="U512" s="65" t="e">
        <f t="shared" si="361"/>
        <v>#DIV/0!</v>
      </c>
      <c r="V512" s="65" t="e">
        <f t="shared" si="361"/>
        <v>#DIV/0!</v>
      </c>
      <c r="W512" s="65" t="e">
        <f t="shared" si="361"/>
        <v>#DIV/0!</v>
      </c>
      <c r="X512" s="65" t="e">
        <f t="shared" si="361"/>
        <v>#DIV/0!</v>
      </c>
      <c r="Z512" s="65" t="e">
        <f t="shared" si="359"/>
        <v>#REF!</v>
      </c>
      <c r="AA512" s="65" t="e">
        <f t="shared" si="360"/>
        <v>#DIV/0!</v>
      </c>
      <c r="AB512" s="85" t="e">
        <f>IF(SUM($I521:$S521)=0,0,SUM(I512:S512)/SUM($I521:$S521))</f>
        <v>#REF!</v>
      </c>
    </row>
    <row r="513" spans="1:28" ht="12.3" x14ac:dyDescent="0.35">
      <c r="D513" s="15" t="e">
        <f>'2.1'!#REF!</f>
        <v>#REF!</v>
      </c>
      <c r="E513" s="75" t="s">
        <v>266</v>
      </c>
      <c r="F513" s="75" t="e">
        <f>'2.1'!#REF!</f>
        <v>#REF!</v>
      </c>
      <c r="G513" s="75" t="e">
        <f>'2.1'!#REF!</f>
        <v>#REF!</v>
      </c>
      <c r="H513" s="75" t="e">
        <f>'2.1'!#REF!</f>
        <v>#REF!</v>
      </c>
      <c r="I513" s="65" t="e">
        <f>'2.1'!#REF!</f>
        <v>#REF!</v>
      </c>
      <c r="J513" s="65" t="e">
        <f>'2.1'!#REF!</f>
        <v>#REF!</v>
      </c>
      <c r="K513" s="65" t="e">
        <f>'2.1'!#REF!</f>
        <v>#REF!</v>
      </c>
      <c r="L513" s="65" t="e">
        <f>'2.1'!#REF!</f>
        <v>#REF!</v>
      </c>
      <c r="M513" s="65" t="e">
        <f>'2.1'!#REF!</f>
        <v>#REF!</v>
      </c>
      <c r="N513" s="65" t="e">
        <f>'2.1'!#REF!</f>
        <v>#REF!</v>
      </c>
      <c r="O513" s="100" t="e">
        <f>'2.1'!#REF!</f>
        <v>#REF!</v>
      </c>
      <c r="P513" s="94" t="e">
        <f>'2.1'!#REF!</f>
        <v>#REF!</v>
      </c>
      <c r="Q513" s="94" t="e">
        <f>'2.1'!#REF!</f>
        <v>#REF!</v>
      </c>
      <c r="R513" s="94" t="e">
        <f>'2.1'!#REF!</f>
        <v>#REF!</v>
      </c>
      <c r="S513" s="95" t="e">
        <f>'2.1'!#REF!</f>
        <v>#REF!</v>
      </c>
      <c r="T513" s="65" t="e">
        <f t="shared" si="361"/>
        <v>#DIV/0!</v>
      </c>
      <c r="U513" s="65" t="e">
        <f t="shared" si="361"/>
        <v>#DIV/0!</v>
      </c>
      <c r="V513" s="65" t="e">
        <f t="shared" si="361"/>
        <v>#DIV/0!</v>
      </c>
      <c r="W513" s="65" t="e">
        <f t="shared" si="361"/>
        <v>#DIV/0!</v>
      </c>
      <c r="X513" s="65" t="e">
        <f t="shared" si="361"/>
        <v>#DIV/0!</v>
      </c>
      <c r="Z513" s="65" t="e">
        <f t="shared" si="359"/>
        <v>#REF!</v>
      </c>
      <c r="AA513" s="65" t="e">
        <f t="shared" si="360"/>
        <v>#DIV/0!</v>
      </c>
      <c r="AB513" s="85" t="e">
        <f>IF(SUM($I521:$S521)=0,0,SUM(I513:S513)/SUM($I521:$S521))</f>
        <v>#REF!</v>
      </c>
    </row>
    <row r="514" spans="1:28" ht="12.3" x14ac:dyDescent="0.35">
      <c r="D514" s="15" t="e">
        <f>'2.1'!#REF!</f>
        <v>#REF!</v>
      </c>
      <c r="E514" s="75" t="s">
        <v>266</v>
      </c>
      <c r="F514" s="75" t="e">
        <f>'2.1'!#REF!</f>
        <v>#REF!</v>
      </c>
      <c r="G514" s="75" t="e">
        <f>'2.1'!#REF!</f>
        <v>#REF!</v>
      </c>
      <c r="H514" s="75" t="e">
        <f>'2.1'!#REF!</f>
        <v>#REF!</v>
      </c>
      <c r="I514" s="65" t="e">
        <f>'2.1'!#REF!</f>
        <v>#REF!</v>
      </c>
      <c r="J514" s="65" t="e">
        <f>'2.1'!#REF!</f>
        <v>#REF!</v>
      </c>
      <c r="K514" s="65" t="e">
        <f>'2.1'!#REF!</f>
        <v>#REF!</v>
      </c>
      <c r="L514" s="65" t="e">
        <f>'2.1'!#REF!</f>
        <v>#REF!</v>
      </c>
      <c r="M514" s="65" t="e">
        <f>'2.1'!#REF!</f>
        <v>#REF!</v>
      </c>
      <c r="N514" s="65" t="e">
        <f>'2.1'!#REF!</f>
        <v>#REF!</v>
      </c>
      <c r="O514" s="100" t="e">
        <f>'2.1'!#REF!</f>
        <v>#REF!</v>
      </c>
      <c r="P514" s="94" t="e">
        <f>'2.1'!#REF!</f>
        <v>#REF!</v>
      </c>
      <c r="Q514" s="94" t="e">
        <f>'2.1'!#REF!</f>
        <v>#REF!</v>
      </c>
      <c r="R514" s="94" t="e">
        <f>'2.1'!#REF!</f>
        <v>#REF!</v>
      </c>
      <c r="S514" s="95" t="e">
        <f>'2.1'!#REF!</f>
        <v>#REF!</v>
      </c>
      <c r="T514" s="65" t="e">
        <f t="shared" si="361"/>
        <v>#DIV/0!</v>
      </c>
      <c r="U514" s="65" t="e">
        <f t="shared" si="361"/>
        <v>#DIV/0!</v>
      </c>
      <c r="V514" s="65" t="e">
        <f t="shared" si="361"/>
        <v>#DIV/0!</v>
      </c>
      <c r="W514" s="65" t="e">
        <f t="shared" si="361"/>
        <v>#DIV/0!</v>
      </c>
      <c r="X514" s="65" t="e">
        <f t="shared" si="361"/>
        <v>#DIV/0!</v>
      </c>
      <c r="Z514" s="65" t="e">
        <f t="shared" si="359"/>
        <v>#REF!</v>
      </c>
      <c r="AA514" s="65" t="e">
        <f t="shared" si="360"/>
        <v>#DIV/0!</v>
      </c>
      <c r="AB514" s="85" t="e">
        <f>IF(SUM($I521:$S521)=0,0,SUM(I514:S514)/SUM($I521:$S521))</f>
        <v>#REF!</v>
      </c>
    </row>
    <row r="515" spans="1:28" ht="12.3" x14ac:dyDescent="0.35">
      <c r="D515" s="15" t="e">
        <f>'2.1'!#REF!</f>
        <v>#REF!</v>
      </c>
      <c r="E515" s="75" t="s">
        <v>266</v>
      </c>
      <c r="F515" s="75" t="e">
        <f>'2.1'!#REF!</f>
        <v>#REF!</v>
      </c>
      <c r="G515" s="75" t="e">
        <f>'2.1'!#REF!</f>
        <v>#REF!</v>
      </c>
      <c r="H515" s="75" t="e">
        <f>'2.1'!#REF!</f>
        <v>#REF!</v>
      </c>
      <c r="I515" s="65" t="e">
        <f>'2.1'!#REF!</f>
        <v>#REF!</v>
      </c>
      <c r="J515" s="65" t="e">
        <f>'2.1'!#REF!</f>
        <v>#REF!</v>
      </c>
      <c r="K515" s="65" t="e">
        <f>'2.1'!#REF!</f>
        <v>#REF!</v>
      </c>
      <c r="L515" s="65" t="e">
        <f>'2.1'!#REF!</f>
        <v>#REF!</v>
      </c>
      <c r="M515" s="65" t="e">
        <f>'2.1'!#REF!</f>
        <v>#REF!</v>
      </c>
      <c r="N515" s="65" t="e">
        <f>'2.1'!#REF!</f>
        <v>#REF!</v>
      </c>
      <c r="O515" s="100" t="e">
        <f>'2.1'!#REF!</f>
        <v>#REF!</v>
      </c>
      <c r="P515" s="94" t="e">
        <f>'2.1'!#REF!</f>
        <v>#REF!</v>
      </c>
      <c r="Q515" s="94" t="e">
        <f>'2.1'!#REF!</f>
        <v>#REF!</v>
      </c>
      <c r="R515" s="94" t="e">
        <f>'2.1'!#REF!</f>
        <v>#REF!</v>
      </c>
      <c r="S515" s="95" t="e">
        <f>'2.1'!#REF!</f>
        <v>#REF!</v>
      </c>
      <c r="T515" s="65" t="e">
        <f t="shared" si="361"/>
        <v>#DIV/0!</v>
      </c>
      <c r="U515" s="65" t="e">
        <f t="shared" si="361"/>
        <v>#DIV/0!</v>
      </c>
      <c r="V515" s="65" t="e">
        <f t="shared" si="361"/>
        <v>#DIV/0!</v>
      </c>
      <c r="W515" s="65" t="e">
        <f t="shared" si="361"/>
        <v>#DIV/0!</v>
      </c>
      <c r="X515" s="65" t="e">
        <f t="shared" si="361"/>
        <v>#DIV/0!</v>
      </c>
      <c r="Z515" s="65" t="e">
        <f t="shared" si="359"/>
        <v>#REF!</v>
      </c>
      <c r="AA515" s="65" t="e">
        <f t="shared" si="360"/>
        <v>#DIV/0!</v>
      </c>
      <c r="AB515" s="85" t="e">
        <f>IF(SUM($I521:$S521)=0,0,SUM(I515:S515)/SUM($I521:$S521))</f>
        <v>#REF!</v>
      </c>
    </row>
    <row r="516" spans="1:28" ht="12.3" x14ac:dyDescent="0.35">
      <c r="D516" s="15" t="e">
        <f>'2.1'!#REF!</f>
        <v>#REF!</v>
      </c>
      <c r="E516" s="75" t="s">
        <v>266</v>
      </c>
      <c r="F516" s="75" t="e">
        <f>'2.1'!#REF!</f>
        <v>#REF!</v>
      </c>
      <c r="G516" s="75" t="e">
        <f>'2.1'!#REF!</f>
        <v>#REF!</v>
      </c>
      <c r="H516" s="75" t="e">
        <f>'2.1'!#REF!</f>
        <v>#REF!</v>
      </c>
      <c r="I516" s="65" t="e">
        <f>'2.1'!#REF!</f>
        <v>#REF!</v>
      </c>
      <c r="J516" s="65" t="e">
        <f>'2.1'!#REF!</f>
        <v>#REF!</v>
      </c>
      <c r="K516" s="65" t="e">
        <f>'2.1'!#REF!</f>
        <v>#REF!</v>
      </c>
      <c r="L516" s="65" t="e">
        <f>'2.1'!#REF!</f>
        <v>#REF!</v>
      </c>
      <c r="M516" s="65" t="e">
        <f>'2.1'!#REF!</f>
        <v>#REF!</v>
      </c>
      <c r="N516" s="65" t="e">
        <f>'2.1'!#REF!</f>
        <v>#REF!</v>
      </c>
      <c r="O516" s="100" t="e">
        <f>'2.1'!#REF!</f>
        <v>#REF!</v>
      </c>
      <c r="P516" s="94" t="e">
        <f>'2.1'!#REF!</f>
        <v>#REF!</v>
      </c>
      <c r="Q516" s="94" t="e">
        <f>'2.1'!#REF!</f>
        <v>#REF!</v>
      </c>
      <c r="R516" s="94" t="e">
        <f>'2.1'!#REF!</f>
        <v>#REF!</v>
      </c>
      <c r="S516" s="95" t="e">
        <f>'2.1'!#REF!</f>
        <v>#REF!</v>
      </c>
      <c r="T516" s="65" t="e">
        <f t="shared" si="361"/>
        <v>#DIV/0!</v>
      </c>
      <c r="U516" s="65" t="e">
        <f t="shared" si="361"/>
        <v>#DIV/0!</v>
      </c>
      <c r="V516" s="65" t="e">
        <f t="shared" si="361"/>
        <v>#DIV/0!</v>
      </c>
      <c r="W516" s="65" t="e">
        <f t="shared" si="361"/>
        <v>#DIV/0!</v>
      </c>
      <c r="X516" s="65" t="e">
        <f t="shared" si="361"/>
        <v>#DIV/0!</v>
      </c>
      <c r="Z516" s="65" t="e">
        <f t="shared" si="359"/>
        <v>#REF!</v>
      </c>
      <c r="AA516" s="65" t="e">
        <f t="shared" si="360"/>
        <v>#DIV/0!</v>
      </c>
      <c r="AB516" s="85" t="e">
        <f>IF(SUM($I521:$S521)=0,0,SUM(I516:S516)/SUM($I521:$S521))</f>
        <v>#REF!</v>
      </c>
    </row>
    <row r="517" spans="1:28" ht="12.3" x14ac:dyDescent="0.35">
      <c r="D517" s="15" t="e">
        <f>'2.1'!#REF!</f>
        <v>#REF!</v>
      </c>
      <c r="E517" s="75" t="str">
        <f>NA</f>
        <v>N/A</v>
      </c>
      <c r="F517" s="75" t="str">
        <f>Dollars</f>
        <v>Dollars</v>
      </c>
      <c r="G517" s="75" t="str">
        <f>Nominal</f>
        <v>Nominal</v>
      </c>
      <c r="H517" s="75" t="str">
        <f>Mid_year</f>
        <v>Mid year</v>
      </c>
      <c r="I517" s="101"/>
      <c r="J517" s="101"/>
      <c r="K517" s="101"/>
      <c r="L517" s="101"/>
      <c r="M517" s="101"/>
      <c r="N517" s="101"/>
      <c r="O517" s="102"/>
      <c r="P517" s="103"/>
      <c r="Q517" s="103"/>
      <c r="R517" s="103"/>
      <c r="S517" s="104"/>
      <c r="T517" s="101"/>
      <c r="U517" s="101"/>
      <c r="V517" s="101"/>
      <c r="W517" s="101"/>
      <c r="X517" s="101"/>
      <c r="Z517" s="65">
        <f t="shared" si="359"/>
        <v>0</v>
      </c>
      <c r="AA517" s="65">
        <f t="shared" si="360"/>
        <v>0</v>
      </c>
      <c r="AB517" s="85" t="e">
        <f>IF(SUM($I521:$S521)=0,0,SUM(I517:S517)/SUM($I521:$S521))</f>
        <v>#REF!</v>
      </c>
    </row>
    <row r="518" spans="1:28" ht="12.3" x14ac:dyDescent="0.35">
      <c r="D518" s="15" t="e">
        <f>'2.1'!#REF!</f>
        <v>#REF!</v>
      </c>
      <c r="E518" s="75" t="s">
        <v>266</v>
      </c>
      <c r="F518" s="75" t="e">
        <f>'2.1'!#REF!</f>
        <v>#REF!</v>
      </c>
      <c r="G518" s="75" t="e">
        <f>'2.1'!#REF!</f>
        <v>#REF!</v>
      </c>
      <c r="H518" s="75" t="e">
        <f>'2.1'!#REF!</f>
        <v>#REF!</v>
      </c>
      <c r="I518" s="65" t="e">
        <f>'2.1'!#REF!</f>
        <v>#REF!</v>
      </c>
      <c r="J518" s="65" t="e">
        <f>'2.1'!#REF!</f>
        <v>#REF!</v>
      </c>
      <c r="K518" s="65" t="e">
        <f>'2.1'!#REF!</f>
        <v>#REF!</v>
      </c>
      <c r="L518" s="65" t="e">
        <f>'2.1'!#REF!</f>
        <v>#REF!</v>
      </c>
      <c r="M518" s="65" t="e">
        <f>'2.1'!#REF!</f>
        <v>#REF!</v>
      </c>
      <c r="N518" s="65" t="e">
        <f>'2.1'!#REF!</f>
        <v>#REF!</v>
      </c>
      <c r="O518" s="100" t="e">
        <f>'2.1'!#REF!</f>
        <v>#REF!</v>
      </c>
      <c r="P518" s="94" t="e">
        <f>'2.1'!#REF!</f>
        <v>#REF!</v>
      </c>
      <c r="Q518" s="94" t="e">
        <f>'2.1'!#REF!</f>
        <v>#REF!</v>
      </c>
      <c r="R518" s="94" t="e">
        <f>'2.1'!#REF!</f>
        <v>#REF!</v>
      </c>
      <c r="S518" s="95" t="e">
        <f>'2.1'!#REF!</f>
        <v>#REF!</v>
      </c>
      <c r="T518" s="65" t="e">
        <f>T$411*$AB518</f>
        <v>#DIV/0!</v>
      </c>
      <c r="U518" s="65" t="e">
        <f>U$411*$AB518</f>
        <v>#DIV/0!</v>
      </c>
      <c r="V518" s="65" t="e">
        <f>V$411*$AB518</f>
        <v>#DIV/0!</v>
      </c>
      <c r="W518" s="65" t="e">
        <f>W$411*$AB518</f>
        <v>#DIV/0!</v>
      </c>
      <c r="X518" s="65" t="e">
        <f>X$411*$AB518</f>
        <v>#DIV/0!</v>
      </c>
      <c r="Z518" s="65" t="e">
        <f>SUM(O518:S518)</f>
        <v>#REF!</v>
      </c>
      <c r="AA518" s="65" t="e">
        <f>SUM(T518:X518)</f>
        <v>#DIV/0!</v>
      </c>
      <c r="AB518" s="85" t="e">
        <f>IF(SUM($I521:$S521)=0,0,SUM(I518:S518)/SUM($I521:$S521))</f>
        <v>#REF!</v>
      </c>
    </row>
    <row r="519" spans="1:28" ht="12.3" x14ac:dyDescent="0.35">
      <c r="D519" s="15" t="e">
        <f>'2.1'!#REF!</f>
        <v>#REF!</v>
      </c>
      <c r="E519" s="75" t="str">
        <f>NA</f>
        <v>N/A</v>
      </c>
      <c r="F519" s="75" t="str">
        <f>Dollars</f>
        <v>Dollars</v>
      </c>
      <c r="G519" s="75" t="str">
        <f>Nominal</f>
        <v>Nominal</v>
      </c>
      <c r="H519" s="75" t="str">
        <f>Mid_year</f>
        <v>Mid year</v>
      </c>
      <c r="I519" s="101"/>
      <c r="J519" s="101"/>
      <c r="K519" s="101"/>
      <c r="L519" s="101"/>
      <c r="M519" s="101"/>
      <c r="N519" s="101"/>
      <c r="O519" s="102"/>
      <c r="P519" s="103"/>
      <c r="Q519" s="103"/>
      <c r="R519" s="103"/>
      <c r="S519" s="104"/>
      <c r="T519" s="101"/>
      <c r="U519" s="101"/>
      <c r="V519" s="101"/>
      <c r="W519" s="101"/>
      <c r="X519" s="101"/>
      <c r="Z519" s="65">
        <f t="shared" ref="Z519" si="362">SUM(O519:S519)</f>
        <v>0</v>
      </c>
      <c r="AA519" s="65">
        <f t="shared" ref="AA519" si="363">SUM(T519:X519)</f>
        <v>0</v>
      </c>
      <c r="AB519" s="85" t="e">
        <f>IF(SUM($I521:$S521)=0,0,SUM(I519:S519)/SUM($I521:$S521))</f>
        <v>#REF!</v>
      </c>
    </row>
    <row r="520" spans="1:28" x14ac:dyDescent="0.35">
      <c r="O520" s="97"/>
      <c r="P520" s="91"/>
      <c r="Q520" s="91"/>
      <c r="R520" s="91"/>
      <c r="S520" s="89"/>
    </row>
    <row r="521" spans="1:28" ht="12.3" x14ac:dyDescent="0.35">
      <c r="D521" s="74" t="str">
        <f>"Total "&amp;D502</f>
        <v>Total Contract Expenditure (Labour Input)</v>
      </c>
      <c r="E521" s="67" t="s">
        <v>134</v>
      </c>
      <c r="F521" s="67" t="e">
        <f>F504</f>
        <v>#REF!</v>
      </c>
      <c r="G521" s="67" t="e">
        <f>G504</f>
        <v>#REF!</v>
      </c>
      <c r="H521" s="67" t="e">
        <f>H504</f>
        <v>#REF!</v>
      </c>
      <c r="I521" s="66" t="e">
        <f t="shared" ref="I521:X521" si="364">SUM(I504:I519)</f>
        <v>#REF!</v>
      </c>
      <c r="J521" s="66" t="e">
        <f t="shared" si="364"/>
        <v>#REF!</v>
      </c>
      <c r="K521" s="66" t="e">
        <f t="shared" si="364"/>
        <v>#REF!</v>
      </c>
      <c r="L521" s="66" t="e">
        <f t="shared" si="364"/>
        <v>#REF!</v>
      </c>
      <c r="M521" s="66" t="e">
        <f t="shared" si="364"/>
        <v>#REF!</v>
      </c>
      <c r="N521" s="66" t="e">
        <f t="shared" si="364"/>
        <v>#REF!</v>
      </c>
      <c r="O521" s="99" t="e">
        <f t="shared" si="364"/>
        <v>#REF!</v>
      </c>
      <c r="P521" s="66" t="e">
        <f t="shared" si="364"/>
        <v>#REF!</v>
      </c>
      <c r="Q521" s="66" t="e">
        <f t="shared" si="364"/>
        <v>#REF!</v>
      </c>
      <c r="R521" s="66" t="e">
        <f t="shared" si="364"/>
        <v>#REF!</v>
      </c>
      <c r="S521" s="90" t="e">
        <f t="shared" si="364"/>
        <v>#REF!</v>
      </c>
      <c r="T521" s="66" t="e">
        <f t="shared" si="364"/>
        <v>#DIV/0!</v>
      </c>
      <c r="U521" s="66" t="e">
        <f t="shared" si="364"/>
        <v>#DIV/0!</v>
      </c>
      <c r="V521" s="66" t="e">
        <f t="shared" si="364"/>
        <v>#DIV/0!</v>
      </c>
      <c r="W521" s="66" t="e">
        <f t="shared" si="364"/>
        <v>#DIV/0!</v>
      </c>
      <c r="X521" s="66" t="e">
        <f t="shared" si="364"/>
        <v>#DIV/0!</v>
      </c>
      <c r="Z521" s="66" t="e">
        <f>SUM(Z504:Z519)</f>
        <v>#REF!</v>
      </c>
      <c r="AA521" s="66" t="e">
        <f>SUM(AA504:AA519)</f>
        <v>#DIV/0!</v>
      </c>
      <c r="AB521" s="109" t="e">
        <f>SUM(AB504:AB519)</f>
        <v>#REF!</v>
      </c>
    </row>
    <row r="522" spans="1:28" s="6" customFormat="1" ht="11.25" customHeight="1" x14ac:dyDescent="0.35"/>
    <row r="523" spans="1:28" s="6" customFormat="1" ht="12.3" x14ac:dyDescent="0.35">
      <c r="D523" s="15" t="e">
        <f>'2.1'!#REF!</f>
        <v>#REF!</v>
      </c>
      <c r="E523" s="75" t="e">
        <f>'2.1'!#REF!</f>
        <v>#REF!</v>
      </c>
      <c r="F523" s="75" t="e">
        <f>'2.1'!#REF!</f>
        <v>#REF!</v>
      </c>
      <c r="G523" s="75" t="e">
        <f>'2.1'!#REF!</f>
        <v>#REF!</v>
      </c>
      <c r="H523" s="75" t="e">
        <f>'2.1'!#REF!</f>
        <v>#REF!</v>
      </c>
      <c r="I523" s="94" t="e">
        <f>'2.1'!#REF!</f>
        <v>#REF!</v>
      </c>
      <c r="J523" s="94" t="e">
        <f>'2.1'!#REF!</f>
        <v>#REF!</v>
      </c>
      <c r="K523" s="94" t="e">
        <f>'2.1'!#REF!</f>
        <v>#REF!</v>
      </c>
      <c r="L523" s="94" t="e">
        <f>'2.1'!#REF!</f>
        <v>#REF!</v>
      </c>
      <c r="M523" s="94" t="e">
        <f>'2.1'!#REF!</f>
        <v>#REF!</v>
      </c>
      <c r="N523" s="94" t="e">
        <f>'2.1'!#REF!</f>
        <v>#REF!</v>
      </c>
      <c r="O523" s="94" t="e">
        <f>'2.1'!#REF!</f>
        <v>#REF!</v>
      </c>
      <c r="P523" s="94" t="e">
        <f>'2.1'!#REF!</f>
        <v>#REF!</v>
      </c>
      <c r="Q523" s="94" t="e">
        <f>'2.1'!#REF!</f>
        <v>#REF!</v>
      </c>
      <c r="R523" s="94" t="e">
        <f>'2.1'!#REF!</f>
        <v>#REF!</v>
      </c>
      <c r="S523" s="94" t="e">
        <f>'2.1'!#REF!</f>
        <v>#REF!</v>
      </c>
      <c r="T523" s="94" t="e">
        <f t="shared" ref="T523:X523" si="365">T$411</f>
        <v>#DIV/0!</v>
      </c>
      <c r="U523" s="94" t="e">
        <f t="shared" si="365"/>
        <v>#DIV/0!</v>
      </c>
      <c r="V523" s="94" t="e">
        <f t="shared" si="365"/>
        <v>#DIV/0!</v>
      </c>
      <c r="W523" s="94" t="e">
        <f t="shared" si="365"/>
        <v>#DIV/0!</v>
      </c>
      <c r="X523" s="94" t="e">
        <f t="shared" si="365"/>
        <v>#DIV/0!</v>
      </c>
      <c r="Z523" s="65" t="e">
        <f t="shared" ref="Z523" si="366">SUM(O523:S523)</f>
        <v>#REF!</v>
      </c>
      <c r="AA523" s="65" t="e">
        <f t="shared" ref="AA523" si="367">SUM(T523:X523)</f>
        <v>#DIV/0!</v>
      </c>
    </row>
    <row r="524" spans="1:28" s="6" customFormat="1" ht="11.25" customHeight="1" x14ac:dyDescent="0.35">
      <c r="A524" s="70" t="e">
        <f>IF(SUM($I524:$AA524)&gt;0,1,0)</f>
        <v>#REF!</v>
      </c>
      <c r="D524" s="15" t="s">
        <v>139</v>
      </c>
      <c r="I524" s="70" t="e">
        <f>IF(OR(ISERROR(I521),ROUND(I521-I523,4)&lt;&gt;0),1,0)</f>
        <v>#REF!</v>
      </c>
      <c r="J524" s="70" t="e">
        <f t="shared" ref="J524:X524" si="368">IF(OR(ISERROR(J521),ROUND(J521-J523,4)&lt;&gt;0),1,0)</f>
        <v>#REF!</v>
      </c>
      <c r="K524" s="70" t="e">
        <f t="shared" si="368"/>
        <v>#REF!</v>
      </c>
      <c r="L524" s="70" t="e">
        <f t="shared" si="368"/>
        <v>#REF!</v>
      </c>
      <c r="M524" s="70" t="e">
        <f t="shared" si="368"/>
        <v>#REF!</v>
      </c>
      <c r="N524" s="70" t="e">
        <f t="shared" si="368"/>
        <v>#REF!</v>
      </c>
      <c r="O524" s="70" t="e">
        <f t="shared" si="368"/>
        <v>#REF!</v>
      </c>
      <c r="P524" s="70" t="e">
        <f t="shared" si="368"/>
        <v>#REF!</v>
      </c>
      <c r="Q524" s="70" t="e">
        <f t="shared" si="368"/>
        <v>#REF!</v>
      </c>
      <c r="R524" s="70" t="e">
        <f t="shared" si="368"/>
        <v>#REF!</v>
      </c>
      <c r="S524" s="70" t="e">
        <f t="shared" si="368"/>
        <v>#REF!</v>
      </c>
      <c r="T524" s="70" t="e">
        <f t="shared" si="368"/>
        <v>#DIV/0!</v>
      </c>
      <c r="U524" s="70" t="e">
        <f t="shared" si="368"/>
        <v>#DIV/0!</v>
      </c>
      <c r="V524" s="70" t="e">
        <f t="shared" si="368"/>
        <v>#DIV/0!</v>
      </c>
      <c r="W524" s="70" t="e">
        <f t="shared" si="368"/>
        <v>#DIV/0!</v>
      </c>
      <c r="X524" s="70" t="e">
        <f t="shared" si="368"/>
        <v>#DIV/0!</v>
      </c>
      <c r="Z524" s="70" t="e">
        <f t="shared" ref="Z524:AA524" si="369">IF(OR(ISERROR(Z521),ROUND(Z521-Z523,4)&lt;&gt;0),1,0)</f>
        <v>#REF!</v>
      </c>
      <c r="AA524" s="70" t="e">
        <f t="shared" si="369"/>
        <v>#DIV/0!</v>
      </c>
    </row>
    <row r="526" spans="1:28" s="13" customFormat="1" ht="14.1" x14ac:dyDescent="0.35">
      <c r="C526" s="13" t="s">
        <v>271</v>
      </c>
    </row>
    <row r="527" spans="1:28" s="6" customFormat="1" ht="11.25" customHeight="1" x14ac:dyDescent="0.35"/>
    <row r="528" spans="1:28" ht="24.6" x14ac:dyDescent="0.35">
      <c r="D528" s="73" t="s">
        <v>280</v>
      </c>
      <c r="E528" s="64" t="str">
        <f>Lookup!E$20</f>
        <v>Source</v>
      </c>
      <c r="F528" s="64" t="str">
        <f>Lookup!F$20</f>
        <v>Unit</v>
      </c>
      <c r="G528" s="64" t="str">
        <f>Lookup!G$20</f>
        <v>Basis</v>
      </c>
      <c r="H528" s="64" t="str">
        <f>Lookup!H$20</f>
        <v>Timing</v>
      </c>
      <c r="I528" s="64" t="str">
        <f t="shared" ref="I528:X528" si="370">I$10</f>
        <v>RY09</v>
      </c>
      <c r="J528" s="64" t="str">
        <f t="shared" si="370"/>
        <v>RY10</v>
      </c>
      <c r="K528" s="64" t="str">
        <f t="shared" si="370"/>
        <v>RY11</v>
      </c>
      <c r="L528" s="64" t="str">
        <f t="shared" si="370"/>
        <v>RY12</v>
      </c>
      <c r="M528" s="64" t="str">
        <f t="shared" si="370"/>
        <v>RY13</v>
      </c>
      <c r="N528" s="64" t="str">
        <f t="shared" si="370"/>
        <v>RY14</v>
      </c>
      <c r="O528" s="96" t="str">
        <f t="shared" si="370"/>
        <v>RY15</v>
      </c>
      <c r="P528" s="64" t="str">
        <f t="shared" si="370"/>
        <v>RY16</v>
      </c>
      <c r="Q528" s="64" t="str">
        <f t="shared" si="370"/>
        <v>RY17</v>
      </c>
      <c r="R528" s="64" t="str">
        <f t="shared" si="370"/>
        <v>RY18</v>
      </c>
      <c r="S528" s="88" t="str">
        <f t="shared" si="370"/>
        <v>RY19</v>
      </c>
      <c r="T528" s="64" t="str">
        <f t="shared" si="370"/>
        <v>RY20</v>
      </c>
      <c r="U528" s="64" t="str">
        <f t="shared" si="370"/>
        <v>RY21</v>
      </c>
      <c r="V528" s="64" t="str">
        <f t="shared" si="370"/>
        <v>RY22</v>
      </c>
      <c r="W528" s="64" t="str">
        <f t="shared" si="370"/>
        <v>RY23</v>
      </c>
      <c r="X528" s="64" t="str">
        <f t="shared" si="370"/>
        <v>RY24</v>
      </c>
      <c r="Z528" s="72" t="str">
        <f>Z$10</f>
        <v>RY17 %</v>
      </c>
      <c r="AA528" s="72" t="str">
        <f>AA$10</f>
        <v>RY15-RY17 Avg</v>
      </c>
      <c r="AB528" s="72" t="str">
        <f>$AB$10</f>
        <v>Share</v>
      </c>
    </row>
    <row r="529" spans="4:28" x14ac:dyDescent="0.35">
      <c r="I529" s="6"/>
      <c r="O529" s="97"/>
      <c r="P529" s="91"/>
      <c r="Q529" s="91"/>
      <c r="R529" s="91"/>
      <c r="S529" s="89"/>
    </row>
    <row r="530" spans="4:28" ht="12.3" x14ac:dyDescent="0.35">
      <c r="D530" s="15" t="e">
        <f>'2.1'!#REF!</f>
        <v>#REF!</v>
      </c>
      <c r="E530" s="75" t="s">
        <v>266</v>
      </c>
      <c r="F530" s="75" t="e">
        <f>'2.1'!#REF!</f>
        <v>#REF!</v>
      </c>
      <c r="G530" s="75" t="e">
        <f>'2.1'!#REF!</f>
        <v>#REF!</v>
      </c>
      <c r="H530" s="75" t="e">
        <f>'2.1'!#REF!</f>
        <v>#REF!</v>
      </c>
      <c r="I530" s="65" t="e">
        <f>'2.1'!#REF!</f>
        <v>#REF!</v>
      </c>
      <c r="J530" s="65" t="e">
        <f>'2.1'!#REF!</f>
        <v>#REF!</v>
      </c>
      <c r="K530" s="65" t="e">
        <f>'2.1'!#REF!</f>
        <v>#REF!</v>
      </c>
      <c r="L530" s="65" t="e">
        <f>'2.1'!#REF!</f>
        <v>#REF!</v>
      </c>
      <c r="M530" s="65" t="e">
        <f>'2.1'!#REF!</f>
        <v>#REF!</v>
      </c>
      <c r="N530" s="65" t="e">
        <f>'2.1'!#REF!</f>
        <v>#REF!</v>
      </c>
      <c r="O530" s="100" t="e">
        <f>'2.1'!#REF!</f>
        <v>#REF!</v>
      </c>
      <c r="P530" s="94" t="e">
        <f>'2.1'!#REF!</f>
        <v>#REF!</v>
      </c>
      <c r="Q530" s="94" t="e">
        <f>'2.1'!#REF!</f>
        <v>#REF!</v>
      </c>
      <c r="R530" s="94" t="e">
        <f>'2.1'!#REF!</f>
        <v>#REF!</v>
      </c>
      <c r="S530" s="95" t="e">
        <f>'2.1'!#REF!</f>
        <v>#REF!</v>
      </c>
      <c r="T530" s="65" t="e">
        <f t="shared" ref="T530:X532" si="371">T$412*$AB530</f>
        <v>#DIV/0!</v>
      </c>
      <c r="U530" s="65" t="e">
        <f t="shared" si="371"/>
        <v>#DIV/0!</v>
      </c>
      <c r="V530" s="65" t="e">
        <f t="shared" si="371"/>
        <v>#DIV/0!</v>
      </c>
      <c r="W530" s="65" t="e">
        <f t="shared" si="371"/>
        <v>#DIV/0!</v>
      </c>
      <c r="X530" s="65" t="e">
        <f t="shared" si="371"/>
        <v>#DIV/0!</v>
      </c>
      <c r="Z530" s="65" t="e">
        <f t="shared" ref="Z530:Z533" si="372">SUM(O530:S530)</f>
        <v>#REF!</v>
      </c>
      <c r="AA530" s="65" t="e">
        <f t="shared" ref="AA530:AA532" si="373">SUM(T530:X530)</f>
        <v>#DIV/0!</v>
      </c>
      <c r="AB530" s="85" t="e">
        <f>IF(SUM($I547:$S547)=0,0,SUM(I530:S530)/SUM($I547:$S547))</f>
        <v>#REF!</v>
      </c>
    </row>
    <row r="531" spans="4:28" ht="12.3" x14ac:dyDescent="0.35">
      <c r="D531" s="15" t="e">
        <f>'2.1'!#REF!</f>
        <v>#REF!</v>
      </c>
      <c r="E531" s="75" t="s">
        <v>266</v>
      </c>
      <c r="F531" s="75" t="e">
        <f>'2.1'!#REF!</f>
        <v>#REF!</v>
      </c>
      <c r="G531" s="75" t="e">
        <f>'2.1'!#REF!</f>
        <v>#REF!</v>
      </c>
      <c r="H531" s="75" t="e">
        <f>'2.1'!#REF!</f>
        <v>#REF!</v>
      </c>
      <c r="I531" s="65" t="e">
        <f>'2.1'!#REF!</f>
        <v>#REF!</v>
      </c>
      <c r="J531" s="65" t="e">
        <f>'2.1'!#REF!</f>
        <v>#REF!</v>
      </c>
      <c r="K531" s="65" t="e">
        <f>'2.1'!#REF!</f>
        <v>#REF!</v>
      </c>
      <c r="L531" s="65" t="e">
        <f>'2.1'!#REF!</f>
        <v>#REF!</v>
      </c>
      <c r="M531" s="65" t="e">
        <f>'2.1'!#REF!</f>
        <v>#REF!</v>
      </c>
      <c r="N531" s="65" t="e">
        <f>'2.1'!#REF!</f>
        <v>#REF!</v>
      </c>
      <c r="O531" s="100" t="e">
        <f>'2.1'!#REF!</f>
        <v>#REF!</v>
      </c>
      <c r="P531" s="94" t="e">
        <f>'2.1'!#REF!</f>
        <v>#REF!</v>
      </c>
      <c r="Q531" s="94" t="e">
        <f>'2.1'!#REF!</f>
        <v>#REF!</v>
      </c>
      <c r="R531" s="94" t="e">
        <f>'2.1'!#REF!</f>
        <v>#REF!</v>
      </c>
      <c r="S531" s="95" t="e">
        <f>'2.1'!#REF!</f>
        <v>#REF!</v>
      </c>
      <c r="T531" s="65" t="e">
        <f t="shared" si="371"/>
        <v>#DIV/0!</v>
      </c>
      <c r="U531" s="65" t="e">
        <f t="shared" si="371"/>
        <v>#DIV/0!</v>
      </c>
      <c r="V531" s="65" t="e">
        <f t="shared" si="371"/>
        <v>#DIV/0!</v>
      </c>
      <c r="W531" s="65" t="e">
        <f t="shared" si="371"/>
        <v>#DIV/0!</v>
      </c>
      <c r="X531" s="65" t="e">
        <f t="shared" si="371"/>
        <v>#DIV/0!</v>
      </c>
      <c r="Z531" s="65" t="e">
        <f t="shared" si="372"/>
        <v>#REF!</v>
      </c>
      <c r="AA531" s="65" t="e">
        <f t="shared" si="373"/>
        <v>#DIV/0!</v>
      </c>
      <c r="AB531" s="85" t="e">
        <f>IF(SUM($I547:$S547)=0,0,SUM(I531:S531)/SUM($I547:$S547))</f>
        <v>#REF!</v>
      </c>
    </row>
    <row r="532" spans="4:28" ht="12.3" x14ac:dyDescent="0.35">
      <c r="D532" s="15" t="e">
        <f>'2.1'!#REF!</f>
        <v>#REF!</v>
      </c>
      <c r="E532" s="75" t="s">
        <v>266</v>
      </c>
      <c r="F532" s="75" t="e">
        <f>'2.1'!#REF!</f>
        <v>#REF!</v>
      </c>
      <c r="G532" s="75" t="e">
        <f>'2.1'!#REF!</f>
        <v>#REF!</v>
      </c>
      <c r="H532" s="75" t="e">
        <f>'2.1'!#REF!</f>
        <v>#REF!</v>
      </c>
      <c r="I532" s="65" t="e">
        <f>'2.1'!#REF!</f>
        <v>#REF!</v>
      </c>
      <c r="J532" s="65" t="e">
        <f>'2.1'!#REF!</f>
        <v>#REF!</v>
      </c>
      <c r="K532" s="65" t="e">
        <f>'2.1'!#REF!</f>
        <v>#REF!</v>
      </c>
      <c r="L532" s="65" t="e">
        <f>'2.1'!#REF!</f>
        <v>#REF!</v>
      </c>
      <c r="M532" s="65" t="e">
        <f>'2.1'!#REF!</f>
        <v>#REF!</v>
      </c>
      <c r="N532" s="65" t="e">
        <f>'2.1'!#REF!</f>
        <v>#REF!</v>
      </c>
      <c r="O532" s="100" t="e">
        <f>'2.1'!#REF!</f>
        <v>#REF!</v>
      </c>
      <c r="P532" s="94" t="e">
        <f>'2.1'!#REF!</f>
        <v>#REF!</v>
      </c>
      <c r="Q532" s="94" t="e">
        <f>'2.1'!#REF!</f>
        <v>#REF!</v>
      </c>
      <c r="R532" s="94" t="e">
        <f>'2.1'!#REF!</f>
        <v>#REF!</v>
      </c>
      <c r="S532" s="95" t="e">
        <f>'2.1'!#REF!</f>
        <v>#REF!</v>
      </c>
      <c r="T532" s="65" t="e">
        <f t="shared" si="371"/>
        <v>#DIV/0!</v>
      </c>
      <c r="U532" s="65" t="e">
        <f t="shared" si="371"/>
        <v>#DIV/0!</v>
      </c>
      <c r="V532" s="65" t="e">
        <f t="shared" si="371"/>
        <v>#DIV/0!</v>
      </c>
      <c r="W532" s="65" t="e">
        <f t="shared" si="371"/>
        <v>#DIV/0!</v>
      </c>
      <c r="X532" s="65" t="e">
        <f t="shared" si="371"/>
        <v>#DIV/0!</v>
      </c>
      <c r="Z532" s="65" t="e">
        <f t="shared" si="372"/>
        <v>#REF!</v>
      </c>
      <c r="AA532" s="65" t="e">
        <f t="shared" si="373"/>
        <v>#DIV/0!</v>
      </c>
      <c r="AB532" s="85" t="e">
        <f>IF(SUM($I547:$S547)=0,0,SUM(I532:S532)/SUM($I547:$S547))</f>
        <v>#REF!</v>
      </c>
    </row>
    <row r="533" spans="4:28" ht="12.3" x14ac:dyDescent="0.35">
      <c r="D533" s="15" t="e">
        <f>'2.1'!#REF!</f>
        <v>#REF!</v>
      </c>
      <c r="E533" s="75" t="str">
        <f>NA</f>
        <v>N/A</v>
      </c>
      <c r="F533" s="75" t="str">
        <f>Dollars</f>
        <v>Dollars</v>
      </c>
      <c r="G533" s="75" t="str">
        <f>Nominal</f>
        <v>Nominal</v>
      </c>
      <c r="H533" s="75" t="str">
        <f>Mid_year</f>
        <v>Mid year</v>
      </c>
      <c r="I533" s="101"/>
      <c r="J533" s="101"/>
      <c r="K533" s="101"/>
      <c r="L533" s="101"/>
      <c r="M533" s="101"/>
      <c r="N533" s="101"/>
      <c r="O533" s="102"/>
      <c r="P533" s="103"/>
      <c r="Q533" s="103"/>
      <c r="R533" s="103"/>
      <c r="S533" s="104"/>
      <c r="T533" s="101"/>
      <c r="U533" s="101"/>
      <c r="V533" s="101"/>
      <c r="W533" s="101"/>
      <c r="X533" s="101"/>
      <c r="Z533" s="65">
        <f t="shared" si="372"/>
        <v>0</v>
      </c>
      <c r="AA533" s="65">
        <f t="shared" ref="AA533" si="374">SUM(T533:X533)</f>
        <v>0</v>
      </c>
      <c r="AB533" s="85" t="e">
        <f>IF(SUM($I547:$S547)=0,0,SUM(I533:S533)/SUM($I547:$S547))</f>
        <v>#REF!</v>
      </c>
    </row>
    <row r="534" spans="4:28" ht="12.3" x14ac:dyDescent="0.35">
      <c r="D534" s="15" t="e">
        <f>'2.1'!#REF!</f>
        <v>#REF!</v>
      </c>
      <c r="E534" s="75" t="s">
        <v>266</v>
      </c>
      <c r="F534" s="75" t="e">
        <f>'2.1'!#REF!</f>
        <v>#REF!</v>
      </c>
      <c r="G534" s="75" t="e">
        <f>'2.1'!#REF!</f>
        <v>#REF!</v>
      </c>
      <c r="H534" s="75" t="e">
        <f>'2.1'!#REF!</f>
        <v>#REF!</v>
      </c>
      <c r="I534" s="65" t="e">
        <f>'2.1'!#REF!</f>
        <v>#REF!</v>
      </c>
      <c r="J534" s="65" t="e">
        <f>'2.1'!#REF!</f>
        <v>#REF!</v>
      </c>
      <c r="K534" s="65" t="e">
        <f>'2.1'!#REF!</f>
        <v>#REF!</v>
      </c>
      <c r="L534" s="65" t="e">
        <f>'2.1'!#REF!</f>
        <v>#REF!</v>
      </c>
      <c r="M534" s="65" t="e">
        <f>'2.1'!#REF!</f>
        <v>#REF!</v>
      </c>
      <c r="N534" s="65" t="e">
        <f>'2.1'!#REF!</f>
        <v>#REF!</v>
      </c>
      <c r="O534" s="100" t="e">
        <f>'2.1'!#REF!</f>
        <v>#REF!</v>
      </c>
      <c r="P534" s="94" t="e">
        <f>'2.1'!#REF!</f>
        <v>#REF!</v>
      </c>
      <c r="Q534" s="94" t="e">
        <f>'2.1'!#REF!</f>
        <v>#REF!</v>
      </c>
      <c r="R534" s="94" t="e">
        <f>'2.1'!#REF!</f>
        <v>#REF!</v>
      </c>
      <c r="S534" s="95" t="e">
        <f>'2.1'!#REF!</f>
        <v>#REF!</v>
      </c>
      <c r="T534" s="65" t="e">
        <f>T$412*$AB534</f>
        <v>#DIV/0!</v>
      </c>
      <c r="U534" s="65" t="e">
        <f>U$412*$AB534</f>
        <v>#DIV/0!</v>
      </c>
      <c r="V534" s="65" t="e">
        <f>V$412*$AB534</f>
        <v>#DIV/0!</v>
      </c>
      <c r="W534" s="65" t="e">
        <f>W$412*$AB534</f>
        <v>#DIV/0!</v>
      </c>
      <c r="X534" s="65" t="e">
        <f>X$412*$AB534</f>
        <v>#DIV/0!</v>
      </c>
      <c r="Z534" s="65" t="e">
        <f>SUM(O534:S534)</f>
        <v>#REF!</v>
      </c>
      <c r="AA534" s="65" t="e">
        <f>SUM(T534:X534)</f>
        <v>#DIV/0!</v>
      </c>
      <c r="AB534" s="85" t="e">
        <f>IF(SUM($I547:$S547)=0,0,SUM(I534:S534)/SUM($I547:$S547))</f>
        <v>#REF!</v>
      </c>
    </row>
    <row r="535" spans="4:28" ht="12.3" x14ac:dyDescent="0.35">
      <c r="D535" s="15" t="e">
        <f>'2.1'!#REF!</f>
        <v>#REF!</v>
      </c>
      <c r="E535" s="75" t="str">
        <f>NA</f>
        <v>N/A</v>
      </c>
      <c r="F535" s="75" t="str">
        <f>Dollars</f>
        <v>Dollars</v>
      </c>
      <c r="G535" s="75" t="str">
        <f>Nominal</f>
        <v>Nominal</v>
      </c>
      <c r="H535" s="75" t="str">
        <f>Mid_year</f>
        <v>Mid year</v>
      </c>
      <c r="I535" s="101"/>
      <c r="J535" s="101"/>
      <c r="K535" s="101"/>
      <c r="L535" s="101"/>
      <c r="M535" s="101"/>
      <c r="N535" s="101"/>
      <c r="O535" s="102"/>
      <c r="P535" s="103"/>
      <c r="Q535" s="103"/>
      <c r="R535" s="103"/>
      <c r="S535" s="104"/>
      <c r="T535" s="101"/>
      <c r="U535" s="101"/>
      <c r="V535" s="101"/>
      <c r="W535" s="101"/>
      <c r="X535" s="101"/>
      <c r="Z535" s="65">
        <f t="shared" ref="Z535:Z543" si="375">SUM(O535:S535)</f>
        <v>0</v>
      </c>
      <c r="AA535" s="65">
        <f t="shared" ref="AA535:AA543" si="376">SUM(T535:X535)</f>
        <v>0</v>
      </c>
      <c r="AB535" s="85" t="e">
        <f>IF(SUM($I547:$S547)=0,0,SUM(I535:S535)/SUM($I547:$S547))</f>
        <v>#REF!</v>
      </c>
    </row>
    <row r="536" spans="4:28" ht="12.3" x14ac:dyDescent="0.35">
      <c r="D536" s="15" t="e">
        <f>'2.1'!#REF!</f>
        <v>#REF!</v>
      </c>
      <c r="E536" s="75" t="str">
        <f>NA</f>
        <v>N/A</v>
      </c>
      <c r="F536" s="75" t="str">
        <f>Dollars</f>
        <v>Dollars</v>
      </c>
      <c r="G536" s="75" t="str">
        <f>Nominal</f>
        <v>Nominal</v>
      </c>
      <c r="H536" s="75" t="str">
        <f>Mid_year</f>
        <v>Mid year</v>
      </c>
      <c r="I536" s="101"/>
      <c r="J536" s="101"/>
      <c r="K536" s="101"/>
      <c r="L536" s="101"/>
      <c r="M536" s="101"/>
      <c r="N536" s="101"/>
      <c r="O536" s="102"/>
      <c r="P536" s="103"/>
      <c r="Q536" s="103"/>
      <c r="R536" s="103"/>
      <c r="S536" s="104"/>
      <c r="T536" s="101"/>
      <c r="U536" s="101"/>
      <c r="V536" s="101"/>
      <c r="W536" s="101"/>
      <c r="X536" s="101"/>
      <c r="Z536" s="65">
        <f t="shared" si="375"/>
        <v>0</v>
      </c>
      <c r="AA536" s="65">
        <f t="shared" si="376"/>
        <v>0</v>
      </c>
      <c r="AB536" s="85" t="e">
        <f>IF(SUM($I547:$S547)=0,0,SUM(I536:S536)/SUM($I547:$S547))</f>
        <v>#REF!</v>
      </c>
    </row>
    <row r="537" spans="4:28" ht="12.3" x14ac:dyDescent="0.35">
      <c r="D537" s="15" t="e">
        <f>'2.1'!#REF!</f>
        <v>#REF!</v>
      </c>
      <c r="E537" s="75" t="str">
        <f>NA</f>
        <v>N/A</v>
      </c>
      <c r="F537" s="75" t="str">
        <f>Dollars</f>
        <v>Dollars</v>
      </c>
      <c r="G537" s="75" t="str">
        <f>Nominal</f>
        <v>Nominal</v>
      </c>
      <c r="H537" s="75" t="str">
        <f>Mid_year</f>
        <v>Mid year</v>
      </c>
      <c r="I537" s="101"/>
      <c r="J537" s="101"/>
      <c r="K537" s="101"/>
      <c r="L537" s="101"/>
      <c r="M537" s="101"/>
      <c r="N537" s="101"/>
      <c r="O537" s="102"/>
      <c r="P537" s="103"/>
      <c r="Q537" s="103"/>
      <c r="R537" s="103"/>
      <c r="S537" s="104"/>
      <c r="T537" s="101"/>
      <c r="U537" s="101"/>
      <c r="V537" s="101"/>
      <c r="W537" s="101"/>
      <c r="X537" s="101"/>
      <c r="Z537" s="65">
        <f t="shared" si="375"/>
        <v>0</v>
      </c>
      <c r="AA537" s="65">
        <f t="shared" si="376"/>
        <v>0</v>
      </c>
      <c r="AB537" s="85" t="e">
        <f>IF(SUM($I547:$S547)=0,0,SUM(I537:S537)/SUM($I547:$S547))</f>
        <v>#REF!</v>
      </c>
    </row>
    <row r="538" spans="4:28" ht="12.3" x14ac:dyDescent="0.35">
      <c r="D538" s="15" t="e">
        <f>'2.1'!#REF!</f>
        <v>#REF!</v>
      </c>
      <c r="E538" s="75" t="s">
        <v>266</v>
      </c>
      <c r="F538" s="75" t="e">
        <f>'2.1'!#REF!</f>
        <v>#REF!</v>
      </c>
      <c r="G538" s="75" t="e">
        <f>'2.1'!#REF!</f>
        <v>#REF!</v>
      </c>
      <c r="H538" s="75" t="e">
        <f>'2.1'!#REF!</f>
        <v>#REF!</v>
      </c>
      <c r="I538" s="65" t="e">
        <f>'2.1'!#REF!</f>
        <v>#REF!</v>
      </c>
      <c r="J538" s="65" t="e">
        <f>'2.1'!#REF!</f>
        <v>#REF!</v>
      </c>
      <c r="K538" s="65" t="e">
        <f>'2.1'!#REF!</f>
        <v>#REF!</v>
      </c>
      <c r="L538" s="65" t="e">
        <f>'2.1'!#REF!</f>
        <v>#REF!</v>
      </c>
      <c r="M538" s="65" t="e">
        <f>'2.1'!#REF!</f>
        <v>#REF!</v>
      </c>
      <c r="N538" s="65" t="e">
        <f>'2.1'!#REF!</f>
        <v>#REF!</v>
      </c>
      <c r="O538" s="100" t="e">
        <f>'2.1'!#REF!</f>
        <v>#REF!</v>
      </c>
      <c r="P538" s="94" t="e">
        <f>'2.1'!#REF!</f>
        <v>#REF!</v>
      </c>
      <c r="Q538" s="94" t="e">
        <f>'2.1'!#REF!</f>
        <v>#REF!</v>
      </c>
      <c r="R538" s="94" t="e">
        <f>'2.1'!#REF!</f>
        <v>#REF!</v>
      </c>
      <c r="S538" s="95" t="e">
        <f>'2.1'!#REF!</f>
        <v>#REF!</v>
      </c>
      <c r="T538" s="65" t="e">
        <f t="shared" ref="T538:X542" si="377">T$412*$AB538</f>
        <v>#DIV/0!</v>
      </c>
      <c r="U538" s="65" t="e">
        <f t="shared" si="377"/>
        <v>#DIV/0!</v>
      </c>
      <c r="V538" s="65" t="e">
        <f t="shared" si="377"/>
        <v>#DIV/0!</v>
      </c>
      <c r="W538" s="65" t="e">
        <f t="shared" si="377"/>
        <v>#DIV/0!</v>
      </c>
      <c r="X538" s="65" t="e">
        <f t="shared" si="377"/>
        <v>#DIV/0!</v>
      </c>
      <c r="Z538" s="65" t="e">
        <f t="shared" si="375"/>
        <v>#REF!</v>
      </c>
      <c r="AA538" s="65" t="e">
        <f t="shared" si="376"/>
        <v>#DIV/0!</v>
      </c>
      <c r="AB538" s="85" t="e">
        <f>IF(SUM($I547:$S547)=0,0,SUM(I538:S538)/SUM($I547:$S547))</f>
        <v>#REF!</v>
      </c>
    </row>
    <row r="539" spans="4:28" ht="12.3" x14ac:dyDescent="0.35">
      <c r="D539" s="15" t="e">
        <f>'2.1'!#REF!</f>
        <v>#REF!</v>
      </c>
      <c r="E539" s="75" t="s">
        <v>266</v>
      </c>
      <c r="F539" s="75" t="e">
        <f>'2.1'!#REF!</f>
        <v>#REF!</v>
      </c>
      <c r="G539" s="75" t="e">
        <f>'2.1'!#REF!</f>
        <v>#REF!</v>
      </c>
      <c r="H539" s="75" t="e">
        <f>'2.1'!#REF!</f>
        <v>#REF!</v>
      </c>
      <c r="I539" s="65" t="e">
        <f>'2.1'!#REF!</f>
        <v>#REF!</v>
      </c>
      <c r="J539" s="65" t="e">
        <f>'2.1'!#REF!</f>
        <v>#REF!</v>
      </c>
      <c r="K539" s="65" t="e">
        <f>'2.1'!#REF!</f>
        <v>#REF!</v>
      </c>
      <c r="L539" s="65" t="e">
        <f>'2.1'!#REF!</f>
        <v>#REF!</v>
      </c>
      <c r="M539" s="65" t="e">
        <f>'2.1'!#REF!</f>
        <v>#REF!</v>
      </c>
      <c r="N539" s="65" t="e">
        <f>'2.1'!#REF!</f>
        <v>#REF!</v>
      </c>
      <c r="O539" s="100" t="e">
        <f>'2.1'!#REF!</f>
        <v>#REF!</v>
      </c>
      <c r="P539" s="94" t="e">
        <f>'2.1'!#REF!</f>
        <v>#REF!</v>
      </c>
      <c r="Q539" s="94" t="e">
        <f>'2.1'!#REF!</f>
        <v>#REF!</v>
      </c>
      <c r="R539" s="94" t="e">
        <f>'2.1'!#REF!</f>
        <v>#REF!</v>
      </c>
      <c r="S539" s="95" t="e">
        <f>'2.1'!#REF!</f>
        <v>#REF!</v>
      </c>
      <c r="T539" s="65" t="e">
        <f t="shared" si="377"/>
        <v>#DIV/0!</v>
      </c>
      <c r="U539" s="65" t="e">
        <f t="shared" si="377"/>
        <v>#DIV/0!</v>
      </c>
      <c r="V539" s="65" t="e">
        <f t="shared" si="377"/>
        <v>#DIV/0!</v>
      </c>
      <c r="W539" s="65" t="e">
        <f t="shared" si="377"/>
        <v>#DIV/0!</v>
      </c>
      <c r="X539" s="65" t="e">
        <f t="shared" si="377"/>
        <v>#DIV/0!</v>
      </c>
      <c r="Z539" s="65" t="e">
        <f t="shared" si="375"/>
        <v>#REF!</v>
      </c>
      <c r="AA539" s="65" t="e">
        <f t="shared" si="376"/>
        <v>#DIV/0!</v>
      </c>
      <c r="AB539" s="85" t="e">
        <f>IF(SUM($I547:$S547)=0,0,SUM(I539:S539)/SUM($I547:$S547))</f>
        <v>#REF!</v>
      </c>
    </row>
    <row r="540" spans="4:28" ht="12.3" x14ac:dyDescent="0.35">
      <c r="D540" s="15" t="e">
        <f>'2.1'!#REF!</f>
        <v>#REF!</v>
      </c>
      <c r="E540" s="75" t="s">
        <v>266</v>
      </c>
      <c r="F540" s="75" t="e">
        <f>'2.1'!#REF!</f>
        <v>#REF!</v>
      </c>
      <c r="G540" s="75" t="e">
        <f>'2.1'!#REF!</f>
        <v>#REF!</v>
      </c>
      <c r="H540" s="75" t="e">
        <f>'2.1'!#REF!</f>
        <v>#REF!</v>
      </c>
      <c r="I540" s="65" t="e">
        <f>'2.1'!#REF!</f>
        <v>#REF!</v>
      </c>
      <c r="J540" s="65" t="e">
        <f>'2.1'!#REF!</f>
        <v>#REF!</v>
      </c>
      <c r="K540" s="65" t="e">
        <f>'2.1'!#REF!</f>
        <v>#REF!</v>
      </c>
      <c r="L540" s="65" t="e">
        <f>'2.1'!#REF!</f>
        <v>#REF!</v>
      </c>
      <c r="M540" s="65" t="e">
        <f>'2.1'!#REF!</f>
        <v>#REF!</v>
      </c>
      <c r="N540" s="65" t="e">
        <f>'2.1'!#REF!</f>
        <v>#REF!</v>
      </c>
      <c r="O540" s="100" t="e">
        <f>'2.1'!#REF!</f>
        <v>#REF!</v>
      </c>
      <c r="P540" s="94" t="e">
        <f>'2.1'!#REF!</f>
        <v>#REF!</v>
      </c>
      <c r="Q540" s="94" t="e">
        <f>'2.1'!#REF!</f>
        <v>#REF!</v>
      </c>
      <c r="R540" s="94" t="e">
        <f>'2.1'!#REF!</f>
        <v>#REF!</v>
      </c>
      <c r="S540" s="95" t="e">
        <f>'2.1'!#REF!</f>
        <v>#REF!</v>
      </c>
      <c r="T540" s="65" t="e">
        <f t="shared" si="377"/>
        <v>#DIV/0!</v>
      </c>
      <c r="U540" s="65" t="e">
        <f t="shared" si="377"/>
        <v>#DIV/0!</v>
      </c>
      <c r="V540" s="65" t="e">
        <f t="shared" si="377"/>
        <v>#DIV/0!</v>
      </c>
      <c r="W540" s="65" t="e">
        <f t="shared" si="377"/>
        <v>#DIV/0!</v>
      </c>
      <c r="X540" s="65" t="e">
        <f t="shared" si="377"/>
        <v>#DIV/0!</v>
      </c>
      <c r="Z540" s="65" t="e">
        <f t="shared" si="375"/>
        <v>#REF!</v>
      </c>
      <c r="AA540" s="65" t="e">
        <f t="shared" si="376"/>
        <v>#DIV/0!</v>
      </c>
      <c r="AB540" s="85" t="e">
        <f>IF(SUM($I547:$S547)=0,0,SUM(I540:S540)/SUM($I547:$S547))</f>
        <v>#REF!</v>
      </c>
    </row>
    <row r="541" spans="4:28" ht="12.3" x14ac:dyDescent="0.35">
      <c r="D541" s="15" t="e">
        <f>'2.1'!#REF!</f>
        <v>#REF!</v>
      </c>
      <c r="E541" s="75" t="s">
        <v>266</v>
      </c>
      <c r="F541" s="75" t="e">
        <f>'2.1'!#REF!</f>
        <v>#REF!</v>
      </c>
      <c r="G541" s="75" t="e">
        <f>'2.1'!#REF!</f>
        <v>#REF!</v>
      </c>
      <c r="H541" s="75" t="e">
        <f>'2.1'!#REF!</f>
        <v>#REF!</v>
      </c>
      <c r="I541" s="65" t="e">
        <f>'2.1'!#REF!</f>
        <v>#REF!</v>
      </c>
      <c r="J541" s="65" t="e">
        <f>'2.1'!#REF!</f>
        <v>#REF!</v>
      </c>
      <c r="K541" s="65" t="e">
        <f>'2.1'!#REF!</f>
        <v>#REF!</v>
      </c>
      <c r="L541" s="65" t="e">
        <f>'2.1'!#REF!</f>
        <v>#REF!</v>
      </c>
      <c r="M541" s="65" t="e">
        <f>'2.1'!#REF!</f>
        <v>#REF!</v>
      </c>
      <c r="N541" s="65" t="e">
        <f>'2.1'!#REF!</f>
        <v>#REF!</v>
      </c>
      <c r="O541" s="100" t="e">
        <f>'2.1'!#REF!</f>
        <v>#REF!</v>
      </c>
      <c r="P541" s="94" t="e">
        <f>'2.1'!#REF!</f>
        <v>#REF!</v>
      </c>
      <c r="Q541" s="94" t="e">
        <f>'2.1'!#REF!</f>
        <v>#REF!</v>
      </c>
      <c r="R541" s="94" t="e">
        <f>'2.1'!#REF!</f>
        <v>#REF!</v>
      </c>
      <c r="S541" s="95" t="e">
        <f>'2.1'!#REF!</f>
        <v>#REF!</v>
      </c>
      <c r="T541" s="65" t="e">
        <f t="shared" si="377"/>
        <v>#DIV/0!</v>
      </c>
      <c r="U541" s="65" t="e">
        <f t="shared" si="377"/>
        <v>#DIV/0!</v>
      </c>
      <c r="V541" s="65" t="e">
        <f t="shared" si="377"/>
        <v>#DIV/0!</v>
      </c>
      <c r="W541" s="65" t="e">
        <f t="shared" si="377"/>
        <v>#DIV/0!</v>
      </c>
      <c r="X541" s="65" t="e">
        <f t="shared" si="377"/>
        <v>#DIV/0!</v>
      </c>
      <c r="Z541" s="65" t="e">
        <f t="shared" si="375"/>
        <v>#REF!</v>
      </c>
      <c r="AA541" s="65" t="e">
        <f t="shared" si="376"/>
        <v>#DIV/0!</v>
      </c>
      <c r="AB541" s="85" t="e">
        <f>IF(SUM($I547:$S547)=0,0,SUM(I541:S541)/SUM($I547:$S547))</f>
        <v>#REF!</v>
      </c>
    </row>
    <row r="542" spans="4:28" ht="12.3" x14ac:dyDescent="0.35">
      <c r="D542" s="15" t="e">
        <f>'2.1'!#REF!</f>
        <v>#REF!</v>
      </c>
      <c r="E542" s="75" t="s">
        <v>266</v>
      </c>
      <c r="F542" s="75" t="e">
        <f>'2.1'!#REF!</f>
        <v>#REF!</v>
      </c>
      <c r="G542" s="75" t="e">
        <f>'2.1'!#REF!</f>
        <v>#REF!</v>
      </c>
      <c r="H542" s="75" t="e">
        <f>'2.1'!#REF!</f>
        <v>#REF!</v>
      </c>
      <c r="I542" s="65" t="e">
        <f>'2.1'!#REF!</f>
        <v>#REF!</v>
      </c>
      <c r="J542" s="65" t="e">
        <f>'2.1'!#REF!</f>
        <v>#REF!</v>
      </c>
      <c r="K542" s="65" t="e">
        <f>'2.1'!#REF!</f>
        <v>#REF!</v>
      </c>
      <c r="L542" s="65" t="e">
        <f>'2.1'!#REF!</f>
        <v>#REF!</v>
      </c>
      <c r="M542" s="65" t="e">
        <f>'2.1'!#REF!</f>
        <v>#REF!</v>
      </c>
      <c r="N542" s="65" t="e">
        <f>'2.1'!#REF!</f>
        <v>#REF!</v>
      </c>
      <c r="O542" s="100" t="e">
        <f>'2.1'!#REF!</f>
        <v>#REF!</v>
      </c>
      <c r="P542" s="94" t="e">
        <f>'2.1'!#REF!</f>
        <v>#REF!</v>
      </c>
      <c r="Q542" s="94" t="e">
        <f>'2.1'!#REF!</f>
        <v>#REF!</v>
      </c>
      <c r="R542" s="94" t="e">
        <f>'2.1'!#REF!</f>
        <v>#REF!</v>
      </c>
      <c r="S542" s="95" t="e">
        <f>'2.1'!#REF!</f>
        <v>#REF!</v>
      </c>
      <c r="T542" s="65" t="e">
        <f t="shared" si="377"/>
        <v>#DIV/0!</v>
      </c>
      <c r="U542" s="65" t="e">
        <f t="shared" si="377"/>
        <v>#DIV/0!</v>
      </c>
      <c r="V542" s="65" t="e">
        <f t="shared" si="377"/>
        <v>#DIV/0!</v>
      </c>
      <c r="W542" s="65" t="e">
        <f t="shared" si="377"/>
        <v>#DIV/0!</v>
      </c>
      <c r="X542" s="65" t="e">
        <f t="shared" si="377"/>
        <v>#DIV/0!</v>
      </c>
      <c r="Z542" s="65" t="e">
        <f t="shared" si="375"/>
        <v>#REF!</v>
      </c>
      <c r="AA542" s="65" t="e">
        <f t="shared" si="376"/>
        <v>#DIV/0!</v>
      </c>
      <c r="AB542" s="85" t="e">
        <f>IF(SUM($I547:$S547)=0,0,SUM(I542:S542)/SUM($I547:$S547))</f>
        <v>#REF!</v>
      </c>
    </row>
    <row r="543" spans="4:28" ht="12.3" x14ac:dyDescent="0.35">
      <c r="D543" s="15" t="e">
        <f>'2.1'!#REF!</f>
        <v>#REF!</v>
      </c>
      <c r="E543" s="75" t="str">
        <f>NA</f>
        <v>N/A</v>
      </c>
      <c r="F543" s="75" t="str">
        <f>Dollars</f>
        <v>Dollars</v>
      </c>
      <c r="G543" s="75" t="str">
        <f>Nominal</f>
        <v>Nominal</v>
      </c>
      <c r="H543" s="75" t="str">
        <f>Mid_year</f>
        <v>Mid year</v>
      </c>
      <c r="I543" s="101"/>
      <c r="J543" s="101"/>
      <c r="K543" s="101"/>
      <c r="L543" s="101"/>
      <c r="M543" s="101"/>
      <c r="N543" s="101"/>
      <c r="O543" s="102"/>
      <c r="P543" s="103"/>
      <c r="Q543" s="103"/>
      <c r="R543" s="103"/>
      <c r="S543" s="104"/>
      <c r="T543" s="101"/>
      <c r="U543" s="101"/>
      <c r="V543" s="101"/>
      <c r="W543" s="101"/>
      <c r="X543" s="101"/>
      <c r="Z543" s="65">
        <f t="shared" si="375"/>
        <v>0</v>
      </c>
      <c r="AA543" s="65">
        <f t="shared" si="376"/>
        <v>0</v>
      </c>
      <c r="AB543" s="85" t="e">
        <f>IF(SUM($I547:$S547)=0,0,SUM(I543:S543)/SUM($I547:$S547))</f>
        <v>#REF!</v>
      </c>
    </row>
    <row r="544" spans="4:28" ht="12.3" x14ac:dyDescent="0.35">
      <c r="D544" s="15" t="e">
        <f>'2.1'!#REF!</f>
        <v>#REF!</v>
      </c>
      <c r="E544" s="75" t="s">
        <v>266</v>
      </c>
      <c r="F544" s="75" t="e">
        <f>'2.1'!#REF!</f>
        <v>#REF!</v>
      </c>
      <c r="G544" s="75" t="e">
        <f>'2.1'!#REF!</f>
        <v>#REF!</v>
      </c>
      <c r="H544" s="75" t="e">
        <f>'2.1'!#REF!</f>
        <v>#REF!</v>
      </c>
      <c r="I544" s="65" t="e">
        <f>'2.1'!#REF!</f>
        <v>#REF!</v>
      </c>
      <c r="J544" s="65" t="e">
        <f>'2.1'!#REF!</f>
        <v>#REF!</v>
      </c>
      <c r="K544" s="65" t="e">
        <f>'2.1'!#REF!</f>
        <v>#REF!</v>
      </c>
      <c r="L544" s="65" t="e">
        <f>'2.1'!#REF!</f>
        <v>#REF!</v>
      </c>
      <c r="M544" s="65" t="e">
        <f>'2.1'!#REF!</f>
        <v>#REF!</v>
      </c>
      <c r="N544" s="65" t="e">
        <f>'2.1'!#REF!</f>
        <v>#REF!</v>
      </c>
      <c r="O544" s="100" t="e">
        <f>'2.1'!#REF!</f>
        <v>#REF!</v>
      </c>
      <c r="P544" s="94" t="e">
        <f>'2.1'!#REF!</f>
        <v>#REF!</v>
      </c>
      <c r="Q544" s="94" t="e">
        <f>'2.1'!#REF!</f>
        <v>#REF!</v>
      </c>
      <c r="R544" s="94" t="e">
        <f>'2.1'!#REF!</f>
        <v>#REF!</v>
      </c>
      <c r="S544" s="95" t="e">
        <f>'2.1'!#REF!</f>
        <v>#REF!</v>
      </c>
      <c r="T544" s="65" t="e">
        <f>T$412*$AB544</f>
        <v>#DIV/0!</v>
      </c>
      <c r="U544" s="65" t="e">
        <f>U$412*$AB544</f>
        <v>#DIV/0!</v>
      </c>
      <c r="V544" s="65" t="e">
        <f>V$412*$AB544</f>
        <v>#DIV/0!</v>
      </c>
      <c r="W544" s="65" t="e">
        <f>W$412*$AB544</f>
        <v>#DIV/0!</v>
      </c>
      <c r="X544" s="65" t="e">
        <f>X$412*$AB544</f>
        <v>#DIV/0!</v>
      </c>
      <c r="Z544" s="65" t="e">
        <f>SUM(O544:S544)</f>
        <v>#REF!</v>
      </c>
      <c r="AA544" s="65" t="e">
        <f>SUM(T544:X544)</f>
        <v>#DIV/0!</v>
      </c>
      <c r="AB544" s="85" t="e">
        <f>IF(SUM($I547:$S547)=0,0,SUM(I544:S544)/SUM($I547:$S547))</f>
        <v>#REF!</v>
      </c>
    </row>
    <row r="545" spans="1:28" ht="12.3" x14ac:dyDescent="0.35">
      <c r="D545" s="15" t="e">
        <f>'2.1'!#REF!</f>
        <v>#REF!</v>
      </c>
      <c r="E545" s="75" t="str">
        <f>NA</f>
        <v>N/A</v>
      </c>
      <c r="F545" s="75" t="str">
        <f>Dollars</f>
        <v>Dollars</v>
      </c>
      <c r="G545" s="75" t="str">
        <f>Nominal</f>
        <v>Nominal</v>
      </c>
      <c r="H545" s="75" t="str">
        <f>Mid_year</f>
        <v>Mid year</v>
      </c>
      <c r="I545" s="101"/>
      <c r="J545" s="101"/>
      <c r="K545" s="101"/>
      <c r="L545" s="101"/>
      <c r="M545" s="101"/>
      <c r="N545" s="101"/>
      <c r="O545" s="102"/>
      <c r="P545" s="103"/>
      <c r="Q545" s="103"/>
      <c r="R545" s="103"/>
      <c r="S545" s="104"/>
      <c r="T545" s="101"/>
      <c r="U545" s="101"/>
      <c r="V545" s="101"/>
      <c r="W545" s="101"/>
      <c r="X545" s="101"/>
      <c r="Z545" s="65">
        <f t="shared" ref="Z545" si="378">SUM(O545:S545)</f>
        <v>0</v>
      </c>
      <c r="AA545" s="65">
        <f t="shared" ref="AA545" si="379">SUM(T545:X545)</f>
        <v>0</v>
      </c>
      <c r="AB545" s="85" t="e">
        <f>IF(SUM($I547:$S547)=0,0,SUM(I545:S545)/SUM($I547:$S547))</f>
        <v>#REF!</v>
      </c>
    </row>
    <row r="546" spans="1:28" x14ac:dyDescent="0.35">
      <c r="O546" s="97"/>
      <c r="P546" s="91"/>
      <c r="Q546" s="91"/>
      <c r="R546" s="91"/>
      <c r="S546" s="89"/>
    </row>
    <row r="547" spans="1:28" ht="12.3" x14ac:dyDescent="0.35">
      <c r="D547" s="74" t="str">
        <f>"Total "&amp;D528</f>
        <v>Total Contract Expenditure (Other Input)</v>
      </c>
      <c r="E547" s="67" t="s">
        <v>134</v>
      </c>
      <c r="F547" s="67" t="e">
        <f>F530</f>
        <v>#REF!</v>
      </c>
      <c r="G547" s="67" t="e">
        <f>G530</f>
        <v>#REF!</v>
      </c>
      <c r="H547" s="67" t="e">
        <f>H530</f>
        <v>#REF!</v>
      </c>
      <c r="I547" s="66" t="e">
        <f t="shared" ref="I547:X547" si="380">SUM(I530:I545)</f>
        <v>#REF!</v>
      </c>
      <c r="J547" s="66" t="e">
        <f t="shared" si="380"/>
        <v>#REF!</v>
      </c>
      <c r="K547" s="66" t="e">
        <f t="shared" si="380"/>
        <v>#REF!</v>
      </c>
      <c r="L547" s="66" t="e">
        <f t="shared" si="380"/>
        <v>#REF!</v>
      </c>
      <c r="M547" s="66" t="e">
        <f t="shared" si="380"/>
        <v>#REF!</v>
      </c>
      <c r="N547" s="66" t="e">
        <f t="shared" si="380"/>
        <v>#REF!</v>
      </c>
      <c r="O547" s="99" t="e">
        <f t="shared" si="380"/>
        <v>#REF!</v>
      </c>
      <c r="P547" s="66" t="e">
        <f t="shared" si="380"/>
        <v>#REF!</v>
      </c>
      <c r="Q547" s="66" t="e">
        <f t="shared" si="380"/>
        <v>#REF!</v>
      </c>
      <c r="R547" s="66" t="e">
        <f t="shared" si="380"/>
        <v>#REF!</v>
      </c>
      <c r="S547" s="90" t="e">
        <f t="shared" si="380"/>
        <v>#REF!</v>
      </c>
      <c r="T547" s="66" t="e">
        <f t="shared" si="380"/>
        <v>#DIV/0!</v>
      </c>
      <c r="U547" s="66" t="e">
        <f t="shared" si="380"/>
        <v>#DIV/0!</v>
      </c>
      <c r="V547" s="66" t="e">
        <f t="shared" si="380"/>
        <v>#DIV/0!</v>
      </c>
      <c r="W547" s="66" t="e">
        <f t="shared" si="380"/>
        <v>#DIV/0!</v>
      </c>
      <c r="X547" s="66" t="e">
        <f t="shared" si="380"/>
        <v>#DIV/0!</v>
      </c>
      <c r="Z547" s="66" t="e">
        <f>SUM(Z530:Z545)</f>
        <v>#REF!</v>
      </c>
      <c r="AA547" s="66" t="e">
        <f>SUM(AA530:AA545)</f>
        <v>#DIV/0!</v>
      </c>
      <c r="AB547" s="109" t="e">
        <f>SUM(AB530:AB545)</f>
        <v>#REF!</v>
      </c>
    </row>
    <row r="548" spans="1:28" s="6" customFormat="1" ht="11.25" customHeight="1" x14ac:dyDescent="0.35"/>
    <row r="549" spans="1:28" s="6" customFormat="1" ht="12.3" x14ac:dyDescent="0.35">
      <c r="D549" s="15" t="e">
        <f>'2.1'!#REF!</f>
        <v>#REF!</v>
      </c>
      <c r="E549" s="75" t="e">
        <f>'2.1'!#REF!</f>
        <v>#REF!</v>
      </c>
      <c r="F549" s="75" t="e">
        <f>'2.1'!#REF!</f>
        <v>#REF!</v>
      </c>
      <c r="G549" s="75" t="e">
        <f>'2.1'!#REF!</f>
        <v>#REF!</v>
      </c>
      <c r="H549" s="75" t="e">
        <f>'2.1'!#REF!</f>
        <v>#REF!</v>
      </c>
      <c r="I549" s="94" t="e">
        <f>'2.1'!#REF!</f>
        <v>#REF!</v>
      </c>
      <c r="J549" s="94" t="e">
        <f>'2.1'!#REF!</f>
        <v>#REF!</v>
      </c>
      <c r="K549" s="94" t="e">
        <f>'2.1'!#REF!</f>
        <v>#REF!</v>
      </c>
      <c r="L549" s="94" t="e">
        <f>'2.1'!#REF!</f>
        <v>#REF!</v>
      </c>
      <c r="M549" s="94" t="e">
        <f>'2.1'!#REF!</f>
        <v>#REF!</v>
      </c>
      <c r="N549" s="94" t="e">
        <f>'2.1'!#REF!</f>
        <v>#REF!</v>
      </c>
      <c r="O549" s="94" t="e">
        <f>'2.1'!#REF!</f>
        <v>#REF!</v>
      </c>
      <c r="P549" s="94" t="e">
        <f>'2.1'!#REF!</f>
        <v>#REF!</v>
      </c>
      <c r="Q549" s="94" t="e">
        <f>'2.1'!#REF!</f>
        <v>#REF!</v>
      </c>
      <c r="R549" s="94" t="e">
        <f>'2.1'!#REF!</f>
        <v>#REF!</v>
      </c>
      <c r="S549" s="94" t="e">
        <f>'2.1'!#REF!</f>
        <v>#REF!</v>
      </c>
      <c r="T549" s="94" t="e">
        <f t="shared" ref="T549:X549" si="381">T$412</f>
        <v>#DIV/0!</v>
      </c>
      <c r="U549" s="94" t="e">
        <f t="shared" si="381"/>
        <v>#DIV/0!</v>
      </c>
      <c r="V549" s="94" t="e">
        <f t="shared" si="381"/>
        <v>#DIV/0!</v>
      </c>
      <c r="W549" s="94" t="e">
        <f t="shared" si="381"/>
        <v>#DIV/0!</v>
      </c>
      <c r="X549" s="94" t="e">
        <f t="shared" si="381"/>
        <v>#DIV/0!</v>
      </c>
      <c r="Z549" s="65" t="e">
        <f t="shared" ref="Z549" si="382">SUM(O549:S549)</f>
        <v>#REF!</v>
      </c>
      <c r="AA549" s="65" t="e">
        <f t="shared" ref="AA549" si="383">SUM(T549:X549)</f>
        <v>#DIV/0!</v>
      </c>
    </row>
    <row r="550" spans="1:28" s="6" customFormat="1" ht="11.25" customHeight="1" x14ac:dyDescent="0.35">
      <c r="A550" s="70" t="e">
        <f>IF(SUM($I550:$AA550)&gt;0,1,0)</f>
        <v>#REF!</v>
      </c>
      <c r="D550" s="15" t="s">
        <v>139</v>
      </c>
      <c r="I550" s="70" t="e">
        <f>IF(OR(ISERROR(I547),ROUND(I547-I549,4)&lt;&gt;0),1,0)</f>
        <v>#REF!</v>
      </c>
      <c r="J550" s="70" t="e">
        <f t="shared" ref="J550:X550" si="384">IF(OR(ISERROR(J547),ROUND(J547-J549,4)&lt;&gt;0),1,0)</f>
        <v>#REF!</v>
      </c>
      <c r="K550" s="70" t="e">
        <f t="shared" si="384"/>
        <v>#REF!</v>
      </c>
      <c r="L550" s="70" t="e">
        <f t="shared" si="384"/>
        <v>#REF!</v>
      </c>
      <c r="M550" s="70" t="e">
        <f t="shared" si="384"/>
        <v>#REF!</v>
      </c>
      <c r="N550" s="70" t="e">
        <f t="shared" si="384"/>
        <v>#REF!</v>
      </c>
      <c r="O550" s="70" t="e">
        <f t="shared" si="384"/>
        <v>#REF!</v>
      </c>
      <c r="P550" s="70" t="e">
        <f t="shared" si="384"/>
        <v>#REF!</v>
      </c>
      <c r="Q550" s="70" t="e">
        <f t="shared" si="384"/>
        <v>#REF!</v>
      </c>
      <c r="R550" s="70" t="e">
        <f t="shared" si="384"/>
        <v>#REF!</v>
      </c>
      <c r="S550" s="70" t="e">
        <f t="shared" si="384"/>
        <v>#REF!</v>
      </c>
      <c r="T550" s="70" t="e">
        <f t="shared" si="384"/>
        <v>#DIV/0!</v>
      </c>
      <c r="U550" s="70" t="e">
        <f t="shared" si="384"/>
        <v>#DIV/0!</v>
      </c>
      <c r="V550" s="70" t="e">
        <f t="shared" si="384"/>
        <v>#DIV/0!</v>
      </c>
      <c r="W550" s="70" t="e">
        <f t="shared" si="384"/>
        <v>#DIV/0!</v>
      </c>
      <c r="X550" s="70" t="e">
        <f t="shared" si="384"/>
        <v>#DIV/0!</v>
      </c>
      <c r="Z550" s="70" t="e">
        <f t="shared" ref="Z550:AA550" si="385">IF(OR(ISERROR(Z547),ROUND(Z547-Z549,4)&lt;&gt;0),1,0)</f>
        <v>#REF!</v>
      </c>
      <c r="AA550" s="70" t="e">
        <f t="shared" si="385"/>
        <v>#DIV/0!</v>
      </c>
    </row>
    <row r="552" spans="1:28" s="13" customFormat="1" ht="14.1" x14ac:dyDescent="0.35">
      <c r="C552" s="13" t="s">
        <v>272</v>
      </c>
    </row>
    <row r="553" spans="1:28" s="6" customFormat="1" ht="11.25" customHeight="1" x14ac:dyDescent="0.35"/>
    <row r="554" spans="1:28" ht="24.6" x14ac:dyDescent="0.35">
      <c r="D554" s="73" t="s">
        <v>281</v>
      </c>
      <c r="E554" s="64" t="str">
        <f>Lookup!E$20</f>
        <v>Source</v>
      </c>
      <c r="F554" s="64" t="str">
        <f>Lookup!F$20</f>
        <v>Unit</v>
      </c>
      <c r="G554" s="64" t="str">
        <f>Lookup!G$20</f>
        <v>Basis</v>
      </c>
      <c r="H554" s="64" t="str">
        <f>Lookup!H$20</f>
        <v>Timing</v>
      </c>
      <c r="I554" s="64" t="str">
        <f t="shared" ref="I554:X554" si="386">I$10</f>
        <v>RY09</v>
      </c>
      <c r="J554" s="64" t="str">
        <f t="shared" si="386"/>
        <v>RY10</v>
      </c>
      <c r="K554" s="64" t="str">
        <f t="shared" si="386"/>
        <v>RY11</v>
      </c>
      <c r="L554" s="64" t="str">
        <f t="shared" si="386"/>
        <v>RY12</v>
      </c>
      <c r="M554" s="64" t="str">
        <f t="shared" si="386"/>
        <v>RY13</v>
      </c>
      <c r="N554" s="64" t="str">
        <f t="shared" si="386"/>
        <v>RY14</v>
      </c>
      <c r="O554" s="96" t="str">
        <f t="shared" si="386"/>
        <v>RY15</v>
      </c>
      <c r="P554" s="64" t="str">
        <f t="shared" si="386"/>
        <v>RY16</v>
      </c>
      <c r="Q554" s="64" t="str">
        <f t="shared" si="386"/>
        <v>RY17</v>
      </c>
      <c r="R554" s="64" t="str">
        <f t="shared" si="386"/>
        <v>RY18</v>
      </c>
      <c r="S554" s="88" t="str">
        <f t="shared" si="386"/>
        <v>RY19</v>
      </c>
      <c r="T554" s="64" t="str">
        <f t="shared" si="386"/>
        <v>RY20</v>
      </c>
      <c r="U554" s="64" t="str">
        <f t="shared" si="386"/>
        <v>RY21</v>
      </c>
      <c r="V554" s="64" t="str">
        <f t="shared" si="386"/>
        <v>RY22</v>
      </c>
      <c r="W554" s="64" t="str">
        <f t="shared" si="386"/>
        <v>RY23</v>
      </c>
      <c r="X554" s="64" t="str">
        <f t="shared" si="386"/>
        <v>RY24</v>
      </c>
      <c r="Z554" s="72" t="str">
        <f>Z$10</f>
        <v>RY17 %</v>
      </c>
      <c r="AA554" s="72" t="str">
        <f>AA$10</f>
        <v>RY15-RY17 Avg</v>
      </c>
      <c r="AB554" s="72" t="str">
        <f>$AB$10</f>
        <v>Share</v>
      </c>
    </row>
    <row r="555" spans="1:28" x14ac:dyDescent="0.35">
      <c r="I555" s="6"/>
      <c r="O555" s="97"/>
      <c r="P555" s="91"/>
      <c r="Q555" s="91"/>
      <c r="R555" s="91"/>
      <c r="S555" s="89"/>
    </row>
    <row r="556" spans="1:28" ht="12.3" x14ac:dyDescent="0.35">
      <c r="D556" s="15" t="e">
        <f>'2.1'!#REF!</f>
        <v>#REF!</v>
      </c>
      <c r="E556" s="75" t="s">
        <v>266</v>
      </c>
      <c r="F556" s="75" t="e">
        <f>'2.1'!#REF!</f>
        <v>#REF!</v>
      </c>
      <c r="G556" s="75" t="e">
        <f>'2.1'!#REF!</f>
        <v>#REF!</v>
      </c>
      <c r="H556" s="75" t="e">
        <f>'2.1'!#REF!</f>
        <v>#REF!</v>
      </c>
      <c r="I556" s="65" t="e">
        <f>'2.1'!#REF!</f>
        <v>#REF!</v>
      </c>
      <c r="J556" s="65" t="e">
        <f>'2.1'!#REF!</f>
        <v>#REF!</v>
      </c>
      <c r="K556" s="65" t="e">
        <f>'2.1'!#REF!</f>
        <v>#REF!</v>
      </c>
      <c r="L556" s="65" t="e">
        <f>'2.1'!#REF!</f>
        <v>#REF!</v>
      </c>
      <c r="M556" s="65" t="e">
        <f>'2.1'!#REF!</f>
        <v>#REF!</v>
      </c>
      <c r="N556" s="65" t="e">
        <f>'2.1'!#REF!</f>
        <v>#REF!</v>
      </c>
      <c r="O556" s="100" t="e">
        <f>'2.1'!#REF!</f>
        <v>#REF!</v>
      </c>
      <c r="P556" s="94" t="e">
        <f>'2.1'!#REF!</f>
        <v>#REF!</v>
      </c>
      <c r="Q556" s="94" t="e">
        <f>'2.1'!#REF!</f>
        <v>#REF!</v>
      </c>
      <c r="R556" s="94" t="e">
        <f>'2.1'!#REF!</f>
        <v>#REF!</v>
      </c>
      <c r="S556" s="95" t="e">
        <f>'2.1'!#REF!</f>
        <v>#REF!</v>
      </c>
      <c r="T556" s="65" t="e">
        <f t="shared" ref="T556:X558" si="387">T$413*$AB556</f>
        <v>#DIV/0!</v>
      </c>
      <c r="U556" s="65" t="e">
        <f t="shared" si="387"/>
        <v>#DIV/0!</v>
      </c>
      <c r="V556" s="65" t="e">
        <f t="shared" si="387"/>
        <v>#DIV/0!</v>
      </c>
      <c r="W556" s="65" t="e">
        <f t="shared" si="387"/>
        <v>#DIV/0!</v>
      </c>
      <c r="X556" s="65" t="e">
        <f t="shared" si="387"/>
        <v>#DIV/0!</v>
      </c>
      <c r="Z556" s="65" t="e">
        <f t="shared" ref="Z556:Z559" si="388">SUM(O556:S556)</f>
        <v>#REF!</v>
      </c>
      <c r="AA556" s="65" t="e">
        <f t="shared" ref="AA556:AA558" si="389">SUM(T556:X556)</f>
        <v>#DIV/0!</v>
      </c>
      <c r="AB556" s="85" t="e">
        <f>IF(SUM($I573:$S573)=0,0,SUM(I556:S556)/SUM($I573:$S573))</f>
        <v>#REF!</v>
      </c>
    </row>
    <row r="557" spans="1:28" ht="12.3" x14ac:dyDescent="0.35">
      <c r="D557" s="15" t="e">
        <f>'2.1'!#REF!</f>
        <v>#REF!</v>
      </c>
      <c r="E557" s="75" t="s">
        <v>266</v>
      </c>
      <c r="F557" s="75" t="e">
        <f>'2.1'!#REF!</f>
        <v>#REF!</v>
      </c>
      <c r="G557" s="75" t="e">
        <f>'2.1'!#REF!</f>
        <v>#REF!</v>
      </c>
      <c r="H557" s="75" t="e">
        <f>'2.1'!#REF!</f>
        <v>#REF!</v>
      </c>
      <c r="I557" s="65" t="e">
        <f>'2.1'!#REF!</f>
        <v>#REF!</v>
      </c>
      <c r="J557" s="65" t="e">
        <f>'2.1'!#REF!</f>
        <v>#REF!</v>
      </c>
      <c r="K557" s="65" t="e">
        <f>'2.1'!#REF!</f>
        <v>#REF!</v>
      </c>
      <c r="L557" s="65" t="e">
        <f>'2.1'!#REF!</f>
        <v>#REF!</v>
      </c>
      <c r="M557" s="65" t="e">
        <f>'2.1'!#REF!</f>
        <v>#REF!</v>
      </c>
      <c r="N557" s="65" t="e">
        <f>'2.1'!#REF!</f>
        <v>#REF!</v>
      </c>
      <c r="O557" s="100" t="e">
        <f>'2.1'!#REF!</f>
        <v>#REF!</v>
      </c>
      <c r="P557" s="94" t="e">
        <f>'2.1'!#REF!</f>
        <v>#REF!</v>
      </c>
      <c r="Q557" s="94" t="e">
        <f>'2.1'!#REF!</f>
        <v>#REF!</v>
      </c>
      <c r="R557" s="94" t="e">
        <f>'2.1'!#REF!</f>
        <v>#REF!</v>
      </c>
      <c r="S557" s="95" t="e">
        <f>'2.1'!#REF!</f>
        <v>#REF!</v>
      </c>
      <c r="T557" s="65" t="e">
        <f t="shared" si="387"/>
        <v>#DIV/0!</v>
      </c>
      <c r="U557" s="65" t="e">
        <f t="shared" si="387"/>
        <v>#DIV/0!</v>
      </c>
      <c r="V557" s="65" t="e">
        <f t="shared" si="387"/>
        <v>#DIV/0!</v>
      </c>
      <c r="W557" s="65" t="e">
        <f t="shared" si="387"/>
        <v>#DIV/0!</v>
      </c>
      <c r="X557" s="65" t="e">
        <f t="shared" si="387"/>
        <v>#DIV/0!</v>
      </c>
      <c r="Z557" s="65" t="e">
        <f t="shared" si="388"/>
        <v>#REF!</v>
      </c>
      <c r="AA557" s="65" t="e">
        <f t="shared" si="389"/>
        <v>#DIV/0!</v>
      </c>
      <c r="AB557" s="85" t="e">
        <f>IF(SUM($I573:$S573)=0,0,SUM(I557:S557)/SUM($I573:$S573))</f>
        <v>#REF!</v>
      </c>
    </row>
    <row r="558" spans="1:28" ht="12.3" x14ac:dyDescent="0.35">
      <c r="D558" s="15" t="e">
        <f>'2.1'!#REF!</f>
        <v>#REF!</v>
      </c>
      <c r="E558" s="75" t="s">
        <v>266</v>
      </c>
      <c r="F558" s="75" t="e">
        <f>'2.1'!#REF!</f>
        <v>#REF!</v>
      </c>
      <c r="G558" s="75" t="e">
        <f>'2.1'!#REF!</f>
        <v>#REF!</v>
      </c>
      <c r="H558" s="75" t="e">
        <f>'2.1'!#REF!</f>
        <v>#REF!</v>
      </c>
      <c r="I558" s="65" t="e">
        <f>'2.1'!#REF!</f>
        <v>#REF!</v>
      </c>
      <c r="J558" s="65" t="e">
        <f>'2.1'!#REF!</f>
        <v>#REF!</v>
      </c>
      <c r="K558" s="65" t="e">
        <f>'2.1'!#REF!</f>
        <v>#REF!</v>
      </c>
      <c r="L558" s="65" t="e">
        <f>'2.1'!#REF!</f>
        <v>#REF!</v>
      </c>
      <c r="M558" s="65" t="e">
        <f>'2.1'!#REF!</f>
        <v>#REF!</v>
      </c>
      <c r="N558" s="65" t="e">
        <f>'2.1'!#REF!</f>
        <v>#REF!</v>
      </c>
      <c r="O558" s="100" t="e">
        <f>'2.1'!#REF!</f>
        <v>#REF!</v>
      </c>
      <c r="P558" s="94" t="e">
        <f>'2.1'!#REF!</f>
        <v>#REF!</v>
      </c>
      <c r="Q558" s="94" t="e">
        <f>'2.1'!#REF!</f>
        <v>#REF!</v>
      </c>
      <c r="R558" s="94" t="e">
        <f>'2.1'!#REF!</f>
        <v>#REF!</v>
      </c>
      <c r="S558" s="95" t="e">
        <f>'2.1'!#REF!</f>
        <v>#REF!</v>
      </c>
      <c r="T558" s="65" t="e">
        <f t="shared" si="387"/>
        <v>#DIV/0!</v>
      </c>
      <c r="U558" s="65" t="e">
        <f t="shared" si="387"/>
        <v>#DIV/0!</v>
      </c>
      <c r="V558" s="65" t="e">
        <f t="shared" si="387"/>
        <v>#DIV/0!</v>
      </c>
      <c r="W558" s="65" t="e">
        <f t="shared" si="387"/>
        <v>#DIV/0!</v>
      </c>
      <c r="X558" s="65" t="e">
        <f t="shared" si="387"/>
        <v>#DIV/0!</v>
      </c>
      <c r="Z558" s="65" t="e">
        <f t="shared" si="388"/>
        <v>#REF!</v>
      </c>
      <c r="AA558" s="65" t="e">
        <f t="shared" si="389"/>
        <v>#DIV/0!</v>
      </c>
      <c r="AB558" s="85" t="e">
        <f>IF(SUM($I573:$S573)=0,0,SUM(I558:S558)/SUM($I573:$S573))</f>
        <v>#REF!</v>
      </c>
    </row>
    <row r="559" spans="1:28" ht="12.3" x14ac:dyDescent="0.35">
      <c r="D559" s="15" t="e">
        <f>'2.1'!#REF!</f>
        <v>#REF!</v>
      </c>
      <c r="E559" s="75" t="str">
        <f>NA</f>
        <v>N/A</v>
      </c>
      <c r="F559" s="75" t="str">
        <f>Dollars</f>
        <v>Dollars</v>
      </c>
      <c r="G559" s="75" t="str">
        <f>Nominal</f>
        <v>Nominal</v>
      </c>
      <c r="H559" s="75" t="str">
        <f>Mid_year</f>
        <v>Mid year</v>
      </c>
      <c r="I559" s="101"/>
      <c r="J559" s="101"/>
      <c r="K559" s="101"/>
      <c r="L559" s="101"/>
      <c r="M559" s="101"/>
      <c r="N559" s="101"/>
      <c r="O559" s="102"/>
      <c r="P559" s="103"/>
      <c r="Q559" s="103"/>
      <c r="R559" s="103"/>
      <c r="S559" s="104"/>
      <c r="T559" s="101"/>
      <c r="U559" s="101"/>
      <c r="V559" s="101"/>
      <c r="W559" s="101"/>
      <c r="X559" s="101"/>
      <c r="Z559" s="65">
        <f t="shared" si="388"/>
        <v>0</v>
      </c>
      <c r="AA559" s="65">
        <f t="shared" ref="AA559" si="390">SUM(T559:X559)</f>
        <v>0</v>
      </c>
      <c r="AB559" s="85" t="e">
        <f>IF(SUM($I573:$S573)=0,0,SUM(I559:S559)/SUM($I573:$S573))</f>
        <v>#REF!</v>
      </c>
    </row>
    <row r="560" spans="1:28" ht="12.3" x14ac:dyDescent="0.35">
      <c r="D560" s="15" t="e">
        <f>'2.1'!#REF!</f>
        <v>#REF!</v>
      </c>
      <c r="E560" s="75" t="s">
        <v>266</v>
      </c>
      <c r="F560" s="75" t="e">
        <f>'2.1'!#REF!</f>
        <v>#REF!</v>
      </c>
      <c r="G560" s="75" t="e">
        <f>'2.1'!#REF!</f>
        <v>#REF!</v>
      </c>
      <c r="H560" s="75" t="e">
        <f>'2.1'!#REF!</f>
        <v>#REF!</v>
      </c>
      <c r="I560" s="65" t="e">
        <f>'2.1'!#REF!</f>
        <v>#REF!</v>
      </c>
      <c r="J560" s="65" t="e">
        <f>'2.1'!#REF!</f>
        <v>#REF!</v>
      </c>
      <c r="K560" s="65" t="e">
        <f>'2.1'!#REF!</f>
        <v>#REF!</v>
      </c>
      <c r="L560" s="65" t="e">
        <f>'2.1'!#REF!</f>
        <v>#REF!</v>
      </c>
      <c r="M560" s="65" t="e">
        <f>'2.1'!#REF!</f>
        <v>#REF!</v>
      </c>
      <c r="N560" s="65" t="e">
        <f>'2.1'!#REF!</f>
        <v>#REF!</v>
      </c>
      <c r="O560" s="100" t="e">
        <f>'2.1'!#REF!</f>
        <v>#REF!</v>
      </c>
      <c r="P560" s="94" t="e">
        <f>'2.1'!#REF!</f>
        <v>#REF!</v>
      </c>
      <c r="Q560" s="94" t="e">
        <f>'2.1'!#REF!</f>
        <v>#REF!</v>
      </c>
      <c r="R560" s="94" t="e">
        <f>'2.1'!#REF!</f>
        <v>#REF!</v>
      </c>
      <c r="S560" s="95" t="e">
        <f>'2.1'!#REF!</f>
        <v>#REF!</v>
      </c>
      <c r="T560" s="65" t="e">
        <f>T$413*$AB560</f>
        <v>#DIV/0!</v>
      </c>
      <c r="U560" s="65" t="e">
        <f>U$413*$AB560</f>
        <v>#DIV/0!</v>
      </c>
      <c r="V560" s="65" t="e">
        <f>V$413*$AB560</f>
        <v>#DIV/0!</v>
      </c>
      <c r="W560" s="65" t="e">
        <f>W$413*$AB560</f>
        <v>#DIV/0!</v>
      </c>
      <c r="X560" s="65" t="e">
        <f>X$413*$AB560</f>
        <v>#DIV/0!</v>
      </c>
      <c r="Z560" s="65" t="e">
        <f>SUM(O560:S560)</f>
        <v>#REF!</v>
      </c>
      <c r="AA560" s="65" t="e">
        <f>SUM(T560:X560)</f>
        <v>#DIV/0!</v>
      </c>
      <c r="AB560" s="85" t="e">
        <f>IF(SUM($I573:$S573)=0,0,SUM(I560:S560)/SUM($I573:$S573))</f>
        <v>#REF!</v>
      </c>
    </row>
    <row r="561" spans="1:28" ht="12.3" x14ac:dyDescent="0.35">
      <c r="D561" s="15" t="e">
        <f>'2.1'!#REF!</f>
        <v>#REF!</v>
      </c>
      <c r="E561" s="75" t="str">
        <f>NA</f>
        <v>N/A</v>
      </c>
      <c r="F561" s="75" t="str">
        <f>Dollars</f>
        <v>Dollars</v>
      </c>
      <c r="G561" s="75" t="str">
        <f>Nominal</f>
        <v>Nominal</v>
      </c>
      <c r="H561" s="75" t="str">
        <f>Mid_year</f>
        <v>Mid year</v>
      </c>
      <c r="I561" s="101"/>
      <c r="J561" s="101"/>
      <c r="K561" s="101"/>
      <c r="L561" s="101"/>
      <c r="M561" s="101"/>
      <c r="N561" s="101"/>
      <c r="O561" s="102"/>
      <c r="P561" s="103"/>
      <c r="Q561" s="103"/>
      <c r="R561" s="103"/>
      <c r="S561" s="104"/>
      <c r="T561" s="101"/>
      <c r="U561" s="101"/>
      <c r="V561" s="101"/>
      <c r="W561" s="101"/>
      <c r="X561" s="101"/>
      <c r="Z561" s="65">
        <f t="shared" ref="Z561:Z569" si="391">SUM(O561:S561)</f>
        <v>0</v>
      </c>
      <c r="AA561" s="65">
        <f t="shared" ref="AA561:AA569" si="392">SUM(T561:X561)</f>
        <v>0</v>
      </c>
      <c r="AB561" s="85" t="e">
        <f>IF(SUM($I573:$S573)=0,0,SUM(I561:S561)/SUM($I573:$S573))</f>
        <v>#REF!</v>
      </c>
    </row>
    <row r="562" spans="1:28" ht="12.3" x14ac:dyDescent="0.35">
      <c r="D562" s="15" t="e">
        <f>'2.1'!#REF!</f>
        <v>#REF!</v>
      </c>
      <c r="E562" s="75" t="str">
        <f>NA</f>
        <v>N/A</v>
      </c>
      <c r="F562" s="75" t="str">
        <f>Dollars</f>
        <v>Dollars</v>
      </c>
      <c r="G562" s="75" t="str">
        <f>Nominal</f>
        <v>Nominal</v>
      </c>
      <c r="H562" s="75" t="str">
        <f>Mid_year</f>
        <v>Mid year</v>
      </c>
      <c r="I562" s="101"/>
      <c r="J562" s="101"/>
      <c r="K562" s="101"/>
      <c r="L562" s="101"/>
      <c r="M562" s="101"/>
      <c r="N562" s="101"/>
      <c r="O562" s="102"/>
      <c r="P562" s="103"/>
      <c r="Q562" s="103"/>
      <c r="R562" s="103"/>
      <c r="S562" s="104"/>
      <c r="T562" s="101"/>
      <c r="U562" s="101"/>
      <c r="V562" s="101"/>
      <c r="W562" s="101"/>
      <c r="X562" s="101"/>
      <c r="Z562" s="65">
        <f t="shared" si="391"/>
        <v>0</v>
      </c>
      <c r="AA562" s="65">
        <f t="shared" si="392"/>
        <v>0</v>
      </c>
      <c r="AB562" s="85" t="e">
        <f>IF(SUM($I573:$S573)=0,0,SUM(I562:S562)/SUM($I573:$S573))</f>
        <v>#REF!</v>
      </c>
    </row>
    <row r="563" spans="1:28" ht="12.3" x14ac:dyDescent="0.35">
      <c r="D563" s="15" t="e">
        <f>'2.1'!#REF!</f>
        <v>#REF!</v>
      </c>
      <c r="E563" s="75" t="str">
        <f>NA</f>
        <v>N/A</v>
      </c>
      <c r="F563" s="75" t="str">
        <f>Dollars</f>
        <v>Dollars</v>
      </c>
      <c r="G563" s="75" t="str">
        <f>Nominal</f>
        <v>Nominal</v>
      </c>
      <c r="H563" s="75" t="str">
        <f>Mid_year</f>
        <v>Mid year</v>
      </c>
      <c r="I563" s="101"/>
      <c r="J563" s="101"/>
      <c r="K563" s="101"/>
      <c r="L563" s="101"/>
      <c r="M563" s="101"/>
      <c r="N563" s="101"/>
      <c r="O563" s="102"/>
      <c r="P563" s="103"/>
      <c r="Q563" s="103"/>
      <c r="R563" s="103"/>
      <c r="S563" s="104"/>
      <c r="T563" s="101"/>
      <c r="U563" s="101"/>
      <c r="V563" s="101"/>
      <c r="W563" s="101"/>
      <c r="X563" s="101"/>
      <c r="Z563" s="65">
        <f t="shared" si="391"/>
        <v>0</v>
      </c>
      <c r="AA563" s="65">
        <f t="shared" si="392"/>
        <v>0</v>
      </c>
      <c r="AB563" s="85" t="e">
        <f>IF(SUM($I573:$S573)=0,0,SUM(I563:S563)/SUM($I573:$S573))</f>
        <v>#REF!</v>
      </c>
    </row>
    <row r="564" spans="1:28" ht="12.3" x14ac:dyDescent="0.35">
      <c r="D564" s="15" t="e">
        <f>'2.1'!#REF!</f>
        <v>#REF!</v>
      </c>
      <c r="E564" s="75" t="s">
        <v>266</v>
      </c>
      <c r="F564" s="75" t="e">
        <f>'2.1'!#REF!</f>
        <v>#REF!</v>
      </c>
      <c r="G564" s="75" t="e">
        <f>'2.1'!#REF!</f>
        <v>#REF!</v>
      </c>
      <c r="H564" s="75" t="e">
        <f>'2.1'!#REF!</f>
        <v>#REF!</v>
      </c>
      <c r="I564" s="65" t="e">
        <f>'2.1'!#REF!</f>
        <v>#REF!</v>
      </c>
      <c r="J564" s="65" t="e">
        <f>'2.1'!#REF!</f>
        <v>#REF!</v>
      </c>
      <c r="K564" s="65" t="e">
        <f>'2.1'!#REF!</f>
        <v>#REF!</v>
      </c>
      <c r="L564" s="65" t="e">
        <f>'2.1'!#REF!</f>
        <v>#REF!</v>
      </c>
      <c r="M564" s="65" t="e">
        <f>'2.1'!#REF!</f>
        <v>#REF!</v>
      </c>
      <c r="N564" s="65" t="e">
        <f>'2.1'!#REF!</f>
        <v>#REF!</v>
      </c>
      <c r="O564" s="100" t="e">
        <f>'2.1'!#REF!</f>
        <v>#REF!</v>
      </c>
      <c r="P564" s="94" t="e">
        <f>'2.1'!#REF!</f>
        <v>#REF!</v>
      </c>
      <c r="Q564" s="94" t="e">
        <f>'2.1'!#REF!</f>
        <v>#REF!</v>
      </c>
      <c r="R564" s="94" t="e">
        <f>'2.1'!#REF!</f>
        <v>#REF!</v>
      </c>
      <c r="S564" s="95" t="e">
        <f>'2.1'!#REF!</f>
        <v>#REF!</v>
      </c>
      <c r="T564" s="65" t="e">
        <f t="shared" ref="T564:X568" si="393">T$413*$AB564</f>
        <v>#DIV/0!</v>
      </c>
      <c r="U564" s="65" t="e">
        <f t="shared" si="393"/>
        <v>#DIV/0!</v>
      </c>
      <c r="V564" s="65" t="e">
        <f t="shared" si="393"/>
        <v>#DIV/0!</v>
      </c>
      <c r="W564" s="65" t="e">
        <f t="shared" si="393"/>
        <v>#DIV/0!</v>
      </c>
      <c r="X564" s="65" t="e">
        <f t="shared" si="393"/>
        <v>#DIV/0!</v>
      </c>
      <c r="Z564" s="65" t="e">
        <f t="shared" si="391"/>
        <v>#REF!</v>
      </c>
      <c r="AA564" s="65" t="e">
        <f t="shared" si="392"/>
        <v>#DIV/0!</v>
      </c>
      <c r="AB564" s="85" t="e">
        <f>IF(SUM($I573:$S573)=0,0,SUM(I564:S564)/SUM($I573:$S573))</f>
        <v>#REF!</v>
      </c>
    </row>
    <row r="565" spans="1:28" ht="12.3" x14ac:dyDescent="0.35">
      <c r="D565" s="15" t="e">
        <f>'2.1'!#REF!</f>
        <v>#REF!</v>
      </c>
      <c r="E565" s="75" t="s">
        <v>266</v>
      </c>
      <c r="F565" s="75" t="e">
        <f>'2.1'!#REF!</f>
        <v>#REF!</v>
      </c>
      <c r="G565" s="75" t="e">
        <f>'2.1'!#REF!</f>
        <v>#REF!</v>
      </c>
      <c r="H565" s="75" t="e">
        <f>'2.1'!#REF!</f>
        <v>#REF!</v>
      </c>
      <c r="I565" s="65" t="e">
        <f>'2.1'!#REF!</f>
        <v>#REF!</v>
      </c>
      <c r="J565" s="65" t="e">
        <f>'2.1'!#REF!</f>
        <v>#REF!</v>
      </c>
      <c r="K565" s="65" t="e">
        <f>'2.1'!#REF!</f>
        <v>#REF!</v>
      </c>
      <c r="L565" s="65" t="e">
        <f>'2.1'!#REF!</f>
        <v>#REF!</v>
      </c>
      <c r="M565" s="65" t="e">
        <f>'2.1'!#REF!</f>
        <v>#REF!</v>
      </c>
      <c r="N565" s="65" t="e">
        <f>'2.1'!#REF!</f>
        <v>#REF!</v>
      </c>
      <c r="O565" s="100" t="e">
        <f>'2.1'!#REF!</f>
        <v>#REF!</v>
      </c>
      <c r="P565" s="94" t="e">
        <f>'2.1'!#REF!</f>
        <v>#REF!</v>
      </c>
      <c r="Q565" s="94" t="e">
        <f>'2.1'!#REF!</f>
        <v>#REF!</v>
      </c>
      <c r="R565" s="94" t="e">
        <f>'2.1'!#REF!</f>
        <v>#REF!</v>
      </c>
      <c r="S565" s="95" t="e">
        <f>'2.1'!#REF!</f>
        <v>#REF!</v>
      </c>
      <c r="T565" s="65" t="e">
        <f t="shared" si="393"/>
        <v>#DIV/0!</v>
      </c>
      <c r="U565" s="65" t="e">
        <f t="shared" si="393"/>
        <v>#DIV/0!</v>
      </c>
      <c r="V565" s="65" t="e">
        <f t="shared" si="393"/>
        <v>#DIV/0!</v>
      </c>
      <c r="W565" s="65" t="e">
        <f t="shared" si="393"/>
        <v>#DIV/0!</v>
      </c>
      <c r="X565" s="65" t="e">
        <f t="shared" si="393"/>
        <v>#DIV/0!</v>
      </c>
      <c r="Z565" s="65" t="e">
        <f t="shared" si="391"/>
        <v>#REF!</v>
      </c>
      <c r="AA565" s="65" t="e">
        <f t="shared" si="392"/>
        <v>#DIV/0!</v>
      </c>
      <c r="AB565" s="85" t="e">
        <f>IF(SUM($I573:$S573)=0,0,SUM(I565:S565)/SUM($I573:$S573))</f>
        <v>#REF!</v>
      </c>
    </row>
    <row r="566" spans="1:28" ht="12.3" x14ac:dyDescent="0.35">
      <c r="D566" s="15" t="e">
        <f>'2.1'!#REF!</f>
        <v>#REF!</v>
      </c>
      <c r="E566" s="75" t="s">
        <v>266</v>
      </c>
      <c r="F566" s="75" t="e">
        <f>'2.1'!#REF!</f>
        <v>#REF!</v>
      </c>
      <c r="G566" s="75" t="e">
        <f>'2.1'!#REF!</f>
        <v>#REF!</v>
      </c>
      <c r="H566" s="75" t="e">
        <f>'2.1'!#REF!</f>
        <v>#REF!</v>
      </c>
      <c r="I566" s="65" t="e">
        <f>'2.1'!#REF!</f>
        <v>#REF!</v>
      </c>
      <c r="J566" s="65" t="e">
        <f>'2.1'!#REF!</f>
        <v>#REF!</v>
      </c>
      <c r="K566" s="65" t="e">
        <f>'2.1'!#REF!</f>
        <v>#REF!</v>
      </c>
      <c r="L566" s="65" t="e">
        <f>'2.1'!#REF!</f>
        <v>#REF!</v>
      </c>
      <c r="M566" s="65" t="e">
        <f>'2.1'!#REF!</f>
        <v>#REF!</v>
      </c>
      <c r="N566" s="65" t="e">
        <f>'2.1'!#REF!</f>
        <v>#REF!</v>
      </c>
      <c r="O566" s="100" t="e">
        <f>'2.1'!#REF!</f>
        <v>#REF!</v>
      </c>
      <c r="P566" s="94" t="e">
        <f>'2.1'!#REF!</f>
        <v>#REF!</v>
      </c>
      <c r="Q566" s="94" t="e">
        <f>'2.1'!#REF!</f>
        <v>#REF!</v>
      </c>
      <c r="R566" s="94" t="e">
        <f>'2.1'!#REF!</f>
        <v>#REF!</v>
      </c>
      <c r="S566" s="95" t="e">
        <f>'2.1'!#REF!</f>
        <v>#REF!</v>
      </c>
      <c r="T566" s="65" t="e">
        <f t="shared" si="393"/>
        <v>#DIV/0!</v>
      </c>
      <c r="U566" s="65" t="e">
        <f t="shared" si="393"/>
        <v>#DIV/0!</v>
      </c>
      <c r="V566" s="65" t="e">
        <f t="shared" si="393"/>
        <v>#DIV/0!</v>
      </c>
      <c r="W566" s="65" t="e">
        <f t="shared" si="393"/>
        <v>#DIV/0!</v>
      </c>
      <c r="X566" s="65" t="e">
        <f t="shared" si="393"/>
        <v>#DIV/0!</v>
      </c>
      <c r="Z566" s="65" t="e">
        <f t="shared" si="391"/>
        <v>#REF!</v>
      </c>
      <c r="AA566" s="65" t="e">
        <f t="shared" si="392"/>
        <v>#DIV/0!</v>
      </c>
      <c r="AB566" s="85" t="e">
        <f>IF(SUM($I573:$S573)=0,0,SUM(I566:S566)/SUM($I573:$S573))</f>
        <v>#REF!</v>
      </c>
    </row>
    <row r="567" spans="1:28" ht="12.3" x14ac:dyDescent="0.35">
      <c r="D567" s="15" t="e">
        <f>'2.1'!#REF!</f>
        <v>#REF!</v>
      </c>
      <c r="E567" s="75" t="s">
        <v>266</v>
      </c>
      <c r="F567" s="75" t="e">
        <f>'2.1'!#REF!</f>
        <v>#REF!</v>
      </c>
      <c r="G567" s="75" t="e">
        <f>'2.1'!#REF!</f>
        <v>#REF!</v>
      </c>
      <c r="H567" s="75" t="e">
        <f>'2.1'!#REF!</f>
        <v>#REF!</v>
      </c>
      <c r="I567" s="65" t="e">
        <f>'2.1'!#REF!</f>
        <v>#REF!</v>
      </c>
      <c r="J567" s="65" t="e">
        <f>'2.1'!#REF!</f>
        <v>#REF!</v>
      </c>
      <c r="K567" s="65" t="e">
        <f>'2.1'!#REF!</f>
        <v>#REF!</v>
      </c>
      <c r="L567" s="65" t="e">
        <f>'2.1'!#REF!</f>
        <v>#REF!</v>
      </c>
      <c r="M567" s="65" t="e">
        <f>'2.1'!#REF!</f>
        <v>#REF!</v>
      </c>
      <c r="N567" s="65" t="e">
        <f>'2.1'!#REF!</f>
        <v>#REF!</v>
      </c>
      <c r="O567" s="100" t="e">
        <f>'2.1'!#REF!</f>
        <v>#REF!</v>
      </c>
      <c r="P567" s="94" t="e">
        <f>'2.1'!#REF!</f>
        <v>#REF!</v>
      </c>
      <c r="Q567" s="94" t="e">
        <f>'2.1'!#REF!</f>
        <v>#REF!</v>
      </c>
      <c r="R567" s="94" t="e">
        <f>'2.1'!#REF!</f>
        <v>#REF!</v>
      </c>
      <c r="S567" s="95" t="e">
        <f>'2.1'!#REF!</f>
        <v>#REF!</v>
      </c>
      <c r="T567" s="65" t="e">
        <f t="shared" si="393"/>
        <v>#DIV/0!</v>
      </c>
      <c r="U567" s="65" t="e">
        <f t="shared" si="393"/>
        <v>#DIV/0!</v>
      </c>
      <c r="V567" s="65" t="e">
        <f t="shared" si="393"/>
        <v>#DIV/0!</v>
      </c>
      <c r="W567" s="65" t="e">
        <f t="shared" si="393"/>
        <v>#DIV/0!</v>
      </c>
      <c r="X567" s="65" t="e">
        <f t="shared" si="393"/>
        <v>#DIV/0!</v>
      </c>
      <c r="Z567" s="65" t="e">
        <f t="shared" si="391"/>
        <v>#REF!</v>
      </c>
      <c r="AA567" s="65" t="e">
        <f t="shared" si="392"/>
        <v>#DIV/0!</v>
      </c>
      <c r="AB567" s="85" t="e">
        <f>IF(SUM($I573:$S573)=0,0,SUM(I567:S567)/SUM($I573:$S573))</f>
        <v>#REF!</v>
      </c>
    </row>
    <row r="568" spans="1:28" ht="12.3" x14ac:dyDescent="0.35">
      <c r="D568" s="15" t="e">
        <f>'2.1'!#REF!</f>
        <v>#REF!</v>
      </c>
      <c r="E568" s="75" t="s">
        <v>266</v>
      </c>
      <c r="F568" s="75" t="e">
        <f>'2.1'!#REF!</f>
        <v>#REF!</v>
      </c>
      <c r="G568" s="75" t="e">
        <f>'2.1'!#REF!</f>
        <v>#REF!</v>
      </c>
      <c r="H568" s="75" t="e">
        <f>'2.1'!#REF!</f>
        <v>#REF!</v>
      </c>
      <c r="I568" s="65" t="e">
        <f>'2.1'!#REF!</f>
        <v>#REF!</v>
      </c>
      <c r="J568" s="65" t="e">
        <f>'2.1'!#REF!</f>
        <v>#REF!</v>
      </c>
      <c r="K568" s="65" t="e">
        <f>'2.1'!#REF!</f>
        <v>#REF!</v>
      </c>
      <c r="L568" s="65" t="e">
        <f>'2.1'!#REF!</f>
        <v>#REF!</v>
      </c>
      <c r="M568" s="65" t="e">
        <f>'2.1'!#REF!</f>
        <v>#REF!</v>
      </c>
      <c r="N568" s="65" t="e">
        <f>'2.1'!#REF!</f>
        <v>#REF!</v>
      </c>
      <c r="O568" s="100" t="e">
        <f>'2.1'!#REF!</f>
        <v>#REF!</v>
      </c>
      <c r="P568" s="94" t="e">
        <f>'2.1'!#REF!</f>
        <v>#REF!</v>
      </c>
      <c r="Q568" s="94" t="e">
        <f>'2.1'!#REF!</f>
        <v>#REF!</v>
      </c>
      <c r="R568" s="94" t="e">
        <f>'2.1'!#REF!</f>
        <v>#REF!</v>
      </c>
      <c r="S568" s="95" t="e">
        <f>'2.1'!#REF!</f>
        <v>#REF!</v>
      </c>
      <c r="T568" s="65" t="e">
        <f t="shared" si="393"/>
        <v>#DIV/0!</v>
      </c>
      <c r="U568" s="65" t="e">
        <f t="shared" si="393"/>
        <v>#DIV/0!</v>
      </c>
      <c r="V568" s="65" t="e">
        <f t="shared" si="393"/>
        <v>#DIV/0!</v>
      </c>
      <c r="W568" s="65" t="e">
        <f t="shared" si="393"/>
        <v>#DIV/0!</v>
      </c>
      <c r="X568" s="65" t="e">
        <f t="shared" si="393"/>
        <v>#DIV/0!</v>
      </c>
      <c r="Z568" s="65" t="e">
        <f t="shared" si="391"/>
        <v>#REF!</v>
      </c>
      <c r="AA568" s="65" t="e">
        <f t="shared" si="392"/>
        <v>#DIV/0!</v>
      </c>
      <c r="AB568" s="85" t="e">
        <f>IF(SUM($I573:$S573)=0,0,SUM(I568:S568)/SUM($I573:$S573))</f>
        <v>#REF!</v>
      </c>
    </row>
    <row r="569" spans="1:28" ht="12.3" x14ac:dyDescent="0.35">
      <c r="D569" s="15" t="e">
        <f>'2.1'!#REF!</f>
        <v>#REF!</v>
      </c>
      <c r="E569" s="75" t="str">
        <f>NA</f>
        <v>N/A</v>
      </c>
      <c r="F569" s="75" t="str">
        <f>Dollars</f>
        <v>Dollars</v>
      </c>
      <c r="G569" s="75" t="str">
        <f>Nominal</f>
        <v>Nominal</v>
      </c>
      <c r="H569" s="75" t="str">
        <f>Mid_year</f>
        <v>Mid year</v>
      </c>
      <c r="I569" s="101"/>
      <c r="J569" s="101"/>
      <c r="K569" s="101"/>
      <c r="L569" s="101"/>
      <c r="M569" s="101"/>
      <c r="N569" s="101"/>
      <c r="O569" s="102"/>
      <c r="P569" s="103"/>
      <c r="Q569" s="103"/>
      <c r="R569" s="103"/>
      <c r="S569" s="104"/>
      <c r="T569" s="101"/>
      <c r="U569" s="101"/>
      <c r="V569" s="101"/>
      <c r="W569" s="101"/>
      <c r="X569" s="101"/>
      <c r="Z569" s="65">
        <f t="shared" si="391"/>
        <v>0</v>
      </c>
      <c r="AA569" s="65">
        <f t="shared" si="392"/>
        <v>0</v>
      </c>
      <c r="AB569" s="85" t="e">
        <f>IF(SUM($I573:$S573)=0,0,SUM(I569:S569)/SUM($I573:$S573))</f>
        <v>#REF!</v>
      </c>
    </row>
    <row r="570" spans="1:28" ht="12.3" x14ac:dyDescent="0.35">
      <c r="D570" s="15" t="e">
        <f>'2.1'!#REF!</f>
        <v>#REF!</v>
      </c>
      <c r="E570" s="75" t="s">
        <v>266</v>
      </c>
      <c r="F570" s="75" t="e">
        <f>'2.1'!#REF!</f>
        <v>#REF!</v>
      </c>
      <c r="G570" s="75" t="e">
        <f>'2.1'!#REF!</f>
        <v>#REF!</v>
      </c>
      <c r="H570" s="75" t="e">
        <f>'2.1'!#REF!</f>
        <v>#REF!</v>
      </c>
      <c r="I570" s="65" t="e">
        <f>'2.1'!#REF!</f>
        <v>#REF!</v>
      </c>
      <c r="J570" s="65" t="e">
        <f>'2.1'!#REF!</f>
        <v>#REF!</v>
      </c>
      <c r="K570" s="65" t="e">
        <f>'2.1'!#REF!</f>
        <v>#REF!</v>
      </c>
      <c r="L570" s="65" t="e">
        <f>'2.1'!#REF!</f>
        <v>#REF!</v>
      </c>
      <c r="M570" s="65" t="e">
        <f>'2.1'!#REF!</f>
        <v>#REF!</v>
      </c>
      <c r="N570" s="65" t="e">
        <f>'2.1'!#REF!</f>
        <v>#REF!</v>
      </c>
      <c r="O570" s="100" t="e">
        <f>'2.1'!#REF!</f>
        <v>#REF!</v>
      </c>
      <c r="P570" s="94" t="e">
        <f>'2.1'!#REF!</f>
        <v>#REF!</v>
      </c>
      <c r="Q570" s="94" t="e">
        <f>'2.1'!#REF!</f>
        <v>#REF!</v>
      </c>
      <c r="R570" s="94" t="e">
        <f>'2.1'!#REF!</f>
        <v>#REF!</v>
      </c>
      <c r="S570" s="95" t="e">
        <f>'2.1'!#REF!</f>
        <v>#REF!</v>
      </c>
      <c r="T570" s="65" t="e">
        <f>T$413*$AB570</f>
        <v>#DIV/0!</v>
      </c>
      <c r="U570" s="65" t="e">
        <f>U$413*$AB570</f>
        <v>#DIV/0!</v>
      </c>
      <c r="V570" s="65" t="e">
        <f>V$413*$AB570</f>
        <v>#DIV/0!</v>
      </c>
      <c r="W570" s="65" t="e">
        <f>W$413*$AB570</f>
        <v>#DIV/0!</v>
      </c>
      <c r="X570" s="65" t="e">
        <f>X$413*$AB570</f>
        <v>#DIV/0!</v>
      </c>
      <c r="Z570" s="65" t="e">
        <f>SUM(O570:S570)</f>
        <v>#REF!</v>
      </c>
      <c r="AA570" s="65" t="e">
        <f>SUM(T570:X570)</f>
        <v>#DIV/0!</v>
      </c>
      <c r="AB570" s="85" t="e">
        <f>IF(SUM($I573:$S573)=0,0,SUM(I570:S570)/SUM($I573:$S573))</f>
        <v>#REF!</v>
      </c>
    </row>
    <row r="571" spans="1:28" ht="12.3" x14ac:dyDescent="0.35">
      <c r="D571" s="15" t="e">
        <f>'2.1'!#REF!</f>
        <v>#REF!</v>
      </c>
      <c r="E571" s="75" t="str">
        <f>NA</f>
        <v>N/A</v>
      </c>
      <c r="F571" s="75" t="str">
        <f>Dollars</f>
        <v>Dollars</v>
      </c>
      <c r="G571" s="75" t="str">
        <f>Nominal</f>
        <v>Nominal</v>
      </c>
      <c r="H571" s="75" t="str">
        <f>Mid_year</f>
        <v>Mid year</v>
      </c>
      <c r="I571" s="101"/>
      <c r="J571" s="101"/>
      <c r="K571" s="101"/>
      <c r="L571" s="101"/>
      <c r="M571" s="101"/>
      <c r="N571" s="101"/>
      <c r="O571" s="102"/>
      <c r="P571" s="103"/>
      <c r="Q571" s="103"/>
      <c r="R571" s="103"/>
      <c r="S571" s="104"/>
      <c r="T571" s="101"/>
      <c r="U571" s="101"/>
      <c r="V571" s="101"/>
      <c r="W571" s="101"/>
      <c r="X571" s="101"/>
      <c r="Z571" s="65">
        <f t="shared" ref="Z571" si="394">SUM(O571:S571)</f>
        <v>0</v>
      </c>
      <c r="AA571" s="65">
        <f t="shared" ref="AA571" si="395">SUM(T571:X571)</f>
        <v>0</v>
      </c>
      <c r="AB571" s="85" t="e">
        <f>IF(SUM($I573:$S573)=0,0,SUM(I571:S571)/SUM($I573:$S573))</f>
        <v>#REF!</v>
      </c>
    </row>
    <row r="572" spans="1:28" x14ac:dyDescent="0.35">
      <c r="O572" s="97"/>
      <c r="P572" s="91"/>
      <c r="Q572" s="91"/>
      <c r="R572" s="91"/>
      <c r="S572" s="89"/>
    </row>
    <row r="573" spans="1:28" ht="12.3" x14ac:dyDescent="0.35">
      <c r="D573" s="74" t="str">
        <f>"Total "&amp;D554</f>
        <v>Total Other Expenditure</v>
      </c>
      <c r="E573" s="67" t="s">
        <v>134</v>
      </c>
      <c r="F573" s="67" t="e">
        <f>F556</f>
        <v>#REF!</v>
      </c>
      <c r="G573" s="67" t="e">
        <f>G556</f>
        <v>#REF!</v>
      </c>
      <c r="H573" s="67" t="e">
        <f>H556</f>
        <v>#REF!</v>
      </c>
      <c r="I573" s="66" t="e">
        <f t="shared" ref="I573:X573" si="396">SUM(I556:I571)</f>
        <v>#REF!</v>
      </c>
      <c r="J573" s="66" t="e">
        <f t="shared" si="396"/>
        <v>#REF!</v>
      </c>
      <c r="K573" s="66" t="e">
        <f t="shared" si="396"/>
        <v>#REF!</v>
      </c>
      <c r="L573" s="66" t="e">
        <f t="shared" si="396"/>
        <v>#REF!</v>
      </c>
      <c r="M573" s="66" t="e">
        <f t="shared" si="396"/>
        <v>#REF!</v>
      </c>
      <c r="N573" s="66" t="e">
        <f t="shared" si="396"/>
        <v>#REF!</v>
      </c>
      <c r="O573" s="99" t="e">
        <f t="shared" si="396"/>
        <v>#REF!</v>
      </c>
      <c r="P573" s="66" t="e">
        <f t="shared" si="396"/>
        <v>#REF!</v>
      </c>
      <c r="Q573" s="66" t="e">
        <f t="shared" si="396"/>
        <v>#REF!</v>
      </c>
      <c r="R573" s="66" t="e">
        <f t="shared" si="396"/>
        <v>#REF!</v>
      </c>
      <c r="S573" s="90" t="e">
        <f t="shared" si="396"/>
        <v>#REF!</v>
      </c>
      <c r="T573" s="66" t="e">
        <f t="shared" si="396"/>
        <v>#DIV/0!</v>
      </c>
      <c r="U573" s="66" t="e">
        <f t="shared" si="396"/>
        <v>#DIV/0!</v>
      </c>
      <c r="V573" s="66" t="e">
        <f t="shared" si="396"/>
        <v>#DIV/0!</v>
      </c>
      <c r="W573" s="66" t="e">
        <f t="shared" si="396"/>
        <v>#DIV/0!</v>
      </c>
      <c r="X573" s="66" t="e">
        <f t="shared" si="396"/>
        <v>#DIV/0!</v>
      </c>
      <c r="Z573" s="66" t="e">
        <f>SUM(Z556:Z571)</f>
        <v>#REF!</v>
      </c>
      <c r="AA573" s="66" t="e">
        <f>SUM(AA556:AA571)</f>
        <v>#DIV/0!</v>
      </c>
      <c r="AB573" s="109" t="e">
        <f>SUM(AB556:AB571)</f>
        <v>#REF!</v>
      </c>
    </row>
    <row r="574" spans="1:28" s="6" customFormat="1" ht="11.25" customHeight="1" x14ac:dyDescent="0.35"/>
    <row r="575" spans="1:28" s="6" customFormat="1" ht="12.3" x14ac:dyDescent="0.35">
      <c r="D575" s="15" t="e">
        <f>'2.1'!#REF!</f>
        <v>#REF!</v>
      </c>
      <c r="E575" s="75" t="e">
        <f>'2.1'!#REF!</f>
        <v>#REF!</v>
      </c>
      <c r="F575" s="75" t="e">
        <f>'2.1'!#REF!</f>
        <v>#REF!</v>
      </c>
      <c r="G575" s="75" t="e">
        <f>'2.1'!#REF!</f>
        <v>#REF!</v>
      </c>
      <c r="H575" s="75" t="e">
        <f>'2.1'!#REF!</f>
        <v>#REF!</v>
      </c>
      <c r="I575" s="94" t="e">
        <f>'2.1'!#REF!</f>
        <v>#REF!</v>
      </c>
      <c r="J575" s="94" t="e">
        <f>'2.1'!#REF!</f>
        <v>#REF!</v>
      </c>
      <c r="K575" s="94" t="e">
        <f>'2.1'!#REF!</f>
        <v>#REF!</v>
      </c>
      <c r="L575" s="94" t="e">
        <f>'2.1'!#REF!</f>
        <v>#REF!</v>
      </c>
      <c r="M575" s="94" t="e">
        <f>'2.1'!#REF!</f>
        <v>#REF!</v>
      </c>
      <c r="N575" s="94" t="e">
        <f>'2.1'!#REF!</f>
        <v>#REF!</v>
      </c>
      <c r="O575" s="94" t="e">
        <f>'2.1'!#REF!</f>
        <v>#REF!</v>
      </c>
      <c r="P575" s="94" t="e">
        <f>'2.1'!#REF!</f>
        <v>#REF!</v>
      </c>
      <c r="Q575" s="94" t="e">
        <f>'2.1'!#REF!</f>
        <v>#REF!</v>
      </c>
      <c r="R575" s="94" t="e">
        <f>'2.1'!#REF!</f>
        <v>#REF!</v>
      </c>
      <c r="S575" s="94" t="e">
        <f>'2.1'!#REF!</f>
        <v>#REF!</v>
      </c>
      <c r="T575" s="94" t="e">
        <f t="shared" ref="T575:X575" si="397">T$413</f>
        <v>#DIV/0!</v>
      </c>
      <c r="U575" s="94" t="e">
        <f t="shared" si="397"/>
        <v>#DIV/0!</v>
      </c>
      <c r="V575" s="94" t="e">
        <f t="shared" si="397"/>
        <v>#DIV/0!</v>
      </c>
      <c r="W575" s="94" t="e">
        <f t="shared" si="397"/>
        <v>#DIV/0!</v>
      </c>
      <c r="X575" s="94" t="e">
        <f t="shared" si="397"/>
        <v>#DIV/0!</v>
      </c>
      <c r="Z575" s="65" t="e">
        <f t="shared" ref="Z575" si="398">SUM(O575:S575)</f>
        <v>#REF!</v>
      </c>
      <c r="AA575" s="65" t="e">
        <f t="shared" ref="AA575" si="399">SUM(T575:X575)</f>
        <v>#DIV/0!</v>
      </c>
    </row>
    <row r="576" spans="1:28" s="6" customFormat="1" ht="11.25" customHeight="1" x14ac:dyDescent="0.35">
      <c r="A576" s="70" t="e">
        <f>IF(SUM($I576:$AA576)&gt;0,1,0)</f>
        <v>#REF!</v>
      </c>
      <c r="D576" s="15" t="s">
        <v>139</v>
      </c>
      <c r="I576" s="70" t="e">
        <f>IF(OR(ISERROR(I573),ROUND(I573-I575,4)&lt;&gt;0),1,0)</f>
        <v>#REF!</v>
      </c>
      <c r="J576" s="70" t="e">
        <f t="shared" ref="J576:X576" si="400">IF(OR(ISERROR(J573),ROUND(J573-J575,4)&lt;&gt;0),1,0)</f>
        <v>#REF!</v>
      </c>
      <c r="K576" s="70" t="e">
        <f t="shared" si="400"/>
        <v>#REF!</v>
      </c>
      <c r="L576" s="70" t="e">
        <f t="shared" si="400"/>
        <v>#REF!</v>
      </c>
      <c r="M576" s="70" t="e">
        <f t="shared" si="400"/>
        <v>#REF!</v>
      </c>
      <c r="N576" s="70" t="e">
        <f t="shared" si="400"/>
        <v>#REF!</v>
      </c>
      <c r="O576" s="70" t="e">
        <f t="shared" si="400"/>
        <v>#REF!</v>
      </c>
      <c r="P576" s="70" t="e">
        <f t="shared" si="400"/>
        <v>#REF!</v>
      </c>
      <c r="Q576" s="70" t="e">
        <f t="shared" si="400"/>
        <v>#REF!</v>
      </c>
      <c r="R576" s="70" t="e">
        <f t="shared" si="400"/>
        <v>#REF!</v>
      </c>
      <c r="S576" s="70" t="e">
        <f t="shared" si="400"/>
        <v>#REF!</v>
      </c>
      <c r="T576" s="70" t="e">
        <f t="shared" si="400"/>
        <v>#DIV/0!</v>
      </c>
      <c r="U576" s="70" t="e">
        <f t="shared" si="400"/>
        <v>#DIV/0!</v>
      </c>
      <c r="V576" s="70" t="e">
        <f t="shared" si="400"/>
        <v>#DIV/0!</v>
      </c>
      <c r="W576" s="70" t="e">
        <f t="shared" si="400"/>
        <v>#DIV/0!</v>
      </c>
      <c r="X576" s="70" t="e">
        <f t="shared" si="400"/>
        <v>#DIV/0!</v>
      </c>
      <c r="Z576" s="70" t="e">
        <f t="shared" ref="Z576:AA576" si="401">IF(OR(ISERROR(Z573),ROUND(Z573-Z575,4)&lt;&gt;0),1,0)</f>
        <v>#REF!</v>
      </c>
      <c r="AA576" s="70" t="e">
        <f t="shared" si="401"/>
        <v>#DIV/0!</v>
      </c>
    </row>
    <row r="578" spans="4:28" s="13" customFormat="1" ht="14.1" x14ac:dyDescent="0.35">
      <c r="D578" s="13" t="s">
        <v>273</v>
      </c>
    </row>
    <row r="579" spans="4:28" s="6" customFormat="1" ht="11.25" customHeight="1" x14ac:dyDescent="0.35"/>
    <row r="580" spans="4:28" ht="24.6" x14ac:dyDescent="0.35">
      <c r="D580" s="73" t="s">
        <v>282</v>
      </c>
      <c r="E580" s="64" t="str">
        <f>Lookup!E$20</f>
        <v>Source</v>
      </c>
      <c r="F580" s="64" t="str">
        <f>Lookup!F$20</f>
        <v>Unit</v>
      </c>
      <c r="G580" s="64" t="str">
        <f>Lookup!G$20</f>
        <v>Basis</v>
      </c>
      <c r="H580" s="64" t="str">
        <f>Lookup!H$20</f>
        <v>Timing</v>
      </c>
      <c r="I580" s="64" t="str">
        <f t="shared" ref="I580:X580" si="402">I$10</f>
        <v>RY09</v>
      </c>
      <c r="J580" s="64" t="str">
        <f t="shared" si="402"/>
        <v>RY10</v>
      </c>
      <c r="K580" s="64" t="str">
        <f t="shared" si="402"/>
        <v>RY11</v>
      </c>
      <c r="L580" s="64" t="str">
        <f t="shared" si="402"/>
        <v>RY12</v>
      </c>
      <c r="M580" s="64" t="str">
        <f t="shared" si="402"/>
        <v>RY13</v>
      </c>
      <c r="N580" s="64" t="str">
        <f t="shared" si="402"/>
        <v>RY14</v>
      </c>
      <c r="O580" s="96" t="str">
        <f t="shared" si="402"/>
        <v>RY15</v>
      </c>
      <c r="P580" s="64" t="str">
        <f t="shared" si="402"/>
        <v>RY16</v>
      </c>
      <c r="Q580" s="64" t="str">
        <f t="shared" si="402"/>
        <v>RY17</v>
      </c>
      <c r="R580" s="64" t="str">
        <f t="shared" si="402"/>
        <v>RY18</v>
      </c>
      <c r="S580" s="88" t="str">
        <f t="shared" si="402"/>
        <v>RY19</v>
      </c>
      <c r="T580" s="64" t="str">
        <f t="shared" si="402"/>
        <v>RY20</v>
      </c>
      <c r="U580" s="64" t="str">
        <f t="shared" si="402"/>
        <v>RY21</v>
      </c>
      <c r="V580" s="64" t="str">
        <f t="shared" si="402"/>
        <v>RY22</v>
      </c>
      <c r="W580" s="64" t="str">
        <f t="shared" si="402"/>
        <v>RY23</v>
      </c>
      <c r="X580" s="64" t="str">
        <f t="shared" si="402"/>
        <v>RY24</v>
      </c>
      <c r="Z580" s="72" t="str">
        <f>Z$10</f>
        <v>RY17 %</v>
      </c>
      <c r="AA580" s="72" t="str">
        <f>AA$10</f>
        <v>RY15-RY17 Avg</v>
      </c>
      <c r="AB580" s="72" t="str">
        <f>$AB$10</f>
        <v>Share</v>
      </c>
    </row>
    <row r="581" spans="4:28" x14ac:dyDescent="0.35">
      <c r="I581" s="6"/>
      <c r="O581" s="97"/>
      <c r="P581" s="91"/>
      <c r="Q581" s="91"/>
      <c r="R581" s="91"/>
      <c r="S581" s="89"/>
    </row>
    <row r="582" spans="4:28" ht="12.3" x14ac:dyDescent="0.35">
      <c r="D582" s="15" t="e">
        <f>'2.1'!#REF!</f>
        <v>#REF!</v>
      </c>
      <c r="E582" s="75" t="s">
        <v>266</v>
      </c>
      <c r="F582" s="75" t="e">
        <f>'2.1'!#REF!</f>
        <v>#REF!</v>
      </c>
      <c r="G582" s="75" t="e">
        <f>'2.1'!#REF!</f>
        <v>#REF!</v>
      </c>
      <c r="H582" s="75" t="e">
        <f>'2.1'!#REF!</f>
        <v>#REF!</v>
      </c>
      <c r="I582" s="65" t="e">
        <f>'2.1'!#REF!</f>
        <v>#REF!</v>
      </c>
      <c r="J582" s="65" t="e">
        <f>'2.1'!#REF!</f>
        <v>#REF!</v>
      </c>
      <c r="K582" s="65" t="e">
        <f>'2.1'!#REF!</f>
        <v>#REF!</v>
      </c>
      <c r="L582" s="65" t="e">
        <f>'2.1'!#REF!</f>
        <v>#REF!</v>
      </c>
      <c r="M582" s="65" t="e">
        <f>'2.1'!#REF!</f>
        <v>#REF!</v>
      </c>
      <c r="N582" s="65" t="e">
        <f>'2.1'!#REF!</f>
        <v>#REF!</v>
      </c>
      <c r="O582" s="100" t="e">
        <f>'2.1'!#REF!</f>
        <v>#REF!</v>
      </c>
      <c r="P582" s="94" t="e">
        <f>'2.1'!#REF!</f>
        <v>#REF!</v>
      </c>
      <c r="Q582" s="94" t="e">
        <f>'2.1'!#REF!</f>
        <v>#REF!</v>
      </c>
      <c r="R582" s="94" t="e">
        <f>'2.1'!#REF!</f>
        <v>#REF!</v>
      </c>
      <c r="S582" s="95" t="e">
        <f>'2.1'!#REF!</f>
        <v>#REF!</v>
      </c>
      <c r="T582" s="65" t="e">
        <f t="shared" ref="T582:X584" si="403">T$414*$AB582</f>
        <v>#DIV/0!</v>
      </c>
      <c r="U582" s="65" t="e">
        <f t="shared" si="403"/>
        <v>#DIV/0!</v>
      </c>
      <c r="V582" s="65" t="e">
        <f t="shared" si="403"/>
        <v>#DIV/0!</v>
      </c>
      <c r="W582" s="65" t="e">
        <f t="shared" si="403"/>
        <v>#DIV/0!</v>
      </c>
      <c r="X582" s="65" t="e">
        <f t="shared" si="403"/>
        <v>#DIV/0!</v>
      </c>
      <c r="Z582" s="65" t="e">
        <f t="shared" ref="Z582:Z585" si="404">SUM(O582:S582)</f>
        <v>#REF!</v>
      </c>
      <c r="AA582" s="65" t="e">
        <f t="shared" ref="AA582:AA584" si="405">SUM(T582:X582)</f>
        <v>#DIV/0!</v>
      </c>
      <c r="AB582" s="85" t="e">
        <f>IF(SUM($I599:$S599)=0,0,SUM(I582:S582)/SUM($I599:$S599))</f>
        <v>#REF!</v>
      </c>
    </row>
    <row r="583" spans="4:28" ht="12.3" x14ac:dyDescent="0.35">
      <c r="D583" s="15" t="e">
        <f>'2.1'!#REF!</f>
        <v>#REF!</v>
      </c>
      <c r="E583" s="75" t="s">
        <v>266</v>
      </c>
      <c r="F583" s="75" t="e">
        <f>'2.1'!#REF!</f>
        <v>#REF!</v>
      </c>
      <c r="G583" s="75" t="e">
        <f>'2.1'!#REF!</f>
        <v>#REF!</v>
      </c>
      <c r="H583" s="75" t="e">
        <f>'2.1'!#REF!</f>
        <v>#REF!</v>
      </c>
      <c r="I583" s="65" t="e">
        <f>'2.1'!#REF!</f>
        <v>#REF!</v>
      </c>
      <c r="J583" s="65" t="e">
        <f>'2.1'!#REF!</f>
        <v>#REF!</v>
      </c>
      <c r="K583" s="65" t="e">
        <f>'2.1'!#REF!</f>
        <v>#REF!</v>
      </c>
      <c r="L583" s="65" t="e">
        <f>'2.1'!#REF!</f>
        <v>#REF!</v>
      </c>
      <c r="M583" s="65" t="e">
        <f>'2.1'!#REF!</f>
        <v>#REF!</v>
      </c>
      <c r="N583" s="65" t="e">
        <f>'2.1'!#REF!</f>
        <v>#REF!</v>
      </c>
      <c r="O583" s="100" t="e">
        <f>'2.1'!#REF!</f>
        <v>#REF!</v>
      </c>
      <c r="P583" s="94" t="e">
        <f>'2.1'!#REF!</f>
        <v>#REF!</v>
      </c>
      <c r="Q583" s="94" t="e">
        <f>'2.1'!#REF!</f>
        <v>#REF!</v>
      </c>
      <c r="R583" s="94" t="e">
        <f>'2.1'!#REF!</f>
        <v>#REF!</v>
      </c>
      <c r="S583" s="95" t="e">
        <f>'2.1'!#REF!</f>
        <v>#REF!</v>
      </c>
      <c r="T583" s="65" t="e">
        <f t="shared" si="403"/>
        <v>#DIV/0!</v>
      </c>
      <c r="U583" s="65" t="e">
        <f t="shared" si="403"/>
        <v>#DIV/0!</v>
      </c>
      <c r="V583" s="65" t="e">
        <f t="shared" si="403"/>
        <v>#DIV/0!</v>
      </c>
      <c r="W583" s="65" t="e">
        <f t="shared" si="403"/>
        <v>#DIV/0!</v>
      </c>
      <c r="X583" s="65" t="e">
        <f t="shared" si="403"/>
        <v>#DIV/0!</v>
      </c>
      <c r="Z583" s="65" t="e">
        <f t="shared" si="404"/>
        <v>#REF!</v>
      </c>
      <c r="AA583" s="65" t="e">
        <f t="shared" si="405"/>
        <v>#DIV/0!</v>
      </c>
      <c r="AB583" s="85" t="e">
        <f>IF(SUM($I599:$S599)=0,0,SUM(I583:S583)/SUM($I599:$S599))</f>
        <v>#REF!</v>
      </c>
    </row>
    <row r="584" spans="4:28" ht="12.3" x14ac:dyDescent="0.35">
      <c r="D584" s="15" t="e">
        <f>'2.1'!#REF!</f>
        <v>#REF!</v>
      </c>
      <c r="E584" s="75" t="s">
        <v>266</v>
      </c>
      <c r="F584" s="75" t="e">
        <f>'2.1'!#REF!</f>
        <v>#REF!</v>
      </c>
      <c r="G584" s="75" t="e">
        <f>'2.1'!#REF!</f>
        <v>#REF!</v>
      </c>
      <c r="H584" s="75" t="e">
        <f>'2.1'!#REF!</f>
        <v>#REF!</v>
      </c>
      <c r="I584" s="65" t="e">
        <f>'2.1'!#REF!</f>
        <v>#REF!</v>
      </c>
      <c r="J584" s="65" t="e">
        <f>'2.1'!#REF!</f>
        <v>#REF!</v>
      </c>
      <c r="K584" s="65" t="e">
        <f>'2.1'!#REF!</f>
        <v>#REF!</v>
      </c>
      <c r="L584" s="65" t="e">
        <f>'2.1'!#REF!</f>
        <v>#REF!</v>
      </c>
      <c r="M584" s="65" t="e">
        <f>'2.1'!#REF!</f>
        <v>#REF!</v>
      </c>
      <c r="N584" s="65" t="e">
        <f>'2.1'!#REF!</f>
        <v>#REF!</v>
      </c>
      <c r="O584" s="100" t="e">
        <f>'2.1'!#REF!</f>
        <v>#REF!</v>
      </c>
      <c r="P584" s="94" t="e">
        <f>'2.1'!#REF!</f>
        <v>#REF!</v>
      </c>
      <c r="Q584" s="94" t="e">
        <f>'2.1'!#REF!</f>
        <v>#REF!</v>
      </c>
      <c r="R584" s="94" t="e">
        <f>'2.1'!#REF!</f>
        <v>#REF!</v>
      </c>
      <c r="S584" s="95" t="e">
        <f>'2.1'!#REF!</f>
        <v>#REF!</v>
      </c>
      <c r="T584" s="65" t="e">
        <f t="shared" si="403"/>
        <v>#DIV/0!</v>
      </c>
      <c r="U584" s="65" t="e">
        <f t="shared" si="403"/>
        <v>#DIV/0!</v>
      </c>
      <c r="V584" s="65" t="e">
        <f t="shared" si="403"/>
        <v>#DIV/0!</v>
      </c>
      <c r="W584" s="65" t="e">
        <f t="shared" si="403"/>
        <v>#DIV/0!</v>
      </c>
      <c r="X584" s="65" t="e">
        <f t="shared" si="403"/>
        <v>#DIV/0!</v>
      </c>
      <c r="Z584" s="65" t="e">
        <f t="shared" si="404"/>
        <v>#REF!</v>
      </c>
      <c r="AA584" s="65" t="e">
        <f t="shared" si="405"/>
        <v>#DIV/0!</v>
      </c>
      <c r="AB584" s="85" t="e">
        <f>IF(SUM($I599:$S599)=0,0,SUM(I584:S584)/SUM($I599:$S599))</f>
        <v>#REF!</v>
      </c>
    </row>
    <row r="585" spans="4:28" ht="12.3" x14ac:dyDescent="0.35">
      <c r="D585" s="15" t="e">
        <f>'2.1'!#REF!</f>
        <v>#REF!</v>
      </c>
      <c r="E585" s="75" t="str">
        <f>NA</f>
        <v>N/A</v>
      </c>
      <c r="F585" s="75" t="str">
        <f>Dollars</f>
        <v>Dollars</v>
      </c>
      <c r="G585" s="75" t="str">
        <f>Nominal</f>
        <v>Nominal</v>
      </c>
      <c r="H585" s="75" t="str">
        <f>Mid_year</f>
        <v>Mid year</v>
      </c>
      <c r="I585" s="101"/>
      <c r="J585" s="101"/>
      <c r="K585" s="101"/>
      <c r="L585" s="101"/>
      <c r="M585" s="101"/>
      <c r="N585" s="101"/>
      <c r="O585" s="102"/>
      <c r="P585" s="103"/>
      <c r="Q585" s="103"/>
      <c r="R585" s="103"/>
      <c r="S585" s="104"/>
      <c r="T585" s="101"/>
      <c r="U585" s="101"/>
      <c r="V585" s="101"/>
      <c r="W585" s="101"/>
      <c r="X585" s="101"/>
      <c r="Z585" s="65">
        <f t="shared" si="404"/>
        <v>0</v>
      </c>
      <c r="AA585" s="65">
        <f t="shared" ref="AA585" si="406">SUM(T585:X585)</f>
        <v>0</v>
      </c>
      <c r="AB585" s="85" t="e">
        <f>IF(SUM($I599:$S599)=0,0,SUM(I585:S585)/SUM($I599:$S599))</f>
        <v>#REF!</v>
      </c>
    </row>
    <row r="586" spans="4:28" ht="12.3" x14ac:dyDescent="0.35">
      <c r="D586" s="15" t="e">
        <f>'2.1'!#REF!</f>
        <v>#REF!</v>
      </c>
      <c r="E586" s="75" t="s">
        <v>266</v>
      </c>
      <c r="F586" s="75" t="e">
        <f>'2.1'!#REF!</f>
        <v>#REF!</v>
      </c>
      <c r="G586" s="75" t="e">
        <f>'2.1'!#REF!</f>
        <v>#REF!</v>
      </c>
      <c r="H586" s="75" t="e">
        <f>'2.1'!#REF!</f>
        <v>#REF!</v>
      </c>
      <c r="I586" s="65" t="e">
        <f>'2.1'!#REF!</f>
        <v>#REF!</v>
      </c>
      <c r="J586" s="65" t="e">
        <f>'2.1'!#REF!</f>
        <v>#REF!</v>
      </c>
      <c r="K586" s="65" t="e">
        <f>'2.1'!#REF!</f>
        <v>#REF!</v>
      </c>
      <c r="L586" s="65" t="e">
        <f>'2.1'!#REF!</f>
        <v>#REF!</v>
      </c>
      <c r="M586" s="65" t="e">
        <f>'2.1'!#REF!</f>
        <v>#REF!</v>
      </c>
      <c r="N586" s="65" t="e">
        <f>'2.1'!#REF!</f>
        <v>#REF!</v>
      </c>
      <c r="O586" s="100" t="e">
        <f>'2.1'!#REF!</f>
        <v>#REF!</v>
      </c>
      <c r="P586" s="94" t="e">
        <f>'2.1'!#REF!</f>
        <v>#REF!</v>
      </c>
      <c r="Q586" s="94" t="e">
        <f>'2.1'!#REF!</f>
        <v>#REF!</v>
      </c>
      <c r="R586" s="94" t="e">
        <f>'2.1'!#REF!</f>
        <v>#REF!</v>
      </c>
      <c r="S586" s="95" t="e">
        <f>'2.1'!#REF!</f>
        <v>#REF!</v>
      </c>
      <c r="T586" s="65" t="e">
        <f>T$414*$AB586</f>
        <v>#DIV/0!</v>
      </c>
      <c r="U586" s="65" t="e">
        <f>U$414*$AB586</f>
        <v>#DIV/0!</v>
      </c>
      <c r="V586" s="65" t="e">
        <f>V$414*$AB586</f>
        <v>#DIV/0!</v>
      </c>
      <c r="W586" s="65" t="e">
        <f>W$414*$AB586</f>
        <v>#DIV/0!</v>
      </c>
      <c r="X586" s="65" t="e">
        <f>X$414*$AB586</f>
        <v>#DIV/0!</v>
      </c>
      <c r="Z586" s="65" t="e">
        <f>SUM(O586:S586)</f>
        <v>#REF!</v>
      </c>
      <c r="AA586" s="65" t="e">
        <f>SUM(T586:X586)</f>
        <v>#DIV/0!</v>
      </c>
      <c r="AB586" s="85" t="e">
        <f>IF(SUM($I599:$S599)=0,0,SUM(I586:S586)/SUM($I599:$S599))</f>
        <v>#REF!</v>
      </c>
    </row>
    <row r="587" spans="4:28" ht="12.3" x14ac:dyDescent="0.35">
      <c r="D587" s="15" t="e">
        <f>'2.1'!#REF!</f>
        <v>#REF!</v>
      </c>
      <c r="E587" s="75" t="str">
        <f>NA</f>
        <v>N/A</v>
      </c>
      <c r="F587" s="75" t="str">
        <f>Dollars</f>
        <v>Dollars</v>
      </c>
      <c r="G587" s="75" t="str">
        <f>Nominal</f>
        <v>Nominal</v>
      </c>
      <c r="H587" s="75" t="str">
        <f>Mid_year</f>
        <v>Mid year</v>
      </c>
      <c r="I587" s="101"/>
      <c r="J587" s="101"/>
      <c r="K587" s="101"/>
      <c r="L587" s="101"/>
      <c r="M587" s="101"/>
      <c r="N587" s="101"/>
      <c r="O587" s="102"/>
      <c r="P587" s="103"/>
      <c r="Q587" s="103"/>
      <c r="R587" s="103"/>
      <c r="S587" s="104"/>
      <c r="T587" s="101"/>
      <c r="U587" s="101"/>
      <c r="V587" s="101"/>
      <c r="W587" s="101"/>
      <c r="X587" s="101"/>
      <c r="Z587" s="65">
        <f t="shared" ref="Z587:Z595" si="407">SUM(O587:S587)</f>
        <v>0</v>
      </c>
      <c r="AA587" s="65">
        <f t="shared" ref="AA587:AA595" si="408">SUM(T587:X587)</f>
        <v>0</v>
      </c>
      <c r="AB587" s="85" t="e">
        <f>IF(SUM($I599:$S599)=0,0,SUM(I587:S587)/SUM($I599:$S599))</f>
        <v>#REF!</v>
      </c>
    </row>
    <row r="588" spans="4:28" ht="12.3" x14ac:dyDescent="0.35">
      <c r="D588" s="15" t="e">
        <f>'2.1'!#REF!</f>
        <v>#REF!</v>
      </c>
      <c r="E588" s="75" t="str">
        <f>NA</f>
        <v>N/A</v>
      </c>
      <c r="F588" s="75" t="str">
        <f>Dollars</f>
        <v>Dollars</v>
      </c>
      <c r="G588" s="75" t="str">
        <f>Nominal</f>
        <v>Nominal</v>
      </c>
      <c r="H588" s="75" t="str">
        <f>Mid_year</f>
        <v>Mid year</v>
      </c>
      <c r="I588" s="101"/>
      <c r="J588" s="101"/>
      <c r="K588" s="101"/>
      <c r="L588" s="101"/>
      <c r="M588" s="101"/>
      <c r="N588" s="101"/>
      <c r="O588" s="102"/>
      <c r="P588" s="103"/>
      <c r="Q588" s="103"/>
      <c r="R588" s="103"/>
      <c r="S588" s="104"/>
      <c r="T588" s="101"/>
      <c r="U588" s="101"/>
      <c r="V588" s="101"/>
      <c r="W588" s="101"/>
      <c r="X588" s="101"/>
      <c r="Z588" s="65">
        <f t="shared" si="407"/>
        <v>0</v>
      </c>
      <c r="AA588" s="65">
        <f t="shared" si="408"/>
        <v>0</v>
      </c>
      <c r="AB588" s="85" t="e">
        <f>IF(SUM($I599:$S599)=0,0,SUM(I588:S588)/SUM($I599:$S599))</f>
        <v>#REF!</v>
      </c>
    </row>
    <row r="589" spans="4:28" ht="12.3" x14ac:dyDescent="0.35">
      <c r="D589" s="15" t="e">
        <f>'2.1'!#REF!</f>
        <v>#REF!</v>
      </c>
      <c r="E589" s="75" t="str">
        <f>NA</f>
        <v>N/A</v>
      </c>
      <c r="F589" s="75" t="str">
        <f>Dollars</f>
        <v>Dollars</v>
      </c>
      <c r="G589" s="75" t="str">
        <f>Nominal</f>
        <v>Nominal</v>
      </c>
      <c r="H589" s="75" t="str">
        <f>Mid_year</f>
        <v>Mid year</v>
      </c>
      <c r="I589" s="101"/>
      <c r="J589" s="101"/>
      <c r="K589" s="101"/>
      <c r="L589" s="101"/>
      <c r="M589" s="101"/>
      <c r="N589" s="101"/>
      <c r="O589" s="102"/>
      <c r="P589" s="103"/>
      <c r="Q589" s="103"/>
      <c r="R589" s="103"/>
      <c r="S589" s="104"/>
      <c r="T589" s="101"/>
      <c r="U589" s="101"/>
      <c r="V589" s="101"/>
      <c r="W589" s="101"/>
      <c r="X589" s="101"/>
      <c r="Z589" s="65">
        <f t="shared" si="407"/>
        <v>0</v>
      </c>
      <c r="AA589" s="65">
        <f t="shared" si="408"/>
        <v>0</v>
      </c>
      <c r="AB589" s="85" t="e">
        <f>IF(SUM($I599:$S599)=0,0,SUM(I589:S589)/SUM($I599:$S599))</f>
        <v>#REF!</v>
      </c>
    </row>
    <row r="590" spans="4:28" ht="12.3" x14ac:dyDescent="0.35">
      <c r="D590" s="15" t="e">
        <f>'2.1'!#REF!</f>
        <v>#REF!</v>
      </c>
      <c r="E590" s="75" t="s">
        <v>266</v>
      </c>
      <c r="F590" s="75" t="e">
        <f>'2.1'!#REF!</f>
        <v>#REF!</v>
      </c>
      <c r="G590" s="75" t="e">
        <f>'2.1'!#REF!</f>
        <v>#REF!</v>
      </c>
      <c r="H590" s="75" t="e">
        <f>'2.1'!#REF!</f>
        <v>#REF!</v>
      </c>
      <c r="I590" s="65" t="e">
        <f>'2.1'!#REF!</f>
        <v>#REF!</v>
      </c>
      <c r="J590" s="65" t="e">
        <f>'2.1'!#REF!</f>
        <v>#REF!</v>
      </c>
      <c r="K590" s="65" t="e">
        <f>'2.1'!#REF!</f>
        <v>#REF!</v>
      </c>
      <c r="L590" s="65" t="e">
        <f>'2.1'!#REF!</f>
        <v>#REF!</v>
      </c>
      <c r="M590" s="65" t="e">
        <f>'2.1'!#REF!</f>
        <v>#REF!</v>
      </c>
      <c r="N590" s="65" t="e">
        <f>'2.1'!#REF!</f>
        <v>#REF!</v>
      </c>
      <c r="O590" s="100" t="e">
        <f>'2.1'!#REF!</f>
        <v>#REF!</v>
      </c>
      <c r="P590" s="94" t="e">
        <f>'2.1'!#REF!</f>
        <v>#REF!</v>
      </c>
      <c r="Q590" s="94" t="e">
        <f>'2.1'!#REF!</f>
        <v>#REF!</v>
      </c>
      <c r="R590" s="94" t="e">
        <f>'2.1'!#REF!</f>
        <v>#REF!</v>
      </c>
      <c r="S590" s="95" t="e">
        <f>'2.1'!#REF!</f>
        <v>#REF!</v>
      </c>
      <c r="T590" s="65" t="e">
        <f t="shared" ref="T590:X594" si="409">T$414*$AB590</f>
        <v>#DIV/0!</v>
      </c>
      <c r="U590" s="65" t="e">
        <f t="shared" si="409"/>
        <v>#DIV/0!</v>
      </c>
      <c r="V590" s="65" t="e">
        <f t="shared" si="409"/>
        <v>#DIV/0!</v>
      </c>
      <c r="W590" s="65" t="e">
        <f t="shared" si="409"/>
        <v>#DIV/0!</v>
      </c>
      <c r="X590" s="65" t="e">
        <f t="shared" si="409"/>
        <v>#DIV/0!</v>
      </c>
      <c r="Z590" s="65" t="e">
        <f t="shared" si="407"/>
        <v>#REF!</v>
      </c>
      <c r="AA590" s="65" t="e">
        <f t="shared" si="408"/>
        <v>#DIV/0!</v>
      </c>
      <c r="AB590" s="85" t="e">
        <f>IF(SUM($I599:$S599)=0,0,SUM(I590:S590)/SUM($I599:$S599))</f>
        <v>#REF!</v>
      </c>
    </row>
    <row r="591" spans="4:28" ht="12.3" x14ac:dyDescent="0.35">
      <c r="D591" s="15" t="e">
        <f>'2.1'!#REF!</f>
        <v>#REF!</v>
      </c>
      <c r="E591" s="75" t="s">
        <v>266</v>
      </c>
      <c r="F591" s="75" t="e">
        <f>'2.1'!#REF!</f>
        <v>#REF!</v>
      </c>
      <c r="G591" s="75" t="e">
        <f>'2.1'!#REF!</f>
        <v>#REF!</v>
      </c>
      <c r="H591" s="75" t="e">
        <f>'2.1'!#REF!</f>
        <v>#REF!</v>
      </c>
      <c r="I591" s="65" t="e">
        <f>'2.1'!#REF!</f>
        <v>#REF!</v>
      </c>
      <c r="J591" s="65" t="e">
        <f>'2.1'!#REF!</f>
        <v>#REF!</v>
      </c>
      <c r="K591" s="65" t="e">
        <f>'2.1'!#REF!</f>
        <v>#REF!</v>
      </c>
      <c r="L591" s="65" t="e">
        <f>'2.1'!#REF!</f>
        <v>#REF!</v>
      </c>
      <c r="M591" s="65" t="e">
        <f>'2.1'!#REF!</f>
        <v>#REF!</v>
      </c>
      <c r="N591" s="65" t="e">
        <f>'2.1'!#REF!</f>
        <v>#REF!</v>
      </c>
      <c r="O591" s="100" t="e">
        <f>'2.1'!#REF!</f>
        <v>#REF!</v>
      </c>
      <c r="P591" s="94" t="e">
        <f>'2.1'!#REF!</f>
        <v>#REF!</v>
      </c>
      <c r="Q591" s="94" t="e">
        <f>'2.1'!#REF!</f>
        <v>#REF!</v>
      </c>
      <c r="R591" s="94" t="e">
        <f>'2.1'!#REF!</f>
        <v>#REF!</v>
      </c>
      <c r="S591" s="95" t="e">
        <f>'2.1'!#REF!</f>
        <v>#REF!</v>
      </c>
      <c r="T591" s="65" t="e">
        <f t="shared" si="409"/>
        <v>#DIV/0!</v>
      </c>
      <c r="U591" s="65" t="e">
        <f t="shared" si="409"/>
        <v>#DIV/0!</v>
      </c>
      <c r="V591" s="65" t="e">
        <f t="shared" si="409"/>
        <v>#DIV/0!</v>
      </c>
      <c r="W591" s="65" t="e">
        <f t="shared" si="409"/>
        <v>#DIV/0!</v>
      </c>
      <c r="X591" s="65" t="e">
        <f t="shared" si="409"/>
        <v>#DIV/0!</v>
      </c>
      <c r="Z591" s="65" t="e">
        <f t="shared" si="407"/>
        <v>#REF!</v>
      </c>
      <c r="AA591" s="65" t="e">
        <f t="shared" si="408"/>
        <v>#DIV/0!</v>
      </c>
      <c r="AB591" s="85" t="e">
        <f>IF(SUM($I599:$S599)=0,0,SUM(I591:S591)/SUM($I599:$S599))</f>
        <v>#REF!</v>
      </c>
    </row>
    <row r="592" spans="4:28" ht="12.3" x14ac:dyDescent="0.35">
      <c r="D592" s="15" t="e">
        <f>'2.1'!#REF!</f>
        <v>#REF!</v>
      </c>
      <c r="E592" s="75" t="s">
        <v>266</v>
      </c>
      <c r="F592" s="75" t="e">
        <f>'2.1'!#REF!</f>
        <v>#REF!</v>
      </c>
      <c r="G592" s="75" t="e">
        <f>'2.1'!#REF!</f>
        <v>#REF!</v>
      </c>
      <c r="H592" s="75" t="e">
        <f>'2.1'!#REF!</f>
        <v>#REF!</v>
      </c>
      <c r="I592" s="65" t="e">
        <f>'2.1'!#REF!</f>
        <v>#REF!</v>
      </c>
      <c r="J592" s="65" t="e">
        <f>'2.1'!#REF!</f>
        <v>#REF!</v>
      </c>
      <c r="K592" s="65" t="e">
        <f>'2.1'!#REF!</f>
        <v>#REF!</v>
      </c>
      <c r="L592" s="65" t="e">
        <f>'2.1'!#REF!</f>
        <v>#REF!</v>
      </c>
      <c r="M592" s="65" t="e">
        <f>'2.1'!#REF!</f>
        <v>#REF!</v>
      </c>
      <c r="N592" s="65" t="e">
        <f>'2.1'!#REF!</f>
        <v>#REF!</v>
      </c>
      <c r="O592" s="100" t="e">
        <f>'2.1'!#REF!</f>
        <v>#REF!</v>
      </c>
      <c r="P592" s="94" t="e">
        <f>'2.1'!#REF!</f>
        <v>#REF!</v>
      </c>
      <c r="Q592" s="94" t="e">
        <f>'2.1'!#REF!</f>
        <v>#REF!</v>
      </c>
      <c r="R592" s="94" t="e">
        <f>'2.1'!#REF!</f>
        <v>#REF!</v>
      </c>
      <c r="S592" s="95" t="e">
        <f>'2.1'!#REF!</f>
        <v>#REF!</v>
      </c>
      <c r="T592" s="65" t="e">
        <f t="shared" si="409"/>
        <v>#DIV/0!</v>
      </c>
      <c r="U592" s="65" t="e">
        <f t="shared" si="409"/>
        <v>#DIV/0!</v>
      </c>
      <c r="V592" s="65" t="e">
        <f t="shared" si="409"/>
        <v>#DIV/0!</v>
      </c>
      <c r="W592" s="65" t="e">
        <f t="shared" si="409"/>
        <v>#DIV/0!</v>
      </c>
      <c r="X592" s="65" t="e">
        <f t="shared" si="409"/>
        <v>#DIV/0!</v>
      </c>
      <c r="Z592" s="65" t="e">
        <f t="shared" si="407"/>
        <v>#REF!</v>
      </c>
      <c r="AA592" s="65" t="e">
        <f t="shared" si="408"/>
        <v>#DIV/0!</v>
      </c>
      <c r="AB592" s="85" t="e">
        <f>IF(SUM($I599:$S599)=0,0,SUM(I592:S592)/SUM($I599:$S599))</f>
        <v>#REF!</v>
      </c>
    </row>
    <row r="593" spans="1:28" ht="12.3" x14ac:dyDescent="0.35">
      <c r="D593" s="15" t="e">
        <f>'2.1'!#REF!</f>
        <v>#REF!</v>
      </c>
      <c r="E593" s="75" t="s">
        <v>266</v>
      </c>
      <c r="F593" s="75" t="e">
        <f>'2.1'!#REF!</f>
        <v>#REF!</v>
      </c>
      <c r="G593" s="75" t="e">
        <f>'2.1'!#REF!</f>
        <v>#REF!</v>
      </c>
      <c r="H593" s="75" t="e">
        <f>'2.1'!#REF!</f>
        <v>#REF!</v>
      </c>
      <c r="I593" s="65" t="e">
        <f>'2.1'!#REF!</f>
        <v>#REF!</v>
      </c>
      <c r="J593" s="65" t="e">
        <f>'2.1'!#REF!</f>
        <v>#REF!</v>
      </c>
      <c r="K593" s="65" t="e">
        <f>'2.1'!#REF!</f>
        <v>#REF!</v>
      </c>
      <c r="L593" s="65" t="e">
        <f>'2.1'!#REF!</f>
        <v>#REF!</v>
      </c>
      <c r="M593" s="65" t="e">
        <f>'2.1'!#REF!</f>
        <v>#REF!</v>
      </c>
      <c r="N593" s="65" t="e">
        <f>'2.1'!#REF!</f>
        <v>#REF!</v>
      </c>
      <c r="O593" s="100" t="e">
        <f>'2.1'!#REF!</f>
        <v>#REF!</v>
      </c>
      <c r="P593" s="94" t="e">
        <f>'2.1'!#REF!</f>
        <v>#REF!</v>
      </c>
      <c r="Q593" s="94" t="e">
        <f>'2.1'!#REF!</f>
        <v>#REF!</v>
      </c>
      <c r="R593" s="94" t="e">
        <f>'2.1'!#REF!</f>
        <v>#REF!</v>
      </c>
      <c r="S593" s="95" t="e">
        <f>'2.1'!#REF!</f>
        <v>#REF!</v>
      </c>
      <c r="T593" s="65" t="e">
        <f t="shared" si="409"/>
        <v>#DIV/0!</v>
      </c>
      <c r="U593" s="65" t="e">
        <f t="shared" si="409"/>
        <v>#DIV/0!</v>
      </c>
      <c r="V593" s="65" t="e">
        <f t="shared" si="409"/>
        <v>#DIV/0!</v>
      </c>
      <c r="W593" s="65" t="e">
        <f t="shared" si="409"/>
        <v>#DIV/0!</v>
      </c>
      <c r="X593" s="65" t="e">
        <f t="shared" si="409"/>
        <v>#DIV/0!</v>
      </c>
      <c r="Z593" s="65" t="e">
        <f t="shared" si="407"/>
        <v>#REF!</v>
      </c>
      <c r="AA593" s="65" t="e">
        <f t="shared" si="408"/>
        <v>#DIV/0!</v>
      </c>
      <c r="AB593" s="85" t="e">
        <f>IF(SUM($I599:$S599)=0,0,SUM(I593:S593)/SUM($I599:$S599))</f>
        <v>#REF!</v>
      </c>
    </row>
    <row r="594" spans="1:28" ht="12.3" x14ac:dyDescent="0.35">
      <c r="D594" s="15" t="e">
        <f>'2.1'!#REF!</f>
        <v>#REF!</v>
      </c>
      <c r="E594" s="75" t="s">
        <v>266</v>
      </c>
      <c r="F594" s="75" t="e">
        <f>'2.1'!#REF!</f>
        <v>#REF!</v>
      </c>
      <c r="G594" s="75" t="e">
        <f>'2.1'!#REF!</f>
        <v>#REF!</v>
      </c>
      <c r="H594" s="75" t="e">
        <f>'2.1'!#REF!</f>
        <v>#REF!</v>
      </c>
      <c r="I594" s="65" t="e">
        <f>'2.1'!#REF!</f>
        <v>#REF!</v>
      </c>
      <c r="J594" s="65" t="e">
        <f>'2.1'!#REF!</f>
        <v>#REF!</v>
      </c>
      <c r="K594" s="65" t="e">
        <f>'2.1'!#REF!</f>
        <v>#REF!</v>
      </c>
      <c r="L594" s="65" t="e">
        <f>'2.1'!#REF!</f>
        <v>#REF!</v>
      </c>
      <c r="M594" s="65" t="e">
        <f>'2.1'!#REF!</f>
        <v>#REF!</v>
      </c>
      <c r="N594" s="65" t="e">
        <f>'2.1'!#REF!</f>
        <v>#REF!</v>
      </c>
      <c r="O594" s="100" t="e">
        <f>'2.1'!#REF!</f>
        <v>#REF!</v>
      </c>
      <c r="P594" s="94" t="e">
        <f>'2.1'!#REF!</f>
        <v>#REF!</v>
      </c>
      <c r="Q594" s="94" t="e">
        <f>'2.1'!#REF!</f>
        <v>#REF!</v>
      </c>
      <c r="R594" s="94" t="e">
        <f>'2.1'!#REF!</f>
        <v>#REF!</v>
      </c>
      <c r="S594" s="95" t="e">
        <f>'2.1'!#REF!</f>
        <v>#REF!</v>
      </c>
      <c r="T594" s="65" t="e">
        <f t="shared" si="409"/>
        <v>#DIV/0!</v>
      </c>
      <c r="U594" s="65" t="e">
        <f t="shared" si="409"/>
        <v>#DIV/0!</v>
      </c>
      <c r="V594" s="65" t="e">
        <f t="shared" si="409"/>
        <v>#DIV/0!</v>
      </c>
      <c r="W594" s="65" t="e">
        <f t="shared" si="409"/>
        <v>#DIV/0!</v>
      </c>
      <c r="X594" s="65" t="e">
        <f t="shared" si="409"/>
        <v>#DIV/0!</v>
      </c>
      <c r="Z594" s="65" t="e">
        <f t="shared" si="407"/>
        <v>#REF!</v>
      </c>
      <c r="AA594" s="65" t="e">
        <f t="shared" si="408"/>
        <v>#DIV/0!</v>
      </c>
      <c r="AB594" s="85" t="e">
        <f>IF(SUM($I599:$S599)=0,0,SUM(I594:S594)/SUM($I599:$S599))</f>
        <v>#REF!</v>
      </c>
    </row>
    <row r="595" spans="1:28" ht="12.3" x14ac:dyDescent="0.35">
      <c r="D595" s="15" t="e">
        <f>'2.1'!#REF!</f>
        <v>#REF!</v>
      </c>
      <c r="E595" s="75" t="str">
        <f>NA</f>
        <v>N/A</v>
      </c>
      <c r="F595" s="75" t="str">
        <f>Dollars</f>
        <v>Dollars</v>
      </c>
      <c r="G595" s="75" t="str">
        <f>Nominal</f>
        <v>Nominal</v>
      </c>
      <c r="H595" s="75" t="str">
        <f>Mid_year</f>
        <v>Mid year</v>
      </c>
      <c r="I595" s="101"/>
      <c r="J595" s="101"/>
      <c r="K595" s="101"/>
      <c r="L595" s="101"/>
      <c r="M595" s="101"/>
      <c r="N595" s="101"/>
      <c r="O595" s="102"/>
      <c r="P595" s="103"/>
      <c r="Q595" s="103"/>
      <c r="R595" s="103"/>
      <c r="S595" s="104"/>
      <c r="T595" s="101"/>
      <c r="U595" s="101"/>
      <c r="V595" s="101"/>
      <c r="W595" s="101"/>
      <c r="X595" s="101"/>
      <c r="Z595" s="65">
        <f t="shared" si="407"/>
        <v>0</v>
      </c>
      <c r="AA595" s="65">
        <f t="shared" si="408"/>
        <v>0</v>
      </c>
      <c r="AB595" s="85" t="e">
        <f>IF(SUM($I599:$S599)=0,0,SUM(I595:S595)/SUM($I599:$S599))</f>
        <v>#REF!</v>
      </c>
    </row>
    <row r="596" spans="1:28" ht="12.3" x14ac:dyDescent="0.35">
      <c r="D596" s="15" t="e">
        <f>'2.1'!#REF!</f>
        <v>#REF!</v>
      </c>
      <c r="E596" s="75" t="s">
        <v>266</v>
      </c>
      <c r="F596" s="75" t="e">
        <f>'2.1'!#REF!</f>
        <v>#REF!</v>
      </c>
      <c r="G596" s="75" t="e">
        <f>'2.1'!#REF!</f>
        <v>#REF!</v>
      </c>
      <c r="H596" s="75" t="e">
        <f>'2.1'!#REF!</f>
        <v>#REF!</v>
      </c>
      <c r="I596" s="65" t="e">
        <f>'2.1'!#REF!</f>
        <v>#REF!</v>
      </c>
      <c r="J596" s="65" t="e">
        <f>'2.1'!#REF!</f>
        <v>#REF!</v>
      </c>
      <c r="K596" s="65" t="e">
        <f>'2.1'!#REF!</f>
        <v>#REF!</v>
      </c>
      <c r="L596" s="65" t="e">
        <f>'2.1'!#REF!</f>
        <v>#REF!</v>
      </c>
      <c r="M596" s="65" t="e">
        <f>'2.1'!#REF!</f>
        <v>#REF!</v>
      </c>
      <c r="N596" s="65" t="e">
        <f>'2.1'!#REF!</f>
        <v>#REF!</v>
      </c>
      <c r="O596" s="100" t="e">
        <f>'2.1'!#REF!</f>
        <v>#REF!</v>
      </c>
      <c r="P596" s="94" t="e">
        <f>'2.1'!#REF!</f>
        <v>#REF!</v>
      </c>
      <c r="Q596" s="94" t="e">
        <f>'2.1'!#REF!</f>
        <v>#REF!</v>
      </c>
      <c r="R596" s="94" t="e">
        <f>'2.1'!#REF!</f>
        <v>#REF!</v>
      </c>
      <c r="S596" s="95" t="e">
        <f>'2.1'!#REF!</f>
        <v>#REF!</v>
      </c>
      <c r="T596" s="65" t="e">
        <f>T$414*$AB596</f>
        <v>#DIV/0!</v>
      </c>
      <c r="U596" s="65" t="e">
        <f>U$414*$AB596</f>
        <v>#DIV/0!</v>
      </c>
      <c r="V596" s="65" t="e">
        <f>V$414*$AB596</f>
        <v>#DIV/0!</v>
      </c>
      <c r="W596" s="65" t="e">
        <f>W$414*$AB596</f>
        <v>#DIV/0!</v>
      </c>
      <c r="X596" s="65" t="e">
        <f>X$414*$AB596</f>
        <v>#DIV/0!</v>
      </c>
      <c r="Z596" s="65" t="e">
        <f>SUM(O596:S596)</f>
        <v>#REF!</v>
      </c>
      <c r="AA596" s="65" t="e">
        <f>SUM(T596:X596)</f>
        <v>#DIV/0!</v>
      </c>
      <c r="AB596" s="85" t="e">
        <f>IF(SUM($I599:$S599)=0,0,SUM(I596:S596)/SUM($I599:$S599))</f>
        <v>#REF!</v>
      </c>
    </row>
    <row r="597" spans="1:28" ht="12.3" x14ac:dyDescent="0.35">
      <c r="D597" s="15" t="e">
        <f>'2.1'!#REF!</f>
        <v>#REF!</v>
      </c>
      <c r="E597" s="75" t="str">
        <f>NA</f>
        <v>N/A</v>
      </c>
      <c r="F597" s="75" t="str">
        <f>Dollars</f>
        <v>Dollars</v>
      </c>
      <c r="G597" s="75" t="str">
        <f>Nominal</f>
        <v>Nominal</v>
      </c>
      <c r="H597" s="75" t="str">
        <f>Mid_year</f>
        <v>Mid year</v>
      </c>
      <c r="I597" s="101"/>
      <c r="J597" s="101"/>
      <c r="K597" s="101"/>
      <c r="L597" s="101"/>
      <c r="M597" s="101"/>
      <c r="N597" s="101"/>
      <c r="O597" s="102"/>
      <c r="P597" s="103"/>
      <c r="Q597" s="103"/>
      <c r="R597" s="103"/>
      <c r="S597" s="104"/>
      <c r="T597" s="101"/>
      <c r="U597" s="101"/>
      <c r="V597" s="101"/>
      <c r="W597" s="101"/>
      <c r="X597" s="101"/>
      <c r="Z597" s="65">
        <f t="shared" ref="Z597" si="410">SUM(O597:S597)</f>
        <v>0</v>
      </c>
      <c r="AA597" s="65">
        <f t="shared" ref="AA597" si="411">SUM(T597:X597)</f>
        <v>0</v>
      </c>
      <c r="AB597" s="85" t="e">
        <f>IF(SUM($I599:$S599)=0,0,SUM(I597:S597)/SUM($I599:$S599))</f>
        <v>#REF!</v>
      </c>
    </row>
    <row r="598" spans="1:28" x14ac:dyDescent="0.35">
      <c r="O598" s="97"/>
      <c r="P598" s="91"/>
      <c r="Q598" s="91"/>
      <c r="R598" s="91"/>
      <c r="S598" s="89"/>
    </row>
    <row r="599" spans="1:28" ht="12.3" x14ac:dyDescent="0.35">
      <c r="D599" s="74" t="str">
        <f>"Total "&amp;D580</f>
        <v>Total Related Party Contract Expenditure</v>
      </c>
      <c r="E599" s="67" t="s">
        <v>134</v>
      </c>
      <c r="F599" s="67" t="e">
        <f>F582</f>
        <v>#REF!</v>
      </c>
      <c r="G599" s="67" t="e">
        <f>G582</f>
        <v>#REF!</v>
      </c>
      <c r="H599" s="67" t="e">
        <f>H582</f>
        <v>#REF!</v>
      </c>
      <c r="I599" s="66" t="e">
        <f t="shared" ref="I599:X599" si="412">SUM(I582:I597)</f>
        <v>#REF!</v>
      </c>
      <c r="J599" s="66" t="e">
        <f t="shared" si="412"/>
        <v>#REF!</v>
      </c>
      <c r="K599" s="66" t="e">
        <f t="shared" si="412"/>
        <v>#REF!</v>
      </c>
      <c r="L599" s="66" t="e">
        <f t="shared" si="412"/>
        <v>#REF!</v>
      </c>
      <c r="M599" s="66" t="e">
        <f t="shared" si="412"/>
        <v>#REF!</v>
      </c>
      <c r="N599" s="66" t="e">
        <f t="shared" si="412"/>
        <v>#REF!</v>
      </c>
      <c r="O599" s="99" t="e">
        <f t="shared" si="412"/>
        <v>#REF!</v>
      </c>
      <c r="P599" s="66" t="e">
        <f t="shared" si="412"/>
        <v>#REF!</v>
      </c>
      <c r="Q599" s="66" t="e">
        <f t="shared" si="412"/>
        <v>#REF!</v>
      </c>
      <c r="R599" s="66" t="e">
        <f t="shared" si="412"/>
        <v>#REF!</v>
      </c>
      <c r="S599" s="90" t="e">
        <f t="shared" si="412"/>
        <v>#REF!</v>
      </c>
      <c r="T599" s="66" t="e">
        <f t="shared" si="412"/>
        <v>#DIV/0!</v>
      </c>
      <c r="U599" s="66" t="e">
        <f t="shared" si="412"/>
        <v>#DIV/0!</v>
      </c>
      <c r="V599" s="66" t="e">
        <f t="shared" si="412"/>
        <v>#DIV/0!</v>
      </c>
      <c r="W599" s="66" t="e">
        <f t="shared" si="412"/>
        <v>#DIV/0!</v>
      </c>
      <c r="X599" s="66" t="e">
        <f t="shared" si="412"/>
        <v>#DIV/0!</v>
      </c>
      <c r="Z599" s="66" t="e">
        <f>SUM(Z582:Z597)</f>
        <v>#REF!</v>
      </c>
      <c r="AA599" s="66" t="e">
        <f>SUM(AA582:AA597)</f>
        <v>#DIV/0!</v>
      </c>
      <c r="AB599" s="109" t="e">
        <f>SUM(AB582:AB597)</f>
        <v>#REF!</v>
      </c>
    </row>
    <row r="600" spans="1:28" s="6" customFormat="1" ht="11.25" customHeight="1" x14ac:dyDescent="0.35"/>
    <row r="601" spans="1:28" s="6" customFormat="1" ht="12.3" x14ac:dyDescent="0.35">
      <c r="D601" s="15" t="e">
        <f>'2.1'!#REF!</f>
        <v>#REF!</v>
      </c>
      <c r="E601" s="75" t="e">
        <f>'2.1'!#REF!</f>
        <v>#REF!</v>
      </c>
      <c r="F601" s="75" t="e">
        <f>'2.1'!#REF!</f>
        <v>#REF!</v>
      </c>
      <c r="G601" s="75" t="e">
        <f>'2.1'!#REF!</f>
        <v>#REF!</v>
      </c>
      <c r="H601" s="75" t="e">
        <f>'2.1'!#REF!</f>
        <v>#REF!</v>
      </c>
      <c r="I601" s="94" t="e">
        <f>'2.1'!#REF!</f>
        <v>#REF!</v>
      </c>
      <c r="J601" s="94" t="e">
        <f>'2.1'!#REF!</f>
        <v>#REF!</v>
      </c>
      <c r="K601" s="94" t="e">
        <f>'2.1'!#REF!</f>
        <v>#REF!</v>
      </c>
      <c r="L601" s="94" t="e">
        <f>'2.1'!#REF!</f>
        <v>#REF!</v>
      </c>
      <c r="M601" s="94" t="e">
        <f>'2.1'!#REF!</f>
        <v>#REF!</v>
      </c>
      <c r="N601" s="94" t="e">
        <f>'2.1'!#REF!</f>
        <v>#REF!</v>
      </c>
      <c r="O601" s="94" t="e">
        <f>'2.1'!#REF!</f>
        <v>#REF!</v>
      </c>
      <c r="P601" s="94" t="e">
        <f>'2.1'!#REF!</f>
        <v>#REF!</v>
      </c>
      <c r="Q601" s="94" t="e">
        <f>'2.1'!#REF!</f>
        <v>#REF!</v>
      </c>
      <c r="R601" s="94" t="e">
        <f>'2.1'!#REF!</f>
        <v>#REF!</v>
      </c>
      <c r="S601" s="94" t="e">
        <f>'2.1'!#REF!</f>
        <v>#REF!</v>
      </c>
      <c r="T601" s="94" t="e">
        <f t="shared" ref="T601:X601" si="413">T$414</f>
        <v>#DIV/0!</v>
      </c>
      <c r="U601" s="94" t="e">
        <f t="shared" si="413"/>
        <v>#DIV/0!</v>
      </c>
      <c r="V601" s="94" t="e">
        <f t="shared" si="413"/>
        <v>#DIV/0!</v>
      </c>
      <c r="W601" s="94" t="e">
        <f t="shared" si="413"/>
        <v>#DIV/0!</v>
      </c>
      <c r="X601" s="94" t="e">
        <f t="shared" si="413"/>
        <v>#DIV/0!</v>
      </c>
      <c r="Z601" s="65" t="e">
        <f t="shared" ref="Z601" si="414">SUM(O601:S601)</f>
        <v>#REF!</v>
      </c>
      <c r="AA601" s="65" t="e">
        <f t="shared" ref="AA601" si="415">SUM(T601:X601)</f>
        <v>#DIV/0!</v>
      </c>
    </row>
    <row r="602" spans="1:28" s="6" customFormat="1" ht="11.25" customHeight="1" x14ac:dyDescent="0.35">
      <c r="A602" s="70" t="e">
        <f>IF(SUM($I602:$AA602)&gt;0,1,0)</f>
        <v>#REF!</v>
      </c>
      <c r="D602" s="15" t="s">
        <v>139</v>
      </c>
      <c r="I602" s="70" t="e">
        <f>IF(OR(ISERROR(I599),ROUND(I599-I601,4)&lt;&gt;0),1,0)</f>
        <v>#REF!</v>
      </c>
      <c r="J602" s="70" t="e">
        <f t="shared" ref="J602:X602" si="416">IF(OR(ISERROR(J599),ROUND(J599-J601,4)&lt;&gt;0),1,0)</f>
        <v>#REF!</v>
      </c>
      <c r="K602" s="70" t="e">
        <f t="shared" si="416"/>
        <v>#REF!</v>
      </c>
      <c r="L602" s="70" t="e">
        <f t="shared" si="416"/>
        <v>#REF!</v>
      </c>
      <c r="M602" s="70" t="e">
        <f t="shared" si="416"/>
        <v>#REF!</v>
      </c>
      <c r="N602" s="70" t="e">
        <f t="shared" si="416"/>
        <v>#REF!</v>
      </c>
      <c r="O602" s="70" t="e">
        <f t="shared" si="416"/>
        <v>#REF!</v>
      </c>
      <c r="P602" s="70" t="e">
        <f t="shared" si="416"/>
        <v>#REF!</v>
      </c>
      <c r="Q602" s="70" t="e">
        <f t="shared" si="416"/>
        <v>#REF!</v>
      </c>
      <c r="R602" s="70" t="e">
        <f t="shared" si="416"/>
        <v>#REF!</v>
      </c>
      <c r="S602" s="70" t="e">
        <f t="shared" si="416"/>
        <v>#REF!</v>
      </c>
      <c r="T602" s="70" t="e">
        <f t="shared" si="416"/>
        <v>#DIV/0!</v>
      </c>
      <c r="U602" s="70" t="e">
        <f t="shared" si="416"/>
        <v>#DIV/0!</v>
      </c>
      <c r="V602" s="70" t="e">
        <f t="shared" si="416"/>
        <v>#DIV/0!</v>
      </c>
      <c r="W602" s="70" t="e">
        <f t="shared" si="416"/>
        <v>#DIV/0!</v>
      </c>
      <c r="X602" s="70" t="e">
        <f t="shared" si="416"/>
        <v>#DIV/0!</v>
      </c>
      <c r="Z602" s="70" t="e">
        <f t="shared" ref="Z602:AA602" si="417">IF(OR(ISERROR(Z599),ROUND(Z599-Z601,4)&lt;&gt;0),1,0)</f>
        <v>#REF!</v>
      </c>
      <c r="AA602" s="70" t="e">
        <f t="shared" si="417"/>
        <v>#DIV/0!</v>
      </c>
    </row>
    <row r="604" spans="1:28" s="13" customFormat="1" ht="14.1" x14ac:dyDescent="0.35">
      <c r="C604" s="13" t="s">
        <v>274</v>
      </c>
    </row>
    <row r="605" spans="1:28" s="6" customFormat="1" ht="11.25" customHeight="1" x14ac:dyDescent="0.35"/>
    <row r="606" spans="1:28" ht="24.6" x14ac:dyDescent="0.35">
      <c r="D606" s="73" t="s">
        <v>275</v>
      </c>
      <c r="E606" s="64" t="str">
        <f>Lookup!E$20</f>
        <v>Source</v>
      </c>
      <c r="F606" s="64" t="str">
        <f>Lookup!F$20</f>
        <v>Unit</v>
      </c>
      <c r="G606" s="64" t="str">
        <f>Lookup!G$20</f>
        <v>Basis</v>
      </c>
      <c r="H606" s="64" t="str">
        <f>Lookup!H$20</f>
        <v>Timing</v>
      </c>
      <c r="I606" s="64" t="str">
        <f t="shared" ref="I606:X606" si="418">I$10</f>
        <v>RY09</v>
      </c>
      <c r="J606" s="64" t="str">
        <f t="shared" si="418"/>
        <v>RY10</v>
      </c>
      <c r="K606" s="64" t="str">
        <f t="shared" si="418"/>
        <v>RY11</v>
      </c>
      <c r="L606" s="64" t="str">
        <f t="shared" si="418"/>
        <v>RY12</v>
      </c>
      <c r="M606" s="64" t="str">
        <f t="shared" si="418"/>
        <v>RY13</v>
      </c>
      <c r="N606" s="64" t="str">
        <f t="shared" si="418"/>
        <v>RY14</v>
      </c>
      <c r="O606" s="96" t="str">
        <f t="shared" si="418"/>
        <v>RY15</v>
      </c>
      <c r="P606" s="64" t="str">
        <f t="shared" si="418"/>
        <v>RY16</v>
      </c>
      <c r="Q606" s="64" t="str">
        <f t="shared" si="418"/>
        <v>RY17</v>
      </c>
      <c r="R606" s="64" t="str">
        <f t="shared" si="418"/>
        <v>RY18</v>
      </c>
      <c r="S606" s="88" t="str">
        <f t="shared" si="418"/>
        <v>RY19</v>
      </c>
      <c r="T606" s="64" t="str">
        <f t="shared" si="418"/>
        <v>RY20</v>
      </c>
      <c r="U606" s="64" t="str">
        <f t="shared" si="418"/>
        <v>RY21</v>
      </c>
      <c r="V606" s="64" t="str">
        <f t="shared" si="418"/>
        <v>RY22</v>
      </c>
      <c r="W606" s="64" t="str">
        <f t="shared" si="418"/>
        <v>RY23</v>
      </c>
      <c r="X606" s="64" t="str">
        <f t="shared" si="418"/>
        <v>RY24</v>
      </c>
      <c r="Z606" s="72" t="str">
        <f>Z$10</f>
        <v>RY17 %</v>
      </c>
      <c r="AA606" s="72" t="str">
        <f>AA$10</f>
        <v>RY15-RY17 Avg</v>
      </c>
      <c r="AB606" s="72" t="str">
        <f>$AB$10</f>
        <v>Share</v>
      </c>
    </row>
    <row r="607" spans="1:28" x14ac:dyDescent="0.35">
      <c r="I607" s="6"/>
      <c r="O607" s="97"/>
      <c r="P607" s="91"/>
      <c r="Q607" s="91"/>
      <c r="R607" s="91"/>
      <c r="S607" s="89"/>
    </row>
    <row r="608" spans="1:28" ht="12.3" x14ac:dyDescent="0.35">
      <c r="D608" s="15" t="e">
        <f>'2.1'!#REF!</f>
        <v>#REF!</v>
      </c>
      <c r="E608" s="75" t="s">
        <v>266</v>
      </c>
      <c r="F608" s="75" t="e">
        <f>'2.1'!#REF!</f>
        <v>#REF!</v>
      </c>
      <c r="G608" s="75" t="e">
        <f>'2.1'!#REF!</f>
        <v>#REF!</v>
      </c>
      <c r="H608" s="75" t="e">
        <f>'2.1'!#REF!</f>
        <v>#REF!</v>
      </c>
      <c r="I608" s="65" t="e">
        <f>'2.1'!#REF!</f>
        <v>#REF!</v>
      </c>
      <c r="J608" s="65" t="e">
        <f>'2.1'!#REF!</f>
        <v>#REF!</v>
      </c>
      <c r="K608" s="65" t="e">
        <f>'2.1'!#REF!</f>
        <v>#REF!</v>
      </c>
      <c r="L608" s="65" t="e">
        <f>'2.1'!#REF!</f>
        <v>#REF!</v>
      </c>
      <c r="M608" s="65" t="e">
        <f>'2.1'!#REF!</f>
        <v>#REF!</v>
      </c>
      <c r="N608" s="65" t="e">
        <f>'2.1'!#REF!</f>
        <v>#REF!</v>
      </c>
      <c r="O608" s="100" t="e">
        <f>'2.1'!#REF!</f>
        <v>#REF!</v>
      </c>
      <c r="P608" s="94" t="e">
        <f>'2.1'!#REF!</f>
        <v>#REF!</v>
      </c>
      <c r="Q608" s="94" t="e">
        <f>'2.1'!#REF!</f>
        <v>#REF!</v>
      </c>
      <c r="R608" s="94" t="e">
        <f>'2.1'!#REF!</f>
        <v>#REF!</v>
      </c>
      <c r="S608" s="95" t="e">
        <f>'2.1'!#REF!</f>
        <v>#REF!</v>
      </c>
      <c r="T608" s="65" t="e">
        <f t="shared" ref="T608:X610" si="419">T$415*$AB608</f>
        <v>#DIV/0!</v>
      </c>
      <c r="U608" s="65" t="e">
        <f t="shared" si="419"/>
        <v>#DIV/0!</v>
      </c>
      <c r="V608" s="65" t="e">
        <f t="shared" si="419"/>
        <v>#DIV/0!</v>
      </c>
      <c r="W608" s="65" t="e">
        <f t="shared" si="419"/>
        <v>#DIV/0!</v>
      </c>
      <c r="X608" s="65" t="e">
        <f t="shared" si="419"/>
        <v>#DIV/0!</v>
      </c>
      <c r="Z608" s="65" t="e">
        <f t="shared" ref="Z608:Z611" si="420">SUM(O608:S608)</f>
        <v>#REF!</v>
      </c>
      <c r="AA608" s="65" t="e">
        <f t="shared" ref="AA608:AA610" si="421">SUM(T608:X608)</f>
        <v>#DIV/0!</v>
      </c>
      <c r="AB608" s="85" t="e">
        <f>IF(SUM($I625:$S625)=0,0,SUM(I608:S608)/SUM($I625:$S625))</f>
        <v>#REF!</v>
      </c>
    </row>
    <row r="609" spans="4:28" ht="12.3" x14ac:dyDescent="0.35">
      <c r="D609" s="15" t="e">
        <f>'2.1'!#REF!</f>
        <v>#REF!</v>
      </c>
      <c r="E609" s="75" t="s">
        <v>266</v>
      </c>
      <c r="F609" s="75" t="e">
        <f>'2.1'!#REF!</f>
        <v>#REF!</v>
      </c>
      <c r="G609" s="75" t="e">
        <f>'2.1'!#REF!</f>
        <v>#REF!</v>
      </c>
      <c r="H609" s="75" t="e">
        <f>'2.1'!#REF!</f>
        <v>#REF!</v>
      </c>
      <c r="I609" s="65" t="e">
        <f>'2.1'!#REF!</f>
        <v>#REF!</v>
      </c>
      <c r="J609" s="65" t="e">
        <f>'2.1'!#REF!</f>
        <v>#REF!</v>
      </c>
      <c r="K609" s="65" t="e">
        <f>'2.1'!#REF!</f>
        <v>#REF!</v>
      </c>
      <c r="L609" s="65" t="e">
        <f>'2.1'!#REF!</f>
        <v>#REF!</v>
      </c>
      <c r="M609" s="65" t="e">
        <f>'2.1'!#REF!</f>
        <v>#REF!</v>
      </c>
      <c r="N609" s="65" t="e">
        <f>'2.1'!#REF!</f>
        <v>#REF!</v>
      </c>
      <c r="O609" s="100" t="e">
        <f>'2.1'!#REF!</f>
        <v>#REF!</v>
      </c>
      <c r="P609" s="94" t="e">
        <f>'2.1'!#REF!</f>
        <v>#REF!</v>
      </c>
      <c r="Q609" s="94" t="e">
        <f>'2.1'!#REF!</f>
        <v>#REF!</v>
      </c>
      <c r="R609" s="94" t="e">
        <f>'2.1'!#REF!</f>
        <v>#REF!</v>
      </c>
      <c r="S609" s="95" t="e">
        <f>'2.1'!#REF!</f>
        <v>#REF!</v>
      </c>
      <c r="T609" s="65" t="e">
        <f t="shared" si="419"/>
        <v>#DIV/0!</v>
      </c>
      <c r="U609" s="65" t="e">
        <f t="shared" si="419"/>
        <v>#DIV/0!</v>
      </c>
      <c r="V609" s="65" t="e">
        <f t="shared" si="419"/>
        <v>#DIV/0!</v>
      </c>
      <c r="W609" s="65" t="e">
        <f t="shared" si="419"/>
        <v>#DIV/0!</v>
      </c>
      <c r="X609" s="65" t="e">
        <f t="shared" si="419"/>
        <v>#DIV/0!</v>
      </c>
      <c r="Z609" s="65" t="e">
        <f t="shared" si="420"/>
        <v>#REF!</v>
      </c>
      <c r="AA609" s="65" t="e">
        <f t="shared" si="421"/>
        <v>#DIV/0!</v>
      </c>
      <c r="AB609" s="85" t="e">
        <f>IF(SUM($I625:$S625)=0,0,SUM(I609:S609)/SUM($I625:$S625))</f>
        <v>#REF!</v>
      </c>
    </row>
    <row r="610" spans="4:28" ht="12.3" x14ac:dyDescent="0.35">
      <c r="D610" s="15" t="e">
        <f>'2.1'!#REF!</f>
        <v>#REF!</v>
      </c>
      <c r="E610" s="75" t="s">
        <v>266</v>
      </c>
      <c r="F610" s="75" t="e">
        <f>'2.1'!#REF!</f>
        <v>#REF!</v>
      </c>
      <c r="G610" s="75" t="e">
        <f>'2.1'!#REF!</f>
        <v>#REF!</v>
      </c>
      <c r="H610" s="75" t="e">
        <f>'2.1'!#REF!</f>
        <v>#REF!</v>
      </c>
      <c r="I610" s="65" t="e">
        <f>'2.1'!#REF!</f>
        <v>#REF!</v>
      </c>
      <c r="J610" s="65" t="e">
        <f>'2.1'!#REF!</f>
        <v>#REF!</v>
      </c>
      <c r="K610" s="65" t="e">
        <f>'2.1'!#REF!</f>
        <v>#REF!</v>
      </c>
      <c r="L610" s="65" t="e">
        <f>'2.1'!#REF!</f>
        <v>#REF!</v>
      </c>
      <c r="M610" s="65" t="e">
        <f>'2.1'!#REF!</f>
        <v>#REF!</v>
      </c>
      <c r="N610" s="65" t="e">
        <f>'2.1'!#REF!</f>
        <v>#REF!</v>
      </c>
      <c r="O610" s="100" t="e">
        <f>'2.1'!#REF!</f>
        <v>#REF!</v>
      </c>
      <c r="P610" s="94" t="e">
        <f>'2.1'!#REF!</f>
        <v>#REF!</v>
      </c>
      <c r="Q610" s="94" t="e">
        <f>'2.1'!#REF!</f>
        <v>#REF!</v>
      </c>
      <c r="R610" s="94" t="e">
        <f>'2.1'!#REF!</f>
        <v>#REF!</v>
      </c>
      <c r="S610" s="95" t="e">
        <f>'2.1'!#REF!</f>
        <v>#REF!</v>
      </c>
      <c r="T610" s="65" t="e">
        <f t="shared" si="419"/>
        <v>#DIV/0!</v>
      </c>
      <c r="U610" s="65" t="e">
        <f t="shared" si="419"/>
        <v>#DIV/0!</v>
      </c>
      <c r="V610" s="65" t="e">
        <f t="shared" si="419"/>
        <v>#DIV/0!</v>
      </c>
      <c r="W610" s="65" t="e">
        <f t="shared" si="419"/>
        <v>#DIV/0!</v>
      </c>
      <c r="X610" s="65" t="e">
        <f t="shared" si="419"/>
        <v>#DIV/0!</v>
      </c>
      <c r="Z610" s="65" t="e">
        <f t="shared" si="420"/>
        <v>#REF!</v>
      </c>
      <c r="AA610" s="65" t="e">
        <f t="shared" si="421"/>
        <v>#DIV/0!</v>
      </c>
      <c r="AB610" s="85" t="e">
        <f>IF(SUM($I625:$S625)=0,0,SUM(I610:S610)/SUM($I625:$S625))</f>
        <v>#REF!</v>
      </c>
    </row>
    <row r="611" spans="4:28" ht="12.3" x14ac:dyDescent="0.35">
      <c r="D611" s="15" t="e">
        <f>'2.1'!#REF!</f>
        <v>#REF!</v>
      </c>
      <c r="E611" s="75" t="str">
        <f>NA</f>
        <v>N/A</v>
      </c>
      <c r="F611" s="75" t="str">
        <f>Dollars</f>
        <v>Dollars</v>
      </c>
      <c r="G611" s="75" t="str">
        <f>Nominal</f>
        <v>Nominal</v>
      </c>
      <c r="H611" s="75" t="str">
        <f>Mid_year</f>
        <v>Mid year</v>
      </c>
      <c r="I611" s="101"/>
      <c r="J611" s="101"/>
      <c r="K611" s="101"/>
      <c r="L611" s="101"/>
      <c r="M611" s="101"/>
      <c r="N611" s="101"/>
      <c r="O611" s="102"/>
      <c r="P611" s="103"/>
      <c r="Q611" s="103"/>
      <c r="R611" s="103"/>
      <c r="S611" s="104"/>
      <c r="T611" s="101"/>
      <c r="U611" s="101"/>
      <c r="V611" s="101"/>
      <c r="W611" s="101"/>
      <c r="X611" s="101"/>
      <c r="Z611" s="65">
        <f t="shared" si="420"/>
        <v>0</v>
      </c>
      <c r="AA611" s="65">
        <f t="shared" ref="AA611" si="422">SUM(T611:X611)</f>
        <v>0</v>
      </c>
      <c r="AB611" s="85" t="e">
        <f>IF(SUM($I625:$S625)=0,0,SUM(I611:S611)/SUM($I625:$S625))</f>
        <v>#REF!</v>
      </c>
    </row>
    <row r="612" spans="4:28" ht="12.3" x14ac:dyDescent="0.35">
      <c r="D612" s="15" t="e">
        <f>'2.1'!#REF!</f>
        <v>#REF!</v>
      </c>
      <c r="E612" s="75" t="s">
        <v>266</v>
      </c>
      <c r="F612" s="75" t="e">
        <f>'2.1'!#REF!</f>
        <v>#REF!</v>
      </c>
      <c r="G612" s="75" t="e">
        <f>'2.1'!#REF!</f>
        <v>#REF!</v>
      </c>
      <c r="H612" s="75" t="e">
        <f>'2.1'!#REF!</f>
        <v>#REF!</v>
      </c>
      <c r="I612" s="65" t="e">
        <f>'2.1'!#REF!</f>
        <v>#REF!</v>
      </c>
      <c r="J612" s="65" t="e">
        <f>'2.1'!#REF!</f>
        <v>#REF!</v>
      </c>
      <c r="K612" s="65" t="e">
        <f>'2.1'!#REF!</f>
        <v>#REF!</v>
      </c>
      <c r="L612" s="65" t="e">
        <f>'2.1'!#REF!</f>
        <v>#REF!</v>
      </c>
      <c r="M612" s="65" t="e">
        <f>'2.1'!#REF!</f>
        <v>#REF!</v>
      </c>
      <c r="N612" s="65" t="e">
        <f>'2.1'!#REF!</f>
        <v>#REF!</v>
      </c>
      <c r="O612" s="100" t="e">
        <f>'2.1'!#REF!</f>
        <v>#REF!</v>
      </c>
      <c r="P612" s="94" t="e">
        <f>'2.1'!#REF!</f>
        <v>#REF!</v>
      </c>
      <c r="Q612" s="94" t="e">
        <f>'2.1'!#REF!</f>
        <v>#REF!</v>
      </c>
      <c r="R612" s="94" t="e">
        <f>'2.1'!#REF!</f>
        <v>#REF!</v>
      </c>
      <c r="S612" s="95" t="e">
        <f>'2.1'!#REF!</f>
        <v>#REF!</v>
      </c>
      <c r="T612" s="65" t="e">
        <f>T$415*$AB612</f>
        <v>#DIV/0!</v>
      </c>
      <c r="U612" s="65" t="e">
        <f>U$415*$AB612</f>
        <v>#DIV/0!</v>
      </c>
      <c r="V612" s="65" t="e">
        <f>V$415*$AB612</f>
        <v>#DIV/0!</v>
      </c>
      <c r="W612" s="65" t="e">
        <f>W$415*$AB612</f>
        <v>#DIV/0!</v>
      </c>
      <c r="X612" s="65" t="e">
        <f>X$415*$AB612</f>
        <v>#DIV/0!</v>
      </c>
      <c r="Z612" s="65" t="e">
        <f>SUM(O612:S612)</f>
        <v>#REF!</v>
      </c>
      <c r="AA612" s="65" t="e">
        <f>SUM(T612:X612)</f>
        <v>#DIV/0!</v>
      </c>
      <c r="AB612" s="85" t="e">
        <f>IF(SUM($I625:$S625)=0,0,SUM(I612:S612)/SUM($I625:$S625))</f>
        <v>#REF!</v>
      </c>
    </row>
    <row r="613" spans="4:28" ht="12.3" x14ac:dyDescent="0.35">
      <c r="D613" s="15" t="e">
        <f>'2.1'!#REF!</f>
        <v>#REF!</v>
      </c>
      <c r="E613" s="75" t="str">
        <f>NA</f>
        <v>N/A</v>
      </c>
      <c r="F613" s="75" t="str">
        <f>Dollars</f>
        <v>Dollars</v>
      </c>
      <c r="G613" s="75" t="str">
        <f>Nominal</f>
        <v>Nominal</v>
      </c>
      <c r="H613" s="75" t="str">
        <f>Mid_year</f>
        <v>Mid year</v>
      </c>
      <c r="I613" s="101"/>
      <c r="J613" s="101"/>
      <c r="K613" s="101"/>
      <c r="L613" s="101"/>
      <c r="M613" s="101"/>
      <c r="N613" s="101"/>
      <c r="O613" s="102"/>
      <c r="P613" s="103"/>
      <c r="Q613" s="103"/>
      <c r="R613" s="103"/>
      <c r="S613" s="104"/>
      <c r="T613" s="101"/>
      <c r="U613" s="101"/>
      <c r="V613" s="101"/>
      <c r="W613" s="101"/>
      <c r="X613" s="101"/>
      <c r="Z613" s="65">
        <f t="shared" ref="Z613:Z621" si="423">SUM(O613:S613)</f>
        <v>0</v>
      </c>
      <c r="AA613" s="65">
        <f t="shared" ref="AA613:AA621" si="424">SUM(T613:X613)</f>
        <v>0</v>
      </c>
      <c r="AB613" s="85" t="e">
        <f>IF(SUM($I625:$S625)=0,0,SUM(I613:S613)/SUM($I625:$S625))</f>
        <v>#REF!</v>
      </c>
    </row>
    <row r="614" spans="4:28" ht="12.3" x14ac:dyDescent="0.35">
      <c r="D614" s="15" t="e">
        <f>'2.1'!#REF!</f>
        <v>#REF!</v>
      </c>
      <c r="E614" s="75" t="str">
        <f>NA</f>
        <v>N/A</v>
      </c>
      <c r="F614" s="75" t="str">
        <f>Dollars</f>
        <v>Dollars</v>
      </c>
      <c r="G614" s="75" t="str">
        <f>Nominal</f>
        <v>Nominal</v>
      </c>
      <c r="H614" s="75" t="str">
        <f>Mid_year</f>
        <v>Mid year</v>
      </c>
      <c r="I614" s="101"/>
      <c r="J614" s="101"/>
      <c r="K614" s="101"/>
      <c r="L614" s="101"/>
      <c r="M614" s="101"/>
      <c r="N614" s="101"/>
      <c r="O614" s="102"/>
      <c r="P614" s="103"/>
      <c r="Q614" s="103"/>
      <c r="R614" s="103"/>
      <c r="S614" s="104"/>
      <c r="T614" s="101"/>
      <c r="U614" s="101"/>
      <c r="V614" s="101"/>
      <c r="W614" s="101"/>
      <c r="X614" s="101"/>
      <c r="Z614" s="65">
        <f t="shared" si="423"/>
        <v>0</v>
      </c>
      <c r="AA614" s="65">
        <f t="shared" si="424"/>
        <v>0</v>
      </c>
      <c r="AB614" s="85" t="e">
        <f>IF(SUM($I625:$S625)=0,0,SUM(I614:S614)/SUM($I625:$S625))</f>
        <v>#REF!</v>
      </c>
    </row>
    <row r="615" spans="4:28" ht="12.3" x14ac:dyDescent="0.35">
      <c r="D615" s="15" t="e">
        <f>'2.1'!#REF!</f>
        <v>#REF!</v>
      </c>
      <c r="E615" s="75" t="str">
        <f>NA</f>
        <v>N/A</v>
      </c>
      <c r="F615" s="75" t="str">
        <f>Dollars</f>
        <v>Dollars</v>
      </c>
      <c r="G615" s="75" t="str">
        <f>Nominal</f>
        <v>Nominal</v>
      </c>
      <c r="H615" s="75" t="str">
        <f>Mid_year</f>
        <v>Mid year</v>
      </c>
      <c r="I615" s="101"/>
      <c r="J615" s="101"/>
      <c r="K615" s="101"/>
      <c r="L615" s="101"/>
      <c r="M615" s="101"/>
      <c r="N615" s="101"/>
      <c r="O615" s="102"/>
      <c r="P615" s="103"/>
      <c r="Q615" s="103"/>
      <c r="R615" s="103"/>
      <c r="S615" s="104"/>
      <c r="T615" s="101"/>
      <c r="U615" s="101"/>
      <c r="V615" s="101"/>
      <c r="W615" s="101"/>
      <c r="X615" s="101"/>
      <c r="Z615" s="65">
        <f t="shared" si="423"/>
        <v>0</v>
      </c>
      <c r="AA615" s="65">
        <f t="shared" si="424"/>
        <v>0</v>
      </c>
      <c r="AB615" s="85" t="e">
        <f>IF(SUM($I625:$S625)=0,0,SUM(I615:S615)/SUM($I625:$S625))</f>
        <v>#REF!</v>
      </c>
    </row>
    <row r="616" spans="4:28" ht="12.3" x14ac:dyDescent="0.35">
      <c r="D616" s="15" t="e">
        <f>'2.1'!#REF!</f>
        <v>#REF!</v>
      </c>
      <c r="E616" s="75" t="s">
        <v>266</v>
      </c>
      <c r="F616" s="75" t="e">
        <f>'2.1'!#REF!</f>
        <v>#REF!</v>
      </c>
      <c r="G616" s="75" t="e">
        <f>'2.1'!#REF!</f>
        <v>#REF!</v>
      </c>
      <c r="H616" s="75" t="e">
        <f>'2.1'!#REF!</f>
        <v>#REF!</v>
      </c>
      <c r="I616" s="65" t="e">
        <f>'2.1'!#REF!</f>
        <v>#REF!</v>
      </c>
      <c r="J616" s="65" t="e">
        <f>'2.1'!#REF!</f>
        <v>#REF!</v>
      </c>
      <c r="K616" s="65" t="e">
        <f>'2.1'!#REF!</f>
        <v>#REF!</v>
      </c>
      <c r="L616" s="65" t="e">
        <f>'2.1'!#REF!</f>
        <v>#REF!</v>
      </c>
      <c r="M616" s="65" t="e">
        <f>'2.1'!#REF!</f>
        <v>#REF!</v>
      </c>
      <c r="N616" s="65" t="e">
        <f>'2.1'!#REF!</f>
        <v>#REF!</v>
      </c>
      <c r="O616" s="100" t="e">
        <f>'2.1'!#REF!</f>
        <v>#REF!</v>
      </c>
      <c r="P616" s="94" t="e">
        <f>'2.1'!#REF!</f>
        <v>#REF!</v>
      </c>
      <c r="Q616" s="94" t="e">
        <f>'2.1'!#REF!</f>
        <v>#REF!</v>
      </c>
      <c r="R616" s="94" t="e">
        <f>'2.1'!#REF!</f>
        <v>#REF!</v>
      </c>
      <c r="S616" s="95" t="e">
        <f>'2.1'!#REF!</f>
        <v>#REF!</v>
      </c>
      <c r="T616" s="65" t="e">
        <f t="shared" ref="T616:X620" si="425">T$415*$AB616</f>
        <v>#DIV/0!</v>
      </c>
      <c r="U616" s="65" t="e">
        <f t="shared" si="425"/>
        <v>#DIV/0!</v>
      </c>
      <c r="V616" s="65" t="e">
        <f t="shared" si="425"/>
        <v>#DIV/0!</v>
      </c>
      <c r="W616" s="65" t="e">
        <f t="shared" si="425"/>
        <v>#DIV/0!</v>
      </c>
      <c r="X616" s="65" t="e">
        <f t="shared" si="425"/>
        <v>#DIV/0!</v>
      </c>
      <c r="Z616" s="65" t="e">
        <f t="shared" si="423"/>
        <v>#REF!</v>
      </c>
      <c r="AA616" s="65" t="e">
        <f t="shared" si="424"/>
        <v>#DIV/0!</v>
      </c>
      <c r="AB616" s="85" t="e">
        <f>IF(SUM($I625:$S625)=0,0,SUM(I616:S616)/SUM($I625:$S625))</f>
        <v>#REF!</v>
      </c>
    </row>
    <row r="617" spans="4:28" ht="12.3" x14ac:dyDescent="0.35">
      <c r="D617" s="15" t="e">
        <f>'2.1'!#REF!</f>
        <v>#REF!</v>
      </c>
      <c r="E617" s="75" t="s">
        <v>266</v>
      </c>
      <c r="F617" s="75" t="e">
        <f>'2.1'!#REF!</f>
        <v>#REF!</v>
      </c>
      <c r="G617" s="75" t="e">
        <f>'2.1'!#REF!</f>
        <v>#REF!</v>
      </c>
      <c r="H617" s="75" t="e">
        <f>'2.1'!#REF!</f>
        <v>#REF!</v>
      </c>
      <c r="I617" s="65" t="e">
        <f>'2.1'!#REF!</f>
        <v>#REF!</v>
      </c>
      <c r="J617" s="65" t="e">
        <f>'2.1'!#REF!</f>
        <v>#REF!</v>
      </c>
      <c r="K617" s="65" t="e">
        <f>'2.1'!#REF!</f>
        <v>#REF!</v>
      </c>
      <c r="L617" s="65" t="e">
        <f>'2.1'!#REF!</f>
        <v>#REF!</v>
      </c>
      <c r="M617" s="65" t="e">
        <f>'2.1'!#REF!</f>
        <v>#REF!</v>
      </c>
      <c r="N617" s="65" t="e">
        <f>'2.1'!#REF!</f>
        <v>#REF!</v>
      </c>
      <c r="O617" s="100" t="e">
        <f>'2.1'!#REF!</f>
        <v>#REF!</v>
      </c>
      <c r="P617" s="94" t="e">
        <f>'2.1'!#REF!</f>
        <v>#REF!</v>
      </c>
      <c r="Q617" s="94" t="e">
        <f>'2.1'!#REF!</f>
        <v>#REF!</v>
      </c>
      <c r="R617" s="94" t="e">
        <f>'2.1'!#REF!</f>
        <v>#REF!</v>
      </c>
      <c r="S617" s="95" t="e">
        <f>'2.1'!#REF!</f>
        <v>#REF!</v>
      </c>
      <c r="T617" s="65" t="e">
        <f t="shared" si="425"/>
        <v>#DIV/0!</v>
      </c>
      <c r="U617" s="65" t="e">
        <f t="shared" si="425"/>
        <v>#DIV/0!</v>
      </c>
      <c r="V617" s="65" t="e">
        <f t="shared" si="425"/>
        <v>#DIV/0!</v>
      </c>
      <c r="W617" s="65" t="e">
        <f t="shared" si="425"/>
        <v>#DIV/0!</v>
      </c>
      <c r="X617" s="65" t="e">
        <f t="shared" si="425"/>
        <v>#DIV/0!</v>
      </c>
      <c r="Z617" s="65" t="e">
        <f t="shared" si="423"/>
        <v>#REF!</v>
      </c>
      <c r="AA617" s="65" t="e">
        <f t="shared" si="424"/>
        <v>#DIV/0!</v>
      </c>
      <c r="AB617" s="85" t="e">
        <f>IF(SUM($I625:$S625)=0,0,SUM(I617:S617)/SUM($I625:$S625))</f>
        <v>#REF!</v>
      </c>
    </row>
    <row r="618" spans="4:28" ht="12.3" x14ac:dyDescent="0.35">
      <c r="D618" s="15" t="e">
        <f>'2.1'!#REF!</f>
        <v>#REF!</v>
      </c>
      <c r="E618" s="75" t="s">
        <v>266</v>
      </c>
      <c r="F618" s="75" t="e">
        <f>'2.1'!#REF!</f>
        <v>#REF!</v>
      </c>
      <c r="G618" s="75" t="e">
        <f>'2.1'!#REF!</f>
        <v>#REF!</v>
      </c>
      <c r="H618" s="75" t="e">
        <f>'2.1'!#REF!</f>
        <v>#REF!</v>
      </c>
      <c r="I618" s="65" t="e">
        <f>'2.1'!#REF!</f>
        <v>#REF!</v>
      </c>
      <c r="J618" s="65" t="e">
        <f>'2.1'!#REF!</f>
        <v>#REF!</v>
      </c>
      <c r="K618" s="65" t="e">
        <f>'2.1'!#REF!</f>
        <v>#REF!</v>
      </c>
      <c r="L618" s="65" t="e">
        <f>'2.1'!#REF!</f>
        <v>#REF!</v>
      </c>
      <c r="M618" s="65" t="e">
        <f>'2.1'!#REF!</f>
        <v>#REF!</v>
      </c>
      <c r="N618" s="65" t="e">
        <f>'2.1'!#REF!</f>
        <v>#REF!</v>
      </c>
      <c r="O618" s="100" t="e">
        <f>'2.1'!#REF!</f>
        <v>#REF!</v>
      </c>
      <c r="P618" s="94" t="e">
        <f>'2.1'!#REF!</f>
        <v>#REF!</v>
      </c>
      <c r="Q618" s="94" t="e">
        <f>'2.1'!#REF!</f>
        <v>#REF!</v>
      </c>
      <c r="R618" s="94" t="e">
        <f>'2.1'!#REF!</f>
        <v>#REF!</v>
      </c>
      <c r="S618" s="95" t="e">
        <f>'2.1'!#REF!</f>
        <v>#REF!</v>
      </c>
      <c r="T618" s="65" t="e">
        <f t="shared" si="425"/>
        <v>#DIV/0!</v>
      </c>
      <c r="U618" s="65" t="e">
        <f t="shared" si="425"/>
        <v>#DIV/0!</v>
      </c>
      <c r="V618" s="65" t="e">
        <f t="shared" si="425"/>
        <v>#DIV/0!</v>
      </c>
      <c r="W618" s="65" t="e">
        <f t="shared" si="425"/>
        <v>#DIV/0!</v>
      </c>
      <c r="X618" s="65" t="e">
        <f t="shared" si="425"/>
        <v>#DIV/0!</v>
      </c>
      <c r="Z618" s="65" t="e">
        <f t="shared" si="423"/>
        <v>#REF!</v>
      </c>
      <c r="AA618" s="65" t="e">
        <f t="shared" si="424"/>
        <v>#DIV/0!</v>
      </c>
      <c r="AB618" s="85" t="e">
        <f>IF(SUM($I625:$S625)=0,0,SUM(I618:S618)/SUM($I625:$S625))</f>
        <v>#REF!</v>
      </c>
    </row>
    <row r="619" spans="4:28" ht="12.3" x14ac:dyDescent="0.35">
      <c r="D619" s="15" t="e">
        <f>'2.1'!#REF!</f>
        <v>#REF!</v>
      </c>
      <c r="E619" s="75" t="s">
        <v>266</v>
      </c>
      <c r="F619" s="75" t="e">
        <f>'2.1'!#REF!</f>
        <v>#REF!</v>
      </c>
      <c r="G619" s="75" t="e">
        <f>'2.1'!#REF!</f>
        <v>#REF!</v>
      </c>
      <c r="H619" s="75" t="e">
        <f>'2.1'!#REF!</f>
        <v>#REF!</v>
      </c>
      <c r="I619" s="65" t="e">
        <f>'2.1'!#REF!</f>
        <v>#REF!</v>
      </c>
      <c r="J619" s="65" t="e">
        <f>'2.1'!#REF!</f>
        <v>#REF!</v>
      </c>
      <c r="K619" s="65" t="e">
        <f>'2.1'!#REF!</f>
        <v>#REF!</v>
      </c>
      <c r="L619" s="65" t="e">
        <f>'2.1'!#REF!</f>
        <v>#REF!</v>
      </c>
      <c r="M619" s="65" t="e">
        <f>'2.1'!#REF!</f>
        <v>#REF!</v>
      </c>
      <c r="N619" s="65" t="e">
        <f>'2.1'!#REF!</f>
        <v>#REF!</v>
      </c>
      <c r="O619" s="100" t="e">
        <f>'2.1'!#REF!</f>
        <v>#REF!</v>
      </c>
      <c r="P619" s="94" t="e">
        <f>'2.1'!#REF!</f>
        <v>#REF!</v>
      </c>
      <c r="Q619" s="94" t="e">
        <f>'2.1'!#REF!</f>
        <v>#REF!</v>
      </c>
      <c r="R619" s="94" t="e">
        <f>'2.1'!#REF!</f>
        <v>#REF!</v>
      </c>
      <c r="S619" s="95" t="e">
        <f>'2.1'!#REF!</f>
        <v>#REF!</v>
      </c>
      <c r="T619" s="65" t="e">
        <f t="shared" si="425"/>
        <v>#DIV/0!</v>
      </c>
      <c r="U619" s="65" t="e">
        <f t="shared" si="425"/>
        <v>#DIV/0!</v>
      </c>
      <c r="V619" s="65" t="e">
        <f t="shared" si="425"/>
        <v>#DIV/0!</v>
      </c>
      <c r="W619" s="65" t="e">
        <f t="shared" si="425"/>
        <v>#DIV/0!</v>
      </c>
      <c r="X619" s="65" t="e">
        <f t="shared" si="425"/>
        <v>#DIV/0!</v>
      </c>
      <c r="Z619" s="65" t="e">
        <f t="shared" si="423"/>
        <v>#REF!</v>
      </c>
      <c r="AA619" s="65" t="e">
        <f t="shared" si="424"/>
        <v>#DIV/0!</v>
      </c>
      <c r="AB619" s="85" t="e">
        <f>IF(SUM($I625:$S625)=0,0,SUM(I619:S619)/SUM($I625:$S625))</f>
        <v>#REF!</v>
      </c>
    </row>
    <row r="620" spans="4:28" ht="12.3" x14ac:dyDescent="0.35">
      <c r="D620" s="15" t="e">
        <f>'2.1'!#REF!</f>
        <v>#REF!</v>
      </c>
      <c r="E620" s="75" t="s">
        <v>266</v>
      </c>
      <c r="F620" s="75" t="e">
        <f>'2.1'!#REF!</f>
        <v>#REF!</v>
      </c>
      <c r="G620" s="75" t="e">
        <f>'2.1'!#REF!</f>
        <v>#REF!</v>
      </c>
      <c r="H620" s="75" t="e">
        <f>'2.1'!#REF!</f>
        <v>#REF!</v>
      </c>
      <c r="I620" s="65" t="e">
        <f>'2.1'!#REF!</f>
        <v>#REF!</v>
      </c>
      <c r="J620" s="65" t="e">
        <f>'2.1'!#REF!</f>
        <v>#REF!</v>
      </c>
      <c r="K620" s="65" t="e">
        <f>'2.1'!#REF!</f>
        <v>#REF!</v>
      </c>
      <c r="L620" s="65" t="e">
        <f>'2.1'!#REF!</f>
        <v>#REF!</v>
      </c>
      <c r="M620" s="65" t="e">
        <f>'2.1'!#REF!</f>
        <v>#REF!</v>
      </c>
      <c r="N620" s="65" t="e">
        <f>'2.1'!#REF!</f>
        <v>#REF!</v>
      </c>
      <c r="O620" s="100" t="e">
        <f>'2.1'!#REF!</f>
        <v>#REF!</v>
      </c>
      <c r="P620" s="94" t="e">
        <f>'2.1'!#REF!</f>
        <v>#REF!</v>
      </c>
      <c r="Q620" s="94" t="e">
        <f>'2.1'!#REF!</f>
        <v>#REF!</v>
      </c>
      <c r="R620" s="94" t="e">
        <f>'2.1'!#REF!</f>
        <v>#REF!</v>
      </c>
      <c r="S620" s="95" t="e">
        <f>'2.1'!#REF!</f>
        <v>#REF!</v>
      </c>
      <c r="T620" s="65" t="e">
        <f t="shared" si="425"/>
        <v>#DIV/0!</v>
      </c>
      <c r="U620" s="65" t="e">
        <f t="shared" si="425"/>
        <v>#DIV/0!</v>
      </c>
      <c r="V620" s="65" t="e">
        <f t="shared" si="425"/>
        <v>#DIV/0!</v>
      </c>
      <c r="W620" s="65" t="e">
        <f t="shared" si="425"/>
        <v>#DIV/0!</v>
      </c>
      <c r="X620" s="65" t="e">
        <f t="shared" si="425"/>
        <v>#DIV/0!</v>
      </c>
      <c r="Z620" s="65" t="e">
        <f t="shared" si="423"/>
        <v>#REF!</v>
      </c>
      <c r="AA620" s="65" t="e">
        <f t="shared" si="424"/>
        <v>#DIV/0!</v>
      </c>
      <c r="AB620" s="85" t="e">
        <f>IF(SUM($I625:$S625)=0,0,SUM(I620:S620)/SUM($I625:$S625))</f>
        <v>#REF!</v>
      </c>
    </row>
    <row r="621" spans="4:28" ht="12.3" x14ac:dyDescent="0.35">
      <c r="D621" s="15" t="e">
        <f>'2.1'!#REF!</f>
        <v>#REF!</v>
      </c>
      <c r="E621" s="75" t="str">
        <f>NA</f>
        <v>N/A</v>
      </c>
      <c r="F621" s="75" t="str">
        <f>Dollars</f>
        <v>Dollars</v>
      </c>
      <c r="G621" s="75" t="str">
        <f>Nominal</f>
        <v>Nominal</v>
      </c>
      <c r="H621" s="75" t="str">
        <f>Mid_year</f>
        <v>Mid year</v>
      </c>
      <c r="I621" s="101"/>
      <c r="J621" s="101"/>
      <c r="K621" s="101"/>
      <c r="L621" s="101"/>
      <c r="M621" s="101"/>
      <c r="N621" s="101"/>
      <c r="O621" s="102"/>
      <c r="P621" s="103"/>
      <c r="Q621" s="103"/>
      <c r="R621" s="103"/>
      <c r="S621" s="104"/>
      <c r="T621" s="101"/>
      <c r="U621" s="101"/>
      <c r="V621" s="101"/>
      <c r="W621" s="101"/>
      <c r="X621" s="101"/>
      <c r="Z621" s="65">
        <f t="shared" si="423"/>
        <v>0</v>
      </c>
      <c r="AA621" s="65">
        <f t="shared" si="424"/>
        <v>0</v>
      </c>
      <c r="AB621" s="85" t="e">
        <f>IF(SUM($I625:$S625)=0,0,SUM(I621:S621)/SUM($I625:$S625))</f>
        <v>#REF!</v>
      </c>
    </row>
    <row r="622" spans="4:28" ht="12.3" x14ac:dyDescent="0.35">
      <c r="D622" s="15" t="e">
        <f>'2.1'!#REF!</f>
        <v>#REF!</v>
      </c>
      <c r="E622" s="75" t="s">
        <v>266</v>
      </c>
      <c r="F622" s="75" t="e">
        <f>'2.1'!#REF!</f>
        <v>#REF!</v>
      </c>
      <c r="G622" s="75" t="e">
        <f>'2.1'!#REF!</f>
        <v>#REF!</v>
      </c>
      <c r="H622" s="75" t="e">
        <f>'2.1'!#REF!</f>
        <v>#REF!</v>
      </c>
      <c r="I622" s="65" t="e">
        <f>'2.1'!#REF!</f>
        <v>#REF!</v>
      </c>
      <c r="J622" s="65" t="e">
        <f>'2.1'!#REF!</f>
        <v>#REF!</v>
      </c>
      <c r="K622" s="65" t="e">
        <f>'2.1'!#REF!</f>
        <v>#REF!</v>
      </c>
      <c r="L622" s="65" t="e">
        <f>'2.1'!#REF!</f>
        <v>#REF!</v>
      </c>
      <c r="M622" s="65" t="e">
        <f>'2.1'!#REF!</f>
        <v>#REF!</v>
      </c>
      <c r="N622" s="65" t="e">
        <f>'2.1'!#REF!</f>
        <v>#REF!</v>
      </c>
      <c r="O622" s="100" t="e">
        <f>'2.1'!#REF!</f>
        <v>#REF!</v>
      </c>
      <c r="P622" s="94" t="e">
        <f>'2.1'!#REF!</f>
        <v>#REF!</v>
      </c>
      <c r="Q622" s="94" t="e">
        <f>'2.1'!#REF!</f>
        <v>#REF!</v>
      </c>
      <c r="R622" s="94" t="e">
        <f>'2.1'!#REF!</f>
        <v>#REF!</v>
      </c>
      <c r="S622" s="95" t="e">
        <f>'2.1'!#REF!</f>
        <v>#REF!</v>
      </c>
      <c r="T622" s="65" t="e">
        <f>T$415*$AB622</f>
        <v>#DIV/0!</v>
      </c>
      <c r="U622" s="65" t="e">
        <f>U$415*$AB622</f>
        <v>#DIV/0!</v>
      </c>
      <c r="V622" s="65" t="e">
        <f>V$415*$AB622</f>
        <v>#DIV/0!</v>
      </c>
      <c r="W622" s="65" t="e">
        <f>W$415*$AB622</f>
        <v>#DIV/0!</v>
      </c>
      <c r="X622" s="65" t="e">
        <f>X$415*$AB622</f>
        <v>#DIV/0!</v>
      </c>
      <c r="Z622" s="65" t="e">
        <f>SUM(O622:S622)</f>
        <v>#REF!</v>
      </c>
      <c r="AA622" s="65" t="e">
        <f>SUM(T622:X622)</f>
        <v>#DIV/0!</v>
      </c>
      <c r="AB622" s="85" t="e">
        <f>IF(SUM($I625:$S625)=0,0,SUM(I622:S622)/SUM($I625:$S625))</f>
        <v>#REF!</v>
      </c>
    </row>
    <row r="623" spans="4:28" ht="12.3" x14ac:dyDescent="0.35">
      <c r="D623" s="15" t="e">
        <f>'2.1'!#REF!</f>
        <v>#REF!</v>
      </c>
      <c r="E623" s="75" t="str">
        <f>NA</f>
        <v>N/A</v>
      </c>
      <c r="F623" s="75" t="str">
        <f>Dollars</f>
        <v>Dollars</v>
      </c>
      <c r="G623" s="75" t="str">
        <f>Nominal</f>
        <v>Nominal</v>
      </c>
      <c r="H623" s="75" t="str">
        <f>Mid_year</f>
        <v>Mid year</v>
      </c>
      <c r="I623" s="101"/>
      <c r="J623" s="101"/>
      <c r="K623" s="101"/>
      <c r="L623" s="101"/>
      <c r="M623" s="101"/>
      <c r="N623" s="101"/>
      <c r="O623" s="102"/>
      <c r="P623" s="103"/>
      <c r="Q623" s="103"/>
      <c r="R623" s="103"/>
      <c r="S623" s="104"/>
      <c r="T623" s="101"/>
      <c r="U623" s="101"/>
      <c r="V623" s="101"/>
      <c r="W623" s="101"/>
      <c r="X623" s="101"/>
      <c r="Z623" s="65">
        <f t="shared" ref="Z623" si="426">SUM(O623:S623)</f>
        <v>0</v>
      </c>
      <c r="AA623" s="65">
        <f t="shared" ref="AA623" si="427">SUM(T623:X623)</f>
        <v>0</v>
      </c>
      <c r="AB623" s="85" t="e">
        <f>IF(SUM($I625:$S625)=0,0,SUM(I623:S623)/SUM($I625:$S625))</f>
        <v>#REF!</v>
      </c>
    </row>
    <row r="624" spans="4:28" x14ac:dyDescent="0.35">
      <c r="O624" s="97"/>
      <c r="P624" s="91"/>
      <c r="Q624" s="91"/>
      <c r="R624" s="91"/>
      <c r="S624" s="89"/>
    </row>
    <row r="625" spans="1:28" ht="12.3" x14ac:dyDescent="0.35">
      <c r="D625" s="74" t="str">
        <f>"Total "&amp;D606</f>
        <v>Total Related Party Contract Margin Expenditure</v>
      </c>
      <c r="E625" s="67" t="s">
        <v>134</v>
      </c>
      <c r="F625" s="67" t="e">
        <f>F608</f>
        <v>#REF!</v>
      </c>
      <c r="G625" s="67" t="e">
        <f>G608</f>
        <v>#REF!</v>
      </c>
      <c r="H625" s="67" t="e">
        <f>H608</f>
        <v>#REF!</v>
      </c>
      <c r="I625" s="66" t="e">
        <f t="shared" ref="I625:X625" si="428">SUM(I608:I623)</f>
        <v>#REF!</v>
      </c>
      <c r="J625" s="66" t="e">
        <f t="shared" si="428"/>
        <v>#REF!</v>
      </c>
      <c r="K625" s="66" t="e">
        <f t="shared" si="428"/>
        <v>#REF!</v>
      </c>
      <c r="L625" s="66" t="e">
        <f t="shared" si="428"/>
        <v>#REF!</v>
      </c>
      <c r="M625" s="66" t="e">
        <f t="shared" si="428"/>
        <v>#REF!</v>
      </c>
      <c r="N625" s="66" t="e">
        <f t="shared" si="428"/>
        <v>#REF!</v>
      </c>
      <c r="O625" s="99" t="e">
        <f t="shared" si="428"/>
        <v>#REF!</v>
      </c>
      <c r="P625" s="66" t="e">
        <f t="shared" si="428"/>
        <v>#REF!</v>
      </c>
      <c r="Q625" s="66" t="e">
        <f t="shared" si="428"/>
        <v>#REF!</v>
      </c>
      <c r="R625" s="66" t="e">
        <f t="shared" si="428"/>
        <v>#REF!</v>
      </c>
      <c r="S625" s="90" t="e">
        <f t="shared" si="428"/>
        <v>#REF!</v>
      </c>
      <c r="T625" s="66" t="e">
        <f t="shared" si="428"/>
        <v>#DIV/0!</v>
      </c>
      <c r="U625" s="66" t="e">
        <f t="shared" si="428"/>
        <v>#DIV/0!</v>
      </c>
      <c r="V625" s="66" t="e">
        <f t="shared" si="428"/>
        <v>#DIV/0!</v>
      </c>
      <c r="W625" s="66" t="e">
        <f t="shared" si="428"/>
        <v>#DIV/0!</v>
      </c>
      <c r="X625" s="66" t="e">
        <f t="shared" si="428"/>
        <v>#DIV/0!</v>
      </c>
      <c r="Z625" s="66" t="e">
        <f>SUM(Z608:Z623)</f>
        <v>#REF!</v>
      </c>
      <c r="AA625" s="66" t="e">
        <f>SUM(AA608:AA623)</f>
        <v>#DIV/0!</v>
      </c>
      <c r="AB625" s="109" t="e">
        <f>SUM(AB608:AB623)</f>
        <v>#REF!</v>
      </c>
    </row>
    <row r="626" spans="1:28" s="6" customFormat="1" ht="11.25" customHeight="1" x14ac:dyDescent="0.35"/>
    <row r="627" spans="1:28" s="6" customFormat="1" ht="12.3" x14ac:dyDescent="0.35">
      <c r="D627" s="15" t="e">
        <f>'2.1'!#REF!</f>
        <v>#REF!</v>
      </c>
      <c r="E627" s="75" t="e">
        <f>'2.1'!#REF!</f>
        <v>#REF!</v>
      </c>
      <c r="F627" s="75" t="e">
        <f>'2.1'!#REF!</f>
        <v>#REF!</v>
      </c>
      <c r="G627" s="75" t="e">
        <f>'2.1'!#REF!</f>
        <v>#REF!</v>
      </c>
      <c r="H627" s="75" t="e">
        <f>'2.1'!#REF!</f>
        <v>#REF!</v>
      </c>
      <c r="I627" s="94" t="e">
        <f>'2.1'!#REF!</f>
        <v>#REF!</v>
      </c>
      <c r="J627" s="94" t="e">
        <f>'2.1'!#REF!</f>
        <v>#REF!</v>
      </c>
      <c r="K627" s="94" t="e">
        <f>'2.1'!#REF!</f>
        <v>#REF!</v>
      </c>
      <c r="L627" s="94" t="e">
        <f>'2.1'!#REF!</f>
        <v>#REF!</v>
      </c>
      <c r="M627" s="94" t="e">
        <f>'2.1'!#REF!</f>
        <v>#REF!</v>
      </c>
      <c r="N627" s="94" t="e">
        <f>'2.1'!#REF!</f>
        <v>#REF!</v>
      </c>
      <c r="O627" s="94" t="e">
        <f>'2.1'!#REF!</f>
        <v>#REF!</v>
      </c>
      <c r="P627" s="94" t="e">
        <f>'2.1'!#REF!</f>
        <v>#REF!</v>
      </c>
      <c r="Q627" s="94" t="e">
        <f>'2.1'!#REF!</f>
        <v>#REF!</v>
      </c>
      <c r="R627" s="94" t="e">
        <f>'2.1'!#REF!</f>
        <v>#REF!</v>
      </c>
      <c r="S627" s="94" t="e">
        <f>'2.1'!#REF!</f>
        <v>#REF!</v>
      </c>
      <c r="T627" s="94" t="e">
        <f t="shared" ref="T627:X627" si="429">T$415</f>
        <v>#DIV/0!</v>
      </c>
      <c r="U627" s="94" t="e">
        <f t="shared" si="429"/>
        <v>#DIV/0!</v>
      </c>
      <c r="V627" s="94" t="e">
        <f t="shared" si="429"/>
        <v>#DIV/0!</v>
      </c>
      <c r="W627" s="94" t="e">
        <f t="shared" si="429"/>
        <v>#DIV/0!</v>
      </c>
      <c r="X627" s="94" t="e">
        <f t="shared" si="429"/>
        <v>#DIV/0!</v>
      </c>
      <c r="Z627" s="65" t="e">
        <f t="shared" ref="Z627" si="430">SUM(O627:S627)</f>
        <v>#REF!</v>
      </c>
      <c r="AA627" s="65" t="e">
        <f t="shared" ref="AA627" si="431">SUM(T627:X627)</f>
        <v>#DIV/0!</v>
      </c>
    </row>
    <row r="628" spans="1:28" s="6" customFormat="1" ht="11.25" customHeight="1" x14ac:dyDescent="0.35">
      <c r="A628" s="70" t="e">
        <f>IF(SUM($I628:$AA628)&gt;0,1,0)</f>
        <v>#REF!</v>
      </c>
      <c r="D628" s="15" t="s">
        <v>139</v>
      </c>
      <c r="I628" s="70" t="e">
        <f>IF(OR(ISERROR(I625),ROUND(I625-I627,4)&lt;&gt;0),1,0)</f>
        <v>#REF!</v>
      </c>
      <c r="J628" s="70" t="e">
        <f t="shared" ref="J628:X628" si="432">IF(OR(ISERROR(J625),ROUND(J625-J627,4)&lt;&gt;0),1,0)</f>
        <v>#REF!</v>
      </c>
      <c r="K628" s="70" t="e">
        <f t="shared" si="432"/>
        <v>#REF!</v>
      </c>
      <c r="L628" s="70" t="e">
        <f t="shared" si="432"/>
        <v>#REF!</v>
      </c>
      <c r="M628" s="70" t="e">
        <f t="shared" si="432"/>
        <v>#REF!</v>
      </c>
      <c r="N628" s="70" t="e">
        <f t="shared" si="432"/>
        <v>#REF!</v>
      </c>
      <c r="O628" s="70" t="e">
        <f t="shared" si="432"/>
        <v>#REF!</v>
      </c>
      <c r="P628" s="70" t="e">
        <f t="shared" si="432"/>
        <v>#REF!</v>
      </c>
      <c r="Q628" s="70" t="e">
        <f t="shared" si="432"/>
        <v>#REF!</v>
      </c>
      <c r="R628" s="70" t="e">
        <f t="shared" si="432"/>
        <v>#REF!</v>
      </c>
      <c r="S628" s="70" t="e">
        <f t="shared" si="432"/>
        <v>#REF!</v>
      </c>
      <c r="T628" s="70" t="e">
        <f t="shared" si="432"/>
        <v>#DIV/0!</v>
      </c>
      <c r="U628" s="70" t="e">
        <f t="shared" si="432"/>
        <v>#DIV/0!</v>
      </c>
      <c r="V628" s="70" t="e">
        <f t="shared" si="432"/>
        <v>#DIV/0!</v>
      </c>
      <c r="W628" s="70" t="e">
        <f t="shared" si="432"/>
        <v>#DIV/0!</v>
      </c>
      <c r="X628" s="70" t="e">
        <f t="shared" si="432"/>
        <v>#DIV/0!</v>
      </c>
      <c r="Z628" s="70" t="e">
        <f t="shared" ref="Z628:AA628" si="433">IF(OR(ISERROR(Z625),ROUND(Z625-Z627,4)&lt;&gt;0),1,0)</f>
        <v>#REF!</v>
      </c>
      <c r="AA628" s="70" t="e">
        <f t="shared" si="433"/>
        <v>#DIV/0!</v>
      </c>
    </row>
    <row r="630" spans="1:28" s="4" customFormat="1" ht="15" x14ac:dyDescent="0.35">
      <c r="B630" s="4" t="s">
        <v>169</v>
      </c>
    </row>
    <row r="631" spans="1:28" s="6" customFormat="1" ht="4.5" customHeight="1" x14ac:dyDescent="0.35"/>
    <row r="632" spans="1:28" s="13" customFormat="1" ht="14.1" x14ac:dyDescent="0.35">
      <c r="C632" s="13" t="str">
        <f>Real2019</f>
        <v>Real $2019</v>
      </c>
    </row>
    <row r="633" spans="1:28" s="6" customFormat="1" ht="11.25" customHeight="1" x14ac:dyDescent="0.35"/>
    <row r="634" spans="1:28" ht="12.3" x14ac:dyDescent="0.35">
      <c r="D634" s="73" t="s">
        <v>132</v>
      </c>
      <c r="E634" s="64" t="str">
        <f>Lookup!E$20</f>
        <v>Source</v>
      </c>
      <c r="F634" s="64" t="str">
        <f>Lookup!F$20</f>
        <v>Unit</v>
      </c>
      <c r="G634" s="64" t="str">
        <f>Lookup!G$20</f>
        <v>Basis</v>
      </c>
      <c r="H634" s="64" t="str">
        <f>Lookup!H$20</f>
        <v>Timing</v>
      </c>
      <c r="I634" s="6"/>
      <c r="J634" s="6"/>
      <c r="K634" s="6"/>
      <c r="L634" s="6"/>
      <c r="M634" s="6"/>
      <c r="N634" s="6"/>
      <c r="O634" s="64" t="str">
        <f t="shared" ref="O634:X634" si="434">O$10</f>
        <v>RY15</v>
      </c>
      <c r="P634" s="64" t="str">
        <f t="shared" si="434"/>
        <v>RY16</v>
      </c>
      <c r="Q634" s="64" t="str">
        <f t="shared" si="434"/>
        <v>RY17</v>
      </c>
      <c r="R634" s="64" t="str">
        <f t="shared" si="434"/>
        <v>RY18</v>
      </c>
      <c r="S634" s="64" t="str">
        <f t="shared" si="434"/>
        <v>RY19</v>
      </c>
      <c r="T634" s="64" t="str">
        <f t="shared" si="434"/>
        <v>RY20</v>
      </c>
      <c r="U634" s="64" t="str">
        <f t="shared" si="434"/>
        <v>RY21</v>
      </c>
      <c r="V634" s="64" t="str">
        <f t="shared" si="434"/>
        <v>RY22</v>
      </c>
      <c r="W634" s="64" t="str">
        <f t="shared" si="434"/>
        <v>RY23</v>
      </c>
      <c r="X634" s="64" t="str">
        <f t="shared" si="434"/>
        <v>RY24</v>
      </c>
    </row>
    <row r="635" spans="1:28" x14ac:dyDescent="0.35">
      <c r="I635" s="6"/>
      <c r="J635" s="6"/>
      <c r="K635" s="6"/>
      <c r="L635" s="6"/>
      <c r="M635" s="6"/>
      <c r="N635" s="6"/>
    </row>
    <row r="636" spans="1:28" ht="12.3" x14ac:dyDescent="0.35">
      <c r="D636" s="15" t="str">
        <f>CPI_Series_Inp!D$32</f>
        <v>Real 2019 to Nominal</v>
      </c>
      <c r="E636" s="75" t="str">
        <f>CPI_Series_Inp!E$32</f>
        <v>Calculated</v>
      </c>
      <c r="F636" s="75" t="str">
        <f>CPI_Series_Inp!F$32</f>
        <v>Factor</v>
      </c>
      <c r="G636" s="75" t="str">
        <f>CPI_Series_Inp!G$32</f>
        <v>N/A</v>
      </c>
      <c r="H636" s="75" t="str">
        <f>CPI_Series_Inp!H$32</f>
        <v>N/A</v>
      </c>
      <c r="I636" s="6"/>
      <c r="J636" s="6"/>
      <c r="K636" s="6"/>
      <c r="L636" s="6"/>
      <c r="M636" s="6"/>
      <c r="N636" s="6"/>
      <c r="O636" s="77">
        <f>CPI_Series_Inp!J$32</f>
        <v>0.92414709539685991</v>
      </c>
      <c r="P636" s="77">
        <f>CPI_Series_Inp!K$32</f>
        <v>0.93585385884076477</v>
      </c>
      <c r="Q636" s="77">
        <f>CPI_Series_Inp!L$32</f>
        <v>0.94968070361673007</v>
      </c>
      <c r="R636" s="77">
        <f>CPI_Series_Inp!M$32</f>
        <v>0.9683594552339112</v>
      </c>
      <c r="S636" s="77">
        <f>CPI_Series_Inp!N$32</f>
        <v>0.98893635286829751</v>
      </c>
      <c r="T636" s="77">
        <f>CPI_Series_Inp!O$32</f>
        <v>1.0120517509373701</v>
      </c>
      <c r="U636" s="77">
        <f>CPI_Series_Inp!P$32</f>
        <v>1.0365927373670369</v>
      </c>
      <c r="V636" s="77">
        <f>CPI_Series_Inp!Q$32</f>
        <v>1.0617288119573469</v>
      </c>
      <c r="W636" s="77">
        <f>CPI_Series_Inp!R$32</f>
        <v>1.0874744048502976</v>
      </c>
      <c r="X636" s="77">
        <f>CPI_Series_Inp!S$32</f>
        <v>1.1138442961007426</v>
      </c>
    </row>
    <row r="637" spans="1:28" x14ac:dyDescent="0.35">
      <c r="J637" s="6"/>
      <c r="K637" s="6"/>
      <c r="L637" s="6"/>
      <c r="M637" s="6"/>
      <c r="N637" s="6"/>
    </row>
    <row r="638" spans="1:28" s="4" customFormat="1" ht="15" x14ac:dyDescent="0.35">
      <c r="B638" s="4" t="s">
        <v>33</v>
      </c>
    </row>
  </sheetData>
  <conditionalFormatting sqref="B2">
    <cfRule type="cellIs" dxfId="14" priority="1" operator="notEqual">
      <formula>"No Errors Found"</formula>
    </cfRule>
  </conditionalFormatting>
  <hyperlinks>
    <hyperlink ref="B3:E3" location="TOC!A1" display="TOC!A1" xr:uid="{00000000-0004-0000-3100-000000000000}"/>
  </hyperlinks>
  <pageMargins left="0.70866141732283472" right="0.70866141732283472" top="0.74803149606299213" bottom="0.74803149606299213" header="0.31496062992125984" footer="0.31496062992125984"/>
  <pageSetup paperSize="9" scale="43" fitToHeight="1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
  <dimension ref="B1:W155"/>
  <sheetViews>
    <sheetView showGridLines="0"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ColWidth="9.33203125" defaultRowHeight="10.199999999999999" outlineLevelRow="1" x14ac:dyDescent="0.35"/>
  <cols>
    <col min="1" max="3" width="2.796875" style="1" customWidth="1"/>
    <col min="4" max="4" width="34" style="1" customWidth="1"/>
    <col min="5" max="6" width="30.796875" style="1" customWidth="1"/>
    <col min="7" max="9" width="10.796875" style="1" customWidth="1"/>
    <col min="10" max="19" width="12.796875" style="1" customWidth="1"/>
    <col min="20" max="26" width="10.796875" style="1" customWidth="1"/>
    <col min="27" max="16384" width="9.33203125" style="1"/>
  </cols>
  <sheetData>
    <row r="1" spans="2:19" ht="18.899999999999999" x14ac:dyDescent="0.35">
      <c r="B1" s="5" t="s">
        <v>46</v>
      </c>
    </row>
    <row r="2" spans="2:19" x14ac:dyDescent="0.35">
      <c r="B2" s="18" t="str">
        <f>Title_Msg</f>
        <v>No Errors Found</v>
      </c>
    </row>
    <row r="3" spans="2:19" s="7" customFormat="1" x14ac:dyDescent="0.35">
      <c r="B3" s="55" t="str">
        <f>TOC!B1</f>
        <v>Table of Contents</v>
      </c>
      <c r="C3" s="49"/>
      <c r="D3" s="49"/>
      <c r="E3" s="49"/>
    </row>
    <row r="4" spans="2:19" s="7" customFormat="1" ht="12.3" x14ac:dyDescent="0.35">
      <c r="B4" s="46" t="str">
        <f>Model_Name</f>
        <v>Rest RIN Population Model - Power and Water Corporation (PWC)</v>
      </c>
    </row>
    <row r="5" spans="2:19" s="7" customFormat="1" x14ac:dyDescent="0.35"/>
    <row r="6" spans="2:19" s="4" customFormat="1" ht="15" x14ac:dyDescent="0.35">
      <c r="B6" s="4" t="s">
        <v>30</v>
      </c>
    </row>
    <row r="7" spans="2:19" s="2" customFormat="1" ht="6.75" customHeight="1" x14ac:dyDescent="0.35"/>
    <row r="8" spans="2:19" s="13" customFormat="1" ht="14.1" x14ac:dyDescent="0.35">
      <c r="C8" s="13" t="s">
        <v>57</v>
      </c>
    </row>
    <row r="9" spans="2:19" s="2" customFormat="1" x14ac:dyDescent="0.35">
      <c r="D9" s="3"/>
    </row>
    <row r="10" spans="2:19" s="6" customFormat="1" ht="12.3" x14ac:dyDescent="0.35">
      <c r="D10" s="16" t="s">
        <v>56</v>
      </c>
      <c r="E10" s="56">
        <v>41821</v>
      </c>
    </row>
    <row r="11" spans="2:19" s="7" customFormat="1" ht="12.3" x14ac:dyDescent="0.35">
      <c r="D11" s="16" t="s">
        <v>59</v>
      </c>
      <c r="E11" s="17">
        <v>2018</v>
      </c>
      <c r="L11" s="23"/>
      <c r="M11" s="24"/>
      <c r="N11" s="24"/>
      <c r="O11" s="24"/>
    </row>
    <row r="12" spans="2:19" s="7" customFormat="1" x14ac:dyDescent="0.35">
      <c r="L12" s="23"/>
      <c r="M12" s="24"/>
      <c r="N12" s="24"/>
      <c r="O12" s="24"/>
    </row>
    <row r="13" spans="2:19" s="13" customFormat="1" ht="14.1" x14ac:dyDescent="0.35">
      <c r="C13" s="13" t="s">
        <v>58</v>
      </c>
    </row>
    <row r="14" spans="2:19" s="7" customFormat="1" x14ac:dyDescent="0.35">
      <c r="L14" s="23"/>
      <c r="M14" s="24"/>
      <c r="N14" s="24"/>
      <c r="O14" s="24"/>
    </row>
    <row r="15" spans="2:19" s="7" customFormat="1" ht="12.3" outlineLevel="1" x14ac:dyDescent="0.35">
      <c r="B15" s="16" t="s">
        <v>54</v>
      </c>
      <c r="J15" s="57">
        <f t="shared" ref="J15:S15" si="0">IF(J17=1,Model_Start_Date,I16+1)</f>
        <v>41821</v>
      </c>
      <c r="K15" s="57">
        <f t="shared" si="0"/>
        <v>42186</v>
      </c>
      <c r="L15" s="57">
        <f t="shared" si="0"/>
        <v>42552</v>
      </c>
      <c r="M15" s="57">
        <f t="shared" si="0"/>
        <v>42917</v>
      </c>
      <c r="N15" s="57">
        <f t="shared" si="0"/>
        <v>43282</v>
      </c>
      <c r="O15" s="57">
        <f t="shared" si="0"/>
        <v>43647</v>
      </c>
      <c r="P15" s="57">
        <f t="shared" si="0"/>
        <v>44013</v>
      </c>
      <c r="Q15" s="57">
        <f t="shared" si="0"/>
        <v>44378</v>
      </c>
      <c r="R15" s="57">
        <f t="shared" si="0"/>
        <v>44743</v>
      </c>
      <c r="S15" s="57">
        <f t="shared" si="0"/>
        <v>45108</v>
      </c>
    </row>
    <row r="16" spans="2:19" s="7" customFormat="1" ht="12.3" outlineLevel="1" x14ac:dyDescent="0.35">
      <c r="B16" s="16" t="s">
        <v>55</v>
      </c>
      <c r="J16" s="57">
        <f t="shared" ref="J16:S16" si="1">EOMONTH(J15,Mths_In_Yr-1)</f>
        <v>42185</v>
      </c>
      <c r="K16" s="57">
        <f t="shared" si="1"/>
        <v>42551</v>
      </c>
      <c r="L16" s="57">
        <f t="shared" si="1"/>
        <v>42916</v>
      </c>
      <c r="M16" s="57">
        <f t="shared" si="1"/>
        <v>43281</v>
      </c>
      <c r="N16" s="57">
        <f t="shared" si="1"/>
        <v>43646</v>
      </c>
      <c r="O16" s="57">
        <f t="shared" si="1"/>
        <v>44012</v>
      </c>
      <c r="P16" s="57">
        <f t="shared" si="1"/>
        <v>44377</v>
      </c>
      <c r="Q16" s="57">
        <f t="shared" si="1"/>
        <v>44742</v>
      </c>
      <c r="R16" s="57">
        <f t="shared" si="1"/>
        <v>45107</v>
      </c>
      <c r="S16" s="57">
        <f t="shared" si="1"/>
        <v>45473</v>
      </c>
    </row>
    <row r="17" spans="2:23" s="7" customFormat="1" ht="12.3" outlineLevel="1" x14ac:dyDescent="0.35">
      <c r="B17" s="16" t="s">
        <v>53</v>
      </c>
      <c r="J17" s="27">
        <f>N(I17)+1</f>
        <v>1</v>
      </c>
      <c r="K17" s="27">
        <f t="shared" ref="K17:S17" si="2">N(J17)+1</f>
        <v>2</v>
      </c>
      <c r="L17" s="27">
        <f t="shared" si="2"/>
        <v>3</v>
      </c>
      <c r="M17" s="27">
        <f t="shared" si="2"/>
        <v>4</v>
      </c>
      <c r="N17" s="27">
        <f t="shared" si="2"/>
        <v>5</v>
      </c>
      <c r="O17" s="27">
        <f t="shared" si="2"/>
        <v>6</v>
      </c>
      <c r="P17" s="27">
        <f t="shared" si="2"/>
        <v>7</v>
      </c>
      <c r="Q17" s="27">
        <f t="shared" si="2"/>
        <v>8</v>
      </c>
      <c r="R17" s="27">
        <f t="shared" si="2"/>
        <v>9</v>
      </c>
      <c r="S17" s="27">
        <f t="shared" si="2"/>
        <v>10</v>
      </c>
    </row>
    <row r="18" spans="2:23" s="7" customFormat="1" ht="12.3" outlineLevel="1" x14ac:dyDescent="0.35">
      <c r="B18" s="16" t="s">
        <v>60</v>
      </c>
      <c r="J18" s="12">
        <f>YEAR(J16)</f>
        <v>2015</v>
      </c>
      <c r="K18" s="12">
        <f t="shared" ref="K18:S18" si="3">YEAR(K16)</f>
        <v>2016</v>
      </c>
      <c r="L18" s="12">
        <f t="shared" si="3"/>
        <v>2017</v>
      </c>
      <c r="M18" s="12">
        <f t="shared" si="3"/>
        <v>2018</v>
      </c>
      <c r="N18" s="12">
        <f t="shared" si="3"/>
        <v>2019</v>
      </c>
      <c r="O18" s="12">
        <f t="shared" si="3"/>
        <v>2020</v>
      </c>
      <c r="P18" s="12">
        <f t="shared" si="3"/>
        <v>2021</v>
      </c>
      <c r="Q18" s="12">
        <f t="shared" si="3"/>
        <v>2022</v>
      </c>
      <c r="R18" s="12">
        <f t="shared" si="3"/>
        <v>2023</v>
      </c>
      <c r="S18" s="12">
        <f t="shared" si="3"/>
        <v>2024</v>
      </c>
    </row>
    <row r="19" spans="2:23" s="7" customFormat="1" ht="12.3" outlineLevel="1" x14ac:dyDescent="0.35">
      <c r="B19" s="16" t="s">
        <v>61</v>
      </c>
      <c r="J19" s="19" t="s">
        <v>62</v>
      </c>
      <c r="K19" s="19" t="s">
        <v>62</v>
      </c>
      <c r="L19" s="19" t="s">
        <v>59</v>
      </c>
      <c r="M19" s="19" t="s">
        <v>63</v>
      </c>
      <c r="N19" s="19" t="s">
        <v>63</v>
      </c>
      <c r="O19" s="19" t="s">
        <v>63</v>
      </c>
      <c r="P19" s="19" t="s">
        <v>63</v>
      </c>
      <c r="Q19" s="19" t="s">
        <v>63</v>
      </c>
      <c r="R19" s="19" t="s">
        <v>63</v>
      </c>
      <c r="S19" s="19" t="s">
        <v>63</v>
      </c>
    </row>
    <row r="20" spans="2:23" s="7" customFormat="1" ht="12.3" x14ac:dyDescent="0.35">
      <c r="B20" s="14" t="s">
        <v>64</v>
      </c>
      <c r="E20" s="20" t="s">
        <v>65</v>
      </c>
      <c r="F20" s="20" t="s">
        <v>66</v>
      </c>
      <c r="G20" s="20" t="s">
        <v>67</v>
      </c>
      <c r="H20" s="20" t="s">
        <v>68</v>
      </c>
      <c r="J20" s="58" t="str">
        <f>"RY"&amp;RIGHT(J18,2)</f>
        <v>RY15</v>
      </c>
      <c r="K20" s="58" t="str">
        <f t="shared" ref="K20:S20" si="4">"RY"&amp;RIGHT(K18,2)</f>
        <v>RY16</v>
      </c>
      <c r="L20" s="58" t="str">
        <f t="shared" si="4"/>
        <v>RY17</v>
      </c>
      <c r="M20" s="58" t="str">
        <f t="shared" si="4"/>
        <v>RY18</v>
      </c>
      <c r="N20" s="58" t="str">
        <f t="shared" si="4"/>
        <v>RY19</v>
      </c>
      <c r="O20" s="58" t="str">
        <f t="shared" si="4"/>
        <v>RY20</v>
      </c>
      <c r="P20" s="58" t="str">
        <f t="shared" si="4"/>
        <v>RY21</v>
      </c>
      <c r="Q20" s="58" t="str">
        <f t="shared" si="4"/>
        <v>RY22</v>
      </c>
      <c r="R20" s="58" t="str">
        <f t="shared" si="4"/>
        <v>RY23</v>
      </c>
      <c r="S20" s="58" t="str">
        <f t="shared" si="4"/>
        <v>RY24</v>
      </c>
      <c r="U20" s="59" t="str">
        <f>L20&amp;" %"</f>
        <v>RY17 %</v>
      </c>
      <c r="V20" s="58" t="str">
        <f>J20&amp;"-"&amp;L20&amp;" Avg"</f>
        <v>RY15-RY17 Avg</v>
      </c>
      <c r="W20" s="58" t="s">
        <v>624</v>
      </c>
    </row>
    <row r="21" spans="2:23" s="7" customFormat="1" x14ac:dyDescent="0.35">
      <c r="L21" s="23"/>
      <c r="M21" s="24"/>
      <c r="N21" s="24"/>
      <c r="O21" s="24"/>
    </row>
    <row r="22" spans="2:23" s="4" customFormat="1" ht="15" x14ac:dyDescent="0.35">
      <c r="B22" s="4" t="s">
        <v>46</v>
      </c>
    </row>
    <row r="23" spans="2:23" s="7" customFormat="1" x14ac:dyDescent="0.35">
      <c r="L23" s="23"/>
      <c r="M23" s="24"/>
      <c r="N23" s="24"/>
      <c r="O23" s="24"/>
    </row>
    <row r="24" spans="2:23" ht="12.3" x14ac:dyDescent="0.35">
      <c r="C24" s="8" t="s">
        <v>0</v>
      </c>
      <c r="E24" s="20" t="s">
        <v>1</v>
      </c>
    </row>
    <row r="25" spans="2:23" x14ac:dyDescent="0.35">
      <c r="E25" s="21"/>
    </row>
    <row r="26" spans="2:23" ht="12.3" x14ac:dyDescent="0.35">
      <c r="D26" s="17">
        <v>1</v>
      </c>
      <c r="E26" s="22" t="s">
        <v>2</v>
      </c>
    </row>
    <row r="27" spans="2:23" ht="12.3" x14ac:dyDescent="0.35">
      <c r="D27" s="17">
        <v>3</v>
      </c>
      <c r="E27" s="22" t="s">
        <v>3</v>
      </c>
    </row>
    <row r="28" spans="2:23" s="7" customFormat="1" ht="12.3" x14ac:dyDescent="0.35">
      <c r="D28" s="17">
        <v>4</v>
      </c>
      <c r="E28" s="22" t="s">
        <v>34</v>
      </c>
    </row>
    <row r="29" spans="2:23" ht="12.3" x14ac:dyDescent="0.35">
      <c r="D29" s="17">
        <v>12</v>
      </c>
      <c r="E29" s="22" t="s">
        <v>4</v>
      </c>
    </row>
    <row r="30" spans="2:23" s="7" customFormat="1" ht="12.3" x14ac:dyDescent="0.35">
      <c r="D30" s="17">
        <v>7</v>
      </c>
      <c r="E30" s="22" t="s">
        <v>13</v>
      </c>
    </row>
    <row r="31" spans="2:23" s="7" customFormat="1" ht="12.3" x14ac:dyDescent="0.35">
      <c r="D31" s="17">
        <v>365</v>
      </c>
      <c r="E31" s="22" t="s">
        <v>47</v>
      </c>
    </row>
    <row r="32" spans="2:23" s="7" customFormat="1" ht="12.3" x14ac:dyDescent="0.35">
      <c r="D32" s="17">
        <v>0.5</v>
      </c>
      <c r="E32" s="22" t="s">
        <v>8</v>
      </c>
    </row>
    <row r="33" spans="3:5" ht="12.3" x14ac:dyDescent="0.35">
      <c r="D33" s="17" t="s">
        <v>6</v>
      </c>
      <c r="E33" s="22" t="s">
        <v>6</v>
      </c>
    </row>
    <row r="34" spans="3:5" s="7" customFormat="1" ht="12.3" x14ac:dyDescent="0.35">
      <c r="D34" s="17" t="s">
        <v>35</v>
      </c>
      <c r="E34" s="22" t="s">
        <v>36</v>
      </c>
    </row>
    <row r="35" spans="3:5" ht="12.3" x14ac:dyDescent="0.35">
      <c r="D35" s="17" t="s">
        <v>7</v>
      </c>
      <c r="E35" s="22" t="s">
        <v>7</v>
      </c>
    </row>
    <row r="36" spans="3:5" x14ac:dyDescent="0.35">
      <c r="E36" s="21"/>
    </row>
    <row r="37" spans="3:5" s="7" customFormat="1" ht="12.3" x14ac:dyDescent="0.35">
      <c r="C37" s="8" t="s">
        <v>0</v>
      </c>
      <c r="E37" s="20" t="s">
        <v>1</v>
      </c>
    </row>
    <row r="38" spans="3:5" s="7" customFormat="1" ht="12.3" x14ac:dyDescent="0.35">
      <c r="E38" s="22" t="s">
        <v>11</v>
      </c>
    </row>
    <row r="39" spans="3:5" s="7" customFormat="1" ht="12.3" x14ac:dyDescent="0.35">
      <c r="D39" s="17" t="s">
        <v>9</v>
      </c>
      <c r="E39" s="22" t="s">
        <v>9</v>
      </c>
    </row>
    <row r="40" spans="3:5" s="7" customFormat="1" ht="12.3" x14ac:dyDescent="0.35">
      <c r="D40" s="17" t="s">
        <v>10</v>
      </c>
      <c r="E40" s="22" t="s">
        <v>10</v>
      </c>
    </row>
    <row r="41" spans="3:5" s="7" customFormat="1" x14ac:dyDescent="0.35">
      <c r="E41" s="21"/>
    </row>
    <row r="42" spans="3:5" s="7" customFormat="1" ht="12.3" x14ac:dyDescent="0.35">
      <c r="C42" s="8" t="s">
        <v>73</v>
      </c>
      <c r="E42" s="20" t="s">
        <v>1</v>
      </c>
    </row>
    <row r="43" spans="3:5" s="7" customFormat="1" ht="12.3" x14ac:dyDescent="0.35">
      <c r="E43" s="22" t="s">
        <v>81</v>
      </c>
    </row>
    <row r="44" spans="3:5" s="7" customFormat="1" ht="12.3" x14ac:dyDescent="0.35">
      <c r="D44" s="17" t="s">
        <v>74</v>
      </c>
      <c r="E44" s="22" t="s">
        <v>74</v>
      </c>
    </row>
    <row r="45" spans="3:5" s="7" customFormat="1" ht="12.3" x14ac:dyDescent="0.35">
      <c r="D45" s="17" t="s">
        <v>75</v>
      </c>
      <c r="E45" s="22" t="s">
        <v>75</v>
      </c>
    </row>
    <row r="46" spans="3:5" s="7" customFormat="1" ht="12.3" x14ac:dyDescent="0.35">
      <c r="D46" s="17" t="s">
        <v>77</v>
      </c>
      <c r="E46" s="22" t="s">
        <v>79</v>
      </c>
    </row>
    <row r="47" spans="3:5" s="7" customFormat="1" ht="12.3" x14ac:dyDescent="0.35">
      <c r="D47" s="17" t="s">
        <v>78</v>
      </c>
      <c r="E47" s="22" t="s">
        <v>80</v>
      </c>
    </row>
    <row r="48" spans="3:5" s="7" customFormat="1" ht="12.3" x14ac:dyDescent="0.35">
      <c r="D48" s="17" t="s">
        <v>76</v>
      </c>
      <c r="E48" s="22" t="s">
        <v>76</v>
      </c>
    </row>
    <row r="49" spans="3:6" s="7" customFormat="1" ht="12.3" x14ac:dyDescent="0.35">
      <c r="D49" s="17" t="s">
        <v>138</v>
      </c>
      <c r="E49" s="22" t="s">
        <v>138</v>
      </c>
    </row>
    <row r="50" spans="3:6" s="7" customFormat="1" ht="12.3" x14ac:dyDescent="0.35">
      <c r="D50" s="17" t="s">
        <v>136</v>
      </c>
      <c r="E50" s="69"/>
    </row>
    <row r="51" spans="3:6" s="7" customFormat="1" ht="12.3" x14ac:dyDescent="0.35">
      <c r="D51" s="17" t="s">
        <v>137</v>
      </c>
      <c r="E51" s="69"/>
    </row>
    <row r="52" spans="3:6" s="7" customFormat="1" ht="12.3" x14ac:dyDescent="0.35">
      <c r="D52" s="17" t="s">
        <v>143</v>
      </c>
      <c r="E52" s="68" t="s">
        <v>144</v>
      </c>
    </row>
    <row r="53" spans="3:6" s="7" customFormat="1" ht="12.3" x14ac:dyDescent="0.35">
      <c r="D53" s="17" t="str">
        <f>NA</f>
        <v>N/A</v>
      </c>
      <c r="E53" s="22" t="s">
        <v>135</v>
      </c>
    </row>
    <row r="54" spans="3:6" s="7" customFormat="1" x14ac:dyDescent="0.35">
      <c r="E54" s="21"/>
    </row>
    <row r="55" spans="3:6" s="7" customFormat="1" ht="12.3" x14ac:dyDescent="0.35">
      <c r="C55" s="8" t="s">
        <v>67</v>
      </c>
      <c r="E55" s="20" t="s">
        <v>1</v>
      </c>
    </row>
    <row r="56" spans="3:6" s="7" customFormat="1" ht="12.3" x14ac:dyDescent="0.35">
      <c r="E56" s="22" t="s">
        <v>72</v>
      </c>
    </row>
    <row r="57" spans="3:6" s="7" customFormat="1" ht="12.3" x14ac:dyDescent="0.35">
      <c r="D57" s="17" t="s">
        <v>69</v>
      </c>
      <c r="E57" s="22" t="s">
        <v>71</v>
      </c>
    </row>
    <row r="58" spans="3:6" s="7" customFormat="1" ht="12.3" x14ac:dyDescent="0.35">
      <c r="D58" s="17" t="s">
        <v>199</v>
      </c>
      <c r="E58" s="22" t="s">
        <v>200</v>
      </c>
    </row>
    <row r="59" spans="3:6" s="7" customFormat="1" ht="12.3" x14ac:dyDescent="0.35">
      <c r="D59" s="17" t="str">
        <f>NA</f>
        <v>N/A</v>
      </c>
      <c r="E59" s="22" t="s">
        <v>135</v>
      </c>
    </row>
    <row r="60" spans="3:6" s="7" customFormat="1" ht="12.3" x14ac:dyDescent="0.35">
      <c r="D60" s="17" t="s">
        <v>70</v>
      </c>
      <c r="E60" s="22" t="s">
        <v>70</v>
      </c>
    </row>
    <row r="61" spans="3:6" s="7" customFormat="1" x14ac:dyDescent="0.35">
      <c r="E61" s="21"/>
    </row>
    <row r="62" spans="3:6" s="7" customFormat="1" ht="12.3" x14ac:dyDescent="0.35">
      <c r="C62" s="8" t="s">
        <v>68</v>
      </c>
      <c r="E62" s="20"/>
      <c r="F62" s="20" t="s">
        <v>1</v>
      </c>
    </row>
    <row r="63" spans="3:6" s="7" customFormat="1" ht="12.3" x14ac:dyDescent="0.35">
      <c r="D63" s="22" t="s">
        <v>85</v>
      </c>
      <c r="E63" s="22" t="s">
        <v>86</v>
      </c>
    </row>
    <row r="64" spans="3:6" s="7" customFormat="1" ht="12.3" x14ac:dyDescent="0.35">
      <c r="D64" s="17" t="s">
        <v>82</v>
      </c>
      <c r="E64" s="17">
        <v>0</v>
      </c>
      <c r="F64" s="22" t="s">
        <v>89</v>
      </c>
    </row>
    <row r="65" spans="3:6" s="7" customFormat="1" ht="12.3" x14ac:dyDescent="0.35">
      <c r="D65" s="17" t="s">
        <v>83</v>
      </c>
      <c r="E65" s="17">
        <v>0.5</v>
      </c>
      <c r="F65" s="22" t="s">
        <v>88</v>
      </c>
    </row>
    <row r="66" spans="3:6" s="7" customFormat="1" ht="12.3" x14ac:dyDescent="0.35">
      <c r="D66" s="17" t="s">
        <v>84</v>
      </c>
      <c r="E66" s="17">
        <v>1</v>
      </c>
      <c r="F66" s="22" t="s">
        <v>87</v>
      </c>
    </row>
    <row r="67" spans="3:6" s="7" customFormat="1" ht="12.3" x14ac:dyDescent="0.35">
      <c r="D67" s="17" t="str">
        <f>NA</f>
        <v>N/A</v>
      </c>
      <c r="E67" s="17" t="str">
        <f>NA</f>
        <v>N/A</v>
      </c>
      <c r="F67" s="22"/>
    </row>
    <row r="68" spans="3:6" s="7" customFormat="1" x14ac:dyDescent="0.35">
      <c r="E68" s="21"/>
    </row>
    <row r="69" spans="3:6" s="13" customFormat="1" ht="14.1" x14ac:dyDescent="0.35">
      <c r="C69" s="13" t="s">
        <v>48</v>
      </c>
    </row>
    <row r="71" spans="3:6" ht="12.3" x14ac:dyDescent="0.35">
      <c r="C71" s="8" t="s">
        <v>140</v>
      </c>
      <c r="D71" s="7"/>
      <c r="E71" s="20" t="s">
        <v>1</v>
      </c>
    </row>
    <row r="72" spans="3:6" ht="12.3" x14ac:dyDescent="0.35">
      <c r="C72" s="7"/>
      <c r="D72" s="7"/>
      <c r="E72" s="22" t="s">
        <v>141</v>
      </c>
    </row>
    <row r="73" spans="3:6" ht="12.3" x14ac:dyDescent="0.35">
      <c r="C73" s="7"/>
      <c r="D73" s="17" t="s">
        <v>31</v>
      </c>
      <c r="E73" s="7"/>
    </row>
    <row r="74" spans="3:6" ht="12.3" x14ac:dyDescent="0.35">
      <c r="C74" s="7"/>
      <c r="D74" s="17" t="s">
        <v>31</v>
      </c>
      <c r="E74" s="7"/>
    </row>
    <row r="75" spans="3:6" ht="12.3" x14ac:dyDescent="0.35">
      <c r="C75" s="7"/>
      <c r="D75" s="17" t="s">
        <v>31</v>
      </c>
      <c r="E75" s="7"/>
    </row>
    <row r="76" spans="3:6" ht="12.3" x14ac:dyDescent="0.35">
      <c r="D76" s="17" t="s">
        <v>31</v>
      </c>
    </row>
    <row r="78" spans="3:6" s="13" customFormat="1" ht="14.1" x14ac:dyDescent="0.35">
      <c r="C78" s="13" t="s">
        <v>142</v>
      </c>
    </row>
    <row r="80" spans="3:6" ht="12.3" x14ac:dyDescent="0.35">
      <c r="C80" s="8" t="s">
        <v>90</v>
      </c>
      <c r="D80" s="7"/>
      <c r="E80" s="20" t="s">
        <v>1</v>
      </c>
    </row>
    <row r="81" spans="3:5" ht="12.3" x14ac:dyDescent="0.35">
      <c r="C81" s="7"/>
      <c r="D81" s="22" t="s">
        <v>96</v>
      </c>
      <c r="E81" s="22" t="s">
        <v>97</v>
      </c>
    </row>
    <row r="82" spans="3:5" s="7" customFormat="1" ht="12.3" x14ac:dyDescent="0.35">
      <c r="D82" s="17" t="s">
        <v>91</v>
      </c>
      <c r="E82" s="17" t="s">
        <v>98</v>
      </c>
    </row>
    <row r="83" spans="3:5" s="7" customFormat="1" ht="12.3" x14ac:dyDescent="0.35">
      <c r="D83" s="17" t="s">
        <v>92</v>
      </c>
      <c r="E83" s="17" t="s">
        <v>99</v>
      </c>
    </row>
    <row r="84" spans="3:5" s="7" customFormat="1" ht="12.3" x14ac:dyDescent="0.35">
      <c r="D84" s="17" t="s">
        <v>93</v>
      </c>
      <c r="E84" s="17" t="s">
        <v>100</v>
      </c>
    </row>
    <row r="85" spans="3:5" s="7" customFormat="1" ht="12.3" x14ac:dyDescent="0.35">
      <c r="D85" s="17" t="s">
        <v>94</v>
      </c>
      <c r="E85" s="17" t="s">
        <v>101</v>
      </c>
    </row>
    <row r="86" spans="3:5" s="7" customFormat="1" ht="12.3" x14ac:dyDescent="0.35">
      <c r="D86" s="17" t="s">
        <v>95</v>
      </c>
      <c r="E86" s="17" t="s">
        <v>122</v>
      </c>
    </row>
    <row r="87" spans="3:5" s="7" customFormat="1" ht="12.3" x14ac:dyDescent="0.35">
      <c r="D87" s="17" t="s">
        <v>210</v>
      </c>
      <c r="E87" s="17" t="s">
        <v>211</v>
      </c>
    </row>
    <row r="88" spans="3:5" s="7" customFormat="1" x14ac:dyDescent="0.35"/>
    <row r="89" spans="3:5" s="7" customFormat="1" ht="12.3" x14ac:dyDescent="0.35">
      <c r="C89" s="8" t="s">
        <v>127</v>
      </c>
      <c r="E89" s="20" t="s">
        <v>1</v>
      </c>
    </row>
    <row r="90" spans="3:5" s="7" customFormat="1" ht="12.3" x14ac:dyDescent="0.35">
      <c r="E90" s="22" t="s">
        <v>131</v>
      </c>
    </row>
    <row r="91" spans="3:5" s="7" customFormat="1" ht="12.3" x14ac:dyDescent="0.35">
      <c r="D91" s="17" t="s">
        <v>128</v>
      </c>
    </row>
    <row r="92" spans="3:5" s="7" customFormat="1" ht="12.3" x14ac:dyDescent="0.35">
      <c r="D92" s="17" t="s">
        <v>129</v>
      </c>
    </row>
    <row r="93" spans="3:5" s="7" customFormat="1" ht="12.3" x14ac:dyDescent="0.35">
      <c r="D93" s="17" t="s">
        <v>130</v>
      </c>
    </row>
    <row r="94" spans="3:5" s="7" customFormat="1" ht="12.3" x14ac:dyDescent="0.35">
      <c r="D94" s="17" t="s">
        <v>115</v>
      </c>
    </row>
    <row r="95" spans="3:5" s="7" customFormat="1" x14ac:dyDescent="0.35"/>
    <row r="96" spans="3:5" s="7" customFormat="1" ht="12.3" x14ac:dyDescent="0.35">
      <c r="C96" s="8" t="s">
        <v>163</v>
      </c>
      <c r="E96" s="20" t="s">
        <v>1</v>
      </c>
    </row>
    <row r="97" spans="3:5" s="7" customFormat="1" ht="12.3" x14ac:dyDescent="0.35">
      <c r="E97" s="22" t="s">
        <v>166</v>
      </c>
    </row>
    <row r="98" spans="3:5" s="7" customFormat="1" ht="12.3" x14ac:dyDescent="0.35">
      <c r="D98" s="17" t="s">
        <v>165</v>
      </c>
    </row>
    <row r="99" spans="3:5" s="7" customFormat="1" ht="12.3" x14ac:dyDescent="0.35">
      <c r="D99" s="17" t="s">
        <v>164</v>
      </c>
    </row>
    <row r="100" spans="3:5" s="7" customFormat="1" ht="12.3" x14ac:dyDescent="0.35">
      <c r="D100" s="17" t="s">
        <v>167</v>
      </c>
    </row>
    <row r="101" spans="3:5" s="7" customFormat="1" ht="12.3" x14ac:dyDescent="0.35">
      <c r="D101" s="17" t="s">
        <v>168</v>
      </c>
    </row>
    <row r="102" spans="3:5" s="7" customFormat="1" x14ac:dyDescent="0.35"/>
    <row r="103" spans="3:5" s="7" customFormat="1" ht="12.3" x14ac:dyDescent="0.35">
      <c r="C103" s="8" t="s">
        <v>192</v>
      </c>
      <c r="E103" s="20" t="s">
        <v>1</v>
      </c>
    </row>
    <row r="104" spans="3:5" s="7" customFormat="1" ht="12.3" x14ac:dyDescent="0.35">
      <c r="E104" s="22" t="s">
        <v>193</v>
      </c>
    </row>
    <row r="105" spans="3:5" s="7" customFormat="1" ht="12.3" x14ac:dyDescent="0.35">
      <c r="D105" s="17" t="s">
        <v>194</v>
      </c>
    </row>
    <row r="106" spans="3:5" s="7" customFormat="1" ht="12.3" x14ac:dyDescent="0.35">
      <c r="D106" s="17" t="s">
        <v>195</v>
      </c>
    </row>
    <row r="107" spans="3:5" s="7" customFormat="1" ht="12.3" x14ac:dyDescent="0.35">
      <c r="D107" s="17" t="s">
        <v>196</v>
      </c>
    </row>
    <row r="108" spans="3:5" s="7" customFormat="1" ht="12.3" x14ac:dyDescent="0.35">
      <c r="D108" s="17" t="s">
        <v>127</v>
      </c>
    </row>
    <row r="109" spans="3:5" s="7" customFormat="1" ht="12.3" x14ac:dyDescent="0.35">
      <c r="D109" s="17" t="s">
        <v>165</v>
      </c>
    </row>
    <row r="110" spans="3:5" s="7" customFormat="1" ht="12.3" x14ac:dyDescent="0.35">
      <c r="D110" s="17" t="s">
        <v>164</v>
      </c>
    </row>
    <row r="111" spans="3:5" s="7" customFormat="1" ht="12.3" x14ac:dyDescent="0.35">
      <c r="D111" s="17" t="s">
        <v>122</v>
      </c>
    </row>
    <row r="112" spans="3:5" s="7" customFormat="1" ht="12.3" x14ac:dyDescent="0.35">
      <c r="D112" s="17" t="s">
        <v>123</v>
      </c>
    </row>
    <row r="113" spans="3:5" s="7" customFormat="1" ht="12.3" x14ac:dyDescent="0.35">
      <c r="D113" s="17" t="s">
        <v>125</v>
      </c>
    </row>
    <row r="114" spans="3:5" s="7" customFormat="1" ht="12.3" x14ac:dyDescent="0.35">
      <c r="D114" s="17" t="s">
        <v>126</v>
      </c>
    </row>
    <row r="115" spans="3:5" s="7" customFormat="1" ht="12.3" x14ac:dyDescent="0.35">
      <c r="D115" s="86"/>
    </row>
    <row r="116" spans="3:5" s="7" customFormat="1" ht="12.3" x14ac:dyDescent="0.35">
      <c r="C116" s="8" t="s">
        <v>102</v>
      </c>
      <c r="E116" s="20" t="s">
        <v>1</v>
      </c>
    </row>
    <row r="117" spans="3:5" s="7" customFormat="1" ht="12.3" x14ac:dyDescent="0.35">
      <c r="E117" s="22" t="s">
        <v>121</v>
      </c>
    </row>
    <row r="118" spans="3:5" s="7" customFormat="1" ht="12.3" x14ac:dyDescent="0.35">
      <c r="D118" s="60" t="s">
        <v>103</v>
      </c>
    </row>
    <row r="119" spans="3:5" s="7" customFormat="1" ht="12.3" x14ac:dyDescent="0.35">
      <c r="D119" s="17" t="s">
        <v>104</v>
      </c>
    </row>
    <row r="120" spans="3:5" s="7" customFormat="1" ht="12.3" x14ac:dyDescent="0.35">
      <c r="D120" s="17" t="s">
        <v>105</v>
      </c>
    </row>
    <row r="121" spans="3:5" s="7" customFormat="1" ht="12.3" x14ac:dyDescent="0.35">
      <c r="D121" s="17" t="s">
        <v>106</v>
      </c>
    </row>
    <row r="122" spans="3:5" s="7" customFormat="1" ht="12.3" x14ac:dyDescent="0.35">
      <c r="D122" s="17" t="s">
        <v>107</v>
      </c>
    </row>
    <row r="123" spans="3:5" s="7" customFormat="1" ht="12.3" x14ac:dyDescent="0.35">
      <c r="D123" s="60" t="s">
        <v>108</v>
      </c>
    </row>
    <row r="124" spans="3:5" s="7" customFormat="1" ht="12.3" x14ac:dyDescent="0.35">
      <c r="D124" s="17" t="s">
        <v>109</v>
      </c>
    </row>
    <row r="125" spans="3:5" s="7" customFormat="1" ht="12.3" x14ac:dyDescent="0.35">
      <c r="D125" s="17" t="s">
        <v>110</v>
      </c>
    </row>
    <row r="126" spans="3:5" s="7" customFormat="1" ht="12.3" x14ac:dyDescent="0.35">
      <c r="D126" s="60" t="s">
        <v>111</v>
      </c>
    </row>
    <row r="127" spans="3:5" s="7" customFormat="1" ht="12.3" x14ac:dyDescent="0.35">
      <c r="D127" s="17" t="s">
        <v>112</v>
      </c>
    </row>
    <row r="128" spans="3:5" s="7" customFormat="1" ht="12.3" x14ac:dyDescent="0.35">
      <c r="D128" s="17" t="s">
        <v>113</v>
      </c>
    </row>
    <row r="129" spans="3:5" s="7" customFormat="1" ht="12.3" x14ac:dyDescent="0.35">
      <c r="D129" s="17" t="s">
        <v>114</v>
      </c>
    </row>
    <row r="130" spans="3:5" s="7" customFormat="1" ht="12.3" x14ac:dyDescent="0.35">
      <c r="D130" s="60" t="s">
        <v>115</v>
      </c>
    </row>
    <row r="131" spans="3:5" s="7" customFormat="1" ht="12.3" x14ac:dyDescent="0.35">
      <c r="D131" s="17" t="s">
        <v>116</v>
      </c>
    </row>
    <row r="132" spans="3:5" s="7" customFormat="1" ht="12.3" x14ac:dyDescent="0.35">
      <c r="D132" s="17" t="s">
        <v>117</v>
      </c>
    </row>
    <row r="133" spans="3:5" s="7" customFormat="1" ht="12.3" x14ac:dyDescent="0.35">
      <c r="D133" s="17" t="s">
        <v>118</v>
      </c>
    </row>
    <row r="134" spans="3:5" ht="12.3" x14ac:dyDescent="0.35">
      <c r="D134" s="17" t="s">
        <v>119</v>
      </c>
    </row>
    <row r="135" spans="3:5" ht="12.3" x14ac:dyDescent="0.35">
      <c r="D135" s="17" t="s">
        <v>120</v>
      </c>
    </row>
    <row r="137" spans="3:5" s="7" customFormat="1" ht="12.3" x14ac:dyDescent="0.35">
      <c r="C137" s="8" t="s">
        <v>197</v>
      </c>
      <c r="E137" s="20" t="s">
        <v>1</v>
      </c>
    </row>
    <row r="138" spans="3:5" s="7" customFormat="1" ht="12.3" x14ac:dyDescent="0.35">
      <c r="E138" s="22" t="s">
        <v>198</v>
      </c>
    </row>
    <row r="139" spans="3:5" s="7" customFormat="1" ht="12.3" x14ac:dyDescent="0.35">
      <c r="D139" s="17" t="str">
        <f>D119</f>
        <v>Routine maintenance</v>
      </c>
    </row>
    <row r="140" spans="3:5" s="7" customFormat="1" ht="12.3" x14ac:dyDescent="0.35">
      <c r="D140" s="17" t="str">
        <f t="shared" ref="D140:D142" si="5">D120</f>
        <v>Non-routine maintenance</v>
      </c>
    </row>
    <row r="141" spans="3:5" s="7" customFormat="1" ht="12.3" x14ac:dyDescent="0.35">
      <c r="D141" s="17" t="str">
        <f t="shared" si="5"/>
        <v>Emergency response</v>
      </c>
    </row>
    <row r="142" spans="3:5" s="7" customFormat="1" ht="12.3" x14ac:dyDescent="0.35">
      <c r="D142" s="17" t="str">
        <f t="shared" si="5"/>
        <v>Vegetation management</v>
      </c>
    </row>
    <row r="143" spans="3:5" s="7" customFormat="1" ht="12.3" x14ac:dyDescent="0.35">
      <c r="D143" s="17" t="str">
        <f>D124</f>
        <v>Network overheads</v>
      </c>
    </row>
    <row r="144" spans="3:5" s="7" customFormat="1" ht="12.3" x14ac:dyDescent="0.35">
      <c r="D144" s="17" t="str">
        <f>D125</f>
        <v>Corporate overheads (excl. IT)</v>
      </c>
    </row>
    <row r="145" spans="2:4" s="7" customFormat="1" ht="12.3" x14ac:dyDescent="0.35">
      <c r="D145" s="17" t="str">
        <f>D127</f>
        <v>Information technology</v>
      </c>
    </row>
    <row r="146" spans="2:4" s="7" customFormat="1" ht="12.3" x14ac:dyDescent="0.35">
      <c r="D146" s="17" t="str">
        <f t="shared" ref="D146:D147" si="6">D128</f>
        <v>Motor vehicles</v>
      </c>
    </row>
    <row r="147" spans="2:4" s="7" customFormat="1" ht="12.3" x14ac:dyDescent="0.35">
      <c r="D147" s="17" t="str">
        <f t="shared" si="6"/>
        <v>Buildings and property (incl. tools, fleet &amp; equipment)</v>
      </c>
    </row>
    <row r="148" spans="2:4" s="7" customFormat="1" ht="12.3" x14ac:dyDescent="0.35">
      <c r="D148" s="17" t="str">
        <f>D131</f>
        <v>Levies (incl. license fees)</v>
      </c>
    </row>
    <row r="149" spans="2:4" s="7" customFormat="1" ht="12.3" x14ac:dyDescent="0.35">
      <c r="D149" s="17" t="str">
        <f t="shared" ref="D149:D152" si="7">D132</f>
        <v>GSL payments</v>
      </c>
    </row>
    <row r="150" spans="2:4" s="7" customFormat="1" ht="12.3" x14ac:dyDescent="0.35">
      <c r="D150" s="17" t="str">
        <f t="shared" si="7"/>
        <v>Demand side management</v>
      </c>
    </row>
    <row r="151" spans="2:4" s="7" customFormat="1" ht="12.3" x14ac:dyDescent="0.35">
      <c r="D151" s="17" t="str">
        <f t="shared" si="7"/>
        <v>Self insurance</v>
      </c>
    </row>
    <row r="152" spans="2:4" s="7" customFormat="1" ht="12.3" x14ac:dyDescent="0.35">
      <c r="D152" s="17" t="str">
        <f t="shared" si="7"/>
        <v>Debt raising costs</v>
      </c>
    </row>
    <row r="153" spans="2:4" s="7" customFormat="1" ht="12.3" x14ac:dyDescent="0.35">
      <c r="D153" s="17" t="s">
        <v>201</v>
      </c>
    </row>
    <row r="155" spans="2:4" s="4" customFormat="1" ht="15" x14ac:dyDescent="0.35">
      <c r="B155" s="4" t="s">
        <v>33</v>
      </c>
    </row>
  </sheetData>
  <conditionalFormatting sqref="B2">
    <cfRule type="cellIs" dxfId="13" priority="1" operator="notEqual">
      <formula>"No Errors Found"</formula>
    </cfRule>
  </conditionalFormatting>
  <hyperlinks>
    <hyperlink ref="B3:E3" location="TOC!A1" display="TOC!A1" xr:uid="{00000000-0004-0000-3200-000000000000}"/>
  </hyperlink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54"/>
  <sheetViews>
    <sheetView showGridLines="0" zoomScaleNormal="100" workbookViewId="0">
      <pane xSplit="1" ySplit="4" topLeftCell="B5" activePane="bottomRight" state="frozen"/>
      <selection pane="topRight" activeCell="B1" sqref="B1"/>
      <selection pane="bottomLeft" activeCell="A4" sqref="A4"/>
      <selection pane="bottomRight" activeCell="B5" sqref="B5"/>
    </sheetView>
  </sheetViews>
  <sheetFormatPr defaultRowHeight="10.199999999999999" x14ac:dyDescent="0.35"/>
  <cols>
    <col min="1" max="3" width="2.796875" customWidth="1"/>
    <col min="4" max="4" width="65" customWidth="1"/>
    <col min="5" max="7" width="3.796875" customWidth="1"/>
    <col min="8" max="8" width="13.33203125" customWidth="1"/>
  </cols>
  <sheetData>
    <row r="1" spans="1:9" ht="18.899999999999999" x14ac:dyDescent="0.35">
      <c r="A1" s="7"/>
      <c r="B1" s="5" t="s">
        <v>15</v>
      </c>
      <c r="C1" s="7"/>
      <c r="D1" s="7"/>
      <c r="E1" s="7"/>
      <c r="F1" s="7"/>
      <c r="G1" s="7"/>
      <c r="H1" s="7"/>
      <c r="I1" s="7"/>
    </row>
    <row r="2" spans="1:9" s="9" customFormat="1" x14ac:dyDescent="0.35">
      <c r="A2" s="7"/>
      <c r="B2" s="18" t="str">
        <f>Title_Msg</f>
        <v>No Errors Found</v>
      </c>
      <c r="C2" s="7"/>
      <c r="D2" s="7"/>
      <c r="E2" s="7"/>
      <c r="F2" s="7"/>
      <c r="G2" s="7"/>
      <c r="H2" s="7"/>
      <c r="I2" s="7"/>
    </row>
    <row r="3" spans="1:9" s="7" customFormat="1" x14ac:dyDescent="0.35">
      <c r="B3" s="55" t="str">
        <f>TOC!B1</f>
        <v>Table of Contents</v>
      </c>
      <c r="C3" s="49"/>
      <c r="D3" s="49"/>
      <c r="E3" s="49"/>
    </row>
    <row r="4" spans="1:9" s="7" customFormat="1" ht="12.3" x14ac:dyDescent="0.35">
      <c r="B4" s="46" t="str">
        <f>Model_Name</f>
        <v>Rest RIN Population Model - Power and Water Corporation (PWC)</v>
      </c>
    </row>
    <row r="5" spans="1:9" s="9" customFormat="1" x14ac:dyDescent="0.35">
      <c r="A5" s="7"/>
      <c r="B5" s="18"/>
      <c r="C5" s="7"/>
      <c r="D5" s="7"/>
      <c r="E5" s="7"/>
      <c r="F5" s="7"/>
      <c r="G5" s="7"/>
      <c r="H5" s="7"/>
      <c r="I5" s="7"/>
    </row>
    <row r="6" spans="1:9" s="25" customFormat="1" ht="15" x14ac:dyDescent="0.35">
      <c r="B6" s="4" t="s">
        <v>17</v>
      </c>
    </row>
    <row r="7" spans="1:9" s="9" customFormat="1" ht="4.1500000000000004" customHeight="1" x14ac:dyDescent="0.35">
      <c r="A7" s="7"/>
      <c r="B7" s="26"/>
      <c r="C7" s="7"/>
      <c r="D7" s="7"/>
      <c r="E7" s="7"/>
      <c r="F7" s="7"/>
      <c r="G7" s="7"/>
      <c r="H7" s="7"/>
      <c r="I7" s="7"/>
    </row>
    <row r="8" spans="1:9" s="9" customFormat="1" ht="12.3" x14ac:dyDescent="0.35">
      <c r="A8" s="7"/>
      <c r="D8" s="11" t="s">
        <v>16</v>
      </c>
      <c r="E8" s="7"/>
      <c r="F8" s="7"/>
      <c r="G8" s="7"/>
      <c r="H8" s="12" t="str">
        <f>IF(H52=0,"No Errors Found","Errors Found")</f>
        <v>No Errors Found</v>
      </c>
      <c r="I8" s="7"/>
    </row>
    <row r="9" spans="1:9" s="9" customFormat="1" ht="12.3" x14ac:dyDescent="0.35">
      <c r="A9" s="7"/>
      <c r="D9" s="11" t="s">
        <v>18</v>
      </c>
      <c r="E9" s="7"/>
      <c r="F9" s="7"/>
      <c r="G9" s="7"/>
      <c r="H9" s="11"/>
      <c r="I9" s="7"/>
    </row>
    <row r="10" spans="1:9" s="9" customFormat="1" ht="12.3" x14ac:dyDescent="0.35">
      <c r="A10" s="7"/>
      <c r="D10" s="11" t="s">
        <v>19</v>
      </c>
      <c r="E10" s="7"/>
      <c r="F10" s="7"/>
      <c r="G10" s="7"/>
      <c r="H10" s="29" t="str">
        <f>H8&amp;IF(H9="","",", " &amp;H9)</f>
        <v>No Errors Found</v>
      </c>
      <c r="I10" s="7"/>
    </row>
    <row r="11" spans="1:9" s="9" customFormat="1" ht="4.1500000000000004" customHeight="1" x14ac:dyDescent="0.35">
      <c r="A11" s="7"/>
      <c r="B11" s="26"/>
      <c r="C11" s="7"/>
      <c r="D11" s="7"/>
      <c r="E11" s="7"/>
      <c r="F11" s="7"/>
      <c r="G11" s="7"/>
      <c r="H11" s="7"/>
      <c r="I11" s="7"/>
    </row>
    <row r="12" spans="1:9" s="25" customFormat="1" ht="15" x14ac:dyDescent="0.35">
      <c r="B12" s="4" t="s">
        <v>32</v>
      </c>
    </row>
    <row r="13" spans="1:9" s="9" customFormat="1" ht="4.1500000000000004" customHeight="1" x14ac:dyDescent="0.35">
      <c r="A13" s="7"/>
      <c r="B13" s="26"/>
      <c r="C13" s="7"/>
      <c r="D13" s="7"/>
      <c r="E13" s="7"/>
      <c r="F13" s="7"/>
      <c r="G13" s="7"/>
      <c r="H13" s="7"/>
      <c r="I13" s="7"/>
    </row>
    <row r="14" spans="1:9" s="13" customFormat="1" ht="14.1" x14ac:dyDescent="0.35">
      <c r="C14" s="13" t="s">
        <v>12</v>
      </c>
    </row>
    <row r="15" spans="1:9" s="9" customFormat="1" ht="4.1500000000000004" customHeight="1" x14ac:dyDescent="0.35">
      <c r="A15" s="7"/>
      <c r="B15" s="26"/>
      <c r="C15" s="7"/>
      <c r="D15" s="7"/>
      <c r="E15" s="7"/>
      <c r="F15" s="7"/>
      <c r="G15" s="7"/>
      <c r="H15" s="7"/>
      <c r="I15" s="7"/>
    </row>
    <row r="16" spans="1:9" s="9" customFormat="1" ht="12.3" x14ac:dyDescent="0.35">
      <c r="C16" s="14" t="s">
        <v>207</v>
      </c>
    </row>
    <row r="17" spans="1:9" s="9" customFormat="1" ht="4.1500000000000004" customHeight="1" x14ac:dyDescent="0.35">
      <c r="A17" s="7"/>
      <c r="B17" s="26"/>
      <c r="C17" s="7"/>
      <c r="D17" s="7"/>
      <c r="E17" s="7"/>
      <c r="F17" s="7"/>
      <c r="G17" s="7"/>
      <c r="H17" s="7"/>
      <c r="I17" s="7"/>
    </row>
    <row r="18" spans="1:9" ht="12.4" customHeight="1" x14ac:dyDescent="0.35">
      <c r="A18" s="7"/>
      <c r="D18" s="11" t="str">
        <f>CPI_Series_Inp!B1</f>
        <v>CPI Assumptions and Associated Indexes</v>
      </c>
      <c r="E18" s="7"/>
      <c r="F18" s="7"/>
      <c r="G18" s="7"/>
      <c r="H18" s="76">
        <f>CPI_Series_Inp!A1</f>
        <v>0</v>
      </c>
      <c r="I18" s="7"/>
    </row>
    <row r="19" spans="1:9" s="9" customFormat="1" ht="12.4" customHeight="1" x14ac:dyDescent="0.35">
      <c r="A19" s="7"/>
      <c r="D19" s="29" t="str">
        <f>'2.1'!B1</f>
        <v>2.1 Expenditure Summary Data</v>
      </c>
      <c r="E19" s="1743"/>
      <c r="F19" s="1743"/>
      <c r="G19" s="1743"/>
      <c r="H19" s="1744">
        <f>'2.1'!A1</f>
        <v>0</v>
      </c>
      <c r="I19" s="7"/>
    </row>
    <row r="20" spans="1:9" s="9" customFormat="1" ht="12.4" customHeight="1" x14ac:dyDescent="0.35">
      <c r="A20" s="7"/>
      <c r="B20" s="26"/>
      <c r="C20" s="7"/>
      <c r="D20" s="1745" t="str">
        <f>'2.1 Expenditure summary'!$B$4</f>
        <v>2.1 EXPENDITURE SUMMARY &amp; RECONCILIATION</v>
      </c>
      <c r="E20" s="1749"/>
      <c r="F20" s="1749"/>
      <c r="G20" s="1749"/>
      <c r="H20" s="1747">
        <f>'2.1 Expenditure summary'!$A$1</f>
        <v>0</v>
      </c>
      <c r="I20" s="7"/>
    </row>
    <row r="21" spans="1:9" s="505" customFormat="1" ht="12.4" customHeight="1" x14ac:dyDescent="0.35">
      <c r="A21" s="7"/>
      <c r="B21" s="26"/>
      <c r="C21" s="7"/>
      <c r="D21" s="1742" t="str">
        <f>'2.2'!$B$1</f>
        <v>2.2 Repex Data</v>
      </c>
      <c r="E21" s="1748"/>
      <c r="F21" s="1748"/>
      <c r="G21" s="1748"/>
      <c r="H21" s="1744">
        <f>'2.2'!$A$1</f>
        <v>0</v>
      </c>
      <c r="I21" s="7"/>
    </row>
    <row r="22" spans="1:9" s="9" customFormat="1" ht="12.4" customHeight="1" x14ac:dyDescent="0.35">
      <c r="A22" s="7"/>
      <c r="B22" s="26"/>
      <c r="C22" s="7"/>
      <c r="D22" s="1745" t="str">
        <f>'2.2 Repex'!$B$4</f>
        <v>2.2 REPEX</v>
      </c>
      <c r="E22" s="1746"/>
      <c r="F22" s="1746"/>
      <c r="G22" s="1746"/>
      <c r="H22" s="1747">
        <f>'2.2 Repex'!$A$1</f>
        <v>0</v>
      </c>
      <c r="I22" s="7"/>
    </row>
    <row r="23" spans="1:9" s="505" customFormat="1" ht="12.4" customHeight="1" x14ac:dyDescent="0.35">
      <c r="A23" s="7"/>
      <c r="B23" s="26"/>
      <c r="C23" s="7"/>
      <c r="D23" s="1742" t="str">
        <f>'2.3'!$B$1</f>
        <v>2.3 Augex (a) Data</v>
      </c>
      <c r="E23" s="1743"/>
      <c r="F23" s="1743"/>
      <c r="G23" s="1743"/>
      <c r="H23" s="1744">
        <f>'2.3'!$A$1</f>
        <v>0</v>
      </c>
      <c r="I23" s="7"/>
    </row>
    <row r="24" spans="1:9" s="9" customFormat="1" ht="12.4" customHeight="1" x14ac:dyDescent="0.35">
      <c r="D24" s="1745" t="str">
        <f>'2.3 Augex (a)'!$B$4</f>
        <v>2.3 AUGEX PROJECT DATA</v>
      </c>
      <c r="E24" s="1746"/>
      <c r="F24" s="1746"/>
      <c r="G24" s="1746"/>
      <c r="H24" s="1747">
        <f>'2.3 Augex (a)'!$A$1</f>
        <v>0</v>
      </c>
    </row>
    <row r="25" spans="1:9" s="9" customFormat="1" ht="12.4" customHeight="1" x14ac:dyDescent="0.35">
      <c r="A25" s="7"/>
      <c r="B25" s="26"/>
      <c r="C25" s="7"/>
      <c r="D25" s="1742" t="str">
        <f>'2.3b'!$B$1</f>
        <v>2.3b Augex (b) Data</v>
      </c>
      <c r="E25" s="1743"/>
      <c r="F25" s="1743"/>
      <c r="G25" s="1743"/>
      <c r="H25" s="1744">
        <f>'2.3b'!$A$1</f>
        <v>0</v>
      </c>
      <c r="I25" s="7"/>
    </row>
    <row r="26" spans="1:9" s="9" customFormat="1" ht="12.4" customHeight="1" x14ac:dyDescent="0.35">
      <c r="A26" s="7"/>
      <c r="B26" s="26"/>
      <c r="C26" s="7"/>
      <c r="D26" s="1745" t="str">
        <f>'2.3 Augex (b)'!$B$4</f>
        <v>2.3 AUGEX PROJECT DATA</v>
      </c>
      <c r="E26" s="1746"/>
      <c r="F26" s="1746"/>
      <c r="G26" s="1746"/>
      <c r="H26" s="1747">
        <f>'2.3 Augex (b)'!$A$1</f>
        <v>0</v>
      </c>
      <c r="I26" s="7"/>
    </row>
    <row r="27" spans="1:9" s="505" customFormat="1" ht="12.4" customHeight="1" x14ac:dyDescent="0.35">
      <c r="A27" s="7"/>
      <c r="B27" s="26"/>
      <c r="C27" s="7"/>
      <c r="D27" s="1742" t="str">
        <f>'2.4'!$B$1</f>
        <v>2.4 Augex Model Data</v>
      </c>
      <c r="E27" s="1743"/>
      <c r="F27" s="1743"/>
      <c r="G27" s="1743"/>
      <c r="H27" s="1744">
        <f>'2.4'!$A$1</f>
        <v>0</v>
      </c>
      <c r="I27" s="7"/>
    </row>
    <row r="28" spans="1:9" s="505" customFormat="1" ht="12.4" customHeight="1" x14ac:dyDescent="0.35">
      <c r="A28" s="7"/>
      <c r="B28" s="26"/>
      <c r="C28" s="7"/>
      <c r="D28" s="1745" t="str">
        <f>'2.4 Augex model'!$B$4</f>
        <v>2.4 AUGEX MODEL</v>
      </c>
      <c r="E28" s="1746"/>
      <c r="F28" s="1746"/>
      <c r="G28" s="1746"/>
      <c r="H28" s="1747">
        <f>'2.4 Augex model'!$A$1</f>
        <v>0</v>
      </c>
      <c r="I28" s="7"/>
    </row>
    <row r="29" spans="1:9" s="505" customFormat="1" ht="12.4" customHeight="1" x14ac:dyDescent="0.35">
      <c r="A29" s="7"/>
      <c r="B29" s="26"/>
      <c r="C29" s="7"/>
      <c r="D29" s="1742" t="str">
        <f>'2.5'!$B$1</f>
        <v>2.5 Connections Data</v>
      </c>
      <c r="E29" s="1743"/>
      <c r="F29" s="1743"/>
      <c r="G29" s="1743"/>
      <c r="H29" s="1744">
        <f>'2.5'!$A$1</f>
        <v>0</v>
      </c>
      <c r="I29" s="7"/>
    </row>
    <row r="30" spans="1:9" s="505" customFormat="1" ht="12.4" customHeight="1" x14ac:dyDescent="0.35">
      <c r="A30" s="7"/>
      <c r="B30" s="26"/>
      <c r="C30" s="7"/>
      <c r="D30" s="1745" t="str">
        <f>'2.5 Connections'!$B$4</f>
        <v>2.5 CONNECTIONS</v>
      </c>
      <c r="E30" s="1746"/>
      <c r="F30" s="1746"/>
      <c r="G30" s="1746"/>
      <c r="H30" s="1747">
        <f>'2.5 Connections'!$A$1</f>
        <v>0</v>
      </c>
      <c r="I30" s="7"/>
    </row>
    <row r="31" spans="1:9" s="505" customFormat="1" ht="12.4" customHeight="1" x14ac:dyDescent="0.35">
      <c r="A31" s="7"/>
      <c r="B31" s="26"/>
      <c r="C31" s="7"/>
      <c r="D31" s="1742" t="str">
        <f>'2.6'!$B$1</f>
        <v>2.6 Non-Network Data</v>
      </c>
      <c r="E31" s="1743"/>
      <c r="F31" s="1743"/>
      <c r="G31" s="1743"/>
      <c r="H31" s="1744">
        <f>'2.6'!$A$1</f>
        <v>0</v>
      </c>
      <c r="I31" s="7"/>
    </row>
    <row r="32" spans="1:9" s="505" customFormat="1" ht="12.4" customHeight="1" x14ac:dyDescent="0.35">
      <c r="A32" s="7"/>
      <c r="B32" s="26"/>
      <c r="C32" s="7"/>
      <c r="D32" s="1745" t="str">
        <f>'2.6 Non-network'!$B$4</f>
        <v>2.6 NON NETWORK EXPENDITURE</v>
      </c>
      <c r="E32" s="1746"/>
      <c r="F32" s="1746"/>
      <c r="G32" s="1746"/>
      <c r="H32" s="1747">
        <f>'2.6 Non-network'!$A$1</f>
        <v>0</v>
      </c>
      <c r="I32" s="7"/>
    </row>
    <row r="33" spans="1:9" s="505" customFormat="1" ht="12.4" customHeight="1" x14ac:dyDescent="0.35">
      <c r="A33" s="7"/>
      <c r="B33" s="26"/>
      <c r="C33" s="7"/>
      <c r="D33" s="1742" t="str">
        <f>'2.10'!$B$1</f>
        <v>2.10 Overheads Data</v>
      </c>
      <c r="E33" s="1743"/>
      <c r="F33" s="1743"/>
      <c r="G33" s="1743"/>
      <c r="H33" s="1744">
        <f>'2.10'!$A$1</f>
        <v>0</v>
      </c>
      <c r="I33" s="7"/>
    </row>
    <row r="34" spans="1:9" s="505" customFormat="1" ht="12.4" customHeight="1" x14ac:dyDescent="0.35">
      <c r="A34" s="7"/>
      <c r="B34" s="26"/>
      <c r="C34" s="7"/>
      <c r="D34" s="1745" t="str">
        <f>'2.10 Overheads'!$B$4</f>
        <v>2.10 OVERHEADS</v>
      </c>
      <c r="E34" s="1746"/>
      <c r="F34" s="1746"/>
      <c r="G34" s="1746"/>
      <c r="H34" s="1747">
        <f>'2.10 Overheads'!$A$1</f>
        <v>0</v>
      </c>
      <c r="I34" s="7"/>
    </row>
    <row r="35" spans="1:9" s="505" customFormat="1" ht="12.4" customHeight="1" x14ac:dyDescent="0.35">
      <c r="A35" s="7"/>
      <c r="B35" s="26"/>
      <c r="C35" s="7"/>
      <c r="D35" s="1742" t="str">
        <f>'2.11'!$B$1</f>
        <v>2.11 Labour Data</v>
      </c>
      <c r="E35" s="1743"/>
      <c r="F35" s="1743"/>
      <c r="G35" s="1743"/>
      <c r="H35" s="1744">
        <f>'2.11'!$A$1</f>
        <v>0</v>
      </c>
      <c r="I35" s="7"/>
    </row>
    <row r="36" spans="1:9" s="505" customFormat="1" ht="12.4" customHeight="1" x14ac:dyDescent="0.35">
      <c r="A36" s="7"/>
      <c r="B36" s="26"/>
      <c r="C36" s="7"/>
      <c r="D36" s="1745" t="str">
        <f>'2.11 Labour'!$B$4</f>
        <v>2.11 LABOUR</v>
      </c>
      <c r="E36" s="1746"/>
      <c r="F36" s="1746"/>
      <c r="G36" s="1746"/>
      <c r="H36" s="1747">
        <f>'2.11 Labour'!$A$1</f>
        <v>0</v>
      </c>
      <c r="I36" s="7"/>
    </row>
    <row r="37" spans="1:9" s="505" customFormat="1" ht="12.4" customHeight="1" x14ac:dyDescent="0.35">
      <c r="A37" s="7"/>
      <c r="B37" s="26"/>
      <c r="C37" s="7"/>
      <c r="D37" s="15" t="str">
        <f>'2.14 Forecast price changes'!$B$4</f>
        <v>2.14 FORECAST PRICE CHANGES</v>
      </c>
      <c r="E37" s="7"/>
      <c r="F37" s="7"/>
      <c r="G37" s="7"/>
      <c r="H37" s="76">
        <f>'2.14 Forecast price changes'!$A$1</f>
        <v>0</v>
      </c>
      <c r="I37" s="7"/>
    </row>
    <row r="38" spans="1:9" s="505" customFormat="1" ht="12.4" customHeight="1" x14ac:dyDescent="0.35">
      <c r="A38" s="7"/>
      <c r="B38" s="26"/>
      <c r="C38" s="7"/>
      <c r="D38" s="15" t="str">
        <f>'2.16'!$B$1</f>
        <v>2.16 Opex Summary Data</v>
      </c>
      <c r="E38" s="7"/>
      <c r="F38" s="7"/>
      <c r="G38" s="7"/>
      <c r="H38" s="76">
        <f>'2.16'!$A$1</f>
        <v>0</v>
      </c>
      <c r="I38" s="7"/>
    </row>
    <row r="39" spans="1:9" s="505" customFormat="1" ht="12.4" customHeight="1" x14ac:dyDescent="0.35">
      <c r="A39" s="7"/>
      <c r="B39" s="26"/>
      <c r="C39" s="7"/>
      <c r="D39" s="15" t="str">
        <f>'2.17 Step Changes'!$B$4</f>
        <v>2.17 STEP CHANGES</v>
      </c>
      <c r="E39" s="7"/>
      <c r="F39" s="7"/>
      <c r="G39" s="7"/>
      <c r="H39" s="76">
        <f>'2.17 Step Changes'!$A$1</f>
        <v>0</v>
      </c>
      <c r="I39" s="7"/>
    </row>
    <row r="40" spans="1:9" s="505" customFormat="1" ht="12.4" customHeight="1" x14ac:dyDescent="0.35">
      <c r="A40" s="7"/>
      <c r="B40" s="26"/>
      <c r="C40" s="7"/>
      <c r="D40" s="1742" t="str">
        <f>'3.1'!$B$1</f>
        <v>3.1 Revenue Data</v>
      </c>
      <c r="E40" s="1743"/>
      <c r="F40" s="1743"/>
      <c r="G40" s="1743"/>
      <c r="H40" s="1744">
        <f>'3.1'!$A$1</f>
        <v>0</v>
      </c>
      <c r="I40" s="7"/>
    </row>
    <row r="41" spans="1:9" s="505" customFormat="1" ht="12.4" customHeight="1" x14ac:dyDescent="0.35">
      <c r="A41" s="7"/>
      <c r="B41" s="26"/>
      <c r="C41" s="7"/>
      <c r="D41" s="1745" t="str">
        <f>'3.1 Revenue'!$B$4</f>
        <v>3.1 REVENUE</v>
      </c>
      <c r="E41" s="1746"/>
      <c r="F41" s="1746"/>
      <c r="G41" s="1746"/>
      <c r="H41" s="1747">
        <f>'3.1 Revenue'!$A$1</f>
        <v>0</v>
      </c>
      <c r="I41" s="7"/>
    </row>
    <row r="42" spans="1:9" s="505" customFormat="1" ht="12.4" customHeight="1" x14ac:dyDescent="0.35">
      <c r="A42" s="7"/>
      <c r="B42" s="26"/>
      <c r="C42" s="7"/>
      <c r="D42" s="1742" t="str">
        <f>'3.2'!$B$1</f>
        <v>3.2 Opex Data</v>
      </c>
      <c r="E42" s="1743"/>
      <c r="F42" s="1743"/>
      <c r="G42" s="1743"/>
      <c r="H42" s="1744">
        <f>'3.2'!$A$1</f>
        <v>0</v>
      </c>
      <c r="I42" s="7"/>
    </row>
    <row r="43" spans="1:9" s="505" customFormat="1" ht="12.4" customHeight="1" x14ac:dyDescent="0.35">
      <c r="A43" s="7"/>
      <c r="B43" s="26"/>
      <c r="C43" s="7"/>
      <c r="D43" s="1745" t="str">
        <f>'3.2 Operating expenditure'!$B$4</f>
        <v>3.2 OPERATING EXPENDITURE</v>
      </c>
      <c r="E43" s="1746"/>
      <c r="F43" s="1746"/>
      <c r="G43" s="1746"/>
      <c r="H43" s="1747">
        <f>'3.2 Operating expenditure'!$A$1</f>
        <v>0</v>
      </c>
      <c r="I43" s="7"/>
    </row>
    <row r="44" spans="1:9" s="9" customFormat="1" ht="12.4" customHeight="1" x14ac:dyDescent="0.35">
      <c r="D44" s="1742" t="str">
        <f>'3.3 Assets (RAB)'!$B$4</f>
        <v>3.3 ASSETS</v>
      </c>
      <c r="E44" s="1743"/>
      <c r="F44" s="1743"/>
      <c r="G44" s="1743"/>
      <c r="H44" s="1744">
        <f>'3.3 Assets (RAB)'!$A$1</f>
        <v>0</v>
      </c>
    </row>
    <row r="45" spans="1:9" s="9" customFormat="1" ht="12.4" customHeight="1" x14ac:dyDescent="0.35">
      <c r="A45" s="7"/>
      <c r="B45" s="26"/>
      <c r="C45" s="7"/>
      <c r="D45" s="1742" t="str">
        <f>'3.5'!$B$1</f>
        <v>3.5 Physical Assets Data</v>
      </c>
      <c r="E45" s="1743"/>
      <c r="F45" s="1743"/>
      <c r="G45" s="1743"/>
      <c r="H45" s="1744">
        <f>'3.5'!$A$1</f>
        <v>0</v>
      </c>
      <c r="I45" s="7"/>
    </row>
    <row r="46" spans="1:9" s="505" customFormat="1" ht="12.4" customHeight="1" x14ac:dyDescent="0.35">
      <c r="A46" s="7"/>
      <c r="B46" s="26"/>
      <c r="C46" s="7"/>
      <c r="D46" s="1745" t="str">
        <f>'3.5 Physical assets'!$B$4</f>
        <v>3.5 PHYSICAL ASSETS DATA</v>
      </c>
      <c r="E46" s="1746"/>
      <c r="F46" s="1746"/>
      <c r="G46" s="1746"/>
      <c r="H46" s="1747">
        <f>'3.5 Physical assets'!$A$1</f>
        <v>0</v>
      </c>
      <c r="I46" s="7"/>
    </row>
    <row r="47" spans="1:9" s="505" customFormat="1" ht="12.4" customHeight="1" x14ac:dyDescent="0.35">
      <c r="A47" s="7"/>
      <c r="B47" s="26"/>
      <c r="C47" s="7"/>
      <c r="D47" s="1742" t="str">
        <f>'4.2 Metering'!$B$4</f>
        <v>4.2 METERING</v>
      </c>
      <c r="E47" s="1743"/>
      <c r="F47" s="1743"/>
      <c r="G47" s="1743"/>
      <c r="H47" s="1744">
        <f>'4.2 Metering'!$A$1</f>
        <v>0</v>
      </c>
      <c r="I47" s="7"/>
    </row>
    <row r="48" spans="1:9" s="505" customFormat="1" ht="12.4" customHeight="1" x14ac:dyDescent="0.35">
      <c r="A48" s="7"/>
      <c r="B48" s="26"/>
      <c r="C48" s="7"/>
      <c r="D48" s="1742" t="str">
        <f>'7.4'!$B$1</f>
        <v>7.4 Shared Assets Data</v>
      </c>
      <c r="E48" s="1743"/>
      <c r="F48" s="1743"/>
      <c r="G48" s="1743"/>
      <c r="H48" s="1744">
        <f>'7.4'!$A$1</f>
        <v>0</v>
      </c>
      <c r="I48" s="7"/>
    </row>
    <row r="49" spans="1:9" s="505" customFormat="1" ht="12.4" customHeight="1" x14ac:dyDescent="0.35">
      <c r="A49" s="7"/>
      <c r="B49" s="26"/>
      <c r="C49" s="7"/>
      <c r="D49" s="1745" t="str">
        <f>'7.7'!$B$1</f>
        <v>7.7 TSS-LRMC Data</v>
      </c>
      <c r="E49" s="1746"/>
      <c r="F49" s="1746"/>
      <c r="G49" s="1746"/>
      <c r="H49" s="1747">
        <f>'7.7'!$A$1</f>
        <v>0</v>
      </c>
      <c r="I49" s="7"/>
    </row>
    <row r="50" spans="1:9" s="9" customFormat="1" ht="12.4" customHeight="1" x14ac:dyDescent="0.35">
      <c r="D50" s="16" t="s">
        <v>124</v>
      </c>
      <c r="E50" s="6"/>
      <c r="F50" s="6"/>
      <c r="G50" s="6"/>
      <c r="H50" s="76">
        <v>0</v>
      </c>
    </row>
    <row r="51" spans="1:9" s="9" customFormat="1" ht="4.1500000000000004" customHeight="1" x14ac:dyDescent="0.35">
      <c r="A51" s="7"/>
      <c r="B51" s="26"/>
      <c r="C51" s="7"/>
      <c r="D51" s="7"/>
      <c r="E51" s="7"/>
      <c r="F51" s="7"/>
      <c r="G51" s="7"/>
      <c r="H51" s="7"/>
      <c r="I51" s="7"/>
    </row>
    <row r="52" spans="1:9" ht="12.3" x14ac:dyDescent="0.35">
      <c r="C52" s="14" t="s">
        <v>49</v>
      </c>
      <c r="H52" s="28">
        <f>IF(SUM(H18:H50)=0,0,1)</f>
        <v>0</v>
      </c>
    </row>
    <row r="53" spans="1:9" s="9" customFormat="1" ht="4.1500000000000004" customHeight="1" x14ac:dyDescent="0.35">
      <c r="A53" s="7"/>
      <c r="B53" s="26"/>
      <c r="C53" s="7"/>
      <c r="D53" s="7"/>
      <c r="E53" s="7"/>
      <c r="F53" s="7"/>
      <c r="G53" s="7"/>
      <c r="H53" s="7"/>
      <c r="I53" s="7"/>
    </row>
    <row r="54" spans="1:9" s="25" customFormat="1" ht="15" x14ac:dyDescent="0.35">
      <c r="B54" s="4" t="s">
        <v>33</v>
      </c>
    </row>
  </sheetData>
  <conditionalFormatting sqref="B7 B2 B5">
    <cfRule type="cellIs" dxfId="12" priority="21" operator="notEqual">
      <formula>"No Errors Found"</formula>
    </cfRule>
  </conditionalFormatting>
  <conditionalFormatting sqref="B11">
    <cfRule type="cellIs" dxfId="11" priority="18" operator="notEqual">
      <formula>"No Errors Found"</formula>
    </cfRule>
  </conditionalFormatting>
  <conditionalFormatting sqref="B13">
    <cfRule type="cellIs" dxfId="10" priority="17" operator="notEqual">
      <formula>"No Errors Found"</formula>
    </cfRule>
  </conditionalFormatting>
  <conditionalFormatting sqref="B15 B17">
    <cfRule type="cellIs" dxfId="9" priority="16" operator="notEqual">
      <formula>"No Errors Found"</formula>
    </cfRule>
  </conditionalFormatting>
  <conditionalFormatting sqref="B51">
    <cfRule type="cellIs" dxfId="8" priority="15" operator="notEqual">
      <formula>"No Errors Found"</formula>
    </cfRule>
  </conditionalFormatting>
  <conditionalFormatting sqref="B53">
    <cfRule type="cellIs" dxfId="7" priority="14" operator="notEqual">
      <formula>"No Errors Found"</formula>
    </cfRule>
  </conditionalFormatting>
  <conditionalFormatting sqref="B20:B21">
    <cfRule type="cellIs" dxfId="6" priority="13" operator="notEqual">
      <formula>"No Errors Found"</formula>
    </cfRule>
  </conditionalFormatting>
  <conditionalFormatting sqref="B22:B23">
    <cfRule type="cellIs" dxfId="5" priority="12" operator="notEqual">
      <formula>"No Errors Found"</formula>
    </cfRule>
  </conditionalFormatting>
  <conditionalFormatting sqref="B25">
    <cfRule type="cellIs" dxfId="4" priority="11" operator="notEqual">
      <formula>"No Errors Found"</formula>
    </cfRule>
  </conditionalFormatting>
  <conditionalFormatting sqref="B26:B43">
    <cfRule type="cellIs" dxfId="3" priority="9" operator="notEqual">
      <formula>"No Errors Found"</formula>
    </cfRule>
  </conditionalFormatting>
  <conditionalFormatting sqref="B45:B49">
    <cfRule type="cellIs" dxfId="2" priority="6" operator="notEqual">
      <formula>"No Errors Found"</formula>
    </cfRule>
  </conditionalFormatting>
  <hyperlinks>
    <hyperlink ref="B3:E3" location="TOC!A1" display="TOC!A1" xr:uid="{00000000-0004-0000-3300-000000000000}"/>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XFD70"/>
  <sheetViews>
    <sheetView showGridLines="0" zoomScaleNormal="100" workbookViewId="0">
      <pane xSplit="1" ySplit="4" topLeftCell="B5" activePane="bottomRight" state="frozen"/>
      <selection activeCell="B11" sqref="B11"/>
      <selection pane="topRight" activeCell="B11" sqref="B11"/>
      <selection pane="bottomLeft" activeCell="B11" sqref="B11"/>
      <selection pane="bottomRight" activeCell="B11" sqref="B11"/>
    </sheetView>
  </sheetViews>
  <sheetFormatPr defaultColWidth="9" defaultRowHeight="10.199999999999999" x14ac:dyDescent="0.35"/>
  <cols>
    <col min="1" max="2" width="2.796875" style="9" customWidth="1"/>
    <col min="3" max="3" width="5" style="9" customWidth="1"/>
    <col min="4" max="4" width="57" style="9" customWidth="1"/>
    <col min="5" max="5" width="13.6640625" style="9" customWidth="1"/>
    <col min="6" max="6" width="18.796875" style="9" bestFit="1" customWidth="1"/>
    <col min="7" max="8" width="23.796875" style="9" bestFit="1" customWidth="1"/>
    <col min="9" max="16384" width="9" style="9"/>
  </cols>
  <sheetData>
    <row r="1" spans="1:16384" ht="18.899999999999999" x14ac:dyDescent="0.35">
      <c r="A1" s="7"/>
      <c r="B1" s="5" t="s">
        <v>181</v>
      </c>
      <c r="C1" s="7"/>
      <c r="D1" s="7"/>
      <c r="E1" s="7"/>
      <c r="F1" s="7"/>
      <c r="G1" s="7"/>
      <c r="H1" s="7"/>
      <c r="I1" s="7"/>
    </row>
    <row r="2" spans="1:16384" x14ac:dyDescent="0.35">
      <c r="A2" s="7"/>
      <c r="B2" s="18" t="str">
        <f>Title_Msg</f>
        <v>No Errors Found</v>
      </c>
      <c r="C2" s="7"/>
      <c r="D2" s="7"/>
      <c r="E2" s="7"/>
      <c r="F2" s="7"/>
      <c r="G2" s="7"/>
      <c r="H2" s="7"/>
      <c r="I2" s="7"/>
    </row>
    <row r="3" spans="1:16384" s="7" customFormat="1" x14ac:dyDescent="0.35">
      <c r="B3" s="55" t="str">
        <f>TOC!B1</f>
        <v>Table of Contents</v>
      </c>
      <c r="C3" s="49"/>
      <c r="D3" s="49"/>
      <c r="E3" s="49"/>
    </row>
    <row r="4" spans="1:16384" s="7" customFormat="1" ht="12.3" x14ac:dyDescent="0.35">
      <c r="B4" s="46" t="str">
        <f>Model_Name</f>
        <v>Rest RIN Population Model - Power and Water Corporation (PWC)</v>
      </c>
    </row>
    <row r="5" spans="1:16384" x14ac:dyDescent="0.35">
      <c r="A5" s="7"/>
      <c r="B5" s="18"/>
      <c r="C5" s="7"/>
      <c r="D5" s="7"/>
      <c r="E5" s="7"/>
      <c r="F5" s="7"/>
      <c r="G5" s="7"/>
      <c r="H5" s="7"/>
      <c r="I5" s="7"/>
    </row>
    <row r="6" spans="1:16384" s="25" customFormat="1" ht="15" x14ac:dyDescent="0.35">
      <c r="B6" s="4" t="s">
        <v>173</v>
      </c>
    </row>
    <row r="7" spans="1:16384" x14ac:dyDescent="0.35">
      <c r="A7" s="7"/>
      <c r="B7" s="26"/>
      <c r="C7" s="7"/>
      <c r="D7" s="7"/>
      <c r="E7" s="7"/>
      <c r="F7" s="7"/>
      <c r="G7" s="7"/>
      <c r="H7" s="7"/>
      <c r="I7" s="7"/>
    </row>
    <row r="8" spans="1:16384" s="13" customFormat="1" ht="14.1" x14ac:dyDescent="0.35">
      <c r="C8" s="13" t="s">
        <v>173</v>
      </c>
    </row>
    <row r="9" spans="1:16384" s="25" customFormat="1" ht="15" x14ac:dyDescent="0.35">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c r="MK9" s="7"/>
      <c r="ML9" s="7"/>
      <c r="MM9" s="7"/>
      <c r="MN9" s="7"/>
      <c r="MO9" s="7"/>
      <c r="MP9" s="7"/>
      <c r="MQ9" s="7"/>
      <c r="MR9" s="7"/>
      <c r="MS9" s="7"/>
      <c r="MT9" s="7"/>
      <c r="MU9" s="7"/>
      <c r="MV9" s="7"/>
      <c r="MW9" s="7"/>
      <c r="MX9" s="7"/>
      <c r="MY9" s="7"/>
      <c r="MZ9" s="7"/>
      <c r="NA9" s="7"/>
      <c r="NB9" s="7"/>
      <c r="NC9" s="7"/>
      <c r="ND9" s="7"/>
      <c r="NE9" s="7"/>
      <c r="NF9" s="7"/>
      <c r="NG9" s="7"/>
      <c r="NH9" s="7"/>
      <c r="NI9" s="7"/>
      <c r="NJ9" s="7"/>
      <c r="NK9" s="7"/>
      <c r="NL9" s="7"/>
      <c r="NM9" s="7"/>
      <c r="NN9" s="7"/>
      <c r="NO9" s="7"/>
      <c r="NP9" s="7"/>
      <c r="NQ9" s="7"/>
      <c r="NR9" s="7"/>
      <c r="NS9" s="7"/>
      <c r="NT9" s="7"/>
      <c r="NU9" s="7"/>
      <c r="NV9" s="7"/>
      <c r="NW9" s="7"/>
      <c r="NX9" s="7"/>
      <c r="NY9" s="7"/>
      <c r="NZ9" s="7"/>
      <c r="OA9" s="7"/>
      <c r="OB9" s="7"/>
      <c r="OC9" s="7"/>
      <c r="OD9" s="7"/>
      <c r="OE9" s="7"/>
      <c r="OF9" s="7"/>
      <c r="OG9" s="7"/>
      <c r="OH9" s="7"/>
      <c r="OI9" s="7"/>
      <c r="OJ9" s="7"/>
      <c r="OK9" s="7"/>
      <c r="OL9" s="7"/>
      <c r="OM9" s="7"/>
      <c r="ON9" s="7"/>
      <c r="OO9" s="7"/>
      <c r="OP9" s="7"/>
      <c r="OQ9" s="7"/>
      <c r="OR9" s="7"/>
      <c r="OS9" s="7"/>
      <c r="OT9" s="7"/>
      <c r="OU9" s="7"/>
      <c r="OV9" s="7"/>
      <c r="OW9" s="7"/>
      <c r="OX9" s="7"/>
      <c r="OY9" s="7"/>
      <c r="OZ9" s="7"/>
      <c r="PA9" s="7"/>
      <c r="PB9" s="7"/>
      <c r="PC9" s="7"/>
      <c r="PD9" s="7"/>
      <c r="PE9" s="7"/>
      <c r="PF9" s="7"/>
      <c r="PG9" s="7"/>
      <c r="PH9" s="7"/>
      <c r="PI9" s="7"/>
      <c r="PJ9" s="7"/>
      <c r="PK9" s="7"/>
      <c r="PL9" s="7"/>
      <c r="PM9" s="7"/>
      <c r="PN9" s="7"/>
      <c r="PO9" s="7"/>
      <c r="PP9" s="7"/>
      <c r="PQ9" s="7"/>
      <c r="PR9" s="7"/>
      <c r="PS9" s="7"/>
      <c r="PT9" s="7"/>
      <c r="PU9" s="7"/>
      <c r="PV9" s="7"/>
      <c r="PW9" s="7"/>
      <c r="PX9" s="7"/>
      <c r="PY9" s="7"/>
      <c r="PZ9" s="7"/>
      <c r="QA9" s="7"/>
      <c r="QB9" s="7"/>
      <c r="QC9" s="7"/>
      <c r="QD9" s="7"/>
      <c r="QE9" s="7"/>
      <c r="QF9" s="7"/>
      <c r="QG9" s="7"/>
      <c r="QH9" s="7"/>
      <c r="QI9" s="7"/>
      <c r="QJ9" s="7"/>
      <c r="QK9" s="7"/>
      <c r="QL9" s="7"/>
      <c r="QM9" s="7"/>
      <c r="QN9" s="7"/>
      <c r="QO9" s="7"/>
      <c r="QP9" s="7"/>
      <c r="QQ9" s="7"/>
      <c r="QR9" s="7"/>
      <c r="QS9" s="7"/>
      <c r="QT9" s="7"/>
      <c r="QU9" s="7"/>
      <c r="QV9" s="7"/>
      <c r="QW9" s="7"/>
      <c r="QX9" s="7"/>
      <c r="QY9" s="7"/>
      <c r="QZ9" s="7"/>
      <c r="RA9" s="7"/>
      <c r="RB9" s="7"/>
      <c r="RC9" s="7"/>
      <c r="RD9" s="7"/>
      <c r="RE9" s="7"/>
      <c r="RF9" s="7"/>
      <c r="RG9" s="7"/>
      <c r="RH9" s="7"/>
      <c r="RI9" s="7"/>
      <c r="RJ9" s="7"/>
      <c r="RK9" s="7"/>
      <c r="RL9" s="7"/>
      <c r="RM9" s="7"/>
      <c r="RN9" s="7"/>
      <c r="RO9" s="7"/>
      <c r="RP9" s="7"/>
      <c r="RQ9" s="7"/>
      <c r="RR9" s="7"/>
      <c r="RS9" s="7"/>
      <c r="RT9" s="7"/>
      <c r="RU9" s="7"/>
      <c r="RV9" s="7"/>
      <c r="RW9" s="7"/>
      <c r="RX9" s="7"/>
      <c r="RY9" s="7"/>
      <c r="RZ9" s="7"/>
      <c r="SA9" s="7"/>
      <c r="SB9" s="7"/>
      <c r="SC9" s="7"/>
      <c r="SD9" s="7"/>
      <c r="SE9" s="7"/>
      <c r="SF9" s="7"/>
      <c r="SG9" s="7"/>
      <c r="SH9" s="7"/>
      <c r="SI9" s="7"/>
      <c r="SJ9" s="7"/>
      <c r="SK9" s="7"/>
      <c r="SL9" s="7"/>
      <c r="SM9" s="7"/>
      <c r="SN9" s="7"/>
      <c r="SO9" s="7"/>
      <c r="SP9" s="7"/>
      <c r="SQ9" s="7"/>
      <c r="SR9" s="7"/>
      <c r="SS9" s="7"/>
      <c r="ST9" s="7"/>
      <c r="SU9" s="7"/>
      <c r="SV9" s="7"/>
      <c r="SW9" s="7"/>
      <c r="SX9" s="7"/>
      <c r="SY9" s="7"/>
      <c r="SZ9" s="7"/>
      <c r="TA9" s="7"/>
      <c r="TB9" s="7"/>
      <c r="TC9" s="7"/>
      <c r="TD9" s="7"/>
      <c r="TE9" s="7"/>
      <c r="TF9" s="7"/>
      <c r="TG9" s="7"/>
      <c r="TH9" s="7"/>
      <c r="TI9" s="7"/>
      <c r="TJ9" s="7"/>
      <c r="TK9" s="7"/>
      <c r="TL9" s="7"/>
      <c r="TM9" s="7"/>
      <c r="TN9" s="7"/>
      <c r="TO9" s="7"/>
      <c r="TP9" s="7"/>
      <c r="TQ9" s="7"/>
      <c r="TR9" s="7"/>
      <c r="TS9" s="7"/>
      <c r="TT9" s="7"/>
      <c r="TU9" s="7"/>
      <c r="TV9" s="7"/>
      <c r="TW9" s="7"/>
      <c r="TX9" s="7"/>
      <c r="TY9" s="7"/>
      <c r="TZ9" s="7"/>
      <c r="UA9" s="7"/>
      <c r="UB9" s="7"/>
      <c r="UC9" s="7"/>
      <c r="UD9" s="7"/>
      <c r="UE9" s="7"/>
      <c r="UF9" s="7"/>
      <c r="UG9" s="7"/>
      <c r="UH9" s="7"/>
      <c r="UI9" s="7"/>
      <c r="UJ9" s="7"/>
      <c r="UK9" s="7"/>
      <c r="UL9" s="7"/>
      <c r="UM9" s="7"/>
      <c r="UN9" s="7"/>
      <c r="UO9" s="7"/>
      <c r="UP9" s="7"/>
      <c r="UQ9" s="7"/>
      <c r="UR9" s="7"/>
      <c r="US9" s="7"/>
      <c r="UT9" s="7"/>
      <c r="UU9" s="7"/>
      <c r="UV9" s="7"/>
      <c r="UW9" s="7"/>
      <c r="UX9" s="7"/>
      <c r="UY9" s="7"/>
      <c r="UZ9" s="7"/>
      <c r="VA9" s="7"/>
      <c r="VB9" s="7"/>
      <c r="VC9" s="7"/>
      <c r="VD9" s="7"/>
      <c r="VE9" s="7"/>
      <c r="VF9" s="7"/>
      <c r="VG9" s="7"/>
      <c r="VH9" s="7"/>
      <c r="VI9" s="7"/>
      <c r="VJ9" s="7"/>
      <c r="VK9" s="7"/>
      <c r="VL9" s="7"/>
      <c r="VM9" s="7"/>
      <c r="VN9" s="7"/>
      <c r="VO9" s="7"/>
      <c r="VP9" s="7"/>
      <c r="VQ9" s="7"/>
      <c r="VR9" s="7"/>
      <c r="VS9" s="7"/>
      <c r="VT9" s="7"/>
      <c r="VU9" s="7"/>
      <c r="VV9" s="7"/>
      <c r="VW9" s="7"/>
      <c r="VX9" s="7"/>
      <c r="VY9" s="7"/>
      <c r="VZ9" s="7"/>
      <c r="WA9" s="7"/>
      <c r="WB9" s="7"/>
      <c r="WC9" s="7"/>
      <c r="WD9" s="7"/>
      <c r="WE9" s="7"/>
      <c r="WF9" s="7"/>
      <c r="WG9" s="7"/>
      <c r="WH9" s="7"/>
      <c r="WI9" s="7"/>
      <c r="WJ9" s="7"/>
      <c r="WK9" s="7"/>
      <c r="WL9" s="7"/>
      <c r="WM9" s="7"/>
      <c r="WN9" s="7"/>
      <c r="WO9" s="7"/>
      <c r="WP9" s="7"/>
      <c r="WQ9" s="7"/>
      <c r="WR9" s="7"/>
      <c r="WS9" s="7"/>
      <c r="WT9" s="7"/>
      <c r="WU9" s="7"/>
      <c r="WV9" s="7"/>
      <c r="WW9" s="7"/>
      <c r="WX9" s="7"/>
      <c r="WY9" s="7"/>
      <c r="WZ9" s="7"/>
      <c r="XA9" s="7"/>
      <c r="XB9" s="7"/>
      <c r="XC9" s="7"/>
      <c r="XD9" s="7"/>
      <c r="XE9" s="7"/>
      <c r="XF9" s="7"/>
      <c r="XG9" s="7"/>
      <c r="XH9" s="7"/>
      <c r="XI9" s="7"/>
      <c r="XJ9" s="7"/>
      <c r="XK9" s="7"/>
      <c r="XL9" s="7"/>
      <c r="XM9" s="7"/>
      <c r="XN9" s="7"/>
      <c r="XO9" s="7"/>
      <c r="XP9" s="7"/>
      <c r="XQ9" s="7"/>
      <c r="XR9" s="7"/>
      <c r="XS9" s="7"/>
      <c r="XT9" s="7"/>
      <c r="XU9" s="7"/>
      <c r="XV9" s="7"/>
      <c r="XW9" s="7"/>
      <c r="XX9" s="7"/>
      <c r="XY9" s="7"/>
      <c r="XZ9" s="7"/>
      <c r="YA9" s="7"/>
      <c r="YB9" s="7"/>
      <c r="YC9" s="7"/>
      <c r="YD9" s="7"/>
      <c r="YE9" s="7"/>
      <c r="YF9" s="7"/>
      <c r="YG9" s="7"/>
      <c r="YH9" s="7"/>
      <c r="YI9" s="7"/>
      <c r="YJ9" s="7"/>
      <c r="YK9" s="7"/>
      <c r="YL9" s="7"/>
      <c r="YM9" s="7"/>
      <c r="YN9" s="7"/>
      <c r="YO9" s="7"/>
      <c r="YP9" s="7"/>
      <c r="YQ9" s="7"/>
      <c r="YR9" s="7"/>
      <c r="YS9" s="7"/>
      <c r="YT9" s="7"/>
      <c r="YU9" s="7"/>
      <c r="YV9" s="7"/>
      <c r="YW9" s="7"/>
      <c r="YX9" s="7"/>
      <c r="YY9" s="7"/>
      <c r="YZ9" s="7"/>
      <c r="ZA9" s="7"/>
      <c r="ZB9" s="7"/>
      <c r="ZC9" s="7"/>
      <c r="ZD9" s="7"/>
      <c r="ZE9" s="7"/>
      <c r="ZF9" s="7"/>
      <c r="ZG9" s="7"/>
      <c r="ZH9" s="7"/>
      <c r="ZI9" s="7"/>
      <c r="ZJ9" s="7"/>
      <c r="ZK9" s="7"/>
      <c r="ZL9" s="7"/>
      <c r="ZM9" s="7"/>
      <c r="ZN9" s="7"/>
      <c r="ZO9" s="7"/>
      <c r="ZP9" s="7"/>
      <c r="ZQ9" s="7"/>
      <c r="ZR9" s="7"/>
      <c r="ZS9" s="7"/>
      <c r="ZT9" s="7"/>
      <c r="ZU9" s="7"/>
      <c r="ZV9" s="7"/>
      <c r="ZW9" s="7"/>
      <c r="ZX9" s="7"/>
      <c r="ZY9" s="7"/>
      <c r="ZZ9" s="7"/>
      <c r="AAA9" s="7"/>
      <c r="AAB9" s="7"/>
      <c r="AAC9" s="7"/>
      <c r="AAD9" s="7"/>
      <c r="AAE9" s="7"/>
      <c r="AAF9" s="7"/>
      <c r="AAG9" s="7"/>
      <c r="AAH9" s="7"/>
      <c r="AAI9" s="7"/>
      <c r="AAJ9" s="7"/>
      <c r="AAK9" s="7"/>
      <c r="AAL9" s="7"/>
      <c r="AAM9" s="7"/>
      <c r="AAN9" s="7"/>
      <c r="AAO9" s="7"/>
      <c r="AAP9" s="7"/>
      <c r="AAQ9" s="7"/>
      <c r="AAR9" s="7"/>
      <c r="AAS9" s="7"/>
      <c r="AAT9" s="7"/>
      <c r="AAU9" s="7"/>
      <c r="AAV9" s="7"/>
      <c r="AAW9" s="7"/>
      <c r="AAX9" s="7"/>
      <c r="AAY9" s="7"/>
      <c r="AAZ9" s="7"/>
      <c r="ABA9" s="7"/>
      <c r="ABB9" s="7"/>
      <c r="ABC9" s="7"/>
      <c r="ABD9" s="7"/>
      <c r="ABE9" s="7"/>
      <c r="ABF9" s="7"/>
      <c r="ABG9" s="7"/>
      <c r="ABH9" s="7"/>
      <c r="ABI9" s="7"/>
      <c r="ABJ9" s="7"/>
      <c r="ABK9" s="7"/>
      <c r="ABL9" s="7"/>
      <c r="ABM9" s="7"/>
      <c r="ABN9" s="7"/>
      <c r="ABO9" s="7"/>
      <c r="ABP9" s="7"/>
      <c r="ABQ9" s="7"/>
      <c r="ABR9" s="7"/>
      <c r="ABS9" s="7"/>
      <c r="ABT9" s="7"/>
      <c r="ABU9" s="7"/>
      <c r="ABV9" s="7"/>
      <c r="ABW9" s="7"/>
      <c r="ABX9" s="7"/>
      <c r="ABY9" s="7"/>
      <c r="ABZ9" s="7"/>
      <c r="ACA9" s="7"/>
      <c r="ACB9" s="7"/>
      <c r="ACC9" s="7"/>
      <c r="ACD9" s="7"/>
      <c r="ACE9" s="7"/>
      <c r="ACF9" s="7"/>
      <c r="ACG9" s="7"/>
      <c r="ACH9" s="7"/>
      <c r="ACI9" s="7"/>
      <c r="ACJ9" s="7"/>
      <c r="ACK9" s="7"/>
      <c r="ACL9" s="7"/>
      <c r="ACM9" s="7"/>
      <c r="ACN9" s="7"/>
      <c r="ACO9" s="7"/>
      <c r="ACP9" s="7"/>
      <c r="ACQ9" s="7"/>
      <c r="ACR9" s="7"/>
      <c r="ACS9" s="7"/>
      <c r="ACT9" s="7"/>
      <c r="ACU9" s="7"/>
      <c r="ACV9" s="7"/>
      <c r="ACW9" s="7"/>
      <c r="ACX9" s="7"/>
      <c r="ACY9" s="7"/>
      <c r="ACZ9" s="7"/>
      <c r="ADA9" s="7"/>
      <c r="ADB9" s="7"/>
      <c r="ADC9" s="7"/>
      <c r="ADD9" s="7"/>
      <c r="ADE9" s="7"/>
      <c r="ADF9" s="7"/>
      <c r="ADG9" s="7"/>
      <c r="ADH9" s="7"/>
      <c r="ADI9" s="7"/>
      <c r="ADJ9" s="7"/>
      <c r="ADK9" s="7"/>
      <c r="ADL9" s="7"/>
      <c r="ADM9" s="7"/>
      <c r="ADN9" s="7"/>
      <c r="ADO9" s="7"/>
      <c r="ADP9" s="7"/>
      <c r="ADQ9" s="7"/>
      <c r="ADR9" s="7"/>
      <c r="ADS9" s="7"/>
      <c r="ADT9" s="7"/>
      <c r="ADU9" s="7"/>
      <c r="ADV9" s="7"/>
      <c r="ADW9" s="7"/>
      <c r="ADX9" s="7"/>
      <c r="ADY9" s="7"/>
      <c r="ADZ9" s="7"/>
      <c r="AEA9" s="7"/>
      <c r="AEB9" s="7"/>
      <c r="AEC9" s="7"/>
      <c r="AED9" s="7"/>
      <c r="AEE9" s="7"/>
      <c r="AEF9" s="7"/>
      <c r="AEG9" s="7"/>
      <c r="AEH9" s="7"/>
      <c r="AEI9" s="7"/>
      <c r="AEJ9" s="7"/>
      <c r="AEK9" s="7"/>
      <c r="AEL9" s="7"/>
      <c r="AEM9" s="7"/>
      <c r="AEN9" s="7"/>
      <c r="AEO9" s="7"/>
      <c r="AEP9" s="7"/>
      <c r="AEQ9" s="7"/>
      <c r="AER9" s="7"/>
      <c r="AES9" s="7"/>
      <c r="AET9" s="7"/>
      <c r="AEU9" s="7"/>
      <c r="AEV9" s="7"/>
      <c r="AEW9" s="7"/>
      <c r="AEX9" s="7"/>
      <c r="AEY9" s="7"/>
      <c r="AEZ9" s="7"/>
      <c r="AFA9" s="7"/>
      <c r="AFB9" s="7"/>
      <c r="AFC9" s="7"/>
      <c r="AFD9" s="7"/>
      <c r="AFE9" s="7"/>
      <c r="AFF9" s="7"/>
      <c r="AFG9" s="7"/>
      <c r="AFH9" s="7"/>
      <c r="AFI9" s="7"/>
      <c r="AFJ9" s="7"/>
      <c r="AFK9" s="7"/>
      <c r="AFL9" s="7"/>
      <c r="AFM9" s="7"/>
      <c r="AFN9" s="7"/>
      <c r="AFO9" s="7"/>
      <c r="AFP9" s="7"/>
      <c r="AFQ9" s="7"/>
      <c r="AFR9" s="7"/>
      <c r="AFS9" s="7"/>
      <c r="AFT9" s="7"/>
      <c r="AFU9" s="7"/>
      <c r="AFV9" s="7"/>
      <c r="AFW9" s="7"/>
      <c r="AFX9" s="7"/>
      <c r="AFY9" s="7"/>
      <c r="AFZ9" s="7"/>
      <c r="AGA9" s="7"/>
      <c r="AGB9" s="7"/>
      <c r="AGC9" s="7"/>
      <c r="AGD9" s="7"/>
      <c r="AGE9" s="7"/>
      <c r="AGF9" s="7"/>
      <c r="AGG9" s="7"/>
      <c r="AGH9" s="7"/>
      <c r="AGI9" s="7"/>
      <c r="AGJ9" s="7"/>
      <c r="AGK9" s="7"/>
      <c r="AGL9" s="7"/>
      <c r="AGM9" s="7"/>
      <c r="AGN9" s="7"/>
      <c r="AGO9" s="7"/>
      <c r="AGP9" s="7"/>
      <c r="AGQ9" s="7"/>
      <c r="AGR9" s="7"/>
      <c r="AGS9" s="7"/>
      <c r="AGT9" s="7"/>
      <c r="AGU9" s="7"/>
      <c r="AGV9" s="7"/>
      <c r="AGW9" s="7"/>
      <c r="AGX9" s="7"/>
      <c r="AGY9" s="7"/>
      <c r="AGZ9" s="7"/>
      <c r="AHA9" s="7"/>
      <c r="AHB9" s="7"/>
      <c r="AHC9" s="7"/>
      <c r="AHD9" s="7"/>
      <c r="AHE9" s="7"/>
      <c r="AHF9" s="7"/>
      <c r="AHG9" s="7"/>
      <c r="AHH9" s="7"/>
      <c r="AHI9" s="7"/>
      <c r="AHJ9" s="7"/>
      <c r="AHK9" s="7"/>
      <c r="AHL9" s="7"/>
      <c r="AHM9" s="7"/>
      <c r="AHN9" s="7"/>
      <c r="AHO9" s="7"/>
      <c r="AHP9" s="7"/>
      <c r="AHQ9" s="7"/>
      <c r="AHR9" s="7"/>
      <c r="AHS9" s="7"/>
      <c r="AHT9" s="7"/>
      <c r="AHU9" s="7"/>
      <c r="AHV9" s="7"/>
      <c r="AHW9" s="7"/>
      <c r="AHX9" s="7"/>
      <c r="AHY9" s="7"/>
      <c r="AHZ9" s="7"/>
      <c r="AIA9" s="7"/>
      <c r="AIB9" s="7"/>
      <c r="AIC9" s="7"/>
      <c r="AID9" s="7"/>
      <c r="AIE9" s="7"/>
      <c r="AIF9" s="7"/>
      <c r="AIG9" s="7"/>
      <c r="AIH9" s="7"/>
      <c r="AII9" s="7"/>
      <c r="AIJ9" s="7"/>
      <c r="AIK9" s="7"/>
      <c r="AIL9" s="7"/>
      <c r="AIM9" s="7"/>
      <c r="AIN9" s="7"/>
      <c r="AIO9" s="7"/>
      <c r="AIP9" s="7"/>
      <c r="AIQ9" s="7"/>
      <c r="AIR9" s="7"/>
      <c r="AIS9" s="7"/>
      <c r="AIT9" s="7"/>
      <c r="AIU9" s="7"/>
      <c r="AIV9" s="7"/>
      <c r="AIW9" s="7"/>
      <c r="AIX9" s="7"/>
      <c r="AIY9" s="7"/>
      <c r="AIZ9" s="7"/>
      <c r="AJA9" s="7"/>
      <c r="AJB9" s="7"/>
      <c r="AJC9" s="7"/>
      <c r="AJD9" s="7"/>
      <c r="AJE9" s="7"/>
      <c r="AJF9" s="7"/>
      <c r="AJG9" s="7"/>
      <c r="AJH9" s="7"/>
      <c r="AJI9" s="7"/>
      <c r="AJJ9" s="7"/>
      <c r="AJK9" s="7"/>
      <c r="AJL9" s="7"/>
      <c r="AJM9" s="7"/>
      <c r="AJN9" s="7"/>
      <c r="AJO9" s="7"/>
      <c r="AJP9" s="7"/>
      <c r="AJQ9" s="7"/>
      <c r="AJR9" s="7"/>
      <c r="AJS9" s="7"/>
      <c r="AJT9" s="7"/>
      <c r="AJU9" s="7"/>
      <c r="AJV9" s="7"/>
      <c r="AJW9" s="7"/>
      <c r="AJX9" s="7"/>
      <c r="AJY9" s="7"/>
      <c r="AJZ9" s="7"/>
      <c r="AKA9" s="7"/>
      <c r="AKB9" s="7"/>
      <c r="AKC9" s="7"/>
      <c r="AKD9" s="7"/>
      <c r="AKE9" s="7"/>
      <c r="AKF9" s="7"/>
      <c r="AKG9" s="7"/>
      <c r="AKH9" s="7"/>
      <c r="AKI9" s="7"/>
      <c r="AKJ9" s="7"/>
      <c r="AKK9" s="7"/>
      <c r="AKL9" s="7"/>
      <c r="AKM9" s="7"/>
      <c r="AKN9" s="7"/>
      <c r="AKO9" s="7"/>
      <c r="AKP9" s="7"/>
      <c r="AKQ9" s="7"/>
      <c r="AKR9" s="7"/>
      <c r="AKS9" s="7"/>
      <c r="AKT9" s="7"/>
      <c r="AKU9" s="7"/>
      <c r="AKV9" s="7"/>
      <c r="AKW9" s="7"/>
      <c r="AKX9" s="7"/>
      <c r="AKY9" s="7"/>
      <c r="AKZ9" s="7"/>
      <c r="ALA9" s="7"/>
      <c r="ALB9" s="7"/>
      <c r="ALC9" s="7"/>
      <c r="ALD9" s="7"/>
      <c r="ALE9" s="7"/>
      <c r="ALF9" s="7"/>
      <c r="ALG9" s="7"/>
      <c r="ALH9" s="7"/>
      <c r="ALI9" s="7"/>
      <c r="ALJ9" s="7"/>
      <c r="ALK9" s="7"/>
      <c r="ALL9" s="7"/>
      <c r="ALM9" s="7"/>
      <c r="ALN9" s="7"/>
      <c r="ALO9" s="7"/>
      <c r="ALP9" s="7"/>
      <c r="ALQ9" s="7"/>
      <c r="ALR9" s="7"/>
      <c r="ALS9" s="7"/>
      <c r="ALT9" s="7"/>
      <c r="ALU9" s="7"/>
      <c r="ALV9" s="7"/>
      <c r="ALW9" s="7"/>
      <c r="ALX9" s="7"/>
      <c r="ALY9" s="7"/>
      <c r="ALZ9" s="7"/>
      <c r="AMA9" s="7"/>
      <c r="AMB9" s="7"/>
      <c r="AMC9" s="7"/>
      <c r="AMD9" s="7"/>
      <c r="AME9" s="7"/>
      <c r="AMF9" s="7"/>
      <c r="AMG9" s="7"/>
      <c r="AMH9" s="7"/>
      <c r="AMI9" s="7"/>
      <c r="AMJ9" s="7"/>
      <c r="AMK9" s="7"/>
      <c r="AML9" s="7"/>
      <c r="AMM9" s="7"/>
      <c r="AMN9" s="7"/>
      <c r="AMO9" s="7"/>
      <c r="AMP9" s="7"/>
      <c r="AMQ9" s="7"/>
      <c r="AMR9" s="7"/>
      <c r="AMS9" s="7"/>
      <c r="AMT9" s="7"/>
      <c r="AMU9" s="7"/>
      <c r="AMV9" s="7"/>
      <c r="AMW9" s="7"/>
      <c r="AMX9" s="7"/>
      <c r="AMY9" s="7"/>
      <c r="AMZ9" s="7"/>
      <c r="ANA9" s="7"/>
      <c r="ANB9" s="7"/>
      <c r="ANC9" s="7"/>
      <c r="AND9" s="7"/>
      <c r="ANE9" s="7"/>
      <c r="ANF9" s="7"/>
      <c r="ANG9" s="7"/>
      <c r="ANH9" s="7"/>
      <c r="ANI9" s="7"/>
      <c r="ANJ9" s="7"/>
      <c r="ANK9" s="7"/>
      <c r="ANL9" s="7"/>
      <c r="ANM9" s="7"/>
      <c r="ANN9" s="7"/>
      <c r="ANO9" s="7"/>
      <c r="ANP9" s="7"/>
      <c r="ANQ9" s="7"/>
      <c r="ANR9" s="7"/>
      <c r="ANS9" s="7"/>
      <c r="ANT9" s="7"/>
      <c r="ANU9" s="7"/>
      <c r="ANV9" s="7"/>
      <c r="ANW9" s="7"/>
      <c r="ANX9" s="7"/>
      <c r="ANY9" s="7"/>
      <c r="ANZ9" s="7"/>
      <c r="AOA9" s="7"/>
      <c r="AOB9" s="7"/>
      <c r="AOC9" s="7"/>
      <c r="AOD9" s="7"/>
      <c r="AOE9" s="7"/>
      <c r="AOF9" s="7"/>
      <c r="AOG9" s="7"/>
      <c r="AOH9" s="7"/>
      <c r="AOI9" s="7"/>
      <c r="AOJ9" s="7"/>
      <c r="AOK9" s="7"/>
      <c r="AOL9" s="7"/>
      <c r="AOM9" s="7"/>
      <c r="AON9" s="7"/>
      <c r="AOO9" s="7"/>
      <c r="AOP9" s="7"/>
      <c r="AOQ9" s="7"/>
      <c r="AOR9" s="7"/>
      <c r="AOS9" s="7"/>
      <c r="AOT9" s="7"/>
      <c r="AOU9" s="7"/>
      <c r="AOV9" s="7"/>
      <c r="AOW9" s="7"/>
      <c r="AOX9" s="7"/>
      <c r="AOY9" s="7"/>
      <c r="AOZ9" s="7"/>
      <c r="APA9" s="7"/>
      <c r="APB9" s="7"/>
      <c r="APC9" s="7"/>
      <c r="APD9" s="7"/>
      <c r="APE9" s="7"/>
      <c r="APF9" s="7"/>
      <c r="APG9" s="7"/>
      <c r="APH9" s="7"/>
      <c r="API9" s="7"/>
      <c r="APJ9" s="7"/>
      <c r="APK9" s="7"/>
      <c r="APL9" s="7"/>
      <c r="APM9" s="7"/>
      <c r="APN9" s="7"/>
      <c r="APO9" s="7"/>
      <c r="APP9" s="7"/>
      <c r="APQ9" s="7"/>
      <c r="APR9" s="7"/>
      <c r="APS9" s="7"/>
      <c r="APT9" s="7"/>
      <c r="APU9" s="7"/>
      <c r="APV9" s="7"/>
      <c r="APW9" s="7"/>
      <c r="APX9" s="7"/>
      <c r="APY9" s="7"/>
      <c r="APZ9" s="7"/>
      <c r="AQA9" s="7"/>
      <c r="AQB9" s="7"/>
      <c r="AQC9" s="7"/>
      <c r="AQD9" s="7"/>
      <c r="AQE9" s="7"/>
      <c r="AQF9" s="7"/>
      <c r="AQG9" s="7"/>
      <c r="AQH9" s="7"/>
      <c r="AQI9" s="7"/>
      <c r="AQJ9" s="7"/>
      <c r="AQK9" s="7"/>
      <c r="AQL9" s="7"/>
      <c r="AQM9" s="7"/>
      <c r="AQN9" s="7"/>
      <c r="AQO9" s="7"/>
      <c r="AQP9" s="7"/>
      <c r="AQQ9" s="7"/>
      <c r="AQR9" s="7"/>
      <c r="AQS9" s="7"/>
      <c r="AQT9" s="7"/>
      <c r="AQU9" s="7"/>
      <c r="AQV9" s="7"/>
      <c r="AQW9" s="7"/>
      <c r="AQX9" s="7"/>
      <c r="AQY9" s="7"/>
      <c r="AQZ9" s="7"/>
      <c r="ARA9" s="7"/>
      <c r="ARB9" s="7"/>
      <c r="ARC9" s="7"/>
      <c r="ARD9" s="7"/>
      <c r="ARE9" s="7"/>
      <c r="ARF9" s="7"/>
      <c r="ARG9" s="7"/>
      <c r="ARH9" s="7"/>
      <c r="ARI9" s="7"/>
      <c r="ARJ9" s="7"/>
      <c r="ARK9" s="7"/>
      <c r="ARL9" s="7"/>
      <c r="ARM9" s="7"/>
      <c r="ARN9" s="7"/>
      <c r="ARO9" s="7"/>
      <c r="ARP9" s="7"/>
      <c r="ARQ9" s="7"/>
      <c r="ARR9" s="7"/>
      <c r="ARS9" s="7"/>
      <c r="ART9" s="7"/>
      <c r="ARU9" s="7"/>
      <c r="ARV9" s="7"/>
      <c r="ARW9" s="7"/>
      <c r="ARX9" s="7"/>
      <c r="ARY9" s="7"/>
      <c r="ARZ9" s="7"/>
      <c r="ASA9" s="7"/>
      <c r="ASB9" s="7"/>
      <c r="ASC9" s="7"/>
      <c r="ASD9" s="7"/>
      <c r="ASE9" s="7"/>
      <c r="ASF9" s="7"/>
      <c r="ASG9" s="7"/>
      <c r="ASH9" s="7"/>
      <c r="ASI9" s="7"/>
      <c r="ASJ9" s="7"/>
      <c r="ASK9" s="7"/>
      <c r="ASL9" s="7"/>
      <c r="ASM9" s="7"/>
      <c r="ASN9" s="7"/>
      <c r="ASO9" s="7"/>
      <c r="ASP9" s="7"/>
      <c r="ASQ9" s="7"/>
      <c r="ASR9" s="7"/>
      <c r="ASS9" s="7"/>
      <c r="AST9" s="7"/>
      <c r="ASU9" s="7"/>
      <c r="ASV9" s="7"/>
      <c r="ASW9" s="7"/>
      <c r="ASX9" s="7"/>
      <c r="ASY9" s="7"/>
      <c r="ASZ9" s="7"/>
      <c r="ATA9" s="7"/>
      <c r="ATB9" s="7"/>
      <c r="ATC9" s="7"/>
      <c r="ATD9" s="7"/>
      <c r="ATE9" s="7"/>
      <c r="ATF9" s="7"/>
      <c r="ATG9" s="7"/>
      <c r="ATH9" s="7"/>
      <c r="ATI9" s="7"/>
      <c r="ATJ9" s="7"/>
      <c r="ATK9" s="7"/>
      <c r="ATL9" s="7"/>
      <c r="ATM9" s="7"/>
      <c r="ATN9" s="7"/>
      <c r="ATO9" s="7"/>
      <c r="ATP9" s="7"/>
      <c r="ATQ9" s="7"/>
      <c r="ATR9" s="7"/>
      <c r="ATS9" s="7"/>
      <c r="ATT9" s="7"/>
      <c r="ATU9" s="7"/>
      <c r="ATV9" s="7"/>
      <c r="ATW9" s="7"/>
      <c r="ATX9" s="7"/>
      <c r="ATY9" s="7"/>
      <c r="ATZ9" s="7"/>
      <c r="AUA9" s="7"/>
      <c r="AUB9" s="7"/>
      <c r="AUC9" s="7"/>
      <c r="AUD9" s="7"/>
      <c r="AUE9" s="7"/>
      <c r="AUF9" s="7"/>
      <c r="AUG9" s="7"/>
      <c r="AUH9" s="7"/>
      <c r="AUI9" s="7"/>
      <c r="AUJ9" s="7"/>
      <c r="AUK9" s="7"/>
      <c r="AUL9" s="7"/>
      <c r="AUM9" s="7"/>
      <c r="AUN9" s="7"/>
      <c r="AUO9" s="7"/>
      <c r="AUP9" s="7"/>
      <c r="AUQ9" s="7"/>
      <c r="AUR9" s="7"/>
      <c r="AUS9" s="7"/>
      <c r="AUT9" s="7"/>
      <c r="AUU9" s="7"/>
      <c r="AUV9" s="7"/>
      <c r="AUW9" s="7"/>
      <c r="AUX9" s="7"/>
      <c r="AUY9" s="7"/>
      <c r="AUZ9" s="7"/>
      <c r="AVA9" s="7"/>
      <c r="AVB9" s="7"/>
      <c r="AVC9" s="7"/>
      <c r="AVD9" s="7"/>
      <c r="AVE9" s="7"/>
      <c r="AVF9" s="7"/>
      <c r="AVG9" s="7"/>
      <c r="AVH9" s="7"/>
      <c r="AVI9" s="7"/>
      <c r="AVJ9" s="7"/>
      <c r="AVK9" s="7"/>
      <c r="AVL9" s="7"/>
      <c r="AVM9" s="7"/>
      <c r="AVN9" s="7"/>
      <c r="AVO9" s="7"/>
      <c r="AVP9" s="7"/>
      <c r="AVQ9" s="7"/>
      <c r="AVR9" s="7"/>
      <c r="AVS9" s="7"/>
      <c r="AVT9" s="7"/>
      <c r="AVU9" s="7"/>
      <c r="AVV9" s="7"/>
      <c r="AVW9" s="7"/>
      <c r="AVX9" s="7"/>
      <c r="AVY9" s="7"/>
      <c r="AVZ9" s="7"/>
      <c r="AWA9" s="7"/>
      <c r="AWB9" s="7"/>
      <c r="AWC9" s="7"/>
      <c r="AWD9" s="7"/>
      <c r="AWE9" s="7"/>
      <c r="AWF9" s="7"/>
      <c r="AWG9" s="7"/>
      <c r="AWH9" s="7"/>
      <c r="AWI9" s="7"/>
      <c r="AWJ9" s="7"/>
      <c r="AWK9" s="7"/>
      <c r="AWL9" s="7"/>
      <c r="AWM9" s="7"/>
      <c r="AWN9" s="7"/>
      <c r="AWO9" s="7"/>
      <c r="AWP9" s="7"/>
      <c r="AWQ9" s="7"/>
      <c r="AWR9" s="7"/>
      <c r="AWS9" s="7"/>
      <c r="AWT9" s="7"/>
      <c r="AWU9" s="7"/>
      <c r="AWV9" s="7"/>
      <c r="AWW9" s="7"/>
      <c r="AWX9" s="7"/>
      <c r="AWY9" s="7"/>
      <c r="AWZ9" s="7"/>
      <c r="AXA9" s="7"/>
      <c r="AXB9" s="7"/>
      <c r="AXC9" s="7"/>
      <c r="AXD9" s="7"/>
      <c r="AXE9" s="7"/>
      <c r="AXF9" s="7"/>
      <c r="AXG9" s="7"/>
      <c r="AXH9" s="7"/>
      <c r="AXI9" s="7"/>
      <c r="AXJ9" s="7"/>
      <c r="AXK9" s="7"/>
      <c r="AXL9" s="7"/>
      <c r="AXM9" s="7"/>
      <c r="AXN9" s="7"/>
      <c r="AXO9" s="7"/>
      <c r="AXP9" s="7"/>
      <c r="AXQ9" s="7"/>
      <c r="AXR9" s="7"/>
      <c r="AXS9" s="7"/>
      <c r="AXT9" s="7"/>
      <c r="AXU9" s="7"/>
      <c r="AXV9" s="7"/>
      <c r="AXW9" s="7"/>
      <c r="AXX9" s="7"/>
      <c r="AXY9" s="7"/>
      <c r="AXZ9" s="7"/>
      <c r="AYA9" s="7"/>
      <c r="AYB9" s="7"/>
      <c r="AYC9" s="7"/>
      <c r="AYD9" s="7"/>
      <c r="AYE9" s="7"/>
      <c r="AYF9" s="7"/>
      <c r="AYG9" s="7"/>
      <c r="AYH9" s="7"/>
      <c r="AYI9" s="7"/>
      <c r="AYJ9" s="7"/>
      <c r="AYK9" s="7"/>
      <c r="AYL9" s="7"/>
      <c r="AYM9" s="7"/>
      <c r="AYN9" s="7"/>
      <c r="AYO9" s="7"/>
      <c r="AYP9" s="7"/>
      <c r="AYQ9" s="7"/>
      <c r="AYR9" s="7"/>
      <c r="AYS9" s="7"/>
      <c r="AYT9" s="7"/>
      <c r="AYU9" s="7"/>
      <c r="AYV9" s="7"/>
      <c r="AYW9" s="7"/>
      <c r="AYX9" s="7"/>
      <c r="AYY9" s="7"/>
      <c r="AYZ9" s="7"/>
      <c r="AZA9" s="7"/>
      <c r="AZB9" s="7"/>
      <c r="AZC9" s="7"/>
      <c r="AZD9" s="7"/>
      <c r="AZE9" s="7"/>
      <c r="AZF9" s="7"/>
      <c r="AZG9" s="7"/>
      <c r="AZH9" s="7"/>
      <c r="AZI9" s="7"/>
      <c r="AZJ9" s="7"/>
      <c r="AZK9" s="7"/>
      <c r="AZL9" s="7"/>
      <c r="AZM9" s="7"/>
      <c r="AZN9" s="7"/>
      <c r="AZO9" s="7"/>
      <c r="AZP9" s="7"/>
      <c r="AZQ9" s="7"/>
      <c r="AZR9" s="7"/>
      <c r="AZS9" s="7"/>
      <c r="AZT9" s="7"/>
      <c r="AZU9" s="7"/>
      <c r="AZV9" s="7"/>
      <c r="AZW9" s="7"/>
      <c r="AZX9" s="7"/>
      <c r="AZY9" s="7"/>
      <c r="AZZ9" s="7"/>
      <c r="BAA9" s="7"/>
      <c r="BAB9" s="7"/>
      <c r="BAC9" s="7"/>
      <c r="BAD9" s="7"/>
      <c r="BAE9" s="7"/>
      <c r="BAF9" s="7"/>
      <c r="BAG9" s="7"/>
      <c r="BAH9" s="7"/>
      <c r="BAI9" s="7"/>
      <c r="BAJ9" s="7"/>
      <c r="BAK9" s="7"/>
      <c r="BAL9" s="7"/>
      <c r="BAM9" s="7"/>
      <c r="BAN9" s="7"/>
      <c r="BAO9" s="7"/>
      <c r="BAP9" s="7"/>
      <c r="BAQ9" s="7"/>
      <c r="BAR9" s="7"/>
      <c r="BAS9" s="7"/>
      <c r="BAT9" s="7"/>
      <c r="BAU9" s="7"/>
      <c r="BAV9" s="7"/>
      <c r="BAW9" s="7"/>
      <c r="BAX9" s="7"/>
      <c r="BAY9" s="7"/>
      <c r="BAZ9" s="7"/>
      <c r="BBA9" s="7"/>
      <c r="BBB9" s="7"/>
      <c r="BBC9" s="7"/>
      <c r="BBD9" s="7"/>
      <c r="BBE9" s="7"/>
      <c r="BBF9" s="7"/>
      <c r="BBG9" s="7"/>
      <c r="BBH9" s="7"/>
      <c r="BBI9" s="7"/>
      <c r="BBJ9" s="7"/>
      <c r="BBK9" s="7"/>
      <c r="BBL9" s="7"/>
      <c r="BBM9" s="7"/>
      <c r="BBN9" s="7"/>
      <c r="BBO9" s="7"/>
      <c r="BBP9" s="7"/>
      <c r="BBQ9" s="7"/>
      <c r="BBR9" s="7"/>
      <c r="BBS9" s="7"/>
      <c r="BBT9" s="7"/>
      <c r="BBU9" s="7"/>
      <c r="BBV9" s="7"/>
      <c r="BBW9" s="7"/>
      <c r="BBX9" s="7"/>
      <c r="BBY9" s="7"/>
      <c r="BBZ9" s="7"/>
      <c r="BCA9" s="7"/>
      <c r="BCB9" s="7"/>
      <c r="BCC9" s="7"/>
      <c r="BCD9" s="7"/>
      <c r="BCE9" s="7"/>
      <c r="BCF9" s="7"/>
      <c r="BCG9" s="7"/>
      <c r="BCH9" s="7"/>
      <c r="BCI9" s="7"/>
      <c r="BCJ9" s="7"/>
      <c r="BCK9" s="7"/>
      <c r="BCL9" s="7"/>
      <c r="BCM9" s="7"/>
      <c r="BCN9" s="7"/>
      <c r="BCO9" s="7"/>
      <c r="BCP9" s="7"/>
      <c r="BCQ9" s="7"/>
      <c r="BCR9" s="7"/>
      <c r="BCS9" s="7"/>
      <c r="BCT9" s="7"/>
      <c r="BCU9" s="7"/>
      <c r="BCV9" s="7"/>
      <c r="BCW9" s="7"/>
      <c r="BCX9" s="7"/>
      <c r="BCY9" s="7"/>
      <c r="BCZ9" s="7"/>
      <c r="BDA9" s="7"/>
      <c r="BDB9" s="7"/>
      <c r="BDC9" s="7"/>
      <c r="BDD9" s="7"/>
      <c r="BDE9" s="7"/>
      <c r="BDF9" s="7"/>
      <c r="BDG9" s="7"/>
      <c r="BDH9" s="7"/>
      <c r="BDI9" s="7"/>
      <c r="BDJ9" s="7"/>
      <c r="BDK9" s="7"/>
      <c r="BDL9" s="7"/>
      <c r="BDM9" s="7"/>
      <c r="BDN9" s="7"/>
      <c r="BDO9" s="7"/>
      <c r="BDP9" s="7"/>
      <c r="BDQ9" s="7"/>
      <c r="BDR9" s="7"/>
      <c r="BDS9" s="7"/>
      <c r="BDT9" s="7"/>
      <c r="BDU9" s="7"/>
      <c r="BDV9" s="7"/>
      <c r="BDW9" s="7"/>
      <c r="BDX9" s="7"/>
      <c r="BDY9" s="7"/>
      <c r="BDZ9" s="7"/>
      <c r="BEA9" s="7"/>
      <c r="BEB9" s="7"/>
      <c r="BEC9" s="7"/>
      <c r="BED9" s="7"/>
      <c r="BEE9" s="7"/>
      <c r="BEF9" s="7"/>
      <c r="BEG9" s="7"/>
      <c r="BEH9" s="7"/>
      <c r="BEI9" s="7"/>
      <c r="BEJ9" s="7"/>
      <c r="BEK9" s="7"/>
      <c r="BEL9" s="7"/>
      <c r="BEM9" s="7"/>
      <c r="BEN9" s="7"/>
      <c r="BEO9" s="7"/>
      <c r="BEP9" s="7"/>
      <c r="BEQ9" s="7"/>
      <c r="BER9" s="7"/>
      <c r="BES9" s="7"/>
      <c r="BET9" s="7"/>
      <c r="BEU9" s="7"/>
      <c r="BEV9" s="7"/>
      <c r="BEW9" s="7"/>
      <c r="BEX9" s="7"/>
      <c r="BEY9" s="7"/>
      <c r="BEZ9" s="7"/>
      <c r="BFA9" s="7"/>
      <c r="BFB9" s="7"/>
      <c r="BFC9" s="7"/>
      <c r="BFD9" s="7"/>
      <c r="BFE9" s="7"/>
      <c r="BFF9" s="7"/>
      <c r="BFG9" s="7"/>
      <c r="BFH9" s="7"/>
      <c r="BFI9" s="7"/>
      <c r="BFJ9" s="7"/>
      <c r="BFK9" s="7"/>
      <c r="BFL9" s="7"/>
      <c r="BFM9" s="7"/>
      <c r="BFN9" s="7"/>
      <c r="BFO9" s="7"/>
      <c r="BFP9" s="7"/>
      <c r="BFQ9" s="7"/>
      <c r="BFR9" s="7"/>
      <c r="BFS9" s="7"/>
      <c r="BFT9" s="7"/>
      <c r="BFU9" s="7"/>
      <c r="BFV9" s="7"/>
      <c r="BFW9" s="7"/>
      <c r="BFX9" s="7"/>
      <c r="BFY9" s="7"/>
      <c r="BFZ9" s="7"/>
      <c r="BGA9" s="7"/>
      <c r="BGB9" s="7"/>
      <c r="BGC9" s="7"/>
      <c r="BGD9" s="7"/>
      <c r="BGE9" s="7"/>
      <c r="BGF9" s="7"/>
      <c r="BGG9" s="7"/>
      <c r="BGH9" s="7"/>
      <c r="BGI9" s="7"/>
      <c r="BGJ9" s="7"/>
      <c r="BGK9" s="7"/>
      <c r="BGL9" s="7"/>
      <c r="BGM9" s="7"/>
      <c r="BGN9" s="7"/>
      <c r="BGO9" s="7"/>
      <c r="BGP9" s="7"/>
      <c r="BGQ9" s="7"/>
      <c r="BGR9" s="7"/>
      <c r="BGS9" s="7"/>
      <c r="BGT9" s="7"/>
      <c r="BGU9" s="7"/>
      <c r="BGV9" s="7"/>
      <c r="BGW9" s="7"/>
      <c r="BGX9" s="7"/>
      <c r="BGY9" s="7"/>
      <c r="BGZ9" s="7"/>
      <c r="BHA9" s="7"/>
      <c r="BHB9" s="7"/>
      <c r="BHC9" s="7"/>
      <c r="BHD9" s="7"/>
      <c r="BHE9" s="7"/>
      <c r="BHF9" s="7"/>
      <c r="BHG9" s="7"/>
      <c r="BHH9" s="7"/>
      <c r="BHI9" s="7"/>
      <c r="BHJ9" s="7"/>
      <c r="BHK9" s="7"/>
      <c r="BHL9" s="7"/>
      <c r="BHM9" s="7"/>
      <c r="BHN9" s="7"/>
      <c r="BHO9" s="7"/>
      <c r="BHP9" s="7"/>
      <c r="BHQ9" s="7"/>
      <c r="BHR9" s="7"/>
      <c r="BHS9" s="7"/>
      <c r="BHT9" s="7"/>
      <c r="BHU9" s="7"/>
      <c r="BHV9" s="7"/>
      <c r="BHW9" s="7"/>
      <c r="BHX9" s="7"/>
      <c r="BHY9" s="7"/>
      <c r="BHZ9" s="7"/>
      <c r="BIA9" s="7"/>
      <c r="BIB9" s="7"/>
      <c r="BIC9" s="7"/>
      <c r="BID9" s="7"/>
      <c r="BIE9" s="7"/>
      <c r="BIF9" s="7"/>
      <c r="BIG9" s="7"/>
      <c r="BIH9" s="7"/>
      <c r="BII9" s="7"/>
      <c r="BIJ9" s="7"/>
      <c r="BIK9" s="7"/>
      <c r="BIL9" s="7"/>
      <c r="BIM9" s="7"/>
      <c r="BIN9" s="7"/>
      <c r="BIO9" s="7"/>
      <c r="BIP9" s="7"/>
      <c r="BIQ9" s="7"/>
      <c r="BIR9" s="7"/>
      <c r="BIS9" s="7"/>
      <c r="BIT9" s="7"/>
      <c r="BIU9" s="7"/>
      <c r="BIV9" s="7"/>
      <c r="BIW9" s="7"/>
      <c r="BIX9" s="7"/>
      <c r="BIY9" s="7"/>
      <c r="BIZ9" s="7"/>
      <c r="BJA9" s="7"/>
      <c r="BJB9" s="7"/>
      <c r="BJC9" s="7"/>
      <c r="BJD9" s="7"/>
      <c r="BJE9" s="7"/>
      <c r="BJF9" s="7"/>
      <c r="BJG9" s="7"/>
      <c r="BJH9" s="7"/>
      <c r="BJI9" s="7"/>
      <c r="BJJ9" s="7"/>
      <c r="BJK9" s="7"/>
      <c r="BJL9" s="7"/>
      <c r="BJM9" s="7"/>
      <c r="BJN9" s="7"/>
      <c r="BJO9" s="7"/>
      <c r="BJP9" s="7"/>
      <c r="BJQ9" s="7"/>
      <c r="BJR9" s="7"/>
      <c r="BJS9" s="7"/>
      <c r="BJT9" s="7"/>
      <c r="BJU9" s="7"/>
      <c r="BJV9" s="7"/>
      <c r="BJW9" s="7"/>
      <c r="BJX9" s="7"/>
      <c r="BJY9" s="7"/>
      <c r="BJZ9" s="7"/>
      <c r="BKA9" s="7"/>
      <c r="BKB9" s="7"/>
      <c r="BKC9" s="7"/>
      <c r="BKD9" s="7"/>
      <c r="BKE9" s="7"/>
      <c r="BKF9" s="7"/>
      <c r="BKG9" s="7"/>
      <c r="BKH9" s="7"/>
      <c r="BKI9" s="7"/>
      <c r="BKJ9" s="7"/>
      <c r="BKK9" s="7"/>
      <c r="BKL9" s="7"/>
      <c r="BKM9" s="7"/>
      <c r="BKN9" s="7"/>
      <c r="BKO9" s="7"/>
      <c r="BKP9" s="7"/>
      <c r="BKQ9" s="7"/>
      <c r="BKR9" s="7"/>
      <c r="BKS9" s="7"/>
      <c r="BKT9" s="7"/>
      <c r="BKU9" s="7"/>
      <c r="BKV9" s="7"/>
      <c r="BKW9" s="7"/>
      <c r="BKX9" s="7"/>
      <c r="BKY9" s="7"/>
      <c r="BKZ9" s="7"/>
      <c r="BLA9" s="7"/>
      <c r="BLB9" s="7"/>
      <c r="BLC9" s="7"/>
      <c r="BLD9" s="7"/>
      <c r="BLE9" s="7"/>
      <c r="BLF9" s="7"/>
      <c r="BLG9" s="7"/>
      <c r="BLH9" s="7"/>
      <c r="BLI9" s="7"/>
      <c r="BLJ9" s="7"/>
      <c r="BLK9" s="7"/>
      <c r="BLL9" s="7"/>
      <c r="BLM9" s="7"/>
      <c r="BLN9" s="7"/>
      <c r="BLO9" s="7"/>
      <c r="BLP9" s="7"/>
      <c r="BLQ9" s="7"/>
      <c r="BLR9" s="7"/>
      <c r="BLS9" s="7"/>
      <c r="BLT9" s="7"/>
      <c r="BLU9" s="7"/>
      <c r="BLV9" s="7"/>
      <c r="BLW9" s="7"/>
      <c r="BLX9" s="7"/>
      <c r="BLY9" s="7"/>
      <c r="BLZ9" s="7"/>
      <c r="BMA9" s="7"/>
      <c r="BMB9" s="7"/>
      <c r="BMC9" s="7"/>
      <c r="BMD9" s="7"/>
      <c r="BME9" s="7"/>
      <c r="BMF9" s="7"/>
      <c r="BMG9" s="7"/>
      <c r="BMH9" s="7"/>
      <c r="BMI9" s="7"/>
      <c r="BMJ9" s="7"/>
      <c r="BMK9" s="7"/>
      <c r="BML9" s="7"/>
      <c r="BMM9" s="7"/>
      <c r="BMN9" s="7"/>
      <c r="BMO9" s="7"/>
      <c r="BMP9" s="7"/>
      <c r="BMQ9" s="7"/>
      <c r="BMR9" s="7"/>
      <c r="BMS9" s="7"/>
      <c r="BMT9" s="7"/>
      <c r="BMU9" s="7"/>
      <c r="BMV9" s="7"/>
      <c r="BMW9" s="7"/>
      <c r="BMX9" s="7"/>
      <c r="BMY9" s="7"/>
      <c r="BMZ9" s="7"/>
      <c r="BNA9" s="7"/>
      <c r="BNB9" s="7"/>
      <c r="BNC9" s="7"/>
      <c r="BND9" s="7"/>
      <c r="BNE9" s="7"/>
      <c r="BNF9" s="7"/>
      <c r="BNG9" s="7"/>
      <c r="BNH9" s="7"/>
      <c r="BNI9" s="7"/>
      <c r="BNJ9" s="7"/>
      <c r="BNK9" s="7"/>
      <c r="BNL9" s="7"/>
      <c r="BNM9" s="7"/>
      <c r="BNN9" s="7"/>
      <c r="BNO9" s="7"/>
      <c r="BNP9" s="7"/>
      <c r="BNQ9" s="7"/>
      <c r="BNR9" s="7"/>
      <c r="BNS9" s="7"/>
      <c r="BNT9" s="7"/>
      <c r="BNU9" s="7"/>
      <c r="BNV9" s="7"/>
      <c r="BNW9" s="7"/>
      <c r="BNX9" s="7"/>
      <c r="BNY9" s="7"/>
      <c r="BNZ9" s="7"/>
      <c r="BOA9" s="7"/>
      <c r="BOB9" s="7"/>
      <c r="BOC9" s="7"/>
      <c r="BOD9" s="7"/>
      <c r="BOE9" s="7"/>
      <c r="BOF9" s="7"/>
      <c r="BOG9" s="7"/>
      <c r="BOH9" s="7"/>
      <c r="BOI9" s="7"/>
      <c r="BOJ9" s="7"/>
      <c r="BOK9" s="7"/>
      <c r="BOL9" s="7"/>
      <c r="BOM9" s="7"/>
      <c r="BON9" s="7"/>
      <c r="BOO9" s="7"/>
      <c r="BOP9" s="7"/>
      <c r="BOQ9" s="7"/>
      <c r="BOR9" s="7"/>
      <c r="BOS9" s="7"/>
      <c r="BOT9" s="7"/>
      <c r="BOU9" s="7"/>
      <c r="BOV9" s="7"/>
      <c r="BOW9" s="7"/>
      <c r="BOX9" s="7"/>
      <c r="BOY9" s="7"/>
      <c r="BOZ9" s="7"/>
      <c r="BPA9" s="7"/>
      <c r="BPB9" s="7"/>
      <c r="BPC9" s="7"/>
      <c r="BPD9" s="7"/>
      <c r="BPE9" s="7"/>
      <c r="BPF9" s="7"/>
      <c r="BPG9" s="7"/>
      <c r="BPH9" s="7"/>
      <c r="BPI9" s="7"/>
      <c r="BPJ9" s="7"/>
      <c r="BPK9" s="7"/>
      <c r="BPL9" s="7"/>
      <c r="BPM9" s="7"/>
      <c r="BPN9" s="7"/>
      <c r="BPO9" s="7"/>
      <c r="BPP9" s="7"/>
      <c r="BPQ9" s="7"/>
      <c r="BPR9" s="7"/>
      <c r="BPS9" s="7"/>
      <c r="BPT9" s="7"/>
      <c r="BPU9" s="7"/>
      <c r="BPV9" s="7"/>
      <c r="BPW9" s="7"/>
      <c r="BPX9" s="7"/>
      <c r="BPY9" s="7"/>
      <c r="BPZ9" s="7"/>
      <c r="BQA9" s="7"/>
      <c r="BQB9" s="7"/>
      <c r="BQC9" s="7"/>
      <c r="BQD9" s="7"/>
      <c r="BQE9" s="7"/>
      <c r="BQF9" s="7"/>
      <c r="BQG9" s="7"/>
      <c r="BQH9" s="7"/>
      <c r="BQI9" s="7"/>
      <c r="BQJ9" s="7"/>
      <c r="BQK9" s="7"/>
      <c r="BQL9" s="7"/>
      <c r="BQM9" s="7"/>
      <c r="BQN9" s="7"/>
      <c r="BQO9" s="7"/>
      <c r="BQP9" s="7"/>
      <c r="BQQ9" s="7"/>
      <c r="BQR9" s="7"/>
      <c r="BQS9" s="7"/>
      <c r="BQT9" s="7"/>
      <c r="BQU9" s="7"/>
      <c r="BQV9" s="7"/>
      <c r="BQW9" s="7"/>
      <c r="BQX9" s="7"/>
      <c r="BQY9" s="7"/>
      <c r="BQZ9" s="7"/>
      <c r="BRA9" s="7"/>
      <c r="BRB9" s="7"/>
      <c r="BRC9" s="7"/>
      <c r="BRD9" s="7"/>
      <c r="BRE9" s="7"/>
      <c r="BRF9" s="7"/>
      <c r="BRG9" s="7"/>
      <c r="BRH9" s="7"/>
      <c r="BRI9" s="7"/>
      <c r="BRJ9" s="7"/>
      <c r="BRK9" s="7"/>
      <c r="BRL9" s="7"/>
      <c r="BRM9" s="7"/>
      <c r="BRN9" s="7"/>
      <c r="BRO9" s="7"/>
      <c r="BRP9" s="7"/>
      <c r="BRQ9" s="7"/>
      <c r="BRR9" s="7"/>
      <c r="BRS9" s="7"/>
      <c r="BRT9" s="7"/>
      <c r="BRU9" s="7"/>
      <c r="BRV9" s="7"/>
      <c r="BRW9" s="7"/>
      <c r="BRX9" s="7"/>
      <c r="BRY9" s="7"/>
      <c r="BRZ9" s="7"/>
      <c r="BSA9" s="7"/>
      <c r="BSB9" s="7"/>
      <c r="BSC9" s="7"/>
      <c r="BSD9" s="7"/>
      <c r="BSE9" s="7"/>
      <c r="BSF9" s="7"/>
      <c r="BSG9" s="7"/>
      <c r="BSH9" s="7"/>
      <c r="BSI9" s="7"/>
      <c r="BSJ9" s="7"/>
      <c r="BSK9" s="7"/>
      <c r="BSL9" s="7"/>
      <c r="BSM9" s="7"/>
      <c r="BSN9" s="7"/>
      <c r="BSO9" s="7"/>
      <c r="BSP9" s="7"/>
      <c r="BSQ9" s="7"/>
      <c r="BSR9" s="7"/>
      <c r="BSS9" s="7"/>
      <c r="BST9" s="7"/>
      <c r="BSU9" s="7"/>
      <c r="BSV9" s="7"/>
      <c r="BSW9" s="7"/>
      <c r="BSX9" s="7"/>
      <c r="BSY9" s="7"/>
      <c r="BSZ9" s="7"/>
      <c r="BTA9" s="7"/>
      <c r="BTB9" s="7"/>
      <c r="BTC9" s="7"/>
      <c r="BTD9" s="7"/>
      <c r="BTE9" s="7"/>
      <c r="BTF9" s="7"/>
      <c r="BTG9" s="7"/>
      <c r="BTH9" s="7"/>
      <c r="BTI9" s="7"/>
      <c r="BTJ9" s="7"/>
      <c r="BTK9" s="7"/>
      <c r="BTL9" s="7"/>
      <c r="BTM9" s="7"/>
      <c r="BTN9" s="7"/>
      <c r="BTO9" s="7"/>
      <c r="BTP9" s="7"/>
      <c r="BTQ9" s="7"/>
      <c r="BTR9" s="7"/>
      <c r="BTS9" s="7"/>
      <c r="BTT9" s="7"/>
      <c r="BTU9" s="7"/>
      <c r="BTV9" s="7"/>
      <c r="BTW9" s="7"/>
      <c r="BTX9" s="7"/>
      <c r="BTY9" s="7"/>
      <c r="BTZ9" s="7"/>
      <c r="BUA9" s="7"/>
      <c r="BUB9" s="7"/>
      <c r="BUC9" s="7"/>
      <c r="BUD9" s="7"/>
      <c r="BUE9" s="7"/>
      <c r="BUF9" s="7"/>
      <c r="BUG9" s="7"/>
      <c r="BUH9" s="7"/>
      <c r="BUI9" s="7"/>
      <c r="BUJ9" s="7"/>
      <c r="BUK9" s="7"/>
      <c r="BUL9" s="7"/>
      <c r="BUM9" s="7"/>
      <c r="BUN9" s="7"/>
      <c r="BUO9" s="7"/>
      <c r="BUP9" s="7"/>
      <c r="BUQ9" s="7"/>
      <c r="BUR9" s="7"/>
      <c r="BUS9" s="7"/>
      <c r="BUT9" s="7"/>
      <c r="BUU9" s="7"/>
      <c r="BUV9" s="7"/>
      <c r="BUW9" s="7"/>
      <c r="BUX9" s="7"/>
      <c r="BUY9" s="7"/>
      <c r="BUZ9" s="7"/>
      <c r="BVA9" s="7"/>
      <c r="BVB9" s="7"/>
      <c r="BVC9" s="7"/>
      <c r="BVD9" s="7"/>
      <c r="BVE9" s="7"/>
      <c r="BVF9" s="7"/>
      <c r="BVG9" s="7"/>
      <c r="BVH9" s="7"/>
      <c r="BVI9" s="7"/>
      <c r="BVJ9" s="7"/>
      <c r="BVK9" s="7"/>
      <c r="BVL9" s="7"/>
      <c r="BVM9" s="7"/>
      <c r="BVN9" s="7"/>
      <c r="BVO9" s="7"/>
      <c r="BVP9" s="7"/>
      <c r="BVQ9" s="7"/>
      <c r="BVR9" s="7"/>
      <c r="BVS9" s="7"/>
      <c r="BVT9" s="7"/>
      <c r="BVU9" s="7"/>
      <c r="BVV9" s="7"/>
      <c r="BVW9" s="7"/>
      <c r="BVX9" s="7"/>
      <c r="BVY9" s="7"/>
      <c r="BVZ9" s="7"/>
      <c r="BWA9" s="7"/>
      <c r="BWB9" s="7"/>
      <c r="BWC9" s="7"/>
      <c r="BWD9" s="7"/>
      <c r="BWE9" s="7"/>
      <c r="BWF9" s="7"/>
      <c r="BWG9" s="7"/>
      <c r="BWH9" s="7"/>
      <c r="BWI9" s="7"/>
      <c r="BWJ9" s="7"/>
      <c r="BWK9" s="7"/>
      <c r="BWL9" s="7"/>
      <c r="BWM9" s="7"/>
      <c r="BWN9" s="7"/>
      <c r="BWO9" s="7"/>
      <c r="BWP9" s="7"/>
      <c r="BWQ9" s="7"/>
      <c r="BWR9" s="7"/>
      <c r="BWS9" s="7"/>
      <c r="BWT9" s="7"/>
      <c r="BWU9" s="7"/>
      <c r="BWV9" s="7"/>
      <c r="BWW9" s="7"/>
      <c r="BWX9" s="7"/>
      <c r="BWY9" s="7"/>
      <c r="BWZ9" s="7"/>
      <c r="BXA9" s="7"/>
      <c r="BXB9" s="7"/>
      <c r="BXC9" s="7"/>
      <c r="BXD9" s="7"/>
      <c r="BXE9" s="7"/>
      <c r="BXF9" s="7"/>
      <c r="BXG9" s="7"/>
      <c r="BXH9" s="7"/>
      <c r="BXI9" s="7"/>
      <c r="BXJ9" s="7"/>
      <c r="BXK9" s="7"/>
      <c r="BXL9" s="7"/>
      <c r="BXM9" s="7"/>
      <c r="BXN9" s="7"/>
      <c r="BXO9" s="7"/>
      <c r="BXP9" s="7"/>
      <c r="BXQ9" s="7"/>
      <c r="BXR9" s="7"/>
      <c r="BXS9" s="7"/>
      <c r="BXT9" s="7"/>
      <c r="BXU9" s="7"/>
      <c r="BXV9" s="7"/>
      <c r="BXW9" s="7"/>
      <c r="BXX9" s="7"/>
      <c r="BXY9" s="7"/>
      <c r="BXZ9" s="7"/>
      <c r="BYA9" s="7"/>
      <c r="BYB9" s="7"/>
      <c r="BYC9" s="7"/>
      <c r="BYD9" s="7"/>
      <c r="BYE9" s="7"/>
      <c r="BYF9" s="7"/>
      <c r="BYG9" s="7"/>
      <c r="BYH9" s="7"/>
      <c r="BYI9" s="7"/>
      <c r="BYJ9" s="7"/>
      <c r="BYK9" s="7"/>
      <c r="BYL9" s="7"/>
      <c r="BYM9" s="7"/>
      <c r="BYN9" s="7"/>
      <c r="BYO9" s="7"/>
      <c r="BYP9" s="7"/>
      <c r="BYQ9" s="7"/>
      <c r="BYR9" s="7"/>
      <c r="BYS9" s="7"/>
      <c r="BYT9" s="7"/>
      <c r="BYU9" s="7"/>
      <c r="BYV9" s="7"/>
      <c r="BYW9" s="7"/>
      <c r="BYX9" s="7"/>
      <c r="BYY9" s="7"/>
      <c r="BYZ9" s="7"/>
      <c r="BZA9" s="7"/>
      <c r="BZB9" s="7"/>
      <c r="BZC9" s="7"/>
      <c r="BZD9" s="7"/>
      <c r="BZE9" s="7"/>
      <c r="BZF9" s="7"/>
      <c r="BZG9" s="7"/>
      <c r="BZH9" s="7"/>
      <c r="BZI9" s="7"/>
      <c r="BZJ9" s="7"/>
      <c r="BZK9" s="7"/>
      <c r="BZL9" s="7"/>
      <c r="BZM9" s="7"/>
      <c r="BZN9" s="7"/>
      <c r="BZO9" s="7"/>
      <c r="BZP9" s="7"/>
      <c r="BZQ9" s="7"/>
      <c r="BZR9" s="7"/>
      <c r="BZS9" s="7"/>
      <c r="BZT9" s="7"/>
      <c r="BZU9" s="7"/>
      <c r="BZV9" s="7"/>
      <c r="BZW9" s="7"/>
      <c r="BZX9" s="7"/>
      <c r="BZY9" s="7"/>
      <c r="BZZ9" s="7"/>
      <c r="CAA9" s="7"/>
      <c r="CAB9" s="7"/>
      <c r="CAC9" s="7"/>
      <c r="CAD9" s="7"/>
      <c r="CAE9" s="7"/>
      <c r="CAF9" s="7"/>
      <c r="CAG9" s="7"/>
      <c r="CAH9" s="7"/>
      <c r="CAI9" s="7"/>
      <c r="CAJ9" s="7"/>
      <c r="CAK9" s="7"/>
      <c r="CAL9" s="7"/>
      <c r="CAM9" s="7"/>
      <c r="CAN9" s="7"/>
      <c r="CAO9" s="7"/>
      <c r="CAP9" s="7"/>
      <c r="CAQ9" s="7"/>
      <c r="CAR9" s="7"/>
      <c r="CAS9" s="7"/>
      <c r="CAT9" s="7"/>
      <c r="CAU9" s="7"/>
      <c r="CAV9" s="7"/>
      <c r="CAW9" s="7"/>
      <c r="CAX9" s="7"/>
      <c r="CAY9" s="7"/>
      <c r="CAZ9" s="7"/>
      <c r="CBA9" s="7"/>
      <c r="CBB9" s="7"/>
      <c r="CBC9" s="7"/>
      <c r="CBD9" s="7"/>
      <c r="CBE9" s="7"/>
      <c r="CBF9" s="7"/>
      <c r="CBG9" s="7"/>
      <c r="CBH9" s="7"/>
      <c r="CBI9" s="7"/>
      <c r="CBJ9" s="7"/>
      <c r="CBK9" s="7"/>
      <c r="CBL9" s="7"/>
      <c r="CBM9" s="7"/>
      <c r="CBN9" s="7"/>
      <c r="CBO9" s="7"/>
      <c r="CBP9" s="7"/>
      <c r="CBQ9" s="7"/>
      <c r="CBR9" s="7"/>
      <c r="CBS9" s="7"/>
      <c r="CBT9" s="7"/>
      <c r="CBU9" s="7"/>
      <c r="CBV9" s="7"/>
      <c r="CBW9" s="7"/>
      <c r="CBX9" s="7"/>
      <c r="CBY9" s="7"/>
      <c r="CBZ9" s="7"/>
      <c r="CCA9" s="7"/>
      <c r="CCB9" s="7"/>
      <c r="CCC9" s="7"/>
      <c r="CCD9" s="7"/>
      <c r="CCE9" s="7"/>
      <c r="CCF9" s="7"/>
      <c r="CCG9" s="7"/>
      <c r="CCH9" s="7"/>
      <c r="CCI9" s="7"/>
      <c r="CCJ9" s="7"/>
      <c r="CCK9" s="7"/>
      <c r="CCL9" s="7"/>
      <c r="CCM9" s="7"/>
      <c r="CCN9" s="7"/>
      <c r="CCO9" s="7"/>
      <c r="CCP9" s="7"/>
      <c r="CCQ9" s="7"/>
      <c r="CCR9" s="7"/>
      <c r="CCS9" s="7"/>
      <c r="CCT9" s="7"/>
      <c r="CCU9" s="7"/>
      <c r="CCV9" s="7"/>
      <c r="CCW9" s="7"/>
      <c r="CCX9" s="7"/>
      <c r="CCY9" s="7"/>
      <c r="CCZ9" s="7"/>
      <c r="CDA9" s="7"/>
      <c r="CDB9" s="7"/>
      <c r="CDC9" s="7"/>
      <c r="CDD9" s="7"/>
      <c r="CDE9" s="7"/>
      <c r="CDF9" s="7"/>
      <c r="CDG9" s="7"/>
      <c r="CDH9" s="7"/>
      <c r="CDI9" s="7"/>
      <c r="CDJ9" s="7"/>
      <c r="CDK9" s="7"/>
      <c r="CDL9" s="7"/>
      <c r="CDM9" s="7"/>
      <c r="CDN9" s="7"/>
      <c r="CDO9" s="7"/>
      <c r="CDP9" s="7"/>
      <c r="CDQ9" s="7"/>
      <c r="CDR9" s="7"/>
      <c r="CDS9" s="7"/>
      <c r="CDT9" s="7"/>
      <c r="CDU9" s="7"/>
      <c r="CDV9" s="7"/>
      <c r="CDW9" s="7"/>
      <c r="CDX9" s="7"/>
      <c r="CDY9" s="7"/>
      <c r="CDZ9" s="7"/>
      <c r="CEA9" s="7"/>
      <c r="CEB9" s="7"/>
      <c r="CEC9" s="7"/>
      <c r="CED9" s="7"/>
      <c r="CEE9" s="7"/>
      <c r="CEF9" s="7"/>
      <c r="CEG9" s="7"/>
      <c r="CEH9" s="7"/>
      <c r="CEI9" s="7"/>
      <c r="CEJ9" s="7"/>
      <c r="CEK9" s="7"/>
      <c r="CEL9" s="7"/>
      <c r="CEM9" s="7"/>
      <c r="CEN9" s="7"/>
      <c r="CEO9" s="7"/>
      <c r="CEP9" s="7"/>
      <c r="CEQ9" s="7"/>
      <c r="CER9" s="7"/>
      <c r="CES9" s="7"/>
      <c r="CET9" s="7"/>
      <c r="CEU9" s="7"/>
      <c r="CEV9" s="7"/>
      <c r="CEW9" s="7"/>
      <c r="CEX9" s="7"/>
      <c r="CEY9" s="7"/>
      <c r="CEZ9" s="7"/>
      <c r="CFA9" s="7"/>
      <c r="CFB9" s="7"/>
      <c r="CFC9" s="7"/>
      <c r="CFD9" s="7"/>
      <c r="CFE9" s="7"/>
      <c r="CFF9" s="7"/>
      <c r="CFG9" s="7"/>
      <c r="CFH9" s="7"/>
      <c r="CFI9" s="7"/>
      <c r="CFJ9" s="7"/>
      <c r="CFK9" s="7"/>
      <c r="CFL9" s="7"/>
      <c r="CFM9" s="7"/>
      <c r="CFN9" s="7"/>
      <c r="CFO9" s="7"/>
      <c r="CFP9" s="7"/>
      <c r="CFQ9" s="7"/>
      <c r="CFR9" s="7"/>
      <c r="CFS9" s="7"/>
      <c r="CFT9" s="7"/>
      <c r="CFU9" s="7"/>
      <c r="CFV9" s="7"/>
      <c r="CFW9" s="7"/>
      <c r="CFX9" s="7"/>
      <c r="CFY9" s="7"/>
      <c r="CFZ9" s="7"/>
      <c r="CGA9" s="7"/>
      <c r="CGB9" s="7"/>
      <c r="CGC9" s="7"/>
      <c r="CGD9" s="7"/>
      <c r="CGE9" s="7"/>
      <c r="CGF9" s="7"/>
      <c r="CGG9" s="7"/>
      <c r="CGH9" s="7"/>
      <c r="CGI9" s="7"/>
      <c r="CGJ9" s="7"/>
      <c r="CGK9" s="7"/>
      <c r="CGL9" s="7"/>
      <c r="CGM9" s="7"/>
      <c r="CGN9" s="7"/>
      <c r="CGO9" s="7"/>
      <c r="CGP9" s="7"/>
      <c r="CGQ9" s="7"/>
      <c r="CGR9" s="7"/>
      <c r="CGS9" s="7"/>
      <c r="CGT9" s="7"/>
      <c r="CGU9" s="7"/>
      <c r="CGV9" s="7"/>
      <c r="CGW9" s="7"/>
      <c r="CGX9" s="7"/>
      <c r="CGY9" s="7"/>
      <c r="CGZ9" s="7"/>
      <c r="CHA9" s="7"/>
      <c r="CHB9" s="7"/>
      <c r="CHC9" s="7"/>
      <c r="CHD9" s="7"/>
      <c r="CHE9" s="7"/>
      <c r="CHF9" s="7"/>
      <c r="CHG9" s="7"/>
      <c r="CHH9" s="7"/>
      <c r="CHI9" s="7"/>
      <c r="CHJ9" s="7"/>
      <c r="CHK9" s="7"/>
      <c r="CHL9" s="7"/>
      <c r="CHM9" s="7"/>
      <c r="CHN9" s="7"/>
      <c r="CHO9" s="7"/>
      <c r="CHP9" s="7"/>
      <c r="CHQ9" s="7"/>
      <c r="CHR9" s="7"/>
      <c r="CHS9" s="7"/>
      <c r="CHT9" s="7"/>
      <c r="CHU9" s="7"/>
      <c r="CHV9" s="7"/>
      <c r="CHW9" s="7"/>
      <c r="CHX9" s="7"/>
      <c r="CHY9" s="7"/>
      <c r="CHZ9" s="7"/>
      <c r="CIA9" s="7"/>
      <c r="CIB9" s="7"/>
      <c r="CIC9" s="7"/>
      <c r="CID9" s="7"/>
      <c r="CIE9" s="7"/>
      <c r="CIF9" s="7"/>
      <c r="CIG9" s="7"/>
      <c r="CIH9" s="7"/>
      <c r="CII9" s="7"/>
      <c r="CIJ9" s="7"/>
      <c r="CIK9" s="7"/>
      <c r="CIL9" s="7"/>
      <c r="CIM9" s="7"/>
      <c r="CIN9" s="7"/>
      <c r="CIO9" s="7"/>
      <c r="CIP9" s="7"/>
      <c r="CIQ9" s="7"/>
      <c r="CIR9" s="7"/>
      <c r="CIS9" s="7"/>
      <c r="CIT9" s="7"/>
      <c r="CIU9" s="7"/>
      <c r="CIV9" s="7"/>
      <c r="CIW9" s="7"/>
      <c r="CIX9" s="7"/>
      <c r="CIY9" s="7"/>
      <c r="CIZ9" s="7"/>
      <c r="CJA9" s="7"/>
      <c r="CJB9" s="7"/>
      <c r="CJC9" s="7"/>
      <c r="CJD9" s="7"/>
      <c r="CJE9" s="7"/>
      <c r="CJF9" s="7"/>
      <c r="CJG9" s="7"/>
      <c r="CJH9" s="7"/>
      <c r="CJI9" s="7"/>
      <c r="CJJ9" s="7"/>
      <c r="CJK9" s="7"/>
      <c r="CJL9" s="7"/>
      <c r="CJM9" s="7"/>
      <c r="CJN9" s="7"/>
      <c r="CJO9" s="7"/>
      <c r="CJP9" s="7"/>
      <c r="CJQ9" s="7"/>
      <c r="CJR9" s="7"/>
      <c r="CJS9" s="7"/>
      <c r="CJT9" s="7"/>
      <c r="CJU9" s="7"/>
      <c r="CJV9" s="7"/>
      <c r="CJW9" s="7"/>
      <c r="CJX9" s="7"/>
      <c r="CJY9" s="7"/>
      <c r="CJZ9" s="7"/>
      <c r="CKA9" s="7"/>
      <c r="CKB9" s="7"/>
      <c r="CKC9" s="7"/>
      <c r="CKD9" s="7"/>
      <c r="CKE9" s="7"/>
      <c r="CKF9" s="7"/>
      <c r="CKG9" s="7"/>
      <c r="CKH9" s="7"/>
      <c r="CKI9" s="7"/>
      <c r="CKJ9" s="7"/>
      <c r="CKK9" s="7"/>
      <c r="CKL9" s="7"/>
      <c r="CKM9" s="7"/>
      <c r="CKN9" s="7"/>
      <c r="CKO9" s="7"/>
      <c r="CKP9" s="7"/>
      <c r="CKQ9" s="7"/>
      <c r="CKR9" s="7"/>
      <c r="CKS9" s="7"/>
      <c r="CKT9" s="7"/>
      <c r="CKU9" s="7"/>
      <c r="CKV9" s="7"/>
      <c r="CKW9" s="7"/>
      <c r="CKX9" s="7"/>
      <c r="CKY9" s="7"/>
      <c r="CKZ9" s="7"/>
      <c r="CLA9" s="7"/>
      <c r="CLB9" s="7"/>
      <c r="CLC9" s="7"/>
      <c r="CLD9" s="7"/>
      <c r="CLE9" s="7"/>
      <c r="CLF9" s="7"/>
      <c r="CLG9" s="7"/>
      <c r="CLH9" s="7"/>
      <c r="CLI9" s="7"/>
      <c r="CLJ9" s="7"/>
      <c r="CLK9" s="7"/>
      <c r="CLL9" s="7"/>
      <c r="CLM9" s="7"/>
      <c r="CLN9" s="7"/>
      <c r="CLO9" s="7"/>
      <c r="CLP9" s="7"/>
      <c r="CLQ9" s="7"/>
      <c r="CLR9" s="7"/>
      <c r="CLS9" s="7"/>
      <c r="CLT9" s="7"/>
      <c r="CLU9" s="7"/>
      <c r="CLV9" s="7"/>
      <c r="CLW9" s="7"/>
      <c r="CLX9" s="7"/>
      <c r="CLY9" s="7"/>
      <c r="CLZ9" s="7"/>
      <c r="CMA9" s="7"/>
      <c r="CMB9" s="7"/>
      <c r="CMC9" s="7"/>
      <c r="CMD9" s="7"/>
      <c r="CME9" s="7"/>
      <c r="CMF9" s="7"/>
      <c r="CMG9" s="7"/>
      <c r="CMH9" s="7"/>
      <c r="CMI9" s="7"/>
      <c r="CMJ9" s="7"/>
      <c r="CMK9" s="7"/>
      <c r="CML9" s="7"/>
      <c r="CMM9" s="7"/>
      <c r="CMN9" s="7"/>
      <c r="CMO9" s="7"/>
      <c r="CMP9" s="7"/>
      <c r="CMQ9" s="7"/>
      <c r="CMR9" s="7"/>
      <c r="CMS9" s="7"/>
      <c r="CMT9" s="7"/>
      <c r="CMU9" s="7"/>
      <c r="CMV9" s="7"/>
      <c r="CMW9" s="7"/>
      <c r="CMX9" s="7"/>
      <c r="CMY9" s="7"/>
      <c r="CMZ9" s="7"/>
      <c r="CNA9" s="7"/>
      <c r="CNB9" s="7"/>
      <c r="CNC9" s="7"/>
      <c r="CND9" s="7"/>
      <c r="CNE9" s="7"/>
      <c r="CNF9" s="7"/>
      <c r="CNG9" s="7"/>
      <c r="CNH9" s="7"/>
      <c r="CNI9" s="7"/>
      <c r="CNJ9" s="7"/>
      <c r="CNK9" s="7"/>
      <c r="CNL9" s="7"/>
      <c r="CNM9" s="7"/>
      <c r="CNN9" s="7"/>
      <c r="CNO9" s="7"/>
      <c r="CNP9" s="7"/>
      <c r="CNQ9" s="7"/>
      <c r="CNR9" s="7"/>
      <c r="CNS9" s="7"/>
      <c r="CNT9" s="7"/>
      <c r="CNU9" s="7"/>
      <c r="CNV9" s="7"/>
      <c r="CNW9" s="7"/>
      <c r="CNX9" s="7"/>
      <c r="CNY9" s="7"/>
      <c r="CNZ9" s="7"/>
      <c r="COA9" s="7"/>
      <c r="COB9" s="7"/>
      <c r="COC9" s="7"/>
      <c r="COD9" s="7"/>
      <c r="COE9" s="7"/>
      <c r="COF9" s="7"/>
      <c r="COG9" s="7"/>
      <c r="COH9" s="7"/>
      <c r="COI9" s="7"/>
      <c r="COJ9" s="7"/>
      <c r="COK9" s="7"/>
      <c r="COL9" s="7"/>
      <c r="COM9" s="7"/>
      <c r="CON9" s="7"/>
      <c r="COO9" s="7"/>
      <c r="COP9" s="7"/>
      <c r="COQ9" s="7"/>
      <c r="COR9" s="7"/>
      <c r="COS9" s="7"/>
      <c r="COT9" s="7"/>
      <c r="COU9" s="7"/>
      <c r="COV9" s="7"/>
      <c r="COW9" s="7"/>
      <c r="COX9" s="7"/>
      <c r="COY9" s="7"/>
      <c r="COZ9" s="7"/>
      <c r="CPA9" s="7"/>
      <c r="CPB9" s="7"/>
      <c r="CPC9" s="7"/>
      <c r="CPD9" s="7"/>
      <c r="CPE9" s="7"/>
      <c r="CPF9" s="7"/>
      <c r="CPG9" s="7"/>
      <c r="CPH9" s="7"/>
      <c r="CPI9" s="7"/>
      <c r="CPJ9" s="7"/>
      <c r="CPK9" s="7"/>
      <c r="CPL9" s="7"/>
      <c r="CPM9" s="7"/>
      <c r="CPN9" s="7"/>
      <c r="CPO9" s="7"/>
      <c r="CPP9" s="7"/>
      <c r="CPQ9" s="7"/>
      <c r="CPR9" s="7"/>
      <c r="CPS9" s="7"/>
      <c r="CPT9" s="7"/>
      <c r="CPU9" s="7"/>
      <c r="CPV9" s="7"/>
      <c r="CPW9" s="7"/>
      <c r="CPX9" s="7"/>
      <c r="CPY9" s="7"/>
      <c r="CPZ9" s="7"/>
      <c r="CQA9" s="7"/>
      <c r="CQB9" s="7"/>
      <c r="CQC9" s="7"/>
      <c r="CQD9" s="7"/>
      <c r="CQE9" s="7"/>
      <c r="CQF9" s="7"/>
      <c r="CQG9" s="7"/>
      <c r="CQH9" s="7"/>
      <c r="CQI9" s="7"/>
      <c r="CQJ9" s="7"/>
      <c r="CQK9" s="7"/>
      <c r="CQL9" s="7"/>
      <c r="CQM9" s="7"/>
      <c r="CQN9" s="7"/>
      <c r="CQO9" s="7"/>
      <c r="CQP9" s="7"/>
      <c r="CQQ9" s="7"/>
      <c r="CQR9" s="7"/>
      <c r="CQS9" s="7"/>
      <c r="CQT9" s="7"/>
      <c r="CQU9" s="7"/>
      <c r="CQV9" s="7"/>
      <c r="CQW9" s="7"/>
      <c r="CQX9" s="7"/>
      <c r="CQY9" s="7"/>
      <c r="CQZ9" s="7"/>
      <c r="CRA9" s="7"/>
      <c r="CRB9" s="7"/>
      <c r="CRC9" s="7"/>
      <c r="CRD9" s="7"/>
      <c r="CRE9" s="7"/>
      <c r="CRF9" s="7"/>
      <c r="CRG9" s="7"/>
      <c r="CRH9" s="7"/>
      <c r="CRI9" s="7"/>
      <c r="CRJ9" s="7"/>
      <c r="CRK9" s="7"/>
      <c r="CRL9" s="7"/>
      <c r="CRM9" s="7"/>
      <c r="CRN9" s="7"/>
      <c r="CRO9" s="7"/>
      <c r="CRP9" s="7"/>
      <c r="CRQ9" s="7"/>
      <c r="CRR9" s="7"/>
      <c r="CRS9" s="7"/>
      <c r="CRT9" s="7"/>
      <c r="CRU9" s="7"/>
      <c r="CRV9" s="7"/>
      <c r="CRW9" s="7"/>
      <c r="CRX9" s="7"/>
      <c r="CRY9" s="7"/>
      <c r="CRZ9" s="7"/>
      <c r="CSA9" s="7"/>
      <c r="CSB9" s="7"/>
      <c r="CSC9" s="7"/>
      <c r="CSD9" s="7"/>
      <c r="CSE9" s="7"/>
      <c r="CSF9" s="7"/>
      <c r="CSG9" s="7"/>
      <c r="CSH9" s="7"/>
      <c r="CSI9" s="7"/>
      <c r="CSJ9" s="7"/>
      <c r="CSK9" s="7"/>
      <c r="CSL9" s="7"/>
      <c r="CSM9" s="7"/>
      <c r="CSN9" s="7"/>
      <c r="CSO9" s="7"/>
      <c r="CSP9" s="7"/>
      <c r="CSQ9" s="7"/>
      <c r="CSR9" s="7"/>
      <c r="CSS9" s="7"/>
      <c r="CST9" s="7"/>
      <c r="CSU9" s="7"/>
      <c r="CSV9" s="7"/>
      <c r="CSW9" s="7"/>
      <c r="CSX9" s="7"/>
      <c r="CSY9" s="7"/>
      <c r="CSZ9" s="7"/>
      <c r="CTA9" s="7"/>
      <c r="CTB9" s="7"/>
      <c r="CTC9" s="7"/>
      <c r="CTD9" s="7"/>
      <c r="CTE9" s="7"/>
      <c r="CTF9" s="7"/>
      <c r="CTG9" s="7"/>
      <c r="CTH9" s="7"/>
      <c r="CTI9" s="7"/>
      <c r="CTJ9" s="7"/>
      <c r="CTK9" s="7"/>
      <c r="CTL9" s="7"/>
      <c r="CTM9" s="7"/>
      <c r="CTN9" s="7"/>
      <c r="CTO9" s="7"/>
      <c r="CTP9" s="7"/>
      <c r="CTQ9" s="7"/>
      <c r="CTR9" s="7"/>
      <c r="CTS9" s="7"/>
      <c r="CTT9" s="7"/>
      <c r="CTU9" s="7"/>
      <c r="CTV9" s="7"/>
      <c r="CTW9" s="7"/>
      <c r="CTX9" s="7"/>
      <c r="CTY9" s="7"/>
      <c r="CTZ9" s="7"/>
      <c r="CUA9" s="7"/>
      <c r="CUB9" s="7"/>
      <c r="CUC9" s="7"/>
      <c r="CUD9" s="7"/>
      <c r="CUE9" s="7"/>
      <c r="CUF9" s="7"/>
      <c r="CUG9" s="7"/>
      <c r="CUH9" s="7"/>
      <c r="CUI9" s="7"/>
      <c r="CUJ9" s="7"/>
      <c r="CUK9" s="7"/>
      <c r="CUL9" s="7"/>
      <c r="CUM9" s="7"/>
      <c r="CUN9" s="7"/>
      <c r="CUO9" s="7"/>
      <c r="CUP9" s="7"/>
      <c r="CUQ9" s="7"/>
      <c r="CUR9" s="7"/>
      <c r="CUS9" s="7"/>
      <c r="CUT9" s="7"/>
      <c r="CUU9" s="7"/>
      <c r="CUV9" s="7"/>
      <c r="CUW9" s="7"/>
      <c r="CUX9" s="7"/>
      <c r="CUY9" s="7"/>
      <c r="CUZ9" s="7"/>
      <c r="CVA9" s="7"/>
      <c r="CVB9" s="7"/>
      <c r="CVC9" s="7"/>
      <c r="CVD9" s="7"/>
      <c r="CVE9" s="7"/>
      <c r="CVF9" s="7"/>
      <c r="CVG9" s="7"/>
      <c r="CVH9" s="7"/>
      <c r="CVI9" s="7"/>
      <c r="CVJ9" s="7"/>
      <c r="CVK9" s="7"/>
      <c r="CVL9" s="7"/>
      <c r="CVM9" s="7"/>
      <c r="CVN9" s="7"/>
      <c r="CVO9" s="7"/>
      <c r="CVP9" s="7"/>
      <c r="CVQ9" s="7"/>
      <c r="CVR9" s="7"/>
      <c r="CVS9" s="7"/>
      <c r="CVT9" s="7"/>
      <c r="CVU9" s="7"/>
      <c r="CVV9" s="7"/>
      <c r="CVW9" s="7"/>
      <c r="CVX9" s="7"/>
      <c r="CVY9" s="7"/>
      <c r="CVZ9" s="7"/>
      <c r="CWA9" s="7"/>
      <c r="CWB9" s="7"/>
      <c r="CWC9" s="7"/>
      <c r="CWD9" s="7"/>
      <c r="CWE9" s="7"/>
      <c r="CWF9" s="7"/>
      <c r="CWG9" s="7"/>
      <c r="CWH9" s="7"/>
      <c r="CWI9" s="7"/>
      <c r="CWJ9" s="7"/>
      <c r="CWK9" s="7"/>
      <c r="CWL9" s="7"/>
      <c r="CWM9" s="7"/>
      <c r="CWN9" s="7"/>
      <c r="CWO9" s="7"/>
      <c r="CWP9" s="7"/>
      <c r="CWQ9" s="7"/>
      <c r="CWR9" s="7"/>
      <c r="CWS9" s="7"/>
      <c r="CWT9" s="7"/>
      <c r="CWU9" s="7"/>
      <c r="CWV9" s="7"/>
      <c r="CWW9" s="7"/>
      <c r="CWX9" s="7"/>
      <c r="CWY9" s="7"/>
      <c r="CWZ9" s="7"/>
      <c r="CXA9" s="7"/>
      <c r="CXB9" s="7"/>
      <c r="CXC9" s="7"/>
      <c r="CXD9" s="7"/>
      <c r="CXE9" s="7"/>
      <c r="CXF9" s="7"/>
      <c r="CXG9" s="7"/>
      <c r="CXH9" s="7"/>
      <c r="CXI9" s="7"/>
      <c r="CXJ9" s="7"/>
      <c r="CXK9" s="7"/>
      <c r="CXL9" s="7"/>
      <c r="CXM9" s="7"/>
      <c r="CXN9" s="7"/>
      <c r="CXO9" s="7"/>
      <c r="CXP9" s="7"/>
      <c r="CXQ9" s="7"/>
      <c r="CXR9" s="7"/>
      <c r="CXS9" s="7"/>
      <c r="CXT9" s="7"/>
      <c r="CXU9" s="7"/>
      <c r="CXV9" s="7"/>
      <c r="CXW9" s="7"/>
      <c r="CXX9" s="7"/>
      <c r="CXY9" s="7"/>
      <c r="CXZ9" s="7"/>
      <c r="CYA9" s="7"/>
      <c r="CYB9" s="7"/>
      <c r="CYC9" s="7"/>
      <c r="CYD9" s="7"/>
      <c r="CYE9" s="7"/>
      <c r="CYF9" s="7"/>
      <c r="CYG9" s="7"/>
      <c r="CYH9" s="7"/>
      <c r="CYI9" s="7"/>
      <c r="CYJ9" s="7"/>
      <c r="CYK9" s="7"/>
      <c r="CYL9" s="7"/>
      <c r="CYM9" s="7"/>
      <c r="CYN9" s="7"/>
      <c r="CYO9" s="7"/>
      <c r="CYP9" s="7"/>
      <c r="CYQ9" s="7"/>
      <c r="CYR9" s="7"/>
      <c r="CYS9" s="7"/>
      <c r="CYT9" s="7"/>
      <c r="CYU9" s="7"/>
      <c r="CYV9" s="7"/>
      <c r="CYW9" s="7"/>
      <c r="CYX9" s="7"/>
      <c r="CYY9" s="7"/>
      <c r="CYZ9" s="7"/>
      <c r="CZA9" s="7"/>
      <c r="CZB9" s="7"/>
      <c r="CZC9" s="7"/>
      <c r="CZD9" s="7"/>
      <c r="CZE9" s="7"/>
      <c r="CZF9" s="7"/>
      <c r="CZG9" s="7"/>
      <c r="CZH9" s="7"/>
      <c r="CZI9" s="7"/>
      <c r="CZJ9" s="7"/>
      <c r="CZK9" s="7"/>
      <c r="CZL9" s="7"/>
      <c r="CZM9" s="7"/>
      <c r="CZN9" s="7"/>
      <c r="CZO9" s="7"/>
      <c r="CZP9" s="7"/>
      <c r="CZQ9" s="7"/>
      <c r="CZR9" s="7"/>
      <c r="CZS9" s="7"/>
      <c r="CZT9" s="7"/>
      <c r="CZU9" s="7"/>
      <c r="CZV9" s="7"/>
      <c r="CZW9" s="7"/>
      <c r="CZX9" s="7"/>
      <c r="CZY9" s="7"/>
      <c r="CZZ9" s="7"/>
      <c r="DAA9" s="7"/>
      <c r="DAB9" s="7"/>
      <c r="DAC9" s="7"/>
      <c r="DAD9" s="7"/>
      <c r="DAE9" s="7"/>
      <c r="DAF9" s="7"/>
      <c r="DAG9" s="7"/>
      <c r="DAH9" s="7"/>
      <c r="DAI9" s="7"/>
      <c r="DAJ9" s="7"/>
      <c r="DAK9" s="7"/>
      <c r="DAL9" s="7"/>
      <c r="DAM9" s="7"/>
      <c r="DAN9" s="7"/>
      <c r="DAO9" s="7"/>
      <c r="DAP9" s="7"/>
      <c r="DAQ9" s="7"/>
      <c r="DAR9" s="7"/>
      <c r="DAS9" s="7"/>
      <c r="DAT9" s="7"/>
      <c r="DAU9" s="7"/>
      <c r="DAV9" s="7"/>
      <c r="DAW9" s="7"/>
      <c r="DAX9" s="7"/>
      <c r="DAY9" s="7"/>
      <c r="DAZ9" s="7"/>
      <c r="DBA9" s="7"/>
      <c r="DBB9" s="7"/>
      <c r="DBC9" s="7"/>
      <c r="DBD9" s="7"/>
      <c r="DBE9" s="7"/>
      <c r="DBF9" s="7"/>
      <c r="DBG9" s="7"/>
      <c r="DBH9" s="7"/>
      <c r="DBI9" s="7"/>
      <c r="DBJ9" s="7"/>
      <c r="DBK9" s="7"/>
      <c r="DBL9" s="7"/>
      <c r="DBM9" s="7"/>
      <c r="DBN9" s="7"/>
      <c r="DBO9" s="7"/>
      <c r="DBP9" s="7"/>
      <c r="DBQ9" s="7"/>
      <c r="DBR9" s="7"/>
      <c r="DBS9" s="7"/>
      <c r="DBT9" s="7"/>
      <c r="DBU9" s="7"/>
      <c r="DBV9" s="7"/>
      <c r="DBW9" s="7"/>
      <c r="DBX9" s="7"/>
      <c r="DBY9" s="7"/>
      <c r="DBZ9" s="7"/>
      <c r="DCA9" s="7"/>
      <c r="DCB9" s="7"/>
      <c r="DCC9" s="7"/>
      <c r="DCD9" s="7"/>
      <c r="DCE9" s="7"/>
      <c r="DCF9" s="7"/>
      <c r="DCG9" s="7"/>
      <c r="DCH9" s="7"/>
      <c r="DCI9" s="7"/>
      <c r="DCJ9" s="7"/>
      <c r="DCK9" s="7"/>
      <c r="DCL9" s="7"/>
      <c r="DCM9" s="7"/>
      <c r="DCN9" s="7"/>
      <c r="DCO9" s="7"/>
      <c r="DCP9" s="7"/>
      <c r="DCQ9" s="7"/>
      <c r="DCR9" s="7"/>
      <c r="DCS9" s="7"/>
      <c r="DCT9" s="7"/>
      <c r="DCU9" s="7"/>
      <c r="DCV9" s="7"/>
      <c r="DCW9" s="7"/>
      <c r="DCX9" s="7"/>
      <c r="DCY9" s="7"/>
      <c r="DCZ9" s="7"/>
      <c r="DDA9" s="7"/>
      <c r="DDB9" s="7"/>
      <c r="DDC9" s="7"/>
      <c r="DDD9" s="7"/>
      <c r="DDE9" s="7"/>
      <c r="DDF9" s="7"/>
      <c r="DDG9" s="7"/>
      <c r="DDH9" s="7"/>
      <c r="DDI9" s="7"/>
      <c r="DDJ9" s="7"/>
      <c r="DDK9" s="7"/>
      <c r="DDL9" s="7"/>
      <c r="DDM9" s="7"/>
      <c r="DDN9" s="7"/>
      <c r="DDO9" s="7"/>
      <c r="DDP9" s="7"/>
      <c r="DDQ9" s="7"/>
      <c r="DDR9" s="7"/>
      <c r="DDS9" s="7"/>
      <c r="DDT9" s="7"/>
      <c r="DDU9" s="7"/>
      <c r="DDV9" s="7"/>
      <c r="DDW9" s="7"/>
      <c r="DDX9" s="7"/>
      <c r="DDY9" s="7"/>
      <c r="DDZ9" s="7"/>
      <c r="DEA9" s="7"/>
      <c r="DEB9" s="7"/>
      <c r="DEC9" s="7"/>
      <c r="DED9" s="7"/>
      <c r="DEE9" s="7"/>
      <c r="DEF9" s="7"/>
      <c r="DEG9" s="7"/>
      <c r="DEH9" s="7"/>
      <c r="DEI9" s="7"/>
      <c r="DEJ9" s="7"/>
      <c r="DEK9" s="7"/>
      <c r="DEL9" s="7"/>
      <c r="DEM9" s="7"/>
      <c r="DEN9" s="7"/>
      <c r="DEO9" s="7"/>
      <c r="DEP9" s="7"/>
      <c r="DEQ9" s="7"/>
      <c r="DER9" s="7"/>
      <c r="DES9" s="7"/>
      <c r="DET9" s="7"/>
      <c r="DEU9" s="7"/>
      <c r="DEV9" s="7"/>
      <c r="DEW9" s="7"/>
      <c r="DEX9" s="7"/>
      <c r="DEY9" s="7"/>
      <c r="DEZ9" s="7"/>
      <c r="DFA9" s="7"/>
      <c r="DFB9" s="7"/>
      <c r="DFC9" s="7"/>
      <c r="DFD9" s="7"/>
      <c r="DFE9" s="7"/>
      <c r="DFF9" s="7"/>
      <c r="DFG9" s="7"/>
      <c r="DFH9" s="7"/>
      <c r="DFI9" s="7"/>
      <c r="DFJ9" s="7"/>
      <c r="DFK9" s="7"/>
      <c r="DFL9" s="7"/>
      <c r="DFM9" s="7"/>
      <c r="DFN9" s="7"/>
      <c r="DFO9" s="7"/>
      <c r="DFP9" s="7"/>
      <c r="DFQ9" s="7"/>
      <c r="DFR9" s="7"/>
      <c r="DFS9" s="7"/>
      <c r="DFT9" s="7"/>
      <c r="DFU9" s="7"/>
      <c r="DFV9" s="7"/>
      <c r="DFW9" s="7"/>
      <c r="DFX9" s="7"/>
      <c r="DFY9" s="7"/>
      <c r="DFZ9" s="7"/>
      <c r="DGA9" s="7"/>
      <c r="DGB9" s="7"/>
      <c r="DGC9" s="7"/>
      <c r="DGD9" s="7"/>
      <c r="DGE9" s="7"/>
      <c r="DGF9" s="7"/>
      <c r="DGG9" s="7"/>
      <c r="DGH9" s="7"/>
      <c r="DGI9" s="7"/>
      <c r="DGJ9" s="7"/>
      <c r="DGK9" s="7"/>
      <c r="DGL9" s="7"/>
      <c r="DGM9" s="7"/>
      <c r="DGN9" s="7"/>
      <c r="DGO9" s="7"/>
      <c r="DGP9" s="7"/>
      <c r="DGQ9" s="7"/>
      <c r="DGR9" s="7"/>
      <c r="DGS9" s="7"/>
      <c r="DGT9" s="7"/>
      <c r="DGU9" s="7"/>
      <c r="DGV9" s="7"/>
      <c r="DGW9" s="7"/>
      <c r="DGX9" s="7"/>
      <c r="DGY9" s="7"/>
      <c r="DGZ9" s="7"/>
      <c r="DHA9" s="7"/>
      <c r="DHB9" s="7"/>
      <c r="DHC9" s="7"/>
      <c r="DHD9" s="7"/>
      <c r="DHE9" s="7"/>
      <c r="DHF9" s="7"/>
      <c r="DHG9" s="7"/>
      <c r="DHH9" s="7"/>
      <c r="DHI9" s="7"/>
      <c r="DHJ9" s="7"/>
      <c r="DHK9" s="7"/>
      <c r="DHL9" s="7"/>
      <c r="DHM9" s="7"/>
      <c r="DHN9" s="7"/>
      <c r="DHO9" s="7"/>
      <c r="DHP9" s="7"/>
      <c r="DHQ9" s="7"/>
      <c r="DHR9" s="7"/>
      <c r="DHS9" s="7"/>
      <c r="DHT9" s="7"/>
      <c r="DHU9" s="7"/>
      <c r="DHV9" s="7"/>
      <c r="DHW9" s="7"/>
      <c r="DHX9" s="7"/>
      <c r="DHY9" s="7"/>
      <c r="DHZ9" s="7"/>
      <c r="DIA9" s="7"/>
      <c r="DIB9" s="7"/>
      <c r="DIC9" s="7"/>
      <c r="DID9" s="7"/>
      <c r="DIE9" s="7"/>
      <c r="DIF9" s="7"/>
      <c r="DIG9" s="7"/>
      <c r="DIH9" s="7"/>
      <c r="DII9" s="7"/>
      <c r="DIJ9" s="7"/>
      <c r="DIK9" s="7"/>
      <c r="DIL9" s="7"/>
      <c r="DIM9" s="7"/>
      <c r="DIN9" s="7"/>
      <c r="DIO9" s="7"/>
      <c r="DIP9" s="7"/>
      <c r="DIQ9" s="7"/>
      <c r="DIR9" s="7"/>
      <c r="DIS9" s="7"/>
      <c r="DIT9" s="7"/>
      <c r="DIU9" s="7"/>
      <c r="DIV9" s="7"/>
      <c r="DIW9" s="7"/>
      <c r="DIX9" s="7"/>
      <c r="DIY9" s="7"/>
      <c r="DIZ9" s="7"/>
      <c r="DJA9" s="7"/>
      <c r="DJB9" s="7"/>
      <c r="DJC9" s="7"/>
      <c r="DJD9" s="7"/>
      <c r="DJE9" s="7"/>
      <c r="DJF9" s="7"/>
      <c r="DJG9" s="7"/>
      <c r="DJH9" s="7"/>
      <c r="DJI9" s="7"/>
      <c r="DJJ9" s="7"/>
      <c r="DJK9" s="7"/>
      <c r="DJL9" s="7"/>
      <c r="DJM9" s="7"/>
      <c r="DJN9" s="7"/>
      <c r="DJO9" s="7"/>
      <c r="DJP9" s="7"/>
      <c r="DJQ9" s="7"/>
      <c r="DJR9" s="7"/>
      <c r="DJS9" s="7"/>
      <c r="DJT9" s="7"/>
      <c r="DJU9" s="7"/>
      <c r="DJV9" s="7"/>
      <c r="DJW9" s="7"/>
      <c r="DJX9" s="7"/>
      <c r="DJY9" s="7"/>
      <c r="DJZ9" s="7"/>
      <c r="DKA9" s="7"/>
      <c r="DKB9" s="7"/>
      <c r="DKC9" s="7"/>
      <c r="DKD9" s="7"/>
      <c r="DKE9" s="7"/>
      <c r="DKF9" s="7"/>
      <c r="DKG9" s="7"/>
      <c r="DKH9" s="7"/>
      <c r="DKI9" s="7"/>
      <c r="DKJ9" s="7"/>
      <c r="DKK9" s="7"/>
      <c r="DKL9" s="7"/>
      <c r="DKM9" s="7"/>
      <c r="DKN9" s="7"/>
      <c r="DKO9" s="7"/>
      <c r="DKP9" s="7"/>
      <c r="DKQ9" s="7"/>
      <c r="DKR9" s="7"/>
      <c r="DKS9" s="7"/>
      <c r="DKT9" s="7"/>
      <c r="DKU9" s="7"/>
      <c r="DKV9" s="7"/>
      <c r="DKW9" s="7"/>
      <c r="DKX9" s="7"/>
      <c r="DKY9" s="7"/>
      <c r="DKZ9" s="7"/>
      <c r="DLA9" s="7"/>
      <c r="DLB9" s="7"/>
      <c r="DLC9" s="7"/>
      <c r="DLD9" s="7"/>
      <c r="DLE9" s="7"/>
      <c r="DLF9" s="7"/>
      <c r="DLG9" s="7"/>
      <c r="DLH9" s="7"/>
      <c r="DLI9" s="7"/>
      <c r="DLJ9" s="7"/>
      <c r="DLK9" s="7"/>
      <c r="DLL9" s="7"/>
      <c r="DLM9" s="7"/>
      <c r="DLN9" s="7"/>
      <c r="DLO9" s="7"/>
      <c r="DLP9" s="7"/>
      <c r="DLQ9" s="7"/>
      <c r="DLR9" s="7"/>
      <c r="DLS9" s="7"/>
      <c r="DLT9" s="7"/>
      <c r="DLU9" s="7"/>
      <c r="DLV9" s="7"/>
      <c r="DLW9" s="7"/>
      <c r="DLX9" s="7"/>
      <c r="DLY9" s="7"/>
      <c r="DLZ9" s="7"/>
      <c r="DMA9" s="7"/>
      <c r="DMB9" s="7"/>
      <c r="DMC9" s="7"/>
      <c r="DMD9" s="7"/>
      <c r="DME9" s="7"/>
      <c r="DMF9" s="7"/>
      <c r="DMG9" s="7"/>
      <c r="DMH9" s="7"/>
      <c r="DMI9" s="7"/>
      <c r="DMJ9" s="7"/>
      <c r="DMK9" s="7"/>
      <c r="DML9" s="7"/>
      <c r="DMM9" s="7"/>
      <c r="DMN9" s="7"/>
      <c r="DMO9" s="7"/>
      <c r="DMP9" s="7"/>
      <c r="DMQ9" s="7"/>
      <c r="DMR9" s="7"/>
      <c r="DMS9" s="7"/>
      <c r="DMT9" s="7"/>
      <c r="DMU9" s="7"/>
      <c r="DMV9" s="7"/>
      <c r="DMW9" s="7"/>
      <c r="DMX9" s="7"/>
      <c r="DMY9" s="7"/>
      <c r="DMZ9" s="7"/>
      <c r="DNA9" s="7"/>
      <c r="DNB9" s="7"/>
      <c r="DNC9" s="7"/>
      <c r="DND9" s="7"/>
      <c r="DNE9" s="7"/>
      <c r="DNF9" s="7"/>
      <c r="DNG9" s="7"/>
      <c r="DNH9" s="7"/>
      <c r="DNI9" s="7"/>
      <c r="DNJ9" s="7"/>
      <c r="DNK9" s="7"/>
      <c r="DNL9" s="7"/>
      <c r="DNM9" s="7"/>
      <c r="DNN9" s="7"/>
      <c r="DNO9" s="7"/>
      <c r="DNP9" s="7"/>
      <c r="DNQ9" s="7"/>
      <c r="DNR9" s="7"/>
      <c r="DNS9" s="7"/>
      <c r="DNT9" s="7"/>
      <c r="DNU9" s="7"/>
      <c r="DNV9" s="7"/>
      <c r="DNW9" s="7"/>
      <c r="DNX9" s="7"/>
      <c r="DNY9" s="7"/>
      <c r="DNZ9" s="7"/>
      <c r="DOA9" s="7"/>
      <c r="DOB9" s="7"/>
      <c r="DOC9" s="7"/>
      <c r="DOD9" s="7"/>
      <c r="DOE9" s="7"/>
      <c r="DOF9" s="7"/>
      <c r="DOG9" s="7"/>
      <c r="DOH9" s="7"/>
      <c r="DOI9" s="7"/>
      <c r="DOJ9" s="7"/>
      <c r="DOK9" s="7"/>
      <c r="DOL9" s="7"/>
      <c r="DOM9" s="7"/>
      <c r="DON9" s="7"/>
      <c r="DOO9" s="7"/>
      <c r="DOP9" s="7"/>
      <c r="DOQ9" s="7"/>
      <c r="DOR9" s="7"/>
      <c r="DOS9" s="7"/>
      <c r="DOT9" s="7"/>
      <c r="DOU9" s="7"/>
      <c r="DOV9" s="7"/>
      <c r="DOW9" s="7"/>
      <c r="DOX9" s="7"/>
      <c r="DOY9" s="7"/>
      <c r="DOZ9" s="7"/>
      <c r="DPA9" s="7"/>
      <c r="DPB9" s="7"/>
      <c r="DPC9" s="7"/>
      <c r="DPD9" s="7"/>
      <c r="DPE9" s="7"/>
      <c r="DPF9" s="7"/>
      <c r="DPG9" s="7"/>
      <c r="DPH9" s="7"/>
      <c r="DPI9" s="7"/>
      <c r="DPJ9" s="7"/>
      <c r="DPK9" s="7"/>
      <c r="DPL9" s="7"/>
      <c r="DPM9" s="7"/>
      <c r="DPN9" s="7"/>
      <c r="DPO9" s="7"/>
      <c r="DPP9" s="7"/>
      <c r="DPQ9" s="7"/>
      <c r="DPR9" s="7"/>
      <c r="DPS9" s="7"/>
      <c r="DPT9" s="7"/>
      <c r="DPU9" s="7"/>
      <c r="DPV9" s="7"/>
      <c r="DPW9" s="7"/>
      <c r="DPX9" s="7"/>
      <c r="DPY9" s="7"/>
      <c r="DPZ9" s="7"/>
      <c r="DQA9" s="7"/>
      <c r="DQB9" s="7"/>
      <c r="DQC9" s="7"/>
      <c r="DQD9" s="7"/>
      <c r="DQE9" s="7"/>
      <c r="DQF9" s="7"/>
      <c r="DQG9" s="7"/>
      <c r="DQH9" s="7"/>
      <c r="DQI9" s="7"/>
      <c r="DQJ9" s="7"/>
      <c r="DQK9" s="7"/>
      <c r="DQL9" s="7"/>
      <c r="DQM9" s="7"/>
      <c r="DQN9" s="7"/>
      <c r="DQO9" s="7"/>
      <c r="DQP9" s="7"/>
      <c r="DQQ9" s="7"/>
      <c r="DQR9" s="7"/>
      <c r="DQS9" s="7"/>
      <c r="DQT9" s="7"/>
      <c r="DQU9" s="7"/>
      <c r="DQV9" s="7"/>
      <c r="DQW9" s="7"/>
      <c r="DQX9" s="7"/>
      <c r="DQY9" s="7"/>
      <c r="DQZ9" s="7"/>
      <c r="DRA9" s="7"/>
      <c r="DRB9" s="7"/>
      <c r="DRC9" s="7"/>
      <c r="DRD9" s="7"/>
      <c r="DRE9" s="7"/>
      <c r="DRF9" s="7"/>
      <c r="DRG9" s="7"/>
      <c r="DRH9" s="7"/>
      <c r="DRI9" s="7"/>
      <c r="DRJ9" s="7"/>
      <c r="DRK9" s="7"/>
      <c r="DRL9" s="7"/>
      <c r="DRM9" s="7"/>
      <c r="DRN9" s="7"/>
      <c r="DRO9" s="7"/>
      <c r="DRP9" s="7"/>
      <c r="DRQ9" s="7"/>
      <c r="DRR9" s="7"/>
      <c r="DRS9" s="7"/>
      <c r="DRT9" s="7"/>
      <c r="DRU9" s="7"/>
      <c r="DRV9" s="7"/>
      <c r="DRW9" s="7"/>
      <c r="DRX9" s="7"/>
      <c r="DRY9" s="7"/>
      <c r="DRZ9" s="7"/>
      <c r="DSA9" s="7"/>
      <c r="DSB9" s="7"/>
      <c r="DSC9" s="7"/>
      <c r="DSD9" s="7"/>
      <c r="DSE9" s="7"/>
      <c r="DSF9" s="7"/>
      <c r="DSG9" s="7"/>
      <c r="DSH9" s="7"/>
      <c r="DSI9" s="7"/>
      <c r="DSJ9" s="7"/>
      <c r="DSK9" s="7"/>
      <c r="DSL9" s="7"/>
      <c r="DSM9" s="7"/>
      <c r="DSN9" s="7"/>
      <c r="DSO9" s="7"/>
      <c r="DSP9" s="7"/>
      <c r="DSQ9" s="7"/>
      <c r="DSR9" s="7"/>
      <c r="DSS9" s="7"/>
      <c r="DST9" s="7"/>
      <c r="DSU9" s="7"/>
      <c r="DSV9" s="7"/>
      <c r="DSW9" s="7"/>
      <c r="DSX9" s="7"/>
      <c r="DSY9" s="7"/>
      <c r="DSZ9" s="7"/>
      <c r="DTA9" s="7"/>
      <c r="DTB9" s="7"/>
      <c r="DTC9" s="7"/>
      <c r="DTD9" s="7"/>
      <c r="DTE9" s="7"/>
      <c r="DTF9" s="7"/>
      <c r="DTG9" s="7"/>
      <c r="DTH9" s="7"/>
      <c r="DTI9" s="7"/>
      <c r="DTJ9" s="7"/>
      <c r="DTK9" s="7"/>
      <c r="DTL9" s="7"/>
      <c r="DTM9" s="7"/>
      <c r="DTN9" s="7"/>
      <c r="DTO9" s="7"/>
      <c r="DTP9" s="7"/>
      <c r="DTQ9" s="7"/>
      <c r="DTR9" s="7"/>
      <c r="DTS9" s="7"/>
      <c r="DTT9" s="7"/>
      <c r="DTU9" s="7"/>
      <c r="DTV9" s="7"/>
      <c r="DTW9" s="7"/>
      <c r="DTX9" s="7"/>
      <c r="DTY9" s="7"/>
      <c r="DTZ9" s="7"/>
      <c r="DUA9" s="7"/>
      <c r="DUB9" s="7"/>
      <c r="DUC9" s="7"/>
      <c r="DUD9" s="7"/>
      <c r="DUE9" s="7"/>
      <c r="DUF9" s="7"/>
      <c r="DUG9" s="7"/>
      <c r="DUH9" s="7"/>
      <c r="DUI9" s="7"/>
      <c r="DUJ9" s="7"/>
      <c r="DUK9" s="7"/>
      <c r="DUL9" s="7"/>
      <c r="DUM9" s="7"/>
      <c r="DUN9" s="7"/>
      <c r="DUO9" s="7"/>
      <c r="DUP9" s="7"/>
      <c r="DUQ9" s="7"/>
      <c r="DUR9" s="7"/>
      <c r="DUS9" s="7"/>
      <c r="DUT9" s="7"/>
      <c r="DUU9" s="7"/>
      <c r="DUV9" s="7"/>
      <c r="DUW9" s="7"/>
      <c r="DUX9" s="7"/>
      <c r="DUY9" s="7"/>
      <c r="DUZ9" s="7"/>
      <c r="DVA9" s="7"/>
      <c r="DVB9" s="7"/>
      <c r="DVC9" s="7"/>
      <c r="DVD9" s="7"/>
      <c r="DVE9" s="7"/>
      <c r="DVF9" s="7"/>
      <c r="DVG9" s="7"/>
      <c r="DVH9" s="7"/>
      <c r="DVI9" s="7"/>
      <c r="DVJ9" s="7"/>
      <c r="DVK9" s="7"/>
      <c r="DVL9" s="7"/>
      <c r="DVM9" s="7"/>
      <c r="DVN9" s="7"/>
      <c r="DVO9" s="7"/>
      <c r="DVP9" s="7"/>
      <c r="DVQ9" s="7"/>
      <c r="DVR9" s="7"/>
      <c r="DVS9" s="7"/>
      <c r="DVT9" s="7"/>
      <c r="DVU9" s="7"/>
      <c r="DVV9" s="7"/>
      <c r="DVW9" s="7"/>
      <c r="DVX9" s="7"/>
      <c r="DVY9" s="7"/>
      <c r="DVZ9" s="7"/>
      <c r="DWA9" s="7"/>
      <c r="DWB9" s="7"/>
      <c r="DWC9" s="7"/>
      <c r="DWD9" s="7"/>
      <c r="DWE9" s="7"/>
      <c r="DWF9" s="7"/>
      <c r="DWG9" s="7"/>
      <c r="DWH9" s="7"/>
      <c r="DWI9" s="7"/>
      <c r="DWJ9" s="7"/>
      <c r="DWK9" s="7"/>
      <c r="DWL9" s="7"/>
      <c r="DWM9" s="7"/>
      <c r="DWN9" s="7"/>
      <c r="DWO9" s="7"/>
      <c r="DWP9" s="7"/>
      <c r="DWQ9" s="7"/>
      <c r="DWR9" s="7"/>
      <c r="DWS9" s="7"/>
      <c r="DWT9" s="7"/>
      <c r="DWU9" s="7"/>
      <c r="DWV9" s="7"/>
      <c r="DWW9" s="7"/>
      <c r="DWX9" s="7"/>
      <c r="DWY9" s="7"/>
      <c r="DWZ9" s="7"/>
      <c r="DXA9" s="7"/>
      <c r="DXB9" s="7"/>
      <c r="DXC9" s="7"/>
      <c r="DXD9" s="7"/>
      <c r="DXE9" s="7"/>
      <c r="DXF9" s="7"/>
      <c r="DXG9" s="7"/>
      <c r="DXH9" s="7"/>
      <c r="DXI9" s="7"/>
      <c r="DXJ9" s="7"/>
      <c r="DXK9" s="7"/>
      <c r="DXL9" s="7"/>
      <c r="DXM9" s="7"/>
      <c r="DXN9" s="7"/>
      <c r="DXO9" s="7"/>
      <c r="DXP9" s="7"/>
      <c r="DXQ9" s="7"/>
      <c r="DXR9" s="7"/>
      <c r="DXS9" s="7"/>
      <c r="DXT9" s="7"/>
      <c r="DXU9" s="7"/>
      <c r="DXV9" s="7"/>
      <c r="DXW9" s="7"/>
      <c r="DXX9" s="7"/>
      <c r="DXY9" s="7"/>
      <c r="DXZ9" s="7"/>
      <c r="DYA9" s="7"/>
      <c r="DYB9" s="7"/>
      <c r="DYC9" s="7"/>
      <c r="DYD9" s="7"/>
      <c r="DYE9" s="7"/>
      <c r="DYF9" s="7"/>
      <c r="DYG9" s="7"/>
      <c r="DYH9" s="7"/>
      <c r="DYI9" s="7"/>
      <c r="DYJ9" s="7"/>
      <c r="DYK9" s="7"/>
      <c r="DYL9" s="7"/>
      <c r="DYM9" s="7"/>
      <c r="DYN9" s="7"/>
      <c r="DYO9" s="7"/>
      <c r="DYP9" s="7"/>
      <c r="DYQ9" s="7"/>
      <c r="DYR9" s="7"/>
      <c r="DYS9" s="7"/>
      <c r="DYT9" s="7"/>
      <c r="DYU9" s="7"/>
      <c r="DYV9" s="7"/>
      <c r="DYW9" s="7"/>
      <c r="DYX9" s="7"/>
      <c r="DYY9" s="7"/>
      <c r="DYZ9" s="7"/>
      <c r="DZA9" s="7"/>
      <c r="DZB9" s="7"/>
      <c r="DZC9" s="7"/>
      <c r="DZD9" s="7"/>
      <c r="DZE9" s="7"/>
      <c r="DZF9" s="7"/>
      <c r="DZG9" s="7"/>
      <c r="DZH9" s="7"/>
      <c r="DZI9" s="7"/>
      <c r="DZJ9" s="7"/>
      <c r="DZK9" s="7"/>
      <c r="DZL9" s="7"/>
      <c r="DZM9" s="7"/>
      <c r="DZN9" s="7"/>
      <c r="DZO9" s="7"/>
      <c r="DZP9" s="7"/>
      <c r="DZQ9" s="7"/>
      <c r="DZR9" s="7"/>
      <c r="DZS9" s="7"/>
      <c r="DZT9" s="7"/>
      <c r="DZU9" s="7"/>
      <c r="DZV9" s="7"/>
      <c r="DZW9" s="7"/>
      <c r="DZX9" s="7"/>
      <c r="DZY9" s="7"/>
      <c r="DZZ9" s="7"/>
      <c r="EAA9" s="7"/>
      <c r="EAB9" s="7"/>
      <c r="EAC9" s="7"/>
      <c r="EAD9" s="7"/>
      <c r="EAE9" s="7"/>
      <c r="EAF9" s="7"/>
      <c r="EAG9" s="7"/>
      <c r="EAH9" s="7"/>
      <c r="EAI9" s="7"/>
      <c r="EAJ9" s="7"/>
      <c r="EAK9" s="7"/>
      <c r="EAL9" s="7"/>
      <c r="EAM9" s="7"/>
      <c r="EAN9" s="7"/>
      <c r="EAO9" s="7"/>
      <c r="EAP9" s="7"/>
      <c r="EAQ9" s="7"/>
      <c r="EAR9" s="7"/>
      <c r="EAS9" s="7"/>
      <c r="EAT9" s="7"/>
      <c r="EAU9" s="7"/>
      <c r="EAV9" s="7"/>
      <c r="EAW9" s="7"/>
      <c r="EAX9" s="7"/>
      <c r="EAY9" s="7"/>
      <c r="EAZ9" s="7"/>
      <c r="EBA9" s="7"/>
      <c r="EBB9" s="7"/>
      <c r="EBC9" s="7"/>
      <c r="EBD9" s="7"/>
      <c r="EBE9" s="7"/>
      <c r="EBF9" s="7"/>
      <c r="EBG9" s="7"/>
      <c r="EBH9" s="7"/>
      <c r="EBI9" s="7"/>
      <c r="EBJ9" s="7"/>
      <c r="EBK9" s="7"/>
      <c r="EBL9" s="7"/>
      <c r="EBM9" s="7"/>
      <c r="EBN9" s="7"/>
      <c r="EBO9" s="7"/>
      <c r="EBP9" s="7"/>
      <c r="EBQ9" s="7"/>
      <c r="EBR9" s="7"/>
      <c r="EBS9" s="7"/>
      <c r="EBT9" s="7"/>
      <c r="EBU9" s="7"/>
      <c r="EBV9" s="7"/>
      <c r="EBW9" s="7"/>
      <c r="EBX9" s="7"/>
      <c r="EBY9" s="7"/>
      <c r="EBZ9" s="7"/>
      <c r="ECA9" s="7"/>
      <c r="ECB9" s="7"/>
      <c r="ECC9" s="7"/>
      <c r="ECD9" s="7"/>
      <c r="ECE9" s="7"/>
      <c r="ECF9" s="7"/>
      <c r="ECG9" s="7"/>
      <c r="ECH9" s="7"/>
      <c r="ECI9" s="7"/>
      <c r="ECJ9" s="7"/>
      <c r="ECK9" s="7"/>
      <c r="ECL9" s="7"/>
      <c r="ECM9" s="7"/>
      <c r="ECN9" s="7"/>
      <c r="ECO9" s="7"/>
      <c r="ECP9" s="7"/>
      <c r="ECQ9" s="7"/>
      <c r="ECR9" s="7"/>
      <c r="ECS9" s="7"/>
      <c r="ECT9" s="7"/>
      <c r="ECU9" s="7"/>
      <c r="ECV9" s="7"/>
      <c r="ECW9" s="7"/>
      <c r="ECX9" s="7"/>
      <c r="ECY9" s="7"/>
      <c r="ECZ9" s="7"/>
      <c r="EDA9" s="7"/>
      <c r="EDB9" s="7"/>
      <c r="EDC9" s="7"/>
      <c r="EDD9" s="7"/>
      <c r="EDE9" s="7"/>
      <c r="EDF9" s="7"/>
      <c r="EDG9" s="7"/>
      <c r="EDH9" s="7"/>
      <c r="EDI9" s="7"/>
      <c r="EDJ9" s="7"/>
      <c r="EDK9" s="7"/>
      <c r="EDL9" s="7"/>
      <c r="EDM9" s="7"/>
      <c r="EDN9" s="7"/>
      <c r="EDO9" s="7"/>
      <c r="EDP9" s="7"/>
      <c r="EDQ9" s="7"/>
      <c r="EDR9" s="7"/>
      <c r="EDS9" s="7"/>
      <c r="EDT9" s="7"/>
      <c r="EDU9" s="7"/>
      <c r="EDV9" s="7"/>
      <c r="EDW9" s="7"/>
      <c r="EDX9" s="7"/>
      <c r="EDY9" s="7"/>
      <c r="EDZ9" s="7"/>
      <c r="EEA9" s="7"/>
      <c r="EEB9" s="7"/>
      <c r="EEC9" s="7"/>
      <c r="EED9" s="7"/>
      <c r="EEE9" s="7"/>
      <c r="EEF9" s="7"/>
      <c r="EEG9" s="7"/>
      <c r="EEH9" s="7"/>
      <c r="EEI9" s="7"/>
      <c r="EEJ9" s="7"/>
      <c r="EEK9" s="7"/>
      <c r="EEL9" s="7"/>
      <c r="EEM9" s="7"/>
      <c r="EEN9" s="7"/>
      <c r="EEO9" s="7"/>
      <c r="EEP9" s="7"/>
      <c r="EEQ9" s="7"/>
      <c r="EER9" s="7"/>
      <c r="EES9" s="7"/>
      <c r="EET9" s="7"/>
      <c r="EEU9" s="7"/>
      <c r="EEV9" s="7"/>
      <c r="EEW9" s="7"/>
      <c r="EEX9" s="7"/>
      <c r="EEY9" s="7"/>
      <c r="EEZ9" s="7"/>
      <c r="EFA9" s="7"/>
      <c r="EFB9" s="7"/>
      <c r="EFC9" s="7"/>
      <c r="EFD9" s="7"/>
      <c r="EFE9" s="7"/>
      <c r="EFF9" s="7"/>
      <c r="EFG9" s="7"/>
      <c r="EFH9" s="7"/>
      <c r="EFI9" s="7"/>
      <c r="EFJ9" s="7"/>
      <c r="EFK9" s="7"/>
      <c r="EFL9" s="7"/>
      <c r="EFM9" s="7"/>
      <c r="EFN9" s="7"/>
      <c r="EFO9" s="7"/>
      <c r="EFP9" s="7"/>
      <c r="EFQ9" s="7"/>
      <c r="EFR9" s="7"/>
      <c r="EFS9" s="7"/>
      <c r="EFT9" s="7"/>
      <c r="EFU9" s="7"/>
      <c r="EFV9" s="7"/>
      <c r="EFW9" s="7"/>
      <c r="EFX9" s="7"/>
      <c r="EFY9" s="7"/>
      <c r="EFZ9" s="7"/>
      <c r="EGA9" s="7"/>
      <c r="EGB9" s="7"/>
      <c r="EGC9" s="7"/>
      <c r="EGD9" s="7"/>
      <c r="EGE9" s="7"/>
      <c r="EGF9" s="7"/>
      <c r="EGG9" s="7"/>
      <c r="EGH9" s="7"/>
      <c r="EGI9" s="7"/>
      <c r="EGJ9" s="7"/>
      <c r="EGK9" s="7"/>
      <c r="EGL9" s="7"/>
      <c r="EGM9" s="7"/>
      <c r="EGN9" s="7"/>
      <c r="EGO9" s="7"/>
      <c r="EGP9" s="7"/>
      <c r="EGQ9" s="7"/>
      <c r="EGR9" s="7"/>
      <c r="EGS9" s="7"/>
      <c r="EGT9" s="7"/>
      <c r="EGU9" s="7"/>
      <c r="EGV9" s="7"/>
      <c r="EGW9" s="7"/>
      <c r="EGX9" s="7"/>
      <c r="EGY9" s="7"/>
      <c r="EGZ9" s="7"/>
      <c r="EHA9" s="7"/>
      <c r="EHB9" s="7"/>
      <c r="EHC9" s="7"/>
      <c r="EHD9" s="7"/>
      <c r="EHE9" s="7"/>
      <c r="EHF9" s="7"/>
      <c r="EHG9" s="7"/>
      <c r="EHH9" s="7"/>
      <c r="EHI9" s="7"/>
      <c r="EHJ9" s="7"/>
      <c r="EHK9" s="7"/>
      <c r="EHL9" s="7"/>
      <c r="EHM9" s="7"/>
      <c r="EHN9" s="7"/>
      <c r="EHO9" s="7"/>
      <c r="EHP9" s="7"/>
      <c r="EHQ9" s="7"/>
      <c r="EHR9" s="7"/>
      <c r="EHS9" s="7"/>
      <c r="EHT9" s="7"/>
      <c r="EHU9" s="7"/>
      <c r="EHV9" s="7"/>
      <c r="EHW9" s="7"/>
      <c r="EHX9" s="7"/>
      <c r="EHY9" s="7"/>
      <c r="EHZ9" s="7"/>
      <c r="EIA9" s="7"/>
      <c r="EIB9" s="7"/>
      <c r="EIC9" s="7"/>
      <c r="EID9" s="7"/>
      <c r="EIE9" s="7"/>
      <c r="EIF9" s="7"/>
      <c r="EIG9" s="7"/>
      <c r="EIH9" s="7"/>
      <c r="EII9" s="7"/>
      <c r="EIJ9" s="7"/>
      <c r="EIK9" s="7"/>
      <c r="EIL9" s="7"/>
      <c r="EIM9" s="7"/>
      <c r="EIN9" s="7"/>
      <c r="EIO9" s="7"/>
      <c r="EIP9" s="7"/>
      <c r="EIQ9" s="7"/>
      <c r="EIR9" s="7"/>
      <c r="EIS9" s="7"/>
      <c r="EIT9" s="7"/>
      <c r="EIU9" s="7"/>
      <c r="EIV9" s="7"/>
      <c r="EIW9" s="7"/>
      <c r="EIX9" s="7"/>
      <c r="EIY9" s="7"/>
      <c r="EIZ9" s="7"/>
      <c r="EJA9" s="7"/>
      <c r="EJB9" s="7"/>
      <c r="EJC9" s="7"/>
      <c r="EJD9" s="7"/>
      <c r="EJE9" s="7"/>
      <c r="EJF9" s="7"/>
      <c r="EJG9" s="7"/>
      <c r="EJH9" s="7"/>
      <c r="EJI9" s="7"/>
      <c r="EJJ9" s="7"/>
      <c r="EJK9" s="7"/>
      <c r="EJL9" s="7"/>
      <c r="EJM9" s="7"/>
      <c r="EJN9" s="7"/>
      <c r="EJO9" s="7"/>
      <c r="EJP9" s="7"/>
      <c r="EJQ9" s="7"/>
      <c r="EJR9" s="7"/>
      <c r="EJS9" s="7"/>
      <c r="EJT9" s="7"/>
      <c r="EJU9" s="7"/>
      <c r="EJV9" s="7"/>
      <c r="EJW9" s="7"/>
      <c r="EJX9" s="7"/>
      <c r="EJY9" s="7"/>
      <c r="EJZ9" s="7"/>
      <c r="EKA9" s="7"/>
      <c r="EKB9" s="7"/>
      <c r="EKC9" s="7"/>
      <c r="EKD9" s="7"/>
      <c r="EKE9" s="7"/>
      <c r="EKF9" s="7"/>
      <c r="EKG9" s="7"/>
      <c r="EKH9" s="7"/>
      <c r="EKI9" s="7"/>
      <c r="EKJ9" s="7"/>
      <c r="EKK9" s="7"/>
      <c r="EKL9" s="7"/>
      <c r="EKM9" s="7"/>
      <c r="EKN9" s="7"/>
      <c r="EKO9" s="7"/>
      <c r="EKP9" s="7"/>
      <c r="EKQ9" s="7"/>
      <c r="EKR9" s="7"/>
      <c r="EKS9" s="7"/>
      <c r="EKT9" s="7"/>
      <c r="EKU9" s="7"/>
      <c r="EKV9" s="7"/>
      <c r="EKW9" s="7"/>
      <c r="EKX9" s="7"/>
      <c r="EKY9" s="7"/>
      <c r="EKZ9" s="7"/>
      <c r="ELA9" s="7"/>
      <c r="ELB9" s="7"/>
      <c r="ELC9" s="7"/>
      <c r="ELD9" s="7"/>
      <c r="ELE9" s="7"/>
      <c r="ELF9" s="7"/>
      <c r="ELG9" s="7"/>
      <c r="ELH9" s="7"/>
      <c r="ELI9" s="7"/>
      <c r="ELJ9" s="7"/>
      <c r="ELK9" s="7"/>
      <c r="ELL9" s="7"/>
      <c r="ELM9" s="7"/>
      <c r="ELN9" s="7"/>
      <c r="ELO9" s="7"/>
      <c r="ELP9" s="7"/>
      <c r="ELQ9" s="7"/>
      <c r="ELR9" s="7"/>
      <c r="ELS9" s="7"/>
      <c r="ELT9" s="7"/>
      <c r="ELU9" s="7"/>
      <c r="ELV9" s="7"/>
      <c r="ELW9" s="7"/>
      <c r="ELX9" s="7"/>
      <c r="ELY9" s="7"/>
      <c r="ELZ9" s="7"/>
      <c r="EMA9" s="7"/>
      <c r="EMB9" s="7"/>
      <c r="EMC9" s="7"/>
      <c r="EMD9" s="7"/>
      <c r="EME9" s="7"/>
      <c r="EMF9" s="7"/>
      <c r="EMG9" s="7"/>
      <c r="EMH9" s="7"/>
      <c r="EMI9" s="7"/>
      <c r="EMJ9" s="7"/>
      <c r="EMK9" s="7"/>
      <c r="EML9" s="7"/>
      <c r="EMM9" s="7"/>
      <c r="EMN9" s="7"/>
      <c r="EMO9" s="7"/>
      <c r="EMP9" s="7"/>
      <c r="EMQ9" s="7"/>
      <c r="EMR9" s="7"/>
      <c r="EMS9" s="7"/>
      <c r="EMT9" s="7"/>
      <c r="EMU9" s="7"/>
      <c r="EMV9" s="7"/>
      <c r="EMW9" s="7"/>
      <c r="EMX9" s="7"/>
      <c r="EMY9" s="7"/>
      <c r="EMZ9" s="7"/>
      <c r="ENA9" s="7"/>
      <c r="ENB9" s="7"/>
      <c r="ENC9" s="7"/>
      <c r="END9" s="7"/>
      <c r="ENE9" s="7"/>
      <c r="ENF9" s="7"/>
      <c r="ENG9" s="7"/>
      <c r="ENH9" s="7"/>
      <c r="ENI9" s="7"/>
      <c r="ENJ9" s="7"/>
      <c r="ENK9" s="7"/>
      <c r="ENL9" s="7"/>
      <c r="ENM9" s="7"/>
      <c r="ENN9" s="7"/>
      <c r="ENO9" s="7"/>
      <c r="ENP9" s="7"/>
      <c r="ENQ9" s="7"/>
      <c r="ENR9" s="7"/>
      <c r="ENS9" s="7"/>
      <c r="ENT9" s="7"/>
      <c r="ENU9" s="7"/>
      <c r="ENV9" s="7"/>
      <c r="ENW9" s="7"/>
      <c r="ENX9" s="7"/>
      <c r="ENY9" s="7"/>
      <c r="ENZ9" s="7"/>
      <c r="EOA9" s="7"/>
      <c r="EOB9" s="7"/>
      <c r="EOC9" s="7"/>
      <c r="EOD9" s="7"/>
      <c r="EOE9" s="7"/>
      <c r="EOF9" s="7"/>
      <c r="EOG9" s="7"/>
      <c r="EOH9" s="7"/>
      <c r="EOI9" s="7"/>
      <c r="EOJ9" s="7"/>
      <c r="EOK9" s="7"/>
      <c r="EOL9" s="7"/>
      <c r="EOM9" s="7"/>
      <c r="EON9" s="7"/>
      <c r="EOO9" s="7"/>
      <c r="EOP9" s="7"/>
      <c r="EOQ9" s="7"/>
      <c r="EOR9" s="7"/>
      <c r="EOS9" s="7"/>
      <c r="EOT9" s="7"/>
      <c r="EOU9" s="7"/>
      <c r="EOV9" s="7"/>
      <c r="EOW9" s="7"/>
      <c r="EOX9" s="7"/>
      <c r="EOY9" s="7"/>
      <c r="EOZ9" s="7"/>
      <c r="EPA9" s="7"/>
      <c r="EPB9" s="7"/>
      <c r="EPC9" s="7"/>
      <c r="EPD9" s="7"/>
      <c r="EPE9" s="7"/>
      <c r="EPF9" s="7"/>
      <c r="EPG9" s="7"/>
      <c r="EPH9" s="7"/>
      <c r="EPI9" s="7"/>
      <c r="EPJ9" s="7"/>
      <c r="EPK9" s="7"/>
      <c r="EPL9" s="7"/>
      <c r="EPM9" s="7"/>
      <c r="EPN9" s="7"/>
      <c r="EPO9" s="7"/>
      <c r="EPP9" s="7"/>
      <c r="EPQ9" s="7"/>
      <c r="EPR9" s="7"/>
      <c r="EPS9" s="7"/>
      <c r="EPT9" s="7"/>
      <c r="EPU9" s="7"/>
      <c r="EPV9" s="7"/>
      <c r="EPW9" s="7"/>
      <c r="EPX9" s="7"/>
      <c r="EPY9" s="7"/>
      <c r="EPZ9" s="7"/>
      <c r="EQA9" s="7"/>
      <c r="EQB9" s="7"/>
      <c r="EQC9" s="7"/>
      <c r="EQD9" s="7"/>
      <c r="EQE9" s="7"/>
      <c r="EQF9" s="7"/>
      <c r="EQG9" s="7"/>
      <c r="EQH9" s="7"/>
      <c r="EQI9" s="7"/>
      <c r="EQJ9" s="7"/>
      <c r="EQK9" s="7"/>
      <c r="EQL9" s="7"/>
      <c r="EQM9" s="7"/>
      <c r="EQN9" s="7"/>
      <c r="EQO9" s="7"/>
      <c r="EQP9" s="7"/>
      <c r="EQQ9" s="7"/>
      <c r="EQR9" s="7"/>
      <c r="EQS9" s="7"/>
      <c r="EQT9" s="7"/>
      <c r="EQU9" s="7"/>
      <c r="EQV9" s="7"/>
      <c r="EQW9" s="7"/>
      <c r="EQX9" s="7"/>
      <c r="EQY9" s="7"/>
      <c r="EQZ9" s="7"/>
      <c r="ERA9" s="7"/>
      <c r="ERB9" s="7"/>
      <c r="ERC9" s="7"/>
      <c r="ERD9" s="7"/>
      <c r="ERE9" s="7"/>
      <c r="ERF9" s="7"/>
      <c r="ERG9" s="7"/>
      <c r="ERH9" s="7"/>
      <c r="ERI9" s="7"/>
      <c r="ERJ9" s="7"/>
      <c r="ERK9" s="7"/>
      <c r="ERL9" s="7"/>
      <c r="ERM9" s="7"/>
      <c r="ERN9" s="7"/>
      <c r="ERO9" s="7"/>
      <c r="ERP9" s="7"/>
      <c r="ERQ9" s="7"/>
      <c r="ERR9" s="7"/>
      <c r="ERS9" s="7"/>
      <c r="ERT9" s="7"/>
      <c r="ERU9" s="7"/>
      <c r="ERV9" s="7"/>
      <c r="ERW9" s="7"/>
      <c r="ERX9" s="7"/>
      <c r="ERY9" s="7"/>
      <c r="ERZ9" s="7"/>
      <c r="ESA9" s="7"/>
      <c r="ESB9" s="7"/>
      <c r="ESC9" s="7"/>
      <c r="ESD9" s="7"/>
      <c r="ESE9" s="7"/>
      <c r="ESF9" s="7"/>
      <c r="ESG9" s="7"/>
      <c r="ESH9" s="7"/>
      <c r="ESI9" s="7"/>
      <c r="ESJ9" s="7"/>
      <c r="ESK9" s="7"/>
      <c r="ESL9" s="7"/>
      <c r="ESM9" s="7"/>
      <c r="ESN9" s="7"/>
      <c r="ESO9" s="7"/>
      <c r="ESP9" s="7"/>
      <c r="ESQ9" s="7"/>
      <c r="ESR9" s="7"/>
      <c r="ESS9" s="7"/>
      <c r="EST9" s="7"/>
      <c r="ESU9" s="7"/>
      <c r="ESV9" s="7"/>
      <c r="ESW9" s="7"/>
      <c r="ESX9" s="7"/>
      <c r="ESY9" s="7"/>
      <c r="ESZ9" s="7"/>
      <c r="ETA9" s="7"/>
      <c r="ETB9" s="7"/>
      <c r="ETC9" s="7"/>
      <c r="ETD9" s="7"/>
      <c r="ETE9" s="7"/>
      <c r="ETF9" s="7"/>
      <c r="ETG9" s="7"/>
      <c r="ETH9" s="7"/>
      <c r="ETI9" s="7"/>
      <c r="ETJ9" s="7"/>
      <c r="ETK9" s="7"/>
      <c r="ETL9" s="7"/>
      <c r="ETM9" s="7"/>
      <c r="ETN9" s="7"/>
      <c r="ETO9" s="7"/>
      <c r="ETP9" s="7"/>
      <c r="ETQ9" s="7"/>
      <c r="ETR9" s="7"/>
      <c r="ETS9" s="7"/>
      <c r="ETT9" s="7"/>
      <c r="ETU9" s="7"/>
      <c r="ETV9" s="7"/>
      <c r="ETW9" s="7"/>
      <c r="ETX9" s="7"/>
      <c r="ETY9" s="7"/>
      <c r="ETZ9" s="7"/>
      <c r="EUA9" s="7"/>
      <c r="EUB9" s="7"/>
      <c r="EUC9" s="7"/>
      <c r="EUD9" s="7"/>
      <c r="EUE9" s="7"/>
      <c r="EUF9" s="7"/>
      <c r="EUG9" s="7"/>
      <c r="EUH9" s="7"/>
      <c r="EUI9" s="7"/>
      <c r="EUJ9" s="7"/>
      <c r="EUK9" s="7"/>
      <c r="EUL9" s="7"/>
      <c r="EUM9" s="7"/>
      <c r="EUN9" s="7"/>
      <c r="EUO9" s="7"/>
      <c r="EUP9" s="7"/>
      <c r="EUQ9" s="7"/>
      <c r="EUR9" s="7"/>
      <c r="EUS9" s="7"/>
      <c r="EUT9" s="7"/>
      <c r="EUU9" s="7"/>
      <c r="EUV9" s="7"/>
      <c r="EUW9" s="7"/>
      <c r="EUX9" s="7"/>
      <c r="EUY9" s="7"/>
      <c r="EUZ9" s="7"/>
      <c r="EVA9" s="7"/>
      <c r="EVB9" s="7"/>
      <c r="EVC9" s="7"/>
      <c r="EVD9" s="7"/>
      <c r="EVE9" s="7"/>
      <c r="EVF9" s="7"/>
      <c r="EVG9" s="7"/>
      <c r="EVH9" s="7"/>
      <c r="EVI9" s="7"/>
      <c r="EVJ9" s="7"/>
      <c r="EVK9" s="7"/>
      <c r="EVL9" s="7"/>
      <c r="EVM9" s="7"/>
      <c r="EVN9" s="7"/>
      <c r="EVO9" s="7"/>
      <c r="EVP9" s="7"/>
      <c r="EVQ9" s="7"/>
      <c r="EVR9" s="7"/>
      <c r="EVS9" s="7"/>
      <c r="EVT9" s="7"/>
      <c r="EVU9" s="7"/>
      <c r="EVV9" s="7"/>
      <c r="EVW9" s="7"/>
      <c r="EVX9" s="7"/>
      <c r="EVY9" s="7"/>
      <c r="EVZ9" s="7"/>
      <c r="EWA9" s="7"/>
      <c r="EWB9" s="7"/>
      <c r="EWC9" s="7"/>
      <c r="EWD9" s="7"/>
      <c r="EWE9" s="7"/>
      <c r="EWF9" s="7"/>
      <c r="EWG9" s="7"/>
      <c r="EWH9" s="7"/>
      <c r="EWI9" s="7"/>
      <c r="EWJ9" s="7"/>
      <c r="EWK9" s="7"/>
      <c r="EWL9" s="7"/>
      <c r="EWM9" s="7"/>
      <c r="EWN9" s="7"/>
      <c r="EWO9" s="7"/>
      <c r="EWP9" s="7"/>
      <c r="EWQ9" s="7"/>
      <c r="EWR9" s="7"/>
      <c r="EWS9" s="7"/>
      <c r="EWT9" s="7"/>
      <c r="EWU9" s="7"/>
      <c r="EWV9" s="7"/>
      <c r="EWW9" s="7"/>
      <c r="EWX9" s="7"/>
      <c r="EWY9" s="7"/>
      <c r="EWZ9" s="7"/>
      <c r="EXA9" s="7"/>
      <c r="EXB9" s="7"/>
      <c r="EXC9" s="7"/>
      <c r="EXD9" s="7"/>
      <c r="EXE9" s="7"/>
      <c r="EXF9" s="7"/>
      <c r="EXG9" s="7"/>
      <c r="EXH9" s="7"/>
      <c r="EXI9" s="7"/>
      <c r="EXJ9" s="7"/>
      <c r="EXK9" s="7"/>
      <c r="EXL9" s="7"/>
      <c r="EXM9" s="7"/>
      <c r="EXN9" s="7"/>
      <c r="EXO9" s="7"/>
      <c r="EXP9" s="7"/>
      <c r="EXQ9" s="7"/>
      <c r="EXR9" s="7"/>
      <c r="EXS9" s="7"/>
      <c r="EXT9" s="7"/>
      <c r="EXU9" s="7"/>
      <c r="EXV9" s="7"/>
      <c r="EXW9" s="7"/>
      <c r="EXX9" s="7"/>
      <c r="EXY9" s="7"/>
      <c r="EXZ9" s="7"/>
      <c r="EYA9" s="7"/>
      <c r="EYB9" s="7"/>
      <c r="EYC9" s="7"/>
      <c r="EYD9" s="7"/>
      <c r="EYE9" s="7"/>
      <c r="EYF9" s="7"/>
      <c r="EYG9" s="7"/>
      <c r="EYH9" s="7"/>
      <c r="EYI9" s="7"/>
      <c r="EYJ9" s="7"/>
      <c r="EYK9" s="7"/>
      <c r="EYL9" s="7"/>
      <c r="EYM9" s="7"/>
      <c r="EYN9" s="7"/>
      <c r="EYO9" s="7"/>
      <c r="EYP9" s="7"/>
      <c r="EYQ9" s="7"/>
      <c r="EYR9" s="7"/>
      <c r="EYS9" s="7"/>
      <c r="EYT9" s="7"/>
      <c r="EYU9" s="7"/>
      <c r="EYV9" s="7"/>
      <c r="EYW9" s="7"/>
      <c r="EYX9" s="7"/>
      <c r="EYY9" s="7"/>
      <c r="EYZ9" s="7"/>
      <c r="EZA9" s="7"/>
      <c r="EZB9" s="7"/>
      <c r="EZC9" s="7"/>
      <c r="EZD9" s="7"/>
      <c r="EZE9" s="7"/>
      <c r="EZF9" s="7"/>
      <c r="EZG9" s="7"/>
      <c r="EZH9" s="7"/>
      <c r="EZI9" s="7"/>
      <c r="EZJ9" s="7"/>
      <c r="EZK9" s="7"/>
      <c r="EZL9" s="7"/>
      <c r="EZM9" s="7"/>
      <c r="EZN9" s="7"/>
      <c r="EZO9" s="7"/>
      <c r="EZP9" s="7"/>
      <c r="EZQ9" s="7"/>
      <c r="EZR9" s="7"/>
      <c r="EZS9" s="7"/>
      <c r="EZT9" s="7"/>
      <c r="EZU9" s="7"/>
      <c r="EZV9" s="7"/>
      <c r="EZW9" s="7"/>
      <c r="EZX9" s="7"/>
      <c r="EZY9" s="7"/>
      <c r="EZZ9" s="7"/>
      <c r="FAA9" s="7"/>
      <c r="FAB9" s="7"/>
      <c r="FAC9" s="7"/>
      <c r="FAD9" s="7"/>
      <c r="FAE9" s="7"/>
      <c r="FAF9" s="7"/>
      <c r="FAG9" s="7"/>
      <c r="FAH9" s="7"/>
      <c r="FAI9" s="7"/>
      <c r="FAJ9" s="7"/>
      <c r="FAK9" s="7"/>
      <c r="FAL9" s="7"/>
      <c r="FAM9" s="7"/>
      <c r="FAN9" s="7"/>
      <c r="FAO9" s="7"/>
      <c r="FAP9" s="7"/>
      <c r="FAQ9" s="7"/>
      <c r="FAR9" s="7"/>
      <c r="FAS9" s="7"/>
      <c r="FAT9" s="7"/>
      <c r="FAU9" s="7"/>
      <c r="FAV9" s="7"/>
      <c r="FAW9" s="7"/>
      <c r="FAX9" s="7"/>
      <c r="FAY9" s="7"/>
      <c r="FAZ9" s="7"/>
      <c r="FBA9" s="7"/>
      <c r="FBB9" s="7"/>
      <c r="FBC9" s="7"/>
      <c r="FBD9" s="7"/>
      <c r="FBE9" s="7"/>
      <c r="FBF9" s="7"/>
      <c r="FBG9" s="7"/>
      <c r="FBH9" s="7"/>
      <c r="FBI9" s="7"/>
      <c r="FBJ9" s="7"/>
      <c r="FBK9" s="7"/>
      <c r="FBL9" s="7"/>
      <c r="FBM9" s="7"/>
      <c r="FBN9" s="7"/>
      <c r="FBO9" s="7"/>
      <c r="FBP9" s="7"/>
      <c r="FBQ9" s="7"/>
      <c r="FBR9" s="7"/>
      <c r="FBS9" s="7"/>
      <c r="FBT9" s="7"/>
      <c r="FBU9" s="7"/>
      <c r="FBV9" s="7"/>
      <c r="FBW9" s="7"/>
      <c r="FBX9" s="7"/>
      <c r="FBY9" s="7"/>
      <c r="FBZ9" s="7"/>
      <c r="FCA9" s="7"/>
      <c r="FCB9" s="7"/>
      <c r="FCC9" s="7"/>
      <c r="FCD9" s="7"/>
      <c r="FCE9" s="7"/>
      <c r="FCF9" s="7"/>
      <c r="FCG9" s="7"/>
      <c r="FCH9" s="7"/>
      <c r="FCI9" s="7"/>
      <c r="FCJ9" s="7"/>
      <c r="FCK9" s="7"/>
      <c r="FCL9" s="7"/>
      <c r="FCM9" s="7"/>
      <c r="FCN9" s="7"/>
      <c r="FCO9" s="7"/>
      <c r="FCP9" s="7"/>
      <c r="FCQ9" s="7"/>
      <c r="FCR9" s="7"/>
      <c r="FCS9" s="7"/>
      <c r="FCT9" s="7"/>
      <c r="FCU9" s="7"/>
      <c r="FCV9" s="7"/>
      <c r="FCW9" s="7"/>
      <c r="FCX9" s="7"/>
      <c r="FCY9" s="7"/>
      <c r="FCZ9" s="7"/>
      <c r="FDA9" s="7"/>
      <c r="FDB9" s="7"/>
      <c r="FDC9" s="7"/>
      <c r="FDD9" s="7"/>
      <c r="FDE9" s="7"/>
      <c r="FDF9" s="7"/>
      <c r="FDG9" s="7"/>
      <c r="FDH9" s="7"/>
      <c r="FDI9" s="7"/>
      <c r="FDJ9" s="7"/>
      <c r="FDK9" s="7"/>
      <c r="FDL9" s="7"/>
      <c r="FDM9" s="7"/>
      <c r="FDN9" s="7"/>
      <c r="FDO9" s="7"/>
      <c r="FDP9" s="7"/>
      <c r="FDQ9" s="7"/>
      <c r="FDR9" s="7"/>
      <c r="FDS9" s="7"/>
      <c r="FDT9" s="7"/>
      <c r="FDU9" s="7"/>
      <c r="FDV9" s="7"/>
      <c r="FDW9" s="7"/>
      <c r="FDX9" s="7"/>
      <c r="FDY9" s="7"/>
      <c r="FDZ9" s="7"/>
      <c r="FEA9" s="7"/>
      <c r="FEB9" s="7"/>
      <c r="FEC9" s="7"/>
      <c r="FED9" s="7"/>
      <c r="FEE9" s="7"/>
      <c r="FEF9" s="7"/>
      <c r="FEG9" s="7"/>
      <c r="FEH9" s="7"/>
      <c r="FEI9" s="7"/>
      <c r="FEJ9" s="7"/>
      <c r="FEK9" s="7"/>
      <c r="FEL9" s="7"/>
      <c r="FEM9" s="7"/>
      <c r="FEN9" s="7"/>
      <c r="FEO9" s="7"/>
      <c r="FEP9" s="7"/>
      <c r="FEQ9" s="7"/>
      <c r="FER9" s="7"/>
      <c r="FES9" s="7"/>
      <c r="FET9" s="7"/>
      <c r="FEU9" s="7"/>
      <c r="FEV9" s="7"/>
      <c r="FEW9" s="7"/>
      <c r="FEX9" s="7"/>
      <c r="FEY9" s="7"/>
      <c r="FEZ9" s="7"/>
      <c r="FFA9" s="7"/>
      <c r="FFB9" s="7"/>
      <c r="FFC9" s="7"/>
      <c r="FFD9" s="7"/>
      <c r="FFE9" s="7"/>
      <c r="FFF9" s="7"/>
      <c r="FFG9" s="7"/>
      <c r="FFH9" s="7"/>
      <c r="FFI9" s="7"/>
      <c r="FFJ9" s="7"/>
      <c r="FFK9" s="7"/>
      <c r="FFL9" s="7"/>
      <c r="FFM9" s="7"/>
      <c r="FFN9" s="7"/>
      <c r="FFO9" s="7"/>
      <c r="FFP9" s="7"/>
      <c r="FFQ9" s="7"/>
      <c r="FFR9" s="7"/>
      <c r="FFS9" s="7"/>
      <c r="FFT9" s="7"/>
      <c r="FFU9" s="7"/>
      <c r="FFV9" s="7"/>
      <c r="FFW9" s="7"/>
      <c r="FFX9" s="7"/>
      <c r="FFY9" s="7"/>
      <c r="FFZ9" s="7"/>
      <c r="FGA9" s="7"/>
      <c r="FGB9" s="7"/>
      <c r="FGC9" s="7"/>
      <c r="FGD9" s="7"/>
      <c r="FGE9" s="7"/>
      <c r="FGF9" s="7"/>
      <c r="FGG9" s="7"/>
      <c r="FGH9" s="7"/>
      <c r="FGI9" s="7"/>
      <c r="FGJ9" s="7"/>
      <c r="FGK9" s="7"/>
      <c r="FGL9" s="7"/>
      <c r="FGM9" s="7"/>
      <c r="FGN9" s="7"/>
      <c r="FGO9" s="7"/>
      <c r="FGP9" s="7"/>
      <c r="FGQ9" s="7"/>
      <c r="FGR9" s="7"/>
      <c r="FGS9" s="7"/>
      <c r="FGT9" s="7"/>
      <c r="FGU9" s="7"/>
      <c r="FGV9" s="7"/>
      <c r="FGW9" s="7"/>
      <c r="FGX9" s="7"/>
      <c r="FGY9" s="7"/>
      <c r="FGZ9" s="7"/>
      <c r="FHA9" s="7"/>
      <c r="FHB9" s="7"/>
      <c r="FHC9" s="7"/>
      <c r="FHD9" s="7"/>
      <c r="FHE9" s="7"/>
      <c r="FHF9" s="7"/>
      <c r="FHG9" s="7"/>
      <c r="FHH9" s="7"/>
      <c r="FHI9" s="7"/>
      <c r="FHJ9" s="7"/>
      <c r="FHK9" s="7"/>
      <c r="FHL9" s="7"/>
      <c r="FHM9" s="7"/>
      <c r="FHN9" s="7"/>
      <c r="FHO9" s="7"/>
      <c r="FHP9" s="7"/>
      <c r="FHQ9" s="7"/>
      <c r="FHR9" s="7"/>
      <c r="FHS9" s="7"/>
      <c r="FHT9" s="7"/>
      <c r="FHU9" s="7"/>
      <c r="FHV9" s="7"/>
      <c r="FHW9" s="7"/>
      <c r="FHX9" s="7"/>
      <c r="FHY9" s="7"/>
      <c r="FHZ9" s="7"/>
      <c r="FIA9" s="7"/>
      <c r="FIB9" s="7"/>
      <c r="FIC9" s="7"/>
      <c r="FID9" s="7"/>
      <c r="FIE9" s="7"/>
      <c r="FIF9" s="7"/>
      <c r="FIG9" s="7"/>
      <c r="FIH9" s="7"/>
      <c r="FII9" s="7"/>
      <c r="FIJ9" s="7"/>
      <c r="FIK9" s="7"/>
      <c r="FIL9" s="7"/>
      <c r="FIM9" s="7"/>
      <c r="FIN9" s="7"/>
      <c r="FIO9" s="7"/>
      <c r="FIP9" s="7"/>
      <c r="FIQ9" s="7"/>
      <c r="FIR9" s="7"/>
      <c r="FIS9" s="7"/>
      <c r="FIT9" s="7"/>
      <c r="FIU9" s="7"/>
      <c r="FIV9" s="7"/>
      <c r="FIW9" s="7"/>
      <c r="FIX9" s="7"/>
      <c r="FIY9" s="7"/>
      <c r="FIZ9" s="7"/>
      <c r="FJA9" s="7"/>
      <c r="FJB9" s="7"/>
      <c r="FJC9" s="7"/>
      <c r="FJD9" s="7"/>
      <c r="FJE9" s="7"/>
      <c r="FJF9" s="7"/>
      <c r="FJG9" s="7"/>
      <c r="FJH9" s="7"/>
      <c r="FJI9" s="7"/>
      <c r="FJJ9" s="7"/>
      <c r="FJK9" s="7"/>
      <c r="FJL9" s="7"/>
      <c r="FJM9" s="7"/>
      <c r="FJN9" s="7"/>
      <c r="FJO9" s="7"/>
      <c r="FJP9" s="7"/>
      <c r="FJQ9" s="7"/>
      <c r="FJR9" s="7"/>
      <c r="FJS9" s="7"/>
      <c r="FJT9" s="7"/>
      <c r="FJU9" s="7"/>
      <c r="FJV9" s="7"/>
      <c r="FJW9" s="7"/>
      <c r="FJX9" s="7"/>
      <c r="FJY9" s="7"/>
      <c r="FJZ9" s="7"/>
      <c r="FKA9" s="7"/>
      <c r="FKB9" s="7"/>
      <c r="FKC9" s="7"/>
      <c r="FKD9" s="7"/>
      <c r="FKE9" s="7"/>
      <c r="FKF9" s="7"/>
      <c r="FKG9" s="7"/>
      <c r="FKH9" s="7"/>
      <c r="FKI9" s="7"/>
      <c r="FKJ9" s="7"/>
      <c r="FKK9" s="7"/>
      <c r="FKL9" s="7"/>
      <c r="FKM9" s="7"/>
      <c r="FKN9" s="7"/>
      <c r="FKO9" s="7"/>
      <c r="FKP9" s="7"/>
      <c r="FKQ9" s="7"/>
      <c r="FKR9" s="7"/>
      <c r="FKS9" s="7"/>
      <c r="FKT9" s="7"/>
      <c r="FKU9" s="7"/>
      <c r="FKV9" s="7"/>
      <c r="FKW9" s="7"/>
      <c r="FKX9" s="7"/>
      <c r="FKY9" s="7"/>
      <c r="FKZ9" s="7"/>
      <c r="FLA9" s="7"/>
      <c r="FLB9" s="7"/>
      <c r="FLC9" s="7"/>
      <c r="FLD9" s="7"/>
      <c r="FLE9" s="7"/>
      <c r="FLF9" s="7"/>
      <c r="FLG9" s="7"/>
      <c r="FLH9" s="7"/>
      <c r="FLI9" s="7"/>
      <c r="FLJ9" s="7"/>
      <c r="FLK9" s="7"/>
      <c r="FLL9" s="7"/>
      <c r="FLM9" s="7"/>
      <c r="FLN9" s="7"/>
      <c r="FLO9" s="7"/>
      <c r="FLP9" s="7"/>
      <c r="FLQ9" s="7"/>
      <c r="FLR9" s="7"/>
      <c r="FLS9" s="7"/>
      <c r="FLT9" s="7"/>
      <c r="FLU9" s="7"/>
      <c r="FLV9" s="7"/>
      <c r="FLW9" s="7"/>
      <c r="FLX9" s="7"/>
      <c r="FLY9" s="7"/>
      <c r="FLZ9" s="7"/>
      <c r="FMA9" s="7"/>
      <c r="FMB9" s="7"/>
      <c r="FMC9" s="7"/>
      <c r="FMD9" s="7"/>
      <c r="FME9" s="7"/>
      <c r="FMF9" s="7"/>
      <c r="FMG9" s="7"/>
      <c r="FMH9" s="7"/>
      <c r="FMI9" s="7"/>
      <c r="FMJ9" s="7"/>
      <c r="FMK9" s="7"/>
      <c r="FML9" s="7"/>
      <c r="FMM9" s="7"/>
      <c r="FMN9" s="7"/>
      <c r="FMO9" s="7"/>
      <c r="FMP9" s="7"/>
      <c r="FMQ9" s="7"/>
      <c r="FMR9" s="7"/>
      <c r="FMS9" s="7"/>
      <c r="FMT9" s="7"/>
      <c r="FMU9" s="7"/>
      <c r="FMV9" s="7"/>
      <c r="FMW9" s="7"/>
      <c r="FMX9" s="7"/>
      <c r="FMY9" s="7"/>
      <c r="FMZ9" s="7"/>
      <c r="FNA9" s="7"/>
      <c r="FNB9" s="7"/>
      <c r="FNC9" s="7"/>
      <c r="FND9" s="7"/>
      <c r="FNE9" s="7"/>
      <c r="FNF9" s="7"/>
      <c r="FNG9" s="7"/>
      <c r="FNH9" s="7"/>
      <c r="FNI9" s="7"/>
      <c r="FNJ9" s="7"/>
      <c r="FNK9" s="7"/>
      <c r="FNL9" s="7"/>
      <c r="FNM9" s="7"/>
      <c r="FNN9" s="7"/>
      <c r="FNO9" s="7"/>
      <c r="FNP9" s="7"/>
      <c r="FNQ9" s="7"/>
      <c r="FNR9" s="7"/>
      <c r="FNS9" s="7"/>
      <c r="FNT9" s="7"/>
      <c r="FNU9" s="7"/>
      <c r="FNV9" s="7"/>
      <c r="FNW9" s="7"/>
      <c r="FNX9" s="7"/>
      <c r="FNY9" s="7"/>
      <c r="FNZ9" s="7"/>
      <c r="FOA9" s="7"/>
      <c r="FOB9" s="7"/>
      <c r="FOC9" s="7"/>
      <c r="FOD9" s="7"/>
      <c r="FOE9" s="7"/>
      <c r="FOF9" s="7"/>
      <c r="FOG9" s="7"/>
      <c r="FOH9" s="7"/>
      <c r="FOI9" s="7"/>
      <c r="FOJ9" s="7"/>
      <c r="FOK9" s="7"/>
      <c r="FOL9" s="7"/>
      <c r="FOM9" s="7"/>
      <c r="FON9" s="7"/>
      <c r="FOO9" s="7"/>
      <c r="FOP9" s="7"/>
      <c r="FOQ9" s="7"/>
      <c r="FOR9" s="7"/>
      <c r="FOS9" s="7"/>
      <c r="FOT9" s="7"/>
      <c r="FOU9" s="7"/>
      <c r="FOV9" s="7"/>
      <c r="FOW9" s="7"/>
      <c r="FOX9" s="7"/>
      <c r="FOY9" s="7"/>
      <c r="FOZ9" s="7"/>
      <c r="FPA9" s="7"/>
      <c r="FPB9" s="7"/>
      <c r="FPC9" s="7"/>
      <c r="FPD9" s="7"/>
      <c r="FPE9" s="7"/>
      <c r="FPF9" s="7"/>
      <c r="FPG9" s="7"/>
      <c r="FPH9" s="7"/>
      <c r="FPI9" s="7"/>
      <c r="FPJ9" s="7"/>
      <c r="FPK9" s="7"/>
      <c r="FPL9" s="7"/>
      <c r="FPM9" s="7"/>
      <c r="FPN9" s="7"/>
      <c r="FPO9" s="7"/>
      <c r="FPP9" s="7"/>
      <c r="FPQ9" s="7"/>
      <c r="FPR9" s="7"/>
      <c r="FPS9" s="7"/>
      <c r="FPT9" s="7"/>
      <c r="FPU9" s="7"/>
      <c r="FPV9" s="7"/>
      <c r="FPW9" s="7"/>
      <c r="FPX9" s="7"/>
      <c r="FPY9" s="7"/>
      <c r="FPZ9" s="7"/>
      <c r="FQA9" s="7"/>
      <c r="FQB9" s="7"/>
      <c r="FQC9" s="7"/>
      <c r="FQD9" s="7"/>
      <c r="FQE9" s="7"/>
      <c r="FQF9" s="7"/>
      <c r="FQG9" s="7"/>
      <c r="FQH9" s="7"/>
      <c r="FQI9" s="7"/>
      <c r="FQJ9" s="7"/>
      <c r="FQK9" s="7"/>
      <c r="FQL9" s="7"/>
      <c r="FQM9" s="7"/>
      <c r="FQN9" s="7"/>
      <c r="FQO9" s="7"/>
      <c r="FQP9" s="7"/>
      <c r="FQQ9" s="7"/>
      <c r="FQR9" s="7"/>
      <c r="FQS9" s="7"/>
      <c r="FQT9" s="7"/>
      <c r="FQU9" s="7"/>
      <c r="FQV9" s="7"/>
      <c r="FQW9" s="7"/>
      <c r="FQX9" s="7"/>
      <c r="FQY9" s="7"/>
      <c r="FQZ9" s="7"/>
      <c r="FRA9" s="7"/>
      <c r="FRB9" s="7"/>
      <c r="FRC9" s="7"/>
      <c r="FRD9" s="7"/>
      <c r="FRE9" s="7"/>
      <c r="FRF9" s="7"/>
      <c r="FRG9" s="7"/>
      <c r="FRH9" s="7"/>
      <c r="FRI9" s="7"/>
      <c r="FRJ9" s="7"/>
      <c r="FRK9" s="7"/>
      <c r="FRL9" s="7"/>
      <c r="FRM9" s="7"/>
      <c r="FRN9" s="7"/>
      <c r="FRO9" s="7"/>
      <c r="FRP9" s="7"/>
      <c r="FRQ9" s="7"/>
      <c r="FRR9" s="7"/>
      <c r="FRS9" s="7"/>
      <c r="FRT9" s="7"/>
      <c r="FRU9" s="7"/>
      <c r="FRV9" s="7"/>
      <c r="FRW9" s="7"/>
      <c r="FRX9" s="7"/>
      <c r="FRY9" s="7"/>
      <c r="FRZ9" s="7"/>
      <c r="FSA9" s="7"/>
      <c r="FSB9" s="7"/>
      <c r="FSC9" s="7"/>
      <c r="FSD9" s="7"/>
      <c r="FSE9" s="7"/>
      <c r="FSF9" s="7"/>
      <c r="FSG9" s="7"/>
      <c r="FSH9" s="7"/>
      <c r="FSI9" s="7"/>
      <c r="FSJ9" s="7"/>
      <c r="FSK9" s="7"/>
      <c r="FSL9" s="7"/>
      <c r="FSM9" s="7"/>
      <c r="FSN9" s="7"/>
      <c r="FSO9" s="7"/>
      <c r="FSP9" s="7"/>
      <c r="FSQ9" s="7"/>
      <c r="FSR9" s="7"/>
      <c r="FSS9" s="7"/>
      <c r="FST9" s="7"/>
      <c r="FSU9" s="7"/>
      <c r="FSV9" s="7"/>
      <c r="FSW9" s="7"/>
      <c r="FSX9" s="7"/>
      <c r="FSY9" s="7"/>
      <c r="FSZ9" s="7"/>
      <c r="FTA9" s="7"/>
      <c r="FTB9" s="7"/>
      <c r="FTC9" s="7"/>
      <c r="FTD9" s="7"/>
      <c r="FTE9" s="7"/>
      <c r="FTF9" s="7"/>
      <c r="FTG9" s="7"/>
      <c r="FTH9" s="7"/>
      <c r="FTI9" s="7"/>
      <c r="FTJ9" s="7"/>
      <c r="FTK9" s="7"/>
      <c r="FTL9" s="7"/>
      <c r="FTM9" s="7"/>
      <c r="FTN9" s="7"/>
      <c r="FTO9" s="7"/>
      <c r="FTP9" s="7"/>
      <c r="FTQ9" s="7"/>
      <c r="FTR9" s="7"/>
      <c r="FTS9" s="7"/>
      <c r="FTT9" s="7"/>
      <c r="FTU9" s="7"/>
      <c r="FTV9" s="7"/>
      <c r="FTW9" s="7"/>
      <c r="FTX9" s="7"/>
      <c r="FTY9" s="7"/>
      <c r="FTZ9" s="7"/>
      <c r="FUA9" s="7"/>
      <c r="FUB9" s="7"/>
      <c r="FUC9" s="7"/>
      <c r="FUD9" s="7"/>
      <c r="FUE9" s="7"/>
      <c r="FUF9" s="7"/>
      <c r="FUG9" s="7"/>
      <c r="FUH9" s="7"/>
      <c r="FUI9" s="7"/>
      <c r="FUJ9" s="7"/>
      <c r="FUK9" s="7"/>
      <c r="FUL9" s="7"/>
      <c r="FUM9" s="7"/>
      <c r="FUN9" s="7"/>
      <c r="FUO9" s="7"/>
      <c r="FUP9" s="7"/>
      <c r="FUQ9" s="7"/>
      <c r="FUR9" s="7"/>
      <c r="FUS9" s="7"/>
      <c r="FUT9" s="7"/>
      <c r="FUU9" s="7"/>
      <c r="FUV9" s="7"/>
      <c r="FUW9" s="7"/>
      <c r="FUX9" s="7"/>
      <c r="FUY9" s="7"/>
      <c r="FUZ9" s="7"/>
      <c r="FVA9" s="7"/>
      <c r="FVB9" s="7"/>
      <c r="FVC9" s="7"/>
      <c r="FVD9" s="7"/>
      <c r="FVE9" s="7"/>
      <c r="FVF9" s="7"/>
      <c r="FVG9" s="7"/>
      <c r="FVH9" s="7"/>
      <c r="FVI9" s="7"/>
      <c r="FVJ9" s="7"/>
      <c r="FVK9" s="7"/>
      <c r="FVL9" s="7"/>
      <c r="FVM9" s="7"/>
      <c r="FVN9" s="7"/>
      <c r="FVO9" s="7"/>
      <c r="FVP9" s="7"/>
      <c r="FVQ9" s="7"/>
      <c r="FVR9" s="7"/>
      <c r="FVS9" s="7"/>
      <c r="FVT9" s="7"/>
      <c r="FVU9" s="7"/>
      <c r="FVV9" s="7"/>
      <c r="FVW9" s="7"/>
      <c r="FVX9" s="7"/>
      <c r="FVY9" s="7"/>
      <c r="FVZ9" s="7"/>
      <c r="FWA9" s="7"/>
      <c r="FWB9" s="7"/>
      <c r="FWC9" s="7"/>
      <c r="FWD9" s="7"/>
      <c r="FWE9" s="7"/>
      <c r="FWF9" s="7"/>
      <c r="FWG9" s="7"/>
      <c r="FWH9" s="7"/>
      <c r="FWI9" s="7"/>
      <c r="FWJ9" s="7"/>
      <c r="FWK9" s="7"/>
      <c r="FWL9" s="7"/>
      <c r="FWM9" s="7"/>
      <c r="FWN9" s="7"/>
      <c r="FWO9" s="7"/>
      <c r="FWP9" s="7"/>
      <c r="FWQ9" s="7"/>
      <c r="FWR9" s="7"/>
      <c r="FWS9" s="7"/>
      <c r="FWT9" s="7"/>
      <c r="FWU9" s="7"/>
      <c r="FWV9" s="7"/>
      <c r="FWW9" s="7"/>
      <c r="FWX9" s="7"/>
      <c r="FWY9" s="7"/>
      <c r="FWZ9" s="7"/>
      <c r="FXA9" s="7"/>
      <c r="FXB9" s="7"/>
      <c r="FXC9" s="7"/>
      <c r="FXD9" s="7"/>
      <c r="FXE9" s="7"/>
      <c r="FXF9" s="7"/>
      <c r="FXG9" s="7"/>
      <c r="FXH9" s="7"/>
      <c r="FXI9" s="7"/>
      <c r="FXJ9" s="7"/>
      <c r="FXK9" s="7"/>
      <c r="FXL9" s="7"/>
      <c r="FXM9" s="7"/>
      <c r="FXN9" s="7"/>
      <c r="FXO9" s="7"/>
      <c r="FXP9" s="7"/>
      <c r="FXQ9" s="7"/>
      <c r="FXR9" s="7"/>
      <c r="FXS9" s="7"/>
      <c r="FXT9" s="7"/>
      <c r="FXU9" s="7"/>
      <c r="FXV9" s="7"/>
      <c r="FXW9" s="7"/>
      <c r="FXX9" s="7"/>
      <c r="FXY9" s="7"/>
      <c r="FXZ9" s="7"/>
      <c r="FYA9" s="7"/>
      <c r="FYB9" s="7"/>
      <c r="FYC9" s="7"/>
      <c r="FYD9" s="7"/>
      <c r="FYE9" s="7"/>
      <c r="FYF9" s="7"/>
      <c r="FYG9" s="7"/>
      <c r="FYH9" s="7"/>
      <c r="FYI9" s="7"/>
      <c r="FYJ9" s="7"/>
      <c r="FYK9" s="7"/>
      <c r="FYL9" s="7"/>
      <c r="FYM9" s="7"/>
      <c r="FYN9" s="7"/>
      <c r="FYO9" s="7"/>
      <c r="FYP9" s="7"/>
      <c r="FYQ9" s="7"/>
      <c r="FYR9" s="7"/>
      <c r="FYS9" s="7"/>
      <c r="FYT9" s="7"/>
      <c r="FYU9" s="7"/>
      <c r="FYV9" s="7"/>
      <c r="FYW9" s="7"/>
      <c r="FYX9" s="7"/>
      <c r="FYY9" s="7"/>
      <c r="FYZ9" s="7"/>
      <c r="FZA9" s="7"/>
      <c r="FZB9" s="7"/>
      <c r="FZC9" s="7"/>
      <c r="FZD9" s="7"/>
      <c r="FZE9" s="7"/>
      <c r="FZF9" s="7"/>
      <c r="FZG9" s="7"/>
      <c r="FZH9" s="7"/>
      <c r="FZI9" s="7"/>
      <c r="FZJ9" s="7"/>
      <c r="FZK9" s="7"/>
      <c r="FZL9" s="7"/>
      <c r="FZM9" s="7"/>
      <c r="FZN9" s="7"/>
      <c r="FZO9" s="7"/>
      <c r="FZP9" s="7"/>
      <c r="FZQ9" s="7"/>
      <c r="FZR9" s="7"/>
      <c r="FZS9" s="7"/>
      <c r="FZT9" s="7"/>
      <c r="FZU9" s="7"/>
      <c r="FZV9" s="7"/>
      <c r="FZW9" s="7"/>
      <c r="FZX9" s="7"/>
      <c r="FZY9" s="7"/>
      <c r="FZZ9" s="7"/>
      <c r="GAA9" s="7"/>
      <c r="GAB9" s="7"/>
      <c r="GAC9" s="7"/>
      <c r="GAD9" s="7"/>
      <c r="GAE9" s="7"/>
      <c r="GAF9" s="7"/>
      <c r="GAG9" s="7"/>
      <c r="GAH9" s="7"/>
      <c r="GAI9" s="7"/>
      <c r="GAJ9" s="7"/>
      <c r="GAK9" s="7"/>
      <c r="GAL9" s="7"/>
      <c r="GAM9" s="7"/>
      <c r="GAN9" s="7"/>
      <c r="GAO9" s="7"/>
      <c r="GAP9" s="7"/>
      <c r="GAQ9" s="7"/>
      <c r="GAR9" s="7"/>
      <c r="GAS9" s="7"/>
      <c r="GAT9" s="7"/>
      <c r="GAU9" s="7"/>
      <c r="GAV9" s="7"/>
      <c r="GAW9" s="7"/>
      <c r="GAX9" s="7"/>
      <c r="GAY9" s="7"/>
      <c r="GAZ9" s="7"/>
      <c r="GBA9" s="7"/>
      <c r="GBB9" s="7"/>
      <c r="GBC9" s="7"/>
      <c r="GBD9" s="7"/>
      <c r="GBE9" s="7"/>
      <c r="GBF9" s="7"/>
      <c r="GBG9" s="7"/>
      <c r="GBH9" s="7"/>
      <c r="GBI9" s="7"/>
      <c r="GBJ9" s="7"/>
      <c r="GBK9" s="7"/>
      <c r="GBL9" s="7"/>
      <c r="GBM9" s="7"/>
      <c r="GBN9" s="7"/>
      <c r="GBO9" s="7"/>
      <c r="GBP9" s="7"/>
      <c r="GBQ9" s="7"/>
      <c r="GBR9" s="7"/>
      <c r="GBS9" s="7"/>
      <c r="GBT9" s="7"/>
      <c r="GBU9" s="7"/>
      <c r="GBV9" s="7"/>
      <c r="GBW9" s="7"/>
      <c r="GBX9" s="7"/>
      <c r="GBY9" s="7"/>
      <c r="GBZ9" s="7"/>
      <c r="GCA9" s="7"/>
      <c r="GCB9" s="7"/>
      <c r="GCC9" s="7"/>
      <c r="GCD9" s="7"/>
      <c r="GCE9" s="7"/>
      <c r="GCF9" s="7"/>
      <c r="GCG9" s="7"/>
      <c r="GCH9" s="7"/>
      <c r="GCI9" s="7"/>
      <c r="GCJ9" s="7"/>
      <c r="GCK9" s="7"/>
      <c r="GCL9" s="7"/>
      <c r="GCM9" s="7"/>
      <c r="GCN9" s="7"/>
      <c r="GCO9" s="7"/>
      <c r="GCP9" s="7"/>
      <c r="GCQ9" s="7"/>
      <c r="GCR9" s="7"/>
      <c r="GCS9" s="7"/>
      <c r="GCT9" s="7"/>
      <c r="GCU9" s="7"/>
      <c r="GCV9" s="7"/>
      <c r="GCW9" s="7"/>
      <c r="GCX9" s="7"/>
      <c r="GCY9" s="7"/>
      <c r="GCZ9" s="7"/>
      <c r="GDA9" s="7"/>
      <c r="GDB9" s="7"/>
      <c r="GDC9" s="7"/>
      <c r="GDD9" s="7"/>
      <c r="GDE9" s="7"/>
      <c r="GDF9" s="7"/>
      <c r="GDG9" s="7"/>
      <c r="GDH9" s="7"/>
      <c r="GDI9" s="7"/>
      <c r="GDJ9" s="7"/>
      <c r="GDK9" s="7"/>
      <c r="GDL9" s="7"/>
      <c r="GDM9" s="7"/>
      <c r="GDN9" s="7"/>
      <c r="GDO9" s="7"/>
      <c r="GDP9" s="7"/>
      <c r="GDQ9" s="7"/>
      <c r="GDR9" s="7"/>
      <c r="GDS9" s="7"/>
      <c r="GDT9" s="7"/>
      <c r="GDU9" s="7"/>
      <c r="GDV9" s="7"/>
      <c r="GDW9" s="7"/>
      <c r="GDX9" s="7"/>
      <c r="GDY9" s="7"/>
      <c r="GDZ9" s="7"/>
      <c r="GEA9" s="7"/>
      <c r="GEB9" s="7"/>
      <c r="GEC9" s="7"/>
      <c r="GED9" s="7"/>
      <c r="GEE9" s="7"/>
      <c r="GEF9" s="7"/>
      <c r="GEG9" s="7"/>
      <c r="GEH9" s="7"/>
      <c r="GEI9" s="7"/>
      <c r="GEJ9" s="7"/>
      <c r="GEK9" s="7"/>
      <c r="GEL9" s="7"/>
      <c r="GEM9" s="7"/>
      <c r="GEN9" s="7"/>
      <c r="GEO9" s="7"/>
      <c r="GEP9" s="7"/>
      <c r="GEQ9" s="7"/>
      <c r="GER9" s="7"/>
      <c r="GES9" s="7"/>
      <c r="GET9" s="7"/>
      <c r="GEU9" s="7"/>
      <c r="GEV9" s="7"/>
      <c r="GEW9" s="7"/>
      <c r="GEX9" s="7"/>
      <c r="GEY9" s="7"/>
      <c r="GEZ9" s="7"/>
      <c r="GFA9" s="7"/>
      <c r="GFB9" s="7"/>
      <c r="GFC9" s="7"/>
      <c r="GFD9" s="7"/>
      <c r="GFE9" s="7"/>
      <c r="GFF9" s="7"/>
      <c r="GFG9" s="7"/>
      <c r="GFH9" s="7"/>
      <c r="GFI9" s="7"/>
      <c r="GFJ9" s="7"/>
      <c r="GFK9" s="7"/>
      <c r="GFL9" s="7"/>
      <c r="GFM9" s="7"/>
      <c r="GFN9" s="7"/>
      <c r="GFO9" s="7"/>
      <c r="GFP9" s="7"/>
      <c r="GFQ9" s="7"/>
      <c r="GFR9" s="7"/>
      <c r="GFS9" s="7"/>
      <c r="GFT9" s="7"/>
      <c r="GFU9" s="7"/>
      <c r="GFV9" s="7"/>
      <c r="GFW9" s="7"/>
      <c r="GFX9" s="7"/>
      <c r="GFY9" s="7"/>
      <c r="GFZ9" s="7"/>
      <c r="GGA9" s="7"/>
      <c r="GGB9" s="7"/>
      <c r="GGC9" s="7"/>
      <c r="GGD9" s="7"/>
      <c r="GGE9" s="7"/>
      <c r="GGF9" s="7"/>
      <c r="GGG9" s="7"/>
      <c r="GGH9" s="7"/>
      <c r="GGI9" s="7"/>
      <c r="GGJ9" s="7"/>
      <c r="GGK9" s="7"/>
      <c r="GGL9" s="7"/>
      <c r="GGM9" s="7"/>
      <c r="GGN9" s="7"/>
      <c r="GGO9" s="7"/>
      <c r="GGP9" s="7"/>
      <c r="GGQ9" s="7"/>
      <c r="GGR9" s="7"/>
      <c r="GGS9" s="7"/>
      <c r="GGT9" s="7"/>
      <c r="GGU9" s="7"/>
      <c r="GGV9" s="7"/>
      <c r="GGW9" s="7"/>
      <c r="GGX9" s="7"/>
      <c r="GGY9" s="7"/>
      <c r="GGZ9" s="7"/>
      <c r="GHA9" s="7"/>
      <c r="GHB9" s="7"/>
      <c r="GHC9" s="7"/>
      <c r="GHD9" s="7"/>
      <c r="GHE9" s="7"/>
      <c r="GHF9" s="7"/>
      <c r="GHG9" s="7"/>
      <c r="GHH9" s="7"/>
      <c r="GHI9" s="7"/>
      <c r="GHJ9" s="7"/>
      <c r="GHK9" s="7"/>
      <c r="GHL9" s="7"/>
      <c r="GHM9" s="7"/>
      <c r="GHN9" s="7"/>
      <c r="GHO9" s="7"/>
      <c r="GHP9" s="7"/>
      <c r="GHQ9" s="7"/>
      <c r="GHR9" s="7"/>
      <c r="GHS9" s="7"/>
      <c r="GHT9" s="7"/>
      <c r="GHU9" s="7"/>
      <c r="GHV9" s="7"/>
      <c r="GHW9" s="7"/>
      <c r="GHX9" s="7"/>
      <c r="GHY9" s="7"/>
      <c r="GHZ9" s="7"/>
      <c r="GIA9" s="7"/>
      <c r="GIB9" s="7"/>
      <c r="GIC9" s="7"/>
      <c r="GID9" s="7"/>
      <c r="GIE9" s="7"/>
      <c r="GIF9" s="7"/>
      <c r="GIG9" s="7"/>
      <c r="GIH9" s="7"/>
      <c r="GII9" s="7"/>
      <c r="GIJ9" s="7"/>
      <c r="GIK9" s="7"/>
      <c r="GIL9" s="7"/>
      <c r="GIM9" s="7"/>
      <c r="GIN9" s="7"/>
      <c r="GIO9" s="7"/>
      <c r="GIP9" s="7"/>
      <c r="GIQ9" s="7"/>
      <c r="GIR9" s="7"/>
      <c r="GIS9" s="7"/>
      <c r="GIT9" s="7"/>
      <c r="GIU9" s="7"/>
      <c r="GIV9" s="7"/>
      <c r="GIW9" s="7"/>
      <c r="GIX9" s="7"/>
      <c r="GIY9" s="7"/>
      <c r="GIZ9" s="7"/>
      <c r="GJA9" s="7"/>
      <c r="GJB9" s="7"/>
      <c r="GJC9" s="7"/>
      <c r="GJD9" s="7"/>
      <c r="GJE9" s="7"/>
      <c r="GJF9" s="7"/>
      <c r="GJG9" s="7"/>
      <c r="GJH9" s="7"/>
      <c r="GJI9" s="7"/>
      <c r="GJJ9" s="7"/>
      <c r="GJK9" s="7"/>
      <c r="GJL9" s="7"/>
      <c r="GJM9" s="7"/>
      <c r="GJN9" s="7"/>
      <c r="GJO9" s="7"/>
      <c r="GJP9" s="7"/>
      <c r="GJQ9" s="7"/>
      <c r="GJR9" s="7"/>
      <c r="GJS9" s="7"/>
      <c r="GJT9" s="7"/>
      <c r="GJU9" s="7"/>
      <c r="GJV9" s="7"/>
      <c r="GJW9" s="7"/>
      <c r="GJX9" s="7"/>
      <c r="GJY9" s="7"/>
      <c r="GJZ9" s="7"/>
      <c r="GKA9" s="7"/>
      <c r="GKB9" s="7"/>
      <c r="GKC9" s="7"/>
      <c r="GKD9" s="7"/>
      <c r="GKE9" s="7"/>
      <c r="GKF9" s="7"/>
      <c r="GKG9" s="7"/>
      <c r="GKH9" s="7"/>
      <c r="GKI9" s="7"/>
      <c r="GKJ9" s="7"/>
      <c r="GKK9" s="7"/>
      <c r="GKL9" s="7"/>
      <c r="GKM9" s="7"/>
      <c r="GKN9" s="7"/>
      <c r="GKO9" s="7"/>
      <c r="GKP9" s="7"/>
      <c r="GKQ9" s="7"/>
      <c r="GKR9" s="7"/>
      <c r="GKS9" s="7"/>
      <c r="GKT9" s="7"/>
      <c r="GKU9" s="7"/>
      <c r="GKV9" s="7"/>
      <c r="GKW9" s="7"/>
      <c r="GKX9" s="7"/>
      <c r="GKY9" s="7"/>
      <c r="GKZ9" s="7"/>
      <c r="GLA9" s="7"/>
      <c r="GLB9" s="7"/>
      <c r="GLC9" s="7"/>
      <c r="GLD9" s="7"/>
      <c r="GLE9" s="7"/>
      <c r="GLF9" s="7"/>
      <c r="GLG9" s="7"/>
      <c r="GLH9" s="7"/>
      <c r="GLI9" s="7"/>
      <c r="GLJ9" s="7"/>
      <c r="GLK9" s="7"/>
      <c r="GLL9" s="7"/>
      <c r="GLM9" s="7"/>
      <c r="GLN9" s="7"/>
      <c r="GLO9" s="7"/>
      <c r="GLP9" s="7"/>
      <c r="GLQ9" s="7"/>
      <c r="GLR9" s="7"/>
      <c r="GLS9" s="7"/>
      <c r="GLT9" s="7"/>
      <c r="GLU9" s="7"/>
      <c r="GLV9" s="7"/>
      <c r="GLW9" s="7"/>
      <c r="GLX9" s="7"/>
      <c r="GLY9" s="7"/>
      <c r="GLZ9" s="7"/>
      <c r="GMA9" s="7"/>
      <c r="GMB9" s="7"/>
      <c r="GMC9" s="7"/>
      <c r="GMD9" s="7"/>
      <c r="GME9" s="7"/>
      <c r="GMF9" s="7"/>
      <c r="GMG9" s="7"/>
      <c r="GMH9" s="7"/>
      <c r="GMI9" s="7"/>
      <c r="GMJ9" s="7"/>
      <c r="GMK9" s="7"/>
      <c r="GML9" s="7"/>
      <c r="GMM9" s="7"/>
      <c r="GMN9" s="7"/>
      <c r="GMO9" s="7"/>
      <c r="GMP9" s="7"/>
      <c r="GMQ9" s="7"/>
      <c r="GMR9" s="7"/>
      <c r="GMS9" s="7"/>
      <c r="GMT9" s="7"/>
      <c r="GMU9" s="7"/>
      <c r="GMV9" s="7"/>
      <c r="GMW9" s="7"/>
      <c r="GMX9" s="7"/>
      <c r="GMY9" s="7"/>
      <c r="GMZ9" s="7"/>
      <c r="GNA9" s="7"/>
      <c r="GNB9" s="7"/>
      <c r="GNC9" s="7"/>
      <c r="GND9" s="7"/>
      <c r="GNE9" s="7"/>
      <c r="GNF9" s="7"/>
      <c r="GNG9" s="7"/>
      <c r="GNH9" s="7"/>
      <c r="GNI9" s="7"/>
      <c r="GNJ9" s="7"/>
      <c r="GNK9" s="7"/>
      <c r="GNL9" s="7"/>
      <c r="GNM9" s="7"/>
      <c r="GNN9" s="7"/>
      <c r="GNO9" s="7"/>
      <c r="GNP9" s="7"/>
      <c r="GNQ9" s="7"/>
      <c r="GNR9" s="7"/>
      <c r="GNS9" s="7"/>
      <c r="GNT9" s="7"/>
      <c r="GNU9" s="7"/>
      <c r="GNV9" s="7"/>
      <c r="GNW9" s="7"/>
      <c r="GNX9" s="7"/>
      <c r="GNY9" s="7"/>
      <c r="GNZ9" s="7"/>
      <c r="GOA9" s="7"/>
      <c r="GOB9" s="7"/>
      <c r="GOC9" s="7"/>
      <c r="GOD9" s="7"/>
      <c r="GOE9" s="7"/>
      <c r="GOF9" s="7"/>
      <c r="GOG9" s="7"/>
      <c r="GOH9" s="7"/>
      <c r="GOI9" s="7"/>
      <c r="GOJ9" s="7"/>
      <c r="GOK9" s="7"/>
      <c r="GOL9" s="7"/>
      <c r="GOM9" s="7"/>
      <c r="GON9" s="7"/>
      <c r="GOO9" s="7"/>
      <c r="GOP9" s="7"/>
      <c r="GOQ9" s="7"/>
      <c r="GOR9" s="7"/>
      <c r="GOS9" s="7"/>
      <c r="GOT9" s="7"/>
      <c r="GOU9" s="7"/>
      <c r="GOV9" s="7"/>
      <c r="GOW9" s="7"/>
      <c r="GOX9" s="7"/>
      <c r="GOY9" s="7"/>
      <c r="GOZ9" s="7"/>
      <c r="GPA9" s="7"/>
      <c r="GPB9" s="7"/>
      <c r="GPC9" s="7"/>
      <c r="GPD9" s="7"/>
      <c r="GPE9" s="7"/>
      <c r="GPF9" s="7"/>
      <c r="GPG9" s="7"/>
      <c r="GPH9" s="7"/>
      <c r="GPI9" s="7"/>
      <c r="GPJ9" s="7"/>
      <c r="GPK9" s="7"/>
      <c r="GPL9" s="7"/>
      <c r="GPM9" s="7"/>
      <c r="GPN9" s="7"/>
      <c r="GPO9" s="7"/>
      <c r="GPP9" s="7"/>
      <c r="GPQ9" s="7"/>
      <c r="GPR9" s="7"/>
      <c r="GPS9" s="7"/>
      <c r="GPT9" s="7"/>
      <c r="GPU9" s="7"/>
      <c r="GPV9" s="7"/>
      <c r="GPW9" s="7"/>
      <c r="GPX9" s="7"/>
      <c r="GPY9" s="7"/>
      <c r="GPZ9" s="7"/>
      <c r="GQA9" s="7"/>
      <c r="GQB9" s="7"/>
      <c r="GQC9" s="7"/>
      <c r="GQD9" s="7"/>
      <c r="GQE9" s="7"/>
      <c r="GQF9" s="7"/>
      <c r="GQG9" s="7"/>
      <c r="GQH9" s="7"/>
      <c r="GQI9" s="7"/>
      <c r="GQJ9" s="7"/>
      <c r="GQK9" s="7"/>
      <c r="GQL9" s="7"/>
      <c r="GQM9" s="7"/>
      <c r="GQN9" s="7"/>
      <c r="GQO9" s="7"/>
      <c r="GQP9" s="7"/>
      <c r="GQQ9" s="7"/>
      <c r="GQR9" s="7"/>
      <c r="GQS9" s="7"/>
      <c r="GQT9" s="7"/>
      <c r="GQU9" s="7"/>
      <c r="GQV9" s="7"/>
      <c r="GQW9" s="7"/>
      <c r="GQX9" s="7"/>
      <c r="GQY9" s="7"/>
      <c r="GQZ9" s="7"/>
      <c r="GRA9" s="7"/>
      <c r="GRB9" s="7"/>
      <c r="GRC9" s="7"/>
      <c r="GRD9" s="7"/>
      <c r="GRE9" s="7"/>
      <c r="GRF9" s="7"/>
      <c r="GRG9" s="7"/>
      <c r="GRH9" s="7"/>
      <c r="GRI9" s="7"/>
      <c r="GRJ9" s="7"/>
      <c r="GRK9" s="7"/>
      <c r="GRL9" s="7"/>
      <c r="GRM9" s="7"/>
      <c r="GRN9" s="7"/>
      <c r="GRO9" s="7"/>
      <c r="GRP9" s="7"/>
      <c r="GRQ9" s="7"/>
      <c r="GRR9" s="7"/>
      <c r="GRS9" s="7"/>
      <c r="GRT9" s="7"/>
      <c r="GRU9" s="7"/>
      <c r="GRV9" s="7"/>
      <c r="GRW9" s="7"/>
      <c r="GRX9" s="7"/>
      <c r="GRY9" s="7"/>
      <c r="GRZ9" s="7"/>
      <c r="GSA9" s="7"/>
      <c r="GSB9" s="7"/>
      <c r="GSC9" s="7"/>
      <c r="GSD9" s="7"/>
      <c r="GSE9" s="7"/>
      <c r="GSF9" s="7"/>
      <c r="GSG9" s="7"/>
      <c r="GSH9" s="7"/>
      <c r="GSI9" s="7"/>
      <c r="GSJ9" s="7"/>
      <c r="GSK9" s="7"/>
      <c r="GSL9" s="7"/>
      <c r="GSM9" s="7"/>
      <c r="GSN9" s="7"/>
      <c r="GSO9" s="7"/>
      <c r="GSP9" s="7"/>
      <c r="GSQ9" s="7"/>
      <c r="GSR9" s="7"/>
      <c r="GSS9" s="7"/>
      <c r="GST9" s="7"/>
      <c r="GSU9" s="7"/>
      <c r="GSV9" s="7"/>
      <c r="GSW9" s="7"/>
      <c r="GSX9" s="7"/>
      <c r="GSY9" s="7"/>
      <c r="GSZ9" s="7"/>
      <c r="GTA9" s="7"/>
      <c r="GTB9" s="7"/>
      <c r="GTC9" s="7"/>
      <c r="GTD9" s="7"/>
      <c r="GTE9" s="7"/>
      <c r="GTF9" s="7"/>
      <c r="GTG9" s="7"/>
      <c r="GTH9" s="7"/>
      <c r="GTI9" s="7"/>
      <c r="GTJ9" s="7"/>
      <c r="GTK9" s="7"/>
      <c r="GTL9" s="7"/>
      <c r="GTM9" s="7"/>
      <c r="GTN9" s="7"/>
      <c r="GTO9" s="7"/>
      <c r="GTP9" s="7"/>
      <c r="GTQ9" s="7"/>
      <c r="GTR9" s="7"/>
      <c r="GTS9" s="7"/>
      <c r="GTT9" s="7"/>
      <c r="GTU9" s="7"/>
      <c r="GTV9" s="7"/>
      <c r="GTW9" s="7"/>
      <c r="GTX9" s="7"/>
      <c r="GTY9" s="7"/>
      <c r="GTZ9" s="7"/>
      <c r="GUA9" s="7"/>
      <c r="GUB9" s="7"/>
      <c r="GUC9" s="7"/>
      <c r="GUD9" s="7"/>
      <c r="GUE9" s="7"/>
      <c r="GUF9" s="7"/>
      <c r="GUG9" s="7"/>
      <c r="GUH9" s="7"/>
      <c r="GUI9" s="7"/>
      <c r="GUJ9" s="7"/>
      <c r="GUK9" s="7"/>
      <c r="GUL9" s="7"/>
      <c r="GUM9" s="7"/>
      <c r="GUN9" s="7"/>
      <c r="GUO9" s="7"/>
      <c r="GUP9" s="7"/>
      <c r="GUQ9" s="7"/>
      <c r="GUR9" s="7"/>
      <c r="GUS9" s="7"/>
      <c r="GUT9" s="7"/>
      <c r="GUU9" s="7"/>
      <c r="GUV9" s="7"/>
      <c r="GUW9" s="7"/>
      <c r="GUX9" s="7"/>
      <c r="GUY9" s="7"/>
      <c r="GUZ9" s="7"/>
      <c r="GVA9" s="7"/>
      <c r="GVB9" s="7"/>
      <c r="GVC9" s="7"/>
      <c r="GVD9" s="7"/>
      <c r="GVE9" s="7"/>
      <c r="GVF9" s="7"/>
      <c r="GVG9" s="7"/>
      <c r="GVH9" s="7"/>
      <c r="GVI9" s="7"/>
      <c r="GVJ9" s="7"/>
      <c r="GVK9" s="7"/>
      <c r="GVL9" s="7"/>
      <c r="GVM9" s="7"/>
      <c r="GVN9" s="7"/>
      <c r="GVO9" s="7"/>
      <c r="GVP9" s="7"/>
      <c r="GVQ9" s="7"/>
      <c r="GVR9" s="7"/>
      <c r="GVS9" s="7"/>
      <c r="GVT9" s="7"/>
      <c r="GVU9" s="7"/>
      <c r="GVV9" s="7"/>
      <c r="GVW9" s="7"/>
      <c r="GVX9" s="7"/>
      <c r="GVY9" s="7"/>
      <c r="GVZ9" s="7"/>
      <c r="GWA9" s="7"/>
      <c r="GWB9" s="7"/>
      <c r="GWC9" s="7"/>
      <c r="GWD9" s="7"/>
      <c r="GWE9" s="7"/>
      <c r="GWF9" s="7"/>
      <c r="GWG9" s="7"/>
      <c r="GWH9" s="7"/>
      <c r="GWI9" s="7"/>
      <c r="GWJ9" s="7"/>
      <c r="GWK9" s="7"/>
      <c r="GWL9" s="7"/>
      <c r="GWM9" s="7"/>
      <c r="GWN9" s="7"/>
      <c r="GWO9" s="7"/>
      <c r="GWP9" s="7"/>
      <c r="GWQ9" s="7"/>
      <c r="GWR9" s="7"/>
      <c r="GWS9" s="7"/>
      <c r="GWT9" s="7"/>
      <c r="GWU9" s="7"/>
      <c r="GWV9" s="7"/>
      <c r="GWW9" s="7"/>
      <c r="GWX9" s="7"/>
      <c r="GWY9" s="7"/>
      <c r="GWZ9" s="7"/>
      <c r="GXA9" s="7"/>
      <c r="GXB9" s="7"/>
      <c r="GXC9" s="7"/>
      <c r="GXD9" s="7"/>
      <c r="GXE9" s="7"/>
      <c r="GXF9" s="7"/>
      <c r="GXG9" s="7"/>
      <c r="GXH9" s="7"/>
      <c r="GXI9" s="7"/>
      <c r="GXJ9" s="7"/>
      <c r="GXK9" s="7"/>
      <c r="GXL9" s="7"/>
      <c r="GXM9" s="7"/>
      <c r="GXN9" s="7"/>
      <c r="GXO9" s="7"/>
      <c r="GXP9" s="7"/>
      <c r="GXQ9" s="7"/>
      <c r="GXR9" s="7"/>
      <c r="GXS9" s="7"/>
      <c r="GXT9" s="7"/>
      <c r="GXU9" s="7"/>
      <c r="GXV9" s="7"/>
      <c r="GXW9" s="7"/>
      <c r="GXX9" s="7"/>
      <c r="GXY9" s="7"/>
      <c r="GXZ9" s="7"/>
      <c r="GYA9" s="7"/>
      <c r="GYB9" s="7"/>
      <c r="GYC9" s="7"/>
      <c r="GYD9" s="7"/>
      <c r="GYE9" s="7"/>
      <c r="GYF9" s="7"/>
      <c r="GYG9" s="7"/>
      <c r="GYH9" s="7"/>
      <c r="GYI9" s="7"/>
      <c r="GYJ9" s="7"/>
      <c r="GYK9" s="7"/>
      <c r="GYL9" s="7"/>
      <c r="GYM9" s="7"/>
      <c r="GYN9" s="7"/>
      <c r="GYO9" s="7"/>
      <c r="GYP9" s="7"/>
      <c r="GYQ9" s="7"/>
      <c r="GYR9" s="7"/>
      <c r="GYS9" s="7"/>
      <c r="GYT9" s="7"/>
      <c r="GYU9" s="7"/>
      <c r="GYV9" s="7"/>
      <c r="GYW9" s="7"/>
      <c r="GYX9" s="7"/>
      <c r="GYY9" s="7"/>
      <c r="GYZ9" s="7"/>
      <c r="GZA9" s="7"/>
      <c r="GZB9" s="7"/>
      <c r="GZC9" s="7"/>
      <c r="GZD9" s="7"/>
      <c r="GZE9" s="7"/>
      <c r="GZF9" s="7"/>
      <c r="GZG9" s="7"/>
      <c r="GZH9" s="7"/>
      <c r="GZI9" s="7"/>
      <c r="GZJ9" s="7"/>
      <c r="GZK9" s="7"/>
      <c r="GZL9" s="7"/>
      <c r="GZM9" s="7"/>
      <c r="GZN9" s="7"/>
      <c r="GZO9" s="7"/>
      <c r="GZP9" s="7"/>
      <c r="GZQ9" s="7"/>
      <c r="GZR9" s="7"/>
      <c r="GZS9" s="7"/>
      <c r="GZT9" s="7"/>
      <c r="GZU9" s="7"/>
      <c r="GZV9" s="7"/>
      <c r="GZW9" s="7"/>
      <c r="GZX9" s="7"/>
      <c r="GZY9" s="7"/>
      <c r="GZZ9" s="7"/>
      <c r="HAA9" s="7"/>
      <c r="HAB9" s="7"/>
      <c r="HAC9" s="7"/>
      <c r="HAD9" s="7"/>
      <c r="HAE9" s="7"/>
      <c r="HAF9" s="7"/>
      <c r="HAG9" s="7"/>
      <c r="HAH9" s="7"/>
      <c r="HAI9" s="7"/>
      <c r="HAJ9" s="7"/>
      <c r="HAK9" s="7"/>
      <c r="HAL9" s="7"/>
      <c r="HAM9" s="7"/>
      <c r="HAN9" s="7"/>
      <c r="HAO9" s="7"/>
      <c r="HAP9" s="7"/>
      <c r="HAQ9" s="7"/>
      <c r="HAR9" s="7"/>
      <c r="HAS9" s="7"/>
      <c r="HAT9" s="7"/>
      <c r="HAU9" s="7"/>
      <c r="HAV9" s="7"/>
      <c r="HAW9" s="7"/>
      <c r="HAX9" s="7"/>
      <c r="HAY9" s="7"/>
      <c r="HAZ9" s="7"/>
      <c r="HBA9" s="7"/>
      <c r="HBB9" s="7"/>
      <c r="HBC9" s="7"/>
      <c r="HBD9" s="7"/>
      <c r="HBE9" s="7"/>
      <c r="HBF9" s="7"/>
      <c r="HBG9" s="7"/>
      <c r="HBH9" s="7"/>
      <c r="HBI9" s="7"/>
      <c r="HBJ9" s="7"/>
      <c r="HBK9" s="7"/>
      <c r="HBL9" s="7"/>
      <c r="HBM9" s="7"/>
      <c r="HBN9" s="7"/>
      <c r="HBO9" s="7"/>
      <c r="HBP9" s="7"/>
      <c r="HBQ9" s="7"/>
      <c r="HBR9" s="7"/>
      <c r="HBS9" s="7"/>
      <c r="HBT9" s="7"/>
      <c r="HBU9" s="7"/>
      <c r="HBV9" s="7"/>
      <c r="HBW9" s="7"/>
      <c r="HBX9" s="7"/>
      <c r="HBY9" s="7"/>
      <c r="HBZ9" s="7"/>
      <c r="HCA9" s="7"/>
      <c r="HCB9" s="7"/>
      <c r="HCC9" s="7"/>
      <c r="HCD9" s="7"/>
      <c r="HCE9" s="7"/>
      <c r="HCF9" s="7"/>
      <c r="HCG9" s="7"/>
      <c r="HCH9" s="7"/>
      <c r="HCI9" s="7"/>
      <c r="HCJ9" s="7"/>
      <c r="HCK9" s="7"/>
      <c r="HCL9" s="7"/>
      <c r="HCM9" s="7"/>
      <c r="HCN9" s="7"/>
      <c r="HCO9" s="7"/>
      <c r="HCP9" s="7"/>
      <c r="HCQ9" s="7"/>
      <c r="HCR9" s="7"/>
      <c r="HCS9" s="7"/>
      <c r="HCT9" s="7"/>
      <c r="HCU9" s="7"/>
      <c r="HCV9" s="7"/>
      <c r="HCW9" s="7"/>
      <c r="HCX9" s="7"/>
      <c r="HCY9" s="7"/>
      <c r="HCZ9" s="7"/>
      <c r="HDA9" s="7"/>
      <c r="HDB9" s="7"/>
      <c r="HDC9" s="7"/>
      <c r="HDD9" s="7"/>
      <c r="HDE9" s="7"/>
      <c r="HDF9" s="7"/>
      <c r="HDG9" s="7"/>
      <c r="HDH9" s="7"/>
      <c r="HDI9" s="7"/>
      <c r="HDJ9" s="7"/>
      <c r="HDK9" s="7"/>
      <c r="HDL9" s="7"/>
      <c r="HDM9" s="7"/>
      <c r="HDN9" s="7"/>
      <c r="HDO9" s="7"/>
      <c r="HDP9" s="7"/>
      <c r="HDQ9" s="7"/>
      <c r="HDR9" s="7"/>
      <c r="HDS9" s="7"/>
      <c r="HDT9" s="7"/>
      <c r="HDU9" s="7"/>
      <c r="HDV9" s="7"/>
      <c r="HDW9" s="7"/>
      <c r="HDX9" s="7"/>
      <c r="HDY9" s="7"/>
      <c r="HDZ9" s="7"/>
      <c r="HEA9" s="7"/>
      <c r="HEB9" s="7"/>
      <c r="HEC9" s="7"/>
      <c r="HED9" s="7"/>
      <c r="HEE9" s="7"/>
      <c r="HEF9" s="7"/>
      <c r="HEG9" s="7"/>
      <c r="HEH9" s="7"/>
      <c r="HEI9" s="7"/>
      <c r="HEJ9" s="7"/>
      <c r="HEK9" s="7"/>
      <c r="HEL9" s="7"/>
      <c r="HEM9" s="7"/>
      <c r="HEN9" s="7"/>
      <c r="HEO9" s="7"/>
      <c r="HEP9" s="7"/>
      <c r="HEQ9" s="7"/>
      <c r="HER9" s="7"/>
      <c r="HES9" s="7"/>
      <c r="HET9" s="7"/>
      <c r="HEU9" s="7"/>
      <c r="HEV9" s="7"/>
      <c r="HEW9" s="7"/>
      <c r="HEX9" s="7"/>
      <c r="HEY9" s="7"/>
      <c r="HEZ9" s="7"/>
      <c r="HFA9" s="7"/>
      <c r="HFB9" s="7"/>
      <c r="HFC9" s="7"/>
      <c r="HFD9" s="7"/>
      <c r="HFE9" s="7"/>
      <c r="HFF9" s="7"/>
      <c r="HFG9" s="7"/>
      <c r="HFH9" s="7"/>
      <c r="HFI9" s="7"/>
      <c r="HFJ9" s="7"/>
      <c r="HFK9" s="7"/>
      <c r="HFL9" s="7"/>
      <c r="HFM9" s="7"/>
      <c r="HFN9" s="7"/>
      <c r="HFO9" s="7"/>
      <c r="HFP9" s="7"/>
      <c r="HFQ9" s="7"/>
      <c r="HFR9" s="7"/>
      <c r="HFS9" s="7"/>
      <c r="HFT9" s="7"/>
      <c r="HFU9" s="7"/>
      <c r="HFV9" s="7"/>
      <c r="HFW9" s="7"/>
      <c r="HFX9" s="7"/>
      <c r="HFY9" s="7"/>
      <c r="HFZ9" s="7"/>
      <c r="HGA9" s="7"/>
      <c r="HGB9" s="7"/>
      <c r="HGC9" s="7"/>
      <c r="HGD9" s="7"/>
      <c r="HGE9" s="7"/>
      <c r="HGF9" s="7"/>
      <c r="HGG9" s="7"/>
      <c r="HGH9" s="7"/>
      <c r="HGI9" s="7"/>
      <c r="HGJ9" s="7"/>
      <c r="HGK9" s="7"/>
      <c r="HGL9" s="7"/>
      <c r="HGM9" s="7"/>
      <c r="HGN9" s="7"/>
      <c r="HGO9" s="7"/>
      <c r="HGP9" s="7"/>
      <c r="HGQ9" s="7"/>
      <c r="HGR9" s="7"/>
      <c r="HGS9" s="7"/>
      <c r="HGT9" s="7"/>
      <c r="HGU9" s="7"/>
      <c r="HGV9" s="7"/>
      <c r="HGW9" s="7"/>
      <c r="HGX9" s="7"/>
      <c r="HGY9" s="7"/>
      <c r="HGZ9" s="7"/>
      <c r="HHA9" s="7"/>
      <c r="HHB9" s="7"/>
      <c r="HHC9" s="7"/>
      <c r="HHD9" s="7"/>
      <c r="HHE9" s="7"/>
      <c r="HHF9" s="7"/>
      <c r="HHG9" s="7"/>
      <c r="HHH9" s="7"/>
      <c r="HHI9" s="7"/>
      <c r="HHJ9" s="7"/>
      <c r="HHK9" s="7"/>
      <c r="HHL9" s="7"/>
      <c r="HHM9" s="7"/>
      <c r="HHN9" s="7"/>
      <c r="HHO9" s="7"/>
      <c r="HHP9" s="7"/>
      <c r="HHQ9" s="7"/>
      <c r="HHR9" s="7"/>
      <c r="HHS9" s="7"/>
      <c r="HHT9" s="7"/>
      <c r="HHU9" s="7"/>
      <c r="HHV9" s="7"/>
      <c r="HHW9" s="7"/>
      <c r="HHX9" s="7"/>
      <c r="HHY9" s="7"/>
      <c r="HHZ9" s="7"/>
      <c r="HIA9" s="7"/>
      <c r="HIB9" s="7"/>
      <c r="HIC9" s="7"/>
      <c r="HID9" s="7"/>
      <c r="HIE9" s="7"/>
      <c r="HIF9" s="7"/>
      <c r="HIG9" s="7"/>
      <c r="HIH9" s="7"/>
      <c r="HII9" s="7"/>
      <c r="HIJ9" s="7"/>
      <c r="HIK9" s="7"/>
      <c r="HIL9" s="7"/>
      <c r="HIM9" s="7"/>
      <c r="HIN9" s="7"/>
      <c r="HIO9" s="7"/>
      <c r="HIP9" s="7"/>
      <c r="HIQ9" s="7"/>
      <c r="HIR9" s="7"/>
      <c r="HIS9" s="7"/>
      <c r="HIT9" s="7"/>
      <c r="HIU9" s="7"/>
      <c r="HIV9" s="7"/>
      <c r="HIW9" s="7"/>
      <c r="HIX9" s="7"/>
      <c r="HIY9" s="7"/>
      <c r="HIZ9" s="7"/>
      <c r="HJA9" s="7"/>
      <c r="HJB9" s="7"/>
      <c r="HJC9" s="7"/>
      <c r="HJD9" s="7"/>
      <c r="HJE9" s="7"/>
      <c r="HJF9" s="7"/>
      <c r="HJG9" s="7"/>
      <c r="HJH9" s="7"/>
      <c r="HJI9" s="7"/>
      <c r="HJJ9" s="7"/>
      <c r="HJK9" s="7"/>
      <c r="HJL9" s="7"/>
      <c r="HJM9" s="7"/>
      <c r="HJN9" s="7"/>
      <c r="HJO9" s="7"/>
      <c r="HJP9" s="7"/>
      <c r="HJQ9" s="7"/>
      <c r="HJR9" s="7"/>
      <c r="HJS9" s="7"/>
      <c r="HJT9" s="7"/>
      <c r="HJU9" s="7"/>
      <c r="HJV9" s="7"/>
      <c r="HJW9" s="7"/>
      <c r="HJX9" s="7"/>
      <c r="HJY9" s="7"/>
      <c r="HJZ9" s="7"/>
      <c r="HKA9" s="7"/>
      <c r="HKB9" s="7"/>
      <c r="HKC9" s="7"/>
      <c r="HKD9" s="7"/>
      <c r="HKE9" s="7"/>
      <c r="HKF9" s="7"/>
      <c r="HKG9" s="7"/>
      <c r="HKH9" s="7"/>
      <c r="HKI9" s="7"/>
      <c r="HKJ9" s="7"/>
      <c r="HKK9" s="7"/>
      <c r="HKL9" s="7"/>
      <c r="HKM9" s="7"/>
      <c r="HKN9" s="7"/>
      <c r="HKO9" s="7"/>
      <c r="HKP9" s="7"/>
      <c r="HKQ9" s="7"/>
      <c r="HKR9" s="7"/>
      <c r="HKS9" s="7"/>
      <c r="HKT9" s="7"/>
      <c r="HKU9" s="7"/>
      <c r="HKV9" s="7"/>
      <c r="HKW9" s="7"/>
      <c r="HKX9" s="7"/>
      <c r="HKY9" s="7"/>
      <c r="HKZ9" s="7"/>
      <c r="HLA9" s="7"/>
      <c r="HLB9" s="7"/>
      <c r="HLC9" s="7"/>
      <c r="HLD9" s="7"/>
      <c r="HLE9" s="7"/>
      <c r="HLF9" s="7"/>
      <c r="HLG9" s="7"/>
      <c r="HLH9" s="7"/>
      <c r="HLI9" s="7"/>
      <c r="HLJ9" s="7"/>
      <c r="HLK9" s="7"/>
      <c r="HLL9" s="7"/>
      <c r="HLM9" s="7"/>
      <c r="HLN9" s="7"/>
      <c r="HLO9" s="7"/>
      <c r="HLP9" s="7"/>
      <c r="HLQ9" s="7"/>
      <c r="HLR9" s="7"/>
      <c r="HLS9" s="7"/>
      <c r="HLT9" s="7"/>
      <c r="HLU9" s="7"/>
      <c r="HLV9" s="7"/>
      <c r="HLW9" s="7"/>
      <c r="HLX9" s="7"/>
      <c r="HLY9" s="7"/>
      <c r="HLZ9" s="7"/>
      <c r="HMA9" s="7"/>
      <c r="HMB9" s="7"/>
      <c r="HMC9" s="7"/>
      <c r="HMD9" s="7"/>
      <c r="HME9" s="7"/>
      <c r="HMF9" s="7"/>
      <c r="HMG9" s="7"/>
      <c r="HMH9" s="7"/>
      <c r="HMI9" s="7"/>
      <c r="HMJ9" s="7"/>
      <c r="HMK9" s="7"/>
      <c r="HML9" s="7"/>
      <c r="HMM9" s="7"/>
      <c r="HMN9" s="7"/>
      <c r="HMO9" s="7"/>
      <c r="HMP9" s="7"/>
      <c r="HMQ9" s="7"/>
      <c r="HMR9" s="7"/>
      <c r="HMS9" s="7"/>
      <c r="HMT9" s="7"/>
      <c r="HMU9" s="7"/>
      <c r="HMV9" s="7"/>
      <c r="HMW9" s="7"/>
      <c r="HMX9" s="7"/>
      <c r="HMY9" s="7"/>
      <c r="HMZ9" s="7"/>
      <c r="HNA9" s="7"/>
      <c r="HNB9" s="7"/>
      <c r="HNC9" s="7"/>
      <c r="HND9" s="7"/>
      <c r="HNE9" s="7"/>
      <c r="HNF9" s="7"/>
      <c r="HNG9" s="7"/>
      <c r="HNH9" s="7"/>
      <c r="HNI9" s="7"/>
      <c r="HNJ9" s="7"/>
      <c r="HNK9" s="7"/>
      <c r="HNL9" s="7"/>
      <c r="HNM9" s="7"/>
      <c r="HNN9" s="7"/>
      <c r="HNO9" s="7"/>
      <c r="HNP9" s="7"/>
      <c r="HNQ9" s="7"/>
      <c r="HNR9" s="7"/>
      <c r="HNS9" s="7"/>
      <c r="HNT9" s="7"/>
      <c r="HNU9" s="7"/>
      <c r="HNV9" s="7"/>
      <c r="HNW9" s="7"/>
      <c r="HNX9" s="7"/>
      <c r="HNY9" s="7"/>
      <c r="HNZ9" s="7"/>
      <c r="HOA9" s="7"/>
      <c r="HOB9" s="7"/>
      <c r="HOC9" s="7"/>
      <c r="HOD9" s="7"/>
      <c r="HOE9" s="7"/>
      <c r="HOF9" s="7"/>
      <c r="HOG9" s="7"/>
      <c r="HOH9" s="7"/>
      <c r="HOI9" s="7"/>
      <c r="HOJ9" s="7"/>
      <c r="HOK9" s="7"/>
      <c r="HOL9" s="7"/>
      <c r="HOM9" s="7"/>
      <c r="HON9" s="7"/>
      <c r="HOO9" s="7"/>
      <c r="HOP9" s="7"/>
      <c r="HOQ9" s="7"/>
      <c r="HOR9" s="7"/>
      <c r="HOS9" s="7"/>
      <c r="HOT9" s="7"/>
      <c r="HOU9" s="7"/>
      <c r="HOV9" s="7"/>
      <c r="HOW9" s="7"/>
      <c r="HOX9" s="7"/>
      <c r="HOY9" s="7"/>
      <c r="HOZ9" s="7"/>
      <c r="HPA9" s="7"/>
      <c r="HPB9" s="7"/>
      <c r="HPC9" s="7"/>
      <c r="HPD9" s="7"/>
      <c r="HPE9" s="7"/>
      <c r="HPF9" s="7"/>
      <c r="HPG9" s="7"/>
      <c r="HPH9" s="7"/>
      <c r="HPI9" s="7"/>
      <c r="HPJ9" s="7"/>
      <c r="HPK9" s="7"/>
      <c r="HPL9" s="7"/>
      <c r="HPM9" s="7"/>
      <c r="HPN9" s="7"/>
      <c r="HPO9" s="7"/>
      <c r="HPP9" s="7"/>
      <c r="HPQ9" s="7"/>
      <c r="HPR9" s="7"/>
      <c r="HPS9" s="7"/>
      <c r="HPT9" s="7"/>
      <c r="HPU9" s="7"/>
      <c r="HPV9" s="7"/>
      <c r="HPW9" s="7"/>
      <c r="HPX9" s="7"/>
      <c r="HPY9" s="7"/>
      <c r="HPZ9" s="7"/>
      <c r="HQA9" s="7"/>
      <c r="HQB9" s="7"/>
      <c r="HQC9" s="7"/>
      <c r="HQD9" s="7"/>
      <c r="HQE9" s="7"/>
      <c r="HQF9" s="7"/>
      <c r="HQG9" s="7"/>
      <c r="HQH9" s="7"/>
      <c r="HQI9" s="7"/>
      <c r="HQJ9" s="7"/>
      <c r="HQK9" s="7"/>
      <c r="HQL9" s="7"/>
      <c r="HQM9" s="7"/>
      <c r="HQN9" s="7"/>
      <c r="HQO9" s="7"/>
      <c r="HQP9" s="7"/>
      <c r="HQQ9" s="7"/>
      <c r="HQR9" s="7"/>
      <c r="HQS9" s="7"/>
      <c r="HQT9" s="7"/>
      <c r="HQU9" s="7"/>
      <c r="HQV9" s="7"/>
      <c r="HQW9" s="7"/>
      <c r="HQX9" s="7"/>
      <c r="HQY9" s="7"/>
      <c r="HQZ9" s="7"/>
      <c r="HRA9" s="7"/>
      <c r="HRB9" s="7"/>
      <c r="HRC9" s="7"/>
      <c r="HRD9" s="7"/>
      <c r="HRE9" s="7"/>
      <c r="HRF9" s="7"/>
      <c r="HRG9" s="7"/>
      <c r="HRH9" s="7"/>
      <c r="HRI9" s="7"/>
      <c r="HRJ9" s="7"/>
      <c r="HRK9" s="7"/>
      <c r="HRL9" s="7"/>
      <c r="HRM9" s="7"/>
      <c r="HRN9" s="7"/>
      <c r="HRO9" s="7"/>
      <c r="HRP9" s="7"/>
      <c r="HRQ9" s="7"/>
      <c r="HRR9" s="7"/>
      <c r="HRS9" s="7"/>
      <c r="HRT9" s="7"/>
      <c r="HRU9" s="7"/>
      <c r="HRV9" s="7"/>
      <c r="HRW9" s="7"/>
      <c r="HRX9" s="7"/>
      <c r="HRY9" s="7"/>
      <c r="HRZ9" s="7"/>
      <c r="HSA9" s="7"/>
      <c r="HSB9" s="7"/>
      <c r="HSC9" s="7"/>
      <c r="HSD9" s="7"/>
      <c r="HSE9" s="7"/>
      <c r="HSF9" s="7"/>
      <c r="HSG9" s="7"/>
      <c r="HSH9" s="7"/>
      <c r="HSI9" s="7"/>
      <c r="HSJ9" s="7"/>
      <c r="HSK9" s="7"/>
      <c r="HSL9" s="7"/>
      <c r="HSM9" s="7"/>
      <c r="HSN9" s="7"/>
      <c r="HSO9" s="7"/>
      <c r="HSP9" s="7"/>
      <c r="HSQ9" s="7"/>
      <c r="HSR9" s="7"/>
      <c r="HSS9" s="7"/>
      <c r="HST9" s="7"/>
      <c r="HSU9" s="7"/>
      <c r="HSV9" s="7"/>
      <c r="HSW9" s="7"/>
      <c r="HSX9" s="7"/>
      <c r="HSY9" s="7"/>
      <c r="HSZ9" s="7"/>
      <c r="HTA9" s="7"/>
      <c r="HTB9" s="7"/>
      <c r="HTC9" s="7"/>
      <c r="HTD9" s="7"/>
      <c r="HTE9" s="7"/>
      <c r="HTF9" s="7"/>
      <c r="HTG9" s="7"/>
      <c r="HTH9" s="7"/>
      <c r="HTI9" s="7"/>
      <c r="HTJ9" s="7"/>
      <c r="HTK9" s="7"/>
      <c r="HTL9" s="7"/>
      <c r="HTM9" s="7"/>
      <c r="HTN9" s="7"/>
      <c r="HTO9" s="7"/>
      <c r="HTP9" s="7"/>
      <c r="HTQ9" s="7"/>
      <c r="HTR9" s="7"/>
      <c r="HTS9" s="7"/>
      <c r="HTT9" s="7"/>
      <c r="HTU9" s="7"/>
      <c r="HTV9" s="7"/>
      <c r="HTW9" s="7"/>
      <c r="HTX9" s="7"/>
      <c r="HTY9" s="7"/>
      <c r="HTZ9" s="7"/>
      <c r="HUA9" s="7"/>
      <c r="HUB9" s="7"/>
      <c r="HUC9" s="7"/>
      <c r="HUD9" s="7"/>
      <c r="HUE9" s="7"/>
      <c r="HUF9" s="7"/>
      <c r="HUG9" s="7"/>
      <c r="HUH9" s="7"/>
      <c r="HUI9" s="7"/>
      <c r="HUJ9" s="7"/>
      <c r="HUK9" s="7"/>
      <c r="HUL9" s="7"/>
      <c r="HUM9" s="7"/>
      <c r="HUN9" s="7"/>
      <c r="HUO9" s="7"/>
      <c r="HUP9" s="7"/>
      <c r="HUQ9" s="7"/>
      <c r="HUR9" s="7"/>
      <c r="HUS9" s="7"/>
      <c r="HUT9" s="7"/>
      <c r="HUU9" s="7"/>
      <c r="HUV9" s="7"/>
      <c r="HUW9" s="7"/>
      <c r="HUX9" s="7"/>
      <c r="HUY9" s="7"/>
      <c r="HUZ9" s="7"/>
      <c r="HVA9" s="7"/>
      <c r="HVB9" s="7"/>
      <c r="HVC9" s="7"/>
      <c r="HVD9" s="7"/>
      <c r="HVE9" s="7"/>
      <c r="HVF9" s="7"/>
      <c r="HVG9" s="7"/>
      <c r="HVH9" s="7"/>
      <c r="HVI9" s="7"/>
      <c r="HVJ9" s="7"/>
      <c r="HVK9" s="7"/>
      <c r="HVL9" s="7"/>
      <c r="HVM9" s="7"/>
      <c r="HVN9" s="7"/>
      <c r="HVO9" s="7"/>
      <c r="HVP9" s="7"/>
      <c r="HVQ9" s="7"/>
      <c r="HVR9" s="7"/>
      <c r="HVS9" s="7"/>
      <c r="HVT9" s="7"/>
      <c r="HVU9" s="7"/>
      <c r="HVV9" s="7"/>
      <c r="HVW9" s="7"/>
      <c r="HVX9" s="7"/>
      <c r="HVY9" s="7"/>
      <c r="HVZ9" s="7"/>
      <c r="HWA9" s="7"/>
      <c r="HWB9" s="7"/>
      <c r="HWC9" s="7"/>
      <c r="HWD9" s="7"/>
      <c r="HWE9" s="7"/>
      <c r="HWF9" s="7"/>
      <c r="HWG9" s="7"/>
      <c r="HWH9" s="7"/>
      <c r="HWI9" s="7"/>
      <c r="HWJ9" s="7"/>
      <c r="HWK9" s="7"/>
      <c r="HWL9" s="7"/>
      <c r="HWM9" s="7"/>
      <c r="HWN9" s="7"/>
      <c r="HWO9" s="7"/>
      <c r="HWP9" s="7"/>
      <c r="HWQ9" s="7"/>
      <c r="HWR9" s="7"/>
      <c r="HWS9" s="7"/>
      <c r="HWT9" s="7"/>
      <c r="HWU9" s="7"/>
      <c r="HWV9" s="7"/>
      <c r="HWW9" s="7"/>
      <c r="HWX9" s="7"/>
      <c r="HWY9" s="7"/>
      <c r="HWZ9" s="7"/>
      <c r="HXA9" s="7"/>
      <c r="HXB9" s="7"/>
      <c r="HXC9" s="7"/>
      <c r="HXD9" s="7"/>
      <c r="HXE9" s="7"/>
      <c r="HXF9" s="7"/>
      <c r="HXG9" s="7"/>
      <c r="HXH9" s="7"/>
      <c r="HXI9" s="7"/>
      <c r="HXJ9" s="7"/>
      <c r="HXK9" s="7"/>
      <c r="HXL9" s="7"/>
      <c r="HXM9" s="7"/>
      <c r="HXN9" s="7"/>
      <c r="HXO9" s="7"/>
      <c r="HXP9" s="7"/>
      <c r="HXQ9" s="7"/>
      <c r="HXR9" s="7"/>
      <c r="HXS9" s="7"/>
      <c r="HXT9" s="7"/>
      <c r="HXU9" s="7"/>
      <c r="HXV9" s="7"/>
      <c r="HXW9" s="7"/>
      <c r="HXX9" s="7"/>
      <c r="HXY9" s="7"/>
      <c r="HXZ9" s="7"/>
      <c r="HYA9" s="7"/>
      <c r="HYB9" s="7"/>
      <c r="HYC9" s="7"/>
      <c r="HYD9" s="7"/>
      <c r="HYE9" s="7"/>
      <c r="HYF9" s="7"/>
      <c r="HYG9" s="7"/>
      <c r="HYH9" s="7"/>
      <c r="HYI9" s="7"/>
      <c r="HYJ9" s="7"/>
      <c r="HYK9" s="7"/>
      <c r="HYL9" s="7"/>
      <c r="HYM9" s="7"/>
      <c r="HYN9" s="7"/>
      <c r="HYO9" s="7"/>
      <c r="HYP9" s="7"/>
      <c r="HYQ9" s="7"/>
      <c r="HYR9" s="7"/>
      <c r="HYS9" s="7"/>
      <c r="HYT9" s="7"/>
      <c r="HYU9" s="7"/>
      <c r="HYV9" s="7"/>
      <c r="HYW9" s="7"/>
      <c r="HYX9" s="7"/>
      <c r="HYY9" s="7"/>
      <c r="HYZ9" s="7"/>
      <c r="HZA9" s="7"/>
      <c r="HZB9" s="7"/>
      <c r="HZC9" s="7"/>
      <c r="HZD9" s="7"/>
      <c r="HZE9" s="7"/>
      <c r="HZF9" s="7"/>
      <c r="HZG9" s="7"/>
      <c r="HZH9" s="7"/>
      <c r="HZI9" s="7"/>
      <c r="HZJ9" s="7"/>
      <c r="HZK9" s="7"/>
      <c r="HZL9" s="7"/>
      <c r="HZM9" s="7"/>
      <c r="HZN9" s="7"/>
      <c r="HZO9" s="7"/>
      <c r="HZP9" s="7"/>
      <c r="HZQ9" s="7"/>
      <c r="HZR9" s="7"/>
      <c r="HZS9" s="7"/>
      <c r="HZT9" s="7"/>
      <c r="HZU9" s="7"/>
      <c r="HZV9" s="7"/>
      <c r="HZW9" s="7"/>
      <c r="HZX9" s="7"/>
      <c r="HZY9" s="7"/>
      <c r="HZZ9" s="7"/>
      <c r="IAA9" s="7"/>
      <c r="IAB9" s="7"/>
      <c r="IAC9" s="7"/>
      <c r="IAD9" s="7"/>
      <c r="IAE9" s="7"/>
      <c r="IAF9" s="7"/>
      <c r="IAG9" s="7"/>
      <c r="IAH9" s="7"/>
      <c r="IAI9" s="7"/>
      <c r="IAJ9" s="7"/>
      <c r="IAK9" s="7"/>
      <c r="IAL9" s="7"/>
      <c r="IAM9" s="7"/>
      <c r="IAN9" s="7"/>
      <c r="IAO9" s="7"/>
      <c r="IAP9" s="7"/>
      <c r="IAQ9" s="7"/>
      <c r="IAR9" s="7"/>
      <c r="IAS9" s="7"/>
      <c r="IAT9" s="7"/>
      <c r="IAU9" s="7"/>
      <c r="IAV9" s="7"/>
      <c r="IAW9" s="7"/>
      <c r="IAX9" s="7"/>
      <c r="IAY9" s="7"/>
      <c r="IAZ9" s="7"/>
      <c r="IBA9" s="7"/>
      <c r="IBB9" s="7"/>
      <c r="IBC9" s="7"/>
      <c r="IBD9" s="7"/>
      <c r="IBE9" s="7"/>
      <c r="IBF9" s="7"/>
      <c r="IBG9" s="7"/>
      <c r="IBH9" s="7"/>
      <c r="IBI9" s="7"/>
      <c r="IBJ9" s="7"/>
      <c r="IBK9" s="7"/>
      <c r="IBL9" s="7"/>
      <c r="IBM9" s="7"/>
      <c r="IBN9" s="7"/>
      <c r="IBO9" s="7"/>
      <c r="IBP9" s="7"/>
      <c r="IBQ9" s="7"/>
      <c r="IBR9" s="7"/>
      <c r="IBS9" s="7"/>
      <c r="IBT9" s="7"/>
      <c r="IBU9" s="7"/>
      <c r="IBV9" s="7"/>
      <c r="IBW9" s="7"/>
      <c r="IBX9" s="7"/>
      <c r="IBY9" s="7"/>
      <c r="IBZ9" s="7"/>
      <c r="ICA9" s="7"/>
      <c r="ICB9" s="7"/>
      <c r="ICC9" s="7"/>
      <c r="ICD9" s="7"/>
      <c r="ICE9" s="7"/>
      <c r="ICF9" s="7"/>
      <c r="ICG9" s="7"/>
      <c r="ICH9" s="7"/>
      <c r="ICI9" s="7"/>
      <c r="ICJ9" s="7"/>
      <c r="ICK9" s="7"/>
      <c r="ICL9" s="7"/>
      <c r="ICM9" s="7"/>
      <c r="ICN9" s="7"/>
      <c r="ICO9" s="7"/>
      <c r="ICP9" s="7"/>
      <c r="ICQ9" s="7"/>
      <c r="ICR9" s="7"/>
      <c r="ICS9" s="7"/>
      <c r="ICT9" s="7"/>
      <c r="ICU9" s="7"/>
      <c r="ICV9" s="7"/>
      <c r="ICW9" s="7"/>
      <c r="ICX9" s="7"/>
      <c r="ICY9" s="7"/>
      <c r="ICZ9" s="7"/>
      <c r="IDA9" s="7"/>
      <c r="IDB9" s="7"/>
      <c r="IDC9" s="7"/>
      <c r="IDD9" s="7"/>
      <c r="IDE9" s="7"/>
      <c r="IDF9" s="7"/>
      <c r="IDG9" s="7"/>
      <c r="IDH9" s="7"/>
      <c r="IDI9" s="7"/>
      <c r="IDJ9" s="7"/>
      <c r="IDK9" s="7"/>
      <c r="IDL9" s="7"/>
      <c r="IDM9" s="7"/>
      <c r="IDN9" s="7"/>
      <c r="IDO9" s="7"/>
      <c r="IDP9" s="7"/>
      <c r="IDQ9" s="7"/>
      <c r="IDR9" s="7"/>
      <c r="IDS9" s="7"/>
      <c r="IDT9" s="7"/>
      <c r="IDU9" s="7"/>
      <c r="IDV9" s="7"/>
      <c r="IDW9" s="7"/>
      <c r="IDX9" s="7"/>
      <c r="IDY9" s="7"/>
      <c r="IDZ9" s="7"/>
      <c r="IEA9" s="7"/>
      <c r="IEB9" s="7"/>
      <c r="IEC9" s="7"/>
      <c r="IED9" s="7"/>
      <c r="IEE9" s="7"/>
      <c r="IEF9" s="7"/>
      <c r="IEG9" s="7"/>
      <c r="IEH9" s="7"/>
      <c r="IEI9" s="7"/>
      <c r="IEJ9" s="7"/>
      <c r="IEK9" s="7"/>
      <c r="IEL9" s="7"/>
      <c r="IEM9" s="7"/>
      <c r="IEN9" s="7"/>
      <c r="IEO9" s="7"/>
      <c r="IEP9" s="7"/>
      <c r="IEQ9" s="7"/>
      <c r="IER9" s="7"/>
      <c r="IES9" s="7"/>
      <c r="IET9" s="7"/>
      <c r="IEU9" s="7"/>
      <c r="IEV9" s="7"/>
      <c r="IEW9" s="7"/>
      <c r="IEX9" s="7"/>
      <c r="IEY9" s="7"/>
      <c r="IEZ9" s="7"/>
      <c r="IFA9" s="7"/>
      <c r="IFB9" s="7"/>
      <c r="IFC9" s="7"/>
      <c r="IFD9" s="7"/>
      <c r="IFE9" s="7"/>
      <c r="IFF9" s="7"/>
      <c r="IFG9" s="7"/>
      <c r="IFH9" s="7"/>
      <c r="IFI9" s="7"/>
      <c r="IFJ9" s="7"/>
      <c r="IFK9" s="7"/>
      <c r="IFL9" s="7"/>
      <c r="IFM9" s="7"/>
      <c r="IFN9" s="7"/>
      <c r="IFO9" s="7"/>
      <c r="IFP9" s="7"/>
      <c r="IFQ9" s="7"/>
      <c r="IFR9" s="7"/>
      <c r="IFS9" s="7"/>
      <c r="IFT9" s="7"/>
      <c r="IFU9" s="7"/>
      <c r="IFV9" s="7"/>
      <c r="IFW9" s="7"/>
      <c r="IFX9" s="7"/>
      <c r="IFY9" s="7"/>
      <c r="IFZ9" s="7"/>
      <c r="IGA9" s="7"/>
      <c r="IGB9" s="7"/>
      <c r="IGC9" s="7"/>
      <c r="IGD9" s="7"/>
      <c r="IGE9" s="7"/>
      <c r="IGF9" s="7"/>
      <c r="IGG9" s="7"/>
      <c r="IGH9" s="7"/>
      <c r="IGI9" s="7"/>
      <c r="IGJ9" s="7"/>
      <c r="IGK9" s="7"/>
      <c r="IGL9" s="7"/>
      <c r="IGM9" s="7"/>
      <c r="IGN9" s="7"/>
      <c r="IGO9" s="7"/>
      <c r="IGP9" s="7"/>
      <c r="IGQ9" s="7"/>
      <c r="IGR9" s="7"/>
      <c r="IGS9" s="7"/>
      <c r="IGT9" s="7"/>
      <c r="IGU9" s="7"/>
      <c r="IGV9" s="7"/>
      <c r="IGW9" s="7"/>
      <c r="IGX9" s="7"/>
      <c r="IGY9" s="7"/>
      <c r="IGZ9" s="7"/>
      <c r="IHA9" s="7"/>
      <c r="IHB9" s="7"/>
      <c r="IHC9" s="7"/>
      <c r="IHD9" s="7"/>
      <c r="IHE9" s="7"/>
      <c r="IHF9" s="7"/>
      <c r="IHG9" s="7"/>
      <c r="IHH9" s="7"/>
      <c r="IHI9" s="7"/>
      <c r="IHJ9" s="7"/>
      <c r="IHK9" s="7"/>
      <c r="IHL9" s="7"/>
      <c r="IHM9" s="7"/>
      <c r="IHN9" s="7"/>
      <c r="IHO9" s="7"/>
      <c r="IHP9" s="7"/>
      <c r="IHQ9" s="7"/>
      <c r="IHR9" s="7"/>
      <c r="IHS9" s="7"/>
      <c r="IHT9" s="7"/>
      <c r="IHU9" s="7"/>
      <c r="IHV9" s="7"/>
      <c r="IHW9" s="7"/>
      <c r="IHX9" s="7"/>
      <c r="IHY9" s="7"/>
      <c r="IHZ9" s="7"/>
      <c r="IIA9" s="7"/>
      <c r="IIB9" s="7"/>
      <c r="IIC9" s="7"/>
      <c r="IID9" s="7"/>
      <c r="IIE9" s="7"/>
      <c r="IIF9" s="7"/>
      <c r="IIG9" s="7"/>
      <c r="IIH9" s="7"/>
      <c r="III9" s="7"/>
      <c r="IIJ9" s="7"/>
      <c r="IIK9" s="7"/>
      <c r="IIL9" s="7"/>
      <c r="IIM9" s="7"/>
      <c r="IIN9" s="7"/>
      <c r="IIO9" s="7"/>
      <c r="IIP9" s="7"/>
      <c r="IIQ9" s="7"/>
      <c r="IIR9" s="7"/>
      <c r="IIS9" s="7"/>
      <c r="IIT9" s="7"/>
      <c r="IIU9" s="7"/>
      <c r="IIV9" s="7"/>
      <c r="IIW9" s="7"/>
      <c r="IIX9" s="7"/>
      <c r="IIY9" s="7"/>
      <c r="IIZ9" s="7"/>
      <c r="IJA9" s="7"/>
      <c r="IJB9" s="7"/>
      <c r="IJC9" s="7"/>
      <c r="IJD9" s="7"/>
      <c r="IJE9" s="7"/>
      <c r="IJF9" s="7"/>
      <c r="IJG9" s="7"/>
      <c r="IJH9" s="7"/>
      <c r="IJI9" s="7"/>
      <c r="IJJ9" s="7"/>
      <c r="IJK9" s="7"/>
      <c r="IJL9" s="7"/>
      <c r="IJM9" s="7"/>
      <c r="IJN9" s="7"/>
      <c r="IJO9" s="7"/>
      <c r="IJP9" s="7"/>
      <c r="IJQ9" s="7"/>
      <c r="IJR9" s="7"/>
      <c r="IJS9" s="7"/>
      <c r="IJT9" s="7"/>
      <c r="IJU9" s="7"/>
      <c r="IJV9" s="7"/>
      <c r="IJW9" s="7"/>
      <c r="IJX9" s="7"/>
      <c r="IJY9" s="7"/>
      <c r="IJZ9" s="7"/>
      <c r="IKA9" s="7"/>
      <c r="IKB9" s="7"/>
      <c r="IKC9" s="7"/>
      <c r="IKD9" s="7"/>
      <c r="IKE9" s="7"/>
      <c r="IKF9" s="7"/>
      <c r="IKG9" s="7"/>
      <c r="IKH9" s="7"/>
      <c r="IKI9" s="7"/>
      <c r="IKJ9" s="7"/>
      <c r="IKK9" s="7"/>
      <c r="IKL9" s="7"/>
      <c r="IKM9" s="7"/>
      <c r="IKN9" s="7"/>
      <c r="IKO9" s="7"/>
      <c r="IKP9" s="7"/>
      <c r="IKQ9" s="7"/>
      <c r="IKR9" s="7"/>
      <c r="IKS9" s="7"/>
      <c r="IKT9" s="7"/>
      <c r="IKU9" s="7"/>
      <c r="IKV9" s="7"/>
      <c r="IKW9" s="7"/>
      <c r="IKX9" s="7"/>
      <c r="IKY9" s="7"/>
      <c r="IKZ9" s="7"/>
      <c r="ILA9" s="7"/>
      <c r="ILB9" s="7"/>
      <c r="ILC9" s="7"/>
      <c r="ILD9" s="7"/>
      <c r="ILE9" s="7"/>
      <c r="ILF9" s="7"/>
      <c r="ILG9" s="7"/>
      <c r="ILH9" s="7"/>
      <c r="ILI9" s="7"/>
      <c r="ILJ9" s="7"/>
      <c r="ILK9" s="7"/>
      <c r="ILL9" s="7"/>
      <c r="ILM9" s="7"/>
      <c r="ILN9" s="7"/>
      <c r="ILO9" s="7"/>
      <c r="ILP9" s="7"/>
      <c r="ILQ9" s="7"/>
      <c r="ILR9" s="7"/>
      <c r="ILS9" s="7"/>
      <c r="ILT9" s="7"/>
      <c r="ILU9" s="7"/>
      <c r="ILV9" s="7"/>
      <c r="ILW9" s="7"/>
      <c r="ILX9" s="7"/>
      <c r="ILY9" s="7"/>
      <c r="ILZ9" s="7"/>
      <c r="IMA9" s="7"/>
      <c r="IMB9" s="7"/>
      <c r="IMC9" s="7"/>
      <c r="IMD9" s="7"/>
      <c r="IME9" s="7"/>
      <c r="IMF9" s="7"/>
      <c r="IMG9" s="7"/>
      <c r="IMH9" s="7"/>
      <c r="IMI9" s="7"/>
      <c r="IMJ9" s="7"/>
      <c r="IMK9" s="7"/>
      <c r="IML9" s="7"/>
      <c r="IMM9" s="7"/>
      <c r="IMN9" s="7"/>
      <c r="IMO9" s="7"/>
      <c r="IMP9" s="7"/>
      <c r="IMQ9" s="7"/>
      <c r="IMR9" s="7"/>
      <c r="IMS9" s="7"/>
      <c r="IMT9" s="7"/>
      <c r="IMU9" s="7"/>
      <c r="IMV9" s="7"/>
      <c r="IMW9" s="7"/>
      <c r="IMX9" s="7"/>
      <c r="IMY9" s="7"/>
      <c r="IMZ9" s="7"/>
      <c r="INA9" s="7"/>
      <c r="INB9" s="7"/>
      <c r="INC9" s="7"/>
      <c r="IND9" s="7"/>
      <c r="INE9" s="7"/>
      <c r="INF9" s="7"/>
      <c r="ING9" s="7"/>
      <c r="INH9" s="7"/>
      <c r="INI9" s="7"/>
      <c r="INJ9" s="7"/>
      <c r="INK9" s="7"/>
      <c r="INL9" s="7"/>
      <c r="INM9" s="7"/>
      <c r="INN9" s="7"/>
      <c r="INO9" s="7"/>
      <c r="INP9" s="7"/>
      <c r="INQ9" s="7"/>
      <c r="INR9" s="7"/>
      <c r="INS9" s="7"/>
      <c r="INT9" s="7"/>
      <c r="INU9" s="7"/>
      <c r="INV9" s="7"/>
      <c r="INW9" s="7"/>
      <c r="INX9" s="7"/>
      <c r="INY9" s="7"/>
      <c r="INZ9" s="7"/>
      <c r="IOA9" s="7"/>
      <c r="IOB9" s="7"/>
      <c r="IOC9" s="7"/>
      <c r="IOD9" s="7"/>
      <c r="IOE9" s="7"/>
      <c r="IOF9" s="7"/>
      <c r="IOG9" s="7"/>
      <c r="IOH9" s="7"/>
      <c r="IOI9" s="7"/>
      <c r="IOJ9" s="7"/>
      <c r="IOK9" s="7"/>
      <c r="IOL9" s="7"/>
      <c r="IOM9" s="7"/>
      <c r="ION9" s="7"/>
      <c r="IOO9" s="7"/>
      <c r="IOP9" s="7"/>
      <c r="IOQ9" s="7"/>
      <c r="IOR9" s="7"/>
      <c r="IOS9" s="7"/>
      <c r="IOT9" s="7"/>
      <c r="IOU9" s="7"/>
      <c r="IOV9" s="7"/>
      <c r="IOW9" s="7"/>
      <c r="IOX9" s="7"/>
      <c r="IOY9" s="7"/>
      <c r="IOZ9" s="7"/>
      <c r="IPA9" s="7"/>
      <c r="IPB9" s="7"/>
      <c r="IPC9" s="7"/>
      <c r="IPD9" s="7"/>
      <c r="IPE9" s="7"/>
      <c r="IPF9" s="7"/>
      <c r="IPG9" s="7"/>
      <c r="IPH9" s="7"/>
      <c r="IPI9" s="7"/>
      <c r="IPJ9" s="7"/>
      <c r="IPK9" s="7"/>
      <c r="IPL9" s="7"/>
      <c r="IPM9" s="7"/>
      <c r="IPN9" s="7"/>
      <c r="IPO9" s="7"/>
      <c r="IPP9" s="7"/>
      <c r="IPQ9" s="7"/>
      <c r="IPR9" s="7"/>
      <c r="IPS9" s="7"/>
      <c r="IPT9" s="7"/>
      <c r="IPU9" s="7"/>
      <c r="IPV9" s="7"/>
      <c r="IPW9" s="7"/>
      <c r="IPX9" s="7"/>
      <c r="IPY9" s="7"/>
      <c r="IPZ9" s="7"/>
      <c r="IQA9" s="7"/>
      <c r="IQB9" s="7"/>
      <c r="IQC9" s="7"/>
      <c r="IQD9" s="7"/>
      <c r="IQE9" s="7"/>
      <c r="IQF9" s="7"/>
      <c r="IQG9" s="7"/>
      <c r="IQH9" s="7"/>
      <c r="IQI9" s="7"/>
      <c r="IQJ9" s="7"/>
      <c r="IQK9" s="7"/>
      <c r="IQL9" s="7"/>
      <c r="IQM9" s="7"/>
      <c r="IQN9" s="7"/>
      <c r="IQO9" s="7"/>
      <c r="IQP9" s="7"/>
      <c r="IQQ9" s="7"/>
      <c r="IQR9" s="7"/>
      <c r="IQS9" s="7"/>
      <c r="IQT9" s="7"/>
      <c r="IQU9" s="7"/>
      <c r="IQV9" s="7"/>
      <c r="IQW9" s="7"/>
      <c r="IQX9" s="7"/>
      <c r="IQY9" s="7"/>
      <c r="IQZ9" s="7"/>
      <c r="IRA9" s="7"/>
      <c r="IRB9" s="7"/>
      <c r="IRC9" s="7"/>
      <c r="IRD9" s="7"/>
      <c r="IRE9" s="7"/>
      <c r="IRF9" s="7"/>
      <c r="IRG9" s="7"/>
      <c r="IRH9" s="7"/>
      <c r="IRI9" s="7"/>
      <c r="IRJ9" s="7"/>
      <c r="IRK9" s="7"/>
      <c r="IRL9" s="7"/>
      <c r="IRM9" s="7"/>
      <c r="IRN9" s="7"/>
      <c r="IRO9" s="7"/>
      <c r="IRP9" s="7"/>
      <c r="IRQ9" s="7"/>
      <c r="IRR9" s="7"/>
      <c r="IRS9" s="7"/>
      <c r="IRT9" s="7"/>
      <c r="IRU9" s="7"/>
      <c r="IRV9" s="7"/>
      <c r="IRW9" s="7"/>
      <c r="IRX9" s="7"/>
      <c r="IRY9" s="7"/>
      <c r="IRZ9" s="7"/>
      <c r="ISA9" s="7"/>
      <c r="ISB9" s="7"/>
      <c r="ISC9" s="7"/>
      <c r="ISD9" s="7"/>
      <c r="ISE9" s="7"/>
      <c r="ISF9" s="7"/>
      <c r="ISG9" s="7"/>
      <c r="ISH9" s="7"/>
      <c r="ISI9" s="7"/>
      <c r="ISJ9" s="7"/>
      <c r="ISK9" s="7"/>
      <c r="ISL9" s="7"/>
      <c r="ISM9" s="7"/>
      <c r="ISN9" s="7"/>
      <c r="ISO9" s="7"/>
      <c r="ISP9" s="7"/>
      <c r="ISQ9" s="7"/>
      <c r="ISR9" s="7"/>
      <c r="ISS9" s="7"/>
      <c r="IST9" s="7"/>
      <c r="ISU9" s="7"/>
      <c r="ISV9" s="7"/>
      <c r="ISW9" s="7"/>
      <c r="ISX9" s="7"/>
      <c r="ISY9" s="7"/>
      <c r="ISZ9" s="7"/>
      <c r="ITA9" s="7"/>
      <c r="ITB9" s="7"/>
      <c r="ITC9" s="7"/>
      <c r="ITD9" s="7"/>
      <c r="ITE9" s="7"/>
      <c r="ITF9" s="7"/>
      <c r="ITG9" s="7"/>
      <c r="ITH9" s="7"/>
      <c r="ITI9" s="7"/>
      <c r="ITJ9" s="7"/>
      <c r="ITK9" s="7"/>
      <c r="ITL9" s="7"/>
      <c r="ITM9" s="7"/>
      <c r="ITN9" s="7"/>
      <c r="ITO9" s="7"/>
      <c r="ITP9" s="7"/>
      <c r="ITQ9" s="7"/>
      <c r="ITR9" s="7"/>
      <c r="ITS9" s="7"/>
      <c r="ITT9" s="7"/>
      <c r="ITU9" s="7"/>
      <c r="ITV9" s="7"/>
      <c r="ITW9" s="7"/>
      <c r="ITX9" s="7"/>
      <c r="ITY9" s="7"/>
      <c r="ITZ9" s="7"/>
      <c r="IUA9" s="7"/>
      <c r="IUB9" s="7"/>
      <c r="IUC9" s="7"/>
      <c r="IUD9" s="7"/>
      <c r="IUE9" s="7"/>
      <c r="IUF9" s="7"/>
      <c r="IUG9" s="7"/>
      <c r="IUH9" s="7"/>
      <c r="IUI9" s="7"/>
      <c r="IUJ9" s="7"/>
      <c r="IUK9" s="7"/>
      <c r="IUL9" s="7"/>
      <c r="IUM9" s="7"/>
      <c r="IUN9" s="7"/>
      <c r="IUO9" s="7"/>
      <c r="IUP9" s="7"/>
      <c r="IUQ9" s="7"/>
      <c r="IUR9" s="7"/>
      <c r="IUS9" s="7"/>
      <c r="IUT9" s="7"/>
      <c r="IUU9" s="7"/>
      <c r="IUV9" s="7"/>
      <c r="IUW9" s="7"/>
      <c r="IUX9" s="7"/>
      <c r="IUY9" s="7"/>
      <c r="IUZ9" s="7"/>
      <c r="IVA9" s="7"/>
      <c r="IVB9" s="7"/>
      <c r="IVC9" s="7"/>
      <c r="IVD9" s="7"/>
      <c r="IVE9" s="7"/>
      <c r="IVF9" s="7"/>
      <c r="IVG9" s="7"/>
      <c r="IVH9" s="7"/>
      <c r="IVI9" s="7"/>
      <c r="IVJ9" s="7"/>
      <c r="IVK9" s="7"/>
      <c r="IVL9" s="7"/>
      <c r="IVM9" s="7"/>
      <c r="IVN9" s="7"/>
      <c r="IVO9" s="7"/>
      <c r="IVP9" s="7"/>
      <c r="IVQ9" s="7"/>
      <c r="IVR9" s="7"/>
      <c r="IVS9" s="7"/>
      <c r="IVT9" s="7"/>
      <c r="IVU9" s="7"/>
      <c r="IVV9" s="7"/>
      <c r="IVW9" s="7"/>
      <c r="IVX9" s="7"/>
      <c r="IVY9" s="7"/>
      <c r="IVZ9" s="7"/>
      <c r="IWA9" s="7"/>
      <c r="IWB9" s="7"/>
      <c r="IWC9" s="7"/>
      <c r="IWD9" s="7"/>
      <c r="IWE9" s="7"/>
      <c r="IWF9" s="7"/>
      <c r="IWG9" s="7"/>
      <c r="IWH9" s="7"/>
      <c r="IWI9" s="7"/>
      <c r="IWJ9" s="7"/>
      <c r="IWK9" s="7"/>
      <c r="IWL9" s="7"/>
      <c r="IWM9" s="7"/>
      <c r="IWN9" s="7"/>
      <c r="IWO9" s="7"/>
      <c r="IWP9" s="7"/>
      <c r="IWQ9" s="7"/>
      <c r="IWR9" s="7"/>
      <c r="IWS9" s="7"/>
      <c r="IWT9" s="7"/>
      <c r="IWU9" s="7"/>
      <c r="IWV9" s="7"/>
      <c r="IWW9" s="7"/>
      <c r="IWX9" s="7"/>
      <c r="IWY9" s="7"/>
      <c r="IWZ9" s="7"/>
      <c r="IXA9" s="7"/>
      <c r="IXB9" s="7"/>
      <c r="IXC9" s="7"/>
      <c r="IXD9" s="7"/>
      <c r="IXE9" s="7"/>
      <c r="IXF9" s="7"/>
      <c r="IXG9" s="7"/>
      <c r="IXH9" s="7"/>
      <c r="IXI9" s="7"/>
      <c r="IXJ9" s="7"/>
      <c r="IXK9" s="7"/>
      <c r="IXL9" s="7"/>
      <c r="IXM9" s="7"/>
      <c r="IXN9" s="7"/>
      <c r="IXO9" s="7"/>
      <c r="IXP9" s="7"/>
      <c r="IXQ9" s="7"/>
      <c r="IXR9" s="7"/>
      <c r="IXS9" s="7"/>
      <c r="IXT9" s="7"/>
      <c r="IXU9" s="7"/>
      <c r="IXV9" s="7"/>
      <c r="IXW9" s="7"/>
      <c r="IXX9" s="7"/>
      <c r="IXY9" s="7"/>
      <c r="IXZ9" s="7"/>
      <c r="IYA9" s="7"/>
      <c r="IYB9" s="7"/>
      <c r="IYC9" s="7"/>
      <c r="IYD9" s="7"/>
      <c r="IYE9" s="7"/>
      <c r="IYF9" s="7"/>
      <c r="IYG9" s="7"/>
      <c r="IYH9" s="7"/>
      <c r="IYI9" s="7"/>
      <c r="IYJ9" s="7"/>
      <c r="IYK9" s="7"/>
      <c r="IYL9" s="7"/>
      <c r="IYM9" s="7"/>
      <c r="IYN9" s="7"/>
      <c r="IYO9" s="7"/>
      <c r="IYP9" s="7"/>
      <c r="IYQ9" s="7"/>
      <c r="IYR9" s="7"/>
      <c r="IYS9" s="7"/>
      <c r="IYT9" s="7"/>
      <c r="IYU9" s="7"/>
      <c r="IYV9" s="7"/>
      <c r="IYW9" s="7"/>
      <c r="IYX9" s="7"/>
      <c r="IYY9" s="7"/>
      <c r="IYZ9" s="7"/>
      <c r="IZA9" s="7"/>
      <c r="IZB9" s="7"/>
      <c r="IZC9" s="7"/>
      <c r="IZD9" s="7"/>
      <c r="IZE9" s="7"/>
      <c r="IZF9" s="7"/>
      <c r="IZG9" s="7"/>
      <c r="IZH9" s="7"/>
      <c r="IZI9" s="7"/>
      <c r="IZJ9" s="7"/>
      <c r="IZK9" s="7"/>
      <c r="IZL9" s="7"/>
      <c r="IZM9" s="7"/>
      <c r="IZN9" s="7"/>
      <c r="IZO9" s="7"/>
      <c r="IZP9" s="7"/>
      <c r="IZQ9" s="7"/>
      <c r="IZR9" s="7"/>
      <c r="IZS9" s="7"/>
      <c r="IZT9" s="7"/>
      <c r="IZU9" s="7"/>
      <c r="IZV9" s="7"/>
      <c r="IZW9" s="7"/>
      <c r="IZX9" s="7"/>
      <c r="IZY9" s="7"/>
      <c r="IZZ9" s="7"/>
      <c r="JAA9" s="7"/>
      <c r="JAB9" s="7"/>
      <c r="JAC9" s="7"/>
      <c r="JAD9" s="7"/>
      <c r="JAE9" s="7"/>
      <c r="JAF9" s="7"/>
      <c r="JAG9" s="7"/>
      <c r="JAH9" s="7"/>
      <c r="JAI9" s="7"/>
      <c r="JAJ9" s="7"/>
      <c r="JAK9" s="7"/>
      <c r="JAL9" s="7"/>
      <c r="JAM9" s="7"/>
      <c r="JAN9" s="7"/>
      <c r="JAO9" s="7"/>
      <c r="JAP9" s="7"/>
      <c r="JAQ9" s="7"/>
      <c r="JAR9" s="7"/>
      <c r="JAS9" s="7"/>
      <c r="JAT9" s="7"/>
      <c r="JAU9" s="7"/>
      <c r="JAV9" s="7"/>
      <c r="JAW9" s="7"/>
      <c r="JAX9" s="7"/>
      <c r="JAY9" s="7"/>
      <c r="JAZ9" s="7"/>
      <c r="JBA9" s="7"/>
      <c r="JBB9" s="7"/>
      <c r="JBC9" s="7"/>
      <c r="JBD9" s="7"/>
      <c r="JBE9" s="7"/>
      <c r="JBF9" s="7"/>
      <c r="JBG9" s="7"/>
      <c r="JBH9" s="7"/>
      <c r="JBI9" s="7"/>
      <c r="JBJ9" s="7"/>
      <c r="JBK9" s="7"/>
      <c r="JBL9" s="7"/>
      <c r="JBM9" s="7"/>
      <c r="JBN9" s="7"/>
      <c r="JBO9" s="7"/>
      <c r="JBP9" s="7"/>
      <c r="JBQ9" s="7"/>
      <c r="JBR9" s="7"/>
      <c r="JBS9" s="7"/>
      <c r="JBT9" s="7"/>
      <c r="JBU9" s="7"/>
      <c r="JBV9" s="7"/>
      <c r="JBW9" s="7"/>
      <c r="JBX9" s="7"/>
      <c r="JBY9" s="7"/>
      <c r="JBZ9" s="7"/>
      <c r="JCA9" s="7"/>
      <c r="JCB9" s="7"/>
      <c r="JCC9" s="7"/>
      <c r="JCD9" s="7"/>
      <c r="JCE9" s="7"/>
      <c r="JCF9" s="7"/>
      <c r="JCG9" s="7"/>
      <c r="JCH9" s="7"/>
      <c r="JCI9" s="7"/>
      <c r="JCJ9" s="7"/>
      <c r="JCK9" s="7"/>
      <c r="JCL9" s="7"/>
      <c r="JCM9" s="7"/>
      <c r="JCN9" s="7"/>
      <c r="JCO9" s="7"/>
      <c r="JCP9" s="7"/>
      <c r="JCQ9" s="7"/>
      <c r="JCR9" s="7"/>
      <c r="JCS9" s="7"/>
      <c r="JCT9" s="7"/>
      <c r="JCU9" s="7"/>
      <c r="JCV9" s="7"/>
      <c r="JCW9" s="7"/>
      <c r="JCX9" s="7"/>
      <c r="JCY9" s="7"/>
      <c r="JCZ9" s="7"/>
      <c r="JDA9" s="7"/>
      <c r="JDB9" s="7"/>
      <c r="JDC9" s="7"/>
      <c r="JDD9" s="7"/>
      <c r="JDE9" s="7"/>
      <c r="JDF9" s="7"/>
      <c r="JDG9" s="7"/>
      <c r="JDH9" s="7"/>
      <c r="JDI9" s="7"/>
      <c r="JDJ9" s="7"/>
      <c r="JDK9" s="7"/>
      <c r="JDL9" s="7"/>
      <c r="JDM9" s="7"/>
      <c r="JDN9" s="7"/>
      <c r="JDO9" s="7"/>
      <c r="JDP9" s="7"/>
      <c r="JDQ9" s="7"/>
      <c r="JDR9" s="7"/>
      <c r="JDS9" s="7"/>
      <c r="JDT9" s="7"/>
      <c r="JDU9" s="7"/>
      <c r="JDV9" s="7"/>
      <c r="JDW9" s="7"/>
      <c r="JDX9" s="7"/>
      <c r="JDY9" s="7"/>
      <c r="JDZ9" s="7"/>
      <c r="JEA9" s="7"/>
      <c r="JEB9" s="7"/>
      <c r="JEC9" s="7"/>
      <c r="JED9" s="7"/>
      <c r="JEE9" s="7"/>
      <c r="JEF9" s="7"/>
      <c r="JEG9" s="7"/>
      <c r="JEH9" s="7"/>
      <c r="JEI9" s="7"/>
      <c r="JEJ9" s="7"/>
      <c r="JEK9" s="7"/>
      <c r="JEL9" s="7"/>
      <c r="JEM9" s="7"/>
      <c r="JEN9" s="7"/>
      <c r="JEO9" s="7"/>
      <c r="JEP9" s="7"/>
      <c r="JEQ9" s="7"/>
      <c r="JER9" s="7"/>
      <c r="JES9" s="7"/>
      <c r="JET9" s="7"/>
      <c r="JEU9" s="7"/>
      <c r="JEV9" s="7"/>
      <c r="JEW9" s="7"/>
      <c r="JEX9" s="7"/>
      <c r="JEY9" s="7"/>
      <c r="JEZ9" s="7"/>
      <c r="JFA9" s="7"/>
      <c r="JFB9" s="7"/>
      <c r="JFC9" s="7"/>
      <c r="JFD9" s="7"/>
      <c r="JFE9" s="7"/>
      <c r="JFF9" s="7"/>
      <c r="JFG9" s="7"/>
      <c r="JFH9" s="7"/>
      <c r="JFI9" s="7"/>
      <c r="JFJ9" s="7"/>
      <c r="JFK9" s="7"/>
      <c r="JFL9" s="7"/>
      <c r="JFM9" s="7"/>
      <c r="JFN9" s="7"/>
      <c r="JFO9" s="7"/>
      <c r="JFP9" s="7"/>
      <c r="JFQ9" s="7"/>
      <c r="JFR9" s="7"/>
      <c r="JFS9" s="7"/>
      <c r="JFT9" s="7"/>
      <c r="JFU9" s="7"/>
      <c r="JFV9" s="7"/>
      <c r="JFW9" s="7"/>
      <c r="JFX9" s="7"/>
      <c r="JFY9" s="7"/>
      <c r="JFZ9" s="7"/>
      <c r="JGA9" s="7"/>
      <c r="JGB9" s="7"/>
      <c r="JGC9" s="7"/>
      <c r="JGD9" s="7"/>
      <c r="JGE9" s="7"/>
      <c r="JGF9" s="7"/>
      <c r="JGG9" s="7"/>
      <c r="JGH9" s="7"/>
      <c r="JGI9" s="7"/>
      <c r="JGJ9" s="7"/>
      <c r="JGK9" s="7"/>
      <c r="JGL9" s="7"/>
      <c r="JGM9" s="7"/>
      <c r="JGN9" s="7"/>
      <c r="JGO9" s="7"/>
      <c r="JGP9" s="7"/>
      <c r="JGQ9" s="7"/>
      <c r="JGR9" s="7"/>
      <c r="JGS9" s="7"/>
      <c r="JGT9" s="7"/>
      <c r="JGU9" s="7"/>
      <c r="JGV9" s="7"/>
      <c r="JGW9" s="7"/>
      <c r="JGX9" s="7"/>
      <c r="JGY9" s="7"/>
      <c r="JGZ9" s="7"/>
      <c r="JHA9" s="7"/>
      <c r="JHB9" s="7"/>
      <c r="JHC9" s="7"/>
      <c r="JHD9" s="7"/>
      <c r="JHE9" s="7"/>
      <c r="JHF9" s="7"/>
      <c r="JHG9" s="7"/>
      <c r="JHH9" s="7"/>
      <c r="JHI9" s="7"/>
      <c r="JHJ9" s="7"/>
      <c r="JHK9" s="7"/>
      <c r="JHL9" s="7"/>
      <c r="JHM9" s="7"/>
      <c r="JHN9" s="7"/>
      <c r="JHO9" s="7"/>
      <c r="JHP9" s="7"/>
      <c r="JHQ9" s="7"/>
      <c r="JHR9" s="7"/>
      <c r="JHS9" s="7"/>
      <c r="JHT9" s="7"/>
      <c r="JHU9" s="7"/>
      <c r="JHV9" s="7"/>
      <c r="JHW9" s="7"/>
      <c r="JHX9" s="7"/>
      <c r="JHY9" s="7"/>
      <c r="JHZ9" s="7"/>
      <c r="JIA9" s="7"/>
      <c r="JIB9" s="7"/>
      <c r="JIC9" s="7"/>
      <c r="JID9" s="7"/>
      <c r="JIE9" s="7"/>
      <c r="JIF9" s="7"/>
      <c r="JIG9" s="7"/>
      <c r="JIH9" s="7"/>
      <c r="JII9" s="7"/>
      <c r="JIJ9" s="7"/>
      <c r="JIK9" s="7"/>
      <c r="JIL9" s="7"/>
      <c r="JIM9" s="7"/>
      <c r="JIN9" s="7"/>
      <c r="JIO9" s="7"/>
      <c r="JIP9" s="7"/>
      <c r="JIQ9" s="7"/>
      <c r="JIR9" s="7"/>
      <c r="JIS9" s="7"/>
      <c r="JIT9" s="7"/>
      <c r="JIU9" s="7"/>
      <c r="JIV9" s="7"/>
      <c r="JIW9" s="7"/>
      <c r="JIX9" s="7"/>
      <c r="JIY9" s="7"/>
      <c r="JIZ9" s="7"/>
      <c r="JJA9" s="7"/>
      <c r="JJB9" s="7"/>
      <c r="JJC9" s="7"/>
      <c r="JJD9" s="7"/>
      <c r="JJE9" s="7"/>
      <c r="JJF9" s="7"/>
      <c r="JJG9" s="7"/>
      <c r="JJH9" s="7"/>
      <c r="JJI9" s="7"/>
      <c r="JJJ9" s="7"/>
      <c r="JJK9" s="7"/>
      <c r="JJL9" s="7"/>
      <c r="JJM9" s="7"/>
      <c r="JJN9" s="7"/>
      <c r="JJO9" s="7"/>
      <c r="JJP9" s="7"/>
      <c r="JJQ9" s="7"/>
      <c r="JJR9" s="7"/>
      <c r="JJS9" s="7"/>
      <c r="JJT9" s="7"/>
      <c r="JJU9" s="7"/>
      <c r="JJV9" s="7"/>
      <c r="JJW9" s="7"/>
      <c r="JJX9" s="7"/>
      <c r="JJY9" s="7"/>
      <c r="JJZ9" s="7"/>
      <c r="JKA9" s="7"/>
      <c r="JKB9" s="7"/>
      <c r="JKC9" s="7"/>
      <c r="JKD9" s="7"/>
      <c r="JKE9" s="7"/>
      <c r="JKF9" s="7"/>
      <c r="JKG9" s="7"/>
      <c r="JKH9" s="7"/>
      <c r="JKI9" s="7"/>
      <c r="JKJ9" s="7"/>
      <c r="JKK9" s="7"/>
      <c r="JKL9" s="7"/>
      <c r="JKM9" s="7"/>
      <c r="JKN9" s="7"/>
      <c r="JKO9" s="7"/>
      <c r="JKP9" s="7"/>
      <c r="JKQ9" s="7"/>
      <c r="JKR9" s="7"/>
      <c r="JKS9" s="7"/>
      <c r="JKT9" s="7"/>
      <c r="JKU9" s="7"/>
      <c r="JKV9" s="7"/>
      <c r="JKW9" s="7"/>
      <c r="JKX9" s="7"/>
      <c r="JKY9" s="7"/>
      <c r="JKZ9" s="7"/>
      <c r="JLA9" s="7"/>
      <c r="JLB9" s="7"/>
      <c r="JLC9" s="7"/>
      <c r="JLD9" s="7"/>
      <c r="JLE9" s="7"/>
      <c r="JLF9" s="7"/>
      <c r="JLG9" s="7"/>
      <c r="JLH9" s="7"/>
      <c r="JLI9" s="7"/>
      <c r="JLJ9" s="7"/>
      <c r="JLK9" s="7"/>
      <c r="JLL9" s="7"/>
      <c r="JLM9" s="7"/>
      <c r="JLN9" s="7"/>
      <c r="JLO9" s="7"/>
      <c r="JLP9" s="7"/>
      <c r="JLQ9" s="7"/>
      <c r="JLR9" s="7"/>
      <c r="JLS9" s="7"/>
      <c r="JLT9" s="7"/>
      <c r="JLU9" s="7"/>
      <c r="JLV9" s="7"/>
      <c r="JLW9" s="7"/>
      <c r="JLX9" s="7"/>
      <c r="JLY9" s="7"/>
      <c r="JLZ9" s="7"/>
      <c r="JMA9" s="7"/>
      <c r="JMB9" s="7"/>
      <c r="JMC9" s="7"/>
      <c r="JMD9" s="7"/>
      <c r="JME9" s="7"/>
      <c r="JMF9" s="7"/>
      <c r="JMG9" s="7"/>
      <c r="JMH9" s="7"/>
      <c r="JMI9" s="7"/>
      <c r="JMJ9" s="7"/>
      <c r="JMK9" s="7"/>
      <c r="JML9" s="7"/>
      <c r="JMM9" s="7"/>
      <c r="JMN9" s="7"/>
      <c r="JMO9" s="7"/>
      <c r="JMP9" s="7"/>
      <c r="JMQ9" s="7"/>
      <c r="JMR9" s="7"/>
      <c r="JMS9" s="7"/>
      <c r="JMT9" s="7"/>
      <c r="JMU9" s="7"/>
      <c r="JMV9" s="7"/>
      <c r="JMW9" s="7"/>
      <c r="JMX9" s="7"/>
      <c r="JMY9" s="7"/>
      <c r="JMZ9" s="7"/>
      <c r="JNA9" s="7"/>
      <c r="JNB9" s="7"/>
      <c r="JNC9" s="7"/>
      <c r="JND9" s="7"/>
      <c r="JNE9" s="7"/>
      <c r="JNF9" s="7"/>
      <c r="JNG9" s="7"/>
      <c r="JNH9" s="7"/>
      <c r="JNI9" s="7"/>
      <c r="JNJ9" s="7"/>
      <c r="JNK9" s="7"/>
      <c r="JNL9" s="7"/>
      <c r="JNM9" s="7"/>
      <c r="JNN9" s="7"/>
      <c r="JNO9" s="7"/>
      <c r="JNP9" s="7"/>
      <c r="JNQ9" s="7"/>
      <c r="JNR9" s="7"/>
      <c r="JNS9" s="7"/>
      <c r="JNT9" s="7"/>
      <c r="JNU9" s="7"/>
      <c r="JNV9" s="7"/>
      <c r="JNW9" s="7"/>
      <c r="JNX9" s="7"/>
      <c r="JNY9" s="7"/>
      <c r="JNZ9" s="7"/>
      <c r="JOA9" s="7"/>
      <c r="JOB9" s="7"/>
      <c r="JOC9" s="7"/>
      <c r="JOD9" s="7"/>
      <c r="JOE9" s="7"/>
      <c r="JOF9" s="7"/>
      <c r="JOG9" s="7"/>
      <c r="JOH9" s="7"/>
      <c r="JOI9" s="7"/>
      <c r="JOJ9" s="7"/>
      <c r="JOK9" s="7"/>
      <c r="JOL9" s="7"/>
      <c r="JOM9" s="7"/>
      <c r="JON9" s="7"/>
      <c r="JOO9" s="7"/>
      <c r="JOP9" s="7"/>
      <c r="JOQ9" s="7"/>
      <c r="JOR9" s="7"/>
      <c r="JOS9" s="7"/>
      <c r="JOT9" s="7"/>
      <c r="JOU9" s="7"/>
      <c r="JOV9" s="7"/>
      <c r="JOW9" s="7"/>
      <c r="JOX9" s="7"/>
      <c r="JOY9" s="7"/>
      <c r="JOZ9" s="7"/>
      <c r="JPA9" s="7"/>
      <c r="JPB9" s="7"/>
      <c r="JPC9" s="7"/>
      <c r="JPD9" s="7"/>
      <c r="JPE9" s="7"/>
      <c r="JPF9" s="7"/>
      <c r="JPG9" s="7"/>
      <c r="JPH9" s="7"/>
      <c r="JPI9" s="7"/>
      <c r="JPJ9" s="7"/>
      <c r="JPK9" s="7"/>
      <c r="JPL9" s="7"/>
      <c r="JPM9" s="7"/>
      <c r="JPN9" s="7"/>
      <c r="JPO9" s="7"/>
      <c r="JPP9" s="7"/>
      <c r="JPQ9" s="7"/>
      <c r="JPR9" s="7"/>
      <c r="JPS9" s="7"/>
      <c r="JPT9" s="7"/>
      <c r="JPU9" s="7"/>
      <c r="JPV9" s="7"/>
      <c r="JPW9" s="7"/>
      <c r="JPX9" s="7"/>
      <c r="JPY9" s="7"/>
      <c r="JPZ9" s="7"/>
      <c r="JQA9" s="7"/>
      <c r="JQB9" s="7"/>
      <c r="JQC9" s="7"/>
      <c r="JQD9" s="7"/>
      <c r="JQE9" s="7"/>
      <c r="JQF9" s="7"/>
      <c r="JQG9" s="7"/>
      <c r="JQH9" s="7"/>
      <c r="JQI9" s="7"/>
      <c r="JQJ9" s="7"/>
      <c r="JQK9" s="7"/>
      <c r="JQL9" s="7"/>
      <c r="JQM9" s="7"/>
      <c r="JQN9" s="7"/>
      <c r="JQO9" s="7"/>
      <c r="JQP9" s="7"/>
      <c r="JQQ9" s="7"/>
      <c r="JQR9" s="7"/>
      <c r="JQS9" s="7"/>
      <c r="JQT9" s="7"/>
      <c r="JQU9" s="7"/>
      <c r="JQV9" s="7"/>
      <c r="JQW9" s="7"/>
      <c r="JQX9" s="7"/>
      <c r="JQY9" s="7"/>
      <c r="JQZ9" s="7"/>
      <c r="JRA9" s="7"/>
      <c r="JRB9" s="7"/>
      <c r="JRC9" s="7"/>
      <c r="JRD9" s="7"/>
      <c r="JRE9" s="7"/>
      <c r="JRF9" s="7"/>
      <c r="JRG9" s="7"/>
      <c r="JRH9" s="7"/>
      <c r="JRI9" s="7"/>
      <c r="JRJ9" s="7"/>
      <c r="JRK9" s="7"/>
      <c r="JRL9" s="7"/>
      <c r="JRM9" s="7"/>
      <c r="JRN9" s="7"/>
      <c r="JRO9" s="7"/>
      <c r="JRP9" s="7"/>
      <c r="JRQ9" s="7"/>
      <c r="JRR9" s="7"/>
      <c r="JRS9" s="7"/>
      <c r="JRT9" s="7"/>
      <c r="JRU9" s="7"/>
      <c r="JRV9" s="7"/>
      <c r="JRW9" s="7"/>
      <c r="JRX9" s="7"/>
      <c r="JRY9" s="7"/>
      <c r="JRZ9" s="7"/>
      <c r="JSA9" s="7"/>
      <c r="JSB9" s="7"/>
      <c r="JSC9" s="7"/>
      <c r="JSD9" s="7"/>
      <c r="JSE9" s="7"/>
      <c r="JSF9" s="7"/>
      <c r="JSG9" s="7"/>
      <c r="JSH9" s="7"/>
      <c r="JSI9" s="7"/>
      <c r="JSJ9" s="7"/>
      <c r="JSK9" s="7"/>
      <c r="JSL9" s="7"/>
      <c r="JSM9" s="7"/>
      <c r="JSN9" s="7"/>
      <c r="JSO9" s="7"/>
      <c r="JSP9" s="7"/>
      <c r="JSQ9" s="7"/>
      <c r="JSR9" s="7"/>
      <c r="JSS9" s="7"/>
      <c r="JST9" s="7"/>
      <c r="JSU9" s="7"/>
      <c r="JSV9" s="7"/>
      <c r="JSW9" s="7"/>
      <c r="JSX9" s="7"/>
      <c r="JSY9" s="7"/>
      <c r="JSZ9" s="7"/>
      <c r="JTA9" s="7"/>
      <c r="JTB9" s="7"/>
      <c r="JTC9" s="7"/>
      <c r="JTD9" s="7"/>
      <c r="JTE9" s="7"/>
      <c r="JTF9" s="7"/>
      <c r="JTG9" s="7"/>
      <c r="JTH9" s="7"/>
      <c r="JTI9" s="7"/>
      <c r="JTJ9" s="7"/>
      <c r="JTK9" s="7"/>
      <c r="JTL9" s="7"/>
      <c r="JTM9" s="7"/>
      <c r="JTN9" s="7"/>
      <c r="JTO9" s="7"/>
      <c r="JTP9" s="7"/>
      <c r="JTQ9" s="7"/>
      <c r="JTR9" s="7"/>
      <c r="JTS9" s="7"/>
      <c r="JTT9" s="7"/>
      <c r="JTU9" s="7"/>
      <c r="JTV9" s="7"/>
      <c r="JTW9" s="7"/>
      <c r="JTX9" s="7"/>
      <c r="JTY9" s="7"/>
      <c r="JTZ9" s="7"/>
      <c r="JUA9" s="7"/>
      <c r="JUB9" s="7"/>
      <c r="JUC9" s="7"/>
      <c r="JUD9" s="7"/>
      <c r="JUE9" s="7"/>
      <c r="JUF9" s="7"/>
      <c r="JUG9" s="7"/>
      <c r="JUH9" s="7"/>
      <c r="JUI9" s="7"/>
      <c r="JUJ9" s="7"/>
      <c r="JUK9" s="7"/>
      <c r="JUL9" s="7"/>
      <c r="JUM9" s="7"/>
      <c r="JUN9" s="7"/>
      <c r="JUO9" s="7"/>
      <c r="JUP9" s="7"/>
      <c r="JUQ9" s="7"/>
      <c r="JUR9" s="7"/>
      <c r="JUS9" s="7"/>
      <c r="JUT9" s="7"/>
      <c r="JUU9" s="7"/>
      <c r="JUV9" s="7"/>
      <c r="JUW9" s="7"/>
      <c r="JUX9" s="7"/>
      <c r="JUY9" s="7"/>
      <c r="JUZ9" s="7"/>
      <c r="JVA9" s="7"/>
      <c r="JVB9" s="7"/>
      <c r="JVC9" s="7"/>
      <c r="JVD9" s="7"/>
      <c r="JVE9" s="7"/>
      <c r="JVF9" s="7"/>
      <c r="JVG9" s="7"/>
      <c r="JVH9" s="7"/>
      <c r="JVI9" s="7"/>
      <c r="JVJ9" s="7"/>
      <c r="JVK9" s="7"/>
      <c r="JVL9" s="7"/>
      <c r="JVM9" s="7"/>
      <c r="JVN9" s="7"/>
      <c r="JVO9" s="7"/>
      <c r="JVP9" s="7"/>
      <c r="JVQ9" s="7"/>
      <c r="JVR9" s="7"/>
      <c r="JVS9" s="7"/>
      <c r="JVT9" s="7"/>
      <c r="JVU9" s="7"/>
      <c r="JVV9" s="7"/>
      <c r="JVW9" s="7"/>
      <c r="JVX9" s="7"/>
      <c r="JVY9" s="7"/>
      <c r="JVZ9" s="7"/>
      <c r="JWA9" s="7"/>
      <c r="JWB9" s="7"/>
      <c r="JWC9" s="7"/>
      <c r="JWD9" s="7"/>
      <c r="JWE9" s="7"/>
      <c r="JWF9" s="7"/>
      <c r="JWG9" s="7"/>
      <c r="JWH9" s="7"/>
      <c r="JWI9" s="7"/>
      <c r="JWJ9" s="7"/>
      <c r="JWK9" s="7"/>
      <c r="JWL9" s="7"/>
      <c r="JWM9" s="7"/>
      <c r="JWN9" s="7"/>
      <c r="JWO9" s="7"/>
      <c r="JWP9" s="7"/>
      <c r="JWQ9" s="7"/>
      <c r="JWR9" s="7"/>
      <c r="JWS9" s="7"/>
      <c r="JWT9" s="7"/>
      <c r="JWU9" s="7"/>
      <c r="JWV9" s="7"/>
      <c r="JWW9" s="7"/>
      <c r="JWX9" s="7"/>
      <c r="JWY9" s="7"/>
      <c r="JWZ9" s="7"/>
      <c r="JXA9" s="7"/>
      <c r="JXB9" s="7"/>
      <c r="JXC9" s="7"/>
      <c r="JXD9" s="7"/>
      <c r="JXE9" s="7"/>
      <c r="JXF9" s="7"/>
      <c r="JXG9" s="7"/>
      <c r="JXH9" s="7"/>
      <c r="JXI9" s="7"/>
      <c r="JXJ9" s="7"/>
      <c r="JXK9" s="7"/>
      <c r="JXL9" s="7"/>
      <c r="JXM9" s="7"/>
      <c r="JXN9" s="7"/>
      <c r="JXO9" s="7"/>
      <c r="JXP9" s="7"/>
      <c r="JXQ9" s="7"/>
      <c r="JXR9" s="7"/>
      <c r="JXS9" s="7"/>
      <c r="JXT9" s="7"/>
      <c r="JXU9" s="7"/>
      <c r="JXV9" s="7"/>
      <c r="JXW9" s="7"/>
      <c r="JXX9" s="7"/>
      <c r="JXY9" s="7"/>
      <c r="JXZ9" s="7"/>
      <c r="JYA9" s="7"/>
      <c r="JYB9" s="7"/>
      <c r="JYC9" s="7"/>
      <c r="JYD9" s="7"/>
      <c r="JYE9" s="7"/>
      <c r="JYF9" s="7"/>
      <c r="JYG9" s="7"/>
      <c r="JYH9" s="7"/>
      <c r="JYI9" s="7"/>
      <c r="JYJ9" s="7"/>
      <c r="JYK9" s="7"/>
      <c r="JYL9" s="7"/>
      <c r="JYM9" s="7"/>
      <c r="JYN9" s="7"/>
      <c r="JYO9" s="7"/>
      <c r="JYP9" s="7"/>
      <c r="JYQ9" s="7"/>
      <c r="JYR9" s="7"/>
      <c r="JYS9" s="7"/>
      <c r="JYT9" s="7"/>
      <c r="JYU9" s="7"/>
      <c r="JYV9" s="7"/>
      <c r="JYW9" s="7"/>
      <c r="JYX9" s="7"/>
      <c r="JYY9" s="7"/>
      <c r="JYZ9" s="7"/>
      <c r="JZA9" s="7"/>
      <c r="JZB9" s="7"/>
      <c r="JZC9" s="7"/>
      <c r="JZD9" s="7"/>
      <c r="JZE9" s="7"/>
      <c r="JZF9" s="7"/>
      <c r="JZG9" s="7"/>
      <c r="JZH9" s="7"/>
      <c r="JZI9" s="7"/>
      <c r="JZJ9" s="7"/>
      <c r="JZK9" s="7"/>
      <c r="JZL9" s="7"/>
      <c r="JZM9" s="7"/>
      <c r="JZN9" s="7"/>
      <c r="JZO9" s="7"/>
      <c r="JZP9" s="7"/>
      <c r="JZQ9" s="7"/>
      <c r="JZR9" s="7"/>
      <c r="JZS9" s="7"/>
      <c r="JZT9" s="7"/>
      <c r="JZU9" s="7"/>
      <c r="JZV9" s="7"/>
      <c r="JZW9" s="7"/>
      <c r="JZX9" s="7"/>
      <c r="JZY9" s="7"/>
      <c r="JZZ9" s="7"/>
      <c r="KAA9" s="7"/>
      <c r="KAB9" s="7"/>
      <c r="KAC9" s="7"/>
      <c r="KAD9" s="7"/>
      <c r="KAE9" s="7"/>
      <c r="KAF9" s="7"/>
      <c r="KAG9" s="7"/>
      <c r="KAH9" s="7"/>
      <c r="KAI9" s="7"/>
      <c r="KAJ9" s="7"/>
      <c r="KAK9" s="7"/>
      <c r="KAL9" s="7"/>
      <c r="KAM9" s="7"/>
      <c r="KAN9" s="7"/>
      <c r="KAO9" s="7"/>
      <c r="KAP9" s="7"/>
      <c r="KAQ9" s="7"/>
      <c r="KAR9" s="7"/>
      <c r="KAS9" s="7"/>
      <c r="KAT9" s="7"/>
      <c r="KAU9" s="7"/>
      <c r="KAV9" s="7"/>
      <c r="KAW9" s="7"/>
      <c r="KAX9" s="7"/>
      <c r="KAY9" s="7"/>
      <c r="KAZ9" s="7"/>
      <c r="KBA9" s="7"/>
      <c r="KBB9" s="7"/>
      <c r="KBC9" s="7"/>
      <c r="KBD9" s="7"/>
      <c r="KBE9" s="7"/>
      <c r="KBF9" s="7"/>
      <c r="KBG9" s="7"/>
      <c r="KBH9" s="7"/>
      <c r="KBI9" s="7"/>
      <c r="KBJ9" s="7"/>
      <c r="KBK9" s="7"/>
      <c r="KBL9" s="7"/>
      <c r="KBM9" s="7"/>
      <c r="KBN9" s="7"/>
      <c r="KBO9" s="7"/>
      <c r="KBP9" s="7"/>
      <c r="KBQ9" s="7"/>
      <c r="KBR9" s="7"/>
      <c r="KBS9" s="7"/>
      <c r="KBT9" s="7"/>
      <c r="KBU9" s="7"/>
      <c r="KBV9" s="7"/>
      <c r="KBW9" s="7"/>
      <c r="KBX9" s="7"/>
      <c r="KBY9" s="7"/>
      <c r="KBZ9" s="7"/>
      <c r="KCA9" s="7"/>
      <c r="KCB9" s="7"/>
      <c r="KCC9" s="7"/>
      <c r="KCD9" s="7"/>
      <c r="KCE9" s="7"/>
      <c r="KCF9" s="7"/>
      <c r="KCG9" s="7"/>
      <c r="KCH9" s="7"/>
      <c r="KCI9" s="7"/>
      <c r="KCJ9" s="7"/>
      <c r="KCK9" s="7"/>
      <c r="KCL9" s="7"/>
      <c r="KCM9" s="7"/>
      <c r="KCN9" s="7"/>
      <c r="KCO9" s="7"/>
      <c r="KCP9" s="7"/>
      <c r="KCQ9" s="7"/>
      <c r="KCR9" s="7"/>
      <c r="KCS9" s="7"/>
      <c r="KCT9" s="7"/>
      <c r="KCU9" s="7"/>
      <c r="KCV9" s="7"/>
      <c r="KCW9" s="7"/>
      <c r="KCX9" s="7"/>
      <c r="KCY9" s="7"/>
      <c r="KCZ9" s="7"/>
      <c r="KDA9" s="7"/>
      <c r="KDB9" s="7"/>
      <c r="KDC9" s="7"/>
      <c r="KDD9" s="7"/>
      <c r="KDE9" s="7"/>
      <c r="KDF9" s="7"/>
      <c r="KDG9" s="7"/>
      <c r="KDH9" s="7"/>
      <c r="KDI9" s="7"/>
      <c r="KDJ9" s="7"/>
      <c r="KDK9" s="7"/>
      <c r="KDL9" s="7"/>
      <c r="KDM9" s="7"/>
      <c r="KDN9" s="7"/>
      <c r="KDO9" s="7"/>
      <c r="KDP9" s="7"/>
      <c r="KDQ9" s="7"/>
      <c r="KDR9" s="7"/>
      <c r="KDS9" s="7"/>
      <c r="KDT9" s="7"/>
      <c r="KDU9" s="7"/>
      <c r="KDV9" s="7"/>
      <c r="KDW9" s="7"/>
      <c r="KDX9" s="7"/>
      <c r="KDY9" s="7"/>
      <c r="KDZ9" s="7"/>
      <c r="KEA9" s="7"/>
      <c r="KEB9" s="7"/>
      <c r="KEC9" s="7"/>
      <c r="KED9" s="7"/>
      <c r="KEE9" s="7"/>
      <c r="KEF9" s="7"/>
      <c r="KEG9" s="7"/>
      <c r="KEH9" s="7"/>
      <c r="KEI9" s="7"/>
      <c r="KEJ9" s="7"/>
      <c r="KEK9" s="7"/>
      <c r="KEL9" s="7"/>
      <c r="KEM9" s="7"/>
      <c r="KEN9" s="7"/>
      <c r="KEO9" s="7"/>
      <c r="KEP9" s="7"/>
      <c r="KEQ9" s="7"/>
      <c r="KER9" s="7"/>
      <c r="KES9" s="7"/>
      <c r="KET9" s="7"/>
      <c r="KEU9" s="7"/>
      <c r="KEV9" s="7"/>
      <c r="KEW9" s="7"/>
      <c r="KEX9" s="7"/>
      <c r="KEY9" s="7"/>
      <c r="KEZ9" s="7"/>
      <c r="KFA9" s="7"/>
      <c r="KFB9" s="7"/>
      <c r="KFC9" s="7"/>
      <c r="KFD9" s="7"/>
      <c r="KFE9" s="7"/>
      <c r="KFF9" s="7"/>
      <c r="KFG9" s="7"/>
      <c r="KFH9" s="7"/>
      <c r="KFI9" s="7"/>
      <c r="KFJ9" s="7"/>
      <c r="KFK9" s="7"/>
      <c r="KFL9" s="7"/>
      <c r="KFM9" s="7"/>
      <c r="KFN9" s="7"/>
      <c r="KFO9" s="7"/>
      <c r="KFP9" s="7"/>
      <c r="KFQ9" s="7"/>
      <c r="KFR9" s="7"/>
      <c r="KFS9" s="7"/>
      <c r="KFT9" s="7"/>
      <c r="KFU9" s="7"/>
      <c r="KFV9" s="7"/>
      <c r="KFW9" s="7"/>
      <c r="KFX9" s="7"/>
      <c r="KFY9" s="7"/>
      <c r="KFZ9" s="7"/>
      <c r="KGA9" s="7"/>
      <c r="KGB9" s="7"/>
      <c r="KGC9" s="7"/>
      <c r="KGD9" s="7"/>
      <c r="KGE9" s="7"/>
      <c r="KGF9" s="7"/>
      <c r="KGG9" s="7"/>
      <c r="KGH9" s="7"/>
      <c r="KGI9" s="7"/>
      <c r="KGJ9" s="7"/>
      <c r="KGK9" s="7"/>
      <c r="KGL9" s="7"/>
      <c r="KGM9" s="7"/>
      <c r="KGN9" s="7"/>
      <c r="KGO9" s="7"/>
      <c r="KGP9" s="7"/>
      <c r="KGQ9" s="7"/>
      <c r="KGR9" s="7"/>
      <c r="KGS9" s="7"/>
      <c r="KGT9" s="7"/>
      <c r="KGU9" s="7"/>
      <c r="KGV9" s="7"/>
      <c r="KGW9" s="7"/>
      <c r="KGX9" s="7"/>
      <c r="KGY9" s="7"/>
      <c r="KGZ9" s="7"/>
      <c r="KHA9" s="7"/>
      <c r="KHB9" s="7"/>
      <c r="KHC9" s="7"/>
      <c r="KHD9" s="7"/>
      <c r="KHE9" s="7"/>
      <c r="KHF9" s="7"/>
      <c r="KHG9" s="7"/>
      <c r="KHH9" s="7"/>
      <c r="KHI9" s="7"/>
      <c r="KHJ9" s="7"/>
      <c r="KHK9" s="7"/>
      <c r="KHL9" s="7"/>
      <c r="KHM9" s="7"/>
      <c r="KHN9" s="7"/>
      <c r="KHO9" s="7"/>
      <c r="KHP9" s="7"/>
      <c r="KHQ9" s="7"/>
      <c r="KHR9" s="7"/>
      <c r="KHS9" s="7"/>
      <c r="KHT9" s="7"/>
      <c r="KHU9" s="7"/>
      <c r="KHV9" s="7"/>
      <c r="KHW9" s="7"/>
      <c r="KHX9" s="7"/>
      <c r="KHY9" s="7"/>
      <c r="KHZ9" s="7"/>
      <c r="KIA9" s="7"/>
      <c r="KIB9" s="7"/>
      <c r="KIC9" s="7"/>
      <c r="KID9" s="7"/>
      <c r="KIE9" s="7"/>
      <c r="KIF9" s="7"/>
      <c r="KIG9" s="7"/>
      <c r="KIH9" s="7"/>
      <c r="KII9" s="7"/>
      <c r="KIJ9" s="7"/>
      <c r="KIK9" s="7"/>
      <c r="KIL9" s="7"/>
      <c r="KIM9" s="7"/>
      <c r="KIN9" s="7"/>
      <c r="KIO9" s="7"/>
      <c r="KIP9" s="7"/>
      <c r="KIQ9" s="7"/>
      <c r="KIR9" s="7"/>
      <c r="KIS9" s="7"/>
      <c r="KIT9" s="7"/>
      <c r="KIU9" s="7"/>
      <c r="KIV9" s="7"/>
      <c r="KIW9" s="7"/>
      <c r="KIX9" s="7"/>
      <c r="KIY9" s="7"/>
      <c r="KIZ9" s="7"/>
      <c r="KJA9" s="7"/>
      <c r="KJB9" s="7"/>
      <c r="KJC9" s="7"/>
      <c r="KJD9" s="7"/>
      <c r="KJE9" s="7"/>
      <c r="KJF9" s="7"/>
      <c r="KJG9" s="7"/>
      <c r="KJH9" s="7"/>
      <c r="KJI9" s="7"/>
      <c r="KJJ9" s="7"/>
      <c r="KJK9" s="7"/>
      <c r="KJL9" s="7"/>
      <c r="KJM9" s="7"/>
      <c r="KJN9" s="7"/>
      <c r="KJO9" s="7"/>
      <c r="KJP9" s="7"/>
      <c r="KJQ9" s="7"/>
      <c r="KJR9" s="7"/>
      <c r="KJS9" s="7"/>
      <c r="KJT9" s="7"/>
      <c r="KJU9" s="7"/>
      <c r="KJV9" s="7"/>
      <c r="KJW9" s="7"/>
      <c r="KJX9" s="7"/>
      <c r="KJY9" s="7"/>
      <c r="KJZ9" s="7"/>
      <c r="KKA9" s="7"/>
      <c r="KKB9" s="7"/>
      <c r="KKC9" s="7"/>
      <c r="KKD9" s="7"/>
      <c r="KKE9" s="7"/>
      <c r="KKF9" s="7"/>
      <c r="KKG9" s="7"/>
      <c r="KKH9" s="7"/>
      <c r="KKI9" s="7"/>
      <c r="KKJ9" s="7"/>
      <c r="KKK9" s="7"/>
      <c r="KKL9" s="7"/>
      <c r="KKM9" s="7"/>
      <c r="KKN9" s="7"/>
      <c r="KKO9" s="7"/>
      <c r="KKP9" s="7"/>
      <c r="KKQ9" s="7"/>
      <c r="KKR9" s="7"/>
      <c r="KKS9" s="7"/>
      <c r="KKT9" s="7"/>
      <c r="KKU9" s="7"/>
      <c r="KKV9" s="7"/>
      <c r="KKW9" s="7"/>
      <c r="KKX9" s="7"/>
      <c r="KKY9" s="7"/>
      <c r="KKZ9" s="7"/>
      <c r="KLA9" s="7"/>
      <c r="KLB9" s="7"/>
      <c r="KLC9" s="7"/>
      <c r="KLD9" s="7"/>
      <c r="KLE9" s="7"/>
      <c r="KLF9" s="7"/>
      <c r="KLG9" s="7"/>
      <c r="KLH9" s="7"/>
      <c r="KLI9" s="7"/>
      <c r="KLJ9" s="7"/>
      <c r="KLK9" s="7"/>
      <c r="KLL9" s="7"/>
      <c r="KLM9" s="7"/>
      <c r="KLN9" s="7"/>
      <c r="KLO9" s="7"/>
      <c r="KLP9" s="7"/>
      <c r="KLQ9" s="7"/>
      <c r="KLR9" s="7"/>
      <c r="KLS9" s="7"/>
      <c r="KLT9" s="7"/>
      <c r="KLU9" s="7"/>
      <c r="KLV9" s="7"/>
      <c r="KLW9" s="7"/>
      <c r="KLX9" s="7"/>
      <c r="KLY9" s="7"/>
      <c r="KLZ9" s="7"/>
      <c r="KMA9" s="7"/>
      <c r="KMB9" s="7"/>
      <c r="KMC9" s="7"/>
      <c r="KMD9" s="7"/>
      <c r="KME9" s="7"/>
      <c r="KMF9" s="7"/>
      <c r="KMG9" s="7"/>
      <c r="KMH9" s="7"/>
      <c r="KMI9" s="7"/>
      <c r="KMJ9" s="7"/>
      <c r="KMK9" s="7"/>
      <c r="KML9" s="7"/>
      <c r="KMM9" s="7"/>
      <c r="KMN9" s="7"/>
      <c r="KMO9" s="7"/>
      <c r="KMP9" s="7"/>
      <c r="KMQ9" s="7"/>
      <c r="KMR9" s="7"/>
      <c r="KMS9" s="7"/>
      <c r="KMT9" s="7"/>
      <c r="KMU9" s="7"/>
      <c r="KMV9" s="7"/>
      <c r="KMW9" s="7"/>
      <c r="KMX9" s="7"/>
      <c r="KMY9" s="7"/>
      <c r="KMZ9" s="7"/>
      <c r="KNA9" s="7"/>
      <c r="KNB9" s="7"/>
      <c r="KNC9" s="7"/>
      <c r="KND9" s="7"/>
      <c r="KNE9" s="7"/>
      <c r="KNF9" s="7"/>
      <c r="KNG9" s="7"/>
      <c r="KNH9" s="7"/>
      <c r="KNI9" s="7"/>
      <c r="KNJ9" s="7"/>
      <c r="KNK9" s="7"/>
      <c r="KNL9" s="7"/>
      <c r="KNM9" s="7"/>
      <c r="KNN9" s="7"/>
      <c r="KNO9" s="7"/>
      <c r="KNP9" s="7"/>
      <c r="KNQ9" s="7"/>
      <c r="KNR9" s="7"/>
      <c r="KNS9" s="7"/>
      <c r="KNT9" s="7"/>
      <c r="KNU9" s="7"/>
      <c r="KNV9" s="7"/>
      <c r="KNW9" s="7"/>
      <c r="KNX9" s="7"/>
      <c r="KNY9" s="7"/>
      <c r="KNZ9" s="7"/>
      <c r="KOA9" s="7"/>
      <c r="KOB9" s="7"/>
      <c r="KOC9" s="7"/>
      <c r="KOD9" s="7"/>
      <c r="KOE9" s="7"/>
      <c r="KOF9" s="7"/>
      <c r="KOG9" s="7"/>
      <c r="KOH9" s="7"/>
      <c r="KOI9" s="7"/>
      <c r="KOJ9" s="7"/>
      <c r="KOK9" s="7"/>
      <c r="KOL9" s="7"/>
      <c r="KOM9" s="7"/>
      <c r="KON9" s="7"/>
      <c r="KOO9" s="7"/>
      <c r="KOP9" s="7"/>
      <c r="KOQ9" s="7"/>
      <c r="KOR9" s="7"/>
      <c r="KOS9" s="7"/>
      <c r="KOT9" s="7"/>
      <c r="KOU9" s="7"/>
      <c r="KOV9" s="7"/>
      <c r="KOW9" s="7"/>
      <c r="KOX9" s="7"/>
      <c r="KOY9" s="7"/>
      <c r="KOZ9" s="7"/>
      <c r="KPA9" s="7"/>
      <c r="KPB9" s="7"/>
      <c r="KPC9" s="7"/>
      <c r="KPD9" s="7"/>
      <c r="KPE9" s="7"/>
      <c r="KPF9" s="7"/>
      <c r="KPG9" s="7"/>
      <c r="KPH9" s="7"/>
      <c r="KPI9" s="7"/>
      <c r="KPJ9" s="7"/>
      <c r="KPK9" s="7"/>
      <c r="KPL9" s="7"/>
      <c r="KPM9" s="7"/>
      <c r="KPN9" s="7"/>
      <c r="KPO9" s="7"/>
      <c r="KPP9" s="7"/>
      <c r="KPQ9" s="7"/>
      <c r="KPR9" s="7"/>
      <c r="KPS9" s="7"/>
      <c r="KPT9" s="7"/>
      <c r="KPU9" s="7"/>
      <c r="KPV9" s="7"/>
      <c r="KPW9" s="7"/>
      <c r="KPX9" s="7"/>
      <c r="KPY9" s="7"/>
      <c r="KPZ9" s="7"/>
      <c r="KQA9" s="7"/>
      <c r="KQB9" s="7"/>
      <c r="KQC9" s="7"/>
      <c r="KQD9" s="7"/>
      <c r="KQE9" s="7"/>
      <c r="KQF9" s="7"/>
      <c r="KQG9" s="7"/>
      <c r="KQH9" s="7"/>
      <c r="KQI9" s="7"/>
      <c r="KQJ9" s="7"/>
      <c r="KQK9" s="7"/>
      <c r="KQL9" s="7"/>
      <c r="KQM9" s="7"/>
      <c r="KQN9" s="7"/>
      <c r="KQO9" s="7"/>
      <c r="KQP9" s="7"/>
      <c r="KQQ9" s="7"/>
      <c r="KQR9" s="7"/>
      <c r="KQS9" s="7"/>
      <c r="KQT9" s="7"/>
      <c r="KQU9" s="7"/>
      <c r="KQV9" s="7"/>
      <c r="KQW9" s="7"/>
      <c r="KQX9" s="7"/>
      <c r="KQY9" s="7"/>
      <c r="KQZ9" s="7"/>
      <c r="KRA9" s="7"/>
      <c r="KRB9" s="7"/>
      <c r="KRC9" s="7"/>
      <c r="KRD9" s="7"/>
      <c r="KRE9" s="7"/>
      <c r="KRF9" s="7"/>
      <c r="KRG9" s="7"/>
      <c r="KRH9" s="7"/>
      <c r="KRI9" s="7"/>
      <c r="KRJ9" s="7"/>
      <c r="KRK9" s="7"/>
      <c r="KRL9" s="7"/>
      <c r="KRM9" s="7"/>
      <c r="KRN9" s="7"/>
      <c r="KRO9" s="7"/>
      <c r="KRP9" s="7"/>
      <c r="KRQ9" s="7"/>
      <c r="KRR9" s="7"/>
      <c r="KRS9" s="7"/>
      <c r="KRT9" s="7"/>
      <c r="KRU9" s="7"/>
      <c r="KRV9" s="7"/>
      <c r="KRW9" s="7"/>
      <c r="KRX9" s="7"/>
      <c r="KRY9" s="7"/>
      <c r="KRZ9" s="7"/>
      <c r="KSA9" s="7"/>
      <c r="KSB9" s="7"/>
      <c r="KSC9" s="7"/>
      <c r="KSD9" s="7"/>
      <c r="KSE9" s="7"/>
      <c r="KSF9" s="7"/>
      <c r="KSG9" s="7"/>
      <c r="KSH9" s="7"/>
      <c r="KSI9" s="7"/>
      <c r="KSJ9" s="7"/>
      <c r="KSK9" s="7"/>
      <c r="KSL9" s="7"/>
      <c r="KSM9" s="7"/>
      <c r="KSN9" s="7"/>
      <c r="KSO9" s="7"/>
      <c r="KSP9" s="7"/>
      <c r="KSQ9" s="7"/>
      <c r="KSR9" s="7"/>
      <c r="KSS9" s="7"/>
      <c r="KST9" s="7"/>
      <c r="KSU9" s="7"/>
      <c r="KSV9" s="7"/>
      <c r="KSW9" s="7"/>
      <c r="KSX9" s="7"/>
      <c r="KSY9" s="7"/>
      <c r="KSZ9" s="7"/>
      <c r="KTA9" s="7"/>
      <c r="KTB9" s="7"/>
      <c r="KTC9" s="7"/>
      <c r="KTD9" s="7"/>
      <c r="KTE9" s="7"/>
      <c r="KTF9" s="7"/>
      <c r="KTG9" s="7"/>
      <c r="KTH9" s="7"/>
      <c r="KTI9" s="7"/>
      <c r="KTJ9" s="7"/>
      <c r="KTK9" s="7"/>
      <c r="KTL9" s="7"/>
      <c r="KTM9" s="7"/>
      <c r="KTN9" s="7"/>
      <c r="KTO9" s="7"/>
      <c r="KTP9" s="7"/>
      <c r="KTQ9" s="7"/>
      <c r="KTR9" s="7"/>
      <c r="KTS9" s="7"/>
      <c r="KTT9" s="7"/>
      <c r="KTU9" s="7"/>
      <c r="KTV9" s="7"/>
      <c r="KTW9" s="7"/>
      <c r="KTX9" s="7"/>
      <c r="KTY9" s="7"/>
      <c r="KTZ9" s="7"/>
      <c r="KUA9" s="7"/>
      <c r="KUB9" s="7"/>
      <c r="KUC9" s="7"/>
      <c r="KUD9" s="7"/>
      <c r="KUE9" s="7"/>
      <c r="KUF9" s="7"/>
      <c r="KUG9" s="7"/>
      <c r="KUH9" s="7"/>
      <c r="KUI9" s="7"/>
      <c r="KUJ9" s="7"/>
      <c r="KUK9" s="7"/>
      <c r="KUL9" s="7"/>
      <c r="KUM9" s="7"/>
      <c r="KUN9" s="7"/>
      <c r="KUO9" s="7"/>
      <c r="KUP9" s="7"/>
      <c r="KUQ9" s="7"/>
      <c r="KUR9" s="7"/>
      <c r="KUS9" s="7"/>
      <c r="KUT9" s="7"/>
      <c r="KUU9" s="7"/>
      <c r="KUV9" s="7"/>
      <c r="KUW9" s="7"/>
      <c r="KUX9" s="7"/>
      <c r="KUY9" s="7"/>
      <c r="KUZ9" s="7"/>
      <c r="KVA9" s="7"/>
      <c r="KVB9" s="7"/>
      <c r="KVC9" s="7"/>
      <c r="KVD9" s="7"/>
      <c r="KVE9" s="7"/>
      <c r="KVF9" s="7"/>
      <c r="KVG9" s="7"/>
      <c r="KVH9" s="7"/>
      <c r="KVI9" s="7"/>
      <c r="KVJ9" s="7"/>
      <c r="KVK9" s="7"/>
      <c r="KVL9" s="7"/>
      <c r="KVM9" s="7"/>
      <c r="KVN9" s="7"/>
      <c r="KVO9" s="7"/>
      <c r="KVP9" s="7"/>
      <c r="KVQ9" s="7"/>
      <c r="KVR9" s="7"/>
      <c r="KVS9" s="7"/>
      <c r="KVT9" s="7"/>
      <c r="KVU9" s="7"/>
      <c r="KVV9" s="7"/>
      <c r="KVW9" s="7"/>
      <c r="KVX9" s="7"/>
      <c r="KVY9" s="7"/>
      <c r="KVZ9" s="7"/>
      <c r="KWA9" s="7"/>
      <c r="KWB9" s="7"/>
      <c r="KWC9" s="7"/>
      <c r="KWD9" s="7"/>
      <c r="KWE9" s="7"/>
      <c r="KWF9" s="7"/>
      <c r="KWG9" s="7"/>
      <c r="KWH9" s="7"/>
      <c r="KWI9" s="7"/>
      <c r="KWJ9" s="7"/>
      <c r="KWK9" s="7"/>
      <c r="KWL9" s="7"/>
      <c r="KWM9" s="7"/>
      <c r="KWN9" s="7"/>
      <c r="KWO9" s="7"/>
      <c r="KWP9" s="7"/>
      <c r="KWQ9" s="7"/>
      <c r="KWR9" s="7"/>
      <c r="KWS9" s="7"/>
      <c r="KWT9" s="7"/>
      <c r="KWU9" s="7"/>
      <c r="KWV9" s="7"/>
      <c r="KWW9" s="7"/>
      <c r="KWX9" s="7"/>
      <c r="KWY9" s="7"/>
      <c r="KWZ9" s="7"/>
      <c r="KXA9" s="7"/>
      <c r="KXB9" s="7"/>
      <c r="KXC9" s="7"/>
      <c r="KXD9" s="7"/>
      <c r="KXE9" s="7"/>
      <c r="KXF9" s="7"/>
      <c r="KXG9" s="7"/>
      <c r="KXH9" s="7"/>
      <c r="KXI9" s="7"/>
      <c r="KXJ9" s="7"/>
      <c r="KXK9" s="7"/>
      <c r="KXL9" s="7"/>
      <c r="KXM9" s="7"/>
      <c r="KXN9" s="7"/>
      <c r="KXO9" s="7"/>
      <c r="KXP9" s="7"/>
      <c r="KXQ9" s="7"/>
      <c r="KXR9" s="7"/>
      <c r="KXS9" s="7"/>
      <c r="KXT9" s="7"/>
      <c r="KXU9" s="7"/>
      <c r="KXV9" s="7"/>
      <c r="KXW9" s="7"/>
      <c r="KXX9" s="7"/>
      <c r="KXY9" s="7"/>
      <c r="KXZ9" s="7"/>
      <c r="KYA9" s="7"/>
      <c r="KYB9" s="7"/>
      <c r="KYC9" s="7"/>
      <c r="KYD9" s="7"/>
      <c r="KYE9" s="7"/>
      <c r="KYF9" s="7"/>
      <c r="KYG9" s="7"/>
      <c r="KYH9" s="7"/>
      <c r="KYI9" s="7"/>
      <c r="KYJ9" s="7"/>
      <c r="KYK9" s="7"/>
      <c r="KYL9" s="7"/>
      <c r="KYM9" s="7"/>
      <c r="KYN9" s="7"/>
      <c r="KYO9" s="7"/>
      <c r="KYP9" s="7"/>
      <c r="KYQ9" s="7"/>
      <c r="KYR9" s="7"/>
      <c r="KYS9" s="7"/>
      <c r="KYT9" s="7"/>
      <c r="KYU9" s="7"/>
      <c r="KYV9" s="7"/>
      <c r="KYW9" s="7"/>
      <c r="KYX9" s="7"/>
      <c r="KYY9" s="7"/>
      <c r="KYZ9" s="7"/>
      <c r="KZA9" s="7"/>
      <c r="KZB9" s="7"/>
      <c r="KZC9" s="7"/>
      <c r="KZD9" s="7"/>
      <c r="KZE9" s="7"/>
      <c r="KZF9" s="7"/>
      <c r="KZG9" s="7"/>
      <c r="KZH9" s="7"/>
      <c r="KZI9" s="7"/>
      <c r="KZJ9" s="7"/>
      <c r="KZK9" s="7"/>
      <c r="KZL9" s="7"/>
      <c r="KZM9" s="7"/>
      <c r="KZN9" s="7"/>
      <c r="KZO9" s="7"/>
      <c r="KZP9" s="7"/>
      <c r="KZQ9" s="7"/>
      <c r="KZR9" s="7"/>
      <c r="KZS9" s="7"/>
      <c r="KZT9" s="7"/>
      <c r="KZU9" s="7"/>
      <c r="KZV9" s="7"/>
      <c r="KZW9" s="7"/>
      <c r="KZX9" s="7"/>
      <c r="KZY9" s="7"/>
      <c r="KZZ9" s="7"/>
      <c r="LAA9" s="7"/>
      <c r="LAB9" s="7"/>
      <c r="LAC9" s="7"/>
      <c r="LAD9" s="7"/>
      <c r="LAE9" s="7"/>
      <c r="LAF9" s="7"/>
      <c r="LAG9" s="7"/>
      <c r="LAH9" s="7"/>
      <c r="LAI9" s="7"/>
      <c r="LAJ9" s="7"/>
      <c r="LAK9" s="7"/>
      <c r="LAL9" s="7"/>
      <c r="LAM9" s="7"/>
      <c r="LAN9" s="7"/>
      <c r="LAO9" s="7"/>
      <c r="LAP9" s="7"/>
      <c r="LAQ9" s="7"/>
      <c r="LAR9" s="7"/>
      <c r="LAS9" s="7"/>
      <c r="LAT9" s="7"/>
      <c r="LAU9" s="7"/>
      <c r="LAV9" s="7"/>
      <c r="LAW9" s="7"/>
      <c r="LAX9" s="7"/>
      <c r="LAY9" s="7"/>
      <c r="LAZ9" s="7"/>
      <c r="LBA9" s="7"/>
      <c r="LBB9" s="7"/>
      <c r="LBC9" s="7"/>
      <c r="LBD9" s="7"/>
      <c r="LBE9" s="7"/>
      <c r="LBF9" s="7"/>
      <c r="LBG9" s="7"/>
      <c r="LBH9" s="7"/>
      <c r="LBI9" s="7"/>
      <c r="LBJ9" s="7"/>
      <c r="LBK9" s="7"/>
      <c r="LBL9" s="7"/>
      <c r="LBM9" s="7"/>
      <c r="LBN9" s="7"/>
      <c r="LBO9" s="7"/>
      <c r="LBP9" s="7"/>
      <c r="LBQ9" s="7"/>
      <c r="LBR9" s="7"/>
      <c r="LBS9" s="7"/>
      <c r="LBT9" s="7"/>
      <c r="LBU9" s="7"/>
      <c r="LBV9" s="7"/>
      <c r="LBW9" s="7"/>
      <c r="LBX9" s="7"/>
      <c r="LBY9" s="7"/>
      <c r="LBZ9" s="7"/>
      <c r="LCA9" s="7"/>
      <c r="LCB9" s="7"/>
      <c r="LCC9" s="7"/>
      <c r="LCD9" s="7"/>
      <c r="LCE9" s="7"/>
      <c r="LCF9" s="7"/>
      <c r="LCG9" s="7"/>
      <c r="LCH9" s="7"/>
      <c r="LCI9" s="7"/>
      <c r="LCJ9" s="7"/>
      <c r="LCK9" s="7"/>
      <c r="LCL9" s="7"/>
      <c r="LCM9" s="7"/>
      <c r="LCN9" s="7"/>
      <c r="LCO9" s="7"/>
      <c r="LCP9" s="7"/>
      <c r="LCQ9" s="7"/>
      <c r="LCR9" s="7"/>
      <c r="LCS9" s="7"/>
      <c r="LCT9" s="7"/>
      <c r="LCU9" s="7"/>
      <c r="LCV9" s="7"/>
      <c r="LCW9" s="7"/>
      <c r="LCX9" s="7"/>
      <c r="LCY9" s="7"/>
      <c r="LCZ9" s="7"/>
      <c r="LDA9" s="7"/>
      <c r="LDB9" s="7"/>
      <c r="LDC9" s="7"/>
      <c r="LDD9" s="7"/>
      <c r="LDE9" s="7"/>
      <c r="LDF9" s="7"/>
      <c r="LDG9" s="7"/>
      <c r="LDH9" s="7"/>
      <c r="LDI9" s="7"/>
      <c r="LDJ9" s="7"/>
      <c r="LDK9" s="7"/>
      <c r="LDL9" s="7"/>
      <c r="LDM9" s="7"/>
      <c r="LDN9" s="7"/>
      <c r="LDO9" s="7"/>
      <c r="LDP9" s="7"/>
      <c r="LDQ9" s="7"/>
      <c r="LDR9" s="7"/>
      <c r="LDS9" s="7"/>
      <c r="LDT9" s="7"/>
      <c r="LDU9" s="7"/>
      <c r="LDV9" s="7"/>
      <c r="LDW9" s="7"/>
      <c r="LDX9" s="7"/>
      <c r="LDY9" s="7"/>
      <c r="LDZ9" s="7"/>
      <c r="LEA9" s="7"/>
      <c r="LEB9" s="7"/>
      <c r="LEC9" s="7"/>
      <c r="LED9" s="7"/>
      <c r="LEE9" s="7"/>
      <c r="LEF9" s="7"/>
      <c r="LEG9" s="7"/>
      <c r="LEH9" s="7"/>
      <c r="LEI9" s="7"/>
      <c r="LEJ9" s="7"/>
      <c r="LEK9" s="7"/>
      <c r="LEL9" s="7"/>
      <c r="LEM9" s="7"/>
      <c r="LEN9" s="7"/>
      <c r="LEO9" s="7"/>
      <c r="LEP9" s="7"/>
      <c r="LEQ9" s="7"/>
      <c r="LER9" s="7"/>
      <c r="LES9" s="7"/>
      <c r="LET9" s="7"/>
      <c r="LEU9" s="7"/>
      <c r="LEV9" s="7"/>
      <c r="LEW9" s="7"/>
      <c r="LEX9" s="7"/>
      <c r="LEY9" s="7"/>
      <c r="LEZ9" s="7"/>
      <c r="LFA9" s="7"/>
      <c r="LFB9" s="7"/>
      <c r="LFC9" s="7"/>
      <c r="LFD9" s="7"/>
      <c r="LFE9" s="7"/>
      <c r="LFF9" s="7"/>
      <c r="LFG9" s="7"/>
      <c r="LFH9" s="7"/>
      <c r="LFI9" s="7"/>
      <c r="LFJ9" s="7"/>
      <c r="LFK9" s="7"/>
      <c r="LFL9" s="7"/>
      <c r="LFM9" s="7"/>
      <c r="LFN9" s="7"/>
      <c r="LFO9" s="7"/>
      <c r="LFP9" s="7"/>
      <c r="LFQ9" s="7"/>
      <c r="LFR9" s="7"/>
      <c r="LFS9" s="7"/>
      <c r="LFT9" s="7"/>
      <c r="LFU9" s="7"/>
      <c r="LFV9" s="7"/>
      <c r="LFW9" s="7"/>
      <c r="LFX9" s="7"/>
      <c r="LFY9" s="7"/>
      <c r="LFZ9" s="7"/>
      <c r="LGA9" s="7"/>
      <c r="LGB9" s="7"/>
      <c r="LGC9" s="7"/>
      <c r="LGD9" s="7"/>
      <c r="LGE9" s="7"/>
      <c r="LGF9" s="7"/>
      <c r="LGG9" s="7"/>
      <c r="LGH9" s="7"/>
      <c r="LGI9" s="7"/>
      <c r="LGJ9" s="7"/>
      <c r="LGK9" s="7"/>
      <c r="LGL9" s="7"/>
      <c r="LGM9" s="7"/>
      <c r="LGN9" s="7"/>
      <c r="LGO9" s="7"/>
      <c r="LGP9" s="7"/>
      <c r="LGQ9" s="7"/>
      <c r="LGR9" s="7"/>
      <c r="LGS9" s="7"/>
      <c r="LGT9" s="7"/>
      <c r="LGU9" s="7"/>
      <c r="LGV9" s="7"/>
      <c r="LGW9" s="7"/>
      <c r="LGX9" s="7"/>
      <c r="LGY9" s="7"/>
      <c r="LGZ9" s="7"/>
      <c r="LHA9" s="7"/>
      <c r="LHB9" s="7"/>
      <c r="LHC9" s="7"/>
      <c r="LHD9" s="7"/>
      <c r="LHE9" s="7"/>
      <c r="LHF9" s="7"/>
      <c r="LHG9" s="7"/>
      <c r="LHH9" s="7"/>
      <c r="LHI9" s="7"/>
      <c r="LHJ9" s="7"/>
      <c r="LHK9" s="7"/>
      <c r="LHL9" s="7"/>
      <c r="LHM9" s="7"/>
      <c r="LHN9" s="7"/>
      <c r="LHO9" s="7"/>
      <c r="LHP9" s="7"/>
      <c r="LHQ9" s="7"/>
      <c r="LHR9" s="7"/>
      <c r="LHS9" s="7"/>
      <c r="LHT9" s="7"/>
      <c r="LHU9" s="7"/>
      <c r="LHV9" s="7"/>
      <c r="LHW9" s="7"/>
      <c r="LHX9" s="7"/>
      <c r="LHY9" s="7"/>
      <c r="LHZ9" s="7"/>
      <c r="LIA9" s="7"/>
      <c r="LIB9" s="7"/>
      <c r="LIC9" s="7"/>
      <c r="LID9" s="7"/>
      <c r="LIE9" s="7"/>
      <c r="LIF9" s="7"/>
      <c r="LIG9" s="7"/>
      <c r="LIH9" s="7"/>
      <c r="LII9" s="7"/>
      <c r="LIJ9" s="7"/>
      <c r="LIK9" s="7"/>
      <c r="LIL9" s="7"/>
      <c r="LIM9" s="7"/>
      <c r="LIN9" s="7"/>
      <c r="LIO9" s="7"/>
      <c r="LIP9" s="7"/>
      <c r="LIQ9" s="7"/>
      <c r="LIR9" s="7"/>
      <c r="LIS9" s="7"/>
      <c r="LIT9" s="7"/>
      <c r="LIU9" s="7"/>
      <c r="LIV9" s="7"/>
      <c r="LIW9" s="7"/>
      <c r="LIX9" s="7"/>
      <c r="LIY9" s="7"/>
      <c r="LIZ9" s="7"/>
      <c r="LJA9" s="7"/>
      <c r="LJB9" s="7"/>
      <c r="LJC9" s="7"/>
      <c r="LJD9" s="7"/>
      <c r="LJE9" s="7"/>
      <c r="LJF9" s="7"/>
      <c r="LJG9" s="7"/>
      <c r="LJH9" s="7"/>
      <c r="LJI9" s="7"/>
      <c r="LJJ9" s="7"/>
      <c r="LJK9" s="7"/>
      <c r="LJL9" s="7"/>
      <c r="LJM9" s="7"/>
      <c r="LJN9" s="7"/>
      <c r="LJO9" s="7"/>
      <c r="LJP9" s="7"/>
      <c r="LJQ9" s="7"/>
      <c r="LJR9" s="7"/>
      <c r="LJS9" s="7"/>
      <c r="LJT9" s="7"/>
      <c r="LJU9" s="7"/>
      <c r="LJV9" s="7"/>
      <c r="LJW9" s="7"/>
      <c r="LJX9" s="7"/>
      <c r="LJY9" s="7"/>
      <c r="LJZ9" s="7"/>
      <c r="LKA9" s="7"/>
      <c r="LKB9" s="7"/>
      <c r="LKC9" s="7"/>
      <c r="LKD9" s="7"/>
      <c r="LKE9" s="7"/>
      <c r="LKF9" s="7"/>
      <c r="LKG9" s="7"/>
      <c r="LKH9" s="7"/>
      <c r="LKI9" s="7"/>
      <c r="LKJ9" s="7"/>
      <c r="LKK9" s="7"/>
      <c r="LKL9" s="7"/>
      <c r="LKM9" s="7"/>
      <c r="LKN9" s="7"/>
      <c r="LKO9" s="7"/>
      <c r="LKP9" s="7"/>
      <c r="LKQ9" s="7"/>
      <c r="LKR9" s="7"/>
      <c r="LKS9" s="7"/>
      <c r="LKT9" s="7"/>
      <c r="LKU9" s="7"/>
      <c r="LKV9" s="7"/>
      <c r="LKW9" s="7"/>
      <c r="LKX9" s="7"/>
      <c r="LKY9" s="7"/>
      <c r="LKZ9" s="7"/>
      <c r="LLA9" s="7"/>
      <c r="LLB9" s="7"/>
      <c r="LLC9" s="7"/>
      <c r="LLD9" s="7"/>
      <c r="LLE9" s="7"/>
      <c r="LLF9" s="7"/>
      <c r="LLG9" s="7"/>
      <c r="LLH9" s="7"/>
      <c r="LLI9" s="7"/>
      <c r="LLJ9" s="7"/>
      <c r="LLK9" s="7"/>
      <c r="LLL9" s="7"/>
      <c r="LLM9" s="7"/>
      <c r="LLN9" s="7"/>
      <c r="LLO9" s="7"/>
      <c r="LLP9" s="7"/>
      <c r="LLQ9" s="7"/>
      <c r="LLR9" s="7"/>
      <c r="LLS9" s="7"/>
      <c r="LLT9" s="7"/>
      <c r="LLU9" s="7"/>
      <c r="LLV9" s="7"/>
      <c r="LLW9" s="7"/>
      <c r="LLX9" s="7"/>
      <c r="LLY9" s="7"/>
      <c r="LLZ9" s="7"/>
      <c r="LMA9" s="7"/>
      <c r="LMB9" s="7"/>
      <c r="LMC9" s="7"/>
      <c r="LMD9" s="7"/>
      <c r="LME9" s="7"/>
      <c r="LMF9" s="7"/>
      <c r="LMG9" s="7"/>
      <c r="LMH9" s="7"/>
      <c r="LMI9" s="7"/>
      <c r="LMJ9" s="7"/>
      <c r="LMK9" s="7"/>
      <c r="LML9" s="7"/>
      <c r="LMM9" s="7"/>
      <c r="LMN9" s="7"/>
      <c r="LMO9" s="7"/>
      <c r="LMP9" s="7"/>
      <c r="LMQ9" s="7"/>
      <c r="LMR9" s="7"/>
      <c r="LMS9" s="7"/>
      <c r="LMT9" s="7"/>
      <c r="LMU9" s="7"/>
      <c r="LMV9" s="7"/>
      <c r="LMW9" s="7"/>
      <c r="LMX9" s="7"/>
      <c r="LMY9" s="7"/>
      <c r="LMZ9" s="7"/>
      <c r="LNA9" s="7"/>
      <c r="LNB9" s="7"/>
      <c r="LNC9" s="7"/>
      <c r="LND9" s="7"/>
      <c r="LNE9" s="7"/>
      <c r="LNF9" s="7"/>
      <c r="LNG9" s="7"/>
      <c r="LNH9" s="7"/>
      <c r="LNI9" s="7"/>
      <c r="LNJ9" s="7"/>
      <c r="LNK9" s="7"/>
      <c r="LNL9" s="7"/>
      <c r="LNM9" s="7"/>
      <c r="LNN9" s="7"/>
      <c r="LNO9" s="7"/>
      <c r="LNP9" s="7"/>
      <c r="LNQ9" s="7"/>
      <c r="LNR9" s="7"/>
      <c r="LNS9" s="7"/>
      <c r="LNT9" s="7"/>
      <c r="LNU9" s="7"/>
      <c r="LNV9" s="7"/>
      <c r="LNW9" s="7"/>
      <c r="LNX9" s="7"/>
      <c r="LNY9" s="7"/>
      <c r="LNZ9" s="7"/>
      <c r="LOA9" s="7"/>
      <c r="LOB9" s="7"/>
      <c r="LOC9" s="7"/>
      <c r="LOD9" s="7"/>
      <c r="LOE9" s="7"/>
      <c r="LOF9" s="7"/>
      <c r="LOG9" s="7"/>
      <c r="LOH9" s="7"/>
      <c r="LOI9" s="7"/>
      <c r="LOJ9" s="7"/>
      <c r="LOK9" s="7"/>
      <c r="LOL9" s="7"/>
      <c r="LOM9" s="7"/>
      <c r="LON9" s="7"/>
      <c r="LOO9" s="7"/>
      <c r="LOP9" s="7"/>
      <c r="LOQ9" s="7"/>
      <c r="LOR9" s="7"/>
      <c r="LOS9" s="7"/>
      <c r="LOT9" s="7"/>
      <c r="LOU9" s="7"/>
      <c r="LOV9" s="7"/>
      <c r="LOW9" s="7"/>
      <c r="LOX9" s="7"/>
      <c r="LOY9" s="7"/>
      <c r="LOZ9" s="7"/>
      <c r="LPA9" s="7"/>
      <c r="LPB9" s="7"/>
      <c r="LPC9" s="7"/>
      <c r="LPD9" s="7"/>
      <c r="LPE9" s="7"/>
      <c r="LPF9" s="7"/>
      <c r="LPG9" s="7"/>
      <c r="LPH9" s="7"/>
      <c r="LPI9" s="7"/>
      <c r="LPJ9" s="7"/>
      <c r="LPK9" s="7"/>
      <c r="LPL9" s="7"/>
      <c r="LPM9" s="7"/>
      <c r="LPN9" s="7"/>
      <c r="LPO9" s="7"/>
      <c r="LPP9" s="7"/>
      <c r="LPQ9" s="7"/>
      <c r="LPR9" s="7"/>
      <c r="LPS9" s="7"/>
      <c r="LPT9" s="7"/>
      <c r="LPU9" s="7"/>
      <c r="LPV9" s="7"/>
      <c r="LPW9" s="7"/>
      <c r="LPX9" s="7"/>
      <c r="LPY9" s="7"/>
      <c r="LPZ9" s="7"/>
      <c r="LQA9" s="7"/>
      <c r="LQB9" s="7"/>
      <c r="LQC9" s="7"/>
      <c r="LQD9" s="7"/>
      <c r="LQE9" s="7"/>
      <c r="LQF9" s="7"/>
      <c r="LQG9" s="7"/>
      <c r="LQH9" s="7"/>
      <c r="LQI9" s="7"/>
      <c r="LQJ9" s="7"/>
      <c r="LQK9" s="7"/>
      <c r="LQL9" s="7"/>
      <c r="LQM9" s="7"/>
      <c r="LQN9" s="7"/>
      <c r="LQO9" s="7"/>
      <c r="LQP9" s="7"/>
      <c r="LQQ9" s="7"/>
      <c r="LQR9" s="7"/>
      <c r="LQS9" s="7"/>
      <c r="LQT9" s="7"/>
      <c r="LQU9" s="7"/>
      <c r="LQV9" s="7"/>
      <c r="LQW9" s="7"/>
      <c r="LQX9" s="7"/>
      <c r="LQY9" s="7"/>
      <c r="LQZ9" s="7"/>
      <c r="LRA9" s="7"/>
      <c r="LRB9" s="7"/>
      <c r="LRC9" s="7"/>
      <c r="LRD9" s="7"/>
      <c r="LRE9" s="7"/>
      <c r="LRF9" s="7"/>
      <c r="LRG9" s="7"/>
      <c r="LRH9" s="7"/>
      <c r="LRI9" s="7"/>
      <c r="LRJ9" s="7"/>
      <c r="LRK9" s="7"/>
      <c r="LRL9" s="7"/>
      <c r="LRM9" s="7"/>
      <c r="LRN9" s="7"/>
      <c r="LRO9" s="7"/>
      <c r="LRP9" s="7"/>
      <c r="LRQ9" s="7"/>
      <c r="LRR9" s="7"/>
      <c r="LRS9" s="7"/>
      <c r="LRT9" s="7"/>
      <c r="LRU9" s="7"/>
      <c r="LRV9" s="7"/>
      <c r="LRW9" s="7"/>
      <c r="LRX9" s="7"/>
      <c r="LRY9" s="7"/>
      <c r="LRZ9" s="7"/>
      <c r="LSA9" s="7"/>
      <c r="LSB9" s="7"/>
      <c r="LSC9" s="7"/>
      <c r="LSD9" s="7"/>
      <c r="LSE9" s="7"/>
      <c r="LSF9" s="7"/>
      <c r="LSG9" s="7"/>
      <c r="LSH9" s="7"/>
      <c r="LSI9" s="7"/>
      <c r="LSJ9" s="7"/>
      <c r="LSK9" s="7"/>
      <c r="LSL9" s="7"/>
      <c r="LSM9" s="7"/>
      <c r="LSN9" s="7"/>
      <c r="LSO9" s="7"/>
      <c r="LSP9" s="7"/>
      <c r="LSQ9" s="7"/>
      <c r="LSR9" s="7"/>
      <c r="LSS9" s="7"/>
      <c r="LST9" s="7"/>
      <c r="LSU9" s="7"/>
      <c r="LSV9" s="7"/>
      <c r="LSW9" s="7"/>
      <c r="LSX9" s="7"/>
      <c r="LSY9" s="7"/>
      <c r="LSZ9" s="7"/>
      <c r="LTA9" s="7"/>
      <c r="LTB9" s="7"/>
      <c r="LTC9" s="7"/>
      <c r="LTD9" s="7"/>
      <c r="LTE9" s="7"/>
      <c r="LTF9" s="7"/>
      <c r="LTG9" s="7"/>
      <c r="LTH9" s="7"/>
      <c r="LTI9" s="7"/>
      <c r="LTJ9" s="7"/>
      <c r="LTK9" s="7"/>
      <c r="LTL9" s="7"/>
      <c r="LTM9" s="7"/>
      <c r="LTN9" s="7"/>
      <c r="LTO9" s="7"/>
      <c r="LTP9" s="7"/>
      <c r="LTQ9" s="7"/>
      <c r="LTR9" s="7"/>
      <c r="LTS9" s="7"/>
      <c r="LTT9" s="7"/>
      <c r="LTU9" s="7"/>
      <c r="LTV9" s="7"/>
      <c r="LTW9" s="7"/>
      <c r="LTX9" s="7"/>
      <c r="LTY9" s="7"/>
      <c r="LTZ9" s="7"/>
      <c r="LUA9" s="7"/>
      <c r="LUB9" s="7"/>
      <c r="LUC9" s="7"/>
      <c r="LUD9" s="7"/>
      <c r="LUE9" s="7"/>
      <c r="LUF9" s="7"/>
      <c r="LUG9" s="7"/>
      <c r="LUH9" s="7"/>
      <c r="LUI9" s="7"/>
      <c r="LUJ9" s="7"/>
      <c r="LUK9" s="7"/>
      <c r="LUL9" s="7"/>
      <c r="LUM9" s="7"/>
      <c r="LUN9" s="7"/>
      <c r="LUO9" s="7"/>
      <c r="LUP9" s="7"/>
      <c r="LUQ9" s="7"/>
      <c r="LUR9" s="7"/>
      <c r="LUS9" s="7"/>
      <c r="LUT9" s="7"/>
      <c r="LUU9" s="7"/>
      <c r="LUV9" s="7"/>
      <c r="LUW9" s="7"/>
      <c r="LUX9" s="7"/>
      <c r="LUY9" s="7"/>
      <c r="LUZ9" s="7"/>
      <c r="LVA9" s="7"/>
      <c r="LVB9" s="7"/>
      <c r="LVC9" s="7"/>
      <c r="LVD9" s="7"/>
      <c r="LVE9" s="7"/>
      <c r="LVF9" s="7"/>
      <c r="LVG9" s="7"/>
      <c r="LVH9" s="7"/>
      <c r="LVI9" s="7"/>
      <c r="LVJ9" s="7"/>
      <c r="LVK9" s="7"/>
      <c r="LVL9" s="7"/>
      <c r="LVM9" s="7"/>
      <c r="LVN9" s="7"/>
      <c r="LVO9" s="7"/>
      <c r="LVP9" s="7"/>
      <c r="LVQ9" s="7"/>
      <c r="LVR9" s="7"/>
      <c r="LVS9" s="7"/>
      <c r="LVT9" s="7"/>
      <c r="LVU9" s="7"/>
      <c r="LVV9" s="7"/>
      <c r="LVW9" s="7"/>
      <c r="LVX9" s="7"/>
      <c r="LVY9" s="7"/>
      <c r="LVZ9" s="7"/>
      <c r="LWA9" s="7"/>
      <c r="LWB9" s="7"/>
      <c r="LWC9" s="7"/>
      <c r="LWD9" s="7"/>
      <c r="LWE9" s="7"/>
      <c r="LWF9" s="7"/>
      <c r="LWG9" s="7"/>
      <c r="LWH9" s="7"/>
      <c r="LWI9" s="7"/>
      <c r="LWJ9" s="7"/>
      <c r="LWK9" s="7"/>
      <c r="LWL9" s="7"/>
      <c r="LWM9" s="7"/>
      <c r="LWN9" s="7"/>
      <c r="LWO9" s="7"/>
      <c r="LWP9" s="7"/>
      <c r="LWQ9" s="7"/>
      <c r="LWR9" s="7"/>
      <c r="LWS9" s="7"/>
      <c r="LWT9" s="7"/>
      <c r="LWU9" s="7"/>
      <c r="LWV9" s="7"/>
      <c r="LWW9" s="7"/>
      <c r="LWX9" s="7"/>
      <c r="LWY9" s="7"/>
      <c r="LWZ9" s="7"/>
      <c r="LXA9" s="7"/>
      <c r="LXB9" s="7"/>
      <c r="LXC9" s="7"/>
      <c r="LXD9" s="7"/>
      <c r="LXE9" s="7"/>
      <c r="LXF9" s="7"/>
      <c r="LXG9" s="7"/>
      <c r="LXH9" s="7"/>
      <c r="LXI9" s="7"/>
      <c r="LXJ9" s="7"/>
      <c r="LXK9" s="7"/>
      <c r="LXL9" s="7"/>
      <c r="LXM9" s="7"/>
      <c r="LXN9" s="7"/>
      <c r="LXO9" s="7"/>
      <c r="LXP9" s="7"/>
      <c r="LXQ9" s="7"/>
      <c r="LXR9" s="7"/>
      <c r="LXS9" s="7"/>
      <c r="LXT9" s="7"/>
      <c r="LXU9" s="7"/>
      <c r="LXV9" s="7"/>
      <c r="LXW9" s="7"/>
      <c r="LXX9" s="7"/>
      <c r="LXY9" s="7"/>
      <c r="LXZ9" s="7"/>
      <c r="LYA9" s="7"/>
      <c r="LYB9" s="7"/>
      <c r="LYC9" s="7"/>
      <c r="LYD9" s="7"/>
      <c r="LYE9" s="7"/>
      <c r="LYF9" s="7"/>
      <c r="LYG9" s="7"/>
      <c r="LYH9" s="7"/>
      <c r="LYI9" s="7"/>
      <c r="LYJ9" s="7"/>
      <c r="LYK9" s="7"/>
      <c r="LYL9" s="7"/>
      <c r="LYM9" s="7"/>
      <c r="LYN9" s="7"/>
      <c r="LYO9" s="7"/>
      <c r="LYP9" s="7"/>
      <c r="LYQ9" s="7"/>
      <c r="LYR9" s="7"/>
      <c r="LYS9" s="7"/>
      <c r="LYT9" s="7"/>
      <c r="LYU9" s="7"/>
      <c r="LYV9" s="7"/>
      <c r="LYW9" s="7"/>
      <c r="LYX9" s="7"/>
      <c r="LYY9" s="7"/>
      <c r="LYZ9" s="7"/>
      <c r="LZA9" s="7"/>
      <c r="LZB9" s="7"/>
      <c r="LZC9" s="7"/>
      <c r="LZD9" s="7"/>
      <c r="LZE9" s="7"/>
      <c r="LZF9" s="7"/>
      <c r="LZG9" s="7"/>
      <c r="LZH9" s="7"/>
      <c r="LZI9" s="7"/>
      <c r="LZJ9" s="7"/>
      <c r="LZK9" s="7"/>
      <c r="LZL9" s="7"/>
      <c r="LZM9" s="7"/>
      <c r="LZN9" s="7"/>
      <c r="LZO9" s="7"/>
      <c r="LZP9" s="7"/>
      <c r="LZQ9" s="7"/>
      <c r="LZR9" s="7"/>
      <c r="LZS9" s="7"/>
      <c r="LZT9" s="7"/>
      <c r="LZU9" s="7"/>
      <c r="LZV9" s="7"/>
      <c r="LZW9" s="7"/>
      <c r="LZX9" s="7"/>
      <c r="LZY9" s="7"/>
      <c r="LZZ9" s="7"/>
      <c r="MAA9" s="7"/>
      <c r="MAB9" s="7"/>
      <c r="MAC9" s="7"/>
      <c r="MAD9" s="7"/>
      <c r="MAE9" s="7"/>
      <c r="MAF9" s="7"/>
      <c r="MAG9" s="7"/>
      <c r="MAH9" s="7"/>
      <c r="MAI9" s="7"/>
      <c r="MAJ9" s="7"/>
      <c r="MAK9" s="7"/>
      <c r="MAL9" s="7"/>
      <c r="MAM9" s="7"/>
      <c r="MAN9" s="7"/>
      <c r="MAO9" s="7"/>
      <c r="MAP9" s="7"/>
      <c r="MAQ9" s="7"/>
      <c r="MAR9" s="7"/>
      <c r="MAS9" s="7"/>
      <c r="MAT9" s="7"/>
      <c r="MAU9" s="7"/>
      <c r="MAV9" s="7"/>
      <c r="MAW9" s="7"/>
      <c r="MAX9" s="7"/>
      <c r="MAY9" s="7"/>
      <c r="MAZ9" s="7"/>
      <c r="MBA9" s="7"/>
      <c r="MBB9" s="7"/>
      <c r="MBC9" s="7"/>
      <c r="MBD9" s="7"/>
      <c r="MBE9" s="7"/>
      <c r="MBF9" s="7"/>
      <c r="MBG9" s="7"/>
      <c r="MBH9" s="7"/>
      <c r="MBI9" s="7"/>
      <c r="MBJ9" s="7"/>
      <c r="MBK9" s="7"/>
      <c r="MBL9" s="7"/>
      <c r="MBM9" s="7"/>
      <c r="MBN9" s="7"/>
      <c r="MBO9" s="7"/>
      <c r="MBP9" s="7"/>
      <c r="MBQ9" s="7"/>
      <c r="MBR9" s="7"/>
      <c r="MBS9" s="7"/>
      <c r="MBT9" s="7"/>
      <c r="MBU9" s="7"/>
      <c r="MBV9" s="7"/>
      <c r="MBW9" s="7"/>
      <c r="MBX9" s="7"/>
      <c r="MBY9" s="7"/>
      <c r="MBZ9" s="7"/>
      <c r="MCA9" s="7"/>
      <c r="MCB9" s="7"/>
      <c r="MCC9" s="7"/>
      <c r="MCD9" s="7"/>
      <c r="MCE9" s="7"/>
      <c r="MCF9" s="7"/>
      <c r="MCG9" s="7"/>
      <c r="MCH9" s="7"/>
      <c r="MCI9" s="7"/>
      <c r="MCJ9" s="7"/>
      <c r="MCK9" s="7"/>
      <c r="MCL9" s="7"/>
      <c r="MCM9" s="7"/>
      <c r="MCN9" s="7"/>
      <c r="MCO9" s="7"/>
      <c r="MCP9" s="7"/>
      <c r="MCQ9" s="7"/>
      <c r="MCR9" s="7"/>
      <c r="MCS9" s="7"/>
      <c r="MCT9" s="7"/>
      <c r="MCU9" s="7"/>
      <c r="MCV9" s="7"/>
      <c r="MCW9" s="7"/>
      <c r="MCX9" s="7"/>
      <c r="MCY9" s="7"/>
      <c r="MCZ9" s="7"/>
      <c r="MDA9" s="7"/>
      <c r="MDB9" s="7"/>
      <c r="MDC9" s="7"/>
      <c r="MDD9" s="7"/>
      <c r="MDE9" s="7"/>
      <c r="MDF9" s="7"/>
      <c r="MDG9" s="7"/>
      <c r="MDH9" s="7"/>
      <c r="MDI9" s="7"/>
      <c r="MDJ9" s="7"/>
      <c r="MDK9" s="7"/>
      <c r="MDL9" s="7"/>
      <c r="MDM9" s="7"/>
      <c r="MDN9" s="7"/>
      <c r="MDO9" s="7"/>
      <c r="MDP9" s="7"/>
      <c r="MDQ9" s="7"/>
      <c r="MDR9" s="7"/>
      <c r="MDS9" s="7"/>
      <c r="MDT9" s="7"/>
      <c r="MDU9" s="7"/>
      <c r="MDV9" s="7"/>
      <c r="MDW9" s="7"/>
      <c r="MDX9" s="7"/>
      <c r="MDY9" s="7"/>
      <c r="MDZ9" s="7"/>
      <c r="MEA9" s="7"/>
      <c r="MEB9" s="7"/>
      <c r="MEC9" s="7"/>
      <c r="MED9" s="7"/>
      <c r="MEE9" s="7"/>
      <c r="MEF9" s="7"/>
      <c r="MEG9" s="7"/>
      <c r="MEH9" s="7"/>
      <c r="MEI9" s="7"/>
      <c r="MEJ9" s="7"/>
      <c r="MEK9" s="7"/>
      <c r="MEL9" s="7"/>
      <c r="MEM9" s="7"/>
      <c r="MEN9" s="7"/>
      <c r="MEO9" s="7"/>
      <c r="MEP9" s="7"/>
      <c r="MEQ9" s="7"/>
      <c r="MER9" s="7"/>
      <c r="MES9" s="7"/>
      <c r="MET9" s="7"/>
      <c r="MEU9" s="7"/>
      <c r="MEV9" s="7"/>
      <c r="MEW9" s="7"/>
      <c r="MEX9" s="7"/>
      <c r="MEY9" s="7"/>
      <c r="MEZ9" s="7"/>
      <c r="MFA9" s="7"/>
      <c r="MFB9" s="7"/>
      <c r="MFC9" s="7"/>
      <c r="MFD9" s="7"/>
      <c r="MFE9" s="7"/>
      <c r="MFF9" s="7"/>
      <c r="MFG9" s="7"/>
      <c r="MFH9" s="7"/>
      <c r="MFI9" s="7"/>
      <c r="MFJ9" s="7"/>
      <c r="MFK9" s="7"/>
      <c r="MFL9" s="7"/>
      <c r="MFM9" s="7"/>
      <c r="MFN9" s="7"/>
      <c r="MFO9" s="7"/>
      <c r="MFP9" s="7"/>
      <c r="MFQ9" s="7"/>
      <c r="MFR9" s="7"/>
      <c r="MFS9" s="7"/>
      <c r="MFT9" s="7"/>
      <c r="MFU9" s="7"/>
      <c r="MFV9" s="7"/>
      <c r="MFW9" s="7"/>
      <c r="MFX9" s="7"/>
      <c r="MFY9" s="7"/>
      <c r="MFZ9" s="7"/>
      <c r="MGA9" s="7"/>
      <c r="MGB9" s="7"/>
      <c r="MGC9" s="7"/>
      <c r="MGD9" s="7"/>
      <c r="MGE9" s="7"/>
      <c r="MGF9" s="7"/>
      <c r="MGG9" s="7"/>
      <c r="MGH9" s="7"/>
      <c r="MGI9" s="7"/>
      <c r="MGJ9" s="7"/>
      <c r="MGK9" s="7"/>
      <c r="MGL9" s="7"/>
      <c r="MGM9" s="7"/>
      <c r="MGN9" s="7"/>
      <c r="MGO9" s="7"/>
      <c r="MGP9" s="7"/>
      <c r="MGQ9" s="7"/>
      <c r="MGR9" s="7"/>
      <c r="MGS9" s="7"/>
      <c r="MGT9" s="7"/>
      <c r="MGU9" s="7"/>
      <c r="MGV9" s="7"/>
      <c r="MGW9" s="7"/>
      <c r="MGX9" s="7"/>
      <c r="MGY9" s="7"/>
      <c r="MGZ9" s="7"/>
      <c r="MHA9" s="7"/>
      <c r="MHB9" s="7"/>
      <c r="MHC9" s="7"/>
      <c r="MHD9" s="7"/>
      <c r="MHE9" s="7"/>
      <c r="MHF9" s="7"/>
      <c r="MHG9" s="7"/>
      <c r="MHH9" s="7"/>
      <c r="MHI9" s="7"/>
      <c r="MHJ9" s="7"/>
      <c r="MHK9" s="7"/>
      <c r="MHL9" s="7"/>
      <c r="MHM9" s="7"/>
      <c r="MHN9" s="7"/>
      <c r="MHO9" s="7"/>
      <c r="MHP9" s="7"/>
      <c r="MHQ9" s="7"/>
      <c r="MHR9" s="7"/>
      <c r="MHS9" s="7"/>
      <c r="MHT9" s="7"/>
      <c r="MHU9" s="7"/>
      <c r="MHV9" s="7"/>
      <c r="MHW9" s="7"/>
      <c r="MHX9" s="7"/>
      <c r="MHY9" s="7"/>
      <c r="MHZ9" s="7"/>
      <c r="MIA9" s="7"/>
      <c r="MIB9" s="7"/>
      <c r="MIC9" s="7"/>
      <c r="MID9" s="7"/>
      <c r="MIE9" s="7"/>
      <c r="MIF9" s="7"/>
      <c r="MIG9" s="7"/>
      <c r="MIH9" s="7"/>
      <c r="MII9" s="7"/>
      <c r="MIJ9" s="7"/>
      <c r="MIK9" s="7"/>
      <c r="MIL9" s="7"/>
      <c r="MIM9" s="7"/>
      <c r="MIN9" s="7"/>
      <c r="MIO9" s="7"/>
      <c r="MIP9" s="7"/>
      <c r="MIQ9" s="7"/>
      <c r="MIR9" s="7"/>
      <c r="MIS9" s="7"/>
      <c r="MIT9" s="7"/>
      <c r="MIU9" s="7"/>
      <c r="MIV9" s="7"/>
      <c r="MIW9" s="7"/>
      <c r="MIX9" s="7"/>
      <c r="MIY9" s="7"/>
      <c r="MIZ9" s="7"/>
      <c r="MJA9" s="7"/>
      <c r="MJB9" s="7"/>
      <c r="MJC9" s="7"/>
      <c r="MJD9" s="7"/>
      <c r="MJE9" s="7"/>
      <c r="MJF9" s="7"/>
      <c r="MJG9" s="7"/>
      <c r="MJH9" s="7"/>
      <c r="MJI9" s="7"/>
      <c r="MJJ9" s="7"/>
      <c r="MJK9" s="7"/>
      <c r="MJL9" s="7"/>
      <c r="MJM9" s="7"/>
      <c r="MJN9" s="7"/>
      <c r="MJO9" s="7"/>
      <c r="MJP9" s="7"/>
      <c r="MJQ9" s="7"/>
      <c r="MJR9" s="7"/>
      <c r="MJS9" s="7"/>
      <c r="MJT9" s="7"/>
      <c r="MJU9" s="7"/>
      <c r="MJV9" s="7"/>
      <c r="MJW9" s="7"/>
      <c r="MJX9" s="7"/>
      <c r="MJY9" s="7"/>
      <c r="MJZ9" s="7"/>
      <c r="MKA9" s="7"/>
      <c r="MKB9" s="7"/>
      <c r="MKC9" s="7"/>
      <c r="MKD9" s="7"/>
      <c r="MKE9" s="7"/>
      <c r="MKF9" s="7"/>
      <c r="MKG9" s="7"/>
      <c r="MKH9" s="7"/>
      <c r="MKI9" s="7"/>
      <c r="MKJ9" s="7"/>
      <c r="MKK9" s="7"/>
      <c r="MKL9" s="7"/>
      <c r="MKM9" s="7"/>
      <c r="MKN9" s="7"/>
      <c r="MKO9" s="7"/>
      <c r="MKP9" s="7"/>
      <c r="MKQ9" s="7"/>
      <c r="MKR9" s="7"/>
      <c r="MKS9" s="7"/>
      <c r="MKT9" s="7"/>
      <c r="MKU9" s="7"/>
      <c r="MKV9" s="7"/>
      <c r="MKW9" s="7"/>
      <c r="MKX9" s="7"/>
      <c r="MKY9" s="7"/>
      <c r="MKZ9" s="7"/>
      <c r="MLA9" s="7"/>
      <c r="MLB9" s="7"/>
      <c r="MLC9" s="7"/>
      <c r="MLD9" s="7"/>
      <c r="MLE9" s="7"/>
      <c r="MLF9" s="7"/>
      <c r="MLG9" s="7"/>
      <c r="MLH9" s="7"/>
      <c r="MLI9" s="7"/>
      <c r="MLJ9" s="7"/>
      <c r="MLK9" s="7"/>
      <c r="MLL9" s="7"/>
      <c r="MLM9" s="7"/>
      <c r="MLN9" s="7"/>
      <c r="MLO9" s="7"/>
      <c r="MLP9" s="7"/>
      <c r="MLQ9" s="7"/>
      <c r="MLR9" s="7"/>
      <c r="MLS9" s="7"/>
      <c r="MLT9" s="7"/>
      <c r="MLU9" s="7"/>
      <c r="MLV9" s="7"/>
      <c r="MLW9" s="7"/>
      <c r="MLX9" s="7"/>
      <c r="MLY9" s="7"/>
      <c r="MLZ9" s="7"/>
      <c r="MMA9" s="7"/>
      <c r="MMB9" s="7"/>
      <c r="MMC9" s="7"/>
      <c r="MMD9" s="7"/>
      <c r="MME9" s="7"/>
      <c r="MMF9" s="7"/>
      <c r="MMG9" s="7"/>
      <c r="MMH9" s="7"/>
      <c r="MMI9" s="7"/>
      <c r="MMJ9" s="7"/>
      <c r="MMK9" s="7"/>
      <c r="MML9" s="7"/>
      <c r="MMM9" s="7"/>
      <c r="MMN9" s="7"/>
      <c r="MMO9" s="7"/>
      <c r="MMP9" s="7"/>
      <c r="MMQ9" s="7"/>
      <c r="MMR9" s="7"/>
      <c r="MMS9" s="7"/>
      <c r="MMT9" s="7"/>
      <c r="MMU9" s="7"/>
      <c r="MMV9" s="7"/>
      <c r="MMW9" s="7"/>
      <c r="MMX9" s="7"/>
      <c r="MMY9" s="7"/>
      <c r="MMZ9" s="7"/>
      <c r="MNA9" s="7"/>
      <c r="MNB9" s="7"/>
      <c r="MNC9" s="7"/>
      <c r="MND9" s="7"/>
      <c r="MNE9" s="7"/>
      <c r="MNF9" s="7"/>
      <c r="MNG9" s="7"/>
      <c r="MNH9" s="7"/>
      <c r="MNI9" s="7"/>
      <c r="MNJ9" s="7"/>
      <c r="MNK9" s="7"/>
      <c r="MNL9" s="7"/>
      <c r="MNM9" s="7"/>
      <c r="MNN9" s="7"/>
      <c r="MNO9" s="7"/>
      <c r="MNP9" s="7"/>
      <c r="MNQ9" s="7"/>
      <c r="MNR9" s="7"/>
      <c r="MNS9" s="7"/>
      <c r="MNT9" s="7"/>
      <c r="MNU9" s="7"/>
      <c r="MNV9" s="7"/>
      <c r="MNW9" s="7"/>
      <c r="MNX9" s="7"/>
      <c r="MNY9" s="7"/>
      <c r="MNZ9" s="7"/>
      <c r="MOA9" s="7"/>
      <c r="MOB9" s="7"/>
      <c r="MOC9" s="7"/>
      <c r="MOD9" s="7"/>
      <c r="MOE9" s="7"/>
      <c r="MOF9" s="7"/>
      <c r="MOG9" s="7"/>
      <c r="MOH9" s="7"/>
      <c r="MOI9" s="7"/>
      <c r="MOJ9" s="7"/>
      <c r="MOK9" s="7"/>
      <c r="MOL9" s="7"/>
      <c r="MOM9" s="7"/>
      <c r="MON9" s="7"/>
      <c r="MOO9" s="7"/>
      <c r="MOP9" s="7"/>
      <c r="MOQ9" s="7"/>
      <c r="MOR9" s="7"/>
      <c r="MOS9" s="7"/>
      <c r="MOT9" s="7"/>
      <c r="MOU9" s="7"/>
      <c r="MOV9" s="7"/>
      <c r="MOW9" s="7"/>
      <c r="MOX9" s="7"/>
      <c r="MOY9" s="7"/>
      <c r="MOZ9" s="7"/>
      <c r="MPA9" s="7"/>
      <c r="MPB9" s="7"/>
      <c r="MPC9" s="7"/>
      <c r="MPD9" s="7"/>
      <c r="MPE9" s="7"/>
      <c r="MPF9" s="7"/>
      <c r="MPG9" s="7"/>
      <c r="MPH9" s="7"/>
      <c r="MPI9" s="7"/>
      <c r="MPJ9" s="7"/>
      <c r="MPK9" s="7"/>
      <c r="MPL9" s="7"/>
      <c r="MPM9" s="7"/>
      <c r="MPN9" s="7"/>
      <c r="MPO9" s="7"/>
      <c r="MPP9" s="7"/>
      <c r="MPQ9" s="7"/>
      <c r="MPR9" s="7"/>
      <c r="MPS9" s="7"/>
      <c r="MPT9" s="7"/>
      <c r="MPU9" s="7"/>
      <c r="MPV9" s="7"/>
      <c r="MPW9" s="7"/>
      <c r="MPX9" s="7"/>
      <c r="MPY9" s="7"/>
      <c r="MPZ9" s="7"/>
      <c r="MQA9" s="7"/>
      <c r="MQB9" s="7"/>
      <c r="MQC9" s="7"/>
      <c r="MQD9" s="7"/>
      <c r="MQE9" s="7"/>
      <c r="MQF9" s="7"/>
      <c r="MQG9" s="7"/>
      <c r="MQH9" s="7"/>
      <c r="MQI9" s="7"/>
      <c r="MQJ9" s="7"/>
      <c r="MQK9" s="7"/>
      <c r="MQL9" s="7"/>
      <c r="MQM9" s="7"/>
      <c r="MQN9" s="7"/>
      <c r="MQO9" s="7"/>
      <c r="MQP9" s="7"/>
      <c r="MQQ9" s="7"/>
      <c r="MQR9" s="7"/>
      <c r="MQS9" s="7"/>
      <c r="MQT9" s="7"/>
      <c r="MQU9" s="7"/>
      <c r="MQV9" s="7"/>
      <c r="MQW9" s="7"/>
      <c r="MQX9" s="7"/>
      <c r="MQY9" s="7"/>
      <c r="MQZ9" s="7"/>
      <c r="MRA9" s="7"/>
      <c r="MRB9" s="7"/>
      <c r="MRC9" s="7"/>
      <c r="MRD9" s="7"/>
      <c r="MRE9" s="7"/>
      <c r="MRF9" s="7"/>
      <c r="MRG9" s="7"/>
      <c r="MRH9" s="7"/>
      <c r="MRI9" s="7"/>
      <c r="MRJ9" s="7"/>
      <c r="MRK9" s="7"/>
      <c r="MRL9" s="7"/>
      <c r="MRM9" s="7"/>
      <c r="MRN9" s="7"/>
      <c r="MRO9" s="7"/>
      <c r="MRP9" s="7"/>
      <c r="MRQ9" s="7"/>
      <c r="MRR9" s="7"/>
      <c r="MRS9" s="7"/>
      <c r="MRT9" s="7"/>
      <c r="MRU9" s="7"/>
      <c r="MRV9" s="7"/>
      <c r="MRW9" s="7"/>
      <c r="MRX9" s="7"/>
      <c r="MRY9" s="7"/>
      <c r="MRZ9" s="7"/>
      <c r="MSA9" s="7"/>
      <c r="MSB9" s="7"/>
      <c r="MSC9" s="7"/>
      <c r="MSD9" s="7"/>
      <c r="MSE9" s="7"/>
      <c r="MSF9" s="7"/>
      <c r="MSG9" s="7"/>
      <c r="MSH9" s="7"/>
      <c r="MSI9" s="7"/>
      <c r="MSJ9" s="7"/>
      <c r="MSK9" s="7"/>
      <c r="MSL9" s="7"/>
      <c r="MSM9" s="7"/>
      <c r="MSN9" s="7"/>
      <c r="MSO9" s="7"/>
      <c r="MSP9" s="7"/>
      <c r="MSQ9" s="7"/>
      <c r="MSR9" s="7"/>
      <c r="MSS9" s="7"/>
      <c r="MST9" s="7"/>
      <c r="MSU9" s="7"/>
      <c r="MSV9" s="7"/>
      <c r="MSW9" s="7"/>
      <c r="MSX9" s="7"/>
      <c r="MSY9" s="7"/>
      <c r="MSZ9" s="7"/>
      <c r="MTA9" s="7"/>
      <c r="MTB9" s="7"/>
      <c r="MTC9" s="7"/>
      <c r="MTD9" s="7"/>
      <c r="MTE9" s="7"/>
      <c r="MTF9" s="7"/>
      <c r="MTG9" s="7"/>
      <c r="MTH9" s="7"/>
      <c r="MTI9" s="7"/>
      <c r="MTJ9" s="7"/>
      <c r="MTK9" s="7"/>
      <c r="MTL9" s="7"/>
      <c r="MTM9" s="7"/>
      <c r="MTN9" s="7"/>
      <c r="MTO9" s="7"/>
      <c r="MTP9" s="7"/>
      <c r="MTQ9" s="7"/>
      <c r="MTR9" s="7"/>
      <c r="MTS9" s="7"/>
      <c r="MTT9" s="7"/>
      <c r="MTU9" s="7"/>
      <c r="MTV9" s="7"/>
      <c r="MTW9" s="7"/>
      <c r="MTX9" s="7"/>
      <c r="MTY9" s="7"/>
      <c r="MTZ9" s="7"/>
      <c r="MUA9" s="7"/>
      <c r="MUB9" s="7"/>
      <c r="MUC9" s="7"/>
      <c r="MUD9" s="7"/>
      <c r="MUE9" s="7"/>
      <c r="MUF9" s="7"/>
      <c r="MUG9" s="7"/>
      <c r="MUH9" s="7"/>
      <c r="MUI9" s="7"/>
      <c r="MUJ9" s="7"/>
      <c r="MUK9" s="7"/>
      <c r="MUL9" s="7"/>
      <c r="MUM9" s="7"/>
      <c r="MUN9" s="7"/>
      <c r="MUO9" s="7"/>
      <c r="MUP9" s="7"/>
      <c r="MUQ9" s="7"/>
      <c r="MUR9" s="7"/>
      <c r="MUS9" s="7"/>
      <c r="MUT9" s="7"/>
      <c r="MUU9" s="7"/>
      <c r="MUV9" s="7"/>
      <c r="MUW9" s="7"/>
      <c r="MUX9" s="7"/>
      <c r="MUY9" s="7"/>
      <c r="MUZ9" s="7"/>
      <c r="MVA9" s="7"/>
      <c r="MVB9" s="7"/>
      <c r="MVC9" s="7"/>
      <c r="MVD9" s="7"/>
      <c r="MVE9" s="7"/>
      <c r="MVF9" s="7"/>
      <c r="MVG9" s="7"/>
      <c r="MVH9" s="7"/>
      <c r="MVI9" s="7"/>
      <c r="MVJ9" s="7"/>
      <c r="MVK9" s="7"/>
      <c r="MVL9" s="7"/>
      <c r="MVM9" s="7"/>
      <c r="MVN9" s="7"/>
      <c r="MVO9" s="7"/>
      <c r="MVP9" s="7"/>
      <c r="MVQ9" s="7"/>
      <c r="MVR9" s="7"/>
      <c r="MVS9" s="7"/>
      <c r="MVT9" s="7"/>
      <c r="MVU9" s="7"/>
      <c r="MVV9" s="7"/>
      <c r="MVW9" s="7"/>
      <c r="MVX9" s="7"/>
      <c r="MVY9" s="7"/>
      <c r="MVZ9" s="7"/>
      <c r="MWA9" s="7"/>
      <c r="MWB9" s="7"/>
      <c r="MWC9" s="7"/>
      <c r="MWD9" s="7"/>
      <c r="MWE9" s="7"/>
      <c r="MWF9" s="7"/>
      <c r="MWG9" s="7"/>
      <c r="MWH9" s="7"/>
      <c r="MWI9" s="7"/>
      <c r="MWJ9" s="7"/>
      <c r="MWK9" s="7"/>
      <c r="MWL9" s="7"/>
      <c r="MWM9" s="7"/>
      <c r="MWN9" s="7"/>
      <c r="MWO9" s="7"/>
      <c r="MWP9" s="7"/>
      <c r="MWQ9" s="7"/>
      <c r="MWR9" s="7"/>
      <c r="MWS9" s="7"/>
      <c r="MWT9" s="7"/>
      <c r="MWU9" s="7"/>
      <c r="MWV9" s="7"/>
      <c r="MWW9" s="7"/>
      <c r="MWX9" s="7"/>
      <c r="MWY9" s="7"/>
      <c r="MWZ9" s="7"/>
      <c r="MXA9" s="7"/>
      <c r="MXB9" s="7"/>
      <c r="MXC9" s="7"/>
      <c r="MXD9" s="7"/>
      <c r="MXE9" s="7"/>
      <c r="MXF9" s="7"/>
      <c r="MXG9" s="7"/>
      <c r="MXH9" s="7"/>
      <c r="MXI9" s="7"/>
      <c r="MXJ9" s="7"/>
      <c r="MXK9" s="7"/>
      <c r="MXL9" s="7"/>
      <c r="MXM9" s="7"/>
      <c r="MXN9" s="7"/>
      <c r="MXO9" s="7"/>
      <c r="MXP9" s="7"/>
      <c r="MXQ9" s="7"/>
      <c r="MXR9" s="7"/>
      <c r="MXS9" s="7"/>
      <c r="MXT9" s="7"/>
      <c r="MXU9" s="7"/>
      <c r="MXV9" s="7"/>
      <c r="MXW9" s="7"/>
      <c r="MXX9" s="7"/>
      <c r="MXY9" s="7"/>
      <c r="MXZ9" s="7"/>
      <c r="MYA9" s="7"/>
      <c r="MYB9" s="7"/>
      <c r="MYC9" s="7"/>
      <c r="MYD9" s="7"/>
      <c r="MYE9" s="7"/>
      <c r="MYF9" s="7"/>
      <c r="MYG9" s="7"/>
      <c r="MYH9" s="7"/>
      <c r="MYI9" s="7"/>
      <c r="MYJ9" s="7"/>
      <c r="MYK9" s="7"/>
      <c r="MYL9" s="7"/>
      <c r="MYM9" s="7"/>
      <c r="MYN9" s="7"/>
      <c r="MYO9" s="7"/>
      <c r="MYP9" s="7"/>
      <c r="MYQ9" s="7"/>
      <c r="MYR9" s="7"/>
      <c r="MYS9" s="7"/>
      <c r="MYT9" s="7"/>
      <c r="MYU9" s="7"/>
      <c r="MYV9" s="7"/>
      <c r="MYW9" s="7"/>
      <c r="MYX9" s="7"/>
      <c r="MYY9" s="7"/>
      <c r="MYZ9" s="7"/>
      <c r="MZA9" s="7"/>
      <c r="MZB9" s="7"/>
      <c r="MZC9" s="7"/>
      <c r="MZD9" s="7"/>
      <c r="MZE9" s="7"/>
      <c r="MZF9" s="7"/>
      <c r="MZG9" s="7"/>
      <c r="MZH9" s="7"/>
      <c r="MZI9" s="7"/>
      <c r="MZJ9" s="7"/>
      <c r="MZK9" s="7"/>
      <c r="MZL9" s="7"/>
      <c r="MZM9" s="7"/>
      <c r="MZN9" s="7"/>
      <c r="MZO9" s="7"/>
      <c r="MZP9" s="7"/>
      <c r="MZQ9" s="7"/>
      <c r="MZR9" s="7"/>
      <c r="MZS9" s="7"/>
      <c r="MZT9" s="7"/>
      <c r="MZU9" s="7"/>
      <c r="MZV9" s="7"/>
      <c r="MZW9" s="7"/>
      <c r="MZX9" s="7"/>
      <c r="MZY9" s="7"/>
      <c r="MZZ9" s="7"/>
      <c r="NAA9" s="7"/>
      <c r="NAB9" s="7"/>
      <c r="NAC9" s="7"/>
      <c r="NAD9" s="7"/>
      <c r="NAE9" s="7"/>
      <c r="NAF9" s="7"/>
      <c r="NAG9" s="7"/>
      <c r="NAH9" s="7"/>
      <c r="NAI9" s="7"/>
      <c r="NAJ9" s="7"/>
      <c r="NAK9" s="7"/>
      <c r="NAL9" s="7"/>
      <c r="NAM9" s="7"/>
      <c r="NAN9" s="7"/>
      <c r="NAO9" s="7"/>
      <c r="NAP9" s="7"/>
      <c r="NAQ9" s="7"/>
      <c r="NAR9" s="7"/>
      <c r="NAS9" s="7"/>
      <c r="NAT9" s="7"/>
      <c r="NAU9" s="7"/>
      <c r="NAV9" s="7"/>
      <c r="NAW9" s="7"/>
      <c r="NAX9" s="7"/>
      <c r="NAY9" s="7"/>
      <c r="NAZ9" s="7"/>
      <c r="NBA9" s="7"/>
      <c r="NBB9" s="7"/>
      <c r="NBC9" s="7"/>
      <c r="NBD9" s="7"/>
      <c r="NBE9" s="7"/>
      <c r="NBF9" s="7"/>
      <c r="NBG9" s="7"/>
      <c r="NBH9" s="7"/>
      <c r="NBI9" s="7"/>
      <c r="NBJ9" s="7"/>
      <c r="NBK9" s="7"/>
      <c r="NBL9" s="7"/>
      <c r="NBM9" s="7"/>
      <c r="NBN9" s="7"/>
      <c r="NBO9" s="7"/>
      <c r="NBP9" s="7"/>
      <c r="NBQ9" s="7"/>
      <c r="NBR9" s="7"/>
      <c r="NBS9" s="7"/>
      <c r="NBT9" s="7"/>
      <c r="NBU9" s="7"/>
      <c r="NBV9" s="7"/>
      <c r="NBW9" s="7"/>
      <c r="NBX9" s="7"/>
      <c r="NBY9" s="7"/>
      <c r="NBZ9" s="7"/>
      <c r="NCA9" s="7"/>
      <c r="NCB9" s="7"/>
      <c r="NCC9" s="7"/>
      <c r="NCD9" s="7"/>
      <c r="NCE9" s="7"/>
      <c r="NCF9" s="7"/>
      <c r="NCG9" s="7"/>
      <c r="NCH9" s="7"/>
      <c r="NCI9" s="7"/>
      <c r="NCJ9" s="7"/>
      <c r="NCK9" s="7"/>
      <c r="NCL9" s="7"/>
      <c r="NCM9" s="7"/>
      <c r="NCN9" s="7"/>
      <c r="NCO9" s="7"/>
      <c r="NCP9" s="7"/>
      <c r="NCQ9" s="7"/>
      <c r="NCR9" s="7"/>
      <c r="NCS9" s="7"/>
      <c r="NCT9" s="7"/>
      <c r="NCU9" s="7"/>
      <c r="NCV9" s="7"/>
      <c r="NCW9" s="7"/>
      <c r="NCX9" s="7"/>
      <c r="NCY9" s="7"/>
      <c r="NCZ9" s="7"/>
      <c r="NDA9" s="7"/>
      <c r="NDB9" s="7"/>
      <c r="NDC9" s="7"/>
      <c r="NDD9" s="7"/>
      <c r="NDE9" s="7"/>
      <c r="NDF9" s="7"/>
      <c r="NDG9" s="7"/>
      <c r="NDH9" s="7"/>
      <c r="NDI9" s="7"/>
      <c r="NDJ9" s="7"/>
      <c r="NDK9" s="7"/>
      <c r="NDL9" s="7"/>
      <c r="NDM9" s="7"/>
      <c r="NDN9" s="7"/>
      <c r="NDO9" s="7"/>
      <c r="NDP9" s="7"/>
      <c r="NDQ9" s="7"/>
      <c r="NDR9" s="7"/>
      <c r="NDS9" s="7"/>
      <c r="NDT9" s="7"/>
      <c r="NDU9" s="7"/>
      <c r="NDV9" s="7"/>
      <c r="NDW9" s="7"/>
      <c r="NDX9" s="7"/>
      <c r="NDY9" s="7"/>
      <c r="NDZ9" s="7"/>
      <c r="NEA9" s="7"/>
      <c r="NEB9" s="7"/>
      <c r="NEC9" s="7"/>
      <c r="NED9" s="7"/>
      <c r="NEE9" s="7"/>
      <c r="NEF9" s="7"/>
      <c r="NEG9" s="7"/>
      <c r="NEH9" s="7"/>
      <c r="NEI9" s="7"/>
      <c r="NEJ9" s="7"/>
      <c r="NEK9" s="7"/>
      <c r="NEL9" s="7"/>
      <c r="NEM9" s="7"/>
      <c r="NEN9" s="7"/>
      <c r="NEO9" s="7"/>
      <c r="NEP9" s="7"/>
      <c r="NEQ9" s="7"/>
      <c r="NER9" s="7"/>
      <c r="NES9" s="7"/>
      <c r="NET9" s="7"/>
      <c r="NEU9" s="7"/>
      <c r="NEV9" s="7"/>
      <c r="NEW9" s="7"/>
      <c r="NEX9" s="7"/>
      <c r="NEY9" s="7"/>
      <c r="NEZ9" s="7"/>
      <c r="NFA9" s="7"/>
      <c r="NFB9" s="7"/>
      <c r="NFC9" s="7"/>
      <c r="NFD9" s="7"/>
      <c r="NFE9" s="7"/>
      <c r="NFF9" s="7"/>
      <c r="NFG9" s="7"/>
      <c r="NFH9" s="7"/>
      <c r="NFI9" s="7"/>
      <c r="NFJ9" s="7"/>
      <c r="NFK9" s="7"/>
      <c r="NFL9" s="7"/>
      <c r="NFM9" s="7"/>
      <c r="NFN9" s="7"/>
      <c r="NFO9" s="7"/>
      <c r="NFP9" s="7"/>
      <c r="NFQ9" s="7"/>
      <c r="NFR9" s="7"/>
      <c r="NFS9" s="7"/>
      <c r="NFT9" s="7"/>
      <c r="NFU9" s="7"/>
      <c r="NFV9" s="7"/>
      <c r="NFW9" s="7"/>
      <c r="NFX9" s="7"/>
      <c r="NFY9" s="7"/>
      <c r="NFZ9" s="7"/>
      <c r="NGA9" s="7"/>
      <c r="NGB9" s="7"/>
      <c r="NGC9" s="7"/>
      <c r="NGD9" s="7"/>
      <c r="NGE9" s="7"/>
      <c r="NGF9" s="7"/>
      <c r="NGG9" s="7"/>
      <c r="NGH9" s="7"/>
      <c r="NGI9" s="7"/>
      <c r="NGJ9" s="7"/>
      <c r="NGK9" s="7"/>
      <c r="NGL9" s="7"/>
      <c r="NGM9" s="7"/>
      <c r="NGN9" s="7"/>
      <c r="NGO9" s="7"/>
      <c r="NGP9" s="7"/>
      <c r="NGQ9" s="7"/>
      <c r="NGR9" s="7"/>
      <c r="NGS9" s="7"/>
      <c r="NGT9" s="7"/>
      <c r="NGU9" s="7"/>
      <c r="NGV9" s="7"/>
      <c r="NGW9" s="7"/>
      <c r="NGX9" s="7"/>
      <c r="NGY9" s="7"/>
      <c r="NGZ9" s="7"/>
      <c r="NHA9" s="7"/>
      <c r="NHB9" s="7"/>
      <c r="NHC9" s="7"/>
      <c r="NHD9" s="7"/>
      <c r="NHE9" s="7"/>
      <c r="NHF9" s="7"/>
      <c r="NHG9" s="7"/>
      <c r="NHH9" s="7"/>
      <c r="NHI9" s="7"/>
      <c r="NHJ9" s="7"/>
      <c r="NHK9" s="7"/>
      <c r="NHL9" s="7"/>
      <c r="NHM9" s="7"/>
      <c r="NHN9" s="7"/>
      <c r="NHO9" s="7"/>
      <c r="NHP9" s="7"/>
      <c r="NHQ9" s="7"/>
      <c r="NHR9" s="7"/>
      <c r="NHS9" s="7"/>
      <c r="NHT9" s="7"/>
      <c r="NHU9" s="7"/>
      <c r="NHV9" s="7"/>
      <c r="NHW9" s="7"/>
      <c r="NHX9" s="7"/>
      <c r="NHY9" s="7"/>
      <c r="NHZ9" s="7"/>
      <c r="NIA9" s="7"/>
      <c r="NIB9" s="7"/>
      <c r="NIC9" s="7"/>
      <c r="NID9" s="7"/>
      <c r="NIE9" s="7"/>
      <c r="NIF9" s="7"/>
      <c r="NIG9" s="7"/>
      <c r="NIH9" s="7"/>
      <c r="NII9" s="7"/>
      <c r="NIJ9" s="7"/>
      <c r="NIK9" s="7"/>
      <c r="NIL9" s="7"/>
      <c r="NIM9" s="7"/>
      <c r="NIN9" s="7"/>
      <c r="NIO9" s="7"/>
      <c r="NIP9" s="7"/>
      <c r="NIQ9" s="7"/>
      <c r="NIR9" s="7"/>
      <c r="NIS9" s="7"/>
      <c r="NIT9" s="7"/>
      <c r="NIU9" s="7"/>
      <c r="NIV9" s="7"/>
      <c r="NIW9" s="7"/>
      <c r="NIX9" s="7"/>
      <c r="NIY9" s="7"/>
      <c r="NIZ9" s="7"/>
      <c r="NJA9" s="7"/>
      <c r="NJB9" s="7"/>
      <c r="NJC9" s="7"/>
      <c r="NJD9" s="7"/>
      <c r="NJE9" s="7"/>
      <c r="NJF9" s="7"/>
      <c r="NJG9" s="7"/>
      <c r="NJH9" s="7"/>
      <c r="NJI9" s="7"/>
      <c r="NJJ9" s="7"/>
      <c r="NJK9" s="7"/>
      <c r="NJL9" s="7"/>
      <c r="NJM9" s="7"/>
      <c r="NJN9" s="7"/>
      <c r="NJO9" s="7"/>
      <c r="NJP9" s="7"/>
      <c r="NJQ9" s="7"/>
      <c r="NJR9" s="7"/>
      <c r="NJS9" s="7"/>
      <c r="NJT9" s="7"/>
      <c r="NJU9" s="7"/>
      <c r="NJV9" s="7"/>
      <c r="NJW9" s="7"/>
      <c r="NJX9" s="7"/>
      <c r="NJY9" s="7"/>
      <c r="NJZ9" s="7"/>
      <c r="NKA9" s="7"/>
      <c r="NKB9" s="7"/>
      <c r="NKC9" s="7"/>
      <c r="NKD9" s="7"/>
      <c r="NKE9" s="7"/>
      <c r="NKF9" s="7"/>
      <c r="NKG9" s="7"/>
      <c r="NKH9" s="7"/>
      <c r="NKI9" s="7"/>
      <c r="NKJ9" s="7"/>
      <c r="NKK9" s="7"/>
      <c r="NKL9" s="7"/>
      <c r="NKM9" s="7"/>
      <c r="NKN9" s="7"/>
      <c r="NKO9" s="7"/>
      <c r="NKP9" s="7"/>
      <c r="NKQ9" s="7"/>
      <c r="NKR9" s="7"/>
      <c r="NKS9" s="7"/>
      <c r="NKT9" s="7"/>
      <c r="NKU9" s="7"/>
      <c r="NKV9" s="7"/>
      <c r="NKW9" s="7"/>
      <c r="NKX9" s="7"/>
      <c r="NKY9" s="7"/>
      <c r="NKZ9" s="7"/>
      <c r="NLA9" s="7"/>
      <c r="NLB9" s="7"/>
      <c r="NLC9" s="7"/>
      <c r="NLD9" s="7"/>
      <c r="NLE9" s="7"/>
      <c r="NLF9" s="7"/>
      <c r="NLG9" s="7"/>
      <c r="NLH9" s="7"/>
      <c r="NLI9" s="7"/>
      <c r="NLJ9" s="7"/>
      <c r="NLK9" s="7"/>
      <c r="NLL9" s="7"/>
      <c r="NLM9" s="7"/>
      <c r="NLN9" s="7"/>
      <c r="NLO9" s="7"/>
      <c r="NLP9" s="7"/>
      <c r="NLQ9" s="7"/>
      <c r="NLR9" s="7"/>
      <c r="NLS9" s="7"/>
      <c r="NLT9" s="7"/>
      <c r="NLU9" s="7"/>
      <c r="NLV9" s="7"/>
      <c r="NLW9" s="7"/>
      <c r="NLX9" s="7"/>
      <c r="NLY9" s="7"/>
      <c r="NLZ9" s="7"/>
      <c r="NMA9" s="7"/>
      <c r="NMB9" s="7"/>
      <c r="NMC9" s="7"/>
      <c r="NMD9" s="7"/>
      <c r="NME9" s="7"/>
      <c r="NMF9" s="7"/>
      <c r="NMG9" s="7"/>
      <c r="NMH9" s="7"/>
      <c r="NMI9" s="7"/>
      <c r="NMJ9" s="7"/>
      <c r="NMK9" s="7"/>
      <c r="NML9" s="7"/>
      <c r="NMM9" s="7"/>
      <c r="NMN9" s="7"/>
      <c r="NMO9" s="7"/>
      <c r="NMP9" s="7"/>
      <c r="NMQ9" s="7"/>
      <c r="NMR9" s="7"/>
      <c r="NMS9" s="7"/>
      <c r="NMT9" s="7"/>
      <c r="NMU9" s="7"/>
      <c r="NMV9" s="7"/>
      <c r="NMW9" s="7"/>
      <c r="NMX9" s="7"/>
      <c r="NMY9" s="7"/>
      <c r="NMZ9" s="7"/>
      <c r="NNA9" s="7"/>
      <c r="NNB9" s="7"/>
      <c r="NNC9" s="7"/>
      <c r="NND9" s="7"/>
      <c r="NNE9" s="7"/>
      <c r="NNF9" s="7"/>
      <c r="NNG9" s="7"/>
      <c r="NNH9" s="7"/>
      <c r="NNI9" s="7"/>
      <c r="NNJ9" s="7"/>
      <c r="NNK9" s="7"/>
      <c r="NNL9" s="7"/>
      <c r="NNM9" s="7"/>
      <c r="NNN9" s="7"/>
      <c r="NNO9" s="7"/>
      <c r="NNP9" s="7"/>
      <c r="NNQ9" s="7"/>
      <c r="NNR9" s="7"/>
      <c r="NNS9" s="7"/>
      <c r="NNT9" s="7"/>
      <c r="NNU9" s="7"/>
      <c r="NNV9" s="7"/>
      <c r="NNW9" s="7"/>
      <c r="NNX9" s="7"/>
      <c r="NNY9" s="7"/>
      <c r="NNZ9" s="7"/>
      <c r="NOA9" s="7"/>
      <c r="NOB9" s="7"/>
      <c r="NOC9" s="7"/>
      <c r="NOD9" s="7"/>
      <c r="NOE9" s="7"/>
      <c r="NOF9" s="7"/>
      <c r="NOG9" s="7"/>
      <c r="NOH9" s="7"/>
      <c r="NOI9" s="7"/>
      <c r="NOJ9" s="7"/>
      <c r="NOK9" s="7"/>
      <c r="NOL9" s="7"/>
      <c r="NOM9" s="7"/>
      <c r="NON9" s="7"/>
      <c r="NOO9" s="7"/>
      <c r="NOP9" s="7"/>
      <c r="NOQ9" s="7"/>
      <c r="NOR9" s="7"/>
      <c r="NOS9" s="7"/>
      <c r="NOT9" s="7"/>
      <c r="NOU9" s="7"/>
      <c r="NOV9" s="7"/>
      <c r="NOW9" s="7"/>
      <c r="NOX9" s="7"/>
      <c r="NOY9" s="7"/>
      <c r="NOZ9" s="7"/>
      <c r="NPA9" s="7"/>
      <c r="NPB9" s="7"/>
      <c r="NPC9" s="7"/>
      <c r="NPD9" s="7"/>
      <c r="NPE9" s="7"/>
      <c r="NPF9" s="7"/>
      <c r="NPG9" s="7"/>
      <c r="NPH9" s="7"/>
      <c r="NPI9" s="7"/>
      <c r="NPJ9" s="7"/>
      <c r="NPK9" s="7"/>
      <c r="NPL9" s="7"/>
      <c r="NPM9" s="7"/>
      <c r="NPN9" s="7"/>
      <c r="NPO9" s="7"/>
      <c r="NPP9" s="7"/>
      <c r="NPQ9" s="7"/>
      <c r="NPR9" s="7"/>
      <c r="NPS9" s="7"/>
      <c r="NPT9" s="7"/>
      <c r="NPU9" s="7"/>
      <c r="NPV9" s="7"/>
      <c r="NPW9" s="7"/>
      <c r="NPX9" s="7"/>
      <c r="NPY9" s="7"/>
      <c r="NPZ9" s="7"/>
      <c r="NQA9" s="7"/>
      <c r="NQB9" s="7"/>
      <c r="NQC9" s="7"/>
      <c r="NQD9" s="7"/>
      <c r="NQE9" s="7"/>
      <c r="NQF9" s="7"/>
      <c r="NQG9" s="7"/>
      <c r="NQH9" s="7"/>
      <c r="NQI9" s="7"/>
      <c r="NQJ9" s="7"/>
      <c r="NQK9" s="7"/>
      <c r="NQL9" s="7"/>
      <c r="NQM9" s="7"/>
      <c r="NQN9" s="7"/>
      <c r="NQO9" s="7"/>
      <c r="NQP9" s="7"/>
      <c r="NQQ9" s="7"/>
      <c r="NQR9" s="7"/>
      <c r="NQS9" s="7"/>
      <c r="NQT9" s="7"/>
      <c r="NQU9" s="7"/>
      <c r="NQV9" s="7"/>
      <c r="NQW9" s="7"/>
      <c r="NQX9" s="7"/>
      <c r="NQY9" s="7"/>
      <c r="NQZ9" s="7"/>
      <c r="NRA9" s="7"/>
      <c r="NRB9" s="7"/>
      <c r="NRC9" s="7"/>
      <c r="NRD9" s="7"/>
      <c r="NRE9" s="7"/>
      <c r="NRF9" s="7"/>
      <c r="NRG9" s="7"/>
      <c r="NRH9" s="7"/>
      <c r="NRI9" s="7"/>
      <c r="NRJ9" s="7"/>
      <c r="NRK9" s="7"/>
      <c r="NRL9" s="7"/>
      <c r="NRM9" s="7"/>
      <c r="NRN9" s="7"/>
      <c r="NRO9" s="7"/>
      <c r="NRP9" s="7"/>
      <c r="NRQ9" s="7"/>
      <c r="NRR9" s="7"/>
      <c r="NRS9" s="7"/>
      <c r="NRT9" s="7"/>
      <c r="NRU9" s="7"/>
      <c r="NRV9" s="7"/>
      <c r="NRW9" s="7"/>
      <c r="NRX9" s="7"/>
      <c r="NRY9" s="7"/>
      <c r="NRZ9" s="7"/>
      <c r="NSA9" s="7"/>
      <c r="NSB9" s="7"/>
      <c r="NSC9" s="7"/>
      <c r="NSD9" s="7"/>
      <c r="NSE9" s="7"/>
      <c r="NSF9" s="7"/>
      <c r="NSG9" s="7"/>
      <c r="NSH9" s="7"/>
      <c r="NSI9" s="7"/>
      <c r="NSJ9" s="7"/>
      <c r="NSK9" s="7"/>
      <c r="NSL9" s="7"/>
      <c r="NSM9" s="7"/>
      <c r="NSN9" s="7"/>
      <c r="NSO9" s="7"/>
      <c r="NSP9" s="7"/>
      <c r="NSQ9" s="7"/>
      <c r="NSR9" s="7"/>
      <c r="NSS9" s="7"/>
      <c r="NST9" s="7"/>
      <c r="NSU9" s="7"/>
      <c r="NSV9" s="7"/>
      <c r="NSW9" s="7"/>
      <c r="NSX9" s="7"/>
      <c r="NSY9" s="7"/>
      <c r="NSZ9" s="7"/>
      <c r="NTA9" s="7"/>
      <c r="NTB9" s="7"/>
      <c r="NTC9" s="7"/>
      <c r="NTD9" s="7"/>
      <c r="NTE9" s="7"/>
      <c r="NTF9" s="7"/>
      <c r="NTG9" s="7"/>
      <c r="NTH9" s="7"/>
      <c r="NTI9" s="7"/>
      <c r="NTJ9" s="7"/>
      <c r="NTK9" s="7"/>
      <c r="NTL9" s="7"/>
      <c r="NTM9" s="7"/>
      <c r="NTN9" s="7"/>
      <c r="NTO9" s="7"/>
      <c r="NTP9" s="7"/>
      <c r="NTQ9" s="7"/>
      <c r="NTR9" s="7"/>
      <c r="NTS9" s="7"/>
      <c r="NTT9" s="7"/>
      <c r="NTU9" s="7"/>
      <c r="NTV9" s="7"/>
      <c r="NTW9" s="7"/>
      <c r="NTX9" s="7"/>
      <c r="NTY9" s="7"/>
      <c r="NTZ9" s="7"/>
      <c r="NUA9" s="7"/>
      <c r="NUB9" s="7"/>
      <c r="NUC9" s="7"/>
      <c r="NUD9" s="7"/>
      <c r="NUE9" s="7"/>
      <c r="NUF9" s="7"/>
      <c r="NUG9" s="7"/>
      <c r="NUH9" s="7"/>
      <c r="NUI9" s="7"/>
      <c r="NUJ9" s="7"/>
      <c r="NUK9" s="7"/>
      <c r="NUL9" s="7"/>
      <c r="NUM9" s="7"/>
      <c r="NUN9" s="7"/>
      <c r="NUO9" s="7"/>
      <c r="NUP9" s="7"/>
      <c r="NUQ9" s="7"/>
      <c r="NUR9" s="7"/>
      <c r="NUS9" s="7"/>
      <c r="NUT9" s="7"/>
      <c r="NUU9" s="7"/>
      <c r="NUV9" s="7"/>
      <c r="NUW9" s="7"/>
      <c r="NUX9" s="7"/>
      <c r="NUY9" s="7"/>
      <c r="NUZ9" s="7"/>
      <c r="NVA9" s="7"/>
      <c r="NVB9" s="7"/>
      <c r="NVC9" s="7"/>
      <c r="NVD9" s="7"/>
      <c r="NVE9" s="7"/>
      <c r="NVF9" s="7"/>
      <c r="NVG9" s="7"/>
      <c r="NVH9" s="7"/>
      <c r="NVI9" s="7"/>
      <c r="NVJ9" s="7"/>
      <c r="NVK9" s="7"/>
      <c r="NVL9" s="7"/>
      <c r="NVM9" s="7"/>
      <c r="NVN9" s="7"/>
      <c r="NVO9" s="7"/>
      <c r="NVP9" s="7"/>
      <c r="NVQ9" s="7"/>
      <c r="NVR9" s="7"/>
      <c r="NVS9" s="7"/>
      <c r="NVT9" s="7"/>
      <c r="NVU9" s="7"/>
      <c r="NVV9" s="7"/>
      <c r="NVW9" s="7"/>
      <c r="NVX9" s="7"/>
      <c r="NVY9" s="7"/>
      <c r="NVZ9" s="7"/>
      <c r="NWA9" s="7"/>
      <c r="NWB9" s="7"/>
      <c r="NWC9" s="7"/>
      <c r="NWD9" s="7"/>
      <c r="NWE9" s="7"/>
      <c r="NWF9" s="7"/>
      <c r="NWG9" s="7"/>
      <c r="NWH9" s="7"/>
      <c r="NWI9" s="7"/>
      <c r="NWJ9" s="7"/>
      <c r="NWK9" s="7"/>
      <c r="NWL9" s="7"/>
      <c r="NWM9" s="7"/>
      <c r="NWN9" s="7"/>
      <c r="NWO9" s="7"/>
      <c r="NWP9" s="7"/>
      <c r="NWQ9" s="7"/>
      <c r="NWR9" s="7"/>
      <c r="NWS9" s="7"/>
      <c r="NWT9" s="7"/>
      <c r="NWU9" s="7"/>
      <c r="NWV9" s="7"/>
      <c r="NWW9" s="7"/>
      <c r="NWX9" s="7"/>
      <c r="NWY9" s="7"/>
      <c r="NWZ9" s="7"/>
      <c r="NXA9" s="7"/>
      <c r="NXB9" s="7"/>
      <c r="NXC9" s="7"/>
      <c r="NXD9" s="7"/>
      <c r="NXE9" s="7"/>
      <c r="NXF9" s="7"/>
      <c r="NXG9" s="7"/>
      <c r="NXH9" s="7"/>
      <c r="NXI9" s="7"/>
      <c r="NXJ9" s="7"/>
      <c r="NXK9" s="7"/>
      <c r="NXL9" s="7"/>
      <c r="NXM9" s="7"/>
      <c r="NXN9" s="7"/>
      <c r="NXO9" s="7"/>
      <c r="NXP9" s="7"/>
      <c r="NXQ9" s="7"/>
      <c r="NXR9" s="7"/>
      <c r="NXS9" s="7"/>
      <c r="NXT9" s="7"/>
      <c r="NXU9" s="7"/>
      <c r="NXV9" s="7"/>
      <c r="NXW9" s="7"/>
      <c r="NXX9" s="7"/>
      <c r="NXY9" s="7"/>
      <c r="NXZ9" s="7"/>
      <c r="NYA9" s="7"/>
      <c r="NYB9" s="7"/>
      <c r="NYC9" s="7"/>
      <c r="NYD9" s="7"/>
      <c r="NYE9" s="7"/>
      <c r="NYF9" s="7"/>
      <c r="NYG9" s="7"/>
      <c r="NYH9" s="7"/>
      <c r="NYI9" s="7"/>
      <c r="NYJ9" s="7"/>
      <c r="NYK9" s="7"/>
      <c r="NYL9" s="7"/>
      <c r="NYM9" s="7"/>
      <c r="NYN9" s="7"/>
      <c r="NYO9" s="7"/>
      <c r="NYP9" s="7"/>
      <c r="NYQ9" s="7"/>
      <c r="NYR9" s="7"/>
      <c r="NYS9" s="7"/>
      <c r="NYT9" s="7"/>
      <c r="NYU9" s="7"/>
      <c r="NYV9" s="7"/>
      <c r="NYW9" s="7"/>
      <c r="NYX9" s="7"/>
      <c r="NYY9" s="7"/>
      <c r="NYZ9" s="7"/>
      <c r="NZA9" s="7"/>
      <c r="NZB9" s="7"/>
      <c r="NZC9" s="7"/>
      <c r="NZD9" s="7"/>
      <c r="NZE9" s="7"/>
      <c r="NZF9" s="7"/>
      <c r="NZG9" s="7"/>
      <c r="NZH9" s="7"/>
      <c r="NZI9" s="7"/>
      <c r="NZJ9" s="7"/>
      <c r="NZK9" s="7"/>
      <c r="NZL9" s="7"/>
      <c r="NZM9" s="7"/>
      <c r="NZN9" s="7"/>
      <c r="NZO9" s="7"/>
      <c r="NZP9" s="7"/>
      <c r="NZQ9" s="7"/>
      <c r="NZR9" s="7"/>
      <c r="NZS9" s="7"/>
      <c r="NZT9" s="7"/>
      <c r="NZU9" s="7"/>
      <c r="NZV9" s="7"/>
      <c r="NZW9" s="7"/>
      <c r="NZX9" s="7"/>
      <c r="NZY9" s="7"/>
      <c r="NZZ9" s="7"/>
      <c r="OAA9" s="7"/>
      <c r="OAB9" s="7"/>
      <c r="OAC9" s="7"/>
      <c r="OAD9" s="7"/>
      <c r="OAE9" s="7"/>
      <c r="OAF9" s="7"/>
      <c r="OAG9" s="7"/>
      <c r="OAH9" s="7"/>
      <c r="OAI9" s="7"/>
      <c r="OAJ9" s="7"/>
      <c r="OAK9" s="7"/>
      <c r="OAL9" s="7"/>
      <c r="OAM9" s="7"/>
      <c r="OAN9" s="7"/>
      <c r="OAO9" s="7"/>
      <c r="OAP9" s="7"/>
      <c r="OAQ9" s="7"/>
      <c r="OAR9" s="7"/>
      <c r="OAS9" s="7"/>
      <c r="OAT9" s="7"/>
      <c r="OAU9" s="7"/>
      <c r="OAV9" s="7"/>
      <c r="OAW9" s="7"/>
      <c r="OAX9" s="7"/>
      <c r="OAY9" s="7"/>
      <c r="OAZ9" s="7"/>
      <c r="OBA9" s="7"/>
      <c r="OBB9" s="7"/>
      <c r="OBC9" s="7"/>
      <c r="OBD9" s="7"/>
      <c r="OBE9" s="7"/>
      <c r="OBF9" s="7"/>
      <c r="OBG9" s="7"/>
      <c r="OBH9" s="7"/>
      <c r="OBI9" s="7"/>
      <c r="OBJ9" s="7"/>
      <c r="OBK9" s="7"/>
      <c r="OBL9" s="7"/>
      <c r="OBM9" s="7"/>
      <c r="OBN9" s="7"/>
      <c r="OBO9" s="7"/>
      <c r="OBP9" s="7"/>
      <c r="OBQ9" s="7"/>
      <c r="OBR9" s="7"/>
      <c r="OBS9" s="7"/>
      <c r="OBT9" s="7"/>
      <c r="OBU9" s="7"/>
      <c r="OBV9" s="7"/>
      <c r="OBW9" s="7"/>
      <c r="OBX9" s="7"/>
      <c r="OBY9" s="7"/>
      <c r="OBZ9" s="7"/>
      <c r="OCA9" s="7"/>
      <c r="OCB9" s="7"/>
      <c r="OCC9" s="7"/>
      <c r="OCD9" s="7"/>
      <c r="OCE9" s="7"/>
      <c r="OCF9" s="7"/>
      <c r="OCG9" s="7"/>
      <c r="OCH9" s="7"/>
      <c r="OCI9" s="7"/>
      <c r="OCJ9" s="7"/>
      <c r="OCK9" s="7"/>
      <c r="OCL9" s="7"/>
      <c r="OCM9" s="7"/>
      <c r="OCN9" s="7"/>
      <c r="OCO9" s="7"/>
      <c r="OCP9" s="7"/>
      <c r="OCQ9" s="7"/>
      <c r="OCR9" s="7"/>
      <c r="OCS9" s="7"/>
      <c r="OCT9" s="7"/>
      <c r="OCU9" s="7"/>
      <c r="OCV9" s="7"/>
      <c r="OCW9" s="7"/>
      <c r="OCX9" s="7"/>
      <c r="OCY9" s="7"/>
      <c r="OCZ9" s="7"/>
      <c r="ODA9" s="7"/>
      <c r="ODB9" s="7"/>
      <c r="ODC9" s="7"/>
      <c r="ODD9" s="7"/>
      <c r="ODE9" s="7"/>
      <c r="ODF9" s="7"/>
      <c r="ODG9" s="7"/>
      <c r="ODH9" s="7"/>
      <c r="ODI9" s="7"/>
      <c r="ODJ9" s="7"/>
      <c r="ODK9" s="7"/>
      <c r="ODL9" s="7"/>
      <c r="ODM9" s="7"/>
      <c r="ODN9" s="7"/>
      <c r="ODO9" s="7"/>
      <c r="ODP9" s="7"/>
      <c r="ODQ9" s="7"/>
      <c r="ODR9" s="7"/>
      <c r="ODS9" s="7"/>
      <c r="ODT9" s="7"/>
      <c r="ODU9" s="7"/>
      <c r="ODV9" s="7"/>
      <c r="ODW9" s="7"/>
      <c r="ODX9" s="7"/>
      <c r="ODY9" s="7"/>
      <c r="ODZ9" s="7"/>
      <c r="OEA9" s="7"/>
      <c r="OEB9" s="7"/>
      <c r="OEC9" s="7"/>
      <c r="OED9" s="7"/>
      <c r="OEE9" s="7"/>
      <c r="OEF9" s="7"/>
      <c r="OEG9" s="7"/>
      <c r="OEH9" s="7"/>
      <c r="OEI9" s="7"/>
      <c r="OEJ9" s="7"/>
      <c r="OEK9" s="7"/>
      <c r="OEL9" s="7"/>
      <c r="OEM9" s="7"/>
      <c r="OEN9" s="7"/>
      <c r="OEO9" s="7"/>
      <c r="OEP9" s="7"/>
      <c r="OEQ9" s="7"/>
      <c r="OER9" s="7"/>
      <c r="OES9" s="7"/>
      <c r="OET9" s="7"/>
      <c r="OEU9" s="7"/>
      <c r="OEV9" s="7"/>
      <c r="OEW9" s="7"/>
      <c r="OEX9" s="7"/>
      <c r="OEY9" s="7"/>
      <c r="OEZ9" s="7"/>
      <c r="OFA9" s="7"/>
      <c r="OFB9" s="7"/>
      <c r="OFC9" s="7"/>
      <c r="OFD9" s="7"/>
      <c r="OFE9" s="7"/>
      <c r="OFF9" s="7"/>
      <c r="OFG9" s="7"/>
      <c r="OFH9" s="7"/>
      <c r="OFI9" s="7"/>
      <c r="OFJ9" s="7"/>
      <c r="OFK9" s="7"/>
      <c r="OFL9" s="7"/>
      <c r="OFM9" s="7"/>
      <c r="OFN9" s="7"/>
      <c r="OFO9" s="7"/>
      <c r="OFP9" s="7"/>
      <c r="OFQ9" s="7"/>
      <c r="OFR9" s="7"/>
      <c r="OFS9" s="7"/>
      <c r="OFT9" s="7"/>
      <c r="OFU9" s="7"/>
      <c r="OFV9" s="7"/>
      <c r="OFW9" s="7"/>
      <c r="OFX9" s="7"/>
      <c r="OFY9" s="7"/>
      <c r="OFZ9" s="7"/>
      <c r="OGA9" s="7"/>
      <c r="OGB9" s="7"/>
      <c r="OGC9" s="7"/>
      <c r="OGD9" s="7"/>
      <c r="OGE9" s="7"/>
      <c r="OGF9" s="7"/>
      <c r="OGG9" s="7"/>
      <c r="OGH9" s="7"/>
      <c r="OGI9" s="7"/>
      <c r="OGJ9" s="7"/>
      <c r="OGK9" s="7"/>
      <c r="OGL9" s="7"/>
      <c r="OGM9" s="7"/>
      <c r="OGN9" s="7"/>
      <c r="OGO9" s="7"/>
      <c r="OGP9" s="7"/>
      <c r="OGQ9" s="7"/>
      <c r="OGR9" s="7"/>
      <c r="OGS9" s="7"/>
      <c r="OGT9" s="7"/>
      <c r="OGU9" s="7"/>
      <c r="OGV9" s="7"/>
      <c r="OGW9" s="7"/>
      <c r="OGX9" s="7"/>
      <c r="OGY9" s="7"/>
      <c r="OGZ9" s="7"/>
      <c r="OHA9" s="7"/>
      <c r="OHB9" s="7"/>
      <c r="OHC9" s="7"/>
      <c r="OHD9" s="7"/>
      <c r="OHE9" s="7"/>
      <c r="OHF9" s="7"/>
      <c r="OHG9" s="7"/>
      <c r="OHH9" s="7"/>
      <c r="OHI9" s="7"/>
      <c r="OHJ9" s="7"/>
      <c r="OHK9" s="7"/>
      <c r="OHL9" s="7"/>
      <c r="OHM9" s="7"/>
      <c r="OHN9" s="7"/>
      <c r="OHO9" s="7"/>
      <c r="OHP9" s="7"/>
      <c r="OHQ9" s="7"/>
      <c r="OHR9" s="7"/>
      <c r="OHS9" s="7"/>
      <c r="OHT9" s="7"/>
      <c r="OHU9" s="7"/>
      <c r="OHV9" s="7"/>
      <c r="OHW9" s="7"/>
      <c r="OHX9" s="7"/>
      <c r="OHY9" s="7"/>
      <c r="OHZ9" s="7"/>
      <c r="OIA9" s="7"/>
      <c r="OIB9" s="7"/>
      <c r="OIC9" s="7"/>
      <c r="OID9" s="7"/>
      <c r="OIE9" s="7"/>
      <c r="OIF9" s="7"/>
      <c r="OIG9" s="7"/>
      <c r="OIH9" s="7"/>
      <c r="OII9" s="7"/>
      <c r="OIJ9" s="7"/>
      <c r="OIK9" s="7"/>
      <c r="OIL9" s="7"/>
      <c r="OIM9" s="7"/>
      <c r="OIN9" s="7"/>
      <c r="OIO9" s="7"/>
      <c r="OIP9" s="7"/>
      <c r="OIQ9" s="7"/>
      <c r="OIR9" s="7"/>
      <c r="OIS9" s="7"/>
      <c r="OIT9" s="7"/>
      <c r="OIU9" s="7"/>
      <c r="OIV9" s="7"/>
      <c r="OIW9" s="7"/>
      <c r="OIX9" s="7"/>
      <c r="OIY9" s="7"/>
      <c r="OIZ9" s="7"/>
      <c r="OJA9" s="7"/>
      <c r="OJB9" s="7"/>
      <c r="OJC9" s="7"/>
      <c r="OJD9" s="7"/>
      <c r="OJE9" s="7"/>
      <c r="OJF9" s="7"/>
      <c r="OJG9" s="7"/>
      <c r="OJH9" s="7"/>
      <c r="OJI9" s="7"/>
      <c r="OJJ9" s="7"/>
      <c r="OJK9" s="7"/>
      <c r="OJL9" s="7"/>
      <c r="OJM9" s="7"/>
      <c r="OJN9" s="7"/>
      <c r="OJO9" s="7"/>
      <c r="OJP9" s="7"/>
      <c r="OJQ9" s="7"/>
      <c r="OJR9" s="7"/>
      <c r="OJS9" s="7"/>
      <c r="OJT9" s="7"/>
      <c r="OJU9" s="7"/>
      <c r="OJV9" s="7"/>
      <c r="OJW9" s="7"/>
      <c r="OJX9" s="7"/>
      <c r="OJY9" s="7"/>
      <c r="OJZ9" s="7"/>
      <c r="OKA9" s="7"/>
      <c r="OKB9" s="7"/>
      <c r="OKC9" s="7"/>
      <c r="OKD9" s="7"/>
      <c r="OKE9" s="7"/>
      <c r="OKF9" s="7"/>
      <c r="OKG9" s="7"/>
      <c r="OKH9" s="7"/>
      <c r="OKI9" s="7"/>
      <c r="OKJ9" s="7"/>
      <c r="OKK9" s="7"/>
      <c r="OKL9" s="7"/>
      <c r="OKM9" s="7"/>
      <c r="OKN9" s="7"/>
      <c r="OKO9" s="7"/>
      <c r="OKP9" s="7"/>
      <c r="OKQ9" s="7"/>
      <c r="OKR9" s="7"/>
      <c r="OKS9" s="7"/>
      <c r="OKT9" s="7"/>
      <c r="OKU9" s="7"/>
      <c r="OKV9" s="7"/>
      <c r="OKW9" s="7"/>
      <c r="OKX9" s="7"/>
      <c r="OKY9" s="7"/>
      <c r="OKZ9" s="7"/>
      <c r="OLA9" s="7"/>
      <c r="OLB9" s="7"/>
      <c r="OLC9" s="7"/>
      <c r="OLD9" s="7"/>
      <c r="OLE9" s="7"/>
      <c r="OLF9" s="7"/>
      <c r="OLG9" s="7"/>
      <c r="OLH9" s="7"/>
      <c r="OLI9" s="7"/>
      <c r="OLJ9" s="7"/>
      <c r="OLK9" s="7"/>
      <c r="OLL9" s="7"/>
      <c r="OLM9" s="7"/>
      <c r="OLN9" s="7"/>
      <c r="OLO9" s="7"/>
      <c r="OLP9" s="7"/>
      <c r="OLQ9" s="7"/>
      <c r="OLR9" s="7"/>
      <c r="OLS9" s="7"/>
      <c r="OLT9" s="7"/>
      <c r="OLU9" s="7"/>
      <c r="OLV9" s="7"/>
      <c r="OLW9" s="7"/>
      <c r="OLX9" s="7"/>
      <c r="OLY9" s="7"/>
      <c r="OLZ9" s="7"/>
      <c r="OMA9" s="7"/>
      <c r="OMB9" s="7"/>
      <c r="OMC9" s="7"/>
      <c r="OMD9" s="7"/>
      <c r="OME9" s="7"/>
      <c r="OMF9" s="7"/>
      <c r="OMG9" s="7"/>
      <c r="OMH9" s="7"/>
      <c r="OMI9" s="7"/>
      <c r="OMJ9" s="7"/>
      <c r="OMK9" s="7"/>
      <c r="OML9" s="7"/>
      <c r="OMM9" s="7"/>
      <c r="OMN9" s="7"/>
      <c r="OMO9" s="7"/>
      <c r="OMP9" s="7"/>
      <c r="OMQ9" s="7"/>
      <c r="OMR9" s="7"/>
      <c r="OMS9" s="7"/>
      <c r="OMT9" s="7"/>
      <c r="OMU9" s="7"/>
      <c r="OMV9" s="7"/>
      <c r="OMW9" s="7"/>
      <c r="OMX9" s="7"/>
      <c r="OMY9" s="7"/>
      <c r="OMZ9" s="7"/>
      <c r="ONA9" s="7"/>
      <c r="ONB9" s="7"/>
      <c r="ONC9" s="7"/>
      <c r="OND9" s="7"/>
      <c r="ONE9" s="7"/>
      <c r="ONF9" s="7"/>
      <c r="ONG9" s="7"/>
      <c r="ONH9" s="7"/>
      <c r="ONI9" s="7"/>
      <c r="ONJ9" s="7"/>
      <c r="ONK9" s="7"/>
      <c r="ONL9" s="7"/>
      <c r="ONM9" s="7"/>
      <c r="ONN9" s="7"/>
      <c r="ONO9" s="7"/>
      <c r="ONP9" s="7"/>
      <c r="ONQ9" s="7"/>
      <c r="ONR9" s="7"/>
      <c r="ONS9" s="7"/>
      <c r="ONT9" s="7"/>
      <c r="ONU9" s="7"/>
      <c r="ONV9" s="7"/>
      <c r="ONW9" s="7"/>
      <c r="ONX9" s="7"/>
      <c r="ONY9" s="7"/>
      <c r="ONZ9" s="7"/>
      <c r="OOA9" s="7"/>
      <c r="OOB9" s="7"/>
      <c r="OOC9" s="7"/>
      <c r="OOD9" s="7"/>
      <c r="OOE9" s="7"/>
      <c r="OOF9" s="7"/>
      <c r="OOG9" s="7"/>
      <c r="OOH9" s="7"/>
      <c r="OOI9" s="7"/>
      <c r="OOJ9" s="7"/>
      <c r="OOK9" s="7"/>
      <c r="OOL9" s="7"/>
      <c r="OOM9" s="7"/>
      <c r="OON9" s="7"/>
      <c r="OOO9" s="7"/>
      <c r="OOP9" s="7"/>
      <c r="OOQ9" s="7"/>
      <c r="OOR9" s="7"/>
      <c r="OOS9" s="7"/>
      <c r="OOT9" s="7"/>
      <c r="OOU9" s="7"/>
      <c r="OOV9" s="7"/>
      <c r="OOW9" s="7"/>
      <c r="OOX9" s="7"/>
      <c r="OOY9" s="7"/>
      <c r="OOZ9" s="7"/>
      <c r="OPA9" s="7"/>
      <c r="OPB9" s="7"/>
      <c r="OPC9" s="7"/>
      <c r="OPD9" s="7"/>
      <c r="OPE9" s="7"/>
      <c r="OPF9" s="7"/>
      <c r="OPG9" s="7"/>
      <c r="OPH9" s="7"/>
      <c r="OPI9" s="7"/>
      <c r="OPJ9" s="7"/>
      <c r="OPK9" s="7"/>
      <c r="OPL9" s="7"/>
      <c r="OPM9" s="7"/>
      <c r="OPN9" s="7"/>
      <c r="OPO9" s="7"/>
      <c r="OPP9" s="7"/>
      <c r="OPQ9" s="7"/>
      <c r="OPR9" s="7"/>
      <c r="OPS9" s="7"/>
      <c r="OPT9" s="7"/>
      <c r="OPU9" s="7"/>
      <c r="OPV9" s="7"/>
      <c r="OPW9" s="7"/>
      <c r="OPX9" s="7"/>
      <c r="OPY9" s="7"/>
      <c r="OPZ9" s="7"/>
      <c r="OQA9" s="7"/>
      <c r="OQB9" s="7"/>
      <c r="OQC9" s="7"/>
      <c r="OQD9" s="7"/>
      <c r="OQE9" s="7"/>
      <c r="OQF9" s="7"/>
      <c r="OQG9" s="7"/>
      <c r="OQH9" s="7"/>
      <c r="OQI9" s="7"/>
      <c r="OQJ9" s="7"/>
      <c r="OQK9" s="7"/>
      <c r="OQL9" s="7"/>
      <c r="OQM9" s="7"/>
      <c r="OQN9" s="7"/>
      <c r="OQO9" s="7"/>
      <c r="OQP9" s="7"/>
      <c r="OQQ9" s="7"/>
      <c r="OQR9" s="7"/>
      <c r="OQS9" s="7"/>
      <c r="OQT9" s="7"/>
      <c r="OQU9" s="7"/>
      <c r="OQV9" s="7"/>
      <c r="OQW9" s="7"/>
      <c r="OQX9" s="7"/>
      <c r="OQY9" s="7"/>
      <c r="OQZ9" s="7"/>
      <c r="ORA9" s="7"/>
      <c r="ORB9" s="7"/>
      <c r="ORC9" s="7"/>
      <c r="ORD9" s="7"/>
      <c r="ORE9" s="7"/>
      <c r="ORF9" s="7"/>
      <c r="ORG9" s="7"/>
      <c r="ORH9" s="7"/>
      <c r="ORI9" s="7"/>
      <c r="ORJ9" s="7"/>
      <c r="ORK9" s="7"/>
      <c r="ORL9" s="7"/>
      <c r="ORM9" s="7"/>
      <c r="ORN9" s="7"/>
      <c r="ORO9" s="7"/>
      <c r="ORP9" s="7"/>
      <c r="ORQ9" s="7"/>
      <c r="ORR9" s="7"/>
      <c r="ORS9" s="7"/>
      <c r="ORT9" s="7"/>
      <c r="ORU9" s="7"/>
      <c r="ORV9" s="7"/>
      <c r="ORW9" s="7"/>
      <c r="ORX9" s="7"/>
      <c r="ORY9" s="7"/>
      <c r="ORZ9" s="7"/>
      <c r="OSA9" s="7"/>
      <c r="OSB9" s="7"/>
      <c r="OSC9" s="7"/>
      <c r="OSD9" s="7"/>
      <c r="OSE9" s="7"/>
      <c r="OSF9" s="7"/>
      <c r="OSG9" s="7"/>
      <c r="OSH9" s="7"/>
      <c r="OSI9" s="7"/>
      <c r="OSJ9" s="7"/>
      <c r="OSK9" s="7"/>
      <c r="OSL9" s="7"/>
      <c r="OSM9" s="7"/>
      <c r="OSN9" s="7"/>
      <c r="OSO9" s="7"/>
      <c r="OSP9" s="7"/>
      <c r="OSQ9" s="7"/>
      <c r="OSR9" s="7"/>
      <c r="OSS9" s="7"/>
      <c r="OST9" s="7"/>
      <c r="OSU9" s="7"/>
      <c r="OSV9" s="7"/>
      <c r="OSW9" s="7"/>
      <c r="OSX9" s="7"/>
      <c r="OSY9" s="7"/>
      <c r="OSZ9" s="7"/>
      <c r="OTA9" s="7"/>
      <c r="OTB9" s="7"/>
      <c r="OTC9" s="7"/>
      <c r="OTD9" s="7"/>
      <c r="OTE9" s="7"/>
      <c r="OTF9" s="7"/>
      <c r="OTG9" s="7"/>
      <c r="OTH9" s="7"/>
      <c r="OTI9" s="7"/>
      <c r="OTJ9" s="7"/>
      <c r="OTK9" s="7"/>
      <c r="OTL9" s="7"/>
      <c r="OTM9" s="7"/>
      <c r="OTN9" s="7"/>
      <c r="OTO9" s="7"/>
      <c r="OTP9" s="7"/>
      <c r="OTQ9" s="7"/>
      <c r="OTR9" s="7"/>
      <c r="OTS9" s="7"/>
      <c r="OTT9" s="7"/>
      <c r="OTU9" s="7"/>
      <c r="OTV9" s="7"/>
      <c r="OTW9" s="7"/>
      <c r="OTX9" s="7"/>
      <c r="OTY9" s="7"/>
      <c r="OTZ9" s="7"/>
      <c r="OUA9" s="7"/>
      <c r="OUB9" s="7"/>
      <c r="OUC9" s="7"/>
      <c r="OUD9" s="7"/>
      <c r="OUE9" s="7"/>
      <c r="OUF9" s="7"/>
      <c r="OUG9" s="7"/>
      <c r="OUH9" s="7"/>
      <c r="OUI9" s="7"/>
      <c r="OUJ9" s="7"/>
      <c r="OUK9" s="7"/>
      <c r="OUL9" s="7"/>
      <c r="OUM9" s="7"/>
      <c r="OUN9" s="7"/>
      <c r="OUO9" s="7"/>
      <c r="OUP9" s="7"/>
      <c r="OUQ9" s="7"/>
      <c r="OUR9" s="7"/>
      <c r="OUS9" s="7"/>
      <c r="OUT9" s="7"/>
      <c r="OUU9" s="7"/>
      <c r="OUV9" s="7"/>
      <c r="OUW9" s="7"/>
      <c r="OUX9" s="7"/>
      <c r="OUY9" s="7"/>
      <c r="OUZ9" s="7"/>
      <c r="OVA9" s="7"/>
      <c r="OVB9" s="7"/>
      <c r="OVC9" s="7"/>
      <c r="OVD9" s="7"/>
      <c r="OVE9" s="7"/>
      <c r="OVF9" s="7"/>
      <c r="OVG9" s="7"/>
      <c r="OVH9" s="7"/>
      <c r="OVI9" s="7"/>
      <c r="OVJ9" s="7"/>
      <c r="OVK9" s="7"/>
      <c r="OVL9" s="7"/>
      <c r="OVM9" s="7"/>
      <c r="OVN9" s="7"/>
      <c r="OVO9" s="7"/>
      <c r="OVP9" s="7"/>
      <c r="OVQ9" s="7"/>
      <c r="OVR9" s="7"/>
      <c r="OVS9" s="7"/>
      <c r="OVT9" s="7"/>
      <c r="OVU9" s="7"/>
      <c r="OVV9" s="7"/>
      <c r="OVW9" s="7"/>
      <c r="OVX9" s="7"/>
      <c r="OVY9" s="7"/>
      <c r="OVZ9" s="7"/>
      <c r="OWA9" s="7"/>
      <c r="OWB9" s="7"/>
      <c r="OWC9" s="7"/>
      <c r="OWD9" s="7"/>
      <c r="OWE9" s="7"/>
      <c r="OWF9" s="7"/>
      <c r="OWG9" s="7"/>
      <c r="OWH9" s="7"/>
      <c r="OWI9" s="7"/>
      <c r="OWJ9" s="7"/>
      <c r="OWK9" s="7"/>
      <c r="OWL9" s="7"/>
      <c r="OWM9" s="7"/>
      <c r="OWN9" s="7"/>
      <c r="OWO9" s="7"/>
      <c r="OWP9" s="7"/>
      <c r="OWQ9" s="7"/>
      <c r="OWR9" s="7"/>
      <c r="OWS9" s="7"/>
      <c r="OWT9" s="7"/>
      <c r="OWU9" s="7"/>
      <c r="OWV9" s="7"/>
      <c r="OWW9" s="7"/>
      <c r="OWX9" s="7"/>
      <c r="OWY9" s="7"/>
      <c r="OWZ9" s="7"/>
      <c r="OXA9" s="7"/>
      <c r="OXB9" s="7"/>
      <c r="OXC9" s="7"/>
      <c r="OXD9" s="7"/>
      <c r="OXE9" s="7"/>
      <c r="OXF9" s="7"/>
      <c r="OXG9" s="7"/>
      <c r="OXH9" s="7"/>
      <c r="OXI9" s="7"/>
      <c r="OXJ9" s="7"/>
      <c r="OXK9" s="7"/>
      <c r="OXL9" s="7"/>
      <c r="OXM9" s="7"/>
      <c r="OXN9" s="7"/>
      <c r="OXO9" s="7"/>
      <c r="OXP9" s="7"/>
      <c r="OXQ9" s="7"/>
      <c r="OXR9" s="7"/>
      <c r="OXS9" s="7"/>
      <c r="OXT9" s="7"/>
      <c r="OXU9" s="7"/>
      <c r="OXV9" s="7"/>
      <c r="OXW9" s="7"/>
      <c r="OXX9" s="7"/>
      <c r="OXY9" s="7"/>
      <c r="OXZ9" s="7"/>
      <c r="OYA9" s="7"/>
      <c r="OYB9" s="7"/>
      <c r="OYC9" s="7"/>
      <c r="OYD9" s="7"/>
      <c r="OYE9" s="7"/>
      <c r="OYF9" s="7"/>
      <c r="OYG9" s="7"/>
      <c r="OYH9" s="7"/>
      <c r="OYI9" s="7"/>
      <c r="OYJ9" s="7"/>
      <c r="OYK9" s="7"/>
      <c r="OYL9" s="7"/>
      <c r="OYM9" s="7"/>
      <c r="OYN9" s="7"/>
      <c r="OYO9" s="7"/>
      <c r="OYP9" s="7"/>
      <c r="OYQ9" s="7"/>
      <c r="OYR9" s="7"/>
      <c r="OYS9" s="7"/>
      <c r="OYT9" s="7"/>
      <c r="OYU9" s="7"/>
      <c r="OYV9" s="7"/>
      <c r="OYW9" s="7"/>
      <c r="OYX9" s="7"/>
      <c r="OYY9" s="7"/>
      <c r="OYZ9" s="7"/>
      <c r="OZA9" s="7"/>
      <c r="OZB9" s="7"/>
      <c r="OZC9" s="7"/>
      <c r="OZD9" s="7"/>
      <c r="OZE9" s="7"/>
      <c r="OZF9" s="7"/>
      <c r="OZG9" s="7"/>
      <c r="OZH9" s="7"/>
      <c r="OZI9" s="7"/>
      <c r="OZJ9" s="7"/>
      <c r="OZK9" s="7"/>
      <c r="OZL9" s="7"/>
      <c r="OZM9" s="7"/>
      <c r="OZN9" s="7"/>
      <c r="OZO9" s="7"/>
      <c r="OZP9" s="7"/>
      <c r="OZQ9" s="7"/>
      <c r="OZR9" s="7"/>
      <c r="OZS9" s="7"/>
      <c r="OZT9" s="7"/>
      <c r="OZU9" s="7"/>
      <c r="OZV9" s="7"/>
      <c r="OZW9" s="7"/>
      <c r="OZX9" s="7"/>
      <c r="OZY9" s="7"/>
      <c r="OZZ9" s="7"/>
      <c r="PAA9" s="7"/>
      <c r="PAB9" s="7"/>
      <c r="PAC9" s="7"/>
      <c r="PAD9" s="7"/>
      <c r="PAE9" s="7"/>
      <c r="PAF9" s="7"/>
      <c r="PAG9" s="7"/>
      <c r="PAH9" s="7"/>
      <c r="PAI9" s="7"/>
      <c r="PAJ9" s="7"/>
      <c r="PAK9" s="7"/>
      <c r="PAL9" s="7"/>
      <c r="PAM9" s="7"/>
      <c r="PAN9" s="7"/>
      <c r="PAO9" s="7"/>
      <c r="PAP9" s="7"/>
      <c r="PAQ9" s="7"/>
      <c r="PAR9" s="7"/>
      <c r="PAS9" s="7"/>
      <c r="PAT9" s="7"/>
      <c r="PAU9" s="7"/>
      <c r="PAV9" s="7"/>
      <c r="PAW9" s="7"/>
      <c r="PAX9" s="7"/>
      <c r="PAY9" s="7"/>
      <c r="PAZ9" s="7"/>
      <c r="PBA9" s="7"/>
      <c r="PBB9" s="7"/>
      <c r="PBC9" s="7"/>
      <c r="PBD9" s="7"/>
      <c r="PBE9" s="7"/>
      <c r="PBF9" s="7"/>
      <c r="PBG9" s="7"/>
      <c r="PBH9" s="7"/>
      <c r="PBI9" s="7"/>
      <c r="PBJ9" s="7"/>
      <c r="PBK9" s="7"/>
      <c r="PBL9" s="7"/>
      <c r="PBM9" s="7"/>
      <c r="PBN9" s="7"/>
      <c r="PBO9" s="7"/>
      <c r="PBP9" s="7"/>
      <c r="PBQ9" s="7"/>
      <c r="PBR9" s="7"/>
      <c r="PBS9" s="7"/>
      <c r="PBT9" s="7"/>
      <c r="PBU9" s="7"/>
      <c r="PBV9" s="7"/>
      <c r="PBW9" s="7"/>
      <c r="PBX9" s="7"/>
      <c r="PBY9" s="7"/>
      <c r="PBZ9" s="7"/>
      <c r="PCA9" s="7"/>
      <c r="PCB9" s="7"/>
      <c r="PCC9" s="7"/>
      <c r="PCD9" s="7"/>
      <c r="PCE9" s="7"/>
      <c r="PCF9" s="7"/>
      <c r="PCG9" s="7"/>
      <c r="PCH9" s="7"/>
      <c r="PCI9" s="7"/>
      <c r="PCJ9" s="7"/>
      <c r="PCK9" s="7"/>
      <c r="PCL9" s="7"/>
      <c r="PCM9" s="7"/>
      <c r="PCN9" s="7"/>
      <c r="PCO9" s="7"/>
      <c r="PCP9" s="7"/>
      <c r="PCQ9" s="7"/>
      <c r="PCR9" s="7"/>
      <c r="PCS9" s="7"/>
      <c r="PCT9" s="7"/>
      <c r="PCU9" s="7"/>
      <c r="PCV9" s="7"/>
      <c r="PCW9" s="7"/>
      <c r="PCX9" s="7"/>
      <c r="PCY9" s="7"/>
      <c r="PCZ9" s="7"/>
      <c r="PDA9" s="7"/>
      <c r="PDB9" s="7"/>
      <c r="PDC9" s="7"/>
      <c r="PDD9" s="7"/>
      <c r="PDE9" s="7"/>
      <c r="PDF9" s="7"/>
      <c r="PDG9" s="7"/>
      <c r="PDH9" s="7"/>
      <c r="PDI9" s="7"/>
      <c r="PDJ9" s="7"/>
      <c r="PDK9" s="7"/>
      <c r="PDL9" s="7"/>
      <c r="PDM9" s="7"/>
      <c r="PDN9" s="7"/>
      <c r="PDO9" s="7"/>
      <c r="PDP9" s="7"/>
      <c r="PDQ9" s="7"/>
      <c r="PDR9" s="7"/>
      <c r="PDS9" s="7"/>
      <c r="PDT9" s="7"/>
      <c r="PDU9" s="7"/>
      <c r="PDV9" s="7"/>
      <c r="PDW9" s="7"/>
      <c r="PDX9" s="7"/>
      <c r="PDY9" s="7"/>
      <c r="PDZ9" s="7"/>
      <c r="PEA9" s="7"/>
      <c r="PEB9" s="7"/>
      <c r="PEC9" s="7"/>
      <c r="PED9" s="7"/>
      <c r="PEE9" s="7"/>
      <c r="PEF9" s="7"/>
      <c r="PEG9" s="7"/>
      <c r="PEH9" s="7"/>
      <c r="PEI9" s="7"/>
      <c r="PEJ9" s="7"/>
      <c r="PEK9" s="7"/>
      <c r="PEL9" s="7"/>
      <c r="PEM9" s="7"/>
      <c r="PEN9" s="7"/>
      <c r="PEO9" s="7"/>
      <c r="PEP9" s="7"/>
      <c r="PEQ9" s="7"/>
      <c r="PER9" s="7"/>
      <c r="PES9" s="7"/>
      <c r="PET9" s="7"/>
      <c r="PEU9" s="7"/>
      <c r="PEV9" s="7"/>
      <c r="PEW9" s="7"/>
      <c r="PEX9" s="7"/>
      <c r="PEY9" s="7"/>
      <c r="PEZ9" s="7"/>
      <c r="PFA9" s="7"/>
      <c r="PFB9" s="7"/>
      <c r="PFC9" s="7"/>
      <c r="PFD9" s="7"/>
      <c r="PFE9" s="7"/>
      <c r="PFF9" s="7"/>
      <c r="PFG9" s="7"/>
      <c r="PFH9" s="7"/>
      <c r="PFI9" s="7"/>
      <c r="PFJ9" s="7"/>
      <c r="PFK9" s="7"/>
      <c r="PFL9" s="7"/>
      <c r="PFM9" s="7"/>
      <c r="PFN9" s="7"/>
      <c r="PFO9" s="7"/>
      <c r="PFP9" s="7"/>
      <c r="PFQ9" s="7"/>
      <c r="PFR9" s="7"/>
      <c r="PFS9" s="7"/>
      <c r="PFT9" s="7"/>
      <c r="PFU9" s="7"/>
      <c r="PFV9" s="7"/>
      <c r="PFW9" s="7"/>
      <c r="PFX9" s="7"/>
      <c r="PFY9" s="7"/>
      <c r="PFZ9" s="7"/>
      <c r="PGA9" s="7"/>
      <c r="PGB9" s="7"/>
      <c r="PGC9" s="7"/>
      <c r="PGD9" s="7"/>
      <c r="PGE9" s="7"/>
      <c r="PGF9" s="7"/>
      <c r="PGG9" s="7"/>
      <c r="PGH9" s="7"/>
      <c r="PGI9" s="7"/>
      <c r="PGJ9" s="7"/>
      <c r="PGK9" s="7"/>
      <c r="PGL9" s="7"/>
      <c r="PGM9" s="7"/>
      <c r="PGN9" s="7"/>
      <c r="PGO9" s="7"/>
      <c r="PGP9" s="7"/>
      <c r="PGQ9" s="7"/>
      <c r="PGR9" s="7"/>
      <c r="PGS9" s="7"/>
      <c r="PGT9" s="7"/>
      <c r="PGU9" s="7"/>
      <c r="PGV9" s="7"/>
      <c r="PGW9" s="7"/>
      <c r="PGX9" s="7"/>
      <c r="PGY9" s="7"/>
      <c r="PGZ9" s="7"/>
      <c r="PHA9" s="7"/>
      <c r="PHB9" s="7"/>
      <c r="PHC9" s="7"/>
      <c r="PHD9" s="7"/>
      <c r="PHE9" s="7"/>
      <c r="PHF9" s="7"/>
      <c r="PHG9" s="7"/>
      <c r="PHH9" s="7"/>
      <c r="PHI9" s="7"/>
      <c r="PHJ9" s="7"/>
      <c r="PHK9" s="7"/>
      <c r="PHL9" s="7"/>
      <c r="PHM9" s="7"/>
      <c r="PHN9" s="7"/>
      <c r="PHO9" s="7"/>
      <c r="PHP9" s="7"/>
      <c r="PHQ9" s="7"/>
      <c r="PHR9" s="7"/>
      <c r="PHS9" s="7"/>
      <c r="PHT9" s="7"/>
      <c r="PHU9" s="7"/>
      <c r="PHV9" s="7"/>
      <c r="PHW9" s="7"/>
      <c r="PHX9" s="7"/>
      <c r="PHY9" s="7"/>
      <c r="PHZ9" s="7"/>
      <c r="PIA9" s="7"/>
      <c r="PIB9" s="7"/>
      <c r="PIC9" s="7"/>
      <c r="PID9" s="7"/>
      <c r="PIE9" s="7"/>
      <c r="PIF9" s="7"/>
      <c r="PIG9" s="7"/>
      <c r="PIH9" s="7"/>
      <c r="PII9" s="7"/>
      <c r="PIJ9" s="7"/>
      <c r="PIK9" s="7"/>
      <c r="PIL9" s="7"/>
      <c r="PIM9" s="7"/>
      <c r="PIN9" s="7"/>
      <c r="PIO9" s="7"/>
      <c r="PIP9" s="7"/>
      <c r="PIQ9" s="7"/>
      <c r="PIR9" s="7"/>
      <c r="PIS9" s="7"/>
      <c r="PIT9" s="7"/>
      <c r="PIU9" s="7"/>
      <c r="PIV9" s="7"/>
      <c r="PIW9" s="7"/>
      <c r="PIX9" s="7"/>
      <c r="PIY9" s="7"/>
      <c r="PIZ9" s="7"/>
      <c r="PJA9" s="7"/>
      <c r="PJB9" s="7"/>
      <c r="PJC9" s="7"/>
      <c r="PJD9" s="7"/>
      <c r="PJE9" s="7"/>
      <c r="PJF9" s="7"/>
      <c r="PJG9" s="7"/>
      <c r="PJH9" s="7"/>
      <c r="PJI9" s="7"/>
      <c r="PJJ9" s="7"/>
      <c r="PJK9" s="7"/>
      <c r="PJL9" s="7"/>
      <c r="PJM9" s="7"/>
      <c r="PJN9" s="7"/>
      <c r="PJO9" s="7"/>
      <c r="PJP9" s="7"/>
      <c r="PJQ9" s="7"/>
      <c r="PJR9" s="7"/>
      <c r="PJS9" s="7"/>
      <c r="PJT9" s="7"/>
      <c r="PJU9" s="7"/>
      <c r="PJV9" s="7"/>
      <c r="PJW9" s="7"/>
      <c r="PJX9" s="7"/>
      <c r="PJY9" s="7"/>
      <c r="PJZ9" s="7"/>
      <c r="PKA9" s="7"/>
      <c r="PKB9" s="7"/>
      <c r="PKC9" s="7"/>
      <c r="PKD9" s="7"/>
      <c r="PKE9" s="7"/>
      <c r="PKF9" s="7"/>
      <c r="PKG9" s="7"/>
      <c r="PKH9" s="7"/>
      <c r="PKI9" s="7"/>
      <c r="PKJ9" s="7"/>
      <c r="PKK9" s="7"/>
      <c r="PKL9" s="7"/>
      <c r="PKM9" s="7"/>
      <c r="PKN9" s="7"/>
      <c r="PKO9" s="7"/>
      <c r="PKP9" s="7"/>
      <c r="PKQ9" s="7"/>
      <c r="PKR9" s="7"/>
      <c r="PKS9" s="7"/>
      <c r="PKT9" s="7"/>
      <c r="PKU9" s="7"/>
      <c r="PKV9" s="7"/>
      <c r="PKW9" s="7"/>
      <c r="PKX9" s="7"/>
      <c r="PKY9" s="7"/>
      <c r="PKZ9" s="7"/>
      <c r="PLA9" s="7"/>
      <c r="PLB9" s="7"/>
      <c r="PLC9" s="7"/>
      <c r="PLD9" s="7"/>
      <c r="PLE9" s="7"/>
      <c r="PLF9" s="7"/>
      <c r="PLG9" s="7"/>
      <c r="PLH9" s="7"/>
      <c r="PLI9" s="7"/>
      <c r="PLJ9" s="7"/>
      <c r="PLK9" s="7"/>
      <c r="PLL9" s="7"/>
      <c r="PLM9" s="7"/>
      <c r="PLN9" s="7"/>
      <c r="PLO9" s="7"/>
      <c r="PLP9" s="7"/>
      <c r="PLQ9" s="7"/>
      <c r="PLR9" s="7"/>
      <c r="PLS9" s="7"/>
      <c r="PLT9" s="7"/>
      <c r="PLU9" s="7"/>
      <c r="PLV9" s="7"/>
      <c r="PLW9" s="7"/>
      <c r="PLX9" s="7"/>
      <c r="PLY9" s="7"/>
      <c r="PLZ9" s="7"/>
      <c r="PMA9" s="7"/>
      <c r="PMB9" s="7"/>
      <c r="PMC9" s="7"/>
      <c r="PMD9" s="7"/>
      <c r="PME9" s="7"/>
      <c r="PMF9" s="7"/>
      <c r="PMG9" s="7"/>
      <c r="PMH9" s="7"/>
      <c r="PMI9" s="7"/>
      <c r="PMJ9" s="7"/>
      <c r="PMK9" s="7"/>
      <c r="PML9" s="7"/>
      <c r="PMM9" s="7"/>
      <c r="PMN9" s="7"/>
      <c r="PMO9" s="7"/>
      <c r="PMP9" s="7"/>
      <c r="PMQ9" s="7"/>
      <c r="PMR9" s="7"/>
      <c r="PMS9" s="7"/>
      <c r="PMT9" s="7"/>
      <c r="PMU9" s="7"/>
      <c r="PMV9" s="7"/>
      <c r="PMW9" s="7"/>
      <c r="PMX9" s="7"/>
      <c r="PMY9" s="7"/>
      <c r="PMZ9" s="7"/>
      <c r="PNA9" s="7"/>
      <c r="PNB9" s="7"/>
      <c r="PNC9" s="7"/>
      <c r="PND9" s="7"/>
      <c r="PNE9" s="7"/>
      <c r="PNF9" s="7"/>
      <c r="PNG9" s="7"/>
      <c r="PNH9" s="7"/>
      <c r="PNI9" s="7"/>
      <c r="PNJ9" s="7"/>
      <c r="PNK9" s="7"/>
      <c r="PNL9" s="7"/>
      <c r="PNM9" s="7"/>
      <c r="PNN9" s="7"/>
      <c r="PNO9" s="7"/>
      <c r="PNP9" s="7"/>
      <c r="PNQ9" s="7"/>
      <c r="PNR9" s="7"/>
      <c r="PNS9" s="7"/>
      <c r="PNT9" s="7"/>
      <c r="PNU9" s="7"/>
      <c r="PNV9" s="7"/>
      <c r="PNW9" s="7"/>
      <c r="PNX9" s="7"/>
      <c r="PNY9" s="7"/>
      <c r="PNZ9" s="7"/>
      <c r="POA9" s="7"/>
      <c r="POB9" s="7"/>
      <c r="POC9" s="7"/>
      <c r="POD9" s="7"/>
      <c r="POE9" s="7"/>
      <c r="POF9" s="7"/>
      <c r="POG9" s="7"/>
      <c r="POH9" s="7"/>
      <c r="POI9" s="7"/>
      <c r="POJ9" s="7"/>
      <c r="POK9" s="7"/>
      <c r="POL9" s="7"/>
      <c r="POM9" s="7"/>
      <c r="PON9" s="7"/>
      <c r="POO9" s="7"/>
      <c r="POP9" s="7"/>
      <c r="POQ9" s="7"/>
      <c r="POR9" s="7"/>
      <c r="POS9" s="7"/>
      <c r="POT9" s="7"/>
      <c r="POU9" s="7"/>
      <c r="POV9" s="7"/>
      <c r="POW9" s="7"/>
      <c r="POX9" s="7"/>
      <c r="POY9" s="7"/>
      <c r="POZ9" s="7"/>
      <c r="PPA9" s="7"/>
      <c r="PPB9" s="7"/>
      <c r="PPC9" s="7"/>
      <c r="PPD9" s="7"/>
      <c r="PPE9" s="7"/>
      <c r="PPF9" s="7"/>
      <c r="PPG9" s="7"/>
      <c r="PPH9" s="7"/>
      <c r="PPI9" s="7"/>
      <c r="PPJ9" s="7"/>
      <c r="PPK9" s="7"/>
      <c r="PPL9" s="7"/>
      <c r="PPM9" s="7"/>
      <c r="PPN9" s="7"/>
      <c r="PPO9" s="7"/>
      <c r="PPP9" s="7"/>
      <c r="PPQ9" s="7"/>
      <c r="PPR9" s="7"/>
      <c r="PPS9" s="7"/>
      <c r="PPT9" s="7"/>
      <c r="PPU9" s="7"/>
      <c r="PPV9" s="7"/>
      <c r="PPW9" s="7"/>
      <c r="PPX9" s="7"/>
      <c r="PPY9" s="7"/>
      <c r="PPZ9" s="7"/>
      <c r="PQA9" s="7"/>
      <c r="PQB9" s="7"/>
      <c r="PQC9" s="7"/>
      <c r="PQD9" s="7"/>
      <c r="PQE9" s="7"/>
      <c r="PQF9" s="7"/>
      <c r="PQG9" s="7"/>
      <c r="PQH9" s="7"/>
      <c r="PQI9" s="7"/>
      <c r="PQJ9" s="7"/>
      <c r="PQK9" s="7"/>
      <c r="PQL9" s="7"/>
      <c r="PQM9" s="7"/>
      <c r="PQN9" s="7"/>
      <c r="PQO9" s="7"/>
      <c r="PQP9" s="7"/>
      <c r="PQQ9" s="7"/>
      <c r="PQR9" s="7"/>
      <c r="PQS9" s="7"/>
      <c r="PQT9" s="7"/>
      <c r="PQU9" s="7"/>
      <c r="PQV9" s="7"/>
      <c r="PQW9" s="7"/>
      <c r="PQX9" s="7"/>
      <c r="PQY9" s="7"/>
      <c r="PQZ9" s="7"/>
      <c r="PRA9" s="7"/>
      <c r="PRB9" s="7"/>
      <c r="PRC9" s="7"/>
      <c r="PRD9" s="7"/>
      <c r="PRE9" s="7"/>
      <c r="PRF9" s="7"/>
      <c r="PRG9" s="7"/>
      <c r="PRH9" s="7"/>
      <c r="PRI9" s="7"/>
      <c r="PRJ9" s="7"/>
      <c r="PRK9" s="7"/>
      <c r="PRL9" s="7"/>
      <c r="PRM9" s="7"/>
      <c r="PRN9" s="7"/>
      <c r="PRO9" s="7"/>
      <c r="PRP9" s="7"/>
      <c r="PRQ9" s="7"/>
      <c r="PRR9" s="7"/>
      <c r="PRS9" s="7"/>
      <c r="PRT9" s="7"/>
      <c r="PRU9" s="7"/>
      <c r="PRV9" s="7"/>
      <c r="PRW9" s="7"/>
      <c r="PRX9" s="7"/>
      <c r="PRY9" s="7"/>
      <c r="PRZ9" s="7"/>
      <c r="PSA9" s="7"/>
      <c r="PSB9" s="7"/>
      <c r="PSC9" s="7"/>
      <c r="PSD9" s="7"/>
      <c r="PSE9" s="7"/>
      <c r="PSF9" s="7"/>
      <c r="PSG9" s="7"/>
      <c r="PSH9" s="7"/>
      <c r="PSI9" s="7"/>
      <c r="PSJ9" s="7"/>
      <c r="PSK9" s="7"/>
      <c r="PSL9" s="7"/>
      <c r="PSM9" s="7"/>
      <c r="PSN9" s="7"/>
      <c r="PSO9" s="7"/>
      <c r="PSP9" s="7"/>
      <c r="PSQ9" s="7"/>
      <c r="PSR9" s="7"/>
      <c r="PSS9" s="7"/>
      <c r="PST9" s="7"/>
      <c r="PSU9" s="7"/>
      <c r="PSV9" s="7"/>
      <c r="PSW9" s="7"/>
      <c r="PSX9" s="7"/>
      <c r="PSY9" s="7"/>
      <c r="PSZ9" s="7"/>
      <c r="PTA9" s="7"/>
      <c r="PTB9" s="7"/>
      <c r="PTC9" s="7"/>
      <c r="PTD9" s="7"/>
      <c r="PTE9" s="7"/>
      <c r="PTF9" s="7"/>
      <c r="PTG9" s="7"/>
      <c r="PTH9" s="7"/>
      <c r="PTI9" s="7"/>
      <c r="PTJ9" s="7"/>
      <c r="PTK9" s="7"/>
      <c r="PTL9" s="7"/>
      <c r="PTM9" s="7"/>
      <c r="PTN9" s="7"/>
      <c r="PTO9" s="7"/>
      <c r="PTP9" s="7"/>
      <c r="PTQ9" s="7"/>
      <c r="PTR9" s="7"/>
      <c r="PTS9" s="7"/>
      <c r="PTT9" s="7"/>
      <c r="PTU9" s="7"/>
      <c r="PTV9" s="7"/>
      <c r="PTW9" s="7"/>
      <c r="PTX9" s="7"/>
      <c r="PTY9" s="7"/>
      <c r="PTZ9" s="7"/>
      <c r="PUA9" s="7"/>
      <c r="PUB9" s="7"/>
      <c r="PUC9" s="7"/>
      <c r="PUD9" s="7"/>
      <c r="PUE9" s="7"/>
      <c r="PUF9" s="7"/>
      <c r="PUG9" s="7"/>
      <c r="PUH9" s="7"/>
      <c r="PUI9" s="7"/>
      <c r="PUJ9" s="7"/>
      <c r="PUK9" s="7"/>
      <c r="PUL9" s="7"/>
      <c r="PUM9" s="7"/>
      <c r="PUN9" s="7"/>
      <c r="PUO9" s="7"/>
      <c r="PUP9" s="7"/>
      <c r="PUQ9" s="7"/>
      <c r="PUR9" s="7"/>
      <c r="PUS9" s="7"/>
      <c r="PUT9" s="7"/>
      <c r="PUU9" s="7"/>
      <c r="PUV9" s="7"/>
      <c r="PUW9" s="7"/>
      <c r="PUX9" s="7"/>
      <c r="PUY9" s="7"/>
      <c r="PUZ9" s="7"/>
      <c r="PVA9" s="7"/>
      <c r="PVB9" s="7"/>
      <c r="PVC9" s="7"/>
      <c r="PVD9" s="7"/>
      <c r="PVE9" s="7"/>
      <c r="PVF9" s="7"/>
      <c r="PVG9" s="7"/>
      <c r="PVH9" s="7"/>
      <c r="PVI9" s="7"/>
      <c r="PVJ9" s="7"/>
      <c r="PVK9" s="7"/>
      <c r="PVL9" s="7"/>
      <c r="PVM9" s="7"/>
      <c r="PVN9" s="7"/>
      <c r="PVO9" s="7"/>
      <c r="PVP9" s="7"/>
      <c r="PVQ9" s="7"/>
      <c r="PVR9" s="7"/>
      <c r="PVS9" s="7"/>
      <c r="PVT9" s="7"/>
      <c r="PVU9" s="7"/>
      <c r="PVV9" s="7"/>
      <c r="PVW9" s="7"/>
      <c r="PVX9" s="7"/>
      <c r="PVY9" s="7"/>
      <c r="PVZ9" s="7"/>
      <c r="PWA9" s="7"/>
      <c r="PWB9" s="7"/>
      <c r="PWC9" s="7"/>
      <c r="PWD9" s="7"/>
      <c r="PWE9" s="7"/>
      <c r="PWF9" s="7"/>
      <c r="PWG9" s="7"/>
      <c r="PWH9" s="7"/>
      <c r="PWI9" s="7"/>
      <c r="PWJ9" s="7"/>
      <c r="PWK9" s="7"/>
      <c r="PWL9" s="7"/>
      <c r="PWM9" s="7"/>
      <c r="PWN9" s="7"/>
      <c r="PWO9" s="7"/>
      <c r="PWP9" s="7"/>
      <c r="PWQ9" s="7"/>
      <c r="PWR9" s="7"/>
      <c r="PWS9" s="7"/>
      <c r="PWT9" s="7"/>
      <c r="PWU9" s="7"/>
      <c r="PWV9" s="7"/>
      <c r="PWW9" s="7"/>
      <c r="PWX9" s="7"/>
      <c r="PWY9" s="7"/>
      <c r="PWZ9" s="7"/>
      <c r="PXA9" s="7"/>
      <c r="PXB9" s="7"/>
      <c r="PXC9" s="7"/>
      <c r="PXD9" s="7"/>
      <c r="PXE9" s="7"/>
      <c r="PXF9" s="7"/>
      <c r="PXG9" s="7"/>
      <c r="PXH9" s="7"/>
      <c r="PXI9" s="7"/>
      <c r="PXJ9" s="7"/>
      <c r="PXK9" s="7"/>
      <c r="PXL9" s="7"/>
      <c r="PXM9" s="7"/>
      <c r="PXN9" s="7"/>
      <c r="PXO9" s="7"/>
      <c r="PXP9" s="7"/>
      <c r="PXQ9" s="7"/>
      <c r="PXR9" s="7"/>
      <c r="PXS9" s="7"/>
      <c r="PXT9" s="7"/>
      <c r="PXU9" s="7"/>
      <c r="PXV9" s="7"/>
      <c r="PXW9" s="7"/>
      <c r="PXX9" s="7"/>
      <c r="PXY9" s="7"/>
      <c r="PXZ9" s="7"/>
      <c r="PYA9" s="7"/>
      <c r="PYB9" s="7"/>
      <c r="PYC9" s="7"/>
      <c r="PYD9" s="7"/>
      <c r="PYE9" s="7"/>
      <c r="PYF9" s="7"/>
      <c r="PYG9" s="7"/>
      <c r="PYH9" s="7"/>
      <c r="PYI9" s="7"/>
      <c r="PYJ9" s="7"/>
      <c r="PYK9" s="7"/>
      <c r="PYL9" s="7"/>
      <c r="PYM9" s="7"/>
      <c r="PYN9" s="7"/>
      <c r="PYO9" s="7"/>
      <c r="PYP9" s="7"/>
      <c r="PYQ9" s="7"/>
      <c r="PYR9" s="7"/>
      <c r="PYS9" s="7"/>
      <c r="PYT9" s="7"/>
      <c r="PYU9" s="7"/>
      <c r="PYV9" s="7"/>
      <c r="PYW9" s="7"/>
      <c r="PYX9" s="7"/>
      <c r="PYY9" s="7"/>
      <c r="PYZ9" s="7"/>
      <c r="PZA9" s="7"/>
      <c r="PZB9" s="7"/>
      <c r="PZC9" s="7"/>
      <c r="PZD9" s="7"/>
      <c r="PZE9" s="7"/>
      <c r="PZF9" s="7"/>
      <c r="PZG9" s="7"/>
      <c r="PZH9" s="7"/>
      <c r="PZI9" s="7"/>
      <c r="PZJ9" s="7"/>
      <c r="PZK9" s="7"/>
      <c r="PZL9" s="7"/>
      <c r="PZM9" s="7"/>
      <c r="PZN9" s="7"/>
      <c r="PZO9" s="7"/>
      <c r="PZP9" s="7"/>
      <c r="PZQ9" s="7"/>
      <c r="PZR9" s="7"/>
      <c r="PZS9" s="7"/>
      <c r="PZT9" s="7"/>
      <c r="PZU9" s="7"/>
      <c r="PZV9" s="7"/>
      <c r="PZW9" s="7"/>
      <c r="PZX9" s="7"/>
      <c r="PZY9" s="7"/>
      <c r="PZZ9" s="7"/>
      <c r="QAA9" s="7"/>
      <c r="QAB9" s="7"/>
      <c r="QAC9" s="7"/>
      <c r="QAD9" s="7"/>
      <c r="QAE9" s="7"/>
      <c r="QAF9" s="7"/>
      <c r="QAG9" s="7"/>
      <c r="QAH9" s="7"/>
      <c r="QAI9" s="7"/>
      <c r="QAJ9" s="7"/>
      <c r="QAK9" s="7"/>
      <c r="QAL9" s="7"/>
      <c r="QAM9" s="7"/>
      <c r="QAN9" s="7"/>
      <c r="QAO9" s="7"/>
      <c r="QAP9" s="7"/>
      <c r="QAQ9" s="7"/>
      <c r="QAR9" s="7"/>
      <c r="QAS9" s="7"/>
      <c r="QAT9" s="7"/>
      <c r="QAU9" s="7"/>
      <c r="QAV9" s="7"/>
      <c r="QAW9" s="7"/>
      <c r="QAX9" s="7"/>
      <c r="QAY9" s="7"/>
      <c r="QAZ9" s="7"/>
      <c r="QBA9" s="7"/>
      <c r="QBB9" s="7"/>
      <c r="QBC9" s="7"/>
      <c r="QBD9" s="7"/>
      <c r="QBE9" s="7"/>
      <c r="QBF9" s="7"/>
      <c r="QBG9" s="7"/>
      <c r="QBH9" s="7"/>
      <c r="QBI9" s="7"/>
      <c r="QBJ9" s="7"/>
      <c r="QBK9" s="7"/>
      <c r="QBL9" s="7"/>
      <c r="QBM9" s="7"/>
      <c r="QBN9" s="7"/>
      <c r="QBO9" s="7"/>
      <c r="QBP9" s="7"/>
      <c r="QBQ9" s="7"/>
      <c r="QBR9" s="7"/>
      <c r="QBS9" s="7"/>
      <c r="QBT9" s="7"/>
      <c r="QBU9" s="7"/>
      <c r="QBV9" s="7"/>
      <c r="QBW9" s="7"/>
      <c r="QBX9" s="7"/>
      <c r="QBY9" s="7"/>
      <c r="QBZ9" s="7"/>
      <c r="QCA9" s="7"/>
      <c r="QCB9" s="7"/>
      <c r="QCC9" s="7"/>
      <c r="QCD9" s="7"/>
      <c r="QCE9" s="7"/>
      <c r="QCF9" s="7"/>
      <c r="QCG9" s="7"/>
      <c r="QCH9" s="7"/>
      <c r="QCI9" s="7"/>
      <c r="QCJ9" s="7"/>
      <c r="QCK9" s="7"/>
      <c r="QCL9" s="7"/>
      <c r="QCM9" s="7"/>
      <c r="QCN9" s="7"/>
      <c r="QCO9" s="7"/>
      <c r="QCP9" s="7"/>
      <c r="QCQ9" s="7"/>
      <c r="QCR9" s="7"/>
      <c r="QCS9" s="7"/>
      <c r="QCT9" s="7"/>
      <c r="QCU9" s="7"/>
      <c r="QCV9" s="7"/>
      <c r="QCW9" s="7"/>
      <c r="QCX9" s="7"/>
      <c r="QCY9" s="7"/>
      <c r="QCZ9" s="7"/>
      <c r="QDA9" s="7"/>
      <c r="QDB9" s="7"/>
      <c r="QDC9" s="7"/>
      <c r="QDD9" s="7"/>
      <c r="QDE9" s="7"/>
      <c r="QDF9" s="7"/>
      <c r="QDG9" s="7"/>
      <c r="QDH9" s="7"/>
      <c r="QDI9" s="7"/>
      <c r="QDJ9" s="7"/>
      <c r="QDK9" s="7"/>
      <c r="QDL9" s="7"/>
      <c r="QDM9" s="7"/>
      <c r="QDN9" s="7"/>
      <c r="QDO9" s="7"/>
      <c r="QDP9" s="7"/>
      <c r="QDQ9" s="7"/>
      <c r="QDR9" s="7"/>
      <c r="QDS9" s="7"/>
      <c r="QDT9" s="7"/>
      <c r="QDU9" s="7"/>
      <c r="QDV9" s="7"/>
      <c r="QDW9" s="7"/>
      <c r="QDX9" s="7"/>
      <c r="QDY9" s="7"/>
      <c r="QDZ9" s="7"/>
      <c r="QEA9" s="7"/>
      <c r="QEB9" s="7"/>
      <c r="QEC9" s="7"/>
      <c r="QED9" s="7"/>
      <c r="QEE9" s="7"/>
      <c r="QEF9" s="7"/>
      <c r="QEG9" s="7"/>
      <c r="QEH9" s="7"/>
      <c r="QEI9" s="7"/>
      <c r="QEJ9" s="7"/>
      <c r="QEK9" s="7"/>
      <c r="QEL9" s="7"/>
      <c r="QEM9" s="7"/>
      <c r="QEN9" s="7"/>
      <c r="QEO9" s="7"/>
      <c r="QEP9" s="7"/>
      <c r="QEQ9" s="7"/>
      <c r="QER9" s="7"/>
      <c r="QES9" s="7"/>
      <c r="QET9" s="7"/>
      <c r="QEU9" s="7"/>
      <c r="QEV9" s="7"/>
      <c r="QEW9" s="7"/>
      <c r="QEX9" s="7"/>
      <c r="QEY9" s="7"/>
      <c r="QEZ9" s="7"/>
      <c r="QFA9" s="7"/>
      <c r="QFB9" s="7"/>
      <c r="QFC9" s="7"/>
      <c r="QFD9" s="7"/>
      <c r="QFE9" s="7"/>
      <c r="QFF9" s="7"/>
      <c r="QFG9" s="7"/>
      <c r="QFH9" s="7"/>
      <c r="QFI9" s="7"/>
      <c r="QFJ9" s="7"/>
      <c r="QFK9" s="7"/>
      <c r="QFL9" s="7"/>
      <c r="QFM9" s="7"/>
      <c r="QFN9" s="7"/>
      <c r="QFO9" s="7"/>
      <c r="QFP9" s="7"/>
      <c r="QFQ9" s="7"/>
      <c r="QFR9" s="7"/>
      <c r="QFS9" s="7"/>
      <c r="QFT9" s="7"/>
      <c r="QFU9" s="7"/>
      <c r="QFV9" s="7"/>
      <c r="QFW9" s="7"/>
      <c r="QFX9" s="7"/>
      <c r="QFY9" s="7"/>
      <c r="QFZ9" s="7"/>
      <c r="QGA9" s="7"/>
      <c r="QGB9" s="7"/>
      <c r="QGC9" s="7"/>
      <c r="QGD9" s="7"/>
      <c r="QGE9" s="7"/>
      <c r="QGF9" s="7"/>
      <c r="QGG9" s="7"/>
      <c r="QGH9" s="7"/>
      <c r="QGI9" s="7"/>
      <c r="QGJ9" s="7"/>
      <c r="QGK9" s="7"/>
      <c r="QGL9" s="7"/>
      <c r="QGM9" s="7"/>
      <c r="QGN9" s="7"/>
      <c r="QGO9" s="7"/>
      <c r="QGP9" s="7"/>
      <c r="QGQ9" s="7"/>
      <c r="QGR9" s="7"/>
      <c r="QGS9" s="7"/>
      <c r="QGT9" s="7"/>
      <c r="QGU9" s="7"/>
      <c r="QGV9" s="7"/>
      <c r="QGW9" s="7"/>
      <c r="QGX9" s="7"/>
      <c r="QGY9" s="7"/>
      <c r="QGZ9" s="7"/>
      <c r="QHA9" s="7"/>
      <c r="QHB9" s="7"/>
      <c r="QHC9" s="7"/>
      <c r="QHD9" s="7"/>
      <c r="QHE9" s="7"/>
      <c r="QHF9" s="7"/>
      <c r="QHG9" s="7"/>
      <c r="QHH9" s="7"/>
      <c r="QHI9" s="7"/>
      <c r="QHJ9" s="7"/>
      <c r="QHK9" s="7"/>
      <c r="QHL9" s="7"/>
      <c r="QHM9" s="7"/>
      <c r="QHN9" s="7"/>
      <c r="QHO9" s="7"/>
      <c r="QHP9" s="7"/>
      <c r="QHQ9" s="7"/>
      <c r="QHR9" s="7"/>
      <c r="QHS9" s="7"/>
      <c r="QHT9" s="7"/>
      <c r="QHU9" s="7"/>
      <c r="QHV9" s="7"/>
      <c r="QHW9" s="7"/>
      <c r="QHX9" s="7"/>
      <c r="QHY9" s="7"/>
      <c r="QHZ9" s="7"/>
      <c r="QIA9" s="7"/>
      <c r="QIB9" s="7"/>
      <c r="QIC9" s="7"/>
      <c r="QID9" s="7"/>
      <c r="QIE9" s="7"/>
      <c r="QIF9" s="7"/>
      <c r="QIG9" s="7"/>
      <c r="QIH9" s="7"/>
      <c r="QII9" s="7"/>
      <c r="QIJ9" s="7"/>
      <c r="QIK9" s="7"/>
      <c r="QIL9" s="7"/>
      <c r="QIM9" s="7"/>
      <c r="QIN9" s="7"/>
      <c r="QIO9" s="7"/>
      <c r="QIP9" s="7"/>
      <c r="QIQ9" s="7"/>
      <c r="QIR9" s="7"/>
      <c r="QIS9" s="7"/>
      <c r="QIT9" s="7"/>
      <c r="QIU9" s="7"/>
      <c r="QIV9" s="7"/>
      <c r="QIW9" s="7"/>
      <c r="QIX9" s="7"/>
      <c r="QIY9" s="7"/>
      <c r="QIZ9" s="7"/>
      <c r="QJA9" s="7"/>
      <c r="QJB9" s="7"/>
      <c r="QJC9" s="7"/>
      <c r="QJD9" s="7"/>
      <c r="QJE9" s="7"/>
      <c r="QJF9" s="7"/>
      <c r="QJG9" s="7"/>
      <c r="QJH9" s="7"/>
      <c r="QJI9" s="7"/>
      <c r="QJJ9" s="7"/>
      <c r="QJK9" s="7"/>
      <c r="QJL9" s="7"/>
      <c r="QJM9" s="7"/>
      <c r="QJN9" s="7"/>
      <c r="QJO9" s="7"/>
      <c r="QJP9" s="7"/>
      <c r="QJQ9" s="7"/>
      <c r="QJR9" s="7"/>
      <c r="QJS9" s="7"/>
      <c r="QJT9" s="7"/>
      <c r="QJU9" s="7"/>
      <c r="QJV9" s="7"/>
      <c r="QJW9" s="7"/>
      <c r="QJX9" s="7"/>
      <c r="QJY9" s="7"/>
      <c r="QJZ9" s="7"/>
      <c r="QKA9" s="7"/>
      <c r="QKB9" s="7"/>
      <c r="QKC9" s="7"/>
      <c r="QKD9" s="7"/>
      <c r="QKE9" s="7"/>
      <c r="QKF9" s="7"/>
      <c r="QKG9" s="7"/>
      <c r="QKH9" s="7"/>
      <c r="QKI9" s="7"/>
      <c r="QKJ9" s="7"/>
      <c r="QKK9" s="7"/>
      <c r="QKL9" s="7"/>
      <c r="QKM9" s="7"/>
      <c r="QKN9" s="7"/>
      <c r="QKO9" s="7"/>
      <c r="QKP9" s="7"/>
      <c r="QKQ9" s="7"/>
      <c r="QKR9" s="7"/>
      <c r="QKS9" s="7"/>
      <c r="QKT9" s="7"/>
      <c r="QKU9" s="7"/>
      <c r="QKV9" s="7"/>
      <c r="QKW9" s="7"/>
      <c r="QKX9" s="7"/>
      <c r="QKY9" s="7"/>
      <c r="QKZ9" s="7"/>
      <c r="QLA9" s="7"/>
      <c r="QLB9" s="7"/>
      <c r="QLC9" s="7"/>
      <c r="QLD9" s="7"/>
      <c r="QLE9" s="7"/>
      <c r="QLF9" s="7"/>
      <c r="QLG9" s="7"/>
      <c r="QLH9" s="7"/>
      <c r="QLI9" s="7"/>
      <c r="QLJ9" s="7"/>
      <c r="QLK9" s="7"/>
      <c r="QLL9" s="7"/>
      <c r="QLM9" s="7"/>
      <c r="QLN9" s="7"/>
      <c r="QLO9" s="7"/>
      <c r="QLP9" s="7"/>
      <c r="QLQ9" s="7"/>
      <c r="QLR9" s="7"/>
      <c r="QLS9" s="7"/>
      <c r="QLT9" s="7"/>
      <c r="QLU9" s="7"/>
      <c r="QLV9" s="7"/>
      <c r="QLW9" s="7"/>
      <c r="QLX9" s="7"/>
      <c r="QLY9" s="7"/>
      <c r="QLZ9" s="7"/>
      <c r="QMA9" s="7"/>
      <c r="QMB9" s="7"/>
      <c r="QMC9" s="7"/>
      <c r="QMD9" s="7"/>
      <c r="QME9" s="7"/>
      <c r="QMF9" s="7"/>
      <c r="QMG9" s="7"/>
      <c r="QMH9" s="7"/>
      <c r="QMI9" s="7"/>
      <c r="QMJ9" s="7"/>
      <c r="QMK9" s="7"/>
      <c r="QML9" s="7"/>
      <c r="QMM9" s="7"/>
      <c r="QMN9" s="7"/>
      <c r="QMO9" s="7"/>
      <c r="QMP9" s="7"/>
      <c r="QMQ9" s="7"/>
      <c r="QMR9" s="7"/>
      <c r="QMS9" s="7"/>
      <c r="QMT9" s="7"/>
      <c r="QMU9" s="7"/>
      <c r="QMV9" s="7"/>
      <c r="QMW9" s="7"/>
      <c r="QMX9" s="7"/>
      <c r="QMY9" s="7"/>
      <c r="QMZ9" s="7"/>
      <c r="QNA9" s="7"/>
      <c r="QNB9" s="7"/>
      <c r="QNC9" s="7"/>
      <c r="QND9" s="7"/>
      <c r="QNE9" s="7"/>
      <c r="QNF9" s="7"/>
      <c r="QNG9" s="7"/>
      <c r="QNH9" s="7"/>
      <c r="QNI9" s="7"/>
      <c r="QNJ9" s="7"/>
      <c r="QNK9" s="7"/>
      <c r="QNL9" s="7"/>
      <c r="QNM9" s="7"/>
      <c r="QNN9" s="7"/>
      <c r="QNO9" s="7"/>
      <c r="QNP9" s="7"/>
      <c r="QNQ9" s="7"/>
      <c r="QNR9" s="7"/>
      <c r="QNS9" s="7"/>
      <c r="QNT9" s="7"/>
      <c r="QNU9" s="7"/>
      <c r="QNV9" s="7"/>
      <c r="QNW9" s="7"/>
      <c r="QNX9" s="7"/>
      <c r="QNY9" s="7"/>
      <c r="QNZ9" s="7"/>
      <c r="QOA9" s="7"/>
      <c r="QOB9" s="7"/>
      <c r="QOC9" s="7"/>
      <c r="QOD9" s="7"/>
      <c r="QOE9" s="7"/>
      <c r="QOF9" s="7"/>
      <c r="QOG9" s="7"/>
      <c r="QOH9" s="7"/>
      <c r="QOI9" s="7"/>
      <c r="QOJ9" s="7"/>
      <c r="QOK9" s="7"/>
      <c r="QOL9" s="7"/>
      <c r="QOM9" s="7"/>
      <c r="QON9" s="7"/>
      <c r="QOO9" s="7"/>
      <c r="QOP9" s="7"/>
      <c r="QOQ9" s="7"/>
      <c r="QOR9" s="7"/>
      <c r="QOS9" s="7"/>
      <c r="QOT9" s="7"/>
      <c r="QOU9" s="7"/>
      <c r="QOV9" s="7"/>
      <c r="QOW9" s="7"/>
      <c r="QOX9" s="7"/>
      <c r="QOY9" s="7"/>
      <c r="QOZ9" s="7"/>
      <c r="QPA9" s="7"/>
      <c r="QPB9" s="7"/>
      <c r="QPC9" s="7"/>
      <c r="QPD9" s="7"/>
      <c r="QPE9" s="7"/>
      <c r="QPF9" s="7"/>
      <c r="QPG9" s="7"/>
      <c r="QPH9" s="7"/>
      <c r="QPI9" s="7"/>
      <c r="QPJ9" s="7"/>
      <c r="QPK9" s="7"/>
      <c r="QPL9" s="7"/>
      <c r="QPM9" s="7"/>
      <c r="QPN9" s="7"/>
      <c r="QPO9" s="7"/>
      <c r="QPP9" s="7"/>
      <c r="QPQ9" s="7"/>
      <c r="QPR9" s="7"/>
      <c r="QPS9" s="7"/>
      <c r="QPT9" s="7"/>
      <c r="QPU9" s="7"/>
      <c r="QPV9" s="7"/>
      <c r="QPW9" s="7"/>
      <c r="QPX9" s="7"/>
      <c r="QPY9" s="7"/>
      <c r="QPZ9" s="7"/>
      <c r="QQA9" s="7"/>
      <c r="QQB9" s="7"/>
      <c r="QQC9" s="7"/>
      <c r="QQD9" s="7"/>
      <c r="QQE9" s="7"/>
      <c r="QQF9" s="7"/>
      <c r="QQG9" s="7"/>
      <c r="QQH9" s="7"/>
      <c r="QQI9" s="7"/>
      <c r="QQJ9" s="7"/>
      <c r="QQK9" s="7"/>
      <c r="QQL9" s="7"/>
      <c r="QQM9" s="7"/>
      <c r="QQN9" s="7"/>
      <c r="QQO9" s="7"/>
      <c r="QQP9" s="7"/>
      <c r="QQQ9" s="7"/>
      <c r="QQR9" s="7"/>
      <c r="QQS9" s="7"/>
      <c r="QQT9" s="7"/>
      <c r="QQU9" s="7"/>
      <c r="QQV9" s="7"/>
      <c r="QQW9" s="7"/>
      <c r="QQX9" s="7"/>
      <c r="QQY9" s="7"/>
      <c r="QQZ9" s="7"/>
      <c r="QRA9" s="7"/>
      <c r="QRB9" s="7"/>
      <c r="QRC9" s="7"/>
      <c r="QRD9" s="7"/>
      <c r="QRE9" s="7"/>
      <c r="QRF9" s="7"/>
      <c r="QRG9" s="7"/>
      <c r="QRH9" s="7"/>
      <c r="QRI9" s="7"/>
      <c r="QRJ9" s="7"/>
      <c r="QRK9" s="7"/>
      <c r="QRL9" s="7"/>
      <c r="QRM9" s="7"/>
      <c r="QRN9" s="7"/>
      <c r="QRO9" s="7"/>
      <c r="QRP9" s="7"/>
      <c r="QRQ9" s="7"/>
      <c r="QRR9" s="7"/>
      <c r="QRS9" s="7"/>
      <c r="QRT9" s="7"/>
      <c r="QRU9" s="7"/>
      <c r="QRV9" s="7"/>
      <c r="QRW9" s="7"/>
      <c r="QRX9" s="7"/>
      <c r="QRY9" s="7"/>
      <c r="QRZ9" s="7"/>
      <c r="QSA9" s="7"/>
      <c r="QSB9" s="7"/>
      <c r="QSC9" s="7"/>
      <c r="QSD9" s="7"/>
      <c r="QSE9" s="7"/>
      <c r="QSF9" s="7"/>
      <c r="QSG9" s="7"/>
      <c r="QSH9" s="7"/>
      <c r="QSI9" s="7"/>
      <c r="QSJ9" s="7"/>
      <c r="QSK9" s="7"/>
      <c r="QSL9" s="7"/>
      <c r="QSM9" s="7"/>
      <c r="QSN9" s="7"/>
      <c r="QSO9" s="7"/>
      <c r="QSP9" s="7"/>
      <c r="QSQ9" s="7"/>
      <c r="QSR9" s="7"/>
      <c r="QSS9" s="7"/>
      <c r="QST9" s="7"/>
      <c r="QSU9" s="7"/>
      <c r="QSV9" s="7"/>
      <c r="QSW9" s="7"/>
      <c r="QSX9" s="7"/>
      <c r="QSY9" s="7"/>
      <c r="QSZ9" s="7"/>
      <c r="QTA9" s="7"/>
      <c r="QTB9" s="7"/>
      <c r="QTC9" s="7"/>
      <c r="QTD9" s="7"/>
      <c r="QTE9" s="7"/>
      <c r="QTF9" s="7"/>
      <c r="QTG9" s="7"/>
      <c r="QTH9" s="7"/>
      <c r="QTI9" s="7"/>
      <c r="QTJ9" s="7"/>
      <c r="QTK9" s="7"/>
      <c r="QTL9" s="7"/>
      <c r="QTM9" s="7"/>
      <c r="QTN9" s="7"/>
      <c r="QTO9" s="7"/>
      <c r="QTP9" s="7"/>
      <c r="QTQ9" s="7"/>
      <c r="QTR9" s="7"/>
      <c r="QTS9" s="7"/>
      <c r="QTT9" s="7"/>
      <c r="QTU9" s="7"/>
      <c r="QTV9" s="7"/>
      <c r="QTW9" s="7"/>
      <c r="QTX9" s="7"/>
      <c r="QTY9" s="7"/>
      <c r="QTZ9" s="7"/>
      <c r="QUA9" s="7"/>
      <c r="QUB9" s="7"/>
      <c r="QUC9" s="7"/>
      <c r="QUD9" s="7"/>
      <c r="QUE9" s="7"/>
      <c r="QUF9" s="7"/>
      <c r="QUG9" s="7"/>
      <c r="QUH9" s="7"/>
      <c r="QUI9" s="7"/>
      <c r="QUJ9" s="7"/>
      <c r="QUK9" s="7"/>
      <c r="QUL9" s="7"/>
      <c r="QUM9" s="7"/>
      <c r="QUN9" s="7"/>
      <c r="QUO9" s="7"/>
      <c r="QUP9" s="7"/>
      <c r="QUQ9" s="7"/>
      <c r="QUR9" s="7"/>
      <c r="QUS9" s="7"/>
      <c r="QUT9" s="7"/>
      <c r="QUU9" s="7"/>
      <c r="QUV9" s="7"/>
      <c r="QUW9" s="7"/>
      <c r="QUX9" s="7"/>
      <c r="QUY9" s="7"/>
      <c r="QUZ9" s="7"/>
      <c r="QVA9" s="7"/>
      <c r="QVB9" s="7"/>
      <c r="QVC9" s="7"/>
      <c r="QVD9" s="7"/>
      <c r="QVE9" s="7"/>
      <c r="QVF9" s="7"/>
      <c r="QVG9" s="7"/>
      <c r="QVH9" s="7"/>
      <c r="QVI9" s="7"/>
      <c r="QVJ9" s="7"/>
      <c r="QVK9" s="7"/>
      <c r="QVL9" s="7"/>
      <c r="QVM9" s="7"/>
      <c r="QVN9" s="7"/>
      <c r="QVO9" s="7"/>
      <c r="QVP9" s="7"/>
      <c r="QVQ9" s="7"/>
      <c r="QVR9" s="7"/>
      <c r="QVS9" s="7"/>
      <c r="QVT9" s="7"/>
      <c r="QVU9" s="7"/>
      <c r="QVV9" s="7"/>
      <c r="QVW9" s="7"/>
      <c r="QVX9" s="7"/>
      <c r="QVY9" s="7"/>
      <c r="QVZ9" s="7"/>
      <c r="QWA9" s="7"/>
      <c r="QWB9" s="7"/>
      <c r="QWC9" s="7"/>
      <c r="QWD9" s="7"/>
      <c r="QWE9" s="7"/>
      <c r="QWF9" s="7"/>
      <c r="QWG9" s="7"/>
      <c r="QWH9" s="7"/>
      <c r="QWI9" s="7"/>
      <c r="QWJ9" s="7"/>
      <c r="QWK9" s="7"/>
      <c r="QWL9" s="7"/>
      <c r="QWM9" s="7"/>
      <c r="QWN9" s="7"/>
      <c r="QWO9" s="7"/>
      <c r="QWP9" s="7"/>
      <c r="QWQ9" s="7"/>
      <c r="QWR9" s="7"/>
      <c r="QWS9" s="7"/>
      <c r="QWT9" s="7"/>
      <c r="QWU9" s="7"/>
      <c r="QWV9" s="7"/>
      <c r="QWW9" s="7"/>
      <c r="QWX9" s="7"/>
      <c r="QWY9" s="7"/>
      <c r="QWZ9" s="7"/>
      <c r="QXA9" s="7"/>
      <c r="QXB9" s="7"/>
      <c r="QXC9" s="7"/>
      <c r="QXD9" s="7"/>
      <c r="QXE9" s="7"/>
      <c r="QXF9" s="7"/>
      <c r="QXG9" s="7"/>
      <c r="QXH9" s="7"/>
      <c r="QXI9" s="7"/>
      <c r="QXJ9" s="7"/>
      <c r="QXK9" s="7"/>
      <c r="QXL9" s="7"/>
      <c r="QXM9" s="7"/>
      <c r="QXN9" s="7"/>
      <c r="QXO9" s="7"/>
      <c r="QXP9" s="7"/>
      <c r="QXQ9" s="7"/>
      <c r="QXR9" s="7"/>
      <c r="QXS9" s="7"/>
      <c r="QXT9" s="7"/>
      <c r="QXU9" s="7"/>
      <c r="QXV9" s="7"/>
      <c r="QXW9" s="7"/>
      <c r="QXX9" s="7"/>
      <c r="QXY9" s="7"/>
      <c r="QXZ9" s="7"/>
      <c r="QYA9" s="7"/>
      <c r="QYB9" s="7"/>
      <c r="QYC9" s="7"/>
      <c r="QYD9" s="7"/>
      <c r="QYE9" s="7"/>
      <c r="QYF9" s="7"/>
      <c r="QYG9" s="7"/>
      <c r="QYH9" s="7"/>
      <c r="QYI9" s="7"/>
      <c r="QYJ9" s="7"/>
      <c r="QYK9" s="7"/>
      <c r="QYL9" s="7"/>
      <c r="QYM9" s="7"/>
      <c r="QYN9" s="7"/>
      <c r="QYO9" s="7"/>
      <c r="QYP9" s="7"/>
      <c r="QYQ9" s="7"/>
      <c r="QYR9" s="7"/>
      <c r="QYS9" s="7"/>
      <c r="QYT9" s="7"/>
      <c r="QYU9" s="7"/>
      <c r="QYV9" s="7"/>
      <c r="QYW9" s="7"/>
      <c r="QYX9" s="7"/>
      <c r="QYY9" s="7"/>
      <c r="QYZ9" s="7"/>
      <c r="QZA9" s="7"/>
      <c r="QZB9" s="7"/>
      <c r="QZC9" s="7"/>
      <c r="QZD9" s="7"/>
      <c r="QZE9" s="7"/>
      <c r="QZF9" s="7"/>
      <c r="QZG9" s="7"/>
      <c r="QZH9" s="7"/>
      <c r="QZI9" s="7"/>
      <c r="QZJ9" s="7"/>
      <c r="QZK9" s="7"/>
      <c r="QZL9" s="7"/>
      <c r="QZM9" s="7"/>
      <c r="QZN9" s="7"/>
      <c r="QZO9" s="7"/>
      <c r="QZP9" s="7"/>
      <c r="QZQ9" s="7"/>
      <c r="QZR9" s="7"/>
      <c r="QZS9" s="7"/>
      <c r="QZT9" s="7"/>
      <c r="QZU9" s="7"/>
      <c r="QZV9" s="7"/>
      <c r="QZW9" s="7"/>
      <c r="QZX9" s="7"/>
      <c r="QZY9" s="7"/>
      <c r="QZZ9" s="7"/>
      <c r="RAA9" s="7"/>
      <c r="RAB9" s="7"/>
      <c r="RAC9" s="7"/>
      <c r="RAD9" s="7"/>
      <c r="RAE9" s="7"/>
      <c r="RAF9" s="7"/>
      <c r="RAG9" s="7"/>
      <c r="RAH9" s="7"/>
      <c r="RAI9" s="7"/>
      <c r="RAJ9" s="7"/>
      <c r="RAK9" s="7"/>
      <c r="RAL9" s="7"/>
      <c r="RAM9" s="7"/>
      <c r="RAN9" s="7"/>
      <c r="RAO9" s="7"/>
      <c r="RAP9" s="7"/>
      <c r="RAQ9" s="7"/>
      <c r="RAR9" s="7"/>
      <c r="RAS9" s="7"/>
      <c r="RAT9" s="7"/>
      <c r="RAU9" s="7"/>
      <c r="RAV9" s="7"/>
      <c r="RAW9" s="7"/>
      <c r="RAX9" s="7"/>
      <c r="RAY9" s="7"/>
      <c r="RAZ9" s="7"/>
      <c r="RBA9" s="7"/>
      <c r="RBB9" s="7"/>
      <c r="RBC9" s="7"/>
      <c r="RBD9" s="7"/>
      <c r="RBE9" s="7"/>
      <c r="RBF9" s="7"/>
      <c r="RBG9" s="7"/>
      <c r="RBH9" s="7"/>
      <c r="RBI9" s="7"/>
      <c r="RBJ9" s="7"/>
      <c r="RBK9" s="7"/>
      <c r="RBL9" s="7"/>
      <c r="RBM9" s="7"/>
      <c r="RBN9" s="7"/>
      <c r="RBO9" s="7"/>
      <c r="RBP9" s="7"/>
      <c r="RBQ9" s="7"/>
      <c r="RBR9" s="7"/>
      <c r="RBS9" s="7"/>
      <c r="RBT9" s="7"/>
      <c r="RBU9" s="7"/>
      <c r="RBV9" s="7"/>
      <c r="RBW9" s="7"/>
      <c r="RBX9" s="7"/>
      <c r="RBY9" s="7"/>
      <c r="RBZ9" s="7"/>
      <c r="RCA9" s="7"/>
      <c r="RCB9" s="7"/>
      <c r="RCC9" s="7"/>
      <c r="RCD9" s="7"/>
      <c r="RCE9" s="7"/>
      <c r="RCF9" s="7"/>
      <c r="RCG9" s="7"/>
      <c r="RCH9" s="7"/>
      <c r="RCI9" s="7"/>
      <c r="RCJ9" s="7"/>
      <c r="RCK9" s="7"/>
      <c r="RCL9" s="7"/>
      <c r="RCM9" s="7"/>
      <c r="RCN9" s="7"/>
      <c r="RCO9" s="7"/>
      <c r="RCP9" s="7"/>
      <c r="RCQ9" s="7"/>
      <c r="RCR9" s="7"/>
      <c r="RCS9" s="7"/>
      <c r="RCT9" s="7"/>
      <c r="RCU9" s="7"/>
      <c r="RCV9" s="7"/>
      <c r="RCW9" s="7"/>
      <c r="RCX9" s="7"/>
      <c r="RCY9" s="7"/>
      <c r="RCZ9" s="7"/>
      <c r="RDA9" s="7"/>
      <c r="RDB9" s="7"/>
      <c r="RDC9" s="7"/>
      <c r="RDD9" s="7"/>
      <c r="RDE9" s="7"/>
      <c r="RDF9" s="7"/>
      <c r="RDG9" s="7"/>
      <c r="RDH9" s="7"/>
      <c r="RDI9" s="7"/>
      <c r="RDJ9" s="7"/>
      <c r="RDK9" s="7"/>
      <c r="RDL9" s="7"/>
      <c r="RDM9" s="7"/>
      <c r="RDN9" s="7"/>
      <c r="RDO9" s="7"/>
      <c r="RDP9" s="7"/>
      <c r="RDQ9" s="7"/>
      <c r="RDR9" s="7"/>
      <c r="RDS9" s="7"/>
      <c r="RDT9" s="7"/>
      <c r="RDU9" s="7"/>
      <c r="RDV9" s="7"/>
      <c r="RDW9" s="7"/>
      <c r="RDX9" s="7"/>
      <c r="RDY9" s="7"/>
      <c r="RDZ9" s="7"/>
      <c r="REA9" s="7"/>
      <c r="REB9" s="7"/>
      <c r="REC9" s="7"/>
      <c r="RED9" s="7"/>
      <c r="REE9" s="7"/>
      <c r="REF9" s="7"/>
      <c r="REG9" s="7"/>
      <c r="REH9" s="7"/>
      <c r="REI9" s="7"/>
      <c r="REJ9" s="7"/>
      <c r="REK9" s="7"/>
      <c r="REL9" s="7"/>
      <c r="REM9" s="7"/>
      <c r="REN9" s="7"/>
      <c r="REO9" s="7"/>
      <c r="REP9" s="7"/>
      <c r="REQ9" s="7"/>
      <c r="RER9" s="7"/>
      <c r="RES9" s="7"/>
      <c r="RET9" s="7"/>
      <c r="REU9" s="7"/>
      <c r="REV9" s="7"/>
      <c r="REW9" s="7"/>
      <c r="REX9" s="7"/>
      <c r="REY9" s="7"/>
      <c r="REZ9" s="7"/>
      <c r="RFA9" s="7"/>
      <c r="RFB9" s="7"/>
      <c r="RFC9" s="7"/>
      <c r="RFD9" s="7"/>
      <c r="RFE9" s="7"/>
      <c r="RFF9" s="7"/>
      <c r="RFG9" s="7"/>
      <c r="RFH9" s="7"/>
      <c r="RFI9" s="7"/>
      <c r="RFJ9" s="7"/>
      <c r="RFK9" s="7"/>
      <c r="RFL9" s="7"/>
      <c r="RFM9" s="7"/>
      <c r="RFN9" s="7"/>
      <c r="RFO9" s="7"/>
      <c r="RFP9" s="7"/>
      <c r="RFQ9" s="7"/>
      <c r="RFR9" s="7"/>
      <c r="RFS9" s="7"/>
      <c r="RFT9" s="7"/>
      <c r="RFU9" s="7"/>
      <c r="RFV9" s="7"/>
      <c r="RFW9" s="7"/>
      <c r="RFX9" s="7"/>
      <c r="RFY9" s="7"/>
      <c r="RFZ9" s="7"/>
      <c r="RGA9" s="7"/>
      <c r="RGB9" s="7"/>
      <c r="RGC9" s="7"/>
      <c r="RGD9" s="7"/>
      <c r="RGE9" s="7"/>
      <c r="RGF9" s="7"/>
      <c r="RGG9" s="7"/>
      <c r="RGH9" s="7"/>
      <c r="RGI9" s="7"/>
      <c r="RGJ9" s="7"/>
      <c r="RGK9" s="7"/>
      <c r="RGL9" s="7"/>
      <c r="RGM9" s="7"/>
      <c r="RGN9" s="7"/>
      <c r="RGO9" s="7"/>
      <c r="RGP9" s="7"/>
      <c r="RGQ9" s="7"/>
      <c r="RGR9" s="7"/>
      <c r="RGS9" s="7"/>
      <c r="RGT9" s="7"/>
      <c r="RGU9" s="7"/>
      <c r="RGV9" s="7"/>
      <c r="RGW9" s="7"/>
      <c r="RGX9" s="7"/>
      <c r="RGY9" s="7"/>
      <c r="RGZ9" s="7"/>
      <c r="RHA9" s="7"/>
      <c r="RHB9" s="7"/>
      <c r="RHC9" s="7"/>
      <c r="RHD9" s="7"/>
      <c r="RHE9" s="7"/>
      <c r="RHF9" s="7"/>
      <c r="RHG9" s="7"/>
      <c r="RHH9" s="7"/>
      <c r="RHI9" s="7"/>
      <c r="RHJ9" s="7"/>
      <c r="RHK9" s="7"/>
      <c r="RHL9" s="7"/>
      <c r="RHM9" s="7"/>
      <c r="RHN9" s="7"/>
      <c r="RHO9" s="7"/>
      <c r="RHP9" s="7"/>
      <c r="RHQ9" s="7"/>
      <c r="RHR9" s="7"/>
      <c r="RHS9" s="7"/>
      <c r="RHT9" s="7"/>
      <c r="RHU9" s="7"/>
      <c r="RHV9" s="7"/>
      <c r="RHW9" s="7"/>
      <c r="RHX9" s="7"/>
      <c r="RHY9" s="7"/>
      <c r="RHZ9" s="7"/>
      <c r="RIA9" s="7"/>
      <c r="RIB9" s="7"/>
      <c r="RIC9" s="7"/>
      <c r="RID9" s="7"/>
      <c r="RIE9" s="7"/>
      <c r="RIF9" s="7"/>
      <c r="RIG9" s="7"/>
      <c r="RIH9" s="7"/>
      <c r="RII9" s="7"/>
      <c r="RIJ9" s="7"/>
      <c r="RIK9" s="7"/>
      <c r="RIL9" s="7"/>
      <c r="RIM9" s="7"/>
      <c r="RIN9" s="7"/>
      <c r="RIO9" s="7"/>
      <c r="RIP9" s="7"/>
      <c r="RIQ9" s="7"/>
      <c r="RIR9" s="7"/>
      <c r="RIS9" s="7"/>
      <c r="RIT9" s="7"/>
      <c r="RIU9" s="7"/>
      <c r="RIV9" s="7"/>
      <c r="RIW9" s="7"/>
      <c r="RIX9" s="7"/>
      <c r="RIY9" s="7"/>
      <c r="RIZ9" s="7"/>
      <c r="RJA9" s="7"/>
      <c r="RJB9" s="7"/>
      <c r="RJC9" s="7"/>
      <c r="RJD9" s="7"/>
      <c r="RJE9" s="7"/>
      <c r="RJF9" s="7"/>
      <c r="RJG9" s="7"/>
      <c r="RJH9" s="7"/>
      <c r="RJI9" s="7"/>
      <c r="RJJ9" s="7"/>
      <c r="RJK9" s="7"/>
      <c r="RJL9" s="7"/>
      <c r="RJM9" s="7"/>
      <c r="RJN9" s="7"/>
      <c r="RJO9" s="7"/>
      <c r="RJP9" s="7"/>
      <c r="RJQ9" s="7"/>
      <c r="RJR9" s="7"/>
      <c r="RJS9" s="7"/>
      <c r="RJT9" s="7"/>
      <c r="RJU9" s="7"/>
      <c r="RJV9" s="7"/>
      <c r="RJW9" s="7"/>
      <c r="RJX9" s="7"/>
      <c r="RJY9" s="7"/>
      <c r="RJZ9" s="7"/>
      <c r="RKA9" s="7"/>
      <c r="RKB9" s="7"/>
      <c r="RKC9" s="7"/>
      <c r="RKD9" s="7"/>
      <c r="RKE9" s="7"/>
      <c r="RKF9" s="7"/>
      <c r="RKG9" s="7"/>
      <c r="RKH9" s="7"/>
      <c r="RKI9" s="7"/>
      <c r="RKJ9" s="7"/>
      <c r="RKK9" s="7"/>
      <c r="RKL9" s="7"/>
      <c r="RKM9" s="7"/>
      <c r="RKN9" s="7"/>
      <c r="RKO9" s="7"/>
      <c r="RKP9" s="7"/>
      <c r="RKQ9" s="7"/>
      <c r="RKR9" s="7"/>
      <c r="RKS9" s="7"/>
      <c r="RKT9" s="7"/>
      <c r="RKU9" s="7"/>
      <c r="RKV9" s="7"/>
      <c r="RKW9" s="7"/>
      <c r="RKX9" s="7"/>
      <c r="RKY9" s="7"/>
      <c r="RKZ9" s="7"/>
      <c r="RLA9" s="7"/>
      <c r="RLB9" s="7"/>
      <c r="RLC9" s="7"/>
      <c r="RLD9" s="7"/>
      <c r="RLE9" s="7"/>
      <c r="RLF9" s="7"/>
      <c r="RLG9" s="7"/>
      <c r="RLH9" s="7"/>
      <c r="RLI9" s="7"/>
      <c r="RLJ9" s="7"/>
      <c r="RLK9" s="7"/>
      <c r="RLL9" s="7"/>
      <c r="RLM9" s="7"/>
      <c r="RLN9" s="7"/>
      <c r="RLO9" s="7"/>
      <c r="RLP9" s="7"/>
      <c r="RLQ9" s="7"/>
      <c r="RLR9" s="7"/>
      <c r="RLS9" s="7"/>
      <c r="RLT9" s="7"/>
      <c r="RLU9" s="7"/>
      <c r="RLV9" s="7"/>
      <c r="RLW9" s="7"/>
      <c r="RLX9" s="7"/>
      <c r="RLY9" s="7"/>
      <c r="RLZ9" s="7"/>
      <c r="RMA9" s="7"/>
      <c r="RMB9" s="7"/>
      <c r="RMC9" s="7"/>
      <c r="RMD9" s="7"/>
      <c r="RME9" s="7"/>
      <c r="RMF9" s="7"/>
      <c r="RMG9" s="7"/>
      <c r="RMH9" s="7"/>
      <c r="RMI9" s="7"/>
      <c r="RMJ9" s="7"/>
      <c r="RMK9" s="7"/>
      <c r="RML9" s="7"/>
      <c r="RMM9" s="7"/>
      <c r="RMN9" s="7"/>
      <c r="RMO9" s="7"/>
      <c r="RMP9" s="7"/>
      <c r="RMQ9" s="7"/>
      <c r="RMR9" s="7"/>
      <c r="RMS9" s="7"/>
      <c r="RMT9" s="7"/>
      <c r="RMU9" s="7"/>
      <c r="RMV9" s="7"/>
      <c r="RMW9" s="7"/>
      <c r="RMX9" s="7"/>
      <c r="RMY9" s="7"/>
      <c r="RMZ9" s="7"/>
      <c r="RNA9" s="7"/>
      <c r="RNB9" s="7"/>
      <c r="RNC9" s="7"/>
      <c r="RND9" s="7"/>
      <c r="RNE9" s="7"/>
      <c r="RNF9" s="7"/>
      <c r="RNG9" s="7"/>
      <c r="RNH9" s="7"/>
      <c r="RNI9" s="7"/>
      <c r="RNJ9" s="7"/>
      <c r="RNK9" s="7"/>
      <c r="RNL9" s="7"/>
      <c r="RNM9" s="7"/>
      <c r="RNN9" s="7"/>
      <c r="RNO9" s="7"/>
      <c r="RNP9" s="7"/>
      <c r="RNQ9" s="7"/>
      <c r="RNR9" s="7"/>
      <c r="RNS9" s="7"/>
      <c r="RNT9" s="7"/>
      <c r="RNU9" s="7"/>
      <c r="RNV9" s="7"/>
      <c r="RNW9" s="7"/>
      <c r="RNX9" s="7"/>
      <c r="RNY9" s="7"/>
      <c r="RNZ9" s="7"/>
      <c r="ROA9" s="7"/>
      <c r="ROB9" s="7"/>
      <c r="ROC9" s="7"/>
      <c r="ROD9" s="7"/>
      <c r="ROE9" s="7"/>
      <c r="ROF9" s="7"/>
      <c r="ROG9" s="7"/>
      <c r="ROH9" s="7"/>
      <c r="ROI9" s="7"/>
      <c r="ROJ9" s="7"/>
      <c r="ROK9" s="7"/>
      <c r="ROL9" s="7"/>
      <c r="ROM9" s="7"/>
      <c r="RON9" s="7"/>
      <c r="ROO9" s="7"/>
      <c r="ROP9" s="7"/>
      <c r="ROQ9" s="7"/>
      <c r="ROR9" s="7"/>
      <c r="ROS9" s="7"/>
      <c r="ROT9" s="7"/>
      <c r="ROU9" s="7"/>
      <c r="ROV9" s="7"/>
      <c r="ROW9" s="7"/>
      <c r="ROX9" s="7"/>
      <c r="ROY9" s="7"/>
      <c r="ROZ9" s="7"/>
      <c r="RPA9" s="7"/>
      <c r="RPB9" s="7"/>
      <c r="RPC9" s="7"/>
      <c r="RPD9" s="7"/>
      <c r="RPE9" s="7"/>
      <c r="RPF9" s="7"/>
      <c r="RPG9" s="7"/>
      <c r="RPH9" s="7"/>
      <c r="RPI9" s="7"/>
      <c r="RPJ9" s="7"/>
      <c r="RPK9" s="7"/>
      <c r="RPL9" s="7"/>
      <c r="RPM9" s="7"/>
      <c r="RPN9" s="7"/>
      <c r="RPO9" s="7"/>
      <c r="RPP9" s="7"/>
      <c r="RPQ9" s="7"/>
      <c r="RPR9" s="7"/>
      <c r="RPS9" s="7"/>
      <c r="RPT9" s="7"/>
      <c r="RPU9" s="7"/>
      <c r="RPV9" s="7"/>
      <c r="RPW9" s="7"/>
      <c r="RPX9" s="7"/>
      <c r="RPY9" s="7"/>
      <c r="RPZ9" s="7"/>
      <c r="RQA9" s="7"/>
      <c r="RQB9" s="7"/>
      <c r="RQC9" s="7"/>
      <c r="RQD9" s="7"/>
      <c r="RQE9" s="7"/>
      <c r="RQF9" s="7"/>
      <c r="RQG9" s="7"/>
      <c r="RQH9" s="7"/>
      <c r="RQI9" s="7"/>
      <c r="RQJ9" s="7"/>
      <c r="RQK9" s="7"/>
      <c r="RQL9" s="7"/>
      <c r="RQM9" s="7"/>
      <c r="RQN9" s="7"/>
      <c r="RQO9" s="7"/>
      <c r="RQP9" s="7"/>
      <c r="RQQ9" s="7"/>
      <c r="RQR9" s="7"/>
      <c r="RQS9" s="7"/>
      <c r="RQT9" s="7"/>
      <c r="RQU9" s="7"/>
      <c r="RQV9" s="7"/>
      <c r="RQW9" s="7"/>
      <c r="RQX9" s="7"/>
      <c r="RQY9" s="7"/>
      <c r="RQZ9" s="7"/>
      <c r="RRA9" s="7"/>
      <c r="RRB9" s="7"/>
      <c r="RRC9" s="7"/>
      <c r="RRD9" s="7"/>
      <c r="RRE9" s="7"/>
      <c r="RRF9" s="7"/>
      <c r="RRG9" s="7"/>
      <c r="RRH9" s="7"/>
      <c r="RRI9" s="7"/>
      <c r="RRJ9" s="7"/>
      <c r="RRK9" s="7"/>
      <c r="RRL9" s="7"/>
      <c r="RRM9" s="7"/>
      <c r="RRN9" s="7"/>
      <c r="RRO9" s="7"/>
      <c r="RRP9" s="7"/>
      <c r="RRQ9" s="7"/>
      <c r="RRR9" s="7"/>
      <c r="RRS9" s="7"/>
      <c r="RRT9" s="7"/>
      <c r="RRU9" s="7"/>
      <c r="RRV9" s="7"/>
      <c r="RRW9" s="7"/>
      <c r="RRX9" s="7"/>
      <c r="RRY9" s="7"/>
      <c r="RRZ9" s="7"/>
      <c r="RSA9" s="7"/>
      <c r="RSB9" s="7"/>
      <c r="RSC9" s="7"/>
      <c r="RSD9" s="7"/>
      <c r="RSE9" s="7"/>
      <c r="RSF9" s="7"/>
      <c r="RSG9" s="7"/>
      <c r="RSH9" s="7"/>
      <c r="RSI9" s="7"/>
      <c r="RSJ9" s="7"/>
      <c r="RSK9" s="7"/>
      <c r="RSL9" s="7"/>
      <c r="RSM9" s="7"/>
      <c r="RSN9" s="7"/>
      <c r="RSO9" s="7"/>
      <c r="RSP9" s="7"/>
      <c r="RSQ9" s="7"/>
      <c r="RSR9" s="7"/>
      <c r="RSS9" s="7"/>
      <c r="RST9" s="7"/>
      <c r="RSU9" s="7"/>
      <c r="RSV9" s="7"/>
      <c r="RSW9" s="7"/>
      <c r="RSX9" s="7"/>
      <c r="RSY9" s="7"/>
      <c r="RSZ9" s="7"/>
      <c r="RTA9" s="7"/>
      <c r="RTB9" s="7"/>
      <c r="RTC9" s="7"/>
      <c r="RTD9" s="7"/>
      <c r="RTE9" s="7"/>
      <c r="RTF9" s="7"/>
      <c r="RTG9" s="7"/>
      <c r="RTH9" s="7"/>
      <c r="RTI9" s="7"/>
      <c r="RTJ9" s="7"/>
      <c r="RTK9" s="7"/>
      <c r="RTL9" s="7"/>
      <c r="RTM9" s="7"/>
      <c r="RTN9" s="7"/>
      <c r="RTO9" s="7"/>
      <c r="RTP9" s="7"/>
      <c r="RTQ9" s="7"/>
      <c r="RTR9" s="7"/>
      <c r="RTS9" s="7"/>
      <c r="RTT9" s="7"/>
      <c r="RTU9" s="7"/>
      <c r="RTV9" s="7"/>
      <c r="RTW9" s="7"/>
      <c r="RTX9" s="7"/>
      <c r="RTY9" s="7"/>
      <c r="RTZ9" s="7"/>
      <c r="RUA9" s="7"/>
      <c r="RUB9" s="7"/>
      <c r="RUC9" s="7"/>
      <c r="RUD9" s="7"/>
      <c r="RUE9" s="7"/>
      <c r="RUF9" s="7"/>
      <c r="RUG9" s="7"/>
      <c r="RUH9" s="7"/>
      <c r="RUI9" s="7"/>
      <c r="RUJ9" s="7"/>
      <c r="RUK9" s="7"/>
      <c r="RUL9" s="7"/>
      <c r="RUM9" s="7"/>
      <c r="RUN9" s="7"/>
      <c r="RUO9" s="7"/>
      <c r="RUP9" s="7"/>
      <c r="RUQ9" s="7"/>
      <c r="RUR9" s="7"/>
      <c r="RUS9" s="7"/>
      <c r="RUT9" s="7"/>
      <c r="RUU9" s="7"/>
      <c r="RUV9" s="7"/>
      <c r="RUW9" s="7"/>
      <c r="RUX9" s="7"/>
      <c r="RUY9" s="7"/>
      <c r="RUZ9" s="7"/>
      <c r="RVA9" s="7"/>
      <c r="RVB9" s="7"/>
      <c r="RVC9" s="7"/>
      <c r="RVD9" s="7"/>
      <c r="RVE9" s="7"/>
      <c r="RVF9" s="7"/>
      <c r="RVG9" s="7"/>
      <c r="RVH9" s="7"/>
      <c r="RVI9" s="7"/>
      <c r="RVJ9" s="7"/>
      <c r="RVK9" s="7"/>
      <c r="RVL9" s="7"/>
      <c r="RVM9" s="7"/>
      <c r="RVN9" s="7"/>
      <c r="RVO9" s="7"/>
      <c r="RVP9" s="7"/>
      <c r="RVQ9" s="7"/>
      <c r="RVR9" s="7"/>
      <c r="RVS9" s="7"/>
      <c r="RVT9" s="7"/>
      <c r="RVU9" s="7"/>
      <c r="RVV9" s="7"/>
      <c r="RVW9" s="7"/>
      <c r="RVX9" s="7"/>
      <c r="RVY9" s="7"/>
      <c r="RVZ9" s="7"/>
      <c r="RWA9" s="7"/>
      <c r="RWB9" s="7"/>
      <c r="RWC9" s="7"/>
      <c r="RWD9" s="7"/>
      <c r="RWE9" s="7"/>
      <c r="RWF9" s="7"/>
      <c r="RWG9" s="7"/>
      <c r="RWH9" s="7"/>
      <c r="RWI9" s="7"/>
      <c r="RWJ9" s="7"/>
      <c r="RWK9" s="7"/>
      <c r="RWL9" s="7"/>
      <c r="RWM9" s="7"/>
      <c r="RWN9" s="7"/>
      <c r="RWO9" s="7"/>
      <c r="RWP9" s="7"/>
      <c r="RWQ9" s="7"/>
      <c r="RWR9" s="7"/>
      <c r="RWS9" s="7"/>
      <c r="RWT9" s="7"/>
      <c r="RWU9" s="7"/>
      <c r="RWV9" s="7"/>
      <c r="RWW9" s="7"/>
      <c r="RWX9" s="7"/>
      <c r="RWY9" s="7"/>
      <c r="RWZ9" s="7"/>
      <c r="RXA9" s="7"/>
      <c r="RXB9" s="7"/>
      <c r="RXC9" s="7"/>
      <c r="RXD9" s="7"/>
      <c r="RXE9" s="7"/>
      <c r="RXF9" s="7"/>
      <c r="RXG9" s="7"/>
      <c r="RXH9" s="7"/>
      <c r="RXI9" s="7"/>
      <c r="RXJ9" s="7"/>
      <c r="RXK9" s="7"/>
      <c r="RXL9" s="7"/>
      <c r="RXM9" s="7"/>
      <c r="RXN9" s="7"/>
      <c r="RXO9" s="7"/>
      <c r="RXP9" s="7"/>
      <c r="RXQ9" s="7"/>
      <c r="RXR9" s="7"/>
      <c r="RXS9" s="7"/>
      <c r="RXT9" s="7"/>
      <c r="RXU9" s="7"/>
      <c r="RXV9" s="7"/>
      <c r="RXW9" s="7"/>
      <c r="RXX9" s="7"/>
      <c r="RXY9" s="7"/>
      <c r="RXZ9" s="7"/>
      <c r="RYA9" s="7"/>
      <c r="RYB9" s="7"/>
      <c r="RYC9" s="7"/>
      <c r="RYD9" s="7"/>
      <c r="RYE9" s="7"/>
      <c r="RYF9" s="7"/>
      <c r="RYG9" s="7"/>
      <c r="RYH9" s="7"/>
      <c r="RYI9" s="7"/>
      <c r="RYJ9" s="7"/>
      <c r="RYK9" s="7"/>
      <c r="RYL9" s="7"/>
      <c r="RYM9" s="7"/>
      <c r="RYN9" s="7"/>
      <c r="RYO9" s="7"/>
      <c r="RYP9" s="7"/>
      <c r="RYQ9" s="7"/>
      <c r="RYR9" s="7"/>
      <c r="RYS9" s="7"/>
      <c r="RYT9" s="7"/>
      <c r="RYU9" s="7"/>
      <c r="RYV9" s="7"/>
      <c r="RYW9" s="7"/>
      <c r="RYX9" s="7"/>
      <c r="RYY9" s="7"/>
      <c r="RYZ9" s="7"/>
      <c r="RZA9" s="7"/>
      <c r="RZB9" s="7"/>
      <c r="RZC9" s="7"/>
      <c r="RZD9" s="7"/>
      <c r="RZE9" s="7"/>
      <c r="RZF9" s="7"/>
      <c r="RZG9" s="7"/>
      <c r="RZH9" s="7"/>
      <c r="RZI9" s="7"/>
      <c r="RZJ9" s="7"/>
      <c r="RZK9" s="7"/>
      <c r="RZL9" s="7"/>
      <c r="RZM9" s="7"/>
      <c r="RZN9" s="7"/>
      <c r="RZO9" s="7"/>
      <c r="RZP9" s="7"/>
      <c r="RZQ9" s="7"/>
      <c r="RZR9" s="7"/>
      <c r="RZS9" s="7"/>
      <c r="RZT9" s="7"/>
      <c r="RZU9" s="7"/>
      <c r="RZV9" s="7"/>
      <c r="RZW9" s="7"/>
      <c r="RZX9" s="7"/>
      <c r="RZY9" s="7"/>
      <c r="RZZ9" s="7"/>
      <c r="SAA9" s="7"/>
      <c r="SAB9" s="7"/>
      <c r="SAC9" s="7"/>
      <c r="SAD9" s="7"/>
      <c r="SAE9" s="7"/>
      <c r="SAF9" s="7"/>
      <c r="SAG9" s="7"/>
      <c r="SAH9" s="7"/>
      <c r="SAI9" s="7"/>
      <c r="SAJ9" s="7"/>
      <c r="SAK9" s="7"/>
      <c r="SAL9" s="7"/>
      <c r="SAM9" s="7"/>
      <c r="SAN9" s="7"/>
      <c r="SAO9" s="7"/>
      <c r="SAP9" s="7"/>
      <c r="SAQ9" s="7"/>
      <c r="SAR9" s="7"/>
      <c r="SAS9" s="7"/>
      <c r="SAT9" s="7"/>
      <c r="SAU9" s="7"/>
      <c r="SAV9" s="7"/>
      <c r="SAW9" s="7"/>
      <c r="SAX9" s="7"/>
      <c r="SAY9" s="7"/>
      <c r="SAZ9" s="7"/>
      <c r="SBA9" s="7"/>
      <c r="SBB9" s="7"/>
      <c r="SBC9" s="7"/>
      <c r="SBD9" s="7"/>
      <c r="SBE9" s="7"/>
      <c r="SBF9" s="7"/>
      <c r="SBG9" s="7"/>
      <c r="SBH9" s="7"/>
      <c r="SBI9" s="7"/>
      <c r="SBJ9" s="7"/>
      <c r="SBK9" s="7"/>
      <c r="SBL9" s="7"/>
      <c r="SBM9" s="7"/>
      <c r="SBN9" s="7"/>
      <c r="SBO9" s="7"/>
      <c r="SBP9" s="7"/>
      <c r="SBQ9" s="7"/>
      <c r="SBR9" s="7"/>
      <c r="SBS9" s="7"/>
      <c r="SBT9" s="7"/>
      <c r="SBU9" s="7"/>
      <c r="SBV9" s="7"/>
      <c r="SBW9" s="7"/>
      <c r="SBX9" s="7"/>
      <c r="SBY9" s="7"/>
      <c r="SBZ9" s="7"/>
      <c r="SCA9" s="7"/>
      <c r="SCB9" s="7"/>
      <c r="SCC9" s="7"/>
      <c r="SCD9" s="7"/>
      <c r="SCE9" s="7"/>
      <c r="SCF9" s="7"/>
      <c r="SCG9" s="7"/>
      <c r="SCH9" s="7"/>
      <c r="SCI9" s="7"/>
      <c r="SCJ9" s="7"/>
      <c r="SCK9" s="7"/>
      <c r="SCL9" s="7"/>
      <c r="SCM9" s="7"/>
      <c r="SCN9" s="7"/>
      <c r="SCO9" s="7"/>
      <c r="SCP9" s="7"/>
      <c r="SCQ9" s="7"/>
      <c r="SCR9" s="7"/>
      <c r="SCS9" s="7"/>
      <c r="SCT9" s="7"/>
      <c r="SCU9" s="7"/>
      <c r="SCV9" s="7"/>
      <c r="SCW9" s="7"/>
      <c r="SCX9" s="7"/>
      <c r="SCY9" s="7"/>
      <c r="SCZ9" s="7"/>
      <c r="SDA9" s="7"/>
      <c r="SDB9" s="7"/>
      <c r="SDC9" s="7"/>
      <c r="SDD9" s="7"/>
      <c r="SDE9" s="7"/>
      <c r="SDF9" s="7"/>
      <c r="SDG9" s="7"/>
      <c r="SDH9" s="7"/>
      <c r="SDI9" s="7"/>
      <c r="SDJ9" s="7"/>
      <c r="SDK9" s="7"/>
      <c r="SDL9" s="7"/>
      <c r="SDM9" s="7"/>
      <c r="SDN9" s="7"/>
      <c r="SDO9" s="7"/>
      <c r="SDP9" s="7"/>
      <c r="SDQ9" s="7"/>
      <c r="SDR9" s="7"/>
      <c r="SDS9" s="7"/>
      <c r="SDT9" s="7"/>
      <c r="SDU9" s="7"/>
      <c r="SDV9" s="7"/>
      <c r="SDW9" s="7"/>
      <c r="SDX9" s="7"/>
      <c r="SDY9" s="7"/>
      <c r="SDZ9" s="7"/>
      <c r="SEA9" s="7"/>
      <c r="SEB9" s="7"/>
      <c r="SEC9" s="7"/>
      <c r="SED9" s="7"/>
      <c r="SEE9" s="7"/>
      <c r="SEF9" s="7"/>
      <c r="SEG9" s="7"/>
      <c r="SEH9" s="7"/>
      <c r="SEI9" s="7"/>
      <c r="SEJ9" s="7"/>
      <c r="SEK9" s="7"/>
      <c r="SEL9" s="7"/>
      <c r="SEM9" s="7"/>
      <c r="SEN9" s="7"/>
      <c r="SEO9" s="7"/>
      <c r="SEP9" s="7"/>
      <c r="SEQ9" s="7"/>
      <c r="SER9" s="7"/>
      <c r="SES9" s="7"/>
      <c r="SET9" s="7"/>
      <c r="SEU9" s="7"/>
      <c r="SEV9" s="7"/>
      <c r="SEW9" s="7"/>
      <c r="SEX9" s="7"/>
      <c r="SEY9" s="7"/>
      <c r="SEZ9" s="7"/>
      <c r="SFA9" s="7"/>
      <c r="SFB9" s="7"/>
      <c r="SFC9" s="7"/>
      <c r="SFD9" s="7"/>
      <c r="SFE9" s="7"/>
      <c r="SFF9" s="7"/>
      <c r="SFG9" s="7"/>
      <c r="SFH9" s="7"/>
      <c r="SFI9" s="7"/>
      <c r="SFJ9" s="7"/>
      <c r="SFK9" s="7"/>
      <c r="SFL9" s="7"/>
      <c r="SFM9" s="7"/>
      <c r="SFN9" s="7"/>
      <c r="SFO9" s="7"/>
      <c r="SFP9" s="7"/>
      <c r="SFQ9" s="7"/>
      <c r="SFR9" s="7"/>
      <c r="SFS9" s="7"/>
      <c r="SFT9" s="7"/>
      <c r="SFU9" s="7"/>
      <c r="SFV9" s="7"/>
      <c r="SFW9" s="7"/>
      <c r="SFX9" s="7"/>
      <c r="SFY9" s="7"/>
      <c r="SFZ9" s="7"/>
      <c r="SGA9" s="7"/>
      <c r="SGB9" s="7"/>
      <c r="SGC9" s="7"/>
      <c r="SGD9" s="7"/>
      <c r="SGE9" s="7"/>
      <c r="SGF9" s="7"/>
      <c r="SGG9" s="7"/>
      <c r="SGH9" s="7"/>
      <c r="SGI9" s="7"/>
      <c r="SGJ9" s="7"/>
      <c r="SGK9" s="7"/>
      <c r="SGL9" s="7"/>
      <c r="SGM9" s="7"/>
      <c r="SGN9" s="7"/>
      <c r="SGO9" s="7"/>
      <c r="SGP9" s="7"/>
      <c r="SGQ9" s="7"/>
      <c r="SGR9" s="7"/>
      <c r="SGS9" s="7"/>
      <c r="SGT9" s="7"/>
      <c r="SGU9" s="7"/>
      <c r="SGV9" s="7"/>
      <c r="SGW9" s="7"/>
      <c r="SGX9" s="7"/>
      <c r="SGY9" s="7"/>
      <c r="SGZ9" s="7"/>
      <c r="SHA9" s="7"/>
      <c r="SHB9" s="7"/>
      <c r="SHC9" s="7"/>
      <c r="SHD9" s="7"/>
      <c r="SHE9" s="7"/>
      <c r="SHF9" s="7"/>
      <c r="SHG9" s="7"/>
      <c r="SHH9" s="7"/>
      <c r="SHI9" s="7"/>
      <c r="SHJ9" s="7"/>
      <c r="SHK9" s="7"/>
      <c r="SHL9" s="7"/>
      <c r="SHM9" s="7"/>
      <c r="SHN9" s="7"/>
      <c r="SHO9" s="7"/>
      <c r="SHP9" s="7"/>
      <c r="SHQ9" s="7"/>
      <c r="SHR9" s="7"/>
      <c r="SHS9" s="7"/>
      <c r="SHT9" s="7"/>
      <c r="SHU9" s="7"/>
      <c r="SHV9" s="7"/>
      <c r="SHW9" s="7"/>
      <c r="SHX9" s="7"/>
      <c r="SHY9" s="7"/>
      <c r="SHZ9" s="7"/>
      <c r="SIA9" s="7"/>
      <c r="SIB9" s="7"/>
      <c r="SIC9" s="7"/>
      <c r="SID9" s="7"/>
      <c r="SIE9" s="7"/>
      <c r="SIF9" s="7"/>
      <c r="SIG9" s="7"/>
      <c r="SIH9" s="7"/>
      <c r="SII9" s="7"/>
      <c r="SIJ9" s="7"/>
      <c r="SIK9" s="7"/>
      <c r="SIL9" s="7"/>
      <c r="SIM9" s="7"/>
      <c r="SIN9" s="7"/>
      <c r="SIO9" s="7"/>
      <c r="SIP9" s="7"/>
      <c r="SIQ9" s="7"/>
      <c r="SIR9" s="7"/>
      <c r="SIS9" s="7"/>
      <c r="SIT9" s="7"/>
      <c r="SIU9" s="7"/>
      <c r="SIV9" s="7"/>
      <c r="SIW9" s="7"/>
      <c r="SIX9" s="7"/>
      <c r="SIY9" s="7"/>
      <c r="SIZ9" s="7"/>
      <c r="SJA9" s="7"/>
      <c r="SJB9" s="7"/>
      <c r="SJC9" s="7"/>
      <c r="SJD9" s="7"/>
      <c r="SJE9" s="7"/>
      <c r="SJF9" s="7"/>
      <c r="SJG9" s="7"/>
      <c r="SJH9" s="7"/>
      <c r="SJI9" s="7"/>
      <c r="SJJ9" s="7"/>
      <c r="SJK9" s="7"/>
      <c r="SJL9" s="7"/>
      <c r="SJM9" s="7"/>
      <c r="SJN9" s="7"/>
      <c r="SJO9" s="7"/>
      <c r="SJP9" s="7"/>
      <c r="SJQ9" s="7"/>
      <c r="SJR9" s="7"/>
      <c r="SJS9" s="7"/>
      <c r="SJT9" s="7"/>
      <c r="SJU9" s="7"/>
      <c r="SJV9" s="7"/>
      <c r="SJW9" s="7"/>
      <c r="SJX9" s="7"/>
      <c r="SJY9" s="7"/>
      <c r="SJZ9" s="7"/>
      <c r="SKA9" s="7"/>
      <c r="SKB9" s="7"/>
      <c r="SKC9" s="7"/>
      <c r="SKD9" s="7"/>
      <c r="SKE9" s="7"/>
      <c r="SKF9" s="7"/>
      <c r="SKG9" s="7"/>
      <c r="SKH9" s="7"/>
      <c r="SKI9" s="7"/>
      <c r="SKJ9" s="7"/>
      <c r="SKK9" s="7"/>
      <c r="SKL9" s="7"/>
      <c r="SKM9" s="7"/>
      <c r="SKN9" s="7"/>
      <c r="SKO9" s="7"/>
      <c r="SKP9" s="7"/>
      <c r="SKQ9" s="7"/>
      <c r="SKR9" s="7"/>
      <c r="SKS9" s="7"/>
      <c r="SKT9" s="7"/>
      <c r="SKU9" s="7"/>
      <c r="SKV9" s="7"/>
      <c r="SKW9" s="7"/>
      <c r="SKX9" s="7"/>
      <c r="SKY9" s="7"/>
      <c r="SKZ9" s="7"/>
      <c r="SLA9" s="7"/>
      <c r="SLB9" s="7"/>
      <c r="SLC9" s="7"/>
      <c r="SLD9" s="7"/>
      <c r="SLE9" s="7"/>
      <c r="SLF9" s="7"/>
      <c r="SLG9" s="7"/>
      <c r="SLH9" s="7"/>
      <c r="SLI9" s="7"/>
      <c r="SLJ9" s="7"/>
      <c r="SLK9" s="7"/>
      <c r="SLL9" s="7"/>
      <c r="SLM9" s="7"/>
      <c r="SLN9" s="7"/>
      <c r="SLO9" s="7"/>
      <c r="SLP9" s="7"/>
      <c r="SLQ9" s="7"/>
      <c r="SLR9" s="7"/>
      <c r="SLS9" s="7"/>
      <c r="SLT9" s="7"/>
      <c r="SLU9" s="7"/>
      <c r="SLV9" s="7"/>
      <c r="SLW9" s="7"/>
      <c r="SLX9" s="7"/>
      <c r="SLY9" s="7"/>
      <c r="SLZ9" s="7"/>
      <c r="SMA9" s="7"/>
      <c r="SMB9" s="7"/>
      <c r="SMC9" s="7"/>
      <c r="SMD9" s="7"/>
      <c r="SME9" s="7"/>
      <c r="SMF9" s="7"/>
      <c r="SMG9" s="7"/>
      <c r="SMH9" s="7"/>
      <c r="SMI9" s="7"/>
      <c r="SMJ9" s="7"/>
      <c r="SMK9" s="7"/>
      <c r="SML9" s="7"/>
      <c r="SMM9" s="7"/>
      <c r="SMN9" s="7"/>
      <c r="SMO9" s="7"/>
      <c r="SMP9" s="7"/>
      <c r="SMQ9" s="7"/>
      <c r="SMR9" s="7"/>
      <c r="SMS9" s="7"/>
      <c r="SMT9" s="7"/>
      <c r="SMU9" s="7"/>
      <c r="SMV9" s="7"/>
      <c r="SMW9" s="7"/>
      <c r="SMX9" s="7"/>
      <c r="SMY9" s="7"/>
      <c r="SMZ9" s="7"/>
      <c r="SNA9" s="7"/>
      <c r="SNB9" s="7"/>
      <c r="SNC9" s="7"/>
      <c r="SND9" s="7"/>
      <c r="SNE9" s="7"/>
      <c r="SNF9" s="7"/>
      <c r="SNG9" s="7"/>
      <c r="SNH9" s="7"/>
      <c r="SNI9" s="7"/>
      <c r="SNJ9" s="7"/>
      <c r="SNK9" s="7"/>
      <c r="SNL9" s="7"/>
      <c r="SNM9" s="7"/>
      <c r="SNN9" s="7"/>
      <c r="SNO9" s="7"/>
      <c r="SNP9" s="7"/>
      <c r="SNQ9" s="7"/>
      <c r="SNR9" s="7"/>
      <c r="SNS9" s="7"/>
      <c r="SNT9" s="7"/>
      <c r="SNU9" s="7"/>
      <c r="SNV9" s="7"/>
      <c r="SNW9" s="7"/>
      <c r="SNX9" s="7"/>
      <c r="SNY9" s="7"/>
      <c r="SNZ9" s="7"/>
      <c r="SOA9" s="7"/>
      <c r="SOB9" s="7"/>
      <c r="SOC9" s="7"/>
      <c r="SOD9" s="7"/>
      <c r="SOE9" s="7"/>
      <c r="SOF9" s="7"/>
      <c r="SOG9" s="7"/>
      <c r="SOH9" s="7"/>
      <c r="SOI9" s="7"/>
      <c r="SOJ9" s="7"/>
      <c r="SOK9" s="7"/>
      <c r="SOL9" s="7"/>
      <c r="SOM9" s="7"/>
      <c r="SON9" s="7"/>
      <c r="SOO9" s="7"/>
      <c r="SOP9" s="7"/>
      <c r="SOQ9" s="7"/>
      <c r="SOR9" s="7"/>
      <c r="SOS9" s="7"/>
      <c r="SOT9" s="7"/>
      <c r="SOU9" s="7"/>
      <c r="SOV9" s="7"/>
      <c r="SOW9" s="7"/>
      <c r="SOX9" s="7"/>
      <c r="SOY9" s="7"/>
      <c r="SOZ9" s="7"/>
      <c r="SPA9" s="7"/>
      <c r="SPB9" s="7"/>
      <c r="SPC9" s="7"/>
      <c r="SPD9" s="7"/>
      <c r="SPE9" s="7"/>
      <c r="SPF9" s="7"/>
      <c r="SPG9" s="7"/>
      <c r="SPH9" s="7"/>
      <c r="SPI9" s="7"/>
      <c r="SPJ9" s="7"/>
      <c r="SPK9" s="7"/>
      <c r="SPL9" s="7"/>
      <c r="SPM9" s="7"/>
      <c r="SPN9" s="7"/>
      <c r="SPO9" s="7"/>
      <c r="SPP9" s="7"/>
      <c r="SPQ9" s="7"/>
      <c r="SPR9" s="7"/>
      <c r="SPS9" s="7"/>
      <c r="SPT9" s="7"/>
      <c r="SPU9" s="7"/>
      <c r="SPV9" s="7"/>
      <c r="SPW9" s="7"/>
      <c r="SPX9" s="7"/>
      <c r="SPY9" s="7"/>
      <c r="SPZ9" s="7"/>
      <c r="SQA9" s="7"/>
      <c r="SQB9" s="7"/>
      <c r="SQC9" s="7"/>
      <c r="SQD9" s="7"/>
      <c r="SQE9" s="7"/>
      <c r="SQF9" s="7"/>
      <c r="SQG9" s="7"/>
      <c r="SQH9" s="7"/>
      <c r="SQI9" s="7"/>
      <c r="SQJ9" s="7"/>
      <c r="SQK9" s="7"/>
      <c r="SQL9" s="7"/>
      <c r="SQM9" s="7"/>
      <c r="SQN9" s="7"/>
      <c r="SQO9" s="7"/>
      <c r="SQP9" s="7"/>
      <c r="SQQ9" s="7"/>
      <c r="SQR9" s="7"/>
      <c r="SQS9" s="7"/>
      <c r="SQT9" s="7"/>
      <c r="SQU9" s="7"/>
      <c r="SQV9" s="7"/>
      <c r="SQW9" s="7"/>
      <c r="SQX9" s="7"/>
      <c r="SQY9" s="7"/>
      <c r="SQZ9" s="7"/>
      <c r="SRA9" s="7"/>
      <c r="SRB9" s="7"/>
      <c r="SRC9" s="7"/>
      <c r="SRD9" s="7"/>
      <c r="SRE9" s="7"/>
      <c r="SRF9" s="7"/>
      <c r="SRG9" s="7"/>
      <c r="SRH9" s="7"/>
      <c r="SRI9" s="7"/>
      <c r="SRJ9" s="7"/>
      <c r="SRK9" s="7"/>
      <c r="SRL9" s="7"/>
      <c r="SRM9" s="7"/>
      <c r="SRN9" s="7"/>
      <c r="SRO9" s="7"/>
      <c r="SRP9" s="7"/>
      <c r="SRQ9" s="7"/>
      <c r="SRR9" s="7"/>
      <c r="SRS9" s="7"/>
      <c r="SRT9" s="7"/>
      <c r="SRU9" s="7"/>
      <c r="SRV9" s="7"/>
      <c r="SRW9" s="7"/>
      <c r="SRX9" s="7"/>
      <c r="SRY9" s="7"/>
      <c r="SRZ9" s="7"/>
      <c r="SSA9" s="7"/>
      <c r="SSB9" s="7"/>
      <c r="SSC9" s="7"/>
      <c r="SSD9" s="7"/>
      <c r="SSE9" s="7"/>
      <c r="SSF9" s="7"/>
      <c r="SSG9" s="7"/>
      <c r="SSH9" s="7"/>
      <c r="SSI9" s="7"/>
      <c r="SSJ9" s="7"/>
      <c r="SSK9" s="7"/>
      <c r="SSL9" s="7"/>
      <c r="SSM9" s="7"/>
      <c r="SSN9" s="7"/>
      <c r="SSO9" s="7"/>
      <c r="SSP9" s="7"/>
      <c r="SSQ9" s="7"/>
      <c r="SSR9" s="7"/>
      <c r="SSS9" s="7"/>
      <c r="SST9" s="7"/>
      <c r="SSU9" s="7"/>
      <c r="SSV9" s="7"/>
      <c r="SSW9" s="7"/>
      <c r="SSX9" s="7"/>
      <c r="SSY9" s="7"/>
      <c r="SSZ9" s="7"/>
      <c r="STA9" s="7"/>
      <c r="STB9" s="7"/>
      <c r="STC9" s="7"/>
      <c r="STD9" s="7"/>
      <c r="STE9" s="7"/>
      <c r="STF9" s="7"/>
      <c r="STG9" s="7"/>
      <c r="STH9" s="7"/>
      <c r="STI9" s="7"/>
      <c r="STJ9" s="7"/>
      <c r="STK9" s="7"/>
      <c r="STL9" s="7"/>
      <c r="STM9" s="7"/>
      <c r="STN9" s="7"/>
      <c r="STO9" s="7"/>
      <c r="STP9" s="7"/>
      <c r="STQ9" s="7"/>
      <c r="STR9" s="7"/>
      <c r="STS9" s="7"/>
      <c r="STT9" s="7"/>
      <c r="STU9" s="7"/>
      <c r="STV9" s="7"/>
      <c r="STW9" s="7"/>
      <c r="STX9" s="7"/>
      <c r="STY9" s="7"/>
      <c r="STZ9" s="7"/>
      <c r="SUA9" s="7"/>
      <c r="SUB9" s="7"/>
      <c r="SUC9" s="7"/>
      <c r="SUD9" s="7"/>
      <c r="SUE9" s="7"/>
      <c r="SUF9" s="7"/>
      <c r="SUG9" s="7"/>
      <c r="SUH9" s="7"/>
      <c r="SUI9" s="7"/>
      <c r="SUJ9" s="7"/>
      <c r="SUK9" s="7"/>
      <c r="SUL9" s="7"/>
      <c r="SUM9" s="7"/>
      <c r="SUN9" s="7"/>
      <c r="SUO9" s="7"/>
      <c r="SUP9" s="7"/>
      <c r="SUQ9" s="7"/>
      <c r="SUR9" s="7"/>
      <c r="SUS9" s="7"/>
      <c r="SUT9" s="7"/>
      <c r="SUU9" s="7"/>
      <c r="SUV9" s="7"/>
      <c r="SUW9" s="7"/>
      <c r="SUX9" s="7"/>
      <c r="SUY9" s="7"/>
      <c r="SUZ9" s="7"/>
      <c r="SVA9" s="7"/>
      <c r="SVB9" s="7"/>
      <c r="SVC9" s="7"/>
      <c r="SVD9" s="7"/>
      <c r="SVE9" s="7"/>
      <c r="SVF9" s="7"/>
      <c r="SVG9" s="7"/>
      <c r="SVH9" s="7"/>
      <c r="SVI9" s="7"/>
      <c r="SVJ9" s="7"/>
      <c r="SVK9" s="7"/>
      <c r="SVL9" s="7"/>
      <c r="SVM9" s="7"/>
      <c r="SVN9" s="7"/>
      <c r="SVO9" s="7"/>
      <c r="SVP9" s="7"/>
      <c r="SVQ9" s="7"/>
      <c r="SVR9" s="7"/>
      <c r="SVS9" s="7"/>
      <c r="SVT9" s="7"/>
      <c r="SVU9" s="7"/>
      <c r="SVV9" s="7"/>
      <c r="SVW9" s="7"/>
      <c r="SVX9" s="7"/>
      <c r="SVY9" s="7"/>
      <c r="SVZ9" s="7"/>
      <c r="SWA9" s="7"/>
      <c r="SWB9" s="7"/>
      <c r="SWC9" s="7"/>
      <c r="SWD9" s="7"/>
      <c r="SWE9" s="7"/>
      <c r="SWF9" s="7"/>
      <c r="SWG9" s="7"/>
      <c r="SWH9" s="7"/>
      <c r="SWI9" s="7"/>
      <c r="SWJ9" s="7"/>
      <c r="SWK9" s="7"/>
      <c r="SWL9" s="7"/>
      <c r="SWM9" s="7"/>
      <c r="SWN9" s="7"/>
      <c r="SWO9" s="7"/>
      <c r="SWP9" s="7"/>
      <c r="SWQ9" s="7"/>
      <c r="SWR9" s="7"/>
      <c r="SWS9" s="7"/>
      <c r="SWT9" s="7"/>
      <c r="SWU9" s="7"/>
      <c r="SWV9" s="7"/>
      <c r="SWW9" s="7"/>
      <c r="SWX9" s="7"/>
      <c r="SWY9" s="7"/>
      <c r="SWZ9" s="7"/>
      <c r="SXA9" s="7"/>
      <c r="SXB9" s="7"/>
      <c r="SXC9" s="7"/>
      <c r="SXD9" s="7"/>
      <c r="SXE9" s="7"/>
      <c r="SXF9" s="7"/>
      <c r="SXG9" s="7"/>
      <c r="SXH9" s="7"/>
      <c r="SXI9" s="7"/>
      <c r="SXJ9" s="7"/>
      <c r="SXK9" s="7"/>
      <c r="SXL9" s="7"/>
      <c r="SXM9" s="7"/>
      <c r="SXN9" s="7"/>
      <c r="SXO9" s="7"/>
      <c r="SXP9" s="7"/>
      <c r="SXQ9" s="7"/>
      <c r="SXR9" s="7"/>
      <c r="SXS9" s="7"/>
      <c r="SXT9" s="7"/>
      <c r="SXU9" s="7"/>
      <c r="SXV9" s="7"/>
      <c r="SXW9" s="7"/>
      <c r="SXX9" s="7"/>
      <c r="SXY9" s="7"/>
      <c r="SXZ9" s="7"/>
      <c r="SYA9" s="7"/>
      <c r="SYB9" s="7"/>
      <c r="SYC9" s="7"/>
      <c r="SYD9" s="7"/>
      <c r="SYE9" s="7"/>
      <c r="SYF9" s="7"/>
      <c r="SYG9" s="7"/>
      <c r="SYH9" s="7"/>
      <c r="SYI9" s="7"/>
      <c r="SYJ9" s="7"/>
      <c r="SYK9" s="7"/>
      <c r="SYL9" s="7"/>
      <c r="SYM9" s="7"/>
      <c r="SYN9" s="7"/>
      <c r="SYO9" s="7"/>
      <c r="SYP9" s="7"/>
      <c r="SYQ9" s="7"/>
      <c r="SYR9" s="7"/>
      <c r="SYS9" s="7"/>
      <c r="SYT9" s="7"/>
      <c r="SYU9" s="7"/>
      <c r="SYV9" s="7"/>
      <c r="SYW9" s="7"/>
      <c r="SYX9" s="7"/>
      <c r="SYY9" s="7"/>
      <c r="SYZ9" s="7"/>
      <c r="SZA9" s="7"/>
      <c r="SZB9" s="7"/>
      <c r="SZC9" s="7"/>
      <c r="SZD9" s="7"/>
      <c r="SZE9" s="7"/>
      <c r="SZF9" s="7"/>
      <c r="SZG9" s="7"/>
      <c r="SZH9" s="7"/>
      <c r="SZI9" s="7"/>
      <c r="SZJ9" s="7"/>
      <c r="SZK9" s="7"/>
      <c r="SZL9" s="7"/>
      <c r="SZM9" s="7"/>
      <c r="SZN9" s="7"/>
      <c r="SZO9" s="7"/>
      <c r="SZP9" s="7"/>
      <c r="SZQ9" s="7"/>
      <c r="SZR9" s="7"/>
      <c r="SZS9" s="7"/>
      <c r="SZT9" s="7"/>
      <c r="SZU9" s="7"/>
      <c r="SZV9" s="7"/>
      <c r="SZW9" s="7"/>
      <c r="SZX9" s="7"/>
      <c r="SZY9" s="7"/>
      <c r="SZZ9" s="7"/>
      <c r="TAA9" s="7"/>
      <c r="TAB9" s="7"/>
      <c r="TAC9" s="7"/>
      <c r="TAD9" s="7"/>
      <c r="TAE9" s="7"/>
      <c r="TAF9" s="7"/>
      <c r="TAG9" s="7"/>
      <c r="TAH9" s="7"/>
      <c r="TAI9" s="7"/>
      <c r="TAJ9" s="7"/>
      <c r="TAK9" s="7"/>
      <c r="TAL9" s="7"/>
      <c r="TAM9" s="7"/>
      <c r="TAN9" s="7"/>
      <c r="TAO9" s="7"/>
      <c r="TAP9" s="7"/>
      <c r="TAQ9" s="7"/>
      <c r="TAR9" s="7"/>
      <c r="TAS9" s="7"/>
      <c r="TAT9" s="7"/>
      <c r="TAU9" s="7"/>
      <c r="TAV9" s="7"/>
      <c r="TAW9" s="7"/>
      <c r="TAX9" s="7"/>
      <c r="TAY9" s="7"/>
      <c r="TAZ9" s="7"/>
      <c r="TBA9" s="7"/>
      <c r="TBB9" s="7"/>
      <c r="TBC9" s="7"/>
      <c r="TBD9" s="7"/>
      <c r="TBE9" s="7"/>
      <c r="TBF9" s="7"/>
      <c r="TBG9" s="7"/>
      <c r="TBH9" s="7"/>
      <c r="TBI9" s="7"/>
      <c r="TBJ9" s="7"/>
      <c r="TBK9" s="7"/>
      <c r="TBL9" s="7"/>
      <c r="TBM9" s="7"/>
      <c r="TBN9" s="7"/>
      <c r="TBO9" s="7"/>
      <c r="TBP9" s="7"/>
      <c r="TBQ9" s="7"/>
      <c r="TBR9" s="7"/>
      <c r="TBS9" s="7"/>
      <c r="TBT9" s="7"/>
      <c r="TBU9" s="7"/>
      <c r="TBV9" s="7"/>
      <c r="TBW9" s="7"/>
      <c r="TBX9" s="7"/>
      <c r="TBY9" s="7"/>
      <c r="TBZ9" s="7"/>
      <c r="TCA9" s="7"/>
      <c r="TCB9" s="7"/>
      <c r="TCC9" s="7"/>
      <c r="TCD9" s="7"/>
      <c r="TCE9" s="7"/>
      <c r="TCF9" s="7"/>
      <c r="TCG9" s="7"/>
      <c r="TCH9" s="7"/>
      <c r="TCI9" s="7"/>
      <c r="TCJ9" s="7"/>
      <c r="TCK9" s="7"/>
      <c r="TCL9" s="7"/>
      <c r="TCM9" s="7"/>
      <c r="TCN9" s="7"/>
      <c r="TCO9" s="7"/>
      <c r="TCP9" s="7"/>
      <c r="TCQ9" s="7"/>
      <c r="TCR9" s="7"/>
      <c r="TCS9" s="7"/>
      <c r="TCT9" s="7"/>
      <c r="TCU9" s="7"/>
      <c r="TCV9" s="7"/>
      <c r="TCW9" s="7"/>
      <c r="TCX9" s="7"/>
      <c r="TCY9" s="7"/>
      <c r="TCZ9" s="7"/>
      <c r="TDA9" s="7"/>
      <c r="TDB9" s="7"/>
      <c r="TDC9" s="7"/>
      <c r="TDD9" s="7"/>
      <c r="TDE9" s="7"/>
      <c r="TDF9" s="7"/>
      <c r="TDG9" s="7"/>
      <c r="TDH9" s="7"/>
      <c r="TDI9" s="7"/>
      <c r="TDJ9" s="7"/>
      <c r="TDK9" s="7"/>
      <c r="TDL9" s="7"/>
      <c r="TDM9" s="7"/>
      <c r="TDN9" s="7"/>
      <c r="TDO9" s="7"/>
      <c r="TDP9" s="7"/>
      <c r="TDQ9" s="7"/>
      <c r="TDR9" s="7"/>
      <c r="TDS9" s="7"/>
      <c r="TDT9" s="7"/>
      <c r="TDU9" s="7"/>
      <c r="TDV9" s="7"/>
      <c r="TDW9" s="7"/>
      <c r="TDX9" s="7"/>
      <c r="TDY9" s="7"/>
      <c r="TDZ9" s="7"/>
      <c r="TEA9" s="7"/>
      <c r="TEB9" s="7"/>
      <c r="TEC9" s="7"/>
      <c r="TED9" s="7"/>
      <c r="TEE9" s="7"/>
      <c r="TEF9" s="7"/>
      <c r="TEG9" s="7"/>
      <c r="TEH9" s="7"/>
      <c r="TEI9" s="7"/>
      <c r="TEJ9" s="7"/>
      <c r="TEK9" s="7"/>
      <c r="TEL9" s="7"/>
      <c r="TEM9" s="7"/>
      <c r="TEN9" s="7"/>
      <c r="TEO9" s="7"/>
      <c r="TEP9" s="7"/>
      <c r="TEQ9" s="7"/>
      <c r="TER9" s="7"/>
      <c r="TES9" s="7"/>
      <c r="TET9" s="7"/>
      <c r="TEU9" s="7"/>
      <c r="TEV9" s="7"/>
      <c r="TEW9" s="7"/>
      <c r="TEX9" s="7"/>
      <c r="TEY9" s="7"/>
      <c r="TEZ9" s="7"/>
      <c r="TFA9" s="7"/>
      <c r="TFB9" s="7"/>
      <c r="TFC9" s="7"/>
      <c r="TFD9" s="7"/>
      <c r="TFE9" s="7"/>
      <c r="TFF9" s="7"/>
      <c r="TFG9" s="7"/>
      <c r="TFH9" s="7"/>
      <c r="TFI9" s="7"/>
      <c r="TFJ9" s="7"/>
      <c r="TFK9" s="7"/>
      <c r="TFL9" s="7"/>
      <c r="TFM9" s="7"/>
      <c r="TFN9" s="7"/>
      <c r="TFO9" s="7"/>
      <c r="TFP9" s="7"/>
      <c r="TFQ9" s="7"/>
      <c r="TFR9" s="7"/>
      <c r="TFS9" s="7"/>
      <c r="TFT9" s="7"/>
      <c r="TFU9" s="7"/>
      <c r="TFV9" s="7"/>
      <c r="TFW9" s="7"/>
      <c r="TFX9" s="7"/>
      <c r="TFY9" s="7"/>
      <c r="TFZ9" s="7"/>
      <c r="TGA9" s="7"/>
      <c r="TGB9" s="7"/>
      <c r="TGC9" s="7"/>
      <c r="TGD9" s="7"/>
      <c r="TGE9" s="7"/>
      <c r="TGF9" s="7"/>
      <c r="TGG9" s="7"/>
      <c r="TGH9" s="7"/>
      <c r="TGI9" s="7"/>
      <c r="TGJ9" s="7"/>
      <c r="TGK9" s="7"/>
      <c r="TGL9" s="7"/>
      <c r="TGM9" s="7"/>
      <c r="TGN9" s="7"/>
      <c r="TGO9" s="7"/>
      <c r="TGP9" s="7"/>
      <c r="TGQ9" s="7"/>
      <c r="TGR9" s="7"/>
      <c r="TGS9" s="7"/>
      <c r="TGT9" s="7"/>
      <c r="TGU9" s="7"/>
      <c r="TGV9" s="7"/>
      <c r="TGW9" s="7"/>
      <c r="TGX9" s="7"/>
      <c r="TGY9" s="7"/>
      <c r="TGZ9" s="7"/>
      <c r="THA9" s="7"/>
      <c r="THB9" s="7"/>
      <c r="THC9" s="7"/>
      <c r="THD9" s="7"/>
      <c r="THE9" s="7"/>
      <c r="THF9" s="7"/>
      <c r="THG9" s="7"/>
      <c r="THH9" s="7"/>
      <c r="THI9" s="7"/>
      <c r="THJ9" s="7"/>
      <c r="THK9" s="7"/>
      <c r="THL9" s="7"/>
      <c r="THM9" s="7"/>
      <c r="THN9" s="7"/>
      <c r="THO9" s="7"/>
      <c r="THP9" s="7"/>
      <c r="THQ9" s="7"/>
      <c r="THR9" s="7"/>
      <c r="THS9" s="7"/>
      <c r="THT9" s="7"/>
      <c r="THU9" s="7"/>
      <c r="THV9" s="7"/>
      <c r="THW9" s="7"/>
      <c r="THX9" s="7"/>
      <c r="THY9" s="7"/>
      <c r="THZ9" s="7"/>
      <c r="TIA9" s="7"/>
      <c r="TIB9" s="7"/>
      <c r="TIC9" s="7"/>
      <c r="TID9" s="7"/>
      <c r="TIE9" s="7"/>
      <c r="TIF9" s="7"/>
      <c r="TIG9" s="7"/>
      <c r="TIH9" s="7"/>
      <c r="TII9" s="7"/>
      <c r="TIJ9" s="7"/>
      <c r="TIK9" s="7"/>
      <c r="TIL9" s="7"/>
      <c r="TIM9" s="7"/>
      <c r="TIN9" s="7"/>
      <c r="TIO9" s="7"/>
      <c r="TIP9" s="7"/>
      <c r="TIQ9" s="7"/>
      <c r="TIR9" s="7"/>
      <c r="TIS9" s="7"/>
      <c r="TIT9" s="7"/>
      <c r="TIU9" s="7"/>
      <c r="TIV9" s="7"/>
      <c r="TIW9" s="7"/>
      <c r="TIX9" s="7"/>
      <c r="TIY9" s="7"/>
      <c r="TIZ9" s="7"/>
      <c r="TJA9" s="7"/>
      <c r="TJB9" s="7"/>
      <c r="TJC9" s="7"/>
      <c r="TJD9" s="7"/>
      <c r="TJE9" s="7"/>
      <c r="TJF9" s="7"/>
      <c r="TJG9" s="7"/>
      <c r="TJH9" s="7"/>
      <c r="TJI9" s="7"/>
      <c r="TJJ9" s="7"/>
      <c r="TJK9" s="7"/>
      <c r="TJL9" s="7"/>
      <c r="TJM9" s="7"/>
      <c r="TJN9" s="7"/>
      <c r="TJO9" s="7"/>
      <c r="TJP9" s="7"/>
      <c r="TJQ9" s="7"/>
      <c r="TJR9" s="7"/>
      <c r="TJS9" s="7"/>
      <c r="TJT9" s="7"/>
      <c r="TJU9" s="7"/>
      <c r="TJV9" s="7"/>
      <c r="TJW9" s="7"/>
      <c r="TJX9" s="7"/>
      <c r="TJY9" s="7"/>
      <c r="TJZ9" s="7"/>
      <c r="TKA9" s="7"/>
      <c r="TKB9" s="7"/>
      <c r="TKC9" s="7"/>
      <c r="TKD9" s="7"/>
      <c r="TKE9" s="7"/>
      <c r="TKF9" s="7"/>
      <c r="TKG9" s="7"/>
      <c r="TKH9" s="7"/>
      <c r="TKI9" s="7"/>
      <c r="TKJ9" s="7"/>
      <c r="TKK9" s="7"/>
      <c r="TKL9" s="7"/>
      <c r="TKM9" s="7"/>
      <c r="TKN9" s="7"/>
      <c r="TKO9" s="7"/>
      <c r="TKP9" s="7"/>
      <c r="TKQ9" s="7"/>
      <c r="TKR9" s="7"/>
      <c r="TKS9" s="7"/>
      <c r="TKT9" s="7"/>
      <c r="TKU9" s="7"/>
      <c r="TKV9" s="7"/>
      <c r="TKW9" s="7"/>
      <c r="TKX9" s="7"/>
      <c r="TKY9" s="7"/>
      <c r="TKZ9" s="7"/>
      <c r="TLA9" s="7"/>
      <c r="TLB9" s="7"/>
      <c r="TLC9" s="7"/>
      <c r="TLD9" s="7"/>
      <c r="TLE9" s="7"/>
      <c r="TLF9" s="7"/>
      <c r="TLG9" s="7"/>
      <c r="TLH9" s="7"/>
      <c r="TLI9" s="7"/>
      <c r="TLJ9" s="7"/>
      <c r="TLK9" s="7"/>
      <c r="TLL9" s="7"/>
      <c r="TLM9" s="7"/>
      <c r="TLN9" s="7"/>
      <c r="TLO9" s="7"/>
      <c r="TLP9" s="7"/>
      <c r="TLQ9" s="7"/>
      <c r="TLR9" s="7"/>
      <c r="TLS9" s="7"/>
      <c r="TLT9" s="7"/>
      <c r="TLU9" s="7"/>
      <c r="TLV9" s="7"/>
      <c r="TLW9" s="7"/>
      <c r="TLX9" s="7"/>
      <c r="TLY9" s="7"/>
      <c r="TLZ9" s="7"/>
      <c r="TMA9" s="7"/>
      <c r="TMB9" s="7"/>
      <c r="TMC9" s="7"/>
      <c r="TMD9" s="7"/>
      <c r="TME9" s="7"/>
      <c r="TMF9" s="7"/>
      <c r="TMG9" s="7"/>
      <c r="TMH9" s="7"/>
      <c r="TMI9" s="7"/>
      <c r="TMJ9" s="7"/>
      <c r="TMK9" s="7"/>
      <c r="TML9" s="7"/>
      <c r="TMM9" s="7"/>
      <c r="TMN9" s="7"/>
      <c r="TMO9" s="7"/>
      <c r="TMP9" s="7"/>
      <c r="TMQ9" s="7"/>
      <c r="TMR9" s="7"/>
      <c r="TMS9" s="7"/>
      <c r="TMT9" s="7"/>
      <c r="TMU9" s="7"/>
      <c r="TMV9" s="7"/>
      <c r="TMW9" s="7"/>
      <c r="TMX9" s="7"/>
      <c r="TMY9" s="7"/>
      <c r="TMZ9" s="7"/>
      <c r="TNA9" s="7"/>
      <c r="TNB9" s="7"/>
      <c r="TNC9" s="7"/>
      <c r="TND9" s="7"/>
      <c r="TNE9" s="7"/>
      <c r="TNF9" s="7"/>
      <c r="TNG9" s="7"/>
      <c r="TNH9" s="7"/>
      <c r="TNI9" s="7"/>
      <c r="TNJ9" s="7"/>
      <c r="TNK9" s="7"/>
      <c r="TNL9" s="7"/>
      <c r="TNM9" s="7"/>
      <c r="TNN9" s="7"/>
      <c r="TNO9" s="7"/>
      <c r="TNP9" s="7"/>
      <c r="TNQ9" s="7"/>
      <c r="TNR9" s="7"/>
      <c r="TNS9" s="7"/>
      <c r="TNT9" s="7"/>
      <c r="TNU9" s="7"/>
      <c r="TNV9" s="7"/>
      <c r="TNW9" s="7"/>
      <c r="TNX9" s="7"/>
      <c r="TNY9" s="7"/>
      <c r="TNZ9" s="7"/>
      <c r="TOA9" s="7"/>
      <c r="TOB9" s="7"/>
      <c r="TOC9" s="7"/>
      <c r="TOD9" s="7"/>
      <c r="TOE9" s="7"/>
      <c r="TOF9" s="7"/>
      <c r="TOG9" s="7"/>
      <c r="TOH9" s="7"/>
      <c r="TOI9" s="7"/>
      <c r="TOJ9" s="7"/>
      <c r="TOK9" s="7"/>
      <c r="TOL9" s="7"/>
      <c r="TOM9" s="7"/>
      <c r="TON9" s="7"/>
      <c r="TOO9" s="7"/>
      <c r="TOP9" s="7"/>
      <c r="TOQ9" s="7"/>
      <c r="TOR9" s="7"/>
      <c r="TOS9" s="7"/>
      <c r="TOT9" s="7"/>
      <c r="TOU9" s="7"/>
      <c r="TOV9" s="7"/>
      <c r="TOW9" s="7"/>
      <c r="TOX9" s="7"/>
      <c r="TOY9" s="7"/>
      <c r="TOZ9" s="7"/>
      <c r="TPA9" s="7"/>
      <c r="TPB9" s="7"/>
      <c r="TPC9" s="7"/>
      <c r="TPD9" s="7"/>
      <c r="TPE9" s="7"/>
      <c r="TPF9" s="7"/>
      <c r="TPG9" s="7"/>
      <c r="TPH9" s="7"/>
      <c r="TPI9" s="7"/>
      <c r="TPJ9" s="7"/>
      <c r="TPK9" s="7"/>
      <c r="TPL9" s="7"/>
      <c r="TPM9" s="7"/>
      <c r="TPN9" s="7"/>
      <c r="TPO9" s="7"/>
      <c r="TPP9" s="7"/>
      <c r="TPQ9" s="7"/>
      <c r="TPR9" s="7"/>
      <c r="TPS9" s="7"/>
      <c r="TPT9" s="7"/>
      <c r="TPU9" s="7"/>
      <c r="TPV9" s="7"/>
      <c r="TPW9" s="7"/>
      <c r="TPX9" s="7"/>
      <c r="TPY9" s="7"/>
      <c r="TPZ9" s="7"/>
      <c r="TQA9" s="7"/>
      <c r="TQB9" s="7"/>
      <c r="TQC9" s="7"/>
      <c r="TQD9" s="7"/>
      <c r="TQE9" s="7"/>
      <c r="TQF9" s="7"/>
      <c r="TQG9" s="7"/>
      <c r="TQH9" s="7"/>
      <c r="TQI9" s="7"/>
      <c r="TQJ9" s="7"/>
      <c r="TQK9" s="7"/>
      <c r="TQL9" s="7"/>
      <c r="TQM9" s="7"/>
      <c r="TQN9" s="7"/>
      <c r="TQO9" s="7"/>
      <c r="TQP9" s="7"/>
      <c r="TQQ9" s="7"/>
      <c r="TQR9" s="7"/>
      <c r="TQS9" s="7"/>
      <c r="TQT9" s="7"/>
      <c r="TQU9" s="7"/>
      <c r="TQV9" s="7"/>
      <c r="TQW9" s="7"/>
      <c r="TQX9" s="7"/>
      <c r="TQY9" s="7"/>
      <c r="TQZ9" s="7"/>
      <c r="TRA9" s="7"/>
      <c r="TRB9" s="7"/>
      <c r="TRC9" s="7"/>
      <c r="TRD9" s="7"/>
      <c r="TRE9" s="7"/>
      <c r="TRF9" s="7"/>
      <c r="TRG9" s="7"/>
      <c r="TRH9" s="7"/>
      <c r="TRI9" s="7"/>
      <c r="TRJ9" s="7"/>
      <c r="TRK9" s="7"/>
      <c r="TRL9" s="7"/>
      <c r="TRM9" s="7"/>
      <c r="TRN9" s="7"/>
      <c r="TRO9" s="7"/>
      <c r="TRP9" s="7"/>
      <c r="TRQ9" s="7"/>
      <c r="TRR9" s="7"/>
      <c r="TRS9" s="7"/>
      <c r="TRT9" s="7"/>
      <c r="TRU9" s="7"/>
      <c r="TRV9" s="7"/>
      <c r="TRW9" s="7"/>
      <c r="TRX9" s="7"/>
      <c r="TRY9" s="7"/>
      <c r="TRZ9" s="7"/>
      <c r="TSA9" s="7"/>
      <c r="TSB9" s="7"/>
      <c r="TSC9" s="7"/>
      <c r="TSD9" s="7"/>
      <c r="TSE9" s="7"/>
      <c r="TSF9" s="7"/>
      <c r="TSG9" s="7"/>
      <c r="TSH9" s="7"/>
      <c r="TSI9" s="7"/>
      <c r="TSJ9" s="7"/>
      <c r="TSK9" s="7"/>
      <c r="TSL9" s="7"/>
      <c r="TSM9" s="7"/>
      <c r="TSN9" s="7"/>
      <c r="TSO9" s="7"/>
      <c r="TSP9" s="7"/>
      <c r="TSQ9" s="7"/>
      <c r="TSR9" s="7"/>
      <c r="TSS9" s="7"/>
      <c r="TST9" s="7"/>
      <c r="TSU9" s="7"/>
      <c r="TSV9" s="7"/>
      <c r="TSW9" s="7"/>
      <c r="TSX9" s="7"/>
      <c r="TSY9" s="7"/>
      <c r="TSZ9" s="7"/>
      <c r="TTA9" s="7"/>
      <c r="TTB9" s="7"/>
      <c r="TTC9" s="7"/>
      <c r="TTD9" s="7"/>
      <c r="TTE9" s="7"/>
      <c r="TTF9" s="7"/>
      <c r="TTG9" s="7"/>
      <c r="TTH9" s="7"/>
      <c r="TTI9" s="7"/>
      <c r="TTJ9" s="7"/>
      <c r="TTK9" s="7"/>
      <c r="TTL9" s="7"/>
      <c r="TTM9" s="7"/>
      <c r="TTN9" s="7"/>
      <c r="TTO9" s="7"/>
      <c r="TTP9" s="7"/>
      <c r="TTQ9" s="7"/>
      <c r="TTR9" s="7"/>
      <c r="TTS9" s="7"/>
      <c r="TTT9" s="7"/>
      <c r="TTU9" s="7"/>
      <c r="TTV9" s="7"/>
      <c r="TTW9" s="7"/>
      <c r="TTX9" s="7"/>
      <c r="TTY9" s="7"/>
      <c r="TTZ9" s="7"/>
      <c r="TUA9" s="7"/>
      <c r="TUB9" s="7"/>
      <c r="TUC9" s="7"/>
      <c r="TUD9" s="7"/>
      <c r="TUE9" s="7"/>
      <c r="TUF9" s="7"/>
      <c r="TUG9" s="7"/>
      <c r="TUH9" s="7"/>
      <c r="TUI9" s="7"/>
      <c r="TUJ9" s="7"/>
      <c r="TUK9" s="7"/>
      <c r="TUL9" s="7"/>
      <c r="TUM9" s="7"/>
      <c r="TUN9" s="7"/>
      <c r="TUO9" s="7"/>
      <c r="TUP9" s="7"/>
      <c r="TUQ9" s="7"/>
      <c r="TUR9" s="7"/>
      <c r="TUS9" s="7"/>
      <c r="TUT9" s="7"/>
      <c r="TUU9" s="7"/>
      <c r="TUV9" s="7"/>
      <c r="TUW9" s="7"/>
      <c r="TUX9" s="7"/>
      <c r="TUY9" s="7"/>
      <c r="TUZ9" s="7"/>
      <c r="TVA9" s="7"/>
      <c r="TVB9" s="7"/>
      <c r="TVC9" s="7"/>
      <c r="TVD9" s="7"/>
      <c r="TVE9" s="7"/>
      <c r="TVF9" s="7"/>
      <c r="TVG9" s="7"/>
      <c r="TVH9" s="7"/>
      <c r="TVI9" s="7"/>
      <c r="TVJ9" s="7"/>
      <c r="TVK9" s="7"/>
      <c r="TVL9" s="7"/>
      <c r="TVM9" s="7"/>
      <c r="TVN9" s="7"/>
      <c r="TVO9" s="7"/>
      <c r="TVP9" s="7"/>
      <c r="TVQ9" s="7"/>
      <c r="TVR9" s="7"/>
      <c r="TVS9" s="7"/>
      <c r="TVT9" s="7"/>
      <c r="TVU9" s="7"/>
      <c r="TVV9" s="7"/>
      <c r="TVW9" s="7"/>
      <c r="TVX9" s="7"/>
      <c r="TVY9" s="7"/>
      <c r="TVZ9" s="7"/>
      <c r="TWA9" s="7"/>
      <c r="TWB9" s="7"/>
      <c r="TWC9" s="7"/>
      <c r="TWD9" s="7"/>
      <c r="TWE9" s="7"/>
      <c r="TWF9" s="7"/>
      <c r="TWG9" s="7"/>
      <c r="TWH9" s="7"/>
      <c r="TWI9" s="7"/>
      <c r="TWJ9" s="7"/>
      <c r="TWK9" s="7"/>
      <c r="TWL9" s="7"/>
      <c r="TWM9" s="7"/>
      <c r="TWN9" s="7"/>
      <c r="TWO9" s="7"/>
      <c r="TWP9" s="7"/>
      <c r="TWQ9" s="7"/>
      <c r="TWR9" s="7"/>
      <c r="TWS9" s="7"/>
      <c r="TWT9" s="7"/>
      <c r="TWU9" s="7"/>
      <c r="TWV9" s="7"/>
      <c r="TWW9" s="7"/>
      <c r="TWX9" s="7"/>
      <c r="TWY9" s="7"/>
      <c r="TWZ9" s="7"/>
      <c r="TXA9" s="7"/>
      <c r="TXB9" s="7"/>
      <c r="TXC9" s="7"/>
      <c r="TXD9" s="7"/>
      <c r="TXE9" s="7"/>
      <c r="TXF9" s="7"/>
      <c r="TXG9" s="7"/>
      <c r="TXH9" s="7"/>
      <c r="TXI9" s="7"/>
      <c r="TXJ9" s="7"/>
      <c r="TXK9" s="7"/>
      <c r="TXL9" s="7"/>
      <c r="TXM9" s="7"/>
      <c r="TXN9" s="7"/>
      <c r="TXO9" s="7"/>
      <c r="TXP9" s="7"/>
      <c r="TXQ9" s="7"/>
      <c r="TXR9" s="7"/>
      <c r="TXS9" s="7"/>
      <c r="TXT9" s="7"/>
      <c r="TXU9" s="7"/>
      <c r="TXV9" s="7"/>
      <c r="TXW9" s="7"/>
      <c r="TXX9" s="7"/>
      <c r="TXY9" s="7"/>
      <c r="TXZ9" s="7"/>
      <c r="TYA9" s="7"/>
      <c r="TYB9" s="7"/>
      <c r="TYC9" s="7"/>
      <c r="TYD9" s="7"/>
      <c r="TYE9" s="7"/>
      <c r="TYF9" s="7"/>
      <c r="TYG9" s="7"/>
      <c r="TYH9" s="7"/>
      <c r="TYI9" s="7"/>
      <c r="TYJ9" s="7"/>
      <c r="TYK9" s="7"/>
      <c r="TYL9" s="7"/>
      <c r="TYM9" s="7"/>
      <c r="TYN9" s="7"/>
      <c r="TYO9" s="7"/>
      <c r="TYP9" s="7"/>
      <c r="TYQ9" s="7"/>
      <c r="TYR9" s="7"/>
      <c r="TYS9" s="7"/>
      <c r="TYT9" s="7"/>
      <c r="TYU9" s="7"/>
      <c r="TYV9" s="7"/>
      <c r="TYW9" s="7"/>
      <c r="TYX9" s="7"/>
      <c r="TYY9" s="7"/>
      <c r="TYZ9" s="7"/>
      <c r="TZA9" s="7"/>
      <c r="TZB9" s="7"/>
      <c r="TZC9" s="7"/>
      <c r="TZD9" s="7"/>
      <c r="TZE9" s="7"/>
      <c r="TZF9" s="7"/>
      <c r="TZG9" s="7"/>
      <c r="TZH9" s="7"/>
      <c r="TZI9" s="7"/>
      <c r="TZJ9" s="7"/>
      <c r="TZK9" s="7"/>
      <c r="TZL9" s="7"/>
      <c r="TZM9" s="7"/>
      <c r="TZN9" s="7"/>
      <c r="TZO9" s="7"/>
      <c r="TZP9" s="7"/>
      <c r="TZQ9" s="7"/>
      <c r="TZR9" s="7"/>
      <c r="TZS9" s="7"/>
      <c r="TZT9" s="7"/>
      <c r="TZU9" s="7"/>
      <c r="TZV9" s="7"/>
      <c r="TZW9" s="7"/>
      <c r="TZX9" s="7"/>
      <c r="TZY9" s="7"/>
      <c r="TZZ9" s="7"/>
      <c r="UAA9" s="7"/>
      <c r="UAB9" s="7"/>
      <c r="UAC9" s="7"/>
      <c r="UAD9" s="7"/>
      <c r="UAE9" s="7"/>
      <c r="UAF9" s="7"/>
      <c r="UAG9" s="7"/>
      <c r="UAH9" s="7"/>
      <c r="UAI9" s="7"/>
      <c r="UAJ9" s="7"/>
      <c r="UAK9" s="7"/>
      <c r="UAL9" s="7"/>
      <c r="UAM9" s="7"/>
      <c r="UAN9" s="7"/>
      <c r="UAO9" s="7"/>
      <c r="UAP9" s="7"/>
      <c r="UAQ9" s="7"/>
      <c r="UAR9" s="7"/>
      <c r="UAS9" s="7"/>
      <c r="UAT9" s="7"/>
      <c r="UAU9" s="7"/>
      <c r="UAV9" s="7"/>
      <c r="UAW9" s="7"/>
      <c r="UAX9" s="7"/>
      <c r="UAY9" s="7"/>
      <c r="UAZ9" s="7"/>
      <c r="UBA9" s="7"/>
      <c r="UBB9" s="7"/>
      <c r="UBC9" s="7"/>
      <c r="UBD9" s="7"/>
      <c r="UBE9" s="7"/>
      <c r="UBF9" s="7"/>
      <c r="UBG9" s="7"/>
      <c r="UBH9" s="7"/>
      <c r="UBI9" s="7"/>
      <c r="UBJ9" s="7"/>
      <c r="UBK9" s="7"/>
      <c r="UBL9" s="7"/>
      <c r="UBM9" s="7"/>
      <c r="UBN9" s="7"/>
      <c r="UBO9" s="7"/>
      <c r="UBP9" s="7"/>
      <c r="UBQ9" s="7"/>
      <c r="UBR9" s="7"/>
      <c r="UBS9" s="7"/>
      <c r="UBT9" s="7"/>
      <c r="UBU9" s="7"/>
      <c r="UBV9" s="7"/>
      <c r="UBW9" s="7"/>
      <c r="UBX9" s="7"/>
      <c r="UBY9" s="7"/>
      <c r="UBZ9" s="7"/>
      <c r="UCA9" s="7"/>
      <c r="UCB9" s="7"/>
      <c r="UCC9" s="7"/>
      <c r="UCD9" s="7"/>
      <c r="UCE9" s="7"/>
      <c r="UCF9" s="7"/>
      <c r="UCG9" s="7"/>
      <c r="UCH9" s="7"/>
      <c r="UCI9" s="7"/>
      <c r="UCJ9" s="7"/>
      <c r="UCK9" s="7"/>
      <c r="UCL9" s="7"/>
      <c r="UCM9" s="7"/>
      <c r="UCN9" s="7"/>
      <c r="UCO9" s="7"/>
      <c r="UCP9" s="7"/>
      <c r="UCQ9" s="7"/>
      <c r="UCR9" s="7"/>
      <c r="UCS9" s="7"/>
      <c r="UCT9" s="7"/>
      <c r="UCU9" s="7"/>
      <c r="UCV9" s="7"/>
      <c r="UCW9" s="7"/>
      <c r="UCX9" s="7"/>
      <c r="UCY9" s="7"/>
      <c r="UCZ9" s="7"/>
      <c r="UDA9" s="7"/>
      <c r="UDB9" s="7"/>
      <c r="UDC9" s="7"/>
      <c r="UDD9" s="7"/>
      <c r="UDE9" s="7"/>
      <c r="UDF9" s="7"/>
      <c r="UDG9" s="7"/>
      <c r="UDH9" s="7"/>
      <c r="UDI9" s="7"/>
      <c r="UDJ9" s="7"/>
      <c r="UDK9" s="7"/>
      <c r="UDL9" s="7"/>
      <c r="UDM9" s="7"/>
      <c r="UDN9" s="7"/>
      <c r="UDO9" s="7"/>
      <c r="UDP9" s="7"/>
      <c r="UDQ9" s="7"/>
      <c r="UDR9" s="7"/>
      <c r="UDS9" s="7"/>
      <c r="UDT9" s="7"/>
      <c r="UDU9" s="7"/>
      <c r="UDV9" s="7"/>
      <c r="UDW9" s="7"/>
      <c r="UDX9" s="7"/>
      <c r="UDY9" s="7"/>
      <c r="UDZ9" s="7"/>
      <c r="UEA9" s="7"/>
      <c r="UEB9" s="7"/>
      <c r="UEC9" s="7"/>
      <c r="UED9" s="7"/>
      <c r="UEE9" s="7"/>
      <c r="UEF9" s="7"/>
      <c r="UEG9" s="7"/>
      <c r="UEH9" s="7"/>
      <c r="UEI9" s="7"/>
      <c r="UEJ9" s="7"/>
      <c r="UEK9" s="7"/>
      <c r="UEL9" s="7"/>
      <c r="UEM9" s="7"/>
      <c r="UEN9" s="7"/>
      <c r="UEO9" s="7"/>
      <c r="UEP9" s="7"/>
      <c r="UEQ9" s="7"/>
      <c r="UER9" s="7"/>
      <c r="UES9" s="7"/>
      <c r="UET9" s="7"/>
      <c r="UEU9" s="7"/>
      <c r="UEV9" s="7"/>
      <c r="UEW9" s="7"/>
      <c r="UEX9" s="7"/>
      <c r="UEY9" s="7"/>
      <c r="UEZ9" s="7"/>
      <c r="UFA9" s="7"/>
      <c r="UFB9" s="7"/>
      <c r="UFC9" s="7"/>
      <c r="UFD9" s="7"/>
      <c r="UFE9" s="7"/>
      <c r="UFF9" s="7"/>
      <c r="UFG9" s="7"/>
      <c r="UFH9" s="7"/>
      <c r="UFI9" s="7"/>
      <c r="UFJ9" s="7"/>
      <c r="UFK9" s="7"/>
      <c r="UFL9" s="7"/>
      <c r="UFM9" s="7"/>
      <c r="UFN9" s="7"/>
      <c r="UFO9" s="7"/>
      <c r="UFP9" s="7"/>
      <c r="UFQ9" s="7"/>
      <c r="UFR9" s="7"/>
      <c r="UFS9" s="7"/>
      <c r="UFT9" s="7"/>
      <c r="UFU9" s="7"/>
      <c r="UFV9" s="7"/>
      <c r="UFW9" s="7"/>
      <c r="UFX9" s="7"/>
      <c r="UFY9" s="7"/>
      <c r="UFZ9" s="7"/>
      <c r="UGA9" s="7"/>
      <c r="UGB9" s="7"/>
      <c r="UGC9" s="7"/>
      <c r="UGD9" s="7"/>
      <c r="UGE9" s="7"/>
      <c r="UGF9" s="7"/>
      <c r="UGG9" s="7"/>
      <c r="UGH9" s="7"/>
      <c r="UGI9" s="7"/>
      <c r="UGJ9" s="7"/>
      <c r="UGK9" s="7"/>
      <c r="UGL9" s="7"/>
      <c r="UGM9" s="7"/>
      <c r="UGN9" s="7"/>
      <c r="UGO9" s="7"/>
      <c r="UGP9" s="7"/>
      <c r="UGQ9" s="7"/>
      <c r="UGR9" s="7"/>
      <c r="UGS9" s="7"/>
      <c r="UGT9" s="7"/>
      <c r="UGU9" s="7"/>
      <c r="UGV9" s="7"/>
      <c r="UGW9" s="7"/>
      <c r="UGX9" s="7"/>
      <c r="UGY9" s="7"/>
      <c r="UGZ9" s="7"/>
      <c r="UHA9" s="7"/>
      <c r="UHB9" s="7"/>
      <c r="UHC9" s="7"/>
      <c r="UHD9" s="7"/>
      <c r="UHE9" s="7"/>
      <c r="UHF9" s="7"/>
      <c r="UHG9" s="7"/>
      <c r="UHH9" s="7"/>
      <c r="UHI9" s="7"/>
      <c r="UHJ9" s="7"/>
      <c r="UHK9" s="7"/>
      <c r="UHL9" s="7"/>
      <c r="UHM9" s="7"/>
      <c r="UHN9" s="7"/>
      <c r="UHO9" s="7"/>
      <c r="UHP9" s="7"/>
      <c r="UHQ9" s="7"/>
      <c r="UHR9" s="7"/>
      <c r="UHS9" s="7"/>
      <c r="UHT9" s="7"/>
      <c r="UHU9" s="7"/>
      <c r="UHV9" s="7"/>
      <c r="UHW9" s="7"/>
      <c r="UHX9" s="7"/>
      <c r="UHY9" s="7"/>
      <c r="UHZ9" s="7"/>
      <c r="UIA9" s="7"/>
      <c r="UIB9" s="7"/>
      <c r="UIC9" s="7"/>
      <c r="UID9" s="7"/>
      <c r="UIE9" s="7"/>
      <c r="UIF9" s="7"/>
      <c r="UIG9" s="7"/>
      <c r="UIH9" s="7"/>
      <c r="UII9" s="7"/>
      <c r="UIJ9" s="7"/>
      <c r="UIK9" s="7"/>
      <c r="UIL9" s="7"/>
      <c r="UIM9" s="7"/>
      <c r="UIN9" s="7"/>
      <c r="UIO9" s="7"/>
      <c r="UIP9" s="7"/>
      <c r="UIQ9" s="7"/>
      <c r="UIR9" s="7"/>
      <c r="UIS9" s="7"/>
      <c r="UIT9" s="7"/>
      <c r="UIU9" s="7"/>
      <c r="UIV9" s="7"/>
      <c r="UIW9" s="7"/>
      <c r="UIX9" s="7"/>
      <c r="UIY9" s="7"/>
      <c r="UIZ9" s="7"/>
      <c r="UJA9" s="7"/>
      <c r="UJB9" s="7"/>
      <c r="UJC9" s="7"/>
      <c r="UJD9" s="7"/>
      <c r="UJE9" s="7"/>
      <c r="UJF9" s="7"/>
      <c r="UJG9" s="7"/>
      <c r="UJH9" s="7"/>
      <c r="UJI9" s="7"/>
      <c r="UJJ9" s="7"/>
      <c r="UJK9" s="7"/>
      <c r="UJL9" s="7"/>
      <c r="UJM9" s="7"/>
      <c r="UJN9" s="7"/>
      <c r="UJO9" s="7"/>
      <c r="UJP9" s="7"/>
      <c r="UJQ9" s="7"/>
      <c r="UJR9" s="7"/>
      <c r="UJS9" s="7"/>
      <c r="UJT9" s="7"/>
      <c r="UJU9" s="7"/>
      <c r="UJV9" s="7"/>
      <c r="UJW9" s="7"/>
      <c r="UJX9" s="7"/>
      <c r="UJY9" s="7"/>
      <c r="UJZ9" s="7"/>
      <c r="UKA9" s="7"/>
      <c r="UKB9" s="7"/>
      <c r="UKC9" s="7"/>
      <c r="UKD9" s="7"/>
      <c r="UKE9" s="7"/>
      <c r="UKF9" s="7"/>
      <c r="UKG9" s="7"/>
      <c r="UKH9" s="7"/>
      <c r="UKI9" s="7"/>
      <c r="UKJ9" s="7"/>
      <c r="UKK9" s="7"/>
      <c r="UKL9" s="7"/>
      <c r="UKM9" s="7"/>
      <c r="UKN9" s="7"/>
      <c r="UKO9" s="7"/>
      <c r="UKP9" s="7"/>
      <c r="UKQ9" s="7"/>
      <c r="UKR9" s="7"/>
      <c r="UKS9" s="7"/>
      <c r="UKT9" s="7"/>
      <c r="UKU9" s="7"/>
      <c r="UKV9" s="7"/>
      <c r="UKW9" s="7"/>
      <c r="UKX9" s="7"/>
      <c r="UKY9" s="7"/>
      <c r="UKZ9" s="7"/>
      <c r="ULA9" s="7"/>
      <c r="ULB9" s="7"/>
      <c r="ULC9" s="7"/>
      <c r="ULD9" s="7"/>
      <c r="ULE9" s="7"/>
      <c r="ULF9" s="7"/>
      <c r="ULG9" s="7"/>
      <c r="ULH9" s="7"/>
      <c r="ULI9" s="7"/>
      <c r="ULJ9" s="7"/>
      <c r="ULK9" s="7"/>
      <c r="ULL9" s="7"/>
      <c r="ULM9" s="7"/>
      <c r="ULN9" s="7"/>
      <c r="ULO9" s="7"/>
      <c r="ULP9" s="7"/>
      <c r="ULQ9" s="7"/>
      <c r="ULR9" s="7"/>
      <c r="ULS9" s="7"/>
      <c r="ULT9" s="7"/>
      <c r="ULU9" s="7"/>
      <c r="ULV9" s="7"/>
      <c r="ULW9" s="7"/>
      <c r="ULX9" s="7"/>
      <c r="ULY9" s="7"/>
      <c r="ULZ9" s="7"/>
      <c r="UMA9" s="7"/>
      <c r="UMB9" s="7"/>
      <c r="UMC9" s="7"/>
      <c r="UMD9" s="7"/>
      <c r="UME9" s="7"/>
      <c r="UMF9" s="7"/>
      <c r="UMG9" s="7"/>
      <c r="UMH9" s="7"/>
      <c r="UMI9" s="7"/>
      <c r="UMJ9" s="7"/>
      <c r="UMK9" s="7"/>
      <c r="UML9" s="7"/>
      <c r="UMM9" s="7"/>
      <c r="UMN9" s="7"/>
      <c r="UMO9" s="7"/>
      <c r="UMP9" s="7"/>
      <c r="UMQ9" s="7"/>
      <c r="UMR9" s="7"/>
      <c r="UMS9" s="7"/>
      <c r="UMT9" s="7"/>
      <c r="UMU9" s="7"/>
      <c r="UMV9" s="7"/>
      <c r="UMW9" s="7"/>
      <c r="UMX9" s="7"/>
      <c r="UMY9" s="7"/>
      <c r="UMZ9" s="7"/>
      <c r="UNA9" s="7"/>
      <c r="UNB9" s="7"/>
      <c r="UNC9" s="7"/>
      <c r="UND9" s="7"/>
      <c r="UNE9" s="7"/>
      <c r="UNF9" s="7"/>
      <c r="UNG9" s="7"/>
      <c r="UNH9" s="7"/>
      <c r="UNI9" s="7"/>
      <c r="UNJ9" s="7"/>
      <c r="UNK9" s="7"/>
      <c r="UNL9" s="7"/>
      <c r="UNM9" s="7"/>
      <c r="UNN9" s="7"/>
      <c r="UNO9" s="7"/>
      <c r="UNP9" s="7"/>
      <c r="UNQ9" s="7"/>
      <c r="UNR9" s="7"/>
      <c r="UNS9" s="7"/>
      <c r="UNT9" s="7"/>
      <c r="UNU9" s="7"/>
      <c r="UNV9" s="7"/>
      <c r="UNW9" s="7"/>
      <c r="UNX9" s="7"/>
      <c r="UNY9" s="7"/>
      <c r="UNZ9" s="7"/>
      <c r="UOA9" s="7"/>
      <c r="UOB9" s="7"/>
      <c r="UOC9" s="7"/>
      <c r="UOD9" s="7"/>
      <c r="UOE9" s="7"/>
      <c r="UOF9" s="7"/>
      <c r="UOG9" s="7"/>
      <c r="UOH9" s="7"/>
      <c r="UOI9" s="7"/>
      <c r="UOJ9" s="7"/>
      <c r="UOK9" s="7"/>
      <c r="UOL9" s="7"/>
      <c r="UOM9" s="7"/>
      <c r="UON9" s="7"/>
      <c r="UOO9" s="7"/>
      <c r="UOP9" s="7"/>
      <c r="UOQ9" s="7"/>
      <c r="UOR9" s="7"/>
      <c r="UOS9" s="7"/>
      <c r="UOT9" s="7"/>
      <c r="UOU9" s="7"/>
      <c r="UOV9" s="7"/>
      <c r="UOW9" s="7"/>
      <c r="UOX9" s="7"/>
      <c r="UOY9" s="7"/>
      <c r="UOZ9" s="7"/>
      <c r="UPA9" s="7"/>
      <c r="UPB9" s="7"/>
      <c r="UPC9" s="7"/>
      <c r="UPD9" s="7"/>
      <c r="UPE9" s="7"/>
      <c r="UPF9" s="7"/>
      <c r="UPG9" s="7"/>
      <c r="UPH9" s="7"/>
      <c r="UPI9" s="7"/>
      <c r="UPJ9" s="7"/>
      <c r="UPK9" s="7"/>
      <c r="UPL9" s="7"/>
      <c r="UPM9" s="7"/>
      <c r="UPN9" s="7"/>
      <c r="UPO9" s="7"/>
      <c r="UPP9" s="7"/>
      <c r="UPQ9" s="7"/>
      <c r="UPR9" s="7"/>
      <c r="UPS9" s="7"/>
      <c r="UPT9" s="7"/>
      <c r="UPU9" s="7"/>
      <c r="UPV9" s="7"/>
      <c r="UPW9" s="7"/>
      <c r="UPX9" s="7"/>
      <c r="UPY9" s="7"/>
      <c r="UPZ9" s="7"/>
      <c r="UQA9" s="7"/>
      <c r="UQB9" s="7"/>
      <c r="UQC9" s="7"/>
      <c r="UQD9" s="7"/>
      <c r="UQE9" s="7"/>
      <c r="UQF9" s="7"/>
      <c r="UQG9" s="7"/>
      <c r="UQH9" s="7"/>
      <c r="UQI9" s="7"/>
      <c r="UQJ9" s="7"/>
      <c r="UQK9" s="7"/>
      <c r="UQL9" s="7"/>
      <c r="UQM9" s="7"/>
      <c r="UQN9" s="7"/>
      <c r="UQO9" s="7"/>
      <c r="UQP9" s="7"/>
      <c r="UQQ9" s="7"/>
      <c r="UQR9" s="7"/>
      <c r="UQS9" s="7"/>
      <c r="UQT9" s="7"/>
      <c r="UQU9" s="7"/>
      <c r="UQV9" s="7"/>
      <c r="UQW9" s="7"/>
      <c r="UQX9" s="7"/>
      <c r="UQY9" s="7"/>
      <c r="UQZ9" s="7"/>
      <c r="URA9" s="7"/>
      <c r="URB9" s="7"/>
      <c r="URC9" s="7"/>
      <c r="URD9" s="7"/>
      <c r="URE9" s="7"/>
      <c r="URF9" s="7"/>
      <c r="URG9" s="7"/>
      <c r="URH9" s="7"/>
      <c r="URI9" s="7"/>
      <c r="URJ9" s="7"/>
      <c r="URK9" s="7"/>
      <c r="URL9" s="7"/>
      <c r="URM9" s="7"/>
      <c r="URN9" s="7"/>
      <c r="URO9" s="7"/>
      <c r="URP9" s="7"/>
      <c r="URQ9" s="7"/>
      <c r="URR9" s="7"/>
      <c r="URS9" s="7"/>
      <c r="URT9" s="7"/>
      <c r="URU9" s="7"/>
      <c r="URV9" s="7"/>
      <c r="URW9" s="7"/>
      <c r="URX9" s="7"/>
      <c r="URY9" s="7"/>
      <c r="URZ9" s="7"/>
      <c r="USA9" s="7"/>
      <c r="USB9" s="7"/>
      <c r="USC9" s="7"/>
      <c r="USD9" s="7"/>
      <c r="USE9" s="7"/>
      <c r="USF9" s="7"/>
      <c r="USG9" s="7"/>
      <c r="USH9" s="7"/>
      <c r="USI9" s="7"/>
      <c r="USJ9" s="7"/>
      <c r="USK9" s="7"/>
      <c r="USL9" s="7"/>
      <c r="USM9" s="7"/>
      <c r="USN9" s="7"/>
      <c r="USO9" s="7"/>
      <c r="USP9" s="7"/>
      <c r="USQ9" s="7"/>
      <c r="USR9" s="7"/>
      <c r="USS9" s="7"/>
      <c r="UST9" s="7"/>
      <c r="USU9" s="7"/>
      <c r="USV9" s="7"/>
      <c r="USW9" s="7"/>
      <c r="USX9" s="7"/>
      <c r="USY9" s="7"/>
      <c r="USZ9" s="7"/>
      <c r="UTA9" s="7"/>
      <c r="UTB9" s="7"/>
      <c r="UTC9" s="7"/>
      <c r="UTD9" s="7"/>
      <c r="UTE9" s="7"/>
      <c r="UTF9" s="7"/>
      <c r="UTG9" s="7"/>
      <c r="UTH9" s="7"/>
      <c r="UTI9" s="7"/>
      <c r="UTJ9" s="7"/>
      <c r="UTK9" s="7"/>
      <c r="UTL9" s="7"/>
      <c r="UTM9" s="7"/>
      <c r="UTN9" s="7"/>
      <c r="UTO9" s="7"/>
      <c r="UTP9" s="7"/>
      <c r="UTQ9" s="7"/>
      <c r="UTR9" s="7"/>
      <c r="UTS9" s="7"/>
      <c r="UTT9" s="7"/>
      <c r="UTU9" s="7"/>
      <c r="UTV9" s="7"/>
      <c r="UTW9" s="7"/>
      <c r="UTX9" s="7"/>
      <c r="UTY9" s="7"/>
      <c r="UTZ9" s="7"/>
      <c r="UUA9" s="7"/>
      <c r="UUB9" s="7"/>
      <c r="UUC9" s="7"/>
      <c r="UUD9" s="7"/>
      <c r="UUE9" s="7"/>
      <c r="UUF9" s="7"/>
      <c r="UUG9" s="7"/>
      <c r="UUH9" s="7"/>
      <c r="UUI9" s="7"/>
      <c r="UUJ9" s="7"/>
      <c r="UUK9" s="7"/>
      <c r="UUL9" s="7"/>
      <c r="UUM9" s="7"/>
      <c r="UUN9" s="7"/>
      <c r="UUO9" s="7"/>
      <c r="UUP9" s="7"/>
      <c r="UUQ9" s="7"/>
      <c r="UUR9" s="7"/>
      <c r="UUS9" s="7"/>
      <c r="UUT9" s="7"/>
      <c r="UUU9" s="7"/>
      <c r="UUV9" s="7"/>
      <c r="UUW9" s="7"/>
      <c r="UUX9" s="7"/>
      <c r="UUY9" s="7"/>
      <c r="UUZ9" s="7"/>
      <c r="UVA9" s="7"/>
      <c r="UVB9" s="7"/>
      <c r="UVC9" s="7"/>
      <c r="UVD9" s="7"/>
      <c r="UVE9" s="7"/>
      <c r="UVF9" s="7"/>
      <c r="UVG9" s="7"/>
      <c r="UVH9" s="7"/>
      <c r="UVI9" s="7"/>
      <c r="UVJ9" s="7"/>
      <c r="UVK9" s="7"/>
      <c r="UVL9" s="7"/>
      <c r="UVM9" s="7"/>
      <c r="UVN9" s="7"/>
      <c r="UVO9" s="7"/>
      <c r="UVP9" s="7"/>
      <c r="UVQ9" s="7"/>
      <c r="UVR9" s="7"/>
      <c r="UVS9" s="7"/>
      <c r="UVT9" s="7"/>
      <c r="UVU9" s="7"/>
      <c r="UVV9" s="7"/>
      <c r="UVW9" s="7"/>
      <c r="UVX9" s="7"/>
      <c r="UVY9" s="7"/>
      <c r="UVZ9" s="7"/>
      <c r="UWA9" s="7"/>
      <c r="UWB9" s="7"/>
      <c r="UWC9" s="7"/>
      <c r="UWD9" s="7"/>
      <c r="UWE9" s="7"/>
      <c r="UWF9" s="7"/>
      <c r="UWG9" s="7"/>
      <c r="UWH9" s="7"/>
      <c r="UWI9" s="7"/>
      <c r="UWJ9" s="7"/>
      <c r="UWK9" s="7"/>
      <c r="UWL9" s="7"/>
      <c r="UWM9" s="7"/>
      <c r="UWN9" s="7"/>
      <c r="UWO9" s="7"/>
      <c r="UWP9" s="7"/>
      <c r="UWQ9" s="7"/>
      <c r="UWR9" s="7"/>
      <c r="UWS9" s="7"/>
      <c r="UWT9" s="7"/>
      <c r="UWU9" s="7"/>
      <c r="UWV9" s="7"/>
      <c r="UWW9" s="7"/>
      <c r="UWX9" s="7"/>
      <c r="UWY9" s="7"/>
      <c r="UWZ9" s="7"/>
      <c r="UXA9" s="7"/>
      <c r="UXB9" s="7"/>
      <c r="UXC9" s="7"/>
      <c r="UXD9" s="7"/>
      <c r="UXE9" s="7"/>
      <c r="UXF9" s="7"/>
      <c r="UXG9" s="7"/>
      <c r="UXH9" s="7"/>
      <c r="UXI9" s="7"/>
      <c r="UXJ9" s="7"/>
      <c r="UXK9" s="7"/>
      <c r="UXL9" s="7"/>
      <c r="UXM9" s="7"/>
      <c r="UXN9" s="7"/>
      <c r="UXO9" s="7"/>
      <c r="UXP9" s="7"/>
      <c r="UXQ9" s="7"/>
      <c r="UXR9" s="7"/>
      <c r="UXS9" s="7"/>
      <c r="UXT9" s="7"/>
      <c r="UXU9" s="7"/>
      <c r="UXV9" s="7"/>
      <c r="UXW9" s="7"/>
      <c r="UXX9" s="7"/>
      <c r="UXY9" s="7"/>
      <c r="UXZ9" s="7"/>
      <c r="UYA9" s="7"/>
      <c r="UYB9" s="7"/>
      <c r="UYC9" s="7"/>
      <c r="UYD9" s="7"/>
      <c r="UYE9" s="7"/>
      <c r="UYF9" s="7"/>
      <c r="UYG9" s="7"/>
      <c r="UYH9" s="7"/>
      <c r="UYI9" s="7"/>
      <c r="UYJ9" s="7"/>
      <c r="UYK9" s="7"/>
      <c r="UYL9" s="7"/>
      <c r="UYM9" s="7"/>
      <c r="UYN9" s="7"/>
      <c r="UYO9" s="7"/>
      <c r="UYP9" s="7"/>
      <c r="UYQ9" s="7"/>
      <c r="UYR9" s="7"/>
      <c r="UYS9" s="7"/>
      <c r="UYT9" s="7"/>
      <c r="UYU9" s="7"/>
      <c r="UYV9" s="7"/>
      <c r="UYW9" s="7"/>
      <c r="UYX9" s="7"/>
      <c r="UYY9" s="7"/>
      <c r="UYZ9" s="7"/>
      <c r="UZA9" s="7"/>
      <c r="UZB9" s="7"/>
      <c r="UZC9" s="7"/>
      <c r="UZD9" s="7"/>
      <c r="UZE9" s="7"/>
      <c r="UZF9" s="7"/>
      <c r="UZG9" s="7"/>
      <c r="UZH9" s="7"/>
      <c r="UZI9" s="7"/>
      <c r="UZJ9" s="7"/>
      <c r="UZK9" s="7"/>
      <c r="UZL9" s="7"/>
      <c r="UZM9" s="7"/>
      <c r="UZN9" s="7"/>
      <c r="UZO9" s="7"/>
      <c r="UZP9" s="7"/>
      <c r="UZQ9" s="7"/>
      <c r="UZR9" s="7"/>
      <c r="UZS9" s="7"/>
      <c r="UZT9" s="7"/>
      <c r="UZU9" s="7"/>
      <c r="UZV9" s="7"/>
      <c r="UZW9" s="7"/>
      <c r="UZX9" s="7"/>
      <c r="UZY9" s="7"/>
      <c r="UZZ9" s="7"/>
      <c r="VAA9" s="7"/>
      <c r="VAB9" s="7"/>
      <c r="VAC9" s="7"/>
      <c r="VAD9" s="7"/>
      <c r="VAE9" s="7"/>
      <c r="VAF9" s="7"/>
      <c r="VAG9" s="7"/>
      <c r="VAH9" s="7"/>
      <c r="VAI9" s="7"/>
      <c r="VAJ9" s="7"/>
      <c r="VAK9" s="7"/>
      <c r="VAL9" s="7"/>
      <c r="VAM9" s="7"/>
      <c r="VAN9" s="7"/>
      <c r="VAO9" s="7"/>
      <c r="VAP9" s="7"/>
      <c r="VAQ9" s="7"/>
      <c r="VAR9" s="7"/>
      <c r="VAS9" s="7"/>
      <c r="VAT9" s="7"/>
      <c r="VAU9" s="7"/>
      <c r="VAV9" s="7"/>
      <c r="VAW9" s="7"/>
      <c r="VAX9" s="7"/>
      <c r="VAY9" s="7"/>
      <c r="VAZ9" s="7"/>
      <c r="VBA9" s="7"/>
      <c r="VBB9" s="7"/>
      <c r="VBC9" s="7"/>
      <c r="VBD9" s="7"/>
      <c r="VBE9" s="7"/>
      <c r="VBF9" s="7"/>
      <c r="VBG9" s="7"/>
      <c r="VBH9" s="7"/>
      <c r="VBI9" s="7"/>
      <c r="VBJ9" s="7"/>
      <c r="VBK9" s="7"/>
      <c r="VBL9" s="7"/>
      <c r="VBM9" s="7"/>
      <c r="VBN9" s="7"/>
      <c r="VBO9" s="7"/>
      <c r="VBP9" s="7"/>
      <c r="VBQ9" s="7"/>
      <c r="VBR9" s="7"/>
      <c r="VBS9" s="7"/>
      <c r="VBT9" s="7"/>
      <c r="VBU9" s="7"/>
      <c r="VBV9" s="7"/>
      <c r="VBW9" s="7"/>
      <c r="VBX9" s="7"/>
      <c r="VBY9" s="7"/>
      <c r="VBZ9" s="7"/>
      <c r="VCA9" s="7"/>
      <c r="VCB9" s="7"/>
      <c r="VCC9" s="7"/>
      <c r="VCD9" s="7"/>
      <c r="VCE9" s="7"/>
      <c r="VCF9" s="7"/>
      <c r="VCG9" s="7"/>
      <c r="VCH9" s="7"/>
      <c r="VCI9" s="7"/>
      <c r="VCJ9" s="7"/>
      <c r="VCK9" s="7"/>
      <c r="VCL9" s="7"/>
      <c r="VCM9" s="7"/>
      <c r="VCN9" s="7"/>
      <c r="VCO9" s="7"/>
      <c r="VCP9" s="7"/>
      <c r="VCQ9" s="7"/>
      <c r="VCR9" s="7"/>
      <c r="VCS9" s="7"/>
      <c r="VCT9" s="7"/>
      <c r="VCU9" s="7"/>
      <c r="VCV9" s="7"/>
      <c r="VCW9" s="7"/>
      <c r="VCX9" s="7"/>
      <c r="VCY9" s="7"/>
      <c r="VCZ9" s="7"/>
      <c r="VDA9" s="7"/>
      <c r="VDB9" s="7"/>
      <c r="VDC9" s="7"/>
      <c r="VDD9" s="7"/>
      <c r="VDE9" s="7"/>
      <c r="VDF9" s="7"/>
      <c r="VDG9" s="7"/>
      <c r="VDH9" s="7"/>
      <c r="VDI9" s="7"/>
      <c r="VDJ9" s="7"/>
      <c r="VDK9" s="7"/>
      <c r="VDL9" s="7"/>
      <c r="VDM9" s="7"/>
      <c r="VDN9" s="7"/>
      <c r="VDO9" s="7"/>
      <c r="VDP9" s="7"/>
      <c r="VDQ9" s="7"/>
      <c r="VDR9" s="7"/>
      <c r="VDS9" s="7"/>
      <c r="VDT9" s="7"/>
      <c r="VDU9" s="7"/>
      <c r="VDV9" s="7"/>
      <c r="VDW9" s="7"/>
      <c r="VDX9" s="7"/>
      <c r="VDY9" s="7"/>
      <c r="VDZ9" s="7"/>
      <c r="VEA9" s="7"/>
      <c r="VEB9" s="7"/>
      <c r="VEC9" s="7"/>
      <c r="VED9" s="7"/>
      <c r="VEE9" s="7"/>
      <c r="VEF9" s="7"/>
      <c r="VEG9" s="7"/>
      <c r="VEH9" s="7"/>
      <c r="VEI9" s="7"/>
      <c r="VEJ9" s="7"/>
      <c r="VEK9" s="7"/>
      <c r="VEL9" s="7"/>
      <c r="VEM9" s="7"/>
      <c r="VEN9" s="7"/>
      <c r="VEO9" s="7"/>
      <c r="VEP9" s="7"/>
      <c r="VEQ9" s="7"/>
      <c r="VER9" s="7"/>
      <c r="VES9" s="7"/>
      <c r="VET9" s="7"/>
      <c r="VEU9" s="7"/>
      <c r="VEV9" s="7"/>
      <c r="VEW9" s="7"/>
      <c r="VEX9" s="7"/>
      <c r="VEY9" s="7"/>
      <c r="VEZ9" s="7"/>
      <c r="VFA9" s="7"/>
      <c r="VFB9" s="7"/>
      <c r="VFC9" s="7"/>
      <c r="VFD9" s="7"/>
      <c r="VFE9" s="7"/>
      <c r="VFF9" s="7"/>
      <c r="VFG9" s="7"/>
      <c r="VFH9" s="7"/>
      <c r="VFI9" s="7"/>
      <c r="VFJ9" s="7"/>
      <c r="VFK9" s="7"/>
      <c r="VFL9" s="7"/>
      <c r="VFM9" s="7"/>
      <c r="VFN9" s="7"/>
      <c r="VFO9" s="7"/>
      <c r="VFP9" s="7"/>
      <c r="VFQ9" s="7"/>
      <c r="VFR9" s="7"/>
      <c r="VFS9" s="7"/>
      <c r="VFT9" s="7"/>
      <c r="VFU9" s="7"/>
      <c r="VFV9" s="7"/>
      <c r="VFW9" s="7"/>
      <c r="VFX9" s="7"/>
      <c r="VFY9" s="7"/>
      <c r="VFZ9" s="7"/>
      <c r="VGA9" s="7"/>
      <c r="VGB9" s="7"/>
      <c r="VGC9" s="7"/>
      <c r="VGD9" s="7"/>
      <c r="VGE9" s="7"/>
      <c r="VGF9" s="7"/>
      <c r="VGG9" s="7"/>
      <c r="VGH9" s="7"/>
      <c r="VGI9" s="7"/>
      <c r="VGJ9" s="7"/>
      <c r="VGK9" s="7"/>
      <c r="VGL9" s="7"/>
      <c r="VGM9" s="7"/>
      <c r="VGN9" s="7"/>
      <c r="VGO9" s="7"/>
      <c r="VGP9" s="7"/>
      <c r="VGQ9" s="7"/>
      <c r="VGR9" s="7"/>
      <c r="VGS9" s="7"/>
      <c r="VGT9" s="7"/>
      <c r="VGU9" s="7"/>
      <c r="VGV9" s="7"/>
      <c r="VGW9" s="7"/>
      <c r="VGX9" s="7"/>
      <c r="VGY9" s="7"/>
      <c r="VGZ9" s="7"/>
      <c r="VHA9" s="7"/>
      <c r="VHB9" s="7"/>
      <c r="VHC9" s="7"/>
      <c r="VHD9" s="7"/>
      <c r="VHE9" s="7"/>
      <c r="VHF9" s="7"/>
      <c r="VHG9" s="7"/>
      <c r="VHH9" s="7"/>
      <c r="VHI9" s="7"/>
      <c r="VHJ9" s="7"/>
      <c r="VHK9" s="7"/>
      <c r="VHL9" s="7"/>
      <c r="VHM9" s="7"/>
      <c r="VHN9" s="7"/>
      <c r="VHO9" s="7"/>
      <c r="VHP9" s="7"/>
      <c r="VHQ9" s="7"/>
      <c r="VHR9" s="7"/>
      <c r="VHS9" s="7"/>
      <c r="VHT9" s="7"/>
      <c r="VHU9" s="7"/>
      <c r="VHV9" s="7"/>
      <c r="VHW9" s="7"/>
      <c r="VHX9" s="7"/>
      <c r="VHY9" s="7"/>
      <c r="VHZ9" s="7"/>
      <c r="VIA9" s="7"/>
      <c r="VIB9" s="7"/>
      <c r="VIC9" s="7"/>
      <c r="VID9" s="7"/>
      <c r="VIE9" s="7"/>
      <c r="VIF9" s="7"/>
      <c r="VIG9" s="7"/>
      <c r="VIH9" s="7"/>
      <c r="VII9" s="7"/>
      <c r="VIJ9" s="7"/>
      <c r="VIK9" s="7"/>
      <c r="VIL9" s="7"/>
      <c r="VIM9" s="7"/>
      <c r="VIN9" s="7"/>
      <c r="VIO9" s="7"/>
      <c r="VIP9" s="7"/>
      <c r="VIQ9" s="7"/>
      <c r="VIR9" s="7"/>
      <c r="VIS9" s="7"/>
      <c r="VIT9" s="7"/>
      <c r="VIU9" s="7"/>
      <c r="VIV9" s="7"/>
      <c r="VIW9" s="7"/>
      <c r="VIX9" s="7"/>
      <c r="VIY9" s="7"/>
      <c r="VIZ9" s="7"/>
      <c r="VJA9" s="7"/>
      <c r="VJB9" s="7"/>
      <c r="VJC9" s="7"/>
      <c r="VJD9" s="7"/>
      <c r="VJE9" s="7"/>
      <c r="VJF9" s="7"/>
      <c r="VJG9" s="7"/>
      <c r="VJH9" s="7"/>
      <c r="VJI9" s="7"/>
      <c r="VJJ9" s="7"/>
      <c r="VJK9" s="7"/>
      <c r="VJL9" s="7"/>
      <c r="VJM9" s="7"/>
      <c r="VJN9" s="7"/>
      <c r="VJO9" s="7"/>
      <c r="VJP9" s="7"/>
      <c r="VJQ9" s="7"/>
      <c r="VJR9" s="7"/>
      <c r="VJS9" s="7"/>
      <c r="VJT9" s="7"/>
      <c r="VJU9" s="7"/>
      <c r="VJV9" s="7"/>
      <c r="VJW9" s="7"/>
      <c r="VJX9" s="7"/>
      <c r="VJY9" s="7"/>
      <c r="VJZ9" s="7"/>
      <c r="VKA9" s="7"/>
      <c r="VKB9" s="7"/>
      <c r="VKC9" s="7"/>
      <c r="VKD9" s="7"/>
      <c r="VKE9" s="7"/>
      <c r="VKF9" s="7"/>
      <c r="VKG9" s="7"/>
      <c r="VKH9" s="7"/>
      <c r="VKI9" s="7"/>
      <c r="VKJ9" s="7"/>
      <c r="VKK9" s="7"/>
      <c r="VKL9" s="7"/>
      <c r="VKM9" s="7"/>
      <c r="VKN9" s="7"/>
      <c r="VKO9" s="7"/>
      <c r="VKP9" s="7"/>
      <c r="VKQ9" s="7"/>
      <c r="VKR9" s="7"/>
      <c r="VKS9" s="7"/>
      <c r="VKT9" s="7"/>
      <c r="VKU9" s="7"/>
      <c r="VKV9" s="7"/>
      <c r="VKW9" s="7"/>
      <c r="VKX9" s="7"/>
      <c r="VKY9" s="7"/>
      <c r="VKZ9" s="7"/>
      <c r="VLA9" s="7"/>
      <c r="VLB9" s="7"/>
      <c r="VLC9" s="7"/>
      <c r="VLD9" s="7"/>
      <c r="VLE9" s="7"/>
      <c r="VLF9" s="7"/>
      <c r="VLG9" s="7"/>
      <c r="VLH9" s="7"/>
      <c r="VLI9" s="7"/>
      <c r="VLJ9" s="7"/>
      <c r="VLK9" s="7"/>
      <c r="VLL9" s="7"/>
      <c r="VLM9" s="7"/>
      <c r="VLN9" s="7"/>
      <c r="VLO9" s="7"/>
      <c r="VLP9" s="7"/>
      <c r="VLQ9" s="7"/>
      <c r="VLR9" s="7"/>
      <c r="VLS9" s="7"/>
      <c r="VLT9" s="7"/>
      <c r="VLU9" s="7"/>
      <c r="VLV9" s="7"/>
      <c r="VLW9" s="7"/>
      <c r="VLX9" s="7"/>
      <c r="VLY9" s="7"/>
      <c r="VLZ9" s="7"/>
      <c r="VMA9" s="7"/>
      <c r="VMB9" s="7"/>
      <c r="VMC9" s="7"/>
      <c r="VMD9" s="7"/>
      <c r="VME9" s="7"/>
      <c r="VMF9" s="7"/>
      <c r="VMG9" s="7"/>
      <c r="VMH9" s="7"/>
      <c r="VMI9" s="7"/>
      <c r="VMJ9" s="7"/>
      <c r="VMK9" s="7"/>
      <c r="VML9" s="7"/>
      <c r="VMM9" s="7"/>
      <c r="VMN9" s="7"/>
      <c r="VMO9" s="7"/>
      <c r="VMP9" s="7"/>
      <c r="VMQ9" s="7"/>
      <c r="VMR9" s="7"/>
      <c r="VMS9" s="7"/>
      <c r="VMT9" s="7"/>
      <c r="VMU9" s="7"/>
      <c r="VMV9" s="7"/>
      <c r="VMW9" s="7"/>
      <c r="VMX9" s="7"/>
      <c r="VMY9" s="7"/>
      <c r="VMZ9" s="7"/>
      <c r="VNA9" s="7"/>
      <c r="VNB9" s="7"/>
      <c r="VNC9" s="7"/>
      <c r="VND9" s="7"/>
      <c r="VNE9" s="7"/>
      <c r="VNF9" s="7"/>
      <c r="VNG9" s="7"/>
      <c r="VNH9" s="7"/>
      <c r="VNI9" s="7"/>
      <c r="VNJ9" s="7"/>
      <c r="VNK9" s="7"/>
      <c r="VNL9" s="7"/>
      <c r="VNM9" s="7"/>
      <c r="VNN9" s="7"/>
      <c r="VNO9" s="7"/>
      <c r="VNP9" s="7"/>
      <c r="VNQ9" s="7"/>
      <c r="VNR9" s="7"/>
      <c r="VNS9" s="7"/>
      <c r="VNT9" s="7"/>
      <c r="VNU9" s="7"/>
      <c r="VNV9" s="7"/>
      <c r="VNW9" s="7"/>
      <c r="VNX9" s="7"/>
      <c r="VNY9" s="7"/>
      <c r="VNZ9" s="7"/>
      <c r="VOA9" s="7"/>
      <c r="VOB9" s="7"/>
      <c r="VOC9" s="7"/>
      <c r="VOD9" s="7"/>
      <c r="VOE9" s="7"/>
      <c r="VOF9" s="7"/>
      <c r="VOG9" s="7"/>
      <c r="VOH9" s="7"/>
      <c r="VOI9" s="7"/>
      <c r="VOJ9" s="7"/>
      <c r="VOK9" s="7"/>
      <c r="VOL9" s="7"/>
      <c r="VOM9" s="7"/>
      <c r="VON9" s="7"/>
      <c r="VOO9" s="7"/>
      <c r="VOP9" s="7"/>
      <c r="VOQ9" s="7"/>
      <c r="VOR9" s="7"/>
      <c r="VOS9" s="7"/>
      <c r="VOT9" s="7"/>
      <c r="VOU9" s="7"/>
      <c r="VOV9" s="7"/>
      <c r="VOW9" s="7"/>
      <c r="VOX9" s="7"/>
      <c r="VOY9" s="7"/>
      <c r="VOZ9" s="7"/>
      <c r="VPA9" s="7"/>
      <c r="VPB9" s="7"/>
      <c r="VPC9" s="7"/>
      <c r="VPD9" s="7"/>
      <c r="VPE9" s="7"/>
      <c r="VPF9" s="7"/>
      <c r="VPG9" s="7"/>
      <c r="VPH9" s="7"/>
      <c r="VPI9" s="7"/>
      <c r="VPJ9" s="7"/>
      <c r="VPK9" s="7"/>
      <c r="VPL9" s="7"/>
      <c r="VPM9" s="7"/>
      <c r="VPN9" s="7"/>
      <c r="VPO9" s="7"/>
      <c r="VPP9" s="7"/>
      <c r="VPQ9" s="7"/>
      <c r="VPR9" s="7"/>
      <c r="VPS9" s="7"/>
      <c r="VPT9" s="7"/>
      <c r="VPU9" s="7"/>
      <c r="VPV9" s="7"/>
      <c r="VPW9" s="7"/>
      <c r="VPX9" s="7"/>
      <c r="VPY9" s="7"/>
      <c r="VPZ9" s="7"/>
      <c r="VQA9" s="7"/>
      <c r="VQB9" s="7"/>
      <c r="VQC9" s="7"/>
      <c r="VQD9" s="7"/>
      <c r="VQE9" s="7"/>
      <c r="VQF9" s="7"/>
      <c r="VQG9" s="7"/>
      <c r="VQH9" s="7"/>
      <c r="VQI9" s="7"/>
      <c r="VQJ9" s="7"/>
      <c r="VQK9" s="7"/>
      <c r="VQL9" s="7"/>
      <c r="VQM9" s="7"/>
      <c r="VQN9" s="7"/>
      <c r="VQO9" s="7"/>
      <c r="VQP9" s="7"/>
      <c r="VQQ9" s="7"/>
      <c r="VQR9" s="7"/>
      <c r="VQS9" s="7"/>
      <c r="VQT9" s="7"/>
      <c r="VQU9" s="7"/>
      <c r="VQV9" s="7"/>
      <c r="VQW9" s="7"/>
      <c r="VQX9" s="7"/>
      <c r="VQY9" s="7"/>
      <c r="VQZ9" s="7"/>
      <c r="VRA9" s="7"/>
      <c r="VRB9" s="7"/>
      <c r="VRC9" s="7"/>
      <c r="VRD9" s="7"/>
      <c r="VRE9" s="7"/>
      <c r="VRF9" s="7"/>
      <c r="VRG9" s="7"/>
      <c r="VRH9" s="7"/>
      <c r="VRI9" s="7"/>
      <c r="VRJ9" s="7"/>
      <c r="VRK9" s="7"/>
      <c r="VRL9" s="7"/>
      <c r="VRM9" s="7"/>
      <c r="VRN9" s="7"/>
      <c r="VRO9" s="7"/>
      <c r="VRP9" s="7"/>
      <c r="VRQ9" s="7"/>
      <c r="VRR9" s="7"/>
      <c r="VRS9" s="7"/>
      <c r="VRT9" s="7"/>
      <c r="VRU9" s="7"/>
      <c r="VRV9" s="7"/>
      <c r="VRW9" s="7"/>
      <c r="VRX9" s="7"/>
      <c r="VRY9" s="7"/>
      <c r="VRZ9" s="7"/>
      <c r="VSA9" s="7"/>
      <c r="VSB9" s="7"/>
      <c r="VSC9" s="7"/>
      <c r="VSD9" s="7"/>
      <c r="VSE9" s="7"/>
      <c r="VSF9" s="7"/>
      <c r="VSG9" s="7"/>
      <c r="VSH9" s="7"/>
      <c r="VSI9" s="7"/>
      <c r="VSJ9" s="7"/>
      <c r="VSK9" s="7"/>
      <c r="VSL9" s="7"/>
      <c r="VSM9" s="7"/>
      <c r="VSN9" s="7"/>
      <c r="VSO9" s="7"/>
      <c r="VSP9" s="7"/>
      <c r="VSQ9" s="7"/>
      <c r="VSR9" s="7"/>
      <c r="VSS9" s="7"/>
      <c r="VST9" s="7"/>
      <c r="VSU9" s="7"/>
      <c r="VSV9" s="7"/>
      <c r="VSW9" s="7"/>
      <c r="VSX9" s="7"/>
      <c r="VSY9" s="7"/>
      <c r="VSZ9" s="7"/>
      <c r="VTA9" s="7"/>
      <c r="VTB9" s="7"/>
      <c r="VTC9" s="7"/>
      <c r="VTD9" s="7"/>
      <c r="VTE9" s="7"/>
      <c r="VTF9" s="7"/>
      <c r="VTG9" s="7"/>
      <c r="VTH9" s="7"/>
      <c r="VTI9" s="7"/>
      <c r="VTJ9" s="7"/>
      <c r="VTK9" s="7"/>
      <c r="VTL9" s="7"/>
      <c r="VTM9" s="7"/>
      <c r="VTN9" s="7"/>
      <c r="VTO9" s="7"/>
      <c r="VTP9" s="7"/>
      <c r="VTQ9" s="7"/>
      <c r="VTR9" s="7"/>
      <c r="VTS9" s="7"/>
      <c r="VTT9" s="7"/>
      <c r="VTU9" s="7"/>
      <c r="VTV9" s="7"/>
      <c r="VTW9" s="7"/>
      <c r="VTX9" s="7"/>
      <c r="VTY9" s="7"/>
      <c r="VTZ9" s="7"/>
      <c r="VUA9" s="7"/>
      <c r="VUB9" s="7"/>
      <c r="VUC9" s="7"/>
      <c r="VUD9" s="7"/>
      <c r="VUE9" s="7"/>
      <c r="VUF9" s="7"/>
      <c r="VUG9" s="7"/>
      <c r="VUH9" s="7"/>
      <c r="VUI9" s="7"/>
      <c r="VUJ9" s="7"/>
      <c r="VUK9" s="7"/>
      <c r="VUL9" s="7"/>
      <c r="VUM9" s="7"/>
      <c r="VUN9" s="7"/>
      <c r="VUO9" s="7"/>
      <c r="VUP9" s="7"/>
      <c r="VUQ9" s="7"/>
      <c r="VUR9" s="7"/>
      <c r="VUS9" s="7"/>
      <c r="VUT9" s="7"/>
      <c r="VUU9" s="7"/>
      <c r="VUV9" s="7"/>
      <c r="VUW9" s="7"/>
      <c r="VUX9" s="7"/>
      <c r="VUY9" s="7"/>
      <c r="VUZ9" s="7"/>
      <c r="VVA9" s="7"/>
      <c r="VVB9" s="7"/>
      <c r="VVC9" s="7"/>
      <c r="VVD9" s="7"/>
      <c r="VVE9" s="7"/>
      <c r="VVF9" s="7"/>
      <c r="VVG9" s="7"/>
      <c r="VVH9" s="7"/>
      <c r="VVI9" s="7"/>
      <c r="VVJ9" s="7"/>
      <c r="VVK9" s="7"/>
      <c r="VVL9" s="7"/>
      <c r="VVM9" s="7"/>
      <c r="VVN9" s="7"/>
      <c r="VVO9" s="7"/>
      <c r="VVP9" s="7"/>
      <c r="VVQ9" s="7"/>
      <c r="VVR9" s="7"/>
      <c r="VVS9" s="7"/>
      <c r="VVT9" s="7"/>
      <c r="VVU9" s="7"/>
      <c r="VVV9" s="7"/>
      <c r="VVW9" s="7"/>
      <c r="VVX9" s="7"/>
      <c r="VVY9" s="7"/>
      <c r="VVZ9" s="7"/>
      <c r="VWA9" s="7"/>
      <c r="VWB9" s="7"/>
      <c r="VWC9" s="7"/>
      <c r="VWD9" s="7"/>
      <c r="VWE9" s="7"/>
      <c r="VWF9" s="7"/>
      <c r="VWG9" s="7"/>
      <c r="VWH9" s="7"/>
      <c r="VWI9" s="7"/>
      <c r="VWJ9" s="7"/>
      <c r="VWK9" s="7"/>
      <c r="VWL9" s="7"/>
      <c r="VWM9" s="7"/>
      <c r="VWN9" s="7"/>
      <c r="VWO9" s="7"/>
      <c r="VWP9" s="7"/>
      <c r="VWQ9" s="7"/>
      <c r="VWR9" s="7"/>
      <c r="VWS9" s="7"/>
      <c r="VWT9" s="7"/>
      <c r="VWU9" s="7"/>
      <c r="VWV9" s="7"/>
      <c r="VWW9" s="7"/>
      <c r="VWX9" s="7"/>
      <c r="VWY9" s="7"/>
      <c r="VWZ9" s="7"/>
      <c r="VXA9" s="7"/>
      <c r="VXB9" s="7"/>
      <c r="VXC9" s="7"/>
      <c r="VXD9" s="7"/>
      <c r="VXE9" s="7"/>
      <c r="VXF9" s="7"/>
      <c r="VXG9" s="7"/>
      <c r="VXH9" s="7"/>
      <c r="VXI9" s="7"/>
      <c r="VXJ9" s="7"/>
      <c r="VXK9" s="7"/>
      <c r="VXL9" s="7"/>
      <c r="VXM9" s="7"/>
      <c r="VXN9" s="7"/>
      <c r="VXO9" s="7"/>
      <c r="VXP9" s="7"/>
      <c r="VXQ9" s="7"/>
      <c r="VXR9" s="7"/>
      <c r="VXS9" s="7"/>
      <c r="VXT9" s="7"/>
      <c r="VXU9" s="7"/>
      <c r="VXV9" s="7"/>
      <c r="VXW9" s="7"/>
      <c r="VXX9" s="7"/>
      <c r="VXY9" s="7"/>
      <c r="VXZ9" s="7"/>
      <c r="VYA9" s="7"/>
      <c r="VYB9" s="7"/>
      <c r="VYC9" s="7"/>
      <c r="VYD9" s="7"/>
      <c r="VYE9" s="7"/>
      <c r="VYF9" s="7"/>
      <c r="VYG9" s="7"/>
      <c r="VYH9" s="7"/>
      <c r="VYI9" s="7"/>
      <c r="VYJ9" s="7"/>
      <c r="VYK9" s="7"/>
      <c r="VYL9" s="7"/>
      <c r="VYM9" s="7"/>
      <c r="VYN9" s="7"/>
      <c r="VYO9" s="7"/>
      <c r="VYP9" s="7"/>
      <c r="VYQ9" s="7"/>
      <c r="VYR9" s="7"/>
      <c r="VYS9" s="7"/>
      <c r="VYT9" s="7"/>
      <c r="VYU9" s="7"/>
      <c r="VYV9" s="7"/>
      <c r="VYW9" s="7"/>
      <c r="VYX9" s="7"/>
      <c r="VYY9" s="7"/>
      <c r="VYZ9" s="7"/>
      <c r="VZA9" s="7"/>
      <c r="VZB9" s="7"/>
      <c r="VZC9" s="7"/>
      <c r="VZD9" s="7"/>
      <c r="VZE9" s="7"/>
      <c r="VZF9" s="7"/>
      <c r="VZG9" s="7"/>
      <c r="VZH9" s="7"/>
      <c r="VZI9" s="7"/>
      <c r="VZJ9" s="7"/>
      <c r="VZK9" s="7"/>
      <c r="VZL9" s="7"/>
      <c r="VZM9" s="7"/>
      <c r="VZN9" s="7"/>
      <c r="VZO9" s="7"/>
      <c r="VZP9" s="7"/>
      <c r="VZQ9" s="7"/>
      <c r="VZR9" s="7"/>
      <c r="VZS9" s="7"/>
      <c r="VZT9" s="7"/>
      <c r="VZU9" s="7"/>
      <c r="VZV9" s="7"/>
      <c r="VZW9" s="7"/>
      <c r="VZX9" s="7"/>
      <c r="VZY9" s="7"/>
      <c r="VZZ9" s="7"/>
      <c r="WAA9" s="7"/>
      <c r="WAB9" s="7"/>
      <c r="WAC9" s="7"/>
      <c r="WAD9" s="7"/>
      <c r="WAE9" s="7"/>
      <c r="WAF9" s="7"/>
      <c r="WAG9" s="7"/>
      <c r="WAH9" s="7"/>
      <c r="WAI9" s="7"/>
      <c r="WAJ9" s="7"/>
      <c r="WAK9" s="7"/>
      <c r="WAL9" s="7"/>
      <c r="WAM9" s="7"/>
      <c r="WAN9" s="7"/>
      <c r="WAO9" s="7"/>
      <c r="WAP9" s="7"/>
      <c r="WAQ9" s="7"/>
      <c r="WAR9" s="7"/>
      <c r="WAS9" s="7"/>
      <c r="WAT9" s="7"/>
      <c r="WAU9" s="7"/>
      <c r="WAV9" s="7"/>
      <c r="WAW9" s="7"/>
      <c r="WAX9" s="7"/>
      <c r="WAY9" s="7"/>
      <c r="WAZ9" s="7"/>
      <c r="WBA9" s="7"/>
      <c r="WBB9" s="7"/>
      <c r="WBC9" s="7"/>
      <c r="WBD9" s="7"/>
      <c r="WBE9" s="7"/>
      <c r="WBF9" s="7"/>
      <c r="WBG9" s="7"/>
      <c r="WBH9" s="7"/>
      <c r="WBI9" s="7"/>
      <c r="WBJ9" s="7"/>
      <c r="WBK9" s="7"/>
      <c r="WBL9" s="7"/>
      <c r="WBM9" s="7"/>
      <c r="WBN9" s="7"/>
      <c r="WBO9" s="7"/>
      <c r="WBP9" s="7"/>
      <c r="WBQ9" s="7"/>
      <c r="WBR9" s="7"/>
      <c r="WBS9" s="7"/>
      <c r="WBT9" s="7"/>
      <c r="WBU9" s="7"/>
      <c r="WBV9" s="7"/>
      <c r="WBW9" s="7"/>
      <c r="WBX9" s="7"/>
      <c r="WBY9" s="7"/>
      <c r="WBZ9" s="7"/>
      <c r="WCA9" s="7"/>
      <c r="WCB9" s="7"/>
      <c r="WCC9" s="7"/>
      <c r="WCD9" s="7"/>
      <c r="WCE9" s="7"/>
      <c r="WCF9" s="7"/>
      <c r="WCG9" s="7"/>
      <c r="WCH9" s="7"/>
      <c r="WCI9" s="7"/>
      <c r="WCJ9" s="7"/>
      <c r="WCK9" s="7"/>
      <c r="WCL9" s="7"/>
      <c r="WCM9" s="7"/>
      <c r="WCN9" s="7"/>
      <c r="WCO9" s="7"/>
      <c r="WCP9" s="7"/>
      <c r="WCQ9" s="7"/>
      <c r="WCR9" s="7"/>
      <c r="WCS9" s="7"/>
      <c r="WCT9" s="7"/>
      <c r="WCU9" s="7"/>
      <c r="WCV9" s="7"/>
      <c r="WCW9" s="7"/>
      <c r="WCX9" s="7"/>
      <c r="WCY9" s="7"/>
      <c r="WCZ9" s="7"/>
      <c r="WDA9" s="7"/>
      <c r="WDB9" s="7"/>
      <c r="WDC9" s="7"/>
      <c r="WDD9" s="7"/>
      <c r="WDE9" s="7"/>
      <c r="WDF9" s="7"/>
      <c r="WDG9" s="7"/>
      <c r="WDH9" s="7"/>
      <c r="WDI9" s="7"/>
      <c r="WDJ9" s="7"/>
      <c r="WDK9" s="7"/>
      <c r="WDL9" s="7"/>
      <c r="WDM9" s="7"/>
      <c r="WDN9" s="7"/>
      <c r="WDO9" s="7"/>
      <c r="WDP9" s="7"/>
      <c r="WDQ9" s="7"/>
      <c r="WDR9" s="7"/>
      <c r="WDS9" s="7"/>
      <c r="WDT9" s="7"/>
      <c r="WDU9" s="7"/>
      <c r="WDV9" s="7"/>
      <c r="WDW9" s="7"/>
      <c r="WDX9" s="7"/>
      <c r="WDY9" s="7"/>
      <c r="WDZ9" s="7"/>
      <c r="WEA9" s="7"/>
      <c r="WEB9" s="7"/>
      <c r="WEC9" s="7"/>
      <c r="WED9" s="7"/>
      <c r="WEE9" s="7"/>
      <c r="WEF9" s="7"/>
      <c r="WEG9" s="7"/>
      <c r="WEH9" s="7"/>
      <c r="WEI9" s="7"/>
      <c r="WEJ9" s="7"/>
      <c r="WEK9" s="7"/>
      <c r="WEL9" s="7"/>
      <c r="WEM9" s="7"/>
      <c r="WEN9" s="7"/>
      <c r="WEO9" s="7"/>
      <c r="WEP9" s="7"/>
      <c r="WEQ9" s="7"/>
      <c r="WER9" s="7"/>
      <c r="WES9" s="7"/>
      <c r="WET9" s="7"/>
      <c r="WEU9" s="7"/>
      <c r="WEV9" s="7"/>
      <c r="WEW9" s="7"/>
      <c r="WEX9" s="7"/>
      <c r="WEY9" s="7"/>
      <c r="WEZ9" s="7"/>
      <c r="WFA9" s="7"/>
      <c r="WFB9" s="7"/>
      <c r="WFC9" s="7"/>
      <c r="WFD9" s="7"/>
      <c r="WFE9" s="7"/>
      <c r="WFF9" s="7"/>
      <c r="WFG9" s="7"/>
      <c r="WFH9" s="7"/>
      <c r="WFI9" s="7"/>
      <c r="WFJ9" s="7"/>
      <c r="WFK9" s="7"/>
      <c r="WFL9" s="7"/>
      <c r="WFM9" s="7"/>
      <c r="WFN9" s="7"/>
      <c r="WFO9" s="7"/>
      <c r="WFP9" s="7"/>
      <c r="WFQ9" s="7"/>
      <c r="WFR9" s="7"/>
      <c r="WFS9" s="7"/>
      <c r="WFT9" s="7"/>
      <c r="WFU9" s="7"/>
      <c r="WFV9" s="7"/>
      <c r="WFW9" s="7"/>
      <c r="WFX9" s="7"/>
      <c r="WFY9" s="7"/>
      <c r="WFZ9" s="7"/>
      <c r="WGA9" s="7"/>
      <c r="WGB9" s="7"/>
      <c r="WGC9" s="7"/>
      <c r="WGD9" s="7"/>
      <c r="WGE9" s="7"/>
      <c r="WGF9" s="7"/>
      <c r="WGG9" s="7"/>
      <c r="WGH9" s="7"/>
      <c r="WGI9" s="7"/>
      <c r="WGJ9" s="7"/>
      <c r="WGK9" s="7"/>
      <c r="WGL9" s="7"/>
      <c r="WGM9" s="7"/>
      <c r="WGN9" s="7"/>
      <c r="WGO9" s="7"/>
      <c r="WGP9" s="7"/>
      <c r="WGQ9" s="7"/>
      <c r="WGR9" s="7"/>
      <c r="WGS9" s="7"/>
      <c r="WGT9" s="7"/>
      <c r="WGU9" s="7"/>
      <c r="WGV9" s="7"/>
      <c r="WGW9" s="7"/>
      <c r="WGX9" s="7"/>
      <c r="WGY9" s="7"/>
      <c r="WGZ9" s="7"/>
      <c r="WHA9" s="7"/>
      <c r="WHB9" s="7"/>
      <c r="WHC9" s="7"/>
      <c r="WHD9" s="7"/>
      <c r="WHE9" s="7"/>
      <c r="WHF9" s="7"/>
      <c r="WHG9" s="7"/>
      <c r="WHH9" s="7"/>
      <c r="WHI9" s="7"/>
      <c r="WHJ9" s="7"/>
      <c r="WHK9" s="7"/>
      <c r="WHL9" s="7"/>
      <c r="WHM9" s="7"/>
      <c r="WHN9" s="7"/>
      <c r="WHO9" s="7"/>
      <c r="WHP9" s="7"/>
      <c r="WHQ9" s="7"/>
      <c r="WHR9" s="7"/>
      <c r="WHS9" s="7"/>
      <c r="WHT9" s="7"/>
      <c r="WHU9" s="7"/>
      <c r="WHV9" s="7"/>
      <c r="WHW9" s="7"/>
      <c r="WHX9" s="7"/>
      <c r="WHY9" s="7"/>
      <c r="WHZ9" s="7"/>
      <c r="WIA9" s="7"/>
      <c r="WIB9" s="7"/>
      <c r="WIC9" s="7"/>
      <c r="WID9" s="7"/>
      <c r="WIE9" s="7"/>
      <c r="WIF9" s="7"/>
      <c r="WIG9" s="7"/>
      <c r="WIH9" s="7"/>
      <c r="WII9" s="7"/>
      <c r="WIJ9" s="7"/>
      <c r="WIK9" s="7"/>
      <c r="WIL9" s="7"/>
      <c r="WIM9" s="7"/>
      <c r="WIN9" s="7"/>
      <c r="WIO9" s="7"/>
      <c r="WIP9" s="7"/>
      <c r="WIQ9" s="7"/>
      <c r="WIR9" s="7"/>
      <c r="WIS9" s="7"/>
      <c r="WIT9" s="7"/>
      <c r="WIU9" s="7"/>
      <c r="WIV9" s="7"/>
      <c r="WIW9" s="7"/>
      <c r="WIX9" s="7"/>
      <c r="WIY9" s="7"/>
      <c r="WIZ9" s="7"/>
      <c r="WJA9" s="7"/>
      <c r="WJB9" s="7"/>
      <c r="WJC9" s="7"/>
      <c r="WJD9" s="7"/>
      <c r="WJE9" s="7"/>
      <c r="WJF9" s="7"/>
      <c r="WJG9" s="7"/>
      <c r="WJH9" s="7"/>
      <c r="WJI9" s="7"/>
      <c r="WJJ9" s="7"/>
      <c r="WJK9" s="7"/>
      <c r="WJL9" s="7"/>
      <c r="WJM9" s="7"/>
      <c r="WJN9" s="7"/>
      <c r="WJO9" s="7"/>
      <c r="WJP9" s="7"/>
      <c r="WJQ9" s="7"/>
      <c r="WJR9" s="7"/>
      <c r="WJS9" s="7"/>
      <c r="WJT9" s="7"/>
      <c r="WJU9" s="7"/>
      <c r="WJV9" s="7"/>
      <c r="WJW9" s="7"/>
      <c r="WJX9" s="7"/>
      <c r="WJY9" s="7"/>
      <c r="WJZ9" s="7"/>
      <c r="WKA9" s="7"/>
      <c r="WKB9" s="7"/>
      <c r="WKC9" s="7"/>
      <c r="WKD9" s="7"/>
      <c r="WKE9" s="7"/>
      <c r="WKF9" s="7"/>
      <c r="WKG9" s="7"/>
      <c r="WKH9" s="7"/>
      <c r="WKI9" s="7"/>
      <c r="WKJ9" s="7"/>
      <c r="WKK9" s="7"/>
      <c r="WKL9" s="7"/>
      <c r="WKM9" s="7"/>
      <c r="WKN9" s="7"/>
      <c r="WKO9" s="7"/>
      <c r="WKP9" s="7"/>
      <c r="WKQ9" s="7"/>
      <c r="WKR9" s="7"/>
      <c r="WKS9" s="7"/>
      <c r="WKT9" s="7"/>
      <c r="WKU9" s="7"/>
      <c r="WKV9" s="7"/>
      <c r="WKW9" s="7"/>
      <c r="WKX9" s="7"/>
      <c r="WKY9" s="7"/>
      <c r="WKZ9" s="7"/>
      <c r="WLA9" s="7"/>
      <c r="WLB9" s="7"/>
      <c r="WLC9" s="7"/>
      <c r="WLD9" s="7"/>
      <c r="WLE9" s="7"/>
      <c r="WLF9" s="7"/>
      <c r="WLG9" s="7"/>
      <c r="WLH9" s="7"/>
      <c r="WLI9" s="7"/>
      <c r="WLJ9" s="7"/>
      <c r="WLK9" s="7"/>
      <c r="WLL9" s="7"/>
      <c r="WLM9" s="7"/>
      <c r="WLN9" s="7"/>
      <c r="WLO9" s="7"/>
      <c r="WLP9" s="7"/>
      <c r="WLQ9" s="7"/>
      <c r="WLR9" s="7"/>
      <c r="WLS9" s="7"/>
      <c r="WLT9" s="7"/>
      <c r="WLU9" s="7"/>
      <c r="WLV9" s="7"/>
      <c r="WLW9" s="7"/>
      <c r="WLX9" s="7"/>
      <c r="WLY9" s="7"/>
      <c r="WLZ9" s="7"/>
      <c r="WMA9" s="7"/>
      <c r="WMB9" s="7"/>
      <c r="WMC9" s="7"/>
      <c r="WMD9" s="7"/>
      <c r="WME9" s="7"/>
      <c r="WMF9" s="7"/>
      <c r="WMG9" s="7"/>
      <c r="WMH9" s="7"/>
      <c r="WMI9" s="7"/>
      <c r="WMJ9" s="7"/>
      <c r="WMK9" s="7"/>
      <c r="WML9" s="7"/>
      <c r="WMM9" s="7"/>
      <c r="WMN9" s="7"/>
      <c r="WMO9" s="7"/>
      <c r="WMP9" s="7"/>
      <c r="WMQ9" s="7"/>
      <c r="WMR9" s="7"/>
      <c r="WMS9" s="7"/>
      <c r="WMT9" s="7"/>
      <c r="WMU9" s="7"/>
      <c r="WMV9" s="7"/>
      <c r="WMW9" s="7"/>
      <c r="WMX9" s="7"/>
      <c r="WMY9" s="7"/>
      <c r="WMZ9" s="7"/>
      <c r="WNA9" s="7"/>
      <c r="WNB9" s="7"/>
      <c r="WNC9" s="7"/>
      <c r="WND9" s="7"/>
      <c r="WNE9" s="7"/>
      <c r="WNF9" s="7"/>
      <c r="WNG9" s="7"/>
      <c r="WNH9" s="7"/>
      <c r="WNI9" s="7"/>
      <c r="WNJ9" s="7"/>
      <c r="WNK9" s="7"/>
      <c r="WNL9" s="7"/>
      <c r="WNM9" s="7"/>
      <c r="WNN9" s="7"/>
      <c r="WNO9" s="7"/>
      <c r="WNP9" s="7"/>
      <c r="WNQ9" s="7"/>
      <c r="WNR9" s="7"/>
      <c r="WNS9" s="7"/>
      <c r="WNT9" s="7"/>
      <c r="WNU9" s="7"/>
      <c r="WNV9" s="7"/>
      <c r="WNW9" s="7"/>
      <c r="WNX9" s="7"/>
      <c r="WNY9" s="7"/>
      <c r="WNZ9" s="7"/>
      <c r="WOA9" s="7"/>
      <c r="WOB9" s="7"/>
      <c r="WOC9" s="7"/>
      <c r="WOD9" s="7"/>
      <c r="WOE9" s="7"/>
      <c r="WOF9" s="7"/>
      <c r="WOG9" s="7"/>
      <c r="WOH9" s="7"/>
      <c r="WOI9" s="7"/>
      <c r="WOJ9" s="7"/>
      <c r="WOK9" s="7"/>
      <c r="WOL9" s="7"/>
      <c r="WOM9" s="7"/>
      <c r="WON9" s="7"/>
      <c r="WOO9" s="7"/>
      <c r="WOP9" s="7"/>
      <c r="WOQ9" s="7"/>
      <c r="WOR9" s="7"/>
      <c r="WOS9" s="7"/>
      <c r="WOT9" s="7"/>
      <c r="WOU9" s="7"/>
      <c r="WOV9" s="7"/>
      <c r="WOW9" s="7"/>
      <c r="WOX9" s="7"/>
      <c r="WOY9" s="7"/>
      <c r="WOZ9" s="7"/>
      <c r="WPA9" s="7"/>
      <c r="WPB9" s="7"/>
      <c r="WPC9" s="7"/>
      <c r="WPD9" s="7"/>
      <c r="WPE9" s="7"/>
      <c r="WPF9" s="7"/>
      <c r="WPG9" s="7"/>
      <c r="WPH9" s="7"/>
      <c r="WPI9" s="7"/>
      <c r="WPJ9" s="7"/>
      <c r="WPK9" s="7"/>
      <c r="WPL9" s="7"/>
      <c r="WPM9" s="7"/>
      <c r="WPN9" s="7"/>
      <c r="WPO9" s="7"/>
      <c r="WPP9" s="7"/>
      <c r="WPQ9" s="7"/>
      <c r="WPR9" s="7"/>
      <c r="WPS9" s="7"/>
      <c r="WPT9" s="7"/>
      <c r="WPU9" s="7"/>
      <c r="WPV9" s="7"/>
      <c r="WPW9" s="7"/>
      <c r="WPX9" s="7"/>
      <c r="WPY9" s="7"/>
      <c r="WPZ9" s="7"/>
      <c r="WQA9" s="7"/>
      <c r="WQB9" s="7"/>
      <c r="WQC9" s="7"/>
      <c r="WQD9" s="7"/>
      <c r="WQE9" s="7"/>
      <c r="WQF9" s="7"/>
      <c r="WQG9" s="7"/>
      <c r="WQH9" s="7"/>
      <c r="WQI9" s="7"/>
      <c r="WQJ9" s="7"/>
      <c r="WQK9" s="7"/>
      <c r="WQL9" s="7"/>
      <c r="WQM9" s="7"/>
      <c r="WQN9" s="7"/>
      <c r="WQO9" s="7"/>
      <c r="WQP9" s="7"/>
      <c r="WQQ9" s="7"/>
      <c r="WQR9" s="7"/>
      <c r="WQS9" s="7"/>
      <c r="WQT9" s="7"/>
      <c r="WQU9" s="7"/>
      <c r="WQV9" s="7"/>
      <c r="WQW9" s="7"/>
      <c r="WQX9" s="7"/>
      <c r="WQY9" s="7"/>
      <c r="WQZ9" s="7"/>
      <c r="WRA9" s="7"/>
      <c r="WRB9" s="7"/>
      <c r="WRC9" s="7"/>
      <c r="WRD9" s="7"/>
      <c r="WRE9" s="7"/>
      <c r="WRF9" s="7"/>
      <c r="WRG9" s="7"/>
      <c r="WRH9" s="7"/>
      <c r="WRI9" s="7"/>
      <c r="WRJ9" s="7"/>
      <c r="WRK9" s="7"/>
      <c r="WRL9" s="7"/>
      <c r="WRM9" s="7"/>
      <c r="WRN9" s="7"/>
      <c r="WRO9" s="7"/>
      <c r="WRP9" s="7"/>
      <c r="WRQ9" s="7"/>
      <c r="WRR9" s="7"/>
      <c r="WRS9" s="7"/>
      <c r="WRT9" s="7"/>
      <c r="WRU9" s="7"/>
      <c r="WRV9" s="7"/>
      <c r="WRW9" s="7"/>
      <c r="WRX9" s="7"/>
      <c r="WRY9" s="7"/>
      <c r="WRZ9" s="7"/>
      <c r="WSA9" s="7"/>
      <c r="WSB9" s="7"/>
      <c r="WSC9" s="7"/>
      <c r="WSD9" s="7"/>
      <c r="WSE9" s="7"/>
      <c r="WSF9" s="7"/>
      <c r="WSG9" s="7"/>
      <c r="WSH9" s="7"/>
      <c r="WSI9" s="7"/>
      <c r="WSJ9" s="7"/>
      <c r="WSK9" s="7"/>
      <c r="WSL9" s="7"/>
      <c r="WSM9" s="7"/>
      <c r="WSN9" s="7"/>
      <c r="WSO9" s="7"/>
      <c r="WSP9" s="7"/>
      <c r="WSQ9" s="7"/>
      <c r="WSR9" s="7"/>
      <c r="WSS9" s="7"/>
      <c r="WST9" s="7"/>
      <c r="WSU9" s="7"/>
      <c r="WSV9" s="7"/>
      <c r="WSW9" s="7"/>
      <c r="WSX9" s="7"/>
      <c r="WSY9" s="7"/>
      <c r="WSZ9" s="7"/>
      <c r="WTA9" s="7"/>
      <c r="WTB9" s="7"/>
      <c r="WTC9" s="7"/>
      <c r="WTD9" s="7"/>
      <c r="WTE9" s="7"/>
      <c r="WTF9" s="7"/>
      <c r="WTG9" s="7"/>
      <c r="WTH9" s="7"/>
      <c r="WTI9" s="7"/>
      <c r="WTJ9" s="7"/>
      <c r="WTK9" s="7"/>
      <c r="WTL9" s="7"/>
      <c r="WTM9" s="7"/>
      <c r="WTN9" s="7"/>
      <c r="WTO9" s="7"/>
      <c r="WTP9" s="7"/>
      <c r="WTQ9" s="7"/>
      <c r="WTR9" s="7"/>
      <c r="WTS9" s="7"/>
      <c r="WTT9" s="7"/>
      <c r="WTU9" s="7"/>
      <c r="WTV9" s="7"/>
      <c r="WTW9" s="7"/>
      <c r="WTX9" s="7"/>
      <c r="WTY9" s="7"/>
      <c r="WTZ9" s="7"/>
      <c r="WUA9" s="7"/>
      <c r="WUB9" s="7"/>
      <c r="WUC9" s="7"/>
      <c r="WUD9" s="7"/>
      <c r="WUE9" s="7"/>
      <c r="WUF9" s="7"/>
      <c r="WUG9" s="7"/>
      <c r="WUH9" s="7"/>
      <c r="WUI9" s="7"/>
      <c r="WUJ9" s="7"/>
      <c r="WUK9" s="7"/>
      <c r="WUL9" s="7"/>
      <c r="WUM9" s="7"/>
      <c r="WUN9" s="7"/>
      <c r="WUO9" s="7"/>
      <c r="WUP9" s="7"/>
      <c r="WUQ9" s="7"/>
      <c r="WUR9" s="7"/>
      <c r="WUS9" s="7"/>
      <c r="WUT9" s="7"/>
      <c r="WUU9" s="7"/>
      <c r="WUV9" s="7"/>
      <c r="WUW9" s="7"/>
      <c r="WUX9" s="7"/>
      <c r="WUY9" s="7"/>
      <c r="WUZ9" s="7"/>
      <c r="WVA9" s="7"/>
      <c r="WVB9" s="7"/>
      <c r="WVC9" s="7"/>
      <c r="WVD9" s="7"/>
      <c r="WVE9" s="7"/>
      <c r="WVF9" s="7"/>
      <c r="WVG9" s="7"/>
      <c r="WVH9" s="7"/>
      <c r="WVI9" s="7"/>
      <c r="WVJ9" s="7"/>
      <c r="WVK9" s="7"/>
      <c r="WVL9" s="7"/>
      <c r="WVM9" s="7"/>
      <c r="WVN9" s="7"/>
      <c r="WVO9" s="7"/>
      <c r="WVP9" s="7"/>
      <c r="WVQ9" s="7"/>
      <c r="WVR9" s="7"/>
      <c r="WVS9" s="7"/>
      <c r="WVT9" s="7"/>
      <c r="WVU9" s="7"/>
      <c r="WVV9" s="7"/>
      <c r="WVW9" s="7"/>
      <c r="WVX9" s="7"/>
      <c r="WVY9" s="7"/>
      <c r="WVZ9" s="7"/>
      <c r="WWA9" s="7"/>
      <c r="WWB9" s="7"/>
      <c r="WWC9" s="7"/>
      <c r="WWD9" s="7"/>
      <c r="WWE9" s="7"/>
      <c r="WWF9" s="7"/>
      <c r="WWG9" s="7"/>
      <c r="WWH9" s="7"/>
      <c r="WWI9" s="7"/>
      <c r="WWJ9" s="7"/>
      <c r="WWK9" s="7"/>
      <c r="WWL9" s="7"/>
      <c r="WWM9" s="7"/>
      <c r="WWN9" s="7"/>
      <c r="WWO9" s="7"/>
      <c r="WWP9" s="7"/>
      <c r="WWQ9" s="7"/>
      <c r="WWR9" s="7"/>
      <c r="WWS9" s="7"/>
      <c r="WWT9" s="7"/>
      <c r="WWU9" s="7"/>
      <c r="WWV9" s="7"/>
      <c r="WWW9" s="7"/>
      <c r="WWX9" s="7"/>
      <c r="WWY9" s="7"/>
      <c r="WWZ9" s="7"/>
      <c r="WXA9" s="7"/>
      <c r="WXB9" s="7"/>
      <c r="WXC9" s="7"/>
      <c r="WXD9" s="7"/>
      <c r="WXE9" s="7"/>
      <c r="WXF9" s="7"/>
      <c r="WXG9" s="7"/>
      <c r="WXH9" s="7"/>
      <c r="WXI9" s="7"/>
      <c r="WXJ9" s="7"/>
      <c r="WXK9" s="7"/>
      <c r="WXL9" s="7"/>
      <c r="WXM9" s="7"/>
      <c r="WXN9" s="7"/>
      <c r="WXO9" s="7"/>
      <c r="WXP9" s="7"/>
      <c r="WXQ9" s="7"/>
      <c r="WXR9" s="7"/>
      <c r="WXS9" s="7"/>
      <c r="WXT9" s="7"/>
      <c r="WXU9" s="7"/>
      <c r="WXV9" s="7"/>
      <c r="WXW9" s="7"/>
      <c r="WXX9" s="7"/>
      <c r="WXY9" s="7"/>
      <c r="WXZ9" s="7"/>
      <c r="WYA9" s="7"/>
      <c r="WYB9" s="7"/>
      <c r="WYC9" s="7"/>
      <c r="WYD9" s="7"/>
      <c r="WYE9" s="7"/>
      <c r="WYF9" s="7"/>
      <c r="WYG9" s="7"/>
      <c r="WYH9" s="7"/>
      <c r="WYI9" s="7"/>
      <c r="WYJ9" s="7"/>
      <c r="WYK9" s="7"/>
      <c r="WYL9" s="7"/>
      <c r="WYM9" s="7"/>
      <c r="WYN9" s="7"/>
      <c r="WYO9" s="7"/>
      <c r="WYP9" s="7"/>
      <c r="WYQ9" s="7"/>
      <c r="WYR9" s="7"/>
      <c r="WYS9" s="7"/>
      <c r="WYT9" s="7"/>
      <c r="WYU9" s="7"/>
      <c r="WYV9" s="7"/>
      <c r="WYW9" s="7"/>
      <c r="WYX9" s="7"/>
      <c r="WYY9" s="7"/>
      <c r="WYZ9" s="7"/>
      <c r="WZA9" s="7"/>
      <c r="WZB9" s="7"/>
      <c r="WZC9" s="7"/>
      <c r="WZD9" s="7"/>
      <c r="WZE9" s="7"/>
      <c r="WZF9" s="7"/>
      <c r="WZG9" s="7"/>
      <c r="WZH9" s="7"/>
      <c r="WZI9" s="7"/>
      <c r="WZJ9" s="7"/>
      <c r="WZK9" s="7"/>
      <c r="WZL9" s="7"/>
      <c r="WZM9" s="7"/>
      <c r="WZN9" s="7"/>
      <c r="WZO9" s="7"/>
      <c r="WZP9" s="7"/>
      <c r="WZQ9" s="7"/>
      <c r="WZR9" s="7"/>
      <c r="WZS9" s="7"/>
      <c r="WZT9" s="7"/>
      <c r="WZU9" s="7"/>
      <c r="WZV9" s="7"/>
      <c r="WZW9" s="7"/>
      <c r="WZX9" s="7"/>
      <c r="WZY9" s="7"/>
      <c r="WZZ9" s="7"/>
      <c r="XAA9" s="7"/>
      <c r="XAB9" s="7"/>
      <c r="XAC9" s="7"/>
      <c r="XAD9" s="7"/>
      <c r="XAE9" s="7"/>
      <c r="XAF9" s="7"/>
      <c r="XAG9" s="7"/>
      <c r="XAH9" s="7"/>
      <c r="XAI9" s="7"/>
      <c r="XAJ9" s="7"/>
      <c r="XAK9" s="7"/>
      <c r="XAL9" s="7"/>
      <c r="XAM9" s="7"/>
      <c r="XAN9" s="7"/>
      <c r="XAO9" s="7"/>
      <c r="XAP9" s="7"/>
      <c r="XAQ9" s="7"/>
      <c r="XAR9" s="7"/>
      <c r="XAS9" s="7"/>
      <c r="XAT9" s="7"/>
      <c r="XAU9" s="7"/>
      <c r="XAV9" s="7"/>
      <c r="XAW9" s="7"/>
      <c r="XAX9" s="7"/>
      <c r="XAY9" s="7"/>
      <c r="XAZ9" s="7"/>
      <c r="XBA9" s="7"/>
      <c r="XBB9" s="7"/>
      <c r="XBC9" s="7"/>
      <c r="XBD9" s="7"/>
      <c r="XBE9" s="7"/>
      <c r="XBF9" s="7"/>
      <c r="XBG9" s="7"/>
      <c r="XBH9" s="7"/>
      <c r="XBI9" s="7"/>
      <c r="XBJ9" s="7"/>
      <c r="XBK9" s="7"/>
      <c r="XBL9" s="7"/>
      <c r="XBM9" s="7"/>
      <c r="XBN9" s="7"/>
      <c r="XBO9" s="7"/>
      <c r="XBP9" s="7"/>
      <c r="XBQ9" s="7"/>
      <c r="XBR9" s="7"/>
      <c r="XBS9" s="7"/>
      <c r="XBT9" s="7"/>
      <c r="XBU9" s="7"/>
      <c r="XBV9" s="7"/>
      <c r="XBW9" s="7"/>
      <c r="XBX9" s="7"/>
      <c r="XBY9" s="7"/>
      <c r="XBZ9" s="7"/>
      <c r="XCA9" s="7"/>
      <c r="XCB9" s="7"/>
      <c r="XCC9" s="7"/>
      <c r="XCD9" s="7"/>
      <c r="XCE9" s="7"/>
      <c r="XCF9" s="7"/>
      <c r="XCG9" s="7"/>
      <c r="XCH9" s="7"/>
      <c r="XCI9" s="7"/>
      <c r="XCJ9" s="7"/>
      <c r="XCK9" s="7"/>
      <c r="XCL9" s="7"/>
      <c r="XCM9" s="7"/>
      <c r="XCN9" s="7"/>
      <c r="XCO9" s="7"/>
      <c r="XCP9" s="7"/>
      <c r="XCQ9" s="7"/>
      <c r="XCR9" s="7"/>
      <c r="XCS9" s="7"/>
      <c r="XCT9" s="7"/>
      <c r="XCU9" s="7"/>
      <c r="XCV9" s="7"/>
      <c r="XCW9" s="7"/>
      <c r="XCX9" s="7"/>
      <c r="XCY9" s="7"/>
      <c r="XCZ9" s="7"/>
      <c r="XDA9" s="7"/>
      <c r="XDB9" s="7"/>
      <c r="XDC9" s="7"/>
      <c r="XDD9" s="7"/>
      <c r="XDE9" s="7"/>
      <c r="XDF9" s="7"/>
      <c r="XDG9" s="7"/>
      <c r="XDH9" s="7"/>
      <c r="XDI9" s="7"/>
      <c r="XDJ9" s="7"/>
      <c r="XDK9" s="7"/>
      <c r="XDL9" s="7"/>
      <c r="XDM9" s="7"/>
      <c r="XDN9" s="7"/>
      <c r="XDO9" s="7"/>
      <c r="XDP9" s="7"/>
      <c r="XDQ9" s="7"/>
      <c r="XDR9" s="7"/>
      <c r="XDS9" s="7"/>
      <c r="XDT9" s="7"/>
      <c r="XDU9" s="7"/>
      <c r="XDV9" s="7"/>
      <c r="XDW9" s="7"/>
      <c r="XDX9" s="7"/>
      <c r="XDY9" s="7"/>
      <c r="XDZ9" s="7"/>
      <c r="XEA9" s="7"/>
      <c r="XEB9" s="7"/>
      <c r="XEC9" s="7"/>
      <c r="XED9" s="7"/>
      <c r="XEE9" s="7"/>
      <c r="XEF9" s="7"/>
      <c r="XEG9" s="7"/>
      <c r="XEH9" s="7"/>
      <c r="XEI9" s="7"/>
      <c r="XEJ9" s="7"/>
      <c r="XEK9" s="7"/>
      <c r="XEL9" s="7"/>
      <c r="XEM9" s="7"/>
      <c r="XEN9" s="7"/>
      <c r="XEO9" s="7"/>
      <c r="XEP9" s="7"/>
      <c r="XEQ9" s="7"/>
      <c r="XER9" s="7"/>
      <c r="XES9" s="7"/>
      <c r="XET9" s="7"/>
      <c r="XEU9" s="7"/>
      <c r="XEV9" s="7"/>
      <c r="XEW9" s="7"/>
      <c r="XEX9" s="7"/>
      <c r="XEY9" s="7"/>
      <c r="XEZ9" s="7"/>
      <c r="XFA9" s="7"/>
      <c r="XFB9" s="7"/>
      <c r="XFC9" s="7"/>
      <c r="XFD9" s="7"/>
    </row>
    <row r="10" spans="1:16384" s="25" customFormat="1" ht="15" x14ac:dyDescent="0.35">
      <c r="A10" s="7"/>
      <c r="B10" s="7"/>
      <c r="C10" s="80" t="s">
        <v>147</v>
      </c>
      <c r="D10" s="80" t="s">
        <v>174</v>
      </c>
      <c r="E10" s="59" t="s">
        <v>175</v>
      </c>
      <c r="F10" s="59" t="s">
        <v>176</v>
      </c>
      <c r="G10" s="80" t="s">
        <v>177</v>
      </c>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c r="JK10" s="7"/>
      <c r="JL10" s="7"/>
      <c r="JM10" s="7"/>
      <c r="JN10" s="7"/>
      <c r="JO10" s="7"/>
      <c r="JP10" s="7"/>
      <c r="JQ10" s="7"/>
      <c r="JR10" s="7"/>
      <c r="JS10" s="7"/>
      <c r="JT10" s="7"/>
      <c r="JU10" s="7"/>
      <c r="JV10" s="7"/>
      <c r="JW10" s="7"/>
      <c r="JX10" s="7"/>
      <c r="JY10" s="7"/>
      <c r="JZ10" s="7"/>
      <c r="KA10" s="7"/>
      <c r="KB10" s="7"/>
      <c r="KC10" s="7"/>
      <c r="KD10" s="7"/>
      <c r="KE10" s="7"/>
      <c r="KF10" s="7"/>
      <c r="KG10" s="7"/>
      <c r="KH10" s="7"/>
      <c r="KI10" s="7"/>
      <c r="KJ10" s="7"/>
      <c r="KK10" s="7"/>
      <c r="KL10" s="7"/>
      <c r="KM10" s="7"/>
      <c r="KN10" s="7"/>
      <c r="KO10" s="7"/>
      <c r="KP10" s="7"/>
      <c r="KQ10" s="7"/>
      <c r="KR10" s="7"/>
      <c r="KS10" s="7"/>
      <c r="KT10" s="7"/>
      <c r="KU10" s="7"/>
      <c r="KV10" s="7"/>
      <c r="KW10" s="7"/>
      <c r="KX10" s="7"/>
      <c r="KY10" s="7"/>
      <c r="KZ10" s="7"/>
      <c r="LA10" s="7"/>
      <c r="LB10" s="7"/>
      <c r="LC10" s="7"/>
      <c r="LD10" s="7"/>
      <c r="LE10" s="7"/>
      <c r="LF10" s="7"/>
      <c r="LG10" s="7"/>
      <c r="LH10" s="7"/>
      <c r="LI10" s="7"/>
      <c r="LJ10" s="7"/>
      <c r="LK10" s="7"/>
      <c r="LL10" s="7"/>
      <c r="LM10" s="7"/>
      <c r="LN10" s="7"/>
      <c r="LO10" s="7"/>
      <c r="LP10" s="7"/>
      <c r="LQ10" s="7"/>
      <c r="LR10" s="7"/>
      <c r="LS10" s="7"/>
      <c r="LT10" s="7"/>
      <c r="LU10" s="7"/>
      <c r="LV10" s="7"/>
      <c r="LW10" s="7"/>
      <c r="LX10" s="7"/>
      <c r="LY10" s="7"/>
      <c r="LZ10" s="7"/>
      <c r="MA10" s="7"/>
      <c r="MB10" s="7"/>
      <c r="MC10" s="7"/>
      <c r="MD10" s="7"/>
      <c r="ME10" s="7"/>
      <c r="MF10" s="7"/>
      <c r="MG10" s="7"/>
      <c r="MH10" s="7"/>
      <c r="MI10" s="7"/>
      <c r="MJ10" s="7"/>
      <c r="MK10" s="7"/>
      <c r="ML10" s="7"/>
      <c r="MM10" s="7"/>
      <c r="MN10" s="7"/>
      <c r="MO10" s="7"/>
      <c r="MP10" s="7"/>
      <c r="MQ10" s="7"/>
      <c r="MR10" s="7"/>
      <c r="MS10" s="7"/>
      <c r="MT10" s="7"/>
      <c r="MU10" s="7"/>
      <c r="MV10" s="7"/>
      <c r="MW10" s="7"/>
      <c r="MX10" s="7"/>
      <c r="MY10" s="7"/>
      <c r="MZ10" s="7"/>
      <c r="NA10" s="7"/>
      <c r="NB10" s="7"/>
      <c r="NC10" s="7"/>
      <c r="ND10" s="7"/>
      <c r="NE10" s="7"/>
      <c r="NF10" s="7"/>
      <c r="NG10" s="7"/>
      <c r="NH10" s="7"/>
      <c r="NI10" s="7"/>
      <c r="NJ10" s="7"/>
      <c r="NK10" s="7"/>
      <c r="NL10" s="7"/>
      <c r="NM10" s="7"/>
      <c r="NN10" s="7"/>
      <c r="NO10" s="7"/>
      <c r="NP10" s="7"/>
      <c r="NQ10" s="7"/>
      <c r="NR10" s="7"/>
      <c r="NS10" s="7"/>
      <c r="NT10" s="7"/>
      <c r="NU10" s="7"/>
      <c r="NV10" s="7"/>
      <c r="NW10" s="7"/>
      <c r="NX10" s="7"/>
      <c r="NY10" s="7"/>
      <c r="NZ10" s="7"/>
      <c r="OA10" s="7"/>
      <c r="OB10" s="7"/>
      <c r="OC10" s="7"/>
      <c r="OD10" s="7"/>
      <c r="OE10" s="7"/>
      <c r="OF10" s="7"/>
      <c r="OG10" s="7"/>
      <c r="OH10" s="7"/>
      <c r="OI10" s="7"/>
      <c r="OJ10" s="7"/>
      <c r="OK10" s="7"/>
      <c r="OL10" s="7"/>
      <c r="OM10" s="7"/>
      <c r="ON10" s="7"/>
      <c r="OO10" s="7"/>
      <c r="OP10" s="7"/>
      <c r="OQ10" s="7"/>
      <c r="OR10" s="7"/>
      <c r="OS10" s="7"/>
      <c r="OT10" s="7"/>
      <c r="OU10" s="7"/>
      <c r="OV10" s="7"/>
      <c r="OW10" s="7"/>
      <c r="OX10" s="7"/>
      <c r="OY10" s="7"/>
      <c r="OZ10" s="7"/>
      <c r="PA10" s="7"/>
      <c r="PB10" s="7"/>
      <c r="PC10" s="7"/>
      <c r="PD10" s="7"/>
      <c r="PE10" s="7"/>
      <c r="PF10" s="7"/>
      <c r="PG10" s="7"/>
      <c r="PH10" s="7"/>
      <c r="PI10" s="7"/>
      <c r="PJ10" s="7"/>
      <c r="PK10" s="7"/>
      <c r="PL10" s="7"/>
      <c r="PM10" s="7"/>
      <c r="PN10" s="7"/>
      <c r="PO10" s="7"/>
      <c r="PP10" s="7"/>
      <c r="PQ10" s="7"/>
      <c r="PR10" s="7"/>
      <c r="PS10" s="7"/>
      <c r="PT10" s="7"/>
      <c r="PU10" s="7"/>
      <c r="PV10" s="7"/>
      <c r="PW10" s="7"/>
      <c r="PX10" s="7"/>
      <c r="PY10" s="7"/>
      <c r="PZ10" s="7"/>
      <c r="QA10" s="7"/>
      <c r="QB10" s="7"/>
      <c r="QC10" s="7"/>
      <c r="QD10" s="7"/>
      <c r="QE10" s="7"/>
      <c r="QF10" s="7"/>
      <c r="QG10" s="7"/>
      <c r="QH10" s="7"/>
      <c r="QI10" s="7"/>
      <c r="QJ10" s="7"/>
      <c r="QK10" s="7"/>
      <c r="QL10" s="7"/>
      <c r="QM10" s="7"/>
      <c r="QN10" s="7"/>
      <c r="QO10" s="7"/>
      <c r="QP10" s="7"/>
      <c r="QQ10" s="7"/>
      <c r="QR10" s="7"/>
      <c r="QS10" s="7"/>
      <c r="QT10" s="7"/>
      <c r="QU10" s="7"/>
      <c r="QV10" s="7"/>
      <c r="QW10" s="7"/>
      <c r="QX10" s="7"/>
      <c r="QY10" s="7"/>
      <c r="QZ10" s="7"/>
      <c r="RA10" s="7"/>
      <c r="RB10" s="7"/>
      <c r="RC10" s="7"/>
      <c r="RD10" s="7"/>
      <c r="RE10" s="7"/>
      <c r="RF10" s="7"/>
      <c r="RG10" s="7"/>
      <c r="RH10" s="7"/>
      <c r="RI10" s="7"/>
      <c r="RJ10" s="7"/>
      <c r="RK10" s="7"/>
      <c r="RL10" s="7"/>
      <c r="RM10" s="7"/>
      <c r="RN10" s="7"/>
      <c r="RO10" s="7"/>
      <c r="RP10" s="7"/>
      <c r="RQ10" s="7"/>
      <c r="RR10" s="7"/>
      <c r="RS10" s="7"/>
      <c r="RT10" s="7"/>
      <c r="RU10" s="7"/>
      <c r="RV10" s="7"/>
      <c r="RW10" s="7"/>
      <c r="RX10" s="7"/>
      <c r="RY10" s="7"/>
      <c r="RZ10" s="7"/>
      <c r="SA10" s="7"/>
      <c r="SB10" s="7"/>
      <c r="SC10" s="7"/>
      <c r="SD10" s="7"/>
      <c r="SE10" s="7"/>
      <c r="SF10" s="7"/>
      <c r="SG10" s="7"/>
      <c r="SH10" s="7"/>
      <c r="SI10" s="7"/>
      <c r="SJ10" s="7"/>
      <c r="SK10" s="7"/>
      <c r="SL10" s="7"/>
      <c r="SM10" s="7"/>
      <c r="SN10" s="7"/>
      <c r="SO10" s="7"/>
      <c r="SP10" s="7"/>
      <c r="SQ10" s="7"/>
      <c r="SR10" s="7"/>
      <c r="SS10" s="7"/>
      <c r="ST10" s="7"/>
      <c r="SU10" s="7"/>
      <c r="SV10" s="7"/>
      <c r="SW10" s="7"/>
      <c r="SX10" s="7"/>
      <c r="SY10" s="7"/>
      <c r="SZ10" s="7"/>
      <c r="TA10" s="7"/>
      <c r="TB10" s="7"/>
      <c r="TC10" s="7"/>
      <c r="TD10" s="7"/>
      <c r="TE10" s="7"/>
      <c r="TF10" s="7"/>
      <c r="TG10" s="7"/>
      <c r="TH10" s="7"/>
      <c r="TI10" s="7"/>
      <c r="TJ10" s="7"/>
      <c r="TK10" s="7"/>
      <c r="TL10" s="7"/>
      <c r="TM10" s="7"/>
      <c r="TN10" s="7"/>
      <c r="TO10" s="7"/>
      <c r="TP10" s="7"/>
      <c r="TQ10" s="7"/>
      <c r="TR10" s="7"/>
      <c r="TS10" s="7"/>
      <c r="TT10" s="7"/>
      <c r="TU10" s="7"/>
      <c r="TV10" s="7"/>
      <c r="TW10" s="7"/>
      <c r="TX10" s="7"/>
      <c r="TY10" s="7"/>
      <c r="TZ10" s="7"/>
      <c r="UA10" s="7"/>
      <c r="UB10" s="7"/>
      <c r="UC10" s="7"/>
      <c r="UD10" s="7"/>
      <c r="UE10" s="7"/>
      <c r="UF10" s="7"/>
      <c r="UG10" s="7"/>
      <c r="UH10" s="7"/>
      <c r="UI10" s="7"/>
      <c r="UJ10" s="7"/>
      <c r="UK10" s="7"/>
      <c r="UL10" s="7"/>
      <c r="UM10" s="7"/>
      <c r="UN10" s="7"/>
      <c r="UO10" s="7"/>
      <c r="UP10" s="7"/>
      <c r="UQ10" s="7"/>
      <c r="UR10" s="7"/>
      <c r="US10" s="7"/>
      <c r="UT10" s="7"/>
      <c r="UU10" s="7"/>
      <c r="UV10" s="7"/>
      <c r="UW10" s="7"/>
      <c r="UX10" s="7"/>
      <c r="UY10" s="7"/>
      <c r="UZ10" s="7"/>
      <c r="VA10" s="7"/>
      <c r="VB10" s="7"/>
      <c r="VC10" s="7"/>
      <c r="VD10" s="7"/>
      <c r="VE10" s="7"/>
      <c r="VF10" s="7"/>
      <c r="VG10" s="7"/>
      <c r="VH10" s="7"/>
      <c r="VI10" s="7"/>
      <c r="VJ10" s="7"/>
      <c r="VK10" s="7"/>
      <c r="VL10" s="7"/>
      <c r="VM10" s="7"/>
      <c r="VN10" s="7"/>
      <c r="VO10" s="7"/>
      <c r="VP10" s="7"/>
      <c r="VQ10" s="7"/>
      <c r="VR10" s="7"/>
      <c r="VS10" s="7"/>
      <c r="VT10" s="7"/>
      <c r="VU10" s="7"/>
      <c r="VV10" s="7"/>
      <c r="VW10" s="7"/>
      <c r="VX10" s="7"/>
      <c r="VY10" s="7"/>
      <c r="VZ10" s="7"/>
      <c r="WA10" s="7"/>
      <c r="WB10" s="7"/>
      <c r="WC10" s="7"/>
      <c r="WD10" s="7"/>
      <c r="WE10" s="7"/>
      <c r="WF10" s="7"/>
      <c r="WG10" s="7"/>
      <c r="WH10" s="7"/>
      <c r="WI10" s="7"/>
      <c r="WJ10" s="7"/>
      <c r="WK10" s="7"/>
      <c r="WL10" s="7"/>
      <c r="WM10" s="7"/>
      <c r="WN10" s="7"/>
      <c r="WO10" s="7"/>
      <c r="WP10" s="7"/>
      <c r="WQ10" s="7"/>
      <c r="WR10" s="7"/>
      <c r="WS10" s="7"/>
      <c r="WT10" s="7"/>
      <c r="WU10" s="7"/>
      <c r="WV10" s="7"/>
      <c r="WW10" s="7"/>
      <c r="WX10" s="7"/>
      <c r="WY10" s="7"/>
      <c r="WZ10" s="7"/>
      <c r="XA10" s="7"/>
      <c r="XB10" s="7"/>
      <c r="XC10" s="7"/>
      <c r="XD10" s="7"/>
      <c r="XE10" s="7"/>
      <c r="XF10" s="7"/>
      <c r="XG10" s="7"/>
      <c r="XH10" s="7"/>
      <c r="XI10" s="7"/>
      <c r="XJ10" s="7"/>
      <c r="XK10" s="7"/>
      <c r="XL10" s="7"/>
      <c r="XM10" s="7"/>
      <c r="XN10" s="7"/>
      <c r="XO10" s="7"/>
      <c r="XP10" s="7"/>
      <c r="XQ10" s="7"/>
      <c r="XR10" s="7"/>
      <c r="XS10" s="7"/>
      <c r="XT10" s="7"/>
      <c r="XU10" s="7"/>
      <c r="XV10" s="7"/>
      <c r="XW10" s="7"/>
      <c r="XX10" s="7"/>
      <c r="XY10" s="7"/>
      <c r="XZ10" s="7"/>
      <c r="YA10" s="7"/>
      <c r="YB10" s="7"/>
      <c r="YC10" s="7"/>
      <c r="YD10" s="7"/>
      <c r="YE10" s="7"/>
      <c r="YF10" s="7"/>
      <c r="YG10" s="7"/>
      <c r="YH10" s="7"/>
      <c r="YI10" s="7"/>
      <c r="YJ10" s="7"/>
      <c r="YK10" s="7"/>
      <c r="YL10" s="7"/>
      <c r="YM10" s="7"/>
      <c r="YN10" s="7"/>
      <c r="YO10" s="7"/>
      <c r="YP10" s="7"/>
      <c r="YQ10" s="7"/>
      <c r="YR10" s="7"/>
      <c r="YS10" s="7"/>
      <c r="YT10" s="7"/>
      <c r="YU10" s="7"/>
      <c r="YV10" s="7"/>
      <c r="YW10" s="7"/>
      <c r="YX10" s="7"/>
      <c r="YY10" s="7"/>
      <c r="YZ10" s="7"/>
      <c r="ZA10" s="7"/>
      <c r="ZB10" s="7"/>
      <c r="ZC10" s="7"/>
      <c r="ZD10" s="7"/>
      <c r="ZE10" s="7"/>
      <c r="ZF10" s="7"/>
      <c r="ZG10" s="7"/>
      <c r="ZH10" s="7"/>
      <c r="ZI10" s="7"/>
      <c r="ZJ10" s="7"/>
      <c r="ZK10" s="7"/>
      <c r="ZL10" s="7"/>
      <c r="ZM10" s="7"/>
      <c r="ZN10" s="7"/>
      <c r="ZO10" s="7"/>
      <c r="ZP10" s="7"/>
      <c r="ZQ10" s="7"/>
      <c r="ZR10" s="7"/>
      <c r="ZS10" s="7"/>
      <c r="ZT10" s="7"/>
      <c r="ZU10" s="7"/>
      <c r="ZV10" s="7"/>
      <c r="ZW10" s="7"/>
      <c r="ZX10" s="7"/>
      <c r="ZY10" s="7"/>
      <c r="ZZ10" s="7"/>
      <c r="AAA10" s="7"/>
      <c r="AAB10" s="7"/>
      <c r="AAC10" s="7"/>
      <c r="AAD10" s="7"/>
      <c r="AAE10" s="7"/>
      <c r="AAF10" s="7"/>
      <c r="AAG10" s="7"/>
      <c r="AAH10" s="7"/>
      <c r="AAI10" s="7"/>
      <c r="AAJ10" s="7"/>
      <c r="AAK10" s="7"/>
      <c r="AAL10" s="7"/>
      <c r="AAM10" s="7"/>
      <c r="AAN10" s="7"/>
      <c r="AAO10" s="7"/>
      <c r="AAP10" s="7"/>
      <c r="AAQ10" s="7"/>
      <c r="AAR10" s="7"/>
      <c r="AAS10" s="7"/>
      <c r="AAT10" s="7"/>
      <c r="AAU10" s="7"/>
      <c r="AAV10" s="7"/>
      <c r="AAW10" s="7"/>
      <c r="AAX10" s="7"/>
      <c r="AAY10" s="7"/>
      <c r="AAZ10" s="7"/>
      <c r="ABA10" s="7"/>
      <c r="ABB10" s="7"/>
      <c r="ABC10" s="7"/>
      <c r="ABD10" s="7"/>
      <c r="ABE10" s="7"/>
      <c r="ABF10" s="7"/>
      <c r="ABG10" s="7"/>
      <c r="ABH10" s="7"/>
      <c r="ABI10" s="7"/>
      <c r="ABJ10" s="7"/>
      <c r="ABK10" s="7"/>
      <c r="ABL10" s="7"/>
      <c r="ABM10" s="7"/>
      <c r="ABN10" s="7"/>
      <c r="ABO10" s="7"/>
      <c r="ABP10" s="7"/>
      <c r="ABQ10" s="7"/>
      <c r="ABR10" s="7"/>
      <c r="ABS10" s="7"/>
      <c r="ABT10" s="7"/>
      <c r="ABU10" s="7"/>
      <c r="ABV10" s="7"/>
      <c r="ABW10" s="7"/>
      <c r="ABX10" s="7"/>
      <c r="ABY10" s="7"/>
      <c r="ABZ10" s="7"/>
      <c r="ACA10" s="7"/>
      <c r="ACB10" s="7"/>
      <c r="ACC10" s="7"/>
      <c r="ACD10" s="7"/>
      <c r="ACE10" s="7"/>
      <c r="ACF10" s="7"/>
      <c r="ACG10" s="7"/>
      <c r="ACH10" s="7"/>
      <c r="ACI10" s="7"/>
      <c r="ACJ10" s="7"/>
      <c r="ACK10" s="7"/>
      <c r="ACL10" s="7"/>
      <c r="ACM10" s="7"/>
      <c r="ACN10" s="7"/>
      <c r="ACO10" s="7"/>
      <c r="ACP10" s="7"/>
      <c r="ACQ10" s="7"/>
      <c r="ACR10" s="7"/>
      <c r="ACS10" s="7"/>
      <c r="ACT10" s="7"/>
      <c r="ACU10" s="7"/>
      <c r="ACV10" s="7"/>
      <c r="ACW10" s="7"/>
      <c r="ACX10" s="7"/>
      <c r="ACY10" s="7"/>
      <c r="ACZ10" s="7"/>
      <c r="ADA10" s="7"/>
      <c r="ADB10" s="7"/>
      <c r="ADC10" s="7"/>
      <c r="ADD10" s="7"/>
      <c r="ADE10" s="7"/>
      <c r="ADF10" s="7"/>
      <c r="ADG10" s="7"/>
      <c r="ADH10" s="7"/>
      <c r="ADI10" s="7"/>
      <c r="ADJ10" s="7"/>
      <c r="ADK10" s="7"/>
      <c r="ADL10" s="7"/>
      <c r="ADM10" s="7"/>
      <c r="ADN10" s="7"/>
      <c r="ADO10" s="7"/>
      <c r="ADP10" s="7"/>
      <c r="ADQ10" s="7"/>
      <c r="ADR10" s="7"/>
      <c r="ADS10" s="7"/>
      <c r="ADT10" s="7"/>
      <c r="ADU10" s="7"/>
      <c r="ADV10" s="7"/>
      <c r="ADW10" s="7"/>
      <c r="ADX10" s="7"/>
      <c r="ADY10" s="7"/>
      <c r="ADZ10" s="7"/>
      <c r="AEA10" s="7"/>
      <c r="AEB10" s="7"/>
      <c r="AEC10" s="7"/>
      <c r="AED10" s="7"/>
      <c r="AEE10" s="7"/>
      <c r="AEF10" s="7"/>
      <c r="AEG10" s="7"/>
      <c r="AEH10" s="7"/>
      <c r="AEI10" s="7"/>
      <c r="AEJ10" s="7"/>
      <c r="AEK10" s="7"/>
      <c r="AEL10" s="7"/>
      <c r="AEM10" s="7"/>
      <c r="AEN10" s="7"/>
      <c r="AEO10" s="7"/>
      <c r="AEP10" s="7"/>
      <c r="AEQ10" s="7"/>
      <c r="AER10" s="7"/>
      <c r="AES10" s="7"/>
      <c r="AET10" s="7"/>
      <c r="AEU10" s="7"/>
      <c r="AEV10" s="7"/>
      <c r="AEW10" s="7"/>
      <c r="AEX10" s="7"/>
      <c r="AEY10" s="7"/>
      <c r="AEZ10" s="7"/>
      <c r="AFA10" s="7"/>
      <c r="AFB10" s="7"/>
      <c r="AFC10" s="7"/>
      <c r="AFD10" s="7"/>
      <c r="AFE10" s="7"/>
      <c r="AFF10" s="7"/>
      <c r="AFG10" s="7"/>
      <c r="AFH10" s="7"/>
      <c r="AFI10" s="7"/>
      <c r="AFJ10" s="7"/>
      <c r="AFK10" s="7"/>
      <c r="AFL10" s="7"/>
      <c r="AFM10" s="7"/>
      <c r="AFN10" s="7"/>
      <c r="AFO10" s="7"/>
      <c r="AFP10" s="7"/>
      <c r="AFQ10" s="7"/>
      <c r="AFR10" s="7"/>
      <c r="AFS10" s="7"/>
      <c r="AFT10" s="7"/>
      <c r="AFU10" s="7"/>
      <c r="AFV10" s="7"/>
      <c r="AFW10" s="7"/>
      <c r="AFX10" s="7"/>
      <c r="AFY10" s="7"/>
      <c r="AFZ10" s="7"/>
      <c r="AGA10" s="7"/>
      <c r="AGB10" s="7"/>
      <c r="AGC10" s="7"/>
      <c r="AGD10" s="7"/>
      <c r="AGE10" s="7"/>
      <c r="AGF10" s="7"/>
      <c r="AGG10" s="7"/>
      <c r="AGH10" s="7"/>
      <c r="AGI10" s="7"/>
      <c r="AGJ10" s="7"/>
      <c r="AGK10" s="7"/>
      <c r="AGL10" s="7"/>
      <c r="AGM10" s="7"/>
      <c r="AGN10" s="7"/>
      <c r="AGO10" s="7"/>
      <c r="AGP10" s="7"/>
      <c r="AGQ10" s="7"/>
      <c r="AGR10" s="7"/>
      <c r="AGS10" s="7"/>
      <c r="AGT10" s="7"/>
      <c r="AGU10" s="7"/>
      <c r="AGV10" s="7"/>
      <c r="AGW10" s="7"/>
      <c r="AGX10" s="7"/>
      <c r="AGY10" s="7"/>
      <c r="AGZ10" s="7"/>
      <c r="AHA10" s="7"/>
      <c r="AHB10" s="7"/>
      <c r="AHC10" s="7"/>
      <c r="AHD10" s="7"/>
      <c r="AHE10" s="7"/>
      <c r="AHF10" s="7"/>
      <c r="AHG10" s="7"/>
      <c r="AHH10" s="7"/>
      <c r="AHI10" s="7"/>
      <c r="AHJ10" s="7"/>
      <c r="AHK10" s="7"/>
      <c r="AHL10" s="7"/>
      <c r="AHM10" s="7"/>
      <c r="AHN10" s="7"/>
      <c r="AHO10" s="7"/>
      <c r="AHP10" s="7"/>
      <c r="AHQ10" s="7"/>
      <c r="AHR10" s="7"/>
      <c r="AHS10" s="7"/>
      <c r="AHT10" s="7"/>
      <c r="AHU10" s="7"/>
      <c r="AHV10" s="7"/>
      <c r="AHW10" s="7"/>
      <c r="AHX10" s="7"/>
      <c r="AHY10" s="7"/>
      <c r="AHZ10" s="7"/>
      <c r="AIA10" s="7"/>
      <c r="AIB10" s="7"/>
      <c r="AIC10" s="7"/>
      <c r="AID10" s="7"/>
      <c r="AIE10" s="7"/>
      <c r="AIF10" s="7"/>
      <c r="AIG10" s="7"/>
      <c r="AIH10" s="7"/>
      <c r="AII10" s="7"/>
      <c r="AIJ10" s="7"/>
      <c r="AIK10" s="7"/>
      <c r="AIL10" s="7"/>
      <c r="AIM10" s="7"/>
      <c r="AIN10" s="7"/>
      <c r="AIO10" s="7"/>
      <c r="AIP10" s="7"/>
      <c r="AIQ10" s="7"/>
      <c r="AIR10" s="7"/>
      <c r="AIS10" s="7"/>
      <c r="AIT10" s="7"/>
      <c r="AIU10" s="7"/>
      <c r="AIV10" s="7"/>
      <c r="AIW10" s="7"/>
      <c r="AIX10" s="7"/>
      <c r="AIY10" s="7"/>
      <c r="AIZ10" s="7"/>
      <c r="AJA10" s="7"/>
      <c r="AJB10" s="7"/>
      <c r="AJC10" s="7"/>
      <c r="AJD10" s="7"/>
      <c r="AJE10" s="7"/>
      <c r="AJF10" s="7"/>
      <c r="AJG10" s="7"/>
      <c r="AJH10" s="7"/>
      <c r="AJI10" s="7"/>
      <c r="AJJ10" s="7"/>
      <c r="AJK10" s="7"/>
      <c r="AJL10" s="7"/>
      <c r="AJM10" s="7"/>
      <c r="AJN10" s="7"/>
      <c r="AJO10" s="7"/>
      <c r="AJP10" s="7"/>
      <c r="AJQ10" s="7"/>
      <c r="AJR10" s="7"/>
      <c r="AJS10" s="7"/>
      <c r="AJT10" s="7"/>
      <c r="AJU10" s="7"/>
      <c r="AJV10" s="7"/>
      <c r="AJW10" s="7"/>
      <c r="AJX10" s="7"/>
      <c r="AJY10" s="7"/>
      <c r="AJZ10" s="7"/>
      <c r="AKA10" s="7"/>
      <c r="AKB10" s="7"/>
      <c r="AKC10" s="7"/>
      <c r="AKD10" s="7"/>
      <c r="AKE10" s="7"/>
      <c r="AKF10" s="7"/>
      <c r="AKG10" s="7"/>
      <c r="AKH10" s="7"/>
      <c r="AKI10" s="7"/>
      <c r="AKJ10" s="7"/>
      <c r="AKK10" s="7"/>
      <c r="AKL10" s="7"/>
      <c r="AKM10" s="7"/>
      <c r="AKN10" s="7"/>
      <c r="AKO10" s="7"/>
      <c r="AKP10" s="7"/>
      <c r="AKQ10" s="7"/>
      <c r="AKR10" s="7"/>
      <c r="AKS10" s="7"/>
      <c r="AKT10" s="7"/>
      <c r="AKU10" s="7"/>
      <c r="AKV10" s="7"/>
      <c r="AKW10" s="7"/>
      <c r="AKX10" s="7"/>
      <c r="AKY10" s="7"/>
      <c r="AKZ10" s="7"/>
      <c r="ALA10" s="7"/>
      <c r="ALB10" s="7"/>
      <c r="ALC10" s="7"/>
      <c r="ALD10" s="7"/>
      <c r="ALE10" s="7"/>
      <c r="ALF10" s="7"/>
      <c r="ALG10" s="7"/>
      <c r="ALH10" s="7"/>
      <c r="ALI10" s="7"/>
      <c r="ALJ10" s="7"/>
      <c r="ALK10" s="7"/>
      <c r="ALL10" s="7"/>
      <c r="ALM10" s="7"/>
      <c r="ALN10" s="7"/>
      <c r="ALO10" s="7"/>
      <c r="ALP10" s="7"/>
      <c r="ALQ10" s="7"/>
      <c r="ALR10" s="7"/>
      <c r="ALS10" s="7"/>
      <c r="ALT10" s="7"/>
      <c r="ALU10" s="7"/>
      <c r="ALV10" s="7"/>
      <c r="ALW10" s="7"/>
      <c r="ALX10" s="7"/>
      <c r="ALY10" s="7"/>
      <c r="ALZ10" s="7"/>
      <c r="AMA10" s="7"/>
      <c r="AMB10" s="7"/>
      <c r="AMC10" s="7"/>
      <c r="AMD10" s="7"/>
      <c r="AME10" s="7"/>
      <c r="AMF10" s="7"/>
      <c r="AMG10" s="7"/>
      <c r="AMH10" s="7"/>
      <c r="AMI10" s="7"/>
      <c r="AMJ10" s="7"/>
      <c r="AMK10" s="7"/>
      <c r="AML10" s="7"/>
      <c r="AMM10" s="7"/>
      <c r="AMN10" s="7"/>
      <c r="AMO10" s="7"/>
      <c r="AMP10" s="7"/>
      <c r="AMQ10" s="7"/>
      <c r="AMR10" s="7"/>
      <c r="AMS10" s="7"/>
      <c r="AMT10" s="7"/>
      <c r="AMU10" s="7"/>
      <c r="AMV10" s="7"/>
      <c r="AMW10" s="7"/>
      <c r="AMX10" s="7"/>
      <c r="AMY10" s="7"/>
      <c r="AMZ10" s="7"/>
      <c r="ANA10" s="7"/>
      <c r="ANB10" s="7"/>
      <c r="ANC10" s="7"/>
      <c r="AND10" s="7"/>
      <c r="ANE10" s="7"/>
      <c r="ANF10" s="7"/>
      <c r="ANG10" s="7"/>
      <c r="ANH10" s="7"/>
      <c r="ANI10" s="7"/>
      <c r="ANJ10" s="7"/>
      <c r="ANK10" s="7"/>
      <c r="ANL10" s="7"/>
      <c r="ANM10" s="7"/>
      <c r="ANN10" s="7"/>
      <c r="ANO10" s="7"/>
      <c r="ANP10" s="7"/>
      <c r="ANQ10" s="7"/>
      <c r="ANR10" s="7"/>
      <c r="ANS10" s="7"/>
      <c r="ANT10" s="7"/>
      <c r="ANU10" s="7"/>
      <c r="ANV10" s="7"/>
      <c r="ANW10" s="7"/>
      <c r="ANX10" s="7"/>
      <c r="ANY10" s="7"/>
      <c r="ANZ10" s="7"/>
      <c r="AOA10" s="7"/>
      <c r="AOB10" s="7"/>
      <c r="AOC10" s="7"/>
      <c r="AOD10" s="7"/>
      <c r="AOE10" s="7"/>
      <c r="AOF10" s="7"/>
      <c r="AOG10" s="7"/>
      <c r="AOH10" s="7"/>
      <c r="AOI10" s="7"/>
      <c r="AOJ10" s="7"/>
      <c r="AOK10" s="7"/>
      <c r="AOL10" s="7"/>
      <c r="AOM10" s="7"/>
      <c r="AON10" s="7"/>
      <c r="AOO10" s="7"/>
      <c r="AOP10" s="7"/>
      <c r="AOQ10" s="7"/>
      <c r="AOR10" s="7"/>
      <c r="AOS10" s="7"/>
      <c r="AOT10" s="7"/>
      <c r="AOU10" s="7"/>
      <c r="AOV10" s="7"/>
      <c r="AOW10" s="7"/>
      <c r="AOX10" s="7"/>
      <c r="AOY10" s="7"/>
      <c r="AOZ10" s="7"/>
      <c r="APA10" s="7"/>
      <c r="APB10" s="7"/>
      <c r="APC10" s="7"/>
      <c r="APD10" s="7"/>
      <c r="APE10" s="7"/>
      <c r="APF10" s="7"/>
      <c r="APG10" s="7"/>
      <c r="APH10" s="7"/>
      <c r="API10" s="7"/>
      <c r="APJ10" s="7"/>
      <c r="APK10" s="7"/>
      <c r="APL10" s="7"/>
      <c r="APM10" s="7"/>
      <c r="APN10" s="7"/>
      <c r="APO10" s="7"/>
      <c r="APP10" s="7"/>
      <c r="APQ10" s="7"/>
      <c r="APR10" s="7"/>
      <c r="APS10" s="7"/>
      <c r="APT10" s="7"/>
      <c r="APU10" s="7"/>
      <c r="APV10" s="7"/>
      <c r="APW10" s="7"/>
      <c r="APX10" s="7"/>
      <c r="APY10" s="7"/>
      <c r="APZ10" s="7"/>
      <c r="AQA10" s="7"/>
      <c r="AQB10" s="7"/>
      <c r="AQC10" s="7"/>
      <c r="AQD10" s="7"/>
      <c r="AQE10" s="7"/>
      <c r="AQF10" s="7"/>
      <c r="AQG10" s="7"/>
      <c r="AQH10" s="7"/>
      <c r="AQI10" s="7"/>
      <c r="AQJ10" s="7"/>
      <c r="AQK10" s="7"/>
      <c r="AQL10" s="7"/>
      <c r="AQM10" s="7"/>
      <c r="AQN10" s="7"/>
      <c r="AQO10" s="7"/>
      <c r="AQP10" s="7"/>
      <c r="AQQ10" s="7"/>
      <c r="AQR10" s="7"/>
      <c r="AQS10" s="7"/>
      <c r="AQT10" s="7"/>
      <c r="AQU10" s="7"/>
      <c r="AQV10" s="7"/>
      <c r="AQW10" s="7"/>
      <c r="AQX10" s="7"/>
      <c r="AQY10" s="7"/>
      <c r="AQZ10" s="7"/>
      <c r="ARA10" s="7"/>
      <c r="ARB10" s="7"/>
      <c r="ARC10" s="7"/>
      <c r="ARD10" s="7"/>
      <c r="ARE10" s="7"/>
      <c r="ARF10" s="7"/>
      <c r="ARG10" s="7"/>
      <c r="ARH10" s="7"/>
      <c r="ARI10" s="7"/>
      <c r="ARJ10" s="7"/>
      <c r="ARK10" s="7"/>
      <c r="ARL10" s="7"/>
      <c r="ARM10" s="7"/>
      <c r="ARN10" s="7"/>
      <c r="ARO10" s="7"/>
      <c r="ARP10" s="7"/>
      <c r="ARQ10" s="7"/>
      <c r="ARR10" s="7"/>
      <c r="ARS10" s="7"/>
      <c r="ART10" s="7"/>
      <c r="ARU10" s="7"/>
      <c r="ARV10" s="7"/>
      <c r="ARW10" s="7"/>
      <c r="ARX10" s="7"/>
      <c r="ARY10" s="7"/>
      <c r="ARZ10" s="7"/>
      <c r="ASA10" s="7"/>
      <c r="ASB10" s="7"/>
      <c r="ASC10" s="7"/>
      <c r="ASD10" s="7"/>
      <c r="ASE10" s="7"/>
      <c r="ASF10" s="7"/>
      <c r="ASG10" s="7"/>
      <c r="ASH10" s="7"/>
      <c r="ASI10" s="7"/>
      <c r="ASJ10" s="7"/>
      <c r="ASK10" s="7"/>
      <c r="ASL10" s="7"/>
      <c r="ASM10" s="7"/>
      <c r="ASN10" s="7"/>
      <c r="ASO10" s="7"/>
      <c r="ASP10" s="7"/>
      <c r="ASQ10" s="7"/>
      <c r="ASR10" s="7"/>
      <c r="ASS10" s="7"/>
      <c r="AST10" s="7"/>
      <c r="ASU10" s="7"/>
      <c r="ASV10" s="7"/>
      <c r="ASW10" s="7"/>
      <c r="ASX10" s="7"/>
      <c r="ASY10" s="7"/>
      <c r="ASZ10" s="7"/>
      <c r="ATA10" s="7"/>
      <c r="ATB10" s="7"/>
      <c r="ATC10" s="7"/>
      <c r="ATD10" s="7"/>
      <c r="ATE10" s="7"/>
      <c r="ATF10" s="7"/>
      <c r="ATG10" s="7"/>
      <c r="ATH10" s="7"/>
      <c r="ATI10" s="7"/>
      <c r="ATJ10" s="7"/>
      <c r="ATK10" s="7"/>
      <c r="ATL10" s="7"/>
      <c r="ATM10" s="7"/>
      <c r="ATN10" s="7"/>
      <c r="ATO10" s="7"/>
      <c r="ATP10" s="7"/>
      <c r="ATQ10" s="7"/>
      <c r="ATR10" s="7"/>
      <c r="ATS10" s="7"/>
      <c r="ATT10" s="7"/>
      <c r="ATU10" s="7"/>
      <c r="ATV10" s="7"/>
      <c r="ATW10" s="7"/>
      <c r="ATX10" s="7"/>
      <c r="ATY10" s="7"/>
      <c r="ATZ10" s="7"/>
      <c r="AUA10" s="7"/>
      <c r="AUB10" s="7"/>
      <c r="AUC10" s="7"/>
      <c r="AUD10" s="7"/>
      <c r="AUE10" s="7"/>
      <c r="AUF10" s="7"/>
      <c r="AUG10" s="7"/>
      <c r="AUH10" s="7"/>
      <c r="AUI10" s="7"/>
      <c r="AUJ10" s="7"/>
      <c r="AUK10" s="7"/>
      <c r="AUL10" s="7"/>
      <c r="AUM10" s="7"/>
      <c r="AUN10" s="7"/>
      <c r="AUO10" s="7"/>
      <c r="AUP10" s="7"/>
      <c r="AUQ10" s="7"/>
      <c r="AUR10" s="7"/>
      <c r="AUS10" s="7"/>
      <c r="AUT10" s="7"/>
      <c r="AUU10" s="7"/>
      <c r="AUV10" s="7"/>
      <c r="AUW10" s="7"/>
      <c r="AUX10" s="7"/>
      <c r="AUY10" s="7"/>
      <c r="AUZ10" s="7"/>
      <c r="AVA10" s="7"/>
      <c r="AVB10" s="7"/>
      <c r="AVC10" s="7"/>
      <c r="AVD10" s="7"/>
      <c r="AVE10" s="7"/>
      <c r="AVF10" s="7"/>
      <c r="AVG10" s="7"/>
      <c r="AVH10" s="7"/>
      <c r="AVI10" s="7"/>
      <c r="AVJ10" s="7"/>
      <c r="AVK10" s="7"/>
      <c r="AVL10" s="7"/>
      <c r="AVM10" s="7"/>
      <c r="AVN10" s="7"/>
      <c r="AVO10" s="7"/>
      <c r="AVP10" s="7"/>
      <c r="AVQ10" s="7"/>
      <c r="AVR10" s="7"/>
      <c r="AVS10" s="7"/>
      <c r="AVT10" s="7"/>
      <c r="AVU10" s="7"/>
      <c r="AVV10" s="7"/>
      <c r="AVW10" s="7"/>
      <c r="AVX10" s="7"/>
      <c r="AVY10" s="7"/>
      <c r="AVZ10" s="7"/>
      <c r="AWA10" s="7"/>
      <c r="AWB10" s="7"/>
      <c r="AWC10" s="7"/>
      <c r="AWD10" s="7"/>
      <c r="AWE10" s="7"/>
      <c r="AWF10" s="7"/>
      <c r="AWG10" s="7"/>
      <c r="AWH10" s="7"/>
      <c r="AWI10" s="7"/>
      <c r="AWJ10" s="7"/>
      <c r="AWK10" s="7"/>
      <c r="AWL10" s="7"/>
      <c r="AWM10" s="7"/>
      <c r="AWN10" s="7"/>
      <c r="AWO10" s="7"/>
      <c r="AWP10" s="7"/>
      <c r="AWQ10" s="7"/>
      <c r="AWR10" s="7"/>
      <c r="AWS10" s="7"/>
      <c r="AWT10" s="7"/>
      <c r="AWU10" s="7"/>
      <c r="AWV10" s="7"/>
      <c r="AWW10" s="7"/>
      <c r="AWX10" s="7"/>
      <c r="AWY10" s="7"/>
      <c r="AWZ10" s="7"/>
      <c r="AXA10" s="7"/>
      <c r="AXB10" s="7"/>
      <c r="AXC10" s="7"/>
      <c r="AXD10" s="7"/>
      <c r="AXE10" s="7"/>
      <c r="AXF10" s="7"/>
      <c r="AXG10" s="7"/>
      <c r="AXH10" s="7"/>
      <c r="AXI10" s="7"/>
      <c r="AXJ10" s="7"/>
      <c r="AXK10" s="7"/>
      <c r="AXL10" s="7"/>
      <c r="AXM10" s="7"/>
      <c r="AXN10" s="7"/>
      <c r="AXO10" s="7"/>
      <c r="AXP10" s="7"/>
      <c r="AXQ10" s="7"/>
      <c r="AXR10" s="7"/>
      <c r="AXS10" s="7"/>
      <c r="AXT10" s="7"/>
      <c r="AXU10" s="7"/>
      <c r="AXV10" s="7"/>
      <c r="AXW10" s="7"/>
      <c r="AXX10" s="7"/>
      <c r="AXY10" s="7"/>
      <c r="AXZ10" s="7"/>
      <c r="AYA10" s="7"/>
      <c r="AYB10" s="7"/>
      <c r="AYC10" s="7"/>
      <c r="AYD10" s="7"/>
      <c r="AYE10" s="7"/>
      <c r="AYF10" s="7"/>
      <c r="AYG10" s="7"/>
      <c r="AYH10" s="7"/>
      <c r="AYI10" s="7"/>
      <c r="AYJ10" s="7"/>
      <c r="AYK10" s="7"/>
      <c r="AYL10" s="7"/>
      <c r="AYM10" s="7"/>
      <c r="AYN10" s="7"/>
      <c r="AYO10" s="7"/>
      <c r="AYP10" s="7"/>
      <c r="AYQ10" s="7"/>
      <c r="AYR10" s="7"/>
      <c r="AYS10" s="7"/>
      <c r="AYT10" s="7"/>
      <c r="AYU10" s="7"/>
      <c r="AYV10" s="7"/>
      <c r="AYW10" s="7"/>
      <c r="AYX10" s="7"/>
      <c r="AYY10" s="7"/>
      <c r="AYZ10" s="7"/>
      <c r="AZA10" s="7"/>
      <c r="AZB10" s="7"/>
      <c r="AZC10" s="7"/>
      <c r="AZD10" s="7"/>
      <c r="AZE10" s="7"/>
      <c r="AZF10" s="7"/>
      <c r="AZG10" s="7"/>
      <c r="AZH10" s="7"/>
      <c r="AZI10" s="7"/>
      <c r="AZJ10" s="7"/>
      <c r="AZK10" s="7"/>
      <c r="AZL10" s="7"/>
      <c r="AZM10" s="7"/>
      <c r="AZN10" s="7"/>
      <c r="AZO10" s="7"/>
      <c r="AZP10" s="7"/>
      <c r="AZQ10" s="7"/>
      <c r="AZR10" s="7"/>
      <c r="AZS10" s="7"/>
      <c r="AZT10" s="7"/>
      <c r="AZU10" s="7"/>
      <c r="AZV10" s="7"/>
      <c r="AZW10" s="7"/>
      <c r="AZX10" s="7"/>
      <c r="AZY10" s="7"/>
      <c r="AZZ10" s="7"/>
      <c r="BAA10" s="7"/>
      <c r="BAB10" s="7"/>
      <c r="BAC10" s="7"/>
      <c r="BAD10" s="7"/>
      <c r="BAE10" s="7"/>
      <c r="BAF10" s="7"/>
      <c r="BAG10" s="7"/>
      <c r="BAH10" s="7"/>
      <c r="BAI10" s="7"/>
      <c r="BAJ10" s="7"/>
      <c r="BAK10" s="7"/>
      <c r="BAL10" s="7"/>
      <c r="BAM10" s="7"/>
      <c r="BAN10" s="7"/>
      <c r="BAO10" s="7"/>
      <c r="BAP10" s="7"/>
      <c r="BAQ10" s="7"/>
      <c r="BAR10" s="7"/>
      <c r="BAS10" s="7"/>
      <c r="BAT10" s="7"/>
      <c r="BAU10" s="7"/>
      <c r="BAV10" s="7"/>
      <c r="BAW10" s="7"/>
      <c r="BAX10" s="7"/>
      <c r="BAY10" s="7"/>
      <c r="BAZ10" s="7"/>
      <c r="BBA10" s="7"/>
      <c r="BBB10" s="7"/>
      <c r="BBC10" s="7"/>
      <c r="BBD10" s="7"/>
      <c r="BBE10" s="7"/>
      <c r="BBF10" s="7"/>
      <c r="BBG10" s="7"/>
      <c r="BBH10" s="7"/>
      <c r="BBI10" s="7"/>
      <c r="BBJ10" s="7"/>
      <c r="BBK10" s="7"/>
      <c r="BBL10" s="7"/>
      <c r="BBM10" s="7"/>
      <c r="BBN10" s="7"/>
      <c r="BBO10" s="7"/>
      <c r="BBP10" s="7"/>
      <c r="BBQ10" s="7"/>
      <c r="BBR10" s="7"/>
      <c r="BBS10" s="7"/>
      <c r="BBT10" s="7"/>
      <c r="BBU10" s="7"/>
      <c r="BBV10" s="7"/>
      <c r="BBW10" s="7"/>
      <c r="BBX10" s="7"/>
      <c r="BBY10" s="7"/>
      <c r="BBZ10" s="7"/>
      <c r="BCA10" s="7"/>
      <c r="BCB10" s="7"/>
      <c r="BCC10" s="7"/>
      <c r="BCD10" s="7"/>
      <c r="BCE10" s="7"/>
      <c r="BCF10" s="7"/>
      <c r="BCG10" s="7"/>
      <c r="BCH10" s="7"/>
      <c r="BCI10" s="7"/>
      <c r="BCJ10" s="7"/>
      <c r="BCK10" s="7"/>
      <c r="BCL10" s="7"/>
      <c r="BCM10" s="7"/>
      <c r="BCN10" s="7"/>
      <c r="BCO10" s="7"/>
      <c r="BCP10" s="7"/>
      <c r="BCQ10" s="7"/>
      <c r="BCR10" s="7"/>
      <c r="BCS10" s="7"/>
      <c r="BCT10" s="7"/>
      <c r="BCU10" s="7"/>
      <c r="BCV10" s="7"/>
      <c r="BCW10" s="7"/>
      <c r="BCX10" s="7"/>
      <c r="BCY10" s="7"/>
      <c r="BCZ10" s="7"/>
      <c r="BDA10" s="7"/>
      <c r="BDB10" s="7"/>
      <c r="BDC10" s="7"/>
      <c r="BDD10" s="7"/>
      <c r="BDE10" s="7"/>
      <c r="BDF10" s="7"/>
      <c r="BDG10" s="7"/>
      <c r="BDH10" s="7"/>
      <c r="BDI10" s="7"/>
      <c r="BDJ10" s="7"/>
      <c r="BDK10" s="7"/>
      <c r="BDL10" s="7"/>
      <c r="BDM10" s="7"/>
      <c r="BDN10" s="7"/>
      <c r="BDO10" s="7"/>
      <c r="BDP10" s="7"/>
      <c r="BDQ10" s="7"/>
      <c r="BDR10" s="7"/>
      <c r="BDS10" s="7"/>
      <c r="BDT10" s="7"/>
      <c r="BDU10" s="7"/>
      <c r="BDV10" s="7"/>
      <c r="BDW10" s="7"/>
      <c r="BDX10" s="7"/>
      <c r="BDY10" s="7"/>
      <c r="BDZ10" s="7"/>
      <c r="BEA10" s="7"/>
      <c r="BEB10" s="7"/>
      <c r="BEC10" s="7"/>
      <c r="BED10" s="7"/>
      <c r="BEE10" s="7"/>
      <c r="BEF10" s="7"/>
      <c r="BEG10" s="7"/>
      <c r="BEH10" s="7"/>
      <c r="BEI10" s="7"/>
      <c r="BEJ10" s="7"/>
      <c r="BEK10" s="7"/>
      <c r="BEL10" s="7"/>
      <c r="BEM10" s="7"/>
      <c r="BEN10" s="7"/>
      <c r="BEO10" s="7"/>
      <c r="BEP10" s="7"/>
      <c r="BEQ10" s="7"/>
      <c r="BER10" s="7"/>
      <c r="BES10" s="7"/>
      <c r="BET10" s="7"/>
      <c r="BEU10" s="7"/>
      <c r="BEV10" s="7"/>
      <c r="BEW10" s="7"/>
      <c r="BEX10" s="7"/>
      <c r="BEY10" s="7"/>
      <c r="BEZ10" s="7"/>
      <c r="BFA10" s="7"/>
      <c r="BFB10" s="7"/>
      <c r="BFC10" s="7"/>
      <c r="BFD10" s="7"/>
      <c r="BFE10" s="7"/>
      <c r="BFF10" s="7"/>
      <c r="BFG10" s="7"/>
      <c r="BFH10" s="7"/>
      <c r="BFI10" s="7"/>
      <c r="BFJ10" s="7"/>
      <c r="BFK10" s="7"/>
      <c r="BFL10" s="7"/>
      <c r="BFM10" s="7"/>
      <c r="BFN10" s="7"/>
      <c r="BFO10" s="7"/>
      <c r="BFP10" s="7"/>
      <c r="BFQ10" s="7"/>
      <c r="BFR10" s="7"/>
      <c r="BFS10" s="7"/>
      <c r="BFT10" s="7"/>
      <c r="BFU10" s="7"/>
      <c r="BFV10" s="7"/>
      <c r="BFW10" s="7"/>
      <c r="BFX10" s="7"/>
      <c r="BFY10" s="7"/>
      <c r="BFZ10" s="7"/>
      <c r="BGA10" s="7"/>
      <c r="BGB10" s="7"/>
      <c r="BGC10" s="7"/>
      <c r="BGD10" s="7"/>
      <c r="BGE10" s="7"/>
      <c r="BGF10" s="7"/>
      <c r="BGG10" s="7"/>
      <c r="BGH10" s="7"/>
      <c r="BGI10" s="7"/>
      <c r="BGJ10" s="7"/>
      <c r="BGK10" s="7"/>
      <c r="BGL10" s="7"/>
      <c r="BGM10" s="7"/>
      <c r="BGN10" s="7"/>
      <c r="BGO10" s="7"/>
      <c r="BGP10" s="7"/>
      <c r="BGQ10" s="7"/>
      <c r="BGR10" s="7"/>
      <c r="BGS10" s="7"/>
      <c r="BGT10" s="7"/>
      <c r="BGU10" s="7"/>
      <c r="BGV10" s="7"/>
      <c r="BGW10" s="7"/>
      <c r="BGX10" s="7"/>
      <c r="BGY10" s="7"/>
      <c r="BGZ10" s="7"/>
      <c r="BHA10" s="7"/>
      <c r="BHB10" s="7"/>
      <c r="BHC10" s="7"/>
      <c r="BHD10" s="7"/>
      <c r="BHE10" s="7"/>
      <c r="BHF10" s="7"/>
      <c r="BHG10" s="7"/>
      <c r="BHH10" s="7"/>
      <c r="BHI10" s="7"/>
      <c r="BHJ10" s="7"/>
      <c r="BHK10" s="7"/>
      <c r="BHL10" s="7"/>
      <c r="BHM10" s="7"/>
      <c r="BHN10" s="7"/>
      <c r="BHO10" s="7"/>
      <c r="BHP10" s="7"/>
      <c r="BHQ10" s="7"/>
      <c r="BHR10" s="7"/>
      <c r="BHS10" s="7"/>
      <c r="BHT10" s="7"/>
      <c r="BHU10" s="7"/>
      <c r="BHV10" s="7"/>
      <c r="BHW10" s="7"/>
      <c r="BHX10" s="7"/>
      <c r="BHY10" s="7"/>
      <c r="BHZ10" s="7"/>
      <c r="BIA10" s="7"/>
      <c r="BIB10" s="7"/>
      <c r="BIC10" s="7"/>
      <c r="BID10" s="7"/>
      <c r="BIE10" s="7"/>
      <c r="BIF10" s="7"/>
      <c r="BIG10" s="7"/>
      <c r="BIH10" s="7"/>
      <c r="BII10" s="7"/>
      <c r="BIJ10" s="7"/>
      <c r="BIK10" s="7"/>
      <c r="BIL10" s="7"/>
      <c r="BIM10" s="7"/>
      <c r="BIN10" s="7"/>
      <c r="BIO10" s="7"/>
      <c r="BIP10" s="7"/>
      <c r="BIQ10" s="7"/>
      <c r="BIR10" s="7"/>
      <c r="BIS10" s="7"/>
      <c r="BIT10" s="7"/>
      <c r="BIU10" s="7"/>
      <c r="BIV10" s="7"/>
      <c r="BIW10" s="7"/>
      <c r="BIX10" s="7"/>
      <c r="BIY10" s="7"/>
      <c r="BIZ10" s="7"/>
      <c r="BJA10" s="7"/>
      <c r="BJB10" s="7"/>
      <c r="BJC10" s="7"/>
      <c r="BJD10" s="7"/>
      <c r="BJE10" s="7"/>
      <c r="BJF10" s="7"/>
      <c r="BJG10" s="7"/>
      <c r="BJH10" s="7"/>
      <c r="BJI10" s="7"/>
      <c r="BJJ10" s="7"/>
      <c r="BJK10" s="7"/>
      <c r="BJL10" s="7"/>
      <c r="BJM10" s="7"/>
      <c r="BJN10" s="7"/>
      <c r="BJO10" s="7"/>
      <c r="BJP10" s="7"/>
      <c r="BJQ10" s="7"/>
      <c r="BJR10" s="7"/>
      <c r="BJS10" s="7"/>
      <c r="BJT10" s="7"/>
      <c r="BJU10" s="7"/>
      <c r="BJV10" s="7"/>
      <c r="BJW10" s="7"/>
      <c r="BJX10" s="7"/>
      <c r="BJY10" s="7"/>
      <c r="BJZ10" s="7"/>
      <c r="BKA10" s="7"/>
      <c r="BKB10" s="7"/>
      <c r="BKC10" s="7"/>
      <c r="BKD10" s="7"/>
      <c r="BKE10" s="7"/>
      <c r="BKF10" s="7"/>
      <c r="BKG10" s="7"/>
      <c r="BKH10" s="7"/>
      <c r="BKI10" s="7"/>
      <c r="BKJ10" s="7"/>
      <c r="BKK10" s="7"/>
      <c r="BKL10" s="7"/>
      <c r="BKM10" s="7"/>
      <c r="BKN10" s="7"/>
      <c r="BKO10" s="7"/>
      <c r="BKP10" s="7"/>
      <c r="BKQ10" s="7"/>
      <c r="BKR10" s="7"/>
      <c r="BKS10" s="7"/>
      <c r="BKT10" s="7"/>
      <c r="BKU10" s="7"/>
      <c r="BKV10" s="7"/>
      <c r="BKW10" s="7"/>
      <c r="BKX10" s="7"/>
      <c r="BKY10" s="7"/>
      <c r="BKZ10" s="7"/>
      <c r="BLA10" s="7"/>
      <c r="BLB10" s="7"/>
      <c r="BLC10" s="7"/>
      <c r="BLD10" s="7"/>
      <c r="BLE10" s="7"/>
      <c r="BLF10" s="7"/>
      <c r="BLG10" s="7"/>
      <c r="BLH10" s="7"/>
      <c r="BLI10" s="7"/>
      <c r="BLJ10" s="7"/>
      <c r="BLK10" s="7"/>
      <c r="BLL10" s="7"/>
      <c r="BLM10" s="7"/>
      <c r="BLN10" s="7"/>
      <c r="BLO10" s="7"/>
      <c r="BLP10" s="7"/>
      <c r="BLQ10" s="7"/>
      <c r="BLR10" s="7"/>
      <c r="BLS10" s="7"/>
      <c r="BLT10" s="7"/>
      <c r="BLU10" s="7"/>
      <c r="BLV10" s="7"/>
      <c r="BLW10" s="7"/>
      <c r="BLX10" s="7"/>
      <c r="BLY10" s="7"/>
      <c r="BLZ10" s="7"/>
      <c r="BMA10" s="7"/>
      <c r="BMB10" s="7"/>
      <c r="BMC10" s="7"/>
      <c r="BMD10" s="7"/>
      <c r="BME10" s="7"/>
      <c r="BMF10" s="7"/>
      <c r="BMG10" s="7"/>
      <c r="BMH10" s="7"/>
      <c r="BMI10" s="7"/>
      <c r="BMJ10" s="7"/>
      <c r="BMK10" s="7"/>
      <c r="BML10" s="7"/>
      <c r="BMM10" s="7"/>
      <c r="BMN10" s="7"/>
      <c r="BMO10" s="7"/>
      <c r="BMP10" s="7"/>
      <c r="BMQ10" s="7"/>
      <c r="BMR10" s="7"/>
      <c r="BMS10" s="7"/>
      <c r="BMT10" s="7"/>
      <c r="BMU10" s="7"/>
      <c r="BMV10" s="7"/>
      <c r="BMW10" s="7"/>
      <c r="BMX10" s="7"/>
      <c r="BMY10" s="7"/>
      <c r="BMZ10" s="7"/>
      <c r="BNA10" s="7"/>
      <c r="BNB10" s="7"/>
      <c r="BNC10" s="7"/>
      <c r="BND10" s="7"/>
      <c r="BNE10" s="7"/>
      <c r="BNF10" s="7"/>
      <c r="BNG10" s="7"/>
      <c r="BNH10" s="7"/>
      <c r="BNI10" s="7"/>
      <c r="BNJ10" s="7"/>
      <c r="BNK10" s="7"/>
      <c r="BNL10" s="7"/>
      <c r="BNM10" s="7"/>
      <c r="BNN10" s="7"/>
      <c r="BNO10" s="7"/>
      <c r="BNP10" s="7"/>
      <c r="BNQ10" s="7"/>
      <c r="BNR10" s="7"/>
      <c r="BNS10" s="7"/>
      <c r="BNT10" s="7"/>
      <c r="BNU10" s="7"/>
      <c r="BNV10" s="7"/>
      <c r="BNW10" s="7"/>
      <c r="BNX10" s="7"/>
      <c r="BNY10" s="7"/>
      <c r="BNZ10" s="7"/>
      <c r="BOA10" s="7"/>
      <c r="BOB10" s="7"/>
      <c r="BOC10" s="7"/>
      <c r="BOD10" s="7"/>
      <c r="BOE10" s="7"/>
      <c r="BOF10" s="7"/>
      <c r="BOG10" s="7"/>
      <c r="BOH10" s="7"/>
      <c r="BOI10" s="7"/>
      <c r="BOJ10" s="7"/>
      <c r="BOK10" s="7"/>
      <c r="BOL10" s="7"/>
      <c r="BOM10" s="7"/>
      <c r="BON10" s="7"/>
      <c r="BOO10" s="7"/>
      <c r="BOP10" s="7"/>
      <c r="BOQ10" s="7"/>
      <c r="BOR10" s="7"/>
      <c r="BOS10" s="7"/>
      <c r="BOT10" s="7"/>
      <c r="BOU10" s="7"/>
      <c r="BOV10" s="7"/>
      <c r="BOW10" s="7"/>
      <c r="BOX10" s="7"/>
      <c r="BOY10" s="7"/>
      <c r="BOZ10" s="7"/>
      <c r="BPA10" s="7"/>
      <c r="BPB10" s="7"/>
      <c r="BPC10" s="7"/>
      <c r="BPD10" s="7"/>
      <c r="BPE10" s="7"/>
      <c r="BPF10" s="7"/>
      <c r="BPG10" s="7"/>
      <c r="BPH10" s="7"/>
      <c r="BPI10" s="7"/>
      <c r="BPJ10" s="7"/>
      <c r="BPK10" s="7"/>
      <c r="BPL10" s="7"/>
      <c r="BPM10" s="7"/>
      <c r="BPN10" s="7"/>
      <c r="BPO10" s="7"/>
      <c r="BPP10" s="7"/>
      <c r="BPQ10" s="7"/>
      <c r="BPR10" s="7"/>
      <c r="BPS10" s="7"/>
      <c r="BPT10" s="7"/>
      <c r="BPU10" s="7"/>
      <c r="BPV10" s="7"/>
      <c r="BPW10" s="7"/>
      <c r="BPX10" s="7"/>
      <c r="BPY10" s="7"/>
      <c r="BPZ10" s="7"/>
      <c r="BQA10" s="7"/>
      <c r="BQB10" s="7"/>
      <c r="BQC10" s="7"/>
      <c r="BQD10" s="7"/>
      <c r="BQE10" s="7"/>
      <c r="BQF10" s="7"/>
      <c r="BQG10" s="7"/>
      <c r="BQH10" s="7"/>
      <c r="BQI10" s="7"/>
      <c r="BQJ10" s="7"/>
      <c r="BQK10" s="7"/>
      <c r="BQL10" s="7"/>
      <c r="BQM10" s="7"/>
      <c r="BQN10" s="7"/>
      <c r="BQO10" s="7"/>
      <c r="BQP10" s="7"/>
      <c r="BQQ10" s="7"/>
      <c r="BQR10" s="7"/>
      <c r="BQS10" s="7"/>
      <c r="BQT10" s="7"/>
      <c r="BQU10" s="7"/>
      <c r="BQV10" s="7"/>
      <c r="BQW10" s="7"/>
      <c r="BQX10" s="7"/>
      <c r="BQY10" s="7"/>
      <c r="BQZ10" s="7"/>
      <c r="BRA10" s="7"/>
      <c r="BRB10" s="7"/>
      <c r="BRC10" s="7"/>
      <c r="BRD10" s="7"/>
      <c r="BRE10" s="7"/>
      <c r="BRF10" s="7"/>
      <c r="BRG10" s="7"/>
      <c r="BRH10" s="7"/>
      <c r="BRI10" s="7"/>
      <c r="BRJ10" s="7"/>
      <c r="BRK10" s="7"/>
      <c r="BRL10" s="7"/>
      <c r="BRM10" s="7"/>
      <c r="BRN10" s="7"/>
      <c r="BRO10" s="7"/>
      <c r="BRP10" s="7"/>
      <c r="BRQ10" s="7"/>
      <c r="BRR10" s="7"/>
      <c r="BRS10" s="7"/>
      <c r="BRT10" s="7"/>
      <c r="BRU10" s="7"/>
      <c r="BRV10" s="7"/>
      <c r="BRW10" s="7"/>
      <c r="BRX10" s="7"/>
      <c r="BRY10" s="7"/>
      <c r="BRZ10" s="7"/>
      <c r="BSA10" s="7"/>
      <c r="BSB10" s="7"/>
      <c r="BSC10" s="7"/>
      <c r="BSD10" s="7"/>
      <c r="BSE10" s="7"/>
      <c r="BSF10" s="7"/>
      <c r="BSG10" s="7"/>
      <c r="BSH10" s="7"/>
      <c r="BSI10" s="7"/>
      <c r="BSJ10" s="7"/>
      <c r="BSK10" s="7"/>
      <c r="BSL10" s="7"/>
      <c r="BSM10" s="7"/>
      <c r="BSN10" s="7"/>
      <c r="BSO10" s="7"/>
      <c r="BSP10" s="7"/>
      <c r="BSQ10" s="7"/>
      <c r="BSR10" s="7"/>
      <c r="BSS10" s="7"/>
      <c r="BST10" s="7"/>
      <c r="BSU10" s="7"/>
      <c r="BSV10" s="7"/>
      <c r="BSW10" s="7"/>
      <c r="BSX10" s="7"/>
      <c r="BSY10" s="7"/>
      <c r="BSZ10" s="7"/>
      <c r="BTA10" s="7"/>
      <c r="BTB10" s="7"/>
      <c r="BTC10" s="7"/>
      <c r="BTD10" s="7"/>
      <c r="BTE10" s="7"/>
      <c r="BTF10" s="7"/>
      <c r="BTG10" s="7"/>
      <c r="BTH10" s="7"/>
      <c r="BTI10" s="7"/>
      <c r="BTJ10" s="7"/>
      <c r="BTK10" s="7"/>
      <c r="BTL10" s="7"/>
      <c r="BTM10" s="7"/>
      <c r="BTN10" s="7"/>
      <c r="BTO10" s="7"/>
      <c r="BTP10" s="7"/>
      <c r="BTQ10" s="7"/>
      <c r="BTR10" s="7"/>
      <c r="BTS10" s="7"/>
      <c r="BTT10" s="7"/>
      <c r="BTU10" s="7"/>
      <c r="BTV10" s="7"/>
      <c r="BTW10" s="7"/>
      <c r="BTX10" s="7"/>
      <c r="BTY10" s="7"/>
      <c r="BTZ10" s="7"/>
      <c r="BUA10" s="7"/>
      <c r="BUB10" s="7"/>
      <c r="BUC10" s="7"/>
      <c r="BUD10" s="7"/>
      <c r="BUE10" s="7"/>
      <c r="BUF10" s="7"/>
      <c r="BUG10" s="7"/>
      <c r="BUH10" s="7"/>
      <c r="BUI10" s="7"/>
      <c r="BUJ10" s="7"/>
      <c r="BUK10" s="7"/>
      <c r="BUL10" s="7"/>
      <c r="BUM10" s="7"/>
      <c r="BUN10" s="7"/>
      <c r="BUO10" s="7"/>
      <c r="BUP10" s="7"/>
      <c r="BUQ10" s="7"/>
      <c r="BUR10" s="7"/>
      <c r="BUS10" s="7"/>
      <c r="BUT10" s="7"/>
      <c r="BUU10" s="7"/>
      <c r="BUV10" s="7"/>
      <c r="BUW10" s="7"/>
      <c r="BUX10" s="7"/>
      <c r="BUY10" s="7"/>
      <c r="BUZ10" s="7"/>
      <c r="BVA10" s="7"/>
      <c r="BVB10" s="7"/>
      <c r="BVC10" s="7"/>
      <c r="BVD10" s="7"/>
      <c r="BVE10" s="7"/>
      <c r="BVF10" s="7"/>
      <c r="BVG10" s="7"/>
      <c r="BVH10" s="7"/>
      <c r="BVI10" s="7"/>
      <c r="BVJ10" s="7"/>
      <c r="BVK10" s="7"/>
      <c r="BVL10" s="7"/>
      <c r="BVM10" s="7"/>
      <c r="BVN10" s="7"/>
      <c r="BVO10" s="7"/>
      <c r="BVP10" s="7"/>
      <c r="BVQ10" s="7"/>
      <c r="BVR10" s="7"/>
      <c r="BVS10" s="7"/>
      <c r="BVT10" s="7"/>
      <c r="BVU10" s="7"/>
      <c r="BVV10" s="7"/>
      <c r="BVW10" s="7"/>
      <c r="BVX10" s="7"/>
      <c r="BVY10" s="7"/>
      <c r="BVZ10" s="7"/>
      <c r="BWA10" s="7"/>
      <c r="BWB10" s="7"/>
      <c r="BWC10" s="7"/>
      <c r="BWD10" s="7"/>
      <c r="BWE10" s="7"/>
      <c r="BWF10" s="7"/>
      <c r="BWG10" s="7"/>
      <c r="BWH10" s="7"/>
      <c r="BWI10" s="7"/>
      <c r="BWJ10" s="7"/>
      <c r="BWK10" s="7"/>
      <c r="BWL10" s="7"/>
      <c r="BWM10" s="7"/>
      <c r="BWN10" s="7"/>
      <c r="BWO10" s="7"/>
      <c r="BWP10" s="7"/>
      <c r="BWQ10" s="7"/>
      <c r="BWR10" s="7"/>
      <c r="BWS10" s="7"/>
      <c r="BWT10" s="7"/>
      <c r="BWU10" s="7"/>
      <c r="BWV10" s="7"/>
      <c r="BWW10" s="7"/>
      <c r="BWX10" s="7"/>
      <c r="BWY10" s="7"/>
      <c r="BWZ10" s="7"/>
      <c r="BXA10" s="7"/>
      <c r="BXB10" s="7"/>
      <c r="BXC10" s="7"/>
      <c r="BXD10" s="7"/>
      <c r="BXE10" s="7"/>
      <c r="BXF10" s="7"/>
      <c r="BXG10" s="7"/>
      <c r="BXH10" s="7"/>
      <c r="BXI10" s="7"/>
      <c r="BXJ10" s="7"/>
      <c r="BXK10" s="7"/>
      <c r="BXL10" s="7"/>
      <c r="BXM10" s="7"/>
      <c r="BXN10" s="7"/>
      <c r="BXO10" s="7"/>
      <c r="BXP10" s="7"/>
      <c r="BXQ10" s="7"/>
      <c r="BXR10" s="7"/>
      <c r="BXS10" s="7"/>
      <c r="BXT10" s="7"/>
      <c r="BXU10" s="7"/>
      <c r="BXV10" s="7"/>
      <c r="BXW10" s="7"/>
      <c r="BXX10" s="7"/>
      <c r="BXY10" s="7"/>
      <c r="BXZ10" s="7"/>
      <c r="BYA10" s="7"/>
      <c r="BYB10" s="7"/>
      <c r="BYC10" s="7"/>
      <c r="BYD10" s="7"/>
      <c r="BYE10" s="7"/>
      <c r="BYF10" s="7"/>
      <c r="BYG10" s="7"/>
      <c r="BYH10" s="7"/>
      <c r="BYI10" s="7"/>
      <c r="BYJ10" s="7"/>
      <c r="BYK10" s="7"/>
      <c r="BYL10" s="7"/>
      <c r="BYM10" s="7"/>
      <c r="BYN10" s="7"/>
      <c r="BYO10" s="7"/>
      <c r="BYP10" s="7"/>
      <c r="BYQ10" s="7"/>
      <c r="BYR10" s="7"/>
      <c r="BYS10" s="7"/>
      <c r="BYT10" s="7"/>
      <c r="BYU10" s="7"/>
      <c r="BYV10" s="7"/>
      <c r="BYW10" s="7"/>
      <c r="BYX10" s="7"/>
      <c r="BYY10" s="7"/>
      <c r="BYZ10" s="7"/>
      <c r="BZA10" s="7"/>
      <c r="BZB10" s="7"/>
      <c r="BZC10" s="7"/>
      <c r="BZD10" s="7"/>
      <c r="BZE10" s="7"/>
      <c r="BZF10" s="7"/>
      <c r="BZG10" s="7"/>
      <c r="BZH10" s="7"/>
      <c r="BZI10" s="7"/>
      <c r="BZJ10" s="7"/>
      <c r="BZK10" s="7"/>
      <c r="BZL10" s="7"/>
      <c r="BZM10" s="7"/>
      <c r="BZN10" s="7"/>
      <c r="BZO10" s="7"/>
      <c r="BZP10" s="7"/>
      <c r="BZQ10" s="7"/>
      <c r="BZR10" s="7"/>
      <c r="BZS10" s="7"/>
      <c r="BZT10" s="7"/>
      <c r="BZU10" s="7"/>
      <c r="BZV10" s="7"/>
      <c r="BZW10" s="7"/>
      <c r="BZX10" s="7"/>
      <c r="BZY10" s="7"/>
      <c r="BZZ10" s="7"/>
      <c r="CAA10" s="7"/>
      <c r="CAB10" s="7"/>
      <c r="CAC10" s="7"/>
      <c r="CAD10" s="7"/>
      <c r="CAE10" s="7"/>
      <c r="CAF10" s="7"/>
      <c r="CAG10" s="7"/>
      <c r="CAH10" s="7"/>
      <c r="CAI10" s="7"/>
      <c r="CAJ10" s="7"/>
      <c r="CAK10" s="7"/>
      <c r="CAL10" s="7"/>
      <c r="CAM10" s="7"/>
      <c r="CAN10" s="7"/>
      <c r="CAO10" s="7"/>
      <c r="CAP10" s="7"/>
      <c r="CAQ10" s="7"/>
      <c r="CAR10" s="7"/>
      <c r="CAS10" s="7"/>
      <c r="CAT10" s="7"/>
      <c r="CAU10" s="7"/>
      <c r="CAV10" s="7"/>
      <c r="CAW10" s="7"/>
      <c r="CAX10" s="7"/>
      <c r="CAY10" s="7"/>
      <c r="CAZ10" s="7"/>
      <c r="CBA10" s="7"/>
      <c r="CBB10" s="7"/>
      <c r="CBC10" s="7"/>
      <c r="CBD10" s="7"/>
      <c r="CBE10" s="7"/>
      <c r="CBF10" s="7"/>
      <c r="CBG10" s="7"/>
      <c r="CBH10" s="7"/>
      <c r="CBI10" s="7"/>
      <c r="CBJ10" s="7"/>
      <c r="CBK10" s="7"/>
      <c r="CBL10" s="7"/>
      <c r="CBM10" s="7"/>
      <c r="CBN10" s="7"/>
      <c r="CBO10" s="7"/>
      <c r="CBP10" s="7"/>
      <c r="CBQ10" s="7"/>
      <c r="CBR10" s="7"/>
      <c r="CBS10" s="7"/>
      <c r="CBT10" s="7"/>
      <c r="CBU10" s="7"/>
      <c r="CBV10" s="7"/>
      <c r="CBW10" s="7"/>
      <c r="CBX10" s="7"/>
      <c r="CBY10" s="7"/>
      <c r="CBZ10" s="7"/>
      <c r="CCA10" s="7"/>
      <c r="CCB10" s="7"/>
      <c r="CCC10" s="7"/>
      <c r="CCD10" s="7"/>
      <c r="CCE10" s="7"/>
      <c r="CCF10" s="7"/>
      <c r="CCG10" s="7"/>
      <c r="CCH10" s="7"/>
      <c r="CCI10" s="7"/>
      <c r="CCJ10" s="7"/>
      <c r="CCK10" s="7"/>
      <c r="CCL10" s="7"/>
      <c r="CCM10" s="7"/>
      <c r="CCN10" s="7"/>
      <c r="CCO10" s="7"/>
      <c r="CCP10" s="7"/>
      <c r="CCQ10" s="7"/>
      <c r="CCR10" s="7"/>
      <c r="CCS10" s="7"/>
      <c r="CCT10" s="7"/>
      <c r="CCU10" s="7"/>
      <c r="CCV10" s="7"/>
      <c r="CCW10" s="7"/>
      <c r="CCX10" s="7"/>
      <c r="CCY10" s="7"/>
      <c r="CCZ10" s="7"/>
      <c r="CDA10" s="7"/>
      <c r="CDB10" s="7"/>
      <c r="CDC10" s="7"/>
      <c r="CDD10" s="7"/>
      <c r="CDE10" s="7"/>
      <c r="CDF10" s="7"/>
      <c r="CDG10" s="7"/>
      <c r="CDH10" s="7"/>
      <c r="CDI10" s="7"/>
      <c r="CDJ10" s="7"/>
      <c r="CDK10" s="7"/>
      <c r="CDL10" s="7"/>
      <c r="CDM10" s="7"/>
      <c r="CDN10" s="7"/>
      <c r="CDO10" s="7"/>
      <c r="CDP10" s="7"/>
      <c r="CDQ10" s="7"/>
      <c r="CDR10" s="7"/>
      <c r="CDS10" s="7"/>
      <c r="CDT10" s="7"/>
      <c r="CDU10" s="7"/>
      <c r="CDV10" s="7"/>
      <c r="CDW10" s="7"/>
      <c r="CDX10" s="7"/>
      <c r="CDY10" s="7"/>
      <c r="CDZ10" s="7"/>
      <c r="CEA10" s="7"/>
      <c r="CEB10" s="7"/>
      <c r="CEC10" s="7"/>
      <c r="CED10" s="7"/>
      <c r="CEE10" s="7"/>
      <c r="CEF10" s="7"/>
      <c r="CEG10" s="7"/>
      <c r="CEH10" s="7"/>
      <c r="CEI10" s="7"/>
      <c r="CEJ10" s="7"/>
      <c r="CEK10" s="7"/>
      <c r="CEL10" s="7"/>
      <c r="CEM10" s="7"/>
      <c r="CEN10" s="7"/>
      <c r="CEO10" s="7"/>
      <c r="CEP10" s="7"/>
      <c r="CEQ10" s="7"/>
      <c r="CER10" s="7"/>
      <c r="CES10" s="7"/>
      <c r="CET10" s="7"/>
      <c r="CEU10" s="7"/>
      <c r="CEV10" s="7"/>
      <c r="CEW10" s="7"/>
      <c r="CEX10" s="7"/>
      <c r="CEY10" s="7"/>
      <c r="CEZ10" s="7"/>
      <c r="CFA10" s="7"/>
      <c r="CFB10" s="7"/>
      <c r="CFC10" s="7"/>
      <c r="CFD10" s="7"/>
      <c r="CFE10" s="7"/>
      <c r="CFF10" s="7"/>
      <c r="CFG10" s="7"/>
      <c r="CFH10" s="7"/>
      <c r="CFI10" s="7"/>
      <c r="CFJ10" s="7"/>
      <c r="CFK10" s="7"/>
      <c r="CFL10" s="7"/>
      <c r="CFM10" s="7"/>
      <c r="CFN10" s="7"/>
      <c r="CFO10" s="7"/>
      <c r="CFP10" s="7"/>
      <c r="CFQ10" s="7"/>
      <c r="CFR10" s="7"/>
      <c r="CFS10" s="7"/>
      <c r="CFT10" s="7"/>
      <c r="CFU10" s="7"/>
      <c r="CFV10" s="7"/>
      <c r="CFW10" s="7"/>
      <c r="CFX10" s="7"/>
      <c r="CFY10" s="7"/>
      <c r="CFZ10" s="7"/>
      <c r="CGA10" s="7"/>
      <c r="CGB10" s="7"/>
      <c r="CGC10" s="7"/>
      <c r="CGD10" s="7"/>
      <c r="CGE10" s="7"/>
      <c r="CGF10" s="7"/>
      <c r="CGG10" s="7"/>
      <c r="CGH10" s="7"/>
      <c r="CGI10" s="7"/>
      <c r="CGJ10" s="7"/>
      <c r="CGK10" s="7"/>
      <c r="CGL10" s="7"/>
      <c r="CGM10" s="7"/>
      <c r="CGN10" s="7"/>
      <c r="CGO10" s="7"/>
      <c r="CGP10" s="7"/>
      <c r="CGQ10" s="7"/>
      <c r="CGR10" s="7"/>
      <c r="CGS10" s="7"/>
      <c r="CGT10" s="7"/>
      <c r="CGU10" s="7"/>
      <c r="CGV10" s="7"/>
      <c r="CGW10" s="7"/>
      <c r="CGX10" s="7"/>
      <c r="CGY10" s="7"/>
      <c r="CGZ10" s="7"/>
      <c r="CHA10" s="7"/>
      <c r="CHB10" s="7"/>
      <c r="CHC10" s="7"/>
      <c r="CHD10" s="7"/>
      <c r="CHE10" s="7"/>
      <c r="CHF10" s="7"/>
      <c r="CHG10" s="7"/>
      <c r="CHH10" s="7"/>
      <c r="CHI10" s="7"/>
      <c r="CHJ10" s="7"/>
      <c r="CHK10" s="7"/>
      <c r="CHL10" s="7"/>
      <c r="CHM10" s="7"/>
      <c r="CHN10" s="7"/>
      <c r="CHO10" s="7"/>
      <c r="CHP10" s="7"/>
      <c r="CHQ10" s="7"/>
      <c r="CHR10" s="7"/>
      <c r="CHS10" s="7"/>
      <c r="CHT10" s="7"/>
      <c r="CHU10" s="7"/>
      <c r="CHV10" s="7"/>
      <c r="CHW10" s="7"/>
      <c r="CHX10" s="7"/>
      <c r="CHY10" s="7"/>
      <c r="CHZ10" s="7"/>
      <c r="CIA10" s="7"/>
      <c r="CIB10" s="7"/>
      <c r="CIC10" s="7"/>
      <c r="CID10" s="7"/>
      <c r="CIE10" s="7"/>
      <c r="CIF10" s="7"/>
      <c r="CIG10" s="7"/>
      <c r="CIH10" s="7"/>
      <c r="CII10" s="7"/>
      <c r="CIJ10" s="7"/>
      <c r="CIK10" s="7"/>
      <c r="CIL10" s="7"/>
      <c r="CIM10" s="7"/>
      <c r="CIN10" s="7"/>
      <c r="CIO10" s="7"/>
      <c r="CIP10" s="7"/>
      <c r="CIQ10" s="7"/>
      <c r="CIR10" s="7"/>
      <c r="CIS10" s="7"/>
      <c r="CIT10" s="7"/>
      <c r="CIU10" s="7"/>
      <c r="CIV10" s="7"/>
      <c r="CIW10" s="7"/>
      <c r="CIX10" s="7"/>
      <c r="CIY10" s="7"/>
      <c r="CIZ10" s="7"/>
      <c r="CJA10" s="7"/>
      <c r="CJB10" s="7"/>
      <c r="CJC10" s="7"/>
      <c r="CJD10" s="7"/>
      <c r="CJE10" s="7"/>
      <c r="CJF10" s="7"/>
      <c r="CJG10" s="7"/>
      <c r="CJH10" s="7"/>
      <c r="CJI10" s="7"/>
      <c r="CJJ10" s="7"/>
      <c r="CJK10" s="7"/>
      <c r="CJL10" s="7"/>
      <c r="CJM10" s="7"/>
      <c r="CJN10" s="7"/>
      <c r="CJO10" s="7"/>
      <c r="CJP10" s="7"/>
      <c r="CJQ10" s="7"/>
      <c r="CJR10" s="7"/>
      <c r="CJS10" s="7"/>
      <c r="CJT10" s="7"/>
      <c r="CJU10" s="7"/>
      <c r="CJV10" s="7"/>
      <c r="CJW10" s="7"/>
      <c r="CJX10" s="7"/>
      <c r="CJY10" s="7"/>
      <c r="CJZ10" s="7"/>
      <c r="CKA10" s="7"/>
      <c r="CKB10" s="7"/>
      <c r="CKC10" s="7"/>
      <c r="CKD10" s="7"/>
      <c r="CKE10" s="7"/>
      <c r="CKF10" s="7"/>
      <c r="CKG10" s="7"/>
      <c r="CKH10" s="7"/>
      <c r="CKI10" s="7"/>
      <c r="CKJ10" s="7"/>
      <c r="CKK10" s="7"/>
      <c r="CKL10" s="7"/>
      <c r="CKM10" s="7"/>
      <c r="CKN10" s="7"/>
      <c r="CKO10" s="7"/>
      <c r="CKP10" s="7"/>
      <c r="CKQ10" s="7"/>
      <c r="CKR10" s="7"/>
      <c r="CKS10" s="7"/>
      <c r="CKT10" s="7"/>
      <c r="CKU10" s="7"/>
      <c r="CKV10" s="7"/>
      <c r="CKW10" s="7"/>
      <c r="CKX10" s="7"/>
      <c r="CKY10" s="7"/>
      <c r="CKZ10" s="7"/>
      <c r="CLA10" s="7"/>
      <c r="CLB10" s="7"/>
      <c r="CLC10" s="7"/>
      <c r="CLD10" s="7"/>
      <c r="CLE10" s="7"/>
      <c r="CLF10" s="7"/>
      <c r="CLG10" s="7"/>
      <c r="CLH10" s="7"/>
      <c r="CLI10" s="7"/>
      <c r="CLJ10" s="7"/>
      <c r="CLK10" s="7"/>
      <c r="CLL10" s="7"/>
      <c r="CLM10" s="7"/>
      <c r="CLN10" s="7"/>
      <c r="CLO10" s="7"/>
      <c r="CLP10" s="7"/>
      <c r="CLQ10" s="7"/>
      <c r="CLR10" s="7"/>
      <c r="CLS10" s="7"/>
      <c r="CLT10" s="7"/>
      <c r="CLU10" s="7"/>
      <c r="CLV10" s="7"/>
      <c r="CLW10" s="7"/>
      <c r="CLX10" s="7"/>
      <c r="CLY10" s="7"/>
      <c r="CLZ10" s="7"/>
      <c r="CMA10" s="7"/>
      <c r="CMB10" s="7"/>
      <c r="CMC10" s="7"/>
      <c r="CMD10" s="7"/>
      <c r="CME10" s="7"/>
      <c r="CMF10" s="7"/>
      <c r="CMG10" s="7"/>
      <c r="CMH10" s="7"/>
      <c r="CMI10" s="7"/>
      <c r="CMJ10" s="7"/>
      <c r="CMK10" s="7"/>
      <c r="CML10" s="7"/>
      <c r="CMM10" s="7"/>
      <c r="CMN10" s="7"/>
      <c r="CMO10" s="7"/>
      <c r="CMP10" s="7"/>
      <c r="CMQ10" s="7"/>
      <c r="CMR10" s="7"/>
      <c r="CMS10" s="7"/>
      <c r="CMT10" s="7"/>
      <c r="CMU10" s="7"/>
      <c r="CMV10" s="7"/>
      <c r="CMW10" s="7"/>
      <c r="CMX10" s="7"/>
      <c r="CMY10" s="7"/>
      <c r="CMZ10" s="7"/>
      <c r="CNA10" s="7"/>
      <c r="CNB10" s="7"/>
      <c r="CNC10" s="7"/>
      <c r="CND10" s="7"/>
      <c r="CNE10" s="7"/>
      <c r="CNF10" s="7"/>
      <c r="CNG10" s="7"/>
      <c r="CNH10" s="7"/>
      <c r="CNI10" s="7"/>
      <c r="CNJ10" s="7"/>
      <c r="CNK10" s="7"/>
      <c r="CNL10" s="7"/>
      <c r="CNM10" s="7"/>
      <c r="CNN10" s="7"/>
      <c r="CNO10" s="7"/>
      <c r="CNP10" s="7"/>
      <c r="CNQ10" s="7"/>
      <c r="CNR10" s="7"/>
      <c r="CNS10" s="7"/>
      <c r="CNT10" s="7"/>
      <c r="CNU10" s="7"/>
      <c r="CNV10" s="7"/>
      <c r="CNW10" s="7"/>
      <c r="CNX10" s="7"/>
      <c r="CNY10" s="7"/>
      <c r="CNZ10" s="7"/>
      <c r="COA10" s="7"/>
      <c r="COB10" s="7"/>
      <c r="COC10" s="7"/>
      <c r="COD10" s="7"/>
      <c r="COE10" s="7"/>
      <c r="COF10" s="7"/>
      <c r="COG10" s="7"/>
      <c r="COH10" s="7"/>
      <c r="COI10" s="7"/>
      <c r="COJ10" s="7"/>
      <c r="COK10" s="7"/>
      <c r="COL10" s="7"/>
      <c r="COM10" s="7"/>
      <c r="CON10" s="7"/>
      <c r="COO10" s="7"/>
      <c r="COP10" s="7"/>
      <c r="COQ10" s="7"/>
      <c r="COR10" s="7"/>
      <c r="COS10" s="7"/>
      <c r="COT10" s="7"/>
      <c r="COU10" s="7"/>
      <c r="COV10" s="7"/>
      <c r="COW10" s="7"/>
      <c r="COX10" s="7"/>
      <c r="COY10" s="7"/>
      <c r="COZ10" s="7"/>
      <c r="CPA10" s="7"/>
      <c r="CPB10" s="7"/>
      <c r="CPC10" s="7"/>
      <c r="CPD10" s="7"/>
      <c r="CPE10" s="7"/>
      <c r="CPF10" s="7"/>
      <c r="CPG10" s="7"/>
      <c r="CPH10" s="7"/>
      <c r="CPI10" s="7"/>
      <c r="CPJ10" s="7"/>
      <c r="CPK10" s="7"/>
      <c r="CPL10" s="7"/>
      <c r="CPM10" s="7"/>
      <c r="CPN10" s="7"/>
      <c r="CPO10" s="7"/>
      <c r="CPP10" s="7"/>
      <c r="CPQ10" s="7"/>
      <c r="CPR10" s="7"/>
      <c r="CPS10" s="7"/>
      <c r="CPT10" s="7"/>
      <c r="CPU10" s="7"/>
      <c r="CPV10" s="7"/>
      <c r="CPW10" s="7"/>
      <c r="CPX10" s="7"/>
      <c r="CPY10" s="7"/>
      <c r="CPZ10" s="7"/>
      <c r="CQA10" s="7"/>
      <c r="CQB10" s="7"/>
      <c r="CQC10" s="7"/>
      <c r="CQD10" s="7"/>
      <c r="CQE10" s="7"/>
      <c r="CQF10" s="7"/>
      <c r="CQG10" s="7"/>
      <c r="CQH10" s="7"/>
      <c r="CQI10" s="7"/>
      <c r="CQJ10" s="7"/>
      <c r="CQK10" s="7"/>
      <c r="CQL10" s="7"/>
      <c r="CQM10" s="7"/>
      <c r="CQN10" s="7"/>
      <c r="CQO10" s="7"/>
      <c r="CQP10" s="7"/>
      <c r="CQQ10" s="7"/>
      <c r="CQR10" s="7"/>
      <c r="CQS10" s="7"/>
      <c r="CQT10" s="7"/>
      <c r="CQU10" s="7"/>
      <c r="CQV10" s="7"/>
      <c r="CQW10" s="7"/>
      <c r="CQX10" s="7"/>
      <c r="CQY10" s="7"/>
      <c r="CQZ10" s="7"/>
      <c r="CRA10" s="7"/>
      <c r="CRB10" s="7"/>
      <c r="CRC10" s="7"/>
      <c r="CRD10" s="7"/>
      <c r="CRE10" s="7"/>
      <c r="CRF10" s="7"/>
      <c r="CRG10" s="7"/>
      <c r="CRH10" s="7"/>
      <c r="CRI10" s="7"/>
      <c r="CRJ10" s="7"/>
      <c r="CRK10" s="7"/>
      <c r="CRL10" s="7"/>
      <c r="CRM10" s="7"/>
      <c r="CRN10" s="7"/>
      <c r="CRO10" s="7"/>
      <c r="CRP10" s="7"/>
      <c r="CRQ10" s="7"/>
      <c r="CRR10" s="7"/>
      <c r="CRS10" s="7"/>
      <c r="CRT10" s="7"/>
      <c r="CRU10" s="7"/>
      <c r="CRV10" s="7"/>
      <c r="CRW10" s="7"/>
      <c r="CRX10" s="7"/>
      <c r="CRY10" s="7"/>
      <c r="CRZ10" s="7"/>
      <c r="CSA10" s="7"/>
      <c r="CSB10" s="7"/>
      <c r="CSC10" s="7"/>
      <c r="CSD10" s="7"/>
      <c r="CSE10" s="7"/>
      <c r="CSF10" s="7"/>
      <c r="CSG10" s="7"/>
      <c r="CSH10" s="7"/>
      <c r="CSI10" s="7"/>
      <c r="CSJ10" s="7"/>
      <c r="CSK10" s="7"/>
      <c r="CSL10" s="7"/>
      <c r="CSM10" s="7"/>
      <c r="CSN10" s="7"/>
      <c r="CSO10" s="7"/>
      <c r="CSP10" s="7"/>
      <c r="CSQ10" s="7"/>
      <c r="CSR10" s="7"/>
      <c r="CSS10" s="7"/>
      <c r="CST10" s="7"/>
      <c r="CSU10" s="7"/>
      <c r="CSV10" s="7"/>
      <c r="CSW10" s="7"/>
      <c r="CSX10" s="7"/>
      <c r="CSY10" s="7"/>
      <c r="CSZ10" s="7"/>
      <c r="CTA10" s="7"/>
      <c r="CTB10" s="7"/>
      <c r="CTC10" s="7"/>
      <c r="CTD10" s="7"/>
      <c r="CTE10" s="7"/>
      <c r="CTF10" s="7"/>
      <c r="CTG10" s="7"/>
      <c r="CTH10" s="7"/>
      <c r="CTI10" s="7"/>
      <c r="CTJ10" s="7"/>
      <c r="CTK10" s="7"/>
      <c r="CTL10" s="7"/>
      <c r="CTM10" s="7"/>
      <c r="CTN10" s="7"/>
      <c r="CTO10" s="7"/>
      <c r="CTP10" s="7"/>
      <c r="CTQ10" s="7"/>
      <c r="CTR10" s="7"/>
      <c r="CTS10" s="7"/>
      <c r="CTT10" s="7"/>
      <c r="CTU10" s="7"/>
      <c r="CTV10" s="7"/>
      <c r="CTW10" s="7"/>
      <c r="CTX10" s="7"/>
      <c r="CTY10" s="7"/>
      <c r="CTZ10" s="7"/>
      <c r="CUA10" s="7"/>
      <c r="CUB10" s="7"/>
      <c r="CUC10" s="7"/>
      <c r="CUD10" s="7"/>
      <c r="CUE10" s="7"/>
      <c r="CUF10" s="7"/>
      <c r="CUG10" s="7"/>
      <c r="CUH10" s="7"/>
      <c r="CUI10" s="7"/>
      <c r="CUJ10" s="7"/>
      <c r="CUK10" s="7"/>
      <c r="CUL10" s="7"/>
      <c r="CUM10" s="7"/>
      <c r="CUN10" s="7"/>
      <c r="CUO10" s="7"/>
      <c r="CUP10" s="7"/>
      <c r="CUQ10" s="7"/>
      <c r="CUR10" s="7"/>
      <c r="CUS10" s="7"/>
      <c r="CUT10" s="7"/>
      <c r="CUU10" s="7"/>
      <c r="CUV10" s="7"/>
      <c r="CUW10" s="7"/>
      <c r="CUX10" s="7"/>
      <c r="CUY10" s="7"/>
      <c r="CUZ10" s="7"/>
      <c r="CVA10" s="7"/>
      <c r="CVB10" s="7"/>
      <c r="CVC10" s="7"/>
      <c r="CVD10" s="7"/>
      <c r="CVE10" s="7"/>
      <c r="CVF10" s="7"/>
      <c r="CVG10" s="7"/>
      <c r="CVH10" s="7"/>
      <c r="CVI10" s="7"/>
      <c r="CVJ10" s="7"/>
      <c r="CVK10" s="7"/>
      <c r="CVL10" s="7"/>
      <c r="CVM10" s="7"/>
      <c r="CVN10" s="7"/>
      <c r="CVO10" s="7"/>
      <c r="CVP10" s="7"/>
      <c r="CVQ10" s="7"/>
      <c r="CVR10" s="7"/>
      <c r="CVS10" s="7"/>
      <c r="CVT10" s="7"/>
      <c r="CVU10" s="7"/>
      <c r="CVV10" s="7"/>
      <c r="CVW10" s="7"/>
      <c r="CVX10" s="7"/>
      <c r="CVY10" s="7"/>
      <c r="CVZ10" s="7"/>
      <c r="CWA10" s="7"/>
      <c r="CWB10" s="7"/>
      <c r="CWC10" s="7"/>
      <c r="CWD10" s="7"/>
      <c r="CWE10" s="7"/>
      <c r="CWF10" s="7"/>
      <c r="CWG10" s="7"/>
      <c r="CWH10" s="7"/>
      <c r="CWI10" s="7"/>
      <c r="CWJ10" s="7"/>
      <c r="CWK10" s="7"/>
      <c r="CWL10" s="7"/>
      <c r="CWM10" s="7"/>
      <c r="CWN10" s="7"/>
      <c r="CWO10" s="7"/>
      <c r="CWP10" s="7"/>
      <c r="CWQ10" s="7"/>
      <c r="CWR10" s="7"/>
      <c r="CWS10" s="7"/>
      <c r="CWT10" s="7"/>
      <c r="CWU10" s="7"/>
      <c r="CWV10" s="7"/>
      <c r="CWW10" s="7"/>
      <c r="CWX10" s="7"/>
      <c r="CWY10" s="7"/>
      <c r="CWZ10" s="7"/>
      <c r="CXA10" s="7"/>
      <c r="CXB10" s="7"/>
      <c r="CXC10" s="7"/>
      <c r="CXD10" s="7"/>
      <c r="CXE10" s="7"/>
      <c r="CXF10" s="7"/>
      <c r="CXG10" s="7"/>
      <c r="CXH10" s="7"/>
      <c r="CXI10" s="7"/>
      <c r="CXJ10" s="7"/>
      <c r="CXK10" s="7"/>
      <c r="CXL10" s="7"/>
      <c r="CXM10" s="7"/>
      <c r="CXN10" s="7"/>
      <c r="CXO10" s="7"/>
      <c r="CXP10" s="7"/>
      <c r="CXQ10" s="7"/>
      <c r="CXR10" s="7"/>
      <c r="CXS10" s="7"/>
      <c r="CXT10" s="7"/>
      <c r="CXU10" s="7"/>
      <c r="CXV10" s="7"/>
      <c r="CXW10" s="7"/>
      <c r="CXX10" s="7"/>
      <c r="CXY10" s="7"/>
      <c r="CXZ10" s="7"/>
      <c r="CYA10" s="7"/>
      <c r="CYB10" s="7"/>
      <c r="CYC10" s="7"/>
      <c r="CYD10" s="7"/>
      <c r="CYE10" s="7"/>
      <c r="CYF10" s="7"/>
      <c r="CYG10" s="7"/>
      <c r="CYH10" s="7"/>
      <c r="CYI10" s="7"/>
      <c r="CYJ10" s="7"/>
      <c r="CYK10" s="7"/>
      <c r="CYL10" s="7"/>
      <c r="CYM10" s="7"/>
      <c r="CYN10" s="7"/>
      <c r="CYO10" s="7"/>
      <c r="CYP10" s="7"/>
      <c r="CYQ10" s="7"/>
      <c r="CYR10" s="7"/>
      <c r="CYS10" s="7"/>
      <c r="CYT10" s="7"/>
      <c r="CYU10" s="7"/>
      <c r="CYV10" s="7"/>
      <c r="CYW10" s="7"/>
      <c r="CYX10" s="7"/>
      <c r="CYY10" s="7"/>
      <c r="CYZ10" s="7"/>
      <c r="CZA10" s="7"/>
      <c r="CZB10" s="7"/>
      <c r="CZC10" s="7"/>
      <c r="CZD10" s="7"/>
      <c r="CZE10" s="7"/>
      <c r="CZF10" s="7"/>
      <c r="CZG10" s="7"/>
      <c r="CZH10" s="7"/>
      <c r="CZI10" s="7"/>
      <c r="CZJ10" s="7"/>
      <c r="CZK10" s="7"/>
      <c r="CZL10" s="7"/>
      <c r="CZM10" s="7"/>
      <c r="CZN10" s="7"/>
      <c r="CZO10" s="7"/>
      <c r="CZP10" s="7"/>
      <c r="CZQ10" s="7"/>
      <c r="CZR10" s="7"/>
      <c r="CZS10" s="7"/>
      <c r="CZT10" s="7"/>
      <c r="CZU10" s="7"/>
      <c r="CZV10" s="7"/>
      <c r="CZW10" s="7"/>
      <c r="CZX10" s="7"/>
      <c r="CZY10" s="7"/>
      <c r="CZZ10" s="7"/>
      <c r="DAA10" s="7"/>
      <c r="DAB10" s="7"/>
      <c r="DAC10" s="7"/>
      <c r="DAD10" s="7"/>
      <c r="DAE10" s="7"/>
      <c r="DAF10" s="7"/>
      <c r="DAG10" s="7"/>
      <c r="DAH10" s="7"/>
      <c r="DAI10" s="7"/>
      <c r="DAJ10" s="7"/>
      <c r="DAK10" s="7"/>
      <c r="DAL10" s="7"/>
      <c r="DAM10" s="7"/>
      <c r="DAN10" s="7"/>
      <c r="DAO10" s="7"/>
      <c r="DAP10" s="7"/>
      <c r="DAQ10" s="7"/>
      <c r="DAR10" s="7"/>
      <c r="DAS10" s="7"/>
      <c r="DAT10" s="7"/>
      <c r="DAU10" s="7"/>
      <c r="DAV10" s="7"/>
      <c r="DAW10" s="7"/>
      <c r="DAX10" s="7"/>
      <c r="DAY10" s="7"/>
      <c r="DAZ10" s="7"/>
      <c r="DBA10" s="7"/>
      <c r="DBB10" s="7"/>
      <c r="DBC10" s="7"/>
      <c r="DBD10" s="7"/>
      <c r="DBE10" s="7"/>
      <c r="DBF10" s="7"/>
      <c r="DBG10" s="7"/>
      <c r="DBH10" s="7"/>
      <c r="DBI10" s="7"/>
      <c r="DBJ10" s="7"/>
      <c r="DBK10" s="7"/>
      <c r="DBL10" s="7"/>
      <c r="DBM10" s="7"/>
      <c r="DBN10" s="7"/>
      <c r="DBO10" s="7"/>
      <c r="DBP10" s="7"/>
      <c r="DBQ10" s="7"/>
      <c r="DBR10" s="7"/>
      <c r="DBS10" s="7"/>
      <c r="DBT10" s="7"/>
      <c r="DBU10" s="7"/>
      <c r="DBV10" s="7"/>
      <c r="DBW10" s="7"/>
      <c r="DBX10" s="7"/>
      <c r="DBY10" s="7"/>
      <c r="DBZ10" s="7"/>
      <c r="DCA10" s="7"/>
      <c r="DCB10" s="7"/>
      <c r="DCC10" s="7"/>
      <c r="DCD10" s="7"/>
      <c r="DCE10" s="7"/>
      <c r="DCF10" s="7"/>
      <c r="DCG10" s="7"/>
      <c r="DCH10" s="7"/>
      <c r="DCI10" s="7"/>
      <c r="DCJ10" s="7"/>
      <c r="DCK10" s="7"/>
      <c r="DCL10" s="7"/>
      <c r="DCM10" s="7"/>
      <c r="DCN10" s="7"/>
      <c r="DCO10" s="7"/>
      <c r="DCP10" s="7"/>
      <c r="DCQ10" s="7"/>
      <c r="DCR10" s="7"/>
      <c r="DCS10" s="7"/>
      <c r="DCT10" s="7"/>
      <c r="DCU10" s="7"/>
      <c r="DCV10" s="7"/>
      <c r="DCW10" s="7"/>
      <c r="DCX10" s="7"/>
      <c r="DCY10" s="7"/>
      <c r="DCZ10" s="7"/>
      <c r="DDA10" s="7"/>
      <c r="DDB10" s="7"/>
      <c r="DDC10" s="7"/>
      <c r="DDD10" s="7"/>
      <c r="DDE10" s="7"/>
      <c r="DDF10" s="7"/>
      <c r="DDG10" s="7"/>
      <c r="DDH10" s="7"/>
      <c r="DDI10" s="7"/>
      <c r="DDJ10" s="7"/>
      <c r="DDK10" s="7"/>
      <c r="DDL10" s="7"/>
      <c r="DDM10" s="7"/>
      <c r="DDN10" s="7"/>
      <c r="DDO10" s="7"/>
      <c r="DDP10" s="7"/>
      <c r="DDQ10" s="7"/>
      <c r="DDR10" s="7"/>
      <c r="DDS10" s="7"/>
      <c r="DDT10" s="7"/>
      <c r="DDU10" s="7"/>
      <c r="DDV10" s="7"/>
      <c r="DDW10" s="7"/>
      <c r="DDX10" s="7"/>
      <c r="DDY10" s="7"/>
      <c r="DDZ10" s="7"/>
      <c r="DEA10" s="7"/>
      <c r="DEB10" s="7"/>
      <c r="DEC10" s="7"/>
      <c r="DED10" s="7"/>
      <c r="DEE10" s="7"/>
      <c r="DEF10" s="7"/>
      <c r="DEG10" s="7"/>
      <c r="DEH10" s="7"/>
      <c r="DEI10" s="7"/>
      <c r="DEJ10" s="7"/>
      <c r="DEK10" s="7"/>
      <c r="DEL10" s="7"/>
      <c r="DEM10" s="7"/>
      <c r="DEN10" s="7"/>
      <c r="DEO10" s="7"/>
      <c r="DEP10" s="7"/>
      <c r="DEQ10" s="7"/>
      <c r="DER10" s="7"/>
      <c r="DES10" s="7"/>
      <c r="DET10" s="7"/>
      <c r="DEU10" s="7"/>
      <c r="DEV10" s="7"/>
      <c r="DEW10" s="7"/>
      <c r="DEX10" s="7"/>
      <c r="DEY10" s="7"/>
      <c r="DEZ10" s="7"/>
      <c r="DFA10" s="7"/>
      <c r="DFB10" s="7"/>
      <c r="DFC10" s="7"/>
      <c r="DFD10" s="7"/>
      <c r="DFE10" s="7"/>
      <c r="DFF10" s="7"/>
      <c r="DFG10" s="7"/>
      <c r="DFH10" s="7"/>
      <c r="DFI10" s="7"/>
      <c r="DFJ10" s="7"/>
      <c r="DFK10" s="7"/>
      <c r="DFL10" s="7"/>
      <c r="DFM10" s="7"/>
      <c r="DFN10" s="7"/>
      <c r="DFO10" s="7"/>
      <c r="DFP10" s="7"/>
      <c r="DFQ10" s="7"/>
      <c r="DFR10" s="7"/>
      <c r="DFS10" s="7"/>
      <c r="DFT10" s="7"/>
      <c r="DFU10" s="7"/>
      <c r="DFV10" s="7"/>
      <c r="DFW10" s="7"/>
      <c r="DFX10" s="7"/>
      <c r="DFY10" s="7"/>
      <c r="DFZ10" s="7"/>
      <c r="DGA10" s="7"/>
      <c r="DGB10" s="7"/>
      <c r="DGC10" s="7"/>
      <c r="DGD10" s="7"/>
      <c r="DGE10" s="7"/>
      <c r="DGF10" s="7"/>
      <c r="DGG10" s="7"/>
      <c r="DGH10" s="7"/>
      <c r="DGI10" s="7"/>
      <c r="DGJ10" s="7"/>
      <c r="DGK10" s="7"/>
      <c r="DGL10" s="7"/>
      <c r="DGM10" s="7"/>
      <c r="DGN10" s="7"/>
      <c r="DGO10" s="7"/>
      <c r="DGP10" s="7"/>
      <c r="DGQ10" s="7"/>
      <c r="DGR10" s="7"/>
      <c r="DGS10" s="7"/>
      <c r="DGT10" s="7"/>
      <c r="DGU10" s="7"/>
      <c r="DGV10" s="7"/>
      <c r="DGW10" s="7"/>
      <c r="DGX10" s="7"/>
      <c r="DGY10" s="7"/>
      <c r="DGZ10" s="7"/>
      <c r="DHA10" s="7"/>
      <c r="DHB10" s="7"/>
      <c r="DHC10" s="7"/>
      <c r="DHD10" s="7"/>
      <c r="DHE10" s="7"/>
      <c r="DHF10" s="7"/>
      <c r="DHG10" s="7"/>
      <c r="DHH10" s="7"/>
      <c r="DHI10" s="7"/>
      <c r="DHJ10" s="7"/>
      <c r="DHK10" s="7"/>
      <c r="DHL10" s="7"/>
      <c r="DHM10" s="7"/>
      <c r="DHN10" s="7"/>
      <c r="DHO10" s="7"/>
      <c r="DHP10" s="7"/>
      <c r="DHQ10" s="7"/>
      <c r="DHR10" s="7"/>
      <c r="DHS10" s="7"/>
      <c r="DHT10" s="7"/>
      <c r="DHU10" s="7"/>
      <c r="DHV10" s="7"/>
      <c r="DHW10" s="7"/>
      <c r="DHX10" s="7"/>
      <c r="DHY10" s="7"/>
      <c r="DHZ10" s="7"/>
      <c r="DIA10" s="7"/>
      <c r="DIB10" s="7"/>
      <c r="DIC10" s="7"/>
      <c r="DID10" s="7"/>
      <c r="DIE10" s="7"/>
      <c r="DIF10" s="7"/>
      <c r="DIG10" s="7"/>
      <c r="DIH10" s="7"/>
      <c r="DII10" s="7"/>
      <c r="DIJ10" s="7"/>
      <c r="DIK10" s="7"/>
      <c r="DIL10" s="7"/>
      <c r="DIM10" s="7"/>
      <c r="DIN10" s="7"/>
      <c r="DIO10" s="7"/>
      <c r="DIP10" s="7"/>
      <c r="DIQ10" s="7"/>
      <c r="DIR10" s="7"/>
      <c r="DIS10" s="7"/>
      <c r="DIT10" s="7"/>
      <c r="DIU10" s="7"/>
      <c r="DIV10" s="7"/>
      <c r="DIW10" s="7"/>
      <c r="DIX10" s="7"/>
      <c r="DIY10" s="7"/>
      <c r="DIZ10" s="7"/>
      <c r="DJA10" s="7"/>
      <c r="DJB10" s="7"/>
      <c r="DJC10" s="7"/>
      <c r="DJD10" s="7"/>
      <c r="DJE10" s="7"/>
      <c r="DJF10" s="7"/>
      <c r="DJG10" s="7"/>
      <c r="DJH10" s="7"/>
      <c r="DJI10" s="7"/>
      <c r="DJJ10" s="7"/>
      <c r="DJK10" s="7"/>
      <c r="DJL10" s="7"/>
      <c r="DJM10" s="7"/>
      <c r="DJN10" s="7"/>
      <c r="DJO10" s="7"/>
      <c r="DJP10" s="7"/>
      <c r="DJQ10" s="7"/>
      <c r="DJR10" s="7"/>
      <c r="DJS10" s="7"/>
      <c r="DJT10" s="7"/>
      <c r="DJU10" s="7"/>
      <c r="DJV10" s="7"/>
      <c r="DJW10" s="7"/>
      <c r="DJX10" s="7"/>
      <c r="DJY10" s="7"/>
      <c r="DJZ10" s="7"/>
      <c r="DKA10" s="7"/>
      <c r="DKB10" s="7"/>
      <c r="DKC10" s="7"/>
      <c r="DKD10" s="7"/>
      <c r="DKE10" s="7"/>
      <c r="DKF10" s="7"/>
      <c r="DKG10" s="7"/>
      <c r="DKH10" s="7"/>
      <c r="DKI10" s="7"/>
      <c r="DKJ10" s="7"/>
      <c r="DKK10" s="7"/>
      <c r="DKL10" s="7"/>
      <c r="DKM10" s="7"/>
      <c r="DKN10" s="7"/>
      <c r="DKO10" s="7"/>
      <c r="DKP10" s="7"/>
      <c r="DKQ10" s="7"/>
      <c r="DKR10" s="7"/>
      <c r="DKS10" s="7"/>
      <c r="DKT10" s="7"/>
      <c r="DKU10" s="7"/>
      <c r="DKV10" s="7"/>
      <c r="DKW10" s="7"/>
      <c r="DKX10" s="7"/>
      <c r="DKY10" s="7"/>
      <c r="DKZ10" s="7"/>
      <c r="DLA10" s="7"/>
      <c r="DLB10" s="7"/>
      <c r="DLC10" s="7"/>
      <c r="DLD10" s="7"/>
      <c r="DLE10" s="7"/>
      <c r="DLF10" s="7"/>
      <c r="DLG10" s="7"/>
      <c r="DLH10" s="7"/>
      <c r="DLI10" s="7"/>
      <c r="DLJ10" s="7"/>
      <c r="DLK10" s="7"/>
      <c r="DLL10" s="7"/>
      <c r="DLM10" s="7"/>
      <c r="DLN10" s="7"/>
      <c r="DLO10" s="7"/>
      <c r="DLP10" s="7"/>
      <c r="DLQ10" s="7"/>
      <c r="DLR10" s="7"/>
      <c r="DLS10" s="7"/>
      <c r="DLT10" s="7"/>
      <c r="DLU10" s="7"/>
      <c r="DLV10" s="7"/>
      <c r="DLW10" s="7"/>
      <c r="DLX10" s="7"/>
      <c r="DLY10" s="7"/>
      <c r="DLZ10" s="7"/>
      <c r="DMA10" s="7"/>
      <c r="DMB10" s="7"/>
      <c r="DMC10" s="7"/>
      <c r="DMD10" s="7"/>
      <c r="DME10" s="7"/>
      <c r="DMF10" s="7"/>
      <c r="DMG10" s="7"/>
      <c r="DMH10" s="7"/>
      <c r="DMI10" s="7"/>
      <c r="DMJ10" s="7"/>
      <c r="DMK10" s="7"/>
      <c r="DML10" s="7"/>
      <c r="DMM10" s="7"/>
      <c r="DMN10" s="7"/>
      <c r="DMO10" s="7"/>
      <c r="DMP10" s="7"/>
      <c r="DMQ10" s="7"/>
      <c r="DMR10" s="7"/>
      <c r="DMS10" s="7"/>
      <c r="DMT10" s="7"/>
      <c r="DMU10" s="7"/>
      <c r="DMV10" s="7"/>
      <c r="DMW10" s="7"/>
      <c r="DMX10" s="7"/>
      <c r="DMY10" s="7"/>
      <c r="DMZ10" s="7"/>
      <c r="DNA10" s="7"/>
      <c r="DNB10" s="7"/>
      <c r="DNC10" s="7"/>
      <c r="DND10" s="7"/>
      <c r="DNE10" s="7"/>
      <c r="DNF10" s="7"/>
      <c r="DNG10" s="7"/>
      <c r="DNH10" s="7"/>
      <c r="DNI10" s="7"/>
      <c r="DNJ10" s="7"/>
      <c r="DNK10" s="7"/>
      <c r="DNL10" s="7"/>
      <c r="DNM10" s="7"/>
      <c r="DNN10" s="7"/>
      <c r="DNO10" s="7"/>
      <c r="DNP10" s="7"/>
      <c r="DNQ10" s="7"/>
      <c r="DNR10" s="7"/>
      <c r="DNS10" s="7"/>
      <c r="DNT10" s="7"/>
      <c r="DNU10" s="7"/>
      <c r="DNV10" s="7"/>
      <c r="DNW10" s="7"/>
      <c r="DNX10" s="7"/>
      <c r="DNY10" s="7"/>
      <c r="DNZ10" s="7"/>
      <c r="DOA10" s="7"/>
      <c r="DOB10" s="7"/>
      <c r="DOC10" s="7"/>
      <c r="DOD10" s="7"/>
      <c r="DOE10" s="7"/>
      <c r="DOF10" s="7"/>
      <c r="DOG10" s="7"/>
      <c r="DOH10" s="7"/>
      <c r="DOI10" s="7"/>
      <c r="DOJ10" s="7"/>
      <c r="DOK10" s="7"/>
      <c r="DOL10" s="7"/>
      <c r="DOM10" s="7"/>
      <c r="DON10" s="7"/>
      <c r="DOO10" s="7"/>
      <c r="DOP10" s="7"/>
      <c r="DOQ10" s="7"/>
      <c r="DOR10" s="7"/>
      <c r="DOS10" s="7"/>
      <c r="DOT10" s="7"/>
      <c r="DOU10" s="7"/>
      <c r="DOV10" s="7"/>
      <c r="DOW10" s="7"/>
      <c r="DOX10" s="7"/>
      <c r="DOY10" s="7"/>
      <c r="DOZ10" s="7"/>
      <c r="DPA10" s="7"/>
      <c r="DPB10" s="7"/>
      <c r="DPC10" s="7"/>
      <c r="DPD10" s="7"/>
      <c r="DPE10" s="7"/>
      <c r="DPF10" s="7"/>
      <c r="DPG10" s="7"/>
      <c r="DPH10" s="7"/>
      <c r="DPI10" s="7"/>
      <c r="DPJ10" s="7"/>
      <c r="DPK10" s="7"/>
      <c r="DPL10" s="7"/>
      <c r="DPM10" s="7"/>
      <c r="DPN10" s="7"/>
      <c r="DPO10" s="7"/>
      <c r="DPP10" s="7"/>
      <c r="DPQ10" s="7"/>
      <c r="DPR10" s="7"/>
      <c r="DPS10" s="7"/>
      <c r="DPT10" s="7"/>
      <c r="DPU10" s="7"/>
      <c r="DPV10" s="7"/>
      <c r="DPW10" s="7"/>
      <c r="DPX10" s="7"/>
      <c r="DPY10" s="7"/>
      <c r="DPZ10" s="7"/>
      <c r="DQA10" s="7"/>
      <c r="DQB10" s="7"/>
      <c r="DQC10" s="7"/>
      <c r="DQD10" s="7"/>
      <c r="DQE10" s="7"/>
      <c r="DQF10" s="7"/>
      <c r="DQG10" s="7"/>
      <c r="DQH10" s="7"/>
      <c r="DQI10" s="7"/>
      <c r="DQJ10" s="7"/>
      <c r="DQK10" s="7"/>
      <c r="DQL10" s="7"/>
      <c r="DQM10" s="7"/>
      <c r="DQN10" s="7"/>
      <c r="DQO10" s="7"/>
      <c r="DQP10" s="7"/>
      <c r="DQQ10" s="7"/>
      <c r="DQR10" s="7"/>
      <c r="DQS10" s="7"/>
      <c r="DQT10" s="7"/>
      <c r="DQU10" s="7"/>
      <c r="DQV10" s="7"/>
      <c r="DQW10" s="7"/>
      <c r="DQX10" s="7"/>
      <c r="DQY10" s="7"/>
      <c r="DQZ10" s="7"/>
      <c r="DRA10" s="7"/>
      <c r="DRB10" s="7"/>
      <c r="DRC10" s="7"/>
      <c r="DRD10" s="7"/>
      <c r="DRE10" s="7"/>
      <c r="DRF10" s="7"/>
      <c r="DRG10" s="7"/>
      <c r="DRH10" s="7"/>
      <c r="DRI10" s="7"/>
      <c r="DRJ10" s="7"/>
      <c r="DRK10" s="7"/>
      <c r="DRL10" s="7"/>
      <c r="DRM10" s="7"/>
      <c r="DRN10" s="7"/>
      <c r="DRO10" s="7"/>
      <c r="DRP10" s="7"/>
      <c r="DRQ10" s="7"/>
      <c r="DRR10" s="7"/>
      <c r="DRS10" s="7"/>
      <c r="DRT10" s="7"/>
      <c r="DRU10" s="7"/>
      <c r="DRV10" s="7"/>
      <c r="DRW10" s="7"/>
      <c r="DRX10" s="7"/>
      <c r="DRY10" s="7"/>
      <c r="DRZ10" s="7"/>
      <c r="DSA10" s="7"/>
      <c r="DSB10" s="7"/>
      <c r="DSC10" s="7"/>
      <c r="DSD10" s="7"/>
      <c r="DSE10" s="7"/>
      <c r="DSF10" s="7"/>
      <c r="DSG10" s="7"/>
      <c r="DSH10" s="7"/>
      <c r="DSI10" s="7"/>
      <c r="DSJ10" s="7"/>
      <c r="DSK10" s="7"/>
      <c r="DSL10" s="7"/>
      <c r="DSM10" s="7"/>
      <c r="DSN10" s="7"/>
      <c r="DSO10" s="7"/>
      <c r="DSP10" s="7"/>
      <c r="DSQ10" s="7"/>
      <c r="DSR10" s="7"/>
      <c r="DSS10" s="7"/>
      <c r="DST10" s="7"/>
      <c r="DSU10" s="7"/>
      <c r="DSV10" s="7"/>
      <c r="DSW10" s="7"/>
      <c r="DSX10" s="7"/>
      <c r="DSY10" s="7"/>
      <c r="DSZ10" s="7"/>
      <c r="DTA10" s="7"/>
      <c r="DTB10" s="7"/>
      <c r="DTC10" s="7"/>
      <c r="DTD10" s="7"/>
      <c r="DTE10" s="7"/>
      <c r="DTF10" s="7"/>
      <c r="DTG10" s="7"/>
      <c r="DTH10" s="7"/>
      <c r="DTI10" s="7"/>
      <c r="DTJ10" s="7"/>
      <c r="DTK10" s="7"/>
      <c r="DTL10" s="7"/>
      <c r="DTM10" s="7"/>
      <c r="DTN10" s="7"/>
      <c r="DTO10" s="7"/>
      <c r="DTP10" s="7"/>
      <c r="DTQ10" s="7"/>
      <c r="DTR10" s="7"/>
      <c r="DTS10" s="7"/>
      <c r="DTT10" s="7"/>
      <c r="DTU10" s="7"/>
      <c r="DTV10" s="7"/>
      <c r="DTW10" s="7"/>
      <c r="DTX10" s="7"/>
      <c r="DTY10" s="7"/>
      <c r="DTZ10" s="7"/>
      <c r="DUA10" s="7"/>
      <c r="DUB10" s="7"/>
      <c r="DUC10" s="7"/>
      <c r="DUD10" s="7"/>
      <c r="DUE10" s="7"/>
      <c r="DUF10" s="7"/>
      <c r="DUG10" s="7"/>
      <c r="DUH10" s="7"/>
      <c r="DUI10" s="7"/>
      <c r="DUJ10" s="7"/>
      <c r="DUK10" s="7"/>
      <c r="DUL10" s="7"/>
      <c r="DUM10" s="7"/>
      <c r="DUN10" s="7"/>
      <c r="DUO10" s="7"/>
      <c r="DUP10" s="7"/>
      <c r="DUQ10" s="7"/>
      <c r="DUR10" s="7"/>
      <c r="DUS10" s="7"/>
      <c r="DUT10" s="7"/>
      <c r="DUU10" s="7"/>
      <c r="DUV10" s="7"/>
      <c r="DUW10" s="7"/>
      <c r="DUX10" s="7"/>
      <c r="DUY10" s="7"/>
      <c r="DUZ10" s="7"/>
      <c r="DVA10" s="7"/>
      <c r="DVB10" s="7"/>
      <c r="DVC10" s="7"/>
      <c r="DVD10" s="7"/>
      <c r="DVE10" s="7"/>
      <c r="DVF10" s="7"/>
      <c r="DVG10" s="7"/>
      <c r="DVH10" s="7"/>
      <c r="DVI10" s="7"/>
      <c r="DVJ10" s="7"/>
      <c r="DVK10" s="7"/>
      <c r="DVL10" s="7"/>
      <c r="DVM10" s="7"/>
      <c r="DVN10" s="7"/>
      <c r="DVO10" s="7"/>
      <c r="DVP10" s="7"/>
      <c r="DVQ10" s="7"/>
      <c r="DVR10" s="7"/>
      <c r="DVS10" s="7"/>
      <c r="DVT10" s="7"/>
      <c r="DVU10" s="7"/>
      <c r="DVV10" s="7"/>
      <c r="DVW10" s="7"/>
      <c r="DVX10" s="7"/>
      <c r="DVY10" s="7"/>
      <c r="DVZ10" s="7"/>
      <c r="DWA10" s="7"/>
      <c r="DWB10" s="7"/>
      <c r="DWC10" s="7"/>
      <c r="DWD10" s="7"/>
      <c r="DWE10" s="7"/>
      <c r="DWF10" s="7"/>
      <c r="DWG10" s="7"/>
      <c r="DWH10" s="7"/>
      <c r="DWI10" s="7"/>
      <c r="DWJ10" s="7"/>
      <c r="DWK10" s="7"/>
      <c r="DWL10" s="7"/>
      <c r="DWM10" s="7"/>
      <c r="DWN10" s="7"/>
      <c r="DWO10" s="7"/>
      <c r="DWP10" s="7"/>
      <c r="DWQ10" s="7"/>
      <c r="DWR10" s="7"/>
      <c r="DWS10" s="7"/>
      <c r="DWT10" s="7"/>
      <c r="DWU10" s="7"/>
      <c r="DWV10" s="7"/>
      <c r="DWW10" s="7"/>
      <c r="DWX10" s="7"/>
      <c r="DWY10" s="7"/>
      <c r="DWZ10" s="7"/>
      <c r="DXA10" s="7"/>
      <c r="DXB10" s="7"/>
      <c r="DXC10" s="7"/>
      <c r="DXD10" s="7"/>
      <c r="DXE10" s="7"/>
      <c r="DXF10" s="7"/>
      <c r="DXG10" s="7"/>
      <c r="DXH10" s="7"/>
      <c r="DXI10" s="7"/>
      <c r="DXJ10" s="7"/>
      <c r="DXK10" s="7"/>
      <c r="DXL10" s="7"/>
      <c r="DXM10" s="7"/>
      <c r="DXN10" s="7"/>
      <c r="DXO10" s="7"/>
      <c r="DXP10" s="7"/>
      <c r="DXQ10" s="7"/>
      <c r="DXR10" s="7"/>
      <c r="DXS10" s="7"/>
      <c r="DXT10" s="7"/>
      <c r="DXU10" s="7"/>
      <c r="DXV10" s="7"/>
      <c r="DXW10" s="7"/>
      <c r="DXX10" s="7"/>
      <c r="DXY10" s="7"/>
      <c r="DXZ10" s="7"/>
      <c r="DYA10" s="7"/>
      <c r="DYB10" s="7"/>
      <c r="DYC10" s="7"/>
      <c r="DYD10" s="7"/>
      <c r="DYE10" s="7"/>
      <c r="DYF10" s="7"/>
      <c r="DYG10" s="7"/>
      <c r="DYH10" s="7"/>
      <c r="DYI10" s="7"/>
      <c r="DYJ10" s="7"/>
      <c r="DYK10" s="7"/>
      <c r="DYL10" s="7"/>
      <c r="DYM10" s="7"/>
      <c r="DYN10" s="7"/>
      <c r="DYO10" s="7"/>
      <c r="DYP10" s="7"/>
      <c r="DYQ10" s="7"/>
      <c r="DYR10" s="7"/>
      <c r="DYS10" s="7"/>
      <c r="DYT10" s="7"/>
      <c r="DYU10" s="7"/>
      <c r="DYV10" s="7"/>
      <c r="DYW10" s="7"/>
      <c r="DYX10" s="7"/>
      <c r="DYY10" s="7"/>
      <c r="DYZ10" s="7"/>
      <c r="DZA10" s="7"/>
      <c r="DZB10" s="7"/>
      <c r="DZC10" s="7"/>
      <c r="DZD10" s="7"/>
      <c r="DZE10" s="7"/>
      <c r="DZF10" s="7"/>
      <c r="DZG10" s="7"/>
      <c r="DZH10" s="7"/>
      <c r="DZI10" s="7"/>
      <c r="DZJ10" s="7"/>
      <c r="DZK10" s="7"/>
      <c r="DZL10" s="7"/>
      <c r="DZM10" s="7"/>
      <c r="DZN10" s="7"/>
      <c r="DZO10" s="7"/>
      <c r="DZP10" s="7"/>
      <c r="DZQ10" s="7"/>
      <c r="DZR10" s="7"/>
      <c r="DZS10" s="7"/>
      <c r="DZT10" s="7"/>
      <c r="DZU10" s="7"/>
      <c r="DZV10" s="7"/>
      <c r="DZW10" s="7"/>
      <c r="DZX10" s="7"/>
      <c r="DZY10" s="7"/>
      <c r="DZZ10" s="7"/>
      <c r="EAA10" s="7"/>
      <c r="EAB10" s="7"/>
      <c r="EAC10" s="7"/>
      <c r="EAD10" s="7"/>
      <c r="EAE10" s="7"/>
      <c r="EAF10" s="7"/>
      <c r="EAG10" s="7"/>
      <c r="EAH10" s="7"/>
      <c r="EAI10" s="7"/>
      <c r="EAJ10" s="7"/>
      <c r="EAK10" s="7"/>
      <c r="EAL10" s="7"/>
      <c r="EAM10" s="7"/>
      <c r="EAN10" s="7"/>
      <c r="EAO10" s="7"/>
      <c r="EAP10" s="7"/>
      <c r="EAQ10" s="7"/>
      <c r="EAR10" s="7"/>
      <c r="EAS10" s="7"/>
      <c r="EAT10" s="7"/>
      <c r="EAU10" s="7"/>
      <c r="EAV10" s="7"/>
      <c r="EAW10" s="7"/>
      <c r="EAX10" s="7"/>
      <c r="EAY10" s="7"/>
      <c r="EAZ10" s="7"/>
      <c r="EBA10" s="7"/>
      <c r="EBB10" s="7"/>
      <c r="EBC10" s="7"/>
      <c r="EBD10" s="7"/>
      <c r="EBE10" s="7"/>
      <c r="EBF10" s="7"/>
      <c r="EBG10" s="7"/>
      <c r="EBH10" s="7"/>
      <c r="EBI10" s="7"/>
      <c r="EBJ10" s="7"/>
      <c r="EBK10" s="7"/>
      <c r="EBL10" s="7"/>
      <c r="EBM10" s="7"/>
      <c r="EBN10" s="7"/>
      <c r="EBO10" s="7"/>
      <c r="EBP10" s="7"/>
      <c r="EBQ10" s="7"/>
      <c r="EBR10" s="7"/>
      <c r="EBS10" s="7"/>
      <c r="EBT10" s="7"/>
      <c r="EBU10" s="7"/>
      <c r="EBV10" s="7"/>
      <c r="EBW10" s="7"/>
      <c r="EBX10" s="7"/>
      <c r="EBY10" s="7"/>
      <c r="EBZ10" s="7"/>
      <c r="ECA10" s="7"/>
      <c r="ECB10" s="7"/>
      <c r="ECC10" s="7"/>
      <c r="ECD10" s="7"/>
      <c r="ECE10" s="7"/>
      <c r="ECF10" s="7"/>
      <c r="ECG10" s="7"/>
      <c r="ECH10" s="7"/>
      <c r="ECI10" s="7"/>
      <c r="ECJ10" s="7"/>
      <c r="ECK10" s="7"/>
      <c r="ECL10" s="7"/>
      <c r="ECM10" s="7"/>
      <c r="ECN10" s="7"/>
      <c r="ECO10" s="7"/>
      <c r="ECP10" s="7"/>
      <c r="ECQ10" s="7"/>
      <c r="ECR10" s="7"/>
      <c r="ECS10" s="7"/>
      <c r="ECT10" s="7"/>
      <c r="ECU10" s="7"/>
      <c r="ECV10" s="7"/>
      <c r="ECW10" s="7"/>
      <c r="ECX10" s="7"/>
      <c r="ECY10" s="7"/>
      <c r="ECZ10" s="7"/>
      <c r="EDA10" s="7"/>
      <c r="EDB10" s="7"/>
      <c r="EDC10" s="7"/>
      <c r="EDD10" s="7"/>
      <c r="EDE10" s="7"/>
      <c r="EDF10" s="7"/>
      <c r="EDG10" s="7"/>
      <c r="EDH10" s="7"/>
      <c r="EDI10" s="7"/>
      <c r="EDJ10" s="7"/>
      <c r="EDK10" s="7"/>
      <c r="EDL10" s="7"/>
      <c r="EDM10" s="7"/>
      <c r="EDN10" s="7"/>
      <c r="EDO10" s="7"/>
      <c r="EDP10" s="7"/>
      <c r="EDQ10" s="7"/>
      <c r="EDR10" s="7"/>
      <c r="EDS10" s="7"/>
      <c r="EDT10" s="7"/>
      <c r="EDU10" s="7"/>
      <c r="EDV10" s="7"/>
      <c r="EDW10" s="7"/>
      <c r="EDX10" s="7"/>
      <c r="EDY10" s="7"/>
      <c r="EDZ10" s="7"/>
      <c r="EEA10" s="7"/>
      <c r="EEB10" s="7"/>
      <c r="EEC10" s="7"/>
      <c r="EED10" s="7"/>
      <c r="EEE10" s="7"/>
      <c r="EEF10" s="7"/>
      <c r="EEG10" s="7"/>
      <c r="EEH10" s="7"/>
      <c r="EEI10" s="7"/>
      <c r="EEJ10" s="7"/>
      <c r="EEK10" s="7"/>
      <c r="EEL10" s="7"/>
      <c r="EEM10" s="7"/>
      <c r="EEN10" s="7"/>
      <c r="EEO10" s="7"/>
      <c r="EEP10" s="7"/>
      <c r="EEQ10" s="7"/>
      <c r="EER10" s="7"/>
      <c r="EES10" s="7"/>
      <c r="EET10" s="7"/>
      <c r="EEU10" s="7"/>
      <c r="EEV10" s="7"/>
      <c r="EEW10" s="7"/>
      <c r="EEX10" s="7"/>
      <c r="EEY10" s="7"/>
      <c r="EEZ10" s="7"/>
      <c r="EFA10" s="7"/>
      <c r="EFB10" s="7"/>
      <c r="EFC10" s="7"/>
      <c r="EFD10" s="7"/>
      <c r="EFE10" s="7"/>
      <c r="EFF10" s="7"/>
      <c r="EFG10" s="7"/>
      <c r="EFH10" s="7"/>
      <c r="EFI10" s="7"/>
      <c r="EFJ10" s="7"/>
      <c r="EFK10" s="7"/>
      <c r="EFL10" s="7"/>
      <c r="EFM10" s="7"/>
      <c r="EFN10" s="7"/>
      <c r="EFO10" s="7"/>
      <c r="EFP10" s="7"/>
      <c r="EFQ10" s="7"/>
      <c r="EFR10" s="7"/>
      <c r="EFS10" s="7"/>
      <c r="EFT10" s="7"/>
      <c r="EFU10" s="7"/>
      <c r="EFV10" s="7"/>
      <c r="EFW10" s="7"/>
      <c r="EFX10" s="7"/>
      <c r="EFY10" s="7"/>
      <c r="EFZ10" s="7"/>
      <c r="EGA10" s="7"/>
      <c r="EGB10" s="7"/>
      <c r="EGC10" s="7"/>
      <c r="EGD10" s="7"/>
      <c r="EGE10" s="7"/>
      <c r="EGF10" s="7"/>
      <c r="EGG10" s="7"/>
      <c r="EGH10" s="7"/>
      <c r="EGI10" s="7"/>
      <c r="EGJ10" s="7"/>
      <c r="EGK10" s="7"/>
      <c r="EGL10" s="7"/>
      <c r="EGM10" s="7"/>
      <c r="EGN10" s="7"/>
      <c r="EGO10" s="7"/>
      <c r="EGP10" s="7"/>
      <c r="EGQ10" s="7"/>
      <c r="EGR10" s="7"/>
      <c r="EGS10" s="7"/>
      <c r="EGT10" s="7"/>
      <c r="EGU10" s="7"/>
      <c r="EGV10" s="7"/>
      <c r="EGW10" s="7"/>
      <c r="EGX10" s="7"/>
      <c r="EGY10" s="7"/>
      <c r="EGZ10" s="7"/>
      <c r="EHA10" s="7"/>
      <c r="EHB10" s="7"/>
      <c r="EHC10" s="7"/>
      <c r="EHD10" s="7"/>
      <c r="EHE10" s="7"/>
      <c r="EHF10" s="7"/>
      <c r="EHG10" s="7"/>
      <c r="EHH10" s="7"/>
      <c r="EHI10" s="7"/>
      <c r="EHJ10" s="7"/>
      <c r="EHK10" s="7"/>
      <c r="EHL10" s="7"/>
      <c r="EHM10" s="7"/>
      <c r="EHN10" s="7"/>
      <c r="EHO10" s="7"/>
      <c r="EHP10" s="7"/>
      <c r="EHQ10" s="7"/>
      <c r="EHR10" s="7"/>
      <c r="EHS10" s="7"/>
      <c r="EHT10" s="7"/>
      <c r="EHU10" s="7"/>
      <c r="EHV10" s="7"/>
      <c r="EHW10" s="7"/>
      <c r="EHX10" s="7"/>
      <c r="EHY10" s="7"/>
      <c r="EHZ10" s="7"/>
      <c r="EIA10" s="7"/>
      <c r="EIB10" s="7"/>
      <c r="EIC10" s="7"/>
      <c r="EID10" s="7"/>
      <c r="EIE10" s="7"/>
      <c r="EIF10" s="7"/>
      <c r="EIG10" s="7"/>
      <c r="EIH10" s="7"/>
      <c r="EII10" s="7"/>
      <c r="EIJ10" s="7"/>
      <c r="EIK10" s="7"/>
      <c r="EIL10" s="7"/>
      <c r="EIM10" s="7"/>
      <c r="EIN10" s="7"/>
      <c r="EIO10" s="7"/>
      <c r="EIP10" s="7"/>
      <c r="EIQ10" s="7"/>
      <c r="EIR10" s="7"/>
      <c r="EIS10" s="7"/>
      <c r="EIT10" s="7"/>
      <c r="EIU10" s="7"/>
      <c r="EIV10" s="7"/>
      <c r="EIW10" s="7"/>
      <c r="EIX10" s="7"/>
      <c r="EIY10" s="7"/>
      <c r="EIZ10" s="7"/>
      <c r="EJA10" s="7"/>
      <c r="EJB10" s="7"/>
      <c r="EJC10" s="7"/>
      <c r="EJD10" s="7"/>
      <c r="EJE10" s="7"/>
      <c r="EJF10" s="7"/>
      <c r="EJG10" s="7"/>
      <c r="EJH10" s="7"/>
      <c r="EJI10" s="7"/>
      <c r="EJJ10" s="7"/>
      <c r="EJK10" s="7"/>
      <c r="EJL10" s="7"/>
      <c r="EJM10" s="7"/>
      <c r="EJN10" s="7"/>
      <c r="EJO10" s="7"/>
      <c r="EJP10" s="7"/>
      <c r="EJQ10" s="7"/>
      <c r="EJR10" s="7"/>
      <c r="EJS10" s="7"/>
      <c r="EJT10" s="7"/>
      <c r="EJU10" s="7"/>
      <c r="EJV10" s="7"/>
      <c r="EJW10" s="7"/>
      <c r="EJX10" s="7"/>
      <c r="EJY10" s="7"/>
      <c r="EJZ10" s="7"/>
      <c r="EKA10" s="7"/>
      <c r="EKB10" s="7"/>
      <c r="EKC10" s="7"/>
      <c r="EKD10" s="7"/>
      <c r="EKE10" s="7"/>
      <c r="EKF10" s="7"/>
      <c r="EKG10" s="7"/>
      <c r="EKH10" s="7"/>
      <c r="EKI10" s="7"/>
      <c r="EKJ10" s="7"/>
      <c r="EKK10" s="7"/>
      <c r="EKL10" s="7"/>
      <c r="EKM10" s="7"/>
      <c r="EKN10" s="7"/>
      <c r="EKO10" s="7"/>
      <c r="EKP10" s="7"/>
      <c r="EKQ10" s="7"/>
      <c r="EKR10" s="7"/>
      <c r="EKS10" s="7"/>
      <c r="EKT10" s="7"/>
      <c r="EKU10" s="7"/>
      <c r="EKV10" s="7"/>
      <c r="EKW10" s="7"/>
      <c r="EKX10" s="7"/>
      <c r="EKY10" s="7"/>
      <c r="EKZ10" s="7"/>
      <c r="ELA10" s="7"/>
      <c r="ELB10" s="7"/>
      <c r="ELC10" s="7"/>
      <c r="ELD10" s="7"/>
      <c r="ELE10" s="7"/>
      <c r="ELF10" s="7"/>
      <c r="ELG10" s="7"/>
      <c r="ELH10" s="7"/>
      <c r="ELI10" s="7"/>
      <c r="ELJ10" s="7"/>
      <c r="ELK10" s="7"/>
      <c r="ELL10" s="7"/>
      <c r="ELM10" s="7"/>
      <c r="ELN10" s="7"/>
      <c r="ELO10" s="7"/>
      <c r="ELP10" s="7"/>
      <c r="ELQ10" s="7"/>
      <c r="ELR10" s="7"/>
      <c r="ELS10" s="7"/>
      <c r="ELT10" s="7"/>
      <c r="ELU10" s="7"/>
      <c r="ELV10" s="7"/>
      <c r="ELW10" s="7"/>
      <c r="ELX10" s="7"/>
      <c r="ELY10" s="7"/>
      <c r="ELZ10" s="7"/>
      <c r="EMA10" s="7"/>
      <c r="EMB10" s="7"/>
      <c r="EMC10" s="7"/>
      <c r="EMD10" s="7"/>
      <c r="EME10" s="7"/>
      <c r="EMF10" s="7"/>
      <c r="EMG10" s="7"/>
      <c r="EMH10" s="7"/>
      <c r="EMI10" s="7"/>
      <c r="EMJ10" s="7"/>
      <c r="EMK10" s="7"/>
      <c r="EML10" s="7"/>
      <c r="EMM10" s="7"/>
      <c r="EMN10" s="7"/>
      <c r="EMO10" s="7"/>
      <c r="EMP10" s="7"/>
      <c r="EMQ10" s="7"/>
      <c r="EMR10" s="7"/>
      <c r="EMS10" s="7"/>
      <c r="EMT10" s="7"/>
      <c r="EMU10" s="7"/>
      <c r="EMV10" s="7"/>
      <c r="EMW10" s="7"/>
      <c r="EMX10" s="7"/>
      <c r="EMY10" s="7"/>
      <c r="EMZ10" s="7"/>
      <c r="ENA10" s="7"/>
      <c r="ENB10" s="7"/>
      <c r="ENC10" s="7"/>
      <c r="END10" s="7"/>
      <c r="ENE10" s="7"/>
      <c r="ENF10" s="7"/>
      <c r="ENG10" s="7"/>
      <c r="ENH10" s="7"/>
      <c r="ENI10" s="7"/>
      <c r="ENJ10" s="7"/>
      <c r="ENK10" s="7"/>
      <c r="ENL10" s="7"/>
      <c r="ENM10" s="7"/>
      <c r="ENN10" s="7"/>
      <c r="ENO10" s="7"/>
      <c r="ENP10" s="7"/>
      <c r="ENQ10" s="7"/>
      <c r="ENR10" s="7"/>
      <c r="ENS10" s="7"/>
      <c r="ENT10" s="7"/>
      <c r="ENU10" s="7"/>
      <c r="ENV10" s="7"/>
      <c r="ENW10" s="7"/>
      <c r="ENX10" s="7"/>
      <c r="ENY10" s="7"/>
      <c r="ENZ10" s="7"/>
      <c r="EOA10" s="7"/>
      <c r="EOB10" s="7"/>
      <c r="EOC10" s="7"/>
      <c r="EOD10" s="7"/>
      <c r="EOE10" s="7"/>
      <c r="EOF10" s="7"/>
      <c r="EOG10" s="7"/>
      <c r="EOH10" s="7"/>
      <c r="EOI10" s="7"/>
      <c r="EOJ10" s="7"/>
      <c r="EOK10" s="7"/>
      <c r="EOL10" s="7"/>
      <c r="EOM10" s="7"/>
      <c r="EON10" s="7"/>
      <c r="EOO10" s="7"/>
      <c r="EOP10" s="7"/>
      <c r="EOQ10" s="7"/>
      <c r="EOR10" s="7"/>
      <c r="EOS10" s="7"/>
      <c r="EOT10" s="7"/>
      <c r="EOU10" s="7"/>
      <c r="EOV10" s="7"/>
      <c r="EOW10" s="7"/>
      <c r="EOX10" s="7"/>
      <c r="EOY10" s="7"/>
      <c r="EOZ10" s="7"/>
      <c r="EPA10" s="7"/>
      <c r="EPB10" s="7"/>
      <c r="EPC10" s="7"/>
      <c r="EPD10" s="7"/>
      <c r="EPE10" s="7"/>
      <c r="EPF10" s="7"/>
      <c r="EPG10" s="7"/>
      <c r="EPH10" s="7"/>
      <c r="EPI10" s="7"/>
      <c r="EPJ10" s="7"/>
      <c r="EPK10" s="7"/>
      <c r="EPL10" s="7"/>
      <c r="EPM10" s="7"/>
      <c r="EPN10" s="7"/>
      <c r="EPO10" s="7"/>
      <c r="EPP10" s="7"/>
      <c r="EPQ10" s="7"/>
      <c r="EPR10" s="7"/>
      <c r="EPS10" s="7"/>
      <c r="EPT10" s="7"/>
      <c r="EPU10" s="7"/>
      <c r="EPV10" s="7"/>
      <c r="EPW10" s="7"/>
      <c r="EPX10" s="7"/>
      <c r="EPY10" s="7"/>
      <c r="EPZ10" s="7"/>
      <c r="EQA10" s="7"/>
      <c r="EQB10" s="7"/>
      <c r="EQC10" s="7"/>
      <c r="EQD10" s="7"/>
      <c r="EQE10" s="7"/>
      <c r="EQF10" s="7"/>
      <c r="EQG10" s="7"/>
      <c r="EQH10" s="7"/>
      <c r="EQI10" s="7"/>
      <c r="EQJ10" s="7"/>
      <c r="EQK10" s="7"/>
      <c r="EQL10" s="7"/>
      <c r="EQM10" s="7"/>
      <c r="EQN10" s="7"/>
      <c r="EQO10" s="7"/>
      <c r="EQP10" s="7"/>
      <c r="EQQ10" s="7"/>
      <c r="EQR10" s="7"/>
      <c r="EQS10" s="7"/>
      <c r="EQT10" s="7"/>
      <c r="EQU10" s="7"/>
      <c r="EQV10" s="7"/>
      <c r="EQW10" s="7"/>
      <c r="EQX10" s="7"/>
      <c r="EQY10" s="7"/>
      <c r="EQZ10" s="7"/>
      <c r="ERA10" s="7"/>
      <c r="ERB10" s="7"/>
      <c r="ERC10" s="7"/>
      <c r="ERD10" s="7"/>
      <c r="ERE10" s="7"/>
      <c r="ERF10" s="7"/>
      <c r="ERG10" s="7"/>
      <c r="ERH10" s="7"/>
      <c r="ERI10" s="7"/>
      <c r="ERJ10" s="7"/>
      <c r="ERK10" s="7"/>
      <c r="ERL10" s="7"/>
      <c r="ERM10" s="7"/>
      <c r="ERN10" s="7"/>
      <c r="ERO10" s="7"/>
      <c r="ERP10" s="7"/>
      <c r="ERQ10" s="7"/>
      <c r="ERR10" s="7"/>
      <c r="ERS10" s="7"/>
      <c r="ERT10" s="7"/>
      <c r="ERU10" s="7"/>
      <c r="ERV10" s="7"/>
      <c r="ERW10" s="7"/>
      <c r="ERX10" s="7"/>
      <c r="ERY10" s="7"/>
      <c r="ERZ10" s="7"/>
      <c r="ESA10" s="7"/>
      <c r="ESB10" s="7"/>
      <c r="ESC10" s="7"/>
      <c r="ESD10" s="7"/>
      <c r="ESE10" s="7"/>
      <c r="ESF10" s="7"/>
      <c r="ESG10" s="7"/>
      <c r="ESH10" s="7"/>
      <c r="ESI10" s="7"/>
      <c r="ESJ10" s="7"/>
      <c r="ESK10" s="7"/>
      <c r="ESL10" s="7"/>
      <c r="ESM10" s="7"/>
      <c r="ESN10" s="7"/>
      <c r="ESO10" s="7"/>
      <c r="ESP10" s="7"/>
      <c r="ESQ10" s="7"/>
      <c r="ESR10" s="7"/>
      <c r="ESS10" s="7"/>
      <c r="EST10" s="7"/>
      <c r="ESU10" s="7"/>
      <c r="ESV10" s="7"/>
      <c r="ESW10" s="7"/>
      <c r="ESX10" s="7"/>
      <c r="ESY10" s="7"/>
      <c r="ESZ10" s="7"/>
      <c r="ETA10" s="7"/>
      <c r="ETB10" s="7"/>
      <c r="ETC10" s="7"/>
      <c r="ETD10" s="7"/>
      <c r="ETE10" s="7"/>
      <c r="ETF10" s="7"/>
      <c r="ETG10" s="7"/>
      <c r="ETH10" s="7"/>
      <c r="ETI10" s="7"/>
      <c r="ETJ10" s="7"/>
      <c r="ETK10" s="7"/>
      <c r="ETL10" s="7"/>
      <c r="ETM10" s="7"/>
      <c r="ETN10" s="7"/>
      <c r="ETO10" s="7"/>
      <c r="ETP10" s="7"/>
      <c r="ETQ10" s="7"/>
      <c r="ETR10" s="7"/>
      <c r="ETS10" s="7"/>
      <c r="ETT10" s="7"/>
      <c r="ETU10" s="7"/>
      <c r="ETV10" s="7"/>
      <c r="ETW10" s="7"/>
      <c r="ETX10" s="7"/>
      <c r="ETY10" s="7"/>
      <c r="ETZ10" s="7"/>
      <c r="EUA10" s="7"/>
      <c r="EUB10" s="7"/>
      <c r="EUC10" s="7"/>
      <c r="EUD10" s="7"/>
      <c r="EUE10" s="7"/>
      <c r="EUF10" s="7"/>
      <c r="EUG10" s="7"/>
      <c r="EUH10" s="7"/>
      <c r="EUI10" s="7"/>
      <c r="EUJ10" s="7"/>
      <c r="EUK10" s="7"/>
      <c r="EUL10" s="7"/>
      <c r="EUM10" s="7"/>
      <c r="EUN10" s="7"/>
      <c r="EUO10" s="7"/>
      <c r="EUP10" s="7"/>
      <c r="EUQ10" s="7"/>
      <c r="EUR10" s="7"/>
      <c r="EUS10" s="7"/>
      <c r="EUT10" s="7"/>
      <c r="EUU10" s="7"/>
      <c r="EUV10" s="7"/>
      <c r="EUW10" s="7"/>
      <c r="EUX10" s="7"/>
      <c r="EUY10" s="7"/>
      <c r="EUZ10" s="7"/>
      <c r="EVA10" s="7"/>
      <c r="EVB10" s="7"/>
      <c r="EVC10" s="7"/>
      <c r="EVD10" s="7"/>
      <c r="EVE10" s="7"/>
      <c r="EVF10" s="7"/>
      <c r="EVG10" s="7"/>
      <c r="EVH10" s="7"/>
      <c r="EVI10" s="7"/>
      <c r="EVJ10" s="7"/>
      <c r="EVK10" s="7"/>
      <c r="EVL10" s="7"/>
      <c r="EVM10" s="7"/>
      <c r="EVN10" s="7"/>
      <c r="EVO10" s="7"/>
      <c r="EVP10" s="7"/>
      <c r="EVQ10" s="7"/>
      <c r="EVR10" s="7"/>
      <c r="EVS10" s="7"/>
      <c r="EVT10" s="7"/>
      <c r="EVU10" s="7"/>
      <c r="EVV10" s="7"/>
      <c r="EVW10" s="7"/>
      <c r="EVX10" s="7"/>
      <c r="EVY10" s="7"/>
      <c r="EVZ10" s="7"/>
      <c r="EWA10" s="7"/>
      <c r="EWB10" s="7"/>
      <c r="EWC10" s="7"/>
      <c r="EWD10" s="7"/>
      <c r="EWE10" s="7"/>
      <c r="EWF10" s="7"/>
      <c r="EWG10" s="7"/>
      <c r="EWH10" s="7"/>
      <c r="EWI10" s="7"/>
      <c r="EWJ10" s="7"/>
      <c r="EWK10" s="7"/>
      <c r="EWL10" s="7"/>
      <c r="EWM10" s="7"/>
      <c r="EWN10" s="7"/>
      <c r="EWO10" s="7"/>
      <c r="EWP10" s="7"/>
      <c r="EWQ10" s="7"/>
      <c r="EWR10" s="7"/>
      <c r="EWS10" s="7"/>
      <c r="EWT10" s="7"/>
      <c r="EWU10" s="7"/>
      <c r="EWV10" s="7"/>
      <c r="EWW10" s="7"/>
      <c r="EWX10" s="7"/>
      <c r="EWY10" s="7"/>
      <c r="EWZ10" s="7"/>
      <c r="EXA10" s="7"/>
      <c r="EXB10" s="7"/>
      <c r="EXC10" s="7"/>
      <c r="EXD10" s="7"/>
      <c r="EXE10" s="7"/>
      <c r="EXF10" s="7"/>
      <c r="EXG10" s="7"/>
      <c r="EXH10" s="7"/>
      <c r="EXI10" s="7"/>
      <c r="EXJ10" s="7"/>
      <c r="EXK10" s="7"/>
      <c r="EXL10" s="7"/>
      <c r="EXM10" s="7"/>
      <c r="EXN10" s="7"/>
      <c r="EXO10" s="7"/>
      <c r="EXP10" s="7"/>
      <c r="EXQ10" s="7"/>
      <c r="EXR10" s="7"/>
      <c r="EXS10" s="7"/>
      <c r="EXT10" s="7"/>
      <c r="EXU10" s="7"/>
      <c r="EXV10" s="7"/>
      <c r="EXW10" s="7"/>
      <c r="EXX10" s="7"/>
      <c r="EXY10" s="7"/>
      <c r="EXZ10" s="7"/>
      <c r="EYA10" s="7"/>
      <c r="EYB10" s="7"/>
      <c r="EYC10" s="7"/>
      <c r="EYD10" s="7"/>
      <c r="EYE10" s="7"/>
      <c r="EYF10" s="7"/>
      <c r="EYG10" s="7"/>
      <c r="EYH10" s="7"/>
      <c r="EYI10" s="7"/>
      <c r="EYJ10" s="7"/>
      <c r="EYK10" s="7"/>
      <c r="EYL10" s="7"/>
      <c r="EYM10" s="7"/>
      <c r="EYN10" s="7"/>
      <c r="EYO10" s="7"/>
      <c r="EYP10" s="7"/>
      <c r="EYQ10" s="7"/>
      <c r="EYR10" s="7"/>
      <c r="EYS10" s="7"/>
      <c r="EYT10" s="7"/>
      <c r="EYU10" s="7"/>
      <c r="EYV10" s="7"/>
      <c r="EYW10" s="7"/>
      <c r="EYX10" s="7"/>
      <c r="EYY10" s="7"/>
      <c r="EYZ10" s="7"/>
      <c r="EZA10" s="7"/>
      <c r="EZB10" s="7"/>
      <c r="EZC10" s="7"/>
      <c r="EZD10" s="7"/>
      <c r="EZE10" s="7"/>
      <c r="EZF10" s="7"/>
      <c r="EZG10" s="7"/>
      <c r="EZH10" s="7"/>
      <c r="EZI10" s="7"/>
      <c r="EZJ10" s="7"/>
      <c r="EZK10" s="7"/>
      <c r="EZL10" s="7"/>
      <c r="EZM10" s="7"/>
      <c r="EZN10" s="7"/>
      <c r="EZO10" s="7"/>
      <c r="EZP10" s="7"/>
      <c r="EZQ10" s="7"/>
      <c r="EZR10" s="7"/>
      <c r="EZS10" s="7"/>
      <c r="EZT10" s="7"/>
      <c r="EZU10" s="7"/>
      <c r="EZV10" s="7"/>
      <c r="EZW10" s="7"/>
      <c r="EZX10" s="7"/>
      <c r="EZY10" s="7"/>
      <c r="EZZ10" s="7"/>
      <c r="FAA10" s="7"/>
      <c r="FAB10" s="7"/>
      <c r="FAC10" s="7"/>
      <c r="FAD10" s="7"/>
      <c r="FAE10" s="7"/>
      <c r="FAF10" s="7"/>
      <c r="FAG10" s="7"/>
      <c r="FAH10" s="7"/>
      <c r="FAI10" s="7"/>
      <c r="FAJ10" s="7"/>
      <c r="FAK10" s="7"/>
      <c r="FAL10" s="7"/>
      <c r="FAM10" s="7"/>
      <c r="FAN10" s="7"/>
      <c r="FAO10" s="7"/>
      <c r="FAP10" s="7"/>
      <c r="FAQ10" s="7"/>
      <c r="FAR10" s="7"/>
      <c r="FAS10" s="7"/>
      <c r="FAT10" s="7"/>
      <c r="FAU10" s="7"/>
      <c r="FAV10" s="7"/>
      <c r="FAW10" s="7"/>
      <c r="FAX10" s="7"/>
      <c r="FAY10" s="7"/>
      <c r="FAZ10" s="7"/>
      <c r="FBA10" s="7"/>
      <c r="FBB10" s="7"/>
      <c r="FBC10" s="7"/>
      <c r="FBD10" s="7"/>
      <c r="FBE10" s="7"/>
      <c r="FBF10" s="7"/>
      <c r="FBG10" s="7"/>
      <c r="FBH10" s="7"/>
      <c r="FBI10" s="7"/>
      <c r="FBJ10" s="7"/>
      <c r="FBK10" s="7"/>
      <c r="FBL10" s="7"/>
      <c r="FBM10" s="7"/>
      <c r="FBN10" s="7"/>
      <c r="FBO10" s="7"/>
      <c r="FBP10" s="7"/>
      <c r="FBQ10" s="7"/>
      <c r="FBR10" s="7"/>
      <c r="FBS10" s="7"/>
      <c r="FBT10" s="7"/>
      <c r="FBU10" s="7"/>
      <c r="FBV10" s="7"/>
      <c r="FBW10" s="7"/>
      <c r="FBX10" s="7"/>
      <c r="FBY10" s="7"/>
      <c r="FBZ10" s="7"/>
      <c r="FCA10" s="7"/>
      <c r="FCB10" s="7"/>
      <c r="FCC10" s="7"/>
      <c r="FCD10" s="7"/>
      <c r="FCE10" s="7"/>
      <c r="FCF10" s="7"/>
      <c r="FCG10" s="7"/>
      <c r="FCH10" s="7"/>
      <c r="FCI10" s="7"/>
      <c r="FCJ10" s="7"/>
      <c r="FCK10" s="7"/>
      <c r="FCL10" s="7"/>
      <c r="FCM10" s="7"/>
      <c r="FCN10" s="7"/>
      <c r="FCO10" s="7"/>
      <c r="FCP10" s="7"/>
      <c r="FCQ10" s="7"/>
      <c r="FCR10" s="7"/>
      <c r="FCS10" s="7"/>
      <c r="FCT10" s="7"/>
      <c r="FCU10" s="7"/>
      <c r="FCV10" s="7"/>
      <c r="FCW10" s="7"/>
      <c r="FCX10" s="7"/>
      <c r="FCY10" s="7"/>
      <c r="FCZ10" s="7"/>
      <c r="FDA10" s="7"/>
      <c r="FDB10" s="7"/>
      <c r="FDC10" s="7"/>
      <c r="FDD10" s="7"/>
      <c r="FDE10" s="7"/>
      <c r="FDF10" s="7"/>
      <c r="FDG10" s="7"/>
      <c r="FDH10" s="7"/>
      <c r="FDI10" s="7"/>
      <c r="FDJ10" s="7"/>
      <c r="FDK10" s="7"/>
      <c r="FDL10" s="7"/>
      <c r="FDM10" s="7"/>
      <c r="FDN10" s="7"/>
      <c r="FDO10" s="7"/>
      <c r="FDP10" s="7"/>
      <c r="FDQ10" s="7"/>
      <c r="FDR10" s="7"/>
      <c r="FDS10" s="7"/>
      <c r="FDT10" s="7"/>
      <c r="FDU10" s="7"/>
      <c r="FDV10" s="7"/>
      <c r="FDW10" s="7"/>
      <c r="FDX10" s="7"/>
      <c r="FDY10" s="7"/>
      <c r="FDZ10" s="7"/>
      <c r="FEA10" s="7"/>
      <c r="FEB10" s="7"/>
      <c r="FEC10" s="7"/>
      <c r="FED10" s="7"/>
      <c r="FEE10" s="7"/>
      <c r="FEF10" s="7"/>
      <c r="FEG10" s="7"/>
      <c r="FEH10" s="7"/>
      <c r="FEI10" s="7"/>
      <c r="FEJ10" s="7"/>
      <c r="FEK10" s="7"/>
      <c r="FEL10" s="7"/>
      <c r="FEM10" s="7"/>
      <c r="FEN10" s="7"/>
      <c r="FEO10" s="7"/>
      <c r="FEP10" s="7"/>
      <c r="FEQ10" s="7"/>
      <c r="FER10" s="7"/>
      <c r="FES10" s="7"/>
      <c r="FET10" s="7"/>
      <c r="FEU10" s="7"/>
      <c r="FEV10" s="7"/>
      <c r="FEW10" s="7"/>
      <c r="FEX10" s="7"/>
      <c r="FEY10" s="7"/>
      <c r="FEZ10" s="7"/>
      <c r="FFA10" s="7"/>
      <c r="FFB10" s="7"/>
      <c r="FFC10" s="7"/>
      <c r="FFD10" s="7"/>
      <c r="FFE10" s="7"/>
      <c r="FFF10" s="7"/>
      <c r="FFG10" s="7"/>
      <c r="FFH10" s="7"/>
      <c r="FFI10" s="7"/>
      <c r="FFJ10" s="7"/>
      <c r="FFK10" s="7"/>
      <c r="FFL10" s="7"/>
      <c r="FFM10" s="7"/>
      <c r="FFN10" s="7"/>
      <c r="FFO10" s="7"/>
      <c r="FFP10" s="7"/>
      <c r="FFQ10" s="7"/>
      <c r="FFR10" s="7"/>
      <c r="FFS10" s="7"/>
      <c r="FFT10" s="7"/>
      <c r="FFU10" s="7"/>
      <c r="FFV10" s="7"/>
      <c r="FFW10" s="7"/>
      <c r="FFX10" s="7"/>
      <c r="FFY10" s="7"/>
      <c r="FFZ10" s="7"/>
      <c r="FGA10" s="7"/>
      <c r="FGB10" s="7"/>
      <c r="FGC10" s="7"/>
      <c r="FGD10" s="7"/>
      <c r="FGE10" s="7"/>
      <c r="FGF10" s="7"/>
      <c r="FGG10" s="7"/>
      <c r="FGH10" s="7"/>
      <c r="FGI10" s="7"/>
      <c r="FGJ10" s="7"/>
      <c r="FGK10" s="7"/>
      <c r="FGL10" s="7"/>
      <c r="FGM10" s="7"/>
      <c r="FGN10" s="7"/>
      <c r="FGO10" s="7"/>
      <c r="FGP10" s="7"/>
      <c r="FGQ10" s="7"/>
      <c r="FGR10" s="7"/>
      <c r="FGS10" s="7"/>
      <c r="FGT10" s="7"/>
      <c r="FGU10" s="7"/>
      <c r="FGV10" s="7"/>
      <c r="FGW10" s="7"/>
      <c r="FGX10" s="7"/>
      <c r="FGY10" s="7"/>
      <c r="FGZ10" s="7"/>
      <c r="FHA10" s="7"/>
      <c r="FHB10" s="7"/>
      <c r="FHC10" s="7"/>
      <c r="FHD10" s="7"/>
      <c r="FHE10" s="7"/>
      <c r="FHF10" s="7"/>
      <c r="FHG10" s="7"/>
      <c r="FHH10" s="7"/>
      <c r="FHI10" s="7"/>
      <c r="FHJ10" s="7"/>
      <c r="FHK10" s="7"/>
      <c r="FHL10" s="7"/>
      <c r="FHM10" s="7"/>
      <c r="FHN10" s="7"/>
      <c r="FHO10" s="7"/>
      <c r="FHP10" s="7"/>
      <c r="FHQ10" s="7"/>
      <c r="FHR10" s="7"/>
      <c r="FHS10" s="7"/>
      <c r="FHT10" s="7"/>
      <c r="FHU10" s="7"/>
      <c r="FHV10" s="7"/>
      <c r="FHW10" s="7"/>
      <c r="FHX10" s="7"/>
      <c r="FHY10" s="7"/>
      <c r="FHZ10" s="7"/>
      <c r="FIA10" s="7"/>
      <c r="FIB10" s="7"/>
      <c r="FIC10" s="7"/>
      <c r="FID10" s="7"/>
      <c r="FIE10" s="7"/>
      <c r="FIF10" s="7"/>
      <c r="FIG10" s="7"/>
      <c r="FIH10" s="7"/>
      <c r="FII10" s="7"/>
      <c r="FIJ10" s="7"/>
      <c r="FIK10" s="7"/>
      <c r="FIL10" s="7"/>
      <c r="FIM10" s="7"/>
      <c r="FIN10" s="7"/>
      <c r="FIO10" s="7"/>
      <c r="FIP10" s="7"/>
      <c r="FIQ10" s="7"/>
      <c r="FIR10" s="7"/>
      <c r="FIS10" s="7"/>
      <c r="FIT10" s="7"/>
      <c r="FIU10" s="7"/>
      <c r="FIV10" s="7"/>
      <c r="FIW10" s="7"/>
      <c r="FIX10" s="7"/>
      <c r="FIY10" s="7"/>
      <c r="FIZ10" s="7"/>
      <c r="FJA10" s="7"/>
      <c r="FJB10" s="7"/>
      <c r="FJC10" s="7"/>
      <c r="FJD10" s="7"/>
      <c r="FJE10" s="7"/>
      <c r="FJF10" s="7"/>
      <c r="FJG10" s="7"/>
      <c r="FJH10" s="7"/>
      <c r="FJI10" s="7"/>
      <c r="FJJ10" s="7"/>
      <c r="FJK10" s="7"/>
      <c r="FJL10" s="7"/>
      <c r="FJM10" s="7"/>
      <c r="FJN10" s="7"/>
      <c r="FJO10" s="7"/>
      <c r="FJP10" s="7"/>
      <c r="FJQ10" s="7"/>
      <c r="FJR10" s="7"/>
      <c r="FJS10" s="7"/>
      <c r="FJT10" s="7"/>
      <c r="FJU10" s="7"/>
      <c r="FJV10" s="7"/>
      <c r="FJW10" s="7"/>
      <c r="FJX10" s="7"/>
      <c r="FJY10" s="7"/>
      <c r="FJZ10" s="7"/>
      <c r="FKA10" s="7"/>
      <c r="FKB10" s="7"/>
      <c r="FKC10" s="7"/>
      <c r="FKD10" s="7"/>
      <c r="FKE10" s="7"/>
      <c r="FKF10" s="7"/>
      <c r="FKG10" s="7"/>
      <c r="FKH10" s="7"/>
      <c r="FKI10" s="7"/>
      <c r="FKJ10" s="7"/>
      <c r="FKK10" s="7"/>
      <c r="FKL10" s="7"/>
      <c r="FKM10" s="7"/>
      <c r="FKN10" s="7"/>
      <c r="FKO10" s="7"/>
      <c r="FKP10" s="7"/>
      <c r="FKQ10" s="7"/>
      <c r="FKR10" s="7"/>
      <c r="FKS10" s="7"/>
      <c r="FKT10" s="7"/>
      <c r="FKU10" s="7"/>
      <c r="FKV10" s="7"/>
      <c r="FKW10" s="7"/>
      <c r="FKX10" s="7"/>
      <c r="FKY10" s="7"/>
      <c r="FKZ10" s="7"/>
      <c r="FLA10" s="7"/>
      <c r="FLB10" s="7"/>
      <c r="FLC10" s="7"/>
      <c r="FLD10" s="7"/>
      <c r="FLE10" s="7"/>
      <c r="FLF10" s="7"/>
      <c r="FLG10" s="7"/>
      <c r="FLH10" s="7"/>
      <c r="FLI10" s="7"/>
      <c r="FLJ10" s="7"/>
      <c r="FLK10" s="7"/>
      <c r="FLL10" s="7"/>
      <c r="FLM10" s="7"/>
      <c r="FLN10" s="7"/>
      <c r="FLO10" s="7"/>
      <c r="FLP10" s="7"/>
      <c r="FLQ10" s="7"/>
      <c r="FLR10" s="7"/>
      <c r="FLS10" s="7"/>
      <c r="FLT10" s="7"/>
      <c r="FLU10" s="7"/>
      <c r="FLV10" s="7"/>
      <c r="FLW10" s="7"/>
      <c r="FLX10" s="7"/>
      <c r="FLY10" s="7"/>
      <c r="FLZ10" s="7"/>
      <c r="FMA10" s="7"/>
      <c r="FMB10" s="7"/>
      <c r="FMC10" s="7"/>
      <c r="FMD10" s="7"/>
      <c r="FME10" s="7"/>
      <c r="FMF10" s="7"/>
      <c r="FMG10" s="7"/>
      <c r="FMH10" s="7"/>
      <c r="FMI10" s="7"/>
      <c r="FMJ10" s="7"/>
      <c r="FMK10" s="7"/>
      <c r="FML10" s="7"/>
      <c r="FMM10" s="7"/>
      <c r="FMN10" s="7"/>
      <c r="FMO10" s="7"/>
      <c r="FMP10" s="7"/>
      <c r="FMQ10" s="7"/>
      <c r="FMR10" s="7"/>
      <c r="FMS10" s="7"/>
      <c r="FMT10" s="7"/>
      <c r="FMU10" s="7"/>
      <c r="FMV10" s="7"/>
      <c r="FMW10" s="7"/>
      <c r="FMX10" s="7"/>
      <c r="FMY10" s="7"/>
      <c r="FMZ10" s="7"/>
      <c r="FNA10" s="7"/>
      <c r="FNB10" s="7"/>
      <c r="FNC10" s="7"/>
      <c r="FND10" s="7"/>
      <c r="FNE10" s="7"/>
      <c r="FNF10" s="7"/>
      <c r="FNG10" s="7"/>
      <c r="FNH10" s="7"/>
      <c r="FNI10" s="7"/>
      <c r="FNJ10" s="7"/>
      <c r="FNK10" s="7"/>
      <c r="FNL10" s="7"/>
      <c r="FNM10" s="7"/>
      <c r="FNN10" s="7"/>
      <c r="FNO10" s="7"/>
      <c r="FNP10" s="7"/>
      <c r="FNQ10" s="7"/>
      <c r="FNR10" s="7"/>
      <c r="FNS10" s="7"/>
      <c r="FNT10" s="7"/>
      <c r="FNU10" s="7"/>
      <c r="FNV10" s="7"/>
      <c r="FNW10" s="7"/>
      <c r="FNX10" s="7"/>
      <c r="FNY10" s="7"/>
      <c r="FNZ10" s="7"/>
      <c r="FOA10" s="7"/>
      <c r="FOB10" s="7"/>
      <c r="FOC10" s="7"/>
      <c r="FOD10" s="7"/>
      <c r="FOE10" s="7"/>
      <c r="FOF10" s="7"/>
      <c r="FOG10" s="7"/>
      <c r="FOH10" s="7"/>
      <c r="FOI10" s="7"/>
      <c r="FOJ10" s="7"/>
      <c r="FOK10" s="7"/>
      <c r="FOL10" s="7"/>
      <c r="FOM10" s="7"/>
      <c r="FON10" s="7"/>
      <c r="FOO10" s="7"/>
      <c r="FOP10" s="7"/>
      <c r="FOQ10" s="7"/>
      <c r="FOR10" s="7"/>
      <c r="FOS10" s="7"/>
      <c r="FOT10" s="7"/>
      <c r="FOU10" s="7"/>
      <c r="FOV10" s="7"/>
      <c r="FOW10" s="7"/>
      <c r="FOX10" s="7"/>
      <c r="FOY10" s="7"/>
      <c r="FOZ10" s="7"/>
      <c r="FPA10" s="7"/>
      <c r="FPB10" s="7"/>
      <c r="FPC10" s="7"/>
      <c r="FPD10" s="7"/>
      <c r="FPE10" s="7"/>
      <c r="FPF10" s="7"/>
      <c r="FPG10" s="7"/>
      <c r="FPH10" s="7"/>
      <c r="FPI10" s="7"/>
      <c r="FPJ10" s="7"/>
      <c r="FPK10" s="7"/>
      <c r="FPL10" s="7"/>
      <c r="FPM10" s="7"/>
      <c r="FPN10" s="7"/>
      <c r="FPO10" s="7"/>
      <c r="FPP10" s="7"/>
      <c r="FPQ10" s="7"/>
      <c r="FPR10" s="7"/>
      <c r="FPS10" s="7"/>
      <c r="FPT10" s="7"/>
      <c r="FPU10" s="7"/>
      <c r="FPV10" s="7"/>
      <c r="FPW10" s="7"/>
      <c r="FPX10" s="7"/>
      <c r="FPY10" s="7"/>
      <c r="FPZ10" s="7"/>
      <c r="FQA10" s="7"/>
      <c r="FQB10" s="7"/>
      <c r="FQC10" s="7"/>
      <c r="FQD10" s="7"/>
      <c r="FQE10" s="7"/>
      <c r="FQF10" s="7"/>
      <c r="FQG10" s="7"/>
      <c r="FQH10" s="7"/>
      <c r="FQI10" s="7"/>
      <c r="FQJ10" s="7"/>
      <c r="FQK10" s="7"/>
      <c r="FQL10" s="7"/>
      <c r="FQM10" s="7"/>
      <c r="FQN10" s="7"/>
      <c r="FQO10" s="7"/>
      <c r="FQP10" s="7"/>
      <c r="FQQ10" s="7"/>
      <c r="FQR10" s="7"/>
      <c r="FQS10" s="7"/>
      <c r="FQT10" s="7"/>
      <c r="FQU10" s="7"/>
      <c r="FQV10" s="7"/>
      <c r="FQW10" s="7"/>
      <c r="FQX10" s="7"/>
      <c r="FQY10" s="7"/>
      <c r="FQZ10" s="7"/>
      <c r="FRA10" s="7"/>
      <c r="FRB10" s="7"/>
      <c r="FRC10" s="7"/>
      <c r="FRD10" s="7"/>
      <c r="FRE10" s="7"/>
      <c r="FRF10" s="7"/>
      <c r="FRG10" s="7"/>
      <c r="FRH10" s="7"/>
      <c r="FRI10" s="7"/>
      <c r="FRJ10" s="7"/>
      <c r="FRK10" s="7"/>
      <c r="FRL10" s="7"/>
      <c r="FRM10" s="7"/>
      <c r="FRN10" s="7"/>
      <c r="FRO10" s="7"/>
      <c r="FRP10" s="7"/>
      <c r="FRQ10" s="7"/>
      <c r="FRR10" s="7"/>
      <c r="FRS10" s="7"/>
      <c r="FRT10" s="7"/>
      <c r="FRU10" s="7"/>
      <c r="FRV10" s="7"/>
      <c r="FRW10" s="7"/>
      <c r="FRX10" s="7"/>
      <c r="FRY10" s="7"/>
      <c r="FRZ10" s="7"/>
      <c r="FSA10" s="7"/>
      <c r="FSB10" s="7"/>
      <c r="FSC10" s="7"/>
      <c r="FSD10" s="7"/>
      <c r="FSE10" s="7"/>
      <c r="FSF10" s="7"/>
      <c r="FSG10" s="7"/>
      <c r="FSH10" s="7"/>
      <c r="FSI10" s="7"/>
      <c r="FSJ10" s="7"/>
      <c r="FSK10" s="7"/>
      <c r="FSL10" s="7"/>
      <c r="FSM10" s="7"/>
      <c r="FSN10" s="7"/>
      <c r="FSO10" s="7"/>
      <c r="FSP10" s="7"/>
      <c r="FSQ10" s="7"/>
      <c r="FSR10" s="7"/>
      <c r="FSS10" s="7"/>
      <c r="FST10" s="7"/>
      <c r="FSU10" s="7"/>
      <c r="FSV10" s="7"/>
      <c r="FSW10" s="7"/>
      <c r="FSX10" s="7"/>
      <c r="FSY10" s="7"/>
      <c r="FSZ10" s="7"/>
      <c r="FTA10" s="7"/>
      <c r="FTB10" s="7"/>
      <c r="FTC10" s="7"/>
      <c r="FTD10" s="7"/>
      <c r="FTE10" s="7"/>
      <c r="FTF10" s="7"/>
      <c r="FTG10" s="7"/>
      <c r="FTH10" s="7"/>
      <c r="FTI10" s="7"/>
      <c r="FTJ10" s="7"/>
      <c r="FTK10" s="7"/>
      <c r="FTL10" s="7"/>
      <c r="FTM10" s="7"/>
      <c r="FTN10" s="7"/>
      <c r="FTO10" s="7"/>
      <c r="FTP10" s="7"/>
      <c r="FTQ10" s="7"/>
      <c r="FTR10" s="7"/>
      <c r="FTS10" s="7"/>
      <c r="FTT10" s="7"/>
      <c r="FTU10" s="7"/>
      <c r="FTV10" s="7"/>
      <c r="FTW10" s="7"/>
      <c r="FTX10" s="7"/>
      <c r="FTY10" s="7"/>
      <c r="FTZ10" s="7"/>
      <c r="FUA10" s="7"/>
      <c r="FUB10" s="7"/>
      <c r="FUC10" s="7"/>
      <c r="FUD10" s="7"/>
      <c r="FUE10" s="7"/>
      <c r="FUF10" s="7"/>
      <c r="FUG10" s="7"/>
      <c r="FUH10" s="7"/>
      <c r="FUI10" s="7"/>
      <c r="FUJ10" s="7"/>
      <c r="FUK10" s="7"/>
      <c r="FUL10" s="7"/>
      <c r="FUM10" s="7"/>
      <c r="FUN10" s="7"/>
      <c r="FUO10" s="7"/>
      <c r="FUP10" s="7"/>
      <c r="FUQ10" s="7"/>
      <c r="FUR10" s="7"/>
      <c r="FUS10" s="7"/>
      <c r="FUT10" s="7"/>
      <c r="FUU10" s="7"/>
      <c r="FUV10" s="7"/>
      <c r="FUW10" s="7"/>
      <c r="FUX10" s="7"/>
      <c r="FUY10" s="7"/>
      <c r="FUZ10" s="7"/>
      <c r="FVA10" s="7"/>
      <c r="FVB10" s="7"/>
      <c r="FVC10" s="7"/>
      <c r="FVD10" s="7"/>
      <c r="FVE10" s="7"/>
      <c r="FVF10" s="7"/>
      <c r="FVG10" s="7"/>
      <c r="FVH10" s="7"/>
      <c r="FVI10" s="7"/>
      <c r="FVJ10" s="7"/>
      <c r="FVK10" s="7"/>
      <c r="FVL10" s="7"/>
      <c r="FVM10" s="7"/>
      <c r="FVN10" s="7"/>
      <c r="FVO10" s="7"/>
      <c r="FVP10" s="7"/>
      <c r="FVQ10" s="7"/>
      <c r="FVR10" s="7"/>
      <c r="FVS10" s="7"/>
      <c r="FVT10" s="7"/>
      <c r="FVU10" s="7"/>
      <c r="FVV10" s="7"/>
      <c r="FVW10" s="7"/>
      <c r="FVX10" s="7"/>
      <c r="FVY10" s="7"/>
      <c r="FVZ10" s="7"/>
      <c r="FWA10" s="7"/>
      <c r="FWB10" s="7"/>
      <c r="FWC10" s="7"/>
      <c r="FWD10" s="7"/>
      <c r="FWE10" s="7"/>
      <c r="FWF10" s="7"/>
      <c r="FWG10" s="7"/>
      <c r="FWH10" s="7"/>
      <c r="FWI10" s="7"/>
      <c r="FWJ10" s="7"/>
      <c r="FWK10" s="7"/>
      <c r="FWL10" s="7"/>
      <c r="FWM10" s="7"/>
      <c r="FWN10" s="7"/>
      <c r="FWO10" s="7"/>
      <c r="FWP10" s="7"/>
      <c r="FWQ10" s="7"/>
      <c r="FWR10" s="7"/>
      <c r="FWS10" s="7"/>
      <c r="FWT10" s="7"/>
      <c r="FWU10" s="7"/>
      <c r="FWV10" s="7"/>
      <c r="FWW10" s="7"/>
      <c r="FWX10" s="7"/>
      <c r="FWY10" s="7"/>
      <c r="FWZ10" s="7"/>
      <c r="FXA10" s="7"/>
      <c r="FXB10" s="7"/>
      <c r="FXC10" s="7"/>
      <c r="FXD10" s="7"/>
      <c r="FXE10" s="7"/>
      <c r="FXF10" s="7"/>
      <c r="FXG10" s="7"/>
      <c r="FXH10" s="7"/>
      <c r="FXI10" s="7"/>
      <c r="FXJ10" s="7"/>
      <c r="FXK10" s="7"/>
      <c r="FXL10" s="7"/>
      <c r="FXM10" s="7"/>
      <c r="FXN10" s="7"/>
      <c r="FXO10" s="7"/>
      <c r="FXP10" s="7"/>
      <c r="FXQ10" s="7"/>
      <c r="FXR10" s="7"/>
      <c r="FXS10" s="7"/>
      <c r="FXT10" s="7"/>
      <c r="FXU10" s="7"/>
      <c r="FXV10" s="7"/>
      <c r="FXW10" s="7"/>
      <c r="FXX10" s="7"/>
      <c r="FXY10" s="7"/>
      <c r="FXZ10" s="7"/>
      <c r="FYA10" s="7"/>
      <c r="FYB10" s="7"/>
      <c r="FYC10" s="7"/>
      <c r="FYD10" s="7"/>
      <c r="FYE10" s="7"/>
      <c r="FYF10" s="7"/>
      <c r="FYG10" s="7"/>
      <c r="FYH10" s="7"/>
      <c r="FYI10" s="7"/>
      <c r="FYJ10" s="7"/>
      <c r="FYK10" s="7"/>
      <c r="FYL10" s="7"/>
      <c r="FYM10" s="7"/>
      <c r="FYN10" s="7"/>
      <c r="FYO10" s="7"/>
      <c r="FYP10" s="7"/>
      <c r="FYQ10" s="7"/>
      <c r="FYR10" s="7"/>
      <c r="FYS10" s="7"/>
      <c r="FYT10" s="7"/>
      <c r="FYU10" s="7"/>
      <c r="FYV10" s="7"/>
      <c r="FYW10" s="7"/>
      <c r="FYX10" s="7"/>
      <c r="FYY10" s="7"/>
      <c r="FYZ10" s="7"/>
      <c r="FZA10" s="7"/>
      <c r="FZB10" s="7"/>
      <c r="FZC10" s="7"/>
      <c r="FZD10" s="7"/>
      <c r="FZE10" s="7"/>
      <c r="FZF10" s="7"/>
      <c r="FZG10" s="7"/>
      <c r="FZH10" s="7"/>
      <c r="FZI10" s="7"/>
      <c r="FZJ10" s="7"/>
      <c r="FZK10" s="7"/>
      <c r="FZL10" s="7"/>
      <c r="FZM10" s="7"/>
      <c r="FZN10" s="7"/>
      <c r="FZO10" s="7"/>
      <c r="FZP10" s="7"/>
      <c r="FZQ10" s="7"/>
      <c r="FZR10" s="7"/>
      <c r="FZS10" s="7"/>
      <c r="FZT10" s="7"/>
      <c r="FZU10" s="7"/>
      <c r="FZV10" s="7"/>
      <c r="FZW10" s="7"/>
      <c r="FZX10" s="7"/>
      <c r="FZY10" s="7"/>
      <c r="FZZ10" s="7"/>
      <c r="GAA10" s="7"/>
      <c r="GAB10" s="7"/>
      <c r="GAC10" s="7"/>
      <c r="GAD10" s="7"/>
      <c r="GAE10" s="7"/>
      <c r="GAF10" s="7"/>
      <c r="GAG10" s="7"/>
      <c r="GAH10" s="7"/>
      <c r="GAI10" s="7"/>
      <c r="GAJ10" s="7"/>
      <c r="GAK10" s="7"/>
      <c r="GAL10" s="7"/>
      <c r="GAM10" s="7"/>
      <c r="GAN10" s="7"/>
      <c r="GAO10" s="7"/>
      <c r="GAP10" s="7"/>
      <c r="GAQ10" s="7"/>
      <c r="GAR10" s="7"/>
      <c r="GAS10" s="7"/>
      <c r="GAT10" s="7"/>
      <c r="GAU10" s="7"/>
      <c r="GAV10" s="7"/>
      <c r="GAW10" s="7"/>
      <c r="GAX10" s="7"/>
      <c r="GAY10" s="7"/>
      <c r="GAZ10" s="7"/>
      <c r="GBA10" s="7"/>
      <c r="GBB10" s="7"/>
      <c r="GBC10" s="7"/>
      <c r="GBD10" s="7"/>
      <c r="GBE10" s="7"/>
      <c r="GBF10" s="7"/>
      <c r="GBG10" s="7"/>
      <c r="GBH10" s="7"/>
      <c r="GBI10" s="7"/>
      <c r="GBJ10" s="7"/>
      <c r="GBK10" s="7"/>
      <c r="GBL10" s="7"/>
      <c r="GBM10" s="7"/>
      <c r="GBN10" s="7"/>
      <c r="GBO10" s="7"/>
      <c r="GBP10" s="7"/>
      <c r="GBQ10" s="7"/>
      <c r="GBR10" s="7"/>
      <c r="GBS10" s="7"/>
      <c r="GBT10" s="7"/>
      <c r="GBU10" s="7"/>
      <c r="GBV10" s="7"/>
      <c r="GBW10" s="7"/>
      <c r="GBX10" s="7"/>
      <c r="GBY10" s="7"/>
      <c r="GBZ10" s="7"/>
      <c r="GCA10" s="7"/>
      <c r="GCB10" s="7"/>
      <c r="GCC10" s="7"/>
      <c r="GCD10" s="7"/>
      <c r="GCE10" s="7"/>
      <c r="GCF10" s="7"/>
      <c r="GCG10" s="7"/>
      <c r="GCH10" s="7"/>
      <c r="GCI10" s="7"/>
      <c r="GCJ10" s="7"/>
      <c r="GCK10" s="7"/>
      <c r="GCL10" s="7"/>
      <c r="GCM10" s="7"/>
      <c r="GCN10" s="7"/>
      <c r="GCO10" s="7"/>
      <c r="GCP10" s="7"/>
      <c r="GCQ10" s="7"/>
      <c r="GCR10" s="7"/>
      <c r="GCS10" s="7"/>
      <c r="GCT10" s="7"/>
      <c r="GCU10" s="7"/>
      <c r="GCV10" s="7"/>
      <c r="GCW10" s="7"/>
      <c r="GCX10" s="7"/>
      <c r="GCY10" s="7"/>
      <c r="GCZ10" s="7"/>
      <c r="GDA10" s="7"/>
      <c r="GDB10" s="7"/>
      <c r="GDC10" s="7"/>
      <c r="GDD10" s="7"/>
      <c r="GDE10" s="7"/>
      <c r="GDF10" s="7"/>
      <c r="GDG10" s="7"/>
      <c r="GDH10" s="7"/>
      <c r="GDI10" s="7"/>
      <c r="GDJ10" s="7"/>
      <c r="GDK10" s="7"/>
      <c r="GDL10" s="7"/>
      <c r="GDM10" s="7"/>
      <c r="GDN10" s="7"/>
      <c r="GDO10" s="7"/>
      <c r="GDP10" s="7"/>
      <c r="GDQ10" s="7"/>
      <c r="GDR10" s="7"/>
      <c r="GDS10" s="7"/>
      <c r="GDT10" s="7"/>
      <c r="GDU10" s="7"/>
      <c r="GDV10" s="7"/>
      <c r="GDW10" s="7"/>
      <c r="GDX10" s="7"/>
      <c r="GDY10" s="7"/>
      <c r="GDZ10" s="7"/>
      <c r="GEA10" s="7"/>
      <c r="GEB10" s="7"/>
      <c r="GEC10" s="7"/>
      <c r="GED10" s="7"/>
      <c r="GEE10" s="7"/>
      <c r="GEF10" s="7"/>
      <c r="GEG10" s="7"/>
      <c r="GEH10" s="7"/>
      <c r="GEI10" s="7"/>
      <c r="GEJ10" s="7"/>
      <c r="GEK10" s="7"/>
      <c r="GEL10" s="7"/>
      <c r="GEM10" s="7"/>
      <c r="GEN10" s="7"/>
      <c r="GEO10" s="7"/>
      <c r="GEP10" s="7"/>
      <c r="GEQ10" s="7"/>
      <c r="GER10" s="7"/>
      <c r="GES10" s="7"/>
      <c r="GET10" s="7"/>
      <c r="GEU10" s="7"/>
      <c r="GEV10" s="7"/>
      <c r="GEW10" s="7"/>
      <c r="GEX10" s="7"/>
      <c r="GEY10" s="7"/>
      <c r="GEZ10" s="7"/>
      <c r="GFA10" s="7"/>
      <c r="GFB10" s="7"/>
      <c r="GFC10" s="7"/>
      <c r="GFD10" s="7"/>
      <c r="GFE10" s="7"/>
      <c r="GFF10" s="7"/>
      <c r="GFG10" s="7"/>
      <c r="GFH10" s="7"/>
      <c r="GFI10" s="7"/>
      <c r="GFJ10" s="7"/>
      <c r="GFK10" s="7"/>
      <c r="GFL10" s="7"/>
      <c r="GFM10" s="7"/>
      <c r="GFN10" s="7"/>
      <c r="GFO10" s="7"/>
      <c r="GFP10" s="7"/>
      <c r="GFQ10" s="7"/>
      <c r="GFR10" s="7"/>
      <c r="GFS10" s="7"/>
      <c r="GFT10" s="7"/>
      <c r="GFU10" s="7"/>
      <c r="GFV10" s="7"/>
      <c r="GFW10" s="7"/>
      <c r="GFX10" s="7"/>
      <c r="GFY10" s="7"/>
      <c r="GFZ10" s="7"/>
      <c r="GGA10" s="7"/>
      <c r="GGB10" s="7"/>
      <c r="GGC10" s="7"/>
      <c r="GGD10" s="7"/>
      <c r="GGE10" s="7"/>
      <c r="GGF10" s="7"/>
      <c r="GGG10" s="7"/>
      <c r="GGH10" s="7"/>
      <c r="GGI10" s="7"/>
      <c r="GGJ10" s="7"/>
      <c r="GGK10" s="7"/>
      <c r="GGL10" s="7"/>
      <c r="GGM10" s="7"/>
      <c r="GGN10" s="7"/>
      <c r="GGO10" s="7"/>
      <c r="GGP10" s="7"/>
      <c r="GGQ10" s="7"/>
      <c r="GGR10" s="7"/>
      <c r="GGS10" s="7"/>
      <c r="GGT10" s="7"/>
      <c r="GGU10" s="7"/>
      <c r="GGV10" s="7"/>
      <c r="GGW10" s="7"/>
      <c r="GGX10" s="7"/>
      <c r="GGY10" s="7"/>
      <c r="GGZ10" s="7"/>
      <c r="GHA10" s="7"/>
      <c r="GHB10" s="7"/>
      <c r="GHC10" s="7"/>
      <c r="GHD10" s="7"/>
      <c r="GHE10" s="7"/>
      <c r="GHF10" s="7"/>
      <c r="GHG10" s="7"/>
      <c r="GHH10" s="7"/>
      <c r="GHI10" s="7"/>
      <c r="GHJ10" s="7"/>
      <c r="GHK10" s="7"/>
      <c r="GHL10" s="7"/>
      <c r="GHM10" s="7"/>
      <c r="GHN10" s="7"/>
      <c r="GHO10" s="7"/>
      <c r="GHP10" s="7"/>
      <c r="GHQ10" s="7"/>
      <c r="GHR10" s="7"/>
      <c r="GHS10" s="7"/>
      <c r="GHT10" s="7"/>
      <c r="GHU10" s="7"/>
      <c r="GHV10" s="7"/>
      <c r="GHW10" s="7"/>
      <c r="GHX10" s="7"/>
      <c r="GHY10" s="7"/>
      <c r="GHZ10" s="7"/>
      <c r="GIA10" s="7"/>
      <c r="GIB10" s="7"/>
      <c r="GIC10" s="7"/>
      <c r="GID10" s="7"/>
      <c r="GIE10" s="7"/>
      <c r="GIF10" s="7"/>
      <c r="GIG10" s="7"/>
      <c r="GIH10" s="7"/>
      <c r="GII10" s="7"/>
      <c r="GIJ10" s="7"/>
      <c r="GIK10" s="7"/>
      <c r="GIL10" s="7"/>
      <c r="GIM10" s="7"/>
      <c r="GIN10" s="7"/>
      <c r="GIO10" s="7"/>
      <c r="GIP10" s="7"/>
      <c r="GIQ10" s="7"/>
      <c r="GIR10" s="7"/>
      <c r="GIS10" s="7"/>
      <c r="GIT10" s="7"/>
      <c r="GIU10" s="7"/>
      <c r="GIV10" s="7"/>
      <c r="GIW10" s="7"/>
      <c r="GIX10" s="7"/>
      <c r="GIY10" s="7"/>
      <c r="GIZ10" s="7"/>
      <c r="GJA10" s="7"/>
      <c r="GJB10" s="7"/>
      <c r="GJC10" s="7"/>
      <c r="GJD10" s="7"/>
      <c r="GJE10" s="7"/>
      <c r="GJF10" s="7"/>
      <c r="GJG10" s="7"/>
      <c r="GJH10" s="7"/>
      <c r="GJI10" s="7"/>
      <c r="GJJ10" s="7"/>
      <c r="GJK10" s="7"/>
      <c r="GJL10" s="7"/>
      <c r="GJM10" s="7"/>
      <c r="GJN10" s="7"/>
      <c r="GJO10" s="7"/>
      <c r="GJP10" s="7"/>
      <c r="GJQ10" s="7"/>
      <c r="GJR10" s="7"/>
      <c r="GJS10" s="7"/>
      <c r="GJT10" s="7"/>
      <c r="GJU10" s="7"/>
      <c r="GJV10" s="7"/>
      <c r="GJW10" s="7"/>
      <c r="GJX10" s="7"/>
      <c r="GJY10" s="7"/>
      <c r="GJZ10" s="7"/>
      <c r="GKA10" s="7"/>
      <c r="GKB10" s="7"/>
      <c r="GKC10" s="7"/>
      <c r="GKD10" s="7"/>
      <c r="GKE10" s="7"/>
      <c r="GKF10" s="7"/>
      <c r="GKG10" s="7"/>
      <c r="GKH10" s="7"/>
      <c r="GKI10" s="7"/>
      <c r="GKJ10" s="7"/>
      <c r="GKK10" s="7"/>
      <c r="GKL10" s="7"/>
      <c r="GKM10" s="7"/>
      <c r="GKN10" s="7"/>
      <c r="GKO10" s="7"/>
      <c r="GKP10" s="7"/>
      <c r="GKQ10" s="7"/>
      <c r="GKR10" s="7"/>
      <c r="GKS10" s="7"/>
      <c r="GKT10" s="7"/>
      <c r="GKU10" s="7"/>
      <c r="GKV10" s="7"/>
      <c r="GKW10" s="7"/>
      <c r="GKX10" s="7"/>
      <c r="GKY10" s="7"/>
      <c r="GKZ10" s="7"/>
      <c r="GLA10" s="7"/>
      <c r="GLB10" s="7"/>
      <c r="GLC10" s="7"/>
      <c r="GLD10" s="7"/>
      <c r="GLE10" s="7"/>
      <c r="GLF10" s="7"/>
      <c r="GLG10" s="7"/>
      <c r="GLH10" s="7"/>
      <c r="GLI10" s="7"/>
      <c r="GLJ10" s="7"/>
      <c r="GLK10" s="7"/>
      <c r="GLL10" s="7"/>
      <c r="GLM10" s="7"/>
      <c r="GLN10" s="7"/>
      <c r="GLO10" s="7"/>
      <c r="GLP10" s="7"/>
      <c r="GLQ10" s="7"/>
      <c r="GLR10" s="7"/>
      <c r="GLS10" s="7"/>
      <c r="GLT10" s="7"/>
      <c r="GLU10" s="7"/>
      <c r="GLV10" s="7"/>
      <c r="GLW10" s="7"/>
      <c r="GLX10" s="7"/>
      <c r="GLY10" s="7"/>
      <c r="GLZ10" s="7"/>
      <c r="GMA10" s="7"/>
      <c r="GMB10" s="7"/>
      <c r="GMC10" s="7"/>
      <c r="GMD10" s="7"/>
      <c r="GME10" s="7"/>
      <c r="GMF10" s="7"/>
      <c r="GMG10" s="7"/>
      <c r="GMH10" s="7"/>
      <c r="GMI10" s="7"/>
      <c r="GMJ10" s="7"/>
      <c r="GMK10" s="7"/>
      <c r="GML10" s="7"/>
      <c r="GMM10" s="7"/>
      <c r="GMN10" s="7"/>
      <c r="GMO10" s="7"/>
      <c r="GMP10" s="7"/>
      <c r="GMQ10" s="7"/>
      <c r="GMR10" s="7"/>
      <c r="GMS10" s="7"/>
      <c r="GMT10" s="7"/>
      <c r="GMU10" s="7"/>
      <c r="GMV10" s="7"/>
      <c r="GMW10" s="7"/>
      <c r="GMX10" s="7"/>
      <c r="GMY10" s="7"/>
      <c r="GMZ10" s="7"/>
      <c r="GNA10" s="7"/>
      <c r="GNB10" s="7"/>
      <c r="GNC10" s="7"/>
      <c r="GND10" s="7"/>
      <c r="GNE10" s="7"/>
      <c r="GNF10" s="7"/>
      <c r="GNG10" s="7"/>
      <c r="GNH10" s="7"/>
      <c r="GNI10" s="7"/>
      <c r="GNJ10" s="7"/>
      <c r="GNK10" s="7"/>
      <c r="GNL10" s="7"/>
      <c r="GNM10" s="7"/>
      <c r="GNN10" s="7"/>
      <c r="GNO10" s="7"/>
      <c r="GNP10" s="7"/>
      <c r="GNQ10" s="7"/>
      <c r="GNR10" s="7"/>
      <c r="GNS10" s="7"/>
      <c r="GNT10" s="7"/>
      <c r="GNU10" s="7"/>
      <c r="GNV10" s="7"/>
      <c r="GNW10" s="7"/>
      <c r="GNX10" s="7"/>
      <c r="GNY10" s="7"/>
      <c r="GNZ10" s="7"/>
      <c r="GOA10" s="7"/>
      <c r="GOB10" s="7"/>
      <c r="GOC10" s="7"/>
      <c r="GOD10" s="7"/>
      <c r="GOE10" s="7"/>
      <c r="GOF10" s="7"/>
      <c r="GOG10" s="7"/>
      <c r="GOH10" s="7"/>
      <c r="GOI10" s="7"/>
      <c r="GOJ10" s="7"/>
      <c r="GOK10" s="7"/>
      <c r="GOL10" s="7"/>
      <c r="GOM10" s="7"/>
      <c r="GON10" s="7"/>
      <c r="GOO10" s="7"/>
      <c r="GOP10" s="7"/>
      <c r="GOQ10" s="7"/>
      <c r="GOR10" s="7"/>
      <c r="GOS10" s="7"/>
      <c r="GOT10" s="7"/>
      <c r="GOU10" s="7"/>
      <c r="GOV10" s="7"/>
      <c r="GOW10" s="7"/>
      <c r="GOX10" s="7"/>
      <c r="GOY10" s="7"/>
      <c r="GOZ10" s="7"/>
      <c r="GPA10" s="7"/>
      <c r="GPB10" s="7"/>
      <c r="GPC10" s="7"/>
      <c r="GPD10" s="7"/>
      <c r="GPE10" s="7"/>
      <c r="GPF10" s="7"/>
      <c r="GPG10" s="7"/>
      <c r="GPH10" s="7"/>
      <c r="GPI10" s="7"/>
      <c r="GPJ10" s="7"/>
      <c r="GPK10" s="7"/>
      <c r="GPL10" s="7"/>
      <c r="GPM10" s="7"/>
      <c r="GPN10" s="7"/>
      <c r="GPO10" s="7"/>
      <c r="GPP10" s="7"/>
      <c r="GPQ10" s="7"/>
      <c r="GPR10" s="7"/>
      <c r="GPS10" s="7"/>
      <c r="GPT10" s="7"/>
      <c r="GPU10" s="7"/>
      <c r="GPV10" s="7"/>
      <c r="GPW10" s="7"/>
      <c r="GPX10" s="7"/>
      <c r="GPY10" s="7"/>
      <c r="GPZ10" s="7"/>
      <c r="GQA10" s="7"/>
      <c r="GQB10" s="7"/>
      <c r="GQC10" s="7"/>
      <c r="GQD10" s="7"/>
      <c r="GQE10" s="7"/>
      <c r="GQF10" s="7"/>
      <c r="GQG10" s="7"/>
      <c r="GQH10" s="7"/>
      <c r="GQI10" s="7"/>
      <c r="GQJ10" s="7"/>
      <c r="GQK10" s="7"/>
      <c r="GQL10" s="7"/>
      <c r="GQM10" s="7"/>
      <c r="GQN10" s="7"/>
      <c r="GQO10" s="7"/>
      <c r="GQP10" s="7"/>
      <c r="GQQ10" s="7"/>
      <c r="GQR10" s="7"/>
      <c r="GQS10" s="7"/>
      <c r="GQT10" s="7"/>
      <c r="GQU10" s="7"/>
      <c r="GQV10" s="7"/>
      <c r="GQW10" s="7"/>
      <c r="GQX10" s="7"/>
      <c r="GQY10" s="7"/>
      <c r="GQZ10" s="7"/>
      <c r="GRA10" s="7"/>
      <c r="GRB10" s="7"/>
      <c r="GRC10" s="7"/>
      <c r="GRD10" s="7"/>
      <c r="GRE10" s="7"/>
      <c r="GRF10" s="7"/>
      <c r="GRG10" s="7"/>
      <c r="GRH10" s="7"/>
      <c r="GRI10" s="7"/>
      <c r="GRJ10" s="7"/>
      <c r="GRK10" s="7"/>
      <c r="GRL10" s="7"/>
      <c r="GRM10" s="7"/>
      <c r="GRN10" s="7"/>
      <c r="GRO10" s="7"/>
      <c r="GRP10" s="7"/>
      <c r="GRQ10" s="7"/>
      <c r="GRR10" s="7"/>
      <c r="GRS10" s="7"/>
      <c r="GRT10" s="7"/>
      <c r="GRU10" s="7"/>
      <c r="GRV10" s="7"/>
      <c r="GRW10" s="7"/>
      <c r="GRX10" s="7"/>
      <c r="GRY10" s="7"/>
      <c r="GRZ10" s="7"/>
      <c r="GSA10" s="7"/>
      <c r="GSB10" s="7"/>
      <c r="GSC10" s="7"/>
      <c r="GSD10" s="7"/>
      <c r="GSE10" s="7"/>
      <c r="GSF10" s="7"/>
      <c r="GSG10" s="7"/>
      <c r="GSH10" s="7"/>
      <c r="GSI10" s="7"/>
      <c r="GSJ10" s="7"/>
      <c r="GSK10" s="7"/>
      <c r="GSL10" s="7"/>
      <c r="GSM10" s="7"/>
      <c r="GSN10" s="7"/>
      <c r="GSO10" s="7"/>
      <c r="GSP10" s="7"/>
      <c r="GSQ10" s="7"/>
      <c r="GSR10" s="7"/>
      <c r="GSS10" s="7"/>
      <c r="GST10" s="7"/>
      <c r="GSU10" s="7"/>
      <c r="GSV10" s="7"/>
      <c r="GSW10" s="7"/>
      <c r="GSX10" s="7"/>
      <c r="GSY10" s="7"/>
      <c r="GSZ10" s="7"/>
      <c r="GTA10" s="7"/>
      <c r="GTB10" s="7"/>
      <c r="GTC10" s="7"/>
      <c r="GTD10" s="7"/>
      <c r="GTE10" s="7"/>
      <c r="GTF10" s="7"/>
      <c r="GTG10" s="7"/>
      <c r="GTH10" s="7"/>
      <c r="GTI10" s="7"/>
      <c r="GTJ10" s="7"/>
      <c r="GTK10" s="7"/>
      <c r="GTL10" s="7"/>
      <c r="GTM10" s="7"/>
      <c r="GTN10" s="7"/>
      <c r="GTO10" s="7"/>
      <c r="GTP10" s="7"/>
      <c r="GTQ10" s="7"/>
      <c r="GTR10" s="7"/>
      <c r="GTS10" s="7"/>
      <c r="GTT10" s="7"/>
      <c r="GTU10" s="7"/>
      <c r="GTV10" s="7"/>
      <c r="GTW10" s="7"/>
      <c r="GTX10" s="7"/>
      <c r="GTY10" s="7"/>
      <c r="GTZ10" s="7"/>
      <c r="GUA10" s="7"/>
      <c r="GUB10" s="7"/>
      <c r="GUC10" s="7"/>
      <c r="GUD10" s="7"/>
      <c r="GUE10" s="7"/>
      <c r="GUF10" s="7"/>
      <c r="GUG10" s="7"/>
      <c r="GUH10" s="7"/>
      <c r="GUI10" s="7"/>
      <c r="GUJ10" s="7"/>
      <c r="GUK10" s="7"/>
      <c r="GUL10" s="7"/>
      <c r="GUM10" s="7"/>
      <c r="GUN10" s="7"/>
      <c r="GUO10" s="7"/>
      <c r="GUP10" s="7"/>
      <c r="GUQ10" s="7"/>
      <c r="GUR10" s="7"/>
      <c r="GUS10" s="7"/>
      <c r="GUT10" s="7"/>
      <c r="GUU10" s="7"/>
      <c r="GUV10" s="7"/>
      <c r="GUW10" s="7"/>
      <c r="GUX10" s="7"/>
      <c r="GUY10" s="7"/>
      <c r="GUZ10" s="7"/>
      <c r="GVA10" s="7"/>
      <c r="GVB10" s="7"/>
      <c r="GVC10" s="7"/>
      <c r="GVD10" s="7"/>
      <c r="GVE10" s="7"/>
      <c r="GVF10" s="7"/>
      <c r="GVG10" s="7"/>
      <c r="GVH10" s="7"/>
      <c r="GVI10" s="7"/>
      <c r="GVJ10" s="7"/>
      <c r="GVK10" s="7"/>
      <c r="GVL10" s="7"/>
      <c r="GVM10" s="7"/>
      <c r="GVN10" s="7"/>
      <c r="GVO10" s="7"/>
      <c r="GVP10" s="7"/>
      <c r="GVQ10" s="7"/>
      <c r="GVR10" s="7"/>
      <c r="GVS10" s="7"/>
      <c r="GVT10" s="7"/>
      <c r="GVU10" s="7"/>
      <c r="GVV10" s="7"/>
      <c r="GVW10" s="7"/>
      <c r="GVX10" s="7"/>
      <c r="GVY10" s="7"/>
      <c r="GVZ10" s="7"/>
      <c r="GWA10" s="7"/>
      <c r="GWB10" s="7"/>
      <c r="GWC10" s="7"/>
      <c r="GWD10" s="7"/>
      <c r="GWE10" s="7"/>
      <c r="GWF10" s="7"/>
      <c r="GWG10" s="7"/>
      <c r="GWH10" s="7"/>
      <c r="GWI10" s="7"/>
      <c r="GWJ10" s="7"/>
      <c r="GWK10" s="7"/>
      <c r="GWL10" s="7"/>
      <c r="GWM10" s="7"/>
      <c r="GWN10" s="7"/>
      <c r="GWO10" s="7"/>
      <c r="GWP10" s="7"/>
      <c r="GWQ10" s="7"/>
      <c r="GWR10" s="7"/>
      <c r="GWS10" s="7"/>
      <c r="GWT10" s="7"/>
      <c r="GWU10" s="7"/>
      <c r="GWV10" s="7"/>
      <c r="GWW10" s="7"/>
      <c r="GWX10" s="7"/>
      <c r="GWY10" s="7"/>
      <c r="GWZ10" s="7"/>
      <c r="GXA10" s="7"/>
      <c r="GXB10" s="7"/>
      <c r="GXC10" s="7"/>
      <c r="GXD10" s="7"/>
      <c r="GXE10" s="7"/>
      <c r="GXF10" s="7"/>
      <c r="GXG10" s="7"/>
      <c r="GXH10" s="7"/>
      <c r="GXI10" s="7"/>
      <c r="GXJ10" s="7"/>
      <c r="GXK10" s="7"/>
      <c r="GXL10" s="7"/>
      <c r="GXM10" s="7"/>
      <c r="GXN10" s="7"/>
      <c r="GXO10" s="7"/>
      <c r="GXP10" s="7"/>
      <c r="GXQ10" s="7"/>
      <c r="GXR10" s="7"/>
      <c r="GXS10" s="7"/>
      <c r="GXT10" s="7"/>
      <c r="GXU10" s="7"/>
      <c r="GXV10" s="7"/>
      <c r="GXW10" s="7"/>
      <c r="GXX10" s="7"/>
      <c r="GXY10" s="7"/>
      <c r="GXZ10" s="7"/>
      <c r="GYA10" s="7"/>
      <c r="GYB10" s="7"/>
      <c r="GYC10" s="7"/>
      <c r="GYD10" s="7"/>
      <c r="GYE10" s="7"/>
      <c r="GYF10" s="7"/>
      <c r="GYG10" s="7"/>
      <c r="GYH10" s="7"/>
      <c r="GYI10" s="7"/>
      <c r="GYJ10" s="7"/>
      <c r="GYK10" s="7"/>
      <c r="GYL10" s="7"/>
      <c r="GYM10" s="7"/>
      <c r="GYN10" s="7"/>
      <c r="GYO10" s="7"/>
      <c r="GYP10" s="7"/>
      <c r="GYQ10" s="7"/>
      <c r="GYR10" s="7"/>
      <c r="GYS10" s="7"/>
      <c r="GYT10" s="7"/>
      <c r="GYU10" s="7"/>
      <c r="GYV10" s="7"/>
      <c r="GYW10" s="7"/>
      <c r="GYX10" s="7"/>
      <c r="GYY10" s="7"/>
      <c r="GYZ10" s="7"/>
      <c r="GZA10" s="7"/>
      <c r="GZB10" s="7"/>
      <c r="GZC10" s="7"/>
      <c r="GZD10" s="7"/>
      <c r="GZE10" s="7"/>
      <c r="GZF10" s="7"/>
      <c r="GZG10" s="7"/>
      <c r="GZH10" s="7"/>
      <c r="GZI10" s="7"/>
      <c r="GZJ10" s="7"/>
      <c r="GZK10" s="7"/>
      <c r="GZL10" s="7"/>
      <c r="GZM10" s="7"/>
      <c r="GZN10" s="7"/>
      <c r="GZO10" s="7"/>
      <c r="GZP10" s="7"/>
      <c r="GZQ10" s="7"/>
      <c r="GZR10" s="7"/>
      <c r="GZS10" s="7"/>
      <c r="GZT10" s="7"/>
      <c r="GZU10" s="7"/>
      <c r="GZV10" s="7"/>
      <c r="GZW10" s="7"/>
      <c r="GZX10" s="7"/>
      <c r="GZY10" s="7"/>
      <c r="GZZ10" s="7"/>
      <c r="HAA10" s="7"/>
      <c r="HAB10" s="7"/>
      <c r="HAC10" s="7"/>
      <c r="HAD10" s="7"/>
      <c r="HAE10" s="7"/>
      <c r="HAF10" s="7"/>
      <c r="HAG10" s="7"/>
      <c r="HAH10" s="7"/>
      <c r="HAI10" s="7"/>
      <c r="HAJ10" s="7"/>
      <c r="HAK10" s="7"/>
      <c r="HAL10" s="7"/>
      <c r="HAM10" s="7"/>
      <c r="HAN10" s="7"/>
      <c r="HAO10" s="7"/>
      <c r="HAP10" s="7"/>
      <c r="HAQ10" s="7"/>
      <c r="HAR10" s="7"/>
      <c r="HAS10" s="7"/>
      <c r="HAT10" s="7"/>
      <c r="HAU10" s="7"/>
      <c r="HAV10" s="7"/>
      <c r="HAW10" s="7"/>
      <c r="HAX10" s="7"/>
      <c r="HAY10" s="7"/>
      <c r="HAZ10" s="7"/>
      <c r="HBA10" s="7"/>
      <c r="HBB10" s="7"/>
      <c r="HBC10" s="7"/>
      <c r="HBD10" s="7"/>
      <c r="HBE10" s="7"/>
      <c r="HBF10" s="7"/>
      <c r="HBG10" s="7"/>
      <c r="HBH10" s="7"/>
      <c r="HBI10" s="7"/>
      <c r="HBJ10" s="7"/>
      <c r="HBK10" s="7"/>
      <c r="HBL10" s="7"/>
      <c r="HBM10" s="7"/>
      <c r="HBN10" s="7"/>
      <c r="HBO10" s="7"/>
      <c r="HBP10" s="7"/>
      <c r="HBQ10" s="7"/>
      <c r="HBR10" s="7"/>
      <c r="HBS10" s="7"/>
      <c r="HBT10" s="7"/>
      <c r="HBU10" s="7"/>
      <c r="HBV10" s="7"/>
      <c r="HBW10" s="7"/>
      <c r="HBX10" s="7"/>
      <c r="HBY10" s="7"/>
      <c r="HBZ10" s="7"/>
      <c r="HCA10" s="7"/>
      <c r="HCB10" s="7"/>
      <c r="HCC10" s="7"/>
      <c r="HCD10" s="7"/>
      <c r="HCE10" s="7"/>
      <c r="HCF10" s="7"/>
      <c r="HCG10" s="7"/>
      <c r="HCH10" s="7"/>
      <c r="HCI10" s="7"/>
      <c r="HCJ10" s="7"/>
      <c r="HCK10" s="7"/>
      <c r="HCL10" s="7"/>
      <c r="HCM10" s="7"/>
      <c r="HCN10" s="7"/>
      <c r="HCO10" s="7"/>
      <c r="HCP10" s="7"/>
      <c r="HCQ10" s="7"/>
      <c r="HCR10" s="7"/>
      <c r="HCS10" s="7"/>
      <c r="HCT10" s="7"/>
      <c r="HCU10" s="7"/>
      <c r="HCV10" s="7"/>
      <c r="HCW10" s="7"/>
      <c r="HCX10" s="7"/>
      <c r="HCY10" s="7"/>
      <c r="HCZ10" s="7"/>
      <c r="HDA10" s="7"/>
      <c r="HDB10" s="7"/>
      <c r="HDC10" s="7"/>
      <c r="HDD10" s="7"/>
      <c r="HDE10" s="7"/>
      <c r="HDF10" s="7"/>
      <c r="HDG10" s="7"/>
      <c r="HDH10" s="7"/>
      <c r="HDI10" s="7"/>
      <c r="HDJ10" s="7"/>
      <c r="HDK10" s="7"/>
      <c r="HDL10" s="7"/>
      <c r="HDM10" s="7"/>
      <c r="HDN10" s="7"/>
      <c r="HDO10" s="7"/>
      <c r="HDP10" s="7"/>
      <c r="HDQ10" s="7"/>
      <c r="HDR10" s="7"/>
      <c r="HDS10" s="7"/>
      <c r="HDT10" s="7"/>
      <c r="HDU10" s="7"/>
      <c r="HDV10" s="7"/>
      <c r="HDW10" s="7"/>
      <c r="HDX10" s="7"/>
      <c r="HDY10" s="7"/>
      <c r="HDZ10" s="7"/>
      <c r="HEA10" s="7"/>
      <c r="HEB10" s="7"/>
      <c r="HEC10" s="7"/>
      <c r="HED10" s="7"/>
      <c r="HEE10" s="7"/>
      <c r="HEF10" s="7"/>
      <c r="HEG10" s="7"/>
      <c r="HEH10" s="7"/>
      <c r="HEI10" s="7"/>
      <c r="HEJ10" s="7"/>
      <c r="HEK10" s="7"/>
      <c r="HEL10" s="7"/>
      <c r="HEM10" s="7"/>
      <c r="HEN10" s="7"/>
      <c r="HEO10" s="7"/>
      <c r="HEP10" s="7"/>
      <c r="HEQ10" s="7"/>
      <c r="HER10" s="7"/>
      <c r="HES10" s="7"/>
      <c r="HET10" s="7"/>
      <c r="HEU10" s="7"/>
      <c r="HEV10" s="7"/>
      <c r="HEW10" s="7"/>
      <c r="HEX10" s="7"/>
      <c r="HEY10" s="7"/>
      <c r="HEZ10" s="7"/>
      <c r="HFA10" s="7"/>
      <c r="HFB10" s="7"/>
      <c r="HFC10" s="7"/>
      <c r="HFD10" s="7"/>
      <c r="HFE10" s="7"/>
      <c r="HFF10" s="7"/>
      <c r="HFG10" s="7"/>
      <c r="HFH10" s="7"/>
      <c r="HFI10" s="7"/>
      <c r="HFJ10" s="7"/>
      <c r="HFK10" s="7"/>
      <c r="HFL10" s="7"/>
      <c r="HFM10" s="7"/>
      <c r="HFN10" s="7"/>
      <c r="HFO10" s="7"/>
      <c r="HFP10" s="7"/>
      <c r="HFQ10" s="7"/>
      <c r="HFR10" s="7"/>
      <c r="HFS10" s="7"/>
      <c r="HFT10" s="7"/>
      <c r="HFU10" s="7"/>
      <c r="HFV10" s="7"/>
      <c r="HFW10" s="7"/>
      <c r="HFX10" s="7"/>
      <c r="HFY10" s="7"/>
      <c r="HFZ10" s="7"/>
      <c r="HGA10" s="7"/>
      <c r="HGB10" s="7"/>
      <c r="HGC10" s="7"/>
      <c r="HGD10" s="7"/>
      <c r="HGE10" s="7"/>
      <c r="HGF10" s="7"/>
      <c r="HGG10" s="7"/>
      <c r="HGH10" s="7"/>
      <c r="HGI10" s="7"/>
      <c r="HGJ10" s="7"/>
      <c r="HGK10" s="7"/>
      <c r="HGL10" s="7"/>
      <c r="HGM10" s="7"/>
      <c r="HGN10" s="7"/>
      <c r="HGO10" s="7"/>
      <c r="HGP10" s="7"/>
      <c r="HGQ10" s="7"/>
      <c r="HGR10" s="7"/>
      <c r="HGS10" s="7"/>
      <c r="HGT10" s="7"/>
      <c r="HGU10" s="7"/>
      <c r="HGV10" s="7"/>
      <c r="HGW10" s="7"/>
      <c r="HGX10" s="7"/>
      <c r="HGY10" s="7"/>
      <c r="HGZ10" s="7"/>
      <c r="HHA10" s="7"/>
      <c r="HHB10" s="7"/>
      <c r="HHC10" s="7"/>
      <c r="HHD10" s="7"/>
      <c r="HHE10" s="7"/>
      <c r="HHF10" s="7"/>
      <c r="HHG10" s="7"/>
      <c r="HHH10" s="7"/>
      <c r="HHI10" s="7"/>
      <c r="HHJ10" s="7"/>
      <c r="HHK10" s="7"/>
      <c r="HHL10" s="7"/>
      <c r="HHM10" s="7"/>
      <c r="HHN10" s="7"/>
      <c r="HHO10" s="7"/>
      <c r="HHP10" s="7"/>
      <c r="HHQ10" s="7"/>
      <c r="HHR10" s="7"/>
      <c r="HHS10" s="7"/>
      <c r="HHT10" s="7"/>
      <c r="HHU10" s="7"/>
      <c r="HHV10" s="7"/>
      <c r="HHW10" s="7"/>
      <c r="HHX10" s="7"/>
      <c r="HHY10" s="7"/>
      <c r="HHZ10" s="7"/>
      <c r="HIA10" s="7"/>
      <c r="HIB10" s="7"/>
      <c r="HIC10" s="7"/>
      <c r="HID10" s="7"/>
      <c r="HIE10" s="7"/>
      <c r="HIF10" s="7"/>
      <c r="HIG10" s="7"/>
      <c r="HIH10" s="7"/>
      <c r="HII10" s="7"/>
      <c r="HIJ10" s="7"/>
      <c r="HIK10" s="7"/>
      <c r="HIL10" s="7"/>
      <c r="HIM10" s="7"/>
      <c r="HIN10" s="7"/>
      <c r="HIO10" s="7"/>
      <c r="HIP10" s="7"/>
      <c r="HIQ10" s="7"/>
      <c r="HIR10" s="7"/>
      <c r="HIS10" s="7"/>
      <c r="HIT10" s="7"/>
      <c r="HIU10" s="7"/>
      <c r="HIV10" s="7"/>
      <c r="HIW10" s="7"/>
      <c r="HIX10" s="7"/>
      <c r="HIY10" s="7"/>
      <c r="HIZ10" s="7"/>
      <c r="HJA10" s="7"/>
      <c r="HJB10" s="7"/>
      <c r="HJC10" s="7"/>
      <c r="HJD10" s="7"/>
      <c r="HJE10" s="7"/>
      <c r="HJF10" s="7"/>
      <c r="HJG10" s="7"/>
      <c r="HJH10" s="7"/>
      <c r="HJI10" s="7"/>
      <c r="HJJ10" s="7"/>
      <c r="HJK10" s="7"/>
      <c r="HJL10" s="7"/>
      <c r="HJM10" s="7"/>
      <c r="HJN10" s="7"/>
      <c r="HJO10" s="7"/>
      <c r="HJP10" s="7"/>
      <c r="HJQ10" s="7"/>
      <c r="HJR10" s="7"/>
      <c r="HJS10" s="7"/>
      <c r="HJT10" s="7"/>
      <c r="HJU10" s="7"/>
      <c r="HJV10" s="7"/>
      <c r="HJW10" s="7"/>
      <c r="HJX10" s="7"/>
      <c r="HJY10" s="7"/>
      <c r="HJZ10" s="7"/>
      <c r="HKA10" s="7"/>
      <c r="HKB10" s="7"/>
      <c r="HKC10" s="7"/>
      <c r="HKD10" s="7"/>
      <c r="HKE10" s="7"/>
      <c r="HKF10" s="7"/>
      <c r="HKG10" s="7"/>
      <c r="HKH10" s="7"/>
      <c r="HKI10" s="7"/>
      <c r="HKJ10" s="7"/>
      <c r="HKK10" s="7"/>
      <c r="HKL10" s="7"/>
      <c r="HKM10" s="7"/>
      <c r="HKN10" s="7"/>
      <c r="HKO10" s="7"/>
      <c r="HKP10" s="7"/>
      <c r="HKQ10" s="7"/>
      <c r="HKR10" s="7"/>
      <c r="HKS10" s="7"/>
      <c r="HKT10" s="7"/>
      <c r="HKU10" s="7"/>
      <c r="HKV10" s="7"/>
      <c r="HKW10" s="7"/>
      <c r="HKX10" s="7"/>
      <c r="HKY10" s="7"/>
      <c r="HKZ10" s="7"/>
      <c r="HLA10" s="7"/>
      <c r="HLB10" s="7"/>
      <c r="HLC10" s="7"/>
      <c r="HLD10" s="7"/>
      <c r="HLE10" s="7"/>
      <c r="HLF10" s="7"/>
      <c r="HLG10" s="7"/>
      <c r="HLH10" s="7"/>
      <c r="HLI10" s="7"/>
      <c r="HLJ10" s="7"/>
      <c r="HLK10" s="7"/>
      <c r="HLL10" s="7"/>
      <c r="HLM10" s="7"/>
      <c r="HLN10" s="7"/>
      <c r="HLO10" s="7"/>
      <c r="HLP10" s="7"/>
      <c r="HLQ10" s="7"/>
      <c r="HLR10" s="7"/>
      <c r="HLS10" s="7"/>
      <c r="HLT10" s="7"/>
      <c r="HLU10" s="7"/>
      <c r="HLV10" s="7"/>
      <c r="HLW10" s="7"/>
      <c r="HLX10" s="7"/>
      <c r="HLY10" s="7"/>
      <c r="HLZ10" s="7"/>
      <c r="HMA10" s="7"/>
      <c r="HMB10" s="7"/>
      <c r="HMC10" s="7"/>
      <c r="HMD10" s="7"/>
      <c r="HME10" s="7"/>
      <c r="HMF10" s="7"/>
      <c r="HMG10" s="7"/>
      <c r="HMH10" s="7"/>
      <c r="HMI10" s="7"/>
      <c r="HMJ10" s="7"/>
      <c r="HMK10" s="7"/>
      <c r="HML10" s="7"/>
      <c r="HMM10" s="7"/>
      <c r="HMN10" s="7"/>
      <c r="HMO10" s="7"/>
      <c r="HMP10" s="7"/>
      <c r="HMQ10" s="7"/>
      <c r="HMR10" s="7"/>
      <c r="HMS10" s="7"/>
      <c r="HMT10" s="7"/>
      <c r="HMU10" s="7"/>
      <c r="HMV10" s="7"/>
      <c r="HMW10" s="7"/>
      <c r="HMX10" s="7"/>
      <c r="HMY10" s="7"/>
      <c r="HMZ10" s="7"/>
      <c r="HNA10" s="7"/>
      <c r="HNB10" s="7"/>
      <c r="HNC10" s="7"/>
      <c r="HND10" s="7"/>
      <c r="HNE10" s="7"/>
      <c r="HNF10" s="7"/>
      <c r="HNG10" s="7"/>
      <c r="HNH10" s="7"/>
      <c r="HNI10" s="7"/>
      <c r="HNJ10" s="7"/>
      <c r="HNK10" s="7"/>
      <c r="HNL10" s="7"/>
      <c r="HNM10" s="7"/>
      <c r="HNN10" s="7"/>
      <c r="HNO10" s="7"/>
      <c r="HNP10" s="7"/>
      <c r="HNQ10" s="7"/>
      <c r="HNR10" s="7"/>
      <c r="HNS10" s="7"/>
      <c r="HNT10" s="7"/>
      <c r="HNU10" s="7"/>
      <c r="HNV10" s="7"/>
      <c r="HNW10" s="7"/>
      <c r="HNX10" s="7"/>
      <c r="HNY10" s="7"/>
      <c r="HNZ10" s="7"/>
      <c r="HOA10" s="7"/>
      <c r="HOB10" s="7"/>
      <c r="HOC10" s="7"/>
      <c r="HOD10" s="7"/>
      <c r="HOE10" s="7"/>
      <c r="HOF10" s="7"/>
      <c r="HOG10" s="7"/>
      <c r="HOH10" s="7"/>
      <c r="HOI10" s="7"/>
      <c r="HOJ10" s="7"/>
      <c r="HOK10" s="7"/>
      <c r="HOL10" s="7"/>
      <c r="HOM10" s="7"/>
      <c r="HON10" s="7"/>
      <c r="HOO10" s="7"/>
      <c r="HOP10" s="7"/>
      <c r="HOQ10" s="7"/>
      <c r="HOR10" s="7"/>
      <c r="HOS10" s="7"/>
      <c r="HOT10" s="7"/>
      <c r="HOU10" s="7"/>
      <c r="HOV10" s="7"/>
      <c r="HOW10" s="7"/>
      <c r="HOX10" s="7"/>
      <c r="HOY10" s="7"/>
      <c r="HOZ10" s="7"/>
      <c r="HPA10" s="7"/>
      <c r="HPB10" s="7"/>
      <c r="HPC10" s="7"/>
      <c r="HPD10" s="7"/>
      <c r="HPE10" s="7"/>
      <c r="HPF10" s="7"/>
      <c r="HPG10" s="7"/>
      <c r="HPH10" s="7"/>
      <c r="HPI10" s="7"/>
      <c r="HPJ10" s="7"/>
      <c r="HPK10" s="7"/>
      <c r="HPL10" s="7"/>
      <c r="HPM10" s="7"/>
      <c r="HPN10" s="7"/>
      <c r="HPO10" s="7"/>
      <c r="HPP10" s="7"/>
      <c r="HPQ10" s="7"/>
      <c r="HPR10" s="7"/>
      <c r="HPS10" s="7"/>
      <c r="HPT10" s="7"/>
      <c r="HPU10" s="7"/>
      <c r="HPV10" s="7"/>
      <c r="HPW10" s="7"/>
      <c r="HPX10" s="7"/>
      <c r="HPY10" s="7"/>
      <c r="HPZ10" s="7"/>
      <c r="HQA10" s="7"/>
      <c r="HQB10" s="7"/>
      <c r="HQC10" s="7"/>
      <c r="HQD10" s="7"/>
      <c r="HQE10" s="7"/>
      <c r="HQF10" s="7"/>
      <c r="HQG10" s="7"/>
      <c r="HQH10" s="7"/>
      <c r="HQI10" s="7"/>
      <c r="HQJ10" s="7"/>
      <c r="HQK10" s="7"/>
      <c r="HQL10" s="7"/>
      <c r="HQM10" s="7"/>
      <c r="HQN10" s="7"/>
      <c r="HQO10" s="7"/>
      <c r="HQP10" s="7"/>
      <c r="HQQ10" s="7"/>
      <c r="HQR10" s="7"/>
      <c r="HQS10" s="7"/>
      <c r="HQT10" s="7"/>
      <c r="HQU10" s="7"/>
      <c r="HQV10" s="7"/>
      <c r="HQW10" s="7"/>
      <c r="HQX10" s="7"/>
      <c r="HQY10" s="7"/>
      <c r="HQZ10" s="7"/>
      <c r="HRA10" s="7"/>
      <c r="HRB10" s="7"/>
      <c r="HRC10" s="7"/>
      <c r="HRD10" s="7"/>
      <c r="HRE10" s="7"/>
      <c r="HRF10" s="7"/>
      <c r="HRG10" s="7"/>
      <c r="HRH10" s="7"/>
      <c r="HRI10" s="7"/>
      <c r="HRJ10" s="7"/>
      <c r="HRK10" s="7"/>
      <c r="HRL10" s="7"/>
      <c r="HRM10" s="7"/>
      <c r="HRN10" s="7"/>
      <c r="HRO10" s="7"/>
      <c r="HRP10" s="7"/>
      <c r="HRQ10" s="7"/>
      <c r="HRR10" s="7"/>
      <c r="HRS10" s="7"/>
      <c r="HRT10" s="7"/>
      <c r="HRU10" s="7"/>
      <c r="HRV10" s="7"/>
      <c r="HRW10" s="7"/>
      <c r="HRX10" s="7"/>
      <c r="HRY10" s="7"/>
      <c r="HRZ10" s="7"/>
      <c r="HSA10" s="7"/>
      <c r="HSB10" s="7"/>
      <c r="HSC10" s="7"/>
      <c r="HSD10" s="7"/>
      <c r="HSE10" s="7"/>
      <c r="HSF10" s="7"/>
      <c r="HSG10" s="7"/>
      <c r="HSH10" s="7"/>
      <c r="HSI10" s="7"/>
      <c r="HSJ10" s="7"/>
      <c r="HSK10" s="7"/>
      <c r="HSL10" s="7"/>
      <c r="HSM10" s="7"/>
      <c r="HSN10" s="7"/>
      <c r="HSO10" s="7"/>
      <c r="HSP10" s="7"/>
      <c r="HSQ10" s="7"/>
      <c r="HSR10" s="7"/>
      <c r="HSS10" s="7"/>
      <c r="HST10" s="7"/>
      <c r="HSU10" s="7"/>
      <c r="HSV10" s="7"/>
      <c r="HSW10" s="7"/>
      <c r="HSX10" s="7"/>
      <c r="HSY10" s="7"/>
      <c r="HSZ10" s="7"/>
      <c r="HTA10" s="7"/>
      <c r="HTB10" s="7"/>
      <c r="HTC10" s="7"/>
      <c r="HTD10" s="7"/>
      <c r="HTE10" s="7"/>
      <c r="HTF10" s="7"/>
      <c r="HTG10" s="7"/>
      <c r="HTH10" s="7"/>
      <c r="HTI10" s="7"/>
      <c r="HTJ10" s="7"/>
      <c r="HTK10" s="7"/>
      <c r="HTL10" s="7"/>
      <c r="HTM10" s="7"/>
      <c r="HTN10" s="7"/>
      <c r="HTO10" s="7"/>
      <c r="HTP10" s="7"/>
      <c r="HTQ10" s="7"/>
      <c r="HTR10" s="7"/>
      <c r="HTS10" s="7"/>
      <c r="HTT10" s="7"/>
      <c r="HTU10" s="7"/>
      <c r="HTV10" s="7"/>
      <c r="HTW10" s="7"/>
      <c r="HTX10" s="7"/>
      <c r="HTY10" s="7"/>
      <c r="HTZ10" s="7"/>
      <c r="HUA10" s="7"/>
      <c r="HUB10" s="7"/>
      <c r="HUC10" s="7"/>
      <c r="HUD10" s="7"/>
      <c r="HUE10" s="7"/>
      <c r="HUF10" s="7"/>
      <c r="HUG10" s="7"/>
      <c r="HUH10" s="7"/>
      <c r="HUI10" s="7"/>
      <c r="HUJ10" s="7"/>
      <c r="HUK10" s="7"/>
      <c r="HUL10" s="7"/>
      <c r="HUM10" s="7"/>
      <c r="HUN10" s="7"/>
      <c r="HUO10" s="7"/>
      <c r="HUP10" s="7"/>
      <c r="HUQ10" s="7"/>
      <c r="HUR10" s="7"/>
      <c r="HUS10" s="7"/>
      <c r="HUT10" s="7"/>
      <c r="HUU10" s="7"/>
      <c r="HUV10" s="7"/>
      <c r="HUW10" s="7"/>
      <c r="HUX10" s="7"/>
      <c r="HUY10" s="7"/>
      <c r="HUZ10" s="7"/>
      <c r="HVA10" s="7"/>
      <c r="HVB10" s="7"/>
      <c r="HVC10" s="7"/>
      <c r="HVD10" s="7"/>
      <c r="HVE10" s="7"/>
      <c r="HVF10" s="7"/>
      <c r="HVG10" s="7"/>
      <c r="HVH10" s="7"/>
      <c r="HVI10" s="7"/>
      <c r="HVJ10" s="7"/>
      <c r="HVK10" s="7"/>
      <c r="HVL10" s="7"/>
      <c r="HVM10" s="7"/>
      <c r="HVN10" s="7"/>
      <c r="HVO10" s="7"/>
      <c r="HVP10" s="7"/>
      <c r="HVQ10" s="7"/>
      <c r="HVR10" s="7"/>
      <c r="HVS10" s="7"/>
      <c r="HVT10" s="7"/>
      <c r="HVU10" s="7"/>
      <c r="HVV10" s="7"/>
      <c r="HVW10" s="7"/>
      <c r="HVX10" s="7"/>
      <c r="HVY10" s="7"/>
      <c r="HVZ10" s="7"/>
      <c r="HWA10" s="7"/>
      <c r="HWB10" s="7"/>
      <c r="HWC10" s="7"/>
      <c r="HWD10" s="7"/>
      <c r="HWE10" s="7"/>
      <c r="HWF10" s="7"/>
      <c r="HWG10" s="7"/>
      <c r="HWH10" s="7"/>
      <c r="HWI10" s="7"/>
      <c r="HWJ10" s="7"/>
      <c r="HWK10" s="7"/>
      <c r="HWL10" s="7"/>
      <c r="HWM10" s="7"/>
      <c r="HWN10" s="7"/>
      <c r="HWO10" s="7"/>
      <c r="HWP10" s="7"/>
      <c r="HWQ10" s="7"/>
      <c r="HWR10" s="7"/>
      <c r="HWS10" s="7"/>
      <c r="HWT10" s="7"/>
      <c r="HWU10" s="7"/>
      <c r="HWV10" s="7"/>
      <c r="HWW10" s="7"/>
      <c r="HWX10" s="7"/>
      <c r="HWY10" s="7"/>
      <c r="HWZ10" s="7"/>
      <c r="HXA10" s="7"/>
      <c r="HXB10" s="7"/>
      <c r="HXC10" s="7"/>
      <c r="HXD10" s="7"/>
      <c r="HXE10" s="7"/>
      <c r="HXF10" s="7"/>
      <c r="HXG10" s="7"/>
      <c r="HXH10" s="7"/>
      <c r="HXI10" s="7"/>
      <c r="HXJ10" s="7"/>
      <c r="HXK10" s="7"/>
      <c r="HXL10" s="7"/>
      <c r="HXM10" s="7"/>
      <c r="HXN10" s="7"/>
      <c r="HXO10" s="7"/>
      <c r="HXP10" s="7"/>
      <c r="HXQ10" s="7"/>
      <c r="HXR10" s="7"/>
      <c r="HXS10" s="7"/>
      <c r="HXT10" s="7"/>
      <c r="HXU10" s="7"/>
      <c r="HXV10" s="7"/>
      <c r="HXW10" s="7"/>
      <c r="HXX10" s="7"/>
      <c r="HXY10" s="7"/>
      <c r="HXZ10" s="7"/>
      <c r="HYA10" s="7"/>
      <c r="HYB10" s="7"/>
      <c r="HYC10" s="7"/>
      <c r="HYD10" s="7"/>
      <c r="HYE10" s="7"/>
      <c r="HYF10" s="7"/>
      <c r="HYG10" s="7"/>
      <c r="HYH10" s="7"/>
      <c r="HYI10" s="7"/>
      <c r="HYJ10" s="7"/>
      <c r="HYK10" s="7"/>
      <c r="HYL10" s="7"/>
      <c r="HYM10" s="7"/>
      <c r="HYN10" s="7"/>
      <c r="HYO10" s="7"/>
      <c r="HYP10" s="7"/>
      <c r="HYQ10" s="7"/>
      <c r="HYR10" s="7"/>
      <c r="HYS10" s="7"/>
      <c r="HYT10" s="7"/>
      <c r="HYU10" s="7"/>
      <c r="HYV10" s="7"/>
      <c r="HYW10" s="7"/>
      <c r="HYX10" s="7"/>
      <c r="HYY10" s="7"/>
      <c r="HYZ10" s="7"/>
      <c r="HZA10" s="7"/>
      <c r="HZB10" s="7"/>
      <c r="HZC10" s="7"/>
      <c r="HZD10" s="7"/>
      <c r="HZE10" s="7"/>
      <c r="HZF10" s="7"/>
      <c r="HZG10" s="7"/>
      <c r="HZH10" s="7"/>
      <c r="HZI10" s="7"/>
      <c r="HZJ10" s="7"/>
      <c r="HZK10" s="7"/>
      <c r="HZL10" s="7"/>
      <c r="HZM10" s="7"/>
      <c r="HZN10" s="7"/>
      <c r="HZO10" s="7"/>
      <c r="HZP10" s="7"/>
      <c r="HZQ10" s="7"/>
      <c r="HZR10" s="7"/>
      <c r="HZS10" s="7"/>
      <c r="HZT10" s="7"/>
      <c r="HZU10" s="7"/>
      <c r="HZV10" s="7"/>
      <c r="HZW10" s="7"/>
      <c r="HZX10" s="7"/>
      <c r="HZY10" s="7"/>
      <c r="HZZ10" s="7"/>
      <c r="IAA10" s="7"/>
      <c r="IAB10" s="7"/>
      <c r="IAC10" s="7"/>
      <c r="IAD10" s="7"/>
      <c r="IAE10" s="7"/>
      <c r="IAF10" s="7"/>
      <c r="IAG10" s="7"/>
      <c r="IAH10" s="7"/>
      <c r="IAI10" s="7"/>
      <c r="IAJ10" s="7"/>
      <c r="IAK10" s="7"/>
      <c r="IAL10" s="7"/>
      <c r="IAM10" s="7"/>
      <c r="IAN10" s="7"/>
      <c r="IAO10" s="7"/>
      <c r="IAP10" s="7"/>
      <c r="IAQ10" s="7"/>
      <c r="IAR10" s="7"/>
      <c r="IAS10" s="7"/>
      <c r="IAT10" s="7"/>
      <c r="IAU10" s="7"/>
      <c r="IAV10" s="7"/>
      <c r="IAW10" s="7"/>
      <c r="IAX10" s="7"/>
      <c r="IAY10" s="7"/>
      <c r="IAZ10" s="7"/>
      <c r="IBA10" s="7"/>
      <c r="IBB10" s="7"/>
      <c r="IBC10" s="7"/>
      <c r="IBD10" s="7"/>
      <c r="IBE10" s="7"/>
      <c r="IBF10" s="7"/>
      <c r="IBG10" s="7"/>
      <c r="IBH10" s="7"/>
      <c r="IBI10" s="7"/>
      <c r="IBJ10" s="7"/>
      <c r="IBK10" s="7"/>
      <c r="IBL10" s="7"/>
      <c r="IBM10" s="7"/>
      <c r="IBN10" s="7"/>
      <c r="IBO10" s="7"/>
      <c r="IBP10" s="7"/>
      <c r="IBQ10" s="7"/>
      <c r="IBR10" s="7"/>
      <c r="IBS10" s="7"/>
      <c r="IBT10" s="7"/>
      <c r="IBU10" s="7"/>
      <c r="IBV10" s="7"/>
      <c r="IBW10" s="7"/>
      <c r="IBX10" s="7"/>
      <c r="IBY10" s="7"/>
      <c r="IBZ10" s="7"/>
      <c r="ICA10" s="7"/>
      <c r="ICB10" s="7"/>
      <c r="ICC10" s="7"/>
      <c r="ICD10" s="7"/>
      <c r="ICE10" s="7"/>
      <c r="ICF10" s="7"/>
      <c r="ICG10" s="7"/>
      <c r="ICH10" s="7"/>
      <c r="ICI10" s="7"/>
      <c r="ICJ10" s="7"/>
      <c r="ICK10" s="7"/>
      <c r="ICL10" s="7"/>
      <c r="ICM10" s="7"/>
      <c r="ICN10" s="7"/>
      <c r="ICO10" s="7"/>
      <c r="ICP10" s="7"/>
      <c r="ICQ10" s="7"/>
      <c r="ICR10" s="7"/>
      <c r="ICS10" s="7"/>
      <c r="ICT10" s="7"/>
      <c r="ICU10" s="7"/>
      <c r="ICV10" s="7"/>
      <c r="ICW10" s="7"/>
      <c r="ICX10" s="7"/>
      <c r="ICY10" s="7"/>
      <c r="ICZ10" s="7"/>
      <c r="IDA10" s="7"/>
      <c r="IDB10" s="7"/>
      <c r="IDC10" s="7"/>
      <c r="IDD10" s="7"/>
      <c r="IDE10" s="7"/>
      <c r="IDF10" s="7"/>
      <c r="IDG10" s="7"/>
      <c r="IDH10" s="7"/>
      <c r="IDI10" s="7"/>
      <c r="IDJ10" s="7"/>
      <c r="IDK10" s="7"/>
      <c r="IDL10" s="7"/>
      <c r="IDM10" s="7"/>
      <c r="IDN10" s="7"/>
      <c r="IDO10" s="7"/>
      <c r="IDP10" s="7"/>
      <c r="IDQ10" s="7"/>
      <c r="IDR10" s="7"/>
      <c r="IDS10" s="7"/>
      <c r="IDT10" s="7"/>
      <c r="IDU10" s="7"/>
      <c r="IDV10" s="7"/>
      <c r="IDW10" s="7"/>
      <c r="IDX10" s="7"/>
      <c r="IDY10" s="7"/>
      <c r="IDZ10" s="7"/>
      <c r="IEA10" s="7"/>
      <c r="IEB10" s="7"/>
      <c r="IEC10" s="7"/>
      <c r="IED10" s="7"/>
      <c r="IEE10" s="7"/>
      <c r="IEF10" s="7"/>
      <c r="IEG10" s="7"/>
      <c r="IEH10" s="7"/>
      <c r="IEI10" s="7"/>
      <c r="IEJ10" s="7"/>
      <c r="IEK10" s="7"/>
      <c r="IEL10" s="7"/>
      <c r="IEM10" s="7"/>
      <c r="IEN10" s="7"/>
      <c r="IEO10" s="7"/>
      <c r="IEP10" s="7"/>
      <c r="IEQ10" s="7"/>
      <c r="IER10" s="7"/>
      <c r="IES10" s="7"/>
      <c r="IET10" s="7"/>
      <c r="IEU10" s="7"/>
      <c r="IEV10" s="7"/>
      <c r="IEW10" s="7"/>
      <c r="IEX10" s="7"/>
      <c r="IEY10" s="7"/>
      <c r="IEZ10" s="7"/>
      <c r="IFA10" s="7"/>
      <c r="IFB10" s="7"/>
      <c r="IFC10" s="7"/>
      <c r="IFD10" s="7"/>
      <c r="IFE10" s="7"/>
      <c r="IFF10" s="7"/>
      <c r="IFG10" s="7"/>
      <c r="IFH10" s="7"/>
      <c r="IFI10" s="7"/>
      <c r="IFJ10" s="7"/>
      <c r="IFK10" s="7"/>
      <c r="IFL10" s="7"/>
      <c r="IFM10" s="7"/>
      <c r="IFN10" s="7"/>
      <c r="IFO10" s="7"/>
      <c r="IFP10" s="7"/>
      <c r="IFQ10" s="7"/>
      <c r="IFR10" s="7"/>
      <c r="IFS10" s="7"/>
      <c r="IFT10" s="7"/>
      <c r="IFU10" s="7"/>
      <c r="IFV10" s="7"/>
      <c r="IFW10" s="7"/>
      <c r="IFX10" s="7"/>
      <c r="IFY10" s="7"/>
      <c r="IFZ10" s="7"/>
      <c r="IGA10" s="7"/>
      <c r="IGB10" s="7"/>
      <c r="IGC10" s="7"/>
      <c r="IGD10" s="7"/>
      <c r="IGE10" s="7"/>
      <c r="IGF10" s="7"/>
      <c r="IGG10" s="7"/>
      <c r="IGH10" s="7"/>
      <c r="IGI10" s="7"/>
      <c r="IGJ10" s="7"/>
      <c r="IGK10" s="7"/>
      <c r="IGL10" s="7"/>
      <c r="IGM10" s="7"/>
      <c r="IGN10" s="7"/>
      <c r="IGO10" s="7"/>
      <c r="IGP10" s="7"/>
      <c r="IGQ10" s="7"/>
      <c r="IGR10" s="7"/>
      <c r="IGS10" s="7"/>
      <c r="IGT10" s="7"/>
      <c r="IGU10" s="7"/>
      <c r="IGV10" s="7"/>
      <c r="IGW10" s="7"/>
      <c r="IGX10" s="7"/>
      <c r="IGY10" s="7"/>
      <c r="IGZ10" s="7"/>
      <c r="IHA10" s="7"/>
      <c r="IHB10" s="7"/>
      <c r="IHC10" s="7"/>
      <c r="IHD10" s="7"/>
      <c r="IHE10" s="7"/>
      <c r="IHF10" s="7"/>
      <c r="IHG10" s="7"/>
      <c r="IHH10" s="7"/>
      <c r="IHI10" s="7"/>
      <c r="IHJ10" s="7"/>
      <c r="IHK10" s="7"/>
      <c r="IHL10" s="7"/>
      <c r="IHM10" s="7"/>
      <c r="IHN10" s="7"/>
      <c r="IHO10" s="7"/>
      <c r="IHP10" s="7"/>
      <c r="IHQ10" s="7"/>
      <c r="IHR10" s="7"/>
      <c r="IHS10" s="7"/>
      <c r="IHT10" s="7"/>
      <c r="IHU10" s="7"/>
      <c r="IHV10" s="7"/>
      <c r="IHW10" s="7"/>
      <c r="IHX10" s="7"/>
      <c r="IHY10" s="7"/>
      <c r="IHZ10" s="7"/>
      <c r="IIA10" s="7"/>
      <c r="IIB10" s="7"/>
      <c r="IIC10" s="7"/>
      <c r="IID10" s="7"/>
      <c r="IIE10" s="7"/>
      <c r="IIF10" s="7"/>
      <c r="IIG10" s="7"/>
      <c r="IIH10" s="7"/>
      <c r="III10" s="7"/>
      <c r="IIJ10" s="7"/>
      <c r="IIK10" s="7"/>
      <c r="IIL10" s="7"/>
      <c r="IIM10" s="7"/>
      <c r="IIN10" s="7"/>
      <c r="IIO10" s="7"/>
      <c r="IIP10" s="7"/>
      <c r="IIQ10" s="7"/>
      <c r="IIR10" s="7"/>
      <c r="IIS10" s="7"/>
      <c r="IIT10" s="7"/>
      <c r="IIU10" s="7"/>
      <c r="IIV10" s="7"/>
      <c r="IIW10" s="7"/>
      <c r="IIX10" s="7"/>
      <c r="IIY10" s="7"/>
      <c r="IIZ10" s="7"/>
      <c r="IJA10" s="7"/>
      <c r="IJB10" s="7"/>
      <c r="IJC10" s="7"/>
      <c r="IJD10" s="7"/>
      <c r="IJE10" s="7"/>
      <c r="IJF10" s="7"/>
      <c r="IJG10" s="7"/>
      <c r="IJH10" s="7"/>
      <c r="IJI10" s="7"/>
      <c r="IJJ10" s="7"/>
      <c r="IJK10" s="7"/>
      <c r="IJL10" s="7"/>
      <c r="IJM10" s="7"/>
      <c r="IJN10" s="7"/>
      <c r="IJO10" s="7"/>
      <c r="IJP10" s="7"/>
      <c r="IJQ10" s="7"/>
      <c r="IJR10" s="7"/>
      <c r="IJS10" s="7"/>
      <c r="IJT10" s="7"/>
      <c r="IJU10" s="7"/>
      <c r="IJV10" s="7"/>
      <c r="IJW10" s="7"/>
      <c r="IJX10" s="7"/>
      <c r="IJY10" s="7"/>
      <c r="IJZ10" s="7"/>
      <c r="IKA10" s="7"/>
      <c r="IKB10" s="7"/>
      <c r="IKC10" s="7"/>
      <c r="IKD10" s="7"/>
      <c r="IKE10" s="7"/>
      <c r="IKF10" s="7"/>
      <c r="IKG10" s="7"/>
      <c r="IKH10" s="7"/>
      <c r="IKI10" s="7"/>
      <c r="IKJ10" s="7"/>
      <c r="IKK10" s="7"/>
      <c r="IKL10" s="7"/>
      <c r="IKM10" s="7"/>
      <c r="IKN10" s="7"/>
      <c r="IKO10" s="7"/>
      <c r="IKP10" s="7"/>
      <c r="IKQ10" s="7"/>
      <c r="IKR10" s="7"/>
      <c r="IKS10" s="7"/>
      <c r="IKT10" s="7"/>
      <c r="IKU10" s="7"/>
      <c r="IKV10" s="7"/>
      <c r="IKW10" s="7"/>
      <c r="IKX10" s="7"/>
      <c r="IKY10" s="7"/>
      <c r="IKZ10" s="7"/>
      <c r="ILA10" s="7"/>
      <c r="ILB10" s="7"/>
      <c r="ILC10" s="7"/>
      <c r="ILD10" s="7"/>
      <c r="ILE10" s="7"/>
      <c r="ILF10" s="7"/>
      <c r="ILG10" s="7"/>
      <c r="ILH10" s="7"/>
      <c r="ILI10" s="7"/>
      <c r="ILJ10" s="7"/>
      <c r="ILK10" s="7"/>
      <c r="ILL10" s="7"/>
      <c r="ILM10" s="7"/>
      <c r="ILN10" s="7"/>
      <c r="ILO10" s="7"/>
      <c r="ILP10" s="7"/>
      <c r="ILQ10" s="7"/>
      <c r="ILR10" s="7"/>
      <c r="ILS10" s="7"/>
      <c r="ILT10" s="7"/>
      <c r="ILU10" s="7"/>
      <c r="ILV10" s="7"/>
      <c r="ILW10" s="7"/>
      <c r="ILX10" s="7"/>
      <c r="ILY10" s="7"/>
      <c r="ILZ10" s="7"/>
      <c r="IMA10" s="7"/>
      <c r="IMB10" s="7"/>
      <c r="IMC10" s="7"/>
      <c r="IMD10" s="7"/>
      <c r="IME10" s="7"/>
      <c r="IMF10" s="7"/>
      <c r="IMG10" s="7"/>
      <c r="IMH10" s="7"/>
      <c r="IMI10" s="7"/>
      <c r="IMJ10" s="7"/>
      <c r="IMK10" s="7"/>
      <c r="IML10" s="7"/>
      <c r="IMM10" s="7"/>
      <c r="IMN10" s="7"/>
      <c r="IMO10" s="7"/>
      <c r="IMP10" s="7"/>
      <c r="IMQ10" s="7"/>
      <c r="IMR10" s="7"/>
      <c r="IMS10" s="7"/>
      <c r="IMT10" s="7"/>
      <c r="IMU10" s="7"/>
      <c r="IMV10" s="7"/>
      <c r="IMW10" s="7"/>
      <c r="IMX10" s="7"/>
      <c r="IMY10" s="7"/>
      <c r="IMZ10" s="7"/>
      <c r="INA10" s="7"/>
      <c r="INB10" s="7"/>
      <c r="INC10" s="7"/>
      <c r="IND10" s="7"/>
      <c r="INE10" s="7"/>
      <c r="INF10" s="7"/>
      <c r="ING10" s="7"/>
      <c r="INH10" s="7"/>
      <c r="INI10" s="7"/>
      <c r="INJ10" s="7"/>
      <c r="INK10" s="7"/>
      <c r="INL10" s="7"/>
      <c r="INM10" s="7"/>
      <c r="INN10" s="7"/>
      <c r="INO10" s="7"/>
      <c r="INP10" s="7"/>
      <c r="INQ10" s="7"/>
      <c r="INR10" s="7"/>
      <c r="INS10" s="7"/>
      <c r="INT10" s="7"/>
      <c r="INU10" s="7"/>
      <c r="INV10" s="7"/>
      <c r="INW10" s="7"/>
      <c r="INX10" s="7"/>
      <c r="INY10" s="7"/>
      <c r="INZ10" s="7"/>
      <c r="IOA10" s="7"/>
      <c r="IOB10" s="7"/>
      <c r="IOC10" s="7"/>
      <c r="IOD10" s="7"/>
      <c r="IOE10" s="7"/>
      <c r="IOF10" s="7"/>
      <c r="IOG10" s="7"/>
      <c r="IOH10" s="7"/>
      <c r="IOI10" s="7"/>
      <c r="IOJ10" s="7"/>
      <c r="IOK10" s="7"/>
      <c r="IOL10" s="7"/>
      <c r="IOM10" s="7"/>
      <c r="ION10" s="7"/>
      <c r="IOO10" s="7"/>
      <c r="IOP10" s="7"/>
      <c r="IOQ10" s="7"/>
      <c r="IOR10" s="7"/>
      <c r="IOS10" s="7"/>
      <c r="IOT10" s="7"/>
      <c r="IOU10" s="7"/>
      <c r="IOV10" s="7"/>
      <c r="IOW10" s="7"/>
      <c r="IOX10" s="7"/>
      <c r="IOY10" s="7"/>
      <c r="IOZ10" s="7"/>
      <c r="IPA10" s="7"/>
      <c r="IPB10" s="7"/>
      <c r="IPC10" s="7"/>
      <c r="IPD10" s="7"/>
      <c r="IPE10" s="7"/>
      <c r="IPF10" s="7"/>
      <c r="IPG10" s="7"/>
      <c r="IPH10" s="7"/>
      <c r="IPI10" s="7"/>
      <c r="IPJ10" s="7"/>
      <c r="IPK10" s="7"/>
      <c r="IPL10" s="7"/>
      <c r="IPM10" s="7"/>
      <c r="IPN10" s="7"/>
      <c r="IPO10" s="7"/>
      <c r="IPP10" s="7"/>
      <c r="IPQ10" s="7"/>
      <c r="IPR10" s="7"/>
      <c r="IPS10" s="7"/>
      <c r="IPT10" s="7"/>
      <c r="IPU10" s="7"/>
      <c r="IPV10" s="7"/>
      <c r="IPW10" s="7"/>
      <c r="IPX10" s="7"/>
      <c r="IPY10" s="7"/>
      <c r="IPZ10" s="7"/>
      <c r="IQA10" s="7"/>
      <c r="IQB10" s="7"/>
      <c r="IQC10" s="7"/>
      <c r="IQD10" s="7"/>
      <c r="IQE10" s="7"/>
      <c r="IQF10" s="7"/>
      <c r="IQG10" s="7"/>
      <c r="IQH10" s="7"/>
      <c r="IQI10" s="7"/>
      <c r="IQJ10" s="7"/>
      <c r="IQK10" s="7"/>
      <c r="IQL10" s="7"/>
      <c r="IQM10" s="7"/>
      <c r="IQN10" s="7"/>
      <c r="IQO10" s="7"/>
      <c r="IQP10" s="7"/>
      <c r="IQQ10" s="7"/>
      <c r="IQR10" s="7"/>
      <c r="IQS10" s="7"/>
      <c r="IQT10" s="7"/>
      <c r="IQU10" s="7"/>
      <c r="IQV10" s="7"/>
      <c r="IQW10" s="7"/>
      <c r="IQX10" s="7"/>
      <c r="IQY10" s="7"/>
      <c r="IQZ10" s="7"/>
      <c r="IRA10" s="7"/>
      <c r="IRB10" s="7"/>
      <c r="IRC10" s="7"/>
      <c r="IRD10" s="7"/>
      <c r="IRE10" s="7"/>
      <c r="IRF10" s="7"/>
      <c r="IRG10" s="7"/>
      <c r="IRH10" s="7"/>
      <c r="IRI10" s="7"/>
      <c r="IRJ10" s="7"/>
      <c r="IRK10" s="7"/>
      <c r="IRL10" s="7"/>
      <c r="IRM10" s="7"/>
      <c r="IRN10" s="7"/>
      <c r="IRO10" s="7"/>
      <c r="IRP10" s="7"/>
      <c r="IRQ10" s="7"/>
      <c r="IRR10" s="7"/>
      <c r="IRS10" s="7"/>
      <c r="IRT10" s="7"/>
      <c r="IRU10" s="7"/>
      <c r="IRV10" s="7"/>
      <c r="IRW10" s="7"/>
      <c r="IRX10" s="7"/>
      <c r="IRY10" s="7"/>
      <c r="IRZ10" s="7"/>
      <c r="ISA10" s="7"/>
      <c r="ISB10" s="7"/>
      <c r="ISC10" s="7"/>
      <c r="ISD10" s="7"/>
      <c r="ISE10" s="7"/>
      <c r="ISF10" s="7"/>
      <c r="ISG10" s="7"/>
      <c r="ISH10" s="7"/>
      <c r="ISI10" s="7"/>
      <c r="ISJ10" s="7"/>
      <c r="ISK10" s="7"/>
      <c r="ISL10" s="7"/>
      <c r="ISM10" s="7"/>
      <c r="ISN10" s="7"/>
      <c r="ISO10" s="7"/>
      <c r="ISP10" s="7"/>
      <c r="ISQ10" s="7"/>
      <c r="ISR10" s="7"/>
      <c r="ISS10" s="7"/>
      <c r="IST10" s="7"/>
      <c r="ISU10" s="7"/>
      <c r="ISV10" s="7"/>
      <c r="ISW10" s="7"/>
      <c r="ISX10" s="7"/>
      <c r="ISY10" s="7"/>
      <c r="ISZ10" s="7"/>
      <c r="ITA10" s="7"/>
      <c r="ITB10" s="7"/>
      <c r="ITC10" s="7"/>
      <c r="ITD10" s="7"/>
      <c r="ITE10" s="7"/>
      <c r="ITF10" s="7"/>
      <c r="ITG10" s="7"/>
      <c r="ITH10" s="7"/>
      <c r="ITI10" s="7"/>
      <c r="ITJ10" s="7"/>
      <c r="ITK10" s="7"/>
      <c r="ITL10" s="7"/>
      <c r="ITM10" s="7"/>
      <c r="ITN10" s="7"/>
      <c r="ITO10" s="7"/>
      <c r="ITP10" s="7"/>
      <c r="ITQ10" s="7"/>
      <c r="ITR10" s="7"/>
      <c r="ITS10" s="7"/>
      <c r="ITT10" s="7"/>
      <c r="ITU10" s="7"/>
      <c r="ITV10" s="7"/>
      <c r="ITW10" s="7"/>
      <c r="ITX10" s="7"/>
      <c r="ITY10" s="7"/>
      <c r="ITZ10" s="7"/>
      <c r="IUA10" s="7"/>
      <c r="IUB10" s="7"/>
      <c r="IUC10" s="7"/>
      <c r="IUD10" s="7"/>
      <c r="IUE10" s="7"/>
      <c r="IUF10" s="7"/>
      <c r="IUG10" s="7"/>
      <c r="IUH10" s="7"/>
      <c r="IUI10" s="7"/>
      <c r="IUJ10" s="7"/>
      <c r="IUK10" s="7"/>
      <c r="IUL10" s="7"/>
      <c r="IUM10" s="7"/>
      <c r="IUN10" s="7"/>
      <c r="IUO10" s="7"/>
      <c r="IUP10" s="7"/>
      <c r="IUQ10" s="7"/>
      <c r="IUR10" s="7"/>
      <c r="IUS10" s="7"/>
      <c r="IUT10" s="7"/>
      <c r="IUU10" s="7"/>
      <c r="IUV10" s="7"/>
      <c r="IUW10" s="7"/>
      <c r="IUX10" s="7"/>
      <c r="IUY10" s="7"/>
      <c r="IUZ10" s="7"/>
      <c r="IVA10" s="7"/>
      <c r="IVB10" s="7"/>
      <c r="IVC10" s="7"/>
      <c r="IVD10" s="7"/>
      <c r="IVE10" s="7"/>
      <c r="IVF10" s="7"/>
      <c r="IVG10" s="7"/>
      <c r="IVH10" s="7"/>
      <c r="IVI10" s="7"/>
      <c r="IVJ10" s="7"/>
      <c r="IVK10" s="7"/>
      <c r="IVL10" s="7"/>
      <c r="IVM10" s="7"/>
      <c r="IVN10" s="7"/>
      <c r="IVO10" s="7"/>
      <c r="IVP10" s="7"/>
      <c r="IVQ10" s="7"/>
      <c r="IVR10" s="7"/>
      <c r="IVS10" s="7"/>
      <c r="IVT10" s="7"/>
      <c r="IVU10" s="7"/>
      <c r="IVV10" s="7"/>
      <c r="IVW10" s="7"/>
      <c r="IVX10" s="7"/>
      <c r="IVY10" s="7"/>
      <c r="IVZ10" s="7"/>
      <c r="IWA10" s="7"/>
      <c r="IWB10" s="7"/>
      <c r="IWC10" s="7"/>
      <c r="IWD10" s="7"/>
      <c r="IWE10" s="7"/>
      <c r="IWF10" s="7"/>
      <c r="IWG10" s="7"/>
      <c r="IWH10" s="7"/>
      <c r="IWI10" s="7"/>
      <c r="IWJ10" s="7"/>
      <c r="IWK10" s="7"/>
      <c r="IWL10" s="7"/>
      <c r="IWM10" s="7"/>
      <c r="IWN10" s="7"/>
      <c r="IWO10" s="7"/>
      <c r="IWP10" s="7"/>
      <c r="IWQ10" s="7"/>
      <c r="IWR10" s="7"/>
      <c r="IWS10" s="7"/>
      <c r="IWT10" s="7"/>
      <c r="IWU10" s="7"/>
      <c r="IWV10" s="7"/>
      <c r="IWW10" s="7"/>
      <c r="IWX10" s="7"/>
      <c r="IWY10" s="7"/>
      <c r="IWZ10" s="7"/>
      <c r="IXA10" s="7"/>
      <c r="IXB10" s="7"/>
      <c r="IXC10" s="7"/>
      <c r="IXD10" s="7"/>
      <c r="IXE10" s="7"/>
      <c r="IXF10" s="7"/>
      <c r="IXG10" s="7"/>
      <c r="IXH10" s="7"/>
      <c r="IXI10" s="7"/>
      <c r="IXJ10" s="7"/>
      <c r="IXK10" s="7"/>
      <c r="IXL10" s="7"/>
      <c r="IXM10" s="7"/>
      <c r="IXN10" s="7"/>
      <c r="IXO10" s="7"/>
      <c r="IXP10" s="7"/>
      <c r="IXQ10" s="7"/>
      <c r="IXR10" s="7"/>
      <c r="IXS10" s="7"/>
      <c r="IXT10" s="7"/>
      <c r="IXU10" s="7"/>
      <c r="IXV10" s="7"/>
      <c r="IXW10" s="7"/>
      <c r="IXX10" s="7"/>
      <c r="IXY10" s="7"/>
      <c r="IXZ10" s="7"/>
      <c r="IYA10" s="7"/>
      <c r="IYB10" s="7"/>
      <c r="IYC10" s="7"/>
      <c r="IYD10" s="7"/>
      <c r="IYE10" s="7"/>
      <c r="IYF10" s="7"/>
      <c r="IYG10" s="7"/>
      <c r="IYH10" s="7"/>
      <c r="IYI10" s="7"/>
      <c r="IYJ10" s="7"/>
      <c r="IYK10" s="7"/>
      <c r="IYL10" s="7"/>
      <c r="IYM10" s="7"/>
      <c r="IYN10" s="7"/>
      <c r="IYO10" s="7"/>
      <c r="IYP10" s="7"/>
      <c r="IYQ10" s="7"/>
      <c r="IYR10" s="7"/>
      <c r="IYS10" s="7"/>
      <c r="IYT10" s="7"/>
      <c r="IYU10" s="7"/>
      <c r="IYV10" s="7"/>
      <c r="IYW10" s="7"/>
      <c r="IYX10" s="7"/>
      <c r="IYY10" s="7"/>
      <c r="IYZ10" s="7"/>
      <c r="IZA10" s="7"/>
      <c r="IZB10" s="7"/>
      <c r="IZC10" s="7"/>
      <c r="IZD10" s="7"/>
      <c r="IZE10" s="7"/>
      <c r="IZF10" s="7"/>
      <c r="IZG10" s="7"/>
      <c r="IZH10" s="7"/>
      <c r="IZI10" s="7"/>
      <c r="IZJ10" s="7"/>
      <c r="IZK10" s="7"/>
      <c r="IZL10" s="7"/>
      <c r="IZM10" s="7"/>
      <c r="IZN10" s="7"/>
      <c r="IZO10" s="7"/>
      <c r="IZP10" s="7"/>
      <c r="IZQ10" s="7"/>
      <c r="IZR10" s="7"/>
      <c r="IZS10" s="7"/>
      <c r="IZT10" s="7"/>
      <c r="IZU10" s="7"/>
      <c r="IZV10" s="7"/>
      <c r="IZW10" s="7"/>
      <c r="IZX10" s="7"/>
      <c r="IZY10" s="7"/>
      <c r="IZZ10" s="7"/>
      <c r="JAA10" s="7"/>
      <c r="JAB10" s="7"/>
      <c r="JAC10" s="7"/>
      <c r="JAD10" s="7"/>
      <c r="JAE10" s="7"/>
      <c r="JAF10" s="7"/>
      <c r="JAG10" s="7"/>
      <c r="JAH10" s="7"/>
      <c r="JAI10" s="7"/>
      <c r="JAJ10" s="7"/>
      <c r="JAK10" s="7"/>
      <c r="JAL10" s="7"/>
      <c r="JAM10" s="7"/>
      <c r="JAN10" s="7"/>
      <c r="JAO10" s="7"/>
      <c r="JAP10" s="7"/>
      <c r="JAQ10" s="7"/>
      <c r="JAR10" s="7"/>
      <c r="JAS10" s="7"/>
      <c r="JAT10" s="7"/>
      <c r="JAU10" s="7"/>
      <c r="JAV10" s="7"/>
      <c r="JAW10" s="7"/>
      <c r="JAX10" s="7"/>
      <c r="JAY10" s="7"/>
      <c r="JAZ10" s="7"/>
      <c r="JBA10" s="7"/>
      <c r="JBB10" s="7"/>
      <c r="JBC10" s="7"/>
      <c r="JBD10" s="7"/>
      <c r="JBE10" s="7"/>
      <c r="JBF10" s="7"/>
      <c r="JBG10" s="7"/>
      <c r="JBH10" s="7"/>
      <c r="JBI10" s="7"/>
      <c r="JBJ10" s="7"/>
      <c r="JBK10" s="7"/>
      <c r="JBL10" s="7"/>
      <c r="JBM10" s="7"/>
      <c r="JBN10" s="7"/>
      <c r="JBO10" s="7"/>
      <c r="JBP10" s="7"/>
      <c r="JBQ10" s="7"/>
      <c r="JBR10" s="7"/>
      <c r="JBS10" s="7"/>
      <c r="JBT10" s="7"/>
      <c r="JBU10" s="7"/>
      <c r="JBV10" s="7"/>
      <c r="JBW10" s="7"/>
      <c r="JBX10" s="7"/>
      <c r="JBY10" s="7"/>
      <c r="JBZ10" s="7"/>
      <c r="JCA10" s="7"/>
      <c r="JCB10" s="7"/>
      <c r="JCC10" s="7"/>
      <c r="JCD10" s="7"/>
      <c r="JCE10" s="7"/>
      <c r="JCF10" s="7"/>
      <c r="JCG10" s="7"/>
      <c r="JCH10" s="7"/>
      <c r="JCI10" s="7"/>
      <c r="JCJ10" s="7"/>
      <c r="JCK10" s="7"/>
      <c r="JCL10" s="7"/>
      <c r="JCM10" s="7"/>
      <c r="JCN10" s="7"/>
      <c r="JCO10" s="7"/>
      <c r="JCP10" s="7"/>
      <c r="JCQ10" s="7"/>
      <c r="JCR10" s="7"/>
      <c r="JCS10" s="7"/>
      <c r="JCT10" s="7"/>
      <c r="JCU10" s="7"/>
      <c r="JCV10" s="7"/>
      <c r="JCW10" s="7"/>
      <c r="JCX10" s="7"/>
      <c r="JCY10" s="7"/>
      <c r="JCZ10" s="7"/>
      <c r="JDA10" s="7"/>
      <c r="JDB10" s="7"/>
      <c r="JDC10" s="7"/>
      <c r="JDD10" s="7"/>
      <c r="JDE10" s="7"/>
      <c r="JDF10" s="7"/>
      <c r="JDG10" s="7"/>
      <c r="JDH10" s="7"/>
      <c r="JDI10" s="7"/>
      <c r="JDJ10" s="7"/>
      <c r="JDK10" s="7"/>
      <c r="JDL10" s="7"/>
      <c r="JDM10" s="7"/>
      <c r="JDN10" s="7"/>
      <c r="JDO10" s="7"/>
      <c r="JDP10" s="7"/>
      <c r="JDQ10" s="7"/>
      <c r="JDR10" s="7"/>
      <c r="JDS10" s="7"/>
      <c r="JDT10" s="7"/>
      <c r="JDU10" s="7"/>
      <c r="JDV10" s="7"/>
      <c r="JDW10" s="7"/>
      <c r="JDX10" s="7"/>
      <c r="JDY10" s="7"/>
      <c r="JDZ10" s="7"/>
      <c r="JEA10" s="7"/>
      <c r="JEB10" s="7"/>
      <c r="JEC10" s="7"/>
      <c r="JED10" s="7"/>
      <c r="JEE10" s="7"/>
      <c r="JEF10" s="7"/>
      <c r="JEG10" s="7"/>
      <c r="JEH10" s="7"/>
      <c r="JEI10" s="7"/>
      <c r="JEJ10" s="7"/>
      <c r="JEK10" s="7"/>
      <c r="JEL10" s="7"/>
      <c r="JEM10" s="7"/>
      <c r="JEN10" s="7"/>
      <c r="JEO10" s="7"/>
      <c r="JEP10" s="7"/>
      <c r="JEQ10" s="7"/>
      <c r="JER10" s="7"/>
      <c r="JES10" s="7"/>
      <c r="JET10" s="7"/>
      <c r="JEU10" s="7"/>
      <c r="JEV10" s="7"/>
      <c r="JEW10" s="7"/>
      <c r="JEX10" s="7"/>
      <c r="JEY10" s="7"/>
      <c r="JEZ10" s="7"/>
      <c r="JFA10" s="7"/>
      <c r="JFB10" s="7"/>
      <c r="JFC10" s="7"/>
      <c r="JFD10" s="7"/>
      <c r="JFE10" s="7"/>
      <c r="JFF10" s="7"/>
      <c r="JFG10" s="7"/>
      <c r="JFH10" s="7"/>
      <c r="JFI10" s="7"/>
      <c r="JFJ10" s="7"/>
      <c r="JFK10" s="7"/>
      <c r="JFL10" s="7"/>
      <c r="JFM10" s="7"/>
      <c r="JFN10" s="7"/>
      <c r="JFO10" s="7"/>
      <c r="JFP10" s="7"/>
      <c r="JFQ10" s="7"/>
      <c r="JFR10" s="7"/>
      <c r="JFS10" s="7"/>
      <c r="JFT10" s="7"/>
      <c r="JFU10" s="7"/>
      <c r="JFV10" s="7"/>
      <c r="JFW10" s="7"/>
      <c r="JFX10" s="7"/>
      <c r="JFY10" s="7"/>
      <c r="JFZ10" s="7"/>
      <c r="JGA10" s="7"/>
      <c r="JGB10" s="7"/>
      <c r="JGC10" s="7"/>
      <c r="JGD10" s="7"/>
      <c r="JGE10" s="7"/>
      <c r="JGF10" s="7"/>
      <c r="JGG10" s="7"/>
      <c r="JGH10" s="7"/>
      <c r="JGI10" s="7"/>
      <c r="JGJ10" s="7"/>
      <c r="JGK10" s="7"/>
      <c r="JGL10" s="7"/>
      <c r="JGM10" s="7"/>
      <c r="JGN10" s="7"/>
      <c r="JGO10" s="7"/>
      <c r="JGP10" s="7"/>
      <c r="JGQ10" s="7"/>
      <c r="JGR10" s="7"/>
      <c r="JGS10" s="7"/>
      <c r="JGT10" s="7"/>
      <c r="JGU10" s="7"/>
      <c r="JGV10" s="7"/>
      <c r="JGW10" s="7"/>
      <c r="JGX10" s="7"/>
      <c r="JGY10" s="7"/>
      <c r="JGZ10" s="7"/>
      <c r="JHA10" s="7"/>
      <c r="JHB10" s="7"/>
      <c r="JHC10" s="7"/>
      <c r="JHD10" s="7"/>
      <c r="JHE10" s="7"/>
      <c r="JHF10" s="7"/>
      <c r="JHG10" s="7"/>
      <c r="JHH10" s="7"/>
      <c r="JHI10" s="7"/>
      <c r="JHJ10" s="7"/>
      <c r="JHK10" s="7"/>
      <c r="JHL10" s="7"/>
      <c r="JHM10" s="7"/>
      <c r="JHN10" s="7"/>
      <c r="JHO10" s="7"/>
      <c r="JHP10" s="7"/>
      <c r="JHQ10" s="7"/>
      <c r="JHR10" s="7"/>
      <c r="JHS10" s="7"/>
      <c r="JHT10" s="7"/>
      <c r="JHU10" s="7"/>
      <c r="JHV10" s="7"/>
      <c r="JHW10" s="7"/>
      <c r="JHX10" s="7"/>
      <c r="JHY10" s="7"/>
      <c r="JHZ10" s="7"/>
      <c r="JIA10" s="7"/>
      <c r="JIB10" s="7"/>
      <c r="JIC10" s="7"/>
      <c r="JID10" s="7"/>
      <c r="JIE10" s="7"/>
      <c r="JIF10" s="7"/>
      <c r="JIG10" s="7"/>
      <c r="JIH10" s="7"/>
      <c r="JII10" s="7"/>
      <c r="JIJ10" s="7"/>
      <c r="JIK10" s="7"/>
      <c r="JIL10" s="7"/>
      <c r="JIM10" s="7"/>
      <c r="JIN10" s="7"/>
      <c r="JIO10" s="7"/>
      <c r="JIP10" s="7"/>
      <c r="JIQ10" s="7"/>
      <c r="JIR10" s="7"/>
      <c r="JIS10" s="7"/>
      <c r="JIT10" s="7"/>
      <c r="JIU10" s="7"/>
      <c r="JIV10" s="7"/>
      <c r="JIW10" s="7"/>
      <c r="JIX10" s="7"/>
      <c r="JIY10" s="7"/>
      <c r="JIZ10" s="7"/>
      <c r="JJA10" s="7"/>
      <c r="JJB10" s="7"/>
      <c r="JJC10" s="7"/>
      <c r="JJD10" s="7"/>
      <c r="JJE10" s="7"/>
      <c r="JJF10" s="7"/>
      <c r="JJG10" s="7"/>
      <c r="JJH10" s="7"/>
      <c r="JJI10" s="7"/>
      <c r="JJJ10" s="7"/>
      <c r="JJK10" s="7"/>
      <c r="JJL10" s="7"/>
      <c r="JJM10" s="7"/>
      <c r="JJN10" s="7"/>
      <c r="JJO10" s="7"/>
      <c r="JJP10" s="7"/>
      <c r="JJQ10" s="7"/>
      <c r="JJR10" s="7"/>
      <c r="JJS10" s="7"/>
      <c r="JJT10" s="7"/>
      <c r="JJU10" s="7"/>
      <c r="JJV10" s="7"/>
      <c r="JJW10" s="7"/>
      <c r="JJX10" s="7"/>
      <c r="JJY10" s="7"/>
      <c r="JJZ10" s="7"/>
      <c r="JKA10" s="7"/>
      <c r="JKB10" s="7"/>
      <c r="JKC10" s="7"/>
      <c r="JKD10" s="7"/>
      <c r="JKE10" s="7"/>
      <c r="JKF10" s="7"/>
      <c r="JKG10" s="7"/>
      <c r="JKH10" s="7"/>
      <c r="JKI10" s="7"/>
      <c r="JKJ10" s="7"/>
      <c r="JKK10" s="7"/>
      <c r="JKL10" s="7"/>
      <c r="JKM10" s="7"/>
      <c r="JKN10" s="7"/>
      <c r="JKO10" s="7"/>
      <c r="JKP10" s="7"/>
      <c r="JKQ10" s="7"/>
      <c r="JKR10" s="7"/>
      <c r="JKS10" s="7"/>
      <c r="JKT10" s="7"/>
      <c r="JKU10" s="7"/>
      <c r="JKV10" s="7"/>
      <c r="JKW10" s="7"/>
      <c r="JKX10" s="7"/>
      <c r="JKY10" s="7"/>
      <c r="JKZ10" s="7"/>
      <c r="JLA10" s="7"/>
      <c r="JLB10" s="7"/>
      <c r="JLC10" s="7"/>
      <c r="JLD10" s="7"/>
      <c r="JLE10" s="7"/>
      <c r="JLF10" s="7"/>
      <c r="JLG10" s="7"/>
      <c r="JLH10" s="7"/>
      <c r="JLI10" s="7"/>
      <c r="JLJ10" s="7"/>
      <c r="JLK10" s="7"/>
      <c r="JLL10" s="7"/>
      <c r="JLM10" s="7"/>
      <c r="JLN10" s="7"/>
      <c r="JLO10" s="7"/>
      <c r="JLP10" s="7"/>
      <c r="JLQ10" s="7"/>
      <c r="JLR10" s="7"/>
      <c r="JLS10" s="7"/>
      <c r="JLT10" s="7"/>
      <c r="JLU10" s="7"/>
      <c r="JLV10" s="7"/>
      <c r="JLW10" s="7"/>
      <c r="JLX10" s="7"/>
      <c r="JLY10" s="7"/>
      <c r="JLZ10" s="7"/>
      <c r="JMA10" s="7"/>
      <c r="JMB10" s="7"/>
      <c r="JMC10" s="7"/>
      <c r="JMD10" s="7"/>
      <c r="JME10" s="7"/>
      <c r="JMF10" s="7"/>
      <c r="JMG10" s="7"/>
      <c r="JMH10" s="7"/>
      <c r="JMI10" s="7"/>
      <c r="JMJ10" s="7"/>
      <c r="JMK10" s="7"/>
      <c r="JML10" s="7"/>
      <c r="JMM10" s="7"/>
      <c r="JMN10" s="7"/>
      <c r="JMO10" s="7"/>
      <c r="JMP10" s="7"/>
      <c r="JMQ10" s="7"/>
      <c r="JMR10" s="7"/>
      <c r="JMS10" s="7"/>
      <c r="JMT10" s="7"/>
      <c r="JMU10" s="7"/>
      <c r="JMV10" s="7"/>
      <c r="JMW10" s="7"/>
      <c r="JMX10" s="7"/>
      <c r="JMY10" s="7"/>
      <c r="JMZ10" s="7"/>
      <c r="JNA10" s="7"/>
      <c r="JNB10" s="7"/>
      <c r="JNC10" s="7"/>
      <c r="JND10" s="7"/>
      <c r="JNE10" s="7"/>
      <c r="JNF10" s="7"/>
      <c r="JNG10" s="7"/>
      <c r="JNH10" s="7"/>
      <c r="JNI10" s="7"/>
      <c r="JNJ10" s="7"/>
      <c r="JNK10" s="7"/>
      <c r="JNL10" s="7"/>
      <c r="JNM10" s="7"/>
      <c r="JNN10" s="7"/>
      <c r="JNO10" s="7"/>
      <c r="JNP10" s="7"/>
      <c r="JNQ10" s="7"/>
      <c r="JNR10" s="7"/>
      <c r="JNS10" s="7"/>
      <c r="JNT10" s="7"/>
      <c r="JNU10" s="7"/>
      <c r="JNV10" s="7"/>
      <c r="JNW10" s="7"/>
      <c r="JNX10" s="7"/>
      <c r="JNY10" s="7"/>
      <c r="JNZ10" s="7"/>
      <c r="JOA10" s="7"/>
      <c r="JOB10" s="7"/>
      <c r="JOC10" s="7"/>
      <c r="JOD10" s="7"/>
      <c r="JOE10" s="7"/>
      <c r="JOF10" s="7"/>
      <c r="JOG10" s="7"/>
      <c r="JOH10" s="7"/>
      <c r="JOI10" s="7"/>
      <c r="JOJ10" s="7"/>
      <c r="JOK10" s="7"/>
      <c r="JOL10" s="7"/>
      <c r="JOM10" s="7"/>
      <c r="JON10" s="7"/>
      <c r="JOO10" s="7"/>
      <c r="JOP10" s="7"/>
      <c r="JOQ10" s="7"/>
      <c r="JOR10" s="7"/>
      <c r="JOS10" s="7"/>
      <c r="JOT10" s="7"/>
      <c r="JOU10" s="7"/>
      <c r="JOV10" s="7"/>
      <c r="JOW10" s="7"/>
      <c r="JOX10" s="7"/>
      <c r="JOY10" s="7"/>
      <c r="JOZ10" s="7"/>
      <c r="JPA10" s="7"/>
      <c r="JPB10" s="7"/>
      <c r="JPC10" s="7"/>
      <c r="JPD10" s="7"/>
      <c r="JPE10" s="7"/>
      <c r="JPF10" s="7"/>
      <c r="JPG10" s="7"/>
      <c r="JPH10" s="7"/>
      <c r="JPI10" s="7"/>
      <c r="JPJ10" s="7"/>
      <c r="JPK10" s="7"/>
      <c r="JPL10" s="7"/>
      <c r="JPM10" s="7"/>
      <c r="JPN10" s="7"/>
      <c r="JPO10" s="7"/>
      <c r="JPP10" s="7"/>
      <c r="JPQ10" s="7"/>
      <c r="JPR10" s="7"/>
      <c r="JPS10" s="7"/>
      <c r="JPT10" s="7"/>
      <c r="JPU10" s="7"/>
      <c r="JPV10" s="7"/>
      <c r="JPW10" s="7"/>
      <c r="JPX10" s="7"/>
      <c r="JPY10" s="7"/>
      <c r="JPZ10" s="7"/>
      <c r="JQA10" s="7"/>
      <c r="JQB10" s="7"/>
      <c r="JQC10" s="7"/>
      <c r="JQD10" s="7"/>
      <c r="JQE10" s="7"/>
      <c r="JQF10" s="7"/>
      <c r="JQG10" s="7"/>
      <c r="JQH10" s="7"/>
      <c r="JQI10" s="7"/>
      <c r="JQJ10" s="7"/>
      <c r="JQK10" s="7"/>
      <c r="JQL10" s="7"/>
      <c r="JQM10" s="7"/>
      <c r="JQN10" s="7"/>
      <c r="JQO10" s="7"/>
      <c r="JQP10" s="7"/>
      <c r="JQQ10" s="7"/>
      <c r="JQR10" s="7"/>
      <c r="JQS10" s="7"/>
      <c r="JQT10" s="7"/>
      <c r="JQU10" s="7"/>
      <c r="JQV10" s="7"/>
      <c r="JQW10" s="7"/>
      <c r="JQX10" s="7"/>
      <c r="JQY10" s="7"/>
      <c r="JQZ10" s="7"/>
      <c r="JRA10" s="7"/>
      <c r="JRB10" s="7"/>
      <c r="JRC10" s="7"/>
      <c r="JRD10" s="7"/>
      <c r="JRE10" s="7"/>
      <c r="JRF10" s="7"/>
      <c r="JRG10" s="7"/>
      <c r="JRH10" s="7"/>
      <c r="JRI10" s="7"/>
      <c r="JRJ10" s="7"/>
      <c r="JRK10" s="7"/>
      <c r="JRL10" s="7"/>
      <c r="JRM10" s="7"/>
      <c r="JRN10" s="7"/>
      <c r="JRO10" s="7"/>
      <c r="JRP10" s="7"/>
      <c r="JRQ10" s="7"/>
      <c r="JRR10" s="7"/>
      <c r="JRS10" s="7"/>
      <c r="JRT10" s="7"/>
      <c r="JRU10" s="7"/>
      <c r="JRV10" s="7"/>
      <c r="JRW10" s="7"/>
      <c r="JRX10" s="7"/>
      <c r="JRY10" s="7"/>
      <c r="JRZ10" s="7"/>
      <c r="JSA10" s="7"/>
      <c r="JSB10" s="7"/>
      <c r="JSC10" s="7"/>
      <c r="JSD10" s="7"/>
      <c r="JSE10" s="7"/>
      <c r="JSF10" s="7"/>
      <c r="JSG10" s="7"/>
      <c r="JSH10" s="7"/>
      <c r="JSI10" s="7"/>
      <c r="JSJ10" s="7"/>
      <c r="JSK10" s="7"/>
      <c r="JSL10" s="7"/>
      <c r="JSM10" s="7"/>
      <c r="JSN10" s="7"/>
      <c r="JSO10" s="7"/>
      <c r="JSP10" s="7"/>
      <c r="JSQ10" s="7"/>
      <c r="JSR10" s="7"/>
      <c r="JSS10" s="7"/>
      <c r="JST10" s="7"/>
      <c r="JSU10" s="7"/>
      <c r="JSV10" s="7"/>
      <c r="JSW10" s="7"/>
      <c r="JSX10" s="7"/>
      <c r="JSY10" s="7"/>
      <c r="JSZ10" s="7"/>
      <c r="JTA10" s="7"/>
      <c r="JTB10" s="7"/>
      <c r="JTC10" s="7"/>
      <c r="JTD10" s="7"/>
      <c r="JTE10" s="7"/>
      <c r="JTF10" s="7"/>
      <c r="JTG10" s="7"/>
      <c r="JTH10" s="7"/>
      <c r="JTI10" s="7"/>
      <c r="JTJ10" s="7"/>
      <c r="JTK10" s="7"/>
      <c r="JTL10" s="7"/>
      <c r="JTM10" s="7"/>
      <c r="JTN10" s="7"/>
      <c r="JTO10" s="7"/>
      <c r="JTP10" s="7"/>
      <c r="JTQ10" s="7"/>
      <c r="JTR10" s="7"/>
      <c r="JTS10" s="7"/>
      <c r="JTT10" s="7"/>
      <c r="JTU10" s="7"/>
      <c r="JTV10" s="7"/>
      <c r="JTW10" s="7"/>
      <c r="JTX10" s="7"/>
      <c r="JTY10" s="7"/>
      <c r="JTZ10" s="7"/>
      <c r="JUA10" s="7"/>
      <c r="JUB10" s="7"/>
      <c r="JUC10" s="7"/>
      <c r="JUD10" s="7"/>
      <c r="JUE10" s="7"/>
      <c r="JUF10" s="7"/>
      <c r="JUG10" s="7"/>
      <c r="JUH10" s="7"/>
      <c r="JUI10" s="7"/>
      <c r="JUJ10" s="7"/>
      <c r="JUK10" s="7"/>
      <c r="JUL10" s="7"/>
      <c r="JUM10" s="7"/>
      <c r="JUN10" s="7"/>
      <c r="JUO10" s="7"/>
      <c r="JUP10" s="7"/>
      <c r="JUQ10" s="7"/>
      <c r="JUR10" s="7"/>
      <c r="JUS10" s="7"/>
      <c r="JUT10" s="7"/>
      <c r="JUU10" s="7"/>
      <c r="JUV10" s="7"/>
      <c r="JUW10" s="7"/>
      <c r="JUX10" s="7"/>
      <c r="JUY10" s="7"/>
      <c r="JUZ10" s="7"/>
      <c r="JVA10" s="7"/>
      <c r="JVB10" s="7"/>
      <c r="JVC10" s="7"/>
      <c r="JVD10" s="7"/>
      <c r="JVE10" s="7"/>
      <c r="JVF10" s="7"/>
      <c r="JVG10" s="7"/>
      <c r="JVH10" s="7"/>
      <c r="JVI10" s="7"/>
      <c r="JVJ10" s="7"/>
      <c r="JVK10" s="7"/>
      <c r="JVL10" s="7"/>
      <c r="JVM10" s="7"/>
      <c r="JVN10" s="7"/>
      <c r="JVO10" s="7"/>
      <c r="JVP10" s="7"/>
      <c r="JVQ10" s="7"/>
      <c r="JVR10" s="7"/>
      <c r="JVS10" s="7"/>
      <c r="JVT10" s="7"/>
      <c r="JVU10" s="7"/>
      <c r="JVV10" s="7"/>
      <c r="JVW10" s="7"/>
      <c r="JVX10" s="7"/>
      <c r="JVY10" s="7"/>
      <c r="JVZ10" s="7"/>
      <c r="JWA10" s="7"/>
      <c r="JWB10" s="7"/>
      <c r="JWC10" s="7"/>
      <c r="JWD10" s="7"/>
      <c r="JWE10" s="7"/>
      <c r="JWF10" s="7"/>
      <c r="JWG10" s="7"/>
      <c r="JWH10" s="7"/>
      <c r="JWI10" s="7"/>
      <c r="JWJ10" s="7"/>
      <c r="JWK10" s="7"/>
      <c r="JWL10" s="7"/>
      <c r="JWM10" s="7"/>
      <c r="JWN10" s="7"/>
      <c r="JWO10" s="7"/>
      <c r="JWP10" s="7"/>
      <c r="JWQ10" s="7"/>
      <c r="JWR10" s="7"/>
      <c r="JWS10" s="7"/>
      <c r="JWT10" s="7"/>
      <c r="JWU10" s="7"/>
      <c r="JWV10" s="7"/>
      <c r="JWW10" s="7"/>
      <c r="JWX10" s="7"/>
      <c r="JWY10" s="7"/>
      <c r="JWZ10" s="7"/>
      <c r="JXA10" s="7"/>
      <c r="JXB10" s="7"/>
      <c r="JXC10" s="7"/>
      <c r="JXD10" s="7"/>
      <c r="JXE10" s="7"/>
      <c r="JXF10" s="7"/>
      <c r="JXG10" s="7"/>
      <c r="JXH10" s="7"/>
      <c r="JXI10" s="7"/>
      <c r="JXJ10" s="7"/>
      <c r="JXK10" s="7"/>
      <c r="JXL10" s="7"/>
      <c r="JXM10" s="7"/>
      <c r="JXN10" s="7"/>
      <c r="JXO10" s="7"/>
      <c r="JXP10" s="7"/>
      <c r="JXQ10" s="7"/>
      <c r="JXR10" s="7"/>
      <c r="JXS10" s="7"/>
      <c r="JXT10" s="7"/>
      <c r="JXU10" s="7"/>
      <c r="JXV10" s="7"/>
      <c r="JXW10" s="7"/>
      <c r="JXX10" s="7"/>
      <c r="JXY10" s="7"/>
      <c r="JXZ10" s="7"/>
      <c r="JYA10" s="7"/>
      <c r="JYB10" s="7"/>
      <c r="JYC10" s="7"/>
      <c r="JYD10" s="7"/>
      <c r="JYE10" s="7"/>
      <c r="JYF10" s="7"/>
      <c r="JYG10" s="7"/>
      <c r="JYH10" s="7"/>
      <c r="JYI10" s="7"/>
      <c r="JYJ10" s="7"/>
      <c r="JYK10" s="7"/>
      <c r="JYL10" s="7"/>
      <c r="JYM10" s="7"/>
      <c r="JYN10" s="7"/>
      <c r="JYO10" s="7"/>
      <c r="JYP10" s="7"/>
      <c r="JYQ10" s="7"/>
      <c r="JYR10" s="7"/>
      <c r="JYS10" s="7"/>
      <c r="JYT10" s="7"/>
      <c r="JYU10" s="7"/>
      <c r="JYV10" s="7"/>
      <c r="JYW10" s="7"/>
      <c r="JYX10" s="7"/>
      <c r="JYY10" s="7"/>
      <c r="JYZ10" s="7"/>
      <c r="JZA10" s="7"/>
      <c r="JZB10" s="7"/>
      <c r="JZC10" s="7"/>
      <c r="JZD10" s="7"/>
      <c r="JZE10" s="7"/>
      <c r="JZF10" s="7"/>
      <c r="JZG10" s="7"/>
      <c r="JZH10" s="7"/>
      <c r="JZI10" s="7"/>
      <c r="JZJ10" s="7"/>
      <c r="JZK10" s="7"/>
      <c r="JZL10" s="7"/>
      <c r="JZM10" s="7"/>
      <c r="JZN10" s="7"/>
      <c r="JZO10" s="7"/>
      <c r="JZP10" s="7"/>
      <c r="JZQ10" s="7"/>
      <c r="JZR10" s="7"/>
      <c r="JZS10" s="7"/>
      <c r="JZT10" s="7"/>
      <c r="JZU10" s="7"/>
      <c r="JZV10" s="7"/>
      <c r="JZW10" s="7"/>
      <c r="JZX10" s="7"/>
      <c r="JZY10" s="7"/>
      <c r="JZZ10" s="7"/>
      <c r="KAA10" s="7"/>
      <c r="KAB10" s="7"/>
      <c r="KAC10" s="7"/>
      <c r="KAD10" s="7"/>
      <c r="KAE10" s="7"/>
      <c r="KAF10" s="7"/>
      <c r="KAG10" s="7"/>
      <c r="KAH10" s="7"/>
      <c r="KAI10" s="7"/>
      <c r="KAJ10" s="7"/>
      <c r="KAK10" s="7"/>
      <c r="KAL10" s="7"/>
      <c r="KAM10" s="7"/>
      <c r="KAN10" s="7"/>
      <c r="KAO10" s="7"/>
      <c r="KAP10" s="7"/>
      <c r="KAQ10" s="7"/>
      <c r="KAR10" s="7"/>
      <c r="KAS10" s="7"/>
      <c r="KAT10" s="7"/>
      <c r="KAU10" s="7"/>
      <c r="KAV10" s="7"/>
      <c r="KAW10" s="7"/>
      <c r="KAX10" s="7"/>
      <c r="KAY10" s="7"/>
      <c r="KAZ10" s="7"/>
      <c r="KBA10" s="7"/>
      <c r="KBB10" s="7"/>
      <c r="KBC10" s="7"/>
      <c r="KBD10" s="7"/>
      <c r="KBE10" s="7"/>
      <c r="KBF10" s="7"/>
      <c r="KBG10" s="7"/>
      <c r="KBH10" s="7"/>
      <c r="KBI10" s="7"/>
      <c r="KBJ10" s="7"/>
      <c r="KBK10" s="7"/>
      <c r="KBL10" s="7"/>
      <c r="KBM10" s="7"/>
      <c r="KBN10" s="7"/>
      <c r="KBO10" s="7"/>
      <c r="KBP10" s="7"/>
      <c r="KBQ10" s="7"/>
      <c r="KBR10" s="7"/>
      <c r="KBS10" s="7"/>
      <c r="KBT10" s="7"/>
      <c r="KBU10" s="7"/>
      <c r="KBV10" s="7"/>
      <c r="KBW10" s="7"/>
      <c r="KBX10" s="7"/>
      <c r="KBY10" s="7"/>
      <c r="KBZ10" s="7"/>
      <c r="KCA10" s="7"/>
      <c r="KCB10" s="7"/>
      <c r="KCC10" s="7"/>
      <c r="KCD10" s="7"/>
      <c r="KCE10" s="7"/>
      <c r="KCF10" s="7"/>
      <c r="KCG10" s="7"/>
      <c r="KCH10" s="7"/>
      <c r="KCI10" s="7"/>
      <c r="KCJ10" s="7"/>
      <c r="KCK10" s="7"/>
      <c r="KCL10" s="7"/>
      <c r="KCM10" s="7"/>
      <c r="KCN10" s="7"/>
      <c r="KCO10" s="7"/>
      <c r="KCP10" s="7"/>
      <c r="KCQ10" s="7"/>
      <c r="KCR10" s="7"/>
      <c r="KCS10" s="7"/>
      <c r="KCT10" s="7"/>
      <c r="KCU10" s="7"/>
      <c r="KCV10" s="7"/>
      <c r="KCW10" s="7"/>
      <c r="KCX10" s="7"/>
      <c r="KCY10" s="7"/>
      <c r="KCZ10" s="7"/>
      <c r="KDA10" s="7"/>
      <c r="KDB10" s="7"/>
      <c r="KDC10" s="7"/>
      <c r="KDD10" s="7"/>
      <c r="KDE10" s="7"/>
      <c r="KDF10" s="7"/>
      <c r="KDG10" s="7"/>
      <c r="KDH10" s="7"/>
      <c r="KDI10" s="7"/>
      <c r="KDJ10" s="7"/>
      <c r="KDK10" s="7"/>
      <c r="KDL10" s="7"/>
      <c r="KDM10" s="7"/>
      <c r="KDN10" s="7"/>
      <c r="KDO10" s="7"/>
      <c r="KDP10" s="7"/>
      <c r="KDQ10" s="7"/>
      <c r="KDR10" s="7"/>
      <c r="KDS10" s="7"/>
      <c r="KDT10" s="7"/>
      <c r="KDU10" s="7"/>
      <c r="KDV10" s="7"/>
      <c r="KDW10" s="7"/>
      <c r="KDX10" s="7"/>
      <c r="KDY10" s="7"/>
      <c r="KDZ10" s="7"/>
      <c r="KEA10" s="7"/>
      <c r="KEB10" s="7"/>
      <c r="KEC10" s="7"/>
      <c r="KED10" s="7"/>
      <c r="KEE10" s="7"/>
      <c r="KEF10" s="7"/>
      <c r="KEG10" s="7"/>
      <c r="KEH10" s="7"/>
      <c r="KEI10" s="7"/>
      <c r="KEJ10" s="7"/>
      <c r="KEK10" s="7"/>
      <c r="KEL10" s="7"/>
      <c r="KEM10" s="7"/>
      <c r="KEN10" s="7"/>
      <c r="KEO10" s="7"/>
      <c r="KEP10" s="7"/>
      <c r="KEQ10" s="7"/>
      <c r="KER10" s="7"/>
      <c r="KES10" s="7"/>
      <c r="KET10" s="7"/>
      <c r="KEU10" s="7"/>
      <c r="KEV10" s="7"/>
      <c r="KEW10" s="7"/>
      <c r="KEX10" s="7"/>
      <c r="KEY10" s="7"/>
      <c r="KEZ10" s="7"/>
      <c r="KFA10" s="7"/>
      <c r="KFB10" s="7"/>
      <c r="KFC10" s="7"/>
      <c r="KFD10" s="7"/>
      <c r="KFE10" s="7"/>
      <c r="KFF10" s="7"/>
      <c r="KFG10" s="7"/>
      <c r="KFH10" s="7"/>
      <c r="KFI10" s="7"/>
      <c r="KFJ10" s="7"/>
      <c r="KFK10" s="7"/>
      <c r="KFL10" s="7"/>
      <c r="KFM10" s="7"/>
      <c r="KFN10" s="7"/>
      <c r="KFO10" s="7"/>
      <c r="KFP10" s="7"/>
      <c r="KFQ10" s="7"/>
      <c r="KFR10" s="7"/>
      <c r="KFS10" s="7"/>
      <c r="KFT10" s="7"/>
      <c r="KFU10" s="7"/>
      <c r="KFV10" s="7"/>
      <c r="KFW10" s="7"/>
      <c r="KFX10" s="7"/>
      <c r="KFY10" s="7"/>
      <c r="KFZ10" s="7"/>
      <c r="KGA10" s="7"/>
      <c r="KGB10" s="7"/>
      <c r="KGC10" s="7"/>
      <c r="KGD10" s="7"/>
      <c r="KGE10" s="7"/>
      <c r="KGF10" s="7"/>
      <c r="KGG10" s="7"/>
      <c r="KGH10" s="7"/>
      <c r="KGI10" s="7"/>
      <c r="KGJ10" s="7"/>
      <c r="KGK10" s="7"/>
      <c r="KGL10" s="7"/>
      <c r="KGM10" s="7"/>
      <c r="KGN10" s="7"/>
      <c r="KGO10" s="7"/>
      <c r="KGP10" s="7"/>
      <c r="KGQ10" s="7"/>
      <c r="KGR10" s="7"/>
      <c r="KGS10" s="7"/>
      <c r="KGT10" s="7"/>
      <c r="KGU10" s="7"/>
      <c r="KGV10" s="7"/>
      <c r="KGW10" s="7"/>
      <c r="KGX10" s="7"/>
      <c r="KGY10" s="7"/>
      <c r="KGZ10" s="7"/>
      <c r="KHA10" s="7"/>
      <c r="KHB10" s="7"/>
      <c r="KHC10" s="7"/>
      <c r="KHD10" s="7"/>
      <c r="KHE10" s="7"/>
      <c r="KHF10" s="7"/>
      <c r="KHG10" s="7"/>
      <c r="KHH10" s="7"/>
      <c r="KHI10" s="7"/>
      <c r="KHJ10" s="7"/>
      <c r="KHK10" s="7"/>
      <c r="KHL10" s="7"/>
      <c r="KHM10" s="7"/>
      <c r="KHN10" s="7"/>
      <c r="KHO10" s="7"/>
      <c r="KHP10" s="7"/>
      <c r="KHQ10" s="7"/>
      <c r="KHR10" s="7"/>
      <c r="KHS10" s="7"/>
      <c r="KHT10" s="7"/>
      <c r="KHU10" s="7"/>
      <c r="KHV10" s="7"/>
      <c r="KHW10" s="7"/>
      <c r="KHX10" s="7"/>
      <c r="KHY10" s="7"/>
      <c r="KHZ10" s="7"/>
      <c r="KIA10" s="7"/>
      <c r="KIB10" s="7"/>
      <c r="KIC10" s="7"/>
      <c r="KID10" s="7"/>
      <c r="KIE10" s="7"/>
      <c r="KIF10" s="7"/>
      <c r="KIG10" s="7"/>
      <c r="KIH10" s="7"/>
      <c r="KII10" s="7"/>
      <c r="KIJ10" s="7"/>
      <c r="KIK10" s="7"/>
      <c r="KIL10" s="7"/>
      <c r="KIM10" s="7"/>
      <c r="KIN10" s="7"/>
      <c r="KIO10" s="7"/>
      <c r="KIP10" s="7"/>
      <c r="KIQ10" s="7"/>
      <c r="KIR10" s="7"/>
      <c r="KIS10" s="7"/>
      <c r="KIT10" s="7"/>
      <c r="KIU10" s="7"/>
      <c r="KIV10" s="7"/>
      <c r="KIW10" s="7"/>
      <c r="KIX10" s="7"/>
      <c r="KIY10" s="7"/>
      <c r="KIZ10" s="7"/>
      <c r="KJA10" s="7"/>
      <c r="KJB10" s="7"/>
      <c r="KJC10" s="7"/>
      <c r="KJD10" s="7"/>
      <c r="KJE10" s="7"/>
      <c r="KJF10" s="7"/>
      <c r="KJG10" s="7"/>
      <c r="KJH10" s="7"/>
      <c r="KJI10" s="7"/>
      <c r="KJJ10" s="7"/>
      <c r="KJK10" s="7"/>
      <c r="KJL10" s="7"/>
      <c r="KJM10" s="7"/>
      <c r="KJN10" s="7"/>
      <c r="KJO10" s="7"/>
      <c r="KJP10" s="7"/>
      <c r="KJQ10" s="7"/>
      <c r="KJR10" s="7"/>
      <c r="KJS10" s="7"/>
      <c r="KJT10" s="7"/>
      <c r="KJU10" s="7"/>
      <c r="KJV10" s="7"/>
      <c r="KJW10" s="7"/>
      <c r="KJX10" s="7"/>
      <c r="KJY10" s="7"/>
      <c r="KJZ10" s="7"/>
      <c r="KKA10" s="7"/>
      <c r="KKB10" s="7"/>
      <c r="KKC10" s="7"/>
      <c r="KKD10" s="7"/>
      <c r="KKE10" s="7"/>
      <c r="KKF10" s="7"/>
      <c r="KKG10" s="7"/>
      <c r="KKH10" s="7"/>
      <c r="KKI10" s="7"/>
      <c r="KKJ10" s="7"/>
      <c r="KKK10" s="7"/>
      <c r="KKL10" s="7"/>
      <c r="KKM10" s="7"/>
      <c r="KKN10" s="7"/>
      <c r="KKO10" s="7"/>
      <c r="KKP10" s="7"/>
      <c r="KKQ10" s="7"/>
      <c r="KKR10" s="7"/>
      <c r="KKS10" s="7"/>
      <c r="KKT10" s="7"/>
      <c r="KKU10" s="7"/>
      <c r="KKV10" s="7"/>
      <c r="KKW10" s="7"/>
      <c r="KKX10" s="7"/>
      <c r="KKY10" s="7"/>
      <c r="KKZ10" s="7"/>
      <c r="KLA10" s="7"/>
      <c r="KLB10" s="7"/>
      <c r="KLC10" s="7"/>
      <c r="KLD10" s="7"/>
      <c r="KLE10" s="7"/>
      <c r="KLF10" s="7"/>
      <c r="KLG10" s="7"/>
      <c r="KLH10" s="7"/>
      <c r="KLI10" s="7"/>
      <c r="KLJ10" s="7"/>
      <c r="KLK10" s="7"/>
      <c r="KLL10" s="7"/>
      <c r="KLM10" s="7"/>
      <c r="KLN10" s="7"/>
      <c r="KLO10" s="7"/>
      <c r="KLP10" s="7"/>
      <c r="KLQ10" s="7"/>
      <c r="KLR10" s="7"/>
      <c r="KLS10" s="7"/>
      <c r="KLT10" s="7"/>
      <c r="KLU10" s="7"/>
      <c r="KLV10" s="7"/>
      <c r="KLW10" s="7"/>
      <c r="KLX10" s="7"/>
      <c r="KLY10" s="7"/>
      <c r="KLZ10" s="7"/>
      <c r="KMA10" s="7"/>
      <c r="KMB10" s="7"/>
      <c r="KMC10" s="7"/>
      <c r="KMD10" s="7"/>
      <c r="KME10" s="7"/>
      <c r="KMF10" s="7"/>
      <c r="KMG10" s="7"/>
      <c r="KMH10" s="7"/>
      <c r="KMI10" s="7"/>
      <c r="KMJ10" s="7"/>
      <c r="KMK10" s="7"/>
      <c r="KML10" s="7"/>
      <c r="KMM10" s="7"/>
      <c r="KMN10" s="7"/>
      <c r="KMO10" s="7"/>
      <c r="KMP10" s="7"/>
      <c r="KMQ10" s="7"/>
      <c r="KMR10" s="7"/>
      <c r="KMS10" s="7"/>
      <c r="KMT10" s="7"/>
      <c r="KMU10" s="7"/>
      <c r="KMV10" s="7"/>
      <c r="KMW10" s="7"/>
      <c r="KMX10" s="7"/>
      <c r="KMY10" s="7"/>
      <c r="KMZ10" s="7"/>
      <c r="KNA10" s="7"/>
      <c r="KNB10" s="7"/>
      <c r="KNC10" s="7"/>
      <c r="KND10" s="7"/>
      <c r="KNE10" s="7"/>
      <c r="KNF10" s="7"/>
      <c r="KNG10" s="7"/>
      <c r="KNH10" s="7"/>
      <c r="KNI10" s="7"/>
      <c r="KNJ10" s="7"/>
      <c r="KNK10" s="7"/>
      <c r="KNL10" s="7"/>
      <c r="KNM10" s="7"/>
      <c r="KNN10" s="7"/>
      <c r="KNO10" s="7"/>
      <c r="KNP10" s="7"/>
      <c r="KNQ10" s="7"/>
      <c r="KNR10" s="7"/>
      <c r="KNS10" s="7"/>
      <c r="KNT10" s="7"/>
      <c r="KNU10" s="7"/>
      <c r="KNV10" s="7"/>
      <c r="KNW10" s="7"/>
      <c r="KNX10" s="7"/>
      <c r="KNY10" s="7"/>
      <c r="KNZ10" s="7"/>
      <c r="KOA10" s="7"/>
      <c r="KOB10" s="7"/>
      <c r="KOC10" s="7"/>
      <c r="KOD10" s="7"/>
      <c r="KOE10" s="7"/>
      <c r="KOF10" s="7"/>
      <c r="KOG10" s="7"/>
      <c r="KOH10" s="7"/>
      <c r="KOI10" s="7"/>
      <c r="KOJ10" s="7"/>
      <c r="KOK10" s="7"/>
      <c r="KOL10" s="7"/>
      <c r="KOM10" s="7"/>
      <c r="KON10" s="7"/>
      <c r="KOO10" s="7"/>
      <c r="KOP10" s="7"/>
      <c r="KOQ10" s="7"/>
      <c r="KOR10" s="7"/>
      <c r="KOS10" s="7"/>
      <c r="KOT10" s="7"/>
      <c r="KOU10" s="7"/>
      <c r="KOV10" s="7"/>
      <c r="KOW10" s="7"/>
      <c r="KOX10" s="7"/>
      <c r="KOY10" s="7"/>
      <c r="KOZ10" s="7"/>
      <c r="KPA10" s="7"/>
      <c r="KPB10" s="7"/>
      <c r="KPC10" s="7"/>
      <c r="KPD10" s="7"/>
      <c r="KPE10" s="7"/>
      <c r="KPF10" s="7"/>
      <c r="KPG10" s="7"/>
      <c r="KPH10" s="7"/>
      <c r="KPI10" s="7"/>
      <c r="KPJ10" s="7"/>
      <c r="KPK10" s="7"/>
      <c r="KPL10" s="7"/>
      <c r="KPM10" s="7"/>
      <c r="KPN10" s="7"/>
      <c r="KPO10" s="7"/>
      <c r="KPP10" s="7"/>
      <c r="KPQ10" s="7"/>
      <c r="KPR10" s="7"/>
      <c r="KPS10" s="7"/>
      <c r="KPT10" s="7"/>
      <c r="KPU10" s="7"/>
      <c r="KPV10" s="7"/>
      <c r="KPW10" s="7"/>
      <c r="KPX10" s="7"/>
      <c r="KPY10" s="7"/>
      <c r="KPZ10" s="7"/>
      <c r="KQA10" s="7"/>
      <c r="KQB10" s="7"/>
      <c r="KQC10" s="7"/>
      <c r="KQD10" s="7"/>
      <c r="KQE10" s="7"/>
      <c r="KQF10" s="7"/>
      <c r="KQG10" s="7"/>
      <c r="KQH10" s="7"/>
      <c r="KQI10" s="7"/>
      <c r="KQJ10" s="7"/>
      <c r="KQK10" s="7"/>
      <c r="KQL10" s="7"/>
      <c r="KQM10" s="7"/>
      <c r="KQN10" s="7"/>
      <c r="KQO10" s="7"/>
      <c r="KQP10" s="7"/>
      <c r="KQQ10" s="7"/>
      <c r="KQR10" s="7"/>
      <c r="KQS10" s="7"/>
      <c r="KQT10" s="7"/>
      <c r="KQU10" s="7"/>
      <c r="KQV10" s="7"/>
      <c r="KQW10" s="7"/>
      <c r="KQX10" s="7"/>
      <c r="KQY10" s="7"/>
      <c r="KQZ10" s="7"/>
      <c r="KRA10" s="7"/>
      <c r="KRB10" s="7"/>
      <c r="KRC10" s="7"/>
      <c r="KRD10" s="7"/>
      <c r="KRE10" s="7"/>
      <c r="KRF10" s="7"/>
      <c r="KRG10" s="7"/>
      <c r="KRH10" s="7"/>
      <c r="KRI10" s="7"/>
      <c r="KRJ10" s="7"/>
      <c r="KRK10" s="7"/>
      <c r="KRL10" s="7"/>
      <c r="KRM10" s="7"/>
      <c r="KRN10" s="7"/>
      <c r="KRO10" s="7"/>
      <c r="KRP10" s="7"/>
      <c r="KRQ10" s="7"/>
      <c r="KRR10" s="7"/>
      <c r="KRS10" s="7"/>
      <c r="KRT10" s="7"/>
      <c r="KRU10" s="7"/>
      <c r="KRV10" s="7"/>
      <c r="KRW10" s="7"/>
      <c r="KRX10" s="7"/>
      <c r="KRY10" s="7"/>
      <c r="KRZ10" s="7"/>
      <c r="KSA10" s="7"/>
      <c r="KSB10" s="7"/>
      <c r="KSC10" s="7"/>
      <c r="KSD10" s="7"/>
      <c r="KSE10" s="7"/>
      <c r="KSF10" s="7"/>
      <c r="KSG10" s="7"/>
      <c r="KSH10" s="7"/>
      <c r="KSI10" s="7"/>
      <c r="KSJ10" s="7"/>
      <c r="KSK10" s="7"/>
      <c r="KSL10" s="7"/>
      <c r="KSM10" s="7"/>
      <c r="KSN10" s="7"/>
      <c r="KSO10" s="7"/>
      <c r="KSP10" s="7"/>
      <c r="KSQ10" s="7"/>
      <c r="KSR10" s="7"/>
      <c r="KSS10" s="7"/>
      <c r="KST10" s="7"/>
      <c r="KSU10" s="7"/>
      <c r="KSV10" s="7"/>
      <c r="KSW10" s="7"/>
      <c r="KSX10" s="7"/>
      <c r="KSY10" s="7"/>
      <c r="KSZ10" s="7"/>
      <c r="KTA10" s="7"/>
      <c r="KTB10" s="7"/>
      <c r="KTC10" s="7"/>
      <c r="KTD10" s="7"/>
      <c r="KTE10" s="7"/>
      <c r="KTF10" s="7"/>
      <c r="KTG10" s="7"/>
      <c r="KTH10" s="7"/>
      <c r="KTI10" s="7"/>
      <c r="KTJ10" s="7"/>
      <c r="KTK10" s="7"/>
      <c r="KTL10" s="7"/>
      <c r="KTM10" s="7"/>
      <c r="KTN10" s="7"/>
      <c r="KTO10" s="7"/>
      <c r="KTP10" s="7"/>
      <c r="KTQ10" s="7"/>
      <c r="KTR10" s="7"/>
      <c r="KTS10" s="7"/>
      <c r="KTT10" s="7"/>
      <c r="KTU10" s="7"/>
      <c r="KTV10" s="7"/>
      <c r="KTW10" s="7"/>
      <c r="KTX10" s="7"/>
      <c r="KTY10" s="7"/>
      <c r="KTZ10" s="7"/>
      <c r="KUA10" s="7"/>
      <c r="KUB10" s="7"/>
      <c r="KUC10" s="7"/>
      <c r="KUD10" s="7"/>
      <c r="KUE10" s="7"/>
      <c r="KUF10" s="7"/>
      <c r="KUG10" s="7"/>
      <c r="KUH10" s="7"/>
      <c r="KUI10" s="7"/>
      <c r="KUJ10" s="7"/>
      <c r="KUK10" s="7"/>
      <c r="KUL10" s="7"/>
      <c r="KUM10" s="7"/>
      <c r="KUN10" s="7"/>
      <c r="KUO10" s="7"/>
      <c r="KUP10" s="7"/>
      <c r="KUQ10" s="7"/>
      <c r="KUR10" s="7"/>
      <c r="KUS10" s="7"/>
      <c r="KUT10" s="7"/>
      <c r="KUU10" s="7"/>
      <c r="KUV10" s="7"/>
      <c r="KUW10" s="7"/>
      <c r="KUX10" s="7"/>
      <c r="KUY10" s="7"/>
      <c r="KUZ10" s="7"/>
      <c r="KVA10" s="7"/>
      <c r="KVB10" s="7"/>
      <c r="KVC10" s="7"/>
      <c r="KVD10" s="7"/>
      <c r="KVE10" s="7"/>
      <c r="KVF10" s="7"/>
      <c r="KVG10" s="7"/>
      <c r="KVH10" s="7"/>
      <c r="KVI10" s="7"/>
      <c r="KVJ10" s="7"/>
      <c r="KVK10" s="7"/>
      <c r="KVL10" s="7"/>
      <c r="KVM10" s="7"/>
      <c r="KVN10" s="7"/>
      <c r="KVO10" s="7"/>
      <c r="KVP10" s="7"/>
      <c r="KVQ10" s="7"/>
      <c r="KVR10" s="7"/>
      <c r="KVS10" s="7"/>
      <c r="KVT10" s="7"/>
      <c r="KVU10" s="7"/>
      <c r="KVV10" s="7"/>
      <c r="KVW10" s="7"/>
      <c r="KVX10" s="7"/>
      <c r="KVY10" s="7"/>
      <c r="KVZ10" s="7"/>
      <c r="KWA10" s="7"/>
      <c r="KWB10" s="7"/>
      <c r="KWC10" s="7"/>
      <c r="KWD10" s="7"/>
      <c r="KWE10" s="7"/>
      <c r="KWF10" s="7"/>
      <c r="KWG10" s="7"/>
      <c r="KWH10" s="7"/>
      <c r="KWI10" s="7"/>
      <c r="KWJ10" s="7"/>
      <c r="KWK10" s="7"/>
      <c r="KWL10" s="7"/>
      <c r="KWM10" s="7"/>
      <c r="KWN10" s="7"/>
      <c r="KWO10" s="7"/>
      <c r="KWP10" s="7"/>
      <c r="KWQ10" s="7"/>
      <c r="KWR10" s="7"/>
      <c r="KWS10" s="7"/>
      <c r="KWT10" s="7"/>
      <c r="KWU10" s="7"/>
      <c r="KWV10" s="7"/>
      <c r="KWW10" s="7"/>
      <c r="KWX10" s="7"/>
      <c r="KWY10" s="7"/>
      <c r="KWZ10" s="7"/>
      <c r="KXA10" s="7"/>
      <c r="KXB10" s="7"/>
      <c r="KXC10" s="7"/>
      <c r="KXD10" s="7"/>
      <c r="KXE10" s="7"/>
      <c r="KXF10" s="7"/>
      <c r="KXG10" s="7"/>
      <c r="KXH10" s="7"/>
      <c r="KXI10" s="7"/>
      <c r="KXJ10" s="7"/>
      <c r="KXK10" s="7"/>
      <c r="KXL10" s="7"/>
      <c r="KXM10" s="7"/>
      <c r="KXN10" s="7"/>
      <c r="KXO10" s="7"/>
      <c r="KXP10" s="7"/>
      <c r="KXQ10" s="7"/>
      <c r="KXR10" s="7"/>
      <c r="KXS10" s="7"/>
      <c r="KXT10" s="7"/>
      <c r="KXU10" s="7"/>
      <c r="KXV10" s="7"/>
      <c r="KXW10" s="7"/>
      <c r="KXX10" s="7"/>
      <c r="KXY10" s="7"/>
      <c r="KXZ10" s="7"/>
      <c r="KYA10" s="7"/>
      <c r="KYB10" s="7"/>
      <c r="KYC10" s="7"/>
      <c r="KYD10" s="7"/>
      <c r="KYE10" s="7"/>
      <c r="KYF10" s="7"/>
      <c r="KYG10" s="7"/>
      <c r="KYH10" s="7"/>
      <c r="KYI10" s="7"/>
      <c r="KYJ10" s="7"/>
      <c r="KYK10" s="7"/>
      <c r="KYL10" s="7"/>
      <c r="KYM10" s="7"/>
      <c r="KYN10" s="7"/>
      <c r="KYO10" s="7"/>
      <c r="KYP10" s="7"/>
      <c r="KYQ10" s="7"/>
      <c r="KYR10" s="7"/>
      <c r="KYS10" s="7"/>
      <c r="KYT10" s="7"/>
      <c r="KYU10" s="7"/>
      <c r="KYV10" s="7"/>
      <c r="KYW10" s="7"/>
      <c r="KYX10" s="7"/>
      <c r="KYY10" s="7"/>
      <c r="KYZ10" s="7"/>
      <c r="KZA10" s="7"/>
      <c r="KZB10" s="7"/>
      <c r="KZC10" s="7"/>
      <c r="KZD10" s="7"/>
      <c r="KZE10" s="7"/>
      <c r="KZF10" s="7"/>
      <c r="KZG10" s="7"/>
      <c r="KZH10" s="7"/>
      <c r="KZI10" s="7"/>
      <c r="KZJ10" s="7"/>
      <c r="KZK10" s="7"/>
      <c r="KZL10" s="7"/>
      <c r="KZM10" s="7"/>
      <c r="KZN10" s="7"/>
      <c r="KZO10" s="7"/>
      <c r="KZP10" s="7"/>
      <c r="KZQ10" s="7"/>
      <c r="KZR10" s="7"/>
      <c r="KZS10" s="7"/>
      <c r="KZT10" s="7"/>
      <c r="KZU10" s="7"/>
      <c r="KZV10" s="7"/>
      <c r="KZW10" s="7"/>
      <c r="KZX10" s="7"/>
      <c r="KZY10" s="7"/>
      <c r="KZZ10" s="7"/>
      <c r="LAA10" s="7"/>
      <c r="LAB10" s="7"/>
      <c r="LAC10" s="7"/>
      <c r="LAD10" s="7"/>
      <c r="LAE10" s="7"/>
      <c r="LAF10" s="7"/>
      <c r="LAG10" s="7"/>
      <c r="LAH10" s="7"/>
      <c r="LAI10" s="7"/>
      <c r="LAJ10" s="7"/>
      <c r="LAK10" s="7"/>
      <c r="LAL10" s="7"/>
      <c r="LAM10" s="7"/>
      <c r="LAN10" s="7"/>
      <c r="LAO10" s="7"/>
      <c r="LAP10" s="7"/>
      <c r="LAQ10" s="7"/>
      <c r="LAR10" s="7"/>
      <c r="LAS10" s="7"/>
      <c r="LAT10" s="7"/>
      <c r="LAU10" s="7"/>
      <c r="LAV10" s="7"/>
      <c r="LAW10" s="7"/>
      <c r="LAX10" s="7"/>
      <c r="LAY10" s="7"/>
      <c r="LAZ10" s="7"/>
      <c r="LBA10" s="7"/>
      <c r="LBB10" s="7"/>
      <c r="LBC10" s="7"/>
      <c r="LBD10" s="7"/>
      <c r="LBE10" s="7"/>
      <c r="LBF10" s="7"/>
      <c r="LBG10" s="7"/>
      <c r="LBH10" s="7"/>
      <c r="LBI10" s="7"/>
      <c r="LBJ10" s="7"/>
      <c r="LBK10" s="7"/>
      <c r="LBL10" s="7"/>
      <c r="LBM10" s="7"/>
      <c r="LBN10" s="7"/>
      <c r="LBO10" s="7"/>
      <c r="LBP10" s="7"/>
      <c r="LBQ10" s="7"/>
      <c r="LBR10" s="7"/>
      <c r="LBS10" s="7"/>
      <c r="LBT10" s="7"/>
      <c r="LBU10" s="7"/>
      <c r="LBV10" s="7"/>
      <c r="LBW10" s="7"/>
      <c r="LBX10" s="7"/>
      <c r="LBY10" s="7"/>
      <c r="LBZ10" s="7"/>
      <c r="LCA10" s="7"/>
      <c r="LCB10" s="7"/>
      <c r="LCC10" s="7"/>
      <c r="LCD10" s="7"/>
      <c r="LCE10" s="7"/>
      <c r="LCF10" s="7"/>
      <c r="LCG10" s="7"/>
      <c r="LCH10" s="7"/>
      <c r="LCI10" s="7"/>
      <c r="LCJ10" s="7"/>
      <c r="LCK10" s="7"/>
      <c r="LCL10" s="7"/>
      <c r="LCM10" s="7"/>
      <c r="LCN10" s="7"/>
      <c r="LCO10" s="7"/>
      <c r="LCP10" s="7"/>
      <c r="LCQ10" s="7"/>
      <c r="LCR10" s="7"/>
      <c r="LCS10" s="7"/>
      <c r="LCT10" s="7"/>
      <c r="LCU10" s="7"/>
      <c r="LCV10" s="7"/>
      <c r="LCW10" s="7"/>
      <c r="LCX10" s="7"/>
      <c r="LCY10" s="7"/>
      <c r="LCZ10" s="7"/>
      <c r="LDA10" s="7"/>
      <c r="LDB10" s="7"/>
      <c r="LDC10" s="7"/>
      <c r="LDD10" s="7"/>
      <c r="LDE10" s="7"/>
      <c r="LDF10" s="7"/>
      <c r="LDG10" s="7"/>
      <c r="LDH10" s="7"/>
      <c r="LDI10" s="7"/>
      <c r="LDJ10" s="7"/>
      <c r="LDK10" s="7"/>
      <c r="LDL10" s="7"/>
      <c r="LDM10" s="7"/>
      <c r="LDN10" s="7"/>
      <c r="LDO10" s="7"/>
      <c r="LDP10" s="7"/>
      <c r="LDQ10" s="7"/>
      <c r="LDR10" s="7"/>
      <c r="LDS10" s="7"/>
      <c r="LDT10" s="7"/>
      <c r="LDU10" s="7"/>
      <c r="LDV10" s="7"/>
      <c r="LDW10" s="7"/>
      <c r="LDX10" s="7"/>
      <c r="LDY10" s="7"/>
      <c r="LDZ10" s="7"/>
      <c r="LEA10" s="7"/>
      <c r="LEB10" s="7"/>
      <c r="LEC10" s="7"/>
      <c r="LED10" s="7"/>
      <c r="LEE10" s="7"/>
      <c r="LEF10" s="7"/>
      <c r="LEG10" s="7"/>
      <c r="LEH10" s="7"/>
      <c r="LEI10" s="7"/>
      <c r="LEJ10" s="7"/>
      <c r="LEK10" s="7"/>
      <c r="LEL10" s="7"/>
      <c r="LEM10" s="7"/>
      <c r="LEN10" s="7"/>
      <c r="LEO10" s="7"/>
      <c r="LEP10" s="7"/>
      <c r="LEQ10" s="7"/>
      <c r="LER10" s="7"/>
      <c r="LES10" s="7"/>
      <c r="LET10" s="7"/>
      <c r="LEU10" s="7"/>
      <c r="LEV10" s="7"/>
      <c r="LEW10" s="7"/>
      <c r="LEX10" s="7"/>
      <c r="LEY10" s="7"/>
      <c r="LEZ10" s="7"/>
      <c r="LFA10" s="7"/>
      <c r="LFB10" s="7"/>
      <c r="LFC10" s="7"/>
      <c r="LFD10" s="7"/>
      <c r="LFE10" s="7"/>
      <c r="LFF10" s="7"/>
      <c r="LFG10" s="7"/>
      <c r="LFH10" s="7"/>
      <c r="LFI10" s="7"/>
      <c r="LFJ10" s="7"/>
      <c r="LFK10" s="7"/>
      <c r="LFL10" s="7"/>
      <c r="LFM10" s="7"/>
      <c r="LFN10" s="7"/>
      <c r="LFO10" s="7"/>
      <c r="LFP10" s="7"/>
      <c r="LFQ10" s="7"/>
      <c r="LFR10" s="7"/>
      <c r="LFS10" s="7"/>
      <c r="LFT10" s="7"/>
      <c r="LFU10" s="7"/>
      <c r="LFV10" s="7"/>
      <c r="LFW10" s="7"/>
      <c r="LFX10" s="7"/>
      <c r="LFY10" s="7"/>
      <c r="LFZ10" s="7"/>
      <c r="LGA10" s="7"/>
      <c r="LGB10" s="7"/>
      <c r="LGC10" s="7"/>
      <c r="LGD10" s="7"/>
      <c r="LGE10" s="7"/>
      <c r="LGF10" s="7"/>
      <c r="LGG10" s="7"/>
      <c r="LGH10" s="7"/>
      <c r="LGI10" s="7"/>
      <c r="LGJ10" s="7"/>
      <c r="LGK10" s="7"/>
      <c r="LGL10" s="7"/>
      <c r="LGM10" s="7"/>
      <c r="LGN10" s="7"/>
      <c r="LGO10" s="7"/>
      <c r="LGP10" s="7"/>
      <c r="LGQ10" s="7"/>
      <c r="LGR10" s="7"/>
      <c r="LGS10" s="7"/>
      <c r="LGT10" s="7"/>
      <c r="LGU10" s="7"/>
      <c r="LGV10" s="7"/>
      <c r="LGW10" s="7"/>
      <c r="LGX10" s="7"/>
      <c r="LGY10" s="7"/>
      <c r="LGZ10" s="7"/>
      <c r="LHA10" s="7"/>
      <c r="LHB10" s="7"/>
      <c r="LHC10" s="7"/>
      <c r="LHD10" s="7"/>
      <c r="LHE10" s="7"/>
      <c r="LHF10" s="7"/>
      <c r="LHG10" s="7"/>
      <c r="LHH10" s="7"/>
      <c r="LHI10" s="7"/>
      <c r="LHJ10" s="7"/>
      <c r="LHK10" s="7"/>
      <c r="LHL10" s="7"/>
      <c r="LHM10" s="7"/>
      <c r="LHN10" s="7"/>
      <c r="LHO10" s="7"/>
      <c r="LHP10" s="7"/>
      <c r="LHQ10" s="7"/>
      <c r="LHR10" s="7"/>
      <c r="LHS10" s="7"/>
      <c r="LHT10" s="7"/>
      <c r="LHU10" s="7"/>
      <c r="LHV10" s="7"/>
      <c r="LHW10" s="7"/>
      <c r="LHX10" s="7"/>
      <c r="LHY10" s="7"/>
      <c r="LHZ10" s="7"/>
      <c r="LIA10" s="7"/>
      <c r="LIB10" s="7"/>
      <c r="LIC10" s="7"/>
      <c r="LID10" s="7"/>
      <c r="LIE10" s="7"/>
      <c r="LIF10" s="7"/>
      <c r="LIG10" s="7"/>
      <c r="LIH10" s="7"/>
      <c r="LII10" s="7"/>
      <c r="LIJ10" s="7"/>
      <c r="LIK10" s="7"/>
      <c r="LIL10" s="7"/>
      <c r="LIM10" s="7"/>
      <c r="LIN10" s="7"/>
      <c r="LIO10" s="7"/>
      <c r="LIP10" s="7"/>
      <c r="LIQ10" s="7"/>
      <c r="LIR10" s="7"/>
      <c r="LIS10" s="7"/>
      <c r="LIT10" s="7"/>
      <c r="LIU10" s="7"/>
      <c r="LIV10" s="7"/>
      <c r="LIW10" s="7"/>
      <c r="LIX10" s="7"/>
      <c r="LIY10" s="7"/>
      <c r="LIZ10" s="7"/>
      <c r="LJA10" s="7"/>
      <c r="LJB10" s="7"/>
      <c r="LJC10" s="7"/>
      <c r="LJD10" s="7"/>
      <c r="LJE10" s="7"/>
      <c r="LJF10" s="7"/>
      <c r="LJG10" s="7"/>
      <c r="LJH10" s="7"/>
      <c r="LJI10" s="7"/>
      <c r="LJJ10" s="7"/>
      <c r="LJK10" s="7"/>
      <c r="LJL10" s="7"/>
      <c r="LJM10" s="7"/>
      <c r="LJN10" s="7"/>
      <c r="LJO10" s="7"/>
      <c r="LJP10" s="7"/>
      <c r="LJQ10" s="7"/>
      <c r="LJR10" s="7"/>
      <c r="LJS10" s="7"/>
      <c r="LJT10" s="7"/>
      <c r="LJU10" s="7"/>
      <c r="LJV10" s="7"/>
      <c r="LJW10" s="7"/>
      <c r="LJX10" s="7"/>
      <c r="LJY10" s="7"/>
      <c r="LJZ10" s="7"/>
      <c r="LKA10" s="7"/>
      <c r="LKB10" s="7"/>
      <c r="LKC10" s="7"/>
      <c r="LKD10" s="7"/>
      <c r="LKE10" s="7"/>
      <c r="LKF10" s="7"/>
      <c r="LKG10" s="7"/>
      <c r="LKH10" s="7"/>
      <c r="LKI10" s="7"/>
      <c r="LKJ10" s="7"/>
      <c r="LKK10" s="7"/>
      <c r="LKL10" s="7"/>
      <c r="LKM10" s="7"/>
      <c r="LKN10" s="7"/>
      <c r="LKO10" s="7"/>
      <c r="LKP10" s="7"/>
      <c r="LKQ10" s="7"/>
      <c r="LKR10" s="7"/>
      <c r="LKS10" s="7"/>
      <c r="LKT10" s="7"/>
      <c r="LKU10" s="7"/>
      <c r="LKV10" s="7"/>
      <c r="LKW10" s="7"/>
      <c r="LKX10" s="7"/>
      <c r="LKY10" s="7"/>
      <c r="LKZ10" s="7"/>
      <c r="LLA10" s="7"/>
      <c r="LLB10" s="7"/>
      <c r="LLC10" s="7"/>
      <c r="LLD10" s="7"/>
      <c r="LLE10" s="7"/>
      <c r="LLF10" s="7"/>
      <c r="LLG10" s="7"/>
      <c r="LLH10" s="7"/>
      <c r="LLI10" s="7"/>
      <c r="LLJ10" s="7"/>
      <c r="LLK10" s="7"/>
      <c r="LLL10" s="7"/>
      <c r="LLM10" s="7"/>
      <c r="LLN10" s="7"/>
      <c r="LLO10" s="7"/>
      <c r="LLP10" s="7"/>
      <c r="LLQ10" s="7"/>
      <c r="LLR10" s="7"/>
      <c r="LLS10" s="7"/>
      <c r="LLT10" s="7"/>
      <c r="LLU10" s="7"/>
      <c r="LLV10" s="7"/>
      <c r="LLW10" s="7"/>
      <c r="LLX10" s="7"/>
      <c r="LLY10" s="7"/>
      <c r="LLZ10" s="7"/>
      <c r="LMA10" s="7"/>
      <c r="LMB10" s="7"/>
      <c r="LMC10" s="7"/>
      <c r="LMD10" s="7"/>
      <c r="LME10" s="7"/>
      <c r="LMF10" s="7"/>
      <c r="LMG10" s="7"/>
      <c r="LMH10" s="7"/>
      <c r="LMI10" s="7"/>
      <c r="LMJ10" s="7"/>
      <c r="LMK10" s="7"/>
      <c r="LML10" s="7"/>
      <c r="LMM10" s="7"/>
      <c r="LMN10" s="7"/>
      <c r="LMO10" s="7"/>
      <c r="LMP10" s="7"/>
      <c r="LMQ10" s="7"/>
      <c r="LMR10" s="7"/>
      <c r="LMS10" s="7"/>
      <c r="LMT10" s="7"/>
      <c r="LMU10" s="7"/>
      <c r="LMV10" s="7"/>
      <c r="LMW10" s="7"/>
      <c r="LMX10" s="7"/>
      <c r="LMY10" s="7"/>
      <c r="LMZ10" s="7"/>
      <c r="LNA10" s="7"/>
      <c r="LNB10" s="7"/>
      <c r="LNC10" s="7"/>
      <c r="LND10" s="7"/>
      <c r="LNE10" s="7"/>
      <c r="LNF10" s="7"/>
      <c r="LNG10" s="7"/>
      <c r="LNH10" s="7"/>
      <c r="LNI10" s="7"/>
      <c r="LNJ10" s="7"/>
      <c r="LNK10" s="7"/>
      <c r="LNL10" s="7"/>
      <c r="LNM10" s="7"/>
      <c r="LNN10" s="7"/>
      <c r="LNO10" s="7"/>
      <c r="LNP10" s="7"/>
      <c r="LNQ10" s="7"/>
      <c r="LNR10" s="7"/>
      <c r="LNS10" s="7"/>
      <c r="LNT10" s="7"/>
      <c r="LNU10" s="7"/>
      <c r="LNV10" s="7"/>
      <c r="LNW10" s="7"/>
      <c r="LNX10" s="7"/>
      <c r="LNY10" s="7"/>
      <c r="LNZ10" s="7"/>
      <c r="LOA10" s="7"/>
      <c r="LOB10" s="7"/>
      <c r="LOC10" s="7"/>
      <c r="LOD10" s="7"/>
      <c r="LOE10" s="7"/>
      <c r="LOF10" s="7"/>
      <c r="LOG10" s="7"/>
      <c r="LOH10" s="7"/>
      <c r="LOI10" s="7"/>
      <c r="LOJ10" s="7"/>
      <c r="LOK10" s="7"/>
      <c r="LOL10" s="7"/>
      <c r="LOM10" s="7"/>
      <c r="LON10" s="7"/>
      <c r="LOO10" s="7"/>
      <c r="LOP10" s="7"/>
      <c r="LOQ10" s="7"/>
      <c r="LOR10" s="7"/>
      <c r="LOS10" s="7"/>
      <c r="LOT10" s="7"/>
      <c r="LOU10" s="7"/>
      <c r="LOV10" s="7"/>
      <c r="LOW10" s="7"/>
      <c r="LOX10" s="7"/>
      <c r="LOY10" s="7"/>
      <c r="LOZ10" s="7"/>
      <c r="LPA10" s="7"/>
      <c r="LPB10" s="7"/>
      <c r="LPC10" s="7"/>
      <c r="LPD10" s="7"/>
      <c r="LPE10" s="7"/>
      <c r="LPF10" s="7"/>
      <c r="LPG10" s="7"/>
      <c r="LPH10" s="7"/>
      <c r="LPI10" s="7"/>
      <c r="LPJ10" s="7"/>
      <c r="LPK10" s="7"/>
      <c r="LPL10" s="7"/>
      <c r="LPM10" s="7"/>
      <c r="LPN10" s="7"/>
      <c r="LPO10" s="7"/>
      <c r="LPP10" s="7"/>
      <c r="LPQ10" s="7"/>
      <c r="LPR10" s="7"/>
      <c r="LPS10" s="7"/>
      <c r="LPT10" s="7"/>
      <c r="LPU10" s="7"/>
      <c r="LPV10" s="7"/>
      <c r="LPW10" s="7"/>
      <c r="LPX10" s="7"/>
      <c r="LPY10" s="7"/>
      <c r="LPZ10" s="7"/>
      <c r="LQA10" s="7"/>
      <c r="LQB10" s="7"/>
      <c r="LQC10" s="7"/>
      <c r="LQD10" s="7"/>
      <c r="LQE10" s="7"/>
      <c r="LQF10" s="7"/>
      <c r="LQG10" s="7"/>
      <c r="LQH10" s="7"/>
      <c r="LQI10" s="7"/>
      <c r="LQJ10" s="7"/>
      <c r="LQK10" s="7"/>
      <c r="LQL10" s="7"/>
      <c r="LQM10" s="7"/>
      <c r="LQN10" s="7"/>
      <c r="LQO10" s="7"/>
      <c r="LQP10" s="7"/>
      <c r="LQQ10" s="7"/>
      <c r="LQR10" s="7"/>
      <c r="LQS10" s="7"/>
      <c r="LQT10" s="7"/>
      <c r="LQU10" s="7"/>
      <c r="LQV10" s="7"/>
      <c r="LQW10" s="7"/>
      <c r="LQX10" s="7"/>
      <c r="LQY10" s="7"/>
      <c r="LQZ10" s="7"/>
      <c r="LRA10" s="7"/>
      <c r="LRB10" s="7"/>
      <c r="LRC10" s="7"/>
      <c r="LRD10" s="7"/>
      <c r="LRE10" s="7"/>
      <c r="LRF10" s="7"/>
      <c r="LRG10" s="7"/>
      <c r="LRH10" s="7"/>
      <c r="LRI10" s="7"/>
      <c r="LRJ10" s="7"/>
      <c r="LRK10" s="7"/>
      <c r="LRL10" s="7"/>
      <c r="LRM10" s="7"/>
      <c r="LRN10" s="7"/>
      <c r="LRO10" s="7"/>
      <c r="LRP10" s="7"/>
      <c r="LRQ10" s="7"/>
      <c r="LRR10" s="7"/>
      <c r="LRS10" s="7"/>
      <c r="LRT10" s="7"/>
      <c r="LRU10" s="7"/>
      <c r="LRV10" s="7"/>
      <c r="LRW10" s="7"/>
      <c r="LRX10" s="7"/>
      <c r="LRY10" s="7"/>
      <c r="LRZ10" s="7"/>
      <c r="LSA10" s="7"/>
      <c r="LSB10" s="7"/>
      <c r="LSC10" s="7"/>
      <c r="LSD10" s="7"/>
      <c r="LSE10" s="7"/>
      <c r="LSF10" s="7"/>
      <c r="LSG10" s="7"/>
      <c r="LSH10" s="7"/>
      <c r="LSI10" s="7"/>
      <c r="LSJ10" s="7"/>
      <c r="LSK10" s="7"/>
      <c r="LSL10" s="7"/>
      <c r="LSM10" s="7"/>
      <c r="LSN10" s="7"/>
      <c r="LSO10" s="7"/>
      <c r="LSP10" s="7"/>
      <c r="LSQ10" s="7"/>
      <c r="LSR10" s="7"/>
      <c r="LSS10" s="7"/>
      <c r="LST10" s="7"/>
      <c r="LSU10" s="7"/>
      <c r="LSV10" s="7"/>
      <c r="LSW10" s="7"/>
      <c r="LSX10" s="7"/>
      <c r="LSY10" s="7"/>
      <c r="LSZ10" s="7"/>
      <c r="LTA10" s="7"/>
      <c r="LTB10" s="7"/>
      <c r="LTC10" s="7"/>
      <c r="LTD10" s="7"/>
      <c r="LTE10" s="7"/>
      <c r="LTF10" s="7"/>
      <c r="LTG10" s="7"/>
      <c r="LTH10" s="7"/>
      <c r="LTI10" s="7"/>
      <c r="LTJ10" s="7"/>
      <c r="LTK10" s="7"/>
      <c r="LTL10" s="7"/>
      <c r="LTM10" s="7"/>
      <c r="LTN10" s="7"/>
      <c r="LTO10" s="7"/>
      <c r="LTP10" s="7"/>
      <c r="LTQ10" s="7"/>
      <c r="LTR10" s="7"/>
      <c r="LTS10" s="7"/>
      <c r="LTT10" s="7"/>
      <c r="LTU10" s="7"/>
      <c r="LTV10" s="7"/>
      <c r="LTW10" s="7"/>
      <c r="LTX10" s="7"/>
      <c r="LTY10" s="7"/>
      <c r="LTZ10" s="7"/>
      <c r="LUA10" s="7"/>
      <c r="LUB10" s="7"/>
      <c r="LUC10" s="7"/>
      <c r="LUD10" s="7"/>
      <c r="LUE10" s="7"/>
      <c r="LUF10" s="7"/>
      <c r="LUG10" s="7"/>
      <c r="LUH10" s="7"/>
      <c r="LUI10" s="7"/>
      <c r="LUJ10" s="7"/>
      <c r="LUK10" s="7"/>
      <c r="LUL10" s="7"/>
      <c r="LUM10" s="7"/>
      <c r="LUN10" s="7"/>
      <c r="LUO10" s="7"/>
      <c r="LUP10" s="7"/>
      <c r="LUQ10" s="7"/>
      <c r="LUR10" s="7"/>
      <c r="LUS10" s="7"/>
      <c r="LUT10" s="7"/>
      <c r="LUU10" s="7"/>
      <c r="LUV10" s="7"/>
      <c r="LUW10" s="7"/>
      <c r="LUX10" s="7"/>
      <c r="LUY10" s="7"/>
      <c r="LUZ10" s="7"/>
      <c r="LVA10" s="7"/>
      <c r="LVB10" s="7"/>
      <c r="LVC10" s="7"/>
      <c r="LVD10" s="7"/>
      <c r="LVE10" s="7"/>
      <c r="LVF10" s="7"/>
      <c r="LVG10" s="7"/>
      <c r="LVH10" s="7"/>
      <c r="LVI10" s="7"/>
      <c r="LVJ10" s="7"/>
      <c r="LVK10" s="7"/>
      <c r="LVL10" s="7"/>
      <c r="LVM10" s="7"/>
      <c r="LVN10" s="7"/>
      <c r="LVO10" s="7"/>
      <c r="LVP10" s="7"/>
      <c r="LVQ10" s="7"/>
      <c r="LVR10" s="7"/>
      <c r="LVS10" s="7"/>
      <c r="LVT10" s="7"/>
      <c r="LVU10" s="7"/>
      <c r="LVV10" s="7"/>
      <c r="LVW10" s="7"/>
      <c r="LVX10" s="7"/>
      <c r="LVY10" s="7"/>
      <c r="LVZ10" s="7"/>
      <c r="LWA10" s="7"/>
      <c r="LWB10" s="7"/>
      <c r="LWC10" s="7"/>
      <c r="LWD10" s="7"/>
      <c r="LWE10" s="7"/>
      <c r="LWF10" s="7"/>
      <c r="LWG10" s="7"/>
      <c r="LWH10" s="7"/>
      <c r="LWI10" s="7"/>
      <c r="LWJ10" s="7"/>
      <c r="LWK10" s="7"/>
      <c r="LWL10" s="7"/>
      <c r="LWM10" s="7"/>
      <c r="LWN10" s="7"/>
      <c r="LWO10" s="7"/>
      <c r="LWP10" s="7"/>
      <c r="LWQ10" s="7"/>
      <c r="LWR10" s="7"/>
      <c r="LWS10" s="7"/>
      <c r="LWT10" s="7"/>
      <c r="LWU10" s="7"/>
      <c r="LWV10" s="7"/>
      <c r="LWW10" s="7"/>
      <c r="LWX10" s="7"/>
      <c r="LWY10" s="7"/>
      <c r="LWZ10" s="7"/>
      <c r="LXA10" s="7"/>
      <c r="LXB10" s="7"/>
      <c r="LXC10" s="7"/>
      <c r="LXD10" s="7"/>
      <c r="LXE10" s="7"/>
      <c r="LXF10" s="7"/>
      <c r="LXG10" s="7"/>
      <c r="LXH10" s="7"/>
      <c r="LXI10" s="7"/>
      <c r="LXJ10" s="7"/>
      <c r="LXK10" s="7"/>
      <c r="LXL10" s="7"/>
      <c r="LXM10" s="7"/>
      <c r="LXN10" s="7"/>
      <c r="LXO10" s="7"/>
      <c r="LXP10" s="7"/>
      <c r="LXQ10" s="7"/>
      <c r="LXR10" s="7"/>
      <c r="LXS10" s="7"/>
      <c r="LXT10" s="7"/>
      <c r="LXU10" s="7"/>
      <c r="LXV10" s="7"/>
      <c r="LXW10" s="7"/>
      <c r="LXX10" s="7"/>
      <c r="LXY10" s="7"/>
      <c r="LXZ10" s="7"/>
      <c r="LYA10" s="7"/>
      <c r="LYB10" s="7"/>
      <c r="LYC10" s="7"/>
      <c r="LYD10" s="7"/>
      <c r="LYE10" s="7"/>
      <c r="LYF10" s="7"/>
      <c r="LYG10" s="7"/>
      <c r="LYH10" s="7"/>
      <c r="LYI10" s="7"/>
      <c r="LYJ10" s="7"/>
      <c r="LYK10" s="7"/>
      <c r="LYL10" s="7"/>
      <c r="LYM10" s="7"/>
      <c r="LYN10" s="7"/>
      <c r="LYO10" s="7"/>
      <c r="LYP10" s="7"/>
      <c r="LYQ10" s="7"/>
      <c r="LYR10" s="7"/>
      <c r="LYS10" s="7"/>
      <c r="LYT10" s="7"/>
      <c r="LYU10" s="7"/>
      <c r="LYV10" s="7"/>
      <c r="LYW10" s="7"/>
      <c r="LYX10" s="7"/>
      <c r="LYY10" s="7"/>
      <c r="LYZ10" s="7"/>
      <c r="LZA10" s="7"/>
      <c r="LZB10" s="7"/>
      <c r="LZC10" s="7"/>
      <c r="LZD10" s="7"/>
      <c r="LZE10" s="7"/>
      <c r="LZF10" s="7"/>
      <c r="LZG10" s="7"/>
      <c r="LZH10" s="7"/>
      <c r="LZI10" s="7"/>
      <c r="LZJ10" s="7"/>
      <c r="LZK10" s="7"/>
      <c r="LZL10" s="7"/>
      <c r="LZM10" s="7"/>
      <c r="LZN10" s="7"/>
      <c r="LZO10" s="7"/>
      <c r="LZP10" s="7"/>
      <c r="LZQ10" s="7"/>
      <c r="LZR10" s="7"/>
      <c r="LZS10" s="7"/>
      <c r="LZT10" s="7"/>
      <c r="LZU10" s="7"/>
      <c r="LZV10" s="7"/>
      <c r="LZW10" s="7"/>
      <c r="LZX10" s="7"/>
      <c r="LZY10" s="7"/>
      <c r="LZZ10" s="7"/>
      <c r="MAA10" s="7"/>
      <c r="MAB10" s="7"/>
      <c r="MAC10" s="7"/>
      <c r="MAD10" s="7"/>
      <c r="MAE10" s="7"/>
      <c r="MAF10" s="7"/>
      <c r="MAG10" s="7"/>
      <c r="MAH10" s="7"/>
      <c r="MAI10" s="7"/>
      <c r="MAJ10" s="7"/>
      <c r="MAK10" s="7"/>
      <c r="MAL10" s="7"/>
      <c r="MAM10" s="7"/>
      <c r="MAN10" s="7"/>
      <c r="MAO10" s="7"/>
      <c r="MAP10" s="7"/>
      <c r="MAQ10" s="7"/>
      <c r="MAR10" s="7"/>
      <c r="MAS10" s="7"/>
      <c r="MAT10" s="7"/>
      <c r="MAU10" s="7"/>
      <c r="MAV10" s="7"/>
      <c r="MAW10" s="7"/>
      <c r="MAX10" s="7"/>
      <c r="MAY10" s="7"/>
      <c r="MAZ10" s="7"/>
      <c r="MBA10" s="7"/>
      <c r="MBB10" s="7"/>
      <c r="MBC10" s="7"/>
      <c r="MBD10" s="7"/>
      <c r="MBE10" s="7"/>
      <c r="MBF10" s="7"/>
      <c r="MBG10" s="7"/>
      <c r="MBH10" s="7"/>
      <c r="MBI10" s="7"/>
      <c r="MBJ10" s="7"/>
      <c r="MBK10" s="7"/>
      <c r="MBL10" s="7"/>
      <c r="MBM10" s="7"/>
      <c r="MBN10" s="7"/>
      <c r="MBO10" s="7"/>
      <c r="MBP10" s="7"/>
      <c r="MBQ10" s="7"/>
      <c r="MBR10" s="7"/>
      <c r="MBS10" s="7"/>
      <c r="MBT10" s="7"/>
      <c r="MBU10" s="7"/>
      <c r="MBV10" s="7"/>
      <c r="MBW10" s="7"/>
      <c r="MBX10" s="7"/>
      <c r="MBY10" s="7"/>
      <c r="MBZ10" s="7"/>
      <c r="MCA10" s="7"/>
      <c r="MCB10" s="7"/>
      <c r="MCC10" s="7"/>
      <c r="MCD10" s="7"/>
      <c r="MCE10" s="7"/>
      <c r="MCF10" s="7"/>
      <c r="MCG10" s="7"/>
      <c r="MCH10" s="7"/>
      <c r="MCI10" s="7"/>
      <c r="MCJ10" s="7"/>
      <c r="MCK10" s="7"/>
      <c r="MCL10" s="7"/>
      <c r="MCM10" s="7"/>
      <c r="MCN10" s="7"/>
      <c r="MCO10" s="7"/>
      <c r="MCP10" s="7"/>
      <c r="MCQ10" s="7"/>
      <c r="MCR10" s="7"/>
      <c r="MCS10" s="7"/>
      <c r="MCT10" s="7"/>
      <c r="MCU10" s="7"/>
      <c r="MCV10" s="7"/>
      <c r="MCW10" s="7"/>
      <c r="MCX10" s="7"/>
      <c r="MCY10" s="7"/>
      <c r="MCZ10" s="7"/>
      <c r="MDA10" s="7"/>
      <c r="MDB10" s="7"/>
      <c r="MDC10" s="7"/>
      <c r="MDD10" s="7"/>
      <c r="MDE10" s="7"/>
      <c r="MDF10" s="7"/>
      <c r="MDG10" s="7"/>
      <c r="MDH10" s="7"/>
      <c r="MDI10" s="7"/>
      <c r="MDJ10" s="7"/>
      <c r="MDK10" s="7"/>
      <c r="MDL10" s="7"/>
      <c r="MDM10" s="7"/>
      <c r="MDN10" s="7"/>
      <c r="MDO10" s="7"/>
      <c r="MDP10" s="7"/>
      <c r="MDQ10" s="7"/>
      <c r="MDR10" s="7"/>
      <c r="MDS10" s="7"/>
      <c r="MDT10" s="7"/>
      <c r="MDU10" s="7"/>
      <c r="MDV10" s="7"/>
      <c r="MDW10" s="7"/>
      <c r="MDX10" s="7"/>
      <c r="MDY10" s="7"/>
      <c r="MDZ10" s="7"/>
      <c r="MEA10" s="7"/>
      <c r="MEB10" s="7"/>
      <c r="MEC10" s="7"/>
      <c r="MED10" s="7"/>
      <c r="MEE10" s="7"/>
      <c r="MEF10" s="7"/>
      <c r="MEG10" s="7"/>
      <c r="MEH10" s="7"/>
      <c r="MEI10" s="7"/>
      <c r="MEJ10" s="7"/>
      <c r="MEK10" s="7"/>
      <c r="MEL10" s="7"/>
      <c r="MEM10" s="7"/>
      <c r="MEN10" s="7"/>
      <c r="MEO10" s="7"/>
      <c r="MEP10" s="7"/>
      <c r="MEQ10" s="7"/>
      <c r="MER10" s="7"/>
      <c r="MES10" s="7"/>
      <c r="MET10" s="7"/>
      <c r="MEU10" s="7"/>
      <c r="MEV10" s="7"/>
      <c r="MEW10" s="7"/>
      <c r="MEX10" s="7"/>
      <c r="MEY10" s="7"/>
      <c r="MEZ10" s="7"/>
      <c r="MFA10" s="7"/>
      <c r="MFB10" s="7"/>
      <c r="MFC10" s="7"/>
      <c r="MFD10" s="7"/>
      <c r="MFE10" s="7"/>
      <c r="MFF10" s="7"/>
      <c r="MFG10" s="7"/>
      <c r="MFH10" s="7"/>
      <c r="MFI10" s="7"/>
      <c r="MFJ10" s="7"/>
      <c r="MFK10" s="7"/>
      <c r="MFL10" s="7"/>
      <c r="MFM10" s="7"/>
      <c r="MFN10" s="7"/>
      <c r="MFO10" s="7"/>
      <c r="MFP10" s="7"/>
      <c r="MFQ10" s="7"/>
      <c r="MFR10" s="7"/>
      <c r="MFS10" s="7"/>
      <c r="MFT10" s="7"/>
      <c r="MFU10" s="7"/>
      <c r="MFV10" s="7"/>
      <c r="MFW10" s="7"/>
      <c r="MFX10" s="7"/>
      <c r="MFY10" s="7"/>
      <c r="MFZ10" s="7"/>
      <c r="MGA10" s="7"/>
      <c r="MGB10" s="7"/>
      <c r="MGC10" s="7"/>
      <c r="MGD10" s="7"/>
      <c r="MGE10" s="7"/>
      <c r="MGF10" s="7"/>
      <c r="MGG10" s="7"/>
      <c r="MGH10" s="7"/>
      <c r="MGI10" s="7"/>
      <c r="MGJ10" s="7"/>
      <c r="MGK10" s="7"/>
      <c r="MGL10" s="7"/>
      <c r="MGM10" s="7"/>
      <c r="MGN10" s="7"/>
      <c r="MGO10" s="7"/>
      <c r="MGP10" s="7"/>
      <c r="MGQ10" s="7"/>
      <c r="MGR10" s="7"/>
      <c r="MGS10" s="7"/>
      <c r="MGT10" s="7"/>
      <c r="MGU10" s="7"/>
      <c r="MGV10" s="7"/>
      <c r="MGW10" s="7"/>
      <c r="MGX10" s="7"/>
      <c r="MGY10" s="7"/>
      <c r="MGZ10" s="7"/>
      <c r="MHA10" s="7"/>
      <c r="MHB10" s="7"/>
      <c r="MHC10" s="7"/>
      <c r="MHD10" s="7"/>
      <c r="MHE10" s="7"/>
      <c r="MHF10" s="7"/>
      <c r="MHG10" s="7"/>
      <c r="MHH10" s="7"/>
      <c r="MHI10" s="7"/>
      <c r="MHJ10" s="7"/>
      <c r="MHK10" s="7"/>
      <c r="MHL10" s="7"/>
      <c r="MHM10" s="7"/>
      <c r="MHN10" s="7"/>
      <c r="MHO10" s="7"/>
      <c r="MHP10" s="7"/>
      <c r="MHQ10" s="7"/>
      <c r="MHR10" s="7"/>
      <c r="MHS10" s="7"/>
      <c r="MHT10" s="7"/>
      <c r="MHU10" s="7"/>
      <c r="MHV10" s="7"/>
      <c r="MHW10" s="7"/>
      <c r="MHX10" s="7"/>
      <c r="MHY10" s="7"/>
      <c r="MHZ10" s="7"/>
      <c r="MIA10" s="7"/>
      <c r="MIB10" s="7"/>
      <c r="MIC10" s="7"/>
      <c r="MID10" s="7"/>
      <c r="MIE10" s="7"/>
      <c r="MIF10" s="7"/>
      <c r="MIG10" s="7"/>
      <c r="MIH10" s="7"/>
      <c r="MII10" s="7"/>
      <c r="MIJ10" s="7"/>
      <c r="MIK10" s="7"/>
      <c r="MIL10" s="7"/>
      <c r="MIM10" s="7"/>
      <c r="MIN10" s="7"/>
      <c r="MIO10" s="7"/>
      <c r="MIP10" s="7"/>
      <c r="MIQ10" s="7"/>
      <c r="MIR10" s="7"/>
      <c r="MIS10" s="7"/>
      <c r="MIT10" s="7"/>
      <c r="MIU10" s="7"/>
      <c r="MIV10" s="7"/>
      <c r="MIW10" s="7"/>
      <c r="MIX10" s="7"/>
      <c r="MIY10" s="7"/>
      <c r="MIZ10" s="7"/>
      <c r="MJA10" s="7"/>
      <c r="MJB10" s="7"/>
      <c r="MJC10" s="7"/>
      <c r="MJD10" s="7"/>
      <c r="MJE10" s="7"/>
      <c r="MJF10" s="7"/>
      <c r="MJG10" s="7"/>
      <c r="MJH10" s="7"/>
      <c r="MJI10" s="7"/>
      <c r="MJJ10" s="7"/>
      <c r="MJK10" s="7"/>
      <c r="MJL10" s="7"/>
      <c r="MJM10" s="7"/>
      <c r="MJN10" s="7"/>
      <c r="MJO10" s="7"/>
      <c r="MJP10" s="7"/>
      <c r="MJQ10" s="7"/>
      <c r="MJR10" s="7"/>
      <c r="MJS10" s="7"/>
      <c r="MJT10" s="7"/>
      <c r="MJU10" s="7"/>
      <c r="MJV10" s="7"/>
      <c r="MJW10" s="7"/>
      <c r="MJX10" s="7"/>
      <c r="MJY10" s="7"/>
      <c r="MJZ10" s="7"/>
      <c r="MKA10" s="7"/>
      <c r="MKB10" s="7"/>
      <c r="MKC10" s="7"/>
      <c r="MKD10" s="7"/>
      <c r="MKE10" s="7"/>
      <c r="MKF10" s="7"/>
      <c r="MKG10" s="7"/>
      <c r="MKH10" s="7"/>
      <c r="MKI10" s="7"/>
      <c r="MKJ10" s="7"/>
      <c r="MKK10" s="7"/>
      <c r="MKL10" s="7"/>
      <c r="MKM10" s="7"/>
      <c r="MKN10" s="7"/>
      <c r="MKO10" s="7"/>
      <c r="MKP10" s="7"/>
      <c r="MKQ10" s="7"/>
      <c r="MKR10" s="7"/>
      <c r="MKS10" s="7"/>
      <c r="MKT10" s="7"/>
      <c r="MKU10" s="7"/>
      <c r="MKV10" s="7"/>
      <c r="MKW10" s="7"/>
      <c r="MKX10" s="7"/>
      <c r="MKY10" s="7"/>
      <c r="MKZ10" s="7"/>
      <c r="MLA10" s="7"/>
      <c r="MLB10" s="7"/>
      <c r="MLC10" s="7"/>
      <c r="MLD10" s="7"/>
      <c r="MLE10" s="7"/>
      <c r="MLF10" s="7"/>
      <c r="MLG10" s="7"/>
      <c r="MLH10" s="7"/>
      <c r="MLI10" s="7"/>
      <c r="MLJ10" s="7"/>
      <c r="MLK10" s="7"/>
      <c r="MLL10" s="7"/>
      <c r="MLM10" s="7"/>
      <c r="MLN10" s="7"/>
      <c r="MLO10" s="7"/>
      <c r="MLP10" s="7"/>
      <c r="MLQ10" s="7"/>
      <c r="MLR10" s="7"/>
      <c r="MLS10" s="7"/>
      <c r="MLT10" s="7"/>
      <c r="MLU10" s="7"/>
      <c r="MLV10" s="7"/>
      <c r="MLW10" s="7"/>
      <c r="MLX10" s="7"/>
      <c r="MLY10" s="7"/>
      <c r="MLZ10" s="7"/>
      <c r="MMA10" s="7"/>
      <c r="MMB10" s="7"/>
      <c r="MMC10" s="7"/>
      <c r="MMD10" s="7"/>
      <c r="MME10" s="7"/>
      <c r="MMF10" s="7"/>
      <c r="MMG10" s="7"/>
      <c r="MMH10" s="7"/>
      <c r="MMI10" s="7"/>
      <c r="MMJ10" s="7"/>
      <c r="MMK10" s="7"/>
      <c r="MML10" s="7"/>
      <c r="MMM10" s="7"/>
      <c r="MMN10" s="7"/>
      <c r="MMO10" s="7"/>
      <c r="MMP10" s="7"/>
      <c r="MMQ10" s="7"/>
      <c r="MMR10" s="7"/>
      <c r="MMS10" s="7"/>
      <c r="MMT10" s="7"/>
      <c r="MMU10" s="7"/>
      <c r="MMV10" s="7"/>
      <c r="MMW10" s="7"/>
      <c r="MMX10" s="7"/>
      <c r="MMY10" s="7"/>
      <c r="MMZ10" s="7"/>
      <c r="MNA10" s="7"/>
      <c r="MNB10" s="7"/>
      <c r="MNC10" s="7"/>
      <c r="MND10" s="7"/>
      <c r="MNE10" s="7"/>
      <c r="MNF10" s="7"/>
      <c r="MNG10" s="7"/>
      <c r="MNH10" s="7"/>
      <c r="MNI10" s="7"/>
      <c r="MNJ10" s="7"/>
      <c r="MNK10" s="7"/>
      <c r="MNL10" s="7"/>
      <c r="MNM10" s="7"/>
      <c r="MNN10" s="7"/>
      <c r="MNO10" s="7"/>
      <c r="MNP10" s="7"/>
      <c r="MNQ10" s="7"/>
      <c r="MNR10" s="7"/>
      <c r="MNS10" s="7"/>
      <c r="MNT10" s="7"/>
      <c r="MNU10" s="7"/>
      <c r="MNV10" s="7"/>
      <c r="MNW10" s="7"/>
      <c r="MNX10" s="7"/>
      <c r="MNY10" s="7"/>
      <c r="MNZ10" s="7"/>
      <c r="MOA10" s="7"/>
      <c r="MOB10" s="7"/>
      <c r="MOC10" s="7"/>
      <c r="MOD10" s="7"/>
      <c r="MOE10" s="7"/>
      <c r="MOF10" s="7"/>
      <c r="MOG10" s="7"/>
      <c r="MOH10" s="7"/>
      <c r="MOI10" s="7"/>
      <c r="MOJ10" s="7"/>
      <c r="MOK10" s="7"/>
      <c r="MOL10" s="7"/>
      <c r="MOM10" s="7"/>
      <c r="MON10" s="7"/>
      <c r="MOO10" s="7"/>
      <c r="MOP10" s="7"/>
      <c r="MOQ10" s="7"/>
      <c r="MOR10" s="7"/>
      <c r="MOS10" s="7"/>
      <c r="MOT10" s="7"/>
      <c r="MOU10" s="7"/>
      <c r="MOV10" s="7"/>
      <c r="MOW10" s="7"/>
      <c r="MOX10" s="7"/>
      <c r="MOY10" s="7"/>
      <c r="MOZ10" s="7"/>
      <c r="MPA10" s="7"/>
      <c r="MPB10" s="7"/>
      <c r="MPC10" s="7"/>
      <c r="MPD10" s="7"/>
      <c r="MPE10" s="7"/>
      <c r="MPF10" s="7"/>
      <c r="MPG10" s="7"/>
      <c r="MPH10" s="7"/>
      <c r="MPI10" s="7"/>
      <c r="MPJ10" s="7"/>
      <c r="MPK10" s="7"/>
      <c r="MPL10" s="7"/>
      <c r="MPM10" s="7"/>
      <c r="MPN10" s="7"/>
      <c r="MPO10" s="7"/>
      <c r="MPP10" s="7"/>
      <c r="MPQ10" s="7"/>
      <c r="MPR10" s="7"/>
      <c r="MPS10" s="7"/>
      <c r="MPT10" s="7"/>
      <c r="MPU10" s="7"/>
      <c r="MPV10" s="7"/>
      <c r="MPW10" s="7"/>
      <c r="MPX10" s="7"/>
      <c r="MPY10" s="7"/>
      <c r="MPZ10" s="7"/>
      <c r="MQA10" s="7"/>
      <c r="MQB10" s="7"/>
      <c r="MQC10" s="7"/>
      <c r="MQD10" s="7"/>
      <c r="MQE10" s="7"/>
      <c r="MQF10" s="7"/>
      <c r="MQG10" s="7"/>
      <c r="MQH10" s="7"/>
      <c r="MQI10" s="7"/>
      <c r="MQJ10" s="7"/>
      <c r="MQK10" s="7"/>
      <c r="MQL10" s="7"/>
      <c r="MQM10" s="7"/>
      <c r="MQN10" s="7"/>
      <c r="MQO10" s="7"/>
      <c r="MQP10" s="7"/>
      <c r="MQQ10" s="7"/>
      <c r="MQR10" s="7"/>
      <c r="MQS10" s="7"/>
      <c r="MQT10" s="7"/>
      <c r="MQU10" s="7"/>
      <c r="MQV10" s="7"/>
      <c r="MQW10" s="7"/>
      <c r="MQX10" s="7"/>
      <c r="MQY10" s="7"/>
      <c r="MQZ10" s="7"/>
      <c r="MRA10" s="7"/>
      <c r="MRB10" s="7"/>
      <c r="MRC10" s="7"/>
      <c r="MRD10" s="7"/>
      <c r="MRE10" s="7"/>
      <c r="MRF10" s="7"/>
      <c r="MRG10" s="7"/>
      <c r="MRH10" s="7"/>
      <c r="MRI10" s="7"/>
      <c r="MRJ10" s="7"/>
      <c r="MRK10" s="7"/>
      <c r="MRL10" s="7"/>
      <c r="MRM10" s="7"/>
      <c r="MRN10" s="7"/>
      <c r="MRO10" s="7"/>
      <c r="MRP10" s="7"/>
      <c r="MRQ10" s="7"/>
      <c r="MRR10" s="7"/>
      <c r="MRS10" s="7"/>
      <c r="MRT10" s="7"/>
      <c r="MRU10" s="7"/>
      <c r="MRV10" s="7"/>
      <c r="MRW10" s="7"/>
      <c r="MRX10" s="7"/>
      <c r="MRY10" s="7"/>
      <c r="MRZ10" s="7"/>
      <c r="MSA10" s="7"/>
      <c r="MSB10" s="7"/>
      <c r="MSC10" s="7"/>
      <c r="MSD10" s="7"/>
      <c r="MSE10" s="7"/>
      <c r="MSF10" s="7"/>
      <c r="MSG10" s="7"/>
      <c r="MSH10" s="7"/>
      <c r="MSI10" s="7"/>
      <c r="MSJ10" s="7"/>
      <c r="MSK10" s="7"/>
      <c r="MSL10" s="7"/>
      <c r="MSM10" s="7"/>
      <c r="MSN10" s="7"/>
      <c r="MSO10" s="7"/>
      <c r="MSP10" s="7"/>
      <c r="MSQ10" s="7"/>
      <c r="MSR10" s="7"/>
      <c r="MSS10" s="7"/>
      <c r="MST10" s="7"/>
      <c r="MSU10" s="7"/>
      <c r="MSV10" s="7"/>
      <c r="MSW10" s="7"/>
      <c r="MSX10" s="7"/>
      <c r="MSY10" s="7"/>
      <c r="MSZ10" s="7"/>
      <c r="MTA10" s="7"/>
      <c r="MTB10" s="7"/>
      <c r="MTC10" s="7"/>
      <c r="MTD10" s="7"/>
      <c r="MTE10" s="7"/>
      <c r="MTF10" s="7"/>
      <c r="MTG10" s="7"/>
      <c r="MTH10" s="7"/>
      <c r="MTI10" s="7"/>
      <c r="MTJ10" s="7"/>
      <c r="MTK10" s="7"/>
      <c r="MTL10" s="7"/>
      <c r="MTM10" s="7"/>
      <c r="MTN10" s="7"/>
      <c r="MTO10" s="7"/>
      <c r="MTP10" s="7"/>
      <c r="MTQ10" s="7"/>
      <c r="MTR10" s="7"/>
      <c r="MTS10" s="7"/>
      <c r="MTT10" s="7"/>
      <c r="MTU10" s="7"/>
      <c r="MTV10" s="7"/>
      <c r="MTW10" s="7"/>
      <c r="MTX10" s="7"/>
      <c r="MTY10" s="7"/>
      <c r="MTZ10" s="7"/>
      <c r="MUA10" s="7"/>
      <c r="MUB10" s="7"/>
      <c r="MUC10" s="7"/>
      <c r="MUD10" s="7"/>
      <c r="MUE10" s="7"/>
      <c r="MUF10" s="7"/>
      <c r="MUG10" s="7"/>
      <c r="MUH10" s="7"/>
      <c r="MUI10" s="7"/>
      <c r="MUJ10" s="7"/>
      <c r="MUK10" s="7"/>
      <c r="MUL10" s="7"/>
      <c r="MUM10" s="7"/>
      <c r="MUN10" s="7"/>
      <c r="MUO10" s="7"/>
      <c r="MUP10" s="7"/>
      <c r="MUQ10" s="7"/>
      <c r="MUR10" s="7"/>
      <c r="MUS10" s="7"/>
      <c r="MUT10" s="7"/>
      <c r="MUU10" s="7"/>
      <c r="MUV10" s="7"/>
      <c r="MUW10" s="7"/>
      <c r="MUX10" s="7"/>
      <c r="MUY10" s="7"/>
      <c r="MUZ10" s="7"/>
      <c r="MVA10" s="7"/>
      <c r="MVB10" s="7"/>
      <c r="MVC10" s="7"/>
      <c r="MVD10" s="7"/>
      <c r="MVE10" s="7"/>
      <c r="MVF10" s="7"/>
      <c r="MVG10" s="7"/>
      <c r="MVH10" s="7"/>
      <c r="MVI10" s="7"/>
      <c r="MVJ10" s="7"/>
      <c r="MVK10" s="7"/>
      <c r="MVL10" s="7"/>
      <c r="MVM10" s="7"/>
      <c r="MVN10" s="7"/>
      <c r="MVO10" s="7"/>
      <c r="MVP10" s="7"/>
      <c r="MVQ10" s="7"/>
      <c r="MVR10" s="7"/>
      <c r="MVS10" s="7"/>
      <c r="MVT10" s="7"/>
      <c r="MVU10" s="7"/>
      <c r="MVV10" s="7"/>
      <c r="MVW10" s="7"/>
      <c r="MVX10" s="7"/>
      <c r="MVY10" s="7"/>
      <c r="MVZ10" s="7"/>
      <c r="MWA10" s="7"/>
      <c r="MWB10" s="7"/>
      <c r="MWC10" s="7"/>
      <c r="MWD10" s="7"/>
      <c r="MWE10" s="7"/>
      <c r="MWF10" s="7"/>
      <c r="MWG10" s="7"/>
      <c r="MWH10" s="7"/>
      <c r="MWI10" s="7"/>
      <c r="MWJ10" s="7"/>
      <c r="MWK10" s="7"/>
      <c r="MWL10" s="7"/>
      <c r="MWM10" s="7"/>
      <c r="MWN10" s="7"/>
      <c r="MWO10" s="7"/>
      <c r="MWP10" s="7"/>
      <c r="MWQ10" s="7"/>
      <c r="MWR10" s="7"/>
      <c r="MWS10" s="7"/>
      <c r="MWT10" s="7"/>
      <c r="MWU10" s="7"/>
      <c r="MWV10" s="7"/>
      <c r="MWW10" s="7"/>
      <c r="MWX10" s="7"/>
      <c r="MWY10" s="7"/>
      <c r="MWZ10" s="7"/>
      <c r="MXA10" s="7"/>
      <c r="MXB10" s="7"/>
      <c r="MXC10" s="7"/>
      <c r="MXD10" s="7"/>
      <c r="MXE10" s="7"/>
      <c r="MXF10" s="7"/>
      <c r="MXG10" s="7"/>
      <c r="MXH10" s="7"/>
      <c r="MXI10" s="7"/>
      <c r="MXJ10" s="7"/>
      <c r="MXK10" s="7"/>
      <c r="MXL10" s="7"/>
      <c r="MXM10" s="7"/>
      <c r="MXN10" s="7"/>
      <c r="MXO10" s="7"/>
      <c r="MXP10" s="7"/>
      <c r="MXQ10" s="7"/>
      <c r="MXR10" s="7"/>
      <c r="MXS10" s="7"/>
      <c r="MXT10" s="7"/>
      <c r="MXU10" s="7"/>
      <c r="MXV10" s="7"/>
      <c r="MXW10" s="7"/>
      <c r="MXX10" s="7"/>
      <c r="MXY10" s="7"/>
      <c r="MXZ10" s="7"/>
      <c r="MYA10" s="7"/>
      <c r="MYB10" s="7"/>
      <c r="MYC10" s="7"/>
      <c r="MYD10" s="7"/>
      <c r="MYE10" s="7"/>
      <c r="MYF10" s="7"/>
      <c r="MYG10" s="7"/>
      <c r="MYH10" s="7"/>
      <c r="MYI10" s="7"/>
      <c r="MYJ10" s="7"/>
      <c r="MYK10" s="7"/>
      <c r="MYL10" s="7"/>
      <c r="MYM10" s="7"/>
      <c r="MYN10" s="7"/>
      <c r="MYO10" s="7"/>
      <c r="MYP10" s="7"/>
      <c r="MYQ10" s="7"/>
      <c r="MYR10" s="7"/>
      <c r="MYS10" s="7"/>
      <c r="MYT10" s="7"/>
      <c r="MYU10" s="7"/>
      <c r="MYV10" s="7"/>
      <c r="MYW10" s="7"/>
      <c r="MYX10" s="7"/>
      <c r="MYY10" s="7"/>
      <c r="MYZ10" s="7"/>
      <c r="MZA10" s="7"/>
      <c r="MZB10" s="7"/>
      <c r="MZC10" s="7"/>
      <c r="MZD10" s="7"/>
      <c r="MZE10" s="7"/>
      <c r="MZF10" s="7"/>
      <c r="MZG10" s="7"/>
      <c r="MZH10" s="7"/>
      <c r="MZI10" s="7"/>
      <c r="MZJ10" s="7"/>
      <c r="MZK10" s="7"/>
      <c r="MZL10" s="7"/>
      <c r="MZM10" s="7"/>
      <c r="MZN10" s="7"/>
      <c r="MZO10" s="7"/>
      <c r="MZP10" s="7"/>
      <c r="MZQ10" s="7"/>
      <c r="MZR10" s="7"/>
      <c r="MZS10" s="7"/>
      <c r="MZT10" s="7"/>
      <c r="MZU10" s="7"/>
      <c r="MZV10" s="7"/>
      <c r="MZW10" s="7"/>
      <c r="MZX10" s="7"/>
      <c r="MZY10" s="7"/>
      <c r="MZZ10" s="7"/>
      <c r="NAA10" s="7"/>
      <c r="NAB10" s="7"/>
      <c r="NAC10" s="7"/>
      <c r="NAD10" s="7"/>
      <c r="NAE10" s="7"/>
      <c r="NAF10" s="7"/>
      <c r="NAG10" s="7"/>
      <c r="NAH10" s="7"/>
      <c r="NAI10" s="7"/>
      <c r="NAJ10" s="7"/>
      <c r="NAK10" s="7"/>
      <c r="NAL10" s="7"/>
      <c r="NAM10" s="7"/>
      <c r="NAN10" s="7"/>
      <c r="NAO10" s="7"/>
      <c r="NAP10" s="7"/>
      <c r="NAQ10" s="7"/>
      <c r="NAR10" s="7"/>
      <c r="NAS10" s="7"/>
      <c r="NAT10" s="7"/>
      <c r="NAU10" s="7"/>
      <c r="NAV10" s="7"/>
      <c r="NAW10" s="7"/>
      <c r="NAX10" s="7"/>
      <c r="NAY10" s="7"/>
      <c r="NAZ10" s="7"/>
      <c r="NBA10" s="7"/>
      <c r="NBB10" s="7"/>
      <c r="NBC10" s="7"/>
      <c r="NBD10" s="7"/>
      <c r="NBE10" s="7"/>
      <c r="NBF10" s="7"/>
      <c r="NBG10" s="7"/>
      <c r="NBH10" s="7"/>
      <c r="NBI10" s="7"/>
      <c r="NBJ10" s="7"/>
      <c r="NBK10" s="7"/>
      <c r="NBL10" s="7"/>
      <c r="NBM10" s="7"/>
      <c r="NBN10" s="7"/>
      <c r="NBO10" s="7"/>
      <c r="NBP10" s="7"/>
      <c r="NBQ10" s="7"/>
      <c r="NBR10" s="7"/>
      <c r="NBS10" s="7"/>
      <c r="NBT10" s="7"/>
      <c r="NBU10" s="7"/>
      <c r="NBV10" s="7"/>
      <c r="NBW10" s="7"/>
      <c r="NBX10" s="7"/>
      <c r="NBY10" s="7"/>
      <c r="NBZ10" s="7"/>
      <c r="NCA10" s="7"/>
      <c r="NCB10" s="7"/>
      <c r="NCC10" s="7"/>
      <c r="NCD10" s="7"/>
      <c r="NCE10" s="7"/>
      <c r="NCF10" s="7"/>
      <c r="NCG10" s="7"/>
      <c r="NCH10" s="7"/>
      <c r="NCI10" s="7"/>
      <c r="NCJ10" s="7"/>
      <c r="NCK10" s="7"/>
      <c r="NCL10" s="7"/>
      <c r="NCM10" s="7"/>
      <c r="NCN10" s="7"/>
      <c r="NCO10" s="7"/>
      <c r="NCP10" s="7"/>
      <c r="NCQ10" s="7"/>
      <c r="NCR10" s="7"/>
      <c r="NCS10" s="7"/>
      <c r="NCT10" s="7"/>
      <c r="NCU10" s="7"/>
      <c r="NCV10" s="7"/>
      <c r="NCW10" s="7"/>
      <c r="NCX10" s="7"/>
      <c r="NCY10" s="7"/>
      <c r="NCZ10" s="7"/>
      <c r="NDA10" s="7"/>
      <c r="NDB10" s="7"/>
      <c r="NDC10" s="7"/>
      <c r="NDD10" s="7"/>
      <c r="NDE10" s="7"/>
      <c r="NDF10" s="7"/>
      <c r="NDG10" s="7"/>
      <c r="NDH10" s="7"/>
      <c r="NDI10" s="7"/>
      <c r="NDJ10" s="7"/>
      <c r="NDK10" s="7"/>
      <c r="NDL10" s="7"/>
      <c r="NDM10" s="7"/>
      <c r="NDN10" s="7"/>
      <c r="NDO10" s="7"/>
      <c r="NDP10" s="7"/>
      <c r="NDQ10" s="7"/>
      <c r="NDR10" s="7"/>
      <c r="NDS10" s="7"/>
      <c r="NDT10" s="7"/>
      <c r="NDU10" s="7"/>
      <c r="NDV10" s="7"/>
      <c r="NDW10" s="7"/>
      <c r="NDX10" s="7"/>
      <c r="NDY10" s="7"/>
      <c r="NDZ10" s="7"/>
      <c r="NEA10" s="7"/>
      <c r="NEB10" s="7"/>
      <c r="NEC10" s="7"/>
      <c r="NED10" s="7"/>
      <c r="NEE10" s="7"/>
      <c r="NEF10" s="7"/>
      <c r="NEG10" s="7"/>
      <c r="NEH10" s="7"/>
      <c r="NEI10" s="7"/>
      <c r="NEJ10" s="7"/>
      <c r="NEK10" s="7"/>
      <c r="NEL10" s="7"/>
      <c r="NEM10" s="7"/>
      <c r="NEN10" s="7"/>
      <c r="NEO10" s="7"/>
      <c r="NEP10" s="7"/>
      <c r="NEQ10" s="7"/>
      <c r="NER10" s="7"/>
      <c r="NES10" s="7"/>
      <c r="NET10" s="7"/>
      <c r="NEU10" s="7"/>
      <c r="NEV10" s="7"/>
      <c r="NEW10" s="7"/>
      <c r="NEX10" s="7"/>
      <c r="NEY10" s="7"/>
      <c r="NEZ10" s="7"/>
      <c r="NFA10" s="7"/>
      <c r="NFB10" s="7"/>
      <c r="NFC10" s="7"/>
      <c r="NFD10" s="7"/>
      <c r="NFE10" s="7"/>
      <c r="NFF10" s="7"/>
      <c r="NFG10" s="7"/>
      <c r="NFH10" s="7"/>
      <c r="NFI10" s="7"/>
      <c r="NFJ10" s="7"/>
      <c r="NFK10" s="7"/>
      <c r="NFL10" s="7"/>
      <c r="NFM10" s="7"/>
      <c r="NFN10" s="7"/>
      <c r="NFO10" s="7"/>
      <c r="NFP10" s="7"/>
      <c r="NFQ10" s="7"/>
      <c r="NFR10" s="7"/>
      <c r="NFS10" s="7"/>
      <c r="NFT10" s="7"/>
      <c r="NFU10" s="7"/>
      <c r="NFV10" s="7"/>
      <c r="NFW10" s="7"/>
      <c r="NFX10" s="7"/>
      <c r="NFY10" s="7"/>
      <c r="NFZ10" s="7"/>
      <c r="NGA10" s="7"/>
      <c r="NGB10" s="7"/>
      <c r="NGC10" s="7"/>
      <c r="NGD10" s="7"/>
      <c r="NGE10" s="7"/>
      <c r="NGF10" s="7"/>
      <c r="NGG10" s="7"/>
      <c r="NGH10" s="7"/>
      <c r="NGI10" s="7"/>
      <c r="NGJ10" s="7"/>
      <c r="NGK10" s="7"/>
      <c r="NGL10" s="7"/>
      <c r="NGM10" s="7"/>
      <c r="NGN10" s="7"/>
      <c r="NGO10" s="7"/>
      <c r="NGP10" s="7"/>
      <c r="NGQ10" s="7"/>
      <c r="NGR10" s="7"/>
      <c r="NGS10" s="7"/>
      <c r="NGT10" s="7"/>
      <c r="NGU10" s="7"/>
      <c r="NGV10" s="7"/>
      <c r="NGW10" s="7"/>
      <c r="NGX10" s="7"/>
      <c r="NGY10" s="7"/>
      <c r="NGZ10" s="7"/>
      <c r="NHA10" s="7"/>
      <c r="NHB10" s="7"/>
      <c r="NHC10" s="7"/>
      <c r="NHD10" s="7"/>
      <c r="NHE10" s="7"/>
      <c r="NHF10" s="7"/>
      <c r="NHG10" s="7"/>
      <c r="NHH10" s="7"/>
      <c r="NHI10" s="7"/>
      <c r="NHJ10" s="7"/>
      <c r="NHK10" s="7"/>
      <c r="NHL10" s="7"/>
      <c r="NHM10" s="7"/>
      <c r="NHN10" s="7"/>
      <c r="NHO10" s="7"/>
      <c r="NHP10" s="7"/>
      <c r="NHQ10" s="7"/>
      <c r="NHR10" s="7"/>
      <c r="NHS10" s="7"/>
      <c r="NHT10" s="7"/>
      <c r="NHU10" s="7"/>
      <c r="NHV10" s="7"/>
      <c r="NHW10" s="7"/>
      <c r="NHX10" s="7"/>
      <c r="NHY10" s="7"/>
      <c r="NHZ10" s="7"/>
      <c r="NIA10" s="7"/>
      <c r="NIB10" s="7"/>
      <c r="NIC10" s="7"/>
      <c r="NID10" s="7"/>
      <c r="NIE10" s="7"/>
      <c r="NIF10" s="7"/>
      <c r="NIG10" s="7"/>
      <c r="NIH10" s="7"/>
      <c r="NII10" s="7"/>
      <c r="NIJ10" s="7"/>
      <c r="NIK10" s="7"/>
      <c r="NIL10" s="7"/>
      <c r="NIM10" s="7"/>
      <c r="NIN10" s="7"/>
      <c r="NIO10" s="7"/>
      <c r="NIP10" s="7"/>
      <c r="NIQ10" s="7"/>
      <c r="NIR10" s="7"/>
      <c r="NIS10" s="7"/>
      <c r="NIT10" s="7"/>
      <c r="NIU10" s="7"/>
      <c r="NIV10" s="7"/>
      <c r="NIW10" s="7"/>
      <c r="NIX10" s="7"/>
      <c r="NIY10" s="7"/>
      <c r="NIZ10" s="7"/>
      <c r="NJA10" s="7"/>
      <c r="NJB10" s="7"/>
      <c r="NJC10" s="7"/>
      <c r="NJD10" s="7"/>
      <c r="NJE10" s="7"/>
      <c r="NJF10" s="7"/>
      <c r="NJG10" s="7"/>
      <c r="NJH10" s="7"/>
      <c r="NJI10" s="7"/>
      <c r="NJJ10" s="7"/>
      <c r="NJK10" s="7"/>
      <c r="NJL10" s="7"/>
      <c r="NJM10" s="7"/>
      <c r="NJN10" s="7"/>
      <c r="NJO10" s="7"/>
      <c r="NJP10" s="7"/>
      <c r="NJQ10" s="7"/>
      <c r="NJR10" s="7"/>
      <c r="NJS10" s="7"/>
      <c r="NJT10" s="7"/>
      <c r="NJU10" s="7"/>
      <c r="NJV10" s="7"/>
      <c r="NJW10" s="7"/>
      <c r="NJX10" s="7"/>
      <c r="NJY10" s="7"/>
      <c r="NJZ10" s="7"/>
      <c r="NKA10" s="7"/>
      <c r="NKB10" s="7"/>
      <c r="NKC10" s="7"/>
      <c r="NKD10" s="7"/>
      <c r="NKE10" s="7"/>
      <c r="NKF10" s="7"/>
      <c r="NKG10" s="7"/>
      <c r="NKH10" s="7"/>
      <c r="NKI10" s="7"/>
      <c r="NKJ10" s="7"/>
      <c r="NKK10" s="7"/>
      <c r="NKL10" s="7"/>
      <c r="NKM10" s="7"/>
      <c r="NKN10" s="7"/>
      <c r="NKO10" s="7"/>
      <c r="NKP10" s="7"/>
      <c r="NKQ10" s="7"/>
      <c r="NKR10" s="7"/>
      <c r="NKS10" s="7"/>
      <c r="NKT10" s="7"/>
      <c r="NKU10" s="7"/>
      <c r="NKV10" s="7"/>
      <c r="NKW10" s="7"/>
      <c r="NKX10" s="7"/>
      <c r="NKY10" s="7"/>
      <c r="NKZ10" s="7"/>
      <c r="NLA10" s="7"/>
      <c r="NLB10" s="7"/>
      <c r="NLC10" s="7"/>
      <c r="NLD10" s="7"/>
      <c r="NLE10" s="7"/>
      <c r="NLF10" s="7"/>
      <c r="NLG10" s="7"/>
      <c r="NLH10" s="7"/>
      <c r="NLI10" s="7"/>
      <c r="NLJ10" s="7"/>
      <c r="NLK10" s="7"/>
      <c r="NLL10" s="7"/>
      <c r="NLM10" s="7"/>
      <c r="NLN10" s="7"/>
      <c r="NLO10" s="7"/>
      <c r="NLP10" s="7"/>
      <c r="NLQ10" s="7"/>
      <c r="NLR10" s="7"/>
      <c r="NLS10" s="7"/>
      <c r="NLT10" s="7"/>
      <c r="NLU10" s="7"/>
      <c r="NLV10" s="7"/>
      <c r="NLW10" s="7"/>
      <c r="NLX10" s="7"/>
      <c r="NLY10" s="7"/>
      <c r="NLZ10" s="7"/>
      <c r="NMA10" s="7"/>
      <c r="NMB10" s="7"/>
      <c r="NMC10" s="7"/>
      <c r="NMD10" s="7"/>
      <c r="NME10" s="7"/>
      <c r="NMF10" s="7"/>
      <c r="NMG10" s="7"/>
      <c r="NMH10" s="7"/>
      <c r="NMI10" s="7"/>
      <c r="NMJ10" s="7"/>
      <c r="NMK10" s="7"/>
      <c r="NML10" s="7"/>
      <c r="NMM10" s="7"/>
      <c r="NMN10" s="7"/>
      <c r="NMO10" s="7"/>
      <c r="NMP10" s="7"/>
      <c r="NMQ10" s="7"/>
      <c r="NMR10" s="7"/>
      <c r="NMS10" s="7"/>
      <c r="NMT10" s="7"/>
      <c r="NMU10" s="7"/>
      <c r="NMV10" s="7"/>
      <c r="NMW10" s="7"/>
      <c r="NMX10" s="7"/>
      <c r="NMY10" s="7"/>
      <c r="NMZ10" s="7"/>
      <c r="NNA10" s="7"/>
      <c r="NNB10" s="7"/>
      <c r="NNC10" s="7"/>
      <c r="NND10" s="7"/>
      <c r="NNE10" s="7"/>
      <c r="NNF10" s="7"/>
      <c r="NNG10" s="7"/>
      <c r="NNH10" s="7"/>
      <c r="NNI10" s="7"/>
      <c r="NNJ10" s="7"/>
      <c r="NNK10" s="7"/>
      <c r="NNL10" s="7"/>
      <c r="NNM10" s="7"/>
      <c r="NNN10" s="7"/>
      <c r="NNO10" s="7"/>
      <c r="NNP10" s="7"/>
      <c r="NNQ10" s="7"/>
      <c r="NNR10" s="7"/>
      <c r="NNS10" s="7"/>
      <c r="NNT10" s="7"/>
      <c r="NNU10" s="7"/>
      <c r="NNV10" s="7"/>
      <c r="NNW10" s="7"/>
      <c r="NNX10" s="7"/>
      <c r="NNY10" s="7"/>
      <c r="NNZ10" s="7"/>
      <c r="NOA10" s="7"/>
      <c r="NOB10" s="7"/>
      <c r="NOC10" s="7"/>
      <c r="NOD10" s="7"/>
      <c r="NOE10" s="7"/>
      <c r="NOF10" s="7"/>
      <c r="NOG10" s="7"/>
      <c r="NOH10" s="7"/>
      <c r="NOI10" s="7"/>
      <c r="NOJ10" s="7"/>
      <c r="NOK10" s="7"/>
      <c r="NOL10" s="7"/>
      <c r="NOM10" s="7"/>
      <c r="NON10" s="7"/>
      <c r="NOO10" s="7"/>
      <c r="NOP10" s="7"/>
      <c r="NOQ10" s="7"/>
      <c r="NOR10" s="7"/>
      <c r="NOS10" s="7"/>
      <c r="NOT10" s="7"/>
      <c r="NOU10" s="7"/>
      <c r="NOV10" s="7"/>
      <c r="NOW10" s="7"/>
      <c r="NOX10" s="7"/>
      <c r="NOY10" s="7"/>
      <c r="NOZ10" s="7"/>
      <c r="NPA10" s="7"/>
      <c r="NPB10" s="7"/>
      <c r="NPC10" s="7"/>
      <c r="NPD10" s="7"/>
      <c r="NPE10" s="7"/>
      <c r="NPF10" s="7"/>
      <c r="NPG10" s="7"/>
      <c r="NPH10" s="7"/>
      <c r="NPI10" s="7"/>
      <c r="NPJ10" s="7"/>
      <c r="NPK10" s="7"/>
      <c r="NPL10" s="7"/>
      <c r="NPM10" s="7"/>
      <c r="NPN10" s="7"/>
      <c r="NPO10" s="7"/>
      <c r="NPP10" s="7"/>
      <c r="NPQ10" s="7"/>
      <c r="NPR10" s="7"/>
      <c r="NPS10" s="7"/>
      <c r="NPT10" s="7"/>
      <c r="NPU10" s="7"/>
      <c r="NPV10" s="7"/>
      <c r="NPW10" s="7"/>
      <c r="NPX10" s="7"/>
      <c r="NPY10" s="7"/>
      <c r="NPZ10" s="7"/>
      <c r="NQA10" s="7"/>
      <c r="NQB10" s="7"/>
      <c r="NQC10" s="7"/>
      <c r="NQD10" s="7"/>
      <c r="NQE10" s="7"/>
      <c r="NQF10" s="7"/>
      <c r="NQG10" s="7"/>
      <c r="NQH10" s="7"/>
      <c r="NQI10" s="7"/>
      <c r="NQJ10" s="7"/>
      <c r="NQK10" s="7"/>
      <c r="NQL10" s="7"/>
      <c r="NQM10" s="7"/>
      <c r="NQN10" s="7"/>
      <c r="NQO10" s="7"/>
      <c r="NQP10" s="7"/>
      <c r="NQQ10" s="7"/>
      <c r="NQR10" s="7"/>
      <c r="NQS10" s="7"/>
      <c r="NQT10" s="7"/>
      <c r="NQU10" s="7"/>
      <c r="NQV10" s="7"/>
      <c r="NQW10" s="7"/>
      <c r="NQX10" s="7"/>
      <c r="NQY10" s="7"/>
      <c r="NQZ10" s="7"/>
      <c r="NRA10" s="7"/>
      <c r="NRB10" s="7"/>
      <c r="NRC10" s="7"/>
      <c r="NRD10" s="7"/>
      <c r="NRE10" s="7"/>
      <c r="NRF10" s="7"/>
      <c r="NRG10" s="7"/>
      <c r="NRH10" s="7"/>
      <c r="NRI10" s="7"/>
      <c r="NRJ10" s="7"/>
      <c r="NRK10" s="7"/>
      <c r="NRL10" s="7"/>
      <c r="NRM10" s="7"/>
      <c r="NRN10" s="7"/>
      <c r="NRO10" s="7"/>
      <c r="NRP10" s="7"/>
      <c r="NRQ10" s="7"/>
      <c r="NRR10" s="7"/>
      <c r="NRS10" s="7"/>
      <c r="NRT10" s="7"/>
      <c r="NRU10" s="7"/>
      <c r="NRV10" s="7"/>
      <c r="NRW10" s="7"/>
      <c r="NRX10" s="7"/>
      <c r="NRY10" s="7"/>
      <c r="NRZ10" s="7"/>
      <c r="NSA10" s="7"/>
      <c r="NSB10" s="7"/>
      <c r="NSC10" s="7"/>
      <c r="NSD10" s="7"/>
      <c r="NSE10" s="7"/>
      <c r="NSF10" s="7"/>
      <c r="NSG10" s="7"/>
      <c r="NSH10" s="7"/>
      <c r="NSI10" s="7"/>
      <c r="NSJ10" s="7"/>
      <c r="NSK10" s="7"/>
      <c r="NSL10" s="7"/>
      <c r="NSM10" s="7"/>
      <c r="NSN10" s="7"/>
      <c r="NSO10" s="7"/>
      <c r="NSP10" s="7"/>
      <c r="NSQ10" s="7"/>
      <c r="NSR10" s="7"/>
      <c r="NSS10" s="7"/>
      <c r="NST10" s="7"/>
      <c r="NSU10" s="7"/>
      <c r="NSV10" s="7"/>
      <c r="NSW10" s="7"/>
      <c r="NSX10" s="7"/>
      <c r="NSY10" s="7"/>
      <c r="NSZ10" s="7"/>
      <c r="NTA10" s="7"/>
      <c r="NTB10" s="7"/>
      <c r="NTC10" s="7"/>
      <c r="NTD10" s="7"/>
      <c r="NTE10" s="7"/>
      <c r="NTF10" s="7"/>
      <c r="NTG10" s="7"/>
      <c r="NTH10" s="7"/>
      <c r="NTI10" s="7"/>
      <c r="NTJ10" s="7"/>
      <c r="NTK10" s="7"/>
      <c r="NTL10" s="7"/>
      <c r="NTM10" s="7"/>
      <c r="NTN10" s="7"/>
      <c r="NTO10" s="7"/>
      <c r="NTP10" s="7"/>
      <c r="NTQ10" s="7"/>
      <c r="NTR10" s="7"/>
      <c r="NTS10" s="7"/>
      <c r="NTT10" s="7"/>
      <c r="NTU10" s="7"/>
      <c r="NTV10" s="7"/>
      <c r="NTW10" s="7"/>
      <c r="NTX10" s="7"/>
      <c r="NTY10" s="7"/>
      <c r="NTZ10" s="7"/>
      <c r="NUA10" s="7"/>
      <c r="NUB10" s="7"/>
      <c r="NUC10" s="7"/>
      <c r="NUD10" s="7"/>
      <c r="NUE10" s="7"/>
      <c r="NUF10" s="7"/>
      <c r="NUG10" s="7"/>
      <c r="NUH10" s="7"/>
      <c r="NUI10" s="7"/>
      <c r="NUJ10" s="7"/>
      <c r="NUK10" s="7"/>
      <c r="NUL10" s="7"/>
      <c r="NUM10" s="7"/>
      <c r="NUN10" s="7"/>
      <c r="NUO10" s="7"/>
      <c r="NUP10" s="7"/>
      <c r="NUQ10" s="7"/>
      <c r="NUR10" s="7"/>
      <c r="NUS10" s="7"/>
      <c r="NUT10" s="7"/>
      <c r="NUU10" s="7"/>
      <c r="NUV10" s="7"/>
      <c r="NUW10" s="7"/>
      <c r="NUX10" s="7"/>
      <c r="NUY10" s="7"/>
      <c r="NUZ10" s="7"/>
      <c r="NVA10" s="7"/>
      <c r="NVB10" s="7"/>
      <c r="NVC10" s="7"/>
      <c r="NVD10" s="7"/>
      <c r="NVE10" s="7"/>
      <c r="NVF10" s="7"/>
      <c r="NVG10" s="7"/>
      <c r="NVH10" s="7"/>
      <c r="NVI10" s="7"/>
      <c r="NVJ10" s="7"/>
      <c r="NVK10" s="7"/>
      <c r="NVL10" s="7"/>
      <c r="NVM10" s="7"/>
      <c r="NVN10" s="7"/>
      <c r="NVO10" s="7"/>
      <c r="NVP10" s="7"/>
      <c r="NVQ10" s="7"/>
      <c r="NVR10" s="7"/>
      <c r="NVS10" s="7"/>
      <c r="NVT10" s="7"/>
      <c r="NVU10" s="7"/>
      <c r="NVV10" s="7"/>
      <c r="NVW10" s="7"/>
      <c r="NVX10" s="7"/>
      <c r="NVY10" s="7"/>
      <c r="NVZ10" s="7"/>
      <c r="NWA10" s="7"/>
      <c r="NWB10" s="7"/>
      <c r="NWC10" s="7"/>
      <c r="NWD10" s="7"/>
      <c r="NWE10" s="7"/>
      <c r="NWF10" s="7"/>
      <c r="NWG10" s="7"/>
      <c r="NWH10" s="7"/>
      <c r="NWI10" s="7"/>
      <c r="NWJ10" s="7"/>
      <c r="NWK10" s="7"/>
      <c r="NWL10" s="7"/>
      <c r="NWM10" s="7"/>
      <c r="NWN10" s="7"/>
      <c r="NWO10" s="7"/>
      <c r="NWP10" s="7"/>
      <c r="NWQ10" s="7"/>
      <c r="NWR10" s="7"/>
      <c r="NWS10" s="7"/>
      <c r="NWT10" s="7"/>
      <c r="NWU10" s="7"/>
      <c r="NWV10" s="7"/>
      <c r="NWW10" s="7"/>
      <c r="NWX10" s="7"/>
      <c r="NWY10" s="7"/>
      <c r="NWZ10" s="7"/>
      <c r="NXA10" s="7"/>
      <c r="NXB10" s="7"/>
      <c r="NXC10" s="7"/>
      <c r="NXD10" s="7"/>
      <c r="NXE10" s="7"/>
      <c r="NXF10" s="7"/>
      <c r="NXG10" s="7"/>
      <c r="NXH10" s="7"/>
      <c r="NXI10" s="7"/>
      <c r="NXJ10" s="7"/>
      <c r="NXK10" s="7"/>
      <c r="NXL10" s="7"/>
      <c r="NXM10" s="7"/>
      <c r="NXN10" s="7"/>
      <c r="NXO10" s="7"/>
      <c r="NXP10" s="7"/>
      <c r="NXQ10" s="7"/>
      <c r="NXR10" s="7"/>
      <c r="NXS10" s="7"/>
      <c r="NXT10" s="7"/>
      <c r="NXU10" s="7"/>
      <c r="NXV10" s="7"/>
      <c r="NXW10" s="7"/>
      <c r="NXX10" s="7"/>
      <c r="NXY10" s="7"/>
      <c r="NXZ10" s="7"/>
      <c r="NYA10" s="7"/>
      <c r="NYB10" s="7"/>
      <c r="NYC10" s="7"/>
      <c r="NYD10" s="7"/>
      <c r="NYE10" s="7"/>
      <c r="NYF10" s="7"/>
      <c r="NYG10" s="7"/>
      <c r="NYH10" s="7"/>
      <c r="NYI10" s="7"/>
      <c r="NYJ10" s="7"/>
      <c r="NYK10" s="7"/>
      <c r="NYL10" s="7"/>
      <c r="NYM10" s="7"/>
      <c r="NYN10" s="7"/>
      <c r="NYO10" s="7"/>
      <c r="NYP10" s="7"/>
      <c r="NYQ10" s="7"/>
      <c r="NYR10" s="7"/>
      <c r="NYS10" s="7"/>
      <c r="NYT10" s="7"/>
      <c r="NYU10" s="7"/>
      <c r="NYV10" s="7"/>
      <c r="NYW10" s="7"/>
      <c r="NYX10" s="7"/>
      <c r="NYY10" s="7"/>
      <c r="NYZ10" s="7"/>
      <c r="NZA10" s="7"/>
      <c r="NZB10" s="7"/>
      <c r="NZC10" s="7"/>
      <c r="NZD10" s="7"/>
      <c r="NZE10" s="7"/>
      <c r="NZF10" s="7"/>
      <c r="NZG10" s="7"/>
      <c r="NZH10" s="7"/>
      <c r="NZI10" s="7"/>
      <c r="NZJ10" s="7"/>
      <c r="NZK10" s="7"/>
      <c r="NZL10" s="7"/>
      <c r="NZM10" s="7"/>
      <c r="NZN10" s="7"/>
      <c r="NZO10" s="7"/>
      <c r="NZP10" s="7"/>
      <c r="NZQ10" s="7"/>
      <c r="NZR10" s="7"/>
      <c r="NZS10" s="7"/>
      <c r="NZT10" s="7"/>
      <c r="NZU10" s="7"/>
      <c r="NZV10" s="7"/>
      <c r="NZW10" s="7"/>
      <c r="NZX10" s="7"/>
      <c r="NZY10" s="7"/>
      <c r="NZZ10" s="7"/>
      <c r="OAA10" s="7"/>
      <c r="OAB10" s="7"/>
      <c r="OAC10" s="7"/>
      <c r="OAD10" s="7"/>
      <c r="OAE10" s="7"/>
      <c r="OAF10" s="7"/>
      <c r="OAG10" s="7"/>
      <c r="OAH10" s="7"/>
      <c r="OAI10" s="7"/>
      <c r="OAJ10" s="7"/>
      <c r="OAK10" s="7"/>
      <c r="OAL10" s="7"/>
      <c r="OAM10" s="7"/>
      <c r="OAN10" s="7"/>
      <c r="OAO10" s="7"/>
      <c r="OAP10" s="7"/>
      <c r="OAQ10" s="7"/>
      <c r="OAR10" s="7"/>
      <c r="OAS10" s="7"/>
      <c r="OAT10" s="7"/>
      <c r="OAU10" s="7"/>
      <c r="OAV10" s="7"/>
      <c r="OAW10" s="7"/>
      <c r="OAX10" s="7"/>
      <c r="OAY10" s="7"/>
      <c r="OAZ10" s="7"/>
      <c r="OBA10" s="7"/>
      <c r="OBB10" s="7"/>
      <c r="OBC10" s="7"/>
      <c r="OBD10" s="7"/>
      <c r="OBE10" s="7"/>
      <c r="OBF10" s="7"/>
      <c r="OBG10" s="7"/>
      <c r="OBH10" s="7"/>
      <c r="OBI10" s="7"/>
      <c r="OBJ10" s="7"/>
      <c r="OBK10" s="7"/>
      <c r="OBL10" s="7"/>
      <c r="OBM10" s="7"/>
      <c r="OBN10" s="7"/>
      <c r="OBO10" s="7"/>
      <c r="OBP10" s="7"/>
      <c r="OBQ10" s="7"/>
      <c r="OBR10" s="7"/>
      <c r="OBS10" s="7"/>
      <c r="OBT10" s="7"/>
      <c r="OBU10" s="7"/>
      <c r="OBV10" s="7"/>
      <c r="OBW10" s="7"/>
      <c r="OBX10" s="7"/>
      <c r="OBY10" s="7"/>
      <c r="OBZ10" s="7"/>
      <c r="OCA10" s="7"/>
      <c r="OCB10" s="7"/>
      <c r="OCC10" s="7"/>
      <c r="OCD10" s="7"/>
      <c r="OCE10" s="7"/>
      <c r="OCF10" s="7"/>
      <c r="OCG10" s="7"/>
      <c r="OCH10" s="7"/>
      <c r="OCI10" s="7"/>
      <c r="OCJ10" s="7"/>
      <c r="OCK10" s="7"/>
      <c r="OCL10" s="7"/>
      <c r="OCM10" s="7"/>
      <c r="OCN10" s="7"/>
      <c r="OCO10" s="7"/>
      <c r="OCP10" s="7"/>
      <c r="OCQ10" s="7"/>
      <c r="OCR10" s="7"/>
      <c r="OCS10" s="7"/>
      <c r="OCT10" s="7"/>
      <c r="OCU10" s="7"/>
      <c r="OCV10" s="7"/>
      <c r="OCW10" s="7"/>
      <c r="OCX10" s="7"/>
      <c r="OCY10" s="7"/>
      <c r="OCZ10" s="7"/>
      <c r="ODA10" s="7"/>
      <c r="ODB10" s="7"/>
      <c r="ODC10" s="7"/>
      <c r="ODD10" s="7"/>
      <c r="ODE10" s="7"/>
      <c r="ODF10" s="7"/>
      <c r="ODG10" s="7"/>
      <c r="ODH10" s="7"/>
      <c r="ODI10" s="7"/>
      <c r="ODJ10" s="7"/>
      <c r="ODK10" s="7"/>
      <c r="ODL10" s="7"/>
      <c r="ODM10" s="7"/>
      <c r="ODN10" s="7"/>
      <c r="ODO10" s="7"/>
      <c r="ODP10" s="7"/>
      <c r="ODQ10" s="7"/>
      <c r="ODR10" s="7"/>
      <c r="ODS10" s="7"/>
      <c r="ODT10" s="7"/>
      <c r="ODU10" s="7"/>
      <c r="ODV10" s="7"/>
      <c r="ODW10" s="7"/>
      <c r="ODX10" s="7"/>
      <c r="ODY10" s="7"/>
      <c r="ODZ10" s="7"/>
      <c r="OEA10" s="7"/>
      <c r="OEB10" s="7"/>
      <c r="OEC10" s="7"/>
      <c r="OED10" s="7"/>
      <c r="OEE10" s="7"/>
      <c r="OEF10" s="7"/>
      <c r="OEG10" s="7"/>
      <c r="OEH10" s="7"/>
      <c r="OEI10" s="7"/>
      <c r="OEJ10" s="7"/>
      <c r="OEK10" s="7"/>
      <c r="OEL10" s="7"/>
      <c r="OEM10" s="7"/>
      <c r="OEN10" s="7"/>
      <c r="OEO10" s="7"/>
      <c r="OEP10" s="7"/>
      <c r="OEQ10" s="7"/>
      <c r="OER10" s="7"/>
      <c r="OES10" s="7"/>
      <c r="OET10" s="7"/>
      <c r="OEU10" s="7"/>
      <c r="OEV10" s="7"/>
      <c r="OEW10" s="7"/>
      <c r="OEX10" s="7"/>
      <c r="OEY10" s="7"/>
      <c r="OEZ10" s="7"/>
      <c r="OFA10" s="7"/>
      <c r="OFB10" s="7"/>
      <c r="OFC10" s="7"/>
      <c r="OFD10" s="7"/>
      <c r="OFE10" s="7"/>
      <c r="OFF10" s="7"/>
      <c r="OFG10" s="7"/>
      <c r="OFH10" s="7"/>
      <c r="OFI10" s="7"/>
      <c r="OFJ10" s="7"/>
      <c r="OFK10" s="7"/>
      <c r="OFL10" s="7"/>
      <c r="OFM10" s="7"/>
      <c r="OFN10" s="7"/>
      <c r="OFO10" s="7"/>
      <c r="OFP10" s="7"/>
      <c r="OFQ10" s="7"/>
      <c r="OFR10" s="7"/>
      <c r="OFS10" s="7"/>
      <c r="OFT10" s="7"/>
      <c r="OFU10" s="7"/>
      <c r="OFV10" s="7"/>
      <c r="OFW10" s="7"/>
      <c r="OFX10" s="7"/>
      <c r="OFY10" s="7"/>
      <c r="OFZ10" s="7"/>
      <c r="OGA10" s="7"/>
      <c r="OGB10" s="7"/>
      <c r="OGC10" s="7"/>
      <c r="OGD10" s="7"/>
      <c r="OGE10" s="7"/>
      <c r="OGF10" s="7"/>
      <c r="OGG10" s="7"/>
      <c r="OGH10" s="7"/>
      <c r="OGI10" s="7"/>
      <c r="OGJ10" s="7"/>
      <c r="OGK10" s="7"/>
      <c r="OGL10" s="7"/>
      <c r="OGM10" s="7"/>
      <c r="OGN10" s="7"/>
      <c r="OGO10" s="7"/>
      <c r="OGP10" s="7"/>
      <c r="OGQ10" s="7"/>
      <c r="OGR10" s="7"/>
      <c r="OGS10" s="7"/>
      <c r="OGT10" s="7"/>
      <c r="OGU10" s="7"/>
      <c r="OGV10" s="7"/>
      <c r="OGW10" s="7"/>
      <c r="OGX10" s="7"/>
      <c r="OGY10" s="7"/>
      <c r="OGZ10" s="7"/>
      <c r="OHA10" s="7"/>
      <c r="OHB10" s="7"/>
      <c r="OHC10" s="7"/>
      <c r="OHD10" s="7"/>
      <c r="OHE10" s="7"/>
      <c r="OHF10" s="7"/>
      <c r="OHG10" s="7"/>
      <c r="OHH10" s="7"/>
      <c r="OHI10" s="7"/>
      <c r="OHJ10" s="7"/>
      <c r="OHK10" s="7"/>
      <c r="OHL10" s="7"/>
      <c r="OHM10" s="7"/>
      <c r="OHN10" s="7"/>
      <c r="OHO10" s="7"/>
      <c r="OHP10" s="7"/>
      <c r="OHQ10" s="7"/>
      <c r="OHR10" s="7"/>
      <c r="OHS10" s="7"/>
      <c r="OHT10" s="7"/>
      <c r="OHU10" s="7"/>
      <c r="OHV10" s="7"/>
      <c r="OHW10" s="7"/>
      <c r="OHX10" s="7"/>
      <c r="OHY10" s="7"/>
      <c r="OHZ10" s="7"/>
      <c r="OIA10" s="7"/>
      <c r="OIB10" s="7"/>
      <c r="OIC10" s="7"/>
      <c r="OID10" s="7"/>
      <c r="OIE10" s="7"/>
      <c r="OIF10" s="7"/>
      <c r="OIG10" s="7"/>
      <c r="OIH10" s="7"/>
      <c r="OII10" s="7"/>
      <c r="OIJ10" s="7"/>
      <c r="OIK10" s="7"/>
      <c r="OIL10" s="7"/>
      <c r="OIM10" s="7"/>
      <c r="OIN10" s="7"/>
      <c r="OIO10" s="7"/>
      <c r="OIP10" s="7"/>
      <c r="OIQ10" s="7"/>
      <c r="OIR10" s="7"/>
      <c r="OIS10" s="7"/>
      <c r="OIT10" s="7"/>
      <c r="OIU10" s="7"/>
      <c r="OIV10" s="7"/>
      <c r="OIW10" s="7"/>
      <c r="OIX10" s="7"/>
      <c r="OIY10" s="7"/>
      <c r="OIZ10" s="7"/>
      <c r="OJA10" s="7"/>
      <c r="OJB10" s="7"/>
      <c r="OJC10" s="7"/>
      <c r="OJD10" s="7"/>
      <c r="OJE10" s="7"/>
      <c r="OJF10" s="7"/>
      <c r="OJG10" s="7"/>
      <c r="OJH10" s="7"/>
      <c r="OJI10" s="7"/>
      <c r="OJJ10" s="7"/>
      <c r="OJK10" s="7"/>
      <c r="OJL10" s="7"/>
      <c r="OJM10" s="7"/>
      <c r="OJN10" s="7"/>
      <c r="OJO10" s="7"/>
      <c r="OJP10" s="7"/>
      <c r="OJQ10" s="7"/>
      <c r="OJR10" s="7"/>
      <c r="OJS10" s="7"/>
      <c r="OJT10" s="7"/>
      <c r="OJU10" s="7"/>
      <c r="OJV10" s="7"/>
      <c r="OJW10" s="7"/>
      <c r="OJX10" s="7"/>
      <c r="OJY10" s="7"/>
      <c r="OJZ10" s="7"/>
      <c r="OKA10" s="7"/>
      <c r="OKB10" s="7"/>
      <c r="OKC10" s="7"/>
      <c r="OKD10" s="7"/>
      <c r="OKE10" s="7"/>
      <c r="OKF10" s="7"/>
      <c r="OKG10" s="7"/>
      <c r="OKH10" s="7"/>
      <c r="OKI10" s="7"/>
      <c r="OKJ10" s="7"/>
      <c r="OKK10" s="7"/>
      <c r="OKL10" s="7"/>
      <c r="OKM10" s="7"/>
      <c r="OKN10" s="7"/>
      <c r="OKO10" s="7"/>
      <c r="OKP10" s="7"/>
      <c r="OKQ10" s="7"/>
      <c r="OKR10" s="7"/>
      <c r="OKS10" s="7"/>
      <c r="OKT10" s="7"/>
      <c r="OKU10" s="7"/>
      <c r="OKV10" s="7"/>
      <c r="OKW10" s="7"/>
      <c r="OKX10" s="7"/>
      <c r="OKY10" s="7"/>
      <c r="OKZ10" s="7"/>
      <c r="OLA10" s="7"/>
      <c r="OLB10" s="7"/>
      <c r="OLC10" s="7"/>
      <c r="OLD10" s="7"/>
      <c r="OLE10" s="7"/>
      <c r="OLF10" s="7"/>
      <c r="OLG10" s="7"/>
      <c r="OLH10" s="7"/>
      <c r="OLI10" s="7"/>
      <c r="OLJ10" s="7"/>
      <c r="OLK10" s="7"/>
      <c r="OLL10" s="7"/>
      <c r="OLM10" s="7"/>
      <c r="OLN10" s="7"/>
      <c r="OLO10" s="7"/>
      <c r="OLP10" s="7"/>
      <c r="OLQ10" s="7"/>
      <c r="OLR10" s="7"/>
      <c r="OLS10" s="7"/>
      <c r="OLT10" s="7"/>
      <c r="OLU10" s="7"/>
      <c r="OLV10" s="7"/>
      <c r="OLW10" s="7"/>
      <c r="OLX10" s="7"/>
      <c r="OLY10" s="7"/>
      <c r="OLZ10" s="7"/>
      <c r="OMA10" s="7"/>
      <c r="OMB10" s="7"/>
      <c r="OMC10" s="7"/>
      <c r="OMD10" s="7"/>
      <c r="OME10" s="7"/>
      <c r="OMF10" s="7"/>
      <c r="OMG10" s="7"/>
      <c r="OMH10" s="7"/>
      <c r="OMI10" s="7"/>
      <c r="OMJ10" s="7"/>
      <c r="OMK10" s="7"/>
      <c r="OML10" s="7"/>
      <c r="OMM10" s="7"/>
      <c r="OMN10" s="7"/>
      <c r="OMO10" s="7"/>
      <c r="OMP10" s="7"/>
      <c r="OMQ10" s="7"/>
      <c r="OMR10" s="7"/>
      <c r="OMS10" s="7"/>
      <c r="OMT10" s="7"/>
      <c r="OMU10" s="7"/>
      <c r="OMV10" s="7"/>
      <c r="OMW10" s="7"/>
      <c r="OMX10" s="7"/>
      <c r="OMY10" s="7"/>
      <c r="OMZ10" s="7"/>
      <c r="ONA10" s="7"/>
      <c r="ONB10" s="7"/>
      <c r="ONC10" s="7"/>
      <c r="OND10" s="7"/>
      <c r="ONE10" s="7"/>
      <c r="ONF10" s="7"/>
      <c r="ONG10" s="7"/>
      <c r="ONH10" s="7"/>
      <c r="ONI10" s="7"/>
      <c r="ONJ10" s="7"/>
      <c r="ONK10" s="7"/>
      <c r="ONL10" s="7"/>
      <c r="ONM10" s="7"/>
      <c r="ONN10" s="7"/>
      <c r="ONO10" s="7"/>
      <c r="ONP10" s="7"/>
      <c r="ONQ10" s="7"/>
      <c r="ONR10" s="7"/>
      <c r="ONS10" s="7"/>
      <c r="ONT10" s="7"/>
      <c r="ONU10" s="7"/>
      <c r="ONV10" s="7"/>
      <c r="ONW10" s="7"/>
      <c r="ONX10" s="7"/>
      <c r="ONY10" s="7"/>
      <c r="ONZ10" s="7"/>
      <c r="OOA10" s="7"/>
      <c r="OOB10" s="7"/>
      <c r="OOC10" s="7"/>
      <c r="OOD10" s="7"/>
      <c r="OOE10" s="7"/>
      <c r="OOF10" s="7"/>
      <c r="OOG10" s="7"/>
      <c r="OOH10" s="7"/>
      <c r="OOI10" s="7"/>
      <c r="OOJ10" s="7"/>
      <c r="OOK10" s="7"/>
      <c r="OOL10" s="7"/>
      <c r="OOM10" s="7"/>
      <c r="OON10" s="7"/>
      <c r="OOO10" s="7"/>
      <c r="OOP10" s="7"/>
      <c r="OOQ10" s="7"/>
      <c r="OOR10" s="7"/>
      <c r="OOS10" s="7"/>
      <c r="OOT10" s="7"/>
      <c r="OOU10" s="7"/>
      <c r="OOV10" s="7"/>
      <c r="OOW10" s="7"/>
      <c r="OOX10" s="7"/>
      <c r="OOY10" s="7"/>
      <c r="OOZ10" s="7"/>
      <c r="OPA10" s="7"/>
      <c r="OPB10" s="7"/>
      <c r="OPC10" s="7"/>
      <c r="OPD10" s="7"/>
      <c r="OPE10" s="7"/>
      <c r="OPF10" s="7"/>
      <c r="OPG10" s="7"/>
      <c r="OPH10" s="7"/>
      <c r="OPI10" s="7"/>
      <c r="OPJ10" s="7"/>
      <c r="OPK10" s="7"/>
      <c r="OPL10" s="7"/>
      <c r="OPM10" s="7"/>
      <c r="OPN10" s="7"/>
      <c r="OPO10" s="7"/>
      <c r="OPP10" s="7"/>
      <c r="OPQ10" s="7"/>
      <c r="OPR10" s="7"/>
      <c r="OPS10" s="7"/>
      <c r="OPT10" s="7"/>
      <c r="OPU10" s="7"/>
      <c r="OPV10" s="7"/>
      <c r="OPW10" s="7"/>
      <c r="OPX10" s="7"/>
      <c r="OPY10" s="7"/>
      <c r="OPZ10" s="7"/>
      <c r="OQA10" s="7"/>
      <c r="OQB10" s="7"/>
      <c r="OQC10" s="7"/>
      <c r="OQD10" s="7"/>
      <c r="OQE10" s="7"/>
      <c r="OQF10" s="7"/>
      <c r="OQG10" s="7"/>
      <c r="OQH10" s="7"/>
      <c r="OQI10" s="7"/>
      <c r="OQJ10" s="7"/>
      <c r="OQK10" s="7"/>
      <c r="OQL10" s="7"/>
      <c r="OQM10" s="7"/>
      <c r="OQN10" s="7"/>
      <c r="OQO10" s="7"/>
      <c r="OQP10" s="7"/>
      <c r="OQQ10" s="7"/>
      <c r="OQR10" s="7"/>
      <c r="OQS10" s="7"/>
      <c r="OQT10" s="7"/>
      <c r="OQU10" s="7"/>
      <c r="OQV10" s="7"/>
      <c r="OQW10" s="7"/>
      <c r="OQX10" s="7"/>
      <c r="OQY10" s="7"/>
      <c r="OQZ10" s="7"/>
      <c r="ORA10" s="7"/>
      <c r="ORB10" s="7"/>
      <c r="ORC10" s="7"/>
      <c r="ORD10" s="7"/>
      <c r="ORE10" s="7"/>
      <c r="ORF10" s="7"/>
      <c r="ORG10" s="7"/>
      <c r="ORH10" s="7"/>
      <c r="ORI10" s="7"/>
      <c r="ORJ10" s="7"/>
      <c r="ORK10" s="7"/>
      <c r="ORL10" s="7"/>
      <c r="ORM10" s="7"/>
      <c r="ORN10" s="7"/>
      <c r="ORO10" s="7"/>
      <c r="ORP10" s="7"/>
      <c r="ORQ10" s="7"/>
      <c r="ORR10" s="7"/>
      <c r="ORS10" s="7"/>
      <c r="ORT10" s="7"/>
      <c r="ORU10" s="7"/>
      <c r="ORV10" s="7"/>
      <c r="ORW10" s="7"/>
      <c r="ORX10" s="7"/>
      <c r="ORY10" s="7"/>
      <c r="ORZ10" s="7"/>
      <c r="OSA10" s="7"/>
      <c r="OSB10" s="7"/>
      <c r="OSC10" s="7"/>
      <c r="OSD10" s="7"/>
      <c r="OSE10" s="7"/>
      <c r="OSF10" s="7"/>
      <c r="OSG10" s="7"/>
      <c r="OSH10" s="7"/>
      <c r="OSI10" s="7"/>
      <c r="OSJ10" s="7"/>
      <c r="OSK10" s="7"/>
      <c r="OSL10" s="7"/>
      <c r="OSM10" s="7"/>
      <c r="OSN10" s="7"/>
      <c r="OSO10" s="7"/>
      <c r="OSP10" s="7"/>
      <c r="OSQ10" s="7"/>
      <c r="OSR10" s="7"/>
      <c r="OSS10" s="7"/>
      <c r="OST10" s="7"/>
      <c r="OSU10" s="7"/>
      <c r="OSV10" s="7"/>
      <c r="OSW10" s="7"/>
      <c r="OSX10" s="7"/>
      <c r="OSY10" s="7"/>
      <c r="OSZ10" s="7"/>
      <c r="OTA10" s="7"/>
      <c r="OTB10" s="7"/>
      <c r="OTC10" s="7"/>
      <c r="OTD10" s="7"/>
      <c r="OTE10" s="7"/>
      <c r="OTF10" s="7"/>
      <c r="OTG10" s="7"/>
      <c r="OTH10" s="7"/>
      <c r="OTI10" s="7"/>
      <c r="OTJ10" s="7"/>
      <c r="OTK10" s="7"/>
      <c r="OTL10" s="7"/>
      <c r="OTM10" s="7"/>
      <c r="OTN10" s="7"/>
      <c r="OTO10" s="7"/>
      <c r="OTP10" s="7"/>
      <c r="OTQ10" s="7"/>
      <c r="OTR10" s="7"/>
      <c r="OTS10" s="7"/>
      <c r="OTT10" s="7"/>
      <c r="OTU10" s="7"/>
      <c r="OTV10" s="7"/>
      <c r="OTW10" s="7"/>
      <c r="OTX10" s="7"/>
      <c r="OTY10" s="7"/>
      <c r="OTZ10" s="7"/>
      <c r="OUA10" s="7"/>
      <c r="OUB10" s="7"/>
      <c r="OUC10" s="7"/>
      <c r="OUD10" s="7"/>
      <c r="OUE10" s="7"/>
      <c r="OUF10" s="7"/>
      <c r="OUG10" s="7"/>
      <c r="OUH10" s="7"/>
      <c r="OUI10" s="7"/>
      <c r="OUJ10" s="7"/>
      <c r="OUK10" s="7"/>
      <c r="OUL10" s="7"/>
      <c r="OUM10" s="7"/>
      <c r="OUN10" s="7"/>
      <c r="OUO10" s="7"/>
      <c r="OUP10" s="7"/>
      <c r="OUQ10" s="7"/>
      <c r="OUR10" s="7"/>
      <c r="OUS10" s="7"/>
      <c r="OUT10" s="7"/>
      <c r="OUU10" s="7"/>
      <c r="OUV10" s="7"/>
      <c r="OUW10" s="7"/>
      <c r="OUX10" s="7"/>
      <c r="OUY10" s="7"/>
      <c r="OUZ10" s="7"/>
      <c r="OVA10" s="7"/>
      <c r="OVB10" s="7"/>
      <c r="OVC10" s="7"/>
      <c r="OVD10" s="7"/>
      <c r="OVE10" s="7"/>
      <c r="OVF10" s="7"/>
      <c r="OVG10" s="7"/>
      <c r="OVH10" s="7"/>
      <c r="OVI10" s="7"/>
      <c r="OVJ10" s="7"/>
      <c r="OVK10" s="7"/>
      <c r="OVL10" s="7"/>
      <c r="OVM10" s="7"/>
      <c r="OVN10" s="7"/>
      <c r="OVO10" s="7"/>
      <c r="OVP10" s="7"/>
      <c r="OVQ10" s="7"/>
      <c r="OVR10" s="7"/>
      <c r="OVS10" s="7"/>
      <c r="OVT10" s="7"/>
      <c r="OVU10" s="7"/>
      <c r="OVV10" s="7"/>
      <c r="OVW10" s="7"/>
      <c r="OVX10" s="7"/>
      <c r="OVY10" s="7"/>
      <c r="OVZ10" s="7"/>
      <c r="OWA10" s="7"/>
      <c r="OWB10" s="7"/>
      <c r="OWC10" s="7"/>
      <c r="OWD10" s="7"/>
      <c r="OWE10" s="7"/>
      <c r="OWF10" s="7"/>
      <c r="OWG10" s="7"/>
      <c r="OWH10" s="7"/>
      <c r="OWI10" s="7"/>
      <c r="OWJ10" s="7"/>
      <c r="OWK10" s="7"/>
      <c r="OWL10" s="7"/>
      <c r="OWM10" s="7"/>
      <c r="OWN10" s="7"/>
      <c r="OWO10" s="7"/>
      <c r="OWP10" s="7"/>
      <c r="OWQ10" s="7"/>
      <c r="OWR10" s="7"/>
      <c r="OWS10" s="7"/>
      <c r="OWT10" s="7"/>
      <c r="OWU10" s="7"/>
      <c r="OWV10" s="7"/>
      <c r="OWW10" s="7"/>
      <c r="OWX10" s="7"/>
      <c r="OWY10" s="7"/>
      <c r="OWZ10" s="7"/>
      <c r="OXA10" s="7"/>
      <c r="OXB10" s="7"/>
      <c r="OXC10" s="7"/>
      <c r="OXD10" s="7"/>
      <c r="OXE10" s="7"/>
      <c r="OXF10" s="7"/>
      <c r="OXG10" s="7"/>
      <c r="OXH10" s="7"/>
      <c r="OXI10" s="7"/>
      <c r="OXJ10" s="7"/>
      <c r="OXK10" s="7"/>
      <c r="OXL10" s="7"/>
      <c r="OXM10" s="7"/>
      <c r="OXN10" s="7"/>
      <c r="OXO10" s="7"/>
      <c r="OXP10" s="7"/>
      <c r="OXQ10" s="7"/>
      <c r="OXR10" s="7"/>
      <c r="OXS10" s="7"/>
      <c r="OXT10" s="7"/>
      <c r="OXU10" s="7"/>
      <c r="OXV10" s="7"/>
      <c r="OXW10" s="7"/>
      <c r="OXX10" s="7"/>
      <c r="OXY10" s="7"/>
      <c r="OXZ10" s="7"/>
      <c r="OYA10" s="7"/>
      <c r="OYB10" s="7"/>
      <c r="OYC10" s="7"/>
      <c r="OYD10" s="7"/>
      <c r="OYE10" s="7"/>
      <c r="OYF10" s="7"/>
      <c r="OYG10" s="7"/>
      <c r="OYH10" s="7"/>
      <c r="OYI10" s="7"/>
      <c r="OYJ10" s="7"/>
      <c r="OYK10" s="7"/>
      <c r="OYL10" s="7"/>
      <c r="OYM10" s="7"/>
      <c r="OYN10" s="7"/>
      <c r="OYO10" s="7"/>
      <c r="OYP10" s="7"/>
      <c r="OYQ10" s="7"/>
      <c r="OYR10" s="7"/>
      <c r="OYS10" s="7"/>
      <c r="OYT10" s="7"/>
      <c r="OYU10" s="7"/>
      <c r="OYV10" s="7"/>
      <c r="OYW10" s="7"/>
      <c r="OYX10" s="7"/>
      <c r="OYY10" s="7"/>
      <c r="OYZ10" s="7"/>
      <c r="OZA10" s="7"/>
      <c r="OZB10" s="7"/>
      <c r="OZC10" s="7"/>
      <c r="OZD10" s="7"/>
      <c r="OZE10" s="7"/>
      <c r="OZF10" s="7"/>
      <c r="OZG10" s="7"/>
      <c r="OZH10" s="7"/>
      <c r="OZI10" s="7"/>
      <c r="OZJ10" s="7"/>
      <c r="OZK10" s="7"/>
      <c r="OZL10" s="7"/>
      <c r="OZM10" s="7"/>
      <c r="OZN10" s="7"/>
      <c r="OZO10" s="7"/>
      <c r="OZP10" s="7"/>
      <c r="OZQ10" s="7"/>
      <c r="OZR10" s="7"/>
      <c r="OZS10" s="7"/>
      <c r="OZT10" s="7"/>
      <c r="OZU10" s="7"/>
      <c r="OZV10" s="7"/>
      <c r="OZW10" s="7"/>
      <c r="OZX10" s="7"/>
      <c r="OZY10" s="7"/>
      <c r="OZZ10" s="7"/>
      <c r="PAA10" s="7"/>
      <c r="PAB10" s="7"/>
      <c r="PAC10" s="7"/>
      <c r="PAD10" s="7"/>
      <c r="PAE10" s="7"/>
      <c r="PAF10" s="7"/>
      <c r="PAG10" s="7"/>
      <c r="PAH10" s="7"/>
      <c r="PAI10" s="7"/>
      <c r="PAJ10" s="7"/>
      <c r="PAK10" s="7"/>
      <c r="PAL10" s="7"/>
      <c r="PAM10" s="7"/>
      <c r="PAN10" s="7"/>
      <c r="PAO10" s="7"/>
      <c r="PAP10" s="7"/>
      <c r="PAQ10" s="7"/>
      <c r="PAR10" s="7"/>
      <c r="PAS10" s="7"/>
      <c r="PAT10" s="7"/>
      <c r="PAU10" s="7"/>
      <c r="PAV10" s="7"/>
      <c r="PAW10" s="7"/>
      <c r="PAX10" s="7"/>
      <c r="PAY10" s="7"/>
      <c r="PAZ10" s="7"/>
      <c r="PBA10" s="7"/>
      <c r="PBB10" s="7"/>
      <c r="PBC10" s="7"/>
      <c r="PBD10" s="7"/>
      <c r="PBE10" s="7"/>
      <c r="PBF10" s="7"/>
      <c r="PBG10" s="7"/>
      <c r="PBH10" s="7"/>
      <c r="PBI10" s="7"/>
      <c r="PBJ10" s="7"/>
      <c r="PBK10" s="7"/>
      <c r="PBL10" s="7"/>
      <c r="PBM10" s="7"/>
      <c r="PBN10" s="7"/>
      <c r="PBO10" s="7"/>
      <c r="PBP10" s="7"/>
      <c r="PBQ10" s="7"/>
      <c r="PBR10" s="7"/>
      <c r="PBS10" s="7"/>
      <c r="PBT10" s="7"/>
      <c r="PBU10" s="7"/>
      <c r="PBV10" s="7"/>
      <c r="PBW10" s="7"/>
      <c r="PBX10" s="7"/>
      <c r="PBY10" s="7"/>
      <c r="PBZ10" s="7"/>
      <c r="PCA10" s="7"/>
      <c r="PCB10" s="7"/>
      <c r="PCC10" s="7"/>
      <c r="PCD10" s="7"/>
      <c r="PCE10" s="7"/>
      <c r="PCF10" s="7"/>
      <c r="PCG10" s="7"/>
      <c r="PCH10" s="7"/>
      <c r="PCI10" s="7"/>
      <c r="PCJ10" s="7"/>
      <c r="PCK10" s="7"/>
      <c r="PCL10" s="7"/>
      <c r="PCM10" s="7"/>
      <c r="PCN10" s="7"/>
      <c r="PCO10" s="7"/>
      <c r="PCP10" s="7"/>
      <c r="PCQ10" s="7"/>
      <c r="PCR10" s="7"/>
      <c r="PCS10" s="7"/>
      <c r="PCT10" s="7"/>
      <c r="PCU10" s="7"/>
      <c r="PCV10" s="7"/>
      <c r="PCW10" s="7"/>
      <c r="PCX10" s="7"/>
      <c r="PCY10" s="7"/>
      <c r="PCZ10" s="7"/>
      <c r="PDA10" s="7"/>
      <c r="PDB10" s="7"/>
      <c r="PDC10" s="7"/>
      <c r="PDD10" s="7"/>
      <c r="PDE10" s="7"/>
      <c r="PDF10" s="7"/>
      <c r="PDG10" s="7"/>
      <c r="PDH10" s="7"/>
      <c r="PDI10" s="7"/>
      <c r="PDJ10" s="7"/>
      <c r="PDK10" s="7"/>
      <c r="PDL10" s="7"/>
      <c r="PDM10" s="7"/>
      <c r="PDN10" s="7"/>
      <c r="PDO10" s="7"/>
      <c r="PDP10" s="7"/>
      <c r="PDQ10" s="7"/>
      <c r="PDR10" s="7"/>
      <c r="PDS10" s="7"/>
      <c r="PDT10" s="7"/>
      <c r="PDU10" s="7"/>
      <c r="PDV10" s="7"/>
      <c r="PDW10" s="7"/>
      <c r="PDX10" s="7"/>
      <c r="PDY10" s="7"/>
      <c r="PDZ10" s="7"/>
      <c r="PEA10" s="7"/>
      <c r="PEB10" s="7"/>
      <c r="PEC10" s="7"/>
      <c r="PED10" s="7"/>
      <c r="PEE10" s="7"/>
      <c r="PEF10" s="7"/>
      <c r="PEG10" s="7"/>
      <c r="PEH10" s="7"/>
      <c r="PEI10" s="7"/>
      <c r="PEJ10" s="7"/>
      <c r="PEK10" s="7"/>
      <c r="PEL10" s="7"/>
      <c r="PEM10" s="7"/>
      <c r="PEN10" s="7"/>
      <c r="PEO10" s="7"/>
      <c r="PEP10" s="7"/>
      <c r="PEQ10" s="7"/>
      <c r="PER10" s="7"/>
      <c r="PES10" s="7"/>
      <c r="PET10" s="7"/>
      <c r="PEU10" s="7"/>
      <c r="PEV10" s="7"/>
      <c r="PEW10" s="7"/>
      <c r="PEX10" s="7"/>
      <c r="PEY10" s="7"/>
      <c r="PEZ10" s="7"/>
      <c r="PFA10" s="7"/>
      <c r="PFB10" s="7"/>
      <c r="PFC10" s="7"/>
      <c r="PFD10" s="7"/>
      <c r="PFE10" s="7"/>
      <c r="PFF10" s="7"/>
      <c r="PFG10" s="7"/>
      <c r="PFH10" s="7"/>
      <c r="PFI10" s="7"/>
      <c r="PFJ10" s="7"/>
      <c r="PFK10" s="7"/>
      <c r="PFL10" s="7"/>
      <c r="PFM10" s="7"/>
      <c r="PFN10" s="7"/>
      <c r="PFO10" s="7"/>
      <c r="PFP10" s="7"/>
      <c r="PFQ10" s="7"/>
      <c r="PFR10" s="7"/>
      <c r="PFS10" s="7"/>
      <c r="PFT10" s="7"/>
      <c r="PFU10" s="7"/>
      <c r="PFV10" s="7"/>
      <c r="PFW10" s="7"/>
      <c r="PFX10" s="7"/>
      <c r="PFY10" s="7"/>
      <c r="PFZ10" s="7"/>
      <c r="PGA10" s="7"/>
      <c r="PGB10" s="7"/>
      <c r="PGC10" s="7"/>
      <c r="PGD10" s="7"/>
      <c r="PGE10" s="7"/>
      <c r="PGF10" s="7"/>
      <c r="PGG10" s="7"/>
      <c r="PGH10" s="7"/>
      <c r="PGI10" s="7"/>
      <c r="PGJ10" s="7"/>
      <c r="PGK10" s="7"/>
      <c r="PGL10" s="7"/>
      <c r="PGM10" s="7"/>
      <c r="PGN10" s="7"/>
      <c r="PGO10" s="7"/>
      <c r="PGP10" s="7"/>
      <c r="PGQ10" s="7"/>
      <c r="PGR10" s="7"/>
      <c r="PGS10" s="7"/>
      <c r="PGT10" s="7"/>
      <c r="PGU10" s="7"/>
      <c r="PGV10" s="7"/>
      <c r="PGW10" s="7"/>
      <c r="PGX10" s="7"/>
      <c r="PGY10" s="7"/>
      <c r="PGZ10" s="7"/>
      <c r="PHA10" s="7"/>
      <c r="PHB10" s="7"/>
      <c r="PHC10" s="7"/>
      <c r="PHD10" s="7"/>
      <c r="PHE10" s="7"/>
      <c r="PHF10" s="7"/>
      <c r="PHG10" s="7"/>
      <c r="PHH10" s="7"/>
      <c r="PHI10" s="7"/>
      <c r="PHJ10" s="7"/>
      <c r="PHK10" s="7"/>
      <c r="PHL10" s="7"/>
      <c r="PHM10" s="7"/>
      <c r="PHN10" s="7"/>
      <c r="PHO10" s="7"/>
      <c r="PHP10" s="7"/>
      <c r="PHQ10" s="7"/>
      <c r="PHR10" s="7"/>
      <c r="PHS10" s="7"/>
      <c r="PHT10" s="7"/>
      <c r="PHU10" s="7"/>
      <c r="PHV10" s="7"/>
      <c r="PHW10" s="7"/>
      <c r="PHX10" s="7"/>
      <c r="PHY10" s="7"/>
      <c r="PHZ10" s="7"/>
      <c r="PIA10" s="7"/>
      <c r="PIB10" s="7"/>
      <c r="PIC10" s="7"/>
      <c r="PID10" s="7"/>
      <c r="PIE10" s="7"/>
      <c r="PIF10" s="7"/>
      <c r="PIG10" s="7"/>
      <c r="PIH10" s="7"/>
      <c r="PII10" s="7"/>
      <c r="PIJ10" s="7"/>
      <c r="PIK10" s="7"/>
      <c r="PIL10" s="7"/>
      <c r="PIM10" s="7"/>
      <c r="PIN10" s="7"/>
      <c r="PIO10" s="7"/>
      <c r="PIP10" s="7"/>
      <c r="PIQ10" s="7"/>
      <c r="PIR10" s="7"/>
      <c r="PIS10" s="7"/>
      <c r="PIT10" s="7"/>
      <c r="PIU10" s="7"/>
      <c r="PIV10" s="7"/>
      <c r="PIW10" s="7"/>
      <c r="PIX10" s="7"/>
      <c r="PIY10" s="7"/>
      <c r="PIZ10" s="7"/>
      <c r="PJA10" s="7"/>
      <c r="PJB10" s="7"/>
      <c r="PJC10" s="7"/>
      <c r="PJD10" s="7"/>
      <c r="PJE10" s="7"/>
      <c r="PJF10" s="7"/>
      <c r="PJG10" s="7"/>
      <c r="PJH10" s="7"/>
      <c r="PJI10" s="7"/>
      <c r="PJJ10" s="7"/>
      <c r="PJK10" s="7"/>
      <c r="PJL10" s="7"/>
      <c r="PJM10" s="7"/>
      <c r="PJN10" s="7"/>
      <c r="PJO10" s="7"/>
      <c r="PJP10" s="7"/>
      <c r="PJQ10" s="7"/>
      <c r="PJR10" s="7"/>
      <c r="PJS10" s="7"/>
      <c r="PJT10" s="7"/>
      <c r="PJU10" s="7"/>
      <c r="PJV10" s="7"/>
      <c r="PJW10" s="7"/>
      <c r="PJX10" s="7"/>
      <c r="PJY10" s="7"/>
      <c r="PJZ10" s="7"/>
      <c r="PKA10" s="7"/>
      <c r="PKB10" s="7"/>
      <c r="PKC10" s="7"/>
      <c r="PKD10" s="7"/>
      <c r="PKE10" s="7"/>
      <c r="PKF10" s="7"/>
      <c r="PKG10" s="7"/>
      <c r="PKH10" s="7"/>
      <c r="PKI10" s="7"/>
      <c r="PKJ10" s="7"/>
      <c r="PKK10" s="7"/>
      <c r="PKL10" s="7"/>
      <c r="PKM10" s="7"/>
      <c r="PKN10" s="7"/>
      <c r="PKO10" s="7"/>
      <c r="PKP10" s="7"/>
      <c r="PKQ10" s="7"/>
      <c r="PKR10" s="7"/>
      <c r="PKS10" s="7"/>
      <c r="PKT10" s="7"/>
      <c r="PKU10" s="7"/>
      <c r="PKV10" s="7"/>
      <c r="PKW10" s="7"/>
      <c r="PKX10" s="7"/>
      <c r="PKY10" s="7"/>
      <c r="PKZ10" s="7"/>
      <c r="PLA10" s="7"/>
      <c r="PLB10" s="7"/>
      <c r="PLC10" s="7"/>
      <c r="PLD10" s="7"/>
      <c r="PLE10" s="7"/>
      <c r="PLF10" s="7"/>
      <c r="PLG10" s="7"/>
      <c r="PLH10" s="7"/>
      <c r="PLI10" s="7"/>
      <c r="PLJ10" s="7"/>
      <c r="PLK10" s="7"/>
      <c r="PLL10" s="7"/>
      <c r="PLM10" s="7"/>
      <c r="PLN10" s="7"/>
      <c r="PLO10" s="7"/>
      <c r="PLP10" s="7"/>
      <c r="PLQ10" s="7"/>
      <c r="PLR10" s="7"/>
      <c r="PLS10" s="7"/>
      <c r="PLT10" s="7"/>
      <c r="PLU10" s="7"/>
      <c r="PLV10" s="7"/>
      <c r="PLW10" s="7"/>
      <c r="PLX10" s="7"/>
      <c r="PLY10" s="7"/>
      <c r="PLZ10" s="7"/>
      <c r="PMA10" s="7"/>
      <c r="PMB10" s="7"/>
      <c r="PMC10" s="7"/>
      <c r="PMD10" s="7"/>
      <c r="PME10" s="7"/>
      <c r="PMF10" s="7"/>
      <c r="PMG10" s="7"/>
      <c r="PMH10" s="7"/>
      <c r="PMI10" s="7"/>
      <c r="PMJ10" s="7"/>
      <c r="PMK10" s="7"/>
      <c r="PML10" s="7"/>
      <c r="PMM10" s="7"/>
      <c r="PMN10" s="7"/>
      <c r="PMO10" s="7"/>
      <c r="PMP10" s="7"/>
      <c r="PMQ10" s="7"/>
      <c r="PMR10" s="7"/>
      <c r="PMS10" s="7"/>
      <c r="PMT10" s="7"/>
      <c r="PMU10" s="7"/>
      <c r="PMV10" s="7"/>
      <c r="PMW10" s="7"/>
      <c r="PMX10" s="7"/>
      <c r="PMY10" s="7"/>
      <c r="PMZ10" s="7"/>
      <c r="PNA10" s="7"/>
      <c r="PNB10" s="7"/>
      <c r="PNC10" s="7"/>
      <c r="PND10" s="7"/>
      <c r="PNE10" s="7"/>
      <c r="PNF10" s="7"/>
      <c r="PNG10" s="7"/>
      <c r="PNH10" s="7"/>
      <c r="PNI10" s="7"/>
      <c r="PNJ10" s="7"/>
      <c r="PNK10" s="7"/>
      <c r="PNL10" s="7"/>
      <c r="PNM10" s="7"/>
      <c r="PNN10" s="7"/>
      <c r="PNO10" s="7"/>
      <c r="PNP10" s="7"/>
      <c r="PNQ10" s="7"/>
      <c r="PNR10" s="7"/>
      <c r="PNS10" s="7"/>
      <c r="PNT10" s="7"/>
      <c r="PNU10" s="7"/>
      <c r="PNV10" s="7"/>
      <c r="PNW10" s="7"/>
      <c r="PNX10" s="7"/>
      <c r="PNY10" s="7"/>
      <c r="PNZ10" s="7"/>
      <c r="POA10" s="7"/>
      <c r="POB10" s="7"/>
      <c r="POC10" s="7"/>
      <c r="POD10" s="7"/>
      <c r="POE10" s="7"/>
      <c r="POF10" s="7"/>
      <c r="POG10" s="7"/>
      <c r="POH10" s="7"/>
      <c r="POI10" s="7"/>
      <c r="POJ10" s="7"/>
      <c r="POK10" s="7"/>
      <c r="POL10" s="7"/>
      <c r="POM10" s="7"/>
      <c r="PON10" s="7"/>
      <c r="POO10" s="7"/>
      <c r="POP10" s="7"/>
      <c r="POQ10" s="7"/>
      <c r="POR10" s="7"/>
      <c r="POS10" s="7"/>
      <c r="POT10" s="7"/>
      <c r="POU10" s="7"/>
      <c r="POV10" s="7"/>
      <c r="POW10" s="7"/>
      <c r="POX10" s="7"/>
      <c r="POY10" s="7"/>
      <c r="POZ10" s="7"/>
      <c r="PPA10" s="7"/>
      <c r="PPB10" s="7"/>
      <c r="PPC10" s="7"/>
      <c r="PPD10" s="7"/>
      <c r="PPE10" s="7"/>
      <c r="PPF10" s="7"/>
      <c r="PPG10" s="7"/>
      <c r="PPH10" s="7"/>
      <c r="PPI10" s="7"/>
      <c r="PPJ10" s="7"/>
      <c r="PPK10" s="7"/>
      <c r="PPL10" s="7"/>
      <c r="PPM10" s="7"/>
      <c r="PPN10" s="7"/>
      <c r="PPO10" s="7"/>
      <c r="PPP10" s="7"/>
      <c r="PPQ10" s="7"/>
      <c r="PPR10" s="7"/>
      <c r="PPS10" s="7"/>
      <c r="PPT10" s="7"/>
      <c r="PPU10" s="7"/>
      <c r="PPV10" s="7"/>
      <c r="PPW10" s="7"/>
      <c r="PPX10" s="7"/>
      <c r="PPY10" s="7"/>
      <c r="PPZ10" s="7"/>
      <c r="PQA10" s="7"/>
      <c r="PQB10" s="7"/>
      <c r="PQC10" s="7"/>
      <c r="PQD10" s="7"/>
      <c r="PQE10" s="7"/>
      <c r="PQF10" s="7"/>
      <c r="PQG10" s="7"/>
      <c r="PQH10" s="7"/>
      <c r="PQI10" s="7"/>
      <c r="PQJ10" s="7"/>
      <c r="PQK10" s="7"/>
      <c r="PQL10" s="7"/>
      <c r="PQM10" s="7"/>
      <c r="PQN10" s="7"/>
      <c r="PQO10" s="7"/>
      <c r="PQP10" s="7"/>
      <c r="PQQ10" s="7"/>
      <c r="PQR10" s="7"/>
      <c r="PQS10" s="7"/>
      <c r="PQT10" s="7"/>
      <c r="PQU10" s="7"/>
      <c r="PQV10" s="7"/>
      <c r="PQW10" s="7"/>
      <c r="PQX10" s="7"/>
      <c r="PQY10" s="7"/>
      <c r="PQZ10" s="7"/>
      <c r="PRA10" s="7"/>
      <c r="PRB10" s="7"/>
      <c r="PRC10" s="7"/>
      <c r="PRD10" s="7"/>
      <c r="PRE10" s="7"/>
      <c r="PRF10" s="7"/>
      <c r="PRG10" s="7"/>
      <c r="PRH10" s="7"/>
      <c r="PRI10" s="7"/>
      <c r="PRJ10" s="7"/>
      <c r="PRK10" s="7"/>
      <c r="PRL10" s="7"/>
      <c r="PRM10" s="7"/>
      <c r="PRN10" s="7"/>
      <c r="PRO10" s="7"/>
      <c r="PRP10" s="7"/>
      <c r="PRQ10" s="7"/>
      <c r="PRR10" s="7"/>
      <c r="PRS10" s="7"/>
      <c r="PRT10" s="7"/>
      <c r="PRU10" s="7"/>
      <c r="PRV10" s="7"/>
      <c r="PRW10" s="7"/>
      <c r="PRX10" s="7"/>
      <c r="PRY10" s="7"/>
      <c r="PRZ10" s="7"/>
      <c r="PSA10" s="7"/>
      <c r="PSB10" s="7"/>
      <c r="PSC10" s="7"/>
      <c r="PSD10" s="7"/>
      <c r="PSE10" s="7"/>
      <c r="PSF10" s="7"/>
      <c r="PSG10" s="7"/>
      <c r="PSH10" s="7"/>
      <c r="PSI10" s="7"/>
      <c r="PSJ10" s="7"/>
      <c r="PSK10" s="7"/>
      <c r="PSL10" s="7"/>
      <c r="PSM10" s="7"/>
      <c r="PSN10" s="7"/>
      <c r="PSO10" s="7"/>
      <c r="PSP10" s="7"/>
      <c r="PSQ10" s="7"/>
      <c r="PSR10" s="7"/>
      <c r="PSS10" s="7"/>
      <c r="PST10" s="7"/>
      <c r="PSU10" s="7"/>
      <c r="PSV10" s="7"/>
      <c r="PSW10" s="7"/>
      <c r="PSX10" s="7"/>
      <c r="PSY10" s="7"/>
      <c r="PSZ10" s="7"/>
      <c r="PTA10" s="7"/>
      <c r="PTB10" s="7"/>
      <c r="PTC10" s="7"/>
      <c r="PTD10" s="7"/>
      <c r="PTE10" s="7"/>
      <c r="PTF10" s="7"/>
      <c r="PTG10" s="7"/>
      <c r="PTH10" s="7"/>
      <c r="PTI10" s="7"/>
      <c r="PTJ10" s="7"/>
      <c r="PTK10" s="7"/>
      <c r="PTL10" s="7"/>
      <c r="PTM10" s="7"/>
      <c r="PTN10" s="7"/>
      <c r="PTO10" s="7"/>
      <c r="PTP10" s="7"/>
      <c r="PTQ10" s="7"/>
      <c r="PTR10" s="7"/>
      <c r="PTS10" s="7"/>
      <c r="PTT10" s="7"/>
      <c r="PTU10" s="7"/>
      <c r="PTV10" s="7"/>
      <c r="PTW10" s="7"/>
      <c r="PTX10" s="7"/>
      <c r="PTY10" s="7"/>
      <c r="PTZ10" s="7"/>
      <c r="PUA10" s="7"/>
      <c r="PUB10" s="7"/>
      <c r="PUC10" s="7"/>
      <c r="PUD10" s="7"/>
      <c r="PUE10" s="7"/>
      <c r="PUF10" s="7"/>
      <c r="PUG10" s="7"/>
      <c r="PUH10" s="7"/>
      <c r="PUI10" s="7"/>
      <c r="PUJ10" s="7"/>
      <c r="PUK10" s="7"/>
      <c r="PUL10" s="7"/>
      <c r="PUM10" s="7"/>
      <c r="PUN10" s="7"/>
      <c r="PUO10" s="7"/>
      <c r="PUP10" s="7"/>
      <c r="PUQ10" s="7"/>
      <c r="PUR10" s="7"/>
      <c r="PUS10" s="7"/>
      <c r="PUT10" s="7"/>
      <c r="PUU10" s="7"/>
      <c r="PUV10" s="7"/>
      <c r="PUW10" s="7"/>
      <c r="PUX10" s="7"/>
      <c r="PUY10" s="7"/>
      <c r="PUZ10" s="7"/>
      <c r="PVA10" s="7"/>
      <c r="PVB10" s="7"/>
      <c r="PVC10" s="7"/>
      <c r="PVD10" s="7"/>
      <c r="PVE10" s="7"/>
      <c r="PVF10" s="7"/>
      <c r="PVG10" s="7"/>
      <c r="PVH10" s="7"/>
      <c r="PVI10" s="7"/>
      <c r="PVJ10" s="7"/>
      <c r="PVK10" s="7"/>
      <c r="PVL10" s="7"/>
      <c r="PVM10" s="7"/>
      <c r="PVN10" s="7"/>
      <c r="PVO10" s="7"/>
      <c r="PVP10" s="7"/>
      <c r="PVQ10" s="7"/>
      <c r="PVR10" s="7"/>
      <c r="PVS10" s="7"/>
      <c r="PVT10" s="7"/>
      <c r="PVU10" s="7"/>
      <c r="PVV10" s="7"/>
      <c r="PVW10" s="7"/>
      <c r="PVX10" s="7"/>
      <c r="PVY10" s="7"/>
      <c r="PVZ10" s="7"/>
      <c r="PWA10" s="7"/>
      <c r="PWB10" s="7"/>
      <c r="PWC10" s="7"/>
      <c r="PWD10" s="7"/>
      <c r="PWE10" s="7"/>
      <c r="PWF10" s="7"/>
      <c r="PWG10" s="7"/>
      <c r="PWH10" s="7"/>
      <c r="PWI10" s="7"/>
      <c r="PWJ10" s="7"/>
      <c r="PWK10" s="7"/>
      <c r="PWL10" s="7"/>
      <c r="PWM10" s="7"/>
      <c r="PWN10" s="7"/>
      <c r="PWO10" s="7"/>
      <c r="PWP10" s="7"/>
      <c r="PWQ10" s="7"/>
      <c r="PWR10" s="7"/>
      <c r="PWS10" s="7"/>
      <c r="PWT10" s="7"/>
      <c r="PWU10" s="7"/>
      <c r="PWV10" s="7"/>
      <c r="PWW10" s="7"/>
      <c r="PWX10" s="7"/>
      <c r="PWY10" s="7"/>
      <c r="PWZ10" s="7"/>
      <c r="PXA10" s="7"/>
      <c r="PXB10" s="7"/>
      <c r="PXC10" s="7"/>
      <c r="PXD10" s="7"/>
      <c r="PXE10" s="7"/>
      <c r="PXF10" s="7"/>
      <c r="PXG10" s="7"/>
      <c r="PXH10" s="7"/>
      <c r="PXI10" s="7"/>
      <c r="PXJ10" s="7"/>
      <c r="PXK10" s="7"/>
      <c r="PXL10" s="7"/>
      <c r="PXM10" s="7"/>
      <c r="PXN10" s="7"/>
      <c r="PXO10" s="7"/>
      <c r="PXP10" s="7"/>
      <c r="PXQ10" s="7"/>
      <c r="PXR10" s="7"/>
      <c r="PXS10" s="7"/>
      <c r="PXT10" s="7"/>
      <c r="PXU10" s="7"/>
      <c r="PXV10" s="7"/>
      <c r="PXW10" s="7"/>
      <c r="PXX10" s="7"/>
      <c r="PXY10" s="7"/>
      <c r="PXZ10" s="7"/>
      <c r="PYA10" s="7"/>
      <c r="PYB10" s="7"/>
      <c r="PYC10" s="7"/>
      <c r="PYD10" s="7"/>
      <c r="PYE10" s="7"/>
      <c r="PYF10" s="7"/>
      <c r="PYG10" s="7"/>
      <c r="PYH10" s="7"/>
      <c r="PYI10" s="7"/>
      <c r="PYJ10" s="7"/>
      <c r="PYK10" s="7"/>
      <c r="PYL10" s="7"/>
      <c r="PYM10" s="7"/>
      <c r="PYN10" s="7"/>
      <c r="PYO10" s="7"/>
      <c r="PYP10" s="7"/>
      <c r="PYQ10" s="7"/>
      <c r="PYR10" s="7"/>
      <c r="PYS10" s="7"/>
      <c r="PYT10" s="7"/>
      <c r="PYU10" s="7"/>
      <c r="PYV10" s="7"/>
      <c r="PYW10" s="7"/>
      <c r="PYX10" s="7"/>
      <c r="PYY10" s="7"/>
      <c r="PYZ10" s="7"/>
      <c r="PZA10" s="7"/>
      <c r="PZB10" s="7"/>
      <c r="PZC10" s="7"/>
      <c r="PZD10" s="7"/>
      <c r="PZE10" s="7"/>
      <c r="PZF10" s="7"/>
      <c r="PZG10" s="7"/>
      <c r="PZH10" s="7"/>
      <c r="PZI10" s="7"/>
      <c r="PZJ10" s="7"/>
      <c r="PZK10" s="7"/>
      <c r="PZL10" s="7"/>
      <c r="PZM10" s="7"/>
      <c r="PZN10" s="7"/>
      <c r="PZO10" s="7"/>
      <c r="PZP10" s="7"/>
      <c r="PZQ10" s="7"/>
      <c r="PZR10" s="7"/>
      <c r="PZS10" s="7"/>
      <c r="PZT10" s="7"/>
      <c r="PZU10" s="7"/>
      <c r="PZV10" s="7"/>
      <c r="PZW10" s="7"/>
      <c r="PZX10" s="7"/>
      <c r="PZY10" s="7"/>
      <c r="PZZ10" s="7"/>
      <c r="QAA10" s="7"/>
      <c r="QAB10" s="7"/>
      <c r="QAC10" s="7"/>
      <c r="QAD10" s="7"/>
      <c r="QAE10" s="7"/>
      <c r="QAF10" s="7"/>
      <c r="QAG10" s="7"/>
      <c r="QAH10" s="7"/>
      <c r="QAI10" s="7"/>
      <c r="QAJ10" s="7"/>
      <c r="QAK10" s="7"/>
      <c r="QAL10" s="7"/>
      <c r="QAM10" s="7"/>
      <c r="QAN10" s="7"/>
      <c r="QAO10" s="7"/>
      <c r="QAP10" s="7"/>
      <c r="QAQ10" s="7"/>
      <c r="QAR10" s="7"/>
      <c r="QAS10" s="7"/>
      <c r="QAT10" s="7"/>
      <c r="QAU10" s="7"/>
      <c r="QAV10" s="7"/>
      <c r="QAW10" s="7"/>
      <c r="QAX10" s="7"/>
      <c r="QAY10" s="7"/>
      <c r="QAZ10" s="7"/>
      <c r="QBA10" s="7"/>
      <c r="QBB10" s="7"/>
      <c r="QBC10" s="7"/>
      <c r="QBD10" s="7"/>
      <c r="QBE10" s="7"/>
      <c r="QBF10" s="7"/>
      <c r="QBG10" s="7"/>
      <c r="QBH10" s="7"/>
      <c r="QBI10" s="7"/>
      <c r="QBJ10" s="7"/>
      <c r="QBK10" s="7"/>
      <c r="QBL10" s="7"/>
      <c r="QBM10" s="7"/>
      <c r="QBN10" s="7"/>
      <c r="QBO10" s="7"/>
      <c r="QBP10" s="7"/>
      <c r="QBQ10" s="7"/>
      <c r="QBR10" s="7"/>
      <c r="QBS10" s="7"/>
      <c r="QBT10" s="7"/>
      <c r="QBU10" s="7"/>
      <c r="QBV10" s="7"/>
      <c r="QBW10" s="7"/>
      <c r="QBX10" s="7"/>
      <c r="QBY10" s="7"/>
      <c r="QBZ10" s="7"/>
      <c r="QCA10" s="7"/>
      <c r="QCB10" s="7"/>
      <c r="QCC10" s="7"/>
      <c r="QCD10" s="7"/>
      <c r="QCE10" s="7"/>
      <c r="QCF10" s="7"/>
      <c r="QCG10" s="7"/>
      <c r="QCH10" s="7"/>
      <c r="QCI10" s="7"/>
      <c r="QCJ10" s="7"/>
      <c r="QCK10" s="7"/>
      <c r="QCL10" s="7"/>
      <c r="QCM10" s="7"/>
      <c r="QCN10" s="7"/>
      <c r="QCO10" s="7"/>
      <c r="QCP10" s="7"/>
      <c r="QCQ10" s="7"/>
      <c r="QCR10" s="7"/>
      <c r="QCS10" s="7"/>
      <c r="QCT10" s="7"/>
      <c r="QCU10" s="7"/>
      <c r="QCV10" s="7"/>
      <c r="QCW10" s="7"/>
      <c r="QCX10" s="7"/>
      <c r="QCY10" s="7"/>
      <c r="QCZ10" s="7"/>
      <c r="QDA10" s="7"/>
      <c r="QDB10" s="7"/>
      <c r="QDC10" s="7"/>
      <c r="QDD10" s="7"/>
      <c r="QDE10" s="7"/>
      <c r="QDF10" s="7"/>
      <c r="QDG10" s="7"/>
      <c r="QDH10" s="7"/>
      <c r="QDI10" s="7"/>
      <c r="QDJ10" s="7"/>
      <c r="QDK10" s="7"/>
      <c r="QDL10" s="7"/>
      <c r="QDM10" s="7"/>
      <c r="QDN10" s="7"/>
      <c r="QDO10" s="7"/>
      <c r="QDP10" s="7"/>
      <c r="QDQ10" s="7"/>
      <c r="QDR10" s="7"/>
      <c r="QDS10" s="7"/>
      <c r="QDT10" s="7"/>
      <c r="QDU10" s="7"/>
      <c r="QDV10" s="7"/>
      <c r="QDW10" s="7"/>
      <c r="QDX10" s="7"/>
      <c r="QDY10" s="7"/>
      <c r="QDZ10" s="7"/>
      <c r="QEA10" s="7"/>
      <c r="QEB10" s="7"/>
      <c r="QEC10" s="7"/>
      <c r="QED10" s="7"/>
      <c r="QEE10" s="7"/>
      <c r="QEF10" s="7"/>
      <c r="QEG10" s="7"/>
      <c r="QEH10" s="7"/>
      <c r="QEI10" s="7"/>
      <c r="QEJ10" s="7"/>
      <c r="QEK10" s="7"/>
      <c r="QEL10" s="7"/>
      <c r="QEM10" s="7"/>
      <c r="QEN10" s="7"/>
      <c r="QEO10" s="7"/>
      <c r="QEP10" s="7"/>
      <c r="QEQ10" s="7"/>
      <c r="QER10" s="7"/>
      <c r="QES10" s="7"/>
      <c r="QET10" s="7"/>
      <c r="QEU10" s="7"/>
      <c r="QEV10" s="7"/>
      <c r="QEW10" s="7"/>
      <c r="QEX10" s="7"/>
      <c r="QEY10" s="7"/>
      <c r="QEZ10" s="7"/>
      <c r="QFA10" s="7"/>
      <c r="QFB10" s="7"/>
      <c r="QFC10" s="7"/>
      <c r="QFD10" s="7"/>
      <c r="QFE10" s="7"/>
      <c r="QFF10" s="7"/>
      <c r="QFG10" s="7"/>
      <c r="QFH10" s="7"/>
      <c r="QFI10" s="7"/>
      <c r="QFJ10" s="7"/>
      <c r="QFK10" s="7"/>
      <c r="QFL10" s="7"/>
      <c r="QFM10" s="7"/>
      <c r="QFN10" s="7"/>
      <c r="QFO10" s="7"/>
      <c r="QFP10" s="7"/>
      <c r="QFQ10" s="7"/>
      <c r="QFR10" s="7"/>
      <c r="QFS10" s="7"/>
      <c r="QFT10" s="7"/>
      <c r="QFU10" s="7"/>
      <c r="QFV10" s="7"/>
      <c r="QFW10" s="7"/>
      <c r="QFX10" s="7"/>
      <c r="QFY10" s="7"/>
      <c r="QFZ10" s="7"/>
      <c r="QGA10" s="7"/>
      <c r="QGB10" s="7"/>
      <c r="QGC10" s="7"/>
      <c r="QGD10" s="7"/>
      <c r="QGE10" s="7"/>
      <c r="QGF10" s="7"/>
      <c r="QGG10" s="7"/>
      <c r="QGH10" s="7"/>
      <c r="QGI10" s="7"/>
      <c r="QGJ10" s="7"/>
      <c r="QGK10" s="7"/>
      <c r="QGL10" s="7"/>
      <c r="QGM10" s="7"/>
      <c r="QGN10" s="7"/>
      <c r="QGO10" s="7"/>
      <c r="QGP10" s="7"/>
      <c r="QGQ10" s="7"/>
      <c r="QGR10" s="7"/>
      <c r="QGS10" s="7"/>
      <c r="QGT10" s="7"/>
      <c r="QGU10" s="7"/>
      <c r="QGV10" s="7"/>
      <c r="QGW10" s="7"/>
      <c r="QGX10" s="7"/>
      <c r="QGY10" s="7"/>
      <c r="QGZ10" s="7"/>
      <c r="QHA10" s="7"/>
      <c r="QHB10" s="7"/>
      <c r="QHC10" s="7"/>
      <c r="QHD10" s="7"/>
      <c r="QHE10" s="7"/>
      <c r="QHF10" s="7"/>
      <c r="QHG10" s="7"/>
      <c r="QHH10" s="7"/>
      <c r="QHI10" s="7"/>
      <c r="QHJ10" s="7"/>
      <c r="QHK10" s="7"/>
      <c r="QHL10" s="7"/>
      <c r="QHM10" s="7"/>
      <c r="QHN10" s="7"/>
      <c r="QHO10" s="7"/>
      <c r="QHP10" s="7"/>
      <c r="QHQ10" s="7"/>
      <c r="QHR10" s="7"/>
      <c r="QHS10" s="7"/>
      <c r="QHT10" s="7"/>
      <c r="QHU10" s="7"/>
      <c r="QHV10" s="7"/>
      <c r="QHW10" s="7"/>
      <c r="QHX10" s="7"/>
      <c r="QHY10" s="7"/>
      <c r="QHZ10" s="7"/>
      <c r="QIA10" s="7"/>
      <c r="QIB10" s="7"/>
      <c r="QIC10" s="7"/>
      <c r="QID10" s="7"/>
      <c r="QIE10" s="7"/>
      <c r="QIF10" s="7"/>
      <c r="QIG10" s="7"/>
      <c r="QIH10" s="7"/>
      <c r="QII10" s="7"/>
      <c r="QIJ10" s="7"/>
      <c r="QIK10" s="7"/>
      <c r="QIL10" s="7"/>
      <c r="QIM10" s="7"/>
      <c r="QIN10" s="7"/>
      <c r="QIO10" s="7"/>
      <c r="QIP10" s="7"/>
      <c r="QIQ10" s="7"/>
      <c r="QIR10" s="7"/>
      <c r="QIS10" s="7"/>
      <c r="QIT10" s="7"/>
      <c r="QIU10" s="7"/>
      <c r="QIV10" s="7"/>
      <c r="QIW10" s="7"/>
      <c r="QIX10" s="7"/>
      <c r="QIY10" s="7"/>
      <c r="QIZ10" s="7"/>
      <c r="QJA10" s="7"/>
      <c r="QJB10" s="7"/>
      <c r="QJC10" s="7"/>
      <c r="QJD10" s="7"/>
      <c r="QJE10" s="7"/>
      <c r="QJF10" s="7"/>
      <c r="QJG10" s="7"/>
      <c r="QJH10" s="7"/>
      <c r="QJI10" s="7"/>
      <c r="QJJ10" s="7"/>
      <c r="QJK10" s="7"/>
      <c r="QJL10" s="7"/>
      <c r="QJM10" s="7"/>
      <c r="QJN10" s="7"/>
      <c r="QJO10" s="7"/>
      <c r="QJP10" s="7"/>
      <c r="QJQ10" s="7"/>
      <c r="QJR10" s="7"/>
      <c r="QJS10" s="7"/>
      <c r="QJT10" s="7"/>
      <c r="QJU10" s="7"/>
      <c r="QJV10" s="7"/>
      <c r="QJW10" s="7"/>
      <c r="QJX10" s="7"/>
      <c r="QJY10" s="7"/>
      <c r="QJZ10" s="7"/>
      <c r="QKA10" s="7"/>
      <c r="QKB10" s="7"/>
      <c r="QKC10" s="7"/>
      <c r="QKD10" s="7"/>
      <c r="QKE10" s="7"/>
      <c r="QKF10" s="7"/>
      <c r="QKG10" s="7"/>
      <c r="QKH10" s="7"/>
      <c r="QKI10" s="7"/>
      <c r="QKJ10" s="7"/>
      <c r="QKK10" s="7"/>
      <c r="QKL10" s="7"/>
      <c r="QKM10" s="7"/>
      <c r="QKN10" s="7"/>
      <c r="QKO10" s="7"/>
      <c r="QKP10" s="7"/>
      <c r="QKQ10" s="7"/>
      <c r="QKR10" s="7"/>
      <c r="QKS10" s="7"/>
      <c r="QKT10" s="7"/>
      <c r="QKU10" s="7"/>
      <c r="QKV10" s="7"/>
      <c r="QKW10" s="7"/>
      <c r="QKX10" s="7"/>
      <c r="QKY10" s="7"/>
      <c r="QKZ10" s="7"/>
      <c r="QLA10" s="7"/>
      <c r="QLB10" s="7"/>
      <c r="QLC10" s="7"/>
      <c r="QLD10" s="7"/>
      <c r="QLE10" s="7"/>
      <c r="QLF10" s="7"/>
      <c r="QLG10" s="7"/>
      <c r="QLH10" s="7"/>
      <c r="QLI10" s="7"/>
      <c r="QLJ10" s="7"/>
      <c r="QLK10" s="7"/>
      <c r="QLL10" s="7"/>
      <c r="QLM10" s="7"/>
      <c r="QLN10" s="7"/>
      <c r="QLO10" s="7"/>
      <c r="QLP10" s="7"/>
      <c r="QLQ10" s="7"/>
      <c r="QLR10" s="7"/>
      <c r="QLS10" s="7"/>
      <c r="QLT10" s="7"/>
      <c r="QLU10" s="7"/>
      <c r="QLV10" s="7"/>
      <c r="QLW10" s="7"/>
      <c r="QLX10" s="7"/>
      <c r="QLY10" s="7"/>
      <c r="QLZ10" s="7"/>
      <c r="QMA10" s="7"/>
      <c r="QMB10" s="7"/>
      <c r="QMC10" s="7"/>
      <c r="QMD10" s="7"/>
      <c r="QME10" s="7"/>
      <c r="QMF10" s="7"/>
      <c r="QMG10" s="7"/>
      <c r="QMH10" s="7"/>
      <c r="QMI10" s="7"/>
      <c r="QMJ10" s="7"/>
      <c r="QMK10" s="7"/>
      <c r="QML10" s="7"/>
      <c r="QMM10" s="7"/>
      <c r="QMN10" s="7"/>
      <c r="QMO10" s="7"/>
      <c r="QMP10" s="7"/>
      <c r="QMQ10" s="7"/>
      <c r="QMR10" s="7"/>
      <c r="QMS10" s="7"/>
      <c r="QMT10" s="7"/>
      <c r="QMU10" s="7"/>
      <c r="QMV10" s="7"/>
      <c r="QMW10" s="7"/>
      <c r="QMX10" s="7"/>
      <c r="QMY10" s="7"/>
      <c r="QMZ10" s="7"/>
      <c r="QNA10" s="7"/>
      <c r="QNB10" s="7"/>
      <c r="QNC10" s="7"/>
      <c r="QND10" s="7"/>
      <c r="QNE10" s="7"/>
      <c r="QNF10" s="7"/>
      <c r="QNG10" s="7"/>
      <c r="QNH10" s="7"/>
      <c r="QNI10" s="7"/>
      <c r="QNJ10" s="7"/>
      <c r="QNK10" s="7"/>
      <c r="QNL10" s="7"/>
      <c r="QNM10" s="7"/>
      <c r="QNN10" s="7"/>
      <c r="QNO10" s="7"/>
      <c r="QNP10" s="7"/>
      <c r="QNQ10" s="7"/>
      <c r="QNR10" s="7"/>
      <c r="QNS10" s="7"/>
      <c r="QNT10" s="7"/>
      <c r="QNU10" s="7"/>
      <c r="QNV10" s="7"/>
      <c r="QNW10" s="7"/>
      <c r="QNX10" s="7"/>
      <c r="QNY10" s="7"/>
      <c r="QNZ10" s="7"/>
      <c r="QOA10" s="7"/>
      <c r="QOB10" s="7"/>
      <c r="QOC10" s="7"/>
      <c r="QOD10" s="7"/>
      <c r="QOE10" s="7"/>
      <c r="QOF10" s="7"/>
      <c r="QOG10" s="7"/>
      <c r="QOH10" s="7"/>
      <c r="QOI10" s="7"/>
      <c r="QOJ10" s="7"/>
      <c r="QOK10" s="7"/>
      <c r="QOL10" s="7"/>
      <c r="QOM10" s="7"/>
      <c r="QON10" s="7"/>
      <c r="QOO10" s="7"/>
      <c r="QOP10" s="7"/>
      <c r="QOQ10" s="7"/>
      <c r="QOR10" s="7"/>
      <c r="QOS10" s="7"/>
      <c r="QOT10" s="7"/>
      <c r="QOU10" s="7"/>
      <c r="QOV10" s="7"/>
      <c r="QOW10" s="7"/>
      <c r="QOX10" s="7"/>
      <c r="QOY10" s="7"/>
      <c r="QOZ10" s="7"/>
      <c r="QPA10" s="7"/>
      <c r="QPB10" s="7"/>
      <c r="QPC10" s="7"/>
      <c r="QPD10" s="7"/>
      <c r="QPE10" s="7"/>
      <c r="QPF10" s="7"/>
      <c r="QPG10" s="7"/>
      <c r="QPH10" s="7"/>
      <c r="QPI10" s="7"/>
      <c r="QPJ10" s="7"/>
      <c r="QPK10" s="7"/>
      <c r="QPL10" s="7"/>
      <c r="QPM10" s="7"/>
      <c r="QPN10" s="7"/>
      <c r="QPO10" s="7"/>
      <c r="QPP10" s="7"/>
      <c r="QPQ10" s="7"/>
      <c r="QPR10" s="7"/>
      <c r="QPS10" s="7"/>
      <c r="QPT10" s="7"/>
      <c r="QPU10" s="7"/>
      <c r="QPV10" s="7"/>
      <c r="QPW10" s="7"/>
      <c r="QPX10" s="7"/>
      <c r="QPY10" s="7"/>
      <c r="QPZ10" s="7"/>
      <c r="QQA10" s="7"/>
      <c r="QQB10" s="7"/>
      <c r="QQC10" s="7"/>
      <c r="QQD10" s="7"/>
      <c r="QQE10" s="7"/>
      <c r="QQF10" s="7"/>
      <c r="QQG10" s="7"/>
      <c r="QQH10" s="7"/>
      <c r="QQI10" s="7"/>
      <c r="QQJ10" s="7"/>
      <c r="QQK10" s="7"/>
      <c r="QQL10" s="7"/>
      <c r="QQM10" s="7"/>
      <c r="QQN10" s="7"/>
      <c r="QQO10" s="7"/>
      <c r="QQP10" s="7"/>
      <c r="QQQ10" s="7"/>
      <c r="QQR10" s="7"/>
      <c r="QQS10" s="7"/>
      <c r="QQT10" s="7"/>
      <c r="QQU10" s="7"/>
      <c r="QQV10" s="7"/>
      <c r="QQW10" s="7"/>
      <c r="QQX10" s="7"/>
      <c r="QQY10" s="7"/>
      <c r="QQZ10" s="7"/>
      <c r="QRA10" s="7"/>
      <c r="QRB10" s="7"/>
      <c r="QRC10" s="7"/>
      <c r="QRD10" s="7"/>
      <c r="QRE10" s="7"/>
      <c r="QRF10" s="7"/>
      <c r="QRG10" s="7"/>
      <c r="QRH10" s="7"/>
      <c r="QRI10" s="7"/>
      <c r="QRJ10" s="7"/>
      <c r="QRK10" s="7"/>
      <c r="QRL10" s="7"/>
      <c r="QRM10" s="7"/>
      <c r="QRN10" s="7"/>
      <c r="QRO10" s="7"/>
      <c r="QRP10" s="7"/>
      <c r="QRQ10" s="7"/>
      <c r="QRR10" s="7"/>
      <c r="QRS10" s="7"/>
      <c r="QRT10" s="7"/>
      <c r="QRU10" s="7"/>
      <c r="QRV10" s="7"/>
      <c r="QRW10" s="7"/>
      <c r="QRX10" s="7"/>
      <c r="QRY10" s="7"/>
      <c r="QRZ10" s="7"/>
      <c r="QSA10" s="7"/>
      <c r="QSB10" s="7"/>
      <c r="QSC10" s="7"/>
      <c r="QSD10" s="7"/>
      <c r="QSE10" s="7"/>
      <c r="QSF10" s="7"/>
      <c r="QSG10" s="7"/>
      <c r="QSH10" s="7"/>
      <c r="QSI10" s="7"/>
      <c r="QSJ10" s="7"/>
      <c r="QSK10" s="7"/>
      <c r="QSL10" s="7"/>
      <c r="QSM10" s="7"/>
      <c r="QSN10" s="7"/>
      <c r="QSO10" s="7"/>
      <c r="QSP10" s="7"/>
      <c r="QSQ10" s="7"/>
      <c r="QSR10" s="7"/>
      <c r="QSS10" s="7"/>
      <c r="QST10" s="7"/>
      <c r="QSU10" s="7"/>
      <c r="QSV10" s="7"/>
      <c r="QSW10" s="7"/>
      <c r="QSX10" s="7"/>
      <c r="QSY10" s="7"/>
      <c r="QSZ10" s="7"/>
      <c r="QTA10" s="7"/>
      <c r="QTB10" s="7"/>
      <c r="QTC10" s="7"/>
      <c r="QTD10" s="7"/>
      <c r="QTE10" s="7"/>
      <c r="QTF10" s="7"/>
      <c r="QTG10" s="7"/>
      <c r="QTH10" s="7"/>
      <c r="QTI10" s="7"/>
      <c r="QTJ10" s="7"/>
      <c r="QTK10" s="7"/>
      <c r="QTL10" s="7"/>
      <c r="QTM10" s="7"/>
      <c r="QTN10" s="7"/>
      <c r="QTO10" s="7"/>
      <c r="QTP10" s="7"/>
      <c r="QTQ10" s="7"/>
      <c r="QTR10" s="7"/>
      <c r="QTS10" s="7"/>
      <c r="QTT10" s="7"/>
      <c r="QTU10" s="7"/>
      <c r="QTV10" s="7"/>
      <c r="QTW10" s="7"/>
      <c r="QTX10" s="7"/>
      <c r="QTY10" s="7"/>
      <c r="QTZ10" s="7"/>
      <c r="QUA10" s="7"/>
      <c r="QUB10" s="7"/>
      <c r="QUC10" s="7"/>
      <c r="QUD10" s="7"/>
      <c r="QUE10" s="7"/>
      <c r="QUF10" s="7"/>
      <c r="QUG10" s="7"/>
      <c r="QUH10" s="7"/>
      <c r="QUI10" s="7"/>
      <c r="QUJ10" s="7"/>
      <c r="QUK10" s="7"/>
      <c r="QUL10" s="7"/>
      <c r="QUM10" s="7"/>
      <c r="QUN10" s="7"/>
      <c r="QUO10" s="7"/>
      <c r="QUP10" s="7"/>
      <c r="QUQ10" s="7"/>
      <c r="QUR10" s="7"/>
      <c r="QUS10" s="7"/>
      <c r="QUT10" s="7"/>
      <c r="QUU10" s="7"/>
      <c r="QUV10" s="7"/>
      <c r="QUW10" s="7"/>
      <c r="QUX10" s="7"/>
      <c r="QUY10" s="7"/>
      <c r="QUZ10" s="7"/>
      <c r="QVA10" s="7"/>
      <c r="QVB10" s="7"/>
      <c r="QVC10" s="7"/>
      <c r="QVD10" s="7"/>
      <c r="QVE10" s="7"/>
      <c r="QVF10" s="7"/>
      <c r="QVG10" s="7"/>
      <c r="QVH10" s="7"/>
      <c r="QVI10" s="7"/>
      <c r="QVJ10" s="7"/>
      <c r="QVK10" s="7"/>
      <c r="QVL10" s="7"/>
      <c r="QVM10" s="7"/>
      <c r="QVN10" s="7"/>
      <c r="QVO10" s="7"/>
      <c r="QVP10" s="7"/>
      <c r="QVQ10" s="7"/>
      <c r="QVR10" s="7"/>
      <c r="QVS10" s="7"/>
      <c r="QVT10" s="7"/>
      <c r="QVU10" s="7"/>
      <c r="QVV10" s="7"/>
      <c r="QVW10" s="7"/>
      <c r="QVX10" s="7"/>
      <c r="QVY10" s="7"/>
      <c r="QVZ10" s="7"/>
      <c r="QWA10" s="7"/>
      <c r="QWB10" s="7"/>
      <c r="QWC10" s="7"/>
      <c r="QWD10" s="7"/>
      <c r="QWE10" s="7"/>
      <c r="QWF10" s="7"/>
      <c r="QWG10" s="7"/>
      <c r="QWH10" s="7"/>
      <c r="QWI10" s="7"/>
      <c r="QWJ10" s="7"/>
      <c r="QWK10" s="7"/>
      <c r="QWL10" s="7"/>
      <c r="QWM10" s="7"/>
      <c r="QWN10" s="7"/>
      <c r="QWO10" s="7"/>
      <c r="QWP10" s="7"/>
      <c r="QWQ10" s="7"/>
      <c r="QWR10" s="7"/>
      <c r="QWS10" s="7"/>
      <c r="QWT10" s="7"/>
      <c r="QWU10" s="7"/>
      <c r="QWV10" s="7"/>
      <c r="QWW10" s="7"/>
      <c r="QWX10" s="7"/>
      <c r="QWY10" s="7"/>
      <c r="QWZ10" s="7"/>
      <c r="QXA10" s="7"/>
      <c r="QXB10" s="7"/>
      <c r="QXC10" s="7"/>
      <c r="QXD10" s="7"/>
      <c r="QXE10" s="7"/>
      <c r="QXF10" s="7"/>
      <c r="QXG10" s="7"/>
      <c r="QXH10" s="7"/>
      <c r="QXI10" s="7"/>
      <c r="QXJ10" s="7"/>
      <c r="QXK10" s="7"/>
      <c r="QXL10" s="7"/>
      <c r="QXM10" s="7"/>
      <c r="QXN10" s="7"/>
      <c r="QXO10" s="7"/>
      <c r="QXP10" s="7"/>
      <c r="QXQ10" s="7"/>
      <c r="QXR10" s="7"/>
      <c r="QXS10" s="7"/>
      <c r="QXT10" s="7"/>
      <c r="QXU10" s="7"/>
      <c r="QXV10" s="7"/>
      <c r="QXW10" s="7"/>
      <c r="QXX10" s="7"/>
      <c r="QXY10" s="7"/>
      <c r="QXZ10" s="7"/>
      <c r="QYA10" s="7"/>
      <c r="QYB10" s="7"/>
      <c r="QYC10" s="7"/>
      <c r="QYD10" s="7"/>
      <c r="QYE10" s="7"/>
      <c r="QYF10" s="7"/>
      <c r="QYG10" s="7"/>
      <c r="QYH10" s="7"/>
      <c r="QYI10" s="7"/>
      <c r="QYJ10" s="7"/>
      <c r="QYK10" s="7"/>
      <c r="QYL10" s="7"/>
      <c r="QYM10" s="7"/>
      <c r="QYN10" s="7"/>
      <c r="QYO10" s="7"/>
      <c r="QYP10" s="7"/>
      <c r="QYQ10" s="7"/>
      <c r="QYR10" s="7"/>
      <c r="QYS10" s="7"/>
      <c r="QYT10" s="7"/>
      <c r="QYU10" s="7"/>
      <c r="QYV10" s="7"/>
      <c r="QYW10" s="7"/>
      <c r="QYX10" s="7"/>
      <c r="QYY10" s="7"/>
      <c r="QYZ10" s="7"/>
      <c r="QZA10" s="7"/>
      <c r="QZB10" s="7"/>
      <c r="QZC10" s="7"/>
      <c r="QZD10" s="7"/>
      <c r="QZE10" s="7"/>
      <c r="QZF10" s="7"/>
      <c r="QZG10" s="7"/>
      <c r="QZH10" s="7"/>
      <c r="QZI10" s="7"/>
      <c r="QZJ10" s="7"/>
      <c r="QZK10" s="7"/>
      <c r="QZL10" s="7"/>
      <c r="QZM10" s="7"/>
      <c r="QZN10" s="7"/>
      <c r="QZO10" s="7"/>
      <c r="QZP10" s="7"/>
      <c r="QZQ10" s="7"/>
      <c r="QZR10" s="7"/>
      <c r="QZS10" s="7"/>
      <c r="QZT10" s="7"/>
      <c r="QZU10" s="7"/>
      <c r="QZV10" s="7"/>
      <c r="QZW10" s="7"/>
      <c r="QZX10" s="7"/>
      <c r="QZY10" s="7"/>
      <c r="QZZ10" s="7"/>
      <c r="RAA10" s="7"/>
      <c r="RAB10" s="7"/>
      <c r="RAC10" s="7"/>
      <c r="RAD10" s="7"/>
      <c r="RAE10" s="7"/>
      <c r="RAF10" s="7"/>
      <c r="RAG10" s="7"/>
      <c r="RAH10" s="7"/>
      <c r="RAI10" s="7"/>
      <c r="RAJ10" s="7"/>
      <c r="RAK10" s="7"/>
      <c r="RAL10" s="7"/>
      <c r="RAM10" s="7"/>
      <c r="RAN10" s="7"/>
      <c r="RAO10" s="7"/>
      <c r="RAP10" s="7"/>
      <c r="RAQ10" s="7"/>
      <c r="RAR10" s="7"/>
      <c r="RAS10" s="7"/>
      <c r="RAT10" s="7"/>
      <c r="RAU10" s="7"/>
      <c r="RAV10" s="7"/>
      <c r="RAW10" s="7"/>
      <c r="RAX10" s="7"/>
      <c r="RAY10" s="7"/>
      <c r="RAZ10" s="7"/>
      <c r="RBA10" s="7"/>
      <c r="RBB10" s="7"/>
      <c r="RBC10" s="7"/>
      <c r="RBD10" s="7"/>
      <c r="RBE10" s="7"/>
      <c r="RBF10" s="7"/>
      <c r="RBG10" s="7"/>
      <c r="RBH10" s="7"/>
      <c r="RBI10" s="7"/>
      <c r="RBJ10" s="7"/>
      <c r="RBK10" s="7"/>
      <c r="RBL10" s="7"/>
      <c r="RBM10" s="7"/>
      <c r="RBN10" s="7"/>
      <c r="RBO10" s="7"/>
      <c r="RBP10" s="7"/>
      <c r="RBQ10" s="7"/>
      <c r="RBR10" s="7"/>
      <c r="RBS10" s="7"/>
      <c r="RBT10" s="7"/>
      <c r="RBU10" s="7"/>
      <c r="RBV10" s="7"/>
      <c r="RBW10" s="7"/>
      <c r="RBX10" s="7"/>
      <c r="RBY10" s="7"/>
      <c r="RBZ10" s="7"/>
      <c r="RCA10" s="7"/>
      <c r="RCB10" s="7"/>
      <c r="RCC10" s="7"/>
      <c r="RCD10" s="7"/>
      <c r="RCE10" s="7"/>
      <c r="RCF10" s="7"/>
      <c r="RCG10" s="7"/>
      <c r="RCH10" s="7"/>
      <c r="RCI10" s="7"/>
      <c r="RCJ10" s="7"/>
      <c r="RCK10" s="7"/>
      <c r="RCL10" s="7"/>
      <c r="RCM10" s="7"/>
      <c r="RCN10" s="7"/>
      <c r="RCO10" s="7"/>
      <c r="RCP10" s="7"/>
      <c r="RCQ10" s="7"/>
      <c r="RCR10" s="7"/>
      <c r="RCS10" s="7"/>
      <c r="RCT10" s="7"/>
      <c r="RCU10" s="7"/>
      <c r="RCV10" s="7"/>
      <c r="RCW10" s="7"/>
      <c r="RCX10" s="7"/>
      <c r="RCY10" s="7"/>
      <c r="RCZ10" s="7"/>
      <c r="RDA10" s="7"/>
      <c r="RDB10" s="7"/>
      <c r="RDC10" s="7"/>
      <c r="RDD10" s="7"/>
      <c r="RDE10" s="7"/>
      <c r="RDF10" s="7"/>
      <c r="RDG10" s="7"/>
      <c r="RDH10" s="7"/>
      <c r="RDI10" s="7"/>
      <c r="RDJ10" s="7"/>
      <c r="RDK10" s="7"/>
      <c r="RDL10" s="7"/>
      <c r="RDM10" s="7"/>
      <c r="RDN10" s="7"/>
      <c r="RDO10" s="7"/>
      <c r="RDP10" s="7"/>
      <c r="RDQ10" s="7"/>
      <c r="RDR10" s="7"/>
      <c r="RDS10" s="7"/>
      <c r="RDT10" s="7"/>
      <c r="RDU10" s="7"/>
      <c r="RDV10" s="7"/>
      <c r="RDW10" s="7"/>
      <c r="RDX10" s="7"/>
      <c r="RDY10" s="7"/>
      <c r="RDZ10" s="7"/>
      <c r="REA10" s="7"/>
      <c r="REB10" s="7"/>
      <c r="REC10" s="7"/>
      <c r="RED10" s="7"/>
      <c r="REE10" s="7"/>
      <c r="REF10" s="7"/>
      <c r="REG10" s="7"/>
      <c r="REH10" s="7"/>
      <c r="REI10" s="7"/>
      <c r="REJ10" s="7"/>
      <c r="REK10" s="7"/>
      <c r="REL10" s="7"/>
      <c r="REM10" s="7"/>
      <c r="REN10" s="7"/>
      <c r="REO10" s="7"/>
      <c r="REP10" s="7"/>
      <c r="REQ10" s="7"/>
      <c r="RER10" s="7"/>
      <c r="RES10" s="7"/>
      <c r="RET10" s="7"/>
      <c r="REU10" s="7"/>
      <c r="REV10" s="7"/>
      <c r="REW10" s="7"/>
      <c r="REX10" s="7"/>
      <c r="REY10" s="7"/>
      <c r="REZ10" s="7"/>
      <c r="RFA10" s="7"/>
      <c r="RFB10" s="7"/>
      <c r="RFC10" s="7"/>
      <c r="RFD10" s="7"/>
      <c r="RFE10" s="7"/>
      <c r="RFF10" s="7"/>
      <c r="RFG10" s="7"/>
      <c r="RFH10" s="7"/>
      <c r="RFI10" s="7"/>
      <c r="RFJ10" s="7"/>
      <c r="RFK10" s="7"/>
      <c r="RFL10" s="7"/>
      <c r="RFM10" s="7"/>
      <c r="RFN10" s="7"/>
      <c r="RFO10" s="7"/>
      <c r="RFP10" s="7"/>
      <c r="RFQ10" s="7"/>
      <c r="RFR10" s="7"/>
      <c r="RFS10" s="7"/>
      <c r="RFT10" s="7"/>
      <c r="RFU10" s="7"/>
      <c r="RFV10" s="7"/>
      <c r="RFW10" s="7"/>
      <c r="RFX10" s="7"/>
      <c r="RFY10" s="7"/>
      <c r="RFZ10" s="7"/>
      <c r="RGA10" s="7"/>
      <c r="RGB10" s="7"/>
      <c r="RGC10" s="7"/>
      <c r="RGD10" s="7"/>
      <c r="RGE10" s="7"/>
      <c r="RGF10" s="7"/>
      <c r="RGG10" s="7"/>
      <c r="RGH10" s="7"/>
      <c r="RGI10" s="7"/>
      <c r="RGJ10" s="7"/>
      <c r="RGK10" s="7"/>
      <c r="RGL10" s="7"/>
      <c r="RGM10" s="7"/>
      <c r="RGN10" s="7"/>
      <c r="RGO10" s="7"/>
      <c r="RGP10" s="7"/>
      <c r="RGQ10" s="7"/>
      <c r="RGR10" s="7"/>
      <c r="RGS10" s="7"/>
      <c r="RGT10" s="7"/>
      <c r="RGU10" s="7"/>
      <c r="RGV10" s="7"/>
      <c r="RGW10" s="7"/>
      <c r="RGX10" s="7"/>
      <c r="RGY10" s="7"/>
      <c r="RGZ10" s="7"/>
      <c r="RHA10" s="7"/>
      <c r="RHB10" s="7"/>
      <c r="RHC10" s="7"/>
      <c r="RHD10" s="7"/>
      <c r="RHE10" s="7"/>
      <c r="RHF10" s="7"/>
      <c r="RHG10" s="7"/>
      <c r="RHH10" s="7"/>
      <c r="RHI10" s="7"/>
      <c r="RHJ10" s="7"/>
      <c r="RHK10" s="7"/>
      <c r="RHL10" s="7"/>
      <c r="RHM10" s="7"/>
      <c r="RHN10" s="7"/>
      <c r="RHO10" s="7"/>
      <c r="RHP10" s="7"/>
      <c r="RHQ10" s="7"/>
      <c r="RHR10" s="7"/>
      <c r="RHS10" s="7"/>
      <c r="RHT10" s="7"/>
      <c r="RHU10" s="7"/>
      <c r="RHV10" s="7"/>
      <c r="RHW10" s="7"/>
      <c r="RHX10" s="7"/>
      <c r="RHY10" s="7"/>
      <c r="RHZ10" s="7"/>
      <c r="RIA10" s="7"/>
      <c r="RIB10" s="7"/>
      <c r="RIC10" s="7"/>
      <c r="RID10" s="7"/>
      <c r="RIE10" s="7"/>
      <c r="RIF10" s="7"/>
      <c r="RIG10" s="7"/>
      <c r="RIH10" s="7"/>
      <c r="RII10" s="7"/>
      <c r="RIJ10" s="7"/>
      <c r="RIK10" s="7"/>
      <c r="RIL10" s="7"/>
      <c r="RIM10" s="7"/>
      <c r="RIN10" s="7"/>
      <c r="RIO10" s="7"/>
      <c r="RIP10" s="7"/>
      <c r="RIQ10" s="7"/>
      <c r="RIR10" s="7"/>
      <c r="RIS10" s="7"/>
      <c r="RIT10" s="7"/>
      <c r="RIU10" s="7"/>
      <c r="RIV10" s="7"/>
      <c r="RIW10" s="7"/>
      <c r="RIX10" s="7"/>
      <c r="RIY10" s="7"/>
      <c r="RIZ10" s="7"/>
      <c r="RJA10" s="7"/>
      <c r="RJB10" s="7"/>
      <c r="RJC10" s="7"/>
      <c r="RJD10" s="7"/>
      <c r="RJE10" s="7"/>
      <c r="RJF10" s="7"/>
      <c r="RJG10" s="7"/>
      <c r="RJH10" s="7"/>
      <c r="RJI10" s="7"/>
      <c r="RJJ10" s="7"/>
      <c r="RJK10" s="7"/>
      <c r="RJL10" s="7"/>
      <c r="RJM10" s="7"/>
      <c r="RJN10" s="7"/>
      <c r="RJO10" s="7"/>
      <c r="RJP10" s="7"/>
      <c r="RJQ10" s="7"/>
      <c r="RJR10" s="7"/>
      <c r="RJS10" s="7"/>
      <c r="RJT10" s="7"/>
      <c r="RJU10" s="7"/>
      <c r="RJV10" s="7"/>
      <c r="RJW10" s="7"/>
      <c r="RJX10" s="7"/>
      <c r="RJY10" s="7"/>
      <c r="RJZ10" s="7"/>
      <c r="RKA10" s="7"/>
      <c r="RKB10" s="7"/>
      <c r="RKC10" s="7"/>
      <c r="RKD10" s="7"/>
      <c r="RKE10" s="7"/>
      <c r="RKF10" s="7"/>
      <c r="RKG10" s="7"/>
      <c r="RKH10" s="7"/>
      <c r="RKI10" s="7"/>
      <c r="RKJ10" s="7"/>
      <c r="RKK10" s="7"/>
      <c r="RKL10" s="7"/>
      <c r="RKM10" s="7"/>
      <c r="RKN10" s="7"/>
      <c r="RKO10" s="7"/>
      <c r="RKP10" s="7"/>
      <c r="RKQ10" s="7"/>
      <c r="RKR10" s="7"/>
      <c r="RKS10" s="7"/>
      <c r="RKT10" s="7"/>
      <c r="RKU10" s="7"/>
      <c r="RKV10" s="7"/>
      <c r="RKW10" s="7"/>
      <c r="RKX10" s="7"/>
      <c r="RKY10" s="7"/>
      <c r="RKZ10" s="7"/>
      <c r="RLA10" s="7"/>
      <c r="RLB10" s="7"/>
      <c r="RLC10" s="7"/>
      <c r="RLD10" s="7"/>
      <c r="RLE10" s="7"/>
      <c r="RLF10" s="7"/>
      <c r="RLG10" s="7"/>
      <c r="RLH10" s="7"/>
      <c r="RLI10" s="7"/>
      <c r="RLJ10" s="7"/>
      <c r="RLK10" s="7"/>
      <c r="RLL10" s="7"/>
      <c r="RLM10" s="7"/>
      <c r="RLN10" s="7"/>
      <c r="RLO10" s="7"/>
      <c r="RLP10" s="7"/>
      <c r="RLQ10" s="7"/>
      <c r="RLR10" s="7"/>
      <c r="RLS10" s="7"/>
      <c r="RLT10" s="7"/>
      <c r="RLU10" s="7"/>
      <c r="RLV10" s="7"/>
      <c r="RLW10" s="7"/>
      <c r="RLX10" s="7"/>
      <c r="RLY10" s="7"/>
      <c r="RLZ10" s="7"/>
      <c r="RMA10" s="7"/>
      <c r="RMB10" s="7"/>
      <c r="RMC10" s="7"/>
      <c r="RMD10" s="7"/>
      <c r="RME10" s="7"/>
      <c r="RMF10" s="7"/>
      <c r="RMG10" s="7"/>
      <c r="RMH10" s="7"/>
      <c r="RMI10" s="7"/>
      <c r="RMJ10" s="7"/>
      <c r="RMK10" s="7"/>
      <c r="RML10" s="7"/>
      <c r="RMM10" s="7"/>
      <c r="RMN10" s="7"/>
      <c r="RMO10" s="7"/>
      <c r="RMP10" s="7"/>
      <c r="RMQ10" s="7"/>
      <c r="RMR10" s="7"/>
      <c r="RMS10" s="7"/>
      <c r="RMT10" s="7"/>
      <c r="RMU10" s="7"/>
      <c r="RMV10" s="7"/>
      <c r="RMW10" s="7"/>
      <c r="RMX10" s="7"/>
      <c r="RMY10" s="7"/>
      <c r="RMZ10" s="7"/>
      <c r="RNA10" s="7"/>
      <c r="RNB10" s="7"/>
      <c r="RNC10" s="7"/>
      <c r="RND10" s="7"/>
      <c r="RNE10" s="7"/>
      <c r="RNF10" s="7"/>
      <c r="RNG10" s="7"/>
      <c r="RNH10" s="7"/>
      <c r="RNI10" s="7"/>
      <c r="RNJ10" s="7"/>
      <c r="RNK10" s="7"/>
      <c r="RNL10" s="7"/>
      <c r="RNM10" s="7"/>
      <c r="RNN10" s="7"/>
      <c r="RNO10" s="7"/>
      <c r="RNP10" s="7"/>
      <c r="RNQ10" s="7"/>
      <c r="RNR10" s="7"/>
      <c r="RNS10" s="7"/>
      <c r="RNT10" s="7"/>
      <c r="RNU10" s="7"/>
      <c r="RNV10" s="7"/>
      <c r="RNW10" s="7"/>
      <c r="RNX10" s="7"/>
      <c r="RNY10" s="7"/>
      <c r="RNZ10" s="7"/>
      <c r="ROA10" s="7"/>
      <c r="ROB10" s="7"/>
      <c r="ROC10" s="7"/>
      <c r="ROD10" s="7"/>
      <c r="ROE10" s="7"/>
      <c r="ROF10" s="7"/>
      <c r="ROG10" s="7"/>
      <c r="ROH10" s="7"/>
      <c r="ROI10" s="7"/>
      <c r="ROJ10" s="7"/>
      <c r="ROK10" s="7"/>
      <c r="ROL10" s="7"/>
      <c r="ROM10" s="7"/>
      <c r="RON10" s="7"/>
      <c r="ROO10" s="7"/>
      <c r="ROP10" s="7"/>
      <c r="ROQ10" s="7"/>
      <c r="ROR10" s="7"/>
      <c r="ROS10" s="7"/>
      <c r="ROT10" s="7"/>
      <c r="ROU10" s="7"/>
      <c r="ROV10" s="7"/>
      <c r="ROW10" s="7"/>
      <c r="ROX10" s="7"/>
      <c r="ROY10" s="7"/>
      <c r="ROZ10" s="7"/>
      <c r="RPA10" s="7"/>
      <c r="RPB10" s="7"/>
      <c r="RPC10" s="7"/>
      <c r="RPD10" s="7"/>
      <c r="RPE10" s="7"/>
      <c r="RPF10" s="7"/>
      <c r="RPG10" s="7"/>
      <c r="RPH10" s="7"/>
      <c r="RPI10" s="7"/>
      <c r="RPJ10" s="7"/>
      <c r="RPK10" s="7"/>
      <c r="RPL10" s="7"/>
      <c r="RPM10" s="7"/>
      <c r="RPN10" s="7"/>
      <c r="RPO10" s="7"/>
      <c r="RPP10" s="7"/>
      <c r="RPQ10" s="7"/>
      <c r="RPR10" s="7"/>
      <c r="RPS10" s="7"/>
      <c r="RPT10" s="7"/>
      <c r="RPU10" s="7"/>
      <c r="RPV10" s="7"/>
      <c r="RPW10" s="7"/>
      <c r="RPX10" s="7"/>
      <c r="RPY10" s="7"/>
      <c r="RPZ10" s="7"/>
      <c r="RQA10" s="7"/>
      <c r="RQB10" s="7"/>
      <c r="RQC10" s="7"/>
      <c r="RQD10" s="7"/>
      <c r="RQE10" s="7"/>
      <c r="RQF10" s="7"/>
      <c r="RQG10" s="7"/>
      <c r="RQH10" s="7"/>
      <c r="RQI10" s="7"/>
      <c r="RQJ10" s="7"/>
      <c r="RQK10" s="7"/>
      <c r="RQL10" s="7"/>
      <c r="RQM10" s="7"/>
      <c r="RQN10" s="7"/>
      <c r="RQO10" s="7"/>
      <c r="RQP10" s="7"/>
      <c r="RQQ10" s="7"/>
      <c r="RQR10" s="7"/>
      <c r="RQS10" s="7"/>
      <c r="RQT10" s="7"/>
      <c r="RQU10" s="7"/>
      <c r="RQV10" s="7"/>
      <c r="RQW10" s="7"/>
      <c r="RQX10" s="7"/>
      <c r="RQY10" s="7"/>
      <c r="RQZ10" s="7"/>
      <c r="RRA10" s="7"/>
      <c r="RRB10" s="7"/>
      <c r="RRC10" s="7"/>
      <c r="RRD10" s="7"/>
      <c r="RRE10" s="7"/>
      <c r="RRF10" s="7"/>
      <c r="RRG10" s="7"/>
      <c r="RRH10" s="7"/>
      <c r="RRI10" s="7"/>
      <c r="RRJ10" s="7"/>
      <c r="RRK10" s="7"/>
      <c r="RRL10" s="7"/>
      <c r="RRM10" s="7"/>
      <c r="RRN10" s="7"/>
      <c r="RRO10" s="7"/>
      <c r="RRP10" s="7"/>
      <c r="RRQ10" s="7"/>
      <c r="RRR10" s="7"/>
      <c r="RRS10" s="7"/>
      <c r="RRT10" s="7"/>
      <c r="RRU10" s="7"/>
      <c r="RRV10" s="7"/>
      <c r="RRW10" s="7"/>
      <c r="RRX10" s="7"/>
      <c r="RRY10" s="7"/>
      <c r="RRZ10" s="7"/>
      <c r="RSA10" s="7"/>
      <c r="RSB10" s="7"/>
      <c r="RSC10" s="7"/>
      <c r="RSD10" s="7"/>
      <c r="RSE10" s="7"/>
      <c r="RSF10" s="7"/>
      <c r="RSG10" s="7"/>
      <c r="RSH10" s="7"/>
      <c r="RSI10" s="7"/>
      <c r="RSJ10" s="7"/>
      <c r="RSK10" s="7"/>
      <c r="RSL10" s="7"/>
      <c r="RSM10" s="7"/>
      <c r="RSN10" s="7"/>
      <c r="RSO10" s="7"/>
      <c r="RSP10" s="7"/>
      <c r="RSQ10" s="7"/>
      <c r="RSR10" s="7"/>
      <c r="RSS10" s="7"/>
      <c r="RST10" s="7"/>
      <c r="RSU10" s="7"/>
      <c r="RSV10" s="7"/>
      <c r="RSW10" s="7"/>
      <c r="RSX10" s="7"/>
      <c r="RSY10" s="7"/>
      <c r="RSZ10" s="7"/>
      <c r="RTA10" s="7"/>
      <c r="RTB10" s="7"/>
      <c r="RTC10" s="7"/>
      <c r="RTD10" s="7"/>
      <c r="RTE10" s="7"/>
      <c r="RTF10" s="7"/>
      <c r="RTG10" s="7"/>
      <c r="RTH10" s="7"/>
      <c r="RTI10" s="7"/>
      <c r="RTJ10" s="7"/>
      <c r="RTK10" s="7"/>
      <c r="RTL10" s="7"/>
      <c r="RTM10" s="7"/>
      <c r="RTN10" s="7"/>
      <c r="RTO10" s="7"/>
      <c r="RTP10" s="7"/>
      <c r="RTQ10" s="7"/>
      <c r="RTR10" s="7"/>
      <c r="RTS10" s="7"/>
      <c r="RTT10" s="7"/>
      <c r="RTU10" s="7"/>
      <c r="RTV10" s="7"/>
      <c r="RTW10" s="7"/>
      <c r="RTX10" s="7"/>
      <c r="RTY10" s="7"/>
      <c r="RTZ10" s="7"/>
      <c r="RUA10" s="7"/>
      <c r="RUB10" s="7"/>
      <c r="RUC10" s="7"/>
      <c r="RUD10" s="7"/>
      <c r="RUE10" s="7"/>
      <c r="RUF10" s="7"/>
      <c r="RUG10" s="7"/>
      <c r="RUH10" s="7"/>
      <c r="RUI10" s="7"/>
      <c r="RUJ10" s="7"/>
      <c r="RUK10" s="7"/>
      <c r="RUL10" s="7"/>
      <c r="RUM10" s="7"/>
      <c r="RUN10" s="7"/>
      <c r="RUO10" s="7"/>
      <c r="RUP10" s="7"/>
      <c r="RUQ10" s="7"/>
      <c r="RUR10" s="7"/>
      <c r="RUS10" s="7"/>
      <c r="RUT10" s="7"/>
      <c r="RUU10" s="7"/>
      <c r="RUV10" s="7"/>
      <c r="RUW10" s="7"/>
      <c r="RUX10" s="7"/>
      <c r="RUY10" s="7"/>
      <c r="RUZ10" s="7"/>
      <c r="RVA10" s="7"/>
      <c r="RVB10" s="7"/>
      <c r="RVC10" s="7"/>
      <c r="RVD10" s="7"/>
      <c r="RVE10" s="7"/>
      <c r="RVF10" s="7"/>
      <c r="RVG10" s="7"/>
      <c r="RVH10" s="7"/>
      <c r="RVI10" s="7"/>
      <c r="RVJ10" s="7"/>
      <c r="RVK10" s="7"/>
      <c r="RVL10" s="7"/>
      <c r="RVM10" s="7"/>
      <c r="RVN10" s="7"/>
      <c r="RVO10" s="7"/>
      <c r="RVP10" s="7"/>
      <c r="RVQ10" s="7"/>
      <c r="RVR10" s="7"/>
      <c r="RVS10" s="7"/>
      <c r="RVT10" s="7"/>
      <c r="RVU10" s="7"/>
      <c r="RVV10" s="7"/>
      <c r="RVW10" s="7"/>
      <c r="RVX10" s="7"/>
      <c r="RVY10" s="7"/>
      <c r="RVZ10" s="7"/>
      <c r="RWA10" s="7"/>
      <c r="RWB10" s="7"/>
      <c r="RWC10" s="7"/>
      <c r="RWD10" s="7"/>
      <c r="RWE10" s="7"/>
      <c r="RWF10" s="7"/>
      <c r="RWG10" s="7"/>
      <c r="RWH10" s="7"/>
      <c r="RWI10" s="7"/>
      <c r="RWJ10" s="7"/>
      <c r="RWK10" s="7"/>
      <c r="RWL10" s="7"/>
      <c r="RWM10" s="7"/>
      <c r="RWN10" s="7"/>
      <c r="RWO10" s="7"/>
      <c r="RWP10" s="7"/>
      <c r="RWQ10" s="7"/>
      <c r="RWR10" s="7"/>
      <c r="RWS10" s="7"/>
      <c r="RWT10" s="7"/>
      <c r="RWU10" s="7"/>
      <c r="RWV10" s="7"/>
      <c r="RWW10" s="7"/>
      <c r="RWX10" s="7"/>
      <c r="RWY10" s="7"/>
      <c r="RWZ10" s="7"/>
      <c r="RXA10" s="7"/>
      <c r="RXB10" s="7"/>
      <c r="RXC10" s="7"/>
      <c r="RXD10" s="7"/>
      <c r="RXE10" s="7"/>
      <c r="RXF10" s="7"/>
      <c r="RXG10" s="7"/>
      <c r="RXH10" s="7"/>
      <c r="RXI10" s="7"/>
      <c r="RXJ10" s="7"/>
      <c r="RXK10" s="7"/>
      <c r="RXL10" s="7"/>
      <c r="RXM10" s="7"/>
      <c r="RXN10" s="7"/>
      <c r="RXO10" s="7"/>
      <c r="RXP10" s="7"/>
      <c r="RXQ10" s="7"/>
      <c r="RXR10" s="7"/>
      <c r="RXS10" s="7"/>
      <c r="RXT10" s="7"/>
      <c r="RXU10" s="7"/>
      <c r="RXV10" s="7"/>
      <c r="RXW10" s="7"/>
      <c r="RXX10" s="7"/>
      <c r="RXY10" s="7"/>
      <c r="RXZ10" s="7"/>
      <c r="RYA10" s="7"/>
      <c r="RYB10" s="7"/>
      <c r="RYC10" s="7"/>
      <c r="RYD10" s="7"/>
      <c r="RYE10" s="7"/>
      <c r="RYF10" s="7"/>
      <c r="RYG10" s="7"/>
      <c r="RYH10" s="7"/>
      <c r="RYI10" s="7"/>
      <c r="RYJ10" s="7"/>
      <c r="RYK10" s="7"/>
      <c r="RYL10" s="7"/>
      <c r="RYM10" s="7"/>
      <c r="RYN10" s="7"/>
      <c r="RYO10" s="7"/>
      <c r="RYP10" s="7"/>
      <c r="RYQ10" s="7"/>
      <c r="RYR10" s="7"/>
      <c r="RYS10" s="7"/>
      <c r="RYT10" s="7"/>
      <c r="RYU10" s="7"/>
      <c r="RYV10" s="7"/>
      <c r="RYW10" s="7"/>
      <c r="RYX10" s="7"/>
      <c r="RYY10" s="7"/>
      <c r="RYZ10" s="7"/>
      <c r="RZA10" s="7"/>
      <c r="RZB10" s="7"/>
      <c r="RZC10" s="7"/>
      <c r="RZD10" s="7"/>
      <c r="RZE10" s="7"/>
      <c r="RZF10" s="7"/>
      <c r="RZG10" s="7"/>
      <c r="RZH10" s="7"/>
      <c r="RZI10" s="7"/>
      <c r="RZJ10" s="7"/>
      <c r="RZK10" s="7"/>
      <c r="RZL10" s="7"/>
      <c r="RZM10" s="7"/>
      <c r="RZN10" s="7"/>
      <c r="RZO10" s="7"/>
      <c r="RZP10" s="7"/>
      <c r="RZQ10" s="7"/>
      <c r="RZR10" s="7"/>
      <c r="RZS10" s="7"/>
      <c r="RZT10" s="7"/>
      <c r="RZU10" s="7"/>
      <c r="RZV10" s="7"/>
      <c r="RZW10" s="7"/>
      <c r="RZX10" s="7"/>
      <c r="RZY10" s="7"/>
      <c r="RZZ10" s="7"/>
      <c r="SAA10" s="7"/>
      <c r="SAB10" s="7"/>
      <c r="SAC10" s="7"/>
      <c r="SAD10" s="7"/>
      <c r="SAE10" s="7"/>
      <c r="SAF10" s="7"/>
      <c r="SAG10" s="7"/>
      <c r="SAH10" s="7"/>
      <c r="SAI10" s="7"/>
      <c r="SAJ10" s="7"/>
      <c r="SAK10" s="7"/>
      <c r="SAL10" s="7"/>
      <c r="SAM10" s="7"/>
      <c r="SAN10" s="7"/>
      <c r="SAO10" s="7"/>
      <c r="SAP10" s="7"/>
      <c r="SAQ10" s="7"/>
      <c r="SAR10" s="7"/>
      <c r="SAS10" s="7"/>
      <c r="SAT10" s="7"/>
      <c r="SAU10" s="7"/>
      <c r="SAV10" s="7"/>
      <c r="SAW10" s="7"/>
      <c r="SAX10" s="7"/>
      <c r="SAY10" s="7"/>
      <c r="SAZ10" s="7"/>
      <c r="SBA10" s="7"/>
      <c r="SBB10" s="7"/>
      <c r="SBC10" s="7"/>
      <c r="SBD10" s="7"/>
      <c r="SBE10" s="7"/>
      <c r="SBF10" s="7"/>
      <c r="SBG10" s="7"/>
      <c r="SBH10" s="7"/>
      <c r="SBI10" s="7"/>
      <c r="SBJ10" s="7"/>
      <c r="SBK10" s="7"/>
      <c r="SBL10" s="7"/>
      <c r="SBM10" s="7"/>
      <c r="SBN10" s="7"/>
      <c r="SBO10" s="7"/>
      <c r="SBP10" s="7"/>
      <c r="SBQ10" s="7"/>
      <c r="SBR10" s="7"/>
      <c r="SBS10" s="7"/>
      <c r="SBT10" s="7"/>
      <c r="SBU10" s="7"/>
      <c r="SBV10" s="7"/>
      <c r="SBW10" s="7"/>
      <c r="SBX10" s="7"/>
      <c r="SBY10" s="7"/>
      <c r="SBZ10" s="7"/>
      <c r="SCA10" s="7"/>
      <c r="SCB10" s="7"/>
      <c r="SCC10" s="7"/>
      <c r="SCD10" s="7"/>
      <c r="SCE10" s="7"/>
      <c r="SCF10" s="7"/>
      <c r="SCG10" s="7"/>
      <c r="SCH10" s="7"/>
      <c r="SCI10" s="7"/>
      <c r="SCJ10" s="7"/>
      <c r="SCK10" s="7"/>
      <c r="SCL10" s="7"/>
      <c r="SCM10" s="7"/>
      <c r="SCN10" s="7"/>
      <c r="SCO10" s="7"/>
      <c r="SCP10" s="7"/>
      <c r="SCQ10" s="7"/>
      <c r="SCR10" s="7"/>
      <c r="SCS10" s="7"/>
      <c r="SCT10" s="7"/>
      <c r="SCU10" s="7"/>
      <c r="SCV10" s="7"/>
      <c r="SCW10" s="7"/>
      <c r="SCX10" s="7"/>
      <c r="SCY10" s="7"/>
      <c r="SCZ10" s="7"/>
      <c r="SDA10" s="7"/>
      <c r="SDB10" s="7"/>
      <c r="SDC10" s="7"/>
      <c r="SDD10" s="7"/>
      <c r="SDE10" s="7"/>
      <c r="SDF10" s="7"/>
      <c r="SDG10" s="7"/>
      <c r="SDH10" s="7"/>
      <c r="SDI10" s="7"/>
      <c r="SDJ10" s="7"/>
      <c r="SDK10" s="7"/>
      <c r="SDL10" s="7"/>
      <c r="SDM10" s="7"/>
      <c r="SDN10" s="7"/>
      <c r="SDO10" s="7"/>
      <c r="SDP10" s="7"/>
      <c r="SDQ10" s="7"/>
      <c r="SDR10" s="7"/>
      <c r="SDS10" s="7"/>
      <c r="SDT10" s="7"/>
      <c r="SDU10" s="7"/>
      <c r="SDV10" s="7"/>
      <c r="SDW10" s="7"/>
      <c r="SDX10" s="7"/>
      <c r="SDY10" s="7"/>
      <c r="SDZ10" s="7"/>
      <c r="SEA10" s="7"/>
      <c r="SEB10" s="7"/>
      <c r="SEC10" s="7"/>
      <c r="SED10" s="7"/>
      <c r="SEE10" s="7"/>
      <c r="SEF10" s="7"/>
      <c r="SEG10" s="7"/>
      <c r="SEH10" s="7"/>
      <c r="SEI10" s="7"/>
      <c r="SEJ10" s="7"/>
      <c r="SEK10" s="7"/>
      <c r="SEL10" s="7"/>
      <c r="SEM10" s="7"/>
      <c r="SEN10" s="7"/>
      <c r="SEO10" s="7"/>
      <c r="SEP10" s="7"/>
      <c r="SEQ10" s="7"/>
      <c r="SER10" s="7"/>
      <c r="SES10" s="7"/>
      <c r="SET10" s="7"/>
      <c r="SEU10" s="7"/>
      <c r="SEV10" s="7"/>
      <c r="SEW10" s="7"/>
      <c r="SEX10" s="7"/>
      <c r="SEY10" s="7"/>
      <c r="SEZ10" s="7"/>
      <c r="SFA10" s="7"/>
      <c r="SFB10" s="7"/>
      <c r="SFC10" s="7"/>
      <c r="SFD10" s="7"/>
      <c r="SFE10" s="7"/>
      <c r="SFF10" s="7"/>
      <c r="SFG10" s="7"/>
      <c r="SFH10" s="7"/>
      <c r="SFI10" s="7"/>
      <c r="SFJ10" s="7"/>
      <c r="SFK10" s="7"/>
      <c r="SFL10" s="7"/>
      <c r="SFM10" s="7"/>
      <c r="SFN10" s="7"/>
      <c r="SFO10" s="7"/>
      <c r="SFP10" s="7"/>
      <c r="SFQ10" s="7"/>
      <c r="SFR10" s="7"/>
      <c r="SFS10" s="7"/>
      <c r="SFT10" s="7"/>
      <c r="SFU10" s="7"/>
      <c r="SFV10" s="7"/>
      <c r="SFW10" s="7"/>
      <c r="SFX10" s="7"/>
      <c r="SFY10" s="7"/>
      <c r="SFZ10" s="7"/>
      <c r="SGA10" s="7"/>
      <c r="SGB10" s="7"/>
      <c r="SGC10" s="7"/>
      <c r="SGD10" s="7"/>
      <c r="SGE10" s="7"/>
      <c r="SGF10" s="7"/>
      <c r="SGG10" s="7"/>
      <c r="SGH10" s="7"/>
      <c r="SGI10" s="7"/>
      <c r="SGJ10" s="7"/>
      <c r="SGK10" s="7"/>
      <c r="SGL10" s="7"/>
      <c r="SGM10" s="7"/>
      <c r="SGN10" s="7"/>
      <c r="SGO10" s="7"/>
      <c r="SGP10" s="7"/>
      <c r="SGQ10" s="7"/>
      <c r="SGR10" s="7"/>
      <c r="SGS10" s="7"/>
      <c r="SGT10" s="7"/>
      <c r="SGU10" s="7"/>
      <c r="SGV10" s="7"/>
      <c r="SGW10" s="7"/>
      <c r="SGX10" s="7"/>
      <c r="SGY10" s="7"/>
      <c r="SGZ10" s="7"/>
      <c r="SHA10" s="7"/>
      <c r="SHB10" s="7"/>
      <c r="SHC10" s="7"/>
      <c r="SHD10" s="7"/>
      <c r="SHE10" s="7"/>
      <c r="SHF10" s="7"/>
      <c r="SHG10" s="7"/>
      <c r="SHH10" s="7"/>
      <c r="SHI10" s="7"/>
      <c r="SHJ10" s="7"/>
      <c r="SHK10" s="7"/>
      <c r="SHL10" s="7"/>
      <c r="SHM10" s="7"/>
      <c r="SHN10" s="7"/>
      <c r="SHO10" s="7"/>
      <c r="SHP10" s="7"/>
      <c r="SHQ10" s="7"/>
      <c r="SHR10" s="7"/>
      <c r="SHS10" s="7"/>
      <c r="SHT10" s="7"/>
      <c r="SHU10" s="7"/>
      <c r="SHV10" s="7"/>
      <c r="SHW10" s="7"/>
      <c r="SHX10" s="7"/>
      <c r="SHY10" s="7"/>
      <c r="SHZ10" s="7"/>
      <c r="SIA10" s="7"/>
      <c r="SIB10" s="7"/>
      <c r="SIC10" s="7"/>
      <c r="SID10" s="7"/>
      <c r="SIE10" s="7"/>
      <c r="SIF10" s="7"/>
      <c r="SIG10" s="7"/>
      <c r="SIH10" s="7"/>
      <c r="SII10" s="7"/>
      <c r="SIJ10" s="7"/>
      <c r="SIK10" s="7"/>
      <c r="SIL10" s="7"/>
      <c r="SIM10" s="7"/>
      <c r="SIN10" s="7"/>
      <c r="SIO10" s="7"/>
      <c r="SIP10" s="7"/>
      <c r="SIQ10" s="7"/>
      <c r="SIR10" s="7"/>
      <c r="SIS10" s="7"/>
      <c r="SIT10" s="7"/>
      <c r="SIU10" s="7"/>
      <c r="SIV10" s="7"/>
      <c r="SIW10" s="7"/>
      <c r="SIX10" s="7"/>
      <c r="SIY10" s="7"/>
      <c r="SIZ10" s="7"/>
      <c r="SJA10" s="7"/>
      <c r="SJB10" s="7"/>
      <c r="SJC10" s="7"/>
      <c r="SJD10" s="7"/>
      <c r="SJE10" s="7"/>
      <c r="SJF10" s="7"/>
      <c r="SJG10" s="7"/>
      <c r="SJH10" s="7"/>
      <c r="SJI10" s="7"/>
      <c r="SJJ10" s="7"/>
      <c r="SJK10" s="7"/>
      <c r="SJL10" s="7"/>
      <c r="SJM10" s="7"/>
      <c r="SJN10" s="7"/>
      <c r="SJO10" s="7"/>
      <c r="SJP10" s="7"/>
      <c r="SJQ10" s="7"/>
      <c r="SJR10" s="7"/>
      <c r="SJS10" s="7"/>
      <c r="SJT10" s="7"/>
      <c r="SJU10" s="7"/>
      <c r="SJV10" s="7"/>
      <c r="SJW10" s="7"/>
      <c r="SJX10" s="7"/>
      <c r="SJY10" s="7"/>
      <c r="SJZ10" s="7"/>
      <c r="SKA10" s="7"/>
      <c r="SKB10" s="7"/>
      <c r="SKC10" s="7"/>
      <c r="SKD10" s="7"/>
      <c r="SKE10" s="7"/>
      <c r="SKF10" s="7"/>
      <c r="SKG10" s="7"/>
      <c r="SKH10" s="7"/>
      <c r="SKI10" s="7"/>
      <c r="SKJ10" s="7"/>
      <c r="SKK10" s="7"/>
      <c r="SKL10" s="7"/>
      <c r="SKM10" s="7"/>
      <c r="SKN10" s="7"/>
      <c r="SKO10" s="7"/>
      <c r="SKP10" s="7"/>
      <c r="SKQ10" s="7"/>
      <c r="SKR10" s="7"/>
      <c r="SKS10" s="7"/>
      <c r="SKT10" s="7"/>
      <c r="SKU10" s="7"/>
      <c r="SKV10" s="7"/>
      <c r="SKW10" s="7"/>
      <c r="SKX10" s="7"/>
      <c r="SKY10" s="7"/>
      <c r="SKZ10" s="7"/>
      <c r="SLA10" s="7"/>
      <c r="SLB10" s="7"/>
      <c r="SLC10" s="7"/>
      <c r="SLD10" s="7"/>
      <c r="SLE10" s="7"/>
      <c r="SLF10" s="7"/>
      <c r="SLG10" s="7"/>
      <c r="SLH10" s="7"/>
      <c r="SLI10" s="7"/>
      <c r="SLJ10" s="7"/>
      <c r="SLK10" s="7"/>
      <c r="SLL10" s="7"/>
      <c r="SLM10" s="7"/>
      <c r="SLN10" s="7"/>
      <c r="SLO10" s="7"/>
      <c r="SLP10" s="7"/>
      <c r="SLQ10" s="7"/>
      <c r="SLR10" s="7"/>
      <c r="SLS10" s="7"/>
      <c r="SLT10" s="7"/>
      <c r="SLU10" s="7"/>
      <c r="SLV10" s="7"/>
      <c r="SLW10" s="7"/>
      <c r="SLX10" s="7"/>
      <c r="SLY10" s="7"/>
      <c r="SLZ10" s="7"/>
      <c r="SMA10" s="7"/>
      <c r="SMB10" s="7"/>
      <c r="SMC10" s="7"/>
      <c r="SMD10" s="7"/>
      <c r="SME10" s="7"/>
      <c r="SMF10" s="7"/>
      <c r="SMG10" s="7"/>
      <c r="SMH10" s="7"/>
      <c r="SMI10" s="7"/>
      <c r="SMJ10" s="7"/>
      <c r="SMK10" s="7"/>
      <c r="SML10" s="7"/>
      <c r="SMM10" s="7"/>
      <c r="SMN10" s="7"/>
      <c r="SMO10" s="7"/>
      <c r="SMP10" s="7"/>
      <c r="SMQ10" s="7"/>
      <c r="SMR10" s="7"/>
      <c r="SMS10" s="7"/>
      <c r="SMT10" s="7"/>
      <c r="SMU10" s="7"/>
      <c r="SMV10" s="7"/>
      <c r="SMW10" s="7"/>
      <c r="SMX10" s="7"/>
      <c r="SMY10" s="7"/>
      <c r="SMZ10" s="7"/>
      <c r="SNA10" s="7"/>
      <c r="SNB10" s="7"/>
      <c r="SNC10" s="7"/>
      <c r="SND10" s="7"/>
      <c r="SNE10" s="7"/>
      <c r="SNF10" s="7"/>
      <c r="SNG10" s="7"/>
      <c r="SNH10" s="7"/>
      <c r="SNI10" s="7"/>
      <c r="SNJ10" s="7"/>
      <c r="SNK10" s="7"/>
      <c r="SNL10" s="7"/>
      <c r="SNM10" s="7"/>
      <c r="SNN10" s="7"/>
      <c r="SNO10" s="7"/>
      <c r="SNP10" s="7"/>
      <c r="SNQ10" s="7"/>
      <c r="SNR10" s="7"/>
      <c r="SNS10" s="7"/>
      <c r="SNT10" s="7"/>
      <c r="SNU10" s="7"/>
      <c r="SNV10" s="7"/>
      <c r="SNW10" s="7"/>
      <c r="SNX10" s="7"/>
      <c r="SNY10" s="7"/>
      <c r="SNZ10" s="7"/>
      <c r="SOA10" s="7"/>
      <c r="SOB10" s="7"/>
      <c r="SOC10" s="7"/>
      <c r="SOD10" s="7"/>
      <c r="SOE10" s="7"/>
      <c r="SOF10" s="7"/>
      <c r="SOG10" s="7"/>
      <c r="SOH10" s="7"/>
      <c r="SOI10" s="7"/>
      <c r="SOJ10" s="7"/>
      <c r="SOK10" s="7"/>
      <c r="SOL10" s="7"/>
      <c r="SOM10" s="7"/>
      <c r="SON10" s="7"/>
      <c r="SOO10" s="7"/>
      <c r="SOP10" s="7"/>
      <c r="SOQ10" s="7"/>
      <c r="SOR10" s="7"/>
      <c r="SOS10" s="7"/>
      <c r="SOT10" s="7"/>
      <c r="SOU10" s="7"/>
      <c r="SOV10" s="7"/>
      <c r="SOW10" s="7"/>
      <c r="SOX10" s="7"/>
      <c r="SOY10" s="7"/>
      <c r="SOZ10" s="7"/>
      <c r="SPA10" s="7"/>
      <c r="SPB10" s="7"/>
      <c r="SPC10" s="7"/>
      <c r="SPD10" s="7"/>
      <c r="SPE10" s="7"/>
      <c r="SPF10" s="7"/>
      <c r="SPG10" s="7"/>
      <c r="SPH10" s="7"/>
      <c r="SPI10" s="7"/>
      <c r="SPJ10" s="7"/>
      <c r="SPK10" s="7"/>
      <c r="SPL10" s="7"/>
      <c r="SPM10" s="7"/>
      <c r="SPN10" s="7"/>
      <c r="SPO10" s="7"/>
      <c r="SPP10" s="7"/>
      <c r="SPQ10" s="7"/>
      <c r="SPR10" s="7"/>
      <c r="SPS10" s="7"/>
      <c r="SPT10" s="7"/>
      <c r="SPU10" s="7"/>
      <c r="SPV10" s="7"/>
      <c r="SPW10" s="7"/>
      <c r="SPX10" s="7"/>
      <c r="SPY10" s="7"/>
      <c r="SPZ10" s="7"/>
      <c r="SQA10" s="7"/>
      <c r="SQB10" s="7"/>
      <c r="SQC10" s="7"/>
      <c r="SQD10" s="7"/>
      <c r="SQE10" s="7"/>
      <c r="SQF10" s="7"/>
      <c r="SQG10" s="7"/>
      <c r="SQH10" s="7"/>
      <c r="SQI10" s="7"/>
      <c r="SQJ10" s="7"/>
      <c r="SQK10" s="7"/>
      <c r="SQL10" s="7"/>
      <c r="SQM10" s="7"/>
      <c r="SQN10" s="7"/>
      <c r="SQO10" s="7"/>
      <c r="SQP10" s="7"/>
      <c r="SQQ10" s="7"/>
      <c r="SQR10" s="7"/>
      <c r="SQS10" s="7"/>
      <c r="SQT10" s="7"/>
      <c r="SQU10" s="7"/>
      <c r="SQV10" s="7"/>
      <c r="SQW10" s="7"/>
      <c r="SQX10" s="7"/>
      <c r="SQY10" s="7"/>
      <c r="SQZ10" s="7"/>
      <c r="SRA10" s="7"/>
      <c r="SRB10" s="7"/>
      <c r="SRC10" s="7"/>
      <c r="SRD10" s="7"/>
      <c r="SRE10" s="7"/>
      <c r="SRF10" s="7"/>
      <c r="SRG10" s="7"/>
      <c r="SRH10" s="7"/>
      <c r="SRI10" s="7"/>
      <c r="SRJ10" s="7"/>
      <c r="SRK10" s="7"/>
      <c r="SRL10" s="7"/>
      <c r="SRM10" s="7"/>
      <c r="SRN10" s="7"/>
      <c r="SRO10" s="7"/>
      <c r="SRP10" s="7"/>
      <c r="SRQ10" s="7"/>
      <c r="SRR10" s="7"/>
      <c r="SRS10" s="7"/>
      <c r="SRT10" s="7"/>
      <c r="SRU10" s="7"/>
      <c r="SRV10" s="7"/>
      <c r="SRW10" s="7"/>
      <c r="SRX10" s="7"/>
      <c r="SRY10" s="7"/>
      <c r="SRZ10" s="7"/>
      <c r="SSA10" s="7"/>
      <c r="SSB10" s="7"/>
      <c r="SSC10" s="7"/>
      <c r="SSD10" s="7"/>
      <c r="SSE10" s="7"/>
      <c r="SSF10" s="7"/>
      <c r="SSG10" s="7"/>
      <c r="SSH10" s="7"/>
      <c r="SSI10" s="7"/>
      <c r="SSJ10" s="7"/>
      <c r="SSK10" s="7"/>
      <c r="SSL10" s="7"/>
      <c r="SSM10" s="7"/>
      <c r="SSN10" s="7"/>
      <c r="SSO10" s="7"/>
      <c r="SSP10" s="7"/>
      <c r="SSQ10" s="7"/>
      <c r="SSR10" s="7"/>
      <c r="SSS10" s="7"/>
      <c r="SST10" s="7"/>
      <c r="SSU10" s="7"/>
      <c r="SSV10" s="7"/>
      <c r="SSW10" s="7"/>
      <c r="SSX10" s="7"/>
      <c r="SSY10" s="7"/>
      <c r="SSZ10" s="7"/>
      <c r="STA10" s="7"/>
      <c r="STB10" s="7"/>
      <c r="STC10" s="7"/>
      <c r="STD10" s="7"/>
      <c r="STE10" s="7"/>
      <c r="STF10" s="7"/>
      <c r="STG10" s="7"/>
      <c r="STH10" s="7"/>
      <c r="STI10" s="7"/>
      <c r="STJ10" s="7"/>
      <c r="STK10" s="7"/>
      <c r="STL10" s="7"/>
      <c r="STM10" s="7"/>
      <c r="STN10" s="7"/>
      <c r="STO10" s="7"/>
      <c r="STP10" s="7"/>
      <c r="STQ10" s="7"/>
      <c r="STR10" s="7"/>
      <c r="STS10" s="7"/>
      <c r="STT10" s="7"/>
      <c r="STU10" s="7"/>
      <c r="STV10" s="7"/>
      <c r="STW10" s="7"/>
      <c r="STX10" s="7"/>
      <c r="STY10" s="7"/>
      <c r="STZ10" s="7"/>
      <c r="SUA10" s="7"/>
      <c r="SUB10" s="7"/>
      <c r="SUC10" s="7"/>
      <c r="SUD10" s="7"/>
      <c r="SUE10" s="7"/>
      <c r="SUF10" s="7"/>
      <c r="SUG10" s="7"/>
      <c r="SUH10" s="7"/>
      <c r="SUI10" s="7"/>
      <c r="SUJ10" s="7"/>
      <c r="SUK10" s="7"/>
      <c r="SUL10" s="7"/>
      <c r="SUM10" s="7"/>
      <c r="SUN10" s="7"/>
      <c r="SUO10" s="7"/>
      <c r="SUP10" s="7"/>
      <c r="SUQ10" s="7"/>
      <c r="SUR10" s="7"/>
      <c r="SUS10" s="7"/>
      <c r="SUT10" s="7"/>
      <c r="SUU10" s="7"/>
      <c r="SUV10" s="7"/>
      <c r="SUW10" s="7"/>
      <c r="SUX10" s="7"/>
      <c r="SUY10" s="7"/>
      <c r="SUZ10" s="7"/>
      <c r="SVA10" s="7"/>
      <c r="SVB10" s="7"/>
      <c r="SVC10" s="7"/>
      <c r="SVD10" s="7"/>
      <c r="SVE10" s="7"/>
      <c r="SVF10" s="7"/>
      <c r="SVG10" s="7"/>
      <c r="SVH10" s="7"/>
      <c r="SVI10" s="7"/>
      <c r="SVJ10" s="7"/>
      <c r="SVK10" s="7"/>
      <c r="SVL10" s="7"/>
      <c r="SVM10" s="7"/>
      <c r="SVN10" s="7"/>
      <c r="SVO10" s="7"/>
      <c r="SVP10" s="7"/>
      <c r="SVQ10" s="7"/>
      <c r="SVR10" s="7"/>
      <c r="SVS10" s="7"/>
      <c r="SVT10" s="7"/>
      <c r="SVU10" s="7"/>
      <c r="SVV10" s="7"/>
      <c r="SVW10" s="7"/>
      <c r="SVX10" s="7"/>
      <c r="SVY10" s="7"/>
      <c r="SVZ10" s="7"/>
      <c r="SWA10" s="7"/>
      <c r="SWB10" s="7"/>
      <c r="SWC10" s="7"/>
      <c r="SWD10" s="7"/>
      <c r="SWE10" s="7"/>
      <c r="SWF10" s="7"/>
      <c r="SWG10" s="7"/>
      <c r="SWH10" s="7"/>
      <c r="SWI10" s="7"/>
      <c r="SWJ10" s="7"/>
      <c r="SWK10" s="7"/>
      <c r="SWL10" s="7"/>
      <c r="SWM10" s="7"/>
      <c r="SWN10" s="7"/>
      <c r="SWO10" s="7"/>
      <c r="SWP10" s="7"/>
      <c r="SWQ10" s="7"/>
      <c r="SWR10" s="7"/>
      <c r="SWS10" s="7"/>
      <c r="SWT10" s="7"/>
      <c r="SWU10" s="7"/>
      <c r="SWV10" s="7"/>
      <c r="SWW10" s="7"/>
      <c r="SWX10" s="7"/>
      <c r="SWY10" s="7"/>
      <c r="SWZ10" s="7"/>
      <c r="SXA10" s="7"/>
      <c r="SXB10" s="7"/>
      <c r="SXC10" s="7"/>
      <c r="SXD10" s="7"/>
      <c r="SXE10" s="7"/>
      <c r="SXF10" s="7"/>
      <c r="SXG10" s="7"/>
      <c r="SXH10" s="7"/>
      <c r="SXI10" s="7"/>
      <c r="SXJ10" s="7"/>
      <c r="SXK10" s="7"/>
      <c r="SXL10" s="7"/>
      <c r="SXM10" s="7"/>
      <c r="SXN10" s="7"/>
      <c r="SXO10" s="7"/>
      <c r="SXP10" s="7"/>
      <c r="SXQ10" s="7"/>
      <c r="SXR10" s="7"/>
      <c r="SXS10" s="7"/>
      <c r="SXT10" s="7"/>
      <c r="SXU10" s="7"/>
      <c r="SXV10" s="7"/>
      <c r="SXW10" s="7"/>
      <c r="SXX10" s="7"/>
      <c r="SXY10" s="7"/>
      <c r="SXZ10" s="7"/>
      <c r="SYA10" s="7"/>
      <c r="SYB10" s="7"/>
      <c r="SYC10" s="7"/>
      <c r="SYD10" s="7"/>
      <c r="SYE10" s="7"/>
      <c r="SYF10" s="7"/>
      <c r="SYG10" s="7"/>
      <c r="SYH10" s="7"/>
      <c r="SYI10" s="7"/>
      <c r="SYJ10" s="7"/>
      <c r="SYK10" s="7"/>
      <c r="SYL10" s="7"/>
      <c r="SYM10" s="7"/>
      <c r="SYN10" s="7"/>
      <c r="SYO10" s="7"/>
      <c r="SYP10" s="7"/>
      <c r="SYQ10" s="7"/>
      <c r="SYR10" s="7"/>
      <c r="SYS10" s="7"/>
      <c r="SYT10" s="7"/>
      <c r="SYU10" s="7"/>
      <c r="SYV10" s="7"/>
      <c r="SYW10" s="7"/>
      <c r="SYX10" s="7"/>
      <c r="SYY10" s="7"/>
      <c r="SYZ10" s="7"/>
      <c r="SZA10" s="7"/>
      <c r="SZB10" s="7"/>
      <c r="SZC10" s="7"/>
      <c r="SZD10" s="7"/>
      <c r="SZE10" s="7"/>
      <c r="SZF10" s="7"/>
      <c r="SZG10" s="7"/>
      <c r="SZH10" s="7"/>
      <c r="SZI10" s="7"/>
      <c r="SZJ10" s="7"/>
      <c r="SZK10" s="7"/>
      <c r="SZL10" s="7"/>
      <c r="SZM10" s="7"/>
      <c r="SZN10" s="7"/>
      <c r="SZO10" s="7"/>
      <c r="SZP10" s="7"/>
      <c r="SZQ10" s="7"/>
      <c r="SZR10" s="7"/>
      <c r="SZS10" s="7"/>
      <c r="SZT10" s="7"/>
      <c r="SZU10" s="7"/>
      <c r="SZV10" s="7"/>
      <c r="SZW10" s="7"/>
      <c r="SZX10" s="7"/>
      <c r="SZY10" s="7"/>
      <c r="SZZ10" s="7"/>
      <c r="TAA10" s="7"/>
      <c r="TAB10" s="7"/>
      <c r="TAC10" s="7"/>
      <c r="TAD10" s="7"/>
      <c r="TAE10" s="7"/>
      <c r="TAF10" s="7"/>
      <c r="TAG10" s="7"/>
      <c r="TAH10" s="7"/>
      <c r="TAI10" s="7"/>
      <c r="TAJ10" s="7"/>
      <c r="TAK10" s="7"/>
      <c r="TAL10" s="7"/>
      <c r="TAM10" s="7"/>
      <c r="TAN10" s="7"/>
      <c r="TAO10" s="7"/>
      <c r="TAP10" s="7"/>
      <c r="TAQ10" s="7"/>
      <c r="TAR10" s="7"/>
      <c r="TAS10" s="7"/>
      <c r="TAT10" s="7"/>
      <c r="TAU10" s="7"/>
      <c r="TAV10" s="7"/>
      <c r="TAW10" s="7"/>
      <c r="TAX10" s="7"/>
      <c r="TAY10" s="7"/>
      <c r="TAZ10" s="7"/>
      <c r="TBA10" s="7"/>
      <c r="TBB10" s="7"/>
      <c r="TBC10" s="7"/>
      <c r="TBD10" s="7"/>
      <c r="TBE10" s="7"/>
      <c r="TBF10" s="7"/>
      <c r="TBG10" s="7"/>
      <c r="TBH10" s="7"/>
      <c r="TBI10" s="7"/>
      <c r="TBJ10" s="7"/>
      <c r="TBK10" s="7"/>
      <c r="TBL10" s="7"/>
      <c r="TBM10" s="7"/>
      <c r="TBN10" s="7"/>
      <c r="TBO10" s="7"/>
      <c r="TBP10" s="7"/>
      <c r="TBQ10" s="7"/>
      <c r="TBR10" s="7"/>
      <c r="TBS10" s="7"/>
      <c r="TBT10" s="7"/>
      <c r="TBU10" s="7"/>
      <c r="TBV10" s="7"/>
      <c r="TBW10" s="7"/>
      <c r="TBX10" s="7"/>
      <c r="TBY10" s="7"/>
      <c r="TBZ10" s="7"/>
      <c r="TCA10" s="7"/>
      <c r="TCB10" s="7"/>
      <c r="TCC10" s="7"/>
      <c r="TCD10" s="7"/>
      <c r="TCE10" s="7"/>
      <c r="TCF10" s="7"/>
      <c r="TCG10" s="7"/>
      <c r="TCH10" s="7"/>
      <c r="TCI10" s="7"/>
      <c r="TCJ10" s="7"/>
      <c r="TCK10" s="7"/>
      <c r="TCL10" s="7"/>
      <c r="TCM10" s="7"/>
      <c r="TCN10" s="7"/>
      <c r="TCO10" s="7"/>
      <c r="TCP10" s="7"/>
      <c r="TCQ10" s="7"/>
      <c r="TCR10" s="7"/>
      <c r="TCS10" s="7"/>
      <c r="TCT10" s="7"/>
      <c r="TCU10" s="7"/>
      <c r="TCV10" s="7"/>
      <c r="TCW10" s="7"/>
      <c r="TCX10" s="7"/>
      <c r="TCY10" s="7"/>
      <c r="TCZ10" s="7"/>
      <c r="TDA10" s="7"/>
      <c r="TDB10" s="7"/>
      <c r="TDC10" s="7"/>
      <c r="TDD10" s="7"/>
      <c r="TDE10" s="7"/>
      <c r="TDF10" s="7"/>
      <c r="TDG10" s="7"/>
      <c r="TDH10" s="7"/>
      <c r="TDI10" s="7"/>
      <c r="TDJ10" s="7"/>
      <c r="TDK10" s="7"/>
      <c r="TDL10" s="7"/>
      <c r="TDM10" s="7"/>
      <c r="TDN10" s="7"/>
      <c r="TDO10" s="7"/>
      <c r="TDP10" s="7"/>
      <c r="TDQ10" s="7"/>
      <c r="TDR10" s="7"/>
      <c r="TDS10" s="7"/>
      <c r="TDT10" s="7"/>
      <c r="TDU10" s="7"/>
      <c r="TDV10" s="7"/>
      <c r="TDW10" s="7"/>
      <c r="TDX10" s="7"/>
      <c r="TDY10" s="7"/>
      <c r="TDZ10" s="7"/>
      <c r="TEA10" s="7"/>
      <c r="TEB10" s="7"/>
      <c r="TEC10" s="7"/>
      <c r="TED10" s="7"/>
      <c r="TEE10" s="7"/>
      <c r="TEF10" s="7"/>
      <c r="TEG10" s="7"/>
      <c r="TEH10" s="7"/>
      <c r="TEI10" s="7"/>
      <c r="TEJ10" s="7"/>
      <c r="TEK10" s="7"/>
      <c r="TEL10" s="7"/>
      <c r="TEM10" s="7"/>
      <c r="TEN10" s="7"/>
      <c r="TEO10" s="7"/>
      <c r="TEP10" s="7"/>
      <c r="TEQ10" s="7"/>
      <c r="TER10" s="7"/>
      <c r="TES10" s="7"/>
      <c r="TET10" s="7"/>
      <c r="TEU10" s="7"/>
      <c r="TEV10" s="7"/>
      <c r="TEW10" s="7"/>
      <c r="TEX10" s="7"/>
      <c r="TEY10" s="7"/>
      <c r="TEZ10" s="7"/>
      <c r="TFA10" s="7"/>
      <c r="TFB10" s="7"/>
      <c r="TFC10" s="7"/>
      <c r="TFD10" s="7"/>
      <c r="TFE10" s="7"/>
      <c r="TFF10" s="7"/>
      <c r="TFG10" s="7"/>
      <c r="TFH10" s="7"/>
      <c r="TFI10" s="7"/>
      <c r="TFJ10" s="7"/>
      <c r="TFK10" s="7"/>
      <c r="TFL10" s="7"/>
      <c r="TFM10" s="7"/>
      <c r="TFN10" s="7"/>
      <c r="TFO10" s="7"/>
      <c r="TFP10" s="7"/>
      <c r="TFQ10" s="7"/>
      <c r="TFR10" s="7"/>
      <c r="TFS10" s="7"/>
      <c r="TFT10" s="7"/>
      <c r="TFU10" s="7"/>
      <c r="TFV10" s="7"/>
      <c r="TFW10" s="7"/>
      <c r="TFX10" s="7"/>
      <c r="TFY10" s="7"/>
      <c r="TFZ10" s="7"/>
      <c r="TGA10" s="7"/>
      <c r="TGB10" s="7"/>
      <c r="TGC10" s="7"/>
      <c r="TGD10" s="7"/>
      <c r="TGE10" s="7"/>
      <c r="TGF10" s="7"/>
      <c r="TGG10" s="7"/>
      <c r="TGH10" s="7"/>
      <c r="TGI10" s="7"/>
      <c r="TGJ10" s="7"/>
      <c r="TGK10" s="7"/>
      <c r="TGL10" s="7"/>
      <c r="TGM10" s="7"/>
      <c r="TGN10" s="7"/>
      <c r="TGO10" s="7"/>
      <c r="TGP10" s="7"/>
      <c r="TGQ10" s="7"/>
      <c r="TGR10" s="7"/>
      <c r="TGS10" s="7"/>
      <c r="TGT10" s="7"/>
      <c r="TGU10" s="7"/>
      <c r="TGV10" s="7"/>
      <c r="TGW10" s="7"/>
      <c r="TGX10" s="7"/>
      <c r="TGY10" s="7"/>
      <c r="TGZ10" s="7"/>
      <c r="THA10" s="7"/>
      <c r="THB10" s="7"/>
      <c r="THC10" s="7"/>
      <c r="THD10" s="7"/>
      <c r="THE10" s="7"/>
      <c r="THF10" s="7"/>
      <c r="THG10" s="7"/>
      <c r="THH10" s="7"/>
      <c r="THI10" s="7"/>
      <c r="THJ10" s="7"/>
      <c r="THK10" s="7"/>
      <c r="THL10" s="7"/>
      <c r="THM10" s="7"/>
      <c r="THN10" s="7"/>
      <c r="THO10" s="7"/>
      <c r="THP10" s="7"/>
      <c r="THQ10" s="7"/>
      <c r="THR10" s="7"/>
      <c r="THS10" s="7"/>
      <c r="THT10" s="7"/>
      <c r="THU10" s="7"/>
      <c r="THV10" s="7"/>
      <c r="THW10" s="7"/>
      <c r="THX10" s="7"/>
      <c r="THY10" s="7"/>
      <c r="THZ10" s="7"/>
      <c r="TIA10" s="7"/>
      <c r="TIB10" s="7"/>
      <c r="TIC10" s="7"/>
      <c r="TID10" s="7"/>
      <c r="TIE10" s="7"/>
      <c r="TIF10" s="7"/>
      <c r="TIG10" s="7"/>
      <c r="TIH10" s="7"/>
      <c r="TII10" s="7"/>
      <c r="TIJ10" s="7"/>
      <c r="TIK10" s="7"/>
      <c r="TIL10" s="7"/>
      <c r="TIM10" s="7"/>
      <c r="TIN10" s="7"/>
      <c r="TIO10" s="7"/>
      <c r="TIP10" s="7"/>
      <c r="TIQ10" s="7"/>
      <c r="TIR10" s="7"/>
      <c r="TIS10" s="7"/>
      <c r="TIT10" s="7"/>
      <c r="TIU10" s="7"/>
      <c r="TIV10" s="7"/>
      <c r="TIW10" s="7"/>
      <c r="TIX10" s="7"/>
      <c r="TIY10" s="7"/>
      <c r="TIZ10" s="7"/>
      <c r="TJA10" s="7"/>
      <c r="TJB10" s="7"/>
      <c r="TJC10" s="7"/>
      <c r="TJD10" s="7"/>
      <c r="TJE10" s="7"/>
      <c r="TJF10" s="7"/>
      <c r="TJG10" s="7"/>
      <c r="TJH10" s="7"/>
      <c r="TJI10" s="7"/>
      <c r="TJJ10" s="7"/>
      <c r="TJK10" s="7"/>
      <c r="TJL10" s="7"/>
      <c r="TJM10" s="7"/>
      <c r="TJN10" s="7"/>
      <c r="TJO10" s="7"/>
      <c r="TJP10" s="7"/>
      <c r="TJQ10" s="7"/>
      <c r="TJR10" s="7"/>
      <c r="TJS10" s="7"/>
      <c r="TJT10" s="7"/>
      <c r="TJU10" s="7"/>
      <c r="TJV10" s="7"/>
      <c r="TJW10" s="7"/>
      <c r="TJX10" s="7"/>
      <c r="TJY10" s="7"/>
      <c r="TJZ10" s="7"/>
      <c r="TKA10" s="7"/>
      <c r="TKB10" s="7"/>
      <c r="TKC10" s="7"/>
      <c r="TKD10" s="7"/>
      <c r="TKE10" s="7"/>
      <c r="TKF10" s="7"/>
      <c r="TKG10" s="7"/>
      <c r="TKH10" s="7"/>
      <c r="TKI10" s="7"/>
      <c r="TKJ10" s="7"/>
      <c r="TKK10" s="7"/>
      <c r="TKL10" s="7"/>
      <c r="TKM10" s="7"/>
      <c r="TKN10" s="7"/>
      <c r="TKO10" s="7"/>
      <c r="TKP10" s="7"/>
      <c r="TKQ10" s="7"/>
      <c r="TKR10" s="7"/>
      <c r="TKS10" s="7"/>
      <c r="TKT10" s="7"/>
      <c r="TKU10" s="7"/>
      <c r="TKV10" s="7"/>
      <c r="TKW10" s="7"/>
      <c r="TKX10" s="7"/>
      <c r="TKY10" s="7"/>
      <c r="TKZ10" s="7"/>
      <c r="TLA10" s="7"/>
      <c r="TLB10" s="7"/>
      <c r="TLC10" s="7"/>
      <c r="TLD10" s="7"/>
      <c r="TLE10" s="7"/>
      <c r="TLF10" s="7"/>
      <c r="TLG10" s="7"/>
      <c r="TLH10" s="7"/>
      <c r="TLI10" s="7"/>
      <c r="TLJ10" s="7"/>
      <c r="TLK10" s="7"/>
      <c r="TLL10" s="7"/>
      <c r="TLM10" s="7"/>
      <c r="TLN10" s="7"/>
      <c r="TLO10" s="7"/>
      <c r="TLP10" s="7"/>
      <c r="TLQ10" s="7"/>
      <c r="TLR10" s="7"/>
      <c r="TLS10" s="7"/>
      <c r="TLT10" s="7"/>
      <c r="TLU10" s="7"/>
      <c r="TLV10" s="7"/>
      <c r="TLW10" s="7"/>
      <c r="TLX10" s="7"/>
      <c r="TLY10" s="7"/>
      <c r="TLZ10" s="7"/>
      <c r="TMA10" s="7"/>
      <c r="TMB10" s="7"/>
      <c r="TMC10" s="7"/>
      <c r="TMD10" s="7"/>
      <c r="TME10" s="7"/>
      <c r="TMF10" s="7"/>
      <c r="TMG10" s="7"/>
      <c r="TMH10" s="7"/>
      <c r="TMI10" s="7"/>
      <c r="TMJ10" s="7"/>
      <c r="TMK10" s="7"/>
      <c r="TML10" s="7"/>
      <c r="TMM10" s="7"/>
      <c r="TMN10" s="7"/>
      <c r="TMO10" s="7"/>
      <c r="TMP10" s="7"/>
      <c r="TMQ10" s="7"/>
      <c r="TMR10" s="7"/>
      <c r="TMS10" s="7"/>
      <c r="TMT10" s="7"/>
      <c r="TMU10" s="7"/>
      <c r="TMV10" s="7"/>
      <c r="TMW10" s="7"/>
      <c r="TMX10" s="7"/>
      <c r="TMY10" s="7"/>
      <c r="TMZ10" s="7"/>
      <c r="TNA10" s="7"/>
      <c r="TNB10" s="7"/>
      <c r="TNC10" s="7"/>
      <c r="TND10" s="7"/>
      <c r="TNE10" s="7"/>
      <c r="TNF10" s="7"/>
      <c r="TNG10" s="7"/>
      <c r="TNH10" s="7"/>
      <c r="TNI10" s="7"/>
      <c r="TNJ10" s="7"/>
      <c r="TNK10" s="7"/>
      <c r="TNL10" s="7"/>
      <c r="TNM10" s="7"/>
      <c r="TNN10" s="7"/>
      <c r="TNO10" s="7"/>
      <c r="TNP10" s="7"/>
      <c r="TNQ10" s="7"/>
      <c r="TNR10" s="7"/>
      <c r="TNS10" s="7"/>
      <c r="TNT10" s="7"/>
      <c r="TNU10" s="7"/>
      <c r="TNV10" s="7"/>
      <c r="TNW10" s="7"/>
      <c r="TNX10" s="7"/>
      <c r="TNY10" s="7"/>
      <c r="TNZ10" s="7"/>
      <c r="TOA10" s="7"/>
      <c r="TOB10" s="7"/>
      <c r="TOC10" s="7"/>
      <c r="TOD10" s="7"/>
      <c r="TOE10" s="7"/>
      <c r="TOF10" s="7"/>
      <c r="TOG10" s="7"/>
      <c r="TOH10" s="7"/>
      <c r="TOI10" s="7"/>
      <c r="TOJ10" s="7"/>
      <c r="TOK10" s="7"/>
      <c r="TOL10" s="7"/>
      <c r="TOM10" s="7"/>
      <c r="TON10" s="7"/>
      <c r="TOO10" s="7"/>
      <c r="TOP10" s="7"/>
      <c r="TOQ10" s="7"/>
      <c r="TOR10" s="7"/>
      <c r="TOS10" s="7"/>
      <c r="TOT10" s="7"/>
      <c r="TOU10" s="7"/>
      <c r="TOV10" s="7"/>
      <c r="TOW10" s="7"/>
      <c r="TOX10" s="7"/>
      <c r="TOY10" s="7"/>
      <c r="TOZ10" s="7"/>
      <c r="TPA10" s="7"/>
      <c r="TPB10" s="7"/>
      <c r="TPC10" s="7"/>
      <c r="TPD10" s="7"/>
      <c r="TPE10" s="7"/>
      <c r="TPF10" s="7"/>
      <c r="TPG10" s="7"/>
      <c r="TPH10" s="7"/>
      <c r="TPI10" s="7"/>
      <c r="TPJ10" s="7"/>
      <c r="TPK10" s="7"/>
      <c r="TPL10" s="7"/>
      <c r="TPM10" s="7"/>
      <c r="TPN10" s="7"/>
      <c r="TPO10" s="7"/>
      <c r="TPP10" s="7"/>
      <c r="TPQ10" s="7"/>
      <c r="TPR10" s="7"/>
      <c r="TPS10" s="7"/>
      <c r="TPT10" s="7"/>
      <c r="TPU10" s="7"/>
      <c r="TPV10" s="7"/>
      <c r="TPW10" s="7"/>
      <c r="TPX10" s="7"/>
      <c r="TPY10" s="7"/>
      <c r="TPZ10" s="7"/>
      <c r="TQA10" s="7"/>
      <c r="TQB10" s="7"/>
      <c r="TQC10" s="7"/>
      <c r="TQD10" s="7"/>
      <c r="TQE10" s="7"/>
      <c r="TQF10" s="7"/>
      <c r="TQG10" s="7"/>
      <c r="TQH10" s="7"/>
      <c r="TQI10" s="7"/>
      <c r="TQJ10" s="7"/>
      <c r="TQK10" s="7"/>
      <c r="TQL10" s="7"/>
      <c r="TQM10" s="7"/>
      <c r="TQN10" s="7"/>
      <c r="TQO10" s="7"/>
      <c r="TQP10" s="7"/>
      <c r="TQQ10" s="7"/>
      <c r="TQR10" s="7"/>
      <c r="TQS10" s="7"/>
      <c r="TQT10" s="7"/>
      <c r="TQU10" s="7"/>
      <c r="TQV10" s="7"/>
      <c r="TQW10" s="7"/>
      <c r="TQX10" s="7"/>
      <c r="TQY10" s="7"/>
      <c r="TQZ10" s="7"/>
      <c r="TRA10" s="7"/>
      <c r="TRB10" s="7"/>
      <c r="TRC10" s="7"/>
      <c r="TRD10" s="7"/>
      <c r="TRE10" s="7"/>
      <c r="TRF10" s="7"/>
      <c r="TRG10" s="7"/>
      <c r="TRH10" s="7"/>
      <c r="TRI10" s="7"/>
      <c r="TRJ10" s="7"/>
      <c r="TRK10" s="7"/>
      <c r="TRL10" s="7"/>
      <c r="TRM10" s="7"/>
      <c r="TRN10" s="7"/>
      <c r="TRO10" s="7"/>
      <c r="TRP10" s="7"/>
      <c r="TRQ10" s="7"/>
      <c r="TRR10" s="7"/>
      <c r="TRS10" s="7"/>
      <c r="TRT10" s="7"/>
      <c r="TRU10" s="7"/>
      <c r="TRV10" s="7"/>
      <c r="TRW10" s="7"/>
      <c r="TRX10" s="7"/>
      <c r="TRY10" s="7"/>
      <c r="TRZ10" s="7"/>
      <c r="TSA10" s="7"/>
      <c r="TSB10" s="7"/>
      <c r="TSC10" s="7"/>
      <c r="TSD10" s="7"/>
      <c r="TSE10" s="7"/>
      <c r="TSF10" s="7"/>
      <c r="TSG10" s="7"/>
      <c r="TSH10" s="7"/>
      <c r="TSI10" s="7"/>
      <c r="TSJ10" s="7"/>
      <c r="TSK10" s="7"/>
      <c r="TSL10" s="7"/>
      <c r="TSM10" s="7"/>
      <c r="TSN10" s="7"/>
      <c r="TSO10" s="7"/>
      <c r="TSP10" s="7"/>
      <c r="TSQ10" s="7"/>
      <c r="TSR10" s="7"/>
      <c r="TSS10" s="7"/>
      <c r="TST10" s="7"/>
      <c r="TSU10" s="7"/>
      <c r="TSV10" s="7"/>
      <c r="TSW10" s="7"/>
      <c r="TSX10" s="7"/>
      <c r="TSY10" s="7"/>
      <c r="TSZ10" s="7"/>
      <c r="TTA10" s="7"/>
      <c r="TTB10" s="7"/>
      <c r="TTC10" s="7"/>
      <c r="TTD10" s="7"/>
      <c r="TTE10" s="7"/>
      <c r="TTF10" s="7"/>
      <c r="TTG10" s="7"/>
      <c r="TTH10" s="7"/>
      <c r="TTI10" s="7"/>
      <c r="TTJ10" s="7"/>
      <c r="TTK10" s="7"/>
      <c r="TTL10" s="7"/>
      <c r="TTM10" s="7"/>
      <c r="TTN10" s="7"/>
      <c r="TTO10" s="7"/>
      <c r="TTP10" s="7"/>
      <c r="TTQ10" s="7"/>
      <c r="TTR10" s="7"/>
      <c r="TTS10" s="7"/>
      <c r="TTT10" s="7"/>
      <c r="TTU10" s="7"/>
      <c r="TTV10" s="7"/>
      <c r="TTW10" s="7"/>
      <c r="TTX10" s="7"/>
      <c r="TTY10" s="7"/>
      <c r="TTZ10" s="7"/>
      <c r="TUA10" s="7"/>
      <c r="TUB10" s="7"/>
      <c r="TUC10" s="7"/>
      <c r="TUD10" s="7"/>
      <c r="TUE10" s="7"/>
      <c r="TUF10" s="7"/>
      <c r="TUG10" s="7"/>
      <c r="TUH10" s="7"/>
      <c r="TUI10" s="7"/>
      <c r="TUJ10" s="7"/>
      <c r="TUK10" s="7"/>
      <c r="TUL10" s="7"/>
      <c r="TUM10" s="7"/>
      <c r="TUN10" s="7"/>
      <c r="TUO10" s="7"/>
      <c r="TUP10" s="7"/>
      <c r="TUQ10" s="7"/>
      <c r="TUR10" s="7"/>
      <c r="TUS10" s="7"/>
      <c r="TUT10" s="7"/>
      <c r="TUU10" s="7"/>
      <c r="TUV10" s="7"/>
      <c r="TUW10" s="7"/>
      <c r="TUX10" s="7"/>
      <c r="TUY10" s="7"/>
      <c r="TUZ10" s="7"/>
      <c r="TVA10" s="7"/>
      <c r="TVB10" s="7"/>
      <c r="TVC10" s="7"/>
      <c r="TVD10" s="7"/>
      <c r="TVE10" s="7"/>
      <c r="TVF10" s="7"/>
      <c r="TVG10" s="7"/>
      <c r="TVH10" s="7"/>
      <c r="TVI10" s="7"/>
      <c r="TVJ10" s="7"/>
      <c r="TVK10" s="7"/>
      <c r="TVL10" s="7"/>
      <c r="TVM10" s="7"/>
      <c r="TVN10" s="7"/>
      <c r="TVO10" s="7"/>
      <c r="TVP10" s="7"/>
      <c r="TVQ10" s="7"/>
      <c r="TVR10" s="7"/>
      <c r="TVS10" s="7"/>
      <c r="TVT10" s="7"/>
      <c r="TVU10" s="7"/>
      <c r="TVV10" s="7"/>
      <c r="TVW10" s="7"/>
      <c r="TVX10" s="7"/>
      <c r="TVY10" s="7"/>
      <c r="TVZ10" s="7"/>
      <c r="TWA10" s="7"/>
      <c r="TWB10" s="7"/>
      <c r="TWC10" s="7"/>
      <c r="TWD10" s="7"/>
      <c r="TWE10" s="7"/>
      <c r="TWF10" s="7"/>
      <c r="TWG10" s="7"/>
      <c r="TWH10" s="7"/>
      <c r="TWI10" s="7"/>
      <c r="TWJ10" s="7"/>
      <c r="TWK10" s="7"/>
      <c r="TWL10" s="7"/>
      <c r="TWM10" s="7"/>
      <c r="TWN10" s="7"/>
      <c r="TWO10" s="7"/>
      <c r="TWP10" s="7"/>
      <c r="TWQ10" s="7"/>
      <c r="TWR10" s="7"/>
      <c r="TWS10" s="7"/>
      <c r="TWT10" s="7"/>
      <c r="TWU10" s="7"/>
      <c r="TWV10" s="7"/>
      <c r="TWW10" s="7"/>
      <c r="TWX10" s="7"/>
      <c r="TWY10" s="7"/>
      <c r="TWZ10" s="7"/>
      <c r="TXA10" s="7"/>
      <c r="TXB10" s="7"/>
      <c r="TXC10" s="7"/>
      <c r="TXD10" s="7"/>
      <c r="TXE10" s="7"/>
      <c r="TXF10" s="7"/>
      <c r="TXG10" s="7"/>
      <c r="TXH10" s="7"/>
      <c r="TXI10" s="7"/>
      <c r="TXJ10" s="7"/>
      <c r="TXK10" s="7"/>
      <c r="TXL10" s="7"/>
      <c r="TXM10" s="7"/>
      <c r="TXN10" s="7"/>
      <c r="TXO10" s="7"/>
      <c r="TXP10" s="7"/>
      <c r="TXQ10" s="7"/>
      <c r="TXR10" s="7"/>
      <c r="TXS10" s="7"/>
      <c r="TXT10" s="7"/>
      <c r="TXU10" s="7"/>
      <c r="TXV10" s="7"/>
      <c r="TXW10" s="7"/>
      <c r="TXX10" s="7"/>
      <c r="TXY10" s="7"/>
      <c r="TXZ10" s="7"/>
      <c r="TYA10" s="7"/>
      <c r="TYB10" s="7"/>
      <c r="TYC10" s="7"/>
      <c r="TYD10" s="7"/>
      <c r="TYE10" s="7"/>
      <c r="TYF10" s="7"/>
      <c r="TYG10" s="7"/>
      <c r="TYH10" s="7"/>
      <c r="TYI10" s="7"/>
      <c r="TYJ10" s="7"/>
      <c r="TYK10" s="7"/>
      <c r="TYL10" s="7"/>
      <c r="TYM10" s="7"/>
      <c r="TYN10" s="7"/>
      <c r="TYO10" s="7"/>
      <c r="TYP10" s="7"/>
      <c r="TYQ10" s="7"/>
      <c r="TYR10" s="7"/>
      <c r="TYS10" s="7"/>
      <c r="TYT10" s="7"/>
      <c r="TYU10" s="7"/>
      <c r="TYV10" s="7"/>
      <c r="TYW10" s="7"/>
      <c r="TYX10" s="7"/>
      <c r="TYY10" s="7"/>
      <c r="TYZ10" s="7"/>
      <c r="TZA10" s="7"/>
      <c r="TZB10" s="7"/>
      <c r="TZC10" s="7"/>
      <c r="TZD10" s="7"/>
      <c r="TZE10" s="7"/>
      <c r="TZF10" s="7"/>
      <c r="TZG10" s="7"/>
      <c r="TZH10" s="7"/>
      <c r="TZI10" s="7"/>
      <c r="TZJ10" s="7"/>
      <c r="TZK10" s="7"/>
      <c r="TZL10" s="7"/>
      <c r="TZM10" s="7"/>
      <c r="TZN10" s="7"/>
      <c r="TZO10" s="7"/>
      <c r="TZP10" s="7"/>
      <c r="TZQ10" s="7"/>
      <c r="TZR10" s="7"/>
      <c r="TZS10" s="7"/>
      <c r="TZT10" s="7"/>
      <c r="TZU10" s="7"/>
      <c r="TZV10" s="7"/>
      <c r="TZW10" s="7"/>
      <c r="TZX10" s="7"/>
      <c r="TZY10" s="7"/>
      <c r="TZZ10" s="7"/>
      <c r="UAA10" s="7"/>
      <c r="UAB10" s="7"/>
      <c r="UAC10" s="7"/>
      <c r="UAD10" s="7"/>
      <c r="UAE10" s="7"/>
      <c r="UAF10" s="7"/>
      <c r="UAG10" s="7"/>
      <c r="UAH10" s="7"/>
      <c r="UAI10" s="7"/>
      <c r="UAJ10" s="7"/>
      <c r="UAK10" s="7"/>
      <c r="UAL10" s="7"/>
      <c r="UAM10" s="7"/>
      <c r="UAN10" s="7"/>
      <c r="UAO10" s="7"/>
      <c r="UAP10" s="7"/>
      <c r="UAQ10" s="7"/>
      <c r="UAR10" s="7"/>
      <c r="UAS10" s="7"/>
      <c r="UAT10" s="7"/>
      <c r="UAU10" s="7"/>
      <c r="UAV10" s="7"/>
      <c r="UAW10" s="7"/>
      <c r="UAX10" s="7"/>
      <c r="UAY10" s="7"/>
      <c r="UAZ10" s="7"/>
      <c r="UBA10" s="7"/>
      <c r="UBB10" s="7"/>
      <c r="UBC10" s="7"/>
      <c r="UBD10" s="7"/>
      <c r="UBE10" s="7"/>
      <c r="UBF10" s="7"/>
      <c r="UBG10" s="7"/>
      <c r="UBH10" s="7"/>
      <c r="UBI10" s="7"/>
      <c r="UBJ10" s="7"/>
      <c r="UBK10" s="7"/>
      <c r="UBL10" s="7"/>
      <c r="UBM10" s="7"/>
      <c r="UBN10" s="7"/>
      <c r="UBO10" s="7"/>
      <c r="UBP10" s="7"/>
      <c r="UBQ10" s="7"/>
      <c r="UBR10" s="7"/>
      <c r="UBS10" s="7"/>
      <c r="UBT10" s="7"/>
      <c r="UBU10" s="7"/>
      <c r="UBV10" s="7"/>
      <c r="UBW10" s="7"/>
      <c r="UBX10" s="7"/>
      <c r="UBY10" s="7"/>
      <c r="UBZ10" s="7"/>
      <c r="UCA10" s="7"/>
      <c r="UCB10" s="7"/>
      <c r="UCC10" s="7"/>
      <c r="UCD10" s="7"/>
      <c r="UCE10" s="7"/>
      <c r="UCF10" s="7"/>
      <c r="UCG10" s="7"/>
      <c r="UCH10" s="7"/>
      <c r="UCI10" s="7"/>
      <c r="UCJ10" s="7"/>
      <c r="UCK10" s="7"/>
      <c r="UCL10" s="7"/>
      <c r="UCM10" s="7"/>
      <c r="UCN10" s="7"/>
      <c r="UCO10" s="7"/>
      <c r="UCP10" s="7"/>
      <c r="UCQ10" s="7"/>
      <c r="UCR10" s="7"/>
      <c r="UCS10" s="7"/>
      <c r="UCT10" s="7"/>
      <c r="UCU10" s="7"/>
      <c r="UCV10" s="7"/>
      <c r="UCW10" s="7"/>
      <c r="UCX10" s="7"/>
      <c r="UCY10" s="7"/>
      <c r="UCZ10" s="7"/>
      <c r="UDA10" s="7"/>
      <c r="UDB10" s="7"/>
      <c r="UDC10" s="7"/>
      <c r="UDD10" s="7"/>
      <c r="UDE10" s="7"/>
      <c r="UDF10" s="7"/>
      <c r="UDG10" s="7"/>
      <c r="UDH10" s="7"/>
      <c r="UDI10" s="7"/>
      <c r="UDJ10" s="7"/>
      <c r="UDK10" s="7"/>
      <c r="UDL10" s="7"/>
      <c r="UDM10" s="7"/>
      <c r="UDN10" s="7"/>
      <c r="UDO10" s="7"/>
      <c r="UDP10" s="7"/>
      <c r="UDQ10" s="7"/>
      <c r="UDR10" s="7"/>
      <c r="UDS10" s="7"/>
      <c r="UDT10" s="7"/>
      <c r="UDU10" s="7"/>
      <c r="UDV10" s="7"/>
      <c r="UDW10" s="7"/>
      <c r="UDX10" s="7"/>
      <c r="UDY10" s="7"/>
      <c r="UDZ10" s="7"/>
      <c r="UEA10" s="7"/>
      <c r="UEB10" s="7"/>
      <c r="UEC10" s="7"/>
      <c r="UED10" s="7"/>
      <c r="UEE10" s="7"/>
      <c r="UEF10" s="7"/>
      <c r="UEG10" s="7"/>
      <c r="UEH10" s="7"/>
      <c r="UEI10" s="7"/>
      <c r="UEJ10" s="7"/>
      <c r="UEK10" s="7"/>
      <c r="UEL10" s="7"/>
      <c r="UEM10" s="7"/>
      <c r="UEN10" s="7"/>
      <c r="UEO10" s="7"/>
      <c r="UEP10" s="7"/>
      <c r="UEQ10" s="7"/>
      <c r="UER10" s="7"/>
      <c r="UES10" s="7"/>
      <c r="UET10" s="7"/>
      <c r="UEU10" s="7"/>
      <c r="UEV10" s="7"/>
      <c r="UEW10" s="7"/>
      <c r="UEX10" s="7"/>
      <c r="UEY10" s="7"/>
      <c r="UEZ10" s="7"/>
      <c r="UFA10" s="7"/>
      <c r="UFB10" s="7"/>
      <c r="UFC10" s="7"/>
      <c r="UFD10" s="7"/>
      <c r="UFE10" s="7"/>
      <c r="UFF10" s="7"/>
      <c r="UFG10" s="7"/>
      <c r="UFH10" s="7"/>
      <c r="UFI10" s="7"/>
      <c r="UFJ10" s="7"/>
      <c r="UFK10" s="7"/>
      <c r="UFL10" s="7"/>
      <c r="UFM10" s="7"/>
      <c r="UFN10" s="7"/>
      <c r="UFO10" s="7"/>
      <c r="UFP10" s="7"/>
      <c r="UFQ10" s="7"/>
      <c r="UFR10" s="7"/>
      <c r="UFS10" s="7"/>
      <c r="UFT10" s="7"/>
      <c r="UFU10" s="7"/>
      <c r="UFV10" s="7"/>
      <c r="UFW10" s="7"/>
      <c r="UFX10" s="7"/>
      <c r="UFY10" s="7"/>
      <c r="UFZ10" s="7"/>
      <c r="UGA10" s="7"/>
      <c r="UGB10" s="7"/>
      <c r="UGC10" s="7"/>
      <c r="UGD10" s="7"/>
      <c r="UGE10" s="7"/>
      <c r="UGF10" s="7"/>
      <c r="UGG10" s="7"/>
      <c r="UGH10" s="7"/>
      <c r="UGI10" s="7"/>
      <c r="UGJ10" s="7"/>
      <c r="UGK10" s="7"/>
      <c r="UGL10" s="7"/>
      <c r="UGM10" s="7"/>
      <c r="UGN10" s="7"/>
      <c r="UGO10" s="7"/>
      <c r="UGP10" s="7"/>
      <c r="UGQ10" s="7"/>
      <c r="UGR10" s="7"/>
      <c r="UGS10" s="7"/>
      <c r="UGT10" s="7"/>
      <c r="UGU10" s="7"/>
      <c r="UGV10" s="7"/>
      <c r="UGW10" s="7"/>
      <c r="UGX10" s="7"/>
      <c r="UGY10" s="7"/>
      <c r="UGZ10" s="7"/>
      <c r="UHA10" s="7"/>
      <c r="UHB10" s="7"/>
      <c r="UHC10" s="7"/>
      <c r="UHD10" s="7"/>
      <c r="UHE10" s="7"/>
      <c r="UHF10" s="7"/>
      <c r="UHG10" s="7"/>
      <c r="UHH10" s="7"/>
      <c r="UHI10" s="7"/>
      <c r="UHJ10" s="7"/>
      <c r="UHK10" s="7"/>
      <c r="UHL10" s="7"/>
      <c r="UHM10" s="7"/>
      <c r="UHN10" s="7"/>
      <c r="UHO10" s="7"/>
      <c r="UHP10" s="7"/>
      <c r="UHQ10" s="7"/>
      <c r="UHR10" s="7"/>
      <c r="UHS10" s="7"/>
      <c r="UHT10" s="7"/>
      <c r="UHU10" s="7"/>
      <c r="UHV10" s="7"/>
      <c r="UHW10" s="7"/>
      <c r="UHX10" s="7"/>
      <c r="UHY10" s="7"/>
      <c r="UHZ10" s="7"/>
      <c r="UIA10" s="7"/>
      <c r="UIB10" s="7"/>
      <c r="UIC10" s="7"/>
      <c r="UID10" s="7"/>
      <c r="UIE10" s="7"/>
      <c r="UIF10" s="7"/>
      <c r="UIG10" s="7"/>
      <c r="UIH10" s="7"/>
      <c r="UII10" s="7"/>
      <c r="UIJ10" s="7"/>
      <c r="UIK10" s="7"/>
      <c r="UIL10" s="7"/>
      <c r="UIM10" s="7"/>
      <c r="UIN10" s="7"/>
      <c r="UIO10" s="7"/>
      <c r="UIP10" s="7"/>
      <c r="UIQ10" s="7"/>
      <c r="UIR10" s="7"/>
      <c r="UIS10" s="7"/>
      <c r="UIT10" s="7"/>
      <c r="UIU10" s="7"/>
      <c r="UIV10" s="7"/>
      <c r="UIW10" s="7"/>
      <c r="UIX10" s="7"/>
      <c r="UIY10" s="7"/>
      <c r="UIZ10" s="7"/>
      <c r="UJA10" s="7"/>
      <c r="UJB10" s="7"/>
      <c r="UJC10" s="7"/>
      <c r="UJD10" s="7"/>
      <c r="UJE10" s="7"/>
      <c r="UJF10" s="7"/>
      <c r="UJG10" s="7"/>
      <c r="UJH10" s="7"/>
      <c r="UJI10" s="7"/>
      <c r="UJJ10" s="7"/>
      <c r="UJK10" s="7"/>
      <c r="UJL10" s="7"/>
      <c r="UJM10" s="7"/>
      <c r="UJN10" s="7"/>
      <c r="UJO10" s="7"/>
      <c r="UJP10" s="7"/>
      <c r="UJQ10" s="7"/>
      <c r="UJR10" s="7"/>
      <c r="UJS10" s="7"/>
      <c r="UJT10" s="7"/>
      <c r="UJU10" s="7"/>
      <c r="UJV10" s="7"/>
      <c r="UJW10" s="7"/>
      <c r="UJX10" s="7"/>
      <c r="UJY10" s="7"/>
      <c r="UJZ10" s="7"/>
      <c r="UKA10" s="7"/>
      <c r="UKB10" s="7"/>
      <c r="UKC10" s="7"/>
      <c r="UKD10" s="7"/>
      <c r="UKE10" s="7"/>
      <c r="UKF10" s="7"/>
      <c r="UKG10" s="7"/>
      <c r="UKH10" s="7"/>
      <c r="UKI10" s="7"/>
      <c r="UKJ10" s="7"/>
      <c r="UKK10" s="7"/>
      <c r="UKL10" s="7"/>
      <c r="UKM10" s="7"/>
      <c r="UKN10" s="7"/>
      <c r="UKO10" s="7"/>
      <c r="UKP10" s="7"/>
      <c r="UKQ10" s="7"/>
      <c r="UKR10" s="7"/>
      <c r="UKS10" s="7"/>
      <c r="UKT10" s="7"/>
      <c r="UKU10" s="7"/>
      <c r="UKV10" s="7"/>
      <c r="UKW10" s="7"/>
      <c r="UKX10" s="7"/>
      <c r="UKY10" s="7"/>
      <c r="UKZ10" s="7"/>
      <c r="ULA10" s="7"/>
      <c r="ULB10" s="7"/>
      <c r="ULC10" s="7"/>
      <c r="ULD10" s="7"/>
      <c r="ULE10" s="7"/>
      <c r="ULF10" s="7"/>
      <c r="ULG10" s="7"/>
      <c r="ULH10" s="7"/>
      <c r="ULI10" s="7"/>
      <c r="ULJ10" s="7"/>
      <c r="ULK10" s="7"/>
      <c r="ULL10" s="7"/>
      <c r="ULM10" s="7"/>
      <c r="ULN10" s="7"/>
      <c r="ULO10" s="7"/>
      <c r="ULP10" s="7"/>
      <c r="ULQ10" s="7"/>
      <c r="ULR10" s="7"/>
      <c r="ULS10" s="7"/>
      <c r="ULT10" s="7"/>
      <c r="ULU10" s="7"/>
      <c r="ULV10" s="7"/>
      <c r="ULW10" s="7"/>
      <c r="ULX10" s="7"/>
      <c r="ULY10" s="7"/>
      <c r="ULZ10" s="7"/>
      <c r="UMA10" s="7"/>
      <c r="UMB10" s="7"/>
      <c r="UMC10" s="7"/>
      <c r="UMD10" s="7"/>
      <c r="UME10" s="7"/>
      <c r="UMF10" s="7"/>
      <c r="UMG10" s="7"/>
      <c r="UMH10" s="7"/>
      <c r="UMI10" s="7"/>
      <c r="UMJ10" s="7"/>
      <c r="UMK10" s="7"/>
      <c r="UML10" s="7"/>
      <c r="UMM10" s="7"/>
      <c r="UMN10" s="7"/>
      <c r="UMO10" s="7"/>
      <c r="UMP10" s="7"/>
      <c r="UMQ10" s="7"/>
      <c r="UMR10" s="7"/>
      <c r="UMS10" s="7"/>
      <c r="UMT10" s="7"/>
      <c r="UMU10" s="7"/>
      <c r="UMV10" s="7"/>
      <c r="UMW10" s="7"/>
      <c r="UMX10" s="7"/>
      <c r="UMY10" s="7"/>
      <c r="UMZ10" s="7"/>
      <c r="UNA10" s="7"/>
      <c r="UNB10" s="7"/>
      <c r="UNC10" s="7"/>
      <c r="UND10" s="7"/>
      <c r="UNE10" s="7"/>
      <c r="UNF10" s="7"/>
      <c r="UNG10" s="7"/>
      <c r="UNH10" s="7"/>
      <c r="UNI10" s="7"/>
      <c r="UNJ10" s="7"/>
      <c r="UNK10" s="7"/>
      <c r="UNL10" s="7"/>
      <c r="UNM10" s="7"/>
      <c r="UNN10" s="7"/>
      <c r="UNO10" s="7"/>
      <c r="UNP10" s="7"/>
      <c r="UNQ10" s="7"/>
      <c r="UNR10" s="7"/>
      <c r="UNS10" s="7"/>
      <c r="UNT10" s="7"/>
      <c r="UNU10" s="7"/>
      <c r="UNV10" s="7"/>
      <c r="UNW10" s="7"/>
      <c r="UNX10" s="7"/>
      <c r="UNY10" s="7"/>
      <c r="UNZ10" s="7"/>
      <c r="UOA10" s="7"/>
      <c r="UOB10" s="7"/>
      <c r="UOC10" s="7"/>
      <c r="UOD10" s="7"/>
      <c r="UOE10" s="7"/>
      <c r="UOF10" s="7"/>
      <c r="UOG10" s="7"/>
      <c r="UOH10" s="7"/>
      <c r="UOI10" s="7"/>
      <c r="UOJ10" s="7"/>
      <c r="UOK10" s="7"/>
      <c r="UOL10" s="7"/>
      <c r="UOM10" s="7"/>
      <c r="UON10" s="7"/>
      <c r="UOO10" s="7"/>
      <c r="UOP10" s="7"/>
      <c r="UOQ10" s="7"/>
      <c r="UOR10" s="7"/>
      <c r="UOS10" s="7"/>
      <c r="UOT10" s="7"/>
      <c r="UOU10" s="7"/>
      <c r="UOV10" s="7"/>
      <c r="UOW10" s="7"/>
      <c r="UOX10" s="7"/>
      <c r="UOY10" s="7"/>
      <c r="UOZ10" s="7"/>
      <c r="UPA10" s="7"/>
      <c r="UPB10" s="7"/>
      <c r="UPC10" s="7"/>
      <c r="UPD10" s="7"/>
      <c r="UPE10" s="7"/>
      <c r="UPF10" s="7"/>
      <c r="UPG10" s="7"/>
      <c r="UPH10" s="7"/>
      <c r="UPI10" s="7"/>
      <c r="UPJ10" s="7"/>
      <c r="UPK10" s="7"/>
      <c r="UPL10" s="7"/>
      <c r="UPM10" s="7"/>
      <c r="UPN10" s="7"/>
      <c r="UPO10" s="7"/>
      <c r="UPP10" s="7"/>
      <c r="UPQ10" s="7"/>
      <c r="UPR10" s="7"/>
      <c r="UPS10" s="7"/>
      <c r="UPT10" s="7"/>
      <c r="UPU10" s="7"/>
      <c r="UPV10" s="7"/>
      <c r="UPW10" s="7"/>
      <c r="UPX10" s="7"/>
      <c r="UPY10" s="7"/>
      <c r="UPZ10" s="7"/>
      <c r="UQA10" s="7"/>
      <c r="UQB10" s="7"/>
      <c r="UQC10" s="7"/>
      <c r="UQD10" s="7"/>
      <c r="UQE10" s="7"/>
      <c r="UQF10" s="7"/>
      <c r="UQG10" s="7"/>
      <c r="UQH10" s="7"/>
      <c r="UQI10" s="7"/>
      <c r="UQJ10" s="7"/>
      <c r="UQK10" s="7"/>
      <c r="UQL10" s="7"/>
      <c r="UQM10" s="7"/>
      <c r="UQN10" s="7"/>
      <c r="UQO10" s="7"/>
      <c r="UQP10" s="7"/>
      <c r="UQQ10" s="7"/>
      <c r="UQR10" s="7"/>
      <c r="UQS10" s="7"/>
      <c r="UQT10" s="7"/>
      <c r="UQU10" s="7"/>
      <c r="UQV10" s="7"/>
      <c r="UQW10" s="7"/>
      <c r="UQX10" s="7"/>
      <c r="UQY10" s="7"/>
      <c r="UQZ10" s="7"/>
      <c r="URA10" s="7"/>
      <c r="URB10" s="7"/>
      <c r="URC10" s="7"/>
      <c r="URD10" s="7"/>
      <c r="URE10" s="7"/>
      <c r="URF10" s="7"/>
      <c r="URG10" s="7"/>
      <c r="URH10" s="7"/>
      <c r="URI10" s="7"/>
      <c r="URJ10" s="7"/>
      <c r="URK10" s="7"/>
      <c r="URL10" s="7"/>
      <c r="URM10" s="7"/>
      <c r="URN10" s="7"/>
      <c r="URO10" s="7"/>
      <c r="URP10" s="7"/>
      <c r="URQ10" s="7"/>
      <c r="URR10" s="7"/>
      <c r="URS10" s="7"/>
      <c r="URT10" s="7"/>
      <c r="URU10" s="7"/>
      <c r="URV10" s="7"/>
      <c r="URW10" s="7"/>
      <c r="URX10" s="7"/>
      <c r="URY10" s="7"/>
      <c r="URZ10" s="7"/>
      <c r="USA10" s="7"/>
      <c r="USB10" s="7"/>
      <c r="USC10" s="7"/>
      <c r="USD10" s="7"/>
      <c r="USE10" s="7"/>
      <c r="USF10" s="7"/>
      <c r="USG10" s="7"/>
      <c r="USH10" s="7"/>
      <c r="USI10" s="7"/>
      <c r="USJ10" s="7"/>
      <c r="USK10" s="7"/>
      <c r="USL10" s="7"/>
      <c r="USM10" s="7"/>
      <c r="USN10" s="7"/>
      <c r="USO10" s="7"/>
      <c r="USP10" s="7"/>
      <c r="USQ10" s="7"/>
      <c r="USR10" s="7"/>
      <c r="USS10" s="7"/>
      <c r="UST10" s="7"/>
      <c r="USU10" s="7"/>
      <c r="USV10" s="7"/>
      <c r="USW10" s="7"/>
      <c r="USX10" s="7"/>
      <c r="USY10" s="7"/>
      <c r="USZ10" s="7"/>
      <c r="UTA10" s="7"/>
      <c r="UTB10" s="7"/>
      <c r="UTC10" s="7"/>
      <c r="UTD10" s="7"/>
      <c r="UTE10" s="7"/>
      <c r="UTF10" s="7"/>
      <c r="UTG10" s="7"/>
      <c r="UTH10" s="7"/>
      <c r="UTI10" s="7"/>
      <c r="UTJ10" s="7"/>
      <c r="UTK10" s="7"/>
      <c r="UTL10" s="7"/>
      <c r="UTM10" s="7"/>
      <c r="UTN10" s="7"/>
      <c r="UTO10" s="7"/>
      <c r="UTP10" s="7"/>
      <c r="UTQ10" s="7"/>
      <c r="UTR10" s="7"/>
      <c r="UTS10" s="7"/>
      <c r="UTT10" s="7"/>
      <c r="UTU10" s="7"/>
      <c r="UTV10" s="7"/>
      <c r="UTW10" s="7"/>
      <c r="UTX10" s="7"/>
      <c r="UTY10" s="7"/>
      <c r="UTZ10" s="7"/>
      <c r="UUA10" s="7"/>
      <c r="UUB10" s="7"/>
      <c r="UUC10" s="7"/>
      <c r="UUD10" s="7"/>
      <c r="UUE10" s="7"/>
      <c r="UUF10" s="7"/>
      <c r="UUG10" s="7"/>
      <c r="UUH10" s="7"/>
      <c r="UUI10" s="7"/>
      <c r="UUJ10" s="7"/>
      <c r="UUK10" s="7"/>
      <c r="UUL10" s="7"/>
      <c r="UUM10" s="7"/>
      <c r="UUN10" s="7"/>
      <c r="UUO10" s="7"/>
      <c r="UUP10" s="7"/>
      <c r="UUQ10" s="7"/>
      <c r="UUR10" s="7"/>
      <c r="UUS10" s="7"/>
      <c r="UUT10" s="7"/>
      <c r="UUU10" s="7"/>
      <c r="UUV10" s="7"/>
      <c r="UUW10" s="7"/>
      <c r="UUX10" s="7"/>
      <c r="UUY10" s="7"/>
      <c r="UUZ10" s="7"/>
      <c r="UVA10" s="7"/>
      <c r="UVB10" s="7"/>
      <c r="UVC10" s="7"/>
      <c r="UVD10" s="7"/>
      <c r="UVE10" s="7"/>
      <c r="UVF10" s="7"/>
      <c r="UVG10" s="7"/>
      <c r="UVH10" s="7"/>
      <c r="UVI10" s="7"/>
      <c r="UVJ10" s="7"/>
      <c r="UVK10" s="7"/>
      <c r="UVL10" s="7"/>
      <c r="UVM10" s="7"/>
      <c r="UVN10" s="7"/>
      <c r="UVO10" s="7"/>
      <c r="UVP10" s="7"/>
      <c r="UVQ10" s="7"/>
      <c r="UVR10" s="7"/>
      <c r="UVS10" s="7"/>
      <c r="UVT10" s="7"/>
      <c r="UVU10" s="7"/>
      <c r="UVV10" s="7"/>
      <c r="UVW10" s="7"/>
      <c r="UVX10" s="7"/>
      <c r="UVY10" s="7"/>
      <c r="UVZ10" s="7"/>
      <c r="UWA10" s="7"/>
      <c r="UWB10" s="7"/>
      <c r="UWC10" s="7"/>
      <c r="UWD10" s="7"/>
      <c r="UWE10" s="7"/>
      <c r="UWF10" s="7"/>
      <c r="UWG10" s="7"/>
      <c r="UWH10" s="7"/>
      <c r="UWI10" s="7"/>
      <c r="UWJ10" s="7"/>
      <c r="UWK10" s="7"/>
      <c r="UWL10" s="7"/>
      <c r="UWM10" s="7"/>
      <c r="UWN10" s="7"/>
      <c r="UWO10" s="7"/>
      <c r="UWP10" s="7"/>
      <c r="UWQ10" s="7"/>
      <c r="UWR10" s="7"/>
      <c r="UWS10" s="7"/>
      <c r="UWT10" s="7"/>
      <c r="UWU10" s="7"/>
      <c r="UWV10" s="7"/>
      <c r="UWW10" s="7"/>
      <c r="UWX10" s="7"/>
      <c r="UWY10" s="7"/>
      <c r="UWZ10" s="7"/>
      <c r="UXA10" s="7"/>
      <c r="UXB10" s="7"/>
      <c r="UXC10" s="7"/>
      <c r="UXD10" s="7"/>
      <c r="UXE10" s="7"/>
      <c r="UXF10" s="7"/>
      <c r="UXG10" s="7"/>
      <c r="UXH10" s="7"/>
      <c r="UXI10" s="7"/>
      <c r="UXJ10" s="7"/>
      <c r="UXK10" s="7"/>
      <c r="UXL10" s="7"/>
      <c r="UXM10" s="7"/>
      <c r="UXN10" s="7"/>
      <c r="UXO10" s="7"/>
      <c r="UXP10" s="7"/>
      <c r="UXQ10" s="7"/>
      <c r="UXR10" s="7"/>
      <c r="UXS10" s="7"/>
      <c r="UXT10" s="7"/>
      <c r="UXU10" s="7"/>
      <c r="UXV10" s="7"/>
      <c r="UXW10" s="7"/>
      <c r="UXX10" s="7"/>
      <c r="UXY10" s="7"/>
      <c r="UXZ10" s="7"/>
      <c r="UYA10" s="7"/>
      <c r="UYB10" s="7"/>
      <c r="UYC10" s="7"/>
      <c r="UYD10" s="7"/>
      <c r="UYE10" s="7"/>
      <c r="UYF10" s="7"/>
      <c r="UYG10" s="7"/>
      <c r="UYH10" s="7"/>
      <c r="UYI10" s="7"/>
      <c r="UYJ10" s="7"/>
      <c r="UYK10" s="7"/>
      <c r="UYL10" s="7"/>
      <c r="UYM10" s="7"/>
      <c r="UYN10" s="7"/>
      <c r="UYO10" s="7"/>
      <c r="UYP10" s="7"/>
      <c r="UYQ10" s="7"/>
      <c r="UYR10" s="7"/>
      <c r="UYS10" s="7"/>
      <c r="UYT10" s="7"/>
      <c r="UYU10" s="7"/>
      <c r="UYV10" s="7"/>
      <c r="UYW10" s="7"/>
      <c r="UYX10" s="7"/>
      <c r="UYY10" s="7"/>
      <c r="UYZ10" s="7"/>
      <c r="UZA10" s="7"/>
      <c r="UZB10" s="7"/>
      <c r="UZC10" s="7"/>
      <c r="UZD10" s="7"/>
      <c r="UZE10" s="7"/>
      <c r="UZF10" s="7"/>
      <c r="UZG10" s="7"/>
      <c r="UZH10" s="7"/>
      <c r="UZI10" s="7"/>
      <c r="UZJ10" s="7"/>
      <c r="UZK10" s="7"/>
      <c r="UZL10" s="7"/>
      <c r="UZM10" s="7"/>
      <c r="UZN10" s="7"/>
      <c r="UZO10" s="7"/>
      <c r="UZP10" s="7"/>
      <c r="UZQ10" s="7"/>
      <c r="UZR10" s="7"/>
      <c r="UZS10" s="7"/>
      <c r="UZT10" s="7"/>
      <c r="UZU10" s="7"/>
      <c r="UZV10" s="7"/>
      <c r="UZW10" s="7"/>
      <c r="UZX10" s="7"/>
      <c r="UZY10" s="7"/>
      <c r="UZZ10" s="7"/>
      <c r="VAA10" s="7"/>
      <c r="VAB10" s="7"/>
      <c r="VAC10" s="7"/>
      <c r="VAD10" s="7"/>
      <c r="VAE10" s="7"/>
      <c r="VAF10" s="7"/>
      <c r="VAG10" s="7"/>
      <c r="VAH10" s="7"/>
      <c r="VAI10" s="7"/>
      <c r="VAJ10" s="7"/>
      <c r="VAK10" s="7"/>
      <c r="VAL10" s="7"/>
      <c r="VAM10" s="7"/>
      <c r="VAN10" s="7"/>
      <c r="VAO10" s="7"/>
      <c r="VAP10" s="7"/>
      <c r="VAQ10" s="7"/>
      <c r="VAR10" s="7"/>
      <c r="VAS10" s="7"/>
      <c r="VAT10" s="7"/>
      <c r="VAU10" s="7"/>
      <c r="VAV10" s="7"/>
      <c r="VAW10" s="7"/>
      <c r="VAX10" s="7"/>
      <c r="VAY10" s="7"/>
      <c r="VAZ10" s="7"/>
      <c r="VBA10" s="7"/>
      <c r="VBB10" s="7"/>
      <c r="VBC10" s="7"/>
      <c r="VBD10" s="7"/>
      <c r="VBE10" s="7"/>
      <c r="VBF10" s="7"/>
      <c r="VBG10" s="7"/>
      <c r="VBH10" s="7"/>
      <c r="VBI10" s="7"/>
      <c r="VBJ10" s="7"/>
      <c r="VBK10" s="7"/>
      <c r="VBL10" s="7"/>
      <c r="VBM10" s="7"/>
      <c r="VBN10" s="7"/>
      <c r="VBO10" s="7"/>
      <c r="VBP10" s="7"/>
      <c r="VBQ10" s="7"/>
      <c r="VBR10" s="7"/>
      <c r="VBS10" s="7"/>
      <c r="VBT10" s="7"/>
      <c r="VBU10" s="7"/>
      <c r="VBV10" s="7"/>
      <c r="VBW10" s="7"/>
      <c r="VBX10" s="7"/>
      <c r="VBY10" s="7"/>
      <c r="VBZ10" s="7"/>
      <c r="VCA10" s="7"/>
      <c r="VCB10" s="7"/>
      <c r="VCC10" s="7"/>
      <c r="VCD10" s="7"/>
      <c r="VCE10" s="7"/>
      <c r="VCF10" s="7"/>
      <c r="VCG10" s="7"/>
      <c r="VCH10" s="7"/>
      <c r="VCI10" s="7"/>
      <c r="VCJ10" s="7"/>
      <c r="VCK10" s="7"/>
      <c r="VCL10" s="7"/>
      <c r="VCM10" s="7"/>
      <c r="VCN10" s="7"/>
      <c r="VCO10" s="7"/>
      <c r="VCP10" s="7"/>
      <c r="VCQ10" s="7"/>
      <c r="VCR10" s="7"/>
      <c r="VCS10" s="7"/>
      <c r="VCT10" s="7"/>
      <c r="VCU10" s="7"/>
      <c r="VCV10" s="7"/>
      <c r="VCW10" s="7"/>
      <c r="VCX10" s="7"/>
      <c r="VCY10" s="7"/>
      <c r="VCZ10" s="7"/>
      <c r="VDA10" s="7"/>
      <c r="VDB10" s="7"/>
      <c r="VDC10" s="7"/>
      <c r="VDD10" s="7"/>
      <c r="VDE10" s="7"/>
      <c r="VDF10" s="7"/>
      <c r="VDG10" s="7"/>
      <c r="VDH10" s="7"/>
      <c r="VDI10" s="7"/>
      <c r="VDJ10" s="7"/>
      <c r="VDK10" s="7"/>
      <c r="VDL10" s="7"/>
      <c r="VDM10" s="7"/>
      <c r="VDN10" s="7"/>
      <c r="VDO10" s="7"/>
      <c r="VDP10" s="7"/>
      <c r="VDQ10" s="7"/>
      <c r="VDR10" s="7"/>
      <c r="VDS10" s="7"/>
      <c r="VDT10" s="7"/>
      <c r="VDU10" s="7"/>
      <c r="VDV10" s="7"/>
      <c r="VDW10" s="7"/>
      <c r="VDX10" s="7"/>
      <c r="VDY10" s="7"/>
      <c r="VDZ10" s="7"/>
      <c r="VEA10" s="7"/>
      <c r="VEB10" s="7"/>
      <c r="VEC10" s="7"/>
      <c r="VED10" s="7"/>
      <c r="VEE10" s="7"/>
      <c r="VEF10" s="7"/>
      <c r="VEG10" s="7"/>
      <c r="VEH10" s="7"/>
      <c r="VEI10" s="7"/>
      <c r="VEJ10" s="7"/>
      <c r="VEK10" s="7"/>
      <c r="VEL10" s="7"/>
      <c r="VEM10" s="7"/>
      <c r="VEN10" s="7"/>
      <c r="VEO10" s="7"/>
      <c r="VEP10" s="7"/>
      <c r="VEQ10" s="7"/>
      <c r="VER10" s="7"/>
      <c r="VES10" s="7"/>
      <c r="VET10" s="7"/>
      <c r="VEU10" s="7"/>
      <c r="VEV10" s="7"/>
      <c r="VEW10" s="7"/>
      <c r="VEX10" s="7"/>
      <c r="VEY10" s="7"/>
      <c r="VEZ10" s="7"/>
      <c r="VFA10" s="7"/>
      <c r="VFB10" s="7"/>
      <c r="VFC10" s="7"/>
      <c r="VFD10" s="7"/>
      <c r="VFE10" s="7"/>
      <c r="VFF10" s="7"/>
      <c r="VFG10" s="7"/>
      <c r="VFH10" s="7"/>
      <c r="VFI10" s="7"/>
      <c r="VFJ10" s="7"/>
      <c r="VFK10" s="7"/>
      <c r="VFL10" s="7"/>
      <c r="VFM10" s="7"/>
      <c r="VFN10" s="7"/>
      <c r="VFO10" s="7"/>
      <c r="VFP10" s="7"/>
      <c r="VFQ10" s="7"/>
      <c r="VFR10" s="7"/>
      <c r="VFS10" s="7"/>
      <c r="VFT10" s="7"/>
      <c r="VFU10" s="7"/>
      <c r="VFV10" s="7"/>
      <c r="VFW10" s="7"/>
      <c r="VFX10" s="7"/>
      <c r="VFY10" s="7"/>
      <c r="VFZ10" s="7"/>
      <c r="VGA10" s="7"/>
      <c r="VGB10" s="7"/>
      <c r="VGC10" s="7"/>
      <c r="VGD10" s="7"/>
      <c r="VGE10" s="7"/>
      <c r="VGF10" s="7"/>
      <c r="VGG10" s="7"/>
      <c r="VGH10" s="7"/>
      <c r="VGI10" s="7"/>
      <c r="VGJ10" s="7"/>
      <c r="VGK10" s="7"/>
      <c r="VGL10" s="7"/>
      <c r="VGM10" s="7"/>
      <c r="VGN10" s="7"/>
      <c r="VGO10" s="7"/>
      <c r="VGP10" s="7"/>
      <c r="VGQ10" s="7"/>
      <c r="VGR10" s="7"/>
      <c r="VGS10" s="7"/>
      <c r="VGT10" s="7"/>
      <c r="VGU10" s="7"/>
      <c r="VGV10" s="7"/>
      <c r="VGW10" s="7"/>
      <c r="VGX10" s="7"/>
      <c r="VGY10" s="7"/>
      <c r="VGZ10" s="7"/>
      <c r="VHA10" s="7"/>
      <c r="VHB10" s="7"/>
      <c r="VHC10" s="7"/>
      <c r="VHD10" s="7"/>
      <c r="VHE10" s="7"/>
      <c r="VHF10" s="7"/>
      <c r="VHG10" s="7"/>
      <c r="VHH10" s="7"/>
      <c r="VHI10" s="7"/>
      <c r="VHJ10" s="7"/>
      <c r="VHK10" s="7"/>
      <c r="VHL10" s="7"/>
      <c r="VHM10" s="7"/>
      <c r="VHN10" s="7"/>
      <c r="VHO10" s="7"/>
      <c r="VHP10" s="7"/>
      <c r="VHQ10" s="7"/>
      <c r="VHR10" s="7"/>
      <c r="VHS10" s="7"/>
      <c r="VHT10" s="7"/>
      <c r="VHU10" s="7"/>
      <c r="VHV10" s="7"/>
      <c r="VHW10" s="7"/>
      <c r="VHX10" s="7"/>
      <c r="VHY10" s="7"/>
      <c r="VHZ10" s="7"/>
      <c r="VIA10" s="7"/>
      <c r="VIB10" s="7"/>
      <c r="VIC10" s="7"/>
      <c r="VID10" s="7"/>
      <c r="VIE10" s="7"/>
      <c r="VIF10" s="7"/>
      <c r="VIG10" s="7"/>
      <c r="VIH10" s="7"/>
      <c r="VII10" s="7"/>
      <c r="VIJ10" s="7"/>
      <c r="VIK10" s="7"/>
      <c r="VIL10" s="7"/>
      <c r="VIM10" s="7"/>
      <c r="VIN10" s="7"/>
      <c r="VIO10" s="7"/>
      <c r="VIP10" s="7"/>
      <c r="VIQ10" s="7"/>
      <c r="VIR10" s="7"/>
      <c r="VIS10" s="7"/>
      <c r="VIT10" s="7"/>
      <c r="VIU10" s="7"/>
      <c r="VIV10" s="7"/>
      <c r="VIW10" s="7"/>
      <c r="VIX10" s="7"/>
      <c r="VIY10" s="7"/>
      <c r="VIZ10" s="7"/>
      <c r="VJA10" s="7"/>
      <c r="VJB10" s="7"/>
      <c r="VJC10" s="7"/>
      <c r="VJD10" s="7"/>
      <c r="VJE10" s="7"/>
      <c r="VJF10" s="7"/>
      <c r="VJG10" s="7"/>
      <c r="VJH10" s="7"/>
      <c r="VJI10" s="7"/>
      <c r="VJJ10" s="7"/>
      <c r="VJK10" s="7"/>
      <c r="VJL10" s="7"/>
      <c r="VJM10" s="7"/>
      <c r="VJN10" s="7"/>
      <c r="VJO10" s="7"/>
      <c r="VJP10" s="7"/>
      <c r="VJQ10" s="7"/>
      <c r="VJR10" s="7"/>
      <c r="VJS10" s="7"/>
      <c r="VJT10" s="7"/>
      <c r="VJU10" s="7"/>
      <c r="VJV10" s="7"/>
      <c r="VJW10" s="7"/>
      <c r="VJX10" s="7"/>
      <c r="VJY10" s="7"/>
      <c r="VJZ10" s="7"/>
      <c r="VKA10" s="7"/>
      <c r="VKB10" s="7"/>
      <c r="VKC10" s="7"/>
      <c r="VKD10" s="7"/>
      <c r="VKE10" s="7"/>
      <c r="VKF10" s="7"/>
      <c r="VKG10" s="7"/>
      <c r="VKH10" s="7"/>
      <c r="VKI10" s="7"/>
      <c r="VKJ10" s="7"/>
      <c r="VKK10" s="7"/>
      <c r="VKL10" s="7"/>
      <c r="VKM10" s="7"/>
      <c r="VKN10" s="7"/>
      <c r="VKO10" s="7"/>
      <c r="VKP10" s="7"/>
      <c r="VKQ10" s="7"/>
      <c r="VKR10" s="7"/>
      <c r="VKS10" s="7"/>
      <c r="VKT10" s="7"/>
      <c r="VKU10" s="7"/>
      <c r="VKV10" s="7"/>
      <c r="VKW10" s="7"/>
      <c r="VKX10" s="7"/>
      <c r="VKY10" s="7"/>
      <c r="VKZ10" s="7"/>
      <c r="VLA10" s="7"/>
      <c r="VLB10" s="7"/>
      <c r="VLC10" s="7"/>
      <c r="VLD10" s="7"/>
      <c r="VLE10" s="7"/>
      <c r="VLF10" s="7"/>
      <c r="VLG10" s="7"/>
      <c r="VLH10" s="7"/>
      <c r="VLI10" s="7"/>
      <c r="VLJ10" s="7"/>
      <c r="VLK10" s="7"/>
      <c r="VLL10" s="7"/>
      <c r="VLM10" s="7"/>
      <c r="VLN10" s="7"/>
      <c r="VLO10" s="7"/>
      <c r="VLP10" s="7"/>
      <c r="VLQ10" s="7"/>
      <c r="VLR10" s="7"/>
      <c r="VLS10" s="7"/>
      <c r="VLT10" s="7"/>
      <c r="VLU10" s="7"/>
      <c r="VLV10" s="7"/>
      <c r="VLW10" s="7"/>
      <c r="VLX10" s="7"/>
      <c r="VLY10" s="7"/>
      <c r="VLZ10" s="7"/>
      <c r="VMA10" s="7"/>
      <c r="VMB10" s="7"/>
      <c r="VMC10" s="7"/>
      <c r="VMD10" s="7"/>
      <c r="VME10" s="7"/>
      <c r="VMF10" s="7"/>
      <c r="VMG10" s="7"/>
      <c r="VMH10" s="7"/>
      <c r="VMI10" s="7"/>
      <c r="VMJ10" s="7"/>
      <c r="VMK10" s="7"/>
      <c r="VML10" s="7"/>
      <c r="VMM10" s="7"/>
      <c r="VMN10" s="7"/>
      <c r="VMO10" s="7"/>
      <c r="VMP10" s="7"/>
      <c r="VMQ10" s="7"/>
      <c r="VMR10" s="7"/>
      <c r="VMS10" s="7"/>
      <c r="VMT10" s="7"/>
      <c r="VMU10" s="7"/>
      <c r="VMV10" s="7"/>
      <c r="VMW10" s="7"/>
      <c r="VMX10" s="7"/>
      <c r="VMY10" s="7"/>
      <c r="VMZ10" s="7"/>
      <c r="VNA10" s="7"/>
      <c r="VNB10" s="7"/>
      <c r="VNC10" s="7"/>
      <c r="VND10" s="7"/>
      <c r="VNE10" s="7"/>
      <c r="VNF10" s="7"/>
      <c r="VNG10" s="7"/>
      <c r="VNH10" s="7"/>
      <c r="VNI10" s="7"/>
      <c r="VNJ10" s="7"/>
      <c r="VNK10" s="7"/>
      <c r="VNL10" s="7"/>
      <c r="VNM10" s="7"/>
      <c r="VNN10" s="7"/>
      <c r="VNO10" s="7"/>
      <c r="VNP10" s="7"/>
      <c r="VNQ10" s="7"/>
      <c r="VNR10" s="7"/>
      <c r="VNS10" s="7"/>
      <c r="VNT10" s="7"/>
      <c r="VNU10" s="7"/>
      <c r="VNV10" s="7"/>
      <c r="VNW10" s="7"/>
      <c r="VNX10" s="7"/>
      <c r="VNY10" s="7"/>
      <c r="VNZ10" s="7"/>
      <c r="VOA10" s="7"/>
      <c r="VOB10" s="7"/>
      <c r="VOC10" s="7"/>
      <c r="VOD10" s="7"/>
      <c r="VOE10" s="7"/>
      <c r="VOF10" s="7"/>
      <c r="VOG10" s="7"/>
      <c r="VOH10" s="7"/>
      <c r="VOI10" s="7"/>
      <c r="VOJ10" s="7"/>
      <c r="VOK10" s="7"/>
      <c r="VOL10" s="7"/>
      <c r="VOM10" s="7"/>
      <c r="VON10" s="7"/>
      <c r="VOO10" s="7"/>
      <c r="VOP10" s="7"/>
      <c r="VOQ10" s="7"/>
      <c r="VOR10" s="7"/>
      <c r="VOS10" s="7"/>
      <c r="VOT10" s="7"/>
      <c r="VOU10" s="7"/>
      <c r="VOV10" s="7"/>
      <c r="VOW10" s="7"/>
      <c r="VOX10" s="7"/>
      <c r="VOY10" s="7"/>
      <c r="VOZ10" s="7"/>
      <c r="VPA10" s="7"/>
      <c r="VPB10" s="7"/>
      <c r="VPC10" s="7"/>
      <c r="VPD10" s="7"/>
      <c r="VPE10" s="7"/>
      <c r="VPF10" s="7"/>
      <c r="VPG10" s="7"/>
      <c r="VPH10" s="7"/>
      <c r="VPI10" s="7"/>
      <c r="VPJ10" s="7"/>
      <c r="VPK10" s="7"/>
      <c r="VPL10" s="7"/>
      <c r="VPM10" s="7"/>
      <c r="VPN10" s="7"/>
      <c r="VPO10" s="7"/>
      <c r="VPP10" s="7"/>
      <c r="VPQ10" s="7"/>
      <c r="VPR10" s="7"/>
      <c r="VPS10" s="7"/>
      <c r="VPT10" s="7"/>
      <c r="VPU10" s="7"/>
      <c r="VPV10" s="7"/>
      <c r="VPW10" s="7"/>
      <c r="VPX10" s="7"/>
      <c r="VPY10" s="7"/>
      <c r="VPZ10" s="7"/>
      <c r="VQA10" s="7"/>
      <c r="VQB10" s="7"/>
      <c r="VQC10" s="7"/>
      <c r="VQD10" s="7"/>
      <c r="VQE10" s="7"/>
      <c r="VQF10" s="7"/>
      <c r="VQG10" s="7"/>
      <c r="VQH10" s="7"/>
      <c r="VQI10" s="7"/>
      <c r="VQJ10" s="7"/>
      <c r="VQK10" s="7"/>
      <c r="VQL10" s="7"/>
      <c r="VQM10" s="7"/>
      <c r="VQN10" s="7"/>
      <c r="VQO10" s="7"/>
      <c r="VQP10" s="7"/>
      <c r="VQQ10" s="7"/>
      <c r="VQR10" s="7"/>
      <c r="VQS10" s="7"/>
      <c r="VQT10" s="7"/>
      <c r="VQU10" s="7"/>
      <c r="VQV10" s="7"/>
      <c r="VQW10" s="7"/>
      <c r="VQX10" s="7"/>
      <c r="VQY10" s="7"/>
      <c r="VQZ10" s="7"/>
      <c r="VRA10" s="7"/>
      <c r="VRB10" s="7"/>
      <c r="VRC10" s="7"/>
      <c r="VRD10" s="7"/>
      <c r="VRE10" s="7"/>
      <c r="VRF10" s="7"/>
      <c r="VRG10" s="7"/>
      <c r="VRH10" s="7"/>
      <c r="VRI10" s="7"/>
      <c r="VRJ10" s="7"/>
      <c r="VRK10" s="7"/>
      <c r="VRL10" s="7"/>
      <c r="VRM10" s="7"/>
      <c r="VRN10" s="7"/>
      <c r="VRO10" s="7"/>
      <c r="VRP10" s="7"/>
      <c r="VRQ10" s="7"/>
      <c r="VRR10" s="7"/>
      <c r="VRS10" s="7"/>
      <c r="VRT10" s="7"/>
      <c r="VRU10" s="7"/>
      <c r="VRV10" s="7"/>
      <c r="VRW10" s="7"/>
      <c r="VRX10" s="7"/>
      <c r="VRY10" s="7"/>
      <c r="VRZ10" s="7"/>
      <c r="VSA10" s="7"/>
      <c r="VSB10" s="7"/>
      <c r="VSC10" s="7"/>
      <c r="VSD10" s="7"/>
      <c r="VSE10" s="7"/>
      <c r="VSF10" s="7"/>
      <c r="VSG10" s="7"/>
      <c r="VSH10" s="7"/>
      <c r="VSI10" s="7"/>
      <c r="VSJ10" s="7"/>
      <c r="VSK10" s="7"/>
      <c r="VSL10" s="7"/>
      <c r="VSM10" s="7"/>
      <c r="VSN10" s="7"/>
      <c r="VSO10" s="7"/>
      <c r="VSP10" s="7"/>
      <c r="VSQ10" s="7"/>
      <c r="VSR10" s="7"/>
      <c r="VSS10" s="7"/>
      <c r="VST10" s="7"/>
      <c r="VSU10" s="7"/>
      <c r="VSV10" s="7"/>
      <c r="VSW10" s="7"/>
      <c r="VSX10" s="7"/>
      <c r="VSY10" s="7"/>
      <c r="VSZ10" s="7"/>
      <c r="VTA10" s="7"/>
      <c r="VTB10" s="7"/>
      <c r="VTC10" s="7"/>
      <c r="VTD10" s="7"/>
      <c r="VTE10" s="7"/>
      <c r="VTF10" s="7"/>
      <c r="VTG10" s="7"/>
      <c r="VTH10" s="7"/>
      <c r="VTI10" s="7"/>
      <c r="VTJ10" s="7"/>
      <c r="VTK10" s="7"/>
      <c r="VTL10" s="7"/>
      <c r="VTM10" s="7"/>
      <c r="VTN10" s="7"/>
      <c r="VTO10" s="7"/>
      <c r="VTP10" s="7"/>
      <c r="VTQ10" s="7"/>
      <c r="VTR10" s="7"/>
      <c r="VTS10" s="7"/>
      <c r="VTT10" s="7"/>
      <c r="VTU10" s="7"/>
      <c r="VTV10" s="7"/>
      <c r="VTW10" s="7"/>
      <c r="VTX10" s="7"/>
      <c r="VTY10" s="7"/>
      <c r="VTZ10" s="7"/>
      <c r="VUA10" s="7"/>
      <c r="VUB10" s="7"/>
      <c r="VUC10" s="7"/>
      <c r="VUD10" s="7"/>
      <c r="VUE10" s="7"/>
      <c r="VUF10" s="7"/>
      <c r="VUG10" s="7"/>
      <c r="VUH10" s="7"/>
      <c r="VUI10" s="7"/>
      <c r="VUJ10" s="7"/>
      <c r="VUK10" s="7"/>
      <c r="VUL10" s="7"/>
      <c r="VUM10" s="7"/>
      <c r="VUN10" s="7"/>
      <c r="VUO10" s="7"/>
      <c r="VUP10" s="7"/>
      <c r="VUQ10" s="7"/>
      <c r="VUR10" s="7"/>
      <c r="VUS10" s="7"/>
      <c r="VUT10" s="7"/>
      <c r="VUU10" s="7"/>
      <c r="VUV10" s="7"/>
      <c r="VUW10" s="7"/>
      <c r="VUX10" s="7"/>
      <c r="VUY10" s="7"/>
      <c r="VUZ10" s="7"/>
      <c r="VVA10" s="7"/>
      <c r="VVB10" s="7"/>
      <c r="VVC10" s="7"/>
      <c r="VVD10" s="7"/>
      <c r="VVE10" s="7"/>
      <c r="VVF10" s="7"/>
      <c r="VVG10" s="7"/>
      <c r="VVH10" s="7"/>
      <c r="VVI10" s="7"/>
      <c r="VVJ10" s="7"/>
      <c r="VVK10" s="7"/>
      <c r="VVL10" s="7"/>
      <c r="VVM10" s="7"/>
      <c r="VVN10" s="7"/>
      <c r="VVO10" s="7"/>
      <c r="VVP10" s="7"/>
      <c r="VVQ10" s="7"/>
      <c r="VVR10" s="7"/>
      <c r="VVS10" s="7"/>
      <c r="VVT10" s="7"/>
      <c r="VVU10" s="7"/>
      <c r="VVV10" s="7"/>
      <c r="VVW10" s="7"/>
      <c r="VVX10" s="7"/>
      <c r="VVY10" s="7"/>
      <c r="VVZ10" s="7"/>
      <c r="VWA10" s="7"/>
      <c r="VWB10" s="7"/>
      <c r="VWC10" s="7"/>
      <c r="VWD10" s="7"/>
      <c r="VWE10" s="7"/>
      <c r="VWF10" s="7"/>
      <c r="VWG10" s="7"/>
      <c r="VWH10" s="7"/>
      <c r="VWI10" s="7"/>
      <c r="VWJ10" s="7"/>
      <c r="VWK10" s="7"/>
      <c r="VWL10" s="7"/>
      <c r="VWM10" s="7"/>
      <c r="VWN10" s="7"/>
      <c r="VWO10" s="7"/>
      <c r="VWP10" s="7"/>
      <c r="VWQ10" s="7"/>
      <c r="VWR10" s="7"/>
      <c r="VWS10" s="7"/>
      <c r="VWT10" s="7"/>
      <c r="VWU10" s="7"/>
      <c r="VWV10" s="7"/>
      <c r="VWW10" s="7"/>
      <c r="VWX10" s="7"/>
      <c r="VWY10" s="7"/>
      <c r="VWZ10" s="7"/>
      <c r="VXA10" s="7"/>
      <c r="VXB10" s="7"/>
      <c r="VXC10" s="7"/>
      <c r="VXD10" s="7"/>
      <c r="VXE10" s="7"/>
      <c r="VXF10" s="7"/>
      <c r="VXG10" s="7"/>
      <c r="VXH10" s="7"/>
      <c r="VXI10" s="7"/>
      <c r="VXJ10" s="7"/>
      <c r="VXK10" s="7"/>
      <c r="VXL10" s="7"/>
      <c r="VXM10" s="7"/>
      <c r="VXN10" s="7"/>
      <c r="VXO10" s="7"/>
      <c r="VXP10" s="7"/>
      <c r="VXQ10" s="7"/>
      <c r="VXR10" s="7"/>
      <c r="VXS10" s="7"/>
      <c r="VXT10" s="7"/>
      <c r="VXU10" s="7"/>
      <c r="VXV10" s="7"/>
      <c r="VXW10" s="7"/>
      <c r="VXX10" s="7"/>
      <c r="VXY10" s="7"/>
      <c r="VXZ10" s="7"/>
      <c r="VYA10" s="7"/>
      <c r="VYB10" s="7"/>
      <c r="VYC10" s="7"/>
      <c r="VYD10" s="7"/>
      <c r="VYE10" s="7"/>
      <c r="VYF10" s="7"/>
      <c r="VYG10" s="7"/>
      <c r="VYH10" s="7"/>
      <c r="VYI10" s="7"/>
      <c r="VYJ10" s="7"/>
      <c r="VYK10" s="7"/>
      <c r="VYL10" s="7"/>
      <c r="VYM10" s="7"/>
      <c r="VYN10" s="7"/>
      <c r="VYO10" s="7"/>
      <c r="VYP10" s="7"/>
      <c r="VYQ10" s="7"/>
      <c r="VYR10" s="7"/>
      <c r="VYS10" s="7"/>
      <c r="VYT10" s="7"/>
      <c r="VYU10" s="7"/>
      <c r="VYV10" s="7"/>
      <c r="VYW10" s="7"/>
      <c r="VYX10" s="7"/>
      <c r="VYY10" s="7"/>
      <c r="VYZ10" s="7"/>
      <c r="VZA10" s="7"/>
      <c r="VZB10" s="7"/>
      <c r="VZC10" s="7"/>
      <c r="VZD10" s="7"/>
      <c r="VZE10" s="7"/>
      <c r="VZF10" s="7"/>
      <c r="VZG10" s="7"/>
      <c r="VZH10" s="7"/>
      <c r="VZI10" s="7"/>
      <c r="VZJ10" s="7"/>
      <c r="VZK10" s="7"/>
      <c r="VZL10" s="7"/>
      <c r="VZM10" s="7"/>
      <c r="VZN10" s="7"/>
      <c r="VZO10" s="7"/>
      <c r="VZP10" s="7"/>
      <c r="VZQ10" s="7"/>
      <c r="VZR10" s="7"/>
      <c r="VZS10" s="7"/>
      <c r="VZT10" s="7"/>
      <c r="VZU10" s="7"/>
      <c r="VZV10" s="7"/>
      <c r="VZW10" s="7"/>
      <c r="VZX10" s="7"/>
      <c r="VZY10" s="7"/>
      <c r="VZZ10" s="7"/>
      <c r="WAA10" s="7"/>
      <c r="WAB10" s="7"/>
      <c r="WAC10" s="7"/>
      <c r="WAD10" s="7"/>
      <c r="WAE10" s="7"/>
      <c r="WAF10" s="7"/>
      <c r="WAG10" s="7"/>
      <c r="WAH10" s="7"/>
      <c r="WAI10" s="7"/>
      <c r="WAJ10" s="7"/>
      <c r="WAK10" s="7"/>
      <c r="WAL10" s="7"/>
      <c r="WAM10" s="7"/>
      <c r="WAN10" s="7"/>
      <c r="WAO10" s="7"/>
      <c r="WAP10" s="7"/>
      <c r="WAQ10" s="7"/>
      <c r="WAR10" s="7"/>
      <c r="WAS10" s="7"/>
      <c r="WAT10" s="7"/>
      <c r="WAU10" s="7"/>
      <c r="WAV10" s="7"/>
      <c r="WAW10" s="7"/>
      <c r="WAX10" s="7"/>
      <c r="WAY10" s="7"/>
      <c r="WAZ10" s="7"/>
      <c r="WBA10" s="7"/>
      <c r="WBB10" s="7"/>
      <c r="WBC10" s="7"/>
      <c r="WBD10" s="7"/>
      <c r="WBE10" s="7"/>
      <c r="WBF10" s="7"/>
      <c r="WBG10" s="7"/>
      <c r="WBH10" s="7"/>
      <c r="WBI10" s="7"/>
      <c r="WBJ10" s="7"/>
      <c r="WBK10" s="7"/>
      <c r="WBL10" s="7"/>
      <c r="WBM10" s="7"/>
      <c r="WBN10" s="7"/>
      <c r="WBO10" s="7"/>
      <c r="WBP10" s="7"/>
      <c r="WBQ10" s="7"/>
      <c r="WBR10" s="7"/>
      <c r="WBS10" s="7"/>
      <c r="WBT10" s="7"/>
      <c r="WBU10" s="7"/>
      <c r="WBV10" s="7"/>
      <c r="WBW10" s="7"/>
      <c r="WBX10" s="7"/>
      <c r="WBY10" s="7"/>
      <c r="WBZ10" s="7"/>
      <c r="WCA10" s="7"/>
      <c r="WCB10" s="7"/>
      <c r="WCC10" s="7"/>
      <c r="WCD10" s="7"/>
      <c r="WCE10" s="7"/>
      <c r="WCF10" s="7"/>
      <c r="WCG10" s="7"/>
      <c r="WCH10" s="7"/>
      <c r="WCI10" s="7"/>
      <c r="WCJ10" s="7"/>
      <c r="WCK10" s="7"/>
      <c r="WCL10" s="7"/>
      <c r="WCM10" s="7"/>
      <c r="WCN10" s="7"/>
      <c r="WCO10" s="7"/>
      <c r="WCP10" s="7"/>
      <c r="WCQ10" s="7"/>
      <c r="WCR10" s="7"/>
      <c r="WCS10" s="7"/>
      <c r="WCT10" s="7"/>
      <c r="WCU10" s="7"/>
      <c r="WCV10" s="7"/>
      <c r="WCW10" s="7"/>
      <c r="WCX10" s="7"/>
      <c r="WCY10" s="7"/>
      <c r="WCZ10" s="7"/>
      <c r="WDA10" s="7"/>
      <c r="WDB10" s="7"/>
      <c r="WDC10" s="7"/>
      <c r="WDD10" s="7"/>
      <c r="WDE10" s="7"/>
      <c r="WDF10" s="7"/>
      <c r="WDG10" s="7"/>
      <c r="WDH10" s="7"/>
      <c r="WDI10" s="7"/>
      <c r="WDJ10" s="7"/>
      <c r="WDK10" s="7"/>
      <c r="WDL10" s="7"/>
      <c r="WDM10" s="7"/>
      <c r="WDN10" s="7"/>
      <c r="WDO10" s="7"/>
      <c r="WDP10" s="7"/>
      <c r="WDQ10" s="7"/>
      <c r="WDR10" s="7"/>
      <c r="WDS10" s="7"/>
      <c r="WDT10" s="7"/>
      <c r="WDU10" s="7"/>
      <c r="WDV10" s="7"/>
      <c r="WDW10" s="7"/>
      <c r="WDX10" s="7"/>
      <c r="WDY10" s="7"/>
      <c r="WDZ10" s="7"/>
      <c r="WEA10" s="7"/>
      <c r="WEB10" s="7"/>
      <c r="WEC10" s="7"/>
      <c r="WED10" s="7"/>
      <c r="WEE10" s="7"/>
      <c r="WEF10" s="7"/>
      <c r="WEG10" s="7"/>
      <c r="WEH10" s="7"/>
      <c r="WEI10" s="7"/>
      <c r="WEJ10" s="7"/>
      <c r="WEK10" s="7"/>
      <c r="WEL10" s="7"/>
      <c r="WEM10" s="7"/>
      <c r="WEN10" s="7"/>
      <c r="WEO10" s="7"/>
      <c r="WEP10" s="7"/>
      <c r="WEQ10" s="7"/>
      <c r="WER10" s="7"/>
      <c r="WES10" s="7"/>
      <c r="WET10" s="7"/>
      <c r="WEU10" s="7"/>
      <c r="WEV10" s="7"/>
      <c r="WEW10" s="7"/>
      <c r="WEX10" s="7"/>
      <c r="WEY10" s="7"/>
      <c r="WEZ10" s="7"/>
      <c r="WFA10" s="7"/>
      <c r="WFB10" s="7"/>
      <c r="WFC10" s="7"/>
      <c r="WFD10" s="7"/>
      <c r="WFE10" s="7"/>
      <c r="WFF10" s="7"/>
      <c r="WFG10" s="7"/>
      <c r="WFH10" s="7"/>
      <c r="WFI10" s="7"/>
      <c r="WFJ10" s="7"/>
      <c r="WFK10" s="7"/>
      <c r="WFL10" s="7"/>
      <c r="WFM10" s="7"/>
      <c r="WFN10" s="7"/>
      <c r="WFO10" s="7"/>
      <c r="WFP10" s="7"/>
      <c r="WFQ10" s="7"/>
      <c r="WFR10" s="7"/>
      <c r="WFS10" s="7"/>
      <c r="WFT10" s="7"/>
      <c r="WFU10" s="7"/>
      <c r="WFV10" s="7"/>
      <c r="WFW10" s="7"/>
      <c r="WFX10" s="7"/>
      <c r="WFY10" s="7"/>
      <c r="WFZ10" s="7"/>
      <c r="WGA10" s="7"/>
      <c r="WGB10" s="7"/>
      <c r="WGC10" s="7"/>
      <c r="WGD10" s="7"/>
      <c r="WGE10" s="7"/>
      <c r="WGF10" s="7"/>
      <c r="WGG10" s="7"/>
      <c r="WGH10" s="7"/>
      <c r="WGI10" s="7"/>
      <c r="WGJ10" s="7"/>
      <c r="WGK10" s="7"/>
      <c r="WGL10" s="7"/>
      <c r="WGM10" s="7"/>
      <c r="WGN10" s="7"/>
      <c r="WGO10" s="7"/>
      <c r="WGP10" s="7"/>
      <c r="WGQ10" s="7"/>
      <c r="WGR10" s="7"/>
      <c r="WGS10" s="7"/>
      <c r="WGT10" s="7"/>
      <c r="WGU10" s="7"/>
      <c r="WGV10" s="7"/>
      <c r="WGW10" s="7"/>
      <c r="WGX10" s="7"/>
      <c r="WGY10" s="7"/>
      <c r="WGZ10" s="7"/>
      <c r="WHA10" s="7"/>
      <c r="WHB10" s="7"/>
      <c r="WHC10" s="7"/>
      <c r="WHD10" s="7"/>
      <c r="WHE10" s="7"/>
      <c r="WHF10" s="7"/>
      <c r="WHG10" s="7"/>
      <c r="WHH10" s="7"/>
      <c r="WHI10" s="7"/>
      <c r="WHJ10" s="7"/>
      <c r="WHK10" s="7"/>
      <c r="WHL10" s="7"/>
      <c r="WHM10" s="7"/>
      <c r="WHN10" s="7"/>
      <c r="WHO10" s="7"/>
      <c r="WHP10" s="7"/>
      <c r="WHQ10" s="7"/>
      <c r="WHR10" s="7"/>
      <c r="WHS10" s="7"/>
      <c r="WHT10" s="7"/>
      <c r="WHU10" s="7"/>
      <c r="WHV10" s="7"/>
      <c r="WHW10" s="7"/>
      <c r="WHX10" s="7"/>
      <c r="WHY10" s="7"/>
      <c r="WHZ10" s="7"/>
      <c r="WIA10" s="7"/>
      <c r="WIB10" s="7"/>
      <c r="WIC10" s="7"/>
      <c r="WID10" s="7"/>
      <c r="WIE10" s="7"/>
      <c r="WIF10" s="7"/>
      <c r="WIG10" s="7"/>
      <c r="WIH10" s="7"/>
      <c r="WII10" s="7"/>
      <c r="WIJ10" s="7"/>
      <c r="WIK10" s="7"/>
      <c r="WIL10" s="7"/>
      <c r="WIM10" s="7"/>
      <c r="WIN10" s="7"/>
      <c r="WIO10" s="7"/>
      <c r="WIP10" s="7"/>
      <c r="WIQ10" s="7"/>
      <c r="WIR10" s="7"/>
      <c r="WIS10" s="7"/>
      <c r="WIT10" s="7"/>
      <c r="WIU10" s="7"/>
      <c r="WIV10" s="7"/>
      <c r="WIW10" s="7"/>
      <c r="WIX10" s="7"/>
      <c r="WIY10" s="7"/>
      <c r="WIZ10" s="7"/>
      <c r="WJA10" s="7"/>
      <c r="WJB10" s="7"/>
      <c r="WJC10" s="7"/>
      <c r="WJD10" s="7"/>
      <c r="WJE10" s="7"/>
      <c r="WJF10" s="7"/>
      <c r="WJG10" s="7"/>
      <c r="WJH10" s="7"/>
      <c r="WJI10" s="7"/>
      <c r="WJJ10" s="7"/>
      <c r="WJK10" s="7"/>
      <c r="WJL10" s="7"/>
      <c r="WJM10" s="7"/>
      <c r="WJN10" s="7"/>
      <c r="WJO10" s="7"/>
      <c r="WJP10" s="7"/>
      <c r="WJQ10" s="7"/>
      <c r="WJR10" s="7"/>
      <c r="WJS10" s="7"/>
      <c r="WJT10" s="7"/>
      <c r="WJU10" s="7"/>
      <c r="WJV10" s="7"/>
      <c r="WJW10" s="7"/>
      <c r="WJX10" s="7"/>
      <c r="WJY10" s="7"/>
      <c r="WJZ10" s="7"/>
      <c r="WKA10" s="7"/>
      <c r="WKB10" s="7"/>
      <c r="WKC10" s="7"/>
      <c r="WKD10" s="7"/>
      <c r="WKE10" s="7"/>
      <c r="WKF10" s="7"/>
      <c r="WKG10" s="7"/>
      <c r="WKH10" s="7"/>
      <c r="WKI10" s="7"/>
      <c r="WKJ10" s="7"/>
      <c r="WKK10" s="7"/>
      <c r="WKL10" s="7"/>
      <c r="WKM10" s="7"/>
      <c r="WKN10" s="7"/>
      <c r="WKO10" s="7"/>
      <c r="WKP10" s="7"/>
      <c r="WKQ10" s="7"/>
      <c r="WKR10" s="7"/>
      <c r="WKS10" s="7"/>
      <c r="WKT10" s="7"/>
      <c r="WKU10" s="7"/>
      <c r="WKV10" s="7"/>
      <c r="WKW10" s="7"/>
      <c r="WKX10" s="7"/>
      <c r="WKY10" s="7"/>
      <c r="WKZ10" s="7"/>
      <c r="WLA10" s="7"/>
      <c r="WLB10" s="7"/>
      <c r="WLC10" s="7"/>
      <c r="WLD10" s="7"/>
      <c r="WLE10" s="7"/>
      <c r="WLF10" s="7"/>
      <c r="WLG10" s="7"/>
      <c r="WLH10" s="7"/>
      <c r="WLI10" s="7"/>
      <c r="WLJ10" s="7"/>
      <c r="WLK10" s="7"/>
      <c r="WLL10" s="7"/>
      <c r="WLM10" s="7"/>
      <c r="WLN10" s="7"/>
      <c r="WLO10" s="7"/>
      <c r="WLP10" s="7"/>
      <c r="WLQ10" s="7"/>
      <c r="WLR10" s="7"/>
      <c r="WLS10" s="7"/>
      <c r="WLT10" s="7"/>
      <c r="WLU10" s="7"/>
      <c r="WLV10" s="7"/>
      <c r="WLW10" s="7"/>
      <c r="WLX10" s="7"/>
      <c r="WLY10" s="7"/>
      <c r="WLZ10" s="7"/>
      <c r="WMA10" s="7"/>
      <c r="WMB10" s="7"/>
      <c r="WMC10" s="7"/>
      <c r="WMD10" s="7"/>
      <c r="WME10" s="7"/>
      <c r="WMF10" s="7"/>
      <c r="WMG10" s="7"/>
      <c r="WMH10" s="7"/>
      <c r="WMI10" s="7"/>
      <c r="WMJ10" s="7"/>
      <c r="WMK10" s="7"/>
      <c r="WML10" s="7"/>
      <c r="WMM10" s="7"/>
      <c r="WMN10" s="7"/>
      <c r="WMO10" s="7"/>
      <c r="WMP10" s="7"/>
      <c r="WMQ10" s="7"/>
      <c r="WMR10" s="7"/>
      <c r="WMS10" s="7"/>
      <c r="WMT10" s="7"/>
      <c r="WMU10" s="7"/>
      <c r="WMV10" s="7"/>
      <c r="WMW10" s="7"/>
      <c r="WMX10" s="7"/>
      <c r="WMY10" s="7"/>
      <c r="WMZ10" s="7"/>
      <c r="WNA10" s="7"/>
      <c r="WNB10" s="7"/>
      <c r="WNC10" s="7"/>
      <c r="WND10" s="7"/>
      <c r="WNE10" s="7"/>
      <c r="WNF10" s="7"/>
      <c r="WNG10" s="7"/>
      <c r="WNH10" s="7"/>
      <c r="WNI10" s="7"/>
      <c r="WNJ10" s="7"/>
      <c r="WNK10" s="7"/>
      <c r="WNL10" s="7"/>
      <c r="WNM10" s="7"/>
      <c r="WNN10" s="7"/>
      <c r="WNO10" s="7"/>
      <c r="WNP10" s="7"/>
      <c r="WNQ10" s="7"/>
      <c r="WNR10" s="7"/>
      <c r="WNS10" s="7"/>
      <c r="WNT10" s="7"/>
      <c r="WNU10" s="7"/>
      <c r="WNV10" s="7"/>
      <c r="WNW10" s="7"/>
      <c r="WNX10" s="7"/>
      <c r="WNY10" s="7"/>
      <c r="WNZ10" s="7"/>
      <c r="WOA10" s="7"/>
      <c r="WOB10" s="7"/>
      <c r="WOC10" s="7"/>
      <c r="WOD10" s="7"/>
      <c r="WOE10" s="7"/>
      <c r="WOF10" s="7"/>
      <c r="WOG10" s="7"/>
      <c r="WOH10" s="7"/>
      <c r="WOI10" s="7"/>
      <c r="WOJ10" s="7"/>
      <c r="WOK10" s="7"/>
      <c r="WOL10" s="7"/>
      <c r="WOM10" s="7"/>
      <c r="WON10" s="7"/>
      <c r="WOO10" s="7"/>
      <c r="WOP10" s="7"/>
      <c r="WOQ10" s="7"/>
      <c r="WOR10" s="7"/>
      <c r="WOS10" s="7"/>
      <c r="WOT10" s="7"/>
      <c r="WOU10" s="7"/>
      <c r="WOV10" s="7"/>
      <c r="WOW10" s="7"/>
      <c r="WOX10" s="7"/>
      <c r="WOY10" s="7"/>
      <c r="WOZ10" s="7"/>
      <c r="WPA10" s="7"/>
      <c r="WPB10" s="7"/>
      <c r="WPC10" s="7"/>
      <c r="WPD10" s="7"/>
      <c r="WPE10" s="7"/>
      <c r="WPF10" s="7"/>
      <c r="WPG10" s="7"/>
      <c r="WPH10" s="7"/>
      <c r="WPI10" s="7"/>
      <c r="WPJ10" s="7"/>
      <c r="WPK10" s="7"/>
      <c r="WPL10" s="7"/>
      <c r="WPM10" s="7"/>
      <c r="WPN10" s="7"/>
      <c r="WPO10" s="7"/>
      <c r="WPP10" s="7"/>
      <c r="WPQ10" s="7"/>
      <c r="WPR10" s="7"/>
      <c r="WPS10" s="7"/>
      <c r="WPT10" s="7"/>
      <c r="WPU10" s="7"/>
      <c r="WPV10" s="7"/>
      <c r="WPW10" s="7"/>
      <c r="WPX10" s="7"/>
      <c r="WPY10" s="7"/>
      <c r="WPZ10" s="7"/>
      <c r="WQA10" s="7"/>
      <c r="WQB10" s="7"/>
      <c r="WQC10" s="7"/>
      <c r="WQD10" s="7"/>
      <c r="WQE10" s="7"/>
      <c r="WQF10" s="7"/>
      <c r="WQG10" s="7"/>
      <c r="WQH10" s="7"/>
      <c r="WQI10" s="7"/>
      <c r="WQJ10" s="7"/>
      <c r="WQK10" s="7"/>
      <c r="WQL10" s="7"/>
      <c r="WQM10" s="7"/>
      <c r="WQN10" s="7"/>
      <c r="WQO10" s="7"/>
      <c r="WQP10" s="7"/>
      <c r="WQQ10" s="7"/>
      <c r="WQR10" s="7"/>
      <c r="WQS10" s="7"/>
      <c r="WQT10" s="7"/>
      <c r="WQU10" s="7"/>
      <c r="WQV10" s="7"/>
      <c r="WQW10" s="7"/>
      <c r="WQX10" s="7"/>
      <c r="WQY10" s="7"/>
      <c r="WQZ10" s="7"/>
      <c r="WRA10" s="7"/>
      <c r="WRB10" s="7"/>
      <c r="WRC10" s="7"/>
      <c r="WRD10" s="7"/>
      <c r="WRE10" s="7"/>
      <c r="WRF10" s="7"/>
      <c r="WRG10" s="7"/>
      <c r="WRH10" s="7"/>
      <c r="WRI10" s="7"/>
      <c r="WRJ10" s="7"/>
      <c r="WRK10" s="7"/>
      <c r="WRL10" s="7"/>
      <c r="WRM10" s="7"/>
      <c r="WRN10" s="7"/>
      <c r="WRO10" s="7"/>
      <c r="WRP10" s="7"/>
      <c r="WRQ10" s="7"/>
      <c r="WRR10" s="7"/>
      <c r="WRS10" s="7"/>
      <c r="WRT10" s="7"/>
      <c r="WRU10" s="7"/>
      <c r="WRV10" s="7"/>
      <c r="WRW10" s="7"/>
      <c r="WRX10" s="7"/>
      <c r="WRY10" s="7"/>
      <c r="WRZ10" s="7"/>
      <c r="WSA10" s="7"/>
      <c r="WSB10" s="7"/>
      <c r="WSC10" s="7"/>
      <c r="WSD10" s="7"/>
      <c r="WSE10" s="7"/>
      <c r="WSF10" s="7"/>
      <c r="WSG10" s="7"/>
      <c r="WSH10" s="7"/>
      <c r="WSI10" s="7"/>
      <c r="WSJ10" s="7"/>
      <c r="WSK10" s="7"/>
      <c r="WSL10" s="7"/>
      <c r="WSM10" s="7"/>
      <c r="WSN10" s="7"/>
      <c r="WSO10" s="7"/>
      <c r="WSP10" s="7"/>
      <c r="WSQ10" s="7"/>
      <c r="WSR10" s="7"/>
      <c r="WSS10" s="7"/>
      <c r="WST10" s="7"/>
      <c r="WSU10" s="7"/>
      <c r="WSV10" s="7"/>
      <c r="WSW10" s="7"/>
      <c r="WSX10" s="7"/>
      <c r="WSY10" s="7"/>
      <c r="WSZ10" s="7"/>
      <c r="WTA10" s="7"/>
      <c r="WTB10" s="7"/>
      <c r="WTC10" s="7"/>
      <c r="WTD10" s="7"/>
      <c r="WTE10" s="7"/>
      <c r="WTF10" s="7"/>
      <c r="WTG10" s="7"/>
      <c r="WTH10" s="7"/>
      <c r="WTI10" s="7"/>
      <c r="WTJ10" s="7"/>
      <c r="WTK10" s="7"/>
      <c r="WTL10" s="7"/>
      <c r="WTM10" s="7"/>
      <c r="WTN10" s="7"/>
      <c r="WTO10" s="7"/>
      <c r="WTP10" s="7"/>
      <c r="WTQ10" s="7"/>
      <c r="WTR10" s="7"/>
      <c r="WTS10" s="7"/>
      <c r="WTT10" s="7"/>
      <c r="WTU10" s="7"/>
      <c r="WTV10" s="7"/>
      <c r="WTW10" s="7"/>
      <c r="WTX10" s="7"/>
      <c r="WTY10" s="7"/>
      <c r="WTZ10" s="7"/>
      <c r="WUA10" s="7"/>
      <c r="WUB10" s="7"/>
      <c r="WUC10" s="7"/>
      <c r="WUD10" s="7"/>
      <c r="WUE10" s="7"/>
      <c r="WUF10" s="7"/>
      <c r="WUG10" s="7"/>
      <c r="WUH10" s="7"/>
      <c r="WUI10" s="7"/>
      <c r="WUJ10" s="7"/>
      <c r="WUK10" s="7"/>
      <c r="WUL10" s="7"/>
      <c r="WUM10" s="7"/>
      <c r="WUN10" s="7"/>
      <c r="WUO10" s="7"/>
      <c r="WUP10" s="7"/>
      <c r="WUQ10" s="7"/>
      <c r="WUR10" s="7"/>
      <c r="WUS10" s="7"/>
      <c r="WUT10" s="7"/>
      <c r="WUU10" s="7"/>
      <c r="WUV10" s="7"/>
      <c r="WUW10" s="7"/>
      <c r="WUX10" s="7"/>
      <c r="WUY10" s="7"/>
      <c r="WUZ10" s="7"/>
      <c r="WVA10" s="7"/>
      <c r="WVB10" s="7"/>
      <c r="WVC10" s="7"/>
      <c r="WVD10" s="7"/>
      <c r="WVE10" s="7"/>
      <c r="WVF10" s="7"/>
      <c r="WVG10" s="7"/>
      <c r="WVH10" s="7"/>
      <c r="WVI10" s="7"/>
      <c r="WVJ10" s="7"/>
      <c r="WVK10" s="7"/>
      <c r="WVL10" s="7"/>
      <c r="WVM10" s="7"/>
      <c r="WVN10" s="7"/>
      <c r="WVO10" s="7"/>
      <c r="WVP10" s="7"/>
      <c r="WVQ10" s="7"/>
      <c r="WVR10" s="7"/>
      <c r="WVS10" s="7"/>
      <c r="WVT10" s="7"/>
      <c r="WVU10" s="7"/>
      <c r="WVV10" s="7"/>
      <c r="WVW10" s="7"/>
      <c r="WVX10" s="7"/>
      <c r="WVY10" s="7"/>
      <c r="WVZ10" s="7"/>
      <c r="WWA10" s="7"/>
      <c r="WWB10" s="7"/>
      <c r="WWC10" s="7"/>
      <c r="WWD10" s="7"/>
      <c r="WWE10" s="7"/>
      <c r="WWF10" s="7"/>
      <c r="WWG10" s="7"/>
      <c r="WWH10" s="7"/>
      <c r="WWI10" s="7"/>
      <c r="WWJ10" s="7"/>
      <c r="WWK10" s="7"/>
      <c r="WWL10" s="7"/>
      <c r="WWM10" s="7"/>
      <c r="WWN10" s="7"/>
      <c r="WWO10" s="7"/>
      <c r="WWP10" s="7"/>
      <c r="WWQ10" s="7"/>
      <c r="WWR10" s="7"/>
      <c r="WWS10" s="7"/>
      <c r="WWT10" s="7"/>
      <c r="WWU10" s="7"/>
      <c r="WWV10" s="7"/>
      <c r="WWW10" s="7"/>
      <c r="WWX10" s="7"/>
      <c r="WWY10" s="7"/>
      <c r="WWZ10" s="7"/>
      <c r="WXA10" s="7"/>
      <c r="WXB10" s="7"/>
      <c r="WXC10" s="7"/>
      <c r="WXD10" s="7"/>
      <c r="WXE10" s="7"/>
      <c r="WXF10" s="7"/>
      <c r="WXG10" s="7"/>
      <c r="WXH10" s="7"/>
      <c r="WXI10" s="7"/>
      <c r="WXJ10" s="7"/>
      <c r="WXK10" s="7"/>
      <c r="WXL10" s="7"/>
      <c r="WXM10" s="7"/>
      <c r="WXN10" s="7"/>
      <c r="WXO10" s="7"/>
      <c r="WXP10" s="7"/>
      <c r="WXQ10" s="7"/>
      <c r="WXR10" s="7"/>
      <c r="WXS10" s="7"/>
      <c r="WXT10" s="7"/>
      <c r="WXU10" s="7"/>
      <c r="WXV10" s="7"/>
      <c r="WXW10" s="7"/>
      <c r="WXX10" s="7"/>
      <c r="WXY10" s="7"/>
      <c r="WXZ10" s="7"/>
      <c r="WYA10" s="7"/>
      <c r="WYB10" s="7"/>
      <c r="WYC10" s="7"/>
      <c r="WYD10" s="7"/>
      <c r="WYE10" s="7"/>
      <c r="WYF10" s="7"/>
      <c r="WYG10" s="7"/>
      <c r="WYH10" s="7"/>
      <c r="WYI10" s="7"/>
      <c r="WYJ10" s="7"/>
      <c r="WYK10" s="7"/>
      <c r="WYL10" s="7"/>
      <c r="WYM10" s="7"/>
      <c r="WYN10" s="7"/>
      <c r="WYO10" s="7"/>
      <c r="WYP10" s="7"/>
      <c r="WYQ10" s="7"/>
      <c r="WYR10" s="7"/>
      <c r="WYS10" s="7"/>
      <c r="WYT10" s="7"/>
      <c r="WYU10" s="7"/>
      <c r="WYV10" s="7"/>
      <c r="WYW10" s="7"/>
      <c r="WYX10" s="7"/>
      <c r="WYY10" s="7"/>
      <c r="WYZ10" s="7"/>
      <c r="WZA10" s="7"/>
      <c r="WZB10" s="7"/>
      <c r="WZC10" s="7"/>
      <c r="WZD10" s="7"/>
      <c r="WZE10" s="7"/>
      <c r="WZF10" s="7"/>
      <c r="WZG10" s="7"/>
      <c r="WZH10" s="7"/>
      <c r="WZI10" s="7"/>
      <c r="WZJ10" s="7"/>
      <c r="WZK10" s="7"/>
      <c r="WZL10" s="7"/>
      <c r="WZM10" s="7"/>
      <c r="WZN10" s="7"/>
      <c r="WZO10" s="7"/>
      <c r="WZP10" s="7"/>
      <c r="WZQ10" s="7"/>
      <c r="WZR10" s="7"/>
      <c r="WZS10" s="7"/>
      <c r="WZT10" s="7"/>
      <c r="WZU10" s="7"/>
      <c r="WZV10" s="7"/>
      <c r="WZW10" s="7"/>
      <c r="WZX10" s="7"/>
      <c r="WZY10" s="7"/>
      <c r="WZZ10" s="7"/>
      <c r="XAA10" s="7"/>
      <c r="XAB10" s="7"/>
      <c r="XAC10" s="7"/>
      <c r="XAD10" s="7"/>
      <c r="XAE10" s="7"/>
      <c r="XAF10" s="7"/>
      <c r="XAG10" s="7"/>
      <c r="XAH10" s="7"/>
      <c r="XAI10" s="7"/>
      <c r="XAJ10" s="7"/>
      <c r="XAK10" s="7"/>
      <c r="XAL10" s="7"/>
      <c r="XAM10" s="7"/>
      <c r="XAN10" s="7"/>
      <c r="XAO10" s="7"/>
      <c r="XAP10" s="7"/>
      <c r="XAQ10" s="7"/>
      <c r="XAR10" s="7"/>
      <c r="XAS10" s="7"/>
      <c r="XAT10" s="7"/>
      <c r="XAU10" s="7"/>
      <c r="XAV10" s="7"/>
      <c r="XAW10" s="7"/>
      <c r="XAX10" s="7"/>
      <c r="XAY10" s="7"/>
      <c r="XAZ10" s="7"/>
      <c r="XBA10" s="7"/>
      <c r="XBB10" s="7"/>
      <c r="XBC10" s="7"/>
      <c r="XBD10" s="7"/>
      <c r="XBE10" s="7"/>
      <c r="XBF10" s="7"/>
      <c r="XBG10" s="7"/>
      <c r="XBH10" s="7"/>
      <c r="XBI10" s="7"/>
      <c r="XBJ10" s="7"/>
      <c r="XBK10" s="7"/>
      <c r="XBL10" s="7"/>
      <c r="XBM10" s="7"/>
      <c r="XBN10" s="7"/>
      <c r="XBO10" s="7"/>
      <c r="XBP10" s="7"/>
      <c r="XBQ10" s="7"/>
      <c r="XBR10" s="7"/>
      <c r="XBS10" s="7"/>
      <c r="XBT10" s="7"/>
      <c r="XBU10" s="7"/>
      <c r="XBV10" s="7"/>
      <c r="XBW10" s="7"/>
      <c r="XBX10" s="7"/>
      <c r="XBY10" s="7"/>
      <c r="XBZ10" s="7"/>
      <c r="XCA10" s="7"/>
      <c r="XCB10" s="7"/>
      <c r="XCC10" s="7"/>
      <c r="XCD10" s="7"/>
      <c r="XCE10" s="7"/>
      <c r="XCF10" s="7"/>
      <c r="XCG10" s="7"/>
      <c r="XCH10" s="7"/>
      <c r="XCI10" s="7"/>
      <c r="XCJ10" s="7"/>
      <c r="XCK10" s="7"/>
      <c r="XCL10" s="7"/>
      <c r="XCM10" s="7"/>
      <c r="XCN10" s="7"/>
      <c r="XCO10" s="7"/>
      <c r="XCP10" s="7"/>
      <c r="XCQ10" s="7"/>
      <c r="XCR10" s="7"/>
      <c r="XCS10" s="7"/>
      <c r="XCT10" s="7"/>
      <c r="XCU10" s="7"/>
      <c r="XCV10" s="7"/>
      <c r="XCW10" s="7"/>
      <c r="XCX10" s="7"/>
      <c r="XCY10" s="7"/>
      <c r="XCZ10" s="7"/>
      <c r="XDA10" s="7"/>
      <c r="XDB10" s="7"/>
      <c r="XDC10" s="7"/>
      <c r="XDD10" s="7"/>
      <c r="XDE10" s="7"/>
      <c r="XDF10" s="7"/>
      <c r="XDG10" s="7"/>
      <c r="XDH10" s="7"/>
      <c r="XDI10" s="7"/>
      <c r="XDJ10" s="7"/>
      <c r="XDK10" s="7"/>
      <c r="XDL10" s="7"/>
      <c r="XDM10" s="7"/>
      <c r="XDN10" s="7"/>
      <c r="XDO10" s="7"/>
      <c r="XDP10" s="7"/>
      <c r="XDQ10" s="7"/>
      <c r="XDR10" s="7"/>
      <c r="XDS10" s="7"/>
      <c r="XDT10" s="7"/>
      <c r="XDU10" s="7"/>
      <c r="XDV10" s="7"/>
      <c r="XDW10" s="7"/>
      <c r="XDX10" s="7"/>
      <c r="XDY10" s="7"/>
      <c r="XDZ10" s="7"/>
      <c r="XEA10" s="7"/>
      <c r="XEB10" s="7"/>
      <c r="XEC10" s="7"/>
      <c r="XED10" s="7"/>
      <c r="XEE10" s="7"/>
      <c r="XEF10" s="7"/>
      <c r="XEG10" s="7"/>
      <c r="XEH10" s="7"/>
      <c r="XEI10" s="7"/>
      <c r="XEJ10" s="7"/>
      <c r="XEK10" s="7"/>
      <c r="XEL10" s="7"/>
      <c r="XEM10" s="7"/>
      <c r="XEN10" s="7"/>
      <c r="XEO10" s="7"/>
      <c r="XEP10" s="7"/>
      <c r="XEQ10" s="7"/>
      <c r="XER10" s="7"/>
      <c r="XES10" s="7"/>
      <c r="XET10" s="7"/>
      <c r="XEU10" s="7"/>
      <c r="XEV10" s="7"/>
      <c r="XEW10" s="7"/>
      <c r="XEX10" s="7"/>
      <c r="XEY10" s="7"/>
      <c r="XEZ10" s="7"/>
      <c r="XFA10" s="7"/>
      <c r="XFB10" s="7"/>
      <c r="XFC10" s="7"/>
      <c r="XFD10" s="7"/>
    </row>
    <row r="11" spans="1:16384" s="25" customFormat="1" ht="15" x14ac:dyDescent="0.35">
      <c r="A11" s="7"/>
      <c r="B11" s="7"/>
      <c r="C11" s="7"/>
      <c r="D11" s="7"/>
      <c r="E11" s="21"/>
      <c r="F11" s="21"/>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c r="JK11" s="7"/>
      <c r="JL11" s="7"/>
      <c r="JM11" s="7"/>
      <c r="JN11" s="7"/>
      <c r="JO11" s="7"/>
      <c r="JP11" s="7"/>
      <c r="JQ11" s="7"/>
      <c r="JR11" s="7"/>
      <c r="JS11" s="7"/>
      <c r="JT11" s="7"/>
      <c r="JU11" s="7"/>
      <c r="JV11" s="7"/>
      <c r="JW11" s="7"/>
      <c r="JX11" s="7"/>
      <c r="JY11" s="7"/>
      <c r="JZ11" s="7"/>
      <c r="KA11" s="7"/>
      <c r="KB11" s="7"/>
      <c r="KC11" s="7"/>
      <c r="KD11" s="7"/>
      <c r="KE11" s="7"/>
      <c r="KF11" s="7"/>
      <c r="KG11" s="7"/>
      <c r="KH11" s="7"/>
      <c r="KI11" s="7"/>
      <c r="KJ11" s="7"/>
      <c r="KK11" s="7"/>
      <c r="KL11" s="7"/>
      <c r="KM11" s="7"/>
      <c r="KN11" s="7"/>
      <c r="KO11" s="7"/>
      <c r="KP11" s="7"/>
      <c r="KQ11" s="7"/>
      <c r="KR11" s="7"/>
      <c r="KS11" s="7"/>
      <c r="KT11" s="7"/>
      <c r="KU11" s="7"/>
      <c r="KV11" s="7"/>
      <c r="KW11" s="7"/>
      <c r="KX11" s="7"/>
      <c r="KY11" s="7"/>
      <c r="KZ11" s="7"/>
      <c r="LA11" s="7"/>
      <c r="LB11" s="7"/>
      <c r="LC11" s="7"/>
      <c r="LD11" s="7"/>
      <c r="LE11" s="7"/>
      <c r="LF11" s="7"/>
      <c r="LG11" s="7"/>
      <c r="LH11" s="7"/>
      <c r="LI11" s="7"/>
      <c r="LJ11" s="7"/>
      <c r="LK11" s="7"/>
      <c r="LL11" s="7"/>
      <c r="LM11" s="7"/>
      <c r="LN11" s="7"/>
      <c r="LO11" s="7"/>
      <c r="LP11" s="7"/>
      <c r="LQ11" s="7"/>
      <c r="LR11" s="7"/>
      <c r="LS11" s="7"/>
      <c r="LT11" s="7"/>
      <c r="LU11" s="7"/>
      <c r="LV11" s="7"/>
      <c r="LW11" s="7"/>
      <c r="LX11" s="7"/>
      <c r="LY11" s="7"/>
      <c r="LZ11" s="7"/>
      <c r="MA11" s="7"/>
      <c r="MB11" s="7"/>
      <c r="MC11" s="7"/>
      <c r="MD11" s="7"/>
      <c r="ME11" s="7"/>
      <c r="MF11" s="7"/>
      <c r="MG11" s="7"/>
      <c r="MH11" s="7"/>
      <c r="MI11" s="7"/>
      <c r="MJ11" s="7"/>
      <c r="MK11" s="7"/>
      <c r="ML11" s="7"/>
      <c r="MM11" s="7"/>
      <c r="MN11" s="7"/>
      <c r="MO11" s="7"/>
      <c r="MP11" s="7"/>
      <c r="MQ11" s="7"/>
      <c r="MR11" s="7"/>
      <c r="MS11" s="7"/>
      <c r="MT11" s="7"/>
      <c r="MU11" s="7"/>
      <c r="MV11" s="7"/>
      <c r="MW11" s="7"/>
      <c r="MX11" s="7"/>
      <c r="MY11" s="7"/>
      <c r="MZ11" s="7"/>
      <c r="NA11" s="7"/>
      <c r="NB11" s="7"/>
      <c r="NC11" s="7"/>
      <c r="ND11" s="7"/>
      <c r="NE11" s="7"/>
      <c r="NF11" s="7"/>
      <c r="NG11" s="7"/>
      <c r="NH11" s="7"/>
      <c r="NI11" s="7"/>
      <c r="NJ11" s="7"/>
      <c r="NK11" s="7"/>
      <c r="NL11" s="7"/>
      <c r="NM11" s="7"/>
      <c r="NN11" s="7"/>
      <c r="NO11" s="7"/>
      <c r="NP11" s="7"/>
      <c r="NQ11" s="7"/>
      <c r="NR11" s="7"/>
      <c r="NS11" s="7"/>
      <c r="NT11" s="7"/>
      <c r="NU11" s="7"/>
      <c r="NV11" s="7"/>
      <c r="NW11" s="7"/>
      <c r="NX11" s="7"/>
      <c r="NY11" s="7"/>
      <c r="NZ11" s="7"/>
      <c r="OA11" s="7"/>
      <c r="OB11" s="7"/>
      <c r="OC11" s="7"/>
      <c r="OD11" s="7"/>
      <c r="OE11" s="7"/>
      <c r="OF11" s="7"/>
      <c r="OG11" s="7"/>
      <c r="OH11" s="7"/>
      <c r="OI11" s="7"/>
      <c r="OJ11" s="7"/>
      <c r="OK11" s="7"/>
      <c r="OL11" s="7"/>
      <c r="OM11" s="7"/>
      <c r="ON11" s="7"/>
      <c r="OO11" s="7"/>
      <c r="OP11" s="7"/>
      <c r="OQ11" s="7"/>
      <c r="OR11" s="7"/>
      <c r="OS11" s="7"/>
      <c r="OT11" s="7"/>
      <c r="OU11" s="7"/>
      <c r="OV11" s="7"/>
      <c r="OW11" s="7"/>
      <c r="OX11" s="7"/>
      <c r="OY11" s="7"/>
      <c r="OZ11" s="7"/>
      <c r="PA11" s="7"/>
      <c r="PB11" s="7"/>
      <c r="PC11" s="7"/>
      <c r="PD11" s="7"/>
      <c r="PE11" s="7"/>
      <c r="PF11" s="7"/>
      <c r="PG11" s="7"/>
      <c r="PH11" s="7"/>
      <c r="PI11" s="7"/>
      <c r="PJ11" s="7"/>
      <c r="PK11" s="7"/>
      <c r="PL11" s="7"/>
      <c r="PM11" s="7"/>
      <c r="PN11" s="7"/>
      <c r="PO11" s="7"/>
      <c r="PP11" s="7"/>
      <c r="PQ11" s="7"/>
      <c r="PR11" s="7"/>
      <c r="PS11" s="7"/>
      <c r="PT11" s="7"/>
      <c r="PU11" s="7"/>
      <c r="PV11" s="7"/>
      <c r="PW11" s="7"/>
      <c r="PX11" s="7"/>
      <c r="PY11" s="7"/>
      <c r="PZ11" s="7"/>
      <c r="QA11" s="7"/>
      <c r="QB11" s="7"/>
      <c r="QC11" s="7"/>
      <c r="QD11" s="7"/>
      <c r="QE11" s="7"/>
      <c r="QF11" s="7"/>
      <c r="QG11" s="7"/>
      <c r="QH11" s="7"/>
      <c r="QI11" s="7"/>
      <c r="QJ11" s="7"/>
      <c r="QK11" s="7"/>
      <c r="QL11" s="7"/>
      <c r="QM11" s="7"/>
      <c r="QN11" s="7"/>
      <c r="QO11" s="7"/>
      <c r="QP11" s="7"/>
      <c r="QQ11" s="7"/>
      <c r="QR11" s="7"/>
      <c r="QS11" s="7"/>
      <c r="QT11" s="7"/>
      <c r="QU11" s="7"/>
      <c r="QV11" s="7"/>
      <c r="QW11" s="7"/>
      <c r="QX11" s="7"/>
      <c r="QY11" s="7"/>
      <c r="QZ11" s="7"/>
      <c r="RA11" s="7"/>
      <c r="RB11" s="7"/>
      <c r="RC11" s="7"/>
      <c r="RD11" s="7"/>
      <c r="RE11" s="7"/>
      <c r="RF11" s="7"/>
      <c r="RG11" s="7"/>
      <c r="RH11" s="7"/>
      <c r="RI11" s="7"/>
      <c r="RJ11" s="7"/>
      <c r="RK11" s="7"/>
      <c r="RL11" s="7"/>
      <c r="RM11" s="7"/>
      <c r="RN11" s="7"/>
      <c r="RO11" s="7"/>
      <c r="RP11" s="7"/>
      <c r="RQ11" s="7"/>
      <c r="RR11" s="7"/>
      <c r="RS11" s="7"/>
      <c r="RT11" s="7"/>
      <c r="RU11" s="7"/>
      <c r="RV11" s="7"/>
      <c r="RW11" s="7"/>
      <c r="RX11" s="7"/>
      <c r="RY11" s="7"/>
      <c r="RZ11" s="7"/>
      <c r="SA11" s="7"/>
      <c r="SB11" s="7"/>
      <c r="SC11" s="7"/>
      <c r="SD11" s="7"/>
      <c r="SE11" s="7"/>
      <c r="SF11" s="7"/>
      <c r="SG11" s="7"/>
      <c r="SH11" s="7"/>
      <c r="SI11" s="7"/>
      <c r="SJ11" s="7"/>
      <c r="SK11" s="7"/>
      <c r="SL11" s="7"/>
      <c r="SM11" s="7"/>
      <c r="SN11" s="7"/>
      <c r="SO11" s="7"/>
      <c r="SP11" s="7"/>
      <c r="SQ11" s="7"/>
      <c r="SR11" s="7"/>
      <c r="SS11" s="7"/>
      <c r="ST11" s="7"/>
      <c r="SU11" s="7"/>
      <c r="SV11" s="7"/>
      <c r="SW11" s="7"/>
      <c r="SX11" s="7"/>
      <c r="SY11" s="7"/>
      <c r="SZ11" s="7"/>
      <c r="TA11" s="7"/>
      <c r="TB11" s="7"/>
      <c r="TC11" s="7"/>
      <c r="TD11" s="7"/>
      <c r="TE11" s="7"/>
      <c r="TF11" s="7"/>
      <c r="TG11" s="7"/>
      <c r="TH11" s="7"/>
      <c r="TI11" s="7"/>
      <c r="TJ11" s="7"/>
      <c r="TK11" s="7"/>
      <c r="TL11" s="7"/>
      <c r="TM11" s="7"/>
      <c r="TN11" s="7"/>
      <c r="TO11" s="7"/>
      <c r="TP11" s="7"/>
      <c r="TQ11" s="7"/>
      <c r="TR11" s="7"/>
      <c r="TS11" s="7"/>
      <c r="TT11" s="7"/>
      <c r="TU11" s="7"/>
      <c r="TV11" s="7"/>
      <c r="TW11" s="7"/>
      <c r="TX11" s="7"/>
      <c r="TY11" s="7"/>
      <c r="TZ11" s="7"/>
      <c r="UA11" s="7"/>
      <c r="UB11" s="7"/>
      <c r="UC11" s="7"/>
      <c r="UD11" s="7"/>
      <c r="UE11" s="7"/>
      <c r="UF11" s="7"/>
      <c r="UG11" s="7"/>
      <c r="UH11" s="7"/>
      <c r="UI11" s="7"/>
      <c r="UJ11" s="7"/>
      <c r="UK11" s="7"/>
      <c r="UL11" s="7"/>
      <c r="UM11" s="7"/>
      <c r="UN11" s="7"/>
      <c r="UO11" s="7"/>
      <c r="UP11" s="7"/>
      <c r="UQ11" s="7"/>
      <c r="UR11" s="7"/>
      <c r="US11" s="7"/>
      <c r="UT11" s="7"/>
      <c r="UU11" s="7"/>
      <c r="UV11" s="7"/>
      <c r="UW11" s="7"/>
      <c r="UX11" s="7"/>
      <c r="UY11" s="7"/>
      <c r="UZ11" s="7"/>
      <c r="VA11" s="7"/>
      <c r="VB11" s="7"/>
      <c r="VC11" s="7"/>
      <c r="VD11" s="7"/>
      <c r="VE11" s="7"/>
      <c r="VF11" s="7"/>
      <c r="VG11" s="7"/>
      <c r="VH11" s="7"/>
      <c r="VI11" s="7"/>
      <c r="VJ11" s="7"/>
      <c r="VK11" s="7"/>
      <c r="VL11" s="7"/>
      <c r="VM11" s="7"/>
      <c r="VN11" s="7"/>
      <c r="VO11" s="7"/>
      <c r="VP11" s="7"/>
      <c r="VQ11" s="7"/>
      <c r="VR11" s="7"/>
      <c r="VS11" s="7"/>
      <c r="VT11" s="7"/>
      <c r="VU11" s="7"/>
      <c r="VV11" s="7"/>
      <c r="VW11" s="7"/>
      <c r="VX11" s="7"/>
      <c r="VY11" s="7"/>
      <c r="VZ11" s="7"/>
      <c r="WA11" s="7"/>
      <c r="WB11" s="7"/>
      <c r="WC11" s="7"/>
      <c r="WD11" s="7"/>
      <c r="WE11" s="7"/>
      <c r="WF11" s="7"/>
      <c r="WG11" s="7"/>
      <c r="WH11" s="7"/>
      <c r="WI11" s="7"/>
      <c r="WJ11" s="7"/>
      <c r="WK11" s="7"/>
      <c r="WL11" s="7"/>
      <c r="WM11" s="7"/>
      <c r="WN11" s="7"/>
      <c r="WO11" s="7"/>
      <c r="WP11" s="7"/>
      <c r="WQ11" s="7"/>
      <c r="WR11" s="7"/>
      <c r="WS11" s="7"/>
      <c r="WT11" s="7"/>
      <c r="WU11" s="7"/>
      <c r="WV11" s="7"/>
      <c r="WW11" s="7"/>
      <c r="WX11" s="7"/>
      <c r="WY11" s="7"/>
      <c r="WZ11" s="7"/>
      <c r="XA11" s="7"/>
      <c r="XB11" s="7"/>
      <c r="XC11" s="7"/>
      <c r="XD11" s="7"/>
      <c r="XE11" s="7"/>
      <c r="XF11" s="7"/>
      <c r="XG11" s="7"/>
      <c r="XH11" s="7"/>
      <c r="XI11" s="7"/>
      <c r="XJ11" s="7"/>
      <c r="XK11" s="7"/>
      <c r="XL11" s="7"/>
      <c r="XM11" s="7"/>
      <c r="XN11" s="7"/>
      <c r="XO11" s="7"/>
      <c r="XP11" s="7"/>
      <c r="XQ11" s="7"/>
      <c r="XR11" s="7"/>
      <c r="XS11" s="7"/>
      <c r="XT11" s="7"/>
      <c r="XU11" s="7"/>
      <c r="XV11" s="7"/>
      <c r="XW11" s="7"/>
      <c r="XX11" s="7"/>
      <c r="XY11" s="7"/>
      <c r="XZ11" s="7"/>
      <c r="YA11" s="7"/>
      <c r="YB11" s="7"/>
      <c r="YC11" s="7"/>
      <c r="YD11" s="7"/>
      <c r="YE11" s="7"/>
      <c r="YF11" s="7"/>
      <c r="YG11" s="7"/>
      <c r="YH11" s="7"/>
      <c r="YI11" s="7"/>
      <c r="YJ11" s="7"/>
      <c r="YK11" s="7"/>
      <c r="YL11" s="7"/>
      <c r="YM11" s="7"/>
      <c r="YN11" s="7"/>
      <c r="YO11" s="7"/>
      <c r="YP11" s="7"/>
      <c r="YQ11" s="7"/>
      <c r="YR11" s="7"/>
      <c r="YS11" s="7"/>
      <c r="YT11" s="7"/>
      <c r="YU11" s="7"/>
      <c r="YV11" s="7"/>
      <c r="YW11" s="7"/>
      <c r="YX11" s="7"/>
      <c r="YY11" s="7"/>
      <c r="YZ11" s="7"/>
      <c r="ZA11" s="7"/>
      <c r="ZB11" s="7"/>
      <c r="ZC11" s="7"/>
      <c r="ZD11" s="7"/>
      <c r="ZE11" s="7"/>
      <c r="ZF11" s="7"/>
      <c r="ZG11" s="7"/>
      <c r="ZH11" s="7"/>
      <c r="ZI11" s="7"/>
      <c r="ZJ11" s="7"/>
      <c r="ZK11" s="7"/>
      <c r="ZL11" s="7"/>
      <c r="ZM11" s="7"/>
      <c r="ZN11" s="7"/>
      <c r="ZO11" s="7"/>
      <c r="ZP11" s="7"/>
      <c r="ZQ11" s="7"/>
      <c r="ZR11" s="7"/>
      <c r="ZS11" s="7"/>
      <c r="ZT11" s="7"/>
      <c r="ZU11" s="7"/>
      <c r="ZV11" s="7"/>
      <c r="ZW11" s="7"/>
      <c r="ZX11" s="7"/>
      <c r="ZY11" s="7"/>
      <c r="ZZ11" s="7"/>
      <c r="AAA11" s="7"/>
      <c r="AAB11" s="7"/>
      <c r="AAC11" s="7"/>
      <c r="AAD11" s="7"/>
      <c r="AAE11" s="7"/>
      <c r="AAF11" s="7"/>
      <c r="AAG11" s="7"/>
      <c r="AAH11" s="7"/>
      <c r="AAI11" s="7"/>
      <c r="AAJ11" s="7"/>
      <c r="AAK11" s="7"/>
      <c r="AAL11" s="7"/>
      <c r="AAM11" s="7"/>
      <c r="AAN11" s="7"/>
      <c r="AAO11" s="7"/>
      <c r="AAP11" s="7"/>
      <c r="AAQ11" s="7"/>
      <c r="AAR11" s="7"/>
      <c r="AAS11" s="7"/>
      <c r="AAT11" s="7"/>
      <c r="AAU11" s="7"/>
      <c r="AAV11" s="7"/>
      <c r="AAW11" s="7"/>
      <c r="AAX11" s="7"/>
      <c r="AAY11" s="7"/>
      <c r="AAZ11" s="7"/>
      <c r="ABA11" s="7"/>
      <c r="ABB11" s="7"/>
      <c r="ABC11" s="7"/>
      <c r="ABD11" s="7"/>
      <c r="ABE11" s="7"/>
      <c r="ABF11" s="7"/>
      <c r="ABG11" s="7"/>
      <c r="ABH11" s="7"/>
      <c r="ABI11" s="7"/>
      <c r="ABJ11" s="7"/>
      <c r="ABK11" s="7"/>
      <c r="ABL11" s="7"/>
      <c r="ABM11" s="7"/>
      <c r="ABN11" s="7"/>
      <c r="ABO11" s="7"/>
      <c r="ABP11" s="7"/>
      <c r="ABQ11" s="7"/>
      <c r="ABR11" s="7"/>
      <c r="ABS11" s="7"/>
      <c r="ABT11" s="7"/>
      <c r="ABU11" s="7"/>
      <c r="ABV11" s="7"/>
      <c r="ABW11" s="7"/>
      <c r="ABX11" s="7"/>
      <c r="ABY11" s="7"/>
      <c r="ABZ11" s="7"/>
      <c r="ACA11" s="7"/>
      <c r="ACB11" s="7"/>
      <c r="ACC11" s="7"/>
      <c r="ACD11" s="7"/>
      <c r="ACE11" s="7"/>
      <c r="ACF11" s="7"/>
      <c r="ACG11" s="7"/>
      <c r="ACH11" s="7"/>
      <c r="ACI11" s="7"/>
      <c r="ACJ11" s="7"/>
      <c r="ACK11" s="7"/>
      <c r="ACL11" s="7"/>
      <c r="ACM11" s="7"/>
      <c r="ACN11" s="7"/>
      <c r="ACO11" s="7"/>
      <c r="ACP11" s="7"/>
      <c r="ACQ11" s="7"/>
      <c r="ACR11" s="7"/>
      <c r="ACS11" s="7"/>
      <c r="ACT11" s="7"/>
      <c r="ACU11" s="7"/>
      <c r="ACV11" s="7"/>
      <c r="ACW11" s="7"/>
      <c r="ACX11" s="7"/>
      <c r="ACY11" s="7"/>
      <c r="ACZ11" s="7"/>
      <c r="ADA11" s="7"/>
      <c r="ADB11" s="7"/>
      <c r="ADC11" s="7"/>
      <c r="ADD11" s="7"/>
      <c r="ADE11" s="7"/>
      <c r="ADF11" s="7"/>
      <c r="ADG11" s="7"/>
      <c r="ADH11" s="7"/>
      <c r="ADI11" s="7"/>
      <c r="ADJ11" s="7"/>
      <c r="ADK11" s="7"/>
      <c r="ADL11" s="7"/>
      <c r="ADM11" s="7"/>
      <c r="ADN11" s="7"/>
      <c r="ADO11" s="7"/>
      <c r="ADP11" s="7"/>
      <c r="ADQ11" s="7"/>
      <c r="ADR11" s="7"/>
      <c r="ADS11" s="7"/>
      <c r="ADT11" s="7"/>
      <c r="ADU11" s="7"/>
      <c r="ADV11" s="7"/>
      <c r="ADW11" s="7"/>
      <c r="ADX11" s="7"/>
      <c r="ADY11" s="7"/>
      <c r="ADZ11" s="7"/>
      <c r="AEA11" s="7"/>
      <c r="AEB11" s="7"/>
      <c r="AEC11" s="7"/>
      <c r="AED11" s="7"/>
      <c r="AEE11" s="7"/>
      <c r="AEF11" s="7"/>
      <c r="AEG11" s="7"/>
      <c r="AEH11" s="7"/>
      <c r="AEI11" s="7"/>
      <c r="AEJ11" s="7"/>
      <c r="AEK11" s="7"/>
      <c r="AEL11" s="7"/>
      <c r="AEM11" s="7"/>
      <c r="AEN11" s="7"/>
      <c r="AEO11" s="7"/>
      <c r="AEP11" s="7"/>
      <c r="AEQ11" s="7"/>
      <c r="AER11" s="7"/>
      <c r="AES11" s="7"/>
      <c r="AET11" s="7"/>
      <c r="AEU11" s="7"/>
      <c r="AEV11" s="7"/>
      <c r="AEW11" s="7"/>
      <c r="AEX11" s="7"/>
      <c r="AEY11" s="7"/>
      <c r="AEZ11" s="7"/>
      <c r="AFA11" s="7"/>
      <c r="AFB11" s="7"/>
      <c r="AFC11" s="7"/>
      <c r="AFD11" s="7"/>
      <c r="AFE11" s="7"/>
      <c r="AFF11" s="7"/>
      <c r="AFG11" s="7"/>
      <c r="AFH11" s="7"/>
      <c r="AFI11" s="7"/>
      <c r="AFJ11" s="7"/>
      <c r="AFK11" s="7"/>
      <c r="AFL11" s="7"/>
      <c r="AFM11" s="7"/>
      <c r="AFN11" s="7"/>
      <c r="AFO11" s="7"/>
      <c r="AFP11" s="7"/>
      <c r="AFQ11" s="7"/>
      <c r="AFR11" s="7"/>
      <c r="AFS11" s="7"/>
      <c r="AFT11" s="7"/>
      <c r="AFU11" s="7"/>
      <c r="AFV11" s="7"/>
      <c r="AFW11" s="7"/>
      <c r="AFX11" s="7"/>
      <c r="AFY11" s="7"/>
      <c r="AFZ11" s="7"/>
      <c r="AGA11" s="7"/>
      <c r="AGB11" s="7"/>
      <c r="AGC11" s="7"/>
      <c r="AGD11" s="7"/>
      <c r="AGE11" s="7"/>
      <c r="AGF11" s="7"/>
      <c r="AGG11" s="7"/>
      <c r="AGH11" s="7"/>
      <c r="AGI11" s="7"/>
      <c r="AGJ11" s="7"/>
      <c r="AGK11" s="7"/>
      <c r="AGL11" s="7"/>
      <c r="AGM11" s="7"/>
      <c r="AGN11" s="7"/>
      <c r="AGO11" s="7"/>
      <c r="AGP11" s="7"/>
      <c r="AGQ11" s="7"/>
      <c r="AGR11" s="7"/>
      <c r="AGS11" s="7"/>
      <c r="AGT11" s="7"/>
      <c r="AGU11" s="7"/>
      <c r="AGV11" s="7"/>
      <c r="AGW11" s="7"/>
      <c r="AGX11" s="7"/>
      <c r="AGY11" s="7"/>
      <c r="AGZ11" s="7"/>
      <c r="AHA11" s="7"/>
      <c r="AHB11" s="7"/>
      <c r="AHC11" s="7"/>
      <c r="AHD11" s="7"/>
      <c r="AHE11" s="7"/>
      <c r="AHF11" s="7"/>
      <c r="AHG11" s="7"/>
      <c r="AHH11" s="7"/>
      <c r="AHI11" s="7"/>
      <c r="AHJ11" s="7"/>
      <c r="AHK11" s="7"/>
      <c r="AHL11" s="7"/>
      <c r="AHM11" s="7"/>
      <c r="AHN11" s="7"/>
      <c r="AHO11" s="7"/>
      <c r="AHP11" s="7"/>
      <c r="AHQ11" s="7"/>
      <c r="AHR11" s="7"/>
      <c r="AHS11" s="7"/>
      <c r="AHT11" s="7"/>
      <c r="AHU11" s="7"/>
      <c r="AHV11" s="7"/>
      <c r="AHW11" s="7"/>
      <c r="AHX11" s="7"/>
      <c r="AHY11" s="7"/>
      <c r="AHZ11" s="7"/>
      <c r="AIA11" s="7"/>
      <c r="AIB11" s="7"/>
      <c r="AIC11" s="7"/>
      <c r="AID11" s="7"/>
      <c r="AIE11" s="7"/>
      <c r="AIF11" s="7"/>
      <c r="AIG11" s="7"/>
      <c r="AIH11" s="7"/>
      <c r="AII11" s="7"/>
      <c r="AIJ11" s="7"/>
      <c r="AIK11" s="7"/>
      <c r="AIL11" s="7"/>
      <c r="AIM11" s="7"/>
      <c r="AIN11" s="7"/>
      <c r="AIO11" s="7"/>
      <c r="AIP11" s="7"/>
      <c r="AIQ11" s="7"/>
      <c r="AIR11" s="7"/>
      <c r="AIS11" s="7"/>
      <c r="AIT11" s="7"/>
      <c r="AIU11" s="7"/>
      <c r="AIV11" s="7"/>
      <c r="AIW11" s="7"/>
      <c r="AIX11" s="7"/>
      <c r="AIY11" s="7"/>
      <c r="AIZ11" s="7"/>
      <c r="AJA11" s="7"/>
      <c r="AJB11" s="7"/>
      <c r="AJC11" s="7"/>
      <c r="AJD11" s="7"/>
      <c r="AJE11" s="7"/>
      <c r="AJF11" s="7"/>
      <c r="AJG11" s="7"/>
      <c r="AJH11" s="7"/>
      <c r="AJI11" s="7"/>
      <c r="AJJ11" s="7"/>
      <c r="AJK11" s="7"/>
      <c r="AJL11" s="7"/>
      <c r="AJM11" s="7"/>
      <c r="AJN11" s="7"/>
      <c r="AJO11" s="7"/>
      <c r="AJP11" s="7"/>
      <c r="AJQ11" s="7"/>
      <c r="AJR11" s="7"/>
      <c r="AJS11" s="7"/>
      <c r="AJT11" s="7"/>
      <c r="AJU11" s="7"/>
      <c r="AJV11" s="7"/>
      <c r="AJW11" s="7"/>
      <c r="AJX11" s="7"/>
      <c r="AJY11" s="7"/>
      <c r="AJZ11" s="7"/>
      <c r="AKA11" s="7"/>
      <c r="AKB11" s="7"/>
      <c r="AKC11" s="7"/>
      <c r="AKD11" s="7"/>
      <c r="AKE11" s="7"/>
      <c r="AKF11" s="7"/>
      <c r="AKG11" s="7"/>
      <c r="AKH11" s="7"/>
      <c r="AKI11" s="7"/>
      <c r="AKJ11" s="7"/>
      <c r="AKK11" s="7"/>
      <c r="AKL11" s="7"/>
      <c r="AKM11" s="7"/>
      <c r="AKN11" s="7"/>
      <c r="AKO11" s="7"/>
      <c r="AKP11" s="7"/>
      <c r="AKQ11" s="7"/>
      <c r="AKR11" s="7"/>
      <c r="AKS11" s="7"/>
      <c r="AKT11" s="7"/>
      <c r="AKU11" s="7"/>
      <c r="AKV11" s="7"/>
      <c r="AKW11" s="7"/>
      <c r="AKX11" s="7"/>
      <c r="AKY11" s="7"/>
      <c r="AKZ11" s="7"/>
      <c r="ALA11" s="7"/>
      <c r="ALB11" s="7"/>
      <c r="ALC11" s="7"/>
      <c r="ALD11" s="7"/>
      <c r="ALE11" s="7"/>
      <c r="ALF11" s="7"/>
      <c r="ALG11" s="7"/>
      <c r="ALH11" s="7"/>
      <c r="ALI11" s="7"/>
      <c r="ALJ11" s="7"/>
      <c r="ALK11" s="7"/>
      <c r="ALL11" s="7"/>
      <c r="ALM11" s="7"/>
      <c r="ALN11" s="7"/>
      <c r="ALO11" s="7"/>
      <c r="ALP11" s="7"/>
      <c r="ALQ11" s="7"/>
      <c r="ALR11" s="7"/>
      <c r="ALS11" s="7"/>
      <c r="ALT11" s="7"/>
      <c r="ALU11" s="7"/>
      <c r="ALV11" s="7"/>
      <c r="ALW11" s="7"/>
      <c r="ALX11" s="7"/>
      <c r="ALY11" s="7"/>
      <c r="ALZ11" s="7"/>
      <c r="AMA11" s="7"/>
      <c r="AMB11" s="7"/>
      <c r="AMC11" s="7"/>
      <c r="AMD11" s="7"/>
      <c r="AME11" s="7"/>
      <c r="AMF11" s="7"/>
      <c r="AMG11" s="7"/>
      <c r="AMH11" s="7"/>
      <c r="AMI11" s="7"/>
      <c r="AMJ11" s="7"/>
      <c r="AMK11" s="7"/>
      <c r="AML11" s="7"/>
      <c r="AMM11" s="7"/>
      <c r="AMN11" s="7"/>
      <c r="AMO11" s="7"/>
      <c r="AMP11" s="7"/>
      <c r="AMQ11" s="7"/>
      <c r="AMR11" s="7"/>
      <c r="AMS11" s="7"/>
      <c r="AMT11" s="7"/>
      <c r="AMU11" s="7"/>
      <c r="AMV11" s="7"/>
      <c r="AMW11" s="7"/>
      <c r="AMX11" s="7"/>
      <c r="AMY11" s="7"/>
      <c r="AMZ11" s="7"/>
      <c r="ANA11" s="7"/>
      <c r="ANB11" s="7"/>
      <c r="ANC11" s="7"/>
      <c r="AND11" s="7"/>
      <c r="ANE11" s="7"/>
      <c r="ANF11" s="7"/>
      <c r="ANG11" s="7"/>
      <c r="ANH11" s="7"/>
      <c r="ANI11" s="7"/>
      <c r="ANJ11" s="7"/>
      <c r="ANK11" s="7"/>
      <c r="ANL11" s="7"/>
      <c r="ANM11" s="7"/>
      <c r="ANN11" s="7"/>
      <c r="ANO11" s="7"/>
      <c r="ANP11" s="7"/>
      <c r="ANQ11" s="7"/>
      <c r="ANR11" s="7"/>
      <c r="ANS11" s="7"/>
      <c r="ANT11" s="7"/>
      <c r="ANU11" s="7"/>
      <c r="ANV11" s="7"/>
      <c r="ANW11" s="7"/>
      <c r="ANX11" s="7"/>
      <c r="ANY11" s="7"/>
      <c r="ANZ11" s="7"/>
      <c r="AOA11" s="7"/>
      <c r="AOB11" s="7"/>
      <c r="AOC11" s="7"/>
      <c r="AOD11" s="7"/>
      <c r="AOE11" s="7"/>
      <c r="AOF11" s="7"/>
      <c r="AOG11" s="7"/>
      <c r="AOH11" s="7"/>
      <c r="AOI11" s="7"/>
      <c r="AOJ11" s="7"/>
      <c r="AOK11" s="7"/>
      <c r="AOL11" s="7"/>
      <c r="AOM11" s="7"/>
      <c r="AON11" s="7"/>
      <c r="AOO11" s="7"/>
      <c r="AOP11" s="7"/>
      <c r="AOQ11" s="7"/>
      <c r="AOR11" s="7"/>
      <c r="AOS11" s="7"/>
      <c r="AOT11" s="7"/>
      <c r="AOU11" s="7"/>
      <c r="AOV11" s="7"/>
      <c r="AOW11" s="7"/>
      <c r="AOX11" s="7"/>
      <c r="AOY11" s="7"/>
      <c r="AOZ11" s="7"/>
      <c r="APA11" s="7"/>
      <c r="APB11" s="7"/>
      <c r="APC11" s="7"/>
      <c r="APD11" s="7"/>
      <c r="APE11" s="7"/>
      <c r="APF11" s="7"/>
      <c r="APG11" s="7"/>
      <c r="APH11" s="7"/>
      <c r="API11" s="7"/>
      <c r="APJ11" s="7"/>
      <c r="APK11" s="7"/>
      <c r="APL11" s="7"/>
      <c r="APM11" s="7"/>
      <c r="APN11" s="7"/>
      <c r="APO11" s="7"/>
      <c r="APP11" s="7"/>
      <c r="APQ11" s="7"/>
      <c r="APR11" s="7"/>
      <c r="APS11" s="7"/>
      <c r="APT11" s="7"/>
      <c r="APU11" s="7"/>
      <c r="APV11" s="7"/>
      <c r="APW11" s="7"/>
      <c r="APX11" s="7"/>
      <c r="APY11" s="7"/>
      <c r="APZ11" s="7"/>
      <c r="AQA11" s="7"/>
      <c r="AQB11" s="7"/>
      <c r="AQC11" s="7"/>
      <c r="AQD11" s="7"/>
      <c r="AQE11" s="7"/>
      <c r="AQF11" s="7"/>
      <c r="AQG11" s="7"/>
      <c r="AQH11" s="7"/>
      <c r="AQI11" s="7"/>
      <c r="AQJ11" s="7"/>
      <c r="AQK11" s="7"/>
      <c r="AQL11" s="7"/>
      <c r="AQM11" s="7"/>
      <c r="AQN11" s="7"/>
      <c r="AQO11" s="7"/>
      <c r="AQP11" s="7"/>
      <c r="AQQ11" s="7"/>
      <c r="AQR11" s="7"/>
      <c r="AQS11" s="7"/>
      <c r="AQT11" s="7"/>
      <c r="AQU11" s="7"/>
      <c r="AQV11" s="7"/>
      <c r="AQW11" s="7"/>
      <c r="AQX11" s="7"/>
      <c r="AQY11" s="7"/>
      <c r="AQZ11" s="7"/>
      <c r="ARA11" s="7"/>
      <c r="ARB11" s="7"/>
      <c r="ARC11" s="7"/>
      <c r="ARD11" s="7"/>
      <c r="ARE11" s="7"/>
      <c r="ARF11" s="7"/>
      <c r="ARG11" s="7"/>
      <c r="ARH11" s="7"/>
      <c r="ARI11" s="7"/>
      <c r="ARJ11" s="7"/>
      <c r="ARK11" s="7"/>
      <c r="ARL11" s="7"/>
      <c r="ARM11" s="7"/>
      <c r="ARN11" s="7"/>
      <c r="ARO11" s="7"/>
      <c r="ARP11" s="7"/>
      <c r="ARQ11" s="7"/>
      <c r="ARR11" s="7"/>
      <c r="ARS11" s="7"/>
      <c r="ART11" s="7"/>
      <c r="ARU11" s="7"/>
      <c r="ARV11" s="7"/>
      <c r="ARW11" s="7"/>
      <c r="ARX11" s="7"/>
      <c r="ARY11" s="7"/>
      <c r="ARZ11" s="7"/>
      <c r="ASA11" s="7"/>
      <c r="ASB11" s="7"/>
      <c r="ASC11" s="7"/>
      <c r="ASD11" s="7"/>
      <c r="ASE11" s="7"/>
      <c r="ASF11" s="7"/>
      <c r="ASG11" s="7"/>
      <c r="ASH11" s="7"/>
      <c r="ASI11" s="7"/>
      <c r="ASJ11" s="7"/>
      <c r="ASK11" s="7"/>
      <c r="ASL11" s="7"/>
      <c r="ASM11" s="7"/>
      <c r="ASN11" s="7"/>
      <c r="ASO11" s="7"/>
      <c r="ASP11" s="7"/>
      <c r="ASQ11" s="7"/>
      <c r="ASR11" s="7"/>
      <c r="ASS11" s="7"/>
      <c r="AST11" s="7"/>
      <c r="ASU11" s="7"/>
      <c r="ASV11" s="7"/>
      <c r="ASW11" s="7"/>
      <c r="ASX11" s="7"/>
      <c r="ASY11" s="7"/>
      <c r="ASZ11" s="7"/>
      <c r="ATA11" s="7"/>
      <c r="ATB11" s="7"/>
      <c r="ATC11" s="7"/>
      <c r="ATD11" s="7"/>
      <c r="ATE11" s="7"/>
      <c r="ATF11" s="7"/>
      <c r="ATG11" s="7"/>
      <c r="ATH11" s="7"/>
      <c r="ATI11" s="7"/>
      <c r="ATJ11" s="7"/>
      <c r="ATK11" s="7"/>
      <c r="ATL11" s="7"/>
      <c r="ATM11" s="7"/>
      <c r="ATN11" s="7"/>
      <c r="ATO11" s="7"/>
      <c r="ATP11" s="7"/>
      <c r="ATQ11" s="7"/>
      <c r="ATR11" s="7"/>
      <c r="ATS11" s="7"/>
      <c r="ATT11" s="7"/>
      <c r="ATU11" s="7"/>
      <c r="ATV11" s="7"/>
      <c r="ATW11" s="7"/>
      <c r="ATX11" s="7"/>
      <c r="ATY11" s="7"/>
      <c r="ATZ11" s="7"/>
      <c r="AUA11" s="7"/>
      <c r="AUB11" s="7"/>
      <c r="AUC11" s="7"/>
      <c r="AUD11" s="7"/>
      <c r="AUE11" s="7"/>
      <c r="AUF11" s="7"/>
      <c r="AUG11" s="7"/>
      <c r="AUH11" s="7"/>
      <c r="AUI11" s="7"/>
      <c r="AUJ11" s="7"/>
      <c r="AUK11" s="7"/>
      <c r="AUL11" s="7"/>
      <c r="AUM11" s="7"/>
      <c r="AUN11" s="7"/>
      <c r="AUO11" s="7"/>
      <c r="AUP11" s="7"/>
      <c r="AUQ11" s="7"/>
      <c r="AUR11" s="7"/>
      <c r="AUS11" s="7"/>
      <c r="AUT11" s="7"/>
      <c r="AUU11" s="7"/>
      <c r="AUV11" s="7"/>
      <c r="AUW11" s="7"/>
      <c r="AUX11" s="7"/>
      <c r="AUY11" s="7"/>
      <c r="AUZ11" s="7"/>
      <c r="AVA11" s="7"/>
      <c r="AVB11" s="7"/>
      <c r="AVC11" s="7"/>
      <c r="AVD11" s="7"/>
      <c r="AVE11" s="7"/>
      <c r="AVF11" s="7"/>
      <c r="AVG11" s="7"/>
      <c r="AVH11" s="7"/>
      <c r="AVI11" s="7"/>
      <c r="AVJ11" s="7"/>
      <c r="AVK11" s="7"/>
      <c r="AVL11" s="7"/>
      <c r="AVM11" s="7"/>
      <c r="AVN11" s="7"/>
      <c r="AVO11" s="7"/>
      <c r="AVP11" s="7"/>
      <c r="AVQ11" s="7"/>
      <c r="AVR11" s="7"/>
      <c r="AVS11" s="7"/>
      <c r="AVT11" s="7"/>
      <c r="AVU11" s="7"/>
      <c r="AVV11" s="7"/>
      <c r="AVW11" s="7"/>
      <c r="AVX11" s="7"/>
      <c r="AVY11" s="7"/>
      <c r="AVZ11" s="7"/>
      <c r="AWA11" s="7"/>
      <c r="AWB11" s="7"/>
      <c r="AWC11" s="7"/>
      <c r="AWD11" s="7"/>
      <c r="AWE11" s="7"/>
      <c r="AWF11" s="7"/>
      <c r="AWG11" s="7"/>
      <c r="AWH11" s="7"/>
      <c r="AWI11" s="7"/>
      <c r="AWJ11" s="7"/>
      <c r="AWK11" s="7"/>
      <c r="AWL11" s="7"/>
      <c r="AWM11" s="7"/>
      <c r="AWN11" s="7"/>
      <c r="AWO11" s="7"/>
      <c r="AWP11" s="7"/>
      <c r="AWQ11" s="7"/>
      <c r="AWR11" s="7"/>
      <c r="AWS11" s="7"/>
      <c r="AWT11" s="7"/>
      <c r="AWU11" s="7"/>
      <c r="AWV11" s="7"/>
      <c r="AWW11" s="7"/>
      <c r="AWX11" s="7"/>
      <c r="AWY11" s="7"/>
      <c r="AWZ11" s="7"/>
      <c r="AXA11" s="7"/>
      <c r="AXB11" s="7"/>
      <c r="AXC11" s="7"/>
      <c r="AXD11" s="7"/>
      <c r="AXE11" s="7"/>
      <c r="AXF11" s="7"/>
      <c r="AXG11" s="7"/>
      <c r="AXH11" s="7"/>
      <c r="AXI11" s="7"/>
      <c r="AXJ11" s="7"/>
      <c r="AXK11" s="7"/>
      <c r="AXL11" s="7"/>
      <c r="AXM11" s="7"/>
      <c r="AXN11" s="7"/>
      <c r="AXO11" s="7"/>
      <c r="AXP11" s="7"/>
      <c r="AXQ11" s="7"/>
      <c r="AXR11" s="7"/>
      <c r="AXS11" s="7"/>
      <c r="AXT11" s="7"/>
      <c r="AXU11" s="7"/>
      <c r="AXV11" s="7"/>
      <c r="AXW11" s="7"/>
      <c r="AXX11" s="7"/>
      <c r="AXY11" s="7"/>
      <c r="AXZ11" s="7"/>
      <c r="AYA11" s="7"/>
      <c r="AYB11" s="7"/>
      <c r="AYC11" s="7"/>
      <c r="AYD11" s="7"/>
      <c r="AYE11" s="7"/>
      <c r="AYF11" s="7"/>
      <c r="AYG11" s="7"/>
      <c r="AYH11" s="7"/>
      <c r="AYI11" s="7"/>
      <c r="AYJ11" s="7"/>
      <c r="AYK11" s="7"/>
      <c r="AYL11" s="7"/>
      <c r="AYM11" s="7"/>
      <c r="AYN11" s="7"/>
      <c r="AYO11" s="7"/>
      <c r="AYP11" s="7"/>
      <c r="AYQ11" s="7"/>
      <c r="AYR11" s="7"/>
      <c r="AYS11" s="7"/>
      <c r="AYT11" s="7"/>
      <c r="AYU11" s="7"/>
      <c r="AYV11" s="7"/>
      <c r="AYW11" s="7"/>
      <c r="AYX11" s="7"/>
      <c r="AYY11" s="7"/>
      <c r="AYZ11" s="7"/>
      <c r="AZA11" s="7"/>
      <c r="AZB11" s="7"/>
      <c r="AZC11" s="7"/>
      <c r="AZD11" s="7"/>
      <c r="AZE11" s="7"/>
      <c r="AZF11" s="7"/>
      <c r="AZG11" s="7"/>
      <c r="AZH11" s="7"/>
      <c r="AZI11" s="7"/>
      <c r="AZJ11" s="7"/>
      <c r="AZK11" s="7"/>
      <c r="AZL11" s="7"/>
      <c r="AZM11" s="7"/>
      <c r="AZN11" s="7"/>
      <c r="AZO11" s="7"/>
      <c r="AZP11" s="7"/>
      <c r="AZQ11" s="7"/>
      <c r="AZR11" s="7"/>
      <c r="AZS11" s="7"/>
      <c r="AZT11" s="7"/>
      <c r="AZU11" s="7"/>
      <c r="AZV11" s="7"/>
      <c r="AZW11" s="7"/>
      <c r="AZX11" s="7"/>
      <c r="AZY11" s="7"/>
      <c r="AZZ11" s="7"/>
      <c r="BAA11" s="7"/>
      <c r="BAB11" s="7"/>
      <c r="BAC11" s="7"/>
      <c r="BAD11" s="7"/>
      <c r="BAE11" s="7"/>
      <c r="BAF11" s="7"/>
      <c r="BAG11" s="7"/>
      <c r="BAH11" s="7"/>
      <c r="BAI11" s="7"/>
      <c r="BAJ11" s="7"/>
      <c r="BAK11" s="7"/>
      <c r="BAL11" s="7"/>
      <c r="BAM11" s="7"/>
      <c r="BAN11" s="7"/>
      <c r="BAO11" s="7"/>
      <c r="BAP11" s="7"/>
      <c r="BAQ11" s="7"/>
      <c r="BAR11" s="7"/>
      <c r="BAS11" s="7"/>
      <c r="BAT11" s="7"/>
      <c r="BAU11" s="7"/>
      <c r="BAV11" s="7"/>
      <c r="BAW11" s="7"/>
      <c r="BAX11" s="7"/>
      <c r="BAY11" s="7"/>
      <c r="BAZ11" s="7"/>
      <c r="BBA11" s="7"/>
      <c r="BBB11" s="7"/>
      <c r="BBC11" s="7"/>
      <c r="BBD11" s="7"/>
      <c r="BBE11" s="7"/>
      <c r="BBF11" s="7"/>
      <c r="BBG11" s="7"/>
      <c r="BBH11" s="7"/>
      <c r="BBI11" s="7"/>
      <c r="BBJ11" s="7"/>
      <c r="BBK11" s="7"/>
      <c r="BBL11" s="7"/>
      <c r="BBM11" s="7"/>
      <c r="BBN11" s="7"/>
      <c r="BBO11" s="7"/>
      <c r="BBP11" s="7"/>
      <c r="BBQ11" s="7"/>
      <c r="BBR11" s="7"/>
      <c r="BBS11" s="7"/>
      <c r="BBT11" s="7"/>
      <c r="BBU11" s="7"/>
      <c r="BBV11" s="7"/>
      <c r="BBW11" s="7"/>
      <c r="BBX11" s="7"/>
      <c r="BBY11" s="7"/>
      <c r="BBZ11" s="7"/>
      <c r="BCA11" s="7"/>
      <c r="BCB11" s="7"/>
      <c r="BCC11" s="7"/>
      <c r="BCD11" s="7"/>
      <c r="BCE11" s="7"/>
      <c r="BCF11" s="7"/>
      <c r="BCG11" s="7"/>
      <c r="BCH11" s="7"/>
      <c r="BCI11" s="7"/>
      <c r="BCJ11" s="7"/>
      <c r="BCK11" s="7"/>
      <c r="BCL11" s="7"/>
      <c r="BCM11" s="7"/>
      <c r="BCN11" s="7"/>
      <c r="BCO11" s="7"/>
      <c r="BCP11" s="7"/>
      <c r="BCQ11" s="7"/>
      <c r="BCR11" s="7"/>
      <c r="BCS11" s="7"/>
      <c r="BCT11" s="7"/>
      <c r="BCU11" s="7"/>
      <c r="BCV11" s="7"/>
      <c r="BCW11" s="7"/>
      <c r="BCX11" s="7"/>
      <c r="BCY11" s="7"/>
      <c r="BCZ11" s="7"/>
      <c r="BDA11" s="7"/>
      <c r="BDB11" s="7"/>
      <c r="BDC11" s="7"/>
      <c r="BDD11" s="7"/>
      <c r="BDE11" s="7"/>
      <c r="BDF11" s="7"/>
      <c r="BDG11" s="7"/>
      <c r="BDH11" s="7"/>
      <c r="BDI11" s="7"/>
      <c r="BDJ11" s="7"/>
      <c r="BDK11" s="7"/>
      <c r="BDL11" s="7"/>
      <c r="BDM11" s="7"/>
      <c r="BDN11" s="7"/>
      <c r="BDO11" s="7"/>
      <c r="BDP11" s="7"/>
      <c r="BDQ11" s="7"/>
      <c r="BDR11" s="7"/>
      <c r="BDS11" s="7"/>
      <c r="BDT11" s="7"/>
      <c r="BDU11" s="7"/>
      <c r="BDV11" s="7"/>
      <c r="BDW11" s="7"/>
      <c r="BDX11" s="7"/>
      <c r="BDY11" s="7"/>
      <c r="BDZ11" s="7"/>
      <c r="BEA11" s="7"/>
      <c r="BEB11" s="7"/>
      <c r="BEC11" s="7"/>
      <c r="BED11" s="7"/>
      <c r="BEE11" s="7"/>
      <c r="BEF11" s="7"/>
      <c r="BEG11" s="7"/>
      <c r="BEH11" s="7"/>
      <c r="BEI11" s="7"/>
      <c r="BEJ11" s="7"/>
      <c r="BEK11" s="7"/>
      <c r="BEL11" s="7"/>
      <c r="BEM11" s="7"/>
      <c r="BEN11" s="7"/>
      <c r="BEO11" s="7"/>
      <c r="BEP11" s="7"/>
      <c r="BEQ11" s="7"/>
      <c r="BER11" s="7"/>
      <c r="BES11" s="7"/>
      <c r="BET11" s="7"/>
      <c r="BEU11" s="7"/>
      <c r="BEV11" s="7"/>
      <c r="BEW11" s="7"/>
      <c r="BEX11" s="7"/>
      <c r="BEY11" s="7"/>
      <c r="BEZ11" s="7"/>
      <c r="BFA11" s="7"/>
      <c r="BFB11" s="7"/>
      <c r="BFC11" s="7"/>
      <c r="BFD11" s="7"/>
      <c r="BFE11" s="7"/>
      <c r="BFF11" s="7"/>
      <c r="BFG11" s="7"/>
      <c r="BFH11" s="7"/>
      <c r="BFI11" s="7"/>
      <c r="BFJ11" s="7"/>
      <c r="BFK11" s="7"/>
      <c r="BFL11" s="7"/>
      <c r="BFM11" s="7"/>
      <c r="BFN11" s="7"/>
      <c r="BFO11" s="7"/>
      <c r="BFP11" s="7"/>
      <c r="BFQ11" s="7"/>
      <c r="BFR11" s="7"/>
      <c r="BFS11" s="7"/>
      <c r="BFT11" s="7"/>
      <c r="BFU11" s="7"/>
      <c r="BFV11" s="7"/>
      <c r="BFW11" s="7"/>
      <c r="BFX11" s="7"/>
      <c r="BFY11" s="7"/>
      <c r="BFZ11" s="7"/>
      <c r="BGA11" s="7"/>
      <c r="BGB11" s="7"/>
      <c r="BGC11" s="7"/>
      <c r="BGD11" s="7"/>
      <c r="BGE11" s="7"/>
      <c r="BGF11" s="7"/>
      <c r="BGG11" s="7"/>
      <c r="BGH11" s="7"/>
      <c r="BGI11" s="7"/>
      <c r="BGJ11" s="7"/>
      <c r="BGK11" s="7"/>
      <c r="BGL11" s="7"/>
      <c r="BGM11" s="7"/>
      <c r="BGN11" s="7"/>
      <c r="BGO11" s="7"/>
      <c r="BGP11" s="7"/>
      <c r="BGQ11" s="7"/>
      <c r="BGR11" s="7"/>
      <c r="BGS11" s="7"/>
      <c r="BGT11" s="7"/>
      <c r="BGU11" s="7"/>
      <c r="BGV11" s="7"/>
      <c r="BGW11" s="7"/>
      <c r="BGX11" s="7"/>
      <c r="BGY11" s="7"/>
      <c r="BGZ11" s="7"/>
      <c r="BHA11" s="7"/>
      <c r="BHB11" s="7"/>
      <c r="BHC11" s="7"/>
      <c r="BHD11" s="7"/>
      <c r="BHE11" s="7"/>
      <c r="BHF11" s="7"/>
      <c r="BHG11" s="7"/>
      <c r="BHH11" s="7"/>
      <c r="BHI11" s="7"/>
      <c r="BHJ11" s="7"/>
      <c r="BHK11" s="7"/>
      <c r="BHL11" s="7"/>
      <c r="BHM11" s="7"/>
      <c r="BHN11" s="7"/>
      <c r="BHO11" s="7"/>
      <c r="BHP11" s="7"/>
      <c r="BHQ11" s="7"/>
      <c r="BHR11" s="7"/>
      <c r="BHS11" s="7"/>
      <c r="BHT11" s="7"/>
      <c r="BHU11" s="7"/>
      <c r="BHV11" s="7"/>
      <c r="BHW11" s="7"/>
      <c r="BHX11" s="7"/>
      <c r="BHY11" s="7"/>
      <c r="BHZ11" s="7"/>
      <c r="BIA11" s="7"/>
      <c r="BIB11" s="7"/>
      <c r="BIC11" s="7"/>
      <c r="BID11" s="7"/>
      <c r="BIE11" s="7"/>
      <c r="BIF11" s="7"/>
      <c r="BIG11" s="7"/>
      <c r="BIH11" s="7"/>
      <c r="BII11" s="7"/>
      <c r="BIJ11" s="7"/>
      <c r="BIK11" s="7"/>
      <c r="BIL11" s="7"/>
      <c r="BIM11" s="7"/>
      <c r="BIN11" s="7"/>
      <c r="BIO11" s="7"/>
      <c r="BIP11" s="7"/>
      <c r="BIQ11" s="7"/>
      <c r="BIR11" s="7"/>
      <c r="BIS11" s="7"/>
      <c r="BIT11" s="7"/>
      <c r="BIU11" s="7"/>
      <c r="BIV11" s="7"/>
      <c r="BIW11" s="7"/>
      <c r="BIX11" s="7"/>
      <c r="BIY11" s="7"/>
      <c r="BIZ11" s="7"/>
      <c r="BJA11" s="7"/>
      <c r="BJB11" s="7"/>
      <c r="BJC11" s="7"/>
      <c r="BJD11" s="7"/>
      <c r="BJE11" s="7"/>
      <c r="BJF11" s="7"/>
      <c r="BJG11" s="7"/>
      <c r="BJH11" s="7"/>
      <c r="BJI11" s="7"/>
      <c r="BJJ11" s="7"/>
      <c r="BJK11" s="7"/>
      <c r="BJL11" s="7"/>
      <c r="BJM11" s="7"/>
      <c r="BJN11" s="7"/>
      <c r="BJO11" s="7"/>
      <c r="BJP11" s="7"/>
      <c r="BJQ11" s="7"/>
      <c r="BJR11" s="7"/>
      <c r="BJS11" s="7"/>
      <c r="BJT11" s="7"/>
      <c r="BJU11" s="7"/>
      <c r="BJV11" s="7"/>
      <c r="BJW11" s="7"/>
      <c r="BJX11" s="7"/>
      <c r="BJY11" s="7"/>
      <c r="BJZ11" s="7"/>
      <c r="BKA11" s="7"/>
      <c r="BKB11" s="7"/>
      <c r="BKC11" s="7"/>
      <c r="BKD11" s="7"/>
      <c r="BKE11" s="7"/>
      <c r="BKF11" s="7"/>
      <c r="BKG11" s="7"/>
      <c r="BKH11" s="7"/>
      <c r="BKI11" s="7"/>
      <c r="BKJ11" s="7"/>
      <c r="BKK11" s="7"/>
      <c r="BKL11" s="7"/>
      <c r="BKM11" s="7"/>
      <c r="BKN11" s="7"/>
      <c r="BKO11" s="7"/>
      <c r="BKP11" s="7"/>
      <c r="BKQ11" s="7"/>
      <c r="BKR11" s="7"/>
      <c r="BKS11" s="7"/>
      <c r="BKT11" s="7"/>
      <c r="BKU11" s="7"/>
      <c r="BKV11" s="7"/>
      <c r="BKW11" s="7"/>
      <c r="BKX11" s="7"/>
      <c r="BKY11" s="7"/>
      <c r="BKZ11" s="7"/>
      <c r="BLA11" s="7"/>
      <c r="BLB11" s="7"/>
      <c r="BLC11" s="7"/>
      <c r="BLD11" s="7"/>
      <c r="BLE11" s="7"/>
      <c r="BLF11" s="7"/>
      <c r="BLG11" s="7"/>
      <c r="BLH11" s="7"/>
      <c r="BLI11" s="7"/>
      <c r="BLJ11" s="7"/>
      <c r="BLK11" s="7"/>
      <c r="BLL11" s="7"/>
      <c r="BLM11" s="7"/>
      <c r="BLN11" s="7"/>
      <c r="BLO11" s="7"/>
      <c r="BLP11" s="7"/>
      <c r="BLQ11" s="7"/>
      <c r="BLR11" s="7"/>
      <c r="BLS11" s="7"/>
      <c r="BLT11" s="7"/>
      <c r="BLU11" s="7"/>
      <c r="BLV11" s="7"/>
      <c r="BLW11" s="7"/>
      <c r="BLX11" s="7"/>
      <c r="BLY11" s="7"/>
      <c r="BLZ11" s="7"/>
      <c r="BMA11" s="7"/>
      <c r="BMB11" s="7"/>
      <c r="BMC11" s="7"/>
      <c r="BMD11" s="7"/>
      <c r="BME11" s="7"/>
      <c r="BMF11" s="7"/>
      <c r="BMG11" s="7"/>
      <c r="BMH11" s="7"/>
      <c r="BMI11" s="7"/>
      <c r="BMJ11" s="7"/>
      <c r="BMK11" s="7"/>
      <c r="BML11" s="7"/>
      <c r="BMM11" s="7"/>
      <c r="BMN11" s="7"/>
      <c r="BMO11" s="7"/>
      <c r="BMP11" s="7"/>
      <c r="BMQ11" s="7"/>
      <c r="BMR11" s="7"/>
      <c r="BMS11" s="7"/>
      <c r="BMT11" s="7"/>
      <c r="BMU11" s="7"/>
      <c r="BMV11" s="7"/>
      <c r="BMW11" s="7"/>
      <c r="BMX11" s="7"/>
      <c r="BMY11" s="7"/>
      <c r="BMZ11" s="7"/>
      <c r="BNA11" s="7"/>
      <c r="BNB11" s="7"/>
      <c r="BNC11" s="7"/>
      <c r="BND11" s="7"/>
      <c r="BNE11" s="7"/>
      <c r="BNF11" s="7"/>
      <c r="BNG11" s="7"/>
      <c r="BNH11" s="7"/>
      <c r="BNI11" s="7"/>
      <c r="BNJ11" s="7"/>
      <c r="BNK11" s="7"/>
      <c r="BNL11" s="7"/>
      <c r="BNM11" s="7"/>
      <c r="BNN11" s="7"/>
      <c r="BNO11" s="7"/>
      <c r="BNP11" s="7"/>
      <c r="BNQ11" s="7"/>
      <c r="BNR11" s="7"/>
      <c r="BNS11" s="7"/>
      <c r="BNT11" s="7"/>
      <c r="BNU11" s="7"/>
      <c r="BNV11" s="7"/>
      <c r="BNW11" s="7"/>
      <c r="BNX11" s="7"/>
      <c r="BNY11" s="7"/>
      <c r="BNZ11" s="7"/>
      <c r="BOA11" s="7"/>
      <c r="BOB11" s="7"/>
      <c r="BOC11" s="7"/>
      <c r="BOD11" s="7"/>
      <c r="BOE11" s="7"/>
      <c r="BOF11" s="7"/>
      <c r="BOG11" s="7"/>
      <c r="BOH11" s="7"/>
      <c r="BOI11" s="7"/>
      <c r="BOJ11" s="7"/>
      <c r="BOK11" s="7"/>
      <c r="BOL11" s="7"/>
      <c r="BOM11" s="7"/>
      <c r="BON11" s="7"/>
      <c r="BOO11" s="7"/>
      <c r="BOP11" s="7"/>
      <c r="BOQ11" s="7"/>
      <c r="BOR11" s="7"/>
      <c r="BOS11" s="7"/>
      <c r="BOT11" s="7"/>
      <c r="BOU11" s="7"/>
      <c r="BOV11" s="7"/>
      <c r="BOW11" s="7"/>
      <c r="BOX11" s="7"/>
      <c r="BOY11" s="7"/>
      <c r="BOZ11" s="7"/>
      <c r="BPA11" s="7"/>
      <c r="BPB11" s="7"/>
      <c r="BPC11" s="7"/>
      <c r="BPD11" s="7"/>
      <c r="BPE11" s="7"/>
      <c r="BPF11" s="7"/>
      <c r="BPG11" s="7"/>
      <c r="BPH11" s="7"/>
      <c r="BPI11" s="7"/>
      <c r="BPJ11" s="7"/>
      <c r="BPK11" s="7"/>
      <c r="BPL11" s="7"/>
      <c r="BPM11" s="7"/>
      <c r="BPN11" s="7"/>
      <c r="BPO11" s="7"/>
      <c r="BPP11" s="7"/>
      <c r="BPQ11" s="7"/>
      <c r="BPR11" s="7"/>
      <c r="BPS11" s="7"/>
      <c r="BPT11" s="7"/>
      <c r="BPU11" s="7"/>
      <c r="BPV11" s="7"/>
      <c r="BPW11" s="7"/>
      <c r="BPX11" s="7"/>
      <c r="BPY11" s="7"/>
      <c r="BPZ11" s="7"/>
      <c r="BQA11" s="7"/>
      <c r="BQB11" s="7"/>
      <c r="BQC11" s="7"/>
      <c r="BQD11" s="7"/>
      <c r="BQE11" s="7"/>
      <c r="BQF11" s="7"/>
      <c r="BQG11" s="7"/>
      <c r="BQH11" s="7"/>
      <c r="BQI11" s="7"/>
      <c r="BQJ11" s="7"/>
      <c r="BQK11" s="7"/>
      <c r="BQL11" s="7"/>
      <c r="BQM11" s="7"/>
      <c r="BQN11" s="7"/>
      <c r="BQO11" s="7"/>
      <c r="BQP11" s="7"/>
      <c r="BQQ11" s="7"/>
      <c r="BQR11" s="7"/>
      <c r="BQS11" s="7"/>
      <c r="BQT11" s="7"/>
      <c r="BQU11" s="7"/>
      <c r="BQV11" s="7"/>
      <c r="BQW11" s="7"/>
      <c r="BQX11" s="7"/>
      <c r="BQY11" s="7"/>
      <c r="BQZ11" s="7"/>
      <c r="BRA11" s="7"/>
      <c r="BRB11" s="7"/>
      <c r="BRC11" s="7"/>
      <c r="BRD11" s="7"/>
      <c r="BRE11" s="7"/>
      <c r="BRF11" s="7"/>
      <c r="BRG11" s="7"/>
      <c r="BRH11" s="7"/>
      <c r="BRI11" s="7"/>
      <c r="BRJ11" s="7"/>
      <c r="BRK11" s="7"/>
      <c r="BRL11" s="7"/>
      <c r="BRM11" s="7"/>
      <c r="BRN11" s="7"/>
      <c r="BRO11" s="7"/>
      <c r="BRP11" s="7"/>
      <c r="BRQ11" s="7"/>
      <c r="BRR11" s="7"/>
      <c r="BRS11" s="7"/>
      <c r="BRT11" s="7"/>
      <c r="BRU11" s="7"/>
      <c r="BRV11" s="7"/>
      <c r="BRW11" s="7"/>
      <c r="BRX11" s="7"/>
      <c r="BRY11" s="7"/>
      <c r="BRZ11" s="7"/>
      <c r="BSA11" s="7"/>
      <c r="BSB11" s="7"/>
      <c r="BSC11" s="7"/>
      <c r="BSD11" s="7"/>
      <c r="BSE11" s="7"/>
      <c r="BSF11" s="7"/>
      <c r="BSG11" s="7"/>
      <c r="BSH11" s="7"/>
      <c r="BSI11" s="7"/>
      <c r="BSJ11" s="7"/>
      <c r="BSK11" s="7"/>
      <c r="BSL11" s="7"/>
      <c r="BSM11" s="7"/>
      <c r="BSN11" s="7"/>
      <c r="BSO11" s="7"/>
      <c r="BSP11" s="7"/>
      <c r="BSQ11" s="7"/>
      <c r="BSR11" s="7"/>
      <c r="BSS11" s="7"/>
      <c r="BST11" s="7"/>
      <c r="BSU11" s="7"/>
      <c r="BSV11" s="7"/>
      <c r="BSW11" s="7"/>
      <c r="BSX11" s="7"/>
      <c r="BSY11" s="7"/>
      <c r="BSZ11" s="7"/>
      <c r="BTA11" s="7"/>
      <c r="BTB11" s="7"/>
      <c r="BTC11" s="7"/>
      <c r="BTD11" s="7"/>
      <c r="BTE11" s="7"/>
      <c r="BTF11" s="7"/>
      <c r="BTG11" s="7"/>
      <c r="BTH11" s="7"/>
      <c r="BTI11" s="7"/>
      <c r="BTJ11" s="7"/>
      <c r="BTK11" s="7"/>
      <c r="BTL11" s="7"/>
      <c r="BTM11" s="7"/>
      <c r="BTN11" s="7"/>
      <c r="BTO11" s="7"/>
      <c r="BTP11" s="7"/>
      <c r="BTQ11" s="7"/>
      <c r="BTR11" s="7"/>
      <c r="BTS11" s="7"/>
      <c r="BTT11" s="7"/>
      <c r="BTU11" s="7"/>
      <c r="BTV11" s="7"/>
      <c r="BTW11" s="7"/>
      <c r="BTX11" s="7"/>
      <c r="BTY11" s="7"/>
      <c r="BTZ11" s="7"/>
      <c r="BUA11" s="7"/>
      <c r="BUB11" s="7"/>
      <c r="BUC11" s="7"/>
      <c r="BUD11" s="7"/>
      <c r="BUE11" s="7"/>
      <c r="BUF11" s="7"/>
      <c r="BUG11" s="7"/>
      <c r="BUH11" s="7"/>
      <c r="BUI11" s="7"/>
      <c r="BUJ11" s="7"/>
      <c r="BUK11" s="7"/>
      <c r="BUL11" s="7"/>
      <c r="BUM11" s="7"/>
      <c r="BUN11" s="7"/>
      <c r="BUO11" s="7"/>
      <c r="BUP11" s="7"/>
      <c r="BUQ11" s="7"/>
      <c r="BUR11" s="7"/>
      <c r="BUS11" s="7"/>
      <c r="BUT11" s="7"/>
      <c r="BUU11" s="7"/>
      <c r="BUV11" s="7"/>
      <c r="BUW11" s="7"/>
      <c r="BUX11" s="7"/>
      <c r="BUY11" s="7"/>
      <c r="BUZ11" s="7"/>
      <c r="BVA11" s="7"/>
      <c r="BVB11" s="7"/>
      <c r="BVC11" s="7"/>
      <c r="BVD11" s="7"/>
      <c r="BVE11" s="7"/>
      <c r="BVF11" s="7"/>
      <c r="BVG11" s="7"/>
      <c r="BVH11" s="7"/>
      <c r="BVI11" s="7"/>
      <c r="BVJ11" s="7"/>
      <c r="BVK11" s="7"/>
      <c r="BVL11" s="7"/>
      <c r="BVM11" s="7"/>
      <c r="BVN11" s="7"/>
      <c r="BVO11" s="7"/>
      <c r="BVP11" s="7"/>
      <c r="BVQ11" s="7"/>
      <c r="BVR11" s="7"/>
      <c r="BVS11" s="7"/>
      <c r="BVT11" s="7"/>
      <c r="BVU11" s="7"/>
      <c r="BVV11" s="7"/>
      <c r="BVW11" s="7"/>
      <c r="BVX11" s="7"/>
      <c r="BVY11" s="7"/>
      <c r="BVZ11" s="7"/>
      <c r="BWA11" s="7"/>
      <c r="BWB11" s="7"/>
      <c r="BWC11" s="7"/>
      <c r="BWD11" s="7"/>
      <c r="BWE11" s="7"/>
      <c r="BWF11" s="7"/>
      <c r="BWG11" s="7"/>
      <c r="BWH11" s="7"/>
      <c r="BWI11" s="7"/>
      <c r="BWJ11" s="7"/>
      <c r="BWK11" s="7"/>
      <c r="BWL11" s="7"/>
      <c r="BWM11" s="7"/>
      <c r="BWN11" s="7"/>
      <c r="BWO11" s="7"/>
      <c r="BWP11" s="7"/>
      <c r="BWQ11" s="7"/>
      <c r="BWR11" s="7"/>
      <c r="BWS11" s="7"/>
      <c r="BWT11" s="7"/>
      <c r="BWU11" s="7"/>
      <c r="BWV11" s="7"/>
      <c r="BWW11" s="7"/>
      <c r="BWX11" s="7"/>
      <c r="BWY11" s="7"/>
      <c r="BWZ11" s="7"/>
      <c r="BXA11" s="7"/>
      <c r="BXB11" s="7"/>
      <c r="BXC11" s="7"/>
      <c r="BXD11" s="7"/>
      <c r="BXE11" s="7"/>
      <c r="BXF11" s="7"/>
      <c r="BXG11" s="7"/>
      <c r="BXH11" s="7"/>
      <c r="BXI11" s="7"/>
      <c r="BXJ11" s="7"/>
      <c r="BXK11" s="7"/>
      <c r="BXL11" s="7"/>
      <c r="BXM11" s="7"/>
      <c r="BXN11" s="7"/>
      <c r="BXO11" s="7"/>
      <c r="BXP11" s="7"/>
      <c r="BXQ11" s="7"/>
      <c r="BXR11" s="7"/>
      <c r="BXS11" s="7"/>
      <c r="BXT11" s="7"/>
      <c r="BXU11" s="7"/>
      <c r="BXV11" s="7"/>
      <c r="BXW11" s="7"/>
      <c r="BXX11" s="7"/>
      <c r="BXY11" s="7"/>
      <c r="BXZ11" s="7"/>
      <c r="BYA11" s="7"/>
      <c r="BYB11" s="7"/>
      <c r="BYC11" s="7"/>
      <c r="BYD11" s="7"/>
      <c r="BYE11" s="7"/>
      <c r="BYF11" s="7"/>
      <c r="BYG11" s="7"/>
      <c r="BYH11" s="7"/>
      <c r="BYI11" s="7"/>
      <c r="BYJ11" s="7"/>
      <c r="BYK11" s="7"/>
      <c r="BYL11" s="7"/>
      <c r="BYM11" s="7"/>
      <c r="BYN11" s="7"/>
      <c r="BYO11" s="7"/>
      <c r="BYP11" s="7"/>
      <c r="BYQ11" s="7"/>
      <c r="BYR11" s="7"/>
      <c r="BYS11" s="7"/>
      <c r="BYT11" s="7"/>
      <c r="BYU11" s="7"/>
      <c r="BYV11" s="7"/>
      <c r="BYW11" s="7"/>
      <c r="BYX11" s="7"/>
      <c r="BYY11" s="7"/>
      <c r="BYZ11" s="7"/>
      <c r="BZA11" s="7"/>
      <c r="BZB11" s="7"/>
      <c r="BZC11" s="7"/>
      <c r="BZD11" s="7"/>
      <c r="BZE11" s="7"/>
      <c r="BZF11" s="7"/>
      <c r="BZG11" s="7"/>
      <c r="BZH11" s="7"/>
      <c r="BZI11" s="7"/>
      <c r="BZJ11" s="7"/>
      <c r="BZK11" s="7"/>
      <c r="BZL11" s="7"/>
      <c r="BZM11" s="7"/>
      <c r="BZN11" s="7"/>
      <c r="BZO11" s="7"/>
      <c r="BZP11" s="7"/>
      <c r="BZQ11" s="7"/>
      <c r="BZR11" s="7"/>
      <c r="BZS11" s="7"/>
      <c r="BZT11" s="7"/>
      <c r="BZU11" s="7"/>
      <c r="BZV11" s="7"/>
      <c r="BZW11" s="7"/>
      <c r="BZX11" s="7"/>
      <c r="BZY11" s="7"/>
      <c r="BZZ11" s="7"/>
      <c r="CAA11" s="7"/>
      <c r="CAB11" s="7"/>
      <c r="CAC11" s="7"/>
      <c r="CAD11" s="7"/>
      <c r="CAE11" s="7"/>
      <c r="CAF11" s="7"/>
      <c r="CAG11" s="7"/>
      <c r="CAH11" s="7"/>
      <c r="CAI11" s="7"/>
      <c r="CAJ11" s="7"/>
      <c r="CAK11" s="7"/>
      <c r="CAL11" s="7"/>
      <c r="CAM11" s="7"/>
      <c r="CAN11" s="7"/>
      <c r="CAO11" s="7"/>
      <c r="CAP11" s="7"/>
      <c r="CAQ11" s="7"/>
      <c r="CAR11" s="7"/>
      <c r="CAS11" s="7"/>
      <c r="CAT11" s="7"/>
      <c r="CAU11" s="7"/>
      <c r="CAV11" s="7"/>
      <c r="CAW11" s="7"/>
      <c r="CAX11" s="7"/>
      <c r="CAY11" s="7"/>
      <c r="CAZ11" s="7"/>
      <c r="CBA11" s="7"/>
      <c r="CBB11" s="7"/>
      <c r="CBC11" s="7"/>
      <c r="CBD11" s="7"/>
      <c r="CBE11" s="7"/>
      <c r="CBF11" s="7"/>
      <c r="CBG11" s="7"/>
      <c r="CBH11" s="7"/>
      <c r="CBI11" s="7"/>
      <c r="CBJ11" s="7"/>
      <c r="CBK11" s="7"/>
      <c r="CBL11" s="7"/>
      <c r="CBM11" s="7"/>
      <c r="CBN11" s="7"/>
      <c r="CBO11" s="7"/>
      <c r="CBP11" s="7"/>
      <c r="CBQ11" s="7"/>
      <c r="CBR11" s="7"/>
      <c r="CBS11" s="7"/>
      <c r="CBT11" s="7"/>
      <c r="CBU11" s="7"/>
      <c r="CBV11" s="7"/>
      <c r="CBW11" s="7"/>
      <c r="CBX11" s="7"/>
      <c r="CBY11" s="7"/>
      <c r="CBZ11" s="7"/>
      <c r="CCA11" s="7"/>
      <c r="CCB11" s="7"/>
      <c r="CCC11" s="7"/>
      <c r="CCD11" s="7"/>
      <c r="CCE11" s="7"/>
      <c r="CCF11" s="7"/>
      <c r="CCG11" s="7"/>
      <c r="CCH11" s="7"/>
      <c r="CCI11" s="7"/>
      <c r="CCJ11" s="7"/>
      <c r="CCK11" s="7"/>
      <c r="CCL11" s="7"/>
      <c r="CCM11" s="7"/>
      <c r="CCN11" s="7"/>
      <c r="CCO11" s="7"/>
      <c r="CCP11" s="7"/>
      <c r="CCQ11" s="7"/>
      <c r="CCR11" s="7"/>
      <c r="CCS11" s="7"/>
      <c r="CCT11" s="7"/>
      <c r="CCU11" s="7"/>
      <c r="CCV11" s="7"/>
      <c r="CCW11" s="7"/>
      <c r="CCX11" s="7"/>
      <c r="CCY11" s="7"/>
      <c r="CCZ11" s="7"/>
      <c r="CDA11" s="7"/>
      <c r="CDB11" s="7"/>
      <c r="CDC11" s="7"/>
      <c r="CDD11" s="7"/>
      <c r="CDE11" s="7"/>
      <c r="CDF11" s="7"/>
      <c r="CDG11" s="7"/>
      <c r="CDH11" s="7"/>
      <c r="CDI11" s="7"/>
      <c r="CDJ11" s="7"/>
      <c r="CDK11" s="7"/>
      <c r="CDL11" s="7"/>
      <c r="CDM11" s="7"/>
      <c r="CDN11" s="7"/>
      <c r="CDO11" s="7"/>
      <c r="CDP11" s="7"/>
      <c r="CDQ11" s="7"/>
      <c r="CDR11" s="7"/>
      <c r="CDS11" s="7"/>
      <c r="CDT11" s="7"/>
      <c r="CDU11" s="7"/>
      <c r="CDV11" s="7"/>
      <c r="CDW11" s="7"/>
      <c r="CDX11" s="7"/>
      <c r="CDY11" s="7"/>
      <c r="CDZ11" s="7"/>
      <c r="CEA11" s="7"/>
      <c r="CEB11" s="7"/>
      <c r="CEC11" s="7"/>
      <c r="CED11" s="7"/>
      <c r="CEE11" s="7"/>
      <c r="CEF11" s="7"/>
      <c r="CEG11" s="7"/>
      <c r="CEH11" s="7"/>
      <c r="CEI11" s="7"/>
      <c r="CEJ11" s="7"/>
      <c r="CEK11" s="7"/>
      <c r="CEL11" s="7"/>
      <c r="CEM11" s="7"/>
      <c r="CEN11" s="7"/>
      <c r="CEO11" s="7"/>
      <c r="CEP11" s="7"/>
      <c r="CEQ11" s="7"/>
      <c r="CER11" s="7"/>
      <c r="CES11" s="7"/>
      <c r="CET11" s="7"/>
      <c r="CEU11" s="7"/>
      <c r="CEV11" s="7"/>
      <c r="CEW11" s="7"/>
      <c r="CEX11" s="7"/>
      <c r="CEY11" s="7"/>
      <c r="CEZ11" s="7"/>
      <c r="CFA11" s="7"/>
      <c r="CFB11" s="7"/>
      <c r="CFC11" s="7"/>
      <c r="CFD11" s="7"/>
      <c r="CFE11" s="7"/>
      <c r="CFF11" s="7"/>
      <c r="CFG11" s="7"/>
      <c r="CFH11" s="7"/>
      <c r="CFI11" s="7"/>
      <c r="CFJ11" s="7"/>
      <c r="CFK11" s="7"/>
      <c r="CFL11" s="7"/>
      <c r="CFM11" s="7"/>
      <c r="CFN11" s="7"/>
      <c r="CFO11" s="7"/>
      <c r="CFP11" s="7"/>
      <c r="CFQ11" s="7"/>
      <c r="CFR11" s="7"/>
      <c r="CFS11" s="7"/>
      <c r="CFT11" s="7"/>
      <c r="CFU11" s="7"/>
      <c r="CFV11" s="7"/>
      <c r="CFW11" s="7"/>
      <c r="CFX11" s="7"/>
      <c r="CFY11" s="7"/>
      <c r="CFZ11" s="7"/>
      <c r="CGA11" s="7"/>
      <c r="CGB11" s="7"/>
      <c r="CGC11" s="7"/>
      <c r="CGD11" s="7"/>
      <c r="CGE11" s="7"/>
      <c r="CGF11" s="7"/>
      <c r="CGG11" s="7"/>
      <c r="CGH11" s="7"/>
      <c r="CGI11" s="7"/>
      <c r="CGJ11" s="7"/>
      <c r="CGK11" s="7"/>
      <c r="CGL11" s="7"/>
      <c r="CGM11" s="7"/>
      <c r="CGN11" s="7"/>
      <c r="CGO11" s="7"/>
      <c r="CGP11" s="7"/>
      <c r="CGQ11" s="7"/>
      <c r="CGR11" s="7"/>
      <c r="CGS11" s="7"/>
      <c r="CGT11" s="7"/>
      <c r="CGU11" s="7"/>
      <c r="CGV11" s="7"/>
      <c r="CGW11" s="7"/>
      <c r="CGX11" s="7"/>
      <c r="CGY11" s="7"/>
      <c r="CGZ11" s="7"/>
      <c r="CHA11" s="7"/>
      <c r="CHB11" s="7"/>
      <c r="CHC11" s="7"/>
      <c r="CHD11" s="7"/>
      <c r="CHE11" s="7"/>
      <c r="CHF11" s="7"/>
      <c r="CHG11" s="7"/>
      <c r="CHH11" s="7"/>
      <c r="CHI11" s="7"/>
      <c r="CHJ11" s="7"/>
      <c r="CHK11" s="7"/>
      <c r="CHL11" s="7"/>
      <c r="CHM11" s="7"/>
      <c r="CHN11" s="7"/>
      <c r="CHO11" s="7"/>
      <c r="CHP11" s="7"/>
      <c r="CHQ11" s="7"/>
      <c r="CHR11" s="7"/>
      <c r="CHS11" s="7"/>
      <c r="CHT11" s="7"/>
      <c r="CHU11" s="7"/>
      <c r="CHV11" s="7"/>
      <c r="CHW11" s="7"/>
      <c r="CHX11" s="7"/>
      <c r="CHY11" s="7"/>
      <c r="CHZ11" s="7"/>
      <c r="CIA11" s="7"/>
      <c r="CIB11" s="7"/>
      <c r="CIC11" s="7"/>
      <c r="CID11" s="7"/>
      <c r="CIE11" s="7"/>
      <c r="CIF11" s="7"/>
      <c r="CIG11" s="7"/>
      <c r="CIH11" s="7"/>
      <c r="CII11" s="7"/>
      <c r="CIJ11" s="7"/>
      <c r="CIK11" s="7"/>
      <c r="CIL11" s="7"/>
      <c r="CIM11" s="7"/>
      <c r="CIN11" s="7"/>
      <c r="CIO11" s="7"/>
      <c r="CIP11" s="7"/>
      <c r="CIQ11" s="7"/>
      <c r="CIR11" s="7"/>
      <c r="CIS11" s="7"/>
      <c r="CIT11" s="7"/>
      <c r="CIU11" s="7"/>
      <c r="CIV11" s="7"/>
      <c r="CIW11" s="7"/>
      <c r="CIX11" s="7"/>
      <c r="CIY11" s="7"/>
      <c r="CIZ11" s="7"/>
      <c r="CJA11" s="7"/>
      <c r="CJB11" s="7"/>
      <c r="CJC11" s="7"/>
      <c r="CJD11" s="7"/>
      <c r="CJE11" s="7"/>
      <c r="CJF11" s="7"/>
      <c r="CJG11" s="7"/>
      <c r="CJH11" s="7"/>
      <c r="CJI11" s="7"/>
      <c r="CJJ11" s="7"/>
      <c r="CJK11" s="7"/>
      <c r="CJL11" s="7"/>
      <c r="CJM11" s="7"/>
      <c r="CJN11" s="7"/>
      <c r="CJO11" s="7"/>
      <c r="CJP11" s="7"/>
      <c r="CJQ11" s="7"/>
      <c r="CJR11" s="7"/>
      <c r="CJS11" s="7"/>
      <c r="CJT11" s="7"/>
      <c r="CJU11" s="7"/>
      <c r="CJV11" s="7"/>
      <c r="CJW11" s="7"/>
      <c r="CJX11" s="7"/>
      <c r="CJY11" s="7"/>
      <c r="CJZ11" s="7"/>
      <c r="CKA11" s="7"/>
      <c r="CKB11" s="7"/>
      <c r="CKC11" s="7"/>
      <c r="CKD11" s="7"/>
      <c r="CKE11" s="7"/>
      <c r="CKF11" s="7"/>
      <c r="CKG11" s="7"/>
      <c r="CKH11" s="7"/>
      <c r="CKI11" s="7"/>
      <c r="CKJ11" s="7"/>
      <c r="CKK11" s="7"/>
      <c r="CKL11" s="7"/>
      <c r="CKM11" s="7"/>
      <c r="CKN11" s="7"/>
      <c r="CKO11" s="7"/>
      <c r="CKP11" s="7"/>
      <c r="CKQ11" s="7"/>
      <c r="CKR11" s="7"/>
      <c r="CKS11" s="7"/>
      <c r="CKT11" s="7"/>
      <c r="CKU11" s="7"/>
      <c r="CKV11" s="7"/>
      <c r="CKW11" s="7"/>
      <c r="CKX11" s="7"/>
      <c r="CKY11" s="7"/>
      <c r="CKZ11" s="7"/>
      <c r="CLA11" s="7"/>
      <c r="CLB11" s="7"/>
      <c r="CLC11" s="7"/>
      <c r="CLD11" s="7"/>
      <c r="CLE11" s="7"/>
      <c r="CLF11" s="7"/>
      <c r="CLG11" s="7"/>
      <c r="CLH11" s="7"/>
      <c r="CLI11" s="7"/>
      <c r="CLJ11" s="7"/>
      <c r="CLK11" s="7"/>
      <c r="CLL11" s="7"/>
      <c r="CLM11" s="7"/>
      <c r="CLN11" s="7"/>
      <c r="CLO11" s="7"/>
      <c r="CLP11" s="7"/>
      <c r="CLQ11" s="7"/>
      <c r="CLR11" s="7"/>
      <c r="CLS11" s="7"/>
      <c r="CLT11" s="7"/>
      <c r="CLU11" s="7"/>
      <c r="CLV11" s="7"/>
      <c r="CLW11" s="7"/>
      <c r="CLX11" s="7"/>
      <c r="CLY11" s="7"/>
      <c r="CLZ11" s="7"/>
      <c r="CMA11" s="7"/>
      <c r="CMB11" s="7"/>
      <c r="CMC11" s="7"/>
      <c r="CMD11" s="7"/>
      <c r="CME11" s="7"/>
      <c r="CMF11" s="7"/>
      <c r="CMG11" s="7"/>
      <c r="CMH11" s="7"/>
      <c r="CMI11" s="7"/>
      <c r="CMJ11" s="7"/>
      <c r="CMK11" s="7"/>
      <c r="CML11" s="7"/>
      <c r="CMM11" s="7"/>
      <c r="CMN11" s="7"/>
      <c r="CMO11" s="7"/>
      <c r="CMP11" s="7"/>
      <c r="CMQ11" s="7"/>
      <c r="CMR11" s="7"/>
      <c r="CMS11" s="7"/>
      <c r="CMT11" s="7"/>
      <c r="CMU11" s="7"/>
      <c r="CMV11" s="7"/>
      <c r="CMW11" s="7"/>
      <c r="CMX11" s="7"/>
      <c r="CMY11" s="7"/>
      <c r="CMZ11" s="7"/>
      <c r="CNA11" s="7"/>
      <c r="CNB11" s="7"/>
      <c r="CNC11" s="7"/>
      <c r="CND11" s="7"/>
      <c r="CNE11" s="7"/>
      <c r="CNF11" s="7"/>
      <c r="CNG11" s="7"/>
      <c r="CNH11" s="7"/>
      <c r="CNI11" s="7"/>
      <c r="CNJ11" s="7"/>
      <c r="CNK11" s="7"/>
      <c r="CNL11" s="7"/>
      <c r="CNM11" s="7"/>
      <c r="CNN11" s="7"/>
      <c r="CNO11" s="7"/>
      <c r="CNP11" s="7"/>
      <c r="CNQ11" s="7"/>
      <c r="CNR11" s="7"/>
      <c r="CNS11" s="7"/>
      <c r="CNT11" s="7"/>
      <c r="CNU11" s="7"/>
      <c r="CNV11" s="7"/>
      <c r="CNW11" s="7"/>
      <c r="CNX11" s="7"/>
      <c r="CNY11" s="7"/>
      <c r="CNZ11" s="7"/>
      <c r="COA11" s="7"/>
      <c r="COB11" s="7"/>
      <c r="COC11" s="7"/>
      <c r="COD11" s="7"/>
      <c r="COE11" s="7"/>
      <c r="COF11" s="7"/>
      <c r="COG11" s="7"/>
      <c r="COH11" s="7"/>
      <c r="COI11" s="7"/>
      <c r="COJ11" s="7"/>
      <c r="COK11" s="7"/>
      <c r="COL11" s="7"/>
      <c r="COM11" s="7"/>
      <c r="CON11" s="7"/>
      <c r="COO11" s="7"/>
      <c r="COP11" s="7"/>
      <c r="COQ11" s="7"/>
      <c r="COR11" s="7"/>
      <c r="COS11" s="7"/>
      <c r="COT11" s="7"/>
      <c r="COU11" s="7"/>
      <c r="COV11" s="7"/>
      <c r="COW11" s="7"/>
      <c r="COX11" s="7"/>
      <c r="COY11" s="7"/>
      <c r="COZ11" s="7"/>
      <c r="CPA11" s="7"/>
      <c r="CPB11" s="7"/>
      <c r="CPC11" s="7"/>
      <c r="CPD11" s="7"/>
      <c r="CPE11" s="7"/>
      <c r="CPF11" s="7"/>
      <c r="CPG11" s="7"/>
      <c r="CPH11" s="7"/>
      <c r="CPI11" s="7"/>
      <c r="CPJ11" s="7"/>
      <c r="CPK11" s="7"/>
      <c r="CPL11" s="7"/>
      <c r="CPM11" s="7"/>
      <c r="CPN11" s="7"/>
      <c r="CPO11" s="7"/>
      <c r="CPP11" s="7"/>
      <c r="CPQ11" s="7"/>
      <c r="CPR11" s="7"/>
      <c r="CPS11" s="7"/>
      <c r="CPT11" s="7"/>
      <c r="CPU11" s="7"/>
      <c r="CPV11" s="7"/>
      <c r="CPW11" s="7"/>
      <c r="CPX11" s="7"/>
      <c r="CPY11" s="7"/>
      <c r="CPZ11" s="7"/>
      <c r="CQA11" s="7"/>
      <c r="CQB11" s="7"/>
      <c r="CQC11" s="7"/>
      <c r="CQD11" s="7"/>
      <c r="CQE11" s="7"/>
      <c r="CQF11" s="7"/>
      <c r="CQG11" s="7"/>
      <c r="CQH11" s="7"/>
      <c r="CQI11" s="7"/>
      <c r="CQJ11" s="7"/>
      <c r="CQK11" s="7"/>
      <c r="CQL11" s="7"/>
      <c r="CQM11" s="7"/>
      <c r="CQN11" s="7"/>
      <c r="CQO11" s="7"/>
      <c r="CQP11" s="7"/>
      <c r="CQQ11" s="7"/>
      <c r="CQR11" s="7"/>
      <c r="CQS11" s="7"/>
      <c r="CQT11" s="7"/>
      <c r="CQU11" s="7"/>
      <c r="CQV11" s="7"/>
      <c r="CQW11" s="7"/>
      <c r="CQX11" s="7"/>
      <c r="CQY11" s="7"/>
      <c r="CQZ11" s="7"/>
      <c r="CRA11" s="7"/>
      <c r="CRB11" s="7"/>
      <c r="CRC11" s="7"/>
      <c r="CRD11" s="7"/>
      <c r="CRE11" s="7"/>
      <c r="CRF11" s="7"/>
      <c r="CRG11" s="7"/>
      <c r="CRH11" s="7"/>
      <c r="CRI11" s="7"/>
      <c r="CRJ11" s="7"/>
      <c r="CRK11" s="7"/>
      <c r="CRL11" s="7"/>
      <c r="CRM11" s="7"/>
      <c r="CRN11" s="7"/>
      <c r="CRO11" s="7"/>
      <c r="CRP11" s="7"/>
      <c r="CRQ11" s="7"/>
      <c r="CRR11" s="7"/>
      <c r="CRS11" s="7"/>
      <c r="CRT11" s="7"/>
      <c r="CRU11" s="7"/>
      <c r="CRV11" s="7"/>
      <c r="CRW11" s="7"/>
      <c r="CRX11" s="7"/>
      <c r="CRY11" s="7"/>
      <c r="CRZ11" s="7"/>
      <c r="CSA11" s="7"/>
      <c r="CSB11" s="7"/>
      <c r="CSC11" s="7"/>
      <c r="CSD11" s="7"/>
      <c r="CSE11" s="7"/>
      <c r="CSF11" s="7"/>
      <c r="CSG11" s="7"/>
      <c r="CSH11" s="7"/>
      <c r="CSI11" s="7"/>
      <c r="CSJ11" s="7"/>
      <c r="CSK11" s="7"/>
      <c r="CSL11" s="7"/>
      <c r="CSM11" s="7"/>
      <c r="CSN11" s="7"/>
      <c r="CSO11" s="7"/>
      <c r="CSP11" s="7"/>
      <c r="CSQ11" s="7"/>
      <c r="CSR11" s="7"/>
      <c r="CSS11" s="7"/>
      <c r="CST11" s="7"/>
      <c r="CSU11" s="7"/>
      <c r="CSV11" s="7"/>
      <c r="CSW11" s="7"/>
      <c r="CSX11" s="7"/>
      <c r="CSY11" s="7"/>
      <c r="CSZ11" s="7"/>
      <c r="CTA11" s="7"/>
      <c r="CTB11" s="7"/>
      <c r="CTC11" s="7"/>
      <c r="CTD11" s="7"/>
      <c r="CTE11" s="7"/>
      <c r="CTF11" s="7"/>
      <c r="CTG11" s="7"/>
      <c r="CTH11" s="7"/>
      <c r="CTI11" s="7"/>
      <c r="CTJ11" s="7"/>
      <c r="CTK11" s="7"/>
      <c r="CTL11" s="7"/>
      <c r="CTM11" s="7"/>
      <c r="CTN11" s="7"/>
      <c r="CTO11" s="7"/>
      <c r="CTP11" s="7"/>
      <c r="CTQ11" s="7"/>
      <c r="CTR11" s="7"/>
      <c r="CTS11" s="7"/>
      <c r="CTT11" s="7"/>
      <c r="CTU11" s="7"/>
      <c r="CTV11" s="7"/>
      <c r="CTW11" s="7"/>
      <c r="CTX11" s="7"/>
      <c r="CTY11" s="7"/>
      <c r="CTZ11" s="7"/>
      <c r="CUA11" s="7"/>
      <c r="CUB11" s="7"/>
      <c r="CUC11" s="7"/>
      <c r="CUD11" s="7"/>
      <c r="CUE11" s="7"/>
      <c r="CUF11" s="7"/>
      <c r="CUG11" s="7"/>
      <c r="CUH11" s="7"/>
      <c r="CUI11" s="7"/>
      <c r="CUJ11" s="7"/>
      <c r="CUK11" s="7"/>
      <c r="CUL11" s="7"/>
      <c r="CUM11" s="7"/>
      <c r="CUN11" s="7"/>
      <c r="CUO11" s="7"/>
      <c r="CUP11" s="7"/>
      <c r="CUQ11" s="7"/>
      <c r="CUR11" s="7"/>
      <c r="CUS11" s="7"/>
      <c r="CUT11" s="7"/>
      <c r="CUU11" s="7"/>
      <c r="CUV11" s="7"/>
      <c r="CUW11" s="7"/>
      <c r="CUX11" s="7"/>
      <c r="CUY11" s="7"/>
      <c r="CUZ11" s="7"/>
      <c r="CVA11" s="7"/>
      <c r="CVB11" s="7"/>
      <c r="CVC11" s="7"/>
      <c r="CVD11" s="7"/>
      <c r="CVE11" s="7"/>
      <c r="CVF11" s="7"/>
      <c r="CVG11" s="7"/>
      <c r="CVH11" s="7"/>
      <c r="CVI11" s="7"/>
      <c r="CVJ11" s="7"/>
      <c r="CVK11" s="7"/>
      <c r="CVL11" s="7"/>
      <c r="CVM11" s="7"/>
      <c r="CVN11" s="7"/>
      <c r="CVO11" s="7"/>
      <c r="CVP11" s="7"/>
      <c r="CVQ11" s="7"/>
      <c r="CVR11" s="7"/>
      <c r="CVS11" s="7"/>
      <c r="CVT11" s="7"/>
      <c r="CVU11" s="7"/>
      <c r="CVV11" s="7"/>
      <c r="CVW11" s="7"/>
      <c r="CVX11" s="7"/>
      <c r="CVY11" s="7"/>
      <c r="CVZ11" s="7"/>
      <c r="CWA11" s="7"/>
      <c r="CWB11" s="7"/>
      <c r="CWC11" s="7"/>
      <c r="CWD11" s="7"/>
      <c r="CWE11" s="7"/>
      <c r="CWF11" s="7"/>
      <c r="CWG11" s="7"/>
      <c r="CWH11" s="7"/>
      <c r="CWI11" s="7"/>
      <c r="CWJ11" s="7"/>
      <c r="CWK11" s="7"/>
      <c r="CWL11" s="7"/>
      <c r="CWM11" s="7"/>
      <c r="CWN11" s="7"/>
      <c r="CWO11" s="7"/>
      <c r="CWP11" s="7"/>
      <c r="CWQ11" s="7"/>
      <c r="CWR11" s="7"/>
      <c r="CWS11" s="7"/>
      <c r="CWT11" s="7"/>
      <c r="CWU11" s="7"/>
      <c r="CWV11" s="7"/>
      <c r="CWW11" s="7"/>
      <c r="CWX11" s="7"/>
      <c r="CWY11" s="7"/>
      <c r="CWZ11" s="7"/>
      <c r="CXA11" s="7"/>
      <c r="CXB11" s="7"/>
      <c r="CXC11" s="7"/>
      <c r="CXD11" s="7"/>
      <c r="CXE11" s="7"/>
      <c r="CXF11" s="7"/>
      <c r="CXG11" s="7"/>
      <c r="CXH11" s="7"/>
      <c r="CXI11" s="7"/>
      <c r="CXJ11" s="7"/>
      <c r="CXK11" s="7"/>
      <c r="CXL11" s="7"/>
      <c r="CXM11" s="7"/>
      <c r="CXN11" s="7"/>
      <c r="CXO11" s="7"/>
      <c r="CXP11" s="7"/>
      <c r="CXQ11" s="7"/>
      <c r="CXR11" s="7"/>
      <c r="CXS11" s="7"/>
      <c r="CXT11" s="7"/>
      <c r="CXU11" s="7"/>
      <c r="CXV11" s="7"/>
      <c r="CXW11" s="7"/>
      <c r="CXX11" s="7"/>
      <c r="CXY11" s="7"/>
      <c r="CXZ11" s="7"/>
      <c r="CYA11" s="7"/>
      <c r="CYB11" s="7"/>
      <c r="CYC11" s="7"/>
      <c r="CYD11" s="7"/>
      <c r="CYE11" s="7"/>
      <c r="CYF11" s="7"/>
      <c r="CYG11" s="7"/>
      <c r="CYH11" s="7"/>
      <c r="CYI11" s="7"/>
      <c r="CYJ11" s="7"/>
      <c r="CYK11" s="7"/>
      <c r="CYL11" s="7"/>
      <c r="CYM11" s="7"/>
      <c r="CYN11" s="7"/>
      <c r="CYO11" s="7"/>
      <c r="CYP11" s="7"/>
      <c r="CYQ11" s="7"/>
      <c r="CYR11" s="7"/>
      <c r="CYS11" s="7"/>
      <c r="CYT11" s="7"/>
      <c r="CYU11" s="7"/>
      <c r="CYV11" s="7"/>
      <c r="CYW11" s="7"/>
      <c r="CYX11" s="7"/>
      <c r="CYY11" s="7"/>
      <c r="CYZ11" s="7"/>
      <c r="CZA11" s="7"/>
      <c r="CZB11" s="7"/>
      <c r="CZC11" s="7"/>
      <c r="CZD11" s="7"/>
      <c r="CZE11" s="7"/>
      <c r="CZF11" s="7"/>
      <c r="CZG11" s="7"/>
      <c r="CZH11" s="7"/>
      <c r="CZI11" s="7"/>
      <c r="CZJ11" s="7"/>
      <c r="CZK11" s="7"/>
      <c r="CZL11" s="7"/>
      <c r="CZM11" s="7"/>
      <c r="CZN11" s="7"/>
      <c r="CZO11" s="7"/>
      <c r="CZP11" s="7"/>
      <c r="CZQ11" s="7"/>
      <c r="CZR11" s="7"/>
      <c r="CZS11" s="7"/>
      <c r="CZT11" s="7"/>
      <c r="CZU11" s="7"/>
      <c r="CZV11" s="7"/>
      <c r="CZW11" s="7"/>
      <c r="CZX11" s="7"/>
      <c r="CZY11" s="7"/>
      <c r="CZZ11" s="7"/>
      <c r="DAA11" s="7"/>
      <c r="DAB11" s="7"/>
      <c r="DAC11" s="7"/>
      <c r="DAD11" s="7"/>
      <c r="DAE11" s="7"/>
      <c r="DAF11" s="7"/>
      <c r="DAG11" s="7"/>
      <c r="DAH11" s="7"/>
      <c r="DAI11" s="7"/>
      <c r="DAJ11" s="7"/>
      <c r="DAK11" s="7"/>
      <c r="DAL11" s="7"/>
      <c r="DAM11" s="7"/>
      <c r="DAN11" s="7"/>
      <c r="DAO11" s="7"/>
      <c r="DAP11" s="7"/>
      <c r="DAQ11" s="7"/>
      <c r="DAR11" s="7"/>
      <c r="DAS11" s="7"/>
      <c r="DAT11" s="7"/>
      <c r="DAU11" s="7"/>
      <c r="DAV11" s="7"/>
      <c r="DAW11" s="7"/>
      <c r="DAX11" s="7"/>
      <c r="DAY11" s="7"/>
      <c r="DAZ11" s="7"/>
      <c r="DBA11" s="7"/>
      <c r="DBB11" s="7"/>
      <c r="DBC11" s="7"/>
      <c r="DBD11" s="7"/>
      <c r="DBE11" s="7"/>
      <c r="DBF11" s="7"/>
      <c r="DBG11" s="7"/>
      <c r="DBH11" s="7"/>
      <c r="DBI11" s="7"/>
      <c r="DBJ11" s="7"/>
      <c r="DBK11" s="7"/>
      <c r="DBL11" s="7"/>
      <c r="DBM11" s="7"/>
      <c r="DBN11" s="7"/>
      <c r="DBO11" s="7"/>
      <c r="DBP11" s="7"/>
      <c r="DBQ11" s="7"/>
      <c r="DBR11" s="7"/>
      <c r="DBS11" s="7"/>
      <c r="DBT11" s="7"/>
      <c r="DBU11" s="7"/>
      <c r="DBV11" s="7"/>
      <c r="DBW11" s="7"/>
      <c r="DBX11" s="7"/>
      <c r="DBY11" s="7"/>
      <c r="DBZ11" s="7"/>
      <c r="DCA11" s="7"/>
      <c r="DCB11" s="7"/>
      <c r="DCC11" s="7"/>
      <c r="DCD11" s="7"/>
      <c r="DCE11" s="7"/>
      <c r="DCF11" s="7"/>
      <c r="DCG11" s="7"/>
      <c r="DCH11" s="7"/>
      <c r="DCI11" s="7"/>
      <c r="DCJ11" s="7"/>
      <c r="DCK11" s="7"/>
      <c r="DCL11" s="7"/>
      <c r="DCM11" s="7"/>
      <c r="DCN11" s="7"/>
      <c r="DCO11" s="7"/>
      <c r="DCP11" s="7"/>
      <c r="DCQ11" s="7"/>
      <c r="DCR11" s="7"/>
      <c r="DCS11" s="7"/>
      <c r="DCT11" s="7"/>
      <c r="DCU11" s="7"/>
      <c r="DCV11" s="7"/>
      <c r="DCW11" s="7"/>
      <c r="DCX11" s="7"/>
      <c r="DCY11" s="7"/>
      <c r="DCZ11" s="7"/>
      <c r="DDA11" s="7"/>
      <c r="DDB11" s="7"/>
      <c r="DDC11" s="7"/>
      <c r="DDD11" s="7"/>
      <c r="DDE11" s="7"/>
      <c r="DDF11" s="7"/>
      <c r="DDG11" s="7"/>
      <c r="DDH11" s="7"/>
      <c r="DDI11" s="7"/>
      <c r="DDJ11" s="7"/>
      <c r="DDK11" s="7"/>
      <c r="DDL11" s="7"/>
      <c r="DDM11" s="7"/>
      <c r="DDN11" s="7"/>
      <c r="DDO11" s="7"/>
      <c r="DDP11" s="7"/>
      <c r="DDQ11" s="7"/>
      <c r="DDR11" s="7"/>
      <c r="DDS11" s="7"/>
      <c r="DDT11" s="7"/>
      <c r="DDU11" s="7"/>
      <c r="DDV11" s="7"/>
      <c r="DDW11" s="7"/>
      <c r="DDX11" s="7"/>
      <c r="DDY11" s="7"/>
      <c r="DDZ11" s="7"/>
      <c r="DEA11" s="7"/>
      <c r="DEB11" s="7"/>
      <c r="DEC11" s="7"/>
      <c r="DED11" s="7"/>
      <c r="DEE11" s="7"/>
      <c r="DEF11" s="7"/>
      <c r="DEG11" s="7"/>
      <c r="DEH11" s="7"/>
      <c r="DEI11" s="7"/>
      <c r="DEJ11" s="7"/>
      <c r="DEK11" s="7"/>
      <c r="DEL11" s="7"/>
      <c r="DEM11" s="7"/>
      <c r="DEN11" s="7"/>
      <c r="DEO11" s="7"/>
      <c r="DEP11" s="7"/>
      <c r="DEQ11" s="7"/>
      <c r="DER11" s="7"/>
      <c r="DES11" s="7"/>
      <c r="DET11" s="7"/>
      <c r="DEU11" s="7"/>
      <c r="DEV11" s="7"/>
      <c r="DEW11" s="7"/>
      <c r="DEX11" s="7"/>
      <c r="DEY11" s="7"/>
      <c r="DEZ11" s="7"/>
      <c r="DFA11" s="7"/>
      <c r="DFB11" s="7"/>
      <c r="DFC11" s="7"/>
      <c r="DFD11" s="7"/>
      <c r="DFE11" s="7"/>
      <c r="DFF11" s="7"/>
      <c r="DFG11" s="7"/>
      <c r="DFH11" s="7"/>
      <c r="DFI11" s="7"/>
      <c r="DFJ11" s="7"/>
      <c r="DFK11" s="7"/>
      <c r="DFL11" s="7"/>
      <c r="DFM11" s="7"/>
      <c r="DFN11" s="7"/>
      <c r="DFO11" s="7"/>
      <c r="DFP11" s="7"/>
      <c r="DFQ11" s="7"/>
      <c r="DFR11" s="7"/>
      <c r="DFS11" s="7"/>
      <c r="DFT11" s="7"/>
      <c r="DFU11" s="7"/>
      <c r="DFV11" s="7"/>
      <c r="DFW11" s="7"/>
      <c r="DFX11" s="7"/>
      <c r="DFY11" s="7"/>
      <c r="DFZ11" s="7"/>
      <c r="DGA11" s="7"/>
      <c r="DGB11" s="7"/>
      <c r="DGC11" s="7"/>
      <c r="DGD11" s="7"/>
      <c r="DGE11" s="7"/>
      <c r="DGF11" s="7"/>
      <c r="DGG11" s="7"/>
      <c r="DGH11" s="7"/>
      <c r="DGI11" s="7"/>
      <c r="DGJ11" s="7"/>
      <c r="DGK11" s="7"/>
      <c r="DGL11" s="7"/>
      <c r="DGM11" s="7"/>
      <c r="DGN11" s="7"/>
      <c r="DGO11" s="7"/>
      <c r="DGP11" s="7"/>
      <c r="DGQ11" s="7"/>
      <c r="DGR11" s="7"/>
      <c r="DGS11" s="7"/>
      <c r="DGT11" s="7"/>
      <c r="DGU11" s="7"/>
      <c r="DGV11" s="7"/>
      <c r="DGW11" s="7"/>
      <c r="DGX11" s="7"/>
      <c r="DGY11" s="7"/>
      <c r="DGZ11" s="7"/>
      <c r="DHA11" s="7"/>
      <c r="DHB11" s="7"/>
      <c r="DHC11" s="7"/>
      <c r="DHD11" s="7"/>
      <c r="DHE11" s="7"/>
      <c r="DHF11" s="7"/>
      <c r="DHG11" s="7"/>
      <c r="DHH11" s="7"/>
      <c r="DHI11" s="7"/>
      <c r="DHJ11" s="7"/>
      <c r="DHK11" s="7"/>
      <c r="DHL11" s="7"/>
      <c r="DHM11" s="7"/>
      <c r="DHN11" s="7"/>
      <c r="DHO11" s="7"/>
      <c r="DHP11" s="7"/>
      <c r="DHQ11" s="7"/>
      <c r="DHR11" s="7"/>
      <c r="DHS11" s="7"/>
      <c r="DHT11" s="7"/>
      <c r="DHU11" s="7"/>
      <c r="DHV11" s="7"/>
      <c r="DHW11" s="7"/>
      <c r="DHX11" s="7"/>
      <c r="DHY11" s="7"/>
      <c r="DHZ11" s="7"/>
      <c r="DIA11" s="7"/>
      <c r="DIB11" s="7"/>
      <c r="DIC11" s="7"/>
      <c r="DID11" s="7"/>
      <c r="DIE11" s="7"/>
      <c r="DIF11" s="7"/>
      <c r="DIG11" s="7"/>
      <c r="DIH11" s="7"/>
      <c r="DII11" s="7"/>
      <c r="DIJ11" s="7"/>
      <c r="DIK11" s="7"/>
      <c r="DIL11" s="7"/>
      <c r="DIM11" s="7"/>
      <c r="DIN11" s="7"/>
      <c r="DIO11" s="7"/>
      <c r="DIP11" s="7"/>
      <c r="DIQ11" s="7"/>
      <c r="DIR11" s="7"/>
      <c r="DIS11" s="7"/>
      <c r="DIT11" s="7"/>
      <c r="DIU11" s="7"/>
      <c r="DIV11" s="7"/>
      <c r="DIW11" s="7"/>
      <c r="DIX11" s="7"/>
      <c r="DIY11" s="7"/>
      <c r="DIZ11" s="7"/>
      <c r="DJA11" s="7"/>
      <c r="DJB11" s="7"/>
      <c r="DJC11" s="7"/>
      <c r="DJD11" s="7"/>
      <c r="DJE11" s="7"/>
      <c r="DJF11" s="7"/>
      <c r="DJG11" s="7"/>
      <c r="DJH11" s="7"/>
      <c r="DJI11" s="7"/>
      <c r="DJJ11" s="7"/>
      <c r="DJK11" s="7"/>
      <c r="DJL11" s="7"/>
      <c r="DJM11" s="7"/>
      <c r="DJN11" s="7"/>
      <c r="DJO11" s="7"/>
      <c r="DJP11" s="7"/>
      <c r="DJQ11" s="7"/>
      <c r="DJR11" s="7"/>
      <c r="DJS11" s="7"/>
      <c r="DJT11" s="7"/>
      <c r="DJU11" s="7"/>
      <c r="DJV11" s="7"/>
      <c r="DJW11" s="7"/>
      <c r="DJX11" s="7"/>
      <c r="DJY11" s="7"/>
      <c r="DJZ11" s="7"/>
      <c r="DKA11" s="7"/>
      <c r="DKB11" s="7"/>
      <c r="DKC11" s="7"/>
      <c r="DKD11" s="7"/>
      <c r="DKE11" s="7"/>
      <c r="DKF11" s="7"/>
      <c r="DKG11" s="7"/>
      <c r="DKH11" s="7"/>
      <c r="DKI11" s="7"/>
      <c r="DKJ11" s="7"/>
      <c r="DKK11" s="7"/>
      <c r="DKL11" s="7"/>
      <c r="DKM11" s="7"/>
      <c r="DKN11" s="7"/>
      <c r="DKO11" s="7"/>
      <c r="DKP11" s="7"/>
      <c r="DKQ11" s="7"/>
      <c r="DKR11" s="7"/>
      <c r="DKS11" s="7"/>
      <c r="DKT11" s="7"/>
      <c r="DKU11" s="7"/>
      <c r="DKV11" s="7"/>
      <c r="DKW11" s="7"/>
      <c r="DKX11" s="7"/>
      <c r="DKY11" s="7"/>
      <c r="DKZ11" s="7"/>
      <c r="DLA11" s="7"/>
      <c r="DLB11" s="7"/>
      <c r="DLC11" s="7"/>
      <c r="DLD11" s="7"/>
      <c r="DLE11" s="7"/>
      <c r="DLF11" s="7"/>
      <c r="DLG11" s="7"/>
      <c r="DLH11" s="7"/>
      <c r="DLI11" s="7"/>
      <c r="DLJ11" s="7"/>
      <c r="DLK11" s="7"/>
      <c r="DLL11" s="7"/>
      <c r="DLM11" s="7"/>
      <c r="DLN11" s="7"/>
      <c r="DLO11" s="7"/>
      <c r="DLP11" s="7"/>
      <c r="DLQ11" s="7"/>
      <c r="DLR11" s="7"/>
      <c r="DLS11" s="7"/>
      <c r="DLT11" s="7"/>
      <c r="DLU11" s="7"/>
      <c r="DLV11" s="7"/>
      <c r="DLW11" s="7"/>
      <c r="DLX11" s="7"/>
      <c r="DLY11" s="7"/>
      <c r="DLZ11" s="7"/>
      <c r="DMA11" s="7"/>
      <c r="DMB11" s="7"/>
      <c r="DMC11" s="7"/>
      <c r="DMD11" s="7"/>
      <c r="DME11" s="7"/>
      <c r="DMF11" s="7"/>
      <c r="DMG11" s="7"/>
      <c r="DMH11" s="7"/>
      <c r="DMI11" s="7"/>
      <c r="DMJ11" s="7"/>
      <c r="DMK11" s="7"/>
      <c r="DML11" s="7"/>
      <c r="DMM11" s="7"/>
      <c r="DMN11" s="7"/>
      <c r="DMO11" s="7"/>
      <c r="DMP11" s="7"/>
      <c r="DMQ11" s="7"/>
      <c r="DMR11" s="7"/>
      <c r="DMS11" s="7"/>
      <c r="DMT11" s="7"/>
      <c r="DMU11" s="7"/>
      <c r="DMV11" s="7"/>
      <c r="DMW11" s="7"/>
      <c r="DMX11" s="7"/>
      <c r="DMY11" s="7"/>
      <c r="DMZ11" s="7"/>
      <c r="DNA11" s="7"/>
      <c r="DNB11" s="7"/>
      <c r="DNC11" s="7"/>
      <c r="DND11" s="7"/>
      <c r="DNE11" s="7"/>
      <c r="DNF11" s="7"/>
      <c r="DNG11" s="7"/>
      <c r="DNH11" s="7"/>
      <c r="DNI11" s="7"/>
      <c r="DNJ11" s="7"/>
      <c r="DNK11" s="7"/>
      <c r="DNL11" s="7"/>
      <c r="DNM11" s="7"/>
      <c r="DNN11" s="7"/>
      <c r="DNO11" s="7"/>
      <c r="DNP11" s="7"/>
      <c r="DNQ11" s="7"/>
      <c r="DNR11" s="7"/>
      <c r="DNS11" s="7"/>
      <c r="DNT11" s="7"/>
      <c r="DNU11" s="7"/>
      <c r="DNV11" s="7"/>
      <c r="DNW11" s="7"/>
      <c r="DNX11" s="7"/>
      <c r="DNY11" s="7"/>
      <c r="DNZ11" s="7"/>
      <c r="DOA11" s="7"/>
      <c r="DOB11" s="7"/>
      <c r="DOC11" s="7"/>
      <c r="DOD11" s="7"/>
      <c r="DOE11" s="7"/>
      <c r="DOF11" s="7"/>
      <c r="DOG11" s="7"/>
      <c r="DOH11" s="7"/>
      <c r="DOI11" s="7"/>
      <c r="DOJ11" s="7"/>
      <c r="DOK11" s="7"/>
      <c r="DOL11" s="7"/>
      <c r="DOM11" s="7"/>
      <c r="DON11" s="7"/>
      <c r="DOO11" s="7"/>
      <c r="DOP11" s="7"/>
      <c r="DOQ11" s="7"/>
      <c r="DOR11" s="7"/>
      <c r="DOS11" s="7"/>
      <c r="DOT11" s="7"/>
      <c r="DOU11" s="7"/>
      <c r="DOV11" s="7"/>
      <c r="DOW11" s="7"/>
      <c r="DOX11" s="7"/>
      <c r="DOY11" s="7"/>
      <c r="DOZ11" s="7"/>
      <c r="DPA11" s="7"/>
      <c r="DPB11" s="7"/>
      <c r="DPC11" s="7"/>
      <c r="DPD11" s="7"/>
      <c r="DPE11" s="7"/>
      <c r="DPF11" s="7"/>
      <c r="DPG11" s="7"/>
      <c r="DPH11" s="7"/>
      <c r="DPI11" s="7"/>
      <c r="DPJ11" s="7"/>
      <c r="DPK11" s="7"/>
      <c r="DPL11" s="7"/>
      <c r="DPM11" s="7"/>
      <c r="DPN11" s="7"/>
      <c r="DPO11" s="7"/>
      <c r="DPP11" s="7"/>
      <c r="DPQ11" s="7"/>
      <c r="DPR11" s="7"/>
      <c r="DPS11" s="7"/>
      <c r="DPT11" s="7"/>
      <c r="DPU11" s="7"/>
      <c r="DPV11" s="7"/>
      <c r="DPW11" s="7"/>
      <c r="DPX11" s="7"/>
      <c r="DPY11" s="7"/>
      <c r="DPZ11" s="7"/>
      <c r="DQA11" s="7"/>
      <c r="DQB11" s="7"/>
      <c r="DQC11" s="7"/>
      <c r="DQD11" s="7"/>
      <c r="DQE11" s="7"/>
      <c r="DQF11" s="7"/>
      <c r="DQG11" s="7"/>
      <c r="DQH11" s="7"/>
      <c r="DQI11" s="7"/>
      <c r="DQJ11" s="7"/>
      <c r="DQK11" s="7"/>
      <c r="DQL11" s="7"/>
      <c r="DQM11" s="7"/>
      <c r="DQN11" s="7"/>
      <c r="DQO11" s="7"/>
      <c r="DQP11" s="7"/>
      <c r="DQQ11" s="7"/>
      <c r="DQR11" s="7"/>
      <c r="DQS11" s="7"/>
      <c r="DQT11" s="7"/>
      <c r="DQU11" s="7"/>
      <c r="DQV11" s="7"/>
      <c r="DQW11" s="7"/>
      <c r="DQX11" s="7"/>
      <c r="DQY11" s="7"/>
      <c r="DQZ11" s="7"/>
      <c r="DRA11" s="7"/>
      <c r="DRB11" s="7"/>
      <c r="DRC11" s="7"/>
      <c r="DRD11" s="7"/>
      <c r="DRE11" s="7"/>
      <c r="DRF11" s="7"/>
      <c r="DRG11" s="7"/>
      <c r="DRH11" s="7"/>
      <c r="DRI11" s="7"/>
      <c r="DRJ11" s="7"/>
      <c r="DRK11" s="7"/>
      <c r="DRL11" s="7"/>
      <c r="DRM11" s="7"/>
      <c r="DRN11" s="7"/>
      <c r="DRO11" s="7"/>
      <c r="DRP11" s="7"/>
      <c r="DRQ11" s="7"/>
      <c r="DRR11" s="7"/>
      <c r="DRS11" s="7"/>
      <c r="DRT11" s="7"/>
      <c r="DRU11" s="7"/>
      <c r="DRV11" s="7"/>
      <c r="DRW11" s="7"/>
      <c r="DRX11" s="7"/>
      <c r="DRY11" s="7"/>
      <c r="DRZ11" s="7"/>
      <c r="DSA11" s="7"/>
      <c r="DSB11" s="7"/>
      <c r="DSC11" s="7"/>
      <c r="DSD11" s="7"/>
      <c r="DSE11" s="7"/>
      <c r="DSF11" s="7"/>
      <c r="DSG11" s="7"/>
      <c r="DSH11" s="7"/>
      <c r="DSI11" s="7"/>
      <c r="DSJ11" s="7"/>
      <c r="DSK11" s="7"/>
      <c r="DSL11" s="7"/>
      <c r="DSM11" s="7"/>
      <c r="DSN11" s="7"/>
      <c r="DSO11" s="7"/>
      <c r="DSP11" s="7"/>
      <c r="DSQ11" s="7"/>
      <c r="DSR11" s="7"/>
      <c r="DSS11" s="7"/>
      <c r="DST11" s="7"/>
      <c r="DSU11" s="7"/>
      <c r="DSV11" s="7"/>
      <c r="DSW11" s="7"/>
      <c r="DSX11" s="7"/>
      <c r="DSY11" s="7"/>
      <c r="DSZ11" s="7"/>
      <c r="DTA11" s="7"/>
      <c r="DTB11" s="7"/>
      <c r="DTC11" s="7"/>
      <c r="DTD11" s="7"/>
      <c r="DTE11" s="7"/>
      <c r="DTF11" s="7"/>
      <c r="DTG11" s="7"/>
      <c r="DTH11" s="7"/>
      <c r="DTI11" s="7"/>
      <c r="DTJ11" s="7"/>
      <c r="DTK11" s="7"/>
      <c r="DTL11" s="7"/>
      <c r="DTM11" s="7"/>
      <c r="DTN11" s="7"/>
      <c r="DTO11" s="7"/>
      <c r="DTP11" s="7"/>
      <c r="DTQ11" s="7"/>
      <c r="DTR11" s="7"/>
      <c r="DTS11" s="7"/>
      <c r="DTT11" s="7"/>
      <c r="DTU11" s="7"/>
      <c r="DTV11" s="7"/>
      <c r="DTW11" s="7"/>
      <c r="DTX11" s="7"/>
      <c r="DTY11" s="7"/>
      <c r="DTZ11" s="7"/>
      <c r="DUA11" s="7"/>
      <c r="DUB11" s="7"/>
      <c r="DUC11" s="7"/>
      <c r="DUD11" s="7"/>
      <c r="DUE11" s="7"/>
      <c r="DUF11" s="7"/>
      <c r="DUG11" s="7"/>
      <c r="DUH11" s="7"/>
      <c r="DUI11" s="7"/>
      <c r="DUJ11" s="7"/>
      <c r="DUK11" s="7"/>
      <c r="DUL11" s="7"/>
      <c r="DUM11" s="7"/>
      <c r="DUN11" s="7"/>
      <c r="DUO11" s="7"/>
      <c r="DUP11" s="7"/>
      <c r="DUQ11" s="7"/>
      <c r="DUR11" s="7"/>
      <c r="DUS11" s="7"/>
      <c r="DUT11" s="7"/>
      <c r="DUU11" s="7"/>
      <c r="DUV11" s="7"/>
      <c r="DUW11" s="7"/>
      <c r="DUX11" s="7"/>
      <c r="DUY11" s="7"/>
      <c r="DUZ11" s="7"/>
      <c r="DVA11" s="7"/>
      <c r="DVB11" s="7"/>
      <c r="DVC11" s="7"/>
      <c r="DVD11" s="7"/>
      <c r="DVE11" s="7"/>
      <c r="DVF11" s="7"/>
      <c r="DVG11" s="7"/>
      <c r="DVH11" s="7"/>
      <c r="DVI11" s="7"/>
      <c r="DVJ11" s="7"/>
      <c r="DVK11" s="7"/>
      <c r="DVL11" s="7"/>
      <c r="DVM11" s="7"/>
      <c r="DVN11" s="7"/>
      <c r="DVO11" s="7"/>
      <c r="DVP11" s="7"/>
      <c r="DVQ11" s="7"/>
      <c r="DVR11" s="7"/>
      <c r="DVS11" s="7"/>
      <c r="DVT11" s="7"/>
      <c r="DVU11" s="7"/>
      <c r="DVV11" s="7"/>
      <c r="DVW11" s="7"/>
      <c r="DVX11" s="7"/>
      <c r="DVY11" s="7"/>
      <c r="DVZ11" s="7"/>
      <c r="DWA11" s="7"/>
      <c r="DWB11" s="7"/>
      <c r="DWC11" s="7"/>
      <c r="DWD11" s="7"/>
      <c r="DWE11" s="7"/>
      <c r="DWF11" s="7"/>
      <c r="DWG11" s="7"/>
      <c r="DWH11" s="7"/>
      <c r="DWI11" s="7"/>
      <c r="DWJ11" s="7"/>
      <c r="DWK11" s="7"/>
      <c r="DWL11" s="7"/>
      <c r="DWM11" s="7"/>
      <c r="DWN11" s="7"/>
      <c r="DWO11" s="7"/>
      <c r="DWP11" s="7"/>
      <c r="DWQ11" s="7"/>
      <c r="DWR11" s="7"/>
      <c r="DWS11" s="7"/>
      <c r="DWT11" s="7"/>
      <c r="DWU11" s="7"/>
      <c r="DWV11" s="7"/>
      <c r="DWW11" s="7"/>
      <c r="DWX11" s="7"/>
      <c r="DWY11" s="7"/>
      <c r="DWZ11" s="7"/>
      <c r="DXA11" s="7"/>
      <c r="DXB11" s="7"/>
      <c r="DXC11" s="7"/>
      <c r="DXD11" s="7"/>
      <c r="DXE11" s="7"/>
      <c r="DXF11" s="7"/>
      <c r="DXG11" s="7"/>
      <c r="DXH11" s="7"/>
      <c r="DXI11" s="7"/>
      <c r="DXJ11" s="7"/>
      <c r="DXK11" s="7"/>
      <c r="DXL11" s="7"/>
      <c r="DXM11" s="7"/>
      <c r="DXN11" s="7"/>
      <c r="DXO11" s="7"/>
      <c r="DXP11" s="7"/>
      <c r="DXQ11" s="7"/>
      <c r="DXR11" s="7"/>
      <c r="DXS11" s="7"/>
      <c r="DXT11" s="7"/>
      <c r="DXU11" s="7"/>
      <c r="DXV11" s="7"/>
      <c r="DXW11" s="7"/>
      <c r="DXX11" s="7"/>
      <c r="DXY11" s="7"/>
      <c r="DXZ11" s="7"/>
      <c r="DYA11" s="7"/>
      <c r="DYB11" s="7"/>
      <c r="DYC11" s="7"/>
      <c r="DYD11" s="7"/>
      <c r="DYE11" s="7"/>
      <c r="DYF11" s="7"/>
      <c r="DYG11" s="7"/>
      <c r="DYH11" s="7"/>
      <c r="DYI11" s="7"/>
      <c r="DYJ11" s="7"/>
      <c r="DYK11" s="7"/>
      <c r="DYL11" s="7"/>
      <c r="DYM11" s="7"/>
      <c r="DYN11" s="7"/>
      <c r="DYO11" s="7"/>
      <c r="DYP11" s="7"/>
      <c r="DYQ11" s="7"/>
      <c r="DYR11" s="7"/>
      <c r="DYS11" s="7"/>
      <c r="DYT11" s="7"/>
      <c r="DYU11" s="7"/>
      <c r="DYV11" s="7"/>
      <c r="DYW11" s="7"/>
      <c r="DYX11" s="7"/>
      <c r="DYY11" s="7"/>
      <c r="DYZ11" s="7"/>
      <c r="DZA11" s="7"/>
      <c r="DZB11" s="7"/>
      <c r="DZC11" s="7"/>
      <c r="DZD11" s="7"/>
      <c r="DZE11" s="7"/>
      <c r="DZF11" s="7"/>
      <c r="DZG11" s="7"/>
      <c r="DZH11" s="7"/>
      <c r="DZI11" s="7"/>
      <c r="DZJ11" s="7"/>
      <c r="DZK11" s="7"/>
      <c r="DZL11" s="7"/>
      <c r="DZM11" s="7"/>
      <c r="DZN11" s="7"/>
      <c r="DZO11" s="7"/>
      <c r="DZP11" s="7"/>
      <c r="DZQ11" s="7"/>
      <c r="DZR11" s="7"/>
      <c r="DZS11" s="7"/>
      <c r="DZT11" s="7"/>
      <c r="DZU11" s="7"/>
      <c r="DZV11" s="7"/>
      <c r="DZW11" s="7"/>
      <c r="DZX11" s="7"/>
      <c r="DZY11" s="7"/>
      <c r="DZZ11" s="7"/>
      <c r="EAA11" s="7"/>
      <c r="EAB11" s="7"/>
      <c r="EAC11" s="7"/>
      <c r="EAD11" s="7"/>
      <c r="EAE11" s="7"/>
      <c r="EAF11" s="7"/>
      <c r="EAG11" s="7"/>
      <c r="EAH11" s="7"/>
      <c r="EAI11" s="7"/>
      <c r="EAJ11" s="7"/>
      <c r="EAK11" s="7"/>
      <c r="EAL11" s="7"/>
      <c r="EAM11" s="7"/>
      <c r="EAN11" s="7"/>
      <c r="EAO11" s="7"/>
      <c r="EAP11" s="7"/>
      <c r="EAQ11" s="7"/>
      <c r="EAR11" s="7"/>
      <c r="EAS11" s="7"/>
      <c r="EAT11" s="7"/>
      <c r="EAU11" s="7"/>
      <c r="EAV11" s="7"/>
      <c r="EAW11" s="7"/>
      <c r="EAX11" s="7"/>
      <c r="EAY11" s="7"/>
      <c r="EAZ11" s="7"/>
      <c r="EBA11" s="7"/>
      <c r="EBB11" s="7"/>
      <c r="EBC11" s="7"/>
      <c r="EBD11" s="7"/>
      <c r="EBE11" s="7"/>
      <c r="EBF11" s="7"/>
      <c r="EBG11" s="7"/>
      <c r="EBH11" s="7"/>
      <c r="EBI11" s="7"/>
      <c r="EBJ11" s="7"/>
      <c r="EBK11" s="7"/>
      <c r="EBL11" s="7"/>
      <c r="EBM11" s="7"/>
      <c r="EBN11" s="7"/>
      <c r="EBO11" s="7"/>
      <c r="EBP11" s="7"/>
      <c r="EBQ11" s="7"/>
      <c r="EBR11" s="7"/>
      <c r="EBS11" s="7"/>
      <c r="EBT11" s="7"/>
      <c r="EBU11" s="7"/>
      <c r="EBV11" s="7"/>
      <c r="EBW11" s="7"/>
      <c r="EBX11" s="7"/>
      <c r="EBY11" s="7"/>
      <c r="EBZ11" s="7"/>
      <c r="ECA11" s="7"/>
      <c r="ECB11" s="7"/>
      <c r="ECC11" s="7"/>
      <c r="ECD11" s="7"/>
      <c r="ECE11" s="7"/>
      <c r="ECF11" s="7"/>
      <c r="ECG11" s="7"/>
      <c r="ECH11" s="7"/>
      <c r="ECI11" s="7"/>
      <c r="ECJ11" s="7"/>
      <c r="ECK11" s="7"/>
      <c r="ECL11" s="7"/>
      <c r="ECM11" s="7"/>
      <c r="ECN11" s="7"/>
      <c r="ECO11" s="7"/>
      <c r="ECP11" s="7"/>
      <c r="ECQ11" s="7"/>
      <c r="ECR11" s="7"/>
      <c r="ECS11" s="7"/>
      <c r="ECT11" s="7"/>
      <c r="ECU11" s="7"/>
      <c r="ECV11" s="7"/>
      <c r="ECW11" s="7"/>
      <c r="ECX11" s="7"/>
      <c r="ECY11" s="7"/>
      <c r="ECZ11" s="7"/>
      <c r="EDA11" s="7"/>
      <c r="EDB11" s="7"/>
      <c r="EDC11" s="7"/>
      <c r="EDD11" s="7"/>
      <c r="EDE11" s="7"/>
      <c r="EDF11" s="7"/>
      <c r="EDG11" s="7"/>
      <c r="EDH11" s="7"/>
      <c r="EDI11" s="7"/>
      <c r="EDJ11" s="7"/>
      <c r="EDK11" s="7"/>
      <c r="EDL11" s="7"/>
      <c r="EDM11" s="7"/>
      <c r="EDN11" s="7"/>
      <c r="EDO11" s="7"/>
      <c r="EDP11" s="7"/>
      <c r="EDQ11" s="7"/>
      <c r="EDR11" s="7"/>
      <c r="EDS11" s="7"/>
      <c r="EDT11" s="7"/>
      <c r="EDU11" s="7"/>
      <c r="EDV11" s="7"/>
      <c r="EDW11" s="7"/>
      <c r="EDX11" s="7"/>
      <c r="EDY11" s="7"/>
      <c r="EDZ11" s="7"/>
      <c r="EEA11" s="7"/>
      <c r="EEB11" s="7"/>
      <c r="EEC11" s="7"/>
      <c r="EED11" s="7"/>
      <c r="EEE11" s="7"/>
      <c r="EEF11" s="7"/>
      <c r="EEG11" s="7"/>
      <c r="EEH11" s="7"/>
      <c r="EEI11" s="7"/>
      <c r="EEJ11" s="7"/>
      <c r="EEK11" s="7"/>
      <c r="EEL11" s="7"/>
      <c r="EEM11" s="7"/>
      <c r="EEN11" s="7"/>
      <c r="EEO11" s="7"/>
      <c r="EEP11" s="7"/>
      <c r="EEQ11" s="7"/>
      <c r="EER11" s="7"/>
      <c r="EES11" s="7"/>
      <c r="EET11" s="7"/>
      <c r="EEU11" s="7"/>
      <c r="EEV11" s="7"/>
      <c r="EEW11" s="7"/>
      <c r="EEX11" s="7"/>
      <c r="EEY11" s="7"/>
      <c r="EEZ11" s="7"/>
      <c r="EFA11" s="7"/>
      <c r="EFB11" s="7"/>
      <c r="EFC11" s="7"/>
      <c r="EFD11" s="7"/>
      <c r="EFE11" s="7"/>
      <c r="EFF11" s="7"/>
      <c r="EFG11" s="7"/>
      <c r="EFH11" s="7"/>
      <c r="EFI11" s="7"/>
      <c r="EFJ11" s="7"/>
      <c r="EFK11" s="7"/>
      <c r="EFL11" s="7"/>
      <c r="EFM11" s="7"/>
      <c r="EFN11" s="7"/>
      <c r="EFO11" s="7"/>
      <c r="EFP11" s="7"/>
      <c r="EFQ11" s="7"/>
      <c r="EFR11" s="7"/>
      <c r="EFS11" s="7"/>
      <c r="EFT11" s="7"/>
      <c r="EFU11" s="7"/>
      <c r="EFV11" s="7"/>
      <c r="EFW11" s="7"/>
      <c r="EFX11" s="7"/>
      <c r="EFY11" s="7"/>
      <c r="EFZ11" s="7"/>
      <c r="EGA11" s="7"/>
      <c r="EGB11" s="7"/>
      <c r="EGC11" s="7"/>
      <c r="EGD11" s="7"/>
      <c r="EGE11" s="7"/>
      <c r="EGF11" s="7"/>
      <c r="EGG11" s="7"/>
      <c r="EGH11" s="7"/>
      <c r="EGI11" s="7"/>
      <c r="EGJ11" s="7"/>
      <c r="EGK11" s="7"/>
      <c r="EGL11" s="7"/>
      <c r="EGM11" s="7"/>
      <c r="EGN11" s="7"/>
      <c r="EGO11" s="7"/>
      <c r="EGP11" s="7"/>
      <c r="EGQ11" s="7"/>
      <c r="EGR11" s="7"/>
      <c r="EGS11" s="7"/>
      <c r="EGT11" s="7"/>
      <c r="EGU11" s="7"/>
      <c r="EGV11" s="7"/>
      <c r="EGW11" s="7"/>
      <c r="EGX11" s="7"/>
      <c r="EGY11" s="7"/>
      <c r="EGZ11" s="7"/>
      <c r="EHA11" s="7"/>
      <c r="EHB11" s="7"/>
      <c r="EHC11" s="7"/>
      <c r="EHD11" s="7"/>
      <c r="EHE11" s="7"/>
      <c r="EHF11" s="7"/>
      <c r="EHG11" s="7"/>
      <c r="EHH11" s="7"/>
      <c r="EHI11" s="7"/>
      <c r="EHJ11" s="7"/>
      <c r="EHK11" s="7"/>
      <c r="EHL11" s="7"/>
      <c r="EHM11" s="7"/>
      <c r="EHN11" s="7"/>
      <c r="EHO11" s="7"/>
      <c r="EHP11" s="7"/>
      <c r="EHQ11" s="7"/>
      <c r="EHR11" s="7"/>
      <c r="EHS11" s="7"/>
      <c r="EHT11" s="7"/>
      <c r="EHU11" s="7"/>
      <c r="EHV11" s="7"/>
      <c r="EHW11" s="7"/>
      <c r="EHX11" s="7"/>
      <c r="EHY11" s="7"/>
      <c r="EHZ11" s="7"/>
      <c r="EIA11" s="7"/>
      <c r="EIB11" s="7"/>
      <c r="EIC11" s="7"/>
      <c r="EID11" s="7"/>
      <c r="EIE11" s="7"/>
      <c r="EIF11" s="7"/>
      <c r="EIG11" s="7"/>
      <c r="EIH11" s="7"/>
      <c r="EII11" s="7"/>
      <c r="EIJ11" s="7"/>
      <c r="EIK11" s="7"/>
      <c r="EIL11" s="7"/>
      <c r="EIM11" s="7"/>
      <c r="EIN11" s="7"/>
      <c r="EIO11" s="7"/>
      <c r="EIP11" s="7"/>
      <c r="EIQ11" s="7"/>
      <c r="EIR11" s="7"/>
      <c r="EIS11" s="7"/>
      <c r="EIT11" s="7"/>
      <c r="EIU11" s="7"/>
      <c r="EIV11" s="7"/>
      <c r="EIW11" s="7"/>
      <c r="EIX11" s="7"/>
      <c r="EIY11" s="7"/>
      <c r="EIZ11" s="7"/>
      <c r="EJA11" s="7"/>
      <c r="EJB11" s="7"/>
      <c r="EJC11" s="7"/>
      <c r="EJD11" s="7"/>
      <c r="EJE11" s="7"/>
      <c r="EJF11" s="7"/>
      <c r="EJG11" s="7"/>
      <c r="EJH11" s="7"/>
      <c r="EJI11" s="7"/>
      <c r="EJJ11" s="7"/>
      <c r="EJK11" s="7"/>
      <c r="EJL11" s="7"/>
      <c r="EJM11" s="7"/>
      <c r="EJN11" s="7"/>
      <c r="EJO11" s="7"/>
      <c r="EJP11" s="7"/>
      <c r="EJQ11" s="7"/>
      <c r="EJR11" s="7"/>
      <c r="EJS11" s="7"/>
      <c r="EJT11" s="7"/>
      <c r="EJU11" s="7"/>
      <c r="EJV11" s="7"/>
      <c r="EJW11" s="7"/>
      <c r="EJX11" s="7"/>
      <c r="EJY11" s="7"/>
      <c r="EJZ11" s="7"/>
      <c r="EKA11" s="7"/>
      <c r="EKB11" s="7"/>
      <c r="EKC11" s="7"/>
      <c r="EKD11" s="7"/>
      <c r="EKE11" s="7"/>
      <c r="EKF11" s="7"/>
      <c r="EKG11" s="7"/>
      <c r="EKH11" s="7"/>
      <c r="EKI11" s="7"/>
      <c r="EKJ11" s="7"/>
      <c r="EKK11" s="7"/>
      <c r="EKL11" s="7"/>
      <c r="EKM11" s="7"/>
      <c r="EKN11" s="7"/>
      <c r="EKO11" s="7"/>
      <c r="EKP11" s="7"/>
      <c r="EKQ11" s="7"/>
      <c r="EKR11" s="7"/>
      <c r="EKS11" s="7"/>
      <c r="EKT11" s="7"/>
      <c r="EKU11" s="7"/>
      <c r="EKV11" s="7"/>
      <c r="EKW11" s="7"/>
      <c r="EKX11" s="7"/>
      <c r="EKY11" s="7"/>
      <c r="EKZ11" s="7"/>
      <c r="ELA11" s="7"/>
      <c r="ELB11" s="7"/>
      <c r="ELC11" s="7"/>
      <c r="ELD11" s="7"/>
      <c r="ELE11" s="7"/>
      <c r="ELF11" s="7"/>
      <c r="ELG11" s="7"/>
      <c r="ELH11" s="7"/>
      <c r="ELI11" s="7"/>
      <c r="ELJ11" s="7"/>
      <c r="ELK11" s="7"/>
      <c r="ELL11" s="7"/>
      <c r="ELM11" s="7"/>
      <c r="ELN11" s="7"/>
      <c r="ELO11" s="7"/>
      <c r="ELP11" s="7"/>
      <c r="ELQ11" s="7"/>
      <c r="ELR11" s="7"/>
      <c r="ELS11" s="7"/>
      <c r="ELT11" s="7"/>
      <c r="ELU11" s="7"/>
      <c r="ELV11" s="7"/>
      <c r="ELW11" s="7"/>
      <c r="ELX11" s="7"/>
      <c r="ELY11" s="7"/>
      <c r="ELZ11" s="7"/>
      <c r="EMA11" s="7"/>
      <c r="EMB11" s="7"/>
      <c r="EMC11" s="7"/>
      <c r="EMD11" s="7"/>
      <c r="EME11" s="7"/>
      <c r="EMF11" s="7"/>
      <c r="EMG11" s="7"/>
      <c r="EMH11" s="7"/>
      <c r="EMI11" s="7"/>
      <c r="EMJ11" s="7"/>
      <c r="EMK11" s="7"/>
      <c r="EML11" s="7"/>
      <c r="EMM11" s="7"/>
      <c r="EMN11" s="7"/>
      <c r="EMO11" s="7"/>
      <c r="EMP11" s="7"/>
      <c r="EMQ11" s="7"/>
      <c r="EMR11" s="7"/>
      <c r="EMS11" s="7"/>
      <c r="EMT11" s="7"/>
      <c r="EMU11" s="7"/>
      <c r="EMV11" s="7"/>
      <c r="EMW11" s="7"/>
      <c r="EMX11" s="7"/>
      <c r="EMY11" s="7"/>
      <c r="EMZ11" s="7"/>
      <c r="ENA11" s="7"/>
      <c r="ENB11" s="7"/>
      <c r="ENC11" s="7"/>
      <c r="END11" s="7"/>
      <c r="ENE11" s="7"/>
      <c r="ENF11" s="7"/>
      <c r="ENG11" s="7"/>
      <c r="ENH11" s="7"/>
      <c r="ENI11" s="7"/>
      <c r="ENJ11" s="7"/>
      <c r="ENK11" s="7"/>
      <c r="ENL11" s="7"/>
      <c r="ENM11" s="7"/>
      <c r="ENN11" s="7"/>
      <c r="ENO11" s="7"/>
      <c r="ENP11" s="7"/>
      <c r="ENQ11" s="7"/>
      <c r="ENR11" s="7"/>
      <c r="ENS11" s="7"/>
      <c r="ENT11" s="7"/>
      <c r="ENU11" s="7"/>
      <c r="ENV11" s="7"/>
      <c r="ENW11" s="7"/>
      <c r="ENX11" s="7"/>
      <c r="ENY11" s="7"/>
      <c r="ENZ11" s="7"/>
      <c r="EOA11" s="7"/>
      <c r="EOB11" s="7"/>
      <c r="EOC11" s="7"/>
      <c r="EOD11" s="7"/>
      <c r="EOE11" s="7"/>
      <c r="EOF11" s="7"/>
      <c r="EOG11" s="7"/>
      <c r="EOH11" s="7"/>
      <c r="EOI11" s="7"/>
      <c r="EOJ11" s="7"/>
      <c r="EOK11" s="7"/>
      <c r="EOL11" s="7"/>
      <c r="EOM11" s="7"/>
      <c r="EON11" s="7"/>
      <c r="EOO11" s="7"/>
      <c r="EOP11" s="7"/>
      <c r="EOQ11" s="7"/>
      <c r="EOR11" s="7"/>
      <c r="EOS11" s="7"/>
      <c r="EOT11" s="7"/>
      <c r="EOU11" s="7"/>
      <c r="EOV11" s="7"/>
      <c r="EOW11" s="7"/>
      <c r="EOX11" s="7"/>
      <c r="EOY11" s="7"/>
      <c r="EOZ11" s="7"/>
      <c r="EPA11" s="7"/>
      <c r="EPB11" s="7"/>
      <c r="EPC11" s="7"/>
      <c r="EPD11" s="7"/>
      <c r="EPE11" s="7"/>
      <c r="EPF11" s="7"/>
      <c r="EPG11" s="7"/>
      <c r="EPH11" s="7"/>
      <c r="EPI11" s="7"/>
      <c r="EPJ11" s="7"/>
      <c r="EPK11" s="7"/>
      <c r="EPL11" s="7"/>
      <c r="EPM11" s="7"/>
      <c r="EPN11" s="7"/>
      <c r="EPO11" s="7"/>
      <c r="EPP11" s="7"/>
      <c r="EPQ11" s="7"/>
      <c r="EPR11" s="7"/>
      <c r="EPS11" s="7"/>
      <c r="EPT11" s="7"/>
      <c r="EPU11" s="7"/>
      <c r="EPV11" s="7"/>
      <c r="EPW11" s="7"/>
      <c r="EPX11" s="7"/>
      <c r="EPY11" s="7"/>
      <c r="EPZ11" s="7"/>
      <c r="EQA11" s="7"/>
      <c r="EQB11" s="7"/>
      <c r="EQC11" s="7"/>
      <c r="EQD11" s="7"/>
      <c r="EQE11" s="7"/>
      <c r="EQF11" s="7"/>
      <c r="EQG11" s="7"/>
      <c r="EQH11" s="7"/>
      <c r="EQI11" s="7"/>
      <c r="EQJ11" s="7"/>
      <c r="EQK11" s="7"/>
      <c r="EQL11" s="7"/>
      <c r="EQM11" s="7"/>
      <c r="EQN11" s="7"/>
      <c r="EQO11" s="7"/>
      <c r="EQP11" s="7"/>
      <c r="EQQ11" s="7"/>
      <c r="EQR11" s="7"/>
      <c r="EQS11" s="7"/>
      <c r="EQT11" s="7"/>
      <c r="EQU11" s="7"/>
      <c r="EQV11" s="7"/>
      <c r="EQW11" s="7"/>
      <c r="EQX11" s="7"/>
      <c r="EQY11" s="7"/>
      <c r="EQZ11" s="7"/>
      <c r="ERA11" s="7"/>
      <c r="ERB11" s="7"/>
      <c r="ERC11" s="7"/>
      <c r="ERD11" s="7"/>
      <c r="ERE11" s="7"/>
      <c r="ERF11" s="7"/>
      <c r="ERG11" s="7"/>
      <c r="ERH11" s="7"/>
      <c r="ERI11" s="7"/>
      <c r="ERJ11" s="7"/>
      <c r="ERK11" s="7"/>
      <c r="ERL11" s="7"/>
      <c r="ERM11" s="7"/>
      <c r="ERN11" s="7"/>
      <c r="ERO11" s="7"/>
      <c r="ERP11" s="7"/>
      <c r="ERQ11" s="7"/>
      <c r="ERR11" s="7"/>
      <c r="ERS11" s="7"/>
      <c r="ERT11" s="7"/>
      <c r="ERU11" s="7"/>
      <c r="ERV11" s="7"/>
      <c r="ERW11" s="7"/>
      <c r="ERX11" s="7"/>
      <c r="ERY11" s="7"/>
      <c r="ERZ11" s="7"/>
      <c r="ESA11" s="7"/>
      <c r="ESB11" s="7"/>
      <c r="ESC11" s="7"/>
      <c r="ESD11" s="7"/>
      <c r="ESE11" s="7"/>
      <c r="ESF11" s="7"/>
      <c r="ESG11" s="7"/>
      <c r="ESH11" s="7"/>
      <c r="ESI11" s="7"/>
      <c r="ESJ11" s="7"/>
      <c r="ESK11" s="7"/>
      <c r="ESL11" s="7"/>
      <c r="ESM11" s="7"/>
      <c r="ESN11" s="7"/>
      <c r="ESO11" s="7"/>
      <c r="ESP11" s="7"/>
      <c r="ESQ11" s="7"/>
      <c r="ESR11" s="7"/>
      <c r="ESS11" s="7"/>
      <c r="EST11" s="7"/>
      <c r="ESU11" s="7"/>
      <c r="ESV11" s="7"/>
      <c r="ESW11" s="7"/>
      <c r="ESX11" s="7"/>
      <c r="ESY11" s="7"/>
      <c r="ESZ11" s="7"/>
      <c r="ETA11" s="7"/>
      <c r="ETB11" s="7"/>
      <c r="ETC11" s="7"/>
      <c r="ETD11" s="7"/>
      <c r="ETE11" s="7"/>
      <c r="ETF11" s="7"/>
      <c r="ETG11" s="7"/>
      <c r="ETH11" s="7"/>
      <c r="ETI11" s="7"/>
      <c r="ETJ11" s="7"/>
      <c r="ETK11" s="7"/>
      <c r="ETL11" s="7"/>
      <c r="ETM11" s="7"/>
      <c r="ETN11" s="7"/>
      <c r="ETO11" s="7"/>
      <c r="ETP11" s="7"/>
      <c r="ETQ11" s="7"/>
      <c r="ETR11" s="7"/>
      <c r="ETS11" s="7"/>
      <c r="ETT11" s="7"/>
      <c r="ETU11" s="7"/>
      <c r="ETV11" s="7"/>
      <c r="ETW11" s="7"/>
      <c r="ETX11" s="7"/>
      <c r="ETY11" s="7"/>
      <c r="ETZ11" s="7"/>
      <c r="EUA11" s="7"/>
      <c r="EUB11" s="7"/>
      <c r="EUC11" s="7"/>
      <c r="EUD11" s="7"/>
      <c r="EUE11" s="7"/>
      <c r="EUF11" s="7"/>
      <c r="EUG11" s="7"/>
      <c r="EUH11" s="7"/>
      <c r="EUI11" s="7"/>
      <c r="EUJ11" s="7"/>
      <c r="EUK11" s="7"/>
      <c r="EUL11" s="7"/>
      <c r="EUM11" s="7"/>
      <c r="EUN11" s="7"/>
      <c r="EUO11" s="7"/>
      <c r="EUP11" s="7"/>
      <c r="EUQ11" s="7"/>
      <c r="EUR11" s="7"/>
      <c r="EUS11" s="7"/>
      <c r="EUT11" s="7"/>
      <c r="EUU11" s="7"/>
      <c r="EUV11" s="7"/>
      <c r="EUW11" s="7"/>
      <c r="EUX11" s="7"/>
      <c r="EUY11" s="7"/>
      <c r="EUZ11" s="7"/>
      <c r="EVA11" s="7"/>
      <c r="EVB11" s="7"/>
      <c r="EVC11" s="7"/>
      <c r="EVD11" s="7"/>
      <c r="EVE11" s="7"/>
      <c r="EVF11" s="7"/>
      <c r="EVG11" s="7"/>
      <c r="EVH11" s="7"/>
      <c r="EVI11" s="7"/>
      <c r="EVJ11" s="7"/>
      <c r="EVK11" s="7"/>
      <c r="EVL11" s="7"/>
      <c r="EVM11" s="7"/>
      <c r="EVN11" s="7"/>
      <c r="EVO11" s="7"/>
      <c r="EVP11" s="7"/>
      <c r="EVQ11" s="7"/>
      <c r="EVR11" s="7"/>
      <c r="EVS11" s="7"/>
      <c r="EVT11" s="7"/>
      <c r="EVU11" s="7"/>
      <c r="EVV11" s="7"/>
      <c r="EVW11" s="7"/>
      <c r="EVX11" s="7"/>
      <c r="EVY11" s="7"/>
      <c r="EVZ11" s="7"/>
      <c r="EWA11" s="7"/>
      <c r="EWB11" s="7"/>
      <c r="EWC11" s="7"/>
      <c r="EWD11" s="7"/>
      <c r="EWE11" s="7"/>
      <c r="EWF11" s="7"/>
      <c r="EWG11" s="7"/>
      <c r="EWH11" s="7"/>
      <c r="EWI11" s="7"/>
      <c r="EWJ11" s="7"/>
      <c r="EWK11" s="7"/>
      <c r="EWL11" s="7"/>
      <c r="EWM11" s="7"/>
      <c r="EWN11" s="7"/>
      <c r="EWO11" s="7"/>
      <c r="EWP11" s="7"/>
      <c r="EWQ11" s="7"/>
      <c r="EWR11" s="7"/>
      <c r="EWS11" s="7"/>
      <c r="EWT11" s="7"/>
      <c r="EWU11" s="7"/>
      <c r="EWV11" s="7"/>
      <c r="EWW11" s="7"/>
      <c r="EWX11" s="7"/>
      <c r="EWY11" s="7"/>
      <c r="EWZ11" s="7"/>
      <c r="EXA11" s="7"/>
      <c r="EXB11" s="7"/>
      <c r="EXC11" s="7"/>
      <c r="EXD11" s="7"/>
      <c r="EXE11" s="7"/>
      <c r="EXF11" s="7"/>
      <c r="EXG11" s="7"/>
      <c r="EXH11" s="7"/>
      <c r="EXI11" s="7"/>
      <c r="EXJ11" s="7"/>
      <c r="EXK11" s="7"/>
      <c r="EXL11" s="7"/>
      <c r="EXM11" s="7"/>
      <c r="EXN11" s="7"/>
      <c r="EXO11" s="7"/>
      <c r="EXP11" s="7"/>
      <c r="EXQ11" s="7"/>
      <c r="EXR11" s="7"/>
      <c r="EXS11" s="7"/>
      <c r="EXT11" s="7"/>
      <c r="EXU11" s="7"/>
      <c r="EXV11" s="7"/>
      <c r="EXW11" s="7"/>
      <c r="EXX11" s="7"/>
      <c r="EXY11" s="7"/>
      <c r="EXZ11" s="7"/>
      <c r="EYA11" s="7"/>
      <c r="EYB11" s="7"/>
      <c r="EYC11" s="7"/>
      <c r="EYD11" s="7"/>
      <c r="EYE11" s="7"/>
      <c r="EYF11" s="7"/>
      <c r="EYG11" s="7"/>
      <c r="EYH11" s="7"/>
      <c r="EYI11" s="7"/>
      <c r="EYJ11" s="7"/>
      <c r="EYK11" s="7"/>
      <c r="EYL11" s="7"/>
      <c r="EYM11" s="7"/>
      <c r="EYN11" s="7"/>
      <c r="EYO11" s="7"/>
      <c r="EYP11" s="7"/>
      <c r="EYQ11" s="7"/>
      <c r="EYR11" s="7"/>
      <c r="EYS11" s="7"/>
      <c r="EYT11" s="7"/>
      <c r="EYU11" s="7"/>
      <c r="EYV11" s="7"/>
      <c r="EYW11" s="7"/>
      <c r="EYX11" s="7"/>
      <c r="EYY11" s="7"/>
      <c r="EYZ11" s="7"/>
      <c r="EZA11" s="7"/>
      <c r="EZB11" s="7"/>
      <c r="EZC11" s="7"/>
      <c r="EZD11" s="7"/>
      <c r="EZE11" s="7"/>
      <c r="EZF11" s="7"/>
      <c r="EZG11" s="7"/>
      <c r="EZH11" s="7"/>
      <c r="EZI11" s="7"/>
      <c r="EZJ11" s="7"/>
      <c r="EZK11" s="7"/>
      <c r="EZL11" s="7"/>
      <c r="EZM11" s="7"/>
      <c r="EZN11" s="7"/>
      <c r="EZO11" s="7"/>
      <c r="EZP11" s="7"/>
      <c r="EZQ11" s="7"/>
      <c r="EZR11" s="7"/>
      <c r="EZS11" s="7"/>
      <c r="EZT11" s="7"/>
      <c r="EZU11" s="7"/>
      <c r="EZV11" s="7"/>
      <c r="EZW11" s="7"/>
      <c r="EZX11" s="7"/>
      <c r="EZY11" s="7"/>
      <c r="EZZ11" s="7"/>
      <c r="FAA11" s="7"/>
      <c r="FAB11" s="7"/>
      <c r="FAC11" s="7"/>
      <c r="FAD11" s="7"/>
      <c r="FAE11" s="7"/>
      <c r="FAF11" s="7"/>
      <c r="FAG11" s="7"/>
      <c r="FAH11" s="7"/>
      <c r="FAI11" s="7"/>
      <c r="FAJ11" s="7"/>
      <c r="FAK11" s="7"/>
      <c r="FAL11" s="7"/>
      <c r="FAM11" s="7"/>
      <c r="FAN11" s="7"/>
      <c r="FAO11" s="7"/>
      <c r="FAP11" s="7"/>
      <c r="FAQ11" s="7"/>
      <c r="FAR11" s="7"/>
      <c r="FAS11" s="7"/>
      <c r="FAT11" s="7"/>
      <c r="FAU11" s="7"/>
      <c r="FAV11" s="7"/>
      <c r="FAW11" s="7"/>
      <c r="FAX11" s="7"/>
      <c r="FAY11" s="7"/>
      <c r="FAZ11" s="7"/>
      <c r="FBA11" s="7"/>
      <c r="FBB11" s="7"/>
      <c r="FBC11" s="7"/>
      <c r="FBD11" s="7"/>
      <c r="FBE11" s="7"/>
      <c r="FBF11" s="7"/>
      <c r="FBG11" s="7"/>
      <c r="FBH11" s="7"/>
      <c r="FBI11" s="7"/>
      <c r="FBJ11" s="7"/>
      <c r="FBK11" s="7"/>
      <c r="FBL11" s="7"/>
      <c r="FBM11" s="7"/>
      <c r="FBN11" s="7"/>
      <c r="FBO11" s="7"/>
      <c r="FBP11" s="7"/>
      <c r="FBQ11" s="7"/>
      <c r="FBR11" s="7"/>
      <c r="FBS11" s="7"/>
      <c r="FBT11" s="7"/>
      <c r="FBU11" s="7"/>
      <c r="FBV11" s="7"/>
      <c r="FBW11" s="7"/>
      <c r="FBX11" s="7"/>
      <c r="FBY11" s="7"/>
      <c r="FBZ11" s="7"/>
      <c r="FCA11" s="7"/>
      <c r="FCB11" s="7"/>
      <c r="FCC11" s="7"/>
      <c r="FCD11" s="7"/>
      <c r="FCE11" s="7"/>
      <c r="FCF11" s="7"/>
      <c r="FCG11" s="7"/>
      <c r="FCH11" s="7"/>
      <c r="FCI11" s="7"/>
      <c r="FCJ11" s="7"/>
      <c r="FCK11" s="7"/>
      <c r="FCL11" s="7"/>
      <c r="FCM11" s="7"/>
      <c r="FCN11" s="7"/>
      <c r="FCO11" s="7"/>
      <c r="FCP11" s="7"/>
      <c r="FCQ11" s="7"/>
      <c r="FCR11" s="7"/>
      <c r="FCS11" s="7"/>
      <c r="FCT11" s="7"/>
      <c r="FCU11" s="7"/>
      <c r="FCV11" s="7"/>
      <c r="FCW11" s="7"/>
      <c r="FCX11" s="7"/>
      <c r="FCY11" s="7"/>
      <c r="FCZ11" s="7"/>
      <c r="FDA11" s="7"/>
      <c r="FDB11" s="7"/>
      <c r="FDC11" s="7"/>
      <c r="FDD11" s="7"/>
      <c r="FDE11" s="7"/>
      <c r="FDF11" s="7"/>
      <c r="FDG11" s="7"/>
      <c r="FDH11" s="7"/>
      <c r="FDI11" s="7"/>
      <c r="FDJ11" s="7"/>
      <c r="FDK11" s="7"/>
      <c r="FDL11" s="7"/>
      <c r="FDM11" s="7"/>
      <c r="FDN11" s="7"/>
      <c r="FDO11" s="7"/>
      <c r="FDP11" s="7"/>
      <c r="FDQ11" s="7"/>
      <c r="FDR11" s="7"/>
      <c r="FDS11" s="7"/>
      <c r="FDT11" s="7"/>
      <c r="FDU11" s="7"/>
      <c r="FDV11" s="7"/>
      <c r="FDW11" s="7"/>
      <c r="FDX11" s="7"/>
      <c r="FDY11" s="7"/>
      <c r="FDZ11" s="7"/>
      <c r="FEA11" s="7"/>
      <c r="FEB11" s="7"/>
      <c r="FEC11" s="7"/>
      <c r="FED11" s="7"/>
      <c r="FEE11" s="7"/>
      <c r="FEF11" s="7"/>
      <c r="FEG11" s="7"/>
      <c r="FEH11" s="7"/>
      <c r="FEI11" s="7"/>
      <c r="FEJ11" s="7"/>
      <c r="FEK11" s="7"/>
      <c r="FEL11" s="7"/>
      <c r="FEM11" s="7"/>
      <c r="FEN11" s="7"/>
      <c r="FEO11" s="7"/>
      <c r="FEP11" s="7"/>
      <c r="FEQ11" s="7"/>
      <c r="FER11" s="7"/>
      <c r="FES11" s="7"/>
      <c r="FET11" s="7"/>
      <c r="FEU11" s="7"/>
      <c r="FEV11" s="7"/>
      <c r="FEW11" s="7"/>
      <c r="FEX11" s="7"/>
      <c r="FEY11" s="7"/>
      <c r="FEZ11" s="7"/>
      <c r="FFA11" s="7"/>
      <c r="FFB11" s="7"/>
      <c r="FFC11" s="7"/>
      <c r="FFD11" s="7"/>
      <c r="FFE11" s="7"/>
      <c r="FFF11" s="7"/>
      <c r="FFG11" s="7"/>
      <c r="FFH11" s="7"/>
      <c r="FFI11" s="7"/>
      <c r="FFJ11" s="7"/>
      <c r="FFK11" s="7"/>
      <c r="FFL11" s="7"/>
      <c r="FFM11" s="7"/>
      <c r="FFN11" s="7"/>
      <c r="FFO11" s="7"/>
      <c r="FFP11" s="7"/>
      <c r="FFQ11" s="7"/>
      <c r="FFR11" s="7"/>
      <c r="FFS11" s="7"/>
      <c r="FFT11" s="7"/>
      <c r="FFU11" s="7"/>
      <c r="FFV11" s="7"/>
      <c r="FFW11" s="7"/>
      <c r="FFX11" s="7"/>
      <c r="FFY11" s="7"/>
      <c r="FFZ11" s="7"/>
      <c r="FGA11" s="7"/>
      <c r="FGB11" s="7"/>
      <c r="FGC11" s="7"/>
      <c r="FGD11" s="7"/>
      <c r="FGE11" s="7"/>
      <c r="FGF11" s="7"/>
      <c r="FGG11" s="7"/>
      <c r="FGH11" s="7"/>
      <c r="FGI11" s="7"/>
      <c r="FGJ11" s="7"/>
      <c r="FGK11" s="7"/>
      <c r="FGL11" s="7"/>
      <c r="FGM11" s="7"/>
      <c r="FGN11" s="7"/>
      <c r="FGO11" s="7"/>
      <c r="FGP11" s="7"/>
      <c r="FGQ11" s="7"/>
      <c r="FGR11" s="7"/>
      <c r="FGS11" s="7"/>
      <c r="FGT11" s="7"/>
      <c r="FGU11" s="7"/>
      <c r="FGV11" s="7"/>
      <c r="FGW11" s="7"/>
      <c r="FGX11" s="7"/>
      <c r="FGY11" s="7"/>
      <c r="FGZ11" s="7"/>
      <c r="FHA11" s="7"/>
      <c r="FHB11" s="7"/>
      <c r="FHC11" s="7"/>
      <c r="FHD11" s="7"/>
      <c r="FHE11" s="7"/>
      <c r="FHF11" s="7"/>
      <c r="FHG11" s="7"/>
      <c r="FHH11" s="7"/>
      <c r="FHI11" s="7"/>
      <c r="FHJ11" s="7"/>
      <c r="FHK11" s="7"/>
      <c r="FHL11" s="7"/>
      <c r="FHM11" s="7"/>
      <c r="FHN11" s="7"/>
      <c r="FHO11" s="7"/>
      <c r="FHP11" s="7"/>
      <c r="FHQ11" s="7"/>
      <c r="FHR11" s="7"/>
      <c r="FHS11" s="7"/>
      <c r="FHT11" s="7"/>
      <c r="FHU11" s="7"/>
      <c r="FHV11" s="7"/>
      <c r="FHW11" s="7"/>
      <c r="FHX11" s="7"/>
      <c r="FHY11" s="7"/>
      <c r="FHZ11" s="7"/>
      <c r="FIA11" s="7"/>
      <c r="FIB11" s="7"/>
      <c r="FIC11" s="7"/>
      <c r="FID11" s="7"/>
      <c r="FIE11" s="7"/>
      <c r="FIF11" s="7"/>
      <c r="FIG11" s="7"/>
      <c r="FIH11" s="7"/>
      <c r="FII11" s="7"/>
      <c r="FIJ11" s="7"/>
      <c r="FIK11" s="7"/>
      <c r="FIL11" s="7"/>
      <c r="FIM11" s="7"/>
      <c r="FIN11" s="7"/>
      <c r="FIO11" s="7"/>
      <c r="FIP11" s="7"/>
      <c r="FIQ11" s="7"/>
      <c r="FIR11" s="7"/>
      <c r="FIS11" s="7"/>
      <c r="FIT11" s="7"/>
      <c r="FIU11" s="7"/>
      <c r="FIV11" s="7"/>
      <c r="FIW11" s="7"/>
      <c r="FIX11" s="7"/>
      <c r="FIY11" s="7"/>
      <c r="FIZ11" s="7"/>
      <c r="FJA11" s="7"/>
      <c r="FJB11" s="7"/>
      <c r="FJC11" s="7"/>
      <c r="FJD11" s="7"/>
      <c r="FJE11" s="7"/>
      <c r="FJF11" s="7"/>
      <c r="FJG11" s="7"/>
      <c r="FJH11" s="7"/>
      <c r="FJI11" s="7"/>
      <c r="FJJ11" s="7"/>
      <c r="FJK11" s="7"/>
      <c r="FJL11" s="7"/>
      <c r="FJM11" s="7"/>
      <c r="FJN11" s="7"/>
      <c r="FJO11" s="7"/>
      <c r="FJP11" s="7"/>
      <c r="FJQ11" s="7"/>
      <c r="FJR11" s="7"/>
      <c r="FJS11" s="7"/>
      <c r="FJT11" s="7"/>
      <c r="FJU11" s="7"/>
      <c r="FJV11" s="7"/>
      <c r="FJW11" s="7"/>
      <c r="FJX11" s="7"/>
      <c r="FJY11" s="7"/>
      <c r="FJZ11" s="7"/>
      <c r="FKA11" s="7"/>
      <c r="FKB11" s="7"/>
      <c r="FKC11" s="7"/>
      <c r="FKD11" s="7"/>
      <c r="FKE11" s="7"/>
      <c r="FKF11" s="7"/>
      <c r="FKG11" s="7"/>
      <c r="FKH11" s="7"/>
      <c r="FKI11" s="7"/>
      <c r="FKJ11" s="7"/>
      <c r="FKK11" s="7"/>
      <c r="FKL11" s="7"/>
      <c r="FKM11" s="7"/>
      <c r="FKN11" s="7"/>
      <c r="FKO11" s="7"/>
      <c r="FKP11" s="7"/>
      <c r="FKQ11" s="7"/>
      <c r="FKR11" s="7"/>
      <c r="FKS11" s="7"/>
      <c r="FKT11" s="7"/>
      <c r="FKU11" s="7"/>
      <c r="FKV11" s="7"/>
      <c r="FKW11" s="7"/>
      <c r="FKX11" s="7"/>
      <c r="FKY11" s="7"/>
      <c r="FKZ11" s="7"/>
      <c r="FLA11" s="7"/>
      <c r="FLB11" s="7"/>
      <c r="FLC11" s="7"/>
      <c r="FLD11" s="7"/>
      <c r="FLE11" s="7"/>
      <c r="FLF11" s="7"/>
      <c r="FLG11" s="7"/>
      <c r="FLH11" s="7"/>
      <c r="FLI11" s="7"/>
      <c r="FLJ11" s="7"/>
      <c r="FLK11" s="7"/>
      <c r="FLL11" s="7"/>
      <c r="FLM11" s="7"/>
      <c r="FLN11" s="7"/>
      <c r="FLO11" s="7"/>
      <c r="FLP11" s="7"/>
      <c r="FLQ11" s="7"/>
      <c r="FLR11" s="7"/>
      <c r="FLS11" s="7"/>
      <c r="FLT11" s="7"/>
      <c r="FLU11" s="7"/>
      <c r="FLV11" s="7"/>
      <c r="FLW11" s="7"/>
      <c r="FLX11" s="7"/>
      <c r="FLY11" s="7"/>
      <c r="FLZ11" s="7"/>
      <c r="FMA11" s="7"/>
      <c r="FMB11" s="7"/>
      <c r="FMC11" s="7"/>
      <c r="FMD11" s="7"/>
      <c r="FME11" s="7"/>
      <c r="FMF11" s="7"/>
      <c r="FMG11" s="7"/>
      <c r="FMH11" s="7"/>
      <c r="FMI11" s="7"/>
      <c r="FMJ11" s="7"/>
      <c r="FMK11" s="7"/>
      <c r="FML11" s="7"/>
      <c r="FMM11" s="7"/>
      <c r="FMN11" s="7"/>
      <c r="FMO11" s="7"/>
      <c r="FMP11" s="7"/>
      <c r="FMQ11" s="7"/>
      <c r="FMR11" s="7"/>
      <c r="FMS11" s="7"/>
      <c r="FMT11" s="7"/>
      <c r="FMU11" s="7"/>
      <c r="FMV11" s="7"/>
      <c r="FMW11" s="7"/>
      <c r="FMX11" s="7"/>
      <c r="FMY11" s="7"/>
      <c r="FMZ11" s="7"/>
      <c r="FNA11" s="7"/>
      <c r="FNB11" s="7"/>
      <c r="FNC11" s="7"/>
      <c r="FND11" s="7"/>
      <c r="FNE11" s="7"/>
      <c r="FNF11" s="7"/>
      <c r="FNG11" s="7"/>
      <c r="FNH11" s="7"/>
      <c r="FNI11" s="7"/>
      <c r="FNJ11" s="7"/>
      <c r="FNK11" s="7"/>
      <c r="FNL11" s="7"/>
      <c r="FNM11" s="7"/>
      <c r="FNN11" s="7"/>
      <c r="FNO11" s="7"/>
      <c r="FNP11" s="7"/>
      <c r="FNQ11" s="7"/>
      <c r="FNR11" s="7"/>
      <c r="FNS11" s="7"/>
      <c r="FNT11" s="7"/>
      <c r="FNU11" s="7"/>
      <c r="FNV11" s="7"/>
      <c r="FNW11" s="7"/>
      <c r="FNX11" s="7"/>
      <c r="FNY11" s="7"/>
      <c r="FNZ11" s="7"/>
      <c r="FOA11" s="7"/>
      <c r="FOB11" s="7"/>
      <c r="FOC11" s="7"/>
      <c r="FOD11" s="7"/>
      <c r="FOE11" s="7"/>
      <c r="FOF11" s="7"/>
      <c r="FOG11" s="7"/>
      <c r="FOH11" s="7"/>
      <c r="FOI11" s="7"/>
      <c r="FOJ11" s="7"/>
      <c r="FOK11" s="7"/>
      <c r="FOL11" s="7"/>
      <c r="FOM11" s="7"/>
      <c r="FON11" s="7"/>
      <c r="FOO11" s="7"/>
      <c r="FOP11" s="7"/>
      <c r="FOQ11" s="7"/>
      <c r="FOR11" s="7"/>
      <c r="FOS11" s="7"/>
      <c r="FOT11" s="7"/>
      <c r="FOU11" s="7"/>
      <c r="FOV11" s="7"/>
      <c r="FOW11" s="7"/>
      <c r="FOX11" s="7"/>
      <c r="FOY11" s="7"/>
      <c r="FOZ11" s="7"/>
      <c r="FPA11" s="7"/>
      <c r="FPB11" s="7"/>
      <c r="FPC11" s="7"/>
      <c r="FPD11" s="7"/>
      <c r="FPE11" s="7"/>
      <c r="FPF11" s="7"/>
      <c r="FPG11" s="7"/>
      <c r="FPH11" s="7"/>
      <c r="FPI11" s="7"/>
      <c r="FPJ11" s="7"/>
      <c r="FPK11" s="7"/>
      <c r="FPL11" s="7"/>
      <c r="FPM11" s="7"/>
      <c r="FPN11" s="7"/>
      <c r="FPO11" s="7"/>
      <c r="FPP11" s="7"/>
      <c r="FPQ11" s="7"/>
      <c r="FPR11" s="7"/>
      <c r="FPS11" s="7"/>
      <c r="FPT11" s="7"/>
      <c r="FPU11" s="7"/>
      <c r="FPV11" s="7"/>
      <c r="FPW11" s="7"/>
      <c r="FPX11" s="7"/>
      <c r="FPY11" s="7"/>
      <c r="FPZ11" s="7"/>
      <c r="FQA11" s="7"/>
      <c r="FQB11" s="7"/>
      <c r="FQC11" s="7"/>
      <c r="FQD11" s="7"/>
      <c r="FQE11" s="7"/>
      <c r="FQF11" s="7"/>
      <c r="FQG11" s="7"/>
      <c r="FQH11" s="7"/>
      <c r="FQI11" s="7"/>
      <c r="FQJ11" s="7"/>
      <c r="FQK11" s="7"/>
      <c r="FQL11" s="7"/>
      <c r="FQM11" s="7"/>
      <c r="FQN11" s="7"/>
      <c r="FQO11" s="7"/>
      <c r="FQP11" s="7"/>
      <c r="FQQ11" s="7"/>
      <c r="FQR11" s="7"/>
      <c r="FQS11" s="7"/>
      <c r="FQT11" s="7"/>
      <c r="FQU11" s="7"/>
      <c r="FQV11" s="7"/>
      <c r="FQW11" s="7"/>
      <c r="FQX11" s="7"/>
      <c r="FQY11" s="7"/>
      <c r="FQZ11" s="7"/>
      <c r="FRA11" s="7"/>
      <c r="FRB11" s="7"/>
      <c r="FRC11" s="7"/>
      <c r="FRD11" s="7"/>
      <c r="FRE11" s="7"/>
      <c r="FRF11" s="7"/>
      <c r="FRG11" s="7"/>
      <c r="FRH11" s="7"/>
      <c r="FRI11" s="7"/>
      <c r="FRJ11" s="7"/>
      <c r="FRK11" s="7"/>
      <c r="FRL11" s="7"/>
      <c r="FRM11" s="7"/>
      <c r="FRN11" s="7"/>
      <c r="FRO11" s="7"/>
      <c r="FRP11" s="7"/>
      <c r="FRQ11" s="7"/>
      <c r="FRR11" s="7"/>
      <c r="FRS11" s="7"/>
      <c r="FRT11" s="7"/>
      <c r="FRU11" s="7"/>
      <c r="FRV11" s="7"/>
      <c r="FRW11" s="7"/>
      <c r="FRX11" s="7"/>
      <c r="FRY11" s="7"/>
      <c r="FRZ11" s="7"/>
      <c r="FSA11" s="7"/>
      <c r="FSB11" s="7"/>
      <c r="FSC11" s="7"/>
      <c r="FSD11" s="7"/>
      <c r="FSE11" s="7"/>
      <c r="FSF11" s="7"/>
      <c r="FSG11" s="7"/>
      <c r="FSH11" s="7"/>
      <c r="FSI11" s="7"/>
      <c r="FSJ11" s="7"/>
      <c r="FSK11" s="7"/>
      <c r="FSL11" s="7"/>
      <c r="FSM11" s="7"/>
      <c r="FSN11" s="7"/>
      <c r="FSO11" s="7"/>
      <c r="FSP11" s="7"/>
      <c r="FSQ11" s="7"/>
      <c r="FSR11" s="7"/>
      <c r="FSS11" s="7"/>
      <c r="FST11" s="7"/>
      <c r="FSU11" s="7"/>
      <c r="FSV11" s="7"/>
      <c r="FSW11" s="7"/>
      <c r="FSX11" s="7"/>
      <c r="FSY11" s="7"/>
      <c r="FSZ11" s="7"/>
      <c r="FTA11" s="7"/>
      <c r="FTB11" s="7"/>
      <c r="FTC11" s="7"/>
      <c r="FTD11" s="7"/>
      <c r="FTE11" s="7"/>
      <c r="FTF11" s="7"/>
      <c r="FTG11" s="7"/>
      <c r="FTH11" s="7"/>
      <c r="FTI11" s="7"/>
      <c r="FTJ11" s="7"/>
      <c r="FTK11" s="7"/>
      <c r="FTL11" s="7"/>
      <c r="FTM11" s="7"/>
      <c r="FTN11" s="7"/>
      <c r="FTO11" s="7"/>
      <c r="FTP11" s="7"/>
      <c r="FTQ11" s="7"/>
      <c r="FTR11" s="7"/>
      <c r="FTS11" s="7"/>
      <c r="FTT11" s="7"/>
      <c r="FTU11" s="7"/>
      <c r="FTV11" s="7"/>
      <c r="FTW11" s="7"/>
      <c r="FTX11" s="7"/>
      <c r="FTY11" s="7"/>
      <c r="FTZ11" s="7"/>
      <c r="FUA11" s="7"/>
      <c r="FUB11" s="7"/>
      <c r="FUC11" s="7"/>
      <c r="FUD11" s="7"/>
      <c r="FUE11" s="7"/>
      <c r="FUF11" s="7"/>
      <c r="FUG11" s="7"/>
      <c r="FUH11" s="7"/>
      <c r="FUI11" s="7"/>
      <c r="FUJ11" s="7"/>
      <c r="FUK11" s="7"/>
      <c r="FUL11" s="7"/>
      <c r="FUM11" s="7"/>
      <c r="FUN11" s="7"/>
      <c r="FUO11" s="7"/>
      <c r="FUP11" s="7"/>
      <c r="FUQ11" s="7"/>
      <c r="FUR11" s="7"/>
      <c r="FUS11" s="7"/>
      <c r="FUT11" s="7"/>
      <c r="FUU11" s="7"/>
      <c r="FUV11" s="7"/>
      <c r="FUW11" s="7"/>
      <c r="FUX11" s="7"/>
      <c r="FUY11" s="7"/>
      <c r="FUZ11" s="7"/>
      <c r="FVA11" s="7"/>
      <c r="FVB11" s="7"/>
      <c r="FVC11" s="7"/>
      <c r="FVD11" s="7"/>
      <c r="FVE11" s="7"/>
      <c r="FVF11" s="7"/>
      <c r="FVG11" s="7"/>
      <c r="FVH11" s="7"/>
      <c r="FVI11" s="7"/>
      <c r="FVJ11" s="7"/>
      <c r="FVK11" s="7"/>
      <c r="FVL11" s="7"/>
      <c r="FVM11" s="7"/>
      <c r="FVN11" s="7"/>
      <c r="FVO11" s="7"/>
      <c r="FVP11" s="7"/>
      <c r="FVQ11" s="7"/>
      <c r="FVR11" s="7"/>
      <c r="FVS11" s="7"/>
      <c r="FVT11" s="7"/>
      <c r="FVU11" s="7"/>
      <c r="FVV11" s="7"/>
      <c r="FVW11" s="7"/>
      <c r="FVX11" s="7"/>
      <c r="FVY11" s="7"/>
      <c r="FVZ11" s="7"/>
      <c r="FWA11" s="7"/>
      <c r="FWB11" s="7"/>
      <c r="FWC11" s="7"/>
      <c r="FWD11" s="7"/>
      <c r="FWE11" s="7"/>
      <c r="FWF11" s="7"/>
      <c r="FWG11" s="7"/>
      <c r="FWH11" s="7"/>
      <c r="FWI11" s="7"/>
      <c r="FWJ11" s="7"/>
      <c r="FWK11" s="7"/>
      <c r="FWL11" s="7"/>
      <c r="FWM11" s="7"/>
      <c r="FWN11" s="7"/>
      <c r="FWO11" s="7"/>
      <c r="FWP11" s="7"/>
      <c r="FWQ11" s="7"/>
      <c r="FWR11" s="7"/>
      <c r="FWS11" s="7"/>
      <c r="FWT11" s="7"/>
      <c r="FWU11" s="7"/>
      <c r="FWV11" s="7"/>
      <c r="FWW11" s="7"/>
      <c r="FWX11" s="7"/>
      <c r="FWY11" s="7"/>
      <c r="FWZ11" s="7"/>
      <c r="FXA11" s="7"/>
      <c r="FXB11" s="7"/>
      <c r="FXC11" s="7"/>
      <c r="FXD11" s="7"/>
      <c r="FXE11" s="7"/>
      <c r="FXF11" s="7"/>
      <c r="FXG11" s="7"/>
      <c r="FXH11" s="7"/>
      <c r="FXI11" s="7"/>
      <c r="FXJ11" s="7"/>
      <c r="FXK11" s="7"/>
      <c r="FXL11" s="7"/>
      <c r="FXM11" s="7"/>
      <c r="FXN11" s="7"/>
      <c r="FXO11" s="7"/>
      <c r="FXP11" s="7"/>
      <c r="FXQ11" s="7"/>
      <c r="FXR11" s="7"/>
      <c r="FXS11" s="7"/>
      <c r="FXT11" s="7"/>
      <c r="FXU11" s="7"/>
      <c r="FXV11" s="7"/>
      <c r="FXW11" s="7"/>
      <c r="FXX11" s="7"/>
      <c r="FXY11" s="7"/>
      <c r="FXZ11" s="7"/>
      <c r="FYA11" s="7"/>
      <c r="FYB11" s="7"/>
      <c r="FYC11" s="7"/>
      <c r="FYD11" s="7"/>
      <c r="FYE11" s="7"/>
      <c r="FYF11" s="7"/>
      <c r="FYG11" s="7"/>
      <c r="FYH11" s="7"/>
      <c r="FYI11" s="7"/>
      <c r="FYJ11" s="7"/>
      <c r="FYK11" s="7"/>
      <c r="FYL11" s="7"/>
      <c r="FYM11" s="7"/>
      <c r="FYN11" s="7"/>
      <c r="FYO11" s="7"/>
      <c r="FYP11" s="7"/>
      <c r="FYQ11" s="7"/>
      <c r="FYR11" s="7"/>
      <c r="FYS11" s="7"/>
      <c r="FYT11" s="7"/>
      <c r="FYU11" s="7"/>
      <c r="FYV11" s="7"/>
      <c r="FYW11" s="7"/>
      <c r="FYX11" s="7"/>
      <c r="FYY11" s="7"/>
      <c r="FYZ11" s="7"/>
      <c r="FZA11" s="7"/>
      <c r="FZB11" s="7"/>
      <c r="FZC11" s="7"/>
      <c r="FZD11" s="7"/>
      <c r="FZE11" s="7"/>
      <c r="FZF11" s="7"/>
      <c r="FZG11" s="7"/>
      <c r="FZH11" s="7"/>
      <c r="FZI11" s="7"/>
      <c r="FZJ11" s="7"/>
      <c r="FZK11" s="7"/>
      <c r="FZL11" s="7"/>
      <c r="FZM11" s="7"/>
      <c r="FZN11" s="7"/>
      <c r="FZO11" s="7"/>
      <c r="FZP11" s="7"/>
      <c r="FZQ11" s="7"/>
      <c r="FZR11" s="7"/>
      <c r="FZS11" s="7"/>
      <c r="FZT11" s="7"/>
      <c r="FZU11" s="7"/>
      <c r="FZV11" s="7"/>
      <c r="FZW11" s="7"/>
      <c r="FZX11" s="7"/>
      <c r="FZY11" s="7"/>
      <c r="FZZ11" s="7"/>
      <c r="GAA11" s="7"/>
      <c r="GAB11" s="7"/>
      <c r="GAC11" s="7"/>
      <c r="GAD11" s="7"/>
      <c r="GAE11" s="7"/>
      <c r="GAF11" s="7"/>
      <c r="GAG11" s="7"/>
      <c r="GAH11" s="7"/>
      <c r="GAI11" s="7"/>
      <c r="GAJ11" s="7"/>
      <c r="GAK11" s="7"/>
      <c r="GAL11" s="7"/>
      <c r="GAM11" s="7"/>
      <c r="GAN11" s="7"/>
      <c r="GAO11" s="7"/>
      <c r="GAP11" s="7"/>
      <c r="GAQ11" s="7"/>
      <c r="GAR11" s="7"/>
      <c r="GAS11" s="7"/>
      <c r="GAT11" s="7"/>
      <c r="GAU11" s="7"/>
      <c r="GAV11" s="7"/>
      <c r="GAW11" s="7"/>
      <c r="GAX11" s="7"/>
      <c r="GAY11" s="7"/>
      <c r="GAZ11" s="7"/>
      <c r="GBA11" s="7"/>
      <c r="GBB11" s="7"/>
      <c r="GBC11" s="7"/>
      <c r="GBD11" s="7"/>
      <c r="GBE11" s="7"/>
      <c r="GBF11" s="7"/>
      <c r="GBG11" s="7"/>
      <c r="GBH11" s="7"/>
      <c r="GBI11" s="7"/>
      <c r="GBJ11" s="7"/>
      <c r="GBK11" s="7"/>
      <c r="GBL11" s="7"/>
      <c r="GBM11" s="7"/>
      <c r="GBN11" s="7"/>
      <c r="GBO11" s="7"/>
      <c r="GBP11" s="7"/>
      <c r="GBQ11" s="7"/>
      <c r="GBR11" s="7"/>
      <c r="GBS11" s="7"/>
      <c r="GBT11" s="7"/>
      <c r="GBU11" s="7"/>
      <c r="GBV11" s="7"/>
      <c r="GBW11" s="7"/>
      <c r="GBX11" s="7"/>
      <c r="GBY11" s="7"/>
      <c r="GBZ11" s="7"/>
      <c r="GCA11" s="7"/>
      <c r="GCB11" s="7"/>
      <c r="GCC11" s="7"/>
      <c r="GCD11" s="7"/>
      <c r="GCE11" s="7"/>
      <c r="GCF11" s="7"/>
      <c r="GCG11" s="7"/>
      <c r="GCH11" s="7"/>
      <c r="GCI11" s="7"/>
      <c r="GCJ11" s="7"/>
      <c r="GCK11" s="7"/>
      <c r="GCL11" s="7"/>
      <c r="GCM11" s="7"/>
      <c r="GCN11" s="7"/>
      <c r="GCO11" s="7"/>
      <c r="GCP11" s="7"/>
      <c r="GCQ11" s="7"/>
      <c r="GCR11" s="7"/>
      <c r="GCS11" s="7"/>
      <c r="GCT11" s="7"/>
      <c r="GCU11" s="7"/>
      <c r="GCV11" s="7"/>
      <c r="GCW11" s="7"/>
      <c r="GCX11" s="7"/>
      <c r="GCY11" s="7"/>
      <c r="GCZ11" s="7"/>
      <c r="GDA11" s="7"/>
      <c r="GDB11" s="7"/>
      <c r="GDC11" s="7"/>
      <c r="GDD11" s="7"/>
      <c r="GDE11" s="7"/>
      <c r="GDF11" s="7"/>
      <c r="GDG11" s="7"/>
      <c r="GDH11" s="7"/>
      <c r="GDI11" s="7"/>
      <c r="GDJ11" s="7"/>
      <c r="GDK11" s="7"/>
      <c r="GDL11" s="7"/>
      <c r="GDM11" s="7"/>
      <c r="GDN11" s="7"/>
      <c r="GDO11" s="7"/>
      <c r="GDP11" s="7"/>
      <c r="GDQ11" s="7"/>
      <c r="GDR11" s="7"/>
      <c r="GDS11" s="7"/>
      <c r="GDT11" s="7"/>
      <c r="GDU11" s="7"/>
      <c r="GDV11" s="7"/>
      <c r="GDW11" s="7"/>
      <c r="GDX11" s="7"/>
      <c r="GDY11" s="7"/>
      <c r="GDZ11" s="7"/>
      <c r="GEA11" s="7"/>
      <c r="GEB11" s="7"/>
      <c r="GEC11" s="7"/>
      <c r="GED11" s="7"/>
      <c r="GEE11" s="7"/>
      <c r="GEF11" s="7"/>
      <c r="GEG11" s="7"/>
      <c r="GEH11" s="7"/>
      <c r="GEI11" s="7"/>
      <c r="GEJ11" s="7"/>
      <c r="GEK11" s="7"/>
      <c r="GEL11" s="7"/>
      <c r="GEM11" s="7"/>
      <c r="GEN11" s="7"/>
      <c r="GEO11" s="7"/>
      <c r="GEP11" s="7"/>
      <c r="GEQ11" s="7"/>
      <c r="GER11" s="7"/>
      <c r="GES11" s="7"/>
      <c r="GET11" s="7"/>
      <c r="GEU11" s="7"/>
      <c r="GEV11" s="7"/>
      <c r="GEW11" s="7"/>
      <c r="GEX11" s="7"/>
      <c r="GEY11" s="7"/>
      <c r="GEZ11" s="7"/>
      <c r="GFA11" s="7"/>
      <c r="GFB11" s="7"/>
      <c r="GFC11" s="7"/>
      <c r="GFD11" s="7"/>
      <c r="GFE11" s="7"/>
      <c r="GFF11" s="7"/>
      <c r="GFG11" s="7"/>
      <c r="GFH11" s="7"/>
      <c r="GFI11" s="7"/>
      <c r="GFJ11" s="7"/>
      <c r="GFK11" s="7"/>
      <c r="GFL11" s="7"/>
      <c r="GFM11" s="7"/>
      <c r="GFN11" s="7"/>
      <c r="GFO11" s="7"/>
      <c r="GFP11" s="7"/>
      <c r="GFQ11" s="7"/>
      <c r="GFR11" s="7"/>
      <c r="GFS11" s="7"/>
      <c r="GFT11" s="7"/>
      <c r="GFU11" s="7"/>
      <c r="GFV11" s="7"/>
      <c r="GFW11" s="7"/>
      <c r="GFX11" s="7"/>
      <c r="GFY11" s="7"/>
      <c r="GFZ11" s="7"/>
      <c r="GGA11" s="7"/>
      <c r="GGB11" s="7"/>
      <c r="GGC11" s="7"/>
      <c r="GGD11" s="7"/>
      <c r="GGE11" s="7"/>
      <c r="GGF11" s="7"/>
      <c r="GGG11" s="7"/>
      <c r="GGH11" s="7"/>
      <c r="GGI11" s="7"/>
      <c r="GGJ11" s="7"/>
      <c r="GGK11" s="7"/>
      <c r="GGL11" s="7"/>
      <c r="GGM11" s="7"/>
      <c r="GGN11" s="7"/>
      <c r="GGO11" s="7"/>
      <c r="GGP11" s="7"/>
      <c r="GGQ11" s="7"/>
      <c r="GGR11" s="7"/>
      <c r="GGS11" s="7"/>
      <c r="GGT11" s="7"/>
      <c r="GGU11" s="7"/>
      <c r="GGV11" s="7"/>
      <c r="GGW11" s="7"/>
      <c r="GGX11" s="7"/>
      <c r="GGY11" s="7"/>
      <c r="GGZ11" s="7"/>
      <c r="GHA11" s="7"/>
      <c r="GHB11" s="7"/>
      <c r="GHC11" s="7"/>
      <c r="GHD11" s="7"/>
      <c r="GHE11" s="7"/>
      <c r="GHF11" s="7"/>
      <c r="GHG11" s="7"/>
      <c r="GHH11" s="7"/>
      <c r="GHI11" s="7"/>
      <c r="GHJ11" s="7"/>
      <c r="GHK11" s="7"/>
      <c r="GHL11" s="7"/>
      <c r="GHM11" s="7"/>
      <c r="GHN11" s="7"/>
      <c r="GHO11" s="7"/>
      <c r="GHP11" s="7"/>
      <c r="GHQ11" s="7"/>
      <c r="GHR11" s="7"/>
      <c r="GHS11" s="7"/>
      <c r="GHT11" s="7"/>
      <c r="GHU11" s="7"/>
      <c r="GHV11" s="7"/>
      <c r="GHW11" s="7"/>
      <c r="GHX11" s="7"/>
      <c r="GHY11" s="7"/>
      <c r="GHZ11" s="7"/>
      <c r="GIA11" s="7"/>
      <c r="GIB11" s="7"/>
      <c r="GIC11" s="7"/>
      <c r="GID11" s="7"/>
      <c r="GIE11" s="7"/>
      <c r="GIF11" s="7"/>
      <c r="GIG11" s="7"/>
      <c r="GIH11" s="7"/>
      <c r="GII11" s="7"/>
      <c r="GIJ11" s="7"/>
      <c r="GIK11" s="7"/>
      <c r="GIL11" s="7"/>
      <c r="GIM11" s="7"/>
      <c r="GIN11" s="7"/>
      <c r="GIO11" s="7"/>
      <c r="GIP11" s="7"/>
      <c r="GIQ11" s="7"/>
      <c r="GIR11" s="7"/>
      <c r="GIS11" s="7"/>
      <c r="GIT11" s="7"/>
      <c r="GIU11" s="7"/>
      <c r="GIV11" s="7"/>
      <c r="GIW11" s="7"/>
      <c r="GIX11" s="7"/>
      <c r="GIY11" s="7"/>
      <c r="GIZ11" s="7"/>
      <c r="GJA11" s="7"/>
      <c r="GJB11" s="7"/>
      <c r="GJC11" s="7"/>
      <c r="GJD11" s="7"/>
      <c r="GJE11" s="7"/>
      <c r="GJF11" s="7"/>
      <c r="GJG11" s="7"/>
      <c r="GJH11" s="7"/>
      <c r="GJI11" s="7"/>
      <c r="GJJ11" s="7"/>
      <c r="GJK11" s="7"/>
      <c r="GJL11" s="7"/>
      <c r="GJM11" s="7"/>
      <c r="GJN11" s="7"/>
      <c r="GJO11" s="7"/>
      <c r="GJP11" s="7"/>
      <c r="GJQ11" s="7"/>
      <c r="GJR11" s="7"/>
      <c r="GJS11" s="7"/>
      <c r="GJT11" s="7"/>
      <c r="GJU11" s="7"/>
      <c r="GJV11" s="7"/>
      <c r="GJW11" s="7"/>
      <c r="GJX11" s="7"/>
      <c r="GJY11" s="7"/>
      <c r="GJZ11" s="7"/>
      <c r="GKA11" s="7"/>
      <c r="GKB11" s="7"/>
      <c r="GKC11" s="7"/>
      <c r="GKD11" s="7"/>
      <c r="GKE11" s="7"/>
      <c r="GKF11" s="7"/>
      <c r="GKG11" s="7"/>
      <c r="GKH11" s="7"/>
      <c r="GKI11" s="7"/>
      <c r="GKJ11" s="7"/>
      <c r="GKK11" s="7"/>
      <c r="GKL11" s="7"/>
      <c r="GKM11" s="7"/>
      <c r="GKN11" s="7"/>
      <c r="GKO11" s="7"/>
      <c r="GKP11" s="7"/>
      <c r="GKQ11" s="7"/>
      <c r="GKR11" s="7"/>
      <c r="GKS11" s="7"/>
      <c r="GKT11" s="7"/>
      <c r="GKU11" s="7"/>
      <c r="GKV11" s="7"/>
      <c r="GKW11" s="7"/>
      <c r="GKX11" s="7"/>
      <c r="GKY11" s="7"/>
      <c r="GKZ11" s="7"/>
      <c r="GLA11" s="7"/>
      <c r="GLB11" s="7"/>
      <c r="GLC11" s="7"/>
      <c r="GLD11" s="7"/>
      <c r="GLE11" s="7"/>
      <c r="GLF11" s="7"/>
      <c r="GLG11" s="7"/>
      <c r="GLH11" s="7"/>
      <c r="GLI11" s="7"/>
      <c r="GLJ11" s="7"/>
      <c r="GLK11" s="7"/>
      <c r="GLL11" s="7"/>
      <c r="GLM11" s="7"/>
      <c r="GLN11" s="7"/>
      <c r="GLO11" s="7"/>
      <c r="GLP11" s="7"/>
      <c r="GLQ11" s="7"/>
      <c r="GLR11" s="7"/>
      <c r="GLS11" s="7"/>
      <c r="GLT11" s="7"/>
      <c r="GLU11" s="7"/>
      <c r="GLV11" s="7"/>
      <c r="GLW11" s="7"/>
      <c r="GLX11" s="7"/>
      <c r="GLY11" s="7"/>
      <c r="GLZ11" s="7"/>
      <c r="GMA11" s="7"/>
      <c r="GMB11" s="7"/>
      <c r="GMC11" s="7"/>
      <c r="GMD11" s="7"/>
      <c r="GME11" s="7"/>
      <c r="GMF11" s="7"/>
      <c r="GMG11" s="7"/>
      <c r="GMH11" s="7"/>
      <c r="GMI11" s="7"/>
      <c r="GMJ11" s="7"/>
      <c r="GMK11" s="7"/>
      <c r="GML11" s="7"/>
      <c r="GMM11" s="7"/>
      <c r="GMN11" s="7"/>
      <c r="GMO11" s="7"/>
      <c r="GMP11" s="7"/>
      <c r="GMQ11" s="7"/>
      <c r="GMR11" s="7"/>
      <c r="GMS11" s="7"/>
      <c r="GMT11" s="7"/>
      <c r="GMU11" s="7"/>
      <c r="GMV11" s="7"/>
      <c r="GMW11" s="7"/>
      <c r="GMX11" s="7"/>
      <c r="GMY11" s="7"/>
      <c r="GMZ11" s="7"/>
      <c r="GNA11" s="7"/>
      <c r="GNB11" s="7"/>
      <c r="GNC11" s="7"/>
      <c r="GND11" s="7"/>
      <c r="GNE11" s="7"/>
      <c r="GNF11" s="7"/>
      <c r="GNG11" s="7"/>
      <c r="GNH11" s="7"/>
      <c r="GNI11" s="7"/>
      <c r="GNJ11" s="7"/>
      <c r="GNK11" s="7"/>
      <c r="GNL11" s="7"/>
      <c r="GNM11" s="7"/>
      <c r="GNN11" s="7"/>
      <c r="GNO11" s="7"/>
      <c r="GNP11" s="7"/>
      <c r="GNQ11" s="7"/>
      <c r="GNR11" s="7"/>
      <c r="GNS11" s="7"/>
      <c r="GNT11" s="7"/>
      <c r="GNU11" s="7"/>
      <c r="GNV11" s="7"/>
      <c r="GNW11" s="7"/>
      <c r="GNX11" s="7"/>
      <c r="GNY11" s="7"/>
      <c r="GNZ11" s="7"/>
      <c r="GOA11" s="7"/>
      <c r="GOB11" s="7"/>
      <c r="GOC11" s="7"/>
      <c r="GOD11" s="7"/>
      <c r="GOE11" s="7"/>
      <c r="GOF11" s="7"/>
      <c r="GOG11" s="7"/>
      <c r="GOH11" s="7"/>
      <c r="GOI11" s="7"/>
      <c r="GOJ11" s="7"/>
      <c r="GOK11" s="7"/>
      <c r="GOL11" s="7"/>
      <c r="GOM11" s="7"/>
      <c r="GON11" s="7"/>
      <c r="GOO11" s="7"/>
      <c r="GOP11" s="7"/>
      <c r="GOQ11" s="7"/>
      <c r="GOR11" s="7"/>
      <c r="GOS11" s="7"/>
      <c r="GOT11" s="7"/>
      <c r="GOU11" s="7"/>
      <c r="GOV11" s="7"/>
      <c r="GOW11" s="7"/>
      <c r="GOX11" s="7"/>
      <c r="GOY11" s="7"/>
      <c r="GOZ11" s="7"/>
      <c r="GPA11" s="7"/>
      <c r="GPB11" s="7"/>
      <c r="GPC11" s="7"/>
      <c r="GPD11" s="7"/>
      <c r="GPE11" s="7"/>
      <c r="GPF11" s="7"/>
      <c r="GPG11" s="7"/>
      <c r="GPH11" s="7"/>
      <c r="GPI11" s="7"/>
      <c r="GPJ11" s="7"/>
      <c r="GPK11" s="7"/>
      <c r="GPL11" s="7"/>
      <c r="GPM11" s="7"/>
      <c r="GPN11" s="7"/>
      <c r="GPO11" s="7"/>
      <c r="GPP11" s="7"/>
      <c r="GPQ11" s="7"/>
      <c r="GPR11" s="7"/>
      <c r="GPS11" s="7"/>
      <c r="GPT11" s="7"/>
      <c r="GPU11" s="7"/>
      <c r="GPV11" s="7"/>
      <c r="GPW11" s="7"/>
      <c r="GPX11" s="7"/>
      <c r="GPY11" s="7"/>
      <c r="GPZ11" s="7"/>
      <c r="GQA11" s="7"/>
      <c r="GQB11" s="7"/>
      <c r="GQC11" s="7"/>
      <c r="GQD11" s="7"/>
      <c r="GQE11" s="7"/>
      <c r="GQF11" s="7"/>
      <c r="GQG11" s="7"/>
      <c r="GQH11" s="7"/>
      <c r="GQI11" s="7"/>
      <c r="GQJ11" s="7"/>
      <c r="GQK11" s="7"/>
      <c r="GQL11" s="7"/>
      <c r="GQM11" s="7"/>
      <c r="GQN11" s="7"/>
      <c r="GQO11" s="7"/>
      <c r="GQP11" s="7"/>
      <c r="GQQ11" s="7"/>
      <c r="GQR11" s="7"/>
      <c r="GQS11" s="7"/>
      <c r="GQT11" s="7"/>
      <c r="GQU11" s="7"/>
      <c r="GQV11" s="7"/>
      <c r="GQW11" s="7"/>
      <c r="GQX11" s="7"/>
      <c r="GQY11" s="7"/>
      <c r="GQZ11" s="7"/>
      <c r="GRA11" s="7"/>
      <c r="GRB11" s="7"/>
      <c r="GRC11" s="7"/>
      <c r="GRD11" s="7"/>
      <c r="GRE11" s="7"/>
      <c r="GRF11" s="7"/>
      <c r="GRG11" s="7"/>
      <c r="GRH11" s="7"/>
      <c r="GRI11" s="7"/>
      <c r="GRJ11" s="7"/>
      <c r="GRK11" s="7"/>
      <c r="GRL11" s="7"/>
      <c r="GRM11" s="7"/>
      <c r="GRN11" s="7"/>
      <c r="GRO11" s="7"/>
      <c r="GRP11" s="7"/>
      <c r="GRQ11" s="7"/>
      <c r="GRR11" s="7"/>
      <c r="GRS11" s="7"/>
      <c r="GRT11" s="7"/>
      <c r="GRU11" s="7"/>
      <c r="GRV11" s="7"/>
      <c r="GRW11" s="7"/>
      <c r="GRX11" s="7"/>
      <c r="GRY11" s="7"/>
      <c r="GRZ11" s="7"/>
      <c r="GSA11" s="7"/>
      <c r="GSB11" s="7"/>
      <c r="GSC11" s="7"/>
      <c r="GSD11" s="7"/>
      <c r="GSE11" s="7"/>
      <c r="GSF11" s="7"/>
      <c r="GSG11" s="7"/>
      <c r="GSH11" s="7"/>
      <c r="GSI11" s="7"/>
      <c r="GSJ11" s="7"/>
      <c r="GSK11" s="7"/>
      <c r="GSL11" s="7"/>
      <c r="GSM11" s="7"/>
      <c r="GSN11" s="7"/>
      <c r="GSO11" s="7"/>
      <c r="GSP11" s="7"/>
      <c r="GSQ11" s="7"/>
      <c r="GSR11" s="7"/>
      <c r="GSS11" s="7"/>
      <c r="GST11" s="7"/>
      <c r="GSU11" s="7"/>
      <c r="GSV11" s="7"/>
      <c r="GSW11" s="7"/>
      <c r="GSX11" s="7"/>
      <c r="GSY11" s="7"/>
      <c r="GSZ11" s="7"/>
      <c r="GTA11" s="7"/>
      <c r="GTB11" s="7"/>
      <c r="GTC11" s="7"/>
      <c r="GTD11" s="7"/>
      <c r="GTE11" s="7"/>
      <c r="GTF11" s="7"/>
      <c r="GTG11" s="7"/>
      <c r="GTH11" s="7"/>
      <c r="GTI11" s="7"/>
      <c r="GTJ11" s="7"/>
      <c r="GTK11" s="7"/>
      <c r="GTL11" s="7"/>
      <c r="GTM11" s="7"/>
      <c r="GTN11" s="7"/>
      <c r="GTO11" s="7"/>
      <c r="GTP11" s="7"/>
      <c r="GTQ11" s="7"/>
      <c r="GTR11" s="7"/>
      <c r="GTS11" s="7"/>
      <c r="GTT11" s="7"/>
      <c r="GTU11" s="7"/>
      <c r="GTV11" s="7"/>
      <c r="GTW11" s="7"/>
      <c r="GTX11" s="7"/>
      <c r="GTY11" s="7"/>
      <c r="GTZ11" s="7"/>
      <c r="GUA11" s="7"/>
      <c r="GUB11" s="7"/>
      <c r="GUC11" s="7"/>
      <c r="GUD11" s="7"/>
      <c r="GUE11" s="7"/>
      <c r="GUF11" s="7"/>
      <c r="GUG11" s="7"/>
      <c r="GUH11" s="7"/>
      <c r="GUI11" s="7"/>
      <c r="GUJ11" s="7"/>
      <c r="GUK11" s="7"/>
      <c r="GUL11" s="7"/>
      <c r="GUM11" s="7"/>
      <c r="GUN11" s="7"/>
      <c r="GUO11" s="7"/>
      <c r="GUP11" s="7"/>
      <c r="GUQ11" s="7"/>
      <c r="GUR11" s="7"/>
      <c r="GUS11" s="7"/>
      <c r="GUT11" s="7"/>
      <c r="GUU11" s="7"/>
      <c r="GUV11" s="7"/>
      <c r="GUW11" s="7"/>
      <c r="GUX11" s="7"/>
      <c r="GUY11" s="7"/>
      <c r="GUZ11" s="7"/>
      <c r="GVA11" s="7"/>
      <c r="GVB11" s="7"/>
      <c r="GVC11" s="7"/>
      <c r="GVD11" s="7"/>
      <c r="GVE11" s="7"/>
      <c r="GVF11" s="7"/>
      <c r="GVG11" s="7"/>
      <c r="GVH11" s="7"/>
      <c r="GVI11" s="7"/>
      <c r="GVJ11" s="7"/>
      <c r="GVK11" s="7"/>
      <c r="GVL11" s="7"/>
      <c r="GVM11" s="7"/>
      <c r="GVN11" s="7"/>
      <c r="GVO11" s="7"/>
      <c r="GVP11" s="7"/>
      <c r="GVQ11" s="7"/>
      <c r="GVR11" s="7"/>
      <c r="GVS11" s="7"/>
      <c r="GVT11" s="7"/>
      <c r="GVU11" s="7"/>
      <c r="GVV11" s="7"/>
      <c r="GVW11" s="7"/>
      <c r="GVX11" s="7"/>
      <c r="GVY11" s="7"/>
      <c r="GVZ11" s="7"/>
      <c r="GWA11" s="7"/>
      <c r="GWB11" s="7"/>
      <c r="GWC11" s="7"/>
      <c r="GWD11" s="7"/>
      <c r="GWE11" s="7"/>
      <c r="GWF11" s="7"/>
      <c r="GWG11" s="7"/>
      <c r="GWH11" s="7"/>
      <c r="GWI11" s="7"/>
      <c r="GWJ11" s="7"/>
      <c r="GWK11" s="7"/>
      <c r="GWL11" s="7"/>
      <c r="GWM11" s="7"/>
      <c r="GWN11" s="7"/>
      <c r="GWO11" s="7"/>
      <c r="GWP11" s="7"/>
      <c r="GWQ11" s="7"/>
      <c r="GWR11" s="7"/>
      <c r="GWS11" s="7"/>
      <c r="GWT11" s="7"/>
      <c r="GWU11" s="7"/>
      <c r="GWV11" s="7"/>
      <c r="GWW11" s="7"/>
      <c r="GWX11" s="7"/>
      <c r="GWY11" s="7"/>
      <c r="GWZ11" s="7"/>
      <c r="GXA11" s="7"/>
      <c r="GXB11" s="7"/>
      <c r="GXC11" s="7"/>
      <c r="GXD11" s="7"/>
      <c r="GXE11" s="7"/>
      <c r="GXF11" s="7"/>
      <c r="GXG11" s="7"/>
      <c r="GXH11" s="7"/>
      <c r="GXI11" s="7"/>
      <c r="GXJ11" s="7"/>
      <c r="GXK11" s="7"/>
      <c r="GXL11" s="7"/>
      <c r="GXM11" s="7"/>
      <c r="GXN11" s="7"/>
      <c r="GXO11" s="7"/>
      <c r="GXP11" s="7"/>
      <c r="GXQ11" s="7"/>
      <c r="GXR11" s="7"/>
      <c r="GXS11" s="7"/>
      <c r="GXT11" s="7"/>
      <c r="GXU11" s="7"/>
      <c r="GXV11" s="7"/>
      <c r="GXW11" s="7"/>
      <c r="GXX11" s="7"/>
      <c r="GXY11" s="7"/>
      <c r="GXZ11" s="7"/>
      <c r="GYA11" s="7"/>
      <c r="GYB11" s="7"/>
      <c r="GYC11" s="7"/>
      <c r="GYD11" s="7"/>
      <c r="GYE11" s="7"/>
      <c r="GYF11" s="7"/>
      <c r="GYG11" s="7"/>
      <c r="GYH11" s="7"/>
      <c r="GYI11" s="7"/>
      <c r="GYJ11" s="7"/>
      <c r="GYK11" s="7"/>
      <c r="GYL11" s="7"/>
      <c r="GYM11" s="7"/>
      <c r="GYN11" s="7"/>
      <c r="GYO11" s="7"/>
      <c r="GYP11" s="7"/>
      <c r="GYQ11" s="7"/>
      <c r="GYR11" s="7"/>
      <c r="GYS11" s="7"/>
      <c r="GYT11" s="7"/>
      <c r="GYU11" s="7"/>
      <c r="GYV11" s="7"/>
      <c r="GYW11" s="7"/>
      <c r="GYX11" s="7"/>
      <c r="GYY11" s="7"/>
      <c r="GYZ11" s="7"/>
      <c r="GZA11" s="7"/>
      <c r="GZB11" s="7"/>
      <c r="GZC11" s="7"/>
      <c r="GZD11" s="7"/>
      <c r="GZE11" s="7"/>
      <c r="GZF11" s="7"/>
      <c r="GZG11" s="7"/>
      <c r="GZH11" s="7"/>
      <c r="GZI11" s="7"/>
      <c r="GZJ11" s="7"/>
      <c r="GZK11" s="7"/>
      <c r="GZL11" s="7"/>
      <c r="GZM11" s="7"/>
      <c r="GZN11" s="7"/>
      <c r="GZO11" s="7"/>
      <c r="GZP11" s="7"/>
      <c r="GZQ11" s="7"/>
      <c r="GZR11" s="7"/>
      <c r="GZS11" s="7"/>
      <c r="GZT11" s="7"/>
      <c r="GZU11" s="7"/>
      <c r="GZV11" s="7"/>
      <c r="GZW11" s="7"/>
      <c r="GZX11" s="7"/>
      <c r="GZY11" s="7"/>
      <c r="GZZ11" s="7"/>
      <c r="HAA11" s="7"/>
      <c r="HAB11" s="7"/>
      <c r="HAC11" s="7"/>
      <c r="HAD11" s="7"/>
      <c r="HAE11" s="7"/>
      <c r="HAF11" s="7"/>
      <c r="HAG11" s="7"/>
      <c r="HAH11" s="7"/>
      <c r="HAI11" s="7"/>
      <c r="HAJ11" s="7"/>
      <c r="HAK11" s="7"/>
      <c r="HAL11" s="7"/>
      <c r="HAM11" s="7"/>
      <c r="HAN11" s="7"/>
      <c r="HAO11" s="7"/>
      <c r="HAP11" s="7"/>
      <c r="HAQ11" s="7"/>
      <c r="HAR11" s="7"/>
      <c r="HAS11" s="7"/>
      <c r="HAT11" s="7"/>
      <c r="HAU11" s="7"/>
      <c r="HAV11" s="7"/>
      <c r="HAW11" s="7"/>
      <c r="HAX11" s="7"/>
      <c r="HAY11" s="7"/>
      <c r="HAZ11" s="7"/>
      <c r="HBA11" s="7"/>
      <c r="HBB11" s="7"/>
      <c r="HBC11" s="7"/>
      <c r="HBD11" s="7"/>
      <c r="HBE11" s="7"/>
      <c r="HBF11" s="7"/>
      <c r="HBG11" s="7"/>
      <c r="HBH11" s="7"/>
      <c r="HBI11" s="7"/>
      <c r="HBJ11" s="7"/>
      <c r="HBK11" s="7"/>
      <c r="HBL11" s="7"/>
      <c r="HBM11" s="7"/>
      <c r="HBN11" s="7"/>
      <c r="HBO11" s="7"/>
      <c r="HBP11" s="7"/>
      <c r="HBQ11" s="7"/>
      <c r="HBR11" s="7"/>
      <c r="HBS11" s="7"/>
      <c r="HBT11" s="7"/>
      <c r="HBU11" s="7"/>
      <c r="HBV11" s="7"/>
      <c r="HBW11" s="7"/>
      <c r="HBX11" s="7"/>
      <c r="HBY11" s="7"/>
      <c r="HBZ11" s="7"/>
      <c r="HCA11" s="7"/>
      <c r="HCB11" s="7"/>
      <c r="HCC11" s="7"/>
      <c r="HCD11" s="7"/>
      <c r="HCE11" s="7"/>
      <c r="HCF11" s="7"/>
      <c r="HCG11" s="7"/>
      <c r="HCH11" s="7"/>
      <c r="HCI11" s="7"/>
      <c r="HCJ11" s="7"/>
      <c r="HCK11" s="7"/>
      <c r="HCL11" s="7"/>
      <c r="HCM11" s="7"/>
      <c r="HCN11" s="7"/>
      <c r="HCO11" s="7"/>
      <c r="HCP11" s="7"/>
      <c r="HCQ11" s="7"/>
      <c r="HCR11" s="7"/>
      <c r="HCS11" s="7"/>
      <c r="HCT11" s="7"/>
      <c r="HCU11" s="7"/>
      <c r="HCV11" s="7"/>
      <c r="HCW11" s="7"/>
      <c r="HCX11" s="7"/>
      <c r="HCY11" s="7"/>
      <c r="HCZ11" s="7"/>
      <c r="HDA11" s="7"/>
      <c r="HDB11" s="7"/>
      <c r="HDC11" s="7"/>
      <c r="HDD11" s="7"/>
      <c r="HDE11" s="7"/>
      <c r="HDF11" s="7"/>
      <c r="HDG11" s="7"/>
      <c r="HDH11" s="7"/>
      <c r="HDI11" s="7"/>
      <c r="HDJ11" s="7"/>
      <c r="HDK11" s="7"/>
      <c r="HDL11" s="7"/>
      <c r="HDM11" s="7"/>
      <c r="HDN11" s="7"/>
      <c r="HDO11" s="7"/>
      <c r="HDP11" s="7"/>
      <c r="HDQ11" s="7"/>
      <c r="HDR11" s="7"/>
      <c r="HDS11" s="7"/>
      <c r="HDT11" s="7"/>
      <c r="HDU11" s="7"/>
      <c r="HDV11" s="7"/>
      <c r="HDW11" s="7"/>
      <c r="HDX11" s="7"/>
      <c r="HDY11" s="7"/>
      <c r="HDZ11" s="7"/>
      <c r="HEA11" s="7"/>
      <c r="HEB11" s="7"/>
      <c r="HEC11" s="7"/>
      <c r="HED11" s="7"/>
      <c r="HEE11" s="7"/>
      <c r="HEF11" s="7"/>
      <c r="HEG11" s="7"/>
      <c r="HEH11" s="7"/>
      <c r="HEI11" s="7"/>
      <c r="HEJ11" s="7"/>
      <c r="HEK11" s="7"/>
      <c r="HEL11" s="7"/>
      <c r="HEM11" s="7"/>
      <c r="HEN11" s="7"/>
      <c r="HEO11" s="7"/>
      <c r="HEP11" s="7"/>
      <c r="HEQ11" s="7"/>
      <c r="HER11" s="7"/>
      <c r="HES11" s="7"/>
      <c r="HET11" s="7"/>
      <c r="HEU11" s="7"/>
      <c r="HEV11" s="7"/>
      <c r="HEW11" s="7"/>
      <c r="HEX11" s="7"/>
      <c r="HEY11" s="7"/>
      <c r="HEZ11" s="7"/>
      <c r="HFA11" s="7"/>
      <c r="HFB11" s="7"/>
      <c r="HFC11" s="7"/>
      <c r="HFD11" s="7"/>
      <c r="HFE11" s="7"/>
      <c r="HFF11" s="7"/>
      <c r="HFG11" s="7"/>
      <c r="HFH11" s="7"/>
      <c r="HFI11" s="7"/>
      <c r="HFJ11" s="7"/>
      <c r="HFK11" s="7"/>
      <c r="HFL11" s="7"/>
      <c r="HFM11" s="7"/>
      <c r="HFN11" s="7"/>
      <c r="HFO11" s="7"/>
      <c r="HFP11" s="7"/>
      <c r="HFQ11" s="7"/>
      <c r="HFR11" s="7"/>
      <c r="HFS11" s="7"/>
      <c r="HFT11" s="7"/>
      <c r="HFU11" s="7"/>
      <c r="HFV11" s="7"/>
      <c r="HFW11" s="7"/>
      <c r="HFX11" s="7"/>
      <c r="HFY11" s="7"/>
      <c r="HFZ11" s="7"/>
      <c r="HGA11" s="7"/>
      <c r="HGB11" s="7"/>
      <c r="HGC11" s="7"/>
      <c r="HGD11" s="7"/>
      <c r="HGE11" s="7"/>
      <c r="HGF11" s="7"/>
      <c r="HGG11" s="7"/>
      <c r="HGH11" s="7"/>
      <c r="HGI11" s="7"/>
      <c r="HGJ11" s="7"/>
      <c r="HGK11" s="7"/>
      <c r="HGL11" s="7"/>
      <c r="HGM11" s="7"/>
      <c r="HGN11" s="7"/>
      <c r="HGO11" s="7"/>
      <c r="HGP11" s="7"/>
      <c r="HGQ11" s="7"/>
      <c r="HGR11" s="7"/>
      <c r="HGS11" s="7"/>
      <c r="HGT11" s="7"/>
      <c r="HGU11" s="7"/>
      <c r="HGV11" s="7"/>
      <c r="HGW11" s="7"/>
      <c r="HGX11" s="7"/>
      <c r="HGY11" s="7"/>
      <c r="HGZ11" s="7"/>
      <c r="HHA11" s="7"/>
      <c r="HHB11" s="7"/>
      <c r="HHC11" s="7"/>
      <c r="HHD11" s="7"/>
      <c r="HHE11" s="7"/>
      <c r="HHF11" s="7"/>
      <c r="HHG11" s="7"/>
      <c r="HHH11" s="7"/>
      <c r="HHI11" s="7"/>
      <c r="HHJ11" s="7"/>
      <c r="HHK11" s="7"/>
      <c r="HHL11" s="7"/>
      <c r="HHM11" s="7"/>
      <c r="HHN11" s="7"/>
      <c r="HHO11" s="7"/>
      <c r="HHP11" s="7"/>
      <c r="HHQ11" s="7"/>
      <c r="HHR11" s="7"/>
      <c r="HHS11" s="7"/>
      <c r="HHT11" s="7"/>
      <c r="HHU11" s="7"/>
      <c r="HHV11" s="7"/>
      <c r="HHW11" s="7"/>
      <c r="HHX11" s="7"/>
      <c r="HHY11" s="7"/>
      <c r="HHZ11" s="7"/>
      <c r="HIA11" s="7"/>
      <c r="HIB11" s="7"/>
      <c r="HIC11" s="7"/>
      <c r="HID11" s="7"/>
      <c r="HIE11" s="7"/>
      <c r="HIF11" s="7"/>
      <c r="HIG11" s="7"/>
      <c r="HIH11" s="7"/>
      <c r="HII11" s="7"/>
      <c r="HIJ11" s="7"/>
      <c r="HIK11" s="7"/>
      <c r="HIL11" s="7"/>
      <c r="HIM11" s="7"/>
      <c r="HIN11" s="7"/>
      <c r="HIO11" s="7"/>
      <c r="HIP11" s="7"/>
      <c r="HIQ11" s="7"/>
      <c r="HIR11" s="7"/>
      <c r="HIS11" s="7"/>
      <c r="HIT11" s="7"/>
      <c r="HIU11" s="7"/>
      <c r="HIV11" s="7"/>
      <c r="HIW11" s="7"/>
      <c r="HIX11" s="7"/>
      <c r="HIY11" s="7"/>
      <c r="HIZ11" s="7"/>
      <c r="HJA11" s="7"/>
      <c r="HJB11" s="7"/>
      <c r="HJC11" s="7"/>
      <c r="HJD11" s="7"/>
      <c r="HJE11" s="7"/>
      <c r="HJF11" s="7"/>
      <c r="HJG11" s="7"/>
      <c r="HJH11" s="7"/>
      <c r="HJI11" s="7"/>
      <c r="HJJ11" s="7"/>
      <c r="HJK11" s="7"/>
      <c r="HJL11" s="7"/>
      <c r="HJM11" s="7"/>
      <c r="HJN11" s="7"/>
      <c r="HJO11" s="7"/>
      <c r="HJP11" s="7"/>
      <c r="HJQ11" s="7"/>
      <c r="HJR11" s="7"/>
      <c r="HJS11" s="7"/>
      <c r="HJT11" s="7"/>
      <c r="HJU11" s="7"/>
      <c r="HJV11" s="7"/>
      <c r="HJW11" s="7"/>
      <c r="HJX11" s="7"/>
      <c r="HJY11" s="7"/>
      <c r="HJZ11" s="7"/>
      <c r="HKA11" s="7"/>
      <c r="HKB11" s="7"/>
      <c r="HKC11" s="7"/>
      <c r="HKD11" s="7"/>
      <c r="HKE11" s="7"/>
      <c r="HKF11" s="7"/>
      <c r="HKG11" s="7"/>
      <c r="HKH11" s="7"/>
      <c r="HKI11" s="7"/>
      <c r="HKJ11" s="7"/>
      <c r="HKK11" s="7"/>
      <c r="HKL11" s="7"/>
      <c r="HKM11" s="7"/>
      <c r="HKN11" s="7"/>
      <c r="HKO11" s="7"/>
      <c r="HKP11" s="7"/>
      <c r="HKQ11" s="7"/>
      <c r="HKR11" s="7"/>
      <c r="HKS11" s="7"/>
      <c r="HKT11" s="7"/>
      <c r="HKU11" s="7"/>
      <c r="HKV11" s="7"/>
      <c r="HKW11" s="7"/>
      <c r="HKX11" s="7"/>
      <c r="HKY11" s="7"/>
      <c r="HKZ11" s="7"/>
      <c r="HLA11" s="7"/>
      <c r="HLB11" s="7"/>
      <c r="HLC11" s="7"/>
      <c r="HLD11" s="7"/>
      <c r="HLE11" s="7"/>
      <c r="HLF11" s="7"/>
      <c r="HLG11" s="7"/>
      <c r="HLH11" s="7"/>
      <c r="HLI11" s="7"/>
      <c r="HLJ11" s="7"/>
      <c r="HLK11" s="7"/>
      <c r="HLL11" s="7"/>
      <c r="HLM11" s="7"/>
      <c r="HLN11" s="7"/>
      <c r="HLO11" s="7"/>
      <c r="HLP11" s="7"/>
      <c r="HLQ11" s="7"/>
      <c r="HLR11" s="7"/>
      <c r="HLS11" s="7"/>
      <c r="HLT11" s="7"/>
      <c r="HLU11" s="7"/>
      <c r="HLV11" s="7"/>
      <c r="HLW11" s="7"/>
      <c r="HLX11" s="7"/>
      <c r="HLY11" s="7"/>
      <c r="HLZ11" s="7"/>
      <c r="HMA11" s="7"/>
      <c r="HMB11" s="7"/>
      <c r="HMC11" s="7"/>
      <c r="HMD11" s="7"/>
      <c r="HME11" s="7"/>
      <c r="HMF11" s="7"/>
      <c r="HMG11" s="7"/>
      <c r="HMH11" s="7"/>
      <c r="HMI11" s="7"/>
      <c r="HMJ11" s="7"/>
      <c r="HMK11" s="7"/>
      <c r="HML11" s="7"/>
      <c r="HMM11" s="7"/>
      <c r="HMN11" s="7"/>
      <c r="HMO11" s="7"/>
      <c r="HMP11" s="7"/>
      <c r="HMQ11" s="7"/>
      <c r="HMR11" s="7"/>
      <c r="HMS11" s="7"/>
      <c r="HMT11" s="7"/>
      <c r="HMU11" s="7"/>
      <c r="HMV11" s="7"/>
      <c r="HMW11" s="7"/>
      <c r="HMX11" s="7"/>
      <c r="HMY11" s="7"/>
      <c r="HMZ11" s="7"/>
      <c r="HNA11" s="7"/>
      <c r="HNB11" s="7"/>
      <c r="HNC11" s="7"/>
      <c r="HND11" s="7"/>
      <c r="HNE11" s="7"/>
      <c r="HNF11" s="7"/>
      <c r="HNG11" s="7"/>
      <c r="HNH11" s="7"/>
      <c r="HNI11" s="7"/>
      <c r="HNJ11" s="7"/>
      <c r="HNK11" s="7"/>
      <c r="HNL11" s="7"/>
      <c r="HNM11" s="7"/>
      <c r="HNN11" s="7"/>
      <c r="HNO11" s="7"/>
      <c r="HNP11" s="7"/>
      <c r="HNQ11" s="7"/>
      <c r="HNR11" s="7"/>
      <c r="HNS11" s="7"/>
      <c r="HNT11" s="7"/>
      <c r="HNU11" s="7"/>
      <c r="HNV11" s="7"/>
      <c r="HNW11" s="7"/>
      <c r="HNX11" s="7"/>
      <c r="HNY11" s="7"/>
      <c r="HNZ11" s="7"/>
      <c r="HOA11" s="7"/>
      <c r="HOB11" s="7"/>
      <c r="HOC11" s="7"/>
      <c r="HOD11" s="7"/>
      <c r="HOE11" s="7"/>
      <c r="HOF11" s="7"/>
      <c r="HOG11" s="7"/>
      <c r="HOH11" s="7"/>
      <c r="HOI11" s="7"/>
      <c r="HOJ11" s="7"/>
      <c r="HOK11" s="7"/>
      <c r="HOL11" s="7"/>
      <c r="HOM11" s="7"/>
      <c r="HON11" s="7"/>
      <c r="HOO11" s="7"/>
      <c r="HOP11" s="7"/>
      <c r="HOQ11" s="7"/>
      <c r="HOR11" s="7"/>
      <c r="HOS11" s="7"/>
      <c r="HOT11" s="7"/>
      <c r="HOU11" s="7"/>
      <c r="HOV11" s="7"/>
      <c r="HOW11" s="7"/>
      <c r="HOX11" s="7"/>
      <c r="HOY11" s="7"/>
      <c r="HOZ11" s="7"/>
      <c r="HPA11" s="7"/>
      <c r="HPB11" s="7"/>
      <c r="HPC11" s="7"/>
      <c r="HPD11" s="7"/>
      <c r="HPE11" s="7"/>
      <c r="HPF11" s="7"/>
      <c r="HPG11" s="7"/>
      <c r="HPH11" s="7"/>
      <c r="HPI11" s="7"/>
      <c r="HPJ11" s="7"/>
      <c r="HPK11" s="7"/>
      <c r="HPL11" s="7"/>
      <c r="HPM11" s="7"/>
      <c r="HPN11" s="7"/>
      <c r="HPO11" s="7"/>
      <c r="HPP11" s="7"/>
      <c r="HPQ11" s="7"/>
      <c r="HPR11" s="7"/>
      <c r="HPS11" s="7"/>
      <c r="HPT11" s="7"/>
      <c r="HPU11" s="7"/>
      <c r="HPV11" s="7"/>
      <c r="HPW11" s="7"/>
      <c r="HPX11" s="7"/>
      <c r="HPY11" s="7"/>
      <c r="HPZ11" s="7"/>
      <c r="HQA11" s="7"/>
      <c r="HQB11" s="7"/>
      <c r="HQC11" s="7"/>
      <c r="HQD11" s="7"/>
      <c r="HQE11" s="7"/>
      <c r="HQF11" s="7"/>
      <c r="HQG11" s="7"/>
      <c r="HQH11" s="7"/>
      <c r="HQI11" s="7"/>
      <c r="HQJ11" s="7"/>
      <c r="HQK11" s="7"/>
      <c r="HQL11" s="7"/>
      <c r="HQM11" s="7"/>
      <c r="HQN11" s="7"/>
      <c r="HQO11" s="7"/>
      <c r="HQP11" s="7"/>
      <c r="HQQ11" s="7"/>
      <c r="HQR11" s="7"/>
      <c r="HQS11" s="7"/>
      <c r="HQT11" s="7"/>
      <c r="HQU11" s="7"/>
      <c r="HQV11" s="7"/>
      <c r="HQW11" s="7"/>
      <c r="HQX11" s="7"/>
      <c r="HQY11" s="7"/>
      <c r="HQZ11" s="7"/>
      <c r="HRA11" s="7"/>
      <c r="HRB11" s="7"/>
      <c r="HRC11" s="7"/>
      <c r="HRD11" s="7"/>
      <c r="HRE11" s="7"/>
      <c r="HRF11" s="7"/>
      <c r="HRG11" s="7"/>
      <c r="HRH11" s="7"/>
      <c r="HRI11" s="7"/>
      <c r="HRJ11" s="7"/>
      <c r="HRK11" s="7"/>
      <c r="HRL11" s="7"/>
      <c r="HRM11" s="7"/>
      <c r="HRN11" s="7"/>
      <c r="HRO11" s="7"/>
      <c r="HRP11" s="7"/>
      <c r="HRQ11" s="7"/>
      <c r="HRR11" s="7"/>
      <c r="HRS11" s="7"/>
      <c r="HRT11" s="7"/>
      <c r="HRU11" s="7"/>
      <c r="HRV11" s="7"/>
      <c r="HRW11" s="7"/>
      <c r="HRX11" s="7"/>
      <c r="HRY11" s="7"/>
      <c r="HRZ11" s="7"/>
      <c r="HSA11" s="7"/>
      <c r="HSB11" s="7"/>
      <c r="HSC11" s="7"/>
      <c r="HSD11" s="7"/>
      <c r="HSE11" s="7"/>
      <c r="HSF11" s="7"/>
      <c r="HSG11" s="7"/>
      <c r="HSH11" s="7"/>
      <c r="HSI11" s="7"/>
      <c r="HSJ11" s="7"/>
      <c r="HSK11" s="7"/>
      <c r="HSL11" s="7"/>
      <c r="HSM11" s="7"/>
      <c r="HSN11" s="7"/>
      <c r="HSO11" s="7"/>
      <c r="HSP11" s="7"/>
      <c r="HSQ11" s="7"/>
      <c r="HSR11" s="7"/>
      <c r="HSS11" s="7"/>
      <c r="HST11" s="7"/>
      <c r="HSU11" s="7"/>
      <c r="HSV11" s="7"/>
      <c r="HSW11" s="7"/>
      <c r="HSX11" s="7"/>
      <c r="HSY11" s="7"/>
      <c r="HSZ11" s="7"/>
      <c r="HTA11" s="7"/>
      <c r="HTB11" s="7"/>
      <c r="HTC11" s="7"/>
      <c r="HTD11" s="7"/>
      <c r="HTE11" s="7"/>
      <c r="HTF11" s="7"/>
      <c r="HTG11" s="7"/>
      <c r="HTH11" s="7"/>
      <c r="HTI11" s="7"/>
      <c r="HTJ11" s="7"/>
      <c r="HTK11" s="7"/>
      <c r="HTL11" s="7"/>
      <c r="HTM11" s="7"/>
      <c r="HTN11" s="7"/>
      <c r="HTO11" s="7"/>
      <c r="HTP11" s="7"/>
      <c r="HTQ11" s="7"/>
      <c r="HTR11" s="7"/>
      <c r="HTS11" s="7"/>
      <c r="HTT11" s="7"/>
      <c r="HTU11" s="7"/>
      <c r="HTV11" s="7"/>
      <c r="HTW11" s="7"/>
      <c r="HTX11" s="7"/>
      <c r="HTY11" s="7"/>
      <c r="HTZ11" s="7"/>
      <c r="HUA11" s="7"/>
      <c r="HUB11" s="7"/>
      <c r="HUC11" s="7"/>
      <c r="HUD11" s="7"/>
      <c r="HUE11" s="7"/>
      <c r="HUF11" s="7"/>
      <c r="HUG11" s="7"/>
      <c r="HUH11" s="7"/>
      <c r="HUI11" s="7"/>
      <c r="HUJ11" s="7"/>
      <c r="HUK11" s="7"/>
      <c r="HUL11" s="7"/>
      <c r="HUM11" s="7"/>
      <c r="HUN11" s="7"/>
      <c r="HUO11" s="7"/>
      <c r="HUP11" s="7"/>
      <c r="HUQ11" s="7"/>
      <c r="HUR11" s="7"/>
      <c r="HUS11" s="7"/>
      <c r="HUT11" s="7"/>
      <c r="HUU11" s="7"/>
      <c r="HUV11" s="7"/>
      <c r="HUW11" s="7"/>
      <c r="HUX11" s="7"/>
      <c r="HUY11" s="7"/>
      <c r="HUZ11" s="7"/>
      <c r="HVA11" s="7"/>
      <c r="HVB11" s="7"/>
      <c r="HVC11" s="7"/>
      <c r="HVD11" s="7"/>
      <c r="HVE11" s="7"/>
      <c r="HVF11" s="7"/>
      <c r="HVG11" s="7"/>
      <c r="HVH11" s="7"/>
      <c r="HVI11" s="7"/>
      <c r="HVJ11" s="7"/>
      <c r="HVK11" s="7"/>
      <c r="HVL11" s="7"/>
      <c r="HVM11" s="7"/>
      <c r="HVN11" s="7"/>
      <c r="HVO11" s="7"/>
      <c r="HVP11" s="7"/>
      <c r="HVQ11" s="7"/>
      <c r="HVR11" s="7"/>
      <c r="HVS11" s="7"/>
      <c r="HVT11" s="7"/>
      <c r="HVU11" s="7"/>
      <c r="HVV11" s="7"/>
      <c r="HVW11" s="7"/>
      <c r="HVX11" s="7"/>
      <c r="HVY11" s="7"/>
      <c r="HVZ11" s="7"/>
      <c r="HWA11" s="7"/>
      <c r="HWB11" s="7"/>
      <c r="HWC11" s="7"/>
      <c r="HWD11" s="7"/>
      <c r="HWE11" s="7"/>
      <c r="HWF11" s="7"/>
      <c r="HWG11" s="7"/>
      <c r="HWH11" s="7"/>
      <c r="HWI11" s="7"/>
      <c r="HWJ11" s="7"/>
      <c r="HWK11" s="7"/>
      <c r="HWL11" s="7"/>
      <c r="HWM11" s="7"/>
      <c r="HWN11" s="7"/>
      <c r="HWO11" s="7"/>
      <c r="HWP11" s="7"/>
      <c r="HWQ11" s="7"/>
      <c r="HWR11" s="7"/>
      <c r="HWS11" s="7"/>
      <c r="HWT11" s="7"/>
      <c r="HWU11" s="7"/>
      <c r="HWV11" s="7"/>
      <c r="HWW11" s="7"/>
      <c r="HWX11" s="7"/>
      <c r="HWY11" s="7"/>
      <c r="HWZ11" s="7"/>
      <c r="HXA11" s="7"/>
      <c r="HXB11" s="7"/>
      <c r="HXC11" s="7"/>
      <c r="HXD11" s="7"/>
      <c r="HXE11" s="7"/>
      <c r="HXF11" s="7"/>
      <c r="HXG11" s="7"/>
      <c r="HXH11" s="7"/>
      <c r="HXI11" s="7"/>
      <c r="HXJ11" s="7"/>
      <c r="HXK11" s="7"/>
      <c r="HXL11" s="7"/>
      <c r="HXM11" s="7"/>
      <c r="HXN11" s="7"/>
      <c r="HXO11" s="7"/>
      <c r="HXP11" s="7"/>
      <c r="HXQ11" s="7"/>
      <c r="HXR11" s="7"/>
      <c r="HXS11" s="7"/>
      <c r="HXT11" s="7"/>
      <c r="HXU11" s="7"/>
      <c r="HXV11" s="7"/>
      <c r="HXW11" s="7"/>
      <c r="HXX11" s="7"/>
      <c r="HXY11" s="7"/>
      <c r="HXZ11" s="7"/>
      <c r="HYA11" s="7"/>
      <c r="HYB11" s="7"/>
      <c r="HYC11" s="7"/>
      <c r="HYD11" s="7"/>
      <c r="HYE11" s="7"/>
      <c r="HYF11" s="7"/>
      <c r="HYG11" s="7"/>
      <c r="HYH11" s="7"/>
      <c r="HYI11" s="7"/>
      <c r="HYJ11" s="7"/>
      <c r="HYK11" s="7"/>
      <c r="HYL11" s="7"/>
      <c r="HYM11" s="7"/>
      <c r="HYN11" s="7"/>
      <c r="HYO11" s="7"/>
      <c r="HYP11" s="7"/>
      <c r="HYQ11" s="7"/>
      <c r="HYR11" s="7"/>
      <c r="HYS11" s="7"/>
      <c r="HYT11" s="7"/>
      <c r="HYU11" s="7"/>
      <c r="HYV11" s="7"/>
      <c r="HYW11" s="7"/>
      <c r="HYX11" s="7"/>
      <c r="HYY11" s="7"/>
      <c r="HYZ11" s="7"/>
      <c r="HZA11" s="7"/>
      <c r="HZB11" s="7"/>
      <c r="HZC11" s="7"/>
      <c r="HZD11" s="7"/>
      <c r="HZE11" s="7"/>
      <c r="HZF11" s="7"/>
      <c r="HZG11" s="7"/>
      <c r="HZH11" s="7"/>
      <c r="HZI11" s="7"/>
      <c r="HZJ11" s="7"/>
      <c r="HZK11" s="7"/>
      <c r="HZL11" s="7"/>
      <c r="HZM11" s="7"/>
      <c r="HZN11" s="7"/>
      <c r="HZO11" s="7"/>
      <c r="HZP11" s="7"/>
      <c r="HZQ11" s="7"/>
      <c r="HZR11" s="7"/>
      <c r="HZS11" s="7"/>
      <c r="HZT11" s="7"/>
      <c r="HZU11" s="7"/>
      <c r="HZV11" s="7"/>
      <c r="HZW11" s="7"/>
      <c r="HZX11" s="7"/>
      <c r="HZY11" s="7"/>
      <c r="HZZ11" s="7"/>
      <c r="IAA11" s="7"/>
      <c r="IAB11" s="7"/>
      <c r="IAC11" s="7"/>
      <c r="IAD11" s="7"/>
      <c r="IAE11" s="7"/>
      <c r="IAF11" s="7"/>
      <c r="IAG11" s="7"/>
      <c r="IAH11" s="7"/>
      <c r="IAI11" s="7"/>
      <c r="IAJ11" s="7"/>
      <c r="IAK11" s="7"/>
      <c r="IAL11" s="7"/>
      <c r="IAM11" s="7"/>
      <c r="IAN11" s="7"/>
      <c r="IAO11" s="7"/>
      <c r="IAP11" s="7"/>
      <c r="IAQ11" s="7"/>
      <c r="IAR11" s="7"/>
      <c r="IAS11" s="7"/>
      <c r="IAT11" s="7"/>
      <c r="IAU11" s="7"/>
      <c r="IAV11" s="7"/>
      <c r="IAW11" s="7"/>
      <c r="IAX11" s="7"/>
      <c r="IAY11" s="7"/>
      <c r="IAZ11" s="7"/>
      <c r="IBA11" s="7"/>
      <c r="IBB11" s="7"/>
      <c r="IBC11" s="7"/>
      <c r="IBD11" s="7"/>
      <c r="IBE11" s="7"/>
      <c r="IBF11" s="7"/>
      <c r="IBG11" s="7"/>
      <c r="IBH11" s="7"/>
      <c r="IBI11" s="7"/>
      <c r="IBJ11" s="7"/>
      <c r="IBK11" s="7"/>
      <c r="IBL11" s="7"/>
      <c r="IBM11" s="7"/>
      <c r="IBN11" s="7"/>
      <c r="IBO11" s="7"/>
      <c r="IBP11" s="7"/>
      <c r="IBQ11" s="7"/>
      <c r="IBR11" s="7"/>
      <c r="IBS11" s="7"/>
      <c r="IBT11" s="7"/>
      <c r="IBU11" s="7"/>
      <c r="IBV11" s="7"/>
      <c r="IBW11" s="7"/>
      <c r="IBX11" s="7"/>
      <c r="IBY11" s="7"/>
      <c r="IBZ11" s="7"/>
      <c r="ICA11" s="7"/>
      <c r="ICB11" s="7"/>
      <c r="ICC11" s="7"/>
      <c r="ICD11" s="7"/>
      <c r="ICE11" s="7"/>
      <c r="ICF11" s="7"/>
      <c r="ICG11" s="7"/>
      <c r="ICH11" s="7"/>
      <c r="ICI11" s="7"/>
      <c r="ICJ11" s="7"/>
      <c r="ICK11" s="7"/>
      <c r="ICL11" s="7"/>
      <c r="ICM11" s="7"/>
      <c r="ICN11" s="7"/>
      <c r="ICO11" s="7"/>
      <c r="ICP11" s="7"/>
      <c r="ICQ11" s="7"/>
      <c r="ICR11" s="7"/>
      <c r="ICS11" s="7"/>
      <c r="ICT11" s="7"/>
      <c r="ICU11" s="7"/>
      <c r="ICV11" s="7"/>
      <c r="ICW11" s="7"/>
      <c r="ICX11" s="7"/>
      <c r="ICY11" s="7"/>
      <c r="ICZ11" s="7"/>
      <c r="IDA11" s="7"/>
      <c r="IDB11" s="7"/>
      <c r="IDC11" s="7"/>
      <c r="IDD11" s="7"/>
      <c r="IDE11" s="7"/>
      <c r="IDF11" s="7"/>
      <c r="IDG11" s="7"/>
      <c r="IDH11" s="7"/>
      <c r="IDI11" s="7"/>
      <c r="IDJ11" s="7"/>
      <c r="IDK11" s="7"/>
      <c r="IDL11" s="7"/>
      <c r="IDM11" s="7"/>
      <c r="IDN11" s="7"/>
      <c r="IDO11" s="7"/>
      <c r="IDP11" s="7"/>
      <c r="IDQ11" s="7"/>
      <c r="IDR11" s="7"/>
      <c r="IDS11" s="7"/>
      <c r="IDT11" s="7"/>
      <c r="IDU11" s="7"/>
      <c r="IDV11" s="7"/>
      <c r="IDW11" s="7"/>
      <c r="IDX11" s="7"/>
      <c r="IDY11" s="7"/>
      <c r="IDZ11" s="7"/>
      <c r="IEA11" s="7"/>
      <c r="IEB11" s="7"/>
      <c r="IEC11" s="7"/>
      <c r="IED11" s="7"/>
      <c r="IEE11" s="7"/>
      <c r="IEF11" s="7"/>
      <c r="IEG11" s="7"/>
      <c r="IEH11" s="7"/>
      <c r="IEI11" s="7"/>
      <c r="IEJ11" s="7"/>
      <c r="IEK11" s="7"/>
      <c r="IEL11" s="7"/>
      <c r="IEM11" s="7"/>
      <c r="IEN11" s="7"/>
      <c r="IEO11" s="7"/>
      <c r="IEP11" s="7"/>
      <c r="IEQ11" s="7"/>
      <c r="IER11" s="7"/>
      <c r="IES11" s="7"/>
      <c r="IET11" s="7"/>
      <c r="IEU11" s="7"/>
      <c r="IEV11" s="7"/>
      <c r="IEW11" s="7"/>
      <c r="IEX11" s="7"/>
      <c r="IEY11" s="7"/>
      <c r="IEZ11" s="7"/>
      <c r="IFA11" s="7"/>
      <c r="IFB11" s="7"/>
      <c r="IFC11" s="7"/>
      <c r="IFD11" s="7"/>
      <c r="IFE11" s="7"/>
      <c r="IFF11" s="7"/>
      <c r="IFG11" s="7"/>
      <c r="IFH11" s="7"/>
      <c r="IFI11" s="7"/>
      <c r="IFJ11" s="7"/>
      <c r="IFK11" s="7"/>
      <c r="IFL11" s="7"/>
      <c r="IFM11" s="7"/>
      <c r="IFN11" s="7"/>
      <c r="IFO11" s="7"/>
      <c r="IFP11" s="7"/>
      <c r="IFQ11" s="7"/>
      <c r="IFR11" s="7"/>
      <c r="IFS11" s="7"/>
      <c r="IFT11" s="7"/>
      <c r="IFU11" s="7"/>
      <c r="IFV11" s="7"/>
      <c r="IFW11" s="7"/>
      <c r="IFX11" s="7"/>
      <c r="IFY11" s="7"/>
      <c r="IFZ11" s="7"/>
      <c r="IGA11" s="7"/>
      <c r="IGB11" s="7"/>
      <c r="IGC11" s="7"/>
      <c r="IGD11" s="7"/>
      <c r="IGE11" s="7"/>
      <c r="IGF11" s="7"/>
      <c r="IGG11" s="7"/>
      <c r="IGH11" s="7"/>
      <c r="IGI11" s="7"/>
      <c r="IGJ11" s="7"/>
      <c r="IGK11" s="7"/>
      <c r="IGL11" s="7"/>
      <c r="IGM11" s="7"/>
      <c r="IGN11" s="7"/>
      <c r="IGO11" s="7"/>
      <c r="IGP11" s="7"/>
      <c r="IGQ11" s="7"/>
      <c r="IGR11" s="7"/>
      <c r="IGS11" s="7"/>
      <c r="IGT11" s="7"/>
      <c r="IGU11" s="7"/>
      <c r="IGV11" s="7"/>
      <c r="IGW11" s="7"/>
      <c r="IGX11" s="7"/>
      <c r="IGY11" s="7"/>
      <c r="IGZ11" s="7"/>
      <c r="IHA11" s="7"/>
      <c r="IHB11" s="7"/>
      <c r="IHC11" s="7"/>
      <c r="IHD11" s="7"/>
      <c r="IHE11" s="7"/>
      <c r="IHF11" s="7"/>
      <c r="IHG11" s="7"/>
      <c r="IHH11" s="7"/>
      <c r="IHI11" s="7"/>
      <c r="IHJ11" s="7"/>
      <c r="IHK11" s="7"/>
      <c r="IHL11" s="7"/>
      <c r="IHM11" s="7"/>
      <c r="IHN11" s="7"/>
      <c r="IHO11" s="7"/>
      <c r="IHP11" s="7"/>
      <c r="IHQ11" s="7"/>
      <c r="IHR11" s="7"/>
      <c r="IHS11" s="7"/>
      <c r="IHT11" s="7"/>
      <c r="IHU11" s="7"/>
      <c r="IHV11" s="7"/>
      <c r="IHW11" s="7"/>
      <c r="IHX11" s="7"/>
      <c r="IHY11" s="7"/>
      <c r="IHZ11" s="7"/>
      <c r="IIA11" s="7"/>
      <c r="IIB11" s="7"/>
      <c r="IIC11" s="7"/>
      <c r="IID11" s="7"/>
      <c r="IIE11" s="7"/>
      <c r="IIF11" s="7"/>
      <c r="IIG11" s="7"/>
      <c r="IIH11" s="7"/>
      <c r="III11" s="7"/>
      <c r="IIJ11" s="7"/>
      <c r="IIK11" s="7"/>
      <c r="IIL11" s="7"/>
      <c r="IIM11" s="7"/>
      <c r="IIN11" s="7"/>
      <c r="IIO11" s="7"/>
      <c r="IIP11" s="7"/>
      <c r="IIQ11" s="7"/>
      <c r="IIR11" s="7"/>
      <c r="IIS11" s="7"/>
      <c r="IIT11" s="7"/>
      <c r="IIU11" s="7"/>
      <c r="IIV11" s="7"/>
      <c r="IIW11" s="7"/>
      <c r="IIX11" s="7"/>
      <c r="IIY11" s="7"/>
      <c r="IIZ11" s="7"/>
      <c r="IJA11" s="7"/>
      <c r="IJB11" s="7"/>
      <c r="IJC11" s="7"/>
      <c r="IJD11" s="7"/>
      <c r="IJE11" s="7"/>
      <c r="IJF11" s="7"/>
      <c r="IJG11" s="7"/>
      <c r="IJH11" s="7"/>
      <c r="IJI11" s="7"/>
      <c r="IJJ11" s="7"/>
      <c r="IJK11" s="7"/>
      <c r="IJL11" s="7"/>
      <c r="IJM11" s="7"/>
      <c r="IJN11" s="7"/>
      <c r="IJO11" s="7"/>
      <c r="IJP11" s="7"/>
      <c r="IJQ11" s="7"/>
      <c r="IJR11" s="7"/>
      <c r="IJS11" s="7"/>
      <c r="IJT11" s="7"/>
      <c r="IJU11" s="7"/>
      <c r="IJV11" s="7"/>
      <c r="IJW11" s="7"/>
      <c r="IJX11" s="7"/>
      <c r="IJY11" s="7"/>
      <c r="IJZ11" s="7"/>
      <c r="IKA11" s="7"/>
      <c r="IKB11" s="7"/>
      <c r="IKC11" s="7"/>
      <c r="IKD11" s="7"/>
      <c r="IKE11" s="7"/>
      <c r="IKF11" s="7"/>
      <c r="IKG11" s="7"/>
      <c r="IKH11" s="7"/>
      <c r="IKI11" s="7"/>
      <c r="IKJ11" s="7"/>
      <c r="IKK11" s="7"/>
      <c r="IKL11" s="7"/>
      <c r="IKM11" s="7"/>
      <c r="IKN11" s="7"/>
      <c r="IKO11" s="7"/>
      <c r="IKP11" s="7"/>
      <c r="IKQ11" s="7"/>
      <c r="IKR11" s="7"/>
      <c r="IKS11" s="7"/>
      <c r="IKT11" s="7"/>
      <c r="IKU11" s="7"/>
      <c r="IKV11" s="7"/>
      <c r="IKW11" s="7"/>
      <c r="IKX11" s="7"/>
      <c r="IKY11" s="7"/>
      <c r="IKZ11" s="7"/>
      <c r="ILA11" s="7"/>
      <c r="ILB11" s="7"/>
      <c r="ILC11" s="7"/>
      <c r="ILD11" s="7"/>
      <c r="ILE11" s="7"/>
      <c r="ILF11" s="7"/>
      <c r="ILG11" s="7"/>
      <c r="ILH11" s="7"/>
      <c r="ILI11" s="7"/>
      <c r="ILJ11" s="7"/>
      <c r="ILK11" s="7"/>
      <c r="ILL11" s="7"/>
      <c r="ILM11" s="7"/>
      <c r="ILN11" s="7"/>
      <c r="ILO11" s="7"/>
      <c r="ILP11" s="7"/>
      <c r="ILQ11" s="7"/>
      <c r="ILR11" s="7"/>
      <c r="ILS11" s="7"/>
      <c r="ILT11" s="7"/>
      <c r="ILU11" s="7"/>
      <c r="ILV11" s="7"/>
      <c r="ILW11" s="7"/>
      <c r="ILX11" s="7"/>
      <c r="ILY11" s="7"/>
      <c r="ILZ11" s="7"/>
      <c r="IMA11" s="7"/>
      <c r="IMB11" s="7"/>
      <c r="IMC11" s="7"/>
      <c r="IMD11" s="7"/>
      <c r="IME11" s="7"/>
      <c r="IMF11" s="7"/>
      <c r="IMG11" s="7"/>
      <c r="IMH11" s="7"/>
      <c r="IMI11" s="7"/>
      <c r="IMJ11" s="7"/>
      <c r="IMK11" s="7"/>
      <c r="IML11" s="7"/>
      <c r="IMM11" s="7"/>
      <c r="IMN11" s="7"/>
      <c r="IMO11" s="7"/>
      <c r="IMP11" s="7"/>
      <c r="IMQ11" s="7"/>
      <c r="IMR11" s="7"/>
      <c r="IMS11" s="7"/>
      <c r="IMT11" s="7"/>
      <c r="IMU11" s="7"/>
      <c r="IMV11" s="7"/>
      <c r="IMW11" s="7"/>
      <c r="IMX11" s="7"/>
      <c r="IMY11" s="7"/>
      <c r="IMZ11" s="7"/>
      <c r="INA11" s="7"/>
      <c r="INB11" s="7"/>
      <c r="INC11" s="7"/>
      <c r="IND11" s="7"/>
      <c r="INE11" s="7"/>
      <c r="INF11" s="7"/>
      <c r="ING11" s="7"/>
      <c r="INH11" s="7"/>
      <c r="INI11" s="7"/>
      <c r="INJ11" s="7"/>
      <c r="INK11" s="7"/>
      <c r="INL11" s="7"/>
      <c r="INM11" s="7"/>
      <c r="INN11" s="7"/>
      <c r="INO11" s="7"/>
      <c r="INP11" s="7"/>
      <c r="INQ11" s="7"/>
      <c r="INR11" s="7"/>
      <c r="INS11" s="7"/>
      <c r="INT11" s="7"/>
      <c r="INU11" s="7"/>
      <c r="INV11" s="7"/>
      <c r="INW11" s="7"/>
      <c r="INX11" s="7"/>
      <c r="INY11" s="7"/>
      <c r="INZ11" s="7"/>
      <c r="IOA11" s="7"/>
      <c r="IOB11" s="7"/>
      <c r="IOC11" s="7"/>
      <c r="IOD11" s="7"/>
      <c r="IOE11" s="7"/>
      <c r="IOF11" s="7"/>
      <c r="IOG11" s="7"/>
      <c r="IOH11" s="7"/>
      <c r="IOI11" s="7"/>
      <c r="IOJ11" s="7"/>
      <c r="IOK11" s="7"/>
      <c r="IOL11" s="7"/>
      <c r="IOM11" s="7"/>
      <c r="ION11" s="7"/>
      <c r="IOO11" s="7"/>
      <c r="IOP11" s="7"/>
      <c r="IOQ11" s="7"/>
      <c r="IOR11" s="7"/>
      <c r="IOS11" s="7"/>
      <c r="IOT11" s="7"/>
      <c r="IOU11" s="7"/>
      <c r="IOV11" s="7"/>
      <c r="IOW11" s="7"/>
      <c r="IOX11" s="7"/>
      <c r="IOY11" s="7"/>
      <c r="IOZ11" s="7"/>
      <c r="IPA11" s="7"/>
      <c r="IPB11" s="7"/>
      <c r="IPC11" s="7"/>
      <c r="IPD11" s="7"/>
      <c r="IPE11" s="7"/>
      <c r="IPF11" s="7"/>
      <c r="IPG11" s="7"/>
      <c r="IPH11" s="7"/>
      <c r="IPI11" s="7"/>
      <c r="IPJ11" s="7"/>
      <c r="IPK11" s="7"/>
      <c r="IPL11" s="7"/>
      <c r="IPM11" s="7"/>
      <c r="IPN11" s="7"/>
      <c r="IPO11" s="7"/>
      <c r="IPP11" s="7"/>
      <c r="IPQ11" s="7"/>
      <c r="IPR11" s="7"/>
      <c r="IPS11" s="7"/>
      <c r="IPT11" s="7"/>
      <c r="IPU11" s="7"/>
      <c r="IPV11" s="7"/>
      <c r="IPW11" s="7"/>
      <c r="IPX11" s="7"/>
      <c r="IPY11" s="7"/>
      <c r="IPZ11" s="7"/>
      <c r="IQA11" s="7"/>
      <c r="IQB11" s="7"/>
      <c r="IQC11" s="7"/>
      <c r="IQD11" s="7"/>
      <c r="IQE11" s="7"/>
      <c r="IQF11" s="7"/>
      <c r="IQG11" s="7"/>
      <c r="IQH11" s="7"/>
      <c r="IQI11" s="7"/>
      <c r="IQJ11" s="7"/>
      <c r="IQK11" s="7"/>
      <c r="IQL11" s="7"/>
      <c r="IQM11" s="7"/>
      <c r="IQN11" s="7"/>
      <c r="IQO11" s="7"/>
      <c r="IQP11" s="7"/>
      <c r="IQQ11" s="7"/>
      <c r="IQR11" s="7"/>
      <c r="IQS11" s="7"/>
      <c r="IQT11" s="7"/>
      <c r="IQU11" s="7"/>
      <c r="IQV11" s="7"/>
      <c r="IQW11" s="7"/>
      <c r="IQX11" s="7"/>
      <c r="IQY11" s="7"/>
      <c r="IQZ11" s="7"/>
      <c r="IRA11" s="7"/>
      <c r="IRB11" s="7"/>
      <c r="IRC11" s="7"/>
      <c r="IRD11" s="7"/>
      <c r="IRE11" s="7"/>
      <c r="IRF11" s="7"/>
      <c r="IRG11" s="7"/>
      <c r="IRH11" s="7"/>
      <c r="IRI11" s="7"/>
      <c r="IRJ11" s="7"/>
      <c r="IRK11" s="7"/>
      <c r="IRL11" s="7"/>
      <c r="IRM11" s="7"/>
      <c r="IRN11" s="7"/>
      <c r="IRO11" s="7"/>
      <c r="IRP11" s="7"/>
      <c r="IRQ11" s="7"/>
      <c r="IRR11" s="7"/>
      <c r="IRS11" s="7"/>
      <c r="IRT11" s="7"/>
      <c r="IRU11" s="7"/>
      <c r="IRV11" s="7"/>
      <c r="IRW11" s="7"/>
      <c r="IRX11" s="7"/>
      <c r="IRY11" s="7"/>
      <c r="IRZ11" s="7"/>
      <c r="ISA11" s="7"/>
      <c r="ISB11" s="7"/>
      <c r="ISC11" s="7"/>
      <c r="ISD11" s="7"/>
      <c r="ISE11" s="7"/>
      <c r="ISF11" s="7"/>
      <c r="ISG11" s="7"/>
      <c r="ISH11" s="7"/>
      <c r="ISI11" s="7"/>
      <c r="ISJ11" s="7"/>
      <c r="ISK11" s="7"/>
      <c r="ISL11" s="7"/>
      <c r="ISM11" s="7"/>
      <c r="ISN11" s="7"/>
      <c r="ISO11" s="7"/>
      <c r="ISP11" s="7"/>
      <c r="ISQ11" s="7"/>
      <c r="ISR11" s="7"/>
      <c r="ISS11" s="7"/>
      <c r="IST11" s="7"/>
      <c r="ISU11" s="7"/>
      <c r="ISV11" s="7"/>
      <c r="ISW11" s="7"/>
      <c r="ISX11" s="7"/>
      <c r="ISY11" s="7"/>
      <c r="ISZ11" s="7"/>
      <c r="ITA11" s="7"/>
      <c r="ITB11" s="7"/>
      <c r="ITC11" s="7"/>
      <c r="ITD11" s="7"/>
      <c r="ITE11" s="7"/>
      <c r="ITF11" s="7"/>
      <c r="ITG11" s="7"/>
      <c r="ITH11" s="7"/>
      <c r="ITI11" s="7"/>
      <c r="ITJ11" s="7"/>
      <c r="ITK11" s="7"/>
      <c r="ITL11" s="7"/>
      <c r="ITM11" s="7"/>
      <c r="ITN11" s="7"/>
      <c r="ITO11" s="7"/>
      <c r="ITP11" s="7"/>
      <c r="ITQ11" s="7"/>
      <c r="ITR11" s="7"/>
      <c r="ITS11" s="7"/>
      <c r="ITT11" s="7"/>
      <c r="ITU11" s="7"/>
      <c r="ITV11" s="7"/>
      <c r="ITW11" s="7"/>
      <c r="ITX11" s="7"/>
      <c r="ITY11" s="7"/>
      <c r="ITZ11" s="7"/>
      <c r="IUA11" s="7"/>
      <c r="IUB11" s="7"/>
      <c r="IUC11" s="7"/>
      <c r="IUD11" s="7"/>
      <c r="IUE11" s="7"/>
      <c r="IUF11" s="7"/>
      <c r="IUG11" s="7"/>
      <c r="IUH11" s="7"/>
      <c r="IUI11" s="7"/>
      <c r="IUJ11" s="7"/>
      <c r="IUK11" s="7"/>
      <c r="IUL11" s="7"/>
      <c r="IUM11" s="7"/>
      <c r="IUN11" s="7"/>
      <c r="IUO11" s="7"/>
      <c r="IUP11" s="7"/>
      <c r="IUQ11" s="7"/>
      <c r="IUR11" s="7"/>
      <c r="IUS11" s="7"/>
      <c r="IUT11" s="7"/>
      <c r="IUU11" s="7"/>
      <c r="IUV11" s="7"/>
      <c r="IUW11" s="7"/>
      <c r="IUX11" s="7"/>
      <c r="IUY11" s="7"/>
      <c r="IUZ11" s="7"/>
      <c r="IVA11" s="7"/>
      <c r="IVB11" s="7"/>
      <c r="IVC11" s="7"/>
      <c r="IVD11" s="7"/>
      <c r="IVE11" s="7"/>
      <c r="IVF11" s="7"/>
      <c r="IVG11" s="7"/>
      <c r="IVH11" s="7"/>
      <c r="IVI11" s="7"/>
      <c r="IVJ11" s="7"/>
      <c r="IVK11" s="7"/>
      <c r="IVL11" s="7"/>
      <c r="IVM11" s="7"/>
      <c r="IVN11" s="7"/>
      <c r="IVO11" s="7"/>
      <c r="IVP11" s="7"/>
      <c r="IVQ11" s="7"/>
      <c r="IVR11" s="7"/>
      <c r="IVS11" s="7"/>
      <c r="IVT11" s="7"/>
      <c r="IVU11" s="7"/>
      <c r="IVV11" s="7"/>
      <c r="IVW11" s="7"/>
      <c r="IVX11" s="7"/>
      <c r="IVY11" s="7"/>
      <c r="IVZ11" s="7"/>
      <c r="IWA11" s="7"/>
      <c r="IWB11" s="7"/>
      <c r="IWC11" s="7"/>
      <c r="IWD11" s="7"/>
      <c r="IWE11" s="7"/>
      <c r="IWF11" s="7"/>
      <c r="IWG11" s="7"/>
      <c r="IWH11" s="7"/>
      <c r="IWI11" s="7"/>
      <c r="IWJ11" s="7"/>
      <c r="IWK11" s="7"/>
      <c r="IWL11" s="7"/>
      <c r="IWM11" s="7"/>
      <c r="IWN11" s="7"/>
      <c r="IWO11" s="7"/>
      <c r="IWP11" s="7"/>
      <c r="IWQ11" s="7"/>
      <c r="IWR11" s="7"/>
      <c r="IWS11" s="7"/>
      <c r="IWT11" s="7"/>
      <c r="IWU11" s="7"/>
      <c r="IWV11" s="7"/>
      <c r="IWW11" s="7"/>
      <c r="IWX11" s="7"/>
      <c r="IWY11" s="7"/>
      <c r="IWZ11" s="7"/>
      <c r="IXA11" s="7"/>
      <c r="IXB11" s="7"/>
      <c r="IXC11" s="7"/>
      <c r="IXD11" s="7"/>
      <c r="IXE11" s="7"/>
      <c r="IXF11" s="7"/>
      <c r="IXG11" s="7"/>
      <c r="IXH11" s="7"/>
      <c r="IXI11" s="7"/>
      <c r="IXJ11" s="7"/>
      <c r="IXK11" s="7"/>
      <c r="IXL11" s="7"/>
      <c r="IXM11" s="7"/>
      <c r="IXN11" s="7"/>
      <c r="IXO11" s="7"/>
      <c r="IXP11" s="7"/>
      <c r="IXQ11" s="7"/>
      <c r="IXR11" s="7"/>
      <c r="IXS11" s="7"/>
      <c r="IXT11" s="7"/>
      <c r="IXU11" s="7"/>
      <c r="IXV11" s="7"/>
      <c r="IXW11" s="7"/>
      <c r="IXX11" s="7"/>
      <c r="IXY11" s="7"/>
      <c r="IXZ11" s="7"/>
      <c r="IYA11" s="7"/>
      <c r="IYB11" s="7"/>
      <c r="IYC11" s="7"/>
      <c r="IYD11" s="7"/>
      <c r="IYE11" s="7"/>
      <c r="IYF11" s="7"/>
      <c r="IYG11" s="7"/>
      <c r="IYH11" s="7"/>
      <c r="IYI11" s="7"/>
      <c r="IYJ11" s="7"/>
      <c r="IYK11" s="7"/>
      <c r="IYL11" s="7"/>
      <c r="IYM11" s="7"/>
      <c r="IYN11" s="7"/>
      <c r="IYO11" s="7"/>
      <c r="IYP11" s="7"/>
      <c r="IYQ11" s="7"/>
      <c r="IYR11" s="7"/>
      <c r="IYS11" s="7"/>
      <c r="IYT11" s="7"/>
      <c r="IYU11" s="7"/>
      <c r="IYV11" s="7"/>
      <c r="IYW11" s="7"/>
      <c r="IYX11" s="7"/>
      <c r="IYY11" s="7"/>
      <c r="IYZ11" s="7"/>
      <c r="IZA11" s="7"/>
      <c r="IZB11" s="7"/>
      <c r="IZC11" s="7"/>
      <c r="IZD11" s="7"/>
      <c r="IZE11" s="7"/>
      <c r="IZF11" s="7"/>
      <c r="IZG11" s="7"/>
      <c r="IZH11" s="7"/>
      <c r="IZI11" s="7"/>
      <c r="IZJ11" s="7"/>
      <c r="IZK11" s="7"/>
      <c r="IZL11" s="7"/>
      <c r="IZM11" s="7"/>
      <c r="IZN11" s="7"/>
      <c r="IZO11" s="7"/>
      <c r="IZP11" s="7"/>
      <c r="IZQ11" s="7"/>
      <c r="IZR11" s="7"/>
      <c r="IZS11" s="7"/>
      <c r="IZT11" s="7"/>
      <c r="IZU11" s="7"/>
      <c r="IZV11" s="7"/>
      <c r="IZW11" s="7"/>
      <c r="IZX11" s="7"/>
      <c r="IZY11" s="7"/>
      <c r="IZZ11" s="7"/>
      <c r="JAA11" s="7"/>
      <c r="JAB11" s="7"/>
      <c r="JAC11" s="7"/>
      <c r="JAD11" s="7"/>
      <c r="JAE11" s="7"/>
      <c r="JAF11" s="7"/>
      <c r="JAG11" s="7"/>
      <c r="JAH11" s="7"/>
      <c r="JAI11" s="7"/>
      <c r="JAJ11" s="7"/>
      <c r="JAK11" s="7"/>
      <c r="JAL11" s="7"/>
      <c r="JAM11" s="7"/>
      <c r="JAN11" s="7"/>
      <c r="JAO11" s="7"/>
      <c r="JAP11" s="7"/>
      <c r="JAQ11" s="7"/>
      <c r="JAR11" s="7"/>
      <c r="JAS11" s="7"/>
      <c r="JAT11" s="7"/>
      <c r="JAU11" s="7"/>
      <c r="JAV11" s="7"/>
      <c r="JAW11" s="7"/>
      <c r="JAX11" s="7"/>
      <c r="JAY11" s="7"/>
      <c r="JAZ11" s="7"/>
      <c r="JBA11" s="7"/>
      <c r="JBB11" s="7"/>
      <c r="JBC11" s="7"/>
      <c r="JBD11" s="7"/>
      <c r="JBE11" s="7"/>
      <c r="JBF11" s="7"/>
      <c r="JBG11" s="7"/>
      <c r="JBH11" s="7"/>
      <c r="JBI11" s="7"/>
      <c r="JBJ11" s="7"/>
      <c r="JBK11" s="7"/>
      <c r="JBL11" s="7"/>
      <c r="JBM11" s="7"/>
      <c r="JBN11" s="7"/>
      <c r="JBO11" s="7"/>
      <c r="JBP11" s="7"/>
      <c r="JBQ11" s="7"/>
      <c r="JBR11" s="7"/>
      <c r="JBS11" s="7"/>
      <c r="JBT11" s="7"/>
      <c r="JBU11" s="7"/>
      <c r="JBV11" s="7"/>
      <c r="JBW11" s="7"/>
      <c r="JBX11" s="7"/>
      <c r="JBY11" s="7"/>
      <c r="JBZ11" s="7"/>
      <c r="JCA11" s="7"/>
      <c r="JCB11" s="7"/>
      <c r="JCC11" s="7"/>
      <c r="JCD11" s="7"/>
      <c r="JCE11" s="7"/>
      <c r="JCF11" s="7"/>
      <c r="JCG11" s="7"/>
      <c r="JCH11" s="7"/>
      <c r="JCI11" s="7"/>
      <c r="JCJ11" s="7"/>
      <c r="JCK11" s="7"/>
      <c r="JCL11" s="7"/>
      <c r="JCM11" s="7"/>
      <c r="JCN11" s="7"/>
      <c r="JCO11" s="7"/>
      <c r="JCP11" s="7"/>
      <c r="JCQ11" s="7"/>
      <c r="JCR11" s="7"/>
      <c r="JCS11" s="7"/>
      <c r="JCT11" s="7"/>
      <c r="JCU11" s="7"/>
      <c r="JCV11" s="7"/>
      <c r="JCW11" s="7"/>
      <c r="JCX11" s="7"/>
      <c r="JCY11" s="7"/>
      <c r="JCZ11" s="7"/>
      <c r="JDA11" s="7"/>
      <c r="JDB11" s="7"/>
      <c r="JDC11" s="7"/>
      <c r="JDD11" s="7"/>
      <c r="JDE11" s="7"/>
      <c r="JDF11" s="7"/>
      <c r="JDG11" s="7"/>
      <c r="JDH11" s="7"/>
      <c r="JDI11" s="7"/>
      <c r="JDJ11" s="7"/>
      <c r="JDK11" s="7"/>
      <c r="JDL11" s="7"/>
      <c r="JDM11" s="7"/>
      <c r="JDN11" s="7"/>
      <c r="JDO11" s="7"/>
      <c r="JDP11" s="7"/>
      <c r="JDQ11" s="7"/>
      <c r="JDR11" s="7"/>
      <c r="JDS11" s="7"/>
      <c r="JDT11" s="7"/>
      <c r="JDU11" s="7"/>
      <c r="JDV11" s="7"/>
      <c r="JDW11" s="7"/>
      <c r="JDX11" s="7"/>
      <c r="JDY11" s="7"/>
      <c r="JDZ11" s="7"/>
      <c r="JEA11" s="7"/>
      <c r="JEB11" s="7"/>
      <c r="JEC11" s="7"/>
      <c r="JED11" s="7"/>
      <c r="JEE11" s="7"/>
      <c r="JEF11" s="7"/>
      <c r="JEG11" s="7"/>
      <c r="JEH11" s="7"/>
      <c r="JEI11" s="7"/>
      <c r="JEJ11" s="7"/>
      <c r="JEK11" s="7"/>
      <c r="JEL11" s="7"/>
      <c r="JEM11" s="7"/>
      <c r="JEN11" s="7"/>
      <c r="JEO11" s="7"/>
      <c r="JEP11" s="7"/>
      <c r="JEQ11" s="7"/>
      <c r="JER11" s="7"/>
      <c r="JES11" s="7"/>
      <c r="JET11" s="7"/>
      <c r="JEU11" s="7"/>
      <c r="JEV11" s="7"/>
      <c r="JEW11" s="7"/>
      <c r="JEX11" s="7"/>
      <c r="JEY11" s="7"/>
      <c r="JEZ11" s="7"/>
      <c r="JFA11" s="7"/>
      <c r="JFB11" s="7"/>
      <c r="JFC11" s="7"/>
      <c r="JFD11" s="7"/>
      <c r="JFE11" s="7"/>
      <c r="JFF11" s="7"/>
      <c r="JFG11" s="7"/>
      <c r="JFH11" s="7"/>
      <c r="JFI11" s="7"/>
      <c r="JFJ11" s="7"/>
      <c r="JFK11" s="7"/>
      <c r="JFL11" s="7"/>
      <c r="JFM11" s="7"/>
      <c r="JFN11" s="7"/>
      <c r="JFO11" s="7"/>
      <c r="JFP11" s="7"/>
      <c r="JFQ11" s="7"/>
      <c r="JFR11" s="7"/>
      <c r="JFS11" s="7"/>
      <c r="JFT11" s="7"/>
      <c r="JFU11" s="7"/>
      <c r="JFV11" s="7"/>
      <c r="JFW11" s="7"/>
      <c r="JFX11" s="7"/>
      <c r="JFY11" s="7"/>
      <c r="JFZ11" s="7"/>
      <c r="JGA11" s="7"/>
      <c r="JGB11" s="7"/>
      <c r="JGC11" s="7"/>
      <c r="JGD11" s="7"/>
      <c r="JGE11" s="7"/>
      <c r="JGF11" s="7"/>
      <c r="JGG11" s="7"/>
      <c r="JGH11" s="7"/>
      <c r="JGI11" s="7"/>
      <c r="JGJ11" s="7"/>
      <c r="JGK11" s="7"/>
      <c r="JGL11" s="7"/>
      <c r="JGM11" s="7"/>
      <c r="JGN11" s="7"/>
      <c r="JGO11" s="7"/>
      <c r="JGP11" s="7"/>
      <c r="JGQ11" s="7"/>
      <c r="JGR11" s="7"/>
      <c r="JGS11" s="7"/>
      <c r="JGT11" s="7"/>
      <c r="JGU11" s="7"/>
      <c r="JGV11" s="7"/>
      <c r="JGW11" s="7"/>
      <c r="JGX11" s="7"/>
      <c r="JGY11" s="7"/>
      <c r="JGZ11" s="7"/>
      <c r="JHA11" s="7"/>
      <c r="JHB11" s="7"/>
      <c r="JHC11" s="7"/>
      <c r="JHD11" s="7"/>
      <c r="JHE11" s="7"/>
      <c r="JHF11" s="7"/>
      <c r="JHG11" s="7"/>
      <c r="JHH11" s="7"/>
      <c r="JHI11" s="7"/>
      <c r="JHJ11" s="7"/>
      <c r="JHK11" s="7"/>
      <c r="JHL11" s="7"/>
      <c r="JHM11" s="7"/>
      <c r="JHN11" s="7"/>
      <c r="JHO11" s="7"/>
      <c r="JHP11" s="7"/>
      <c r="JHQ11" s="7"/>
      <c r="JHR11" s="7"/>
      <c r="JHS11" s="7"/>
      <c r="JHT11" s="7"/>
      <c r="JHU11" s="7"/>
      <c r="JHV11" s="7"/>
      <c r="JHW11" s="7"/>
      <c r="JHX11" s="7"/>
      <c r="JHY11" s="7"/>
      <c r="JHZ11" s="7"/>
      <c r="JIA11" s="7"/>
      <c r="JIB11" s="7"/>
      <c r="JIC11" s="7"/>
      <c r="JID11" s="7"/>
      <c r="JIE11" s="7"/>
      <c r="JIF11" s="7"/>
      <c r="JIG11" s="7"/>
      <c r="JIH11" s="7"/>
      <c r="JII11" s="7"/>
      <c r="JIJ11" s="7"/>
      <c r="JIK11" s="7"/>
      <c r="JIL11" s="7"/>
      <c r="JIM11" s="7"/>
      <c r="JIN11" s="7"/>
      <c r="JIO11" s="7"/>
      <c r="JIP11" s="7"/>
      <c r="JIQ11" s="7"/>
      <c r="JIR11" s="7"/>
      <c r="JIS11" s="7"/>
      <c r="JIT11" s="7"/>
      <c r="JIU11" s="7"/>
      <c r="JIV11" s="7"/>
      <c r="JIW11" s="7"/>
      <c r="JIX11" s="7"/>
      <c r="JIY11" s="7"/>
      <c r="JIZ11" s="7"/>
      <c r="JJA11" s="7"/>
      <c r="JJB11" s="7"/>
      <c r="JJC11" s="7"/>
      <c r="JJD11" s="7"/>
      <c r="JJE11" s="7"/>
      <c r="JJF11" s="7"/>
      <c r="JJG11" s="7"/>
      <c r="JJH11" s="7"/>
      <c r="JJI11" s="7"/>
      <c r="JJJ11" s="7"/>
      <c r="JJK11" s="7"/>
      <c r="JJL11" s="7"/>
      <c r="JJM11" s="7"/>
      <c r="JJN11" s="7"/>
      <c r="JJO11" s="7"/>
      <c r="JJP11" s="7"/>
      <c r="JJQ11" s="7"/>
      <c r="JJR11" s="7"/>
      <c r="JJS11" s="7"/>
      <c r="JJT11" s="7"/>
      <c r="JJU11" s="7"/>
      <c r="JJV11" s="7"/>
      <c r="JJW11" s="7"/>
      <c r="JJX11" s="7"/>
      <c r="JJY11" s="7"/>
      <c r="JJZ11" s="7"/>
      <c r="JKA11" s="7"/>
      <c r="JKB11" s="7"/>
      <c r="JKC11" s="7"/>
      <c r="JKD11" s="7"/>
      <c r="JKE11" s="7"/>
      <c r="JKF11" s="7"/>
      <c r="JKG11" s="7"/>
      <c r="JKH11" s="7"/>
      <c r="JKI11" s="7"/>
      <c r="JKJ11" s="7"/>
      <c r="JKK11" s="7"/>
      <c r="JKL11" s="7"/>
      <c r="JKM11" s="7"/>
      <c r="JKN11" s="7"/>
      <c r="JKO11" s="7"/>
      <c r="JKP11" s="7"/>
      <c r="JKQ11" s="7"/>
      <c r="JKR11" s="7"/>
      <c r="JKS11" s="7"/>
      <c r="JKT11" s="7"/>
      <c r="JKU11" s="7"/>
      <c r="JKV11" s="7"/>
      <c r="JKW11" s="7"/>
      <c r="JKX11" s="7"/>
      <c r="JKY11" s="7"/>
      <c r="JKZ11" s="7"/>
      <c r="JLA11" s="7"/>
      <c r="JLB11" s="7"/>
      <c r="JLC11" s="7"/>
      <c r="JLD11" s="7"/>
      <c r="JLE11" s="7"/>
      <c r="JLF11" s="7"/>
      <c r="JLG11" s="7"/>
      <c r="JLH11" s="7"/>
      <c r="JLI11" s="7"/>
      <c r="JLJ11" s="7"/>
      <c r="JLK11" s="7"/>
      <c r="JLL11" s="7"/>
      <c r="JLM11" s="7"/>
      <c r="JLN11" s="7"/>
      <c r="JLO11" s="7"/>
      <c r="JLP11" s="7"/>
      <c r="JLQ11" s="7"/>
      <c r="JLR11" s="7"/>
      <c r="JLS11" s="7"/>
      <c r="JLT11" s="7"/>
      <c r="JLU11" s="7"/>
      <c r="JLV11" s="7"/>
      <c r="JLW11" s="7"/>
      <c r="JLX11" s="7"/>
      <c r="JLY11" s="7"/>
      <c r="JLZ11" s="7"/>
      <c r="JMA11" s="7"/>
      <c r="JMB11" s="7"/>
      <c r="JMC11" s="7"/>
      <c r="JMD11" s="7"/>
      <c r="JME11" s="7"/>
      <c r="JMF11" s="7"/>
      <c r="JMG11" s="7"/>
      <c r="JMH11" s="7"/>
      <c r="JMI11" s="7"/>
      <c r="JMJ11" s="7"/>
      <c r="JMK11" s="7"/>
      <c r="JML11" s="7"/>
      <c r="JMM11" s="7"/>
      <c r="JMN11" s="7"/>
      <c r="JMO11" s="7"/>
      <c r="JMP11" s="7"/>
      <c r="JMQ11" s="7"/>
      <c r="JMR11" s="7"/>
      <c r="JMS11" s="7"/>
      <c r="JMT11" s="7"/>
      <c r="JMU11" s="7"/>
      <c r="JMV11" s="7"/>
      <c r="JMW11" s="7"/>
      <c r="JMX11" s="7"/>
      <c r="JMY11" s="7"/>
      <c r="JMZ11" s="7"/>
      <c r="JNA11" s="7"/>
      <c r="JNB11" s="7"/>
      <c r="JNC11" s="7"/>
      <c r="JND11" s="7"/>
      <c r="JNE11" s="7"/>
      <c r="JNF11" s="7"/>
      <c r="JNG11" s="7"/>
      <c r="JNH11" s="7"/>
      <c r="JNI11" s="7"/>
      <c r="JNJ11" s="7"/>
      <c r="JNK11" s="7"/>
      <c r="JNL11" s="7"/>
      <c r="JNM11" s="7"/>
      <c r="JNN11" s="7"/>
      <c r="JNO11" s="7"/>
      <c r="JNP11" s="7"/>
      <c r="JNQ11" s="7"/>
      <c r="JNR11" s="7"/>
      <c r="JNS11" s="7"/>
      <c r="JNT11" s="7"/>
      <c r="JNU11" s="7"/>
      <c r="JNV11" s="7"/>
      <c r="JNW11" s="7"/>
      <c r="JNX11" s="7"/>
      <c r="JNY11" s="7"/>
      <c r="JNZ11" s="7"/>
      <c r="JOA11" s="7"/>
      <c r="JOB11" s="7"/>
      <c r="JOC11" s="7"/>
      <c r="JOD11" s="7"/>
      <c r="JOE11" s="7"/>
      <c r="JOF11" s="7"/>
      <c r="JOG11" s="7"/>
      <c r="JOH11" s="7"/>
      <c r="JOI11" s="7"/>
      <c r="JOJ11" s="7"/>
      <c r="JOK11" s="7"/>
      <c r="JOL11" s="7"/>
      <c r="JOM11" s="7"/>
      <c r="JON11" s="7"/>
      <c r="JOO11" s="7"/>
      <c r="JOP11" s="7"/>
      <c r="JOQ11" s="7"/>
      <c r="JOR11" s="7"/>
      <c r="JOS11" s="7"/>
      <c r="JOT11" s="7"/>
      <c r="JOU11" s="7"/>
      <c r="JOV11" s="7"/>
      <c r="JOW11" s="7"/>
      <c r="JOX11" s="7"/>
      <c r="JOY11" s="7"/>
      <c r="JOZ11" s="7"/>
      <c r="JPA11" s="7"/>
      <c r="JPB11" s="7"/>
      <c r="JPC11" s="7"/>
      <c r="JPD11" s="7"/>
      <c r="JPE11" s="7"/>
      <c r="JPF11" s="7"/>
      <c r="JPG11" s="7"/>
      <c r="JPH11" s="7"/>
      <c r="JPI11" s="7"/>
      <c r="JPJ11" s="7"/>
      <c r="JPK11" s="7"/>
      <c r="JPL11" s="7"/>
      <c r="JPM11" s="7"/>
      <c r="JPN11" s="7"/>
      <c r="JPO11" s="7"/>
      <c r="JPP11" s="7"/>
      <c r="JPQ11" s="7"/>
      <c r="JPR11" s="7"/>
      <c r="JPS11" s="7"/>
      <c r="JPT11" s="7"/>
      <c r="JPU11" s="7"/>
      <c r="JPV11" s="7"/>
      <c r="JPW11" s="7"/>
      <c r="JPX11" s="7"/>
      <c r="JPY11" s="7"/>
      <c r="JPZ11" s="7"/>
      <c r="JQA11" s="7"/>
      <c r="JQB11" s="7"/>
      <c r="JQC11" s="7"/>
      <c r="JQD11" s="7"/>
      <c r="JQE11" s="7"/>
      <c r="JQF11" s="7"/>
      <c r="JQG11" s="7"/>
      <c r="JQH11" s="7"/>
      <c r="JQI11" s="7"/>
      <c r="JQJ11" s="7"/>
      <c r="JQK11" s="7"/>
      <c r="JQL11" s="7"/>
      <c r="JQM11" s="7"/>
      <c r="JQN11" s="7"/>
      <c r="JQO11" s="7"/>
      <c r="JQP11" s="7"/>
      <c r="JQQ11" s="7"/>
      <c r="JQR11" s="7"/>
      <c r="JQS11" s="7"/>
      <c r="JQT11" s="7"/>
      <c r="JQU11" s="7"/>
      <c r="JQV11" s="7"/>
      <c r="JQW11" s="7"/>
      <c r="JQX11" s="7"/>
      <c r="JQY11" s="7"/>
      <c r="JQZ11" s="7"/>
      <c r="JRA11" s="7"/>
      <c r="JRB11" s="7"/>
      <c r="JRC11" s="7"/>
      <c r="JRD11" s="7"/>
      <c r="JRE11" s="7"/>
      <c r="JRF11" s="7"/>
      <c r="JRG11" s="7"/>
      <c r="JRH11" s="7"/>
      <c r="JRI11" s="7"/>
      <c r="JRJ11" s="7"/>
      <c r="JRK11" s="7"/>
      <c r="JRL11" s="7"/>
      <c r="JRM11" s="7"/>
      <c r="JRN11" s="7"/>
      <c r="JRO11" s="7"/>
      <c r="JRP11" s="7"/>
      <c r="JRQ11" s="7"/>
      <c r="JRR11" s="7"/>
      <c r="JRS11" s="7"/>
      <c r="JRT11" s="7"/>
      <c r="JRU11" s="7"/>
      <c r="JRV11" s="7"/>
      <c r="JRW11" s="7"/>
      <c r="JRX11" s="7"/>
      <c r="JRY11" s="7"/>
      <c r="JRZ11" s="7"/>
      <c r="JSA11" s="7"/>
      <c r="JSB11" s="7"/>
      <c r="JSC11" s="7"/>
      <c r="JSD11" s="7"/>
      <c r="JSE11" s="7"/>
      <c r="JSF11" s="7"/>
      <c r="JSG11" s="7"/>
      <c r="JSH11" s="7"/>
      <c r="JSI11" s="7"/>
      <c r="JSJ11" s="7"/>
      <c r="JSK11" s="7"/>
      <c r="JSL11" s="7"/>
      <c r="JSM11" s="7"/>
      <c r="JSN11" s="7"/>
      <c r="JSO11" s="7"/>
      <c r="JSP11" s="7"/>
      <c r="JSQ11" s="7"/>
      <c r="JSR11" s="7"/>
      <c r="JSS11" s="7"/>
      <c r="JST11" s="7"/>
      <c r="JSU11" s="7"/>
      <c r="JSV11" s="7"/>
      <c r="JSW11" s="7"/>
      <c r="JSX11" s="7"/>
      <c r="JSY11" s="7"/>
      <c r="JSZ11" s="7"/>
      <c r="JTA11" s="7"/>
      <c r="JTB11" s="7"/>
      <c r="JTC11" s="7"/>
      <c r="JTD11" s="7"/>
      <c r="JTE11" s="7"/>
      <c r="JTF11" s="7"/>
      <c r="JTG11" s="7"/>
      <c r="JTH11" s="7"/>
      <c r="JTI11" s="7"/>
      <c r="JTJ11" s="7"/>
      <c r="JTK11" s="7"/>
      <c r="JTL11" s="7"/>
      <c r="JTM11" s="7"/>
      <c r="JTN11" s="7"/>
      <c r="JTO11" s="7"/>
      <c r="JTP11" s="7"/>
      <c r="JTQ11" s="7"/>
      <c r="JTR11" s="7"/>
      <c r="JTS11" s="7"/>
      <c r="JTT11" s="7"/>
      <c r="JTU11" s="7"/>
      <c r="JTV11" s="7"/>
      <c r="JTW11" s="7"/>
      <c r="JTX11" s="7"/>
      <c r="JTY11" s="7"/>
      <c r="JTZ11" s="7"/>
      <c r="JUA11" s="7"/>
      <c r="JUB11" s="7"/>
      <c r="JUC11" s="7"/>
      <c r="JUD11" s="7"/>
      <c r="JUE11" s="7"/>
      <c r="JUF11" s="7"/>
      <c r="JUG11" s="7"/>
      <c r="JUH11" s="7"/>
      <c r="JUI11" s="7"/>
      <c r="JUJ11" s="7"/>
      <c r="JUK11" s="7"/>
      <c r="JUL11" s="7"/>
      <c r="JUM11" s="7"/>
      <c r="JUN11" s="7"/>
      <c r="JUO11" s="7"/>
      <c r="JUP11" s="7"/>
      <c r="JUQ11" s="7"/>
      <c r="JUR11" s="7"/>
      <c r="JUS11" s="7"/>
      <c r="JUT11" s="7"/>
      <c r="JUU11" s="7"/>
      <c r="JUV11" s="7"/>
      <c r="JUW11" s="7"/>
      <c r="JUX11" s="7"/>
      <c r="JUY11" s="7"/>
      <c r="JUZ11" s="7"/>
      <c r="JVA11" s="7"/>
      <c r="JVB11" s="7"/>
      <c r="JVC11" s="7"/>
      <c r="JVD11" s="7"/>
      <c r="JVE11" s="7"/>
      <c r="JVF11" s="7"/>
      <c r="JVG11" s="7"/>
      <c r="JVH11" s="7"/>
      <c r="JVI11" s="7"/>
      <c r="JVJ11" s="7"/>
      <c r="JVK11" s="7"/>
      <c r="JVL11" s="7"/>
      <c r="JVM11" s="7"/>
      <c r="JVN11" s="7"/>
      <c r="JVO11" s="7"/>
      <c r="JVP11" s="7"/>
      <c r="JVQ11" s="7"/>
      <c r="JVR11" s="7"/>
      <c r="JVS11" s="7"/>
      <c r="JVT11" s="7"/>
      <c r="JVU11" s="7"/>
      <c r="JVV11" s="7"/>
      <c r="JVW11" s="7"/>
      <c r="JVX11" s="7"/>
      <c r="JVY11" s="7"/>
      <c r="JVZ11" s="7"/>
      <c r="JWA11" s="7"/>
      <c r="JWB11" s="7"/>
      <c r="JWC11" s="7"/>
      <c r="JWD11" s="7"/>
      <c r="JWE11" s="7"/>
      <c r="JWF11" s="7"/>
      <c r="JWG11" s="7"/>
      <c r="JWH11" s="7"/>
      <c r="JWI11" s="7"/>
      <c r="JWJ11" s="7"/>
      <c r="JWK11" s="7"/>
      <c r="JWL11" s="7"/>
      <c r="JWM11" s="7"/>
      <c r="JWN11" s="7"/>
      <c r="JWO11" s="7"/>
      <c r="JWP11" s="7"/>
      <c r="JWQ11" s="7"/>
      <c r="JWR11" s="7"/>
      <c r="JWS11" s="7"/>
      <c r="JWT11" s="7"/>
      <c r="JWU11" s="7"/>
      <c r="JWV11" s="7"/>
      <c r="JWW11" s="7"/>
      <c r="JWX11" s="7"/>
      <c r="JWY11" s="7"/>
      <c r="JWZ11" s="7"/>
      <c r="JXA11" s="7"/>
      <c r="JXB11" s="7"/>
      <c r="JXC11" s="7"/>
      <c r="JXD11" s="7"/>
      <c r="JXE11" s="7"/>
      <c r="JXF11" s="7"/>
      <c r="JXG11" s="7"/>
      <c r="JXH11" s="7"/>
      <c r="JXI11" s="7"/>
      <c r="JXJ11" s="7"/>
      <c r="JXK11" s="7"/>
      <c r="JXL11" s="7"/>
      <c r="JXM11" s="7"/>
      <c r="JXN11" s="7"/>
      <c r="JXO11" s="7"/>
      <c r="JXP11" s="7"/>
      <c r="JXQ11" s="7"/>
      <c r="JXR11" s="7"/>
      <c r="JXS11" s="7"/>
      <c r="JXT11" s="7"/>
      <c r="JXU11" s="7"/>
      <c r="JXV11" s="7"/>
      <c r="JXW11" s="7"/>
      <c r="JXX11" s="7"/>
      <c r="JXY11" s="7"/>
      <c r="JXZ11" s="7"/>
      <c r="JYA11" s="7"/>
      <c r="JYB11" s="7"/>
      <c r="JYC11" s="7"/>
      <c r="JYD11" s="7"/>
      <c r="JYE11" s="7"/>
      <c r="JYF11" s="7"/>
      <c r="JYG11" s="7"/>
      <c r="JYH11" s="7"/>
      <c r="JYI11" s="7"/>
      <c r="JYJ11" s="7"/>
      <c r="JYK11" s="7"/>
      <c r="JYL11" s="7"/>
      <c r="JYM11" s="7"/>
      <c r="JYN11" s="7"/>
      <c r="JYO11" s="7"/>
      <c r="JYP11" s="7"/>
      <c r="JYQ11" s="7"/>
      <c r="JYR11" s="7"/>
      <c r="JYS11" s="7"/>
      <c r="JYT11" s="7"/>
      <c r="JYU11" s="7"/>
      <c r="JYV11" s="7"/>
      <c r="JYW11" s="7"/>
      <c r="JYX11" s="7"/>
      <c r="JYY11" s="7"/>
      <c r="JYZ11" s="7"/>
      <c r="JZA11" s="7"/>
      <c r="JZB11" s="7"/>
      <c r="JZC11" s="7"/>
      <c r="JZD11" s="7"/>
      <c r="JZE11" s="7"/>
      <c r="JZF11" s="7"/>
      <c r="JZG11" s="7"/>
      <c r="JZH11" s="7"/>
      <c r="JZI11" s="7"/>
      <c r="JZJ11" s="7"/>
      <c r="JZK11" s="7"/>
      <c r="JZL11" s="7"/>
      <c r="JZM11" s="7"/>
      <c r="JZN11" s="7"/>
      <c r="JZO11" s="7"/>
      <c r="JZP11" s="7"/>
      <c r="JZQ11" s="7"/>
      <c r="JZR11" s="7"/>
      <c r="JZS11" s="7"/>
      <c r="JZT11" s="7"/>
      <c r="JZU11" s="7"/>
      <c r="JZV11" s="7"/>
      <c r="JZW11" s="7"/>
      <c r="JZX11" s="7"/>
      <c r="JZY11" s="7"/>
      <c r="JZZ11" s="7"/>
      <c r="KAA11" s="7"/>
      <c r="KAB11" s="7"/>
      <c r="KAC11" s="7"/>
      <c r="KAD11" s="7"/>
      <c r="KAE11" s="7"/>
      <c r="KAF11" s="7"/>
      <c r="KAG11" s="7"/>
      <c r="KAH11" s="7"/>
      <c r="KAI11" s="7"/>
      <c r="KAJ11" s="7"/>
      <c r="KAK11" s="7"/>
      <c r="KAL11" s="7"/>
      <c r="KAM11" s="7"/>
      <c r="KAN11" s="7"/>
      <c r="KAO11" s="7"/>
      <c r="KAP11" s="7"/>
      <c r="KAQ11" s="7"/>
      <c r="KAR11" s="7"/>
      <c r="KAS11" s="7"/>
      <c r="KAT11" s="7"/>
      <c r="KAU11" s="7"/>
      <c r="KAV11" s="7"/>
      <c r="KAW11" s="7"/>
      <c r="KAX11" s="7"/>
      <c r="KAY11" s="7"/>
      <c r="KAZ11" s="7"/>
      <c r="KBA11" s="7"/>
      <c r="KBB11" s="7"/>
      <c r="KBC11" s="7"/>
      <c r="KBD11" s="7"/>
      <c r="KBE11" s="7"/>
      <c r="KBF11" s="7"/>
      <c r="KBG11" s="7"/>
      <c r="KBH11" s="7"/>
      <c r="KBI11" s="7"/>
      <c r="KBJ11" s="7"/>
      <c r="KBK11" s="7"/>
      <c r="KBL11" s="7"/>
      <c r="KBM11" s="7"/>
      <c r="KBN11" s="7"/>
      <c r="KBO11" s="7"/>
      <c r="KBP11" s="7"/>
      <c r="KBQ11" s="7"/>
      <c r="KBR11" s="7"/>
      <c r="KBS11" s="7"/>
      <c r="KBT11" s="7"/>
      <c r="KBU11" s="7"/>
      <c r="KBV11" s="7"/>
      <c r="KBW11" s="7"/>
      <c r="KBX11" s="7"/>
      <c r="KBY11" s="7"/>
      <c r="KBZ11" s="7"/>
      <c r="KCA11" s="7"/>
      <c r="KCB11" s="7"/>
      <c r="KCC11" s="7"/>
      <c r="KCD11" s="7"/>
      <c r="KCE11" s="7"/>
      <c r="KCF11" s="7"/>
      <c r="KCG11" s="7"/>
      <c r="KCH11" s="7"/>
      <c r="KCI11" s="7"/>
      <c r="KCJ11" s="7"/>
      <c r="KCK11" s="7"/>
      <c r="KCL11" s="7"/>
      <c r="KCM11" s="7"/>
      <c r="KCN11" s="7"/>
      <c r="KCO11" s="7"/>
      <c r="KCP11" s="7"/>
      <c r="KCQ11" s="7"/>
      <c r="KCR11" s="7"/>
      <c r="KCS11" s="7"/>
      <c r="KCT11" s="7"/>
      <c r="KCU11" s="7"/>
      <c r="KCV11" s="7"/>
      <c r="KCW11" s="7"/>
      <c r="KCX11" s="7"/>
      <c r="KCY11" s="7"/>
      <c r="KCZ11" s="7"/>
      <c r="KDA11" s="7"/>
      <c r="KDB11" s="7"/>
      <c r="KDC11" s="7"/>
      <c r="KDD11" s="7"/>
      <c r="KDE11" s="7"/>
      <c r="KDF11" s="7"/>
      <c r="KDG11" s="7"/>
      <c r="KDH11" s="7"/>
      <c r="KDI11" s="7"/>
      <c r="KDJ11" s="7"/>
      <c r="KDK11" s="7"/>
      <c r="KDL11" s="7"/>
      <c r="KDM11" s="7"/>
      <c r="KDN11" s="7"/>
      <c r="KDO11" s="7"/>
      <c r="KDP11" s="7"/>
      <c r="KDQ11" s="7"/>
      <c r="KDR11" s="7"/>
      <c r="KDS11" s="7"/>
      <c r="KDT11" s="7"/>
      <c r="KDU11" s="7"/>
      <c r="KDV11" s="7"/>
      <c r="KDW11" s="7"/>
      <c r="KDX11" s="7"/>
      <c r="KDY11" s="7"/>
      <c r="KDZ11" s="7"/>
      <c r="KEA11" s="7"/>
      <c r="KEB11" s="7"/>
      <c r="KEC11" s="7"/>
      <c r="KED11" s="7"/>
      <c r="KEE11" s="7"/>
      <c r="KEF11" s="7"/>
      <c r="KEG11" s="7"/>
      <c r="KEH11" s="7"/>
      <c r="KEI11" s="7"/>
      <c r="KEJ11" s="7"/>
      <c r="KEK11" s="7"/>
      <c r="KEL11" s="7"/>
      <c r="KEM11" s="7"/>
      <c r="KEN11" s="7"/>
      <c r="KEO11" s="7"/>
      <c r="KEP11" s="7"/>
      <c r="KEQ11" s="7"/>
      <c r="KER11" s="7"/>
      <c r="KES11" s="7"/>
      <c r="KET11" s="7"/>
      <c r="KEU11" s="7"/>
      <c r="KEV11" s="7"/>
      <c r="KEW11" s="7"/>
      <c r="KEX11" s="7"/>
      <c r="KEY11" s="7"/>
      <c r="KEZ11" s="7"/>
      <c r="KFA11" s="7"/>
      <c r="KFB11" s="7"/>
      <c r="KFC11" s="7"/>
      <c r="KFD11" s="7"/>
      <c r="KFE11" s="7"/>
      <c r="KFF11" s="7"/>
      <c r="KFG11" s="7"/>
      <c r="KFH11" s="7"/>
      <c r="KFI11" s="7"/>
      <c r="KFJ11" s="7"/>
      <c r="KFK11" s="7"/>
      <c r="KFL11" s="7"/>
      <c r="KFM11" s="7"/>
      <c r="KFN11" s="7"/>
      <c r="KFO11" s="7"/>
      <c r="KFP11" s="7"/>
      <c r="KFQ11" s="7"/>
      <c r="KFR11" s="7"/>
      <c r="KFS11" s="7"/>
      <c r="KFT11" s="7"/>
      <c r="KFU11" s="7"/>
      <c r="KFV11" s="7"/>
      <c r="KFW11" s="7"/>
      <c r="KFX11" s="7"/>
      <c r="KFY11" s="7"/>
      <c r="KFZ11" s="7"/>
      <c r="KGA11" s="7"/>
      <c r="KGB11" s="7"/>
      <c r="KGC11" s="7"/>
      <c r="KGD11" s="7"/>
      <c r="KGE11" s="7"/>
      <c r="KGF11" s="7"/>
      <c r="KGG11" s="7"/>
      <c r="KGH11" s="7"/>
      <c r="KGI11" s="7"/>
      <c r="KGJ11" s="7"/>
      <c r="KGK11" s="7"/>
      <c r="KGL11" s="7"/>
      <c r="KGM11" s="7"/>
      <c r="KGN11" s="7"/>
      <c r="KGO11" s="7"/>
      <c r="KGP11" s="7"/>
      <c r="KGQ11" s="7"/>
      <c r="KGR11" s="7"/>
      <c r="KGS11" s="7"/>
      <c r="KGT11" s="7"/>
      <c r="KGU11" s="7"/>
      <c r="KGV11" s="7"/>
      <c r="KGW11" s="7"/>
      <c r="KGX11" s="7"/>
      <c r="KGY11" s="7"/>
      <c r="KGZ11" s="7"/>
      <c r="KHA11" s="7"/>
      <c r="KHB11" s="7"/>
      <c r="KHC11" s="7"/>
      <c r="KHD11" s="7"/>
      <c r="KHE11" s="7"/>
      <c r="KHF11" s="7"/>
      <c r="KHG11" s="7"/>
      <c r="KHH11" s="7"/>
      <c r="KHI11" s="7"/>
      <c r="KHJ11" s="7"/>
      <c r="KHK11" s="7"/>
      <c r="KHL11" s="7"/>
      <c r="KHM11" s="7"/>
      <c r="KHN11" s="7"/>
      <c r="KHO11" s="7"/>
      <c r="KHP11" s="7"/>
      <c r="KHQ11" s="7"/>
      <c r="KHR11" s="7"/>
      <c r="KHS11" s="7"/>
      <c r="KHT11" s="7"/>
      <c r="KHU11" s="7"/>
      <c r="KHV11" s="7"/>
      <c r="KHW11" s="7"/>
      <c r="KHX11" s="7"/>
      <c r="KHY11" s="7"/>
      <c r="KHZ11" s="7"/>
      <c r="KIA11" s="7"/>
      <c r="KIB11" s="7"/>
      <c r="KIC11" s="7"/>
      <c r="KID11" s="7"/>
      <c r="KIE11" s="7"/>
      <c r="KIF11" s="7"/>
      <c r="KIG11" s="7"/>
      <c r="KIH11" s="7"/>
      <c r="KII11" s="7"/>
      <c r="KIJ11" s="7"/>
      <c r="KIK11" s="7"/>
      <c r="KIL11" s="7"/>
      <c r="KIM11" s="7"/>
      <c r="KIN11" s="7"/>
      <c r="KIO11" s="7"/>
      <c r="KIP11" s="7"/>
      <c r="KIQ11" s="7"/>
      <c r="KIR11" s="7"/>
      <c r="KIS11" s="7"/>
      <c r="KIT11" s="7"/>
      <c r="KIU11" s="7"/>
      <c r="KIV11" s="7"/>
      <c r="KIW11" s="7"/>
      <c r="KIX11" s="7"/>
      <c r="KIY11" s="7"/>
      <c r="KIZ11" s="7"/>
      <c r="KJA11" s="7"/>
      <c r="KJB11" s="7"/>
      <c r="KJC11" s="7"/>
      <c r="KJD11" s="7"/>
      <c r="KJE11" s="7"/>
      <c r="KJF11" s="7"/>
      <c r="KJG11" s="7"/>
      <c r="KJH11" s="7"/>
      <c r="KJI11" s="7"/>
      <c r="KJJ11" s="7"/>
      <c r="KJK11" s="7"/>
      <c r="KJL11" s="7"/>
      <c r="KJM11" s="7"/>
      <c r="KJN11" s="7"/>
      <c r="KJO11" s="7"/>
      <c r="KJP11" s="7"/>
      <c r="KJQ11" s="7"/>
      <c r="KJR11" s="7"/>
      <c r="KJS11" s="7"/>
      <c r="KJT11" s="7"/>
      <c r="KJU11" s="7"/>
      <c r="KJV11" s="7"/>
      <c r="KJW11" s="7"/>
      <c r="KJX11" s="7"/>
      <c r="KJY11" s="7"/>
      <c r="KJZ11" s="7"/>
      <c r="KKA11" s="7"/>
      <c r="KKB11" s="7"/>
      <c r="KKC11" s="7"/>
      <c r="KKD11" s="7"/>
      <c r="KKE11" s="7"/>
      <c r="KKF11" s="7"/>
      <c r="KKG11" s="7"/>
      <c r="KKH11" s="7"/>
      <c r="KKI11" s="7"/>
      <c r="KKJ11" s="7"/>
      <c r="KKK11" s="7"/>
      <c r="KKL11" s="7"/>
      <c r="KKM11" s="7"/>
      <c r="KKN11" s="7"/>
      <c r="KKO11" s="7"/>
      <c r="KKP11" s="7"/>
      <c r="KKQ11" s="7"/>
      <c r="KKR11" s="7"/>
      <c r="KKS11" s="7"/>
      <c r="KKT11" s="7"/>
      <c r="KKU11" s="7"/>
      <c r="KKV11" s="7"/>
      <c r="KKW11" s="7"/>
      <c r="KKX11" s="7"/>
      <c r="KKY11" s="7"/>
      <c r="KKZ11" s="7"/>
      <c r="KLA11" s="7"/>
      <c r="KLB11" s="7"/>
      <c r="KLC11" s="7"/>
      <c r="KLD11" s="7"/>
      <c r="KLE11" s="7"/>
      <c r="KLF11" s="7"/>
      <c r="KLG11" s="7"/>
      <c r="KLH11" s="7"/>
      <c r="KLI11" s="7"/>
      <c r="KLJ11" s="7"/>
      <c r="KLK11" s="7"/>
      <c r="KLL11" s="7"/>
      <c r="KLM11" s="7"/>
      <c r="KLN11" s="7"/>
      <c r="KLO11" s="7"/>
      <c r="KLP11" s="7"/>
      <c r="KLQ11" s="7"/>
      <c r="KLR11" s="7"/>
      <c r="KLS11" s="7"/>
      <c r="KLT11" s="7"/>
      <c r="KLU11" s="7"/>
      <c r="KLV11" s="7"/>
      <c r="KLW11" s="7"/>
      <c r="KLX11" s="7"/>
      <c r="KLY11" s="7"/>
      <c r="KLZ11" s="7"/>
      <c r="KMA11" s="7"/>
      <c r="KMB11" s="7"/>
      <c r="KMC11" s="7"/>
      <c r="KMD11" s="7"/>
      <c r="KME11" s="7"/>
      <c r="KMF11" s="7"/>
      <c r="KMG11" s="7"/>
      <c r="KMH11" s="7"/>
      <c r="KMI11" s="7"/>
      <c r="KMJ11" s="7"/>
      <c r="KMK11" s="7"/>
      <c r="KML11" s="7"/>
      <c r="KMM11" s="7"/>
      <c r="KMN11" s="7"/>
      <c r="KMO11" s="7"/>
      <c r="KMP11" s="7"/>
      <c r="KMQ11" s="7"/>
      <c r="KMR11" s="7"/>
      <c r="KMS11" s="7"/>
      <c r="KMT11" s="7"/>
      <c r="KMU11" s="7"/>
      <c r="KMV11" s="7"/>
      <c r="KMW11" s="7"/>
      <c r="KMX11" s="7"/>
      <c r="KMY11" s="7"/>
      <c r="KMZ11" s="7"/>
      <c r="KNA11" s="7"/>
      <c r="KNB11" s="7"/>
      <c r="KNC11" s="7"/>
      <c r="KND11" s="7"/>
      <c r="KNE11" s="7"/>
      <c r="KNF11" s="7"/>
      <c r="KNG11" s="7"/>
      <c r="KNH11" s="7"/>
      <c r="KNI11" s="7"/>
      <c r="KNJ11" s="7"/>
      <c r="KNK11" s="7"/>
      <c r="KNL11" s="7"/>
      <c r="KNM11" s="7"/>
      <c r="KNN11" s="7"/>
      <c r="KNO11" s="7"/>
      <c r="KNP11" s="7"/>
      <c r="KNQ11" s="7"/>
      <c r="KNR11" s="7"/>
      <c r="KNS11" s="7"/>
      <c r="KNT11" s="7"/>
      <c r="KNU11" s="7"/>
      <c r="KNV11" s="7"/>
      <c r="KNW11" s="7"/>
      <c r="KNX11" s="7"/>
      <c r="KNY11" s="7"/>
      <c r="KNZ11" s="7"/>
      <c r="KOA11" s="7"/>
      <c r="KOB11" s="7"/>
      <c r="KOC11" s="7"/>
      <c r="KOD11" s="7"/>
      <c r="KOE11" s="7"/>
      <c r="KOF11" s="7"/>
      <c r="KOG11" s="7"/>
      <c r="KOH11" s="7"/>
      <c r="KOI11" s="7"/>
      <c r="KOJ11" s="7"/>
      <c r="KOK11" s="7"/>
      <c r="KOL11" s="7"/>
      <c r="KOM11" s="7"/>
      <c r="KON11" s="7"/>
      <c r="KOO11" s="7"/>
      <c r="KOP11" s="7"/>
      <c r="KOQ11" s="7"/>
      <c r="KOR11" s="7"/>
      <c r="KOS11" s="7"/>
      <c r="KOT11" s="7"/>
      <c r="KOU11" s="7"/>
      <c r="KOV11" s="7"/>
      <c r="KOW11" s="7"/>
      <c r="KOX11" s="7"/>
      <c r="KOY11" s="7"/>
      <c r="KOZ11" s="7"/>
      <c r="KPA11" s="7"/>
      <c r="KPB11" s="7"/>
      <c r="KPC11" s="7"/>
      <c r="KPD11" s="7"/>
      <c r="KPE11" s="7"/>
      <c r="KPF11" s="7"/>
      <c r="KPG11" s="7"/>
      <c r="KPH11" s="7"/>
      <c r="KPI11" s="7"/>
      <c r="KPJ11" s="7"/>
      <c r="KPK11" s="7"/>
      <c r="KPL11" s="7"/>
      <c r="KPM11" s="7"/>
      <c r="KPN11" s="7"/>
      <c r="KPO11" s="7"/>
      <c r="KPP11" s="7"/>
      <c r="KPQ11" s="7"/>
      <c r="KPR11" s="7"/>
      <c r="KPS11" s="7"/>
      <c r="KPT11" s="7"/>
      <c r="KPU11" s="7"/>
      <c r="KPV11" s="7"/>
      <c r="KPW11" s="7"/>
      <c r="KPX11" s="7"/>
      <c r="KPY11" s="7"/>
      <c r="KPZ11" s="7"/>
      <c r="KQA11" s="7"/>
      <c r="KQB11" s="7"/>
      <c r="KQC11" s="7"/>
      <c r="KQD11" s="7"/>
      <c r="KQE11" s="7"/>
      <c r="KQF11" s="7"/>
      <c r="KQG11" s="7"/>
      <c r="KQH11" s="7"/>
      <c r="KQI11" s="7"/>
      <c r="KQJ11" s="7"/>
      <c r="KQK11" s="7"/>
      <c r="KQL11" s="7"/>
      <c r="KQM11" s="7"/>
      <c r="KQN11" s="7"/>
      <c r="KQO11" s="7"/>
      <c r="KQP11" s="7"/>
      <c r="KQQ11" s="7"/>
      <c r="KQR11" s="7"/>
      <c r="KQS11" s="7"/>
      <c r="KQT11" s="7"/>
      <c r="KQU11" s="7"/>
      <c r="KQV11" s="7"/>
      <c r="KQW11" s="7"/>
      <c r="KQX11" s="7"/>
      <c r="KQY11" s="7"/>
      <c r="KQZ11" s="7"/>
      <c r="KRA11" s="7"/>
      <c r="KRB11" s="7"/>
      <c r="KRC11" s="7"/>
      <c r="KRD11" s="7"/>
      <c r="KRE11" s="7"/>
      <c r="KRF11" s="7"/>
      <c r="KRG11" s="7"/>
      <c r="KRH11" s="7"/>
      <c r="KRI11" s="7"/>
      <c r="KRJ11" s="7"/>
      <c r="KRK11" s="7"/>
      <c r="KRL11" s="7"/>
      <c r="KRM11" s="7"/>
      <c r="KRN11" s="7"/>
      <c r="KRO11" s="7"/>
      <c r="KRP11" s="7"/>
      <c r="KRQ11" s="7"/>
      <c r="KRR11" s="7"/>
      <c r="KRS11" s="7"/>
      <c r="KRT11" s="7"/>
      <c r="KRU11" s="7"/>
      <c r="KRV11" s="7"/>
      <c r="KRW11" s="7"/>
      <c r="KRX11" s="7"/>
      <c r="KRY11" s="7"/>
      <c r="KRZ11" s="7"/>
      <c r="KSA11" s="7"/>
      <c r="KSB11" s="7"/>
      <c r="KSC11" s="7"/>
      <c r="KSD11" s="7"/>
      <c r="KSE11" s="7"/>
      <c r="KSF11" s="7"/>
      <c r="KSG11" s="7"/>
      <c r="KSH11" s="7"/>
      <c r="KSI11" s="7"/>
      <c r="KSJ11" s="7"/>
      <c r="KSK11" s="7"/>
      <c r="KSL11" s="7"/>
      <c r="KSM11" s="7"/>
      <c r="KSN11" s="7"/>
      <c r="KSO11" s="7"/>
      <c r="KSP11" s="7"/>
      <c r="KSQ11" s="7"/>
      <c r="KSR11" s="7"/>
      <c r="KSS11" s="7"/>
      <c r="KST11" s="7"/>
      <c r="KSU11" s="7"/>
      <c r="KSV11" s="7"/>
      <c r="KSW11" s="7"/>
      <c r="KSX11" s="7"/>
      <c r="KSY11" s="7"/>
      <c r="KSZ11" s="7"/>
      <c r="KTA11" s="7"/>
      <c r="KTB11" s="7"/>
      <c r="KTC11" s="7"/>
      <c r="KTD11" s="7"/>
      <c r="KTE11" s="7"/>
      <c r="KTF11" s="7"/>
      <c r="KTG11" s="7"/>
      <c r="KTH11" s="7"/>
      <c r="KTI11" s="7"/>
      <c r="KTJ11" s="7"/>
      <c r="KTK11" s="7"/>
      <c r="KTL11" s="7"/>
      <c r="KTM11" s="7"/>
      <c r="KTN11" s="7"/>
      <c r="KTO11" s="7"/>
      <c r="KTP11" s="7"/>
      <c r="KTQ11" s="7"/>
      <c r="KTR11" s="7"/>
      <c r="KTS11" s="7"/>
      <c r="KTT11" s="7"/>
      <c r="KTU11" s="7"/>
      <c r="KTV11" s="7"/>
      <c r="KTW11" s="7"/>
      <c r="KTX11" s="7"/>
      <c r="KTY11" s="7"/>
      <c r="KTZ11" s="7"/>
      <c r="KUA11" s="7"/>
      <c r="KUB11" s="7"/>
      <c r="KUC11" s="7"/>
      <c r="KUD11" s="7"/>
      <c r="KUE11" s="7"/>
      <c r="KUF11" s="7"/>
      <c r="KUG11" s="7"/>
      <c r="KUH11" s="7"/>
      <c r="KUI11" s="7"/>
      <c r="KUJ11" s="7"/>
      <c r="KUK11" s="7"/>
      <c r="KUL11" s="7"/>
      <c r="KUM11" s="7"/>
      <c r="KUN11" s="7"/>
      <c r="KUO11" s="7"/>
      <c r="KUP11" s="7"/>
      <c r="KUQ11" s="7"/>
      <c r="KUR11" s="7"/>
      <c r="KUS11" s="7"/>
      <c r="KUT11" s="7"/>
      <c r="KUU11" s="7"/>
      <c r="KUV11" s="7"/>
      <c r="KUW11" s="7"/>
      <c r="KUX11" s="7"/>
      <c r="KUY11" s="7"/>
      <c r="KUZ11" s="7"/>
      <c r="KVA11" s="7"/>
      <c r="KVB11" s="7"/>
      <c r="KVC11" s="7"/>
      <c r="KVD11" s="7"/>
      <c r="KVE11" s="7"/>
      <c r="KVF11" s="7"/>
      <c r="KVG11" s="7"/>
      <c r="KVH11" s="7"/>
      <c r="KVI11" s="7"/>
      <c r="KVJ11" s="7"/>
      <c r="KVK11" s="7"/>
      <c r="KVL11" s="7"/>
      <c r="KVM11" s="7"/>
      <c r="KVN11" s="7"/>
      <c r="KVO11" s="7"/>
      <c r="KVP11" s="7"/>
      <c r="KVQ11" s="7"/>
      <c r="KVR11" s="7"/>
      <c r="KVS11" s="7"/>
      <c r="KVT11" s="7"/>
      <c r="KVU11" s="7"/>
      <c r="KVV11" s="7"/>
      <c r="KVW11" s="7"/>
      <c r="KVX11" s="7"/>
      <c r="KVY11" s="7"/>
      <c r="KVZ11" s="7"/>
      <c r="KWA11" s="7"/>
      <c r="KWB11" s="7"/>
      <c r="KWC11" s="7"/>
      <c r="KWD11" s="7"/>
      <c r="KWE11" s="7"/>
      <c r="KWF11" s="7"/>
      <c r="KWG11" s="7"/>
      <c r="KWH11" s="7"/>
      <c r="KWI11" s="7"/>
      <c r="KWJ11" s="7"/>
      <c r="KWK11" s="7"/>
      <c r="KWL11" s="7"/>
      <c r="KWM11" s="7"/>
      <c r="KWN11" s="7"/>
      <c r="KWO11" s="7"/>
      <c r="KWP11" s="7"/>
      <c r="KWQ11" s="7"/>
      <c r="KWR11" s="7"/>
      <c r="KWS11" s="7"/>
      <c r="KWT11" s="7"/>
      <c r="KWU11" s="7"/>
      <c r="KWV11" s="7"/>
      <c r="KWW11" s="7"/>
      <c r="KWX11" s="7"/>
      <c r="KWY11" s="7"/>
      <c r="KWZ11" s="7"/>
      <c r="KXA11" s="7"/>
      <c r="KXB11" s="7"/>
      <c r="KXC11" s="7"/>
      <c r="KXD11" s="7"/>
      <c r="KXE11" s="7"/>
      <c r="KXF11" s="7"/>
      <c r="KXG11" s="7"/>
      <c r="KXH11" s="7"/>
      <c r="KXI11" s="7"/>
      <c r="KXJ11" s="7"/>
      <c r="KXK11" s="7"/>
      <c r="KXL11" s="7"/>
      <c r="KXM11" s="7"/>
      <c r="KXN11" s="7"/>
      <c r="KXO11" s="7"/>
      <c r="KXP11" s="7"/>
      <c r="KXQ11" s="7"/>
      <c r="KXR11" s="7"/>
      <c r="KXS11" s="7"/>
      <c r="KXT11" s="7"/>
      <c r="KXU11" s="7"/>
      <c r="KXV11" s="7"/>
      <c r="KXW11" s="7"/>
      <c r="KXX11" s="7"/>
      <c r="KXY11" s="7"/>
      <c r="KXZ11" s="7"/>
      <c r="KYA11" s="7"/>
      <c r="KYB11" s="7"/>
      <c r="KYC11" s="7"/>
      <c r="KYD11" s="7"/>
      <c r="KYE11" s="7"/>
      <c r="KYF11" s="7"/>
      <c r="KYG11" s="7"/>
      <c r="KYH11" s="7"/>
      <c r="KYI11" s="7"/>
      <c r="KYJ11" s="7"/>
      <c r="KYK11" s="7"/>
      <c r="KYL11" s="7"/>
      <c r="KYM11" s="7"/>
      <c r="KYN11" s="7"/>
      <c r="KYO11" s="7"/>
      <c r="KYP11" s="7"/>
      <c r="KYQ11" s="7"/>
      <c r="KYR11" s="7"/>
      <c r="KYS11" s="7"/>
      <c r="KYT11" s="7"/>
      <c r="KYU11" s="7"/>
      <c r="KYV11" s="7"/>
      <c r="KYW11" s="7"/>
      <c r="KYX11" s="7"/>
      <c r="KYY11" s="7"/>
      <c r="KYZ11" s="7"/>
      <c r="KZA11" s="7"/>
      <c r="KZB11" s="7"/>
      <c r="KZC11" s="7"/>
      <c r="KZD11" s="7"/>
      <c r="KZE11" s="7"/>
      <c r="KZF11" s="7"/>
      <c r="KZG11" s="7"/>
      <c r="KZH11" s="7"/>
      <c r="KZI11" s="7"/>
      <c r="KZJ11" s="7"/>
      <c r="KZK11" s="7"/>
      <c r="KZL11" s="7"/>
      <c r="KZM11" s="7"/>
      <c r="KZN11" s="7"/>
      <c r="KZO11" s="7"/>
      <c r="KZP11" s="7"/>
      <c r="KZQ11" s="7"/>
      <c r="KZR11" s="7"/>
      <c r="KZS11" s="7"/>
      <c r="KZT11" s="7"/>
      <c r="KZU11" s="7"/>
      <c r="KZV11" s="7"/>
      <c r="KZW11" s="7"/>
      <c r="KZX11" s="7"/>
      <c r="KZY11" s="7"/>
      <c r="KZZ11" s="7"/>
      <c r="LAA11" s="7"/>
      <c r="LAB11" s="7"/>
      <c r="LAC11" s="7"/>
      <c r="LAD11" s="7"/>
      <c r="LAE11" s="7"/>
      <c r="LAF11" s="7"/>
      <c r="LAG11" s="7"/>
      <c r="LAH11" s="7"/>
      <c r="LAI11" s="7"/>
      <c r="LAJ11" s="7"/>
      <c r="LAK11" s="7"/>
      <c r="LAL11" s="7"/>
      <c r="LAM11" s="7"/>
      <c r="LAN11" s="7"/>
      <c r="LAO11" s="7"/>
      <c r="LAP11" s="7"/>
      <c r="LAQ11" s="7"/>
      <c r="LAR11" s="7"/>
      <c r="LAS11" s="7"/>
      <c r="LAT11" s="7"/>
      <c r="LAU11" s="7"/>
      <c r="LAV11" s="7"/>
      <c r="LAW11" s="7"/>
      <c r="LAX11" s="7"/>
      <c r="LAY11" s="7"/>
      <c r="LAZ11" s="7"/>
      <c r="LBA11" s="7"/>
      <c r="LBB11" s="7"/>
      <c r="LBC11" s="7"/>
      <c r="LBD11" s="7"/>
      <c r="LBE11" s="7"/>
      <c r="LBF11" s="7"/>
      <c r="LBG11" s="7"/>
      <c r="LBH11" s="7"/>
      <c r="LBI11" s="7"/>
      <c r="LBJ11" s="7"/>
      <c r="LBK11" s="7"/>
      <c r="LBL11" s="7"/>
      <c r="LBM11" s="7"/>
      <c r="LBN11" s="7"/>
      <c r="LBO11" s="7"/>
      <c r="LBP11" s="7"/>
      <c r="LBQ11" s="7"/>
      <c r="LBR11" s="7"/>
      <c r="LBS11" s="7"/>
      <c r="LBT11" s="7"/>
      <c r="LBU11" s="7"/>
      <c r="LBV11" s="7"/>
      <c r="LBW11" s="7"/>
      <c r="LBX11" s="7"/>
      <c r="LBY11" s="7"/>
      <c r="LBZ11" s="7"/>
      <c r="LCA11" s="7"/>
      <c r="LCB11" s="7"/>
      <c r="LCC11" s="7"/>
      <c r="LCD11" s="7"/>
      <c r="LCE11" s="7"/>
      <c r="LCF11" s="7"/>
      <c r="LCG11" s="7"/>
      <c r="LCH11" s="7"/>
      <c r="LCI11" s="7"/>
      <c r="LCJ11" s="7"/>
      <c r="LCK11" s="7"/>
      <c r="LCL11" s="7"/>
      <c r="LCM11" s="7"/>
      <c r="LCN11" s="7"/>
      <c r="LCO11" s="7"/>
      <c r="LCP11" s="7"/>
      <c r="LCQ11" s="7"/>
      <c r="LCR11" s="7"/>
      <c r="LCS11" s="7"/>
      <c r="LCT11" s="7"/>
      <c r="LCU11" s="7"/>
      <c r="LCV11" s="7"/>
      <c r="LCW11" s="7"/>
      <c r="LCX11" s="7"/>
      <c r="LCY11" s="7"/>
      <c r="LCZ11" s="7"/>
      <c r="LDA11" s="7"/>
      <c r="LDB11" s="7"/>
      <c r="LDC11" s="7"/>
      <c r="LDD11" s="7"/>
      <c r="LDE11" s="7"/>
      <c r="LDF11" s="7"/>
      <c r="LDG11" s="7"/>
      <c r="LDH11" s="7"/>
      <c r="LDI11" s="7"/>
      <c r="LDJ11" s="7"/>
      <c r="LDK11" s="7"/>
      <c r="LDL11" s="7"/>
      <c r="LDM11" s="7"/>
      <c r="LDN11" s="7"/>
      <c r="LDO11" s="7"/>
      <c r="LDP11" s="7"/>
      <c r="LDQ11" s="7"/>
      <c r="LDR11" s="7"/>
      <c r="LDS11" s="7"/>
      <c r="LDT11" s="7"/>
      <c r="LDU11" s="7"/>
      <c r="LDV11" s="7"/>
      <c r="LDW11" s="7"/>
      <c r="LDX11" s="7"/>
      <c r="LDY11" s="7"/>
      <c r="LDZ11" s="7"/>
      <c r="LEA11" s="7"/>
      <c r="LEB11" s="7"/>
      <c r="LEC11" s="7"/>
      <c r="LED11" s="7"/>
      <c r="LEE11" s="7"/>
      <c r="LEF11" s="7"/>
      <c r="LEG11" s="7"/>
      <c r="LEH11" s="7"/>
      <c r="LEI11" s="7"/>
      <c r="LEJ11" s="7"/>
      <c r="LEK11" s="7"/>
      <c r="LEL11" s="7"/>
      <c r="LEM11" s="7"/>
      <c r="LEN11" s="7"/>
      <c r="LEO11" s="7"/>
      <c r="LEP11" s="7"/>
      <c r="LEQ11" s="7"/>
      <c r="LER11" s="7"/>
      <c r="LES11" s="7"/>
      <c r="LET11" s="7"/>
      <c r="LEU11" s="7"/>
      <c r="LEV11" s="7"/>
      <c r="LEW11" s="7"/>
      <c r="LEX11" s="7"/>
      <c r="LEY11" s="7"/>
      <c r="LEZ11" s="7"/>
      <c r="LFA11" s="7"/>
      <c r="LFB11" s="7"/>
      <c r="LFC11" s="7"/>
      <c r="LFD11" s="7"/>
      <c r="LFE11" s="7"/>
      <c r="LFF11" s="7"/>
      <c r="LFG11" s="7"/>
      <c r="LFH11" s="7"/>
      <c r="LFI11" s="7"/>
      <c r="LFJ11" s="7"/>
      <c r="LFK11" s="7"/>
      <c r="LFL11" s="7"/>
      <c r="LFM11" s="7"/>
      <c r="LFN11" s="7"/>
      <c r="LFO11" s="7"/>
      <c r="LFP11" s="7"/>
      <c r="LFQ11" s="7"/>
      <c r="LFR11" s="7"/>
      <c r="LFS11" s="7"/>
      <c r="LFT11" s="7"/>
      <c r="LFU11" s="7"/>
      <c r="LFV11" s="7"/>
      <c r="LFW11" s="7"/>
      <c r="LFX11" s="7"/>
      <c r="LFY11" s="7"/>
      <c r="LFZ11" s="7"/>
      <c r="LGA11" s="7"/>
      <c r="LGB11" s="7"/>
      <c r="LGC11" s="7"/>
      <c r="LGD11" s="7"/>
      <c r="LGE11" s="7"/>
      <c r="LGF11" s="7"/>
      <c r="LGG11" s="7"/>
      <c r="LGH11" s="7"/>
      <c r="LGI11" s="7"/>
      <c r="LGJ11" s="7"/>
      <c r="LGK11" s="7"/>
      <c r="LGL11" s="7"/>
      <c r="LGM11" s="7"/>
      <c r="LGN11" s="7"/>
      <c r="LGO11" s="7"/>
      <c r="LGP11" s="7"/>
      <c r="LGQ11" s="7"/>
      <c r="LGR11" s="7"/>
      <c r="LGS11" s="7"/>
      <c r="LGT11" s="7"/>
      <c r="LGU11" s="7"/>
      <c r="LGV11" s="7"/>
      <c r="LGW11" s="7"/>
      <c r="LGX11" s="7"/>
      <c r="LGY11" s="7"/>
      <c r="LGZ11" s="7"/>
      <c r="LHA11" s="7"/>
      <c r="LHB11" s="7"/>
      <c r="LHC11" s="7"/>
      <c r="LHD11" s="7"/>
      <c r="LHE11" s="7"/>
      <c r="LHF11" s="7"/>
      <c r="LHG11" s="7"/>
      <c r="LHH11" s="7"/>
      <c r="LHI11" s="7"/>
      <c r="LHJ11" s="7"/>
      <c r="LHK11" s="7"/>
      <c r="LHL11" s="7"/>
      <c r="LHM11" s="7"/>
      <c r="LHN11" s="7"/>
      <c r="LHO11" s="7"/>
      <c r="LHP11" s="7"/>
      <c r="LHQ11" s="7"/>
      <c r="LHR11" s="7"/>
      <c r="LHS11" s="7"/>
      <c r="LHT11" s="7"/>
      <c r="LHU11" s="7"/>
      <c r="LHV11" s="7"/>
      <c r="LHW11" s="7"/>
      <c r="LHX11" s="7"/>
      <c r="LHY11" s="7"/>
      <c r="LHZ11" s="7"/>
      <c r="LIA11" s="7"/>
      <c r="LIB11" s="7"/>
      <c r="LIC11" s="7"/>
      <c r="LID11" s="7"/>
      <c r="LIE11" s="7"/>
      <c r="LIF11" s="7"/>
      <c r="LIG11" s="7"/>
      <c r="LIH11" s="7"/>
      <c r="LII11" s="7"/>
      <c r="LIJ11" s="7"/>
      <c r="LIK11" s="7"/>
      <c r="LIL11" s="7"/>
      <c r="LIM11" s="7"/>
      <c r="LIN11" s="7"/>
      <c r="LIO11" s="7"/>
      <c r="LIP11" s="7"/>
      <c r="LIQ11" s="7"/>
      <c r="LIR11" s="7"/>
      <c r="LIS11" s="7"/>
      <c r="LIT11" s="7"/>
      <c r="LIU11" s="7"/>
      <c r="LIV11" s="7"/>
      <c r="LIW11" s="7"/>
      <c r="LIX11" s="7"/>
      <c r="LIY11" s="7"/>
      <c r="LIZ11" s="7"/>
      <c r="LJA11" s="7"/>
      <c r="LJB11" s="7"/>
      <c r="LJC11" s="7"/>
      <c r="LJD11" s="7"/>
      <c r="LJE11" s="7"/>
      <c r="LJF11" s="7"/>
      <c r="LJG11" s="7"/>
      <c r="LJH11" s="7"/>
      <c r="LJI11" s="7"/>
      <c r="LJJ11" s="7"/>
      <c r="LJK11" s="7"/>
      <c r="LJL11" s="7"/>
      <c r="LJM11" s="7"/>
      <c r="LJN11" s="7"/>
      <c r="LJO11" s="7"/>
      <c r="LJP11" s="7"/>
      <c r="LJQ11" s="7"/>
      <c r="LJR11" s="7"/>
      <c r="LJS11" s="7"/>
      <c r="LJT11" s="7"/>
      <c r="LJU11" s="7"/>
      <c r="LJV11" s="7"/>
      <c r="LJW11" s="7"/>
      <c r="LJX11" s="7"/>
      <c r="LJY11" s="7"/>
      <c r="LJZ11" s="7"/>
      <c r="LKA11" s="7"/>
      <c r="LKB11" s="7"/>
      <c r="LKC11" s="7"/>
      <c r="LKD11" s="7"/>
      <c r="LKE11" s="7"/>
      <c r="LKF11" s="7"/>
      <c r="LKG11" s="7"/>
      <c r="LKH11" s="7"/>
      <c r="LKI11" s="7"/>
      <c r="LKJ11" s="7"/>
      <c r="LKK11" s="7"/>
      <c r="LKL11" s="7"/>
      <c r="LKM11" s="7"/>
      <c r="LKN11" s="7"/>
      <c r="LKO11" s="7"/>
      <c r="LKP11" s="7"/>
      <c r="LKQ11" s="7"/>
      <c r="LKR11" s="7"/>
      <c r="LKS11" s="7"/>
      <c r="LKT11" s="7"/>
      <c r="LKU11" s="7"/>
      <c r="LKV11" s="7"/>
      <c r="LKW11" s="7"/>
      <c r="LKX11" s="7"/>
      <c r="LKY11" s="7"/>
      <c r="LKZ11" s="7"/>
      <c r="LLA11" s="7"/>
      <c r="LLB11" s="7"/>
      <c r="LLC11" s="7"/>
      <c r="LLD11" s="7"/>
      <c r="LLE11" s="7"/>
      <c r="LLF11" s="7"/>
      <c r="LLG11" s="7"/>
      <c r="LLH11" s="7"/>
      <c r="LLI11" s="7"/>
      <c r="LLJ11" s="7"/>
      <c r="LLK11" s="7"/>
      <c r="LLL11" s="7"/>
      <c r="LLM11" s="7"/>
      <c r="LLN11" s="7"/>
      <c r="LLO11" s="7"/>
      <c r="LLP11" s="7"/>
      <c r="LLQ11" s="7"/>
      <c r="LLR11" s="7"/>
      <c r="LLS11" s="7"/>
      <c r="LLT11" s="7"/>
      <c r="LLU11" s="7"/>
      <c r="LLV11" s="7"/>
      <c r="LLW11" s="7"/>
      <c r="LLX11" s="7"/>
      <c r="LLY11" s="7"/>
      <c r="LLZ11" s="7"/>
      <c r="LMA11" s="7"/>
      <c r="LMB11" s="7"/>
      <c r="LMC11" s="7"/>
      <c r="LMD11" s="7"/>
      <c r="LME11" s="7"/>
      <c r="LMF11" s="7"/>
      <c r="LMG11" s="7"/>
      <c r="LMH11" s="7"/>
      <c r="LMI11" s="7"/>
      <c r="LMJ11" s="7"/>
      <c r="LMK11" s="7"/>
      <c r="LML11" s="7"/>
      <c r="LMM11" s="7"/>
      <c r="LMN11" s="7"/>
      <c r="LMO11" s="7"/>
      <c r="LMP11" s="7"/>
      <c r="LMQ11" s="7"/>
      <c r="LMR11" s="7"/>
      <c r="LMS11" s="7"/>
      <c r="LMT11" s="7"/>
      <c r="LMU11" s="7"/>
      <c r="LMV11" s="7"/>
      <c r="LMW11" s="7"/>
      <c r="LMX11" s="7"/>
      <c r="LMY11" s="7"/>
      <c r="LMZ11" s="7"/>
      <c r="LNA11" s="7"/>
      <c r="LNB11" s="7"/>
      <c r="LNC11" s="7"/>
      <c r="LND11" s="7"/>
      <c r="LNE11" s="7"/>
      <c r="LNF11" s="7"/>
      <c r="LNG11" s="7"/>
      <c r="LNH11" s="7"/>
      <c r="LNI11" s="7"/>
      <c r="LNJ11" s="7"/>
      <c r="LNK11" s="7"/>
      <c r="LNL11" s="7"/>
      <c r="LNM11" s="7"/>
      <c r="LNN11" s="7"/>
      <c r="LNO11" s="7"/>
      <c r="LNP11" s="7"/>
      <c r="LNQ11" s="7"/>
      <c r="LNR11" s="7"/>
      <c r="LNS11" s="7"/>
      <c r="LNT11" s="7"/>
      <c r="LNU11" s="7"/>
      <c r="LNV11" s="7"/>
      <c r="LNW11" s="7"/>
      <c r="LNX11" s="7"/>
      <c r="LNY11" s="7"/>
      <c r="LNZ11" s="7"/>
      <c r="LOA11" s="7"/>
      <c r="LOB11" s="7"/>
      <c r="LOC11" s="7"/>
      <c r="LOD11" s="7"/>
      <c r="LOE11" s="7"/>
      <c r="LOF11" s="7"/>
      <c r="LOG11" s="7"/>
      <c r="LOH11" s="7"/>
      <c r="LOI11" s="7"/>
      <c r="LOJ11" s="7"/>
      <c r="LOK11" s="7"/>
      <c r="LOL11" s="7"/>
      <c r="LOM11" s="7"/>
      <c r="LON11" s="7"/>
      <c r="LOO11" s="7"/>
      <c r="LOP11" s="7"/>
      <c r="LOQ11" s="7"/>
      <c r="LOR11" s="7"/>
      <c r="LOS11" s="7"/>
      <c r="LOT11" s="7"/>
      <c r="LOU11" s="7"/>
      <c r="LOV11" s="7"/>
      <c r="LOW11" s="7"/>
      <c r="LOX11" s="7"/>
      <c r="LOY11" s="7"/>
      <c r="LOZ11" s="7"/>
      <c r="LPA11" s="7"/>
      <c r="LPB11" s="7"/>
      <c r="LPC11" s="7"/>
      <c r="LPD11" s="7"/>
      <c r="LPE11" s="7"/>
      <c r="LPF11" s="7"/>
      <c r="LPG11" s="7"/>
      <c r="LPH11" s="7"/>
      <c r="LPI11" s="7"/>
      <c r="LPJ11" s="7"/>
      <c r="LPK11" s="7"/>
      <c r="LPL11" s="7"/>
      <c r="LPM11" s="7"/>
      <c r="LPN11" s="7"/>
      <c r="LPO11" s="7"/>
      <c r="LPP11" s="7"/>
      <c r="LPQ11" s="7"/>
      <c r="LPR11" s="7"/>
      <c r="LPS11" s="7"/>
      <c r="LPT11" s="7"/>
      <c r="LPU11" s="7"/>
      <c r="LPV11" s="7"/>
      <c r="LPW11" s="7"/>
      <c r="LPX11" s="7"/>
      <c r="LPY11" s="7"/>
      <c r="LPZ11" s="7"/>
      <c r="LQA11" s="7"/>
      <c r="LQB11" s="7"/>
      <c r="LQC11" s="7"/>
      <c r="LQD11" s="7"/>
      <c r="LQE11" s="7"/>
      <c r="LQF11" s="7"/>
      <c r="LQG11" s="7"/>
      <c r="LQH11" s="7"/>
      <c r="LQI11" s="7"/>
      <c r="LQJ11" s="7"/>
      <c r="LQK11" s="7"/>
      <c r="LQL11" s="7"/>
      <c r="LQM11" s="7"/>
      <c r="LQN11" s="7"/>
      <c r="LQO11" s="7"/>
      <c r="LQP11" s="7"/>
      <c r="LQQ11" s="7"/>
      <c r="LQR11" s="7"/>
      <c r="LQS11" s="7"/>
      <c r="LQT11" s="7"/>
      <c r="LQU11" s="7"/>
      <c r="LQV11" s="7"/>
      <c r="LQW11" s="7"/>
      <c r="LQX11" s="7"/>
      <c r="LQY11" s="7"/>
      <c r="LQZ11" s="7"/>
      <c r="LRA11" s="7"/>
      <c r="LRB11" s="7"/>
      <c r="LRC11" s="7"/>
      <c r="LRD11" s="7"/>
      <c r="LRE11" s="7"/>
      <c r="LRF11" s="7"/>
      <c r="LRG11" s="7"/>
      <c r="LRH11" s="7"/>
      <c r="LRI11" s="7"/>
      <c r="LRJ11" s="7"/>
      <c r="LRK11" s="7"/>
      <c r="LRL11" s="7"/>
      <c r="LRM11" s="7"/>
      <c r="LRN11" s="7"/>
      <c r="LRO11" s="7"/>
      <c r="LRP11" s="7"/>
      <c r="LRQ11" s="7"/>
      <c r="LRR11" s="7"/>
      <c r="LRS11" s="7"/>
      <c r="LRT11" s="7"/>
      <c r="LRU11" s="7"/>
      <c r="LRV11" s="7"/>
      <c r="LRW11" s="7"/>
      <c r="LRX11" s="7"/>
      <c r="LRY11" s="7"/>
      <c r="LRZ11" s="7"/>
      <c r="LSA11" s="7"/>
      <c r="LSB11" s="7"/>
      <c r="LSC11" s="7"/>
      <c r="LSD11" s="7"/>
      <c r="LSE11" s="7"/>
      <c r="LSF11" s="7"/>
      <c r="LSG11" s="7"/>
      <c r="LSH11" s="7"/>
      <c r="LSI11" s="7"/>
      <c r="LSJ11" s="7"/>
      <c r="LSK11" s="7"/>
      <c r="LSL11" s="7"/>
      <c r="LSM11" s="7"/>
      <c r="LSN11" s="7"/>
      <c r="LSO11" s="7"/>
      <c r="LSP11" s="7"/>
      <c r="LSQ11" s="7"/>
      <c r="LSR11" s="7"/>
      <c r="LSS11" s="7"/>
      <c r="LST11" s="7"/>
      <c r="LSU11" s="7"/>
      <c r="LSV11" s="7"/>
      <c r="LSW11" s="7"/>
      <c r="LSX11" s="7"/>
      <c r="LSY11" s="7"/>
      <c r="LSZ11" s="7"/>
      <c r="LTA11" s="7"/>
      <c r="LTB11" s="7"/>
      <c r="LTC11" s="7"/>
      <c r="LTD11" s="7"/>
      <c r="LTE11" s="7"/>
      <c r="LTF11" s="7"/>
      <c r="LTG11" s="7"/>
      <c r="LTH11" s="7"/>
      <c r="LTI11" s="7"/>
      <c r="LTJ11" s="7"/>
      <c r="LTK11" s="7"/>
      <c r="LTL11" s="7"/>
      <c r="LTM11" s="7"/>
      <c r="LTN11" s="7"/>
      <c r="LTO11" s="7"/>
      <c r="LTP11" s="7"/>
      <c r="LTQ11" s="7"/>
      <c r="LTR11" s="7"/>
      <c r="LTS11" s="7"/>
      <c r="LTT11" s="7"/>
      <c r="LTU11" s="7"/>
      <c r="LTV11" s="7"/>
      <c r="LTW11" s="7"/>
      <c r="LTX11" s="7"/>
      <c r="LTY11" s="7"/>
      <c r="LTZ11" s="7"/>
      <c r="LUA11" s="7"/>
      <c r="LUB11" s="7"/>
      <c r="LUC11" s="7"/>
      <c r="LUD11" s="7"/>
      <c r="LUE11" s="7"/>
      <c r="LUF11" s="7"/>
      <c r="LUG11" s="7"/>
      <c r="LUH11" s="7"/>
      <c r="LUI11" s="7"/>
      <c r="LUJ11" s="7"/>
      <c r="LUK11" s="7"/>
      <c r="LUL11" s="7"/>
      <c r="LUM11" s="7"/>
      <c r="LUN11" s="7"/>
      <c r="LUO11" s="7"/>
      <c r="LUP11" s="7"/>
      <c r="LUQ11" s="7"/>
      <c r="LUR11" s="7"/>
      <c r="LUS11" s="7"/>
      <c r="LUT11" s="7"/>
      <c r="LUU11" s="7"/>
      <c r="LUV11" s="7"/>
      <c r="LUW11" s="7"/>
      <c r="LUX11" s="7"/>
      <c r="LUY11" s="7"/>
      <c r="LUZ11" s="7"/>
      <c r="LVA11" s="7"/>
      <c r="LVB11" s="7"/>
      <c r="LVC11" s="7"/>
      <c r="LVD11" s="7"/>
      <c r="LVE11" s="7"/>
      <c r="LVF11" s="7"/>
      <c r="LVG11" s="7"/>
      <c r="LVH11" s="7"/>
      <c r="LVI11" s="7"/>
      <c r="LVJ11" s="7"/>
      <c r="LVK11" s="7"/>
      <c r="LVL11" s="7"/>
      <c r="LVM11" s="7"/>
      <c r="LVN11" s="7"/>
      <c r="LVO11" s="7"/>
      <c r="LVP11" s="7"/>
      <c r="LVQ11" s="7"/>
      <c r="LVR11" s="7"/>
      <c r="LVS11" s="7"/>
      <c r="LVT11" s="7"/>
      <c r="LVU11" s="7"/>
      <c r="LVV11" s="7"/>
      <c r="LVW11" s="7"/>
      <c r="LVX11" s="7"/>
      <c r="LVY11" s="7"/>
      <c r="LVZ11" s="7"/>
      <c r="LWA11" s="7"/>
      <c r="LWB11" s="7"/>
      <c r="LWC11" s="7"/>
      <c r="LWD11" s="7"/>
      <c r="LWE11" s="7"/>
      <c r="LWF11" s="7"/>
      <c r="LWG11" s="7"/>
      <c r="LWH11" s="7"/>
      <c r="LWI11" s="7"/>
      <c r="LWJ11" s="7"/>
      <c r="LWK11" s="7"/>
      <c r="LWL11" s="7"/>
      <c r="LWM11" s="7"/>
      <c r="LWN11" s="7"/>
      <c r="LWO11" s="7"/>
      <c r="LWP11" s="7"/>
      <c r="LWQ11" s="7"/>
      <c r="LWR11" s="7"/>
      <c r="LWS11" s="7"/>
      <c r="LWT11" s="7"/>
      <c r="LWU11" s="7"/>
      <c r="LWV11" s="7"/>
      <c r="LWW11" s="7"/>
      <c r="LWX11" s="7"/>
      <c r="LWY11" s="7"/>
      <c r="LWZ11" s="7"/>
      <c r="LXA11" s="7"/>
      <c r="LXB11" s="7"/>
      <c r="LXC11" s="7"/>
      <c r="LXD11" s="7"/>
      <c r="LXE11" s="7"/>
      <c r="LXF11" s="7"/>
      <c r="LXG11" s="7"/>
      <c r="LXH11" s="7"/>
      <c r="LXI11" s="7"/>
      <c r="LXJ11" s="7"/>
      <c r="LXK11" s="7"/>
      <c r="LXL11" s="7"/>
      <c r="LXM11" s="7"/>
      <c r="LXN11" s="7"/>
      <c r="LXO11" s="7"/>
      <c r="LXP11" s="7"/>
      <c r="LXQ11" s="7"/>
      <c r="LXR11" s="7"/>
      <c r="LXS11" s="7"/>
      <c r="LXT11" s="7"/>
      <c r="LXU11" s="7"/>
      <c r="LXV11" s="7"/>
      <c r="LXW11" s="7"/>
      <c r="LXX11" s="7"/>
      <c r="LXY11" s="7"/>
      <c r="LXZ11" s="7"/>
      <c r="LYA11" s="7"/>
      <c r="LYB11" s="7"/>
      <c r="LYC11" s="7"/>
      <c r="LYD11" s="7"/>
      <c r="LYE11" s="7"/>
      <c r="LYF11" s="7"/>
      <c r="LYG11" s="7"/>
      <c r="LYH11" s="7"/>
      <c r="LYI11" s="7"/>
      <c r="LYJ11" s="7"/>
      <c r="LYK11" s="7"/>
      <c r="LYL11" s="7"/>
      <c r="LYM11" s="7"/>
      <c r="LYN11" s="7"/>
      <c r="LYO11" s="7"/>
      <c r="LYP11" s="7"/>
      <c r="LYQ11" s="7"/>
      <c r="LYR11" s="7"/>
      <c r="LYS11" s="7"/>
      <c r="LYT11" s="7"/>
      <c r="LYU11" s="7"/>
      <c r="LYV11" s="7"/>
      <c r="LYW11" s="7"/>
      <c r="LYX11" s="7"/>
      <c r="LYY11" s="7"/>
      <c r="LYZ11" s="7"/>
      <c r="LZA11" s="7"/>
      <c r="LZB11" s="7"/>
      <c r="LZC11" s="7"/>
      <c r="LZD11" s="7"/>
      <c r="LZE11" s="7"/>
      <c r="LZF11" s="7"/>
      <c r="LZG11" s="7"/>
      <c r="LZH11" s="7"/>
      <c r="LZI11" s="7"/>
      <c r="LZJ11" s="7"/>
      <c r="LZK11" s="7"/>
      <c r="LZL11" s="7"/>
      <c r="LZM11" s="7"/>
      <c r="LZN11" s="7"/>
      <c r="LZO11" s="7"/>
      <c r="LZP11" s="7"/>
      <c r="LZQ11" s="7"/>
      <c r="LZR11" s="7"/>
      <c r="LZS11" s="7"/>
      <c r="LZT11" s="7"/>
      <c r="LZU11" s="7"/>
      <c r="LZV11" s="7"/>
      <c r="LZW11" s="7"/>
      <c r="LZX11" s="7"/>
      <c r="LZY11" s="7"/>
      <c r="LZZ11" s="7"/>
      <c r="MAA11" s="7"/>
      <c r="MAB11" s="7"/>
      <c r="MAC11" s="7"/>
      <c r="MAD11" s="7"/>
      <c r="MAE11" s="7"/>
      <c r="MAF11" s="7"/>
      <c r="MAG11" s="7"/>
      <c r="MAH11" s="7"/>
      <c r="MAI11" s="7"/>
      <c r="MAJ11" s="7"/>
      <c r="MAK11" s="7"/>
      <c r="MAL11" s="7"/>
      <c r="MAM11" s="7"/>
      <c r="MAN11" s="7"/>
      <c r="MAO11" s="7"/>
      <c r="MAP11" s="7"/>
      <c r="MAQ11" s="7"/>
      <c r="MAR11" s="7"/>
      <c r="MAS11" s="7"/>
      <c r="MAT11" s="7"/>
      <c r="MAU11" s="7"/>
      <c r="MAV11" s="7"/>
      <c r="MAW11" s="7"/>
      <c r="MAX11" s="7"/>
      <c r="MAY11" s="7"/>
      <c r="MAZ11" s="7"/>
      <c r="MBA11" s="7"/>
      <c r="MBB11" s="7"/>
      <c r="MBC11" s="7"/>
      <c r="MBD11" s="7"/>
      <c r="MBE11" s="7"/>
      <c r="MBF11" s="7"/>
      <c r="MBG11" s="7"/>
      <c r="MBH11" s="7"/>
      <c r="MBI11" s="7"/>
      <c r="MBJ11" s="7"/>
      <c r="MBK11" s="7"/>
      <c r="MBL11" s="7"/>
      <c r="MBM11" s="7"/>
      <c r="MBN11" s="7"/>
      <c r="MBO11" s="7"/>
      <c r="MBP11" s="7"/>
      <c r="MBQ11" s="7"/>
      <c r="MBR11" s="7"/>
      <c r="MBS11" s="7"/>
      <c r="MBT11" s="7"/>
      <c r="MBU11" s="7"/>
      <c r="MBV11" s="7"/>
      <c r="MBW11" s="7"/>
      <c r="MBX11" s="7"/>
      <c r="MBY11" s="7"/>
      <c r="MBZ11" s="7"/>
      <c r="MCA11" s="7"/>
      <c r="MCB11" s="7"/>
      <c r="MCC11" s="7"/>
      <c r="MCD11" s="7"/>
      <c r="MCE11" s="7"/>
      <c r="MCF11" s="7"/>
      <c r="MCG11" s="7"/>
      <c r="MCH11" s="7"/>
      <c r="MCI11" s="7"/>
      <c r="MCJ11" s="7"/>
      <c r="MCK11" s="7"/>
      <c r="MCL11" s="7"/>
      <c r="MCM11" s="7"/>
      <c r="MCN11" s="7"/>
      <c r="MCO11" s="7"/>
      <c r="MCP11" s="7"/>
      <c r="MCQ11" s="7"/>
      <c r="MCR11" s="7"/>
      <c r="MCS11" s="7"/>
      <c r="MCT11" s="7"/>
      <c r="MCU11" s="7"/>
      <c r="MCV11" s="7"/>
      <c r="MCW11" s="7"/>
      <c r="MCX11" s="7"/>
      <c r="MCY11" s="7"/>
      <c r="MCZ11" s="7"/>
      <c r="MDA11" s="7"/>
      <c r="MDB11" s="7"/>
      <c r="MDC11" s="7"/>
      <c r="MDD11" s="7"/>
      <c r="MDE11" s="7"/>
      <c r="MDF11" s="7"/>
      <c r="MDG11" s="7"/>
      <c r="MDH11" s="7"/>
      <c r="MDI11" s="7"/>
      <c r="MDJ11" s="7"/>
      <c r="MDK11" s="7"/>
      <c r="MDL11" s="7"/>
      <c r="MDM11" s="7"/>
      <c r="MDN11" s="7"/>
      <c r="MDO11" s="7"/>
      <c r="MDP11" s="7"/>
      <c r="MDQ11" s="7"/>
      <c r="MDR11" s="7"/>
      <c r="MDS11" s="7"/>
      <c r="MDT11" s="7"/>
      <c r="MDU11" s="7"/>
      <c r="MDV11" s="7"/>
      <c r="MDW11" s="7"/>
      <c r="MDX11" s="7"/>
      <c r="MDY11" s="7"/>
      <c r="MDZ11" s="7"/>
      <c r="MEA11" s="7"/>
      <c r="MEB11" s="7"/>
      <c r="MEC11" s="7"/>
      <c r="MED11" s="7"/>
      <c r="MEE11" s="7"/>
      <c r="MEF11" s="7"/>
      <c r="MEG11" s="7"/>
      <c r="MEH11" s="7"/>
      <c r="MEI11" s="7"/>
      <c r="MEJ11" s="7"/>
      <c r="MEK11" s="7"/>
      <c r="MEL11" s="7"/>
      <c r="MEM11" s="7"/>
      <c r="MEN11" s="7"/>
      <c r="MEO11" s="7"/>
      <c r="MEP11" s="7"/>
      <c r="MEQ11" s="7"/>
      <c r="MER11" s="7"/>
      <c r="MES11" s="7"/>
      <c r="MET11" s="7"/>
      <c r="MEU11" s="7"/>
      <c r="MEV11" s="7"/>
      <c r="MEW11" s="7"/>
      <c r="MEX11" s="7"/>
      <c r="MEY11" s="7"/>
      <c r="MEZ11" s="7"/>
      <c r="MFA11" s="7"/>
      <c r="MFB11" s="7"/>
      <c r="MFC11" s="7"/>
      <c r="MFD11" s="7"/>
      <c r="MFE11" s="7"/>
      <c r="MFF11" s="7"/>
      <c r="MFG11" s="7"/>
      <c r="MFH11" s="7"/>
      <c r="MFI11" s="7"/>
      <c r="MFJ11" s="7"/>
      <c r="MFK11" s="7"/>
      <c r="MFL11" s="7"/>
      <c r="MFM11" s="7"/>
      <c r="MFN11" s="7"/>
      <c r="MFO11" s="7"/>
      <c r="MFP11" s="7"/>
      <c r="MFQ11" s="7"/>
      <c r="MFR11" s="7"/>
      <c r="MFS11" s="7"/>
      <c r="MFT11" s="7"/>
      <c r="MFU11" s="7"/>
      <c r="MFV11" s="7"/>
      <c r="MFW11" s="7"/>
      <c r="MFX11" s="7"/>
      <c r="MFY11" s="7"/>
      <c r="MFZ11" s="7"/>
      <c r="MGA11" s="7"/>
      <c r="MGB11" s="7"/>
      <c r="MGC11" s="7"/>
      <c r="MGD11" s="7"/>
      <c r="MGE11" s="7"/>
      <c r="MGF11" s="7"/>
      <c r="MGG11" s="7"/>
      <c r="MGH11" s="7"/>
      <c r="MGI11" s="7"/>
      <c r="MGJ11" s="7"/>
      <c r="MGK11" s="7"/>
      <c r="MGL11" s="7"/>
      <c r="MGM11" s="7"/>
      <c r="MGN11" s="7"/>
      <c r="MGO11" s="7"/>
      <c r="MGP11" s="7"/>
      <c r="MGQ11" s="7"/>
      <c r="MGR11" s="7"/>
      <c r="MGS11" s="7"/>
      <c r="MGT11" s="7"/>
      <c r="MGU11" s="7"/>
      <c r="MGV11" s="7"/>
      <c r="MGW11" s="7"/>
      <c r="MGX11" s="7"/>
      <c r="MGY11" s="7"/>
      <c r="MGZ11" s="7"/>
      <c r="MHA11" s="7"/>
      <c r="MHB11" s="7"/>
      <c r="MHC11" s="7"/>
      <c r="MHD11" s="7"/>
      <c r="MHE11" s="7"/>
      <c r="MHF11" s="7"/>
      <c r="MHG11" s="7"/>
      <c r="MHH11" s="7"/>
      <c r="MHI11" s="7"/>
      <c r="MHJ11" s="7"/>
      <c r="MHK11" s="7"/>
      <c r="MHL11" s="7"/>
      <c r="MHM11" s="7"/>
      <c r="MHN11" s="7"/>
      <c r="MHO11" s="7"/>
      <c r="MHP11" s="7"/>
      <c r="MHQ11" s="7"/>
      <c r="MHR11" s="7"/>
      <c r="MHS11" s="7"/>
      <c r="MHT11" s="7"/>
      <c r="MHU11" s="7"/>
      <c r="MHV11" s="7"/>
      <c r="MHW11" s="7"/>
      <c r="MHX11" s="7"/>
      <c r="MHY11" s="7"/>
      <c r="MHZ11" s="7"/>
      <c r="MIA11" s="7"/>
      <c r="MIB11" s="7"/>
      <c r="MIC11" s="7"/>
      <c r="MID11" s="7"/>
      <c r="MIE11" s="7"/>
      <c r="MIF11" s="7"/>
      <c r="MIG11" s="7"/>
      <c r="MIH11" s="7"/>
      <c r="MII11" s="7"/>
      <c r="MIJ11" s="7"/>
      <c r="MIK11" s="7"/>
      <c r="MIL11" s="7"/>
      <c r="MIM11" s="7"/>
      <c r="MIN11" s="7"/>
      <c r="MIO11" s="7"/>
      <c r="MIP11" s="7"/>
      <c r="MIQ11" s="7"/>
      <c r="MIR11" s="7"/>
      <c r="MIS11" s="7"/>
      <c r="MIT11" s="7"/>
      <c r="MIU11" s="7"/>
      <c r="MIV11" s="7"/>
      <c r="MIW11" s="7"/>
      <c r="MIX11" s="7"/>
      <c r="MIY11" s="7"/>
      <c r="MIZ11" s="7"/>
      <c r="MJA11" s="7"/>
      <c r="MJB11" s="7"/>
      <c r="MJC11" s="7"/>
      <c r="MJD11" s="7"/>
      <c r="MJE11" s="7"/>
      <c r="MJF11" s="7"/>
      <c r="MJG11" s="7"/>
      <c r="MJH11" s="7"/>
      <c r="MJI11" s="7"/>
      <c r="MJJ11" s="7"/>
      <c r="MJK11" s="7"/>
      <c r="MJL11" s="7"/>
      <c r="MJM11" s="7"/>
      <c r="MJN11" s="7"/>
      <c r="MJO11" s="7"/>
      <c r="MJP11" s="7"/>
      <c r="MJQ11" s="7"/>
      <c r="MJR11" s="7"/>
      <c r="MJS11" s="7"/>
      <c r="MJT11" s="7"/>
      <c r="MJU11" s="7"/>
      <c r="MJV11" s="7"/>
      <c r="MJW11" s="7"/>
      <c r="MJX11" s="7"/>
      <c r="MJY11" s="7"/>
      <c r="MJZ11" s="7"/>
      <c r="MKA11" s="7"/>
      <c r="MKB11" s="7"/>
      <c r="MKC11" s="7"/>
      <c r="MKD11" s="7"/>
      <c r="MKE11" s="7"/>
      <c r="MKF11" s="7"/>
      <c r="MKG11" s="7"/>
      <c r="MKH11" s="7"/>
      <c r="MKI11" s="7"/>
      <c r="MKJ11" s="7"/>
      <c r="MKK11" s="7"/>
      <c r="MKL11" s="7"/>
      <c r="MKM11" s="7"/>
      <c r="MKN11" s="7"/>
      <c r="MKO11" s="7"/>
      <c r="MKP11" s="7"/>
      <c r="MKQ11" s="7"/>
      <c r="MKR11" s="7"/>
      <c r="MKS11" s="7"/>
      <c r="MKT11" s="7"/>
      <c r="MKU11" s="7"/>
      <c r="MKV11" s="7"/>
      <c r="MKW11" s="7"/>
      <c r="MKX11" s="7"/>
      <c r="MKY11" s="7"/>
      <c r="MKZ11" s="7"/>
      <c r="MLA11" s="7"/>
      <c r="MLB11" s="7"/>
      <c r="MLC11" s="7"/>
      <c r="MLD11" s="7"/>
      <c r="MLE11" s="7"/>
      <c r="MLF11" s="7"/>
      <c r="MLG11" s="7"/>
      <c r="MLH11" s="7"/>
      <c r="MLI11" s="7"/>
      <c r="MLJ11" s="7"/>
      <c r="MLK11" s="7"/>
      <c r="MLL11" s="7"/>
      <c r="MLM11" s="7"/>
      <c r="MLN11" s="7"/>
      <c r="MLO11" s="7"/>
      <c r="MLP11" s="7"/>
      <c r="MLQ11" s="7"/>
      <c r="MLR11" s="7"/>
      <c r="MLS11" s="7"/>
      <c r="MLT11" s="7"/>
      <c r="MLU11" s="7"/>
      <c r="MLV11" s="7"/>
      <c r="MLW11" s="7"/>
      <c r="MLX11" s="7"/>
      <c r="MLY11" s="7"/>
      <c r="MLZ11" s="7"/>
      <c r="MMA11" s="7"/>
      <c r="MMB11" s="7"/>
      <c r="MMC11" s="7"/>
      <c r="MMD11" s="7"/>
      <c r="MME11" s="7"/>
      <c r="MMF11" s="7"/>
      <c r="MMG11" s="7"/>
      <c r="MMH11" s="7"/>
      <c r="MMI11" s="7"/>
      <c r="MMJ11" s="7"/>
      <c r="MMK11" s="7"/>
      <c r="MML11" s="7"/>
      <c r="MMM11" s="7"/>
      <c r="MMN11" s="7"/>
      <c r="MMO11" s="7"/>
      <c r="MMP11" s="7"/>
      <c r="MMQ11" s="7"/>
      <c r="MMR11" s="7"/>
      <c r="MMS11" s="7"/>
      <c r="MMT11" s="7"/>
      <c r="MMU11" s="7"/>
      <c r="MMV11" s="7"/>
      <c r="MMW11" s="7"/>
      <c r="MMX11" s="7"/>
      <c r="MMY11" s="7"/>
      <c r="MMZ11" s="7"/>
      <c r="MNA11" s="7"/>
      <c r="MNB11" s="7"/>
      <c r="MNC11" s="7"/>
      <c r="MND11" s="7"/>
      <c r="MNE11" s="7"/>
      <c r="MNF11" s="7"/>
      <c r="MNG11" s="7"/>
      <c r="MNH11" s="7"/>
      <c r="MNI11" s="7"/>
      <c r="MNJ11" s="7"/>
      <c r="MNK11" s="7"/>
      <c r="MNL11" s="7"/>
      <c r="MNM11" s="7"/>
      <c r="MNN11" s="7"/>
      <c r="MNO11" s="7"/>
      <c r="MNP11" s="7"/>
      <c r="MNQ11" s="7"/>
      <c r="MNR11" s="7"/>
      <c r="MNS11" s="7"/>
      <c r="MNT11" s="7"/>
      <c r="MNU11" s="7"/>
      <c r="MNV11" s="7"/>
      <c r="MNW11" s="7"/>
      <c r="MNX11" s="7"/>
      <c r="MNY11" s="7"/>
      <c r="MNZ11" s="7"/>
      <c r="MOA11" s="7"/>
      <c r="MOB11" s="7"/>
      <c r="MOC11" s="7"/>
      <c r="MOD11" s="7"/>
      <c r="MOE11" s="7"/>
      <c r="MOF11" s="7"/>
      <c r="MOG11" s="7"/>
      <c r="MOH11" s="7"/>
      <c r="MOI11" s="7"/>
      <c r="MOJ11" s="7"/>
      <c r="MOK11" s="7"/>
      <c r="MOL11" s="7"/>
      <c r="MOM11" s="7"/>
      <c r="MON11" s="7"/>
      <c r="MOO11" s="7"/>
      <c r="MOP11" s="7"/>
      <c r="MOQ11" s="7"/>
      <c r="MOR11" s="7"/>
      <c r="MOS11" s="7"/>
      <c r="MOT11" s="7"/>
      <c r="MOU11" s="7"/>
      <c r="MOV11" s="7"/>
      <c r="MOW11" s="7"/>
      <c r="MOX11" s="7"/>
      <c r="MOY11" s="7"/>
      <c r="MOZ11" s="7"/>
      <c r="MPA11" s="7"/>
      <c r="MPB11" s="7"/>
      <c r="MPC11" s="7"/>
      <c r="MPD11" s="7"/>
      <c r="MPE11" s="7"/>
      <c r="MPF11" s="7"/>
      <c r="MPG11" s="7"/>
      <c r="MPH11" s="7"/>
      <c r="MPI11" s="7"/>
      <c r="MPJ11" s="7"/>
      <c r="MPK11" s="7"/>
      <c r="MPL11" s="7"/>
      <c r="MPM11" s="7"/>
      <c r="MPN11" s="7"/>
      <c r="MPO11" s="7"/>
      <c r="MPP11" s="7"/>
      <c r="MPQ11" s="7"/>
      <c r="MPR11" s="7"/>
      <c r="MPS11" s="7"/>
      <c r="MPT11" s="7"/>
      <c r="MPU11" s="7"/>
      <c r="MPV11" s="7"/>
      <c r="MPW11" s="7"/>
      <c r="MPX11" s="7"/>
      <c r="MPY11" s="7"/>
      <c r="MPZ11" s="7"/>
      <c r="MQA11" s="7"/>
      <c r="MQB11" s="7"/>
      <c r="MQC11" s="7"/>
      <c r="MQD11" s="7"/>
      <c r="MQE11" s="7"/>
      <c r="MQF11" s="7"/>
      <c r="MQG11" s="7"/>
      <c r="MQH11" s="7"/>
      <c r="MQI11" s="7"/>
      <c r="MQJ11" s="7"/>
      <c r="MQK11" s="7"/>
      <c r="MQL11" s="7"/>
      <c r="MQM11" s="7"/>
      <c r="MQN11" s="7"/>
      <c r="MQO11" s="7"/>
      <c r="MQP11" s="7"/>
      <c r="MQQ11" s="7"/>
      <c r="MQR11" s="7"/>
      <c r="MQS11" s="7"/>
      <c r="MQT11" s="7"/>
      <c r="MQU11" s="7"/>
      <c r="MQV11" s="7"/>
      <c r="MQW11" s="7"/>
      <c r="MQX11" s="7"/>
      <c r="MQY11" s="7"/>
      <c r="MQZ11" s="7"/>
      <c r="MRA11" s="7"/>
      <c r="MRB11" s="7"/>
      <c r="MRC11" s="7"/>
      <c r="MRD11" s="7"/>
      <c r="MRE11" s="7"/>
      <c r="MRF11" s="7"/>
      <c r="MRG11" s="7"/>
      <c r="MRH11" s="7"/>
      <c r="MRI11" s="7"/>
      <c r="MRJ11" s="7"/>
      <c r="MRK11" s="7"/>
      <c r="MRL11" s="7"/>
      <c r="MRM11" s="7"/>
      <c r="MRN11" s="7"/>
      <c r="MRO11" s="7"/>
      <c r="MRP11" s="7"/>
      <c r="MRQ11" s="7"/>
      <c r="MRR11" s="7"/>
      <c r="MRS11" s="7"/>
      <c r="MRT11" s="7"/>
      <c r="MRU11" s="7"/>
      <c r="MRV11" s="7"/>
      <c r="MRW11" s="7"/>
      <c r="MRX11" s="7"/>
      <c r="MRY11" s="7"/>
      <c r="MRZ11" s="7"/>
      <c r="MSA11" s="7"/>
      <c r="MSB11" s="7"/>
      <c r="MSC11" s="7"/>
      <c r="MSD11" s="7"/>
      <c r="MSE11" s="7"/>
      <c r="MSF11" s="7"/>
      <c r="MSG11" s="7"/>
      <c r="MSH11" s="7"/>
      <c r="MSI11" s="7"/>
      <c r="MSJ11" s="7"/>
      <c r="MSK11" s="7"/>
      <c r="MSL11" s="7"/>
      <c r="MSM11" s="7"/>
      <c r="MSN11" s="7"/>
      <c r="MSO11" s="7"/>
      <c r="MSP11" s="7"/>
      <c r="MSQ11" s="7"/>
      <c r="MSR11" s="7"/>
      <c r="MSS11" s="7"/>
      <c r="MST11" s="7"/>
      <c r="MSU11" s="7"/>
      <c r="MSV11" s="7"/>
      <c r="MSW11" s="7"/>
      <c r="MSX11" s="7"/>
      <c r="MSY11" s="7"/>
      <c r="MSZ11" s="7"/>
      <c r="MTA11" s="7"/>
      <c r="MTB11" s="7"/>
      <c r="MTC11" s="7"/>
      <c r="MTD11" s="7"/>
      <c r="MTE11" s="7"/>
      <c r="MTF11" s="7"/>
      <c r="MTG11" s="7"/>
      <c r="MTH11" s="7"/>
      <c r="MTI11" s="7"/>
      <c r="MTJ11" s="7"/>
      <c r="MTK11" s="7"/>
      <c r="MTL11" s="7"/>
      <c r="MTM11" s="7"/>
      <c r="MTN11" s="7"/>
      <c r="MTO11" s="7"/>
      <c r="MTP11" s="7"/>
      <c r="MTQ11" s="7"/>
      <c r="MTR11" s="7"/>
      <c r="MTS11" s="7"/>
      <c r="MTT11" s="7"/>
      <c r="MTU11" s="7"/>
      <c r="MTV11" s="7"/>
      <c r="MTW11" s="7"/>
      <c r="MTX11" s="7"/>
      <c r="MTY11" s="7"/>
      <c r="MTZ11" s="7"/>
      <c r="MUA11" s="7"/>
      <c r="MUB11" s="7"/>
      <c r="MUC11" s="7"/>
      <c r="MUD11" s="7"/>
      <c r="MUE11" s="7"/>
      <c r="MUF11" s="7"/>
      <c r="MUG11" s="7"/>
      <c r="MUH11" s="7"/>
      <c r="MUI11" s="7"/>
      <c r="MUJ11" s="7"/>
      <c r="MUK11" s="7"/>
      <c r="MUL11" s="7"/>
      <c r="MUM11" s="7"/>
      <c r="MUN11" s="7"/>
      <c r="MUO11" s="7"/>
      <c r="MUP11" s="7"/>
      <c r="MUQ11" s="7"/>
      <c r="MUR11" s="7"/>
      <c r="MUS11" s="7"/>
      <c r="MUT11" s="7"/>
      <c r="MUU11" s="7"/>
      <c r="MUV11" s="7"/>
      <c r="MUW11" s="7"/>
      <c r="MUX11" s="7"/>
      <c r="MUY11" s="7"/>
      <c r="MUZ11" s="7"/>
      <c r="MVA11" s="7"/>
      <c r="MVB11" s="7"/>
      <c r="MVC11" s="7"/>
      <c r="MVD11" s="7"/>
      <c r="MVE11" s="7"/>
      <c r="MVF11" s="7"/>
      <c r="MVG11" s="7"/>
      <c r="MVH11" s="7"/>
      <c r="MVI11" s="7"/>
      <c r="MVJ11" s="7"/>
      <c r="MVK11" s="7"/>
      <c r="MVL11" s="7"/>
      <c r="MVM11" s="7"/>
      <c r="MVN11" s="7"/>
      <c r="MVO11" s="7"/>
      <c r="MVP11" s="7"/>
      <c r="MVQ11" s="7"/>
      <c r="MVR11" s="7"/>
      <c r="MVS11" s="7"/>
      <c r="MVT11" s="7"/>
      <c r="MVU11" s="7"/>
      <c r="MVV11" s="7"/>
      <c r="MVW11" s="7"/>
      <c r="MVX11" s="7"/>
      <c r="MVY11" s="7"/>
      <c r="MVZ11" s="7"/>
      <c r="MWA11" s="7"/>
      <c r="MWB11" s="7"/>
      <c r="MWC11" s="7"/>
      <c r="MWD11" s="7"/>
      <c r="MWE11" s="7"/>
      <c r="MWF11" s="7"/>
      <c r="MWG11" s="7"/>
      <c r="MWH11" s="7"/>
      <c r="MWI11" s="7"/>
      <c r="MWJ11" s="7"/>
      <c r="MWK11" s="7"/>
      <c r="MWL11" s="7"/>
      <c r="MWM11" s="7"/>
      <c r="MWN11" s="7"/>
      <c r="MWO11" s="7"/>
      <c r="MWP11" s="7"/>
      <c r="MWQ11" s="7"/>
      <c r="MWR11" s="7"/>
      <c r="MWS11" s="7"/>
      <c r="MWT11" s="7"/>
      <c r="MWU11" s="7"/>
      <c r="MWV11" s="7"/>
      <c r="MWW11" s="7"/>
      <c r="MWX11" s="7"/>
      <c r="MWY11" s="7"/>
      <c r="MWZ11" s="7"/>
      <c r="MXA11" s="7"/>
      <c r="MXB11" s="7"/>
      <c r="MXC11" s="7"/>
      <c r="MXD11" s="7"/>
      <c r="MXE11" s="7"/>
      <c r="MXF11" s="7"/>
      <c r="MXG11" s="7"/>
      <c r="MXH11" s="7"/>
      <c r="MXI11" s="7"/>
      <c r="MXJ11" s="7"/>
      <c r="MXK11" s="7"/>
      <c r="MXL11" s="7"/>
      <c r="MXM11" s="7"/>
      <c r="MXN11" s="7"/>
      <c r="MXO11" s="7"/>
      <c r="MXP11" s="7"/>
      <c r="MXQ11" s="7"/>
      <c r="MXR11" s="7"/>
      <c r="MXS11" s="7"/>
      <c r="MXT11" s="7"/>
      <c r="MXU11" s="7"/>
      <c r="MXV11" s="7"/>
      <c r="MXW11" s="7"/>
      <c r="MXX11" s="7"/>
      <c r="MXY11" s="7"/>
      <c r="MXZ11" s="7"/>
      <c r="MYA11" s="7"/>
      <c r="MYB11" s="7"/>
      <c r="MYC11" s="7"/>
      <c r="MYD11" s="7"/>
      <c r="MYE11" s="7"/>
      <c r="MYF11" s="7"/>
      <c r="MYG11" s="7"/>
      <c r="MYH11" s="7"/>
      <c r="MYI11" s="7"/>
      <c r="MYJ11" s="7"/>
      <c r="MYK11" s="7"/>
      <c r="MYL11" s="7"/>
      <c r="MYM11" s="7"/>
      <c r="MYN11" s="7"/>
      <c r="MYO11" s="7"/>
      <c r="MYP11" s="7"/>
      <c r="MYQ11" s="7"/>
      <c r="MYR11" s="7"/>
      <c r="MYS11" s="7"/>
      <c r="MYT11" s="7"/>
      <c r="MYU11" s="7"/>
      <c r="MYV11" s="7"/>
      <c r="MYW11" s="7"/>
      <c r="MYX11" s="7"/>
      <c r="MYY11" s="7"/>
      <c r="MYZ11" s="7"/>
      <c r="MZA11" s="7"/>
      <c r="MZB11" s="7"/>
      <c r="MZC11" s="7"/>
      <c r="MZD11" s="7"/>
      <c r="MZE11" s="7"/>
      <c r="MZF11" s="7"/>
      <c r="MZG11" s="7"/>
      <c r="MZH11" s="7"/>
      <c r="MZI11" s="7"/>
      <c r="MZJ11" s="7"/>
      <c r="MZK11" s="7"/>
      <c r="MZL11" s="7"/>
      <c r="MZM11" s="7"/>
      <c r="MZN11" s="7"/>
      <c r="MZO11" s="7"/>
      <c r="MZP11" s="7"/>
      <c r="MZQ11" s="7"/>
      <c r="MZR11" s="7"/>
      <c r="MZS11" s="7"/>
      <c r="MZT11" s="7"/>
      <c r="MZU11" s="7"/>
      <c r="MZV11" s="7"/>
      <c r="MZW11" s="7"/>
      <c r="MZX11" s="7"/>
      <c r="MZY11" s="7"/>
      <c r="MZZ11" s="7"/>
      <c r="NAA11" s="7"/>
      <c r="NAB11" s="7"/>
      <c r="NAC11" s="7"/>
      <c r="NAD11" s="7"/>
      <c r="NAE11" s="7"/>
      <c r="NAF11" s="7"/>
      <c r="NAG11" s="7"/>
      <c r="NAH11" s="7"/>
      <c r="NAI11" s="7"/>
      <c r="NAJ11" s="7"/>
      <c r="NAK11" s="7"/>
      <c r="NAL11" s="7"/>
      <c r="NAM11" s="7"/>
      <c r="NAN11" s="7"/>
      <c r="NAO11" s="7"/>
      <c r="NAP11" s="7"/>
      <c r="NAQ11" s="7"/>
      <c r="NAR11" s="7"/>
      <c r="NAS11" s="7"/>
      <c r="NAT11" s="7"/>
      <c r="NAU11" s="7"/>
      <c r="NAV11" s="7"/>
      <c r="NAW11" s="7"/>
      <c r="NAX11" s="7"/>
      <c r="NAY11" s="7"/>
      <c r="NAZ11" s="7"/>
      <c r="NBA11" s="7"/>
      <c r="NBB11" s="7"/>
      <c r="NBC11" s="7"/>
      <c r="NBD11" s="7"/>
      <c r="NBE11" s="7"/>
      <c r="NBF11" s="7"/>
      <c r="NBG11" s="7"/>
      <c r="NBH11" s="7"/>
      <c r="NBI11" s="7"/>
      <c r="NBJ11" s="7"/>
      <c r="NBK11" s="7"/>
      <c r="NBL11" s="7"/>
      <c r="NBM11" s="7"/>
      <c r="NBN11" s="7"/>
      <c r="NBO11" s="7"/>
      <c r="NBP11" s="7"/>
      <c r="NBQ11" s="7"/>
      <c r="NBR11" s="7"/>
      <c r="NBS11" s="7"/>
      <c r="NBT11" s="7"/>
      <c r="NBU11" s="7"/>
      <c r="NBV11" s="7"/>
      <c r="NBW11" s="7"/>
      <c r="NBX11" s="7"/>
      <c r="NBY11" s="7"/>
      <c r="NBZ11" s="7"/>
      <c r="NCA11" s="7"/>
      <c r="NCB11" s="7"/>
      <c r="NCC11" s="7"/>
      <c r="NCD11" s="7"/>
      <c r="NCE11" s="7"/>
      <c r="NCF11" s="7"/>
      <c r="NCG11" s="7"/>
      <c r="NCH11" s="7"/>
      <c r="NCI11" s="7"/>
      <c r="NCJ11" s="7"/>
      <c r="NCK11" s="7"/>
      <c r="NCL11" s="7"/>
      <c r="NCM11" s="7"/>
      <c r="NCN11" s="7"/>
      <c r="NCO11" s="7"/>
      <c r="NCP11" s="7"/>
      <c r="NCQ11" s="7"/>
      <c r="NCR11" s="7"/>
      <c r="NCS11" s="7"/>
      <c r="NCT11" s="7"/>
      <c r="NCU11" s="7"/>
      <c r="NCV11" s="7"/>
      <c r="NCW11" s="7"/>
      <c r="NCX11" s="7"/>
      <c r="NCY11" s="7"/>
      <c r="NCZ11" s="7"/>
      <c r="NDA11" s="7"/>
      <c r="NDB11" s="7"/>
      <c r="NDC11" s="7"/>
      <c r="NDD11" s="7"/>
      <c r="NDE11" s="7"/>
      <c r="NDF11" s="7"/>
      <c r="NDG11" s="7"/>
      <c r="NDH11" s="7"/>
      <c r="NDI11" s="7"/>
      <c r="NDJ11" s="7"/>
      <c r="NDK11" s="7"/>
      <c r="NDL11" s="7"/>
      <c r="NDM11" s="7"/>
      <c r="NDN11" s="7"/>
      <c r="NDO11" s="7"/>
      <c r="NDP11" s="7"/>
      <c r="NDQ11" s="7"/>
      <c r="NDR11" s="7"/>
      <c r="NDS11" s="7"/>
      <c r="NDT11" s="7"/>
      <c r="NDU11" s="7"/>
      <c r="NDV11" s="7"/>
      <c r="NDW11" s="7"/>
      <c r="NDX11" s="7"/>
      <c r="NDY11" s="7"/>
      <c r="NDZ11" s="7"/>
      <c r="NEA11" s="7"/>
      <c r="NEB11" s="7"/>
      <c r="NEC11" s="7"/>
      <c r="NED11" s="7"/>
      <c r="NEE11" s="7"/>
      <c r="NEF11" s="7"/>
      <c r="NEG11" s="7"/>
      <c r="NEH11" s="7"/>
      <c r="NEI11" s="7"/>
      <c r="NEJ11" s="7"/>
      <c r="NEK11" s="7"/>
      <c r="NEL11" s="7"/>
      <c r="NEM11" s="7"/>
      <c r="NEN11" s="7"/>
      <c r="NEO11" s="7"/>
      <c r="NEP11" s="7"/>
      <c r="NEQ11" s="7"/>
      <c r="NER11" s="7"/>
      <c r="NES11" s="7"/>
      <c r="NET11" s="7"/>
      <c r="NEU11" s="7"/>
      <c r="NEV11" s="7"/>
      <c r="NEW11" s="7"/>
      <c r="NEX11" s="7"/>
      <c r="NEY11" s="7"/>
      <c r="NEZ11" s="7"/>
      <c r="NFA11" s="7"/>
      <c r="NFB11" s="7"/>
      <c r="NFC11" s="7"/>
      <c r="NFD11" s="7"/>
      <c r="NFE11" s="7"/>
      <c r="NFF11" s="7"/>
      <c r="NFG11" s="7"/>
      <c r="NFH11" s="7"/>
      <c r="NFI11" s="7"/>
      <c r="NFJ11" s="7"/>
      <c r="NFK11" s="7"/>
      <c r="NFL11" s="7"/>
      <c r="NFM11" s="7"/>
      <c r="NFN11" s="7"/>
      <c r="NFO11" s="7"/>
      <c r="NFP11" s="7"/>
      <c r="NFQ11" s="7"/>
      <c r="NFR11" s="7"/>
      <c r="NFS11" s="7"/>
      <c r="NFT11" s="7"/>
      <c r="NFU11" s="7"/>
      <c r="NFV11" s="7"/>
      <c r="NFW11" s="7"/>
      <c r="NFX11" s="7"/>
      <c r="NFY11" s="7"/>
      <c r="NFZ11" s="7"/>
      <c r="NGA11" s="7"/>
      <c r="NGB11" s="7"/>
      <c r="NGC11" s="7"/>
      <c r="NGD11" s="7"/>
      <c r="NGE11" s="7"/>
      <c r="NGF11" s="7"/>
      <c r="NGG11" s="7"/>
      <c r="NGH11" s="7"/>
      <c r="NGI11" s="7"/>
      <c r="NGJ11" s="7"/>
      <c r="NGK11" s="7"/>
      <c r="NGL11" s="7"/>
      <c r="NGM11" s="7"/>
      <c r="NGN11" s="7"/>
      <c r="NGO11" s="7"/>
      <c r="NGP11" s="7"/>
      <c r="NGQ11" s="7"/>
      <c r="NGR11" s="7"/>
      <c r="NGS11" s="7"/>
      <c r="NGT11" s="7"/>
      <c r="NGU11" s="7"/>
      <c r="NGV11" s="7"/>
      <c r="NGW11" s="7"/>
      <c r="NGX11" s="7"/>
      <c r="NGY11" s="7"/>
      <c r="NGZ11" s="7"/>
      <c r="NHA11" s="7"/>
      <c r="NHB11" s="7"/>
      <c r="NHC11" s="7"/>
      <c r="NHD11" s="7"/>
      <c r="NHE11" s="7"/>
      <c r="NHF11" s="7"/>
      <c r="NHG11" s="7"/>
      <c r="NHH11" s="7"/>
      <c r="NHI11" s="7"/>
      <c r="NHJ11" s="7"/>
      <c r="NHK11" s="7"/>
      <c r="NHL11" s="7"/>
      <c r="NHM11" s="7"/>
      <c r="NHN11" s="7"/>
      <c r="NHO11" s="7"/>
      <c r="NHP11" s="7"/>
      <c r="NHQ11" s="7"/>
      <c r="NHR11" s="7"/>
      <c r="NHS11" s="7"/>
      <c r="NHT11" s="7"/>
      <c r="NHU11" s="7"/>
      <c r="NHV11" s="7"/>
      <c r="NHW11" s="7"/>
      <c r="NHX11" s="7"/>
      <c r="NHY11" s="7"/>
      <c r="NHZ11" s="7"/>
      <c r="NIA11" s="7"/>
      <c r="NIB11" s="7"/>
      <c r="NIC11" s="7"/>
      <c r="NID11" s="7"/>
      <c r="NIE11" s="7"/>
      <c r="NIF11" s="7"/>
      <c r="NIG11" s="7"/>
      <c r="NIH11" s="7"/>
      <c r="NII11" s="7"/>
      <c r="NIJ11" s="7"/>
      <c r="NIK11" s="7"/>
      <c r="NIL11" s="7"/>
      <c r="NIM11" s="7"/>
      <c r="NIN11" s="7"/>
      <c r="NIO11" s="7"/>
      <c r="NIP11" s="7"/>
      <c r="NIQ11" s="7"/>
      <c r="NIR11" s="7"/>
      <c r="NIS11" s="7"/>
      <c r="NIT11" s="7"/>
      <c r="NIU11" s="7"/>
      <c r="NIV11" s="7"/>
      <c r="NIW11" s="7"/>
      <c r="NIX11" s="7"/>
      <c r="NIY11" s="7"/>
      <c r="NIZ11" s="7"/>
      <c r="NJA11" s="7"/>
      <c r="NJB11" s="7"/>
      <c r="NJC11" s="7"/>
      <c r="NJD11" s="7"/>
      <c r="NJE11" s="7"/>
      <c r="NJF11" s="7"/>
      <c r="NJG11" s="7"/>
      <c r="NJH11" s="7"/>
      <c r="NJI11" s="7"/>
      <c r="NJJ11" s="7"/>
      <c r="NJK11" s="7"/>
      <c r="NJL11" s="7"/>
      <c r="NJM11" s="7"/>
      <c r="NJN11" s="7"/>
      <c r="NJO11" s="7"/>
      <c r="NJP11" s="7"/>
      <c r="NJQ11" s="7"/>
      <c r="NJR11" s="7"/>
      <c r="NJS11" s="7"/>
      <c r="NJT11" s="7"/>
      <c r="NJU11" s="7"/>
      <c r="NJV11" s="7"/>
      <c r="NJW11" s="7"/>
      <c r="NJX11" s="7"/>
      <c r="NJY11" s="7"/>
      <c r="NJZ11" s="7"/>
      <c r="NKA11" s="7"/>
      <c r="NKB11" s="7"/>
      <c r="NKC11" s="7"/>
      <c r="NKD11" s="7"/>
      <c r="NKE11" s="7"/>
      <c r="NKF11" s="7"/>
      <c r="NKG11" s="7"/>
      <c r="NKH11" s="7"/>
      <c r="NKI11" s="7"/>
      <c r="NKJ11" s="7"/>
      <c r="NKK11" s="7"/>
      <c r="NKL11" s="7"/>
      <c r="NKM11" s="7"/>
      <c r="NKN11" s="7"/>
      <c r="NKO11" s="7"/>
      <c r="NKP11" s="7"/>
      <c r="NKQ11" s="7"/>
      <c r="NKR11" s="7"/>
      <c r="NKS11" s="7"/>
      <c r="NKT11" s="7"/>
      <c r="NKU11" s="7"/>
      <c r="NKV11" s="7"/>
      <c r="NKW11" s="7"/>
      <c r="NKX11" s="7"/>
      <c r="NKY11" s="7"/>
      <c r="NKZ11" s="7"/>
      <c r="NLA11" s="7"/>
      <c r="NLB11" s="7"/>
      <c r="NLC11" s="7"/>
      <c r="NLD11" s="7"/>
      <c r="NLE11" s="7"/>
      <c r="NLF11" s="7"/>
      <c r="NLG11" s="7"/>
      <c r="NLH11" s="7"/>
      <c r="NLI11" s="7"/>
      <c r="NLJ11" s="7"/>
      <c r="NLK11" s="7"/>
      <c r="NLL11" s="7"/>
      <c r="NLM11" s="7"/>
      <c r="NLN11" s="7"/>
      <c r="NLO11" s="7"/>
      <c r="NLP11" s="7"/>
      <c r="NLQ11" s="7"/>
      <c r="NLR11" s="7"/>
      <c r="NLS11" s="7"/>
      <c r="NLT11" s="7"/>
      <c r="NLU11" s="7"/>
      <c r="NLV11" s="7"/>
      <c r="NLW11" s="7"/>
      <c r="NLX11" s="7"/>
      <c r="NLY11" s="7"/>
      <c r="NLZ11" s="7"/>
      <c r="NMA11" s="7"/>
      <c r="NMB11" s="7"/>
      <c r="NMC11" s="7"/>
      <c r="NMD11" s="7"/>
      <c r="NME11" s="7"/>
      <c r="NMF11" s="7"/>
      <c r="NMG11" s="7"/>
      <c r="NMH11" s="7"/>
      <c r="NMI11" s="7"/>
      <c r="NMJ11" s="7"/>
      <c r="NMK11" s="7"/>
      <c r="NML11" s="7"/>
      <c r="NMM11" s="7"/>
      <c r="NMN11" s="7"/>
      <c r="NMO11" s="7"/>
      <c r="NMP11" s="7"/>
      <c r="NMQ11" s="7"/>
      <c r="NMR11" s="7"/>
      <c r="NMS11" s="7"/>
      <c r="NMT11" s="7"/>
      <c r="NMU11" s="7"/>
      <c r="NMV11" s="7"/>
      <c r="NMW11" s="7"/>
      <c r="NMX11" s="7"/>
      <c r="NMY11" s="7"/>
      <c r="NMZ11" s="7"/>
      <c r="NNA11" s="7"/>
      <c r="NNB11" s="7"/>
      <c r="NNC11" s="7"/>
      <c r="NND11" s="7"/>
      <c r="NNE11" s="7"/>
      <c r="NNF11" s="7"/>
      <c r="NNG11" s="7"/>
      <c r="NNH11" s="7"/>
      <c r="NNI11" s="7"/>
      <c r="NNJ11" s="7"/>
      <c r="NNK11" s="7"/>
      <c r="NNL11" s="7"/>
      <c r="NNM11" s="7"/>
      <c r="NNN11" s="7"/>
      <c r="NNO11" s="7"/>
      <c r="NNP11" s="7"/>
      <c r="NNQ11" s="7"/>
      <c r="NNR11" s="7"/>
      <c r="NNS11" s="7"/>
      <c r="NNT11" s="7"/>
      <c r="NNU11" s="7"/>
      <c r="NNV11" s="7"/>
      <c r="NNW11" s="7"/>
      <c r="NNX11" s="7"/>
      <c r="NNY11" s="7"/>
      <c r="NNZ11" s="7"/>
      <c r="NOA11" s="7"/>
      <c r="NOB11" s="7"/>
      <c r="NOC11" s="7"/>
      <c r="NOD11" s="7"/>
      <c r="NOE11" s="7"/>
      <c r="NOF11" s="7"/>
      <c r="NOG11" s="7"/>
      <c r="NOH11" s="7"/>
      <c r="NOI11" s="7"/>
      <c r="NOJ11" s="7"/>
      <c r="NOK11" s="7"/>
      <c r="NOL11" s="7"/>
      <c r="NOM11" s="7"/>
      <c r="NON11" s="7"/>
      <c r="NOO11" s="7"/>
      <c r="NOP11" s="7"/>
      <c r="NOQ11" s="7"/>
      <c r="NOR11" s="7"/>
      <c r="NOS11" s="7"/>
      <c r="NOT11" s="7"/>
      <c r="NOU11" s="7"/>
      <c r="NOV11" s="7"/>
      <c r="NOW11" s="7"/>
      <c r="NOX11" s="7"/>
      <c r="NOY11" s="7"/>
      <c r="NOZ11" s="7"/>
      <c r="NPA11" s="7"/>
      <c r="NPB11" s="7"/>
      <c r="NPC11" s="7"/>
      <c r="NPD11" s="7"/>
      <c r="NPE11" s="7"/>
      <c r="NPF11" s="7"/>
      <c r="NPG11" s="7"/>
      <c r="NPH11" s="7"/>
      <c r="NPI11" s="7"/>
      <c r="NPJ11" s="7"/>
      <c r="NPK11" s="7"/>
      <c r="NPL11" s="7"/>
      <c r="NPM11" s="7"/>
      <c r="NPN11" s="7"/>
      <c r="NPO11" s="7"/>
      <c r="NPP11" s="7"/>
      <c r="NPQ11" s="7"/>
      <c r="NPR11" s="7"/>
      <c r="NPS11" s="7"/>
      <c r="NPT11" s="7"/>
      <c r="NPU11" s="7"/>
      <c r="NPV11" s="7"/>
      <c r="NPW11" s="7"/>
      <c r="NPX11" s="7"/>
      <c r="NPY11" s="7"/>
      <c r="NPZ11" s="7"/>
      <c r="NQA11" s="7"/>
      <c r="NQB11" s="7"/>
      <c r="NQC11" s="7"/>
      <c r="NQD11" s="7"/>
      <c r="NQE11" s="7"/>
      <c r="NQF11" s="7"/>
      <c r="NQG11" s="7"/>
      <c r="NQH11" s="7"/>
      <c r="NQI11" s="7"/>
      <c r="NQJ11" s="7"/>
      <c r="NQK11" s="7"/>
      <c r="NQL11" s="7"/>
      <c r="NQM11" s="7"/>
      <c r="NQN11" s="7"/>
      <c r="NQO11" s="7"/>
      <c r="NQP11" s="7"/>
      <c r="NQQ11" s="7"/>
      <c r="NQR11" s="7"/>
      <c r="NQS11" s="7"/>
      <c r="NQT11" s="7"/>
      <c r="NQU11" s="7"/>
      <c r="NQV11" s="7"/>
      <c r="NQW11" s="7"/>
      <c r="NQX11" s="7"/>
      <c r="NQY11" s="7"/>
      <c r="NQZ11" s="7"/>
      <c r="NRA11" s="7"/>
      <c r="NRB11" s="7"/>
      <c r="NRC11" s="7"/>
      <c r="NRD11" s="7"/>
      <c r="NRE11" s="7"/>
      <c r="NRF11" s="7"/>
      <c r="NRG11" s="7"/>
      <c r="NRH11" s="7"/>
      <c r="NRI11" s="7"/>
      <c r="NRJ11" s="7"/>
      <c r="NRK11" s="7"/>
      <c r="NRL11" s="7"/>
      <c r="NRM11" s="7"/>
      <c r="NRN11" s="7"/>
      <c r="NRO11" s="7"/>
      <c r="NRP11" s="7"/>
      <c r="NRQ11" s="7"/>
      <c r="NRR11" s="7"/>
      <c r="NRS11" s="7"/>
      <c r="NRT11" s="7"/>
      <c r="NRU11" s="7"/>
      <c r="NRV11" s="7"/>
      <c r="NRW11" s="7"/>
      <c r="NRX11" s="7"/>
      <c r="NRY11" s="7"/>
      <c r="NRZ11" s="7"/>
      <c r="NSA11" s="7"/>
      <c r="NSB11" s="7"/>
      <c r="NSC11" s="7"/>
      <c r="NSD11" s="7"/>
      <c r="NSE11" s="7"/>
      <c r="NSF11" s="7"/>
      <c r="NSG11" s="7"/>
      <c r="NSH11" s="7"/>
      <c r="NSI11" s="7"/>
      <c r="NSJ11" s="7"/>
      <c r="NSK11" s="7"/>
      <c r="NSL11" s="7"/>
      <c r="NSM11" s="7"/>
      <c r="NSN11" s="7"/>
      <c r="NSO11" s="7"/>
      <c r="NSP11" s="7"/>
      <c r="NSQ11" s="7"/>
      <c r="NSR11" s="7"/>
      <c r="NSS11" s="7"/>
      <c r="NST11" s="7"/>
      <c r="NSU11" s="7"/>
      <c r="NSV11" s="7"/>
      <c r="NSW11" s="7"/>
      <c r="NSX11" s="7"/>
      <c r="NSY11" s="7"/>
      <c r="NSZ11" s="7"/>
      <c r="NTA11" s="7"/>
      <c r="NTB11" s="7"/>
      <c r="NTC11" s="7"/>
      <c r="NTD11" s="7"/>
      <c r="NTE11" s="7"/>
      <c r="NTF11" s="7"/>
      <c r="NTG11" s="7"/>
      <c r="NTH11" s="7"/>
      <c r="NTI11" s="7"/>
      <c r="NTJ11" s="7"/>
      <c r="NTK11" s="7"/>
      <c r="NTL11" s="7"/>
      <c r="NTM11" s="7"/>
      <c r="NTN11" s="7"/>
      <c r="NTO11" s="7"/>
      <c r="NTP11" s="7"/>
      <c r="NTQ11" s="7"/>
      <c r="NTR11" s="7"/>
      <c r="NTS11" s="7"/>
      <c r="NTT11" s="7"/>
      <c r="NTU11" s="7"/>
      <c r="NTV11" s="7"/>
      <c r="NTW11" s="7"/>
      <c r="NTX11" s="7"/>
      <c r="NTY11" s="7"/>
      <c r="NTZ11" s="7"/>
      <c r="NUA11" s="7"/>
      <c r="NUB11" s="7"/>
      <c r="NUC11" s="7"/>
      <c r="NUD11" s="7"/>
      <c r="NUE11" s="7"/>
      <c r="NUF11" s="7"/>
      <c r="NUG11" s="7"/>
      <c r="NUH11" s="7"/>
      <c r="NUI11" s="7"/>
      <c r="NUJ11" s="7"/>
      <c r="NUK11" s="7"/>
      <c r="NUL11" s="7"/>
      <c r="NUM11" s="7"/>
      <c r="NUN11" s="7"/>
      <c r="NUO11" s="7"/>
      <c r="NUP11" s="7"/>
      <c r="NUQ11" s="7"/>
      <c r="NUR11" s="7"/>
      <c r="NUS11" s="7"/>
      <c r="NUT11" s="7"/>
      <c r="NUU11" s="7"/>
      <c r="NUV11" s="7"/>
      <c r="NUW11" s="7"/>
      <c r="NUX11" s="7"/>
      <c r="NUY11" s="7"/>
      <c r="NUZ11" s="7"/>
      <c r="NVA11" s="7"/>
      <c r="NVB11" s="7"/>
      <c r="NVC11" s="7"/>
      <c r="NVD11" s="7"/>
      <c r="NVE11" s="7"/>
      <c r="NVF11" s="7"/>
      <c r="NVG11" s="7"/>
      <c r="NVH11" s="7"/>
      <c r="NVI11" s="7"/>
      <c r="NVJ11" s="7"/>
      <c r="NVK11" s="7"/>
      <c r="NVL11" s="7"/>
      <c r="NVM11" s="7"/>
      <c r="NVN11" s="7"/>
      <c r="NVO11" s="7"/>
      <c r="NVP11" s="7"/>
      <c r="NVQ11" s="7"/>
      <c r="NVR11" s="7"/>
      <c r="NVS11" s="7"/>
      <c r="NVT11" s="7"/>
      <c r="NVU11" s="7"/>
      <c r="NVV11" s="7"/>
      <c r="NVW11" s="7"/>
      <c r="NVX11" s="7"/>
      <c r="NVY11" s="7"/>
      <c r="NVZ11" s="7"/>
      <c r="NWA11" s="7"/>
      <c r="NWB11" s="7"/>
      <c r="NWC11" s="7"/>
      <c r="NWD11" s="7"/>
      <c r="NWE11" s="7"/>
      <c r="NWF11" s="7"/>
      <c r="NWG11" s="7"/>
      <c r="NWH11" s="7"/>
      <c r="NWI11" s="7"/>
      <c r="NWJ11" s="7"/>
      <c r="NWK11" s="7"/>
      <c r="NWL11" s="7"/>
      <c r="NWM11" s="7"/>
      <c r="NWN11" s="7"/>
      <c r="NWO11" s="7"/>
      <c r="NWP11" s="7"/>
      <c r="NWQ11" s="7"/>
      <c r="NWR11" s="7"/>
      <c r="NWS11" s="7"/>
      <c r="NWT11" s="7"/>
      <c r="NWU11" s="7"/>
      <c r="NWV11" s="7"/>
      <c r="NWW11" s="7"/>
      <c r="NWX11" s="7"/>
      <c r="NWY11" s="7"/>
      <c r="NWZ11" s="7"/>
      <c r="NXA11" s="7"/>
      <c r="NXB11" s="7"/>
      <c r="NXC11" s="7"/>
      <c r="NXD11" s="7"/>
      <c r="NXE11" s="7"/>
      <c r="NXF11" s="7"/>
      <c r="NXG11" s="7"/>
      <c r="NXH11" s="7"/>
      <c r="NXI11" s="7"/>
      <c r="NXJ11" s="7"/>
      <c r="NXK11" s="7"/>
      <c r="NXL11" s="7"/>
      <c r="NXM11" s="7"/>
      <c r="NXN11" s="7"/>
      <c r="NXO11" s="7"/>
      <c r="NXP11" s="7"/>
      <c r="NXQ11" s="7"/>
      <c r="NXR11" s="7"/>
      <c r="NXS11" s="7"/>
      <c r="NXT11" s="7"/>
      <c r="NXU11" s="7"/>
      <c r="NXV11" s="7"/>
      <c r="NXW11" s="7"/>
      <c r="NXX11" s="7"/>
      <c r="NXY11" s="7"/>
      <c r="NXZ11" s="7"/>
      <c r="NYA11" s="7"/>
      <c r="NYB11" s="7"/>
      <c r="NYC11" s="7"/>
      <c r="NYD11" s="7"/>
      <c r="NYE11" s="7"/>
      <c r="NYF11" s="7"/>
      <c r="NYG11" s="7"/>
      <c r="NYH11" s="7"/>
      <c r="NYI11" s="7"/>
      <c r="NYJ11" s="7"/>
      <c r="NYK11" s="7"/>
      <c r="NYL11" s="7"/>
      <c r="NYM11" s="7"/>
      <c r="NYN11" s="7"/>
      <c r="NYO11" s="7"/>
      <c r="NYP11" s="7"/>
      <c r="NYQ11" s="7"/>
      <c r="NYR11" s="7"/>
      <c r="NYS11" s="7"/>
      <c r="NYT11" s="7"/>
      <c r="NYU11" s="7"/>
      <c r="NYV11" s="7"/>
      <c r="NYW11" s="7"/>
      <c r="NYX11" s="7"/>
      <c r="NYY11" s="7"/>
      <c r="NYZ11" s="7"/>
      <c r="NZA11" s="7"/>
      <c r="NZB11" s="7"/>
      <c r="NZC11" s="7"/>
      <c r="NZD11" s="7"/>
      <c r="NZE11" s="7"/>
      <c r="NZF11" s="7"/>
      <c r="NZG11" s="7"/>
      <c r="NZH11" s="7"/>
      <c r="NZI11" s="7"/>
      <c r="NZJ11" s="7"/>
      <c r="NZK11" s="7"/>
      <c r="NZL11" s="7"/>
      <c r="NZM11" s="7"/>
      <c r="NZN11" s="7"/>
      <c r="NZO11" s="7"/>
      <c r="NZP11" s="7"/>
      <c r="NZQ11" s="7"/>
      <c r="NZR11" s="7"/>
      <c r="NZS11" s="7"/>
      <c r="NZT11" s="7"/>
      <c r="NZU11" s="7"/>
      <c r="NZV11" s="7"/>
      <c r="NZW11" s="7"/>
      <c r="NZX11" s="7"/>
      <c r="NZY11" s="7"/>
      <c r="NZZ11" s="7"/>
      <c r="OAA11" s="7"/>
      <c r="OAB11" s="7"/>
      <c r="OAC11" s="7"/>
      <c r="OAD11" s="7"/>
      <c r="OAE11" s="7"/>
      <c r="OAF11" s="7"/>
      <c r="OAG11" s="7"/>
      <c r="OAH11" s="7"/>
      <c r="OAI11" s="7"/>
      <c r="OAJ11" s="7"/>
      <c r="OAK11" s="7"/>
      <c r="OAL11" s="7"/>
      <c r="OAM11" s="7"/>
      <c r="OAN11" s="7"/>
      <c r="OAO11" s="7"/>
      <c r="OAP11" s="7"/>
      <c r="OAQ11" s="7"/>
      <c r="OAR11" s="7"/>
      <c r="OAS11" s="7"/>
      <c r="OAT11" s="7"/>
      <c r="OAU11" s="7"/>
      <c r="OAV11" s="7"/>
      <c r="OAW11" s="7"/>
      <c r="OAX11" s="7"/>
      <c r="OAY11" s="7"/>
      <c r="OAZ11" s="7"/>
      <c r="OBA11" s="7"/>
      <c r="OBB11" s="7"/>
      <c r="OBC11" s="7"/>
      <c r="OBD11" s="7"/>
      <c r="OBE11" s="7"/>
      <c r="OBF11" s="7"/>
      <c r="OBG11" s="7"/>
      <c r="OBH11" s="7"/>
      <c r="OBI11" s="7"/>
      <c r="OBJ11" s="7"/>
      <c r="OBK11" s="7"/>
      <c r="OBL11" s="7"/>
      <c r="OBM11" s="7"/>
      <c r="OBN11" s="7"/>
      <c r="OBO11" s="7"/>
      <c r="OBP11" s="7"/>
      <c r="OBQ11" s="7"/>
      <c r="OBR11" s="7"/>
      <c r="OBS11" s="7"/>
      <c r="OBT11" s="7"/>
      <c r="OBU11" s="7"/>
      <c r="OBV11" s="7"/>
      <c r="OBW11" s="7"/>
      <c r="OBX11" s="7"/>
      <c r="OBY11" s="7"/>
      <c r="OBZ11" s="7"/>
      <c r="OCA11" s="7"/>
      <c r="OCB11" s="7"/>
      <c r="OCC11" s="7"/>
      <c r="OCD11" s="7"/>
      <c r="OCE11" s="7"/>
      <c r="OCF11" s="7"/>
      <c r="OCG11" s="7"/>
      <c r="OCH11" s="7"/>
      <c r="OCI11" s="7"/>
      <c r="OCJ11" s="7"/>
      <c r="OCK11" s="7"/>
      <c r="OCL11" s="7"/>
      <c r="OCM11" s="7"/>
      <c r="OCN11" s="7"/>
      <c r="OCO11" s="7"/>
      <c r="OCP11" s="7"/>
      <c r="OCQ11" s="7"/>
      <c r="OCR11" s="7"/>
      <c r="OCS11" s="7"/>
      <c r="OCT11" s="7"/>
      <c r="OCU11" s="7"/>
      <c r="OCV11" s="7"/>
      <c r="OCW11" s="7"/>
      <c r="OCX11" s="7"/>
      <c r="OCY11" s="7"/>
      <c r="OCZ11" s="7"/>
      <c r="ODA11" s="7"/>
      <c r="ODB11" s="7"/>
      <c r="ODC11" s="7"/>
      <c r="ODD11" s="7"/>
      <c r="ODE11" s="7"/>
      <c r="ODF11" s="7"/>
      <c r="ODG11" s="7"/>
      <c r="ODH11" s="7"/>
      <c r="ODI11" s="7"/>
      <c r="ODJ11" s="7"/>
      <c r="ODK11" s="7"/>
      <c r="ODL11" s="7"/>
      <c r="ODM11" s="7"/>
      <c r="ODN11" s="7"/>
      <c r="ODO11" s="7"/>
      <c r="ODP11" s="7"/>
      <c r="ODQ11" s="7"/>
      <c r="ODR11" s="7"/>
      <c r="ODS11" s="7"/>
      <c r="ODT11" s="7"/>
      <c r="ODU11" s="7"/>
      <c r="ODV11" s="7"/>
      <c r="ODW11" s="7"/>
      <c r="ODX11" s="7"/>
      <c r="ODY11" s="7"/>
      <c r="ODZ11" s="7"/>
      <c r="OEA11" s="7"/>
      <c r="OEB11" s="7"/>
      <c r="OEC11" s="7"/>
      <c r="OED11" s="7"/>
      <c r="OEE11" s="7"/>
      <c r="OEF11" s="7"/>
      <c r="OEG11" s="7"/>
      <c r="OEH11" s="7"/>
      <c r="OEI11" s="7"/>
      <c r="OEJ11" s="7"/>
      <c r="OEK11" s="7"/>
      <c r="OEL11" s="7"/>
      <c r="OEM11" s="7"/>
      <c r="OEN11" s="7"/>
      <c r="OEO11" s="7"/>
      <c r="OEP11" s="7"/>
      <c r="OEQ11" s="7"/>
      <c r="OER11" s="7"/>
      <c r="OES11" s="7"/>
      <c r="OET11" s="7"/>
      <c r="OEU11" s="7"/>
      <c r="OEV11" s="7"/>
      <c r="OEW11" s="7"/>
      <c r="OEX11" s="7"/>
      <c r="OEY11" s="7"/>
      <c r="OEZ11" s="7"/>
      <c r="OFA11" s="7"/>
      <c r="OFB11" s="7"/>
      <c r="OFC11" s="7"/>
      <c r="OFD11" s="7"/>
      <c r="OFE11" s="7"/>
      <c r="OFF11" s="7"/>
      <c r="OFG11" s="7"/>
      <c r="OFH11" s="7"/>
      <c r="OFI11" s="7"/>
      <c r="OFJ11" s="7"/>
      <c r="OFK11" s="7"/>
      <c r="OFL11" s="7"/>
      <c r="OFM11" s="7"/>
      <c r="OFN11" s="7"/>
      <c r="OFO11" s="7"/>
      <c r="OFP11" s="7"/>
      <c r="OFQ11" s="7"/>
      <c r="OFR11" s="7"/>
      <c r="OFS11" s="7"/>
      <c r="OFT11" s="7"/>
      <c r="OFU11" s="7"/>
      <c r="OFV11" s="7"/>
      <c r="OFW11" s="7"/>
      <c r="OFX11" s="7"/>
      <c r="OFY11" s="7"/>
      <c r="OFZ11" s="7"/>
      <c r="OGA11" s="7"/>
      <c r="OGB11" s="7"/>
      <c r="OGC11" s="7"/>
      <c r="OGD11" s="7"/>
      <c r="OGE11" s="7"/>
      <c r="OGF11" s="7"/>
      <c r="OGG11" s="7"/>
      <c r="OGH11" s="7"/>
      <c r="OGI11" s="7"/>
      <c r="OGJ11" s="7"/>
      <c r="OGK11" s="7"/>
      <c r="OGL11" s="7"/>
      <c r="OGM11" s="7"/>
      <c r="OGN11" s="7"/>
      <c r="OGO11" s="7"/>
      <c r="OGP11" s="7"/>
      <c r="OGQ11" s="7"/>
      <c r="OGR11" s="7"/>
      <c r="OGS11" s="7"/>
      <c r="OGT11" s="7"/>
      <c r="OGU11" s="7"/>
      <c r="OGV11" s="7"/>
      <c r="OGW11" s="7"/>
      <c r="OGX11" s="7"/>
      <c r="OGY11" s="7"/>
      <c r="OGZ11" s="7"/>
      <c r="OHA11" s="7"/>
      <c r="OHB11" s="7"/>
      <c r="OHC11" s="7"/>
      <c r="OHD11" s="7"/>
      <c r="OHE11" s="7"/>
      <c r="OHF11" s="7"/>
      <c r="OHG11" s="7"/>
      <c r="OHH11" s="7"/>
      <c r="OHI11" s="7"/>
      <c r="OHJ11" s="7"/>
      <c r="OHK11" s="7"/>
      <c r="OHL11" s="7"/>
      <c r="OHM11" s="7"/>
      <c r="OHN11" s="7"/>
      <c r="OHO11" s="7"/>
      <c r="OHP11" s="7"/>
      <c r="OHQ11" s="7"/>
      <c r="OHR11" s="7"/>
      <c r="OHS11" s="7"/>
      <c r="OHT11" s="7"/>
      <c r="OHU11" s="7"/>
      <c r="OHV11" s="7"/>
      <c r="OHW11" s="7"/>
      <c r="OHX11" s="7"/>
      <c r="OHY11" s="7"/>
      <c r="OHZ11" s="7"/>
      <c r="OIA11" s="7"/>
      <c r="OIB11" s="7"/>
      <c r="OIC11" s="7"/>
      <c r="OID11" s="7"/>
      <c r="OIE11" s="7"/>
      <c r="OIF11" s="7"/>
      <c r="OIG11" s="7"/>
      <c r="OIH11" s="7"/>
      <c r="OII11" s="7"/>
      <c r="OIJ11" s="7"/>
      <c r="OIK11" s="7"/>
      <c r="OIL11" s="7"/>
      <c r="OIM11" s="7"/>
      <c r="OIN11" s="7"/>
      <c r="OIO11" s="7"/>
      <c r="OIP11" s="7"/>
      <c r="OIQ11" s="7"/>
      <c r="OIR11" s="7"/>
      <c r="OIS11" s="7"/>
      <c r="OIT11" s="7"/>
      <c r="OIU11" s="7"/>
      <c r="OIV11" s="7"/>
      <c r="OIW11" s="7"/>
      <c r="OIX11" s="7"/>
      <c r="OIY11" s="7"/>
      <c r="OIZ11" s="7"/>
      <c r="OJA11" s="7"/>
      <c r="OJB11" s="7"/>
      <c r="OJC11" s="7"/>
      <c r="OJD11" s="7"/>
      <c r="OJE11" s="7"/>
      <c r="OJF11" s="7"/>
      <c r="OJG11" s="7"/>
      <c r="OJH11" s="7"/>
      <c r="OJI11" s="7"/>
      <c r="OJJ11" s="7"/>
      <c r="OJK11" s="7"/>
      <c r="OJL11" s="7"/>
      <c r="OJM11" s="7"/>
      <c r="OJN11" s="7"/>
      <c r="OJO11" s="7"/>
      <c r="OJP11" s="7"/>
      <c r="OJQ11" s="7"/>
      <c r="OJR11" s="7"/>
      <c r="OJS11" s="7"/>
      <c r="OJT11" s="7"/>
      <c r="OJU11" s="7"/>
      <c r="OJV11" s="7"/>
      <c r="OJW11" s="7"/>
      <c r="OJX11" s="7"/>
      <c r="OJY11" s="7"/>
      <c r="OJZ11" s="7"/>
      <c r="OKA11" s="7"/>
      <c r="OKB11" s="7"/>
      <c r="OKC11" s="7"/>
      <c r="OKD11" s="7"/>
      <c r="OKE11" s="7"/>
      <c r="OKF11" s="7"/>
      <c r="OKG11" s="7"/>
      <c r="OKH11" s="7"/>
      <c r="OKI11" s="7"/>
      <c r="OKJ11" s="7"/>
      <c r="OKK11" s="7"/>
      <c r="OKL11" s="7"/>
      <c r="OKM11" s="7"/>
      <c r="OKN11" s="7"/>
      <c r="OKO11" s="7"/>
      <c r="OKP11" s="7"/>
      <c r="OKQ11" s="7"/>
      <c r="OKR11" s="7"/>
      <c r="OKS11" s="7"/>
      <c r="OKT11" s="7"/>
      <c r="OKU11" s="7"/>
      <c r="OKV11" s="7"/>
      <c r="OKW11" s="7"/>
      <c r="OKX11" s="7"/>
      <c r="OKY11" s="7"/>
      <c r="OKZ11" s="7"/>
      <c r="OLA11" s="7"/>
      <c r="OLB11" s="7"/>
      <c r="OLC11" s="7"/>
      <c r="OLD11" s="7"/>
      <c r="OLE11" s="7"/>
      <c r="OLF11" s="7"/>
      <c r="OLG11" s="7"/>
      <c r="OLH11" s="7"/>
      <c r="OLI11" s="7"/>
      <c r="OLJ11" s="7"/>
      <c r="OLK11" s="7"/>
      <c r="OLL11" s="7"/>
      <c r="OLM11" s="7"/>
      <c r="OLN11" s="7"/>
      <c r="OLO11" s="7"/>
      <c r="OLP11" s="7"/>
      <c r="OLQ11" s="7"/>
      <c r="OLR11" s="7"/>
      <c r="OLS11" s="7"/>
      <c r="OLT11" s="7"/>
      <c r="OLU11" s="7"/>
      <c r="OLV11" s="7"/>
      <c r="OLW11" s="7"/>
      <c r="OLX11" s="7"/>
      <c r="OLY11" s="7"/>
      <c r="OLZ11" s="7"/>
      <c r="OMA11" s="7"/>
      <c r="OMB11" s="7"/>
      <c r="OMC11" s="7"/>
      <c r="OMD11" s="7"/>
      <c r="OME11" s="7"/>
      <c r="OMF11" s="7"/>
      <c r="OMG11" s="7"/>
      <c r="OMH11" s="7"/>
      <c r="OMI11" s="7"/>
      <c r="OMJ11" s="7"/>
      <c r="OMK11" s="7"/>
      <c r="OML11" s="7"/>
      <c r="OMM11" s="7"/>
      <c r="OMN11" s="7"/>
      <c r="OMO11" s="7"/>
      <c r="OMP11" s="7"/>
      <c r="OMQ11" s="7"/>
      <c r="OMR11" s="7"/>
      <c r="OMS11" s="7"/>
      <c r="OMT11" s="7"/>
      <c r="OMU11" s="7"/>
      <c r="OMV11" s="7"/>
      <c r="OMW11" s="7"/>
      <c r="OMX11" s="7"/>
      <c r="OMY11" s="7"/>
      <c r="OMZ11" s="7"/>
      <c r="ONA11" s="7"/>
      <c r="ONB11" s="7"/>
      <c r="ONC11" s="7"/>
      <c r="OND11" s="7"/>
      <c r="ONE11" s="7"/>
      <c r="ONF11" s="7"/>
      <c r="ONG11" s="7"/>
      <c r="ONH11" s="7"/>
      <c r="ONI11" s="7"/>
      <c r="ONJ11" s="7"/>
      <c r="ONK11" s="7"/>
      <c r="ONL11" s="7"/>
      <c r="ONM11" s="7"/>
      <c r="ONN11" s="7"/>
      <c r="ONO11" s="7"/>
      <c r="ONP11" s="7"/>
      <c r="ONQ11" s="7"/>
      <c r="ONR11" s="7"/>
      <c r="ONS11" s="7"/>
      <c r="ONT11" s="7"/>
      <c r="ONU11" s="7"/>
      <c r="ONV11" s="7"/>
      <c r="ONW11" s="7"/>
      <c r="ONX11" s="7"/>
      <c r="ONY11" s="7"/>
      <c r="ONZ11" s="7"/>
      <c r="OOA11" s="7"/>
      <c r="OOB11" s="7"/>
      <c r="OOC11" s="7"/>
      <c r="OOD11" s="7"/>
      <c r="OOE11" s="7"/>
      <c r="OOF11" s="7"/>
      <c r="OOG11" s="7"/>
      <c r="OOH11" s="7"/>
      <c r="OOI11" s="7"/>
      <c r="OOJ11" s="7"/>
      <c r="OOK11" s="7"/>
      <c r="OOL11" s="7"/>
      <c r="OOM11" s="7"/>
      <c r="OON11" s="7"/>
      <c r="OOO11" s="7"/>
      <c r="OOP11" s="7"/>
      <c r="OOQ11" s="7"/>
      <c r="OOR11" s="7"/>
      <c r="OOS11" s="7"/>
      <c r="OOT11" s="7"/>
      <c r="OOU11" s="7"/>
      <c r="OOV11" s="7"/>
      <c r="OOW11" s="7"/>
      <c r="OOX11" s="7"/>
      <c r="OOY11" s="7"/>
      <c r="OOZ11" s="7"/>
      <c r="OPA11" s="7"/>
      <c r="OPB11" s="7"/>
      <c r="OPC11" s="7"/>
      <c r="OPD11" s="7"/>
      <c r="OPE11" s="7"/>
      <c r="OPF11" s="7"/>
      <c r="OPG11" s="7"/>
      <c r="OPH11" s="7"/>
      <c r="OPI11" s="7"/>
      <c r="OPJ11" s="7"/>
      <c r="OPK11" s="7"/>
      <c r="OPL11" s="7"/>
      <c r="OPM11" s="7"/>
      <c r="OPN11" s="7"/>
      <c r="OPO11" s="7"/>
      <c r="OPP11" s="7"/>
      <c r="OPQ11" s="7"/>
      <c r="OPR11" s="7"/>
      <c r="OPS11" s="7"/>
      <c r="OPT11" s="7"/>
      <c r="OPU11" s="7"/>
      <c r="OPV11" s="7"/>
      <c r="OPW11" s="7"/>
      <c r="OPX11" s="7"/>
      <c r="OPY11" s="7"/>
      <c r="OPZ11" s="7"/>
      <c r="OQA11" s="7"/>
      <c r="OQB11" s="7"/>
      <c r="OQC11" s="7"/>
      <c r="OQD11" s="7"/>
      <c r="OQE11" s="7"/>
      <c r="OQF11" s="7"/>
      <c r="OQG11" s="7"/>
      <c r="OQH11" s="7"/>
      <c r="OQI11" s="7"/>
      <c r="OQJ11" s="7"/>
      <c r="OQK11" s="7"/>
      <c r="OQL11" s="7"/>
      <c r="OQM11" s="7"/>
      <c r="OQN11" s="7"/>
      <c r="OQO11" s="7"/>
      <c r="OQP11" s="7"/>
      <c r="OQQ11" s="7"/>
      <c r="OQR11" s="7"/>
      <c r="OQS11" s="7"/>
      <c r="OQT11" s="7"/>
      <c r="OQU11" s="7"/>
      <c r="OQV11" s="7"/>
      <c r="OQW11" s="7"/>
      <c r="OQX11" s="7"/>
      <c r="OQY11" s="7"/>
      <c r="OQZ11" s="7"/>
      <c r="ORA11" s="7"/>
      <c r="ORB11" s="7"/>
      <c r="ORC11" s="7"/>
      <c r="ORD11" s="7"/>
      <c r="ORE11" s="7"/>
      <c r="ORF11" s="7"/>
      <c r="ORG11" s="7"/>
      <c r="ORH11" s="7"/>
      <c r="ORI11" s="7"/>
      <c r="ORJ11" s="7"/>
      <c r="ORK11" s="7"/>
      <c r="ORL11" s="7"/>
      <c r="ORM11" s="7"/>
      <c r="ORN11" s="7"/>
      <c r="ORO11" s="7"/>
      <c r="ORP11" s="7"/>
      <c r="ORQ11" s="7"/>
      <c r="ORR11" s="7"/>
      <c r="ORS11" s="7"/>
      <c r="ORT11" s="7"/>
      <c r="ORU11" s="7"/>
      <c r="ORV11" s="7"/>
      <c r="ORW11" s="7"/>
      <c r="ORX11" s="7"/>
      <c r="ORY11" s="7"/>
      <c r="ORZ11" s="7"/>
      <c r="OSA11" s="7"/>
      <c r="OSB11" s="7"/>
      <c r="OSC11" s="7"/>
      <c r="OSD11" s="7"/>
      <c r="OSE11" s="7"/>
      <c r="OSF11" s="7"/>
      <c r="OSG11" s="7"/>
      <c r="OSH11" s="7"/>
      <c r="OSI11" s="7"/>
      <c r="OSJ11" s="7"/>
      <c r="OSK11" s="7"/>
      <c r="OSL11" s="7"/>
      <c r="OSM11" s="7"/>
      <c r="OSN11" s="7"/>
      <c r="OSO11" s="7"/>
      <c r="OSP11" s="7"/>
      <c r="OSQ11" s="7"/>
      <c r="OSR11" s="7"/>
      <c r="OSS11" s="7"/>
      <c r="OST11" s="7"/>
      <c r="OSU11" s="7"/>
      <c r="OSV11" s="7"/>
      <c r="OSW11" s="7"/>
      <c r="OSX11" s="7"/>
      <c r="OSY11" s="7"/>
      <c r="OSZ11" s="7"/>
      <c r="OTA11" s="7"/>
      <c r="OTB11" s="7"/>
      <c r="OTC11" s="7"/>
      <c r="OTD11" s="7"/>
      <c r="OTE11" s="7"/>
      <c r="OTF11" s="7"/>
      <c r="OTG11" s="7"/>
      <c r="OTH11" s="7"/>
      <c r="OTI11" s="7"/>
      <c r="OTJ11" s="7"/>
      <c r="OTK11" s="7"/>
      <c r="OTL11" s="7"/>
      <c r="OTM11" s="7"/>
      <c r="OTN11" s="7"/>
      <c r="OTO11" s="7"/>
      <c r="OTP11" s="7"/>
      <c r="OTQ11" s="7"/>
      <c r="OTR11" s="7"/>
      <c r="OTS11" s="7"/>
      <c r="OTT11" s="7"/>
      <c r="OTU11" s="7"/>
      <c r="OTV11" s="7"/>
      <c r="OTW11" s="7"/>
      <c r="OTX11" s="7"/>
      <c r="OTY11" s="7"/>
      <c r="OTZ11" s="7"/>
      <c r="OUA11" s="7"/>
      <c r="OUB11" s="7"/>
      <c r="OUC11" s="7"/>
      <c r="OUD11" s="7"/>
      <c r="OUE11" s="7"/>
      <c r="OUF11" s="7"/>
      <c r="OUG11" s="7"/>
      <c r="OUH11" s="7"/>
      <c r="OUI11" s="7"/>
      <c r="OUJ11" s="7"/>
      <c r="OUK11" s="7"/>
      <c r="OUL11" s="7"/>
      <c r="OUM11" s="7"/>
      <c r="OUN11" s="7"/>
      <c r="OUO11" s="7"/>
      <c r="OUP11" s="7"/>
      <c r="OUQ11" s="7"/>
      <c r="OUR11" s="7"/>
      <c r="OUS11" s="7"/>
      <c r="OUT11" s="7"/>
      <c r="OUU11" s="7"/>
      <c r="OUV11" s="7"/>
      <c r="OUW11" s="7"/>
      <c r="OUX11" s="7"/>
      <c r="OUY11" s="7"/>
      <c r="OUZ11" s="7"/>
      <c r="OVA11" s="7"/>
      <c r="OVB11" s="7"/>
      <c r="OVC11" s="7"/>
      <c r="OVD11" s="7"/>
      <c r="OVE11" s="7"/>
      <c r="OVF11" s="7"/>
      <c r="OVG11" s="7"/>
      <c r="OVH11" s="7"/>
      <c r="OVI11" s="7"/>
      <c r="OVJ11" s="7"/>
      <c r="OVK11" s="7"/>
      <c r="OVL11" s="7"/>
      <c r="OVM11" s="7"/>
      <c r="OVN11" s="7"/>
      <c r="OVO11" s="7"/>
      <c r="OVP11" s="7"/>
      <c r="OVQ11" s="7"/>
      <c r="OVR11" s="7"/>
      <c r="OVS11" s="7"/>
      <c r="OVT11" s="7"/>
      <c r="OVU11" s="7"/>
      <c r="OVV11" s="7"/>
      <c r="OVW11" s="7"/>
      <c r="OVX11" s="7"/>
      <c r="OVY11" s="7"/>
      <c r="OVZ11" s="7"/>
      <c r="OWA11" s="7"/>
      <c r="OWB11" s="7"/>
      <c r="OWC11" s="7"/>
      <c r="OWD11" s="7"/>
      <c r="OWE11" s="7"/>
      <c r="OWF11" s="7"/>
      <c r="OWG11" s="7"/>
      <c r="OWH11" s="7"/>
      <c r="OWI11" s="7"/>
      <c r="OWJ11" s="7"/>
      <c r="OWK11" s="7"/>
      <c r="OWL11" s="7"/>
      <c r="OWM11" s="7"/>
      <c r="OWN11" s="7"/>
      <c r="OWO11" s="7"/>
      <c r="OWP11" s="7"/>
      <c r="OWQ11" s="7"/>
      <c r="OWR11" s="7"/>
      <c r="OWS11" s="7"/>
      <c r="OWT11" s="7"/>
      <c r="OWU11" s="7"/>
      <c r="OWV11" s="7"/>
      <c r="OWW11" s="7"/>
      <c r="OWX11" s="7"/>
      <c r="OWY11" s="7"/>
      <c r="OWZ11" s="7"/>
      <c r="OXA11" s="7"/>
      <c r="OXB11" s="7"/>
      <c r="OXC11" s="7"/>
      <c r="OXD11" s="7"/>
      <c r="OXE11" s="7"/>
      <c r="OXF11" s="7"/>
      <c r="OXG11" s="7"/>
      <c r="OXH11" s="7"/>
      <c r="OXI11" s="7"/>
      <c r="OXJ11" s="7"/>
      <c r="OXK11" s="7"/>
      <c r="OXL11" s="7"/>
      <c r="OXM11" s="7"/>
      <c r="OXN11" s="7"/>
      <c r="OXO11" s="7"/>
      <c r="OXP11" s="7"/>
      <c r="OXQ11" s="7"/>
      <c r="OXR11" s="7"/>
      <c r="OXS11" s="7"/>
      <c r="OXT11" s="7"/>
      <c r="OXU11" s="7"/>
      <c r="OXV11" s="7"/>
      <c r="OXW11" s="7"/>
      <c r="OXX11" s="7"/>
      <c r="OXY11" s="7"/>
      <c r="OXZ11" s="7"/>
      <c r="OYA11" s="7"/>
      <c r="OYB11" s="7"/>
      <c r="OYC11" s="7"/>
      <c r="OYD11" s="7"/>
      <c r="OYE11" s="7"/>
      <c r="OYF11" s="7"/>
      <c r="OYG11" s="7"/>
      <c r="OYH11" s="7"/>
      <c r="OYI11" s="7"/>
      <c r="OYJ11" s="7"/>
      <c r="OYK11" s="7"/>
      <c r="OYL11" s="7"/>
      <c r="OYM11" s="7"/>
      <c r="OYN11" s="7"/>
      <c r="OYO11" s="7"/>
      <c r="OYP11" s="7"/>
      <c r="OYQ11" s="7"/>
      <c r="OYR11" s="7"/>
      <c r="OYS11" s="7"/>
      <c r="OYT11" s="7"/>
      <c r="OYU11" s="7"/>
      <c r="OYV11" s="7"/>
      <c r="OYW11" s="7"/>
      <c r="OYX11" s="7"/>
      <c r="OYY11" s="7"/>
      <c r="OYZ11" s="7"/>
      <c r="OZA11" s="7"/>
      <c r="OZB11" s="7"/>
      <c r="OZC11" s="7"/>
      <c r="OZD11" s="7"/>
      <c r="OZE11" s="7"/>
      <c r="OZF11" s="7"/>
      <c r="OZG11" s="7"/>
      <c r="OZH11" s="7"/>
      <c r="OZI11" s="7"/>
      <c r="OZJ11" s="7"/>
      <c r="OZK11" s="7"/>
      <c r="OZL11" s="7"/>
      <c r="OZM11" s="7"/>
      <c r="OZN11" s="7"/>
      <c r="OZO11" s="7"/>
      <c r="OZP11" s="7"/>
      <c r="OZQ11" s="7"/>
      <c r="OZR11" s="7"/>
      <c r="OZS11" s="7"/>
      <c r="OZT11" s="7"/>
      <c r="OZU11" s="7"/>
      <c r="OZV11" s="7"/>
      <c r="OZW11" s="7"/>
      <c r="OZX11" s="7"/>
      <c r="OZY11" s="7"/>
      <c r="OZZ11" s="7"/>
      <c r="PAA11" s="7"/>
      <c r="PAB11" s="7"/>
      <c r="PAC11" s="7"/>
      <c r="PAD11" s="7"/>
      <c r="PAE11" s="7"/>
      <c r="PAF11" s="7"/>
      <c r="PAG11" s="7"/>
      <c r="PAH11" s="7"/>
      <c r="PAI11" s="7"/>
      <c r="PAJ11" s="7"/>
      <c r="PAK11" s="7"/>
      <c r="PAL11" s="7"/>
      <c r="PAM11" s="7"/>
      <c r="PAN11" s="7"/>
      <c r="PAO11" s="7"/>
      <c r="PAP11" s="7"/>
      <c r="PAQ11" s="7"/>
      <c r="PAR11" s="7"/>
      <c r="PAS11" s="7"/>
      <c r="PAT11" s="7"/>
      <c r="PAU11" s="7"/>
      <c r="PAV11" s="7"/>
      <c r="PAW11" s="7"/>
      <c r="PAX11" s="7"/>
      <c r="PAY11" s="7"/>
      <c r="PAZ11" s="7"/>
      <c r="PBA11" s="7"/>
      <c r="PBB11" s="7"/>
      <c r="PBC11" s="7"/>
      <c r="PBD11" s="7"/>
      <c r="PBE11" s="7"/>
      <c r="PBF11" s="7"/>
      <c r="PBG11" s="7"/>
      <c r="PBH11" s="7"/>
      <c r="PBI11" s="7"/>
      <c r="PBJ11" s="7"/>
      <c r="PBK11" s="7"/>
      <c r="PBL11" s="7"/>
      <c r="PBM11" s="7"/>
      <c r="PBN11" s="7"/>
      <c r="PBO11" s="7"/>
      <c r="PBP11" s="7"/>
      <c r="PBQ11" s="7"/>
      <c r="PBR11" s="7"/>
      <c r="PBS11" s="7"/>
      <c r="PBT11" s="7"/>
      <c r="PBU11" s="7"/>
      <c r="PBV11" s="7"/>
      <c r="PBW11" s="7"/>
      <c r="PBX11" s="7"/>
      <c r="PBY11" s="7"/>
      <c r="PBZ11" s="7"/>
      <c r="PCA11" s="7"/>
      <c r="PCB11" s="7"/>
      <c r="PCC11" s="7"/>
      <c r="PCD11" s="7"/>
      <c r="PCE11" s="7"/>
      <c r="PCF11" s="7"/>
      <c r="PCG11" s="7"/>
      <c r="PCH11" s="7"/>
      <c r="PCI11" s="7"/>
      <c r="PCJ11" s="7"/>
      <c r="PCK11" s="7"/>
      <c r="PCL11" s="7"/>
      <c r="PCM11" s="7"/>
      <c r="PCN11" s="7"/>
      <c r="PCO11" s="7"/>
      <c r="PCP11" s="7"/>
      <c r="PCQ11" s="7"/>
      <c r="PCR11" s="7"/>
      <c r="PCS11" s="7"/>
      <c r="PCT11" s="7"/>
      <c r="PCU11" s="7"/>
      <c r="PCV11" s="7"/>
      <c r="PCW11" s="7"/>
      <c r="PCX11" s="7"/>
      <c r="PCY11" s="7"/>
      <c r="PCZ11" s="7"/>
      <c r="PDA11" s="7"/>
      <c r="PDB11" s="7"/>
      <c r="PDC11" s="7"/>
      <c r="PDD11" s="7"/>
      <c r="PDE11" s="7"/>
      <c r="PDF11" s="7"/>
      <c r="PDG11" s="7"/>
      <c r="PDH11" s="7"/>
      <c r="PDI11" s="7"/>
      <c r="PDJ11" s="7"/>
      <c r="PDK11" s="7"/>
      <c r="PDL11" s="7"/>
      <c r="PDM11" s="7"/>
      <c r="PDN11" s="7"/>
      <c r="PDO11" s="7"/>
      <c r="PDP11" s="7"/>
      <c r="PDQ11" s="7"/>
      <c r="PDR11" s="7"/>
      <c r="PDS11" s="7"/>
      <c r="PDT11" s="7"/>
      <c r="PDU11" s="7"/>
      <c r="PDV11" s="7"/>
      <c r="PDW11" s="7"/>
      <c r="PDX11" s="7"/>
      <c r="PDY11" s="7"/>
      <c r="PDZ11" s="7"/>
      <c r="PEA11" s="7"/>
      <c r="PEB11" s="7"/>
      <c r="PEC11" s="7"/>
      <c r="PED11" s="7"/>
      <c r="PEE11" s="7"/>
      <c r="PEF11" s="7"/>
      <c r="PEG11" s="7"/>
      <c r="PEH11" s="7"/>
      <c r="PEI11" s="7"/>
      <c r="PEJ11" s="7"/>
      <c r="PEK11" s="7"/>
      <c r="PEL11" s="7"/>
      <c r="PEM11" s="7"/>
      <c r="PEN11" s="7"/>
      <c r="PEO11" s="7"/>
      <c r="PEP11" s="7"/>
      <c r="PEQ11" s="7"/>
      <c r="PER11" s="7"/>
      <c r="PES11" s="7"/>
      <c r="PET11" s="7"/>
      <c r="PEU11" s="7"/>
      <c r="PEV11" s="7"/>
      <c r="PEW11" s="7"/>
      <c r="PEX11" s="7"/>
      <c r="PEY11" s="7"/>
      <c r="PEZ11" s="7"/>
      <c r="PFA11" s="7"/>
      <c r="PFB11" s="7"/>
      <c r="PFC11" s="7"/>
      <c r="PFD11" s="7"/>
      <c r="PFE11" s="7"/>
      <c r="PFF11" s="7"/>
      <c r="PFG11" s="7"/>
      <c r="PFH11" s="7"/>
      <c r="PFI11" s="7"/>
      <c r="PFJ11" s="7"/>
      <c r="PFK11" s="7"/>
      <c r="PFL11" s="7"/>
      <c r="PFM11" s="7"/>
      <c r="PFN11" s="7"/>
      <c r="PFO11" s="7"/>
      <c r="PFP11" s="7"/>
      <c r="PFQ11" s="7"/>
      <c r="PFR11" s="7"/>
      <c r="PFS11" s="7"/>
      <c r="PFT11" s="7"/>
      <c r="PFU11" s="7"/>
      <c r="PFV11" s="7"/>
      <c r="PFW11" s="7"/>
      <c r="PFX11" s="7"/>
      <c r="PFY11" s="7"/>
      <c r="PFZ11" s="7"/>
      <c r="PGA11" s="7"/>
      <c r="PGB11" s="7"/>
      <c r="PGC11" s="7"/>
      <c r="PGD11" s="7"/>
      <c r="PGE11" s="7"/>
      <c r="PGF11" s="7"/>
      <c r="PGG11" s="7"/>
      <c r="PGH11" s="7"/>
      <c r="PGI11" s="7"/>
      <c r="PGJ11" s="7"/>
      <c r="PGK11" s="7"/>
      <c r="PGL11" s="7"/>
      <c r="PGM11" s="7"/>
      <c r="PGN11" s="7"/>
      <c r="PGO11" s="7"/>
      <c r="PGP11" s="7"/>
      <c r="PGQ11" s="7"/>
      <c r="PGR11" s="7"/>
      <c r="PGS11" s="7"/>
      <c r="PGT11" s="7"/>
      <c r="PGU11" s="7"/>
      <c r="PGV11" s="7"/>
      <c r="PGW11" s="7"/>
      <c r="PGX11" s="7"/>
      <c r="PGY11" s="7"/>
      <c r="PGZ11" s="7"/>
      <c r="PHA11" s="7"/>
      <c r="PHB11" s="7"/>
      <c r="PHC11" s="7"/>
      <c r="PHD11" s="7"/>
      <c r="PHE11" s="7"/>
      <c r="PHF11" s="7"/>
      <c r="PHG11" s="7"/>
      <c r="PHH11" s="7"/>
      <c r="PHI11" s="7"/>
      <c r="PHJ11" s="7"/>
      <c r="PHK11" s="7"/>
      <c r="PHL11" s="7"/>
      <c r="PHM11" s="7"/>
      <c r="PHN11" s="7"/>
      <c r="PHO11" s="7"/>
      <c r="PHP11" s="7"/>
      <c r="PHQ11" s="7"/>
      <c r="PHR11" s="7"/>
      <c r="PHS11" s="7"/>
      <c r="PHT11" s="7"/>
      <c r="PHU11" s="7"/>
      <c r="PHV11" s="7"/>
      <c r="PHW11" s="7"/>
      <c r="PHX11" s="7"/>
      <c r="PHY11" s="7"/>
      <c r="PHZ11" s="7"/>
      <c r="PIA11" s="7"/>
      <c r="PIB11" s="7"/>
      <c r="PIC11" s="7"/>
      <c r="PID11" s="7"/>
      <c r="PIE11" s="7"/>
      <c r="PIF11" s="7"/>
      <c r="PIG11" s="7"/>
      <c r="PIH11" s="7"/>
      <c r="PII11" s="7"/>
      <c r="PIJ11" s="7"/>
      <c r="PIK11" s="7"/>
      <c r="PIL11" s="7"/>
      <c r="PIM11" s="7"/>
      <c r="PIN11" s="7"/>
      <c r="PIO11" s="7"/>
      <c r="PIP11" s="7"/>
      <c r="PIQ11" s="7"/>
      <c r="PIR11" s="7"/>
      <c r="PIS11" s="7"/>
      <c r="PIT11" s="7"/>
      <c r="PIU11" s="7"/>
      <c r="PIV11" s="7"/>
      <c r="PIW11" s="7"/>
      <c r="PIX11" s="7"/>
      <c r="PIY11" s="7"/>
      <c r="PIZ11" s="7"/>
      <c r="PJA11" s="7"/>
      <c r="PJB11" s="7"/>
      <c r="PJC11" s="7"/>
      <c r="PJD11" s="7"/>
      <c r="PJE11" s="7"/>
      <c r="PJF11" s="7"/>
      <c r="PJG11" s="7"/>
      <c r="PJH11" s="7"/>
      <c r="PJI11" s="7"/>
      <c r="PJJ11" s="7"/>
      <c r="PJK11" s="7"/>
      <c r="PJL11" s="7"/>
      <c r="PJM11" s="7"/>
      <c r="PJN11" s="7"/>
      <c r="PJO11" s="7"/>
      <c r="PJP11" s="7"/>
      <c r="PJQ11" s="7"/>
      <c r="PJR11" s="7"/>
      <c r="PJS11" s="7"/>
      <c r="PJT11" s="7"/>
      <c r="PJU11" s="7"/>
      <c r="PJV11" s="7"/>
      <c r="PJW11" s="7"/>
      <c r="PJX11" s="7"/>
      <c r="PJY11" s="7"/>
      <c r="PJZ11" s="7"/>
      <c r="PKA11" s="7"/>
      <c r="PKB11" s="7"/>
      <c r="PKC11" s="7"/>
      <c r="PKD11" s="7"/>
      <c r="PKE11" s="7"/>
      <c r="PKF11" s="7"/>
      <c r="PKG11" s="7"/>
      <c r="PKH11" s="7"/>
      <c r="PKI11" s="7"/>
      <c r="PKJ11" s="7"/>
      <c r="PKK11" s="7"/>
      <c r="PKL11" s="7"/>
      <c r="PKM11" s="7"/>
      <c r="PKN11" s="7"/>
      <c r="PKO11" s="7"/>
      <c r="PKP11" s="7"/>
      <c r="PKQ11" s="7"/>
      <c r="PKR11" s="7"/>
      <c r="PKS11" s="7"/>
      <c r="PKT11" s="7"/>
      <c r="PKU11" s="7"/>
      <c r="PKV11" s="7"/>
      <c r="PKW11" s="7"/>
      <c r="PKX11" s="7"/>
      <c r="PKY11" s="7"/>
      <c r="PKZ11" s="7"/>
      <c r="PLA11" s="7"/>
      <c r="PLB11" s="7"/>
      <c r="PLC11" s="7"/>
      <c r="PLD11" s="7"/>
      <c r="PLE11" s="7"/>
      <c r="PLF11" s="7"/>
      <c r="PLG11" s="7"/>
      <c r="PLH11" s="7"/>
      <c r="PLI11" s="7"/>
      <c r="PLJ11" s="7"/>
      <c r="PLK11" s="7"/>
      <c r="PLL11" s="7"/>
      <c r="PLM11" s="7"/>
      <c r="PLN11" s="7"/>
      <c r="PLO11" s="7"/>
      <c r="PLP11" s="7"/>
      <c r="PLQ11" s="7"/>
      <c r="PLR11" s="7"/>
      <c r="PLS11" s="7"/>
      <c r="PLT11" s="7"/>
      <c r="PLU11" s="7"/>
      <c r="PLV11" s="7"/>
      <c r="PLW11" s="7"/>
      <c r="PLX11" s="7"/>
      <c r="PLY11" s="7"/>
      <c r="PLZ11" s="7"/>
      <c r="PMA11" s="7"/>
      <c r="PMB11" s="7"/>
      <c r="PMC11" s="7"/>
      <c r="PMD11" s="7"/>
      <c r="PME11" s="7"/>
      <c r="PMF11" s="7"/>
      <c r="PMG11" s="7"/>
      <c r="PMH11" s="7"/>
      <c r="PMI11" s="7"/>
      <c r="PMJ11" s="7"/>
      <c r="PMK11" s="7"/>
      <c r="PML11" s="7"/>
      <c r="PMM11" s="7"/>
      <c r="PMN11" s="7"/>
      <c r="PMO11" s="7"/>
      <c r="PMP11" s="7"/>
      <c r="PMQ11" s="7"/>
      <c r="PMR11" s="7"/>
      <c r="PMS11" s="7"/>
      <c r="PMT11" s="7"/>
      <c r="PMU11" s="7"/>
      <c r="PMV11" s="7"/>
      <c r="PMW11" s="7"/>
      <c r="PMX11" s="7"/>
      <c r="PMY11" s="7"/>
      <c r="PMZ11" s="7"/>
      <c r="PNA11" s="7"/>
      <c r="PNB11" s="7"/>
      <c r="PNC11" s="7"/>
      <c r="PND11" s="7"/>
      <c r="PNE11" s="7"/>
      <c r="PNF11" s="7"/>
      <c r="PNG11" s="7"/>
      <c r="PNH11" s="7"/>
      <c r="PNI11" s="7"/>
      <c r="PNJ11" s="7"/>
      <c r="PNK11" s="7"/>
      <c r="PNL11" s="7"/>
      <c r="PNM11" s="7"/>
      <c r="PNN11" s="7"/>
      <c r="PNO11" s="7"/>
      <c r="PNP11" s="7"/>
      <c r="PNQ11" s="7"/>
      <c r="PNR11" s="7"/>
      <c r="PNS11" s="7"/>
      <c r="PNT11" s="7"/>
      <c r="PNU11" s="7"/>
      <c r="PNV11" s="7"/>
      <c r="PNW11" s="7"/>
      <c r="PNX11" s="7"/>
      <c r="PNY11" s="7"/>
      <c r="PNZ11" s="7"/>
      <c r="POA11" s="7"/>
      <c r="POB11" s="7"/>
      <c r="POC11" s="7"/>
      <c r="POD11" s="7"/>
      <c r="POE11" s="7"/>
      <c r="POF11" s="7"/>
      <c r="POG11" s="7"/>
      <c r="POH11" s="7"/>
      <c r="POI11" s="7"/>
      <c r="POJ11" s="7"/>
      <c r="POK11" s="7"/>
      <c r="POL11" s="7"/>
      <c r="POM11" s="7"/>
      <c r="PON11" s="7"/>
      <c r="POO11" s="7"/>
      <c r="POP11" s="7"/>
      <c r="POQ11" s="7"/>
      <c r="POR11" s="7"/>
      <c r="POS11" s="7"/>
      <c r="POT11" s="7"/>
      <c r="POU11" s="7"/>
      <c r="POV11" s="7"/>
      <c r="POW11" s="7"/>
      <c r="POX11" s="7"/>
      <c r="POY11" s="7"/>
      <c r="POZ11" s="7"/>
      <c r="PPA11" s="7"/>
      <c r="PPB11" s="7"/>
      <c r="PPC11" s="7"/>
      <c r="PPD11" s="7"/>
      <c r="PPE11" s="7"/>
      <c r="PPF11" s="7"/>
      <c r="PPG11" s="7"/>
      <c r="PPH11" s="7"/>
      <c r="PPI11" s="7"/>
      <c r="PPJ11" s="7"/>
      <c r="PPK11" s="7"/>
      <c r="PPL11" s="7"/>
      <c r="PPM11" s="7"/>
      <c r="PPN11" s="7"/>
      <c r="PPO11" s="7"/>
      <c r="PPP11" s="7"/>
      <c r="PPQ11" s="7"/>
      <c r="PPR11" s="7"/>
      <c r="PPS11" s="7"/>
      <c r="PPT11" s="7"/>
      <c r="PPU11" s="7"/>
      <c r="PPV11" s="7"/>
      <c r="PPW11" s="7"/>
      <c r="PPX11" s="7"/>
      <c r="PPY11" s="7"/>
      <c r="PPZ11" s="7"/>
      <c r="PQA11" s="7"/>
      <c r="PQB11" s="7"/>
      <c r="PQC11" s="7"/>
      <c r="PQD11" s="7"/>
      <c r="PQE11" s="7"/>
      <c r="PQF11" s="7"/>
      <c r="PQG11" s="7"/>
      <c r="PQH11" s="7"/>
      <c r="PQI11" s="7"/>
      <c r="PQJ11" s="7"/>
      <c r="PQK11" s="7"/>
      <c r="PQL11" s="7"/>
      <c r="PQM11" s="7"/>
      <c r="PQN11" s="7"/>
      <c r="PQO11" s="7"/>
      <c r="PQP11" s="7"/>
      <c r="PQQ11" s="7"/>
      <c r="PQR11" s="7"/>
      <c r="PQS11" s="7"/>
      <c r="PQT11" s="7"/>
      <c r="PQU11" s="7"/>
      <c r="PQV11" s="7"/>
      <c r="PQW11" s="7"/>
      <c r="PQX11" s="7"/>
      <c r="PQY11" s="7"/>
      <c r="PQZ11" s="7"/>
      <c r="PRA11" s="7"/>
      <c r="PRB11" s="7"/>
      <c r="PRC11" s="7"/>
      <c r="PRD11" s="7"/>
      <c r="PRE11" s="7"/>
      <c r="PRF11" s="7"/>
      <c r="PRG11" s="7"/>
      <c r="PRH11" s="7"/>
      <c r="PRI11" s="7"/>
      <c r="PRJ11" s="7"/>
      <c r="PRK11" s="7"/>
      <c r="PRL11" s="7"/>
      <c r="PRM11" s="7"/>
      <c r="PRN11" s="7"/>
      <c r="PRO11" s="7"/>
      <c r="PRP11" s="7"/>
      <c r="PRQ11" s="7"/>
      <c r="PRR11" s="7"/>
      <c r="PRS11" s="7"/>
      <c r="PRT11" s="7"/>
      <c r="PRU11" s="7"/>
      <c r="PRV11" s="7"/>
      <c r="PRW11" s="7"/>
      <c r="PRX11" s="7"/>
      <c r="PRY11" s="7"/>
      <c r="PRZ11" s="7"/>
      <c r="PSA11" s="7"/>
      <c r="PSB11" s="7"/>
      <c r="PSC11" s="7"/>
      <c r="PSD11" s="7"/>
      <c r="PSE11" s="7"/>
      <c r="PSF11" s="7"/>
      <c r="PSG11" s="7"/>
      <c r="PSH11" s="7"/>
      <c r="PSI11" s="7"/>
      <c r="PSJ11" s="7"/>
      <c r="PSK11" s="7"/>
      <c r="PSL11" s="7"/>
      <c r="PSM11" s="7"/>
      <c r="PSN11" s="7"/>
      <c r="PSO11" s="7"/>
      <c r="PSP11" s="7"/>
      <c r="PSQ11" s="7"/>
      <c r="PSR11" s="7"/>
      <c r="PSS11" s="7"/>
      <c r="PST11" s="7"/>
      <c r="PSU11" s="7"/>
      <c r="PSV11" s="7"/>
      <c r="PSW11" s="7"/>
      <c r="PSX11" s="7"/>
      <c r="PSY11" s="7"/>
      <c r="PSZ11" s="7"/>
      <c r="PTA11" s="7"/>
      <c r="PTB11" s="7"/>
      <c r="PTC11" s="7"/>
      <c r="PTD11" s="7"/>
      <c r="PTE11" s="7"/>
      <c r="PTF11" s="7"/>
      <c r="PTG11" s="7"/>
      <c r="PTH11" s="7"/>
      <c r="PTI11" s="7"/>
      <c r="PTJ11" s="7"/>
      <c r="PTK11" s="7"/>
      <c r="PTL11" s="7"/>
      <c r="PTM11" s="7"/>
      <c r="PTN11" s="7"/>
      <c r="PTO11" s="7"/>
      <c r="PTP11" s="7"/>
      <c r="PTQ11" s="7"/>
      <c r="PTR11" s="7"/>
      <c r="PTS11" s="7"/>
      <c r="PTT11" s="7"/>
      <c r="PTU11" s="7"/>
      <c r="PTV11" s="7"/>
      <c r="PTW11" s="7"/>
      <c r="PTX11" s="7"/>
      <c r="PTY11" s="7"/>
      <c r="PTZ11" s="7"/>
      <c r="PUA11" s="7"/>
      <c r="PUB11" s="7"/>
      <c r="PUC11" s="7"/>
      <c r="PUD11" s="7"/>
      <c r="PUE11" s="7"/>
      <c r="PUF11" s="7"/>
      <c r="PUG11" s="7"/>
      <c r="PUH11" s="7"/>
      <c r="PUI11" s="7"/>
      <c r="PUJ11" s="7"/>
      <c r="PUK11" s="7"/>
      <c r="PUL11" s="7"/>
      <c r="PUM11" s="7"/>
      <c r="PUN11" s="7"/>
      <c r="PUO11" s="7"/>
      <c r="PUP11" s="7"/>
      <c r="PUQ11" s="7"/>
      <c r="PUR11" s="7"/>
      <c r="PUS11" s="7"/>
      <c r="PUT11" s="7"/>
      <c r="PUU11" s="7"/>
      <c r="PUV11" s="7"/>
      <c r="PUW11" s="7"/>
      <c r="PUX11" s="7"/>
      <c r="PUY11" s="7"/>
      <c r="PUZ11" s="7"/>
      <c r="PVA11" s="7"/>
      <c r="PVB11" s="7"/>
      <c r="PVC11" s="7"/>
      <c r="PVD11" s="7"/>
      <c r="PVE11" s="7"/>
      <c r="PVF11" s="7"/>
      <c r="PVG11" s="7"/>
      <c r="PVH11" s="7"/>
      <c r="PVI11" s="7"/>
      <c r="PVJ11" s="7"/>
      <c r="PVK11" s="7"/>
      <c r="PVL11" s="7"/>
      <c r="PVM11" s="7"/>
      <c r="PVN11" s="7"/>
      <c r="PVO11" s="7"/>
      <c r="PVP11" s="7"/>
      <c r="PVQ11" s="7"/>
      <c r="PVR11" s="7"/>
      <c r="PVS11" s="7"/>
      <c r="PVT11" s="7"/>
      <c r="PVU11" s="7"/>
      <c r="PVV11" s="7"/>
      <c r="PVW11" s="7"/>
      <c r="PVX11" s="7"/>
      <c r="PVY11" s="7"/>
      <c r="PVZ11" s="7"/>
      <c r="PWA11" s="7"/>
      <c r="PWB11" s="7"/>
      <c r="PWC11" s="7"/>
      <c r="PWD11" s="7"/>
      <c r="PWE11" s="7"/>
      <c r="PWF11" s="7"/>
      <c r="PWG11" s="7"/>
      <c r="PWH11" s="7"/>
      <c r="PWI11" s="7"/>
      <c r="PWJ11" s="7"/>
      <c r="PWK11" s="7"/>
      <c r="PWL11" s="7"/>
      <c r="PWM11" s="7"/>
      <c r="PWN11" s="7"/>
      <c r="PWO11" s="7"/>
      <c r="PWP11" s="7"/>
      <c r="PWQ11" s="7"/>
      <c r="PWR11" s="7"/>
      <c r="PWS11" s="7"/>
      <c r="PWT11" s="7"/>
      <c r="PWU11" s="7"/>
      <c r="PWV11" s="7"/>
      <c r="PWW11" s="7"/>
      <c r="PWX11" s="7"/>
      <c r="PWY11" s="7"/>
      <c r="PWZ11" s="7"/>
      <c r="PXA11" s="7"/>
      <c r="PXB11" s="7"/>
      <c r="PXC11" s="7"/>
      <c r="PXD11" s="7"/>
      <c r="PXE11" s="7"/>
      <c r="PXF11" s="7"/>
      <c r="PXG11" s="7"/>
      <c r="PXH11" s="7"/>
      <c r="PXI11" s="7"/>
      <c r="PXJ11" s="7"/>
      <c r="PXK11" s="7"/>
      <c r="PXL11" s="7"/>
      <c r="PXM11" s="7"/>
      <c r="PXN11" s="7"/>
      <c r="PXO11" s="7"/>
      <c r="PXP11" s="7"/>
      <c r="PXQ11" s="7"/>
      <c r="PXR11" s="7"/>
      <c r="PXS11" s="7"/>
      <c r="PXT11" s="7"/>
      <c r="PXU11" s="7"/>
      <c r="PXV11" s="7"/>
      <c r="PXW11" s="7"/>
      <c r="PXX11" s="7"/>
      <c r="PXY11" s="7"/>
      <c r="PXZ11" s="7"/>
      <c r="PYA11" s="7"/>
      <c r="PYB11" s="7"/>
      <c r="PYC11" s="7"/>
      <c r="PYD11" s="7"/>
      <c r="PYE11" s="7"/>
      <c r="PYF11" s="7"/>
      <c r="PYG11" s="7"/>
      <c r="PYH11" s="7"/>
      <c r="PYI11" s="7"/>
      <c r="PYJ11" s="7"/>
      <c r="PYK11" s="7"/>
      <c r="PYL11" s="7"/>
      <c r="PYM11" s="7"/>
      <c r="PYN11" s="7"/>
      <c r="PYO11" s="7"/>
      <c r="PYP11" s="7"/>
      <c r="PYQ11" s="7"/>
      <c r="PYR11" s="7"/>
      <c r="PYS11" s="7"/>
      <c r="PYT11" s="7"/>
      <c r="PYU11" s="7"/>
      <c r="PYV11" s="7"/>
      <c r="PYW11" s="7"/>
      <c r="PYX11" s="7"/>
      <c r="PYY11" s="7"/>
      <c r="PYZ11" s="7"/>
      <c r="PZA11" s="7"/>
      <c r="PZB11" s="7"/>
      <c r="PZC11" s="7"/>
      <c r="PZD11" s="7"/>
      <c r="PZE11" s="7"/>
      <c r="PZF11" s="7"/>
      <c r="PZG11" s="7"/>
      <c r="PZH11" s="7"/>
      <c r="PZI11" s="7"/>
      <c r="PZJ11" s="7"/>
      <c r="PZK11" s="7"/>
      <c r="PZL11" s="7"/>
      <c r="PZM11" s="7"/>
      <c r="PZN11" s="7"/>
      <c r="PZO11" s="7"/>
      <c r="PZP11" s="7"/>
      <c r="PZQ11" s="7"/>
      <c r="PZR11" s="7"/>
      <c r="PZS11" s="7"/>
      <c r="PZT11" s="7"/>
      <c r="PZU11" s="7"/>
      <c r="PZV11" s="7"/>
      <c r="PZW11" s="7"/>
      <c r="PZX11" s="7"/>
      <c r="PZY11" s="7"/>
      <c r="PZZ11" s="7"/>
      <c r="QAA11" s="7"/>
      <c r="QAB11" s="7"/>
      <c r="QAC11" s="7"/>
      <c r="QAD11" s="7"/>
      <c r="QAE11" s="7"/>
      <c r="QAF11" s="7"/>
      <c r="QAG11" s="7"/>
      <c r="QAH11" s="7"/>
      <c r="QAI11" s="7"/>
      <c r="QAJ11" s="7"/>
      <c r="QAK11" s="7"/>
      <c r="QAL11" s="7"/>
      <c r="QAM11" s="7"/>
      <c r="QAN11" s="7"/>
      <c r="QAO11" s="7"/>
      <c r="QAP11" s="7"/>
      <c r="QAQ11" s="7"/>
      <c r="QAR11" s="7"/>
      <c r="QAS11" s="7"/>
      <c r="QAT11" s="7"/>
      <c r="QAU11" s="7"/>
      <c r="QAV11" s="7"/>
      <c r="QAW11" s="7"/>
      <c r="QAX11" s="7"/>
      <c r="QAY11" s="7"/>
      <c r="QAZ11" s="7"/>
      <c r="QBA11" s="7"/>
      <c r="QBB11" s="7"/>
      <c r="QBC11" s="7"/>
      <c r="QBD11" s="7"/>
      <c r="QBE11" s="7"/>
      <c r="QBF11" s="7"/>
      <c r="QBG11" s="7"/>
      <c r="QBH11" s="7"/>
      <c r="QBI11" s="7"/>
      <c r="QBJ11" s="7"/>
      <c r="QBK11" s="7"/>
      <c r="QBL11" s="7"/>
      <c r="QBM11" s="7"/>
      <c r="QBN11" s="7"/>
      <c r="QBO11" s="7"/>
      <c r="QBP11" s="7"/>
      <c r="QBQ11" s="7"/>
      <c r="QBR11" s="7"/>
      <c r="QBS11" s="7"/>
      <c r="QBT11" s="7"/>
      <c r="QBU11" s="7"/>
      <c r="QBV11" s="7"/>
      <c r="QBW11" s="7"/>
      <c r="QBX11" s="7"/>
      <c r="QBY11" s="7"/>
      <c r="QBZ11" s="7"/>
      <c r="QCA11" s="7"/>
      <c r="QCB11" s="7"/>
      <c r="QCC11" s="7"/>
      <c r="QCD11" s="7"/>
      <c r="QCE11" s="7"/>
      <c r="QCF11" s="7"/>
      <c r="QCG11" s="7"/>
      <c r="QCH11" s="7"/>
      <c r="QCI11" s="7"/>
      <c r="QCJ11" s="7"/>
      <c r="QCK11" s="7"/>
      <c r="QCL11" s="7"/>
      <c r="QCM11" s="7"/>
      <c r="QCN11" s="7"/>
      <c r="QCO11" s="7"/>
      <c r="QCP11" s="7"/>
      <c r="QCQ11" s="7"/>
      <c r="QCR11" s="7"/>
      <c r="QCS11" s="7"/>
      <c r="QCT11" s="7"/>
      <c r="QCU11" s="7"/>
      <c r="QCV11" s="7"/>
      <c r="QCW11" s="7"/>
      <c r="QCX11" s="7"/>
      <c r="QCY11" s="7"/>
      <c r="QCZ11" s="7"/>
      <c r="QDA11" s="7"/>
      <c r="QDB11" s="7"/>
      <c r="QDC11" s="7"/>
      <c r="QDD11" s="7"/>
      <c r="QDE11" s="7"/>
      <c r="QDF11" s="7"/>
      <c r="QDG11" s="7"/>
      <c r="QDH11" s="7"/>
      <c r="QDI11" s="7"/>
      <c r="QDJ11" s="7"/>
      <c r="QDK11" s="7"/>
      <c r="QDL11" s="7"/>
      <c r="QDM11" s="7"/>
      <c r="QDN11" s="7"/>
      <c r="QDO11" s="7"/>
      <c r="QDP11" s="7"/>
      <c r="QDQ11" s="7"/>
      <c r="QDR11" s="7"/>
      <c r="QDS11" s="7"/>
      <c r="QDT11" s="7"/>
      <c r="QDU11" s="7"/>
      <c r="QDV11" s="7"/>
      <c r="QDW11" s="7"/>
      <c r="QDX11" s="7"/>
      <c r="QDY11" s="7"/>
      <c r="QDZ11" s="7"/>
      <c r="QEA11" s="7"/>
      <c r="QEB11" s="7"/>
      <c r="QEC11" s="7"/>
      <c r="QED11" s="7"/>
      <c r="QEE11" s="7"/>
      <c r="QEF11" s="7"/>
      <c r="QEG11" s="7"/>
      <c r="QEH11" s="7"/>
      <c r="QEI11" s="7"/>
      <c r="QEJ11" s="7"/>
      <c r="QEK11" s="7"/>
      <c r="QEL11" s="7"/>
      <c r="QEM11" s="7"/>
      <c r="QEN11" s="7"/>
      <c r="QEO11" s="7"/>
      <c r="QEP11" s="7"/>
      <c r="QEQ11" s="7"/>
      <c r="QER11" s="7"/>
      <c r="QES11" s="7"/>
      <c r="QET11" s="7"/>
      <c r="QEU11" s="7"/>
      <c r="QEV11" s="7"/>
      <c r="QEW11" s="7"/>
      <c r="QEX11" s="7"/>
      <c r="QEY11" s="7"/>
      <c r="QEZ11" s="7"/>
      <c r="QFA11" s="7"/>
      <c r="QFB11" s="7"/>
      <c r="QFC11" s="7"/>
      <c r="QFD11" s="7"/>
      <c r="QFE11" s="7"/>
      <c r="QFF11" s="7"/>
      <c r="QFG11" s="7"/>
      <c r="QFH11" s="7"/>
      <c r="QFI11" s="7"/>
      <c r="QFJ11" s="7"/>
      <c r="QFK11" s="7"/>
      <c r="QFL11" s="7"/>
      <c r="QFM11" s="7"/>
      <c r="QFN11" s="7"/>
      <c r="QFO11" s="7"/>
      <c r="QFP11" s="7"/>
      <c r="QFQ11" s="7"/>
      <c r="QFR11" s="7"/>
      <c r="QFS11" s="7"/>
      <c r="QFT11" s="7"/>
      <c r="QFU11" s="7"/>
      <c r="QFV11" s="7"/>
      <c r="QFW11" s="7"/>
      <c r="QFX11" s="7"/>
      <c r="QFY11" s="7"/>
      <c r="QFZ11" s="7"/>
      <c r="QGA11" s="7"/>
      <c r="QGB11" s="7"/>
      <c r="QGC11" s="7"/>
      <c r="QGD11" s="7"/>
      <c r="QGE11" s="7"/>
      <c r="QGF11" s="7"/>
      <c r="QGG11" s="7"/>
      <c r="QGH11" s="7"/>
      <c r="QGI11" s="7"/>
      <c r="QGJ11" s="7"/>
      <c r="QGK11" s="7"/>
      <c r="QGL11" s="7"/>
      <c r="QGM11" s="7"/>
      <c r="QGN11" s="7"/>
      <c r="QGO11" s="7"/>
      <c r="QGP11" s="7"/>
      <c r="QGQ11" s="7"/>
      <c r="QGR11" s="7"/>
      <c r="QGS11" s="7"/>
      <c r="QGT11" s="7"/>
      <c r="QGU11" s="7"/>
      <c r="QGV11" s="7"/>
      <c r="QGW11" s="7"/>
      <c r="QGX11" s="7"/>
      <c r="QGY11" s="7"/>
      <c r="QGZ11" s="7"/>
      <c r="QHA11" s="7"/>
      <c r="QHB11" s="7"/>
      <c r="QHC11" s="7"/>
      <c r="QHD11" s="7"/>
      <c r="QHE11" s="7"/>
      <c r="QHF11" s="7"/>
      <c r="QHG11" s="7"/>
      <c r="QHH11" s="7"/>
      <c r="QHI11" s="7"/>
      <c r="QHJ11" s="7"/>
      <c r="QHK11" s="7"/>
      <c r="QHL11" s="7"/>
      <c r="QHM11" s="7"/>
      <c r="QHN11" s="7"/>
      <c r="QHO11" s="7"/>
      <c r="QHP11" s="7"/>
      <c r="QHQ11" s="7"/>
      <c r="QHR11" s="7"/>
      <c r="QHS11" s="7"/>
      <c r="QHT11" s="7"/>
      <c r="QHU11" s="7"/>
      <c r="QHV11" s="7"/>
      <c r="QHW11" s="7"/>
      <c r="QHX11" s="7"/>
      <c r="QHY11" s="7"/>
      <c r="QHZ11" s="7"/>
      <c r="QIA11" s="7"/>
      <c r="QIB11" s="7"/>
      <c r="QIC11" s="7"/>
      <c r="QID11" s="7"/>
      <c r="QIE11" s="7"/>
      <c r="QIF11" s="7"/>
      <c r="QIG11" s="7"/>
      <c r="QIH11" s="7"/>
      <c r="QII11" s="7"/>
      <c r="QIJ11" s="7"/>
      <c r="QIK11" s="7"/>
      <c r="QIL11" s="7"/>
      <c r="QIM11" s="7"/>
      <c r="QIN11" s="7"/>
      <c r="QIO11" s="7"/>
      <c r="QIP11" s="7"/>
      <c r="QIQ11" s="7"/>
      <c r="QIR11" s="7"/>
      <c r="QIS11" s="7"/>
      <c r="QIT11" s="7"/>
      <c r="QIU11" s="7"/>
      <c r="QIV11" s="7"/>
      <c r="QIW11" s="7"/>
      <c r="QIX11" s="7"/>
      <c r="QIY11" s="7"/>
      <c r="QIZ11" s="7"/>
      <c r="QJA11" s="7"/>
      <c r="QJB11" s="7"/>
      <c r="QJC11" s="7"/>
      <c r="QJD11" s="7"/>
      <c r="QJE11" s="7"/>
      <c r="QJF11" s="7"/>
      <c r="QJG11" s="7"/>
      <c r="QJH11" s="7"/>
      <c r="QJI11" s="7"/>
      <c r="QJJ11" s="7"/>
      <c r="QJK11" s="7"/>
      <c r="QJL11" s="7"/>
      <c r="QJM11" s="7"/>
      <c r="QJN11" s="7"/>
      <c r="QJO11" s="7"/>
      <c r="QJP11" s="7"/>
      <c r="QJQ11" s="7"/>
      <c r="QJR11" s="7"/>
      <c r="QJS11" s="7"/>
      <c r="QJT11" s="7"/>
      <c r="QJU11" s="7"/>
      <c r="QJV11" s="7"/>
      <c r="QJW11" s="7"/>
      <c r="QJX11" s="7"/>
      <c r="QJY11" s="7"/>
      <c r="QJZ11" s="7"/>
      <c r="QKA11" s="7"/>
      <c r="QKB11" s="7"/>
      <c r="QKC11" s="7"/>
      <c r="QKD11" s="7"/>
      <c r="QKE11" s="7"/>
      <c r="QKF11" s="7"/>
      <c r="QKG11" s="7"/>
      <c r="QKH11" s="7"/>
      <c r="QKI11" s="7"/>
      <c r="QKJ11" s="7"/>
      <c r="QKK11" s="7"/>
      <c r="QKL11" s="7"/>
      <c r="QKM11" s="7"/>
      <c r="QKN11" s="7"/>
      <c r="QKO11" s="7"/>
      <c r="QKP11" s="7"/>
      <c r="QKQ11" s="7"/>
      <c r="QKR11" s="7"/>
      <c r="QKS11" s="7"/>
      <c r="QKT11" s="7"/>
      <c r="QKU11" s="7"/>
      <c r="QKV11" s="7"/>
      <c r="QKW11" s="7"/>
      <c r="QKX11" s="7"/>
      <c r="QKY11" s="7"/>
      <c r="QKZ11" s="7"/>
      <c r="QLA11" s="7"/>
      <c r="QLB11" s="7"/>
      <c r="QLC11" s="7"/>
      <c r="QLD11" s="7"/>
      <c r="QLE11" s="7"/>
      <c r="QLF11" s="7"/>
      <c r="QLG11" s="7"/>
      <c r="QLH11" s="7"/>
      <c r="QLI11" s="7"/>
      <c r="QLJ11" s="7"/>
      <c r="QLK11" s="7"/>
      <c r="QLL11" s="7"/>
      <c r="QLM11" s="7"/>
      <c r="QLN11" s="7"/>
      <c r="QLO11" s="7"/>
      <c r="QLP11" s="7"/>
      <c r="QLQ11" s="7"/>
      <c r="QLR11" s="7"/>
      <c r="QLS11" s="7"/>
      <c r="QLT11" s="7"/>
      <c r="QLU11" s="7"/>
      <c r="QLV11" s="7"/>
      <c r="QLW11" s="7"/>
      <c r="QLX11" s="7"/>
      <c r="QLY11" s="7"/>
      <c r="QLZ11" s="7"/>
      <c r="QMA11" s="7"/>
      <c r="QMB11" s="7"/>
      <c r="QMC11" s="7"/>
      <c r="QMD11" s="7"/>
      <c r="QME11" s="7"/>
      <c r="QMF11" s="7"/>
      <c r="QMG11" s="7"/>
      <c r="QMH11" s="7"/>
      <c r="QMI11" s="7"/>
      <c r="QMJ11" s="7"/>
      <c r="QMK11" s="7"/>
      <c r="QML11" s="7"/>
      <c r="QMM11" s="7"/>
      <c r="QMN11" s="7"/>
      <c r="QMO11" s="7"/>
      <c r="QMP11" s="7"/>
      <c r="QMQ11" s="7"/>
      <c r="QMR11" s="7"/>
      <c r="QMS11" s="7"/>
      <c r="QMT11" s="7"/>
      <c r="QMU11" s="7"/>
      <c r="QMV11" s="7"/>
      <c r="QMW11" s="7"/>
      <c r="QMX11" s="7"/>
      <c r="QMY11" s="7"/>
      <c r="QMZ11" s="7"/>
      <c r="QNA11" s="7"/>
      <c r="QNB11" s="7"/>
      <c r="QNC11" s="7"/>
      <c r="QND11" s="7"/>
      <c r="QNE11" s="7"/>
      <c r="QNF11" s="7"/>
      <c r="QNG11" s="7"/>
      <c r="QNH11" s="7"/>
      <c r="QNI11" s="7"/>
      <c r="QNJ11" s="7"/>
      <c r="QNK11" s="7"/>
      <c r="QNL11" s="7"/>
      <c r="QNM11" s="7"/>
      <c r="QNN11" s="7"/>
      <c r="QNO11" s="7"/>
      <c r="QNP11" s="7"/>
      <c r="QNQ11" s="7"/>
      <c r="QNR11" s="7"/>
      <c r="QNS11" s="7"/>
      <c r="QNT11" s="7"/>
      <c r="QNU11" s="7"/>
      <c r="QNV11" s="7"/>
      <c r="QNW11" s="7"/>
      <c r="QNX11" s="7"/>
      <c r="QNY11" s="7"/>
      <c r="QNZ11" s="7"/>
      <c r="QOA11" s="7"/>
      <c r="QOB11" s="7"/>
      <c r="QOC11" s="7"/>
      <c r="QOD11" s="7"/>
      <c r="QOE11" s="7"/>
      <c r="QOF11" s="7"/>
      <c r="QOG11" s="7"/>
      <c r="QOH11" s="7"/>
      <c r="QOI11" s="7"/>
      <c r="QOJ11" s="7"/>
      <c r="QOK11" s="7"/>
      <c r="QOL11" s="7"/>
      <c r="QOM11" s="7"/>
      <c r="QON11" s="7"/>
      <c r="QOO11" s="7"/>
      <c r="QOP11" s="7"/>
      <c r="QOQ11" s="7"/>
      <c r="QOR11" s="7"/>
      <c r="QOS11" s="7"/>
      <c r="QOT11" s="7"/>
      <c r="QOU11" s="7"/>
      <c r="QOV11" s="7"/>
      <c r="QOW11" s="7"/>
      <c r="QOX11" s="7"/>
      <c r="QOY11" s="7"/>
      <c r="QOZ11" s="7"/>
      <c r="QPA11" s="7"/>
      <c r="QPB11" s="7"/>
      <c r="QPC11" s="7"/>
      <c r="QPD11" s="7"/>
      <c r="QPE11" s="7"/>
      <c r="QPF11" s="7"/>
      <c r="QPG11" s="7"/>
      <c r="QPH11" s="7"/>
      <c r="QPI11" s="7"/>
      <c r="QPJ11" s="7"/>
      <c r="QPK11" s="7"/>
      <c r="QPL11" s="7"/>
      <c r="QPM11" s="7"/>
      <c r="QPN11" s="7"/>
      <c r="QPO11" s="7"/>
      <c r="QPP11" s="7"/>
      <c r="QPQ11" s="7"/>
      <c r="QPR11" s="7"/>
      <c r="QPS11" s="7"/>
      <c r="QPT11" s="7"/>
      <c r="QPU11" s="7"/>
      <c r="QPV11" s="7"/>
      <c r="QPW11" s="7"/>
      <c r="QPX11" s="7"/>
      <c r="QPY11" s="7"/>
      <c r="QPZ11" s="7"/>
      <c r="QQA11" s="7"/>
      <c r="QQB11" s="7"/>
      <c r="QQC11" s="7"/>
      <c r="QQD11" s="7"/>
      <c r="QQE11" s="7"/>
      <c r="QQF11" s="7"/>
      <c r="QQG11" s="7"/>
      <c r="QQH11" s="7"/>
      <c r="QQI11" s="7"/>
      <c r="QQJ11" s="7"/>
      <c r="QQK11" s="7"/>
      <c r="QQL11" s="7"/>
      <c r="QQM11" s="7"/>
      <c r="QQN11" s="7"/>
      <c r="QQO11" s="7"/>
      <c r="QQP11" s="7"/>
      <c r="QQQ11" s="7"/>
      <c r="QQR11" s="7"/>
      <c r="QQS11" s="7"/>
      <c r="QQT11" s="7"/>
      <c r="QQU11" s="7"/>
      <c r="QQV11" s="7"/>
      <c r="QQW11" s="7"/>
      <c r="QQX11" s="7"/>
      <c r="QQY11" s="7"/>
      <c r="QQZ11" s="7"/>
      <c r="QRA11" s="7"/>
      <c r="QRB11" s="7"/>
      <c r="QRC11" s="7"/>
      <c r="QRD11" s="7"/>
      <c r="QRE11" s="7"/>
      <c r="QRF11" s="7"/>
      <c r="QRG11" s="7"/>
      <c r="QRH11" s="7"/>
      <c r="QRI11" s="7"/>
      <c r="QRJ11" s="7"/>
      <c r="QRK11" s="7"/>
      <c r="QRL11" s="7"/>
      <c r="QRM11" s="7"/>
      <c r="QRN11" s="7"/>
      <c r="QRO11" s="7"/>
      <c r="QRP11" s="7"/>
      <c r="QRQ11" s="7"/>
      <c r="QRR11" s="7"/>
      <c r="QRS11" s="7"/>
      <c r="QRT11" s="7"/>
      <c r="QRU11" s="7"/>
      <c r="QRV11" s="7"/>
      <c r="QRW11" s="7"/>
      <c r="QRX11" s="7"/>
      <c r="QRY11" s="7"/>
      <c r="QRZ11" s="7"/>
      <c r="QSA11" s="7"/>
      <c r="QSB11" s="7"/>
      <c r="QSC11" s="7"/>
      <c r="QSD11" s="7"/>
      <c r="QSE11" s="7"/>
      <c r="QSF11" s="7"/>
      <c r="QSG11" s="7"/>
      <c r="QSH11" s="7"/>
      <c r="QSI11" s="7"/>
      <c r="QSJ11" s="7"/>
      <c r="QSK11" s="7"/>
      <c r="QSL11" s="7"/>
      <c r="QSM11" s="7"/>
      <c r="QSN11" s="7"/>
      <c r="QSO11" s="7"/>
      <c r="QSP11" s="7"/>
      <c r="QSQ11" s="7"/>
      <c r="QSR11" s="7"/>
      <c r="QSS11" s="7"/>
      <c r="QST11" s="7"/>
      <c r="QSU11" s="7"/>
      <c r="QSV11" s="7"/>
      <c r="QSW11" s="7"/>
      <c r="QSX11" s="7"/>
      <c r="QSY11" s="7"/>
      <c r="QSZ11" s="7"/>
      <c r="QTA11" s="7"/>
      <c r="QTB11" s="7"/>
      <c r="QTC11" s="7"/>
      <c r="QTD11" s="7"/>
      <c r="QTE11" s="7"/>
      <c r="QTF11" s="7"/>
      <c r="QTG11" s="7"/>
      <c r="QTH11" s="7"/>
      <c r="QTI11" s="7"/>
      <c r="QTJ11" s="7"/>
      <c r="QTK11" s="7"/>
      <c r="QTL11" s="7"/>
      <c r="QTM11" s="7"/>
      <c r="QTN11" s="7"/>
      <c r="QTO11" s="7"/>
      <c r="QTP11" s="7"/>
      <c r="QTQ11" s="7"/>
      <c r="QTR11" s="7"/>
      <c r="QTS11" s="7"/>
      <c r="QTT11" s="7"/>
      <c r="QTU11" s="7"/>
      <c r="QTV11" s="7"/>
      <c r="QTW11" s="7"/>
      <c r="QTX11" s="7"/>
      <c r="QTY11" s="7"/>
      <c r="QTZ11" s="7"/>
      <c r="QUA11" s="7"/>
      <c r="QUB11" s="7"/>
      <c r="QUC11" s="7"/>
      <c r="QUD11" s="7"/>
      <c r="QUE11" s="7"/>
      <c r="QUF11" s="7"/>
      <c r="QUG11" s="7"/>
      <c r="QUH11" s="7"/>
      <c r="QUI11" s="7"/>
      <c r="QUJ11" s="7"/>
      <c r="QUK11" s="7"/>
      <c r="QUL11" s="7"/>
      <c r="QUM11" s="7"/>
      <c r="QUN11" s="7"/>
      <c r="QUO11" s="7"/>
      <c r="QUP11" s="7"/>
      <c r="QUQ11" s="7"/>
      <c r="QUR11" s="7"/>
      <c r="QUS11" s="7"/>
      <c r="QUT11" s="7"/>
      <c r="QUU11" s="7"/>
      <c r="QUV11" s="7"/>
      <c r="QUW11" s="7"/>
      <c r="QUX11" s="7"/>
      <c r="QUY11" s="7"/>
      <c r="QUZ11" s="7"/>
      <c r="QVA11" s="7"/>
      <c r="QVB11" s="7"/>
      <c r="QVC11" s="7"/>
      <c r="QVD11" s="7"/>
      <c r="QVE11" s="7"/>
      <c r="QVF11" s="7"/>
      <c r="QVG11" s="7"/>
      <c r="QVH11" s="7"/>
      <c r="QVI11" s="7"/>
      <c r="QVJ11" s="7"/>
      <c r="QVK11" s="7"/>
      <c r="QVL11" s="7"/>
      <c r="QVM11" s="7"/>
      <c r="QVN11" s="7"/>
      <c r="QVO11" s="7"/>
      <c r="QVP11" s="7"/>
      <c r="QVQ11" s="7"/>
      <c r="QVR11" s="7"/>
      <c r="QVS11" s="7"/>
      <c r="QVT11" s="7"/>
      <c r="QVU11" s="7"/>
      <c r="QVV11" s="7"/>
      <c r="QVW11" s="7"/>
      <c r="QVX11" s="7"/>
      <c r="QVY11" s="7"/>
      <c r="QVZ11" s="7"/>
      <c r="QWA11" s="7"/>
      <c r="QWB11" s="7"/>
      <c r="QWC11" s="7"/>
      <c r="QWD11" s="7"/>
      <c r="QWE11" s="7"/>
      <c r="QWF11" s="7"/>
      <c r="QWG11" s="7"/>
      <c r="QWH11" s="7"/>
      <c r="QWI11" s="7"/>
      <c r="QWJ11" s="7"/>
      <c r="QWK11" s="7"/>
      <c r="QWL11" s="7"/>
      <c r="QWM11" s="7"/>
      <c r="QWN11" s="7"/>
      <c r="QWO11" s="7"/>
      <c r="QWP11" s="7"/>
      <c r="QWQ11" s="7"/>
      <c r="QWR11" s="7"/>
      <c r="QWS11" s="7"/>
      <c r="QWT11" s="7"/>
      <c r="QWU11" s="7"/>
      <c r="QWV11" s="7"/>
      <c r="QWW11" s="7"/>
      <c r="QWX11" s="7"/>
      <c r="QWY11" s="7"/>
      <c r="QWZ11" s="7"/>
      <c r="QXA11" s="7"/>
      <c r="QXB11" s="7"/>
      <c r="QXC11" s="7"/>
      <c r="QXD11" s="7"/>
      <c r="QXE11" s="7"/>
      <c r="QXF11" s="7"/>
      <c r="QXG11" s="7"/>
      <c r="QXH11" s="7"/>
      <c r="QXI11" s="7"/>
      <c r="QXJ11" s="7"/>
      <c r="QXK11" s="7"/>
      <c r="QXL11" s="7"/>
      <c r="QXM11" s="7"/>
      <c r="QXN11" s="7"/>
      <c r="QXO11" s="7"/>
      <c r="QXP11" s="7"/>
      <c r="QXQ11" s="7"/>
      <c r="QXR11" s="7"/>
      <c r="QXS11" s="7"/>
      <c r="QXT11" s="7"/>
      <c r="QXU11" s="7"/>
      <c r="QXV11" s="7"/>
      <c r="QXW11" s="7"/>
      <c r="QXX11" s="7"/>
      <c r="QXY11" s="7"/>
      <c r="QXZ11" s="7"/>
      <c r="QYA11" s="7"/>
      <c r="QYB11" s="7"/>
      <c r="QYC11" s="7"/>
      <c r="QYD11" s="7"/>
      <c r="QYE11" s="7"/>
      <c r="QYF11" s="7"/>
      <c r="QYG11" s="7"/>
      <c r="QYH11" s="7"/>
      <c r="QYI11" s="7"/>
      <c r="QYJ11" s="7"/>
      <c r="QYK11" s="7"/>
      <c r="QYL11" s="7"/>
      <c r="QYM11" s="7"/>
      <c r="QYN11" s="7"/>
      <c r="QYO11" s="7"/>
      <c r="QYP11" s="7"/>
      <c r="QYQ11" s="7"/>
      <c r="QYR11" s="7"/>
      <c r="QYS11" s="7"/>
      <c r="QYT11" s="7"/>
      <c r="QYU11" s="7"/>
      <c r="QYV11" s="7"/>
      <c r="QYW11" s="7"/>
      <c r="QYX11" s="7"/>
      <c r="QYY11" s="7"/>
      <c r="QYZ11" s="7"/>
      <c r="QZA11" s="7"/>
      <c r="QZB11" s="7"/>
      <c r="QZC11" s="7"/>
      <c r="QZD11" s="7"/>
      <c r="QZE11" s="7"/>
      <c r="QZF11" s="7"/>
      <c r="QZG11" s="7"/>
      <c r="QZH11" s="7"/>
      <c r="QZI11" s="7"/>
      <c r="QZJ11" s="7"/>
      <c r="QZK11" s="7"/>
      <c r="QZL11" s="7"/>
      <c r="QZM11" s="7"/>
      <c r="QZN11" s="7"/>
      <c r="QZO11" s="7"/>
      <c r="QZP11" s="7"/>
      <c r="QZQ11" s="7"/>
      <c r="QZR11" s="7"/>
      <c r="QZS11" s="7"/>
      <c r="QZT11" s="7"/>
      <c r="QZU11" s="7"/>
      <c r="QZV11" s="7"/>
      <c r="QZW11" s="7"/>
      <c r="QZX11" s="7"/>
      <c r="QZY11" s="7"/>
      <c r="QZZ11" s="7"/>
      <c r="RAA11" s="7"/>
      <c r="RAB11" s="7"/>
      <c r="RAC11" s="7"/>
      <c r="RAD11" s="7"/>
      <c r="RAE11" s="7"/>
      <c r="RAF11" s="7"/>
      <c r="RAG11" s="7"/>
      <c r="RAH11" s="7"/>
      <c r="RAI11" s="7"/>
      <c r="RAJ11" s="7"/>
      <c r="RAK11" s="7"/>
      <c r="RAL11" s="7"/>
      <c r="RAM11" s="7"/>
      <c r="RAN11" s="7"/>
      <c r="RAO11" s="7"/>
      <c r="RAP11" s="7"/>
      <c r="RAQ11" s="7"/>
      <c r="RAR11" s="7"/>
      <c r="RAS11" s="7"/>
      <c r="RAT11" s="7"/>
      <c r="RAU11" s="7"/>
      <c r="RAV11" s="7"/>
      <c r="RAW11" s="7"/>
      <c r="RAX11" s="7"/>
      <c r="RAY11" s="7"/>
      <c r="RAZ11" s="7"/>
      <c r="RBA11" s="7"/>
      <c r="RBB11" s="7"/>
      <c r="RBC11" s="7"/>
      <c r="RBD11" s="7"/>
      <c r="RBE11" s="7"/>
      <c r="RBF11" s="7"/>
      <c r="RBG11" s="7"/>
      <c r="RBH11" s="7"/>
      <c r="RBI11" s="7"/>
      <c r="RBJ11" s="7"/>
      <c r="RBK11" s="7"/>
      <c r="RBL11" s="7"/>
      <c r="RBM11" s="7"/>
      <c r="RBN11" s="7"/>
      <c r="RBO11" s="7"/>
      <c r="RBP11" s="7"/>
      <c r="RBQ11" s="7"/>
      <c r="RBR11" s="7"/>
      <c r="RBS11" s="7"/>
      <c r="RBT11" s="7"/>
      <c r="RBU11" s="7"/>
      <c r="RBV11" s="7"/>
      <c r="RBW11" s="7"/>
      <c r="RBX11" s="7"/>
      <c r="RBY11" s="7"/>
      <c r="RBZ11" s="7"/>
      <c r="RCA11" s="7"/>
      <c r="RCB11" s="7"/>
      <c r="RCC11" s="7"/>
      <c r="RCD11" s="7"/>
      <c r="RCE11" s="7"/>
      <c r="RCF11" s="7"/>
      <c r="RCG11" s="7"/>
      <c r="RCH11" s="7"/>
      <c r="RCI11" s="7"/>
      <c r="RCJ11" s="7"/>
      <c r="RCK11" s="7"/>
      <c r="RCL11" s="7"/>
      <c r="RCM11" s="7"/>
      <c r="RCN11" s="7"/>
      <c r="RCO11" s="7"/>
      <c r="RCP11" s="7"/>
      <c r="RCQ11" s="7"/>
      <c r="RCR11" s="7"/>
      <c r="RCS11" s="7"/>
      <c r="RCT11" s="7"/>
      <c r="RCU11" s="7"/>
      <c r="RCV11" s="7"/>
      <c r="RCW11" s="7"/>
      <c r="RCX11" s="7"/>
      <c r="RCY11" s="7"/>
      <c r="RCZ11" s="7"/>
      <c r="RDA11" s="7"/>
      <c r="RDB11" s="7"/>
      <c r="RDC11" s="7"/>
      <c r="RDD11" s="7"/>
      <c r="RDE11" s="7"/>
      <c r="RDF11" s="7"/>
      <c r="RDG11" s="7"/>
      <c r="RDH11" s="7"/>
      <c r="RDI11" s="7"/>
      <c r="RDJ11" s="7"/>
      <c r="RDK11" s="7"/>
      <c r="RDL11" s="7"/>
      <c r="RDM11" s="7"/>
      <c r="RDN11" s="7"/>
      <c r="RDO11" s="7"/>
      <c r="RDP11" s="7"/>
      <c r="RDQ11" s="7"/>
      <c r="RDR11" s="7"/>
      <c r="RDS11" s="7"/>
      <c r="RDT11" s="7"/>
      <c r="RDU11" s="7"/>
      <c r="RDV11" s="7"/>
      <c r="RDW11" s="7"/>
      <c r="RDX11" s="7"/>
      <c r="RDY11" s="7"/>
      <c r="RDZ11" s="7"/>
      <c r="REA11" s="7"/>
      <c r="REB11" s="7"/>
      <c r="REC11" s="7"/>
      <c r="RED11" s="7"/>
      <c r="REE11" s="7"/>
      <c r="REF11" s="7"/>
      <c r="REG11" s="7"/>
      <c r="REH11" s="7"/>
      <c r="REI11" s="7"/>
      <c r="REJ11" s="7"/>
      <c r="REK11" s="7"/>
      <c r="REL11" s="7"/>
      <c r="REM11" s="7"/>
      <c r="REN11" s="7"/>
      <c r="REO11" s="7"/>
      <c r="REP11" s="7"/>
      <c r="REQ11" s="7"/>
      <c r="RER11" s="7"/>
      <c r="RES11" s="7"/>
      <c r="RET11" s="7"/>
      <c r="REU11" s="7"/>
      <c r="REV11" s="7"/>
      <c r="REW11" s="7"/>
      <c r="REX11" s="7"/>
      <c r="REY11" s="7"/>
      <c r="REZ11" s="7"/>
      <c r="RFA11" s="7"/>
      <c r="RFB11" s="7"/>
      <c r="RFC11" s="7"/>
      <c r="RFD11" s="7"/>
      <c r="RFE11" s="7"/>
      <c r="RFF11" s="7"/>
      <c r="RFG11" s="7"/>
      <c r="RFH11" s="7"/>
      <c r="RFI11" s="7"/>
      <c r="RFJ11" s="7"/>
      <c r="RFK11" s="7"/>
      <c r="RFL11" s="7"/>
      <c r="RFM11" s="7"/>
      <c r="RFN11" s="7"/>
      <c r="RFO11" s="7"/>
      <c r="RFP11" s="7"/>
      <c r="RFQ11" s="7"/>
      <c r="RFR11" s="7"/>
      <c r="RFS11" s="7"/>
      <c r="RFT11" s="7"/>
      <c r="RFU11" s="7"/>
      <c r="RFV11" s="7"/>
      <c r="RFW11" s="7"/>
      <c r="RFX11" s="7"/>
      <c r="RFY11" s="7"/>
      <c r="RFZ11" s="7"/>
      <c r="RGA11" s="7"/>
      <c r="RGB11" s="7"/>
      <c r="RGC11" s="7"/>
      <c r="RGD11" s="7"/>
      <c r="RGE11" s="7"/>
      <c r="RGF11" s="7"/>
      <c r="RGG11" s="7"/>
      <c r="RGH11" s="7"/>
      <c r="RGI11" s="7"/>
      <c r="RGJ11" s="7"/>
      <c r="RGK11" s="7"/>
      <c r="RGL11" s="7"/>
      <c r="RGM11" s="7"/>
      <c r="RGN11" s="7"/>
      <c r="RGO11" s="7"/>
      <c r="RGP11" s="7"/>
      <c r="RGQ11" s="7"/>
      <c r="RGR11" s="7"/>
      <c r="RGS11" s="7"/>
      <c r="RGT11" s="7"/>
      <c r="RGU11" s="7"/>
      <c r="RGV11" s="7"/>
      <c r="RGW11" s="7"/>
      <c r="RGX11" s="7"/>
      <c r="RGY11" s="7"/>
      <c r="RGZ11" s="7"/>
      <c r="RHA11" s="7"/>
      <c r="RHB11" s="7"/>
      <c r="RHC11" s="7"/>
      <c r="RHD11" s="7"/>
      <c r="RHE11" s="7"/>
      <c r="RHF11" s="7"/>
      <c r="RHG11" s="7"/>
      <c r="RHH11" s="7"/>
      <c r="RHI11" s="7"/>
      <c r="RHJ11" s="7"/>
      <c r="RHK11" s="7"/>
      <c r="RHL11" s="7"/>
      <c r="RHM11" s="7"/>
      <c r="RHN11" s="7"/>
      <c r="RHO11" s="7"/>
      <c r="RHP11" s="7"/>
      <c r="RHQ11" s="7"/>
      <c r="RHR11" s="7"/>
      <c r="RHS11" s="7"/>
      <c r="RHT11" s="7"/>
      <c r="RHU11" s="7"/>
      <c r="RHV11" s="7"/>
      <c r="RHW11" s="7"/>
      <c r="RHX11" s="7"/>
      <c r="RHY11" s="7"/>
      <c r="RHZ11" s="7"/>
      <c r="RIA11" s="7"/>
      <c r="RIB11" s="7"/>
      <c r="RIC11" s="7"/>
      <c r="RID11" s="7"/>
      <c r="RIE11" s="7"/>
      <c r="RIF11" s="7"/>
      <c r="RIG11" s="7"/>
      <c r="RIH11" s="7"/>
      <c r="RII11" s="7"/>
      <c r="RIJ11" s="7"/>
      <c r="RIK11" s="7"/>
      <c r="RIL11" s="7"/>
      <c r="RIM11" s="7"/>
      <c r="RIN11" s="7"/>
      <c r="RIO11" s="7"/>
      <c r="RIP11" s="7"/>
      <c r="RIQ11" s="7"/>
      <c r="RIR11" s="7"/>
      <c r="RIS11" s="7"/>
      <c r="RIT11" s="7"/>
      <c r="RIU11" s="7"/>
      <c r="RIV11" s="7"/>
      <c r="RIW11" s="7"/>
      <c r="RIX11" s="7"/>
      <c r="RIY11" s="7"/>
      <c r="RIZ11" s="7"/>
      <c r="RJA11" s="7"/>
      <c r="RJB11" s="7"/>
      <c r="RJC11" s="7"/>
      <c r="RJD11" s="7"/>
      <c r="RJE11" s="7"/>
      <c r="RJF11" s="7"/>
      <c r="RJG11" s="7"/>
      <c r="RJH11" s="7"/>
      <c r="RJI11" s="7"/>
      <c r="RJJ11" s="7"/>
      <c r="RJK11" s="7"/>
      <c r="RJL11" s="7"/>
      <c r="RJM11" s="7"/>
      <c r="RJN11" s="7"/>
      <c r="RJO11" s="7"/>
      <c r="RJP11" s="7"/>
      <c r="RJQ11" s="7"/>
      <c r="RJR11" s="7"/>
      <c r="RJS11" s="7"/>
      <c r="RJT11" s="7"/>
      <c r="RJU11" s="7"/>
      <c r="RJV11" s="7"/>
      <c r="RJW11" s="7"/>
      <c r="RJX11" s="7"/>
      <c r="RJY11" s="7"/>
      <c r="RJZ11" s="7"/>
      <c r="RKA11" s="7"/>
      <c r="RKB11" s="7"/>
      <c r="RKC11" s="7"/>
      <c r="RKD11" s="7"/>
      <c r="RKE11" s="7"/>
      <c r="RKF11" s="7"/>
      <c r="RKG11" s="7"/>
      <c r="RKH11" s="7"/>
      <c r="RKI11" s="7"/>
      <c r="RKJ11" s="7"/>
      <c r="RKK11" s="7"/>
      <c r="RKL11" s="7"/>
      <c r="RKM11" s="7"/>
      <c r="RKN11" s="7"/>
      <c r="RKO11" s="7"/>
      <c r="RKP11" s="7"/>
      <c r="RKQ11" s="7"/>
      <c r="RKR11" s="7"/>
      <c r="RKS11" s="7"/>
      <c r="RKT11" s="7"/>
      <c r="RKU11" s="7"/>
      <c r="RKV11" s="7"/>
      <c r="RKW11" s="7"/>
      <c r="RKX11" s="7"/>
      <c r="RKY11" s="7"/>
      <c r="RKZ11" s="7"/>
      <c r="RLA11" s="7"/>
      <c r="RLB11" s="7"/>
      <c r="RLC11" s="7"/>
      <c r="RLD11" s="7"/>
      <c r="RLE11" s="7"/>
      <c r="RLF11" s="7"/>
      <c r="RLG11" s="7"/>
      <c r="RLH11" s="7"/>
      <c r="RLI11" s="7"/>
      <c r="RLJ11" s="7"/>
      <c r="RLK11" s="7"/>
      <c r="RLL11" s="7"/>
      <c r="RLM11" s="7"/>
      <c r="RLN11" s="7"/>
      <c r="RLO11" s="7"/>
      <c r="RLP11" s="7"/>
      <c r="RLQ11" s="7"/>
      <c r="RLR11" s="7"/>
      <c r="RLS11" s="7"/>
      <c r="RLT11" s="7"/>
      <c r="RLU11" s="7"/>
      <c r="RLV11" s="7"/>
      <c r="RLW11" s="7"/>
      <c r="RLX11" s="7"/>
      <c r="RLY11" s="7"/>
      <c r="RLZ11" s="7"/>
      <c r="RMA11" s="7"/>
      <c r="RMB11" s="7"/>
      <c r="RMC11" s="7"/>
      <c r="RMD11" s="7"/>
      <c r="RME11" s="7"/>
      <c r="RMF11" s="7"/>
      <c r="RMG11" s="7"/>
      <c r="RMH11" s="7"/>
      <c r="RMI11" s="7"/>
      <c r="RMJ11" s="7"/>
      <c r="RMK11" s="7"/>
      <c r="RML11" s="7"/>
      <c r="RMM11" s="7"/>
      <c r="RMN11" s="7"/>
      <c r="RMO11" s="7"/>
      <c r="RMP11" s="7"/>
      <c r="RMQ11" s="7"/>
      <c r="RMR11" s="7"/>
      <c r="RMS11" s="7"/>
      <c r="RMT11" s="7"/>
      <c r="RMU11" s="7"/>
      <c r="RMV11" s="7"/>
      <c r="RMW11" s="7"/>
      <c r="RMX11" s="7"/>
      <c r="RMY11" s="7"/>
      <c r="RMZ11" s="7"/>
      <c r="RNA11" s="7"/>
      <c r="RNB11" s="7"/>
      <c r="RNC11" s="7"/>
      <c r="RND11" s="7"/>
      <c r="RNE11" s="7"/>
      <c r="RNF11" s="7"/>
      <c r="RNG11" s="7"/>
      <c r="RNH11" s="7"/>
      <c r="RNI11" s="7"/>
      <c r="RNJ11" s="7"/>
      <c r="RNK11" s="7"/>
      <c r="RNL11" s="7"/>
      <c r="RNM11" s="7"/>
      <c r="RNN11" s="7"/>
      <c r="RNO11" s="7"/>
      <c r="RNP11" s="7"/>
      <c r="RNQ11" s="7"/>
      <c r="RNR11" s="7"/>
      <c r="RNS11" s="7"/>
      <c r="RNT11" s="7"/>
      <c r="RNU11" s="7"/>
      <c r="RNV11" s="7"/>
      <c r="RNW11" s="7"/>
      <c r="RNX11" s="7"/>
      <c r="RNY11" s="7"/>
      <c r="RNZ11" s="7"/>
      <c r="ROA11" s="7"/>
      <c r="ROB11" s="7"/>
      <c r="ROC11" s="7"/>
      <c r="ROD11" s="7"/>
      <c r="ROE11" s="7"/>
      <c r="ROF11" s="7"/>
      <c r="ROG11" s="7"/>
      <c r="ROH11" s="7"/>
      <c r="ROI11" s="7"/>
      <c r="ROJ11" s="7"/>
      <c r="ROK11" s="7"/>
      <c r="ROL11" s="7"/>
      <c r="ROM11" s="7"/>
      <c r="RON11" s="7"/>
      <c r="ROO11" s="7"/>
      <c r="ROP11" s="7"/>
      <c r="ROQ11" s="7"/>
      <c r="ROR11" s="7"/>
      <c r="ROS11" s="7"/>
      <c r="ROT11" s="7"/>
      <c r="ROU11" s="7"/>
      <c r="ROV11" s="7"/>
      <c r="ROW11" s="7"/>
      <c r="ROX11" s="7"/>
      <c r="ROY11" s="7"/>
      <c r="ROZ11" s="7"/>
      <c r="RPA11" s="7"/>
      <c r="RPB11" s="7"/>
      <c r="RPC11" s="7"/>
      <c r="RPD11" s="7"/>
      <c r="RPE11" s="7"/>
      <c r="RPF11" s="7"/>
      <c r="RPG11" s="7"/>
      <c r="RPH11" s="7"/>
      <c r="RPI11" s="7"/>
      <c r="RPJ11" s="7"/>
      <c r="RPK11" s="7"/>
      <c r="RPL11" s="7"/>
      <c r="RPM11" s="7"/>
      <c r="RPN11" s="7"/>
      <c r="RPO11" s="7"/>
      <c r="RPP11" s="7"/>
      <c r="RPQ11" s="7"/>
      <c r="RPR11" s="7"/>
      <c r="RPS11" s="7"/>
      <c r="RPT11" s="7"/>
      <c r="RPU11" s="7"/>
      <c r="RPV11" s="7"/>
      <c r="RPW11" s="7"/>
      <c r="RPX11" s="7"/>
      <c r="RPY11" s="7"/>
      <c r="RPZ11" s="7"/>
      <c r="RQA11" s="7"/>
      <c r="RQB11" s="7"/>
      <c r="RQC11" s="7"/>
      <c r="RQD11" s="7"/>
      <c r="RQE11" s="7"/>
      <c r="RQF11" s="7"/>
      <c r="RQG11" s="7"/>
      <c r="RQH11" s="7"/>
      <c r="RQI11" s="7"/>
      <c r="RQJ11" s="7"/>
      <c r="RQK11" s="7"/>
      <c r="RQL11" s="7"/>
      <c r="RQM11" s="7"/>
      <c r="RQN11" s="7"/>
      <c r="RQO11" s="7"/>
      <c r="RQP11" s="7"/>
      <c r="RQQ11" s="7"/>
      <c r="RQR11" s="7"/>
      <c r="RQS11" s="7"/>
      <c r="RQT11" s="7"/>
      <c r="RQU11" s="7"/>
      <c r="RQV11" s="7"/>
      <c r="RQW11" s="7"/>
      <c r="RQX11" s="7"/>
      <c r="RQY11" s="7"/>
      <c r="RQZ11" s="7"/>
      <c r="RRA11" s="7"/>
      <c r="RRB11" s="7"/>
      <c r="RRC11" s="7"/>
      <c r="RRD11" s="7"/>
      <c r="RRE11" s="7"/>
      <c r="RRF11" s="7"/>
      <c r="RRG11" s="7"/>
      <c r="RRH11" s="7"/>
      <c r="RRI11" s="7"/>
      <c r="RRJ11" s="7"/>
      <c r="RRK11" s="7"/>
      <c r="RRL11" s="7"/>
      <c r="RRM11" s="7"/>
      <c r="RRN11" s="7"/>
      <c r="RRO11" s="7"/>
      <c r="RRP11" s="7"/>
      <c r="RRQ11" s="7"/>
      <c r="RRR11" s="7"/>
      <c r="RRS11" s="7"/>
      <c r="RRT11" s="7"/>
      <c r="RRU11" s="7"/>
      <c r="RRV11" s="7"/>
      <c r="RRW11" s="7"/>
      <c r="RRX11" s="7"/>
      <c r="RRY11" s="7"/>
      <c r="RRZ11" s="7"/>
      <c r="RSA11" s="7"/>
      <c r="RSB11" s="7"/>
      <c r="RSC11" s="7"/>
      <c r="RSD11" s="7"/>
      <c r="RSE11" s="7"/>
      <c r="RSF11" s="7"/>
      <c r="RSG11" s="7"/>
      <c r="RSH11" s="7"/>
      <c r="RSI11" s="7"/>
      <c r="RSJ11" s="7"/>
      <c r="RSK11" s="7"/>
      <c r="RSL11" s="7"/>
      <c r="RSM11" s="7"/>
      <c r="RSN11" s="7"/>
      <c r="RSO11" s="7"/>
      <c r="RSP11" s="7"/>
      <c r="RSQ11" s="7"/>
      <c r="RSR11" s="7"/>
      <c r="RSS11" s="7"/>
      <c r="RST11" s="7"/>
      <c r="RSU11" s="7"/>
      <c r="RSV11" s="7"/>
      <c r="RSW11" s="7"/>
      <c r="RSX11" s="7"/>
      <c r="RSY11" s="7"/>
      <c r="RSZ11" s="7"/>
      <c r="RTA11" s="7"/>
      <c r="RTB11" s="7"/>
      <c r="RTC11" s="7"/>
      <c r="RTD11" s="7"/>
      <c r="RTE11" s="7"/>
      <c r="RTF11" s="7"/>
      <c r="RTG11" s="7"/>
      <c r="RTH11" s="7"/>
      <c r="RTI11" s="7"/>
      <c r="RTJ11" s="7"/>
      <c r="RTK11" s="7"/>
      <c r="RTL11" s="7"/>
      <c r="RTM11" s="7"/>
      <c r="RTN11" s="7"/>
      <c r="RTO11" s="7"/>
      <c r="RTP11" s="7"/>
      <c r="RTQ11" s="7"/>
      <c r="RTR11" s="7"/>
      <c r="RTS11" s="7"/>
      <c r="RTT11" s="7"/>
      <c r="RTU11" s="7"/>
      <c r="RTV11" s="7"/>
      <c r="RTW11" s="7"/>
      <c r="RTX11" s="7"/>
      <c r="RTY11" s="7"/>
      <c r="RTZ11" s="7"/>
      <c r="RUA11" s="7"/>
      <c r="RUB11" s="7"/>
      <c r="RUC11" s="7"/>
      <c r="RUD11" s="7"/>
      <c r="RUE11" s="7"/>
      <c r="RUF11" s="7"/>
      <c r="RUG11" s="7"/>
      <c r="RUH11" s="7"/>
      <c r="RUI11" s="7"/>
      <c r="RUJ11" s="7"/>
      <c r="RUK11" s="7"/>
      <c r="RUL11" s="7"/>
      <c r="RUM11" s="7"/>
      <c r="RUN11" s="7"/>
      <c r="RUO11" s="7"/>
      <c r="RUP11" s="7"/>
      <c r="RUQ11" s="7"/>
      <c r="RUR11" s="7"/>
      <c r="RUS11" s="7"/>
      <c r="RUT11" s="7"/>
      <c r="RUU11" s="7"/>
      <c r="RUV11" s="7"/>
      <c r="RUW11" s="7"/>
      <c r="RUX11" s="7"/>
      <c r="RUY11" s="7"/>
      <c r="RUZ11" s="7"/>
      <c r="RVA11" s="7"/>
      <c r="RVB11" s="7"/>
      <c r="RVC11" s="7"/>
      <c r="RVD11" s="7"/>
      <c r="RVE11" s="7"/>
      <c r="RVF11" s="7"/>
      <c r="RVG11" s="7"/>
      <c r="RVH11" s="7"/>
      <c r="RVI11" s="7"/>
      <c r="RVJ11" s="7"/>
      <c r="RVK11" s="7"/>
      <c r="RVL11" s="7"/>
      <c r="RVM11" s="7"/>
      <c r="RVN11" s="7"/>
      <c r="RVO11" s="7"/>
      <c r="RVP11" s="7"/>
      <c r="RVQ11" s="7"/>
      <c r="RVR11" s="7"/>
      <c r="RVS11" s="7"/>
      <c r="RVT11" s="7"/>
      <c r="RVU11" s="7"/>
      <c r="RVV11" s="7"/>
      <c r="RVW11" s="7"/>
      <c r="RVX11" s="7"/>
      <c r="RVY11" s="7"/>
      <c r="RVZ11" s="7"/>
      <c r="RWA11" s="7"/>
      <c r="RWB11" s="7"/>
      <c r="RWC11" s="7"/>
      <c r="RWD11" s="7"/>
      <c r="RWE11" s="7"/>
      <c r="RWF11" s="7"/>
      <c r="RWG11" s="7"/>
      <c r="RWH11" s="7"/>
      <c r="RWI11" s="7"/>
      <c r="RWJ11" s="7"/>
      <c r="RWK11" s="7"/>
      <c r="RWL11" s="7"/>
      <c r="RWM11" s="7"/>
      <c r="RWN11" s="7"/>
      <c r="RWO11" s="7"/>
      <c r="RWP11" s="7"/>
      <c r="RWQ11" s="7"/>
      <c r="RWR11" s="7"/>
      <c r="RWS11" s="7"/>
      <c r="RWT11" s="7"/>
      <c r="RWU11" s="7"/>
      <c r="RWV11" s="7"/>
      <c r="RWW11" s="7"/>
      <c r="RWX11" s="7"/>
      <c r="RWY11" s="7"/>
      <c r="RWZ11" s="7"/>
      <c r="RXA11" s="7"/>
      <c r="RXB11" s="7"/>
      <c r="RXC11" s="7"/>
      <c r="RXD11" s="7"/>
      <c r="RXE11" s="7"/>
      <c r="RXF11" s="7"/>
      <c r="RXG11" s="7"/>
      <c r="RXH11" s="7"/>
      <c r="RXI11" s="7"/>
      <c r="RXJ11" s="7"/>
      <c r="RXK11" s="7"/>
      <c r="RXL11" s="7"/>
      <c r="RXM11" s="7"/>
      <c r="RXN11" s="7"/>
      <c r="RXO11" s="7"/>
      <c r="RXP11" s="7"/>
      <c r="RXQ11" s="7"/>
      <c r="RXR11" s="7"/>
      <c r="RXS11" s="7"/>
      <c r="RXT11" s="7"/>
      <c r="RXU11" s="7"/>
      <c r="RXV11" s="7"/>
      <c r="RXW11" s="7"/>
      <c r="RXX11" s="7"/>
      <c r="RXY11" s="7"/>
      <c r="RXZ11" s="7"/>
      <c r="RYA11" s="7"/>
      <c r="RYB11" s="7"/>
      <c r="RYC11" s="7"/>
      <c r="RYD11" s="7"/>
      <c r="RYE11" s="7"/>
      <c r="RYF11" s="7"/>
      <c r="RYG11" s="7"/>
      <c r="RYH11" s="7"/>
      <c r="RYI11" s="7"/>
      <c r="RYJ11" s="7"/>
      <c r="RYK11" s="7"/>
      <c r="RYL11" s="7"/>
      <c r="RYM11" s="7"/>
      <c r="RYN11" s="7"/>
      <c r="RYO11" s="7"/>
      <c r="RYP11" s="7"/>
      <c r="RYQ11" s="7"/>
      <c r="RYR11" s="7"/>
      <c r="RYS11" s="7"/>
      <c r="RYT11" s="7"/>
      <c r="RYU11" s="7"/>
      <c r="RYV11" s="7"/>
      <c r="RYW11" s="7"/>
      <c r="RYX11" s="7"/>
      <c r="RYY11" s="7"/>
      <c r="RYZ11" s="7"/>
      <c r="RZA11" s="7"/>
      <c r="RZB11" s="7"/>
      <c r="RZC11" s="7"/>
      <c r="RZD11" s="7"/>
      <c r="RZE11" s="7"/>
      <c r="RZF11" s="7"/>
      <c r="RZG11" s="7"/>
      <c r="RZH11" s="7"/>
      <c r="RZI11" s="7"/>
      <c r="RZJ11" s="7"/>
      <c r="RZK11" s="7"/>
      <c r="RZL11" s="7"/>
      <c r="RZM11" s="7"/>
      <c r="RZN11" s="7"/>
      <c r="RZO11" s="7"/>
      <c r="RZP11" s="7"/>
      <c r="RZQ11" s="7"/>
      <c r="RZR11" s="7"/>
      <c r="RZS11" s="7"/>
      <c r="RZT11" s="7"/>
      <c r="RZU11" s="7"/>
      <c r="RZV11" s="7"/>
      <c r="RZW11" s="7"/>
      <c r="RZX11" s="7"/>
      <c r="RZY11" s="7"/>
      <c r="RZZ11" s="7"/>
      <c r="SAA11" s="7"/>
      <c r="SAB11" s="7"/>
      <c r="SAC11" s="7"/>
      <c r="SAD11" s="7"/>
      <c r="SAE11" s="7"/>
      <c r="SAF11" s="7"/>
      <c r="SAG11" s="7"/>
      <c r="SAH11" s="7"/>
      <c r="SAI11" s="7"/>
      <c r="SAJ11" s="7"/>
      <c r="SAK11" s="7"/>
      <c r="SAL11" s="7"/>
      <c r="SAM11" s="7"/>
      <c r="SAN11" s="7"/>
      <c r="SAO11" s="7"/>
      <c r="SAP11" s="7"/>
      <c r="SAQ11" s="7"/>
      <c r="SAR11" s="7"/>
      <c r="SAS11" s="7"/>
      <c r="SAT11" s="7"/>
      <c r="SAU11" s="7"/>
      <c r="SAV11" s="7"/>
      <c r="SAW11" s="7"/>
      <c r="SAX11" s="7"/>
      <c r="SAY11" s="7"/>
      <c r="SAZ11" s="7"/>
      <c r="SBA11" s="7"/>
      <c r="SBB11" s="7"/>
      <c r="SBC11" s="7"/>
      <c r="SBD11" s="7"/>
      <c r="SBE11" s="7"/>
      <c r="SBF11" s="7"/>
      <c r="SBG11" s="7"/>
      <c r="SBH11" s="7"/>
      <c r="SBI11" s="7"/>
      <c r="SBJ11" s="7"/>
      <c r="SBK11" s="7"/>
      <c r="SBL11" s="7"/>
      <c r="SBM11" s="7"/>
      <c r="SBN11" s="7"/>
      <c r="SBO11" s="7"/>
      <c r="SBP11" s="7"/>
      <c r="SBQ11" s="7"/>
      <c r="SBR11" s="7"/>
      <c r="SBS11" s="7"/>
      <c r="SBT11" s="7"/>
      <c r="SBU11" s="7"/>
      <c r="SBV11" s="7"/>
      <c r="SBW11" s="7"/>
      <c r="SBX11" s="7"/>
      <c r="SBY11" s="7"/>
      <c r="SBZ11" s="7"/>
      <c r="SCA11" s="7"/>
      <c r="SCB11" s="7"/>
      <c r="SCC11" s="7"/>
      <c r="SCD11" s="7"/>
      <c r="SCE11" s="7"/>
      <c r="SCF11" s="7"/>
      <c r="SCG11" s="7"/>
      <c r="SCH11" s="7"/>
      <c r="SCI11" s="7"/>
      <c r="SCJ11" s="7"/>
      <c r="SCK11" s="7"/>
      <c r="SCL11" s="7"/>
      <c r="SCM11" s="7"/>
      <c r="SCN11" s="7"/>
      <c r="SCO11" s="7"/>
      <c r="SCP11" s="7"/>
      <c r="SCQ11" s="7"/>
      <c r="SCR11" s="7"/>
      <c r="SCS11" s="7"/>
      <c r="SCT11" s="7"/>
      <c r="SCU11" s="7"/>
      <c r="SCV11" s="7"/>
      <c r="SCW11" s="7"/>
      <c r="SCX11" s="7"/>
      <c r="SCY11" s="7"/>
      <c r="SCZ11" s="7"/>
      <c r="SDA11" s="7"/>
      <c r="SDB11" s="7"/>
      <c r="SDC11" s="7"/>
      <c r="SDD11" s="7"/>
      <c r="SDE11" s="7"/>
      <c r="SDF11" s="7"/>
      <c r="SDG11" s="7"/>
      <c r="SDH11" s="7"/>
      <c r="SDI11" s="7"/>
      <c r="SDJ11" s="7"/>
      <c r="SDK11" s="7"/>
      <c r="SDL11" s="7"/>
      <c r="SDM11" s="7"/>
      <c r="SDN11" s="7"/>
      <c r="SDO11" s="7"/>
      <c r="SDP11" s="7"/>
      <c r="SDQ11" s="7"/>
      <c r="SDR11" s="7"/>
      <c r="SDS11" s="7"/>
      <c r="SDT11" s="7"/>
      <c r="SDU11" s="7"/>
      <c r="SDV11" s="7"/>
      <c r="SDW11" s="7"/>
      <c r="SDX11" s="7"/>
      <c r="SDY11" s="7"/>
      <c r="SDZ11" s="7"/>
      <c r="SEA11" s="7"/>
      <c r="SEB11" s="7"/>
      <c r="SEC11" s="7"/>
      <c r="SED11" s="7"/>
      <c r="SEE11" s="7"/>
      <c r="SEF11" s="7"/>
      <c r="SEG11" s="7"/>
      <c r="SEH11" s="7"/>
      <c r="SEI11" s="7"/>
      <c r="SEJ11" s="7"/>
      <c r="SEK11" s="7"/>
      <c r="SEL11" s="7"/>
      <c r="SEM11" s="7"/>
      <c r="SEN11" s="7"/>
      <c r="SEO11" s="7"/>
      <c r="SEP11" s="7"/>
      <c r="SEQ11" s="7"/>
      <c r="SER11" s="7"/>
      <c r="SES11" s="7"/>
      <c r="SET11" s="7"/>
      <c r="SEU11" s="7"/>
      <c r="SEV11" s="7"/>
      <c r="SEW11" s="7"/>
      <c r="SEX11" s="7"/>
      <c r="SEY11" s="7"/>
      <c r="SEZ11" s="7"/>
      <c r="SFA11" s="7"/>
      <c r="SFB11" s="7"/>
      <c r="SFC11" s="7"/>
      <c r="SFD11" s="7"/>
      <c r="SFE11" s="7"/>
      <c r="SFF11" s="7"/>
      <c r="SFG11" s="7"/>
      <c r="SFH11" s="7"/>
      <c r="SFI11" s="7"/>
      <c r="SFJ11" s="7"/>
      <c r="SFK11" s="7"/>
      <c r="SFL11" s="7"/>
      <c r="SFM11" s="7"/>
      <c r="SFN11" s="7"/>
      <c r="SFO11" s="7"/>
      <c r="SFP11" s="7"/>
      <c r="SFQ11" s="7"/>
      <c r="SFR11" s="7"/>
      <c r="SFS11" s="7"/>
      <c r="SFT11" s="7"/>
      <c r="SFU11" s="7"/>
      <c r="SFV11" s="7"/>
      <c r="SFW11" s="7"/>
      <c r="SFX11" s="7"/>
      <c r="SFY11" s="7"/>
      <c r="SFZ11" s="7"/>
      <c r="SGA11" s="7"/>
      <c r="SGB11" s="7"/>
      <c r="SGC11" s="7"/>
      <c r="SGD11" s="7"/>
      <c r="SGE11" s="7"/>
      <c r="SGF11" s="7"/>
      <c r="SGG11" s="7"/>
      <c r="SGH11" s="7"/>
      <c r="SGI11" s="7"/>
      <c r="SGJ11" s="7"/>
      <c r="SGK11" s="7"/>
      <c r="SGL11" s="7"/>
      <c r="SGM11" s="7"/>
      <c r="SGN11" s="7"/>
      <c r="SGO11" s="7"/>
      <c r="SGP11" s="7"/>
      <c r="SGQ11" s="7"/>
      <c r="SGR11" s="7"/>
      <c r="SGS11" s="7"/>
      <c r="SGT11" s="7"/>
      <c r="SGU11" s="7"/>
      <c r="SGV11" s="7"/>
      <c r="SGW11" s="7"/>
      <c r="SGX11" s="7"/>
      <c r="SGY11" s="7"/>
      <c r="SGZ11" s="7"/>
      <c r="SHA11" s="7"/>
      <c r="SHB11" s="7"/>
      <c r="SHC11" s="7"/>
      <c r="SHD11" s="7"/>
      <c r="SHE11" s="7"/>
      <c r="SHF11" s="7"/>
      <c r="SHG11" s="7"/>
      <c r="SHH11" s="7"/>
      <c r="SHI11" s="7"/>
      <c r="SHJ11" s="7"/>
      <c r="SHK11" s="7"/>
      <c r="SHL11" s="7"/>
      <c r="SHM11" s="7"/>
      <c r="SHN11" s="7"/>
      <c r="SHO11" s="7"/>
      <c r="SHP11" s="7"/>
      <c r="SHQ11" s="7"/>
      <c r="SHR11" s="7"/>
      <c r="SHS11" s="7"/>
      <c r="SHT11" s="7"/>
      <c r="SHU11" s="7"/>
      <c r="SHV11" s="7"/>
      <c r="SHW11" s="7"/>
      <c r="SHX11" s="7"/>
      <c r="SHY11" s="7"/>
      <c r="SHZ11" s="7"/>
      <c r="SIA11" s="7"/>
      <c r="SIB11" s="7"/>
      <c r="SIC11" s="7"/>
      <c r="SID11" s="7"/>
      <c r="SIE11" s="7"/>
      <c r="SIF11" s="7"/>
      <c r="SIG11" s="7"/>
      <c r="SIH11" s="7"/>
      <c r="SII11" s="7"/>
      <c r="SIJ11" s="7"/>
      <c r="SIK11" s="7"/>
      <c r="SIL11" s="7"/>
      <c r="SIM11" s="7"/>
      <c r="SIN11" s="7"/>
      <c r="SIO11" s="7"/>
      <c r="SIP11" s="7"/>
      <c r="SIQ11" s="7"/>
      <c r="SIR11" s="7"/>
      <c r="SIS11" s="7"/>
      <c r="SIT11" s="7"/>
      <c r="SIU11" s="7"/>
      <c r="SIV11" s="7"/>
      <c r="SIW11" s="7"/>
      <c r="SIX11" s="7"/>
      <c r="SIY11" s="7"/>
      <c r="SIZ11" s="7"/>
      <c r="SJA11" s="7"/>
      <c r="SJB11" s="7"/>
      <c r="SJC11" s="7"/>
      <c r="SJD11" s="7"/>
      <c r="SJE11" s="7"/>
      <c r="SJF11" s="7"/>
      <c r="SJG11" s="7"/>
      <c r="SJH11" s="7"/>
      <c r="SJI11" s="7"/>
      <c r="SJJ11" s="7"/>
      <c r="SJK11" s="7"/>
      <c r="SJL11" s="7"/>
      <c r="SJM11" s="7"/>
      <c r="SJN11" s="7"/>
      <c r="SJO11" s="7"/>
      <c r="SJP11" s="7"/>
      <c r="SJQ11" s="7"/>
      <c r="SJR11" s="7"/>
      <c r="SJS11" s="7"/>
      <c r="SJT11" s="7"/>
      <c r="SJU11" s="7"/>
      <c r="SJV11" s="7"/>
      <c r="SJW11" s="7"/>
      <c r="SJX11" s="7"/>
      <c r="SJY11" s="7"/>
      <c r="SJZ11" s="7"/>
      <c r="SKA11" s="7"/>
      <c r="SKB11" s="7"/>
      <c r="SKC11" s="7"/>
      <c r="SKD11" s="7"/>
      <c r="SKE11" s="7"/>
      <c r="SKF11" s="7"/>
      <c r="SKG11" s="7"/>
      <c r="SKH11" s="7"/>
      <c r="SKI11" s="7"/>
      <c r="SKJ11" s="7"/>
      <c r="SKK11" s="7"/>
      <c r="SKL11" s="7"/>
      <c r="SKM11" s="7"/>
      <c r="SKN11" s="7"/>
      <c r="SKO11" s="7"/>
      <c r="SKP11" s="7"/>
      <c r="SKQ11" s="7"/>
      <c r="SKR11" s="7"/>
      <c r="SKS11" s="7"/>
      <c r="SKT11" s="7"/>
      <c r="SKU11" s="7"/>
      <c r="SKV11" s="7"/>
      <c r="SKW11" s="7"/>
      <c r="SKX11" s="7"/>
      <c r="SKY11" s="7"/>
      <c r="SKZ11" s="7"/>
      <c r="SLA11" s="7"/>
      <c r="SLB11" s="7"/>
      <c r="SLC11" s="7"/>
      <c r="SLD11" s="7"/>
      <c r="SLE11" s="7"/>
      <c r="SLF11" s="7"/>
      <c r="SLG11" s="7"/>
      <c r="SLH11" s="7"/>
      <c r="SLI11" s="7"/>
      <c r="SLJ11" s="7"/>
      <c r="SLK11" s="7"/>
      <c r="SLL11" s="7"/>
      <c r="SLM11" s="7"/>
      <c r="SLN11" s="7"/>
      <c r="SLO11" s="7"/>
      <c r="SLP11" s="7"/>
      <c r="SLQ11" s="7"/>
      <c r="SLR11" s="7"/>
      <c r="SLS11" s="7"/>
      <c r="SLT11" s="7"/>
      <c r="SLU11" s="7"/>
      <c r="SLV11" s="7"/>
      <c r="SLW11" s="7"/>
      <c r="SLX11" s="7"/>
      <c r="SLY11" s="7"/>
      <c r="SLZ11" s="7"/>
      <c r="SMA11" s="7"/>
      <c r="SMB11" s="7"/>
      <c r="SMC11" s="7"/>
      <c r="SMD11" s="7"/>
      <c r="SME11" s="7"/>
      <c r="SMF11" s="7"/>
      <c r="SMG11" s="7"/>
      <c r="SMH11" s="7"/>
      <c r="SMI11" s="7"/>
      <c r="SMJ11" s="7"/>
      <c r="SMK11" s="7"/>
      <c r="SML11" s="7"/>
      <c r="SMM11" s="7"/>
      <c r="SMN11" s="7"/>
      <c r="SMO11" s="7"/>
      <c r="SMP11" s="7"/>
      <c r="SMQ11" s="7"/>
      <c r="SMR11" s="7"/>
      <c r="SMS11" s="7"/>
      <c r="SMT11" s="7"/>
      <c r="SMU11" s="7"/>
      <c r="SMV11" s="7"/>
      <c r="SMW11" s="7"/>
      <c r="SMX11" s="7"/>
      <c r="SMY11" s="7"/>
      <c r="SMZ11" s="7"/>
      <c r="SNA11" s="7"/>
      <c r="SNB11" s="7"/>
      <c r="SNC11" s="7"/>
      <c r="SND11" s="7"/>
      <c r="SNE11" s="7"/>
      <c r="SNF11" s="7"/>
      <c r="SNG11" s="7"/>
      <c r="SNH11" s="7"/>
      <c r="SNI11" s="7"/>
      <c r="SNJ11" s="7"/>
      <c r="SNK11" s="7"/>
      <c r="SNL11" s="7"/>
      <c r="SNM11" s="7"/>
      <c r="SNN11" s="7"/>
      <c r="SNO11" s="7"/>
      <c r="SNP11" s="7"/>
      <c r="SNQ11" s="7"/>
      <c r="SNR11" s="7"/>
      <c r="SNS11" s="7"/>
      <c r="SNT11" s="7"/>
      <c r="SNU11" s="7"/>
      <c r="SNV11" s="7"/>
      <c r="SNW11" s="7"/>
      <c r="SNX11" s="7"/>
      <c r="SNY11" s="7"/>
      <c r="SNZ11" s="7"/>
      <c r="SOA11" s="7"/>
      <c r="SOB11" s="7"/>
      <c r="SOC11" s="7"/>
      <c r="SOD11" s="7"/>
      <c r="SOE11" s="7"/>
      <c r="SOF11" s="7"/>
      <c r="SOG11" s="7"/>
      <c r="SOH11" s="7"/>
      <c r="SOI11" s="7"/>
      <c r="SOJ11" s="7"/>
      <c r="SOK11" s="7"/>
      <c r="SOL11" s="7"/>
      <c r="SOM11" s="7"/>
      <c r="SON11" s="7"/>
      <c r="SOO11" s="7"/>
      <c r="SOP11" s="7"/>
      <c r="SOQ11" s="7"/>
      <c r="SOR11" s="7"/>
      <c r="SOS11" s="7"/>
      <c r="SOT11" s="7"/>
      <c r="SOU11" s="7"/>
      <c r="SOV11" s="7"/>
      <c r="SOW11" s="7"/>
      <c r="SOX11" s="7"/>
      <c r="SOY11" s="7"/>
      <c r="SOZ11" s="7"/>
      <c r="SPA11" s="7"/>
      <c r="SPB11" s="7"/>
      <c r="SPC11" s="7"/>
      <c r="SPD11" s="7"/>
      <c r="SPE11" s="7"/>
      <c r="SPF11" s="7"/>
      <c r="SPG11" s="7"/>
      <c r="SPH11" s="7"/>
      <c r="SPI11" s="7"/>
      <c r="SPJ11" s="7"/>
      <c r="SPK11" s="7"/>
      <c r="SPL11" s="7"/>
      <c r="SPM11" s="7"/>
      <c r="SPN11" s="7"/>
      <c r="SPO11" s="7"/>
      <c r="SPP11" s="7"/>
      <c r="SPQ11" s="7"/>
      <c r="SPR11" s="7"/>
      <c r="SPS11" s="7"/>
      <c r="SPT11" s="7"/>
      <c r="SPU11" s="7"/>
      <c r="SPV11" s="7"/>
      <c r="SPW11" s="7"/>
      <c r="SPX11" s="7"/>
      <c r="SPY11" s="7"/>
      <c r="SPZ11" s="7"/>
      <c r="SQA11" s="7"/>
      <c r="SQB11" s="7"/>
      <c r="SQC11" s="7"/>
      <c r="SQD11" s="7"/>
      <c r="SQE11" s="7"/>
      <c r="SQF11" s="7"/>
      <c r="SQG11" s="7"/>
      <c r="SQH11" s="7"/>
      <c r="SQI11" s="7"/>
      <c r="SQJ11" s="7"/>
      <c r="SQK11" s="7"/>
      <c r="SQL11" s="7"/>
      <c r="SQM11" s="7"/>
      <c r="SQN11" s="7"/>
      <c r="SQO11" s="7"/>
      <c r="SQP11" s="7"/>
      <c r="SQQ11" s="7"/>
      <c r="SQR11" s="7"/>
      <c r="SQS11" s="7"/>
      <c r="SQT11" s="7"/>
      <c r="SQU11" s="7"/>
      <c r="SQV11" s="7"/>
      <c r="SQW11" s="7"/>
      <c r="SQX11" s="7"/>
      <c r="SQY11" s="7"/>
      <c r="SQZ11" s="7"/>
      <c r="SRA11" s="7"/>
      <c r="SRB11" s="7"/>
      <c r="SRC11" s="7"/>
      <c r="SRD11" s="7"/>
      <c r="SRE11" s="7"/>
      <c r="SRF11" s="7"/>
      <c r="SRG11" s="7"/>
      <c r="SRH11" s="7"/>
      <c r="SRI11" s="7"/>
      <c r="SRJ11" s="7"/>
      <c r="SRK11" s="7"/>
      <c r="SRL11" s="7"/>
      <c r="SRM11" s="7"/>
      <c r="SRN11" s="7"/>
      <c r="SRO11" s="7"/>
      <c r="SRP11" s="7"/>
      <c r="SRQ11" s="7"/>
      <c r="SRR11" s="7"/>
      <c r="SRS11" s="7"/>
      <c r="SRT11" s="7"/>
      <c r="SRU11" s="7"/>
      <c r="SRV11" s="7"/>
      <c r="SRW11" s="7"/>
      <c r="SRX11" s="7"/>
      <c r="SRY11" s="7"/>
      <c r="SRZ11" s="7"/>
      <c r="SSA11" s="7"/>
      <c r="SSB11" s="7"/>
      <c r="SSC11" s="7"/>
      <c r="SSD11" s="7"/>
      <c r="SSE11" s="7"/>
      <c r="SSF11" s="7"/>
      <c r="SSG11" s="7"/>
      <c r="SSH11" s="7"/>
      <c r="SSI11" s="7"/>
      <c r="SSJ11" s="7"/>
      <c r="SSK11" s="7"/>
      <c r="SSL11" s="7"/>
      <c r="SSM11" s="7"/>
      <c r="SSN11" s="7"/>
      <c r="SSO11" s="7"/>
      <c r="SSP11" s="7"/>
      <c r="SSQ11" s="7"/>
      <c r="SSR11" s="7"/>
      <c r="SSS11" s="7"/>
      <c r="SST11" s="7"/>
      <c r="SSU11" s="7"/>
      <c r="SSV11" s="7"/>
      <c r="SSW11" s="7"/>
      <c r="SSX11" s="7"/>
      <c r="SSY11" s="7"/>
      <c r="SSZ11" s="7"/>
      <c r="STA11" s="7"/>
      <c r="STB11" s="7"/>
      <c r="STC11" s="7"/>
      <c r="STD11" s="7"/>
      <c r="STE11" s="7"/>
      <c r="STF11" s="7"/>
      <c r="STG11" s="7"/>
      <c r="STH11" s="7"/>
      <c r="STI11" s="7"/>
      <c r="STJ11" s="7"/>
      <c r="STK11" s="7"/>
      <c r="STL11" s="7"/>
      <c r="STM11" s="7"/>
      <c r="STN11" s="7"/>
      <c r="STO11" s="7"/>
      <c r="STP11" s="7"/>
      <c r="STQ11" s="7"/>
      <c r="STR11" s="7"/>
      <c r="STS11" s="7"/>
      <c r="STT11" s="7"/>
      <c r="STU11" s="7"/>
      <c r="STV11" s="7"/>
      <c r="STW11" s="7"/>
      <c r="STX11" s="7"/>
      <c r="STY11" s="7"/>
      <c r="STZ11" s="7"/>
      <c r="SUA11" s="7"/>
      <c r="SUB11" s="7"/>
      <c r="SUC11" s="7"/>
      <c r="SUD11" s="7"/>
      <c r="SUE11" s="7"/>
      <c r="SUF11" s="7"/>
      <c r="SUG11" s="7"/>
      <c r="SUH11" s="7"/>
      <c r="SUI11" s="7"/>
      <c r="SUJ11" s="7"/>
      <c r="SUK11" s="7"/>
      <c r="SUL11" s="7"/>
      <c r="SUM11" s="7"/>
      <c r="SUN11" s="7"/>
      <c r="SUO11" s="7"/>
      <c r="SUP11" s="7"/>
      <c r="SUQ11" s="7"/>
      <c r="SUR11" s="7"/>
      <c r="SUS11" s="7"/>
      <c r="SUT11" s="7"/>
      <c r="SUU11" s="7"/>
      <c r="SUV11" s="7"/>
      <c r="SUW11" s="7"/>
      <c r="SUX11" s="7"/>
      <c r="SUY11" s="7"/>
      <c r="SUZ11" s="7"/>
      <c r="SVA11" s="7"/>
      <c r="SVB11" s="7"/>
      <c r="SVC11" s="7"/>
      <c r="SVD11" s="7"/>
      <c r="SVE11" s="7"/>
      <c r="SVF11" s="7"/>
      <c r="SVG11" s="7"/>
      <c r="SVH11" s="7"/>
      <c r="SVI11" s="7"/>
      <c r="SVJ11" s="7"/>
      <c r="SVK11" s="7"/>
      <c r="SVL11" s="7"/>
      <c r="SVM11" s="7"/>
      <c r="SVN11" s="7"/>
      <c r="SVO11" s="7"/>
      <c r="SVP11" s="7"/>
      <c r="SVQ11" s="7"/>
      <c r="SVR11" s="7"/>
      <c r="SVS11" s="7"/>
      <c r="SVT11" s="7"/>
      <c r="SVU11" s="7"/>
      <c r="SVV11" s="7"/>
      <c r="SVW11" s="7"/>
      <c r="SVX11" s="7"/>
      <c r="SVY11" s="7"/>
      <c r="SVZ11" s="7"/>
      <c r="SWA11" s="7"/>
      <c r="SWB11" s="7"/>
      <c r="SWC11" s="7"/>
      <c r="SWD11" s="7"/>
      <c r="SWE11" s="7"/>
      <c r="SWF11" s="7"/>
      <c r="SWG11" s="7"/>
      <c r="SWH11" s="7"/>
      <c r="SWI11" s="7"/>
      <c r="SWJ11" s="7"/>
      <c r="SWK11" s="7"/>
      <c r="SWL11" s="7"/>
      <c r="SWM11" s="7"/>
      <c r="SWN11" s="7"/>
      <c r="SWO11" s="7"/>
      <c r="SWP11" s="7"/>
      <c r="SWQ11" s="7"/>
      <c r="SWR11" s="7"/>
      <c r="SWS11" s="7"/>
      <c r="SWT11" s="7"/>
      <c r="SWU11" s="7"/>
      <c r="SWV11" s="7"/>
      <c r="SWW11" s="7"/>
      <c r="SWX11" s="7"/>
      <c r="SWY11" s="7"/>
      <c r="SWZ11" s="7"/>
      <c r="SXA11" s="7"/>
      <c r="SXB11" s="7"/>
      <c r="SXC11" s="7"/>
      <c r="SXD11" s="7"/>
      <c r="SXE11" s="7"/>
      <c r="SXF11" s="7"/>
      <c r="SXG11" s="7"/>
      <c r="SXH11" s="7"/>
      <c r="SXI11" s="7"/>
      <c r="SXJ11" s="7"/>
      <c r="SXK11" s="7"/>
      <c r="SXL11" s="7"/>
      <c r="SXM11" s="7"/>
      <c r="SXN11" s="7"/>
      <c r="SXO11" s="7"/>
      <c r="SXP11" s="7"/>
      <c r="SXQ11" s="7"/>
      <c r="SXR11" s="7"/>
      <c r="SXS11" s="7"/>
      <c r="SXT11" s="7"/>
      <c r="SXU11" s="7"/>
      <c r="SXV11" s="7"/>
      <c r="SXW11" s="7"/>
      <c r="SXX11" s="7"/>
      <c r="SXY11" s="7"/>
      <c r="SXZ11" s="7"/>
      <c r="SYA11" s="7"/>
      <c r="SYB11" s="7"/>
      <c r="SYC11" s="7"/>
      <c r="SYD11" s="7"/>
      <c r="SYE11" s="7"/>
      <c r="SYF11" s="7"/>
      <c r="SYG11" s="7"/>
      <c r="SYH11" s="7"/>
      <c r="SYI11" s="7"/>
      <c r="SYJ11" s="7"/>
      <c r="SYK11" s="7"/>
      <c r="SYL11" s="7"/>
      <c r="SYM11" s="7"/>
      <c r="SYN11" s="7"/>
      <c r="SYO11" s="7"/>
      <c r="SYP11" s="7"/>
      <c r="SYQ11" s="7"/>
      <c r="SYR11" s="7"/>
      <c r="SYS11" s="7"/>
      <c r="SYT11" s="7"/>
      <c r="SYU11" s="7"/>
      <c r="SYV11" s="7"/>
      <c r="SYW11" s="7"/>
      <c r="SYX11" s="7"/>
      <c r="SYY11" s="7"/>
      <c r="SYZ11" s="7"/>
      <c r="SZA11" s="7"/>
      <c r="SZB11" s="7"/>
      <c r="SZC11" s="7"/>
      <c r="SZD11" s="7"/>
      <c r="SZE11" s="7"/>
      <c r="SZF11" s="7"/>
      <c r="SZG11" s="7"/>
      <c r="SZH11" s="7"/>
      <c r="SZI11" s="7"/>
      <c r="SZJ11" s="7"/>
      <c r="SZK11" s="7"/>
      <c r="SZL11" s="7"/>
      <c r="SZM11" s="7"/>
      <c r="SZN11" s="7"/>
      <c r="SZO11" s="7"/>
      <c r="SZP11" s="7"/>
      <c r="SZQ11" s="7"/>
      <c r="SZR11" s="7"/>
      <c r="SZS11" s="7"/>
      <c r="SZT11" s="7"/>
      <c r="SZU11" s="7"/>
      <c r="SZV11" s="7"/>
      <c r="SZW11" s="7"/>
      <c r="SZX11" s="7"/>
      <c r="SZY11" s="7"/>
      <c r="SZZ11" s="7"/>
      <c r="TAA11" s="7"/>
      <c r="TAB11" s="7"/>
      <c r="TAC11" s="7"/>
      <c r="TAD11" s="7"/>
      <c r="TAE11" s="7"/>
      <c r="TAF11" s="7"/>
      <c r="TAG11" s="7"/>
      <c r="TAH11" s="7"/>
      <c r="TAI11" s="7"/>
      <c r="TAJ11" s="7"/>
      <c r="TAK11" s="7"/>
      <c r="TAL11" s="7"/>
      <c r="TAM11" s="7"/>
      <c r="TAN11" s="7"/>
      <c r="TAO11" s="7"/>
      <c r="TAP11" s="7"/>
      <c r="TAQ11" s="7"/>
      <c r="TAR11" s="7"/>
      <c r="TAS11" s="7"/>
      <c r="TAT11" s="7"/>
      <c r="TAU11" s="7"/>
      <c r="TAV11" s="7"/>
      <c r="TAW11" s="7"/>
      <c r="TAX11" s="7"/>
      <c r="TAY11" s="7"/>
      <c r="TAZ11" s="7"/>
      <c r="TBA11" s="7"/>
      <c r="TBB11" s="7"/>
      <c r="TBC11" s="7"/>
      <c r="TBD11" s="7"/>
      <c r="TBE11" s="7"/>
      <c r="TBF11" s="7"/>
      <c r="TBG11" s="7"/>
      <c r="TBH11" s="7"/>
      <c r="TBI11" s="7"/>
      <c r="TBJ11" s="7"/>
      <c r="TBK11" s="7"/>
      <c r="TBL11" s="7"/>
      <c r="TBM11" s="7"/>
      <c r="TBN11" s="7"/>
      <c r="TBO11" s="7"/>
      <c r="TBP11" s="7"/>
      <c r="TBQ11" s="7"/>
      <c r="TBR11" s="7"/>
      <c r="TBS11" s="7"/>
      <c r="TBT11" s="7"/>
      <c r="TBU11" s="7"/>
      <c r="TBV11" s="7"/>
      <c r="TBW11" s="7"/>
      <c r="TBX11" s="7"/>
      <c r="TBY11" s="7"/>
      <c r="TBZ11" s="7"/>
      <c r="TCA11" s="7"/>
      <c r="TCB11" s="7"/>
      <c r="TCC11" s="7"/>
      <c r="TCD11" s="7"/>
      <c r="TCE11" s="7"/>
      <c r="TCF11" s="7"/>
      <c r="TCG11" s="7"/>
      <c r="TCH11" s="7"/>
      <c r="TCI11" s="7"/>
      <c r="TCJ11" s="7"/>
      <c r="TCK11" s="7"/>
      <c r="TCL11" s="7"/>
      <c r="TCM11" s="7"/>
      <c r="TCN11" s="7"/>
      <c r="TCO11" s="7"/>
      <c r="TCP11" s="7"/>
      <c r="TCQ11" s="7"/>
      <c r="TCR11" s="7"/>
      <c r="TCS11" s="7"/>
      <c r="TCT11" s="7"/>
      <c r="TCU11" s="7"/>
      <c r="TCV11" s="7"/>
      <c r="TCW11" s="7"/>
      <c r="TCX11" s="7"/>
      <c r="TCY11" s="7"/>
      <c r="TCZ11" s="7"/>
      <c r="TDA11" s="7"/>
      <c r="TDB11" s="7"/>
      <c r="TDC11" s="7"/>
      <c r="TDD11" s="7"/>
      <c r="TDE11" s="7"/>
      <c r="TDF11" s="7"/>
      <c r="TDG11" s="7"/>
      <c r="TDH11" s="7"/>
      <c r="TDI11" s="7"/>
      <c r="TDJ11" s="7"/>
      <c r="TDK11" s="7"/>
      <c r="TDL11" s="7"/>
      <c r="TDM11" s="7"/>
      <c r="TDN11" s="7"/>
      <c r="TDO11" s="7"/>
      <c r="TDP11" s="7"/>
      <c r="TDQ11" s="7"/>
      <c r="TDR11" s="7"/>
      <c r="TDS11" s="7"/>
      <c r="TDT11" s="7"/>
      <c r="TDU11" s="7"/>
      <c r="TDV11" s="7"/>
      <c r="TDW11" s="7"/>
      <c r="TDX11" s="7"/>
      <c r="TDY11" s="7"/>
      <c r="TDZ11" s="7"/>
      <c r="TEA11" s="7"/>
      <c r="TEB11" s="7"/>
      <c r="TEC11" s="7"/>
      <c r="TED11" s="7"/>
      <c r="TEE11" s="7"/>
      <c r="TEF11" s="7"/>
      <c r="TEG11" s="7"/>
      <c r="TEH11" s="7"/>
      <c r="TEI11" s="7"/>
      <c r="TEJ11" s="7"/>
      <c r="TEK11" s="7"/>
      <c r="TEL11" s="7"/>
      <c r="TEM11" s="7"/>
      <c r="TEN11" s="7"/>
      <c r="TEO11" s="7"/>
      <c r="TEP11" s="7"/>
      <c r="TEQ11" s="7"/>
      <c r="TER11" s="7"/>
      <c r="TES11" s="7"/>
      <c r="TET11" s="7"/>
      <c r="TEU11" s="7"/>
      <c r="TEV11" s="7"/>
      <c r="TEW11" s="7"/>
      <c r="TEX11" s="7"/>
      <c r="TEY11" s="7"/>
      <c r="TEZ11" s="7"/>
      <c r="TFA11" s="7"/>
      <c r="TFB11" s="7"/>
      <c r="TFC11" s="7"/>
      <c r="TFD11" s="7"/>
      <c r="TFE11" s="7"/>
      <c r="TFF11" s="7"/>
      <c r="TFG11" s="7"/>
      <c r="TFH11" s="7"/>
      <c r="TFI11" s="7"/>
      <c r="TFJ11" s="7"/>
      <c r="TFK11" s="7"/>
      <c r="TFL11" s="7"/>
      <c r="TFM11" s="7"/>
      <c r="TFN11" s="7"/>
      <c r="TFO11" s="7"/>
      <c r="TFP11" s="7"/>
      <c r="TFQ11" s="7"/>
      <c r="TFR11" s="7"/>
      <c r="TFS11" s="7"/>
      <c r="TFT11" s="7"/>
      <c r="TFU11" s="7"/>
      <c r="TFV11" s="7"/>
      <c r="TFW11" s="7"/>
      <c r="TFX11" s="7"/>
      <c r="TFY11" s="7"/>
      <c r="TFZ11" s="7"/>
      <c r="TGA11" s="7"/>
      <c r="TGB11" s="7"/>
      <c r="TGC11" s="7"/>
      <c r="TGD11" s="7"/>
      <c r="TGE11" s="7"/>
      <c r="TGF11" s="7"/>
      <c r="TGG11" s="7"/>
      <c r="TGH11" s="7"/>
      <c r="TGI11" s="7"/>
      <c r="TGJ11" s="7"/>
      <c r="TGK11" s="7"/>
      <c r="TGL11" s="7"/>
      <c r="TGM11" s="7"/>
      <c r="TGN11" s="7"/>
      <c r="TGO11" s="7"/>
      <c r="TGP11" s="7"/>
      <c r="TGQ11" s="7"/>
      <c r="TGR11" s="7"/>
      <c r="TGS11" s="7"/>
      <c r="TGT11" s="7"/>
      <c r="TGU11" s="7"/>
      <c r="TGV11" s="7"/>
      <c r="TGW11" s="7"/>
      <c r="TGX11" s="7"/>
      <c r="TGY11" s="7"/>
      <c r="TGZ11" s="7"/>
      <c r="THA11" s="7"/>
      <c r="THB11" s="7"/>
      <c r="THC11" s="7"/>
      <c r="THD11" s="7"/>
      <c r="THE11" s="7"/>
      <c r="THF11" s="7"/>
      <c r="THG11" s="7"/>
      <c r="THH11" s="7"/>
      <c r="THI11" s="7"/>
      <c r="THJ11" s="7"/>
      <c r="THK11" s="7"/>
      <c r="THL11" s="7"/>
      <c r="THM11" s="7"/>
      <c r="THN11" s="7"/>
      <c r="THO11" s="7"/>
      <c r="THP11" s="7"/>
      <c r="THQ11" s="7"/>
      <c r="THR11" s="7"/>
      <c r="THS11" s="7"/>
      <c r="THT11" s="7"/>
      <c r="THU11" s="7"/>
      <c r="THV11" s="7"/>
      <c r="THW11" s="7"/>
      <c r="THX11" s="7"/>
      <c r="THY11" s="7"/>
      <c r="THZ11" s="7"/>
      <c r="TIA11" s="7"/>
      <c r="TIB11" s="7"/>
      <c r="TIC11" s="7"/>
      <c r="TID11" s="7"/>
      <c r="TIE11" s="7"/>
      <c r="TIF11" s="7"/>
      <c r="TIG11" s="7"/>
      <c r="TIH11" s="7"/>
      <c r="TII11" s="7"/>
      <c r="TIJ11" s="7"/>
      <c r="TIK11" s="7"/>
      <c r="TIL11" s="7"/>
      <c r="TIM11" s="7"/>
      <c r="TIN11" s="7"/>
      <c r="TIO11" s="7"/>
      <c r="TIP11" s="7"/>
      <c r="TIQ11" s="7"/>
      <c r="TIR11" s="7"/>
      <c r="TIS11" s="7"/>
      <c r="TIT11" s="7"/>
      <c r="TIU11" s="7"/>
      <c r="TIV11" s="7"/>
      <c r="TIW11" s="7"/>
      <c r="TIX11" s="7"/>
      <c r="TIY11" s="7"/>
      <c r="TIZ11" s="7"/>
      <c r="TJA11" s="7"/>
      <c r="TJB11" s="7"/>
      <c r="TJC11" s="7"/>
      <c r="TJD11" s="7"/>
      <c r="TJE11" s="7"/>
      <c r="TJF11" s="7"/>
      <c r="TJG11" s="7"/>
      <c r="TJH11" s="7"/>
      <c r="TJI11" s="7"/>
      <c r="TJJ11" s="7"/>
      <c r="TJK11" s="7"/>
      <c r="TJL11" s="7"/>
      <c r="TJM11" s="7"/>
      <c r="TJN11" s="7"/>
      <c r="TJO11" s="7"/>
      <c r="TJP11" s="7"/>
      <c r="TJQ11" s="7"/>
      <c r="TJR11" s="7"/>
      <c r="TJS11" s="7"/>
      <c r="TJT11" s="7"/>
      <c r="TJU11" s="7"/>
      <c r="TJV11" s="7"/>
      <c r="TJW11" s="7"/>
      <c r="TJX11" s="7"/>
      <c r="TJY11" s="7"/>
      <c r="TJZ11" s="7"/>
      <c r="TKA11" s="7"/>
      <c r="TKB11" s="7"/>
      <c r="TKC11" s="7"/>
      <c r="TKD11" s="7"/>
      <c r="TKE11" s="7"/>
      <c r="TKF11" s="7"/>
      <c r="TKG11" s="7"/>
      <c r="TKH11" s="7"/>
      <c r="TKI11" s="7"/>
      <c r="TKJ11" s="7"/>
      <c r="TKK11" s="7"/>
      <c r="TKL11" s="7"/>
      <c r="TKM11" s="7"/>
      <c r="TKN11" s="7"/>
      <c r="TKO11" s="7"/>
      <c r="TKP11" s="7"/>
      <c r="TKQ11" s="7"/>
      <c r="TKR11" s="7"/>
      <c r="TKS11" s="7"/>
      <c r="TKT11" s="7"/>
      <c r="TKU11" s="7"/>
      <c r="TKV11" s="7"/>
      <c r="TKW11" s="7"/>
      <c r="TKX11" s="7"/>
      <c r="TKY11" s="7"/>
      <c r="TKZ11" s="7"/>
      <c r="TLA11" s="7"/>
      <c r="TLB11" s="7"/>
      <c r="TLC11" s="7"/>
      <c r="TLD11" s="7"/>
      <c r="TLE11" s="7"/>
      <c r="TLF11" s="7"/>
      <c r="TLG11" s="7"/>
      <c r="TLH11" s="7"/>
      <c r="TLI11" s="7"/>
      <c r="TLJ11" s="7"/>
      <c r="TLK11" s="7"/>
      <c r="TLL11" s="7"/>
      <c r="TLM11" s="7"/>
      <c r="TLN11" s="7"/>
      <c r="TLO11" s="7"/>
      <c r="TLP11" s="7"/>
      <c r="TLQ11" s="7"/>
      <c r="TLR11" s="7"/>
      <c r="TLS11" s="7"/>
      <c r="TLT11" s="7"/>
      <c r="TLU11" s="7"/>
      <c r="TLV11" s="7"/>
      <c r="TLW11" s="7"/>
      <c r="TLX11" s="7"/>
      <c r="TLY11" s="7"/>
      <c r="TLZ11" s="7"/>
      <c r="TMA11" s="7"/>
      <c r="TMB11" s="7"/>
      <c r="TMC11" s="7"/>
      <c r="TMD11" s="7"/>
      <c r="TME11" s="7"/>
      <c r="TMF11" s="7"/>
      <c r="TMG11" s="7"/>
      <c r="TMH11" s="7"/>
      <c r="TMI11" s="7"/>
      <c r="TMJ11" s="7"/>
      <c r="TMK11" s="7"/>
      <c r="TML11" s="7"/>
      <c r="TMM11" s="7"/>
      <c r="TMN11" s="7"/>
      <c r="TMO11" s="7"/>
      <c r="TMP11" s="7"/>
      <c r="TMQ11" s="7"/>
      <c r="TMR11" s="7"/>
      <c r="TMS11" s="7"/>
      <c r="TMT11" s="7"/>
      <c r="TMU11" s="7"/>
      <c r="TMV11" s="7"/>
      <c r="TMW11" s="7"/>
      <c r="TMX11" s="7"/>
      <c r="TMY11" s="7"/>
      <c r="TMZ11" s="7"/>
      <c r="TNA11" s="7"/>
      <c r="TNB11" s="7"/>
      <c r="TNC11" s="7"/>
      <c r="TND11" s="7"/>
      <c r="TNE11" s="7"/>
      <c r="TNF11" s="7"/>
      <c r="TNG11" s="7"/>
      <c r="TNH11" s="7"/>
      <c r="TNI11" s="7"/>
      <c r="TNJ11" s="7"/>
      <c r="TNK11" s="7"/>
      <c r="TNL11" s="7"/>
      <c r="TNM11" s="7"/>
      <c r="TNN11" s="7"/>
      <c r="TNO11" s="7"/>
      <c r="TNP11" s="7"/>
      <c r="TNQ11" s="7"/>
      <c r="TNR11" s="7"/>
      <c r="TNS11" s="7"/>
      <c r="TNT11" s="7"/>
      <c r="TNU11" s="7"/>
      <c r="TNV11" s="7"/>
      <c r="TNW11" s="7"/>
      <c r="TNX11" s="7"/>
      <c r="TNY11" s="7"/>
      <c r="TNZ11" s="7"/>
      <c r="TOA11" s="7"/>
      <c r="TOB11" s="7"/>
      <c r="TOC11" s="7"/>
      <c r="TOD11" s="7"/>
      <c r="TOE11" s="7"/>
      <c r="TOF11" s="7"/>
      <c r="TOG11" s="7"/>
      <c r="TOH11" s="7"/>
      <c r="TOI11" s="7"/>
      <c r="TOJ11" s="7"/>
      <c r="TOK11" s="7"/>
      <c r="TOL11" s="7"/>
      <c r="TOM11" s="7"/>
      <c r="TON11" s="7"/>
      <c r="TOO11" s="7"/>
      <c r="TOP11" s="7"/>
      <c r="TOQ11" s="7"/>
      <c r="TOR11" s="7"/>
      <c r="TOS11" s="7"/>
      <c r="TOT11" s="7"/>
      <c r="TOU11" s="7"/>
      <c r="TOV11" s="7"/>
      <c r="TOW11" s="7"/>
      <c r="TOX11" s="7"/>
      <c r="TOY11" s="7"/>
      <c r="TOZ11" s="7"/>
      <c r="TPA11" s="7"/>
      <c r="TPB11" s="7"/>
      <c r="TPC11" s="7"/>
      <c r="TPD11" s="7"/>
      <c r="TPE11" s="7"/>
      <c r="TPF11" s="7"/>
      <c r="TPG11" s="7"/>
      <c r="TPH11" s="7"/>
      <c r="TPI11" s="7"/>
      <c r="TPJ11" s="7"/>
      <c r="TPK11" s="7"/>
      <c r="TPL11" s="7"/>
      <c r="TPM11" s="7"/>
      <c r="TPN11" s="7"/>
      <c r="TPO11" s="7"/>
      <c r="TPP11" s="7"/>
      <c r="TPQ11" s="7"/>
      <c r="TPR11" s="7"/>
      <c r="TPS11" s="7"/>
      <c r="TPT11" s="7"/>
      <c r="TPU11" s="7"/>
      <c r="TPV11" s="7"/>
      <c r="TPW11" s="7"/>
      <c r="TPX11" s="7"/>
      <c r="TPY11" s="7"/>
      <c r="TPZ11" s="7"/>
      <c r="TQA11" s="7"/>
      <c r="TQB11" s="7"/>
      <c r="TQC11" s="7"/>
      <c r="TQD11" s="7"/>
      <c r="TQE11" s="7"/>
      <c r="TQF11" s="7"/>
      <c r="TQG11" s="7"/>
      <c r="TQH11" s="7"/>
      <c r="TQI11" s="7"/>
      <c r="TQJ11" s="7"/>
      <c r="TQK11" s="7"/>
      <c r="TQL11" s="7"/>
      <c r="TQM11" s="7"/>
      <c r="TQN11" s="7"/>
      <c r="TQO11" s="7"/>
      <c r="TQP11" s="7"/>
      <c r="TQQ11" s="7"/>
      <c r="TQR11" s="7"/>
      <c r="TQS11" s="7"/>
      <c r="TQT11" s="7"/>
      <c r="TQU11" s="7"/>
      <c r="TQV11" s="7"/>
      <c r="TQW11" s="7"/>
      <c r="TQX11" s="7"/>
      <c r="TQY11" s="7"/>
      <c r="TQZ11" s="7"/>
      <c r="TRA11" s="7"/>
      <c r="TRB11" s="7"/>
      <c r="TRC11" s="7"/>
      <c r="TRD11" s="7"/>
      <c r="TRE11" s="7"/>
      <c r="TRF11" s="7"/>
      <c r="TRG11" s="7"/>
      <c r="TRH11" s="7"/>
      <c r="TRI11" s="7"/>
      <c r="TRJ11" s="7"/>
      <c r="TRK11" s="7"/>
      <c r="TRL11" s="7"/>
      <c r="TRM11" s="7"/>
      <c r="TRN11" s="7"/>
      <c r="TRO11" s="7"/>
      <c r="TRP11" s="7"/>
      <c r="TRQ11" s="7"/>
      <c r="TRR11" s="7"/>
      <c r="TRS11" s="7"/>
      <c r="TRT11" s="7"/>
      <c r="TRU11" s="7"/>
      <c r="TRV11" s="7"/>
      <c r="TRW11" s="7"/>
      <c r="TRX11" s="7"/>
      <c r="TRY11" s="7"/>
      <c r="TRZ11" s="7"/>
      <c r="TSA11" s="7"/>
      <c r="TSB11" s="7"/>
      <c r="TSC11" s="7"/>
      <c r="TSD11" s="7"/>
      <c r="TSE11" s="7"/>
      <c r="TSF11" s="7"/>
      <c r="TSG11" s="7"/>
      <c r="TSH11" s="7"/>
      <c r="TSI11" s="7"/>
      <c r="TSJ11" s="7"/>
      <c r="TSK11" s="7"/>
      <c r="TSL11" s="7"/>
      <c r="TSM11" s="7"/>
      <c r="TSN11" s="7"/>
      <c r="TSO11" s="7"/>
      <c r="TSP11" s="7"/>
      <c r="TSQ11" s="7"/>
      <c r="TSR11" s="7"/>
      <c r="TSS11" s="7"/>
      <c r="TST11" s="7"/>
      <c r="TSU11" s="7"/>
      <c r="TSV11" s="7"/>
      <c r="TSW11" s="7"/>
      <c r="TSX11" s="7"/>
      <c r="TSY11" s="7"/>
      <c r="TSZ11" s="7"/>
      <c r="TTA11" s="7"/>
      <c r="TTB11" s="7"/>
      <c r="TTC11" s="7"/>
      <c r="TTD11" s="7"/>
      <c r="TTE11" s="7"/>
      <c r="TTF11" s="7"/>
      <c r="TTG11" s="7"/>
      <c r="TTH11" s="7"/>
      <c r="TTI11" s="7"/>
      <c r="TTJ11" s="7"/>
      <c r="TTK11" s="7"/>
      <c r="TTL11" s="7"/>
      <c r="TTM11" s="7"/>
      <c r="TTN11" s="7"/>
      <c r="TTO11" s="7"/>
      <c r="TTP11" s="7"/>
      <c r="TTQ11" s="7"/>
      <c r="TTR11" s="7"/>
      <c r="TTS11" s="7"/>
      <c r="TTT11" s="7"/>
      <c r="TTU11" s="7"/>
      <c r="TTV11" s="7"/>
      <c r="TTW11" s="7"/>
      <c r="TTX11" s="7"/>
      <c r="TTY11" s="7"/>
      <c r="TTZ11" s="7"/>
      <c r="TUA11" s="7"/>
      <c r="TUB11" s="7"/>
      <c r="TUC11" s="7"/>
      <c r="TUD11" s="7"/>
      <c r="TUE11" s="7"/>
      <c r="TUF11" s="7"/>
      <c r="TUG11" s="7"/>
      <c r="TUH11" s="7"/>
      <c r="TUI11" s="7"/>
      <c r="TUJ11" s="7"/>
      <c r="TUK11" s="7"/>
      <c r="TUL11" s="7"/>
      <c r="TUM11" s="7"/>
      <c r="TUN11" s="7"/>
      <c r="TUO11" s="7"/>
      <c r="TUP11" s="7"/>
      <c r="TUQ11" s="7"/>
      <c r="TUR11" s="7"/>
      <c r="TUS11" s="7"/>
      <c r="TUT11" s="7"/>
      <c r="TUU11" s="7"/>
      <c r="TUV11" s="7"/>
      <c r="TUW11" s="7"/>
      <c r="TUX11" s="7"/>
      <c r="TUY11" s="7"/>
      <c r="TUZ11" s="7"/>
      <c r="TVA11" s="7"/>
      <c r="TVB11" s="7"/>
      <c r="TVC11" s="7"/>
      <c r="TVD11" s="7"/>
      <c r="TVE11" s="7"/>
      <c r="TVF11" s="7"/>
      <c r="TVG11" s="7"/>
      <c r="TVH11" s="7"/>
      <c r="TVI11" s="7"/>
      <c r="TVJ11" s="7"/>
      <c r="TVK11" s="7"/>
      <c r="TVL11" s="7"/>
      <c r="TVM11" s="7"/>
      <c r="TVN11" s="7"/>
      <c r="TVO11" s="7"/>
      <c r="TVP11" s="7"/>
      <c r="TVQ11" s="7"/>
      <c r="TVR11" s="7"/>
      <c r="TVS11" s="7"/>
      <c r="TVT11" s="7"/>
      <c r="TVU11" s="7"/>
      <c r="TVV11" s="7"/>
      <c r="TVW11" s="7"/>
      <c r="TVX11" s="7"/>
      <c r="TVY11" s="7"/>
      <c r="TVZ11" s="7"/>
      <c r="TWA11" s="7"/>
      <c r="TWB11" s="7"/>
      <c r="TWC11" s="7"/>
      <c r="TWD11" s="7"/>
      <c r="TWE11" s="7"/>
      <c r="TWF11" s="7"/>
      <c r="TWG11" s="7"/>
      <c r="TWH11" s="7"/>
      <c r="TWI11" s="7"/>
      <c r="TWJ11" s="7"/>
      <c r="TWK11" s="7"/>
      <c r="TWL11" s="7"/>
      <c r="TWM11" s="7"/>
      <c r="TWN11" s="7"/>
      <c r="TWO11" s="7"/>
      <c r="TWP11" s="7"/>
      <c r="TWQ11" s="7"/>
      <c r="TWR11" s="7"/>
      <c r="TWS11" s="7"/>
      <c r="TWT11" s="7"/>
      <c r="TWU11" s="7"/>
      <c r="TWV11" s="7"/>
      <c r="TWW11" s="7"/>
      <c r="TWX11" s="7"/>
      <c r="TWY11" s="7"/>
      <c r="TWZ11" s="7"/>
      <c r="TXA11" s="7"/>
      <c r="TXB11" s="7"/>
      <c r="TXC11" s="7"/>
      <c r="TXD11" s="7"/>
      <c r="TXE11" s="7"/>
      <c r="TXF11" s="7"/>
      <c r="TXG11" s="7"/>
      <c r="TXH11" s="7"/>
      <c r="TXI11" s="7"/>
      <c r="TXJ11" s="7"/>
      <c r="TXK11" s="7"/>
      <c r="TXL11" s="7"/>
      <c r="TXM11" s="7"/>
      <c r="TXN11" s="7"/>
      <c r="TXO11" s="7"/>
      <c r="TXP11" s="7"/>
      <c r="TXQ11" s="7"/>
      <c r="TXR11" s="7"/>
      <c r="TXS11" s="7"/>
      <c r="TXT11" s="7"/>
      <c r="TXU11" s="7"/>
      <c r="TXV11" s="7"/>
      <c r="TXW11" s="7"/>
      <c r="TXX11" s="7"/>
      <c r="TXY11" s="7"/>
      <c r="TXZ11" s="7"/>
      <c r="TYA11" s="7"/>
      <c r="TYB11" s="7"/>
      <c r="TYC11" s="7"/>
      <c r="TYD11" s="7"/>
      <c r="TYE11" s="7"/>
      <c r="TYF11" s="7"/>
      <c r="TYG11" s="7"/>
      <c r="TYH11" s="7"/>
      <c r="TYI11" s="7"/>
      <c r="TYJ11" s="7"/>
      <c r="TYK11" s="7"/>
      <c r="TYL11" s="7"/>
      <c r="TYM11" s="7"/>
      <c r="TYN11" s="7"/>
      <c r="TYO11" s="7"/>
      <c r="TYP11" s="7"/>
      <c r="TYQ11" s="7"/>
      <c r="TYR11" s="7"/>
      <c r="TYS11" s="7"/>
      <c r="TYT11" s="7"/>
      <c r="TYU11" s="7"/>
      <c r="TYV11" s="7"/>
      <c r="TYW11" s="7"/>
      <c r="TYX11" s="7"/>
      <c r="TYY11" s="7"/>
      <c r="TYZ11" s="7"/>
      <c r="TZA11" s="7"/>
      <c r="TZB11" s="7"/>
      <c r="TZC11" s="7"/>
      <c r="TZD11" s="7"/>
      <c r="TZE11" s="7"/>
      <c r="TZF11" s="7"/>
      <c r="TZG11" s="7"/>
      <c r="TZH11" s="7"/>
      <c r="TZI11" s="7"/>
      <c r="TZJ11" s="7"/>
      <c r="TZK11" s="7"/>
      <c r="TZL11" s="7"/>
      <c r="TZM11" s="7"/>
      <c r="TZN11" s="7"/>
      <c r="TZO11" s="7"/>
      <c r="TZP11" s="7"/>
      <c r="TZQ11" s="7"/>
      <c r="TZR11" s="7"/>
      <c r="TZS11" s="7"/>
      <c r="TZT11" s="7"/>
      <c r="TZU11" s="7"/>
      <c r="TZV11" s="7"/>
      <c r="TZW11" s="7"/>
      <c r="TZX11" s="7"/>
      <c r="TZY11" s="7"/>
      <c r="TZZ11" s="7"/>
      <c r="UAA11" s="7"/>
      <c r="UAB11" s="7"/>
      <c r="UAC11" s="7"/>
      <c r="UAD11" s="7"/>
      <c r="UAE11" s="7"/>
      <c r="UAF11" s="7"/>
      <c r="UAG11" s="7"/>
      <c r="UAH11" s="7"/>
      <c r="UAI11" s="7"/>
      <c r="UAJ11" s="7"/>
      <c r="UAK11" s="7"/>
      <c r="UAL11" s="7"/>
      <c r="UAM11" s="7"/>
      <c r="UAN11" s="7"/>
      <c r="UAO11" s="7"/>
      <c r="UAP11" s="7"/>
      <c r="UAQ11" s="7"/>
      <c r="UAR11" s="7"/>
      <c r="UAS11" s="7"/>
      <c r="UAT11" s="7"/>
      <c r="UAU11" s="7"/>
      <c r="UAV11" s="7"/>
      <c r="UAW11" s="7"/>
      <c r="UAX11" s="7"/>
      <c r="UAY11" s="7"/>
      <c r="UAZ11" s="7"/>
      <c r="UBA11" s="7"/>
      <c r="UBB11" s="7"/>
      <c r="UBC11" s="7"/>
      <c r="UBD11" s="7"/>
      <c r="UBE11" s="7"/>
      <c r="UBF11" s="7"/>
      <c r="UBG11" s="7"/>
      <c r="UBH11" s="7"/>
      <c r="UBI11" s="7"/>
      <c r="UBJ11" s="7"/>
      <c r="UBK11" s="7"/>
      <c r="UBL11" s="7"/>
      <c r="UBM11" s="7"/>
      <c r="UBN11" s="7"/>
      <c r="UBO11" s="7"/>
      <c r="UBP11" s="7"/>
      <c r="UBQ11" s="7"/>
      <c r="UBR11" s="7"/>
      <c r="UBS11" s="7"/>
      <c r="UBT11" s="7"/>
      <c r="UBU11" s="7"/>
      <c r="UBV11" s="7"/>
      <c r="UBW11" s="7"/>
      <c r="UBX11" s="7"/>
      <c r="UBY11" s="7"/>
      <c r="UBZ11" s="7"/>
      <c r="UCA11" s="7"/>
      <c r="UCB11" s="7"/>
      <c r="UCC11" s="7"/>
      <c r="UCD11" s="7"/>
      <c r="UCE11" s="7"/>
      <c r="UCF11" s="7"/>
      <c r="UCG11" s="7"/>
      <c r="UCH11" s="7"/>
      <c r="UCI11" s="7"/>
      <c r="UCJ11" s="7"/>
      <c r="UCK11" s="7"/>
      <c r="UCL11" s="7"/>
      <c r="UCM11" s="7"/>
      <c r="UCN11" s="7"/>
      <c r="UCO11" s="7"/>
      <c r="UCP11" s="7"/>
      <c r="UCQ11" s="7"/>
      <c r="UCR11" s="7"/>
      <c r="UCS11" s="7"/>
      <c r="UCT11" s="7"/>
      <c r="UCU11" s="7"/>
      <c r="UCV11" s="7"/>
      <c r="UCW11" s="7"/>
      <c r="UCX11" s="7"/>
      <c r="UCY11" s="7"/>
      <c r="UCZ11" s="7"/>
      <c r="UDA11" s="7"/>
      <c r="UDB11" s="7"/>
      <c r="UDC11" s="7"/>
      <c r="UDD11" s="7"/>
      <c r="UDE11" s="7"/>
      <c r="UDF11" s="7"/>
      <c r="UDG11" s="7"/>
      <c r="UDH11" s="7"/>
      <c r="UDI11" s="7"/>
      <c r="UDJ11" s="7"/>
      <c r="UDK11" s="7"/>
      <c r="UDL11" s="7"/>
      <c r="UDM11" s="7"/>
      <c r="UDN11" s="7"/>
      <c r="UDO11" s="7"/>
      <c r="UDP11" s="7"/>
      <c r="UDQ11" s="7"/>
      <c r="UDR11" s="7"/>
      <c r="UDS11" s="7"/>
      <c r="UDT11" s="7"/>
      <c r="UDU11" s="7"/>
      <c r="UDV11" s="7"/>
      <c r="UDW11" s="7"/>
      <c r="UDX11" s="7"/>
      <c r="UDY11" s="7"/>
      <c r="UDZ11" s="7"/>
      <c r="UEA11" s="7"/>
      <c r="UEB11" s="7"/>
      <c r="UEC11" s="7"/>
      <c r="UED11" s="7"/>
      <c r="UEE11" s="7"/>
      <c r="UEF11" s="7"/>
      <c r="UEG11" s="7"/>
      <c r="UEH11" s="7"/>
      <c r="UEI11" s="7"/>
      <c r="UEJ11" s="7"/>
      <c r="UEK11" s="7"/>
      <c r="UEL11" s="7"/>
      <c r="UEM11" s="7"/>
      <c r="UEN11" s="7"/>
      <c r="UEO11" s="7"/>
      <c r="UEP11" s="7"/>
      <c r="UEQ11" s="7"/>
      <c r="UER11" s="7"/>
      <c r="UES11" s="7"/>
      <c r="UET11" s="7"/>
      <c r="UEU11" s="7"/>
      <c r="UEV11" s="7"/>
      <c r="UEW11" s="7"/>
      <c r="UEX11" s="7"/>
      <c r="UEY11" s="7"/>
      <c r="UEZ11" s="7"/>
      <c r="UFA11" s="7"/>
      <c r="UFB11" s="7"/>
      <c r="UFC11" s="7"/>
      <c r="UFD11" s="7"/>
      <c r="UFE11" s="7"/>
      <c r="UFF11" s="7"/>
      <c r="UFG11" s="7"/>
      <c r="UFH11" s="7"/>
      <c r="UFI11" s="7"/>
      <c r="UFJ11" s="7"/>
      <c r="UFK11" s="7"/>
      <c r="UFL11" s="7"/>
      <c r="UFM11" s="7"/>
      <c r="UFN11" s="7"/>
      <c r="UFO11" s="7"/>
      <c r="UFP11" s="7"/>
      <c r="UFQ11" s="7"/>
      <c r="UFR11" s="7"/>
      <c r="UFS11" s="7"/>
      <c r="UFT11" s="7"/>
      <c r="UFU11" s="7"/>
      <c r="UFV11" s="7"/>
      <c r="UFW11" s="7"/>
      <c r="UFX11" s="7"/>
      <c r="UFY11" s="7"/>
      <c r="UFZ11" s="7"/>
      <c r="UGA11" s="7"/>
      <c r="UGB11" s="7"/>
      <c r="UGC11" s="7"/>
      <c r="UGD11" s="7"/>
      <c r="UGE11" s="7"/>
      <c r="UGF11" s="7"/>
      <c r="UGG11" s="7"/>
      <c r="UGH11" s="7"/>
      <c r="UGI11" s="7"/>
      <c r="UGJ11" s="7"/>
      <c r="UGK11" s="7"/>
      <c r="UGL11" s="7"/>
      <c r="UGM11" s="7"/>
      <c r="UGN11" s="7"/>
      <c r="UGO11" s="7"/>
      <c r="UGP11" s="7"/>
      <c r="UGQ11" s="7"/>
      <c r="UGR11" s="7"/>
      <c r="UGS11" s="7"/>
      <c r="UGT11" s="7"/>
      <c r="UGU11" s="7"/>
      <c r="UGV11" s="7"/>
      <c r="UGW11" s="7"/>
      <c r="UGX11" s="7"/>
      <c r="UGY11" s="7"/>
      <c r="UGZ11" s="7"/>
      <c r="UHA11" s="7"/>
      <c r="UHB11" s="7"/>
      <c r="UHC11" s="7"/>
      <c r="UHD11" s="7"/>
      <c r="UHE11" s="7"/>
      <c r="UHF11" s="7"/>
      <c r="UHG11" s="7"/>
      <c r="UHH11" s="7"/>
      <c r="UHI11" s="7"/>
      <c r="UHJ11" s="7"/>
      <c r="UHK11" s="7"/>
      <c r="UHL11" s="7"/>
      <c r="UHM11" s="7"/>
      <c r="UHN11" s="7"/>
      <c r="UHO11" s="7"/>
      <c r="UHP11" s="7"/>
      <c r="UHQ11" s="7"/>
      <c r="UHR11" s="7"/>
      <c r="UHS11" s="7"/>
      <c r="UHT11" s="7"/>
      <c r="UHU11" s="7"/>
      <c r="UHV11" s="7"/>
      <c r="UHW11" s="7"/>
      <c r="UHX11" s="7"/>
      <c r="UHY11" s="7"/>
      <c r="UHZ11" s="7"/>
      <c r="UIA11" s="7"/>
      <c r="UIB11" s="7"/>
      <c r="UIC11" s="7"/>
      <c r="UID11" s="7"/>
      <c r="UIE11" s="7"/>
      <c r="UIF11" s="7"/>
      <c r="UIG11" s="7"/>
      <c r="UIH11" s="7"/>
      <c r="UII11" s="7"/>
      <c r="UIJ11" s="7"/>
      <c r="UIK11" s="7"/>
      <c r="UIL11" s="7"/>
      <c r="UIM11" s="7"/>
      <c r="UIN11" s="7"/>
      <c r="UIO11" s="7"/>
      <c r="UIP11" s="7"/>
      <c r="UIQ11" s="7"/>
      <c r="UIR11" s="7"/>
      <c r="UIS11" s="7"/>
      <c r="UIT11" s="7"/>
      <c r="UIU11" s="7"/>
      <c r="UIV11" s="7"/>
      <c r="UIW11" s="7"/>
      <c r="UIX11" s="7"/>
      <c r="UIY11" s="7"/>
      <c r="UIZ11" s="7"/>
      <c r="UJA11" s="7"/>
      <c r="UJB11" s="7"/>
      <c r="UJC11" s="7"/>
      <c r="UJD11" s="7"/>
      <c r="UJE11" s="7"/>
      <c r="UJF11" s="7"/>
      <c r="UJG11" s="7"/>
      <c r="UJH11" s="7"/>
      <c r="UJI11" s="7"/>
      <c r="UJJ11" s="7"/>
      <c r="UJK11" s="7"/>
      <c r="UJL11" s="7"/>
      <c r="UJM11" s="7"/>
      <c r="UJN11" s="7"/>
      <c r="UJO11" s="7"/>
      <c r="UJP11" s="7"/>
      <c r="UJQ11" s="7"/>
      <c r="UJR11" s="7"/>
      <c r="UJS11" s="7"/>
      <c r="UJT11" s="7"/>
      <c r="UJU11" s="7"/>
      <c r="UJV11" s="7"/>
      <c r="UJW11" s="7"/>
      <c r="UJX11" s="7"/>
      <c r="UJY11" s="7"/>
      <c r="UJZ11" s="7"/>
      <c r="UKA11" s="7"/>
      <c r="UKB11" s="7"/>
      <c r="UKC11" s="7"/>
      <c r="UKD11" s="7"/>
      <c r="UKE11" s="7"/>
      <c r="UKF11" s="7"/>
      <c r="UKG11" s="7"/>
      <c r="UKH11" s="7"/>
      <c r="UKI11" s="7"/>
      <c r="UKJ11" s="7"/>
      <c r="UKK11" s="7"/>
      <c r="UKL11" s="7"/>
      <c r="UKM11" s="7"/>
      <c r="UKN11" s="7"/>
      <c r="UKO11" s="7"/>
      <c r="UKP11" s="7"/>
      <c r="UKQ11" s="7"/>
      <c r="UKR11" s="7"/>
      <c r="UKS11" s="7"/>
      <c r="UKT11" s="7"/>
      <c r="UKU11" s="7"/>
      <c r="UKV11" s="7"/>
      <c r="UKW11" s="7"/>
      <c r="UKX11" s="7"/>
      <c r="UKY11" s="7"/>
      <c r="UKZ11" s="7"/>
      <c r="ULA11" s="7"/>
      <c r="ULB11" s="7"/>
      <c r="ULC11" s="7"/>
      <c r="ULD11" s="7"/>
      <c r="ULE11" s="7"/>
      <c r="ULF11" s="7"/>
      <c r="ULG11" s="7"/>
      <c r="ULH11" s="7"/>
      <c r="ULI11" s="7"/>
      <c r="ULJ11" s="7"/>
      <c r="ULK11" s="7"/>
      <c r="ULL11" s="7"/>
      <c r="ULM11" s="7"/>
      <c r="ULN11" s="7"/>
      <c r="ULO11" s="7"/>
      <c r="ULP11" s="7"/>
      <c r="ULQ11" s="7"/>
      <c r="ULR11" s="7"/>
      <c r="ULS11" s="7"/>
      <c r="ULT11" s="7"/>
      <c r="ULU11" s="7"/>
      <c r="ULV11" s="7"/>
      <c r="ULW11" s="7"/>
      <c r="ULX11" s="7"/>
      <c r="ULY11" s="7"/>
      <c r="ULZ11" s="7"/>
      <c r="UMA11" s="7"/>
      <c r="UMB11" s="7"/>
      <c r="UMC11" s="7"/>
      <c r="UMD11" s="7"/>
      <c r="UME11" s="7"/>
      <c r="UMF11" s="7"/>
      <c r="UMG11" s="7"/>
      <c r="UMH11" s="7"/>
      <c r="UMI11" s="7"/>
      <c r="UMJ11" s="7"/>
      <c r="UMK11" s="7"/>
      <c r="UML11" s="7"/>
      <c r="UMM11" s="7"/>
      <c r="UMN11" s="7"/>
      <c r="UMO11" s="7"/>
      <c r="UMP11" s="7"/>
      <c r="UMQ11" s="7"/>
      <c r="UMR11" s="7"/>
      <c r="UMS11" s="7"/>
      <c r="UMT11" s="7"/>
      <c r="UMU11" s="7"/>
      <c r="UMV11" s="7"/>
      <c r="UMW11" s="7"/>
      <c r="UMX11" s="7"/>
      <c r="UMY11" s="7"/>
      <c r="UMZ11" s="7"/>
      <c r="UNA11" s="7"/>
      <c r="UNB11" s="7"/>
      <c r="UNC11" s="7"/>
      <c r="UND11" s="7"/>
      <c r="UNE11" s="7"/>
      <c r="UNF11" s="7"/>
      <c r="UNG11" s="7"/>
      <c r="UNH11" s="7"/>
      <c r="UNI11" s="7"/>
      <c r="UNJ11" s="7"/>
      <c r="UNK11" s="7"/>
      <c r="UNL11" s="7"/>
      <c r="UNM11" s="7"/>
      <c r="UNN11" s="7"/>
      <c r="UNO11" s="7"/>
      <c r="UNP11" s="7"/>
      <c r="UNQ11" s="7"/>
      <c r="UNR11" s="7"/>
      <c r="UNS11" s="7"/>
      <c r="UNT11" s="7"/>
      <c r="UNU11" s="7"/>
      <c r="UNV11" s="7"/>
      <c r="UNW11" s="7"/>
      <c r="UNX11" s="7"/>
      <c r="UNY11" s="7"/>
      <c r="UNZ11" s="7"/>
      <c r="UOA11" s="7"/>
      <c r="UOB11" s="7"/>
      <c r="UOC11" s="7"/>
      <c r="UOD11" s="7"/>
      <c r="UOE11" s="7"/>
      <c r="UOF11" s="7"/>
      <c r="UOG11" s="7"/>
      <c r="UOH11" s="7"/>
      <c r="UOI11" s="7"/>
      <c r="UOJ11" s="7"/>
      <c r="UOK11" s="7"/>
      <c r="UOL11" s="7"/>
      <c r="UOM11" s="7"/>
      <c r="UON11" s="7"/>
      <c r="UOO11" s="7"/>
      <c r="UOP11" s="7"/>
      <c r="UOQ11" s="7"/>
      <c r="UOR11" s="7"/>
      <c r="UOS11" s="7"/>
      <c r="UOT11" s="7"/>
      <c r="UOU11" s="7"/>
      <c r="UOV11" s="7"/>
      <c r="UOW11" s="7"/>
      <c r="UOX11" s="7"/>
      <c r="UOY11" s="7"/>
      <c r="UOZ11" s="7"/>
      <c r="UPA11" s="7"/>
      <c r="UPB11" s="7"/>
      <c r="UPC11" s="7"/>
      <c r="UPD11" s="7"/>
      <c r="UPE11" s="7"/>
      <c r="UPF11" s="7"/>
      <c r="UPG11" s="7"/>
      <c r="UPH11" s="7"/>
      <c r="UPI11" s="7"/>
      <c r="UPJ11" s="7"/>
      <c r="UPK11" s="7"/>
      <c r="UPL11" s="7"/>
      <c r="UPM11" s="7"/>
      <c r="UPN11" s="7"/>
      <c r="UPO11" s="7"/>
      <c r="UPP11" s="7"/>
      <c r="UPQ11" s="7"/>
      <c r="UPR11" s="7"/>
      <c r="UPS11" s="7"/>
      <c r="UPT11" s="7"/>
      <c r="UPU11" s="7"/>
      <c r="UPV11" s="7"/>
      <c r="UPW11" s="7"/>
      <c r="UPX11" s="7"/>
      <c r="UPY11" s="7"/>
      <c r="UPZ11" s="7"/>
      <c r="UQA11" s="7"/>
      <c r="UQB11" s="7"/>
      <c r="UQC11" s="7"/>
      <c r="UQD11" s="7"/>
      <c r="UQE11" s="7"/>
      <c r="UQF11" s="7"/>
      <c r="UQG11" s="7"/>
      <c r="UQH11" s="7"/>
      <c r="UQI11" s="7"/>
      <c r="UQJ11" s="7"/>
      <c r="UQK11" s="7"/>
      <c r="UQL11" s="7"/>
      <c r="UQM11" s="7"/>
      <c r="UQN11" s="7"/>
      <c r="UQO11" s="7"/>
      <c r="UQP11" s="7"/>
      <c r="UQQ11" s="7"/>
      <c r="UQR11" s="7"/>
      <c r="UQS11" s="7"/>
      <c r="UQT11" s="7"/>
      <c r="UQU11" s="7"/>
      <c r="UQV11" s="7"/>
      <c r="UQW11" s="7"/>
      <c r="UQX11" s="7"/>
      <c r="UQY11" s="7"/>
      <c r="UQZ11" s="7"/>
      <c r="URA11" s="7"/>
      <c r="URB11" s="7"/>
      <c r="URC11" s="7"/>
      <c r="URD11" s="7"/>
      <c r="URE11" s="7"/>
      <c r="URF11" s="7"/>
      <c r="URG11" s="7"/>
      <c r="URH11" s="7"/>
      <c r="URI11" s="7"/>
      <c r="URJ11" s="7"/>
      <c r="URK11" s="7"/>
      <c r="URL11" s="7"/>
      <c r="URM11" s="7"/>
      <c r="URN11" s="7"/>
      <c r="URO11" s="7"/>
      <c r="URP11" s="7"/>
      <c r="URQ11" s="7"/>
      <c r="URR11" s="7"/>
      <c r="URS11" s="7"/>
      <c r="URT11" s="7"/>
      <c r="URU11" s="7"/>
      <c r="URV11" s="7"/>
      <c r="URW11" s="7"/>
      <c r="URX11" s="7"/>
      <c r="URY11" s="7"/>
      <c r="URZ11" s="7"/>
      <c r="USA11" s="7"/>
      <c r="USB11" s="7"/>
      <c r="USC11" s="7"/>
      <c r="USD11" s="7"/>
      <c r="USE11" s="7"/>
      <c r="USF11" s="7"/>
      <c r="USG11" s="7"/>
      <c r="USH11" s="7"/>
      <c r="USI11" s="7"/>
      <c r="USJ11" s="7"/>
      <c r="USK11" s="7"/>
      <c r="USL11" s="7"/>
      <c r="USM11" s="7"/>
      <c r="USN11" s="7"/>
      <c r="USO11" s="7"/>
      <c r="USP11" s="7"/>
      <c r="USQ11" s="7"/>
      <c r="USR11" s="7"/>
      <c r="USS11" s="7"/>
      <c r="UST11" s="7"/>
      <c r="USU11" s="7"/>
      <c r="USV11" s="7"/>
      <c r="USW11" s="7"/>
      <c r="USX11" s="7"/>
      <c r="USY11" s="7"/>
      <c r="USZ11" s="7"/>
      <c r="UTA11" s="7"/>
      <c r="UTB11" s="7"/>
      <c r="UTC11" s="7"/>
      <c r="UTD11" s="7"/>
      <c r="UTE11" s="7"/>
      <c r="UTF11" s="7"/>
      <c r="UTG11" s="7"/>
      <c r="UTH11" s="7"/>
      <c r="UTI11" s="7"/>
      <c r="UTJ11" s="7"/>
      <c r="UTK11" s="7"/>
      <c r="UTL11" s="7"/>
      <c r="UTM11" s="7"/>
      <c r="UTN11" s="7"/>
      <c r="UTO11" s="7"/>
      <c r="UTP11" s="7"/>
      <c r="UTQ11" s="7"/>
      <c r="UTR11" s="7"/>
      <c r="UTS11" s="7"/>
      <c r="UTT11" s="7"/>
      <c r="UTU11" s="7"/>
      <c r="UTV11" s="7"/>
      <c r="UTW11" s="7"/>
      <c r="UTX11" s="7"/>
      <c r="UTY11" s="7"/>
      <c r="UTZ11" s="7"/>
      <c r="UUA11" s="7"/>
      <c r="UUB11" s="7"/>
      <c r="UUC11" s="7"/>
      <c r="UUD11" s="7"/>
      <c r="UUE11" s="7"/>
      <c r="UUF11" s="7"/>
      <c r="UUG11" s="7"/>
      <c r="UUH11" s="7"/>
      <c r="UUI11" s="7"/>
      <c r="UUJ11" s="7"/>
      <c r="UUK11" s="7"/>
      <c r="UUL11" s="7"/>
      <c r="UUM11" s="7"/>
      <c r="UUN11" s="7"/>
      <c r="UUO11" s="7"/>
      <c r="UUP11" s="7"/>
      <c r="UUQ11" s="7"/>
      <c r="UUR11" s="7"/>
      <c r="UUS11" s="7"/>
      <c r="UUT11" s="7"/>
      <c r="UUU11" s="7"/>
      <c r="UUV11" s="7"/>
      <c r="UUW11" s="7"/>
      <c r="UUX11" s="7"/>
      <c r="UUY11" s="7"/>
      <c r="UUZ11" s="7"/>
      <c r="UVA11" s="7"/>
      <c r="UVB11" s="7"/>
      <c r="UVC11" s="7"/>
      <c r="UVD11" s="7"/>
      <c r="UVE11" s="7"/>
      <c r="UVF11" s="7"/>
      <c r="UVG11" s="7"/>
      <c r="UVH11" s="7"/>
      <c r="UVI11" s="7"/>
      <c r="UVJ11" s="7"/>
      <c r="UVK11" s="7"/>
      <c r="UVL11" s="7"/>
      <c r="UVM11" s="7"/>
      <c r="UVN11" s="7"/>
      <c r="UVO11" s="7"/>
      <c r="UVP11" s="7"/>
      <c r="UVQ11" s="7"/>
      <c r="UVR11" s="7"/>
      <c r="UVS11" s="7"/>
      <c r="UVT11" s="7"/>
      <c r="UVU11" s="7"/>
      <c r="UVV11" s="7"/>
      <c r="UVW11" s="7"/>
      <c r="UVX11" s="7"/>
      <c r="UVY11" s="7"/>
      <c r="UVZ11" s="7"/>
      <c r="UWA11" s="7"/>
      <c r="UWB11" s="7"/>
      <c r="UWC11" s="7"/>
      <c r="UWD11" s="7"/>
      <c r="UWE11" s="7"/>
      <c r="UWF11" s="7"/>
      <c r="UWG11" s="7"/>
      <c r="UWH11" s="7"/>
      <c r="UWI11" s="7"/>
      <c r="UWJ11" s="7"/>
      <c r="UWK11" s="7"/>
      <c r="UWL11" s="7"/>
      <c r="UWM11" s="7"/>
      <c r="UWN11" s="7"/>
      <c r="UWO11" s="7"/>
      <c r="UWP11" s="7"/>
      <c r="UWQ11" s="7"/>
      <c r="UWR11" s="7"/>
      <c r="UWS11" s="7"/>
      <c r="UWT11" s="7"/>
      <c r="UWU11" s="7"/>
      <c r="UWV11" s="7"/>
      <c r="UWW11" s="7"/>
      <c r="UWX11" s="7"/>
      <c r="UWY11" s="7"/>
      <c r="UWZ11" s="7"/>
      <c r="UXA11" s="7"/>
      <c r="UXB11" s="7"/>
      <c r="UXC11" s="7"/>
      <c r="UXD11" s="7"/>
      <c r="UXE11" s="7"/>
      <c r="UXF11" s="7"/>
      <c r="UXG11" s="7"/>
      <c r="UXH11" s="7"/>
      <c r="UXI11" s="7"/>
      <c r="UXJ11" s="7"/>
      <c r="UXK11" s="7"/>
      <c r="UXL11" s="7"/>
      <c r="UXM11" s="7"/>
      <c r="UXN11" s="7"/>
      <c r="UXO11" s="7"/>
      <c r="UXP11" s="7"/>
      <c r="UXQ11" s="7"/>
      <c r="UXR11" s="7"/>
      <c r="UXS11" s="7"/>
      <c r="UXT11" s="7"/>
      <c r="UXU11" s="7"/>
      <c r="UXV11" s="7"/>
      <c r="UXW11" s="7"/>
      <c r="UXX11" s="7"/>
      <c r="UXY11" s="7"/>
      <c r="UXZ11" s="7"/>
      <c r="UYA11" s="7"/>
      <c r="UYB11" s="7"/>
      <c r="UYC11" s="7"/>
      <c r="UYD11" s="7"/>
      <c r="UYE11" s="7"/>
      <c r="UYF11" s="7"/>
      <c r="UYG11" s="7"/>
      <c r="UYH11" s="7"/>
      <c r="UYI11" s="7"/>
      <c r="UYJ11" s="7"/>
      <c r="UYK11" s="7"/>
      <c r="UYL11" s="7"/>
      <c r="UYM11" s="7"/>
      <c r="UYN11" s="7"/>
      <c r="UYO11" s="7"/>
      <c r="UYP11" s="7"/>
      <c r="UYQ11" s="7"/>
      <c r="UYR11" s="7"/>
      <c r="UYS11" s="7"/>
      <c r="UYT11" s="7"/>
      <c r="UYU11" s="7"/>
      <c r="UYV11" s="7"/>
      <c r="UYW11" s="7"/>
      <c r="UYX11" s="7"/>
      <c r="UYY11" s="7"/>
      <c r="UYZ11" s="7"/>
      <c r="UZA11" s="7"/>
      <c r="UZB11" s="7"/>
      <c r="UZC11" s="7"/>
      <c r="UZD11" s="7"/>
      <c r="UZE11" s="7"/>
      <c r="UZF11" s="7"/>
      <c r="UZG11" s="7"/>
      <c r="UZH11" s="7"/>
      <c r="UZI11" s="7"/>
      <c r="UZJ11" s="7"/>
      <c r="UZK11" s="7"/>
      <c r="UZL11" s="7"/>
      <c r="UZM11" s="7"/>
      <c r="UZN11" s="7"/>
      <c r="UZO11" s="7"/>
      <c r="UZP11" s="7"/>
      <c r="UZQ11" s="7"/>
      <c r="UZR11" s="7"/>
      <c r="UZS11" s="7"/>
      <c r="UZT11" s="7"/>
      <c r="UZU11" s="7"/>
      <c r="UZV11" s="7"/>
      <c r="UZW11" s="7"/>
      <c r="UZX11" s="7"/>
      <c r="UZY11" s="7"/>
      <c r="UZZ11" s="7"/>
      <c r="VAA11" s="7"/>
      <c r="VAB11" s="7"/>
      <c r="VAC11" s="7"/>
      <c r="VAD11" s="7"/>
      <c r="VAE11" s="7"/>
      <c r="VAF11" s="7"/>
      <c r="VAG11" s="7"/>
      <c r="VAH11" s="7"/>
      <c r="VAI11" s="7"/>
      <c r="VAJ11" s="7"/>
      <c r="VAK11" s="7"/>
      <c r="VAL11" s="7"/>
      <c r="VAM11" s="7"/>
      <c r="VAN11" s="7"/>
      <c r="VAO11" s="7"/>
      <c r="VAP11" s="7"/>
      <c r="VAQ11" s="7"/>
      <c r="VAR11" s="7"/>
      <c r="VAS11" s="7"/>
      <c r="VAT11" s="7"/>
      <c r="VAU11" s="7"/>
      <c r="VAV11" s="7"/>
      <c r="VAW11" s="7"/>
      <c r="VAX11" s="7"/>
      <c r="VAY11" s="7"/>
      <c r="VAZ11" s="7"/>
      <c r="VBA11" s="7"/>
      <c r="VBB11" s="7"/>
      <c r="VBC11" s="7"/>
      <c r="VBD11" s="7"/>
      <c r="VBE11" s="7"/>
      <c r="VBF11" s="7"/>
      <c r="VBG11" s="7"/>
      <c r="VBH11" s="7"/>
      <c r="VBI11" s="7"/>
      <c r="VBJ11" s="7"/>
      <c r="VBK11" s="7"/>
      <c r="VBL11" s="7"/>
      <c r="VBM11" s="7"/>
      <c r="VBN11" s="7"/>
      <c r="VBO11" s="7"/>
      <c r="VBP11" s="7"/>
      <c r="VBQ11" s="7"/>
      <c r="VBR11" s="7"/>
      <c r="VBS11" s="7"/>
      <c r="VBT11" s="7"/>
      <c r="VBU11" s="7"/>
      <c r="VBV11" s="7"/>
      <c r="VBW11" s="7"/>
      <c r="VBX11" s="7"/>
      <c r="VBY11" s="7"/>
      <c r="VBZ11" s="7"/>
      <c r="VCA11" s="7"/>
      <c r="VCB11" s="7"/>
      <c r="VCC11" s="7"/>
      <c r="VCD11" s="7"/>
      <c r="VCE11" s="7"/>
      <c r="VCF11" s="7"/>
      <c r="VCG11" s="7"/>
      <c r="VCH11" s="7"/>
      <c r="VCI11" s="7"/>
      <c r="VCJ11" s="7"/>
      <c r="VCK11" s="7"/>
      <c r="VCL11" s="7"/>
      <c r="VCM11" s="7"/>
      <c r="VCN11" s="7"/>
      <c r="VCO11" s="7"/>
      <c r="VCP11" s="7"/>
      <c r="VCQ11" s="7"/>
      <c r="VCR11" s="7"/>
      <c r="VCS11" s="7"/>
      <c r="VCT11" s="7"/>
      <c r="VCU11" s="7"/>
      <c r="VCV11" s="7"/>
      <c r="VCW11" s="7"/>
      <c r="VCX11" s="7"/>
      <c r="VCY11" s="7"/>
      <c r="VCZ11" s="7"/>
      <c r="VDA11" s="7"/>
      <c r="VDB11" s="7"/>
      <c r="VDC11" s="7"/>
      <c r="VDD11" s="7"/>
      <c r="VDE11" s="7"/>
      <c r="VDF11" s="7"/>
      <c r="VDG11" s="7"/>
      <c r="VDH11" s="7"/>
      <c r="VDI11" s="7"/>
      <c r="VDJ11" s="7"/>
      <c r="VDK11" s="7"/>
      <c r="VDL11" s="7"/>
      <c r="VDM11" s="7"/>
      <c r="VDN11" s="7"/>
      <c r="VDO11" s="7"/>
      <c r="VDP11" s="7"/>
      <c r="VDQ11" s="7"/>
      <c r="VDR11" s="7"/>
      <c r="VDS11" s="7"/>
      <c r="VDT11" s="7"/>
      <c r="VDU11" s="7"/>
      <c r="VDV11" s="7"/>
      <c r="VDW11" s="7"/>
      <c r="VDX11" s="7"/>
      <c r="VDY11" s="7"/>
      <c r="VDZ11" s="7"/>
      <c r="VEA11" s="7"/>
      <c r="VEB11" s="7"/>
      <c r="VEC11" s="7"/>
      <c r="VED11" s="7"/>
      <c r="VEE11" s="7"/>
      <c r="VEF11" s="7"/>
      <c r="VEG11" s="7"/>
      <c r="VEH11" s="7"/>
      <c r="VEI11" s="7"/>
      <c r="VEJ11" s="7"/>
      <c r="VEK11" s="7"/>
      <c r="VEL11" s="7"/>
      <c r="VEM11" s="7"/>
      <c r="VEN11" s="7"/>
      <c r="VEO11" s="7"/>
      <c r="VEP11" s="7"/>
      <c r="VEQ11" s="7"/>
      <c r="VER11" s="7"/>
      <c r="VES11" s="7"/>
      <c r="VET11" s="7"/>
      <c r="VEU11" s="7"/>
      <c r="VEV11" s="7"/>
      <c r="VEW11" s="7"/>
      <c r="VEX11" s="7"/>
      <c r="VEY11" s="7"/>
      <c r="VEZ11" s="7"/>
      <c r="VFA11" s="7"/>
      <c r="VFB11" s="7"/>
      <c r="VFC11" s="7"/>
      <c r="VFD11" s="7"/>
      <c r="VFE11" s="7"/>
      <c r="VFF11" s="7"/>
      <c r="VFG11" s="7"/>
      <c r="VFH11" s="7"/>
      <c r="VFI11" s="7"/>
      <c r="VFJ11" s="7"/>
      <c r="VFK11" s="7"/>
      <c r="VFL11" s="7"/>
      <c r="VFM11" s="7"/>
      <c r="VFN11" s="7"/>
      <c r="VFO11" s="7"/>
      <c r="VFP11" s="7"/>
      <c r="VFQ11" s="7"/>
      <c r="VFR11" s="7"/>
      <c r="VFS11" s="7"/>
      <c r="VFT11" s="7"/>
      <c r="VFU11" s="7"/>
      <c r="VFV11" s="7"/>
      <c r="VFW11" s="7"/>
      <c r="VFX11" s="7"/>
      <c r="VFY11" s="7"/>
      <c r="VFZ11" s="7"/>
      <c r="VGA11" s="7"/>
      <c r="VGB11" s="7"/>
      <c r="VGC11" s="7"/>
      <c r="VGD11" s="7"/>
      <c r="VGE11" s="7"/>
      <c r="VGF11" s="7"/>
      <c r="VGG11" s="7"/>
      <c r="VGH11" s="7"/>
      <c r="VGI11" s="7"/>
      <c r="VGJ11" s="7"/>
      <c r="VGK11" s="7"/>
      <c r="VGL11" s="7"/>
      <c r="VGM11" s="7"/>
      <c r="VGN11" s="7"/>
      <c r="VGO11" s="7"/>
      <c r="VGP11" s="7"/>
      <c r="VGQ11" s="7"/>
      <c r="VGR11" s="7"/>
      <c r="VGS11" s="7"/>
      <c r="VGT11" s="7"/>
      <c r="VGU11" s="7"/>
      <c r="VGV11" s="7"/>
      <c r="VGW11" s="7"/>
      <c r="VGX11" s="7"/>
      <c r="VGY11" s="7"/>
      <c r="VGZ11" s="7"/>
      <c r="VHA11" s="7"/>
      <c r="VHB11" s="7"/>
      <c r="VHC11" s="7"/>
      <c r="VHD11" s="7"/>
      <c r="VHE11" s="7"/>
      <c r="VHF11" s="7"/>
      <c r="VHG11" s="7"/>
      <c r="VHH11" s="7"/>
      <c r="VHI11" s="7"/>
      <c r="VHJ11" s="7"/>
      <c r="VHK11" s="7"/>
      <c r="VHL11" s="7"/>
      <c r="VHM11" s="7"/>
      <c r="VHN11" s="7"/>
      <c r="VHO11" s="7"/>
      <c r="VHP11" s="7"/>
      <c r="VHQ11" s="7"/>
      <c r="VHR11" s="7"/>
      <c r="VHS11" s="7"/>
      <c r="VHT11" s="7"/>
      <c r="VHU11" s="7"/>
      <c r="VHV11" s="7"/>
      <c r="VHW11" s="7"/>
      <c r="VHX11" s="7"/>
      <c r="VHY11" s="7"/>
      <c r="VHZ11" s="7"/>
      <c r="VIA11" s="7"/>
      <c r="VIB11" s="7"/>
      <c r="VIC11" s="7"/>
      <c r="VID11" s="7"/>
      <c r="VIE11" s="7"/>
      <c r="VIF11" s="7"/>
      <c r="VIG11" s="7"/>
      <c r="VIH11" s="7"/>
      <c r="VII11" s="7"/>
      <c r="VIJ11" s="7"/>
      <c r="VIK11" s="7"/>
      <c r="VIL11" s="7"/>
      <c r="VIM11" s="7"/>
      <c r="VIN11" s="7"/>
      <c r="VIO11" s="7"/>
      <c r="VIP11" s="7"/>
      <c r="VIQ11" s="7"/>
      <c r="VIR11" s="7"/>
      <c r="VIS11" s="7"/>
      <c r="VIT11" s="7"/>
      <c r="VIU11" s="7"/>
      <c r="VIV11" s="7"/>
      <c r="VIW11" s="7"/>
      <c r="VIX11" s="7"/>
      <c r="VIY11" s="7"/>
      <c r="VIZ11" s="7"/>
      <c r="VJA11" s="7"/>
      <c r="VJB11" s="7"/>
      <c r="VJC11" s="7"/>
      <c r="VJD11" s="7"/>
      <c r="VJE11" s="7"/>
      <c r="VJF11" s="7"/>
      <c r="VJG11" s="7"/>
      <c r="VJH11" s="7"/>
      <c r="VJI11" s="7"/>
      <c r="VJJ11" s="7"/>
      <c r="VJK11" s="7"/>
      <c r="VJL11" s="7"/>
      <c r="VJM11" s="7"/>
      <c r="VJN11" s="7"/>
      <c r="VJO11" s="7"/>
      <c r="VJP11" s="7"/>
      <c r="VJQ11" s="7"/>
      <c r="VJR11" s="7"/>
      <c r="VJS11" s="7"/>
      <c r="VJT11" s="7"/>
      <c r="VJU11" s="7"/>
      <c r="VJV11" s="7"/>
      <c r="VJW11" s="7"/>
      <c r="VJX11" s="7"/>
      <c r="VJY11" s="7"/>
      <c r="VJZ11" s="7"/>
      <c r="VKA11" s="7"/>
      <c r="VKB11" s="7"/>
      <c r="VKC11" s="7"/>
      <c r="VKD11" s="7"/>
      <c r="VKE11" s="7"/>
      <c r="VKF11" s="7"/>
      <c r="VKG11" s="7"/>
      <c r="VKH11" s="7"/>
      <c r="VKI11" s="7"/>
      <c r="VKJ11" s="7"/>
      <c r="VKK11" s="7"/>
      <c r="VKL11" s="7"/>
      <c r="VKM11" s="7"/>
      <c r="VKN11" s="7"/>
      <c r="VKO11" s="7"/>
      <c r="VKP11" s="7"/>
      <c r="VKQ11" s="7"/>
      <c r="VKR11" s="7"/>
      <c r="VKS11" s="7"/>
      <c r="VKT11" s="7"/>
      <c r="VKU11" s="7"/>
      <c r="VKV11" s="7"/>
      <c r="VKW11" s="7"/>
      <c r="VKX11" s="7"/>
      <c r="VKY11" s="7"/>
      <c r="VKZ11" s="7"/>
      <c r="VLA11" s="7"/>
      <c r="VLB11" s="7"/>
      <c r="VLC11" s="7"/>
      <c r="VLD11" s="7"/>
      <c r="VLE11" s="7"/>
      <c r="VLF11" s="7"/>
      <c r="VLG11" s="7"/>
      <c r="VLH11" s="7"/>
      <c r="VLI11" s="7"/>
      <c r="VLJ11" s="7"/>
      <c r="VLK11" s="7"/>
      <c r="VLL11" s="7"/>
      <c r="VLM11" s="7"/>
      <c r="VLN11" s="7"/>
      <c r="VLO11" s="7"/>
      <c r="VLP11" s="7"/>
      <c r="VLQ11" s="7"/>
      <c r="VLR11" s="7"/>
      <c r="VLS11" s="7"/>
      <c r="VLT11" s="7"/>
      <c r="VLU11" s="7"/>
      <c r="VLV11" s="7"/>
      <c r="VLW11" s="7"/>
      <c r="VLX11" s="7"/>
      <c r="VLY11" s="7"/>
      <c r="VLZ11" s="7"/>
      <c r="VMA11" s="7"/>
      <c r="VMB11" s="7"/>
      <c r="VMC11" s="7"/>
      <c r="VMD11" s="7"/>
      <c r="VME11" s="7"/>
      <c r="VMF11" s="7"/>
      <c r="VMG11" s="7"/>
      <c r="VMH11" s="7"/>
      <c r="VMI11" s="7"/>
      <c r="VMJ11" s="7"/>
      <c r="VMK11" s="7"/>
      <c r="VML11" s="7"/>
      <c r="VMM11" s="7"/>
      <c r="VMN11" s="7"/>
      <c r="VMO11" s="7"/>
      <c r="VMP11" s="7"/>
      <c r="VMQ11" s="7"/>
      <c r="VMR11" s="7"/>
      <c r="VMS11" s="7"/>
      <c r="VMT11" s="7"/>
      <c r="VMU11" s="7"/>
      <c r="VMV11" s="7"/>
      <c r="VMW11" s="7"/>
      <c r="VMX11" s="7"/>
      <c r="VMY11" s="7"/>
      <c r="VMZ11" s="7"/>
      <c r="VNA11" s="7"/>
      <c r="VNB11" s="7"/>
      <c r="VNC11" s="7"/>
      <c r="VND11" s="7"/>
      <c r="VNE11" s="7"/>
      <c r="VNF11" s="7"/>
      <c r="VNG11" s="7"/>
      <c r="VNH11" s="7"/>
      <c r="VNI11" s="7"/>
      <c r="VNJ11" s="7"/>
      <c r="VNK11" s="7"/>
      <c r="VNL11" s="7"/>
      <c r="VNM11" s="7"/>
      <c r="VNN11" s="7"/>
      <c r="VNO11" s="7"/>
      <c r="VNP11" s="7"/>
      <c r="VNQ11" s="7"/>
      <c r="VNR11" s="7"/>
      <c r="VNS11" s="7"/>
      <c r="VNT11" s="7"/>
      <c r="VNU11" s="7"/>
      <c r="VNV11" s="7"/>
      <c r="VNW11" s="7"/>
      <c r="VNX11" s="7"/>
      <c r="VNY11" s="7"/>
      <c r="VNZ11" s="7"/>
      <c r="VOA11" s="7"/>
      <c r="VOB11" s="7"/>
      <c r="VOC11" s="7"/>
      <c r="VOD11" s="7"/>
      <c r="VOE11" s="7"/>
      <c r="VOF11" s="7"/>
      <c r="VOG11" s="7"/>
      <c r="VOH11" s="7"/>
      <c r="VOI11" s="7"/>
      <c r="VOJ11" s="7"/>
      <c r="VOK11" s="7"/>
      <c r="VOL11" s="7"/>
      <c r="VOM11" s="7"/>
      <c r="VON11" s="7"/>
      <c r="VOO11" s="7"/>
      <c r="VOP11" s="7"/>
      <c r="VOQ11" s="7"/>
      <c r="VOR11" s="7"/>
      <c r="VOS11" s="7"/>
      <c r="VOT11" s="7"/>
      <c r="VOU11" s="7"/>
      <c r="VOV11" s="7"/>
      <c r="VOW11" s="7"/>
      <c r="VOX11" s="7"/>
      <c r="VOY11" s="7"/>
      <c r="VOZ11" s="7"/>
      <c r="VPA11" s="7"/>
      <c r="VPB11" s="7"/>
      <c r="VPC11" s="7"/>
      <c r="VPD11" s="7"/>
      <c r="VPE11" s="7"/>
      <c r="VPF11" s="7"/>
      <c r="VPG11" s="7"/>
      <c r="VPH11" s="7"/>
      <c r="VPI11" s="7"/>
      <c r="VPJ11" s="7"/>
      <c r="VPK11" s="7"/>
      <c r="VPL11" s="7"/>
      <c r="VPM11" s="7"/>
      <c r="VPN11" s="7"/>
      <c r="VPO11" s="7"/>
      <c r="VPP11" s="7"/>
      <c r="VPQ11" s="7"/>
      <c r="VPR11" s="7"/>
      <c r="VPS11" s="7"/>
      <c r="VPT11" s="7"/>
      <c r="VPU11" s="7"/>
      <c r="VPV11" s="7"/>
      <c r="VPW11" s="7"/>
      <c r="VPX11" s="7"/>
      <c r="VPY11" s="7"/>
      <c r="VPZ11" s="7"/>
      <c r="VQA11" s="7"/>
      <c r="VQB11" s="7"/>
      <c r="VQC11" s="7"/>
      <c r="VQD11" s="7"/>
      <c r="VQE11" s="7"/>
      <c r="VQF11" s="7"/>
      <c r="VQG11" s="7"/>
      <c r="VQH11" s="7"/>
      <c r="VQI11" s="7"/>
      <c r="VQJ11" s="7"/>
      <c r="VQK11" s="7"/>
      <c r="VQL11" s="7"/>
      <c r="VQM11" s="7"/>
      <c r="VQN11" s="7"/>
      <c r="VQO11" s="7"/>
      <c r="VQP11" s="7"/>
      <c r="VQQ11" s="7"/>
      <c r="VQR11" s="7"/>
      <c r="VQS11" s="7"/>
      <c r="VQT11" s="7"/>
      <c r="VQU11" s="7"/>
      <c r="VQV11" s="7"/>
      <c r="VQW11" s="7"/>
      <c r="VQX11" s="7"/>
      <c r="VQY11" s="7"/>
      <c r="VQZ11" s="7"/>
      <c r="VRA11" s="7"/>
      <c r="VRB11" s="7"/>
      <c r="VRC11" s="7"/>
      <c r="VRD11" s="7"/>
      <c r="VRE11" s="7"/>
      <c r="VRF11" s="7"/>
      <c r="VRG11" s="7"/>
      <c r="VRH11" s="7"/>
      <c r="VRI11" s="7"/>
      <c r="VRJ11" s="7"/>
      <c r="VRK11" s="7"/>
      <c r="VRL11" s="7"/>
      <c r="VRM11" s="7"/>
      <c r="VRN11" s="7"/>
      <c r="VRO11" s="7"/>
      <c r="VRP11" s="7"/>
      <c r="VRQ11" s="7"/>
      <c r="VRR11" s="7"/>
      <c r="VRS11" s="7"/>
      <c r="VRT11" s="7"/>
      <c r="VRU11" s="7"/>
      <c r="VRV11" s="7"/>
      <c r="VRW11" s="7"/>
      <c r="VRX11" s="7"/>
      <c r="VRY11" s="7"/>
      <c r="VRZ11" s="7"/>
      <c r="VSA11" s="7"/>
      <c r="VSB11" s="7"/>
      <c r="VSC11" s="7"/>
      <c r="VSD11" s="7"/>
      <c r="VSE11" s="7"/>
      <c r="VSF11" s="7"/>
      <c r="VSG11" s="7"/>
      <c r="VSH11" s="7"/>
      <c r="VSI11" s="7"/>
      <c r="VSJ11" s="7"/>
      <c r="VSK11" s="7"/>
      <c r="VSL11" s="7"/>
      <c r="VSM11" s="7"/>
      <c r="VSN11" s="7"/>
      <c r="VSO11" s="7"/>
      <c r="VSP11" s="7"/>
      <c r="VSQ11" s="7"/>
      <c r="VSR11" s="7"/>
      <c r="VSS11" s="7"/>
      <c r="VST11" s="7"/>
      <c r="VSU11" s="7"/>
      <c r="VSV11" s="7"/>
      <c r="VSW11" s="7"/>
      <c r="VSX11" s="7"/>
      <c r="VSY11" s="7"/>
      <c r="VSZ11" s="7"/>
      <c r="VTA11" s="7"/>
      <c r="VTB11" s="7"/>
      <c r="VTC11" s="7"/>
      <c r="VTD11" s="7"/>
      <c r="VTE11" s="7"/>
      <c r="VTF11" s="7"/>
      <c r="VTG11" s="7"/>
      <c r="VTH11" s="7"/>
      <c r="VTI11" s="7"/>
      <c r="VTJ11" s="7"/>
      <c r="VTK11" s="7"/>
      <c r="VTL11" s="7"/>
      <c r="VTM11" s="7"/>
      <c r="VTN11" s="7"/>
      <c r="VTO11" s="7"/>
      <c r="VTP11" s="7"/>
      <c r="VTQ11" s="7"/>
      <c r="VTR11" s="7"/>
      <c r="VTS11" s="7"/>
      <c r="VTT11" s="7"/>
      <c r="VTU11" s="7"/>
      <c r="VTV11" s="7"/>
      <c r="VTW11" s="7"/>
      <c r="VTX11" s="7"/>
      <c r="VTY11" s="7"/>
      <c r="VTZ11" s="7"/>
      <c r="VUA11" s="7"/>
      <c r="VUB11" s="7"/>
      <c r="VUC11" s="7"/>
      <c r="VUD11" s="7"/>
      <c r="VUE11" s="7"/>
      <c r="VUF11" s="7"/>
      <c r="VUG11" s="7"/>
      <c r="VUH11" s="7"/>
      <c r="VUI11" s="7"/>
      <c r="VUJ11" s="7"/>
      <c r="VUK11" s="7"/>
      <c r="VUL11" s="7"/>
      <c r="VUM11" s="7"/>
      <c r="VUN11" s="7"/>
      <c r="VUO11" s="7"/>
      <c r="VUP11" s="7"/>
      <c r="VUQ11" s="7"/>
      <c r="VUR11" s="7"/>
      <c r="VUS11" s="7"/>
      <c r="VUT11" s="7"/>
      <c r="VUU11" s="7"/>
      <c r="VUV11" s="7"/>
      <c r="VUW11" s="7"/>
      <c r="VUX11" s="7"/>
      <c r="VUY11" s="7"/>
      <c r="VUZ11" s="7"/>
      <c r="VVA11" s="7"/>
      <c r="VVB11" s="7"/>
      <c r="VVC11" s="7"/>
      <c r="VVD11" s="7"/>
      <c r="VVE11" s="7"/>
      <c r="VVF11" s="7"/>
      <c r="VVG11" s="7"/>
      <c r="VVH11" s="7"/>
      <c r="VVI11" s="7"/>
      <c r="VVJ11" s="7"/>
      <c r="VVK11" s="7"/>
      <c r="VVL11" s="7"/>
      <c r="VVM11" s="7"/>
      <c r="VVN11" s="7"/>
      <c r="VVO11" s="7"/>
      <c r="VVP11" s="7"/>
      <c r="VVQ11" s="7"/>
      <c r="VVR11" s="7"/>
      <c r="VVS11" s="7"/>
      <c r="VVT11" s="7"/>
      <c r="VVU11" s="7"/>
      <c r="VVV11" s="7"/>
      <c r="VVW11" s="7"/>
      <c r="VVX11" s="7"/>
      <c r="VVY11" s="7"/>
      <c r="VVZ11" s="7"/>
      <c r="VWA11" s="7"/>
      <c r="VWB11" s="7"/>
      <c r="VWC11" s="7"/>
      <c r="VWD11" s="7"/>
      <c r="VWE11" s="7"/>
      <c r="VWF11" s="7"/>
      <c r="VWG11" s="7"/>
      <c r="VWH11" s="7"/>
      <c r="VWI11" s="7"/>
      <c r="VWJ11" s="7"/>
      <c r="VWK11" s="7"/>
      <c r="VWL11" s="7"/>
      <c r="VWM11" s="7"/>
      <c r="VWN11" s="7"/>
      <c r="VWO11" s="7"/>
      <c r="VWP11" s="7"/>
      <c r="VWQ11" s="7"/>
      <c r="VWR11" s="7"/>
      <c r="VWS11" s="7"/>
      <c r="VWT11" s="7"/>
      <c r="VWU11" s="7"/>
      <c r="VWV11" s="7"/>
      <c r="VWW11" s="7"/>
      <c r="VWX11" s="7"/>
      <c r="VWY11" s="7"/>
      <c r="VWZ11" s="7"/>
      <c r="VXA11" s="7"/>
      <c r="VXB11" s="7"/>
      <c r="VXC11" s="7"/>
      <c r="VXD11" s="7"/>
      <c r="VXE11" s="7"/>
      <c r="VXF11" s="7"/>
      <c r="VXG11" s="7"/>
      <c r="VXH11" s="7"/>
      <c r="VXI11" s="7"/>
      <c r="VXJ11" s="7"/>
      <c r="VXK11" s="7"/>
      <c r="VXL11" s="7"/>
      <c r="VXM11" s="7"/>
      <c r="VXN11" s="7"/>
      <c r="VXO11" s="7"/>
      <c r="VXP11" s="7"/>
      <c r="VXQ11" s="7"/>
      <c r="VXR11" s="7"/>
      <c r="VXS11" s="7"/>
      <c r="VXT11" s="7"/>
      <c r="VXU11" s="7"/>
      <c r="VXV11" s="7"/>
      <c r="VXW11" s="7"/>
      <c r="VXX11" s="7"/>
      <c r="VXY11" s="7"/>
      <c r="VXZ11" s="7"/>
      <c r="VYA11" s="7"/>
      <c r="VYB11" s="7"/>
      <c r="VYC11" s="7"/>
      <c r="VYD11" s="7"/>
      <c r="VYE11" s="7"/>
      <c r="VYF11" s="7"/>
      <c r="VYG11" s="7"/>
      <c r="VYH11" s="7"/>
      <c r="VYI11" s="7"/>
      <c r="VYJ11" s="7"/>
      <c r="VYK11" s="7"/>
      <c r="VYL11" s="7"/>
      <c r="VYM11" s="7"/>
      <c r="VYN11" s="7"/>
      <c r="VYO11" s="7"/>
      <c r="VYP11" s="7"/>
      <c r="VYQ11" s="7"/>
      <c r="VYR11" s="7"/>
      <c r="VYS11" s="7"/>
      <c r="VYT11" s="7"/>
      <c r="VYU11" s="7"/>
      <c r="VYV11" s="7"/>
      <c r="VYW11" s="7"/>
      <c r="VYX11" s="7"/>
      <c r="VYY11" s="7"/>
      <c r="VYZ11" s="7"/>
      <c r="VZA11" s="7"/>
      <c r="VZB11" s="7"/>
      <c r="VZC11" s="7"/>
      <c r="VZD11" s="7"/>
      <c r="VZE11" s="7"/>
      <c r="VZF11" s="7"/>
      <c r="VZG11" s="7"/>
      <c r="VZH11" s="7"/>
      <c r="VZI11" s="7"/>
      <c r="VZJ11" s="7"/>
      <c r="VZK11" s="7"/>
      <c r="VZL11" s="7"/>
      <c r="VZM11" s="7"/>
      <c r="VZN11" s="7"/>
      <c r="VZO11" s="7"/>
      <c r="VZP11" s="7"/>
      <c r="VZQ11" s="7"/>
      <c r="VZR11" s="7"/>
      <c r="VZS11" s="7"/>
      <c r="VZT11" s="7"/>
      <c r="VZU11" s="7"/>
      <c r="VZV11" s="7"/>
      <c r="VZW11" s="7"/>
      <c r="VZX11" s="7"/>
      <c r="VZY11" s="7"/>
      <c r="VZZ11" s="7"/>
      <c r="WAA11" s="7"/>
      <c r="WAB11" s="7"/>
      <c r="WAC11" s="7"/>
      <c r="WAD11" s="7"/>
      <c r="WAE11" s="7"/>
      <c r="WAF11" s="7"/>
      <c r="WAG11" s="7"/>
      <c r="WAH11" s="7"/>
      <c r="WAI11" s="7"/>
      <c r="WAJ11" s="7"/>
      <c r="WAK11" s="7"/>
      <c r="WAL11" s="7"/>
      <c r="WAM11" s="7"/>
      <c r="WAN11" s="7"/>
      <c r="WAO11" s="7"/>
      <c r="WAP11" s="7"/>
      <c r="WAQ11" s="7"/>
      <c r="WAR11" s="7"/>
      <c r="WAS11" s="7"/>
      <c r="WAT11" s="7"/>
      <c r="WAU11" s="7"/>
      <c r="WAV11" s="7"/>
      <c r="WAW11" s="7"/>
      <c r="WAX11" s="7"/>
      <c r="WAY11" s="7"/>
      <c r="WAZ11" s="7"/>
      <c r="WBA11" s="7"/>
      <c r="WBB11" s="7"/>
      <c r="WBC11" s="7"/>
      <c r="WBD11" s="7"/>
      <c r="WBE11" s="7"/>
      <c r="WBF11" s="7"/>
      <c r="WBG11" s="7"/>
      <c r="WBH11" s="7"/>
      <c r="WBI11" s="7"/>
      <c r="WBJ11" s="7"/>
      <c r="WBK11" s="7"/>
      <c r="WBL11" s="7"/>
      <c r="WBM11" s="7"/>
      <c r="WBN11" s="7"/>
      <c r="WBO11" s="7"/>
      <c r="WBP11" s="7"/>
      <c r="WBQ11" s="7"/>
      <c r="WBR11" s="7"/>
      <c r="WBS11" s="7"/>
      <c r="WBT11" s="7"/>
      <c r="WBU11" s="7"/>
      <c r="WBV11" s="7"/>
      <c r="WBW11" s="7"/>
      <c r="WBX11" s="7"/>
      <c r="WBY11" s="7"/>
      <c r="WBZ11" s="7"/>
      <c r="WCA11" s="7"/>
      <c r="WCB11" s="7"/>
      <c r="WCC11" s="7"/>
      <c r="WCD11" s="7"/>
      <c r="WCE11" s="7"/>
      <c r="WCF11" s="7"/>
      <c r="WCG11" s="7"/>
      <c r="WCH11" s="7"/>
      <c r="WCI11" s="7"/>
      <c r="WCJ11" s="7"/>
      <c r="WCK11" s="7"/>
      <c r="WCL11" s="7"/>
      <c r="WCM11" s="7"/>
      <c r="WCN11" s="7"/>
      <c r="WCO11" s="7"/>
      <c r="WCP11" s="7"/>
      <c r="WCQ11" s="7"/>
      <c r="WCR11" s="7"/>
      <c r="WCS11" s="7"/>
      <c r="WCT11" s="7"/>
      <c r="WCU11" s="7"/>
      <c r="WCV11" s="7"/>
      <c r="WCW11" s="7"/>
      <c r="WCX11" s="7"/>
      <c r="WCY11" s="7"/>
      <c r="WCZ11" s="7"/>
      <c r="WDA11" s="7"/>
      <c r="WDB11" s="7"/>
      <c r="WDC11" s="7"/>
      <c r="WDD11" s="7"/>
      <c r="WDE11" s="7"/>
      <c r="WDF11" s="7"/>
      <c r="WDG11" s="7"/>
      <c r="WDH11" s="7"/>
      <c r="WDI11" s="7"/>
      <c r="WDJ11" s="7"/>
      <c r="WDK11" s="7"/>
      <c r="WDL11" s="7"/>
      <c r="WDM11" s="7"/>
      <c r="WDN11" s="7"/>
      <c r="WDO11" s="7"/>
      <c r="WDP11" s="7"/>
      <c r="WDQ11" s="7"/>
      <c r="WDR11" s="7"/>
      <c r="WDS11" s="7"/>
      <c r="WDT11" s="7"/>
      <c r="WDU11" s="7"/>
      <c r="WDV11" s="7"/>
      <c r="WDW11" s="7"/>
      <c r="WDX11" s="7"/>
      <c r="WDY11" s="7"/>
      <c r="WDZ11" s="7"/>
      <c r="WEA11" s="7"/>
      <c r="WEB11" s="7"/>
      <c r="WEC11" s="7"/>
      <c r="WED11" s="7"/>
      <c r="WEE11" s="7"/>
      <c r="WEF11" s="7"/>
      <c r="WEG11" s="7"/>
      <c r="WEH11" s="7"/>
      <c r="WEI11" s="7"/>
      <c r="WEJ11" s="7"/>
      <c r="WEK11" s="7"/>
      <c r="WEL11" s="7"/>
      <c r="WEM11" s="7"/>
      <c r="WEN11" s="7"/>
      <c r="WEO11" s="7"/>
      <c r="WEP11" s="7"/>
      <c r="WEQ11" s="7"/>
      <c r="WER11" s="7"/>
      <c r="WES11" s="7"/>
      <c r="WET11" s="7"/>
      <c r="WEU11" s="7"/>
      <c r="WEV11" s="7"/>
      <c r="WEW11" s="7"/>
      <c r="WEX11" s="7"/>
      <c r="WEY11" s="7"/>
      <c r="WEZ11" s="7"/>
      <c r="WFA11" s="7"/>
      <c r="WFB11" s="7"/>
      <c r="WFC11" s="7"/>
      <c r="WFD11" s="7"/>
      <c r="WFE11" s="7"/>
      <c r="WFF11" s="7"/>
      <c r="WFG11" s="7"/>
      <c r="WFH11" s="7"/>
      <c r="WFI11" s="7"/>
      <c r="WFJ11" s="7"/>
      <c r="WFK11" s="7"/>
      <c r="WFL11" s="7"/>
      <c r="WFM11" s="7"/>
      <c r="WFN11" s="7"/>
      <c r="WFO11" s="7"/>
      <c r="WFP11" s="7"/>
      <c r="WFQ11" s="7"/>
      <c r="WFR11" s="7"/>
      <c r="WFS11" s="7"/>
      <c r="WFT11" s="7"/>
      <c r="WFU11" s="7"/>
      <c r="WFV11" s="7"/>
      <c r="WFW11" s="7"/>
      <c r="WFX11" s="7"/>
      <c r="WFY11" s="7"/>
      <c r="WFZ11" s="7"/>
      <c r="WGA11" s="7"/>
      <c r="WGB11" s="7"/>
      <c r="WGC11" s="7"/>
      <c r="WGD11" s="7"/>
      <c r="WGE11" s="7"/>
      <c r="WGF11" s="7"/>
      <c r="WGG11" s="7"/>
      <c r="WGH11" s="7"/>
      <c r="WGI11" s="7"/>
      <c r="WGJ11" s="7"/>
      <c r="WGK11" s="7"/>
      <c r="WGL11" s="7"/>
      <c r="WGM11" s="7"/>
      <c r="WGN11" s="7"/>
      <c r="WGO11" s="7"/>
      <c r="WGP11" s="7"/>
      <c r="WGQ11" s="7"/>
      <c r="WGR11" s="7"/>
      <c r="WGS11" s="7"/>
      <c r="WGT11" s="7"/>
      <c r="WGU11" s="7"/>
      <c r="WGV11" s="7"/>
      <c r="WGW11" s="7"/>
      <c r="WGX11" s="7"/>
      <c r="WGY11" s="7"/>
      <c r="WGZ11" s="7"/>
      <c r="WHA11" s="7"/>
      <c r="WHB11" s="7"/>
      <c r="WHC11" s="7"/>
      <c r="WHD11" s="7"/>
      <c r="WHE11" s="7"/>
      <c r="WHF11" s="7"/>
      <c r="WHG11" s="7"/>
      <c r="WHH11" s="7"/>
      <c r="WHI11" s="7"/>
      <c r="WHJ11" s="7"/>
      <c r="WHK11" s="7"/>
      <c r="WHL11" s="7"/>
      <c r="WHM11" s="7"/>
      <c r="WHN11" s="7"/>
      <c r="WHO11" s="7"/>
      <c r="WHP11" s="7"/>
      <c r="WHQ11" s="7"/>
      <c r="WHR11" s="7"/>
      <c r="WHS11" s="7"/>
      <c r="WHT11" s="7"/>
      <c r="WHU11" s="7"/>
      <c r="WHV11" s="7"/>
      <c r="WHW11" s="7"/>
      <c r="WHX11" s="7"/>
      <c r="WHY11" s="7"/>
      <c r="WHZ11" s="7"/>
      <c r="WIA11" s="7"/>
      <c r="WIB11" s="7"/>
      <c r="WIC11" s="7"/>
      <c r="WID11" s="7"/>
      <c r="WIE11" s="7"/>
      <c r="WIF11" s="7"/>
      <c r="WIG11" s="7"/>
      <c r="WIH11" s="7"/>
      <c r="WII11" s="7"/>
      <c r="WIJ11" s="7"/>
      <c r="WIK11" s="7"/>
      <c r="WIL11" s="7"/>
      <c r="WIM11" s="7"/>
      <c r="WIN11" s="7"/>
      <c r="WIO11" s="7"/>
      <c r="WIP11" s="7"/>
      <c r="WIQ11" s="7"/>
      <c r="WIR11" s="7"/>
      <c r="WIS11" s="7"/>
      <c r="WIT11" s="7"/>
      <c r="WIU11" s="7"/>
      <c r="WIV11" s="7"/>
      <c r="WIW11" s="7"/>
      <c r="WIX11" s="7"/>
      <c r="WIY11" s="7"/>
      <c r="WIZ11" s="7"/>
      <c r="WJA11" s="7"/>
      <c r="WJB11" s="7"/>
      <c r="WJC11" s="7"/>
      <c r="WJD11" s="7"/>
      <c r="WJE11" s="7"/>
      <c r="WJF11" s="7"/>
      <c r="WJG11" s="7"/>
      <c r="WJH11" s="7"/>
      <c r="WJI11" s="7"/>
      <c r="WJJ11" s="7"/>
      <c r="WJK11" s="7"/>
      <c r="WJL11" s="7"/>
      <c r="WJM11" s="7"/>
      <c r="WJN11" s="7"/>
      <c r="WJO11" s="7"/>
      <c r="WJP11" s="7"/>
      <c r="WJQ11" s="7"/>
      <c r="WJR11" s="7"/>
      <c r="WJS11" s="7"/>
      <c r="WJT11" s="7"/>
      <c r="WJU11" s="7"/>
      <c r="WJV11" s="7"/>
      <c r="WJW11" s="7"/>
      <c r="WJX11" s="7"/>
      <c r="WJY11" s="7"/>
      <c r="WJZ11" s="7"/>
      <c r="WKA11" s="7"/>
      <c r="WKB11" s="7"/>
      <c r="WKC11" s="7"/>
      <c r="WKD11" s="7"/>
      <c r="WKE11" s="7"/>
      <c r="WKF11" s="7"/>
      <c r="WKG11" s="7"/>
      <c r="WKH11" s="7"/>
      <c r="WKI11" s="7"/>
      <c r="WKJ11" s="7"/>
      <c r="WKK11" s="7"/>
      <c r="WKL11" s="7"/>
      <c r="WKM11" s="7"/>
      <c r="WKN11" s="7"/>
      <c r="WKO11" s="7"/>
      <c r="WKP11" s="7"/>
      <c r="WKQ11" s="7"/>
      <c r="WKR11" s="7"/>
      <c r="WKS11" s="7"/>
      <c r="WKT11" s="7"/>
      <c r="WKU11" s="7"/>
      <c r="WKV11" s="7"/>
      <c r="WKW11" s="7"/>
      <c r="WKX11" s="7"/>
      <c r="WKY11" s="7"/>
      <c r="WKZ11" s="7"/>
      <c r="WLA11" s="7"/>
      <c r="WLB11" s="7"/>
      <c r="WLC11" s="7"/>
      <c r="WLD11" s="7"/>
      <c r="WLE11" s="7"/>
      <c r="WLF11" s="7"/>
      <c r="WLG11" s="7"/>
      <c r="WLH11" s="7"/>
      <c r="WLI11" s="7"/>
      <c r="WLJ11" s="7"/>
      <c r="WLK11" s="7"/>
      <c r="WLL11" s="7"/>
      <c r="WLM11" s="7"/>
      <c r="WLN11" s="7"/>
      <c r="WLO11" s="7"/>
      <c r="WLP11" s="7"/>
      <c r="WLQ11" s="7"/>
      <c r="WLR11" s="7"/>
      <c r="WLS11" s="7"/>
      <c r="WLT11" s="7"/>
      <c r="WLU11" s="7"/>
      <c r="WLV11" s="7"/>
      <c r="WLW11" s="7"/>
      <c r="WLX11" s="7"/>
      <c r="WLY11" s="7"/>
      <c r="WLZ11" s="7"/>
      <c r="WMA11" s="7"/>
      <c r="WMB11" s="7"/>
      <c r="WMC11" s="7"/>
      <c r="WMD11" s="7"/>
      <c r="WME11" s="7"/>
      <c r="WMF11" s="7"/>
      <c r="WMG11" s="7"/>
      <c r="WMH11" s="7"/>
      <c r="WMI11" s="7"/>
      <c r="WMJ11" s="7"/>
      <c r="WMK11" s="7"/>
      <c r="WML11" s="7"/>
      <c r="WMM11" s="7"/>
      <c r="WMN11" s="7"/>
      <c r="WMO11" s="7"/>
      <c r="WMP11" s="7"/>
      <c r="WMQ11" s="7"/>
      <c r="WMR11" s="7"/>
      <c r="WMS11" s="7"/>
      <c r="WMT11" s="7"/>
      <c r="WMU11" s="7"/>
      <c r="WMV11" s="7"/>
      <c r="WMW11" s="7"/>
      <c r="WMX11" s="7"/>
      <c r="WMY11" s="7"/>
      <c r="WMZ11" s="7"/>
      <c r="WNA11" s="7"/>
      <c r="WNB11" s="7"/>
      <c r="WNC11" s="7"/>
      <c r="WND11" s="7"/>
      <c r="WNE11" s="7"/>
      <c r="WNF11" s="7"/>
      <c r="WNG11" s="7"/>
      <c r="WNH11" s="7"/>
      <c r="WNI11" s="7"/>
      <c r="WNJ11" s="7"/>
      <c r="WNK11" s="7"/>
      <c r="WNL11" s="7"/>
      <c r="WNM11" s="7"/>
      <c r="WNN11" s="7"/>
      <c r="WNO11" s="7"/>
      <c r="WNP11" s="7"/>
      <c r="WNQ11" s="7"/>
      <c r="WNR11" s="7"/>
      <c r="WNS11" s="7"/>
      <c r="WNT11" s="7"/>
      <c r="WNU11" s="7"/>
      <c r="WNV11" s="7"/>
      <c r="WNW11" s="7"/>
      <c r="WNX11" s="7"/>
      <c r="WNY11" s="7"/>
      <c r="WNZ11" s="7"/>
      <c r="WOA11" s="7"/>
      <c r="WOB11" s="7"/>
      <c r="WOC11" s="7"/>
      <c r="WOD11" s="7"/>
      <c r="WOE11" s="7"/>
      <c r="WOF11" s="7"/>
      <c r="WOG11" s="7"/>
      <c r="WOH11" s="7"/>
      <c r="WOI11" s="7"/>
      <c r="WOJ11" s="7"/>
      <c r="WOK11" s="7"/>
      <c r="WOL11" s="7"/>
      <c r="WOM11" s="7"/>
      <c r="WON11" s="7"/>
      <c r="WOO11" s="7"/>
      <c r="WOP11" s="7"/>
      <c r="WOQ11" s="7"/>
      <c r="WOR11" s="7"/>
      <c r="WOS11" s="7"/>
      <c r="WOT11" s="7"/>
      <c r="WOU11" s="7"/>
      <c r="WOV11" s="7"/>
      <c r="WOW11" s="7"/>
      <c r="WOX11" s="7"/>
      <c r="WOY11" s="7"/>
      <c r="WOZ11" s="7"/>
      <c r="WPA11" s="7"/>
      <c r="WPB11" s="7"/>
      <c r="WPC11" s="7"/>
      <c r="WPD11" s="7"/>
      <c r="WPE11" s="7"/>
      <c r="WPF11" s="7"/>
      <c r="WPG11" s="7"/>
      <c r="WPH11" s="7"/>
      <c r="WPI11" s="7"/>
      <c r="WPJ11" s="7"/>
      <c r="WPK11" s="7"/>
      <c r="WPL11" s="7"/>
      <c r="WPM11" s="7"/>
      <c r="WPN11" s="7"/>
      <c r="WPO11" s="7"/>
      <c r="WPP11" s="7"/>
      <c r="WPQ11" s="7"/>
      <c r="WPR11" s="7"/>
      <c r="WPS11" s="7"/>
      <c r="WPT11" s="7"/>
      <c r="WPU11" s="7"/>
      <c r="WPV11" s="7"/>
      <c r="WPW11" s="7"/>
      <c r="WPX11" s="7"/>
      <c r="WPY11" s="7"/>
      <c r="WPZ11" s="7"/>
      <c r="WQA11" s="7"/>
      <c r="WQB11" s="7"/>
      <c r="WQC11" s="7"/>
      <c r="WQD11" s="7"/>
      <c r="WQE11" s="7"/>
      <c r="WQF11" s="7"/>
      <c r="WQG11" s="7"/>
      <c r="WQH11" s="7"/>
      <c r="WQI11" s="7"/>
      <c r="WQJ11" s="7"/>
      <c r="WQK11" s="7"/>
      <c r="WQL11" s="7"/>
      <c r="WQM11" s="7"/>
      <c r="WQN11" s="7"/>
      <c r="WQO11" s="7"/>
      <c r="WQP11" s="7"/>
      <c r="WQQ11" s="7"/>
      <c r="WQR11" s="7"/>
      <c r="WQS11" s="7"/>
      <c r="WQT11" s="7"/>
      <c r="WQU11" s="7"/>
      <c r="WQV11" s="7"/>
      <c r="WQW11" s="7"/>
      <c r="WQX11" s="7"/>
      <c r="WQY11" s="7"/>
      <c r="WQZ11" s="7"/>
      <c r="WRA11" s="7"/>
      <c r="WRB11" s="7"/>
      <c r="WRC11" s="7"/>
      <c r="WRD11" s="7"/>
      <c r="WRE11" s="7"/>
      <c r="WRF11" s="7"/>
      <c r="WRG11" s="7"/>
      <c r="WRH11" s="7"/>
      <c r="WRI11" s="7"/>
      <c r="WRJ11" s="7"/>
      <c r="WRK11" s="7"/>
      <c r="WRL11" s="7"/>
      <c r="WRM11" s="7"/>
      <c r="WRN11" s="7"/>
      <c r="WRO11" s="7"/>
      <c r="WRP11" s="7"/>
      <c r="WRQ11" s="7"/>
      <c r="WRR11" s="7"/>
      <c r="WRS11" s="7"/>
      <c r="WRT11" s="7"/>
      <c r="WRU11" s="7"/>
      <c r="WRV11" s="7"/>
      <c r="WRW11" s="7"/>
      <c r="WRX11" s="7"/>
      <c r="WRY11" s="7"/>
      <c r="WRZ11" s="7"/>
      <c r="WSA11" s="7"/>
      <c r="WSB11" s="7"/>
      <c r="WSC11" s="7"/>
      <c r="WSD11" s="7"/>
      <c r="WSE11" s="7"/>
      <c r="WSF11" s="7"/>
      <c r="WSG11" s="7"/>
      <c r="WSH11" s="7"/>
      <c r="WSI11" s="7"/>
      <c r="WSJ11" s="7"/>
      <c r="WSK11" s="7"/>
      <c r="WSL11" s="7"/>
      <c r="WSM11" s="7"/>
      <c r="WSN11" s="7"/>
      <c r="WSO11" s="7"/>
      <c r="WSP11" s="7"/>
      <c r="WSQ11" s="7"/>
      <c r="WSR11" s="7"/>
      <c r="WSS11" s="7"/>
      <c r="WST11" s="7"/>
      <c r="WSU11" s="7"/>
      <c r="WSV11" s="7"/>
      <c r="WSW11" s="7"/>
      <c r="WSX11" s="7"/>
      <c r="WSY11" s="7"/>
      <c r="WSZ11" s="7"/>
      <c r="WTA11" s="7"/>
      <c r="WTB11" s="7"/>
      <c r="WTC11" s="7"/>
      <c r="WTD11" s="7"/>
      <c r="WTE11" s="7"/>
      <c r="WTF11" s="7"/>
      <c r="WTG11" s="7"/>
      <c r="WTH11" s="7"/>
      <c r="WTI11" s="7"/>
      <c r="WTJ11" s="7"/>
      <c r="WTK11" s="7"/>
      <c r="WTL11" s="7"/>
      <c r="WTM11" s="7"/>
      <c r="WTN11" s="7"/>
      <c r="WTO11" s="7"/>
      <c r="WTP11" s="7"/>
      <c r="WTQ11" s="7"/>
      <c r="WTR11" s="7"/>
      <c r="WTS11" s="7"/>
      <c r="WTT11" s="7"/>
      <c r="WTU11" s="7"/>
      <c r="WTV11" s="7"/>
      <c r="WTW11" s="7"/>
      <c r="WTX11" s="7"/>
      <c r="WTY11" s="7"/>
      <c r="WTZ11" s="7"/>
      <c r="WUA11" s="7"/>
      <c r="WUB11" s="7"/>
      <c r="WUC11" s="7"/>
      <c r="WUD11" s="7"/>
      <c r="WUE11" s="7"/>
      <c r="WUF11" s="7"/>
      <c r="WUG11" s="7"/>
      <c r="WUH11" s="7"/>
      <c r="WUI11" s="7"/>
      <c r="WUJ11" s="7"/>
      <c r="WUK11" s="7"/>
      <c r="WUL11" s="7"/>
      <c r="WUM11" s="7"/>
      <c r="WUN11" s="7"/>
      <c r="WUO11" s="7"/>
      <c r="WUP11" s="7"/>
      <c r="WUQ11" s="7"/>
      <c r="WUR11" s="7"/>
      <c r="WUS11" s="7"/>
      <c r="WUT11" s="7"/>
      <c r="WUU11" s="7"/>
      <c r="WUV11" s="7"/>
      <c r="WUW11" s="7"/>
      <c r="WUX11" s="7"/>
      <c r="WUY11" s="7"/>
      <c r="WUZ11" s="7"/>
      <c r="WVA11" s="7"/>
      <c r="WVB11" s="7"/>
      <c r="WVC11" s="7"/>
      <c r="WVD11" s="7"/>
      <c r="WVE11" s="7"/>
      <c r="WVF11" s="7"/>
      <c r="WVG11" s="7"/>
      <c r="WVH11" s="7"/>
      <c r="WVI11" s="7"/>
      <c r="WVJ11" s="7"/>
      <c r="WVK11" s="7"/>
      <c r="WVL11" s="7"/>
      <c r="WVM11" s="7"/>
      <c r="WVN11" s="7"/>
      <c r="WVO11" s="7"/>
      <c r="WVP11" s="7"/>
      <c r="WVQ11" s="7"/>
      <c r="WVR11" s="7"/>
      <c r="WVS11" s="7"/>
      <c r="WVT11" s="7"/>
      <c r="WVU11" s="7"/>
      <c r="WVV11" s="7"/>
      <c r="WVW11" s="7"/>
      <c r="WVX11" s="7"/>
      <c r="WVY11" s="7"/>
      <c r="WVZ11" s="7"/>
      <c r="WWA11" s="7"/>
      <c r="WWB11" s="7"/>
      <c r="WWC11" s="7"/>
      <c r="WWD11" s="7"/>
      <c r="WWE11" s="7"/>
      <c r="WWF11" s="7"/>
      <c r="WWG11" s="7"/>
      <c r="WWH11" s="7"/>
      <c r="WWI11" s="7"/>
      <c r="WWJ11" s="7"/>
      <c r="WWK11" s="7"/>
      <c r="WWL11" s="7"/>
      <c r="WWM11" s="7"/>
      <c r="WWN11" s="7"/>
      <c r="WWO11" s="7"/>
      <c r="WWP11" s="7"/>
      <c r="WWQ11" s="7"/>
      <c r="WWR11" s="7"/>
      <c r="WWS11" s="7"/>
      <c r="WWT11" s="7"/>
      <c r="WWU11" s="7"/>
      <c r="WWV11" s="7"/>
      <c r="WWW11" s="7"/>
      <c r="WWX11" s="7"/>
      <c r="WWY11" s="7"/>
      <c r="WWZ11" s="7"/>
      <c r="WXA11" s="7"/>
      <c r="WXB11" s="7"/>
      <c r="WXC11" s="7"/>
      <c r="WXD11" s="7"/>
      <c r="WXE11" s="7"/>
      <c r="WXF11" s="7"/>
      <c r="WXG11" s="7"/>
      <c r="WXH11" s="7"/>
      <c r="WXI11" s="7"/>
      <c r="WXJ11" s="7"/>
      <c r="WXK11" s="7"/>
      <c r="WXL11" s="7"/>
      <c r="WXM11" s="7"/>
      <c r="WXN11" s="7"/>
      <c r="WXO11" s="7"/>
      <c r="WXP11" s="7"/>
      <c r="WXQ11" s="7"/>
      <c r="WXR11" s="7"/>
      <c r="WXS11" s="7"/>
      <c r="WXT11" s="7"/>
      <c r="WXU11" s="7"/>
      <c r="WXV11" s="7"/>
      <c r="WXW11" s="7"/>
      <c r="WXX11" s="7"/>
      <c r="WXY11" s="7"/>
      <c r="WXZ11" s="7"/>
      <c r="WYA11" s="7"/>
      <c r="WYB11" s="7"/>
      <c r="WYC11" s="7"/>
      <c r="WYD11" s="7"/>
      <c r="WYE11" s="7"/>
      <c r="WYF11" s="7"/>
      <c r="WYG11" s="7"/>
      <c r="WYH11" s="7"/>
      <c r="WYI11" s="7"/>
      <c r="WYJ11" s="7"/>
      <c r="WYK11" s="7"/>
      <c r="WYL11" s="7"/>
      <c r="WYM11" s="7"/>
      <c r="WYN11" s="7"/>
      <c r="WYO11" s="7"/>
      <c r="WYP11" s="7"/>
      <c r="WYQ11" s="7"/>
      <c r="WYR11" s="7"/>
      <c r="WYS11" s="7"/>
      <c r="WYT11" s="7"/>
      <c r="WYU11" s="7"/>
      <c r="WYV11" s="7"/>
      <c r="WYW11" s="7"/>
      <c r="WYX11" s="7"/>
      <c r="WYY11" s="7"/>
      <c r="WYZ11" s="7"/>
      <c r="WZA11" s="7"/>
      <c r="WZB11" s="7"/>
      <c r="WZC11" s="7"/>
      <c r="WZD11" s="7"/>
      <c r="WZE11" s="7"/>
      <c r="WZF11" s="7"/>
      <c r="WZG11" s="7"/>
      <c r="WZH11" s="7"/>
      <c r="WZI11" s="7"/>
      <c r="WZJ11" s="7"/>
      <c r="WZK11" s="7"/>
      <c r="WZL11" s="7"/>
      <c r="WZM11" s="7"/>
      <c r="WZN11" s="7"/>
      <c r="WZO11" s="7"/>
      <c r="WZP11" s="7"/>
      <c r="WZQ11" s="7"/>
      <c r="WZR11" s="7"/>
      <c r="WZS11" s="7"/>
      <c r="WZT11" s="7"/>
      <c r="WZU11" s="7"/>
      <c r="WZV11" s="7"/>
      <c r="WZW11" s="7"/>
      <c r="WZX11" s="7"/>
      <c r="WZY11" s="7"/>
      <c r="WZZ11" s="7"/>
      <c r="XAA11" s="7"/>
      <c r="XAB11" s="7"/>
      <c r="XAC11" s="7"/>
      <c r="XAD11" s="7"/>
      <c r="XAE11" s="7"/>
      <c r="XAF11" s="7"/>
      <c r="XAG11" s="7"/>
      <c r="XAH11" s="7"/>
      <c r="XAI11" s="7"/>
      <c r="XAJ11" s="7"/>
      <c r="XAK11" s="7"/>
      <c r="XAL11" s="7"/>
      <c r="XAM11" s="7"/>
      <c r="XAN11" s="7"/>
      <c r="XAO11" s="7"/>
      <c r="XAP11" s="7"/>
      <c r="XAQ11" s="7"/>
      <c r="XAR11" s="7"/>
      <c r="XAS11" s="7"/>
      <c r="XAT11" s="7"/>
      <c r="XAU11" s="7"/>
      <c r="XAV11" s="7"/>
      <c r="XAW11" s="7"/>
      <c r="XAX11" s="7"/>
      <c r="XAY11" s="7"/>
      <c r="XAZ11" s="7"/>
      <c r="XBA11" s="7"/>
      <c r="XBB11" s="7"/>
      <c r="XBC11" s="7"/>
      <c r="XBD11" s="7"/>
      <c r="XBE11" s="7"/>
      <c r="XBF11" s="7"/>
      <c r="XBG11" s="7"/>
      <c r="XBH11" s="7"/>
      <c r="XBI11" s="7"/>
      <c r="XBJ11" s="7"/>
      <c r="XBK11" s="7"/>
      <c r="XBL11" s="7"/>
      <c r="XBM11" s="7"/>
      <c r="XBN11" s="7"/>
      <c r="XBO11" s="7"/>
      <c r="XBP11" s="7"/>
      <c r="XBQ11" s="7"/>
      <c r="XBR11" s="7"/>
      <c r="XBS11" s="7"/>
      <c r="XBT11" s="7"/>
      <c r="XBU11" s="7"/>
      <c r="XBV11" s="7"/>
      <c r="XBW11" s="7"/>
      <c r="XBX11" s="7"/>
      <c r="XBY11" s="7"/>
      <c r="XBZ11" s="7"/>
      <c r="XCA11" s="7"/>
      <c r="XCB11" s="7"/>
      <c r="XCC11" s="7"/>
      <c r="XCD11" s="7"/>
      <c r="XCE11" s="7"/>
      <c r="XCF11" s="7"/>
      <c r="XCG11" s="7"/>
      <c r="XCH11" s="7"/>
      <c r="XCI11" s="7"/>
      <c r="XCJ11" s="7"/>
      <c r="XCK11" s="7"/>
      <c r="XCL11" s="7"/>
      <c r="XCM11" s="7"/>
      <c r="XCN11" s="7"/>
      <c r="XCO11" s="7"/>
      <c r="XCP11" s="7"/>
      <c r="XCQ11" s="7"/>
      <c r="XCR11" s="7"/>
      <c r="XCS11" s="7"/>
      <c r="XCT11" s="7"/>
      <c r="XCU11" s="7"/>
      <c r="XCV11" s="7"/>
      <c r="XCW11" s="7"/>
      <c r="XCX11" s="7"/>
      <c r="XCY11" s="7"/>
      <c r="XCZ11" s="7"/>
      <c r="XDA11" s="7"/>
      <c r="XDB11" s="7"/>
      <c r="XDC11" s="7"/>
      <c r="XDD11" s="7"/>
      <c r="XDE11" s="7"/>
      <c r="XDF11" s="7"/>
      <c r="XDG11" s="7"/>
      <c r="XDH11" s="7"/>
      <c r="XDI11" s="7"/>
      <c r="XDJ11" s="7"/>
      <c r="XDK11" s="7"/>
      <c r="XDL11" s="7"/>
      <c r="XDM11" s="7"/>
      <c r="XDN11" s="7"/>
      <c r="XDO11" s="7"/>
      <c r="XDP11" s="7"/>
      <c r="XDQ11" s="7"/>
      <c r="XDR11" s="7"/>
      <c r="XDS11" s="7"/>
      <c r="XDT11" s="7"/>
      <c r="XDU11" s="7"/>
      <c r="XDV11" s="7"/>
      <c r="XDW11" s="7"/>
      <c r="XDX11" s="7"/>
      <c r="XDY11" s="7"/>
      <c r="XDZ11" s="7"/>
      <c r="XEA11" s="7"/>
      <c r="XEB11" s="7"/>
      <c r="XEC11" s="7"/>
      <c r="XED11" s="7"/>
      <c r="XEE11" s="7"/>
      <c r="XEF11" s="7"/>
      <c r="XEG11" s="7"/>
      <c r="XEH11" s="7"/>
      <c r="XEI11" s="7"/>
      <c r="XEJ11" s="7"/>
      <c r="XEK11" s="7"/>
      <c r="XEL11" s="7"/>
      <c r="XEM11" s="7"/>
      <c r="XEN11" s="7"/>
      <c r="XEO11" s="7"/>
      <c r="XEP11" s="7"/>
      <c r="XEQ11" s="7"/>
      <c r="XER11" s="7"/>
      <c r="XES11" s="7"/>
      <c r="XET11" s="7"/>
      <c r="XEU11" s="7"/>
      <c r="XEV11" s="7"/>
      <c r="XEW11" s="7"/>
      <c r="XEX11" s="7"/>
      <c r="XEY11" s="7"/>
      <c r="XEZ11" s="7"/>
      <c r="XFA11" s="7"/>
      <c r="XFB11" s="7"/>
      <c r="XFC11" s="7"/>
      <c r="XFD11" s="7"/>
    </row>
    <row r="12" spans="1:16384" ht="12.3" x14ac:dyDescent="0.35">
      <c r="A12" s="7"/>
      <c r="C12" s="62">
        <f>N(C11)+1</f>
        <v>1</v>
      </c>
      <c r="D12" s="79" t="str">
        <f>"Version "&amp;C12</f>
        <v>Version 1</v>
      </c>
      <c r="E12" s="81" t="s">
        <v>178</v>
      </c>
      <c r="F12" s="82">
        <f ca="1">TODAY()</f>
        <v>43174</v>
      </c>
      <c r="G12" s="79" t="s">
        <v>179</v>
      </c>
      <c r="H12" s="7"/>
      <c r="I12" s="7"/>
    </row>
    <row r="13" spans="1:16384" ht="12.3" x14ac:dyDescent="0.35">
      <c r="A13" s="7"/>
      <c r="C13" s="62">
        <f t="shared" ref="C13:C16" si="0">N(C12)+1</f>
        <v>2</v>
      </c>
      <c r="D13" s="79" t="str">
        <f t="shared" ref="D13:D16" si="1">"Version "&amp;C13</f>
        <v>Version 2</v>
      </c>
      <c r="E13" s="81" t="s">
        <v>178</v>
      </c>
      <c r="F13" s="82">
        <f t="shared" ref="F13:F16" ca="1" si="2">TODAY()</f>
        <v>43174</v>
      </c>
      <c r="G13" s="79" t="s">
        <v>179</v>
      </c>
      <c r="H13" s="7"/>
      <c r="I13" s="7"/>
    </row>
    <row r="14" spans="1:16384" ht="12.3" x14ac:dyDescent="0.35">
      <c r="A14" s="7"/>
      <c r="C14" s="62">
        <f t="shared" si="0"/>
        <v>3</v>
      </c>
      <c r="D14" s="79" t="str">
        <f t="shared" si="1"/>
        <v>Version 3</v>
      </c>
      <c r="E14" s="81" t="s">
        <v>178</v>
      </c>
      <c r="F14" s="82">
        <f t="shared" ca="1" si="2"/>
        <v>43174</v>
      </c>
      <c r="G14" s="79" t="s">
        <v>179</v>
      </c>
      <c r="H14" s="7"/>
      <c r="I14" s="7"/>
    </row>
    <row r="15" spans="1:16384" ht="12.3" x14ac:dyDescent="0.35">
      <c r="A15" s="7"/>
      <c r="C15" s="62">
        <f t="shared" si="0"/>
        <v>4</v>
      </c>
      <c r="D15" s="79" t="str">
        <f t="shared" si="1"/>
        <v>Version 4</v>
      </c>
      <c r="E15" s="81" t="s">
        <v>178</v>
      </c>
      <c r="F15" s="82">
        <f t="shared" ca="1" si="2"/>
        <v>43174</v>
      </c>
      <c r="G15" s="79" t="s">
        <v>179</v>
      </c>
      <c r="H15" s="7"/>
      <c r="I15" s="7"/>
    </row>
    <row r="16" spans="1:16384" ht="12.3" x14ac:dyDescent="0.35">
      <c r="A16" s="7"/>
      <c r="C16" s="62">
        <f t="shared" si="0"/>
        <v>5</v>
      </c>
      <c r="D16" s="79" t="str">
        <f t="shared" si="1"/>
        <v>Version 5</v>
      </c>
      <c r="E16" s="81" t="s">
        <v>178</v>
      </c>
      <c r="F16" s="82">
        <f t="shared" ca="1" si="2"/>
        <v>43174</v>
      </c>
      <c r="G16" s="79" t="s">
        <v>179</v>
      </c>
      <c r="H16" s="7"/>
      <c r="I16" s="7"/>
    </row>
    <row r="18" spans="1:9" s="25" customFormat="1" ht="15" x14ac:dyDescent="0.35">
      <c r="B18" s="4" t="s">
        <v>180</v>
      </c>
    </row>
    <row r="19" spans="1:9" x14ac:dyDescent="0.35">
      <c r="A19" s="7"/>
      <c r="B19" s="26"/>
      <c r="C19" s="7"/>
      <c r="D19" s="7"/>
      <c r="E19" s="7"/>
      <c r="F19" s="7"/>
      <c r="G19" s="7"/>
      <c r="H19" s="7"/>
      <c r="I19" s="7"/>
    </row>
    <row r="20" spans="1:9" s="13" customFormat="1" ht="14.1" x14ac:dyDescent="0.35">
      <c r="C20" s="13" t="str">
        <f>$D$12</f>
        <v>Version 1</v>
      </c>
    </row>
    <row r="22" spans="1:9" ht="12.3" x14ac:dyDescent="0.35">
      <c r="C22" s="80" t="s">
        <v>147</v>
      </c>
      <c r="D22" s="80" t="s">
        <v>182</v>
      </c>
      <c r="E22" s="59" t="s">
        <v>183</v>
      </c>
      <c r="F22" s="59" t="s">
        <v>184</v>
      </c>
      <c r="G22" s="59" t="s">
        <v>185</v>
      </c>
      <c r="H22" s="59" t="s">
        <v>186</v>
      </c>
    </row>
    <row r="23" spans="1:9" x14ac:dyDescent="0.35">
      <c r="E23" s="83"/>
      <c r="F23" s="83"/>
    </row>
    <row r="24" spans="1:9" ht="12.3" x14ac:dyDescent="0.35">
      <c r="C24" s="62">
        <f>N(C23)+1</f>
        <v>1</v>
      </c>
      <c r="D24" s="79" t="str">
        <f>"Change "&amp;C24</f>
        <v>Change 1</v>
      </c>
      <c r="E24" s="81" t="s">
        <v>178</v>
      </c>
      <c r="F24" s="82">
        <v>42818</v>
      </c>
      <c r="G24" s="79" t="s">
        <v>179</v>
      </c>
      <c r="H24" s="79" t="s">
        <v>179</v>
      </c>
    </row>
    <row r="25" spans="1:9" ht="12.3" x14ac:dyDescent="0.35">
      <c r="C25" s="62">
        <f t="shared" ref="C25:C28" si="3">N(C24)+1</f>
        <v>2</v>
      </c>
      <c r="D25" s="79" t="str">
        <f t="shared" ref="D25:D28" si="4">"Change "&amp;C25</f>
        <v>Change 2</v>
      </c>
      <c r="E25" s="81" t="s">
        <v>178</v>
      </c>
      <c r="F25" s="82">
        <v>42818</v>
      </c>
      <c r="G25" s="79" t="s">
        <v>179</v>
      </c>
      <c r="H25" s="79" t="s">
        <v>179</v>
      </c>
    </row>
    <row r="26" spans="1:9" ht="12.3" x14ac:dyDescent="0.35">
      <c r="C26" s="62">
        <f t="shared" si="3"/>
        <v>3</v>
      </c>
      <c r="D26" s="79" t="str">
        <f t="shared" si="4"/>
        <v>Change 3</v>
      </c>
      <c r="E26" s="81" t="s">
        <v>178</v>
      </c>
      <c r="F26" s="82">
        <v>42818</v>
      </c>
      <c r="G26" s="79" t="s">
        <v>179</v>
      </c>
      <c r="H26" s="79" t="s">
        <v>179</v>
      </c>
    </row>
    <row r="27" spans="1:9" ht="12.3" x14ac:dyDescent="0.35">
      <c r="C27" s="62">
        <f t="shared" si="3"/>
        <v>4</v>
      </c>
      <c r="D27" s="79" t="str">
        <f t="shared" si="4"/>
        <v>Change 4</v>
      </c>
      <c r="E27" s="81" t="s">
        <v>178</v>
      </c>
      <c r="F27" s="82">
        <v>42818</v>
      </c>
      <c r="G27" s="79" t="s">
        <v>179</v>
      </c>
      <c r="H27" s="79" t="s">
        <v>179</v>
      </c>
    </row>
    <row r="28" spans="1:9" ht="12.3" x14ac:dyDescent="0.35">
      <c r="C28" s="62">
        <f t="shared" si="3"/>
        <v>5</v>
      </c>
      <c r="D28" s="79" t="str">
        <f t="shared" si="4"/>
        <v>Change 5</v>
      </c>
      <c r="E28" s="81" t="s">
        <v>178</v>
      </c>
      <c r="F28" s="82">
        <v>42818</v>
      </c>
      <c r="G28" s="79" t="s">
        <v>179</v>
      </c>
      <c r="H28" s="79" t="s">
        <v>179</v>
      </c>
    </row>
    <row r="30" spans="1:9" s="13" customFormat="1" ht="14.1" x14ac:dyDescent="0.35">
      <c r="C30" s="13" t="str">
        <f>$D$13</f>
        <v>Version 2</v>
      </c>
    </row>
    <row r="32" spans="1:9" ht="12.3" x14ac:dyDescent="0.35">
      <c r="C32" s="80" t="str">
        <f>C$22</f>
        <v>Ref.</v>
      </c>
      <c r="D32" s="80" t="str">
        <f t="shared" ref="D32:H32" si="5">D$22</f>
        <v>Change Description</v>
      </c>
      <c r="E32" s="59" t="str">
        <f t="shared" si="5"/>
        <v>Amender</v>
      </c>
      <c r="F32" s="59" t="str">
        <f t="shared" si="5"/>
        <v>Amendment Date</v>
      </c>
      <c r="G32" s="59" t="str">
        <f t="shared" si="5"/>
        <v>Worksheet</v>
      </c>
      <c r="H32" s="59" t="str">
        <f t="shared" si="5"/>
        <v>Cell Reference</v>
      </c>
    </row>
    <row r="33" spans="3:8" x14ac:dyDescent="0.35">
      <c r="E33" s="83"/>
      <c r="F33" s="83"/>
    </row>
    <row r="34" spans="3:8" ht="12.3" x14ac:dyDescent="0.35">
      <c r="C34" s="62">
        <f>N(C33)+1</f>
        <v>1</v>
      </c>
      <c r="D34" s="79" t="str">
        <f>"Change "&amp;C34</f>
        <v>Change 1</v>
      </c>
      <c r="E34" s="81" t="s">
        <v>178</v>
      </c>
      <c r="F34" s="82">
        <v>42818</v>
      </c>
      <c r="G34" s="79" t="s">
        <v>179</v>
      </c>
      <c r="H34" s="79" t="s">
        <v>179</v>
      </c>
    </row>
    <row r="35" spans="3:8" ht="12.3" x14ac:dyDescent="0.35">
      <c r="C35" s="62">
        <f t="shared" ref="C35:C38" si="6">N(C34)+1</f>
        <v>2</v>
      </c>
      <c r="D35" s="79" t="str">
        <f t="shared" ref="D35:D38" si="7">"Change "&amp;C35</f>
        <v>Change 2</v>
      </c>
      <c r="E35" s="81" t="s">
        <v>178</v>
      </c>
      <c r="F35" s="82">
        <v>42818</v>
      </c>
      <c r="G35" s="79" t="s">
        <v>179</v>
      </c>
      <c r="H35" s="79" t="s">
        <v>179</v>
      </c>
    </row>
    <row r="36" spans="3:8" ht="12.3" x14ac:dyDescent="0.35">
      <c r="C36" s="62">
        <f t="shared" si="6"/>
        <v>3</v>
      </c>
      <c r="D36" s="79" t="str">
        <f t="shared" si="7"/>
        <v>Change 3</v>
      </c>
      <c r="E36" s="81" t="s">
        <v>178</v>
      </c>
      <c r="F36" s="82">
        <v>42818</v>
      </c>
      <c r="G36" s="79" t="s">
        <v>179</v>
      </c>
      <c r="H36" s="79" t="s">
        <v>179</v>
      </c>
    </row>
    <row r="37" spans="3:8" ht="12.3" x14ac:dyDescent="0.35">
      <c r="C37" s="62">
        <f t="shared" si="6"/>
        <v>4</v>
      </c>
      <c r="D37" s="79" t="str">
        <f t="shared" si="7"/>
        <v>Change 4</v>
      </c>
      <c r="E37" s="81" t="s">
        <v>178</v>
      </c>
      <c r="F37" s="82">
        <v>42818</v>
      </c>
      <c r="G37" s="79" t="s">
        <v>179</v>
      </c>
      <c r="H37" s="79" t="s">
        <v>179</v>
      </c>
    </row>
    <row r="38" spans="3:8" ht="12.3" x14ac:dyDescent="0.35">
      <c r="C38" s="62">
        <f t="shared" si="6"/>
        <v>5</v>
      </c>
      <c r="D38" s="79" t="str">
        <f t="shared" si="7"/>
        <v>Change 5</v>
      </c>
      <c r="E38" s="81" t="s">
        <v>178</v>
      </c>
      <c r="F38" s="82">
        <v>42818</v>
      </c>
      <c r="G38" s="79" t="s">
        <v>179</v>
      </c>
      <c r="H38" s="79" t="s">
        <v>179</v>
      </c>
    </row>
    <row r="40" spans="3:8" s="13" customFormat="1" ht="14.1" x14ac:dyDescent="0.35">
      <c r="C40" s="13" t="str">
        <f>$D$14</f>
        <v>Version 3</v>
      </c>
    </row>
    <row r="42" spans="3:8" ht="12.3" x14ac:dyDescent="0.35">
      <c r="C42" s="80" t="str">
        <f>C$22</f>
        <v>Ref.</v>
      </c>
      <c r="D42" s="80" t="str">
        <f t="shared" ref="D42:H42" si="8">D$22</f>
        <v>Change Description</v>
      </c>
      <c r="E42" s="59" t="str">
        <f t="shared" si="8"/>
        <v>Amender</v>
      </c>
      <c r="F42" s="59" t="str">
        <f t="shared" si="8"/>
        <v>Amendment Date</v>
      </c>
      <c r="G42" s="59" t="str">
        <f t="shared" si="8"/>
        <v>Worksheet</v>
      </c>
      <c r="H42" s="59" t="str">
        <f t="shared" si="8"/>
        <v>Cell Reference</v>
      </c>
    </row>
    <row r="43" spans="3:8" x14ac:dyDescent="0.35">
      <c r="E43" s="83"/>
      <c r="F43" s="83"/>
    </row>
    <row r="44" spans="3:8" ht="12.3" x14ac:dyDescent="0.35">
      <c r="C44" s="62">
        <f>N(C43)+1</f>
        <v>1</v>
      </c>
      <c r="D44" s="79" t="str">
        <f>"Change "&amp;C44</f>
        <v>Change 1</v>
      </c>
      <c r="E44" s="81" t="s">
        <v>178</v>
      </c>
      <c r="F44" s="82">
        <v>42818</v>
      </c>
      <c r="G44" s="79" t="s">
        <v>179</v>
      </c>
      <c r="H44" s="79" t="s">
        <v>179</v>
      </c>
    </row>
    <row r="45" spans="3:8" ht="12.3" x14ac:dyDescent="0.35">
      <c r="C45" s="62">
        <f t="shared" ref="C45:C48" si="9">N(C44)+1</f>
        <v>2</v>
      </c>
      <c r="D45" s="79" t="str">
        <f t="shared" ref="D45:D48" si="10">"Change "&amp;C45</f>
        <v>Change 2</v>
      </c>
      <c r="E45" s="81" t="s">
        <v>178</v>
      </c>
      <c r="F45" s="82">
        <v>42818</v>
      </c>
      <c r="G45" s="79" t="s">
        <v>179</v>
      </c>
      <c r="H45" s="79" t="s">
        <v>179</v>
      </c>
    </row>
    <row r="46" spans="3:8" ht="12.3" x14ac:dyDescent="0.35">
      <c r="C46" s="62">
        <f t="shared" si="9"/>
        <v>3</v>
      </c>
      <c r="D46" s="79" t="str">
        <f t="shared" si="10"/>
        <v>Change 3</v>
      </c>
      <c r="E46" s="81" t="s">
        <v>178</v>
      </c>
      <c r="F46" s="82">
        <v>42818</v>
      </c>
      <c r="G46" s="79" t="s">
        <v>179</v>
      </c>
      <c r="H46" s="79" t="s">
        <v>179</v>
      </c>
    </row>
    <row r="47" spans="3:8" ht="12.3" x14ac:dyDescent="0.35">
      <c r="C47" s="62">
        <f t="shared" si="9"/>
        <v>4</v>
      </c>
      <c r="D47" s="79" t="str">
        <f t="shared" si="10"/>
        <v>Change 4</v>
      </c>
      <c r="E47" s="81" t="s">
        <v>178</v>
      </c>
      <c r="F47" s="82">
        <v>42818</v>
      </c>
      <c r="G47" s="79" t="s">
        <v>179</v>
      </c>
      <c r="H47" s="79" t="s">
        <v>179</v>
      </c>
    </row>
    <row r="48" spans="3:8" ht="12.3" x14ac:dyDescent="0.35">
      <c r="C48" s="62">
        <f t="shared" si="9"/>
        <v>5</v>
      </c>
      <c r="D48" s="79" t="str">
        <f t="shared" si="10"/>
        <v>Change 5</v>
      </c>
      <c r="E48" s="81" t="s">
        <v>178</v>
      </c>
      <c r="F48" s="82">
        <v>42818</v>
      </c>
      <c r="G48" s="79" t="s">
        <v>179</v>
      </c>
      <c r="H48" s="79" t="s">
        <v>179</v>
      </c>
    </row>
    <row r="50" spans="3:8" s="13" customFormat="1" ht="14.1" x14ac:dyDescent="0.35">
      <c r="C50" s="13" t="str">
        <f>$D$15</f>
        <v>Version 4</v>
      </c>
    </row>
    <row r="52" spans="3:8" ht="12.3" x14ac:dyDescent="0.35">
      <c r="C52" s="80" t="str">
        <f>C$22</f>
        <v>Ref.</v>
      </c>
      <c r="D52" s="80" t="str">
        <f t="shared" ref="D52:H52" si="11">D$22</f>
        <v>Change Description</v>
      </c>
      <c r="E52" s="59" t="str">
        <f t="shared" si="11"/>
        <v>Amender</v>
      </c>
      <c r="F52" s="59" t="str">
        <f t="shared" si="11"/>
        <v>Amendment Date</v>
      </c>
      <c r="G52" s="59" t="str">
        <f t="shared" si="11"/>
        <v>Worksheet</v>
      </c>
      <c r="H52" s="59" t="str">
        <f t="shared" si="11"/>
        <v>Cell Reference</v>
      </c>
    </row>
    <row r="53" spans="3:8" x14ac:dyDescent="0.35">
      <c r="E53" s="83"/>
      <c r="F53" s="83"/>
    </row>
    <row r="54" spans="3:8" ht="12.3" x14ac:dyDescent="0.35">
      <c r="C54" s="62">
        <f>N(C53)+1</f>
        <v>1</v>
      </c>
      <c r="D54" s="79" t="str">
        <f>"Change "&amp;C54</f>
        <v>Change 1</v>
      </c>
      <c r="E54" s="81" t="s">
        <v>178</v>
      </c>
      <c r="F54" s="82">
        <v>42818</v>
      </c>
      <c r="G54" s="79" t="s">
        <v>179</v>
      </c>
      <c r="H54" s="79" t="s">
        <v>179</v>
      </c>
    </row>
    <row r="55" spans="3:8" ht="12.3" x14ac:dyDescent="0.35">
      <c r="C55" s="62">
        <f t="shared" ref="C55:C58" si="12">N(C54)+1</f>
        <v>2</v>
      </c>
      <c r="D55" s="79" t="str">
        <f t="shared" ref="D55:D58" si="13">"Change "&amp;C55</f>
        <v>Change 2</v>
      </c>
      <c r="E55" s="81" t="s">
        <v>178</v>
      </c>
      <c r="F55" s="82">
        <v>42818</v>
      </c>
      <c r="G55" s="79" t="s">
        <v>179</v>
      </c>
      <c r="H55" s="79" t="s">
        <v>179</v>
      </c>
    </row>
    <row r="56" spans="3:8" ht="12.3" x14ac:dyDescent="0.35">
      <c r="C56" s="62">
        <f t="shared" si="12"/>
        <v>3</v>
      </c>
      <c r="D56" s="79" t="str">
        <f t="shared" si="13"/>
        <v>Change 3</v>
      </c>
      <c r="E56" s="81" t="s">
        <v>178</v>
      </c>
      <c r="F56" s="82">
        <v>42818</v>
      </c>
      <c r="G56" s="79" t="s">
        <v>179</v>
      </c>
      <c r="H56" s="79" t="s">
        <v>179</v>
      </c>
    </row>
    <row r="57" spans="3:8" ht="12.3" x14ac:dyDescent="0.35">
      <c r="C57" s="62">
        <f t="shared" si="12"/>
        <v>4</v>
      </c>
      <c r="D57" s="79" t="str">
        <f t="shared" si="13"/>
        <v>Change 4</v>
      </c>
      <c r="E57" s="81" t="s">
        <v>178</v>
      </c>
      <c r="F57" s="82">
        <v>42818</v>
      </c>
      <c r="G57" s="79" t="s">
        <v>179</v>
      </c>
      <c r="H57" s="79" t="s">
        <v>179</v>
      </c>
    </row>
    <row r="58" spans="3:8" ht="12.3" x14ac:dyDescent="0.35">
      <c r="C58" s="62">
        <f t="shared" si="12"/>
        <v>5</v>
      </c>
      <c r="D58" s="79" t="str">
        <f t="shared" si="13"/>
        <v>Change 5</v>
      </c>
      <c r="E58" s="81" t="s">
        <v>178</v>
      </c>
      <c r="F58" s="82">
        <v>42818</v>
      </c>
      <c r="G58" s="79" t="s">
        <v>179</v>
      </c>
      <c r="H58" s="79" t="s">
        <v>179</v>
      </c>
    </row>
    <row r="60" spans="3:8" s="13" customFormat="1" ht="14.1" x14ac:dyDescent="0.35">
      <c r="C60" s="13" t="str">
        <f>$D$16</f>
        <v>Version 5</v>
      </c>
    </row>
    <row r="62" spans="3:8" ht="12.3" x14ac:dyDescent="0.35">
      <c r="C62" s="80" t="str">
        <f>C$22</f>
        <v>Ref.</v>
      </c>
      <c r="D62" s="80" t="str">
        <f t="shared" ref="D62:H62" si="14">D$22</f>
        <v>Change Description</v>
      </c>
      <c r="E62" s="59" t="str">
        <f t="shared" si="14"/>
        <v>Amender</v>
      </c>
      <c r="F62" s="59" t="str">
        <f t="shared" si="14"/>
        <v>Amendment Date</v>
      </c>
      <c r="G62" s="59" t="str">
        <f t="shared" si="14"/>
        <v>Worksheet</v>
      </c>
      <c r="H62" s="59" t="str">
        <f t="shared" si="14"/>
        <v>Cell Reference</v>
      </c>
    </row>
    <row r="63" spans="3:8" x14ac:dyDescent="0.35">
      <c r="E63" s="83"/>
      <c r="F63" s="83"/>
    </row>
    <row r="64" spans="3:8" ht="12.3" x14ac:dyDescent="0.35">
      <c r="C64" s="62">
        <f>N(C63)+1</f>
        <v>1</v>
      </c>
      <c r="D64" s="79" t="str">
        <f>"Change "&amp;C64</f>
        <v>Change 1</v>
      </c>
      <c r="E64" s="81" t="s">
        <v>178</v>
      </c>
      <c r="F64" s="82">
        <v>42818</v>
      </c>
      <c r="G64" s="79" t="s">
        <v>179</v>
      </c>
      <c r="H64" s="79" t="s">
        <v>179</v>
      </c>
    </row>
    <row r="65" spans="2:8" ht="12.3" x14ac:dyDescent="0.35">
      <c r="C65" s="62">
        <f t="shared" ref="C65:C68" si="15">N(C64)+1</f>
        <v>2</v>
      </c>
      <c r="D65" s="79" t="str">
        <f t="shared" ref="D65:D68" si="16">"Change "&amp;C65</f>
        <v>Change 2</v>
      </c>
      <c r="E65" s="81" t="s">
        <v>178</v>
      </c>
      <c r="F65" s="82">
        <v>42818</v>
      </c>
      <c r="G65" s="79" t="s">
        <v>179</v>
      </c>
      <c r="H65" s="79" t="s">
        <v>179</v>
      </c>
    </row>
    <row r="66" spans="2:8" ht="12.3" x14ac:dyDescent="0.35">
      <c r="C66" s="62">
        <f t="shared" si="15"/>
        <v>3</v>
      </c>
      <c r="D66" s="79" t="str">
        <f t="shared" si="16"/>
        <v>Change 3</v>
      </c>
      <c r="E66" s="81" t="s">
        <v>178</v>
      </c>
      <c r="F66" s="82">
        <v>42818</v>
      </c>
      <c r="G66" s="79" t="s">
        <v>179</v>
      </c>
      <c r="H66" s="79" t="s">
        <v>179</v>
      </c>
    </row>
    <row r="67" spans="2:8" ht="12.3" x14ac:dyDescent="0.35">
      <c r="C67" s="62">
        <f t="shared" si="15"/>
        <v>4</v>
      </c>
      <c r="D67" s="79" t="str">
        <f t="shared" si="16"/>
        <v>Change 4</v>
      </c>
      <c r="E67" s="81" t="s">
        <v>178</v>
      </c>
      <c r="F67" s="82">
        <v>42818</v>
      </c>
      <c r="G67" s="79" t="s">
        <v>179</v>
      </c>
      <c r="H67" s="79" t="s">
        <v>179</v>
      </c>
    </row>
    <row r="68" spans="2:8" ht="12.3" x14ac:dyDescent="0.35">
      <c r="C68" s="62">
        <f t="shared" si="15"/>
        <v>5</v>
      </c>
      <c r="D68" s="79" t="str">
        <f t="shared" si="16"/>
        <v>Change 5</v>
      </c>
      <c r="E68" s="81" t="s">
        <v>178</v>
      </c>
      <c r="F68" s="82">
        <v>42818</v>
      </c>
      <c r="G68" s="79" t="s">
        <v>179</v>
      </c>
      <c r="H68" s="79" t="s">
        <v>179</v>
      </c>
    </row>
    <row r="70" spans="2:8" s="25" customFormat="1" ht="15" x14ac:dyDescent="0.35">
      <c r="B70" s="4" t="s">
        <v>33</v>
      </c>
    </row>
  </sheetData>
  <conditionalFormatting sqref="B2 B5 B7">
    <cfRule type="cellIs" dxfId="1" priority="2" operator="notEqual">
      <formula>"No Errors Found"</formula>
    </cfRule>
  </conditionalFormatting>
  <conditionalFormatting sqref="B19">
    <cfRule type="cellIs" dxfId="0" priority="1" operator="notEqual">
      <formula>"No Errors Found"</formula>
    </cfRule>
  </conditionalFormatting>
  <hyperlinks>
    <hyperlink ref="B3:E3" location="TOC!A1" display="TOC!A1" xr:uid="{00000000-0004-0000-3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E25"/>
  <sheetViews>
    <sheetView showGridLines="0" zoomScaleNormal="100" workbookViewId="0">
      <pane xSplit="1" ySplit="4" topLeftCell="B5" activePane="bottomRight" state="frozen"/>
      <selection activeCell="B5" sqref="B5"/>
      <selection pane="topRight" activeCell="B5" sqref="B5"/>
      <selection pane="bottomLeft" activeCell="B5" sqref="B5"/>
      <selection pane="bottomRight" activeCell="B5" sqref="B5"/>
    </sheetView>
  </sheetViews>
  <sheetFormatPr defaultColWidth="9.33203125" defaultRowHeight="10.199999999999999" x14ac:dyDescent="0.35"/>
  <cols>
    <col min="1" max="3" width="2.796875" style="7" customWidth="1"/>
    <col min="4" max="4" width="43.796875" style="7" customWidth="1"/>
    <col min="5" max="15" width="10.796875" style="7" customWidth="1"/>
    <col min="16" max="16384" width="9.33203125" style="7"/>
  </cols>
  <sheetData>
    <row r="1" spans="2:5" ht="18.899999999999999" x14ac:dyDescent="0.35">
      <c r="B1" s="5" t="s">
        <v>202</v>
      </c>
    </row>
    <row r="2" spans="2:5" x14ac:dyDescent="0.35">
      <c r="B2" s="18" t="str">
        <f>Title_Msg</f>
        <v>No Errors Found</v>
      </c>
    </row>
    <row r="3" spans="2:5" x14ac:dyDescent="0.35">
      <c r="B3" s="55" t="str">
        <f>TOC!B1</f>
        <v>Table of Contents</v>
      </c>
      <c r="C3" s="49"/>
      <c r="D3" s="49"/>
      <c r="E3" s="49"/>
    </row>
    <row r="4" spans="2:5" ht="12.3" x14ac:dyDescent="0.35">
      <c r="B4" s="46" t="str">
        <f>Model_Name</f>
        <v>Rest RIN Population Model - Power and Water Corporation (PWC)</v>
      </c>
    </row>
    <row r="6" spans="2:5" s="4" customFormat="1" ht="15" x14ac:dyDescent="0.35">
      <c r="B6" s="4" t="str">
        <f>B1</f>
        <v>Section Cover: General Inputs and Calculations</v>
      </c>
    </row>
    <row r="7" spans="2:5" s="6" customFormat="1" ht="4.5" customHeight="1" x14ac:dyDescent="0.35"/>
    <row r="8" spans="2:5" s="13" customFormat="1" ht="14.1" x14ac:dyDescent="0.35">
      <c r="C8" s="13" t="s">
        <v>203</v>
      </c>
    </row>
    <row r="9" spans="2:5" s="6" customFormat="1" ht="11.25" customHeight="1" x14ac:dyDescent="0.35"/>
    <row r="10" spans="2:5" s="6" customFormat="1" ht="11.25" customHeight="1" x14ac:dyDescent="0.35"/>
    <row r="11" spans="2:5" s="6" customFormat="1" ht="11.25" customHeight="1" x14ac:dyDescent="0.35"/>
    <row r="12" spans="2:5" s="6" customFormat="1" ht="11.25" customHeight="1" x14ac:dyDescent="0.35"/>
    <row r="13" spans="2:5" s="6" customFormat="1" ht="11.25" customHeight="1" x14ac:dyDescent="0.35"/>
    <row r="14" spans="2:5" s="6" customFormat="1" ht="11.25" customHeight="1" x14ac:dyDescent="0.35"/>
    <row r="15" spans="2:5" s="6" customFormat="1" ht="11.25" customHeight="1" x14ac:dyDescent="0.35"/>
    <row r="16" spans="2:5" s="6" customFormat="1" ht="11.25" customHeight="1" x14ac:dyDescent="0.35"/>
    <row r="17" spans="2:2" s="6" customFormat="1" ht="11.25" customHeight="1" x14ac:dyDescent="0.35"/>
    <row r="18" spans="2:2" s="6" customFormat="1" ht="11.25" customHeight="1" x14ac:dyDescent="0.35"/>
    <row r="19" spans="2:2" s="6" customFormat="1" ht="11.25" customHeight="1" x14ac:dyDescent="0.35"/>
    <row r="20" spans="2:2" s="6" customFormat="1" ht="11.25" customHeight="1" x14ac:dyDescent="0.35"/>
    <row r="21" spans="2:2" s="6" customFormat="1" ht="11.25" customHeight="1" x14ac:dyDescent="0.35"/>
    <row r="22" spans="2:2" s="6" customFormat="1" ht="11.25" customHeight="1" x14ac:dyDescent="0.35"/>
    <row r="23" spans="2:2" s="6" customFormat="1" ht="11.25" customHeight="1" x14ac:dyDescent="0.35"/>
    <row r="25" spans="2:2" s="4" customFormat="1" ht="15" x14ac:dyDescent="0.35">
      <c r="B25" s="4" t="s">
        <v>33</v>
      </c>
    </row>
  </sheetData>
  <conditionalFormatting sqref="B2">
    <cfRule type="cellIs" dxfId="879" priority="1" operator="notEqual">
      <formula>"No Errors Found"</formula>
    </cfRule>
  </conditionalFormatting>
  <hyperlinks>
    <hyperlink ref="B3:E3" location="TOC!A1" display="TOC!A1" xr:uid="{00000000-0004-0000-05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V43"/>
  <sheetViews>
    <sheetView showGridLines="0" zoomScaleNormal="100" workbookViewId="0">
      <pane xSplit="1" ySplit="10" topLeftCell="B11" activePane="bottomRight" state="frozen"/>
      <selection activeCell="B1" sqref="B1"/>
      <selection pane="topRight" activeCell="B1" sqref="B1"/>
      <selection pane="bottomLeft" activeCell="B1" sqref="B1"/>
      <selection pane="bottomRight" activeCell="B11" sqref="B11"/>
    </sheetView>
  </sheetViews>
  <sheetFormatPr defaultColWidth="9.33203125" defaultRowHeight="10.199999999999999" outlineLevelRow="1" x14ac:dyDescent="0.35"/>
  <cols>
    <col min="1" max="1" width="3.33203125" style="128" customWidth="1"/>
    <col min="2" max="2" width="2.796875" style="128" customWidth="1"/>
    <col min="3" max="3" width="5" style="128" customWidth="1"/>
    <col min="4" max="4" width="25.796875" style="128" customWidth="1"/>
    <col min="5" max="5" width="11.796875" style="128" customWidth="1"/>
    <col min="6" max="6" width="9.1328125" style="128" customWidth="1"/>
    <col min="7" max="7" width="12" style="128" customWidth="1"/>
    <col min="8" max="8" width="10" style="128" customWidth="1"/>
    <col min="9" max="9" width="10.796875" style="128" customWidth="1"/>
    <col min="10" max="19" width="12.796875" style="128" customWidth="1"/>
    <col min="20" max="20" width="4.33203125" style="128" customWidth="1"/>
    <col min="21" max="24" width="10.796875" style="128" customWidth="1"/>
    <col min="25" max="16384" width="9.33203125" style="128"/>
  </cols>
  <sheetData>
    <row r="1" spans="1:22" ht="18.899999999999999" x14ac:dyDescent="0.35">
      <c r="A1" s="126">
        <f>IF(SUM($A11:$A43)&gt;0,1,0)</f>
        <v>0</v>
      </c>
      <c r="B1" s="127" t="s">
        <v>187</v>
      </c>
    </row>
    <row r="2" spans="1:22" x14ac:dyDescent="0.35">
      <c r="B2" s="129" t="str">
        <f>Title_Msg</f>
        <v>No Errors Found</v>
      </c>
    </row>
    <row r="3" spans="1:22" x14ac:dyDescent="0.35">
      <c r="B3" s="130" t="str">
        <f>TOC!B1</f>
        <v>Table of Contents</v>
      </c>
      <c r="C3" s="131"/>
      <c r="D3" s="131"/>
      <c r="E3" s="131"/>
    </row>
    <row r="4" spans="1:22" ht="12.3" x14ac:dyDescent="0.35">
      <c r="B4" s="132" t="str">
        <f>Model_Name</f>
        <v>Rest RIN Population Model - Power and Water Corporation (PWC)</v>
      </c>
    </row>
    <row r="5" spans="1:22" ht="12.3" hidden="1" outlineLevel="1" x14ac:dyDescent="0.35">
      <c r="B5" s="133" t="str">
        <f>Lookup!B15</f>
        <v>Period Start Date</v>
      </c>
      <c r="J5" s="134">
        <f>Lookup!J15</f>
        <v>41821</v>
      </c>
      <c r="K5" s="134">
        <f>Lookup!K15</f>
        <v>42186</v>
      </c>
      <c r="L5" s="134">
        <f>Lookup!L15</f>
        <v>42552</v>
      </c>
      <c r="M5" s="134">
        <f>Lookup!M15</f>
        <v>42917</v>
      </c>
      <c r="N5" s="134">
        <f>Lookup!N15</f>
        <v>43282</v>
      </c>
      <c r="O5" s="134">
        <f>Lookup!O15</f>
        <v>43647</v>
      </c>
      <c r="P5" s="134">
        <f>Lookup!P15</f>
        <v>44013</v>
      </c>
      <c r="Q5" s="134">
        <f>Lookup!Q15</f>
        <v>44378</v>
      </c>
      <c r="R5" s="134">
        <f>Lookup!R15</f>
        <v>44743</v>
      </c>
      <c r="S5" s="134">
        <f>Lookup!S15</f>
        <v>45108</v>
      </c>
    </row>
    <row r="6" spans="1:22" ht="12.3" hidden="1" outlineLevel="1" x14ac:dyDescent="0.35">
      <c r="B6" s="133" t="str">
        <f>Lookup!B16</f>
        <v>Period End Date</v>
      </c>
      <c r="J6" s="134">
        <f>Lookup!J16</f>
        <v>42185</v>
      </c>
      <c r="K6" s="134">
        <f>Lookup!K16</f>
        <v>42551</v>
      </c>
      <c r="L6" s="134">
        <f>Lookup!L16</f>
        <v>42916</v>
      </c>
      <c r="M6" s="134">
        <f>Lookup!M16</f>
        <v>43281</v>
      </c>
      <c r="N6" s="134">
        <f>Lookup!N16</f>
        <v>43646</v>
      </c>
      <c r="O6" s="134">
        <f>Lookup!O16</f>
        <v>44012</v>
      </c>
      <c r="P6" s="134">
        <f>Lookup!P16</f>
        <v>44377</v>
      </c>
      <c r="Q6" s="134">
        <f>Lookup!Q16</f>
        <v>44742</v>
      </c>
      <c r="R6" s="134">
        <f>Lookup!R16</f>
        <v>45107</v>
      </c>
      <c r="S6" s="134">
        <f>Lookup!S16</f>
        <v>45473</v>
      </c>
    </row>
    <row r="7" spans="1:22" ht="12.3" hidden="1" outlineLevel="1" x14ac:dyDescent="0.35">
      <c r="B7" s="133" t="str">
        <f>Lookup!B17</f>
        <v>Period Counter</v>
      </c>
      <c r="J7" s="135">
        <f>Lookup!J17</f>
        <v>1</v>
      </c>
      <c r="K7" s="135">
        <f>Lookup!K17</f>
        <v>2</v>
      </c>
      <c r="L7" s="135">
        <f>Lookup!L17</f>
        <v>3</v>
      </c>
      <c r="M7" s="135">
        <f>Lookup!M17</f>
        <v>4</v>
      </c>
      <c r="N7" s="135">
        <f>Lookup!N17</f>
        <v>5</v>
      </c>
      <c r="O7" s="135">
        <f>Lookup!O17</f>
        <v>6</v>
      </c>
      <c r="P7" s="135">
        <f>Lookup!P17</f>
        <v>7</v>
      </c>
      <c r="Q7" s="135">
        <f>Lookup!Q17</f>
        <v>8</v>
      </c>
      <c r="R7" s="135">
        <f>Lookup!R17</f>
        <v>9</v>
      </c>
      <c r="S7" s="135">
        <f>Lookup!S17</f>
        <v>10</v>
      </c>
    </row>
    <row r="8" spans="1:22" ht="12.3" hidden="1" outlineLevel="1" x14ac:dyDescent="0.35">
      <c r="B8" s="133" t="str">
        <f>Lookup!B18</f>
        <v>Year</v>
      </c>
      <c r="J8" s="136">
        <f>Lookup!J18</f>
        <v>2015</v>
      </c>
      <c r="K8" s="136">
        <f>Lookup!K18</f>
        <v>2016</v>
      </c>
      <c r="L8" s="136">
        <f>Lookup!L18</f>
        <v>2017</v>
      </c>
      <c r="M8" s="136">
        <f>Lookup!M18</f>
        <v>2018</v>
      </c>
      <c r="N8" s="136">
        <f>Lookup!N18</f>
        <v>2019</v>
      </c>
      <c r="O8" s="136">
        <f>Lookup!O18</f>
        <v>2020</v>
      </c>
      <c r="P8" s="136">
        <f>Lookup!P18</f>
        <v>2021</v>
      </c>
      <c r="Q8" s="136">
        <f>Lookup!Q18</f>
        <v>2022</v>
      </c>
      <c r="R8" s="136">
        <f>Lookup!R18</f>
        <v>2023</v>
      </c>
      <c r="S8" s="136">
        <f>Lookup!S18</f>
        <v>2024</v>
      </c>
    </row>
    <row r="9" spans="1:22" ht="12.3" hidden="1" outlineLevel="1" x14ac:dyDescent="0.35">
      <c r="B9" s="133" t="str">
        <f>Lookup!B19</f>
        <v>Period Type</v>
      </c>
      <c r="J9" s="136" t="str">
        <f>Lookup!J19</f>
        <v>Actual</v>
      </c>
      <c r="K9" s="136" t="str">
        <f>Lookup!K19</f>
        <v>Actual</v>
      </c>
      <c r="L9" s="136" t="str">
        <f>Lookup!L19</f>
        <v>Base Year</v>
      </c>
      <c r="M9" s="136" t="str">
        <f>Lookup!M19</f>
        <v>Forecast</v>
      </c>
      <c r="N9" s="136" t="str">
        <f>Lookup!N19</f>
        <v>Forecast</v>
      </c>
      <c r="O9" s="136" t="str">
        <f>Lookup!O19</f>
        <v>Forecast</v>
      </c>
      <c r="P9" s="136" t="str">
        <f>Lookup!P19</f>
        <v>Forecast</v>
      </c>
      <c r="Q9" s="136" t="str">
        <f>Lookup!Q19</f>
        <v>Forecast</v>
      </c>
      <c r="R9" s="136" t="str">
        <f>Lookup!R19</f>
        <v>Forecast</v>
      </c>
      <c r="S9" s="136" t="str">
        <f>Lookup!S19</f>
        <v>Forecast</v>
      </c>
    </row>
    <row r="10" spans="1:22" ht="36.9" collapsed="1" x14ac:dyDescent="0.35">
      <c r="B10" s="137" t="str">
        <f>Lookup!B20</f>
        <v>Regulatory Year</v>
      </c>
      <c r="E10" s="138" t="str">
        <f>Lookup!E20</f>
        <v>Source</v>
      </c>
      <c r="F10" s="138" t="str">
        <f>Lookup!F20</f>
        <v>Unit</v>
      </c>
      <c r="G10" s="138" t="str">
        <f>Lookup!G20</f>
        <v>Basis</v>
      </c>
      <c r="H10" s="138" t="str">
        <f>Lookup!H20</f>
        <v>Timing</v>
      </c>
      <c r="I10" s="139"/>
      <c r="J10" s="138" t="str">
        <f>Lookup!J20</f>
        <v>RY15</v>
      </c>
      <c r="K10" s="138" t="str">
        <f>Lookup!K20</f>
        <v>RY16</v>
      </c>
      <c r="L10" s="138" t="str">
        <f>Lookup!L20</f>
        <v>RY17</v>
      </c>
      <c r="M10" s="138" t="str">
        <f>Lookup!M20</f>
        <v>RY18</v>
      </c>
      <c r="N10" s="138" t="str">
        <f>Lookup!N20</f>
        <v>RY19</v>
      </c>
      <c r="O10" s="138" t="str">
        <f>Lookup!O20</f>
        <v>RY20</v>
      </c>
      <c r="P10" s="138" t="str">
        <f>Lookup!P20</f>
        <v>RY21</v>
      </c>
      <c r="Q10" s="138" t="str">
        <f>Lookup!Q20</f>
        <v>RY22</v>
      </c>
      <c r="R10" s="138" t="str">
        <f>Lookup!R20</f>
        <v>RY23</v>
      </c>
      <c r="S10" s="138" t="str">
        <f>Lookup!S20</f>
        <v>RY24</v>
      </c>
      <c r="U10" s="139" t="str">
        <f>Lookup!U20</f>
        <v>RY17 %</v>
      </c>
      <c r="V10" s="139" t="str">
        <f>Lookup!V20</f>
        <v>RY15-RY17 Avg</v>
      </c>
    </row>
    <row r="12" spans="1:22" s="140" customFormat="1" ht="15" x14ac:dyDescent="0.35">
      <c r="B12" s="140" t="s">
        <v>148</v>
      </c>
    </row>
    <row r="13" spans="1:22" s="141" customFormat="1" ht="4.5" customHeight="1" x14ac:dyDescent="0.35"/>
    <row r="14" spans="1:22" s="142" customFormat="1" ht="14.1" x14ac:dyDescent="0.35">
      <c r="C14" s="142" t="s">
        <v>14</v>
      </c>
    </row>
    <row r="16" spans="1:22" ht="36.9" x14ac:dyDescent="0.35">
      <c r="D16" s="143" t="s">
        <v>132</v>
      </c>
      <c r="E16" s="144" t="str">
        <f>Lookup!E$20</f>
        <v>Source</v>
      </c>
      <c r="F16" s="144" t="str">
        <f>Lookup!F$20</f>
        <v>Unit</v>
      </c>
      <c r="G16" s="144" t="str">
        <f>Lookup!G$20</f>
        <v>Basis</v>
      </c>
      <c r="H16" s="144" t="str">
        <f>Lookup!H$20</f>
        <v>Timing</v>
      </c>
      <c r="I16" s="144"/>
      <c r="J16" s="144" t="str">
        <f>J$10</f>
        <v>RY15</v>
      </c>
      <c r="K16" s="144" t="str">
        <f t="shared" ref="K16:S16" si="0">K$10</f>
        <v>RY16</v>
      </c>
      <c r="L16" s="144" t="str">
        <f t="shared" si="0"/>
        <v>RY17</v>
      </c>
      <c r="M16" s="1900" t="str">
        <f t="shared" si="0"/>
        <v>RY18</v>
      </c>
      <c r="N16" s="145" t="str">
        <f t="shared" si="0"/>
        <v>RY19</v>
      </c>
      <c r="O16" s="144" t="str">
        <f t="shared" si="0"/>
        <v>RY20</v>
      </c>
      <c r="P16" s="144" t="str">
        <f t="shared" si="0"/>
        <v>RY21</v>
      </c>
      <c r="Q16" s="144" t="str">
        <f t="shared" si="0"/>
        <v>RY22</v>
      </c>
      <c r="R16" s="144" t="str">
        <f t="shared" si="0"/>
        <v>RY23</v>
      </c>
      <c r="S16" s="144" t="str">
        <f t="shared" si="0"/>
        <v>RY24</v>
      </c>
      <c r="U16" s="144" t="str">
        <f t="shared" ref="U16:V16" si="1">U$10</f>
        <v>RY17 %</v>
      </c>
      <c r="V16" s="144" t="str">
        <f t="shared" si="1"/>
        <v>RY15-RY17 Avg</v>
      </c>
    </row>
    <row r="17" spans="3:22" x14ac:dyDescent="0.35">
      <c r="J17" s="146"/>
      <c r="K17" s="146"/>
      <c r="L17" s="146"/>
      <c r="M17" s="1901"/>
      <c r="N17" s="147"/>
    </row>
    <row r="18" spans="3:22" ht="12.3" x14ac:dyDescent="0.35">
      <c r="D18" s="148" t="s">
        <v>149</v>
      </c>
      <c r="E18" s="149" t="s">
        <v>161</v>
      </c>
      <c r="F18" s="136" t="str">
        <f t="shared" ref="F18" si="2">Percent</f>
        <v>Percent</v>
      </c>
      <c r="G18" s="136" t="str">
        <f t="shared" ref="G18:H22" si="3">NA</f>
        <v>N/A</v>
      </c>
      <c r="H18" s="136" t="str">
        <f t="shared" si="3"/>
        <v>N/A</v>
      </c>
      <c r="J18" s="150">
        <f>[4]Input_Data!J18</f>
        <v>1.5108593012275628E-2</v>
      </c>
      <c r="K18" s="150">
        <f>[4]Input_Data!K18</f>
        <v>1.0232558139534831E-2</v>
      </c>
      <c r="L18" s="1899">
        <f>[4]Input_Data!L18</f>
        <v>1.9337016574585641E-2</v>
      </c>
      <c r="M18" s="1902">
        <f>[4]Input_Data!M$19</f>
        <v>0.02</v>
      </c>
      <c r="N18" s="1903">
        <f>[4]Input_Data!N$19</f>
        <v>2.2499999999999999E-2</v>
      </c>
      <c r="O18" s="151">
        <f>[4]Output_PTRM!$O$18</f>
        <v>2.4248746575396662E-2</v>
      </c>
      <c r="P18" s="152">
        <f>[4]Output_PTRM!$O$18</f>
        <v>2.4248746575396662E-2</v>
      </c>
      <c r="Q18" s="152">
        <f>[4]Output_PTRM!$O$18</f>
        <v>2.4248746575396662E-2</v>
      </c>
      <c r="R18" s="152">
        <f>[4]Output_PTRM!$O$18</f>
        <v>2.4248746575396662E-2</v>
      </c>
      <c r="S18" s="152">
        <f>[4]Output_PTRM!$O$18</f>
        <v>2.4248746575396662E-2</v>
      </c>
      <c r="U18" s="153"/>
      <c r="V18" s="153"/>
    </row>
    <row r="20" spans="3:22" ht="12.3" x14ac:dyDescent="0.35">
      <c r="C20" s="15" t="s">
        <v>1732</v>
      </c>
      <c r="D20" s="15"/>
      <c r="E20" s="141"/>
      <c r="F20" s="141"/>
      <c r="G20" s="141"/>
      <c r="H20" s="141"/>
      <c r="I20" s="141"/>
    </row>
    <row r="22" spans="3:22" ht="12.3" x14ac:dyDescent="0.35">
      <c r="D22" s="148" t="s">
        <v>150</v>
      </c>
      <c r="E22" s="149" t="s">
        <v>162</v>
      </c>
      <c r="F22" s="136" t="str">
        <f>Factor</f>
        <v>Factor</v>
      </c>
      <c r="G22" s="136" t="str">
        <f t="shared" si="3"/>
        <v>N/A</v>
      </c>
      <c r="H22" s="136" t="str">
        <f t="shared" si="3"/>
        <v>N/A</v>
      </c>
      <c r="I22" s="155">
        <v>0.5</v>
      </c>
      <c r="K22" s="154" t="s">
        <v>1625</v>
      </c>
    </row>
    <row r="24" spans="3:22" s="142" customFormat="1" ht="14.1" x14ac:dyDescent="0.35">
      <c r="C24" s="142" t="s">
        <v>172</v>
      </c>
    </row>
    <row r="25" spans="3:22" s="141" customFormat="1" ht="11.25" customHeight="1" x14ac:dyDescent="0.35"/>
    <row r="26" spans="3:22" ht="36.9" x14ac:dyDescent="0.35">
      <c r="D26" s="143" t="s">
        <v>132</v>
      </c>
      <c r="E26" s="144" t="str">
        <f>Lookup!E$20</f>
        <v>Source</v>
      </c>
      <c r="F26" s="144" t="str">
        <f>Lookup!F$20</f>
        <v>Unit</v>
      </c>
      <c r="G26" s="144" t="str">
        <f>Lookup!G$20</f>
        <v>Basis</v>
      </c>
      <c r="H26" s="144" t="str">
        <f>Lookup!H$20</f>
        <v>Timing</v>
      </c>
      <c r="I26" s="144"/>
      <c r="J26" s="144" t="str">
        <f>J$10</f>
        <v>RY15</v>
      </c>
      <c r="K26" s="144" t="str">
        <f t="shared" ref="K26:S26" si="4">K$10</f>
        <v>RY16</v>
      </c>
      <c r="L26" s="144" t="str">
        <f t="shared" si="4"/>
        <v>RY17</v>
      </c>
      <c r="M26" s="144" t="str">
        <f t="shared" si="4"/>
        <v>RY18</v>
      </c>
      <c r="N26" s="145" t="str">
        <f t="shared" si="4"/>
        <v>RY19</v>
      </c>
      <c r="O26" s="144" t="str">
        <f t="shared" si="4"/>
        <v>RY20</v>
      </c>
      <c r="P26" s="144" t="str">
        <f t="shared" si="4"/>
        <v>RY21</v>
      </c>
      <c r="Q26" s="144" t="str">
        <f t="shared" si="4"/>
        <v>RY22</v>
      </c>
      <c r="R26" s="144" t="str">
        <f t="shared" si="4"/>
        <v>RY23</v>
      </c>
      <c r="S26" s="144" t="str">
        <f t="shared" si="4"/>
        <v>RY24</v>
      </c>
      <c r="U26" s="144" t="str">
        <f t="shared" ref="U26:V26" si="5">U$10</f>
        <v>RY17 %</v>
      </c>
      <c r="V26" s="144" t="str">
        <f t="shared" si="5"/>
        <v>RY15-RY17 Avg</v>
      </c>
    </row>
    <row r="27" spans="3:22" s="141" customFormat="1" ht="11.25" customHeight="1" x14ac:dyDescent="0.35">
      <c r="J27" s="156"/>
      <c r="K27" s="156"/>
      <c r="L27" s="156"/>
      <c r="M27" s="156"/>
      <c r="N27" s="157"/>
    </row>
    <row r="28" spans="3:22" s="141" customFormat="1" ht="11.25" customHeight="1" x14ac:dyDescent="0.35">
      <c r="D28" s="148" t="s">
        <v>151</v>
      </c>
      <c r="E28" s="149" t="s">
        <v>134</v>
      </c>
      <c r="F28" s="136" t="str">
        <f t="shared" ref="F28:F39" si="6">Factor</f>
        <v>Factor</v>
      </c>
      <c r="G28" s="136" t="str">
        <f t="shared" ref="G28:H39" si="7">NA</f>
        <v>N/A</v>
      </c>
      <c r="H28" s="136" t="str">
        <f t="shared" si="7"/>
        <v>N/A</v>
      </c>
      <c r="J28" s="158">
        <f>1/(1+J$18)^($I$22)</f>
        <v>0.99253024088426012</v>
      </c>
      <c r="K28" s="159">
        <f>J28*(1+J$18)^(1-$I$22)*(1+K$18)^$I$22</f>
        <v>1.0051032574514593</v>
      </c>
      <c r="L28" s="159">
        <f t="shared" ref="L28:S28" si="8">K28*(1+K$18)^(1-$I$22)*(1+L$18)^$I$22</f>
        <v>1.019953232790358</v>
      </c>
      <c r="M28" s="159">
        <f t="shared" si="8"/>
        <v>1.040014136443425</v>
      </c>
      <c r="N28" s="160">
        <f t="shared" si="8"/>
        <v>1.0621136412381003</v>
      </c>
      <c r="O28" s="161">
        <f t="shared" si="8"/>
        <v>1.0869394852275571</v>
      </c>
      <c r="P28" s="161">
        <f t="shared" si="8"/>
        <v>1.1132964053476322</v>
      </c>
      <c r="Q28" s="161">
        <f t="shared" si="8"/>
        <v>1.1402924477442069</v>
      </c>
      <c r="R28" s="161">
        <f t="shared" si="8"/>
        <v>1.1679431103313949</v>
      </c>
      <c r="S28" s="161">
        <f t="shared" si="8"/>
        <v>1.1962642668283014</v>
      </c>
      <c r="U28" s="153"/>
      <c r="V28" s="153"/>
    </row>
    <row r="29" spans="3:22" s="141" customFormat="1" ht="11.25" customHeight="1" x14ac:dyDescent="0.35">
      <c r="D29" s="148" t="s">
        <v>152</v>
      </c>
      <c r="E29" s="149" t="s">
        <v>134</v>
      </c>
      <c r="F29" s="136" t="str">
        <f t="shared" si="6"/>
        <v>Factor</v>
      </c>
      <c r="G29" s="136" t="str">
        <f t="shared" si="7"/>
        <v>N/A</v>
      </c>
      <c r="H29" s="136" t="str">
        <f t="shared" si="7"/>
        <v>N/A</v>
      </c>
      <c r="J29" s="159">
        <f t="shared" ref="J29:J37" si="9">K29/((1+K$18)^(1-$I$22)*(1+J$18)^$I$22)</f>
        <v>0.9824769879839591</v>
      </c>
      <c r="K29" s="158">
        <f>1/(1+K$18)^($I$22)</f>
        <v>0.99492265355462151</v>
      </c>
      <c r="L29" s="159">
        <f t="shared" ref="L29:S29" si="10">K29*(1+K$18)^(1-$I$22)*(1+L$18)^$I$22</f>
        <v>1.0096222147786693</v>
      </c>
      <c r="M29" s="159">
        <f t="shared" si="10"/>
        <v>1.0294799232750294</v>
      </c>
      <c r="N29" s="160">
        <f t="shared" si="10"/>
        <v>1.0513555840984878</v>
      </c>
      <c r="O29" s="161">
        <f t="shared" si="10"/>
        <v>1.0759299692630055</v>
      </c>
      <c r="P29" s="161">
        <f t="shared" si="10"/>
        <v>1.1020199224205385</v>
      </c>
      <c r="Q29" s="161">
        <f t="shared" si="10"/>
        <v>1.1287425242403524</v>
      </c>
      <c r="R29" s="161">
        <f t="shared" si="10"/>
        <v>1.1561131156595301</v>
      </c>
      <c r="S29" s="161">
        <f t="shared" si="10"/>
        <v>1.1841474096136504</v>
      </c>
      <c r="U29" s="153"/>
      <c r="V29" s="153"/>
    </row>
    <row r="30" spans="3:22" s="141" customFormat="1" ht="11.25" customHeight="1" x14ac:dyDescent="0.35">
      <c r="D30" s="148" t="s">
        <v>153</v>
      </c>
      <c r="E30" s="149" t="s">
        <v>134</v>
      </c>
      <c r="F30" s="136" t="str">
        <f t="shared" si="6"/>
        <v>Factor</v>
      </c>
      <c r="G30" s="136" t="str">
        <f t="shared" si="7"/>
        <v>N/A</v>
      </c>
      <c r="H30" s="136" t="str">
        <f t="shared" si="7"/>
        <v>N/A</v>
      </c>
      <c r="J30" s="159">
        <f t="shared" si="9"/>
        <v>0.96383921314415522</v>
      </c>
      <c r="K30" s="159">
        <f t="shared" ref="K30:K37" si="11">L30/((1+L$18)^(1-$I$22)*(1+K$18)^$I$22)</f>
        <v>0.97604878207797574</v>
      </c>
      <c r="L30" s="158">
        <f>1/(1+L$18)^($I$22)</f>
        <v>0.99046948983706873</v>
      </c>
      <c r="M30" s="159">
        <f t="shared" ref="M30:S30" si="12">L30*(1+L$18)^(1-$I$22)*(1+M$18)^$I$22</f>
        <v>1.0099504938362078</v>
      </c>
      <c r="N30" s="160">
        <f t="shared" si="12"/>
        <v>1.0314111692239909</v>
      </c>
      <c r="O30" s="161">
        <f t="shared" si="12"/>
        <v>1.0555193736401303</v>
      </c>
      <c r="P30" s="161">
        <f t="shared" si="12"/>
        <v>1.0811143954369511</v>
      </c>
      <c r="Q30" s="161">
        <f t="shared" si="12"/>
        <v>1.107330064430915</v>
      </c>
      <c r="R30" s="161">
        <f t="shared" si="12"/>
        <v>1.1341814305386178</v>
      </c>
      <c r="S30" s="161">
        <f t="shared" si="12"/>
        <v>1.1616839086182695</v>
      </c>
      <c r="U30" s="153"/>
      <c r="V30" s="153"/>
    </row>
    <row r="31" spans="3:22" s="141" customFormat="1" ht="11.25" customHeight="1" x14ac:dyDescent="0.35">
      <c r="D31" s="148" t="s">
        <v>154</v>
      </c>
      <c r="E31" s="149" t="s">
        <v>134</v>
      </c>
      <c r="F31" s="136" t="str">
        <f t="shared" si="6"/>
        <v>Factor</v>
      </c>
      <c r="G31" s="136" t="str">
        <f t="shared" si="7"/>
        <v>N/A</v>
      </c>
      <c r="H31" s="136" t="str">
        <f t="shared" si="7"/>
        <v>N/A</v>
      </c>
      <c r="J31" s="159">
        <f t="shared" si="9"/>
        <v>0.94494040504328936</v>
      </c>
      <c r="K31" s="159">
        <f t="shared" si="11"/>
        <v>0.95691057066468199</v>
      </c>
      <c r="L31" s="159">
        <f t="shared" ref="L31" si="13">M31/((1+M$18)^(1-$I$22)*(1+L$18)^$I$22)</f>
        <v>0.97104851944810655</v>
      </c>
      <c r="M31" s="158">
        <f>1/(1+M$18)^($I$22)</f>
        <v>0.99014754297667429</v>
      </c>
      <c r="N31" s="160">
        <f t="shared" ref="N31:S31" si="14">M31*(1+M$18)^(1-$I$22)*(1+N$18)^$I$22</f>
        <v>1.0111874208078342</v>
      </c>
      <c r="O31" s="161">
        <f t="shared" si="14"/>
        <v>1.0348229153334609</v>
      </c>
      <c r="P31" s="161">
        <f t="shared" si="14"/>
        <v>1.0599160739577951</v>
      </c>
      <c r="Q31" s="161">
        <f t="shared" si="14"/>
        <v>1.0856177102263869</v>
      </c>
      <c r="R31" s="161">
        <f t="shared" si="14"/>
        <v>1.1119425789594288</v>
      </c>
      <c r="S31" s="161">
        <f t="shared" si="14"/>
        <v>1.1389057927630089</v>
      </c>
      <c r="U31" s="153"/>
      <c r="V31" s="153"/>
    </row>
    <row r="32" spans="3:22" s="141" customFormat="1" ht="11.25" customHeight="1" x14ac:dyDescent="0.35">
      <c r="D32" s="148" t="s">
        <v>155</v>
      </c>
      <c r="E32" s="149" t="s">
        <v>134</v>
      </c>
      <c r="F32" s="136" t="str">
        <f t="shared" si="6"/>
        <v>Factor</v>
      </c>
      <c r="G32" s="136" t="str">
        <f t="shared" si="7"/>
        <v>N/A</v>
      </c>
      <c r="H32" s="136" t="str">
        <f t="shared" si="7"/>
        <v>N/A</v>
      </c>
      <c r="J32" s="159">
        <f t="shared" si="9"/>
        <v>0.92414709539685991</v>
      </c>
      <c r="K32" s="159">
        <f t="shared" si="11"/>
        <v>0.93585385884076477</v>
      </c>
      <c r="L32" s="159">
        <f t="shared" ref="L32:M32" si="15">M32/((1+M$18)^(1-$I$22)*(1+L$18)^$I$22)</f>
        <v>0.94968070361673007</v>
      </c>
      <c r="M32" s="159">
        <f t="shared" si="15"/>
        <v>0.9683594552339112</v>
      </c>
      <c r="N32" s="158">
        <f>1/(1+N$18)^($I$22)</f>
        <v>0.98893635286829751</v>
      </c>
      <c r="O32" s="161">
        <f t="shared" ref="O32:S32" si="16">N32*(1+N$18)^(1-$I$22)*(1+O$18)^$I$22</f>
        <v>1.0120517509373701</v>
      </c>
      <c r="P32" s="161">
        <f t="shared" si="16"/>
        <v>1.0365927373670369</v>
      </c>
      <c r="Q32" s="161">
        <f t="shared" si="16"/>
        <v>1.0617288119573469</v>
      </c>
      <c r="R32" s="161">
        <f t="shared" si="16"/>
        <v>1.0874744048502976</v>
      </c>
      <c r="S32" s="161">
        <f t="shared" si="16"/>
        <v>1.1138442961007426</v>
      </c>
      <c r="U32" s="153"/>
      <c r="V32" s="153"/>
    </row>
    <row r="33" spans="1:22" s="141" customFormat="1" ht="11.25" customHeight="1" x14ac:dyDescent="0.35">
      <c r="D33" s="148" t="s">
        <v>156</v>
      </c>
      <c r="E33" s="149" t="s">
        <v>134</v>
      </c>
      <c r="F33" s="136" t="str">
        <f t="shared" si="6"/>
        <v>Factor</v>
      </c>
      <c r="G33" s="136" t="str">
        <f t="shared" si="7"/>
        <v>N/A</v>
      </c>
      <c r="H33" s="136" t="str">
        <f t="shared" si="7"/>
        <v>N/A</v>
      </c>
      <c r="J33" s="159">
        <f t="shared" si="9"/>
        <v>0.90226822194000311</v>
      </c>
      <c r="K33" s="159">
        <f t="shared" si="11"/>
        <v>0.91369783167401231</v>
      </c>
      <c r="L33" s="159">
        <f t="shared" ref="L33:M33" si="17">M33/((1+M$18)^(1-$I$22)*(1+L$18)^$I$22)</f>
        <v>0.92719733052348197</v>
      </c>
      <c r="M33" s="159">
        <f t="shared" si="17"/>
        <v>0.94543386894213666</v>
      </c>
      <c r="N33" s="160">
        <f t="shared" ref="N33" si="18">O33/((1+O$18)^(1-$I$22)*(1+N$18)^$I$22)</f>
        <v>0.96552361540576259</v>
      </c>
      <c r="O33" s="162">
        <f>1/(1+O$18)^($I$22)</f>
        <v>0.98809176415513567</v>
      </c>
      <c r="P33" s="161">
        <f t="shared" ref="P33:S33" si="19">O33*(1+O$18)^(1-$I$22)*(1+P$18)^$I$22</f>
        <v>1.0120517509373701</v>
      </c>
      <c r="Q33" s="161">
        <f t="shared" si="19"/>
        <v>1.0365927373670369</v>
      </c>
      <c r="R33" s="161">
        <f t="shared" si="19"/>
        <v>1.0617288119573469</v>
      </c>
      <c r="S33" s="161">
        <f t="shared" si="19"/>
        <v>1.0874744048502976</v>
      </c>
      <c r="U33" s="153"/>
      <c r="V33" s="153"/>
    </row>
    <row r="34" spans="1:22" s="141" customFormat="1" ht="11.25" customHeight="1" x14ac:dyDescent="0.35">
      <c r="D34" s="148" t="s">
        <v>157</v>
      </c>
      <c r="E34" s="149" t="s">
        <v>134</v>
      </c>
      <c r="F34" s="136" t="str">
        <f t="shared" si="6"/>
        <v>Factor</v>
      </c>
      <c r="G34" s="136" t="str">
        <f t="shared" si="7"/>
        <v>N/A</v>
      </c>
      <c r="H34" s="136" t="str">
        <f t="shared" si="7"/>
        <v>N/A</v>
      </c>
      <c r="J34" s="159">
        <f t="shared" si="9"/>
        <v>0.88090732349613443</v>
      </c>
      <c r="K34" s="159">
        <f t="shared" si="11"/>
        <v>0.89206634104165194</v>
      </c>
      <c r="L34" s="159">
        <f t="shared" ref="L34:M34" si="20">M34/((1+M$18)^(1-$I$22)*(1+L$18)^$I$22)</f>
        <v>0.90524624376997409</v>
      </c>
      <c r="M34" s="159">
        <f t="shared" si="20"/>
        <v>0.92305103823970525</v>
      </c>
      <c r="N34" s="160">
        <f t="shared" ref="N34:O34" si="21">O34/((1+O$18)^(1-$I$22)*(1+N$18)^$I$22)</f>
        <v>0.94266516667363942</v>
      </c>
      <c r="O34" s="161">
        <f t="shared" si="21"/>
        <v>0.96469902204796165</v>
      </c>
      <c r="P34" s="158">
        <f>1/(1+P$18)^($I$22)</f>
        <v>0.98809176415513567</v>
      </c>
      <c r="Q34" s="161">
        <f t="shared" ref="Q34:S34" si="22">P34*(1+P$18)^(1-$I$22)*(1+Q$18)^$I$22</f>
        <v>1.0120517509373701</v>
      </c>
      <c r="R34" s="161">
        <f t="shared" si="22"/>
        <v>1.0365927373670369</v>
      </c>
      <c r="S34" s="161">
        <f t="shared" si="22"/>
        <v>1.0617288119573469</v>
      </c>
      <c r="U34" s="153"/>
      <c r="V34" s="153"/>
    </row>
    <row r="35" spans="1:22" s="141" customFormat="1" ht="11.25" customHeight="1" x14ac:dyDescent="0.35">
      <c r="D35" s="148" t="s">
        <v>158</v>
      </c>
      <c r="E35" s="149" t="s">
        <v>134</v>
      </c>
      <c r="F35" s="136" t="str">
        <f t="shared" si="6"/>
        <v>Factor</v>
      </c>
      <c r="G35" s="136" t="str">
        <f t="shared" si="7"/>
        <v>N/A</v>
      </c>
      <c r="H35" s="136" t="str">
        <f t="shared" si="7"/>
        <v>N/A</v>
      </c>
      <c r="J35" s="159">
        <f t="shared" si="9"/>
        <v>0.8600521371800276</v>
      </c>
      <c r="K35" s="159">
        <f t="shared" si="11"/>
        <v>0.87094696871663235</v>
      </c>
      <c r="L35" s="159">
        <f t="shared" ref="L35:M35" si="23">M35/((1+M$18)^(1-$I$22)*(1+L$18)^$I$22)</f>
        <v>0.88381484165510515</v>
      </c>
      <c r="M35" s="159">
        <f t="shared" si="23"/>
        <v>0.90119811356953217</v>
      </c>
      <c r="N35" s="160">
        <f t="shared" ref="N35:O35" si="24">O35/((1+O$18)^(1-$I$22)*(1+N$18)^$I$22)</f>
        <v>0.92034788407158497</v>
      </c>
      <c r="O35" s="161">
        <f t="shared" si="24"/>
        <v>0.94186009528784764</v>
      </c>
      <c r="P35" s="161">
        <f t="shared" ref="P35" si="25">Q35/((1+Q$18)^(1-$I$22)*(1+P$18)^$I$22)</f>
        <v>0.96469902204796165</v>
      </c>
      <c r="Q35" s="158">
        <f>1/(1+Q$18)^($I$22)</f>
        <v>0.98809176415513567</v>
      </c>
      <c r="R35" s="161">
        <f t="shared" ref="R35:S35" si="26">Q35*(1+Q$18)^(1-$I$22)*(1+R$18)^$I$22</f>
        <v>1.0120517509373701</v>
      </c>
      <c r="S35" s="161">
        <f t="shared" si="26"/>
        <v>1.0365927373670369</v>
      </c>
      <c r="U35" s="153"/>
      <c r="V35" s="153"/>
    </row>
    <row r="36" spans="1:22" s="141" customFormat="1" ht="11.25" customHeight="1" x14ac:dyDescent="0.35">
      <c r="D36" s="148" t="s">
        <v>159</v>
      </c>
      <c r="E36" s="149" t="s">
        <v>134</v>
      </c>
      <c r="F36" s="136" t="str">
        <f t="shared" si="6"/>
        <v>Factor</v>
      </c>
      <c r="G36" s="136" t="str">
        <f t="shared" si="7"/>
        <v>N/A</v>
      </c>
      <c r="H36" s="136" t="str">
        <f t="shared" si="7"/>
        <v>N/A</v>
      </c>
      <c r="J36" s="159">
        <f t="shared" si="9"/>
        <v>0.83969069042616373</v>
      </c>
      <c r="K36" s="159">
        <f t="shared" si="11"/>
        <v>0.8503275904692752</v>
      </c>
      <c r="L36" s="159">
        <f t="shared" ref="L36:M36" si="27">M36/((1+M$18)^(1-$I$22)*(1+L$18)^$I$22)</f>
        <v>0.86289082081883317</v>
      </c>
      <c r="M36" s="159">
        <f t="shared" si="27"/>
        <v>0.87986254958349941</v>
      </c>
      <c r="N36" s="160">
        <f t="shared" ref="N36:O36" si="28">O36/((1+O$18)^(1-$I$22)*(1+N$18)^$I$22)</f>
        <v>0.89855895567243105</v>
      </c>
      <c r="O36" s="161">
        <f t="shared" si="28"/>
        <v>0.91956187248164301</v>
      </c>
      <c r="P36" s="161">
        <f t="shared" ref="P36:Q36" si="29">Q36/((1+Q$18)^(1-$I$22)*(1+P$18)^$I$22)</f>
        <v>0.94186009528784764</v>
      </c>
      <c r="Q36" s="161">
        <f t="shared" si="29"/>
        <v>0.96469902204796165</v>
      </c>
      <c r="R36" s="158">
        <f>1/(1+R$18)^($I$22)</f>
        <v>0.98809176415513567</v>
      </c>
      <c r="S36" s="161">
        <f t="shared" ref="S36" si="30">R36*(1+R$18)^(1-$I$22)*(1+S$18)^$I$22</f>
        <v>1.0120517509373701</v>
      </c>
      <c r="U36" s="153"/>
      <c r="V36" s="153"/>
    </row>
    <row r="37" spans="1:22" s="141" customFormat="1" ht="11.25" customHeight="1" x14ac:dyDescent="0.35">
      <c r="D37" s="148" t="s">
        <v>160</v>
      </c>
      <c r="E37" s="149" t="s">
        <v>134</v>
      </c>
      <c r="F37" s="136" t="str">
        <f t="shared" si="6"/>
        <v>Factor</v>
      </c>
      <c r="G37" s="136" t="str">
        <f t="shared" si="7"/>
        <v>N/A</v>
      </c>
      <c r="H37" s="136" t="str">
        <f t="shared" si="7"/>
        <v>N/A</v>
      </c>
      <c r="J37" s="159">
        <f t="shared" si="9"/>
        <v>0.81981129411550879</v>
      </c>
      <c r="K37" s="159">
        <f t="shared" si="11"/>
        <v>0.83019636910698547</v>
      </c>
      <c r="L37" s="159">
        <f t="shared" ref="L37:M37" si="31">M37/((1+M$18)^(1-$I$22)*(1+L$18)^$I$22)</f>
        <v>0.84246216917905148</v>
      </c>
      <c r="M37" s="159">
        <f t="shared" si="31"/>
        <v>0.85903209794041113</v>
      </c>
      <c r="N37" s="160">
        <f t="shared" ref="N37:O37" si="32">O37/((1+O$18)^(1-$I$22)*(1+N$18)^$I$22)</f>
        <v>0.87728587286710114</v>
      </c>
      <c r="O37" s="161">
        <f t="shared" si="32"/>
        <v>0.89779155264404564</v>
      </c>
      <c r="P37" s="161">
        <f t="shared" ref="P37:R37" si="33">Q37/((1+Q$18)^(1-$I$22)*(1+P$18)^$I$22)</f>
        <v>0.91956187248164301</v>
      </c>
      <c r="Q37" s="161">
        <f t="shared" si="33"/>
        <v>0.94186009528784764</v>
      </c>
      <c r="R37" s="161">
        <f t="shared" si="33"/>
        <v>0.96469902204796165</v>
      </c>
      <c r="S37" s="158">
        <f>1/(1+S$18)^($I$22)</f>
        <v>0.98809176415513567</v>
      </c>
      <c r="U37" s="153"/>
      <c r="V37" s="153"/>
    </row>
    <row r="38" spans="1:22" s="141" customFormat="1" ht="11.25" customHeight="1" x14ac:dyDescent="0.35">
      <c r="J38" s="156"/>
      <c r="K38" s="156"/>
      <c r="L38" s="156"/>
      <c r="M38" s="156"/>
      <c r="N38" s="157"/>
    </row>
    <row r="39" spans="1:22" s="141" customFormat="1" ht="11.25" customHeight="1" x14ac:dyDescent="0.35">
      <c r="D39" s="148" t="s">
        <v>206</v>
      </c>
      <c r="E39" s="149" t="s">
        <v>134</v>
      </c>
      <c r="F39" s="136" t="str">
        <f t="shared" si="6"/>
        <v>Factor</v>
      </c>
      <c r="G39" s="136" t="str">
        <f t="shared" si="7"/>
        <v>N/A</v>
      </c>
      <c r="H39" s="136" t="str">
        <f t="shared" si="7"/>
        <v>N/A</v>
      </c>
      <c r="J39" s="159">
        <f>$N$31</f>
        <v>1.0111874208078342</v>
      </c>
      <c r="K39" s="159">
        <f t="shared" ref="K39:S39" si="34">$N$31</f>
        <v>1.0111874208078342</v>
      </c>
      <c r="L39" s="159">
        <f t="shared" si="34"/>
        <v>1.0111874208078342</v>
      </c>
      <c r="M39" s="159">
        <f t="shared" si="34"/>
        <v>1.0111874208078342</v>
      </c>
      <c r="N39" s="160">
        <f t="shared" si="34"/>
        <v>1.0111874208078342</v>
      </c>
      <c r="O39" s="161">
        <f t="shared" si="34"/>
        <v>1.0111874208078342</v>
      </c>
      <c r="P39" s="161">
        <f t="shared" si="34"/>
        <v>1.0111874208078342</v>
      </c>
      <c r="Q39" s="161">
        <f t="shared" si="34"/>
        <v>1.0111874208078342</v>
      </c>
      <c r="R39" s="161">
        <f t="shared" si="34"/>
        <v>1.0111874208078342</v>
      </c>
      <c r="S39" s="161">
        <f t="shared" si="34"/>
        <v>1.0111874208078342</v>
      </c>
    </row>
    <row r="40" spans="1:22" s="141" customFormat="1" ht="11.25" customHeight="1" x14ac:dyDescent="0.35"/>
    <row r="41" spans="1:22" s="141" customFormat="1" ht="11.25" customHeight="1" x14ac:dyDescent="0.35">
      <c r="A41" s="126">
        <f>IF(SUM($J41:$V41)&gt;0,1,0)</f>
        <v>0</v>
      </c>
      <c r="D41" s="133" t="s">
        <v>139</v>
      </c>
      <c r="J41" s="163">
        <f>IF(ISERROR(SUM(J28:J37)),1,0)</f>
        <v>0</v>
      </c>
      <c r="K41" s="163">
        <f t="shared" ref="K41:S41" si="35">IF(ISERROR(SUM(K28:K37)),1,0)</f>
        <v>0</v>
      </c>
      <c r="L41" s="163">
        <f t="shared" si="35"/>
        <v>0</v>
      </c>
      <c r="M41" s="163">
        <f t="shared" si="35"/>
        <v>0</v>
      </c>
      <c r="N41" s="163">
        <f t="shared" si="35"/>
        <v>0</v>
      </c>
      <c r="O41" s="163">
        <f t="shared" si="35"/>
        <v>0</v>
      </c>
      <c r="P41" s="163">
        <f t="shared" si="35"/>
        <v>0</v>
      </c>
      <c r="Q41" s="163">
        <f t="shared" si="35"/>
        <v>0</v>
      </c>
      <c r="R41" s="163">
        <f t="shared" si="35"/>
        <v>0</v>
      </c>
      <c r="S41" s="163">
        <f t="shared" si="35"/>
        <v>0</v>
      </c>
    </row>
    <row r="42" spans="1:22" s="141" customFormat="1" ht="11.25" customHeight="1" x14ac:dyDescent="0.35"/>
    <row r="43" spans="1:22" s="140" customFormat="1" ht="15" x14ac:dyDescent="0.35">
      <c r="B43" s="140" t="s">
        <v>33</v>
      </c>
    </row>
  </sheetData>
  <conditionalFormatting sqref="B2">
    <cfRule type="cellIs" dxfId="878" priority="1" operator="notEqual">
      <formula>"No Errors Found"</formula>
    </cfRule>
  </conditionalFormatting>
  <hyperlinks>
    <hyperlink ref="B3:E3" location="TOC!A1" display="TOC!A1"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C11"/>
  <sheetViews>
    <sheetView workbookViewId="0"/>
  </sheetViews>
  <sheetFormatPr defaultColWidth="9.33203125" defaultRowHeight="10.199999999999999" x14ac:dyDescent="0.35"/>
  <cols>
    <col min="1" max="16384" width="9.33203125" style="1904"/>
  </cols>
  <sheetData>
    <row r="11" spans="3:3" ht="89.4" x14ac:dyDescent="2.75">
      <c r="C11" s="1905" t="s">
        <v>1576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pageSetUpPr fitToPage="1"/>
  </sheetPr>
  <dimension ref="A1:AD393"/>
  <sheetViews>
    <sheetView showGridLines="0" zoomScaleNormal="100"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33203125" defaultRowHeight="10.199999999999999" outlineLevelRow="1" x14ac:dyDescent="0.35"/>
  <cols>
    <col min="1" max="1" width="3.33203125" style="7" customWidth="1"/>
    <col min="2" max="3" width="2.796875" style="7" customWidth="1"/>
    <col min="4" max="4" width="91.46484375" style="7" customWidth="1"/>
    <col min="5" max="5" width="11.796875" style="7" customWidth="1"/>
    <col min="6" max="6" width="9.1328125" style="7" customWidth="1"/>
    <col min="7" max="7" width="12" style="7" customWidth="1"/>
    <col min="8" max="8" width="10" style="7" customWidth="1"/>
    <col min="9" max="24" width="14.796875" style="7" customWidth="1"/>
    <col min="25" max="25" width="9.33203125" style="7"/>
    <col min="26" max="28" width="17.796875" style="7" customWidth="1"/>
    <col min="29" max="29" width="3.796875" style="7" customWidth="1"/>
    <col min="30" max="30" width="16.796875" style="7" customWidth="1"/>
    <col min="31" max="16384" width="9.33203125" style="7"/>
  </cols>
  <sheetData>
    <row r="1" spans="1:30" ht="18.899999999999999" x14ac:dyDescent="0.35">
      <c r="A1" s="70">
        <f>IF(SUM($A11:$A393)&gt;0,1,0)</f>
        <v>0</v>
      </c>
      <c r="B1" s="5" t="s">
        <v>1547</v>
      </c>
    </row>
    <row r="2" spans="1:30" x14ac:dyDescent="0.35">
      <c r="B2" s="18" t="str">
        <f>Title_Msg</f>
        <v>No Errors Found</v>
      </c>
    </row>
    <row r="3" spans="1:30" x14ac:dyDescent="0.35">
      <c r="B3" s="55" t="str">
        <f>TOC!B1</f>
        <v>Table of Contents</v>
      </c>
      <c r="C3" s="49"/>
      <c r="D3" s="49"/>
    </row>
    <row r="4" spans="1:30" ht="12.3" x14ac:dyDescent="0.35">
      <c r="B4" s="46" t="str">
        <f>Model_Name</f>
        <v>Rest RIN Population Model - Power and Water Corporation (PWC)</v>
      </c>
    </row>
    <row r="5" spans="1:30" ht="12.3" hidden="1" outlineLevel="1" x14ac:dyDescent="0.35">
      <c r="B5" s="15" t="str">
        <f>Lookup!B15</f>
        <v>Period Start Date</v>
      </c>
      <c r="O5" s="61">
        <f>Lookup!J15</f>
        <v>41821</v>
      </c>
      <c r="P5" s="61">
        <f>Lookup!K15</f>
        <v>42186</v>
      </c>
      <c r="Q5" s="61">
        <f>Lookup!L15</f>
        <v>42552</v>
      </c>
      <c r="R5" s="61">
        <f>Lookup!M15</f>
        <v>42917</v>
      </c>
      <c r="S5" s="61">
        <f>Lookup!N15</f>
        <v>43282</v>
      </c>
      <c r="T5" s="61">
        <f>Lookup!O15</f>
        <v>43647</v>
      </c>
      <c r="U5" s="61">
        <f>Lookup!P15</f>
        <v>44013</v>
      </c>
      <c r="V5" s="61">
        <f>Lookup!Q15</f>
        <v>44378</v>
      </c>
      <c r="W5" s="61">
        <f>Lookup!R15</f>
        <v>44743</v>
      </c>
      <c r="X5" s="61">
        <f>Lookup!S15</f>
        <v>45108</v>
      </c>
    </row>
    <row r="6" spans="1:30" ht="12.3" hidden="1" outlineLevel="1" x14ac:dyDescent="0.35">
      <c r="B6" s="15" t="str">
        <f>Lookup!B16</f>
        <v>Period End Date</v>
      </c>
      <c r="O6" s="61">
        <f>Lookup!J16</f>
        <v>42185</v>
      </c>
      <c r="P6" s="61">
        <f>Lookup!K16</f>
        <v>42551</v>
      </c>
      <c r="Q6" s="61">
        <f>Lookup!L16</f>
        <v>42916</v>
      </c>
      <c r="R6" s="61">
        <f>Lookup!M16</f>
        <v>43281</v>
      </c>
      <c r="S6" s="61">
        <f>Lookup!N16</f>
        <v>43646</v>
      </c>
      <c r="T6" s="61">
        <f>Lookup!O16</f>
        <v>44012</v>
      </c>
      <c r="U6" s="61">
        <f>Lookup!P16</f>
        <v>44377</v>
      </c>
      <c r="V6" s="61">
        <f>Lookup!Q16</f>
        <v>44742</v>
      </c>
      <c r="W6" s="61">
        <f>Lookup!R16</f>
        <v>45107</v>
      </c>
      <c r="X6" s="61">
        <f>Lookup!S16</f>
        <v>45473</v>
      </c>
    </row>
    <row r="7" spans="1:30" ht="12.3" hidden="1" outlineLevel="1" x14ac:dyDescent="0.35">
      <c r="B7" s="15" t="str">
        <f>Lookup!B17</f>
        <v>Period Counter</v>
      </c>
      <c r="O7" s="62">
        <f>Lookup!J17</f>
        <v>1</v>
      </c>
      <c r="P7" s="62">
        <f>Lookup!K17</f>
        <v>2</v>
      </c>
      <c r="Q7" s="62">
        <f>Lookup!L17</f>
        <v>3</v>
      </c>
      <c r="R7" s="62">
        <f>Lookup!M17</f>
        <v>4</v>
      </c>
      <c r="S7" s="62">
        <f>Lookup!N17</f>
        <v>5</v>
      </c>
      <c r="T7" s="62">
        <f>Lookup!O17</f>
        <v>6</v>
      </c>
      <c r="U7" s="62">
        <f>Lookup!P17</f>
        <v>7</v>
      </c>
      <c r="V7" s="62">
        <f>Lookup!Q17</f>
        <v>8</v>
      </c>
      <c r="W7" s="62">
        <f>Lookup!R17</f>
        <v>9</v>
      </c>
      <c r="X7" s="62">
        <f>Lookup!S17</f>
        <v>10</v>
      </c>
    </row>
    <row r="8" spans="1:30" ht="12.3" hidden="1" outlineLevel="1" x14ac:dyDescent="0.35">
      <c r="B8" s="15" t="str">
        <f>Lookup!B18</f>
        <v>Year</v>
      </c>
      <c r="O8" s="63">
        <f>Lookup!J18</f>
        <v>2015</v>
      </c>
      <c r="P8" s="63">
        <f>Lookup!K18</f>
        <v>2016</v>
      </c>
      <c r="Q8" s="63">
        <f>Lookup!L18</f>
        <v>2017</v>
      </c>
      <c r="R8" s="63">
        <f>Lookup!M18</f>
        <v>2018</v>
      </c>
      <c r="S8" s="63">
        <f>Lookup!N18</f>
        <v>2019</v>
      </c>
      <c r="T8" s="63">
        <f>Lookup!O18</f>
        <v>2020</v>
      </c>
      <c r="U8" s="63">
        <f>Lookup!P18</f>
        <v>2021</v>
      </c>
      <c r="V8" s="63">
        <f>Lookup!Q18</f>
        <v>2022</v>
      </c>
      <c r="W8" s="63">
        <f>Lookup!R18</f>
        <v>2023</v>
      </c>
      <c r="X8" s="63">
        <f>Lookup!S18</f>
        <v>2024</v>
      </c>
    </row>
    <row r="9" spans="1:30" ht="12.3" collapsed="1" x14ac:dyDescent="0.35">
      <c r="B9" s="15" t="str">
        <f>Lookup!B19</f>
        <v>Period Type</v>
      </c>
      <c r="I9" s="63" t="str">
        <f t="shared" ref="I9:N9" si="0">J9</f>
        <v>Actual</v>
      </c>
      <c r="J9" s="63" t="str">
        <f t="shared" si="0"/>
        <v>Actual</v>
      </c>
      <c r="K9" s="63" t="str">
        <f t="shared" si="0"/>
        <v>Actual</v>
      </c>
      <c r="L9" s="63" t="str">
        <f t="shared" si="0"/>
        <v>Actual</v>
      </c>
      <c r="M9" s="63" t="str">
        <f t="shared" si="0"/>
        <v>Actual</v>
      </c>
      <c r="N9" s="63" t="str">
        <f t="shared" si="0"/>
        <v>Actual</v>
      </c>
      <c r="O9" s="63" t="str">
        <f>Lookup!J19</f>
        <v>Actual</v>
      </c>
      <c r="P9" s="63" t="str">
        <f>Lookup!K19</f>
        <v>Actual</v>
      </c>
      <c r="Q9" s="63" t="str">
        <f>Lookup!L19</f>
        <v>Base Year</v>
      </c>
      <c r="R9" s="63" t="str">
        <f>Lookup!M19</f>
        <v>Forecast</v>
      </c>
      <c r="S9" s="63" t="str">
        <f>Lookup!N19</f>
        <v>Forecast</v>
      </c>
      <c r="T9" s="63" t="str">
        <f>Lookup!O19</f>
        <v>Forecast</v>
      </c>
      <c r="U9" s="63" t="str">
        <f>Lookup!P19</f>
        <v>Forecast</v>
      </c>
      <c r="V9" s="63" t="str">
        <f>Lookup!Q19</f>
        <v>Forecast</v>
      </c>
      <c r="W9" s="63" t="str">
        <f>Lookup!R19</f>
        <v>Forecast</v>
      </c>
      <c r="X9" s="63" t="str">
        <f>Lookup!S19</f>
        <v>Forecast</v>
      </c>
    </row>
    <row r="10" spans="1:30" ht="12.3" x14ac:dyDescent="0.35">
      <c r="B10" s="10" t="str">
        <f>Lookup!B20</f>
        <v>Regulatory Year</v>
      </c>
      <c r="E10" s="59" t="str">
        <f>Lookup!E20</f>
        <v>Source</v>
      </c>
      <c r="F10" s="59" t="str">
        <f>Lookup!F20</f>
        <v>Unit</v>
      </c>
      <c r="G10" s="59" t="str">
        <f>Lookup!G20</f>
        <v>Basis</v>
      </c>
      <c r="H10" s="59" t="str">
        <f>Lookup!H20</f>
        <v>Timing</v>
      </c>
      <c r="I10" s="59" t="s">
        <v>217</v>
      </c>
      <c r="J10" s="59" t="s">
        <v>216</v>
      </c>
      <c r="K10" s="59" t="s">
        <v>215</v>
      </c>
      <c r="L10" s="59" t="s">
        <v>214</v>
      </c>
      <c r="M10" s="59" t="s">
        <v>213</v>
      </c>
      <c r="N10" s="59" t="s">
        <v>212</v>
      </c>
      <c r="O10" s="59" t="str">
        <f>Lookup!J20</f>
        <v>RY15</v>
      </c>
      <c r="P10" s="59" t="str">
        <f>Lookup!K20</f>
        <v>RY16</v>
      </c>
      <c r="Q10" s="59" t="str">
        <f>Lookup!L20</f>
        <v>RY17</v>
      </c>
      <c r="R10" s="59" t="str">
        <f>Lookup!M20</f>
        <v>RY18</v>
      </c>
      <c r="S10" s="59" t="str">
        <f>Lookup!N20</f>
        <v>RY19</v>
      </c>
      <c r="T10" s="59" t="str">
        <f>Lookup!O20</f>
        <v>RY20</v>
      </c>
      <c r="U10" s="59" t="str">
        <f>Lookup!P20</f>
        <v>RY21</v>
      </c>
      <c r="V10" s="59" t="str">
        <f>Lookup!Q20</f>
        <v>RY22</v>
      </c>
      <c r="W10" s="59" t="str">
        <f>Lookup!R20</f>
        <v>RY23</v>
      </c>
      <c r="X10" s="59" t="str">
        <f>Lookup!S20</f>
        <v>RY24</v>
      </c>
      <c r="Z10" s="71" t="str">
        <f>Lookup!U20</f>
        <v>RY17 %</v>
      </c>
      <c r="AA10" s="59" t="str">
        <f>Lookup!V20</f>
        <v>RY15-RY17 Avg</v>
      </c>
      <c r="AB10" s="59" t="str">
        <f>Lookup!W20</f>
        <v>Custom %</v>
      </c>
      <c r="AC10" s="20" t="s">
        <v>35</v>
      </c>
      <c r="AD10" s="20" t="s">
        <v>625</v>
      </c>
    </row>
    <row r="11" spans="1:30" x14ac:dyDescent="0.35">
      <c r="B11" s="7" t="s">
        <v>209</v>
      </c>
    </row>
    <row r="12" spans="1:30" s="4" customFormat="1" ht="15" x14ac:dyDescent="0.35">
      <c r="B12" s="4" t="str">
        <f>CPI_Series_Inp!$C$24</f>
        <v>CPI Indexation Calculations</v>
      </c>
    </row>
    <row r="14" spans="1:30" ht="12.3" x14ac:dyDescent="0.35">
      <c r="D14" s="148" t="str">
        <f>CPI_Series_Inp!D32</f>
        <v>Real 2019 to Nominal</v>
      </c>
      <c r="E14" s="149" t="str">
        <f>CPI_Series_Inp!E32</f>
        <v>Calculated</v>
      </c>
      <c r="F14" s="136" t="str">
        <f>CPI_Series_Inp!F32</f>
        <v>Factor</v>
      </c>
      <c r="G14" s="136" t="str">
        <f>CPI_Series_Inp!G32</f>
        <v>N/A</v>
      </c>
      <c r="H14" s="136" t="str">
        <f>CPI_Series_Inp!H32</f>
        <v>N/A</v>
      </c>
      <c r="I14" s="223"/>
      <c r="J14" s="223"/>
      <c r="K14" s="223"/>
      <c r="L14" s="223"/>
      <c r="M14" s="223"/>
      <c r="N14" s="223"/>
      <c r="O14" s="159">
        <f>CPI_Series_Inp!J32</f>
        <v>0.92414709539685991</v>
      </c>
      <c r="P14" s="159">
        <f>CPI_Series_Inp!K32</f>
        <v>0.93585385884076477</v>
      </c>
      <c r="Q14" s="159">
        <f>CPI_Series_Inp!L32</f>
        <v>0.94968070361673007</v>
      </c>
      <c r="R14" s="159">
        <f>CPI_Series_Inp!M32</f>
        <v>0.9683594552339112</v>
      </c>
      <c r="S14" s="158">
        <f>CPI_Series_Inp!N32</f>
        <v>0.98893635286829751</v>
      </c>
      <c r="T14" s="161">
        <f>CPI_Series_Inp!O32</f>
        <v>1.0120517509373701</v>
      </c>
      <c r="U14" s="161">
        <f>CPI_Series_Inp!P32</f>
        <v>1.0365927373670369</v>
      </c>
      <c r="V14" s="161">
        <f>CPI_Series_Inp!Q32</f>
        <v>1.0617288119573469</v>
      </c>
      <c r="W14" s="161">
        <f>CPI_Series_Inp!R32</f>
        <v>1.0874744048502976</v>
      </c>
      <c r="X14" s="161">
        <f>CPI_Series_Inp!S32</f>
        <v>1.1138442961007426</v>
      </c>
    </row>
    <row r="16" spans="1:30" s="4" customFormat="1" ht="15" x14ac:dyDescent="0.35">
      <c r="B16" s="4" t="s">
        <v>295</v>
      </c>
    </row>
    <row r="18" spans="3:30" s="13" customFormat="1" ht="14.1" x14ac:dyDescent="0.35">
      <c r="C18" s="13" t="s">
        <v>623</v>
      </c>
    </row>
    <row r="19" spans="3:30" s="6" customFormat="1" ht="11.25" customHeight="1" x14ac:dyDescent="0.35"/>
    <row r="20" spans="3:30" s="6" customFormat="1" ht="11.25" customHeight="1" x14ac:dyDescent="0.35">
      <c r="D20" s="73" t="s">
        <v>626</v>
      </c>
    </row>
    <row r="21" spans="3:30" s="6" customFormat="1" ht="11.25" customHeight="1" x14ac:dyDescent="0.35">
      <c r="D21" s="79" t="s">
        <v>35</v>
      </c>
    </row>
    <row r="22" spans="3:30" s="6" customFormat="1" ht="11.25" customHeight="1" x14ac:dyDescent="0.35"/>
    <row r="23" spans="3:30" ht="12.3" x14ac:dyDescent="0.35">
      <c r="D23" s="73" t="s">
        <v>296</v>
      </c>
      <c r="E23" s="64" t="str">
        <f t="shared" ref="E23:X23" si="1">E$10</f>
        <v>Source</v>
      </c>
      <c r="F23" s="64" t="str">
        <f t="shared" si="1"/>
        <v>Unit</v>
      </c>
      <c r="G23" s="64" t="str">
        <f t="shared" si="1"/>
        <v>Basis</v>
      </c>
      <c r="H23" s="64" t="str">
        <f t="shared" si="1"/>
        <v>Timing</v>
      </c>
      <c r="I23" s="64" t="str">
        <f t="shared" si="1"/>
        <v>RY09</v>
      </c>
      <c r="J23" s="96" t="str">
        <f t="shared" si="1"/>
        <v>RY10</v>
      </c>
      <c r="K23" s="64" t="str">
        <f t="shared" si="1"/>
        <v>RY11</v>
      </c>
      <c r="L23" s="64" t="str">
        <f t="shared" si="1"/>
        <v>RY12</v>
      </c>
      <c r="M23" s="64" t="str">
        <f t="shared" si="1"/>
        <v>RY13</v>
      </c>
      <c r="N23" s="88" t="str">
        <f t="shared" si="1"/>
        <v>RY14</v>
      </c>
      <c r="O23" s="96" t="str">
        <f t="shared" si="1"/>
        <v>RY15</v>
      </c>
      <c r="P23" s="64" t="str">
        <f t="shared" si="1"/>
        <v>RY16</v>
      </c>
      <c r="Q23" s="64" t="str">
        <f t="shared" si="1"/>
        <v>RY17</v>
      </c>
      <c r="R23" s="64" t="str">
        <f t="shared" si="1"/>
        <v>RY18</v>
      </c>
      <c r="S23" s="88" t="str">
        <f t="shared" si="1"/>
        <v>RY19</v>
      </c>
      <c r="T23" s="64" t="str">
        <f t="shared" si="1"/>
        <v>RY20</v>
      </c>
      <c r="U23" s="64" t="str">
        <f t="shared" si="1"/>
        <v>RY21</v>
      </c>
      <c r="V23" s="64" t="str">
        <f t="shared" si="1"/>
        <v>RY22</v>
      </c>
      <c r="W23" s="64" t="str">
        <f t="shared" si="1"/>
        <v>RY23</v>
      </c>
      <c r="X23" s="88" t="str">
        <f t="shared" si="1"/>
        <v>RY24</v>
      </c>
      <c r="Z23" s="6"/>
      <c r="AA23" s="6"/>
      <c r="AB23" s="6"/>
      <c r="AC23" s="6"/>
      <c r="AD23" s="6"/>
    </row>
    <row r="24" spans="3:30" x14ac:dyDescent="0.35">
      <c r="J24" s="97"/>
      <c r="K24" s="91"/>
      <c r="L24" s="91"/>
      <c r="M24" s="91"/>
      <c r="N24" s="89"/>
      <c r="O24" s="97"/>
      <c r="P24" s="91"/>
      <c r="Q24" s="91"/>
      <c r="R24" s="91"/>
      <c r="S24" s="89"/>
      <c r="T24" s="91"/>
      <c r="U24" s="91"/>
      <c r="V24" s="91"/>
      <c r="W24" s="91"/>
      <c r="X24" s="89"/>
      <c r="Z24" s="6"/>
      <c r="AA24" s="6"/>
      <c r="AB24" s="6"/>
      <c r="AC24" s="6"/>
      <c r="AD24" s="6"/>
    </row>
    <row r="25" spans="3:30" ht="12.3" x14ac:dyDescent="0.35">
      <c r="D25" s="15" t="s">
        <v>297</v>
      </c>
      <c r="E25" s="75" t="s">
        <v>288</v>
      </c>
      <c r="F25" s="75" t="str">
        <f t="shared" ref="F25:F31" si="2">Dollars</f>
        <v>Dollars</v>
      </c>
      <c r="G25" s="75" t="str">
        <f t="shared" ref="G25:G31" si="3">Nominal</f>
        <v>Nominal</v>
      </c>
      <c r="H25" s="75" t="str">
        <f t="shared" ref="H25:H31" si="4">Mid_year</f>
        <v>Mid year</v>
      </c>
      <c r="I25" s="172">
        <v>3459635.0972662061</v>
      </c>
      <c r="J25" s="173">
        <v>9599747.8957908358</v>
      </c>
      <c r="K25" s="174">
        <v>24944018.890334051</v>
      </c>
      <c r="L25" s="174">
        <v>37134981.993758425</v>
      </c>
      <c r="M25" s="174">
        <v>35820005.76576747</v>
      </c>
      <c r="N25" s="222">
        <v>43312650.480417587</v>
      </c>
      <c r="O25" s="173">
        <v>44435374.798571013</v>
      </c>
      <c r="P25" s="174">
        <v>42463704.349424526</v>
      </c>
      <c r="Q25" s="174">
        <v>28254530.804505777</v>
      </c>
      <c r="R25" s="223"/>
      <c r="S25" s="224"/>
      <c r="T25" s="223"/>
      <c r="U25" s="223"/>
      <c r="V25" s="223"/>
      <c r="W25" s="223"/>
      <c r="X25" s="224"/>
      <c r="Y25" s="188"/>
      <c r="Z25" s="6"/>
      <c r="AA25" s="6"/>
      <c r="AB25" s="6"/>
      <c r="AC25" s="6"/>
      <c r="AD25" s="6"/>
    </row>
    <row r="26" spans="3:30" ht="12.3" x14ac:dyDescent="0.35">
      <c r="D26" s="15" t="s">
        <v>125</v>
      </c>
      <c r="E26" s="75" t="s">
        <v>288</v>
      </c>
      <c r="F26" s="75" t="str">
        <f t="shared" si="2"/>
        <v>Dollars</v>
      </c>
      <c r="G26" s="75" t="str">
        <f t="shared" si="3"/>
        <v>Nominal</v>
      </c>
      <c r="H26" s="75" t="str">
        <f t="shared" si="4"/>
        <v>Mid year</v>
      </c>
      <c r="I26" s="172">
        <v>9706738.6408649273</v>
      </c>
      <c r="J26" s="173">
        <v>6450804.4190668734</v>
      </c>
      <c r="K26" s="174">
        <v>6128113.0000000028</v>
      </c>
      <c r="L26" s="174">
        <v>5546932.9620853039</v>
      </c>
      <c r="M26" s="174">
        <v>6464612.3981042672</v>
      </c>
      <c r="N26" s="222">
        <v>8988462.219731437</v>
      </c>
      <c r="O26" s="173">
        <v>7938355.5730173765</v>
      </c>
      <c r="P26" s="174">
        <v>5993029.5320853135</v>
      </c>
      <c r="Q26" s="174">
        <v>3312648.460963665</v>
      </c>
      <c r="R26" s="223"/>
      <c r="S26" s="224"/>
      <c r="T26" s="223"/>
      <c r="U26" s="223"/>
      <c r="V26" s="223"/>
      <c r="W26" s="223"/>
      <c r="X26" s="224"/>
      <c r="Y26" s="188"/>
      <c r="Z26" s="6"/>
      <c r="AA26" s="6"/>
      <c r="AB26" s="6"/>
      <c r="AC26" s="6"/>
      <c r="AD26" s="6"/>
    </row>
    <row r="27" spans="3:30" ht="12.3" x14ac:dyDescent="0.35">
      <c r="D27" s="15" t="s">
        <v>298</v>
      </c>
      <c r="E27" s="75" t="s">
        <v>288</v>
      </c>
      <c r="F27" s="75" t="str">
        <f t="shared" si="2"/>
        <v>Dollars</v>
      </c>
      <c r="G27" s="75" t="str">
        <f t="shared" si="3"/>
        <v>Nominal</v>
      </c>
      <c r="H27" s="75" t="str">
        <f t="shared" si="4"/>
        <v>Mid year</v>
      </c>
      <c r="I27" s="172">
        <v>31757977.439282984</v>
      </c>
      <c r="J27" s="173">
        <v>57479194.001331918</v>
      </c>
      <c r="K27" s="174">
        <v>52524992.47706461</v>
      </c>
      <c r="L27" s="174">
        <v>31745955.88308486</v>
      </c>
      <c r="M27" s="174">
        <v>62089144.155765533</v>
      </c>
      <c r="N27" s="222">
        <v>29658235.541408729</v>
      </c>
      <c r="O27" s="173">
        <v>23668510.701580435</v>
      </c>
      <c r="P27" s="174">
        <v>18064891.222606242</v>
      </c>
      <c r="Q27" s="174">
        <v>12927301.983108163</v>
      </c>
      <c r="R27" s="223"/>
      <c r="S27" s="224"/>
      <c r="T27" s="223"/>
      <c r="U27" s="223"/>
      <c r="V27" s="223"/>
      <c r="W27" s="223"/>
      <c r="X27" s="224"/>
      <c r="Y27" s="188"/>
      <c r="Z27" s="6"/>
      <c r="AA27" s="6"/>
      <c r="AB27" s="6"/>
      <c r="AC27" s="6"/>
      <c r="AD27" s="6"/>
    </row>
    <row r="28" spans="3:30" ht="12.3" x14ac:dyDescent="0.35">
      <c r="D28" s="15" t="s">
        <v>111</v>
      </c>
      <c r="E28" s="75" t="s">
        <v>288</v>
      </c>
      <c r="F28" s="75" t="str">
        <f t="shared" si="2"/>
        <v>Dollars</v>
      </c>
      <c r="G28" s="75" t="str">
        <f t="shared" si="3"/>
        <v>Nominal</v>
      </c>
      <c r="H28" s="75" t="str">
        <f t="shared" si="4"/>
        <v>Mid year</v>
      </c>
      <c r="I28" s="172">
        <v>4112260.296118977</v>
      </c>
      <c r="J28" s="173">
        <v>2350023.8396682902</v>
      </c>
      <c r="K28" s="174">
        <v>1109922.5225831999</v>
      </c>
      <c r="L28" s="174">
        <v>2228760.5750640007</v>
      </c>
      <c r="M28" s="174">
        <v>2282000.5789055997</v>
      </c>
      <c r="N28" s="222">
        <v>1362082.4106925197</v>
      </c>
      <c r="O28" s="173">
        <v>1100488.3391415365</v>
      </c>
      <c r="P28" s="174">
        <v>1258041.0461103602</v>
      </c>
      <c r="Q28" s="174">
        <v>7389037.0286950069</v>
      </c>
      <c r="R28" s="223"/>
      <c r="S28" s="224"/>
      <c r="T28" s="223"/>
      <c r="U28" s="223"/>
      <c r="V28" s="223"/>
      <c r="W28" s="223"/>
      <c r="X28" s="224"/>
      <c r="Y28" s="188"/>
      <c r="Z28" s="6"/>
      <c r="AA28" s="6"/>
      <c r="AB28" s="6"/>
      <c r="AC28" s="6"/>
      <c r="AD28" s="6"/>
    </row>
    <row r="29" spans="3:30" ht="12.3" x14ac:dyDescent="0.35">
      <c r="D29" s="15" t="s">
        <v>299</v>
      </c>
      <c r="E29" s="75" t="s">
        <v>288</v>
      </c>
      <c r="F29" s="75" t="str">
        <f t="shared" si="2"/>
        <v>Dollars</v>
      </c>
      <c r="G29" s="75" t="str">
        <f t="shared" si="3"/>
        <v>Nominal</v>
      </c>
      <c r="H29" s="75" t="str">
        <f t="shared" si="4"/>
        <v>Mid year</v>
      </c>
      <c r="I29" s="172">
        <v>0</v>
      </c>
      <c r="J29" s="173">
        <v>356444.91071040015</v>
      </c>
      <c r="K29" s="174">
        <v>378769.3675680001</v>
      </c>
      <c r="L29" s="174">
        <v>291913.27760640008</v>
      </c>
      <c r="M29" s="174">
        <v>1652330.4964848005</v>
      </c>
      <c r="N29" s="222">
        <v>1174807.466847288</v>
      </c>
      <c r="O29" s="173">
        <v>191869.36732656002</v>
      </c>
      <c r="P29" s="174">
        <v>134830.04248800004</v>
      </c>
      <c r="Q29" s="174">
        <v>7552576.4069334418</v>
      </c>
      <c r="R29" s="223"/>
      <c r="S29" s="224"/>
      <c r="T29" s="223"/>
      <c r="U29" s="223"/>
      <c r="V29" s="223"/>
      <c r="W29" s="223"/>
      <c r="X29" s="224"/>
      <c r="Y29" s="188"/>
      <c r="Z29" s="6"/>
      <c r="AA29" s="6"/>
      <c r="AB29" s="6"/>
      <c r="AC29" s="6"/>
      <c r="AD29" s="6"/>
    </row>
    <row r="30" spans="3:30" ht="12.3" x14ac:dyDescent="0.35">
      <c r="D30" s="15" t="s">
        <v>300</v>
      </c>
      <c r="E30" s="75" t="s">
        <v>288</v>
      </c>
      <c r="F30" s="75" t="str">
        <f t="shared" si="2"/>
        <v>Dollars</v>
      </c>
      <c r="G30" s="75" t="str">
        <f t="shared" si="3"/>
        <v>Nominal</v>
      </c>
      <c r="H30" s="75" t="str">
        <f t="shared" si="4"/>
        <v>Mid year</v>
      </c>
      <c r="I30" s="172">
        <v>0</v>
      </c>
      <c r="J30" s="173">
        <v>0</v>
      </c>
      <c r="K30" s="174">
        <v>0</v>
      </c>
      <c r="L30" s="174">
        <v>0</v>
      </c>
      <c r="M30" s="174">
        <v>0</v>
      </c>
      <c r="N30" s="222">
        <v>0</v>
      </c>
      <c r="O30" s="173">
        <v>0</v>
      </c>
      <c r="P30" s="174">
        <v>0</v>
      </c>
      <c r="Q30" s="174">
        <v>3074825.0662497813</v>
      </c>
      <c r="R30" s="223"/>
      <c r="S30" s="224"/>
      <c r="T30" s="223"/>
      <c r="U30" s="223"/>
      <c r="V30" s="223"/>
      <c r="W30" s="223"/>
      <c r="X30" s="224"/>
      <c r="Y30" s="188"/>
      <c r="Z30" s="6"/>
      <c r="AA30" s="6"/>
      <c r="AB30" s="6"/>
      <c r="AC30" s="6"/>
      <c r="AD30" s="6"/>
    </row>
    <row r="31" spans="3:30" ht="12.3" x14ac:dyDescent="0.35">
      <c r="D31" s="15" t="s">
        <v>301</v>
      </c>
      <c r="E31" s="75" t="s">
        <v>288</v>
      </c>
      <c r="F31" s="75" t="str">
        <f t="shared" si="2"/>
        <v>Dollars</v>
      </c>
      <c r="G31" s="75" t="str">
        <f t="shared" si="3"/>
        <v>Nominal</v>
      </c>
      <c r="H31" s="75" t="str">
        <f t="shared" si="4"/>
        <v>Mid year</v>
      </c>
      <c r="I31" s="172">
        <v>5734392.6000000006</v>
      </c>
      <c r="J31" s="173">
        <v>2718945.7300000004</v>
      </c>
      <c r="K31" s="174">
        <v>5580241.4199999999</v>
      </c>
      <c r="L31" s="174">
        <v>10682686.93</v>
      </c>
      <c r="M31" s="174">
        <v>14609711.750000002</v>
      </c>
      <c r="N31" s="222">
        <v>7761415.4900000002</v>
      </c>
      <c r="O31" s="173">
        <v>9142431.1300000008</v>
      </c>
      <c r="P31" s="174">
        <v>9818549.1799999997</v>
      </c>
      <c r="Q31" s="174">
        <v>9358794.3300000001</v>
      </c>
      <c r="R31" s="223"/>
      <c r="S31" s="224"/>
      <c r="T31" s="223"/>
      <c r="U31" s="223"/>
      <c r="V31" s="223"/>
      <c r="W31" s="223"/>
      <c r="X31" s="224"/>
      <c r="Y31" s="188"/>
      <c r="Z31" s="6"/>
      <c r="AA31" s="6"/>
      <c r="AB31" s="6"/>
      <c r="AC31" s="6"/>
      <c r="AD31" s="6"/>
    </row>
    <row r="32" spans="3:30" x14ac:dyDescent="0.35">
      <c r="G32" s="6"/>
      <c r="H32" s="6"/>
      <c r="J32" s="97"/>
      <c r="K32" s="91"/>
      <c r="L32" s="91"/>
      <c r="M32" s="91"/>
      <c r="N32" s="89"/>
      <c r="O32" s="97"/>
      <c r="P32" s="91"/>
      <c r="Q32" s="91"/>
      <c r="R32" s="91"/>
      <c r="S32" s="89"/>
      <c r="T32" s="91"/>
      <c r="U32" s="91"/>
      <c r="V32" s="91"/>
      <c r="W32" s="91"/>
      <c r="X32" s="89"/>
      <c r="Z32" s="6"/>
      <c r="AA32" s="6"/>
      <c r="AB32" s="6"/>
      <c r="AC32" s="6"/>
      <c r="AD32" s="6"/>
    </row>
    <row r="33" spans="1:30" ht="12.3" x14ac:dyDescent="0.35">
      <c r="D33" s="74" t="s">
        <v>302</v>
      </c>
      <c r="E33" s="67" t="s">
        <v>134</v>
      </c>
      <c r="F33" s="67" t="str">
        <f>F25</f>
        <v>Dollars</v>
      </c>
      <c r="G33" s="67" t="str">
        <f>G25</f>
        <v>Nominal</v>
      </c>
      <c r="H33" s="67" t="str">
        <f>H25</f>
        <v>Mid year</v>
      </c>
      <c r="I33" s="175">
        <f t="shared" ref="I33:X33" si="5">SUM(I25:I30)</f>
        <v>49036611.473533094</v>
      </c>
      <c r="J33" s="176">
        <f t="shared" si="5"/>
        <v>76236215.066568315</v>
      </c>
      <c r="K33" s="175">
        <f t="shared" si="5"/>
        <v>85085816.257549867</v>
      </c>
      <c r="L33" s="175">
        <f t="shared" si="5"/>
        <v>76948544.691598997</v>
      </c>
      <c r="M33" s="175">
        <f t="shared" si="5"/>
        <v>108308093.39502767</v>
      </c>
      <c r="N33" s="177">
        <f t="shared" si="5"/>
        <v>84496238.119097546</v>
      </c>
      <c r="O33" s="176">
        <f t="shared" si="5"/>
        <v>77334598.779636905</v>
      </c>
      <c r="P33" s="175">
        <f t="shared" si="5"/>
        <v>67914496.192714438</v>
      </c>
      <c r="Q33" s="175">
        <f t="shared" si="5"/>
        <v>62510919.750455841</v>
      </c>
      <c r="R33" s="175">
        <f t="shared" si="5"/>
        <v>0</v>
      </c>
      <c r="S33" s="177">
        <f t="shared" si="5"/>
        <v>0</v>
      </c>
      <c r="T33" s="175">
        <f t="shared" si="5"/>
        <v>0</v>
      </c>
      <c r="U33" s="175">
        <f t="shared" si="5"/>
        <v>0</v>
      </c>
      <c r="V33" s="175">
        <f t="shared" si="5"/>
        <v>0</v>
      </c>
      <c r="W33" s="175">
        <f t="shared" si="5"/>
        <v>0</v>
      </c>
      <c r="X33" s="177">
        <f t="shared" si="5"/>
        <v>0</v>
      </c>
      <c r="Y33" s="188"/>
      <c r="Z33" s="6"/>
      <c r="AA33" s="6"/>
      <c r="AB33" s="6"/>
      <c r="AC33" s="6"/>
      <c r="AD33" s="6"/>
    </row>
    <row r="34" spans="1:30" s="6" customFormat="1" ht="11.25" customHeight="1" x14ac:dyDescent="0.35"/>
    <row r="35" spans="1:30" s="6" customFormat="1" ht="11.25" customHeight="1" x14ac:dyDescent="0.35">
      <c r="D35" s="73" t="s">
        <v>1592</v>
      </c>
    </row>
    <row r="36" spans="1:30" s="6" customFormat="1" ht="12.3" x14ac:dyDescent="0.35">
      <c r="D36" s="15" t="s">
        <v>122</v>
      </c>
      <c r="E36" s="75" t="s">
        <v>288</v>
      </c>
      <c r="F36" s="75" t="str">
        <f t="shared" ref="F36:F38" si="6">Dollars</f>
        <v>Dollars</v>
      </c>
      <c r="G36" s="75" t="str">
        <f t="shared" ref="G36:G38" si="7">Nominal</f>
        <v>Nominal</v>
      </c>
      <c r="H36" s="75" t="str">
        <f t="shared" ref="H36:H38" si="8">Mid_year</f>
        <v>Mid year</v>
      </c>
      <c r="I36" s="172">
        <v>0</v>
      </c>
      <c r="J36" s="173">
        <v>0</v>
      </c>
      <c r="K36" s="174">
        <v>0</v>
      </c>
      <c r="L36" s="174">
        <v>0</v>
      </c>
      <c r="M36" s="174">
        <v>0</v>
      </c>
      <c r="N36" s="222">
        <v>0</v>
      </c>
      <c r="O36" s="173">
        <v>0</v>
      </c>
      <c r="P36" s="174">
        <v>0</v>
      </c>
      <c r="Q36" s="174">
        <v>0</v>
      </c>
      <c r="R36" s="223"/>
      <c r="S36" s="224"/>
      <c r="T36" s="223"/>
      <c r="U36" s="223"/>
      <c r="V36" s="223"/>
      <c r="W36" s="223"/>
      <c r="X36" s="224"/>
    </row>
    <row r="37" spans="1:30" s="6" customFormat="1" ht="12.3" x14ac:dyDescent="0.35">
      <c r="D37" s="15" t="s">
        <v>123</v>
      </c>
      <c r="E37" s="75" t="s">
        <v>288</v>
      </c>
      <c r="F37" s="75" t="str">
        <f t="shared" si="6"/>
        <v>Dollars</v>
      </c>
      <c r="G37" s="75" t="str">
        <f t="shared" si="7"/>
        <v>Nominal</v>
      </c>
      <c r="H37" s="75" t="str">
        <f t="shared" si="8"/>
        <v>Mid year</v>
      </c>
      <c r="I37" s="172">
        <v>0</v>
      </c>
      <c r="J37" s="173">
        <v>0</v>
      </c>
      <c r="K37" s="174">
        <v>0</v>
      </c>
      <c r="L37" s="174">
        <v>0</v>
      </c>
      <c r="M37" s="174">
        <v>0</v>
      </c>
      <c r="N37" s="222">
        <v>0</v>
      </c>
      <c r="O37" s="173">
        <v>0</v>
      </c>
      <c r="P37" s="174">
        <v>0</v>
      </c>
      <c r="Q37" s="174">
        <v>0</v>
      </c>
      <c r="R37" s="223"/>
      <c r="S37" s="224"/>
      <c r="T37" s="223"/>
      <c r="U37" s="223"/>
      <c r="V37" s="223"/>
      <c r="W37" s="223"/>
      <c r="X37" s="224"/>
    </row>
    <row r="38" spans="1:30" s="6" customFormat="1" ht="12.3" x14ac:dyDescent="0.35">
      <c r="D38" s="15" t="s">
        <v>1811</v>
      </c>
      <c r="E38" s="75" t="s">
        <v>288</v>
      </c>
      <c r="F38" s="75" t="str">
        <f t="shared" si="6"/>
        <v>Dollars</v>
      </c>
      <c r="G38" s="75" t="str">
        <f t="shared" si="7"/>
        <v>Nominal</v>
      </c>
      <c r="H38" s="75" t="str">
        <f t="shared" si="8"/>
        <v>Mid year</v>
      </c>
      <c r="I38" s="172">
        <v>43366.000000000036</v>
      </c>
      <c r="J38" s="173">
        <v>-208274</v>
      </c>
      <c r="K38" s="174">
        <v>295959</v>
      </c>
      <c r="L38" s="174">
        <v>-88490.000000000029</v>
      </c>
      <c r="M38" s="174">
        <v>-236565.00000000009</v>
      </c>
      <c r="N38" s="222">
        <v>-39592.099999999991</v>
      </c>
      <c r="O38" s="173">
        <v>-46853.069999999992</v>
      </c>
      <c r="P38" s="174">
        <v>-132401.44</v>
      </c>
      <c r="Q38" s="174">
        <v>716751.21</v>
      </c>
      <c r="R38" s="223"/>
      <c r="S38" s="224"/>
      <c r="T38" s="223"/>
      <c r="U38" s="223"/>
      <c r="V38" s="223"/>
      <c r="W38" s="223"/>
      <c r="X38" s="224"/>
    </row>
    <row r="39" spans="1:30" s="6" customFormat="1" ht="11.25" customHeight="1" x14ac:dyDescent="0.35"/>
    <row r="40" spans="1:30" ht="12.3" x14ac:dyDescent="0.35">
      <c r="D40" s="74" t="s">
        <v>1596</v>
      </c>
      <c r="E40" s="67" t="s">
        <v>134</v>
      </c>
      <c r="F40" s="67" t="str">
        <f>F36</f>
        <v>Dollars</v>
      </c>
      <c r="G40" s="67" t="str">
        <f t="shared" ref="G40:H40" si="9">G36</f>
        <v>Nominal</v>
      </c>
      <c r="H40" s="67" t="str">
        <f t="shared" si="9"/>
        <v>Mid year</v>
      </c>
      <c r="I40" s="175">
        <f>SUM(I36:I38)</f>
        <v>43366.000000000036</v>
      </c>
      <c r="J40" s="176">
        <f t="shared" ref="J40:X40" si="10">SUM(J36:J38)</f>
        <v>-208274</v>
      </c>
      <c r="K40" s="175">
        <f t="shared" si="10"/>
        <v>295959</v>
      </c>
      <c r="L40" s="175">
        <f t="shared" si="10"/>
        <v>-88490.000000000029</v>
      </c>
      <c r="M40" s="175">
        <f t="shared" si="10"/>
        <v>-236565.00000000009</v>
      </c>
      <c r="N40" s="177">
        <f t="shared" si="10"/>
        <v>-39592.099999999991</v>
      </c>
      <c r="O40" s="176">
        <f t="shared" si="10"/>
        <v>-46853.069999999992</v>
      </c>
      <c r="P40" s="175">
        <f t="shared" si="10"/>
        <v>-132401.44</v>
      </c>
      <c r="Q40" s="175">
        <f t="shared" si="10"/>
        <v>716751.21</v>
      </c>
      <c r="R40" s="175">
        <f t="shared" si="10"/>
        <v>0</v>
      </c>
      <c r="S40" s="177">
        <f t="shared" si="10"/>
        <v>0</v>
      </c>
      <c r="T40" s="175">
        <f t="shared" si="10"/>
        <v>0</v>
      </c>
      <c r="U40" s="175">
        <f t="shared" si="10"/>
        <v>0</v>
      </c>
      <c r="V40" s="175">
        <f t="shared" si="10"/>
        <v>0</v>
      </c>
      <c r="W40" s="175">
        <f t="shared" si="10"/>
        <v>0</v>
      </c>
      <c r="X40" s="177">
        <f t="shared" si="10"/>
        <v>0</v>
      </c>
      <c r="Y40" s="188"/>
      <c r="Z40" s="6"/>
      <c r="AA40" s="6"/>
      <c r="AB40" s="6"/>
      <c r="AC40" s="6"/>
      <c r="AD40" s="6"/>
    </row>
    <row r="41" spans="1:30" s="6" customFormat="1" ht="11.25" customHeight="1" x14ac:dyDescent="0.35">
      <c r="O41" s="1858"/>
      <c r="P41" s="1858"/>
      <c r="Q41" s="1858"/>
      <c r="R41" s="1858"/>
      <c r="S41" s="1858"/>
    </row>
    <row r="42" spans="1:30" s="6" customFormat="1" ht="11.25" customHeight="1" x14ac:dyDescent="0.35">
      <c r="A42" s="70">
        <f>IF(SUM($I42:$X42)&gt;0,1,0)</f>
        <v>0</v>
      </c>
      <c r="D42" s="15" t="s">
        <v>139</v>
      </c>
      <c r="I42" s="70">
        <v>0</v>
      </c>
      <c r="J42" s="70">
        <v>0</v>
      </c>
      <c r="K42" s="70">
        <v>0</v>
      </c>
      <c r="L42" s="70">
        <v>0</v>
      </c>
      <c r="M42" s="70">
        <v>0</v>
      </c>
      <c r="N42" s="70">
        <v>0</v>
      </c>
      <c r="O42" s="70">
        <v>0</v>
      </c>
      <c r="P42" s="70">
        <v>0</v>
      </c>
      <c r="Q42" s="70">
        <v>0</v>
      </c>
      <c r="R42" s="70">
        <v>0</v>
      </c>
      <c r="S42" s="70">
        <v>0</v>
      </c>
      <c r="T42" s="70">
        <v>0</v>
      </c>
      <c r="U42" s="70">
        <v>0</v>
      </c>
      <c r="V42" s="70">
        <v>0</v>
      </c>
      <c r="W42" s="70">
        <v>0</v>
      </c>
      <c r="X42" s="70">
        <v>0</v>
      </c>
    </row>
    <row r="43" spans="1:30" s="6" customFormat="1" ht="11.25" customHeight="1" x14ac:dyDescent="0.35">
      <c r="A43" s="70"/>
      <c r="D43" s="15"/>
      <c r="I43" s="70"/>
      <c r="J43" s="70"/>
      <c r="K43" s="70"/>
      <c r="L43" s="70"/>
      <c r="M43" s="70"/>
      <c r="N43" s="70"/>
      <c r="O43" s="70"/>
      <c r="P43" s="70"/>
      <c r="Q43" s="70"/>
      <c r="R43" s="70"/>
      <c r="S43" s="70"/>
      <c r="T43" s="70"/>
      <c r="U43" s="70"/>
      <c r="V43" s="70"/>
      <c r="W43" s="70"/>
      <c r="X43" s="70"/>
      <c r="Z43" s="70"/>
      <c r="AA43" s="70"/>
    </row>
    <row r="44" spans="1:30" s="13" customFormat="1" ht="14.1" x14ac:dyDescent="0.35">
      <c r="C44" s="13" t="s">
        <v>1755</v>
      </c>
    </row>
    <row r="45" spans="1:30" s="6" customFormat="1" ht="11.25" customHeight="1" x14ac:dyDescent="0.35">
      <c r="A45" s="70"/>
      <c r="D45" s="15"/>
      <c r="I45" s="70"/>
      <c r="J45" s="70"/>
      <c r="K45" s="70"/>
      <c r="L45" s="70"/>
      <c r="M45" s="70"/>
      <c r="N45" s="70"/>
      <c r="O45" s="70"/>
      <c r="P45" s="70"/>
      <c r="Q45" s="70"/>
      <c r="R45" s="70"/>
      <c r="S45" s="70"/>
      <c r="T45" s="70"/>
      <c r="U45" s="70"/>
      <c r="V45" s="70"/>
      <c r="W45" s="70"/>
      <c r="X45" s="70"/>
      <c r="Z45" s="70"/>
      <c r="AA45" s="70"/>
    </row>
    <row r="46" spans="1:30" ht="12.3" x14ac:dyDescent="0.35">
      <c r="D46" s="73" t="s">
        <v>1761</v>
      </c>
      <c r="E46" s="64" t="str">
        <f t="shared" ref="E46:X46" si="11">E$10</f>
        <v>Source</v>
      </c>
      <c r="F46" s="64" t="str">
        <f t="shared" si="11"/>
        <v>Unit</v>
      </c>
      <c r="G46" s="64" t="str">
        <f t="shared" si="11"/>
        <v>Basis</v>
      </c>
      <c r="H46" s="64" t="str">
        <f t="shared" si="11"/>
        <v>Timing</v>
      </c>
      <c r="I46" s="64" t="str">
        <f t="shared" si="11"/>
        <v>RY09</v>
      </c>
      <c r="J46" s="96" t="str">
        <f t="shared" si="11"/>
        <v>RY10</v>
      </c>
      <c r="K46" s="64" t="str">
        <f t="shared" si="11"/>
        <v>RY11</v>
      </c>
      <c r="L46" s="64" t="str">
        <f t="shared" si="11"/>
        <v>RY12</v>
      </c>
      <c r="M46" s="64" t="str">
        <f t="shared" si="11"/>
        <v>RY13</v>
      </c>
      <c r="N46" s="88" t="str">
        <f t="shared" si="11"/>
        <v>RY14</v>
      </c>
      <c r="O46" s="96" t="str">
        <f t="shared" si="11"/>
        <v>RY15</v>
      </c>
      <c r="P46" s="64" t="str">
        <f t="shared" si="11"/>
        <v>RY16</v>
      </c>
      <c r="Q46" s="64" t="str">
        <f t="shared" si="11"/>
        <v>RY17</v>
      </c>
      <c r="R46" s="64" t="str">
        <f t="shared" si="11"/>
        <v>RY18</v>
      </c>
      <c r="S46" s="88" t="str">
        <f t="shared" si="11"/>
        <v>RY19</v>
      </c>
      <c r="T46" s="64" t="str">
        <f t="shared" si="11"/>
        <v>RY20</v>
      </c>
      <c r="U46" s="64" t="str">
        <f t="shared" si="11"/>
        <v>RY21</v>
      </c>
      <c r="V46" s="64" t="str">
        <f t="shared" si="11"/>
        <v>RY22</v>
      </c>
      <c r="W46" s="64" t="str">
        <f t="shared" si="11"/>
        <v>RY23</v>
      </c>
      <c r="X46" s="88" t="str">
        <f t="shared" si="11"/>
        <v>RY24</v>
      </c>
      <c r="Z46" s="6"/>
      <c r="AA46" s="6"/>
      <c r="AB46" s="6"/>
      <c r="AC46" s="6"/>
      <c r="AD46" s="6"/>
    </row>
    <row r="47" spans="1:30" s="6" customFormat="1" ht="11.25" customHeight="1" x14ac:dyDescent="0.35">
      <c r="A47" s="70"/>
      <c r="D47" s="15"/>
      <c r="I47" s="70"/>
      <c r="J47" s="70"/>
      <c r="K47" s="70"/>
      <c r="L47" s="70"/>
      <c r="M47" s="70"/>
      <c r="N47" s="70"/>
      <c r="O47" s="70"/>
      <c r="P47" s="70"/>
      <c r="Q47" s="70"/>
      <c r="R47" s="70"/>
      <c r="S47" s="70"/>
      <c r="T47" s="70"/>
      <c r="U47" s="70"/>
      <c r="V47" s="70"/>
      <c r="W47" s="70"/>
      <c r="X47" s="70"/>
      <c r="Z47" s="70"/>
      <c r="AA47" s="70"/>
    </row>
    <row r="48" spans="1:30" ht="12.3" x14ac:dyDescent="0.35">
      <c r="D48" s="15" t="s">
        <v>1756</v>
      </c>
      <c r="E48" s="75" t="s">
        <v>1760</v>
      </c>
      <c r="F48" s="75" t="str">
        <f t="shared" ref="F48:F68" si="12">Dollars</f>
        <v>Dollars</v>
      </c>
      <c r="G48" s="75" t="str">
        <f t="shared" ref="G48:G68" si="13">Nominal</f>
        <v>Nominal</v>
      </c>
      <c r="H48" s="75" t="str">
        <f t="shared" ref="H48:H68" si="14">Mid_year</f>
        <v>Mid year</v>
      </c>
      <c r="I48" s="223"/>
      <c r="J48" s="223"/>
      <c r="K48" s="223"/>
      <c r="L48" s="223"/>
      <c r="M48" s="223"/>
      <c r="N48" s="223"/>
      <c r="O48" s="223"/>
      <c r="P48" s="223"/>
      <c r="Q48" s="174">
        <v>7791737.1557176635</v>
      </c>
      <c r="R48" s="223"/>
      <c r="S48" s="224"/>
      <c r="T48" s="223"/>
      <c r="U48" s="223"/>
      <c r="V48" s="223"/>
      <c r="W48" s="223"/>
      <c r="X48" s="224"/>
      <c r="Y48" s="188"/>
      <c r="Z48" s="6"/>
      <c r="AA48" s="6"/>
      <c r="AB48" s="6"/>
      <c r="AC48" s="6"/>
      <c r="AD48" s="6"/>
    </row>
    <row r="49" spans="1:27" s="6" customFormat="1" ht="11.25" customHeight="1" x14ac:dyDescent="0.35">
      <c r="A49" s="70"/>
      <c r="D49" s="15" t="s">
        <v>1757</v>
      </c>
      <c r="E49" s="75" t="s">
        <v>1760</v>
      </c>
      <c r="F49" s="75" t="str">
        <f t="shared" si="12"/>
        <v>Dollars</v>
      </c>
      <c r="G49" s="75" t="str">
        <f t="shared" si="13"/>
        <v>Nominal</v>
      </c>
      <c r="H49" s="75" t="str">
        <f t="shared" si="14"/>
        <v>Mid year</v>
      </c>
      <c r="I49" s="223"/>
      <c r="J49" s="223"/>
      <c r="K49" s="223"/>
      <c r="L49" s="223"/>
      <c r="M49" s="223"/>
      <c r="N49" s="223"/>
      <c r="O49" s="223"/>
      <c r="P49" s="223"/>
      <c r="Q49" s="174">
        <v>29127251.861879602</v>
      </c>
      <c r="R49" s="223"/>
      <c r="S49" s="224"/>
      <c r="T49" s="223"/>
      <c r="U49" s="223"/>
      <c r="V49" s="223"/>
      <c r="W49" s="223"/>
      <c r="X49" s="224"/>
      <c r="Z49" s="70"/>
      <c r="AA49" s="70"/>
    </row>
    <row r="50" spans="1:27" s="6" customFormat="1" ht="11.25" customHeight="1" x14ac:dyDescent="0.35">
      <c r="A50" s="70"/>
      <c r="D50" s="15" t="s">
        <v>1758</v>
      </c>
      <c r="E50" s="75" t="s">
        <v>1760</v>
      </c>
      <c r="F50" s="75" t="str">
        <f t="shared" si="12"/>
        <v>Dollars</v>
      </c>
      <c r="G50" s="75" t="str">
        <f t="shared" si="13"/>
        <v>Nominal</v>
      </c>
      <c r="H50" s="75" t="str">
        <f t="shared" si="14"/>
        <v>Mid year</v>
      </c>
      <c r="I50" s="223"/>
      <c r="J50" s="223"/>
      <c r="K50" s="223"/>
      <c r="L50" s="223"/>
      <c r="M50" s="223"/>
      <c r="N50" s="223"/>
      <c r="O50" s="223"/>
      <c r="P50" s="223"/>
      <c r="Q50" s="174">
        <v>0</v>
      </c>
      <c r="R50" s="223"/>
      <c r="S50" s="224"/>
      <c r="T50" s="223"/>
      <c r="U50" s="223"/>
      <c r="V50" s="223"/>
      <c r="W50" s="223"/>
      <c r="X50" s="224"/>
      <c r="Z50" s="70"/>
      <c r="AA50" s="70"/>
    </row>
    <row r="51" spans="1:27" s="6" customFormat="1" ht="11.25" customHeight="1" x14ac:dyDescent="0.35">
      <c r="A51" s="70"/>
      <c r="D51" s="15" t="s">
        <v>1759</v>
      </c>
      <c r="E51" s="75" t="s">
        <v>1760</v>
      </c>
      <c r="F51" s="75" t="str">
        <f t="shared" si="12"/>
        <v>Dollars</v>
      </c>
      <c r="G51" s="75" t="str">
        <f t="shared" si="13"/>
        <v>Nominal</v>
      </c>
      <c r="H51" s="75" t="str">
        <f t="shared" si="14"/>
        <v>Mid year</v>
      </c>
      <c r="I51" s="223"/>
      <c r="J51" s="223"/>
      <c r="K51" s="223"/>
      <c r="L51" s="223"/>
      <c r="M51" s="223"/>
      <c r="N51" s="223"/>
      <c r="O51" s="223"/>
      <c r="P51" s="223"/>
      <c r="Q51" s="174">
        <v>0</v>
      </c>
      <c r="R51" s="223"/>
      <c r="S51" s="224"/>
      <c r="T51" s="223"/>
      <c r="U51" s="223"/>
      <c r="V51" s="223"/>
      <c r="W51" s="223"/>
      <c r="X51" s="224"/>
      <c r="Z51" s="70"/>
      <c r="AA51" s="70"/>
    </row>
    <row r="52" spans="1:27" s="6" customFormat="1" ht="11.25" customHeight="1" x14ac:dyDescent="0.35">
      <c r="A52" s="70"/>
      <c r="D52" s="15"/>
      <c r="I52" s="70"/>
      <c r="J52" s="70"/>
      <c r="K52" s="70"/>
      <c r="L52" s="70"/>
      <c r="M52" s="70"/>
      <c r="N52" s="70"/>
      <c r="O52" s="70"/>
      <c r="P52" s="70"/>
      <c r="Q52" s="70"/>
      <c r="R52" s="70"/>
      <c r="S52" s="70"/>
      <c r="T52" s="70"/>
      <c r="U52" s="70"/>
      <c r="V52" s="70"/>
      <c r="W52" s="70"/>
      <c r="X52" s="70"/>
      <c r="Z52" s="70"/>
      <c r="AA52" s="70"/>
    </row>
    <row r="53" spans="1:27" s="6" customFormat="1" ht="11.25" customHeight="1" x14ac:dyDescent="0.35">
      <c r="A53" s="70"/>
      <c r="D53" s="2028" t="s">
        <v>1775</v>
      </c>
      <c r="E53" s="75" t="str">
        <f t="shared" ref="E53:E54" si="15">E54</f>
        <v>Opex Base Year</v>
      </c>
      <c r="F53" s="75" t="str">
        <f t="shared" ref="F53:F55" si="16">F54</f>
        <v>Dollars</v>
      </c>
      <c r="G53" s="75" t="str">
        <f t="shared" ref="G53:G55" si="17">G54</f>
        <v>Nominal</v>
      </c>
      <c r="H53" s="75" t="str">
        <f t="shared" ref="H53:H55" si="18">H54</f>
        <v>Mid year</v>
      </c>
      <c r="I53" s="223"/>
      <c r="J53" s="223"/>
      <c r="K53" s="223"/>
      <c r="L53" s="223"/>
      <c r="M53" s="223"/>
      <c r="N53" s="223"/>
      <c r="O53" s="223"/>
      <c r="P53" s="223" t="e">
        <v>#VALUE!</v>
      </c>
      <c r="Q53" s="174">
        <v>0</v>
      </c>
      <c r="R53" s="2018" t="s">
        <v>1764</v>
      </c>
      <c r="S53" s="224"/>
      <c r="T53" s="223"/>
      <c r="U53" s="223"/>
      <c r="V53" s="223"/>
      <c r="W53" s="223"/>
      <c r="X53" s="224"/>
      <c r="Z53" s="70"/>
      <c r="AA53" s="70"/>
    </row>
    <row r="54" spans="1:27" s="6" customFormat="1" ht="11.25" customHeight="1" x14ac:dyDescent="0.35">
      <c r="A54" s="70"/>
      <c r="D54" s="2028" t="s">
        <v>1776</v>
      </c>
      <c r="E54" s="75" t="str">
        <f t="shared" si="15"/>
        <v>Opex Base Year</v>
      </c>
      <c r="F54" s="75" t="str">
        <f t="shared" si="16"/>
        <v>Dollars</v>
      </c>
      <c r="G54" s="75" t="str">
        <f t="shared" si="17"/>
        <v>Nominal</v>
      </c>
      <c r="H54" s="75" t="str">
        <f t="shared" si="18"/>
        <v>Mid year</v>
      </c>
      <c r="I54" s="223"/>
      <c r="J54" s="223"/>
      <c r="K54" s="223"/>
      <c r="L54" s="223"/>
      <c r="M54" s="223"/>
      <c r="N54" s="223"/>
      <c r="O54" s="223"/>
      <c r="P54" s="223" t="e">
        <v>#VALUE!</v>
      </c>
      <c r="Q54" s="174">
        <v>0</v>
      </c>
      <c r="R54" s="2018" t="s">
        <v>1764</v>
      </c>
      <c r="S54" s="224"/>
      <c r="T54" s="223"/>
      <c r="U54" s="223"/>
      <c r="V54" s="223"/>
      <c r="W54" s="223"/>
      <c r="X54" s="224"/>
      <c r="Z54" s="70"/>
      <c r="AA54" s="70"/>
    </row>
    <row r="55" spans="1:27" s="6" customFormat="1" ht="11.25" customHeight="1" x14ac:dyDescent="0.35">
      <c r="A55" s="70"/>
      <c r="D55" s="2028" t="s">
        <v>1777</v>
      </c>
      <c r="E55" s="75" t="str">
        <f>E56</f>
        <v>Opex Base Year</v>
      </c>
      <c r="F55" s="75" t="str">
        <f t="shared" si="16"/>
        <v>Dollars</v>
      </c>
      <c r="G55" s="75" t="str">
        <f t="shared" si="17"/>
        <v>Nominal</v>
      </c>
      <c r="H55" s="75" t="str">
        <f t="shared" si="18"/>
        <v>Mid year</v>
      </c>
      <c r="I55" s="223"/>
      <c r="J55" s="223"/>
      <c r="K55" s="223"/>
      <c r="L55" s="223"/>
      <c r="M55" s="223"/>
      <c r="N55" s="223"/>
      <c r="O55" s="223"/>
      <c r="P55" s="223" t="e">
        <v>#VALUE!</v>
      </c>
      <c r="Q55" s="174">
        <v>0</v>
      </c>
      <c r="R55" s="2018" t="s">
        <v>1764</v>
      </c>
      <c r="S55" s="224"/>
      <c r="T55" s="223"/>
      <c r="U55" s="223"/>
      <c r="V55" s="223"/>
      <c r="W55" s="223"/>
      <c r="X55" s="224"/>
      <c r="Z55" s="70"/>
      <c r="AA55" s="70"/>
    </row>
    <row r="56" spans="1:27" s="6" customFormat="1" ht="11.25" customHeight="1" x14ac:dyDescent="0.35">
      <c r="A56" s="70"/>
      <c r="D56" s="15" t="s">
        <v>1778</v>
      </c>
      <c r="E56" s="75" t="s">
        <v>1760</v>
      </c>
      <c r="F56" s="75" t="str">
        <f t="shared" si="12"/>
        <v>Dollars</v>
      </c>
      <c r="G56" s="75" t="str">
        <f t="shared" si="13"/>
        <v>Nominal</v>
      </c>
      <c r="H56" s="75" t="str">
        <f t="shared" si="14"/>
        <v>Mid year</v>
      </c>
      <c r="I56" s="223"/>
      <c r="J56" s="223"/>
      <c r="K56" s="223"/>
      <c r="L56" s="223"/>
      <c r="M56" s="223"/>
      <c r="N56" s="223"/>
      <c r="O56" s="223"/>
      <c r="P56" s="223" t="e">
        <v>#VALUE!</v>
      </c>
      <c r="Q56" s="174">
        <v>0</v>
      </c>
      <c r="R56" s="2018" t="s">
        <v>1764</v>
      </c>
      <c r="S56" s="224"/>
      <c r="T56" s="223"/>
      <c r="U56" s="223"/>
      <c r="V56" s="223"/>
      <c r="W56" s="223"/>
      <c r="X56" s="224"/>
      <c r="Z56" s="70"/>
      <c r="AA56" s="70"/>
    </row>
    <row r="57" spans="1:27" s="6" customFormat="1" ht="11.25" customHeight="1" x14ac:dyDescent="0.35">
      <c r="A57" s="70"/>
      <c r="D57" s="2028" t="s">
        <v>1782</v>
      </c>
      <c r="E57" s="75" t="str">
        <f t="shared" ref="E57:E58" si="19">E58</f>
        <v>Opex Base Year</v>
      </c>
      <c r="F57" s="75" t="str">
        <f t="shared" ref="F57:F59" si="20">F58</f>
        <v>Dollars</v>
      </c>
      <c r="G57" s="75" t="str">
        <f t="shared" ref="G57:G59" si="21">G58</f>
        <v>Nominal</v>
      </c>
      <c r="H57" s="75" t="str">
        <f t="shared" ref="H57:H59" si="22">H58</f>
        <v>Mid year</v>
      </c>
      <c r="I57" s="223"/>
      <c r="J57" s="223"/>
      <c r="K57" s="223"/>
      <c r="L57" s="223"/>
      <c r="M57" s="223"/>
      <c r="N57" s="223"/>
      <c r="O57" s="223"/>
      <c r="P57" s="223" t="e">
        <v>#VALUE!</v>
      </c>
      <c r="Q57" s="174">
        <v>1208805.5419784426</v>
      </c>
      <c r="R57" s="2018" t="s">
        <v>1764</v>
      </c>
      <c r="S57" s="224"/>
      <c r="T57" s="223"/>
      <c r="U57" s="223"/>
      <c r="V57" s="223"/>
      <c r="W57" s="223"/>
      <c r="X57" s="224"/>
      <c r="Z57" s="70"/>
      <c r="AA57" s="70"/>
    </row>
    <row r="58" spans="1:27" s="6" customFormat="1" ht="11.25" customHeight="1" x14ac:dyDescent="0.35">
      <c r="A58" s="70"/>
      <c r="D58" s="2028" t="s">
        <v>1783</v>
      </c>
      <c r="E58" s="75" t="str">
        <f t="shared" si="19"/>
        <v>Opex Base Year</v>
      </c>
      <c r="F58" s="75" t="str">
        <f t="shared" si="20"/>
        <v>Dollars</v>
      </c>
      <c r="G58" s="75" t="str">
        <f t="shared" si="21"/>
        <v>Nominal</v>
      </c>
      <c r="H58" s="75" t="str">
        <f t="shared" si="22"/>
        <v>Mid year</v>
      </c>
      <c r="I58" s="223"/>
      <c r="J58" s="223"/>
      <c r="K58" s="223"/>
      <c r="L58" s="223"/>
      <c r="M58" s="223"/>
      <c r="N58" s="223"/>
      <c r="O58" s="223"/>
      <c r="P58" s="223" t="e">
        <v>#VALUE!</v>
      </c>
      <c r="Q58" s="174">
        <v>0</v>
      </c>
      <c r="R58" s="2018" t="s">
        <v>1764</v>
      </c>
      <c r="S58" s="224"/>
      <c r="T58" s="223"/>
      <c r="U58" s="223"/>
      <c r="V58" s="223"/>
      <c r="W58" s="223"/>
      <c r="X58" s="224"/>
      <c r="Z58" s="70"/>
      <c r="AA58" s="70"/>
    </row>
    <row r="59" spans="1:27" s="6" customFormat="1" ht="11.25" customHeight="1" x14ac:dyDescent="0.35">
      <c r="A59" s="70"/>
      <c r="D59" s="2028" t="s">
        <v>1784</v>
      </c>
      <c r="E59" s="75" t="str">
        <f>E60</f>
        <v>Opex Base Year</v>
      </c>
      <c r="F59" s="75" t="str">
        <f t="shared" si="20"/>
        <v>Dollars</v>
      </c>
      <c r="G59" s="75" t="str">
        <f t="shared" si="21"/>
        <v>Nominal</v>
      </c>
      <c r="H59" s="75" t="str">
        <f t="shared" si="22"/>
        <v>Mid year</v>
      </c>
      <c r="I59" s="223"/>
      <c r="J59" s="223"/>
      <c r="K59" s="223"/>
      <c r="L59" s="223"/>
      <c r="M59" s="223"/>
      <c r="N59" s="223"/>
      <c r="O59" s="223"/>
      <c r="P59" s="223" t="e">
        <v>#VALUE!</v>
      </c>
      <c r="Q59" s="174">
        <v>0</v>
      </c>
      <c r="R59" s="2018" t="s">
        <v>1764</v>
      </c>
      <c r="S59" s="224"/>
      <c r="T59" s="223"/>
      <c r="U59" s="223"/>
      <c r="V59" s="223"/>
      <c r="W59" s="223"/>
      <c r="X59" s="224"/>
      <c r="Z59" s="70"/>
      <c r="AA59" s="70"/>
    </row>
    <row r="60" spans="1:27" s="6" customFormat="1" ht="11.25" customHeight="1" x14ac:dyDescent="0.35">
      <c r="A60" s="70"/>
      <c r="D60" s="15" t="s">
        <v>1779</v>
      </c>
      <c r="E60" s="75" t="s">
        <v>1760</v>
      </c>
      <c r="F60" s="75" t="str">
        <f t="shared" si="12"/>
        <v>Dollars</v>
      </c>
      <c r="G60" s="75" t="str">
        <f t="shared" si="13"/>
        <v>Nominal</v>
      </c>
      <c r="H60" s="75" t="str">
        <f t="shared" si="14"/>
        <v>Mid year</v>
      </c>
      <c r="I60" s="223"/>
      <c r="J60" s="223"/>
      <c r="K60" s="223"/>
      <c r="L60" s="223"/>
      <c r="M60" s="223"/>
      <c r="N60" s="223"/>
      <c r="O60" s="223"/>
      <c r="P60" s="223" t="e">
        <v>#VALUE!</v>
      </c>
      <c r="Q60" s="174">
        <v>1208805.5419784426</v>
      </c>
      <c r="R60" s="2018" t="s">
        <v>1764</v>
      </c>
      <c r="S60" s="224"/>
      <c r="T60" s="223"/>
      <c r="U60" s="223"/>
      <c r="V60" s="223"/>
      <c r="W60" s="223"/>
      <c r="X60" s="224"/>
      <c r="Z60" s="70"/>
      <c r="AA60" s="70"/>
    </row>
    <row r="61" spans="1:27" s="6" customFormat="1" ht="11.25" customHeight="1" x14ac:dyDescent="0.35">
      <c r="A61" s="70"/>
      <c r="D61" s="2028" t="s">
        <v>1785</v>
      </c>
      <c r="E61" s="75" t="str">
        <f t="shared" ref="E61:E62" si="23">E62</f>
        <v>Opex Base Year</v>
      </c>
      <c r="F61" s="75" t="str">
        <f t="shared" ref="F61:F63" si="24">F62</f>
        <v>Dollars</v>
      </c>
      <c r="G61" s="75" t="str">
        <f t="shared" ref="G61:G63" si="25">G62</f>
        <v>Nominal</v>
      </c>
      <c r="H61" s="75" t="str">
        <f t="shared" ref="H61:H63" si="26">H62</f>
        <v>Mid year</v>
      </c>
      <c r="I61" s="223"/>
      <c r="J61" s="223"/>
      <c r="K61" s="223"/>
      <c r="L61" s="223"/>
      <c r="M61" s="223"/>
      <c r="N61" s="223"/>
      <c r="O61" s="223"/>
      <c r="P61" s="223"/>
      <c r="Q61" s="174">
        <v>468695.12164314493</v>
      </c>
      <c r="R61" s="2018"/>
      <c r="S61" s="224"/>
      <c r="T61" s="223"/>
      <c r="U61" s="223"/>
      <c r="V61" s="223"/>
      <c r="W61" s="223"/>
      <c r="X61" s="224"/>
      <c r="Z61" s="70"/>
      <c r="AA61" s="70"/>
    </row>
    <row r="62" spans="1:27" s="6" customFormat="1" ht="11.25" customHeight="1" x14ac:dyDescent="0.35">
      <c r="A62" s="70"/>
      <c r="D62" s="2028" t="s">
        <v>1786</v>
      </c>
      <c r="E62" s="75" t="str">
        <f t="shared" si="23"/>
        <v>Opex Base Year</v>
      </c>
      <c r="F62" s="75" t="str">
        <f t="shared" si="24"/>
        <v>Dollars</v>
      </c>
      <c r="G62" s="75" t="str">
        <f t="shared" si="25"/>
        <v>Nominal</v>
      </c>
      <c r="H62" s="75" t="str">
        <f t="shared" si="26"/>
        <v>Mid year</v>
      </c>
      <c r="I62" s="223"/>
      <c r="J62" s="223"/>
      <c r="K62" s="223"/>
      <c r="L62" s="223"/>
      <c r="M62" s="223"/>
      <c r="N62" s="223"/>
      <c r="O62" s="223"/>
      <c r="P62" s="223"/>
      <c r="Q62" s="174">
        <v>203509.17102571644</v>
      </c>
      <c r="R62" s="2018"/>
      <c r="S62" s="224"/>
      <c r="T62" s="223"/>
      <c r="U62" s="223"/>
      <c r="V62" s="223"/>
      <c r="W62" s="223"/>
      <c r="X62" s="224"/>
      <c r="Z62" s="70"/>
      <c r="AA62" s="70"/>
    </row>
    <row r="63" spans="1:27" s="6" customFormat="1" ht="11.25" customHeight="1" x14ac:dyDescent="0.35">
      <c r="A63" s="70"/>
      <c r="D63" s="2028" t="s">
        <v>1787</v>
      </c>
      <c r="E63" s="75" t="str">
        <f>E64</f>
        <v>Opex Base Year</v>
      </c>
      <c r="F63" s="75" t="str">
        <f t="shared" si="24"/>
        <v>Dollars</v>
      </c>
      <c r="G63" s="75" t="str">
        <f t="shared" si="25"/>
        <v>Nominal</v>
      </c>
      <c r="H63" s="75" t="str">
        <f t="shared" si="26"/>
        <v>Mid year</v>
      </c>
      <c r="I63" s="223"/>
      <c r="J63" s="223"/>
      <c r="K63" s="223"/>
      <c r="L63" s="223"/>
      <c r="M63" s="223"/>
      <c r="N63" s="223"/>
      <c r="O63" s="223"/>
      <c r="P63" s="223"/>
      <c r="Q63" s="174">
        <v>302945.19952085125</v>
      </c>
      <c r="R63" s="2018"/>
      <c r="S63" s="224"/>
      <c r="T63" s="223"/>
      <c r="U63" s="223"/>
      <c r="V63" s="223"/>
      <c r="W63" s="223"/>
      <c r="X63" s="224"/>
      <c r="Z63" s="70"/>
      <c r="AA63" s="70"/>
    </row>
    <row r="64" spans="1:27" s="6" customFormat="1" ht="11.25" customHeight="1" x14ac:dyDescent="0.35">
      <c r="A64" s="70"/>
      <c r="D64" s="15" t="s">
        <v>1780</v>
      </c>
      <c r="E64" s="75" t="s">
        <v>1760</v>
      </c>
      <c r="F64" s="75" t="str">
        <f t="shared" si="12"/>
        <v>Dollars</v>
      </c>
      <c r="G64" s="75" t="str">
        <f t="shared" si="13"/>
        <v>Nominal</v>
      </c>
      <c r="H64" s="75" t="str">
        <f t="shared" si="14"/>
        <v>Mid year</v>
      </c>
      <c r="I64" s="223"/>
      <c r="J64" s="223"/>
      <c r="K64" s="223"/>
      <c r="L64" s="223"/>
      <c r="M64" s="223"/>
      <c r="N64" s="223"/>
      <c r="O64" s="223"/>
      <c r="P64" s="223"/>
      <c r="Q64" s="174">
        <v>975149.49218971259</v>
      </c>
      <c r="R64" s="223"/>
      <c r="S64" s="224"/>
      <c r="T64" s="223"/>
      <c r="U64" s="223"/>
      <c r="V64" s="223"/>
      <c r="W64" s="223"/>
      <c r="X64" s="224"/>
      <c r="Z64" s="70"/>
      <c r="AA64" s="70"/>
    </row>
    <row r="65" spans="1:30" s="6" customFormat="1" ht="11.25" customHeight="1" x14ac:dyDescent="0.35">
      <c r="A65" s="70"/>
      <c r="D65" s="2028" t="s">
        <v>1788</v>
      </c>
      <c r="E65" s="75" t="str">
        <f t="shared" ref="E65:E66" si="27">E66</f>
        <v>Opex Base Year</v>
      </c>
      <c r="F65" s="75" t="str">
        <f t="shared" ref="F65:F67" si="28">F66</f>
        <v>Dollars</v>
      </c>
      <c r="G65" s="75" t="str">
        <f t="shared" ref="G65:G67" si="29">G66</f>
        <v>Nominal</v>
      </c>
      <c r="H65" s="75" t="str">
        <f t="shared" ref="H65:H67" si="30">H66</f>
        <v>Mid year</v>
      </c>
      <c r="I65" s="223"/>
      <c r="J65" s="223"/>
      <c r="K65" s="223"/>
      <c r="L65" s="223"/>
      <c r="M65" s="223"/>
      <c r="N65" s="223"/>
      <c r="O65" s="223"/>
      <c r="P65" s="223"/>
      <c r="Q65" s="174">
        <v>466646.82031936588</v>
      </c>
      <c r="R65" s="223"/>
      <c r="S65" s="224"/>
      <c r="T65" s="223"/>
      <c r="U65" s="223"/>
      <c r="V65" s="223"/>
      <c r="W65" s="223"/>
      <c r="X65" s="224"/>
      <c r="Z65" s="70"/>
      <c r="AA65" s="70"/>
    </row>
    <row r="66" spans="1:30" s="6" customFormat="1" ht="11.25" customHeight="1" x14ac:dyDescent="0.35">
      <c r="A66" s="70"/>
      <c r="D66" s="2028" t="s">
        <v>1789</v>
      </c>
      <c r="E66" s="75" t="str">
        <f t="shared" si="27"/>
        <v>Opex Base Year</v>
      </c>
      <c r="F66" s="75" t="str">
        <f t="shared" si="28"/>
        <v>Dollars</v>
      </c>
      <c r="G66" s="75" t="str">
        <f t="shared" si="29"/>
        <v>Nominal</v>
      </c>
      <c r="H66" s="75" t="str">
        <f t="shared" si="30"/>
        <v>Mid year</v>
      </c>
      <c r="I66" s="223"/>
      <c r="J66" s="223"/>
      <c r="K66" s="223"/>
      <c r="L66" s="223"/>
      <c r="M66" s="223"/>
      <c r="N66" s="223"/>
      <c r="O66" s="223"/>
      <c r="P66" s="223"/>
      <c r="Q66" s="174">
        <v>202619.79094650468</v>
      </c>
      <c r="R66" s="223"/>
      <c r="S66" s="224"/>
      <c r="T66" s="223"/>
      <c r="U66" s="223"/>
      <c r="V66" s="223"/>
      <c r="W66" s="223"/>
      <c r="X66" s="224"/>
      <c r="Z66" s="70"/>
      <c r="AA66" s="70"/>
    </row>
    <row r="67" spans="1:30" s="6" customFormat="1" ht="11.25" customHeight="1" x14ac:dyDescent="0.35">
      <c r="A67" s="70"/>
      <c r="D67" s="2028" t="s">
        <v>1790</v>
      </c>
      <c r="E67" s="75" t="str">
        <f>E68</f>
        <v>Opex Base Year</v>
      </c>
      <c r="F67" s="75" t="str">
        <f t="shared" si="28"/>
        <v>Dollars</v>
      </c>
      <c r="G67" s="75" t="str">
        <f t="shared" si="29"/>
        <v>Nominal</v>
      </c>
      <c r="H67" s="75" t="str">
        <f t="shared" si="30"/>
        <v>Mid year</v>
      </c>
      <c r="I67" s="223"/>
      <c r="J67" s="223"/>
      <c r="K67" s="223"/>
      <c r="L67" s="223"/>
      <c r="M67" s="223"/>
      <c r="N67" s="223"/>
      <c r="O67" s="223"/>
      <c r="P67" s="223"/>
      <c r="Q67" s="174">
        <v>301621.26200890174</v>
      </c>
      <c r="R67" s="223"/>
      <c r="S67" s="224"/>
      <c r="T67" s="223"/>
      <c r="U67" s="223"/>
      <c r="V67" s="223"/>
      <c r="W67" s="223"/>
      <c r="X67" s="224"/>
      <c r="Z67" s="70"/>
      <c r="AA67" s="70"/>
    </row>
    <row r="68" spans="1:30" s="6" customFormat="1" ht="11.25" customHeight="1" x14ac:dyDescent="0.35">
      <c r="A68" s="70"/>
      <c r="D68" s="15" t="s">
        <v>1781</v>
      </c>
      <c r="E68" s="75" t="s">
        <v>1760</v>
      </c>
      <c r="F68" s="75" t="str">
        <f t="shared" si="12"/>
        <v>Dollars</v>
      </c>
      <c r="G68" s="75" t="str">
        <f t="shared" si="13"/>
        <v>Nominal</v>
      </c>
      <c r="H68" s="75" t="str">
        <f t="shared" si="14"/>
        <v>Mid year</v>
      </c>
      <c r="I68" s="223"/>
      <c r="J68" s="223"/>
      <c r="K68" s="223"/>
      <c r="L68" s="223"/>
      <c r="M68" s="223"/>
      <c r="N68" s="223"/>
      <c r="O68" s="223"/>
      <c r="P68" s="223"/>
      <c r="Q68" s="174">
        <v>970887.87327477231</v>
      </c>
      <c r="R68" s="223"/>
      <c r="S68" s="224"/>
      <c r="T68" s="223"/>
      <c r="U68" s="223"/>
      <c r="V68" s="223"/>
      <c r="W68" s="223"/>
      <c r="X68" s="224"/>
      <c r="Z68" s="70"/>
      <c r="AA68" s="70"/>
    </row>
    <row r="69" spans="1:30" s="6" customFormat="1" ht="11.25" customHeight="1" x14ac:dyDescent="0.35">
      <c r="A69" s="70"/>
      <c r="D69" s="15"/>
      <c r="I69" s="70"/>
      <c r="J69" s="70"/>
      <c r="K69" s="70"/>
      <c r="L69" s="70"/>
      <c r="M69" s="70"/>
      <c r="N69" s="70"/>
      <c r="O69" s="70"/>
      <c r="P69" s="70"/>
      <c r="Q69" s="70"/>
      <c r="R69" s="70"/>
      <c r="S69" s="70"/>
      <c r="T69" s="70"/>
      <c r="U69" s="70"/>
      <c r="V69" s="70"/>
      <c r="W69" s="70"/>
      <c r="X69" s="70"/>
      <c r="Z69" s="70"/>
      <c r="AA69" s="70"/>
    </row>
    <row r="70" spans="1:30" ht="12.3" x14ac:dyDescent="0.35">
      <c r="D70" s="73" t="s">
        <v>1762</v>
      </c>
      <c r="E70" s="64" t="str">
        <f t="shared" ref="E70:X70" si="31">E$10</f>
        <v>Source</v>
      </c>
      <c r="F70" s="64" t="str">
        <f t="shared" si="31"/>
        <v>Unit</v>
      </c>
      <c r="G70" s="64" t="str">
        <f t="shared" si="31"/>
        <v>Basis</v>
      </c>
      <c r="H70" s="64" t="str">
        <f t="shared" si="31"/>
        <v>Timing</v>
      </c>
      <c r="I70" s="64" t="str">
        <f t="shared" si="31"/>
        <v>RY09</v>
      </c>
      <c r="J70" s="96" t="str">
        <f t="shared" si="31"/>
        <v>RY10</v>
      </c>
      <c r="K70" s="64" t="str">
        <f t="shared" si="31"/>
        <v>RY11</v>
      </c>
      <c r="L70" s="64" t="str">
        <f t="shared" si="31"/>
        <v>RY12</v>
      </c>
      <c r="M70" s="64" t="str">
        <f t="shared" si="31"/>
        <v>RY13</v>
      </c>
      <c r="N70" s="88" t="str">
        <f t="shared" si="31"/>
        <v>RY14</v>
      </c>
      <c r="O70" s="96" t="str">
        <f t="shared" si="31"/>
        <v>RY15</v>
      </c>
      <c r="P70" s="64" t="str">
        <f t="shared" si="31"/>
        <v>RY16</v>
      </c>
      <c r="Q70" s="64" t="str">
        <f t="shared" si="31"/>
        <v>RY17</v>
      </c>
      <c r="R70" s="64" t="str">
        <f t="shared" si="31"/>
        <v>RY18</v>
      </c>
      <c r="S70" s="88" t="str">
        <f t="shared" si="31"/>
        <v>RY19</v>
      </c>
      <c r="T70" s="64" t="str">
        <f t="shared" si="31"/>
        <v>RY20</v>
      </c>
      <c r="U70" s="64" t="str">
        <f t="shared" si="31"/>
        <v>RY21</v>
      </c>
      <c r="V70" s="64" t="str">
        <f t="shared" si="31"/>
        <v>RY22</v>
      </c>
      <c r="W70" s="64" t="str">
        <f t="shared" si="31"/>
        <v>RY23</v>
      </c>
      <c r="X70" s="88" t="str">
        <f t="shared" si="31"/>
        <v>RY24</v>
      </c>
      <c r="Z70" s="6"/>
      <c r="AA70" s="6"/>
      <c r="AB70" s="6"/>
      <c r="AC70" s="6"/>
      <c r="AD70" s="6"/>
    </row>
    <row r="71" spans="1:30" s="6" customFormat="1" ht="11.25" customHeight="1" x14ac:dyDescent="0.35">
      <c r="A71" s="70"/>
      <c r="D71" s="15"/>
      <c r="I71" s="70"/>
      <c r="J71" s="70"/>
      <c r="K71" s="70"/>
      <c r="L71" s="70"/>
      <c r="M71" s="70"/>
      <c r="N71" s="70"/>
      <c r="O71" s="70"/>
      <c r="P71" s="70"/>
      <c r="Q71" s="70"/>
      <c r="R71" s="70"/>
      <c r="S71" s="70"/>
      <c r="T71" s="70"/>
      <c r="U71" s="70"/>
      <c r="V71" s="70"/>
      <c r="W71" s="70"/>
      <c r="X71" s="70"/>
      <c r="Z71" s="70"/>
      <c r="AA71" s="70"/>
    </row>
    <row r="72" spans="1:30" s="6" customFormat="1" ht="11.25" customHeight="1" x14ac:dyDescent="0.35">
      <c r="A72" s="70"/>
      <c r="D72" s="15" t="s">
        <v>1769</v>
      </c>
      <c r="E72" s="75" t="s">
        <v>1738</v>
      </c>
      <c r="F72" s="75" t="str">
        <f>Percent</f>
        <v>Percent</v>
      </c>
      <c r="G72" s="75" t="str">
        <f>NA</f>
        <v>N/A</v>
      </c>
      <c r="H72" s="75" t="str">
        <f>NA</f>
        <v>N/A</v>
      </c>
      <c r="I72" s="223"/>
      <c r="J72" s="223"/>
      <c r="K72" s="223"/>
      <c r="L72" s="223"/>
      <c r="M72" s="223"/>
      <c r="N72" s="223"/>
      <c r="O72" s="223"/>
      <c r="P72" s="223"/>
      <c r="Q72" s="223"/>
      <c r="R72" s="223"/>
      <c r="S72" s="218">
        <f>AVERAGE(T72:X72)</f>
        <v>1.2858626934973305E-2</v>
      </c>
      <c r="T72" s="2015">
        <f>'[5]Calc|Opex forecast'!O47</f>
        <v>1.2060239520236715E-2</v>
      </c>
      <c r="U72" s="2016">
        <f>'[5]Calc|Opex forecast'!P47</f>
        <v>1.3699565745049158E-2</v>
      </c>
      <c r="V72" s="2016">
        <f>'[5]Calc|Opex forecast'!Q47</f>
        <v>1.5336475028958407E-2</v>
      </c>
      <c r="W72" s="2016">
        <f>'[5]Calc|Opex forecast'!R47</f>
        <v>1.2246660917223595E-2</v>
      </c>
      <c r="X72" s="2017">
        <f>'[5]Calc|Opex forecast'!S47</f>
        <v>1.095019346339865E-2</v>
      </c>
      <c r="Z72" s="70"/>
      <c r="AA72" s="70"/>
    </row>
    <row r="73" spans="1:30" s="6" customFormat="1" ht="11.25" customHeight="1" x14ac:dyDescent="0.35">
      <c r="A73" s="70"/>
      <c r="D73" s="15" t="s">
        <v>1770</v>
      </c>
      <c r="E73" s="75" t="s">
        <v>1738</v>
      </c>
      <c r="F73" s="75" t="str">
        <f>Percent</f>
        <v>Percent</v>
      </c>
      <c r="G73" s="75" t="str">
        <f>NA</f>
        <v>N/A</v>
      </c>
      <c r="H73" s="75" t="str">
        <f>NA</f>
        <v>N/A</v>
      </c>
      <c r="I73" s="223"/>
      <c r="J73" s="223"/>
      <c r="K73" s="223"/>
      <c r="L73" s="223"/>
      <c r="M73" s="223"/>
      <c r="N73" s="223"/>
      <c r="O73" s="223"/>
      <c r="P73" s="223"/>
      <c r="Q73" s="223"/>
      <c r="R73" s="223"/>
      <c r="S73" s="223"/>
      <c r="T73" s="2019">
        <f t="shared" ref="T73:X73" si="32">T72</f>
        <v>1.2060239520236715E-2</v>
      </c>
      <c r="U73" s="2020">
        <f t="shared" si="32"/>
        <v>1.3699565745049158E-2</v>
      </c>
      <c r="V73" s="2020">
        <f t="shared" si="32"/>
        <v>1.5336475028958407E-2</v>
      </c>
      <c r="W73" s="2020">
        <f t="shared" si="32"/>
        <v>1.2246660917223595E-2</v>
      </c>
      <c r="X73" s="2021">
        <f t="shared" si="32"/>
        <v>1.095019346339865E-2</v>
      </c>
      <c r="Z73" s="70"/>
      <c r="AA73" s="70"/>
    </row>
    <row r="74" spans="1:30" s="6" customFormat="1" ht="11.25" customHeight="1" x14ac:dyDescent="0.35">
      <c r="A74" s="70"/>
      <c r="D74" s="15"/>
      <c r="I74" s="70"/>
      <c r="J74" s="70"/>
      <c r="K74" s="70"/>
      <c r="L74" s="70"/>
      <c r="M74" s="70"/>
      <c r="N74" s="70"/>
      <c r="O74" s="70"/>
      <c r="P74" s="70"/>
      <c r="Q74" s="70"/>
      <c r="R74" s="70"/>
      <c r="S74" s="70"/>
      <c r="T74" s="70"/>
      <c r="U74" s="70"/>
      <c r="V74" s="70"/>
      <c r="W74" s="70"/>
      <c r="X74" s="70"/>
      <c r="Z74" s="70"/>
      <c r="AA74" s="70"/>
    </row>
    <row r="75" spans="1:30" s="6" customFormat="1" ht="11.25" customHeight="1" x14ac:dyDescent="0.35">
      <c r="A75" s="70"/>
      <c r="D75" s="15" t="str">
        <f>D48</f>
        <v>SCS - Corporate OH - Expenditure</v>
      </c>
      <c r="E75" s="75" t="s">
        <v>134</v>
      </c>
      <c r="F75" s="75" t="str">
        <f t="shared" ref="F75:F83" si="33">Dollars</f>
        <v>Dollars</v>
      </c>
      <c r="G75" s="75" t="str">
        <f>Real2019</f>
        <v>Real $2019</v>
      </c>
      <c r="H75" s="75" t="str">
        <f>End_year</f>
        <v>End year</v>
      </c>
      <c r="I75" s="223"/>
      <c r="J75" s="223"/>
      <c r="K75" s="223"/>
      <c r="L75" s="223"/>
      <c r="M75" s="223"/>
      <c r="N75" s="223"/>
      <c r="O75" s="223"/>
      <c r="P75" s="223"/>
      <c r="Q75" s="223"/>
      <c r="R75" s="230">
        <f>Q48*(1+CPI_Series_Inp!L$18)^0.5*(1+CPI_Series_Inp!M$18)*(1+CPI_Series_Inp!N$18)</f>
        <v>8204586.1583202537</v>
      </c>
      <c r="S75" s="231">
        <f>R75*(1+S$73)</f>
        <v>8204586.1583202537</v>
      </c>
      <c r="T75" s="229">
        <f t="shared" ref="T75:X75" si="34">S75*(1+T$73)</f>
        <v>8303535.432554015</v>
      </c>
      <c r="U75" s="229">
        <f t="shared" si="34"/>
        <v>8417290.2621286344</v>
      </c>
      <c r="V75" s="229">
        <f t="shared" si="34"/>
        <v>8546381.8240452651</v>
      </c>
      <c r="W75" s="229">
        <f t="shared" si="34"/>
        <v>8651046.4643134698</v>
      </c>
      <c r="X75" s="229">
        <f t="shared" si="34"/>
        <v>8745777.0967585538</v>
      </c>
      <c r="Z75" s="70"/>
      <c r="AA75" s="70"/>
    </row>
    <row r="76" spans="1:30" s="6" customFormat="1" ht="11.25" customHeight="1" x14ac:dyDescent="0.35">
      <c r="A76" s="70"/>
      <c r="D76" s="15" t="str">
        <f>D49</f>
        <v>SCS - Network OH - Expenditure</v>
      </c>
      <c r="E76" s="75" t="s">
        <v>134</v>
      </c>
      <c r="F76" s="75" t="str">
        <f t="shared" si="33"/>
        <v>Dollars</v>
      </c>
      <c r="G76" s="75" t="str">
        <f>Real2019</f>
        <v>Real $2019</v>
      </c>
      <c r="H76" s="75" t="str">
        <f>End_year</f>
        <v>End year</v>
      </c>
      <c r="I76" s="223"/>
      <c r="J76" s="223"/>
      <c r="K76" s="223"/>
      <c r="L76" s="223"/>
      <c r="M76" s="223"/>
      <c r="N76" s="223"/>
      <c r="O76" s="223"/>
      <c r="P76" s="223"/>
      <c r="Q76" s="223"/>
      <c r="R76" s="2022">
        <f>Q49*(1+CPI_Series_Inp!L$18)^0.5*(1+CPI_Series_Inp!M$18)*(1+CPI_Series_Inp!N$18)</f>
        <v>30670573.542194143</v>
      </c>
      <c r="S76" s="2023">
        <f t="shared" ref="S76:X76" si="35">R76*(1+S$73)</f>
        <v>30670573.542194143</v>
      </c>
      <c r="T76" s="2024">
        <f t="shared" si="35"/>
        <v>31040468.005336039</v>
      </c>
      <c r="U76" s="2024">
        <f t="shared" si="35"/>
        <v>31465708.937532235</v>
      </c>
      <c r="V76" s="2024">
        <f t="shared" si="35"/>
        <v>31948281.996921171</v>
      </c>
      <c r="W76" s="2024">
        <f t="shared" si="35"/>
        <v>32339541.773425303</v>
      </c>
      <c r="X76" s="2024">
        <f t="shared" si="35"/>
        <v>32693666.012361974</v>
      </c>
      <c r="Z76" s="70"/>
      <c r="AA76" s="70"/>
    </row>
    <row r="77" spans="1:30" s="6" customFormat="1" ht="11.25" customHeight="1" x14ac:dyDescent="0.35">
      <c r="A77" s="70"/>
      <c r="D77" s="15" t="str">
        <f>D50</f>
        <v>SCS - Corporate OH - Capitalised</v>
      </c>
      <c r="E77" s="75" t="s">
        <v>134</v>
      </c>
      <c r="F77" s="75" t="str">
        <f t="shared" si="33"/>
        <v>Dollars</v>
      </c>
      <c r="G77" s="75" t="str">
        <f>Real2019</f>
        <v>Real $2019</v>
      </c>
      <c r="H77" s="75" t="str">
        <f>End_year</f>
        <v>End year</v>
      </c>
      <c r="I77" s="223"/>
      <c r="J77" s="223"/>
      <c r="K77" s="223"/>
      <c r="L77" s="223"/>
      <c r="M77" s="223"/>
      <c r="N77" s="223"/>
      <c r="O77" s="223"/>
      <c r="P77" s="223"/>
      <c r="Q77" s="223"/>
      <c r="R77" s="2025">
        <f>Q50*(1+CPI_Series_Inp!L$18)^0.5*(1+CPI_Series_Inp!M$18)*(1+CPI_Series_Inp!N$18)</f>
        <v>0</v>
      </c>
      <c r="S77" s="2026">
        <f t="shared" ref="S77:X78" si="36">R77*(1+S$72)</f>
        <v>0</v>
      </c>
      <c r="T77" s="2027">
        <f t="shared" si="36"/>
        <v>0</v>
      </c>
      <c r="U77" s="2027">
        <f t="shared" si="36"/>
        <v>0</v>
      </c>
      <c r="V77" s="2027">
        <f t="shared" si="36"/>
        <v>0</v>
      </c>
      <c r="W77" s="2027">
        <f t="shared" si="36"/>
        <v>0</v>
      </c>
      <c r="X77" s="2027">
        <f t="shared" si="36"/>
        <v>0</v>
      </c>
      <c r="Z77" s="70"/>
      <c r="AA77" s="70"/>
    </row>
    <row r="78" spans="1:30" s="6" customFormat="1" ht="11.25" customHeight="1" x14ac:dyDescent="0.35">
      <c r="A78" s="70"/>
      <c r="D78" s="15" t="str">
        <f>D51</f>
        <v>SCS - Network OH - Capitalised</v>
      </c>
      <c r="E78" s="75" t="s">
        <v>134</v>
      </c>
      <c r="F78" s="75" t="str">
        <f t="shared" si="33"/>
        <v>Dollars</v>
      </c>
      <c r="G78" s="75" t="str">
        <f>Real2019</f>
        <v>Real $2019</v>
      </c>
      <c r="H78" s="75" t="str">
        <f>End_year</f>
        <v>End year</v>
      </c>
      <c r="I78" s="223"/>
      <c r="J78" s="223"/>
      <c r="K78" s="223"/>
      <c r="L78" s="223"/>
      <c r="M78" s="223"/>
      <c r="N78" s="223"/>
      <c r="O78" s="223"/>
      <c r="P78" s="223"/>
      <c r="Q78" s="223"/>
      <c r="R78" s="230">
        <f>Q51*(1+CPI_Series_Inp!L$18)^0.5*(1+CPI_Series_Inp!M$18)*(1+CPI_Series_Inp!N$18)</f>
        <v>0</v>
      </c>
      <c r="S78" s="231">
        <f t="shared" si="36"/>
        <v>0</v>
      </c>
      <c r="T78" s="229">
        <f t="shared" si="36"/>
        <v>0</v>
      </c>
      <c r="U78" s="229">
        <f t="shared" si="36"/>
        <v>0</v>
      </c>
      <c r="V78" s="229">
        <f t="shared" si="36"/>
        <v>0</v>
      </c>
      <c r="W78" s="229">
        <f t="shared" si="36"/>
        <v>0</v>
      </c>
      <c r="X78" s="229">
        <f t="shared" si="36"/>
        <v>0</v>
      </c>
      <c r="Z78" s="70"/>
      <c r="AA78" s="70"/>
    </row>
    <row r="79" spans="1:30" s="6" customFormat="1" ht="11.25" customHeight="1" x14ac:dyDescent="0.35">
      <c r="A79" s="70"/>
      <c r="D79" s="15"/>
      <c r="I79" s="70"/>
      <c r="J79" s="70"/>
      <c r="K79" s="70"/>
      <c r="L79" s="70"/>
      <c r="M79" s="70"/>
      <c r="N79" s="70"/>
      <c r="O79" s="70"/>
      <c r="P79" s="70"/>
      <c r="Q79" s="70"/>
      <c r="R79" s="178"/>
      <c r="S79" s="70"/>
      <c r="T79" s="70"/>
      <c r="U79" s="70"/>
      <c r="V79" s="70"/>
      <c r="W79" s="70"/>
      <c r="X79" s="70"/>
      <c r="Z79" s="70"/>
      <c r="AA79" s="70"/>
    </row>
    <row r="80" spans="1:30" s="6" customFormat="1" ht="11.25" customHeight="1" x14ac:dyDescent="0.35">
      <c r="A80" s="70"/>
      <c r="D80" s="15" t="str">
        <f>D56</f>
        <v>ACS - Corporate OH - Expenditure - Total</v>
      </c>
      <c r="E80" s="75" t="s">
        <v>134</v>
      </c>
      <c r="F80" s="75" t="str">
        <f t="shared" si="33"/>
        <v>Dollars</v>
      </c>
      <c r="G80" s="75" t="str">
        <f>Real2019</f>
        <v>Real $2019</v>
      </c>
      <c r="H80" s="75" t="str">
        <f>End_year</f>
        <v>End year</v>
      </c>
      <c r="I80" s="223"/>
      <c r="J80" s="223"/>
      <c r="K80" s="223"/>
      <c r="L80" s="223"/>
      <c r="M80" s="223"/>
      <c r="N80" s="223"/>
      <c r="O80" s="223"/>
      <c r="P80" s="223"/>
      <c r="Q80" s="223"/>
      <c r="R80" s="230">
        <f>Q53*(1+CPI_Series_Inp!L$18)^0.5*(1+CPI_Series_Inp!M$18)*(1+CPI_Series_Inp!N$18)</f>
        <v>0</v>
      </c>
      <c r="S80" s="231">
        <f>R80*(1+S$73)</f>
        <v>0</v>
      </c>
      <c r="T80" s="229">
        <f t="shared" ref="T80:X80" si="37">S80*(1+T$73)</f>
        <v>0</v>
      </c>
      <c r="U80" s="229">
        <f t="shared" si="37"/>
        <v>0</v>
      </c>
      <c r="V80" s="229">
        <f t="shared" si="37"/>
        <v>0</v>
      </c>
      <c r="W80" s="229">
        <f t="shared" si="37"/>
        <v>0</v>
      </c>
      <c r="X80" s="229">
        <f t="shared" si="37"/>
        <v>0</v>
      </c>
      <c r="Z80" s="70"/>
      <c r="AA80" s="70"/>
    </row>
    <row r="81" spans="1:27" s="6" customFormat="1" ht="11.25" customHeight="1" x14ac:dyDescent="0.35">
      <c r="A81" s="70"/>
      <c r="D81" s="15" t="str">
        <f>D60</f>
        <v>ACS - Network OH - Expenditure - Total</v>
      </c>
      <c r="E81" s="75" t="s">
        <v>134</v>
      </c>
      <c r="F81" s="75" t="str">
        <f t="shared" si="33"/>
        <v>Dollars</v>
      </c>
      <c r="G81" s="75" t="str">
        <f>Real2019</f>
        <v>Real $2019</v>
      </c>
      <c r="H81" s="75" t="str">
        <f>End_year</f>
        <v>End year</v>
      </c>
      <c r="I81" s="223"/>
      <c r="J81" s="223"/>
      <c r="K81" s="223"/>
      <c r="L81" s="223"/>
      <c r="M81" s="223"/>
      <c r="N81" s="223"/>
      <c r="O81" s="223"/>
      <c r="P81" s="223"/>
      <c r="Q81" s="223"/>
      <c r="R81" s="2022">
        <f>Q57*(1+CPI_Series_Inp!L$18)^0.5*(1+CPI_Series_Inp!M$18)*(1+CPI_Series_Inp!N$18)</f>
        <v>1272854.6946093254</v>
      </c>
      <c r="S81" s="2023">
        <f t="shared" ref="S81:X81" si="38">R81*(1+S$73)</f>
        <v>1272854.6946093254</v>
      </c>
      <c r="T81" s="2024">
        <f t="shared" si="38"/>
        <v>1288205.6271007715</v>
      </c>
      <c r="U81" s="2024">
        <f t="shared" si="38"/>
        <v>1305853.4847823808</v>
      </c>
      <c r="V81" s="2024">
        <f t="shared" si="38"/>
        <v>1325880.674143224</v>
      </c>
      <c r="W81" s="2024">
        <f t="shared" si="38"/>
        <v>1342118.2851761559</v>
      </c>
      <c r="X81" s="2024">
        <f t="shared" si="38"/>
        <v>1356814.7400495997</v>
      </c>
      <c r="Z81" s="70"/>
      <c r="AA81" s="70"/>
    </row>
    <row r="82" spans="1:27" s="6" customFormat="1" ht="11.25" customHeight="1" x14ac:dyDescent="0.35">
      <c r="A82" s="70"/>
      <c r="D82" s="15" t="str">
        <f>D64</f>
        <v>ACS - Corporate OH - Capitalised - Total</v>
      </c>
      <c r="E82" s="75" t="s">
        <v>134</v>
      </c>
      <c r="F82" s="75" t="str">
        <f t="shared" si="33"/>
        <v>Dollars</v>
      </c>
      <c r="G82" s="75" t="str">
        <f>Real2019</f>
        <v>Real $2019</v>
      </c>
      <c r="H82" s="75" t="str">
        <f>End_year</f>
        <v>End year</v>
      </c>
      <c r="I82" s="223"/>
      <c r="J82" s="223"/>
      <c r="K82" s="223"/>
      <c r="L82" s="223"/>
      <c r="M82" s="223"/>
      <c r="N82" s="223"/>
      <c r="O82" s="223"/>
      <c r="P82" s="223"/>
      <c r="Q82" s="223"/>
      <c r="R82" s="2025">
        <f>Q61*(1+CPI_Series_Inp!L$18)^0.5*(1+CPI_Series_Inp!M$18)*(1+CPI_Series_Inp!N$18)</f>
        <v>493529.16181005165</v>
      </c>
      <c r="S82" s="2026">
        <f t="shared" ref="S82:X82" si="39">R82*(1+S$72)</f>
        <v>499875.26918329718</v>
      </c>
      <c r="T82" s="2027">
        <f t="shared" si="39"/>
        <v>505903.88465989055</v>
      </c>
      <c r="U82" s="2027">
        <f t="shared" si="39"/>
        <v>512834.54818846448</v>
      </c>
      <c r="V82" s="2027">
        <f t="shared" si="39"/>
        <v>520699.62243074406</v>
      </c>
      <c r="W82" s="2027">
        <f t="shared" si="39"/>
        <v>527076.45414637972</v>
      </c>
      <c r="X82" s="2027">
        <f t="shared" si="39"/>
        <v>532848.0432892848</v>
      </c>
      <c r="Z82" s="70"/>
      <c r="AA82" s="70"/>
    </row>
    <row r="83" spans="1:27" s="6" customFormat="1" ht="11.25" customHeight="1" x14ac:dyDescent="0.35">
      <c r="A83" s="70"/>
      <c r="D83" s="15" t="str">
        <f>D68</f>
        <v>ACS - Network OH - Capitalised - Total</v>
      </c>
      <c r="E83" s="75" t="s">
        <v>134</v>
      </c>
      <c r="F83" s="75" t="str">
        <f t="shared" si="33"/>
        <v>Dollars</v>
      </c>
      <c r="G83" s="75" t="str">
        <f>Real2019</f>
        <v>Real $2019</v>
      </c>
      <c r="H83" s="75" t="str">
        <f>End_year</f>
        <v>End year</v>
      </c>
      <c r="I83" s="223"/>
      <c r="J83" s="223"/>
      <c r="K83" s="223"/>
      <c r="L83" s="223"/>
      <c r="M83" s="223"/>
      <c r="N83" s="223"/>
      <c r="O83" s="223"/>
      <c r="P83" s="223"/>
      <c r="Q83" s="223"/>
      <c r="R83" s="230">
        <f>Q65*(1+CPI_Series_Inp!L$18)^0.5*(1+CPI_Series_Inp!M$18)*(1+CPI_Series_Inp!N$18)</f>
        <v>491372.33023921063</v>
      </c>
      <c r="S83" s="231">
        <f t="shared" ref="S83:X83" si="40">R83*(1+S$72)</f>
        <v>497690.70371992514</v>
      </c>
      <c r="T83" s="229">
        <f t="shared" si="40"/>
        <v>503692.97281378257</v>
      </c>
      <c r="U83" s="229">
        <f t="shared" si="40"/>
        <v>510593.34781016427</v>
      </c>
      <c r="V83" s="229">
        <f t="shared" si="40"/>
        <v>518424.04993880715</v>
      </c>
      <c r="W83" s="229">
        <f t="shared" si="40"/>
        <v>524773.01348974148</v>
      </c>
      <c r="X83" s="229">
        <f t="shared" si="40"/>
        <v>530519.37951182481</v>
      </c>
      <c r="Z83" s="70"/>
      <c r="AA83" s="70"/>
    </row>
    <row r="84" spans="1:27" s="6" customFormat="1" ht="11.25" customHeight="1" x14ac:dyDescent="0.35">
      <c r="A84" s="70"/>
      <c r="D84" s="15"/>
      <c r="I84" s="70"/>
      <c r="J84" s="70"/>
      <c r="K84" s="70"/>
      <c r="L84" s="70"/>
      <c r="M84" s="70"/>
      <c r="N84" s="70"/>
      <c r="O84" s="70"/>
      <c r="P84" s="70"/>
      <c r="Q84" s="70"/>
      <c r="R84" s="70"/>
      <c r="S84" s="70"/>
      <c r="T84" s="70"/>
      <c r="U84" s="70"/>
      <c r="V84" s="70"/>
      <c r="W84" s="70"/>
      <c r="X84" s="70"/>
      <c r="Z84" s="70"/>
      <c r="AA84" s="70"/>
    </row>
    <row r="85" spans="1:27" s="13" customFormat="1" ht="14.1" x14ac:dyDescent="0.35">
      <c r="C85" s="13" t="s">
        <v>63</v>
      </c>
    </row>
    <row r="86" spans="1:27" s="6" customFormat="1" ht="11.25" customHeight="1" x14ac:dyDescent="0.35">
      <c r="A86" s="70"/>
      <c r="D86" s="15"/>
      <c r="I86" s="70"/>
      <c r="J86" s="70"/>
      <c r="K86" s="70"/>
      <c r="L86" s="70"/>
      <c r="M86" s="70"/>
      <c r="N86" s="70"/>
      <c r="O86" s="70"/>
      <c r="P86" s="70"/>
      <c r="Q86" s="70"/>
      <c r="R86" s="70"/>
      <c r="S86" s="70"/>
      <c r="T86" s="70"/>
      <c r="U86" s="70"/>
      <c r="V86" s="70"/>
      <c r="W86" s="70"/>
      <c r="X86" s="70"/>
      <c r="Z86" s="70"/>
      <c r="AA86" s="70"/>
    </row>
    <row r="87" spans="1:27" s="6" customFormat="1" ht="11.25" customHeight="1" x14ac:dyDescent="0.35">
      <c r="A87" s="70"/>
      <c r="D87" s="1862" t="s">
        <v>1651</v>
      </c>
      <c r="I87" s="70"/>
      <c r="J87" s="70"/>
      <c r="K87" s="70"/>
      <c r="L87" s="70"/>
      <c r="M87" s="70"/>
      <c r="N87" s="70"/>
      <c r="O87" s="70"/>
      <c r="P87" s="70"/>
      <c r="Q87" s="70"/>
      <c r="R87" s="70"/>
      <c r="S87" s="70"/>
      <c r="T87" s="70"/>
      <c r="U87" s="70"/>
      <c r="V87" s="70"/>
      <c r="W87" s="70"/>
      <c r="X87" s="70"/>
      <c r="Z87" s="70"/>
      <c r="AA87" s="70"/>
    </row>
    <row r="88" spans="1:27" s="6" customFormat="1" ht="11.25" customHeight="1" x14ac:dyDescent="0.35">
      <c r="A88" s="70"/>
      <c r="D88" s="1861" t="s">
        <v>1653</v>
      </c>
      <c r="I88" s="70"/>
      <c r="J88" s="70"/>
      <c r="K88" s="70"/>
      <c r="L88" s="70"/>
      <c r="M88" s="70"/>
      <c r="N88" s="70"/>
      <c r="O88" s="70"/>
      <c r="P88" s="70"/>
      <c r="Q88" s="70"/>
      <c r="R88" s="70"/>
      <c r="S88" s="70"/>
      <c r="T88" s="70"/>
      <c r="U88" s="70"/>
      <c r="V88" s="70"/>
      <c r="W88" s="70"/>
      <c r="X88" s="70"/>
      <c r="Z88" s="70"/>
      <c r="AA88" s="70"/>
    </row>
    <row r="89" spans="1:27" s="6" customFormat="1" ht="11.25" customHeight="1" x14ac:dyDescent="0.35">
      <c r="A89" s="70"/>
      <c r="D89" s="1861" t="s">
        <v>1654</v>
      </c>
      <c r="I89" s="70"/>
      <c r="J89" s="70"/>
      <c r="K89" s="70"/>
      <c r="L89" s="70"/>
      <c r="M89" s="70"/>
      <c r="N89" s="70"/>
      <c r="O89" s="70"/>
      <c r="P89" s="70"/>
      <c r="Q89" s="70"/>
      <c r="R89" s="70"/>
      <c r="S89" s="70"/>
      <c r="T89" s="70"/>
      <c r="U89" s="70"/>
      <c r="V89" s="70"/>
      <c r="W89" s="70"/>
      <c r="X89" s="70"/>
      <c r="Z89" s="70"/>
      <c r="AA89" s="70"/>
    </row>
    <row r="90" spans="1:27" s="6" customFormat="1" ht="11.25" customHeight="1" x14ac:dyDescent="0.35">
      <c r="A90" s="70"/>
      <c r="D90" s="1861" t="s">
        <v>1655</v>
      </c>
      <c r="I90" s="70"/>
      <c r="J90" s="70"/>
      <c r="K90" s="70"/>
      <c r="L90" s="70"/>
      <c r="M90" s="70"/>
      <c r="N90" s="70"/>
      <c r="O90" s="70"/>
      <c r="P90" s="70"/>
      <c r="Q90" s="70"/>
      <c r="R90" s="70"/>
      <c r="S90" s="70"/>
      <c r="T90" s="70"/>
      <c r="U90" s="70"/>
      <c r="V90" s="70"/>
      <c r="W90" s="70"/>
      <c r="X90" s="70"/>
      <c r="Z90" s="70"/>
      <c r="AA90" s="70"/>
    </row>
    <row r="91" spans="1:27" s="6" customFormat="1" ht="11.25" customHeight="1" x14ac:dyDescent="0.35">
      <c r="A91" s="70"/>
      <c r="D91" s="15"/>
      <c r="I91" s="70"/>
      <c r="J91" s="70"/>
      <c r="K91" s="70"/>
      <c r="L91" s="70"/>
      <c r="M91" s="70"/>
      <c r="N91" s="70"/>
      <c r="O91" s="70"/>
      <c r="P91" s="70"/>
      <c r="Q91" s="70"/>
      <c r="R91" s="70"/>
      <c r="S91" s="70"/>
      <c r="T91" s="70"/>
      <c r="U91" s="70"/>
      <c r="V91" s="70"/>
      <c r="W91" s="70"/>
      <c r="X91" s="70"/>
      <c r="Z91" s="70"/>
      <c r="AA91" s="70"/>
    </row>
    <row r="92" spans="1:27" s="6" customFormat="1" ht="11.25" customHeight="1" x14ac:dyDescent="0.35">
      <c r="A92" s="70"/>
      <c r="D92" s="73" t="s">
        <v>676</v>
      </c>
      <c r="E92" s="64" t="str">
        <f>E$10</f>
        <v>Source</v>
      </c>
      <c r="F92" s="72" t="s">
        <v>66</v>
      </c>
      <c r="G92" s="1859" t="s">
        <v>67</v>
      </c>
      <c r="H92" s="1859" t="s">
        <v>68</v>
      </c>
      <c r="I92" s="64" t="str">
        <f t="shared" ref="I92:X92" si="41">I$10</f>
        <v>RY09</v>
      </c>
      <c r="J92" s="96" t="str">
        <f t="shared" si="41"/>
        <v>RY10</v>
      </c>
      <c r="K92" s="64" t="str">
        <f t="shared" si="41"/>
        <v>RY11</v>
      </c>
      <c r="L92" s="64" t="str">
        <f t="shared" si="41"/>
        <v>RY12</v>
      </c>
      <c r="M92" s="64" t="str">
        <f t="shared" si="41"/>
        <v>RY13</v>
      </c>
      <c r="N92" s="88" t="str">
        <f t="shared" si="41"/>
        <v>RY14</v>
      </c>
      <c r="O92" s="96" t="str">
        <f t="shared" si="41"/>
        <v>RY15</v>
      </c>
      <c r="P92" s="64" t="str">
        <f t="shared" si="41"/>
        <v>RY16</v>
      </c>
      <c r="Q92" s="64" t="str">
        <f t="shared" si="41"/>
        <v>RY17</v>
      </c>
      <c r="R92" s="64" t="str">
        <f t="shared" si="41"/>
        <v>RY18</v>
      </c>
      <c r="S92" s="88" t="str">
        <f t="shared" si="41"/>
        <v>RY19</v>
      </c>
      <c r="T92" s="64" t="str">
        <f t="shared" si="41"/>
        <v>RY20</v>
      </c>
      <c r="U92" s="64" t="str">
        <f t="shared" si="41"/>
        <v>RY21</v>
      </c>
      <c r="V92" s="64" t="str">
        <f t="shared" si="41"/>
        <v>RY22</v>
      </c>
      <c r="W92" s="64" t="str">
        <f t="shared" si="41"/>
        <v>RY23</v>
      </c>
      <c r="X92" s="88" t="str">
        <f t="shared" si="41"/>
        <v>RY24</v>
      </c>
      <c r="Z92" s="37" t="s">
        <v>675</v>
      </c>
      <c r="AA92" s="70"/>
    </row>
    <row r="93" spans="1:27" s="6" customFormat="1" ht="12.3" x14ac:dyDescent="0.35">
      <c r="A93" s="70"/>
      <c r="D93" s="207" t="s">
        <v>610</v>
      </c>
      <c r="E93" s="75" t="s">
        <v>629</v>
      </c>
      <c r="F93" s="75" t="str">
        <f t="shared" ref="F93:F103" si="42">Dollars</f>
        <v>Dollars</v>
      </c>
      <c r="G93" s="75" t="str">
        <f t="shared" ref="G93:G99" si="43">Real2019</f>
        <v>Real $2019</v>
      </c>
      <c r="H93" s="75" t="str">
        <f t="shared" ref="H93:H99" si="44">End_year</f>
        <v>End year</v>
      </c>
      <c r="I93" s="224"/>
      <c r="J93" s="223"/>
      <c r="K93" s="223"/>
      <c r="L93" s="223"/>
      <c r="M93" s="223"/>
      <c r="N93" s="224"/>
      <c r="O93" s="223"/>
      <c r="P93" s="223"/>
      <c r="Q93" s="223"/>
      <c r="R93" s="174">
        <f>'[3]Total by category'!S25
*10^6</f>
        <v>14491704.941884445</v>
      </c>
      <c r="S93" s="222">
        <f>'[3]Total by category'!T25
*10^6</f>
        <v>4032469.4346927991</v>
      </c>
      <c r="T93" s="173">
        <f>'[3]Total by category'!U25
*10^6</f>
        <v>7394904.4268918531</v>
      </c>
      <c r="U93" s="174">
        <f>'[3]Total by category'!V25
*10^6</f>
        <v>5755983.4187772954</v>
      </c>
      <c r="V93" s="174">
        <f>'[3]Total by category'!W25
*10^6</f>
        <v>15456394.555574914</v>
      </c>
      <c r="W93" s="174">
        <f>'[3]Total by category'!X25
*10^6</f>
        <v>17585137.907500811</v>
      </c>
      <c r="X93" s="222">
        <f>'[3]Total by category'!Y25
*10^6</f>
        <v>14397970.489733808</v>
      </c>
      <c r="Z93" s="79" t="s">
        <v>298</v>
      </c>
      <c r="AA93" s="70"/>
    </row>
    <row r="94" spans="1:27" s="6" customFormat="1" ht="12.3" x14ac:dyDescent="0.35">
      <c r="A94" s="70"/>
      <c r="D94" s="207" t="s">
        <v>612</v>
      </c>
      <c r="E94" s="75" t="s">
        <v>629</v>
      </c>
      <c r="F94" s="75" t="str">
        <f t="shared" si="42"/>
        <v>Dollars</v>
      </c>
      <c r="G94" s="75" t="str">
        <f t="shared" si="43"/>
        <v>Real $2019</v>
      </c>
      <c r="H94" s="75" t="str">
        <f t="shared" si="44"/>
        <v>End year</v>
      </c>
      <c r="I94" s="224"/>
      <c r="J94" s="223"/>
      <c r="K94" s="223"/>
      <c r="L94" s="223"/>
      <c r="M94" s="223"/>
      <c r="N94" s="224"/>
      <c r="O94" s="223"/>
      <c r="P94" s="223"/>
      <c r="Q94" s="223"/>
      <c r="R94" s="174">
        <f>'[3]Total by category'!S26
*10^6</f>
        <v>21266078.399811823</v>
      </c>
      <c r="S94" s="222">
        <f>'[3]Total by category'!T26
*10^6</f>
        <v>31039321.602891259</v>
      </c>
      <c r="T94" s="173">
        <f>'[3]Total by category'!U26
*10^6</f>
        <v>34922118.004866354</v>
      </c>
      <c r="U94" s="174">
        <f>'[3]Total by category'!V26
*10^6</f>
        <v>38514520.475254893</v>
      </c>
      <c r="V94" s="174">
        <f>'[3]Total by category'!W26
*10^6</f>
        <v>33444013.978344806</v>
      </c>
      <c r="W94" s="174">
        <f>'[3]Total by category'!X26
*10^6</f>
        <v>22006857.340073574</v>
      </c>
      <c r="X94" s="222">
        <f>'[3]Total by category'!Y26
*10^6</f>
        <v>19710304.596256085</v>
      </c>
      <c r="Z94" s="79" t="s">
        <v>297</v>
      </c>
      <c r="AA94" s="70"/>
    </row>
    <row r="95" spans="1:27" s="6" customFormat="1" ht="12.3" x14ac:dyDescent="0.35">
      <c r="A95" s="70"/>
      <c r="D95" s="207" t="s">
        <v>125</v>
      </c>
      <c r="E95" s="75" t="s">
        <v>629</v>
      </c>
      <c r="F95" s="75" t="str">
        <f t="shared" si="42"/>
        <v>Dollars</v>
      </c>
      <c r="G95" s="75" t="str">
        <f t="shared" si="43"/>
        <v>Real $2019</v>
      </c>
      <c r="H95" s="75" t="str">
        <f t="shared" si="44"/>
        <v>End year</v>
      </c>
      <c r="I95" s="224"/>
      <c r="J95" s="223"/>
      <c r="K95" s="223"/>
      <c r="L95" s="223"/>
      <c r="M95" s="223"/>
      <c r="N95" s="224"/>
      <c r="O95" s="223"/>
      <c r="P95" s="223"/>
      <c r="Q95" s="223"/>
      <c r="R95" s="174">
        <f>'[3]Total by category'!S27
*10^6</f>
        <v>11071070.222845824</v>
      </c>
      <c r="S95" s="222">
        <f>'[3]Total by category'!T27
*10^6</f>
        <v>11582349.621752176</v>
      </c>
      <c r="T95" s="173">
        <f>'[3]Total by category'!U27
*10^6</f>
        <v>12647893.670135226</v>
      </c>
      <c r="U95" s="174">
        <f>'[3]Total by category'!V27
*10^6</f>
        <v>13378655.156962428</v>
      </c>
      <c r="V95" s="174">
        <f>'[3]Total by category'!W27
*10^6</f>
        <v>13564976.556766927</v>
      </c>
      <c r="W95" s="174">
        <f>'[3]Total by category'!X27
*10^6</f>
        <v>11492687.572765559</v>
      </c>
      <c r="X95" s="222">
        <f>'[3]Total by category'!Y27
*10^6</f>
        <v>11589754.799327023</v>
      </c>
      <c r="Z95" s="79" t="s">
        <v>125</v>
      </c>
      <c r="AA95" s="70"/>
    </row>
    <row r="96" spans="1:27" s="6" customFormat="1" ht="12.3" x14ac:dyDescent="0.35">
      <c r="A96" s="70"/>
      <c r="D96" s="207" t="s">
        <v>613</v>
      </c>
      <c r="E96" s="75" t="s">
        <v>629</v>
      </c>
      <c r="F96" s="75" t="str">
        <f t="shared" si="42"/>
        <v>Dollars</v>
      </c>
      <c r="G96" s="75" t="str">
        <f t="shared" si="43"/>
        <v>Real $2019</v>
      </c>
      <c r="H96" s="75" t="str">
        <f t="shared" si="44"/>
        <v>End year</v>
      </c>
      <c r="I96" s="224"/>
      <c r="J96" s="223"/>
      <c r="K96" s="223"/>
      <c r="L96" s="223"/>
      <c r="M96" s="223"/>
      <c r="N96" s="224"/>
      <c r="O96" s="223"/>
      <c r="P96" s="223"/>
      <c r="Q96" s="223"/>
      <c r="R96" s="174">
        <f>'[3]Total by category'!S28
*10^6</f>
        <v>557568.30112000008</v>
      </c>
      <c r="S96" s="222">
        <f>'[3]Total by category'!T28
*10^6</f>
        <v>559898.37905038067</v>
      </c>
      <c r="T96" s="173">
        <f>'[3]Total by category'!U28
*10^6</f>
        <v>27889236.896981955</v>
      </c>
      <c r="U96" s="174">
        <f>'[3]Total by category'!V28
*10^6</f>
        <v>5566872.5227547875</v>
      </c>
      <c r="V96" s="174">
        <f>'[3]Total by category'!W28
*10^6</f>
        <v>24961776.44544135</v>
      </c>
      <c r="W96" s="174">
        <f>'[3]Total by category'!X28
*10^6</f>
        <v>5659747.8223745823</v>
      </c>
      <c r="X96" s="222">
        <f>'[3]Total by category'!Y28
*10^6</f>
        <v>5349095.5046384307</v>
      </c>
      <c r="Z96" s="79" t="s">
        <v>111</v>
      </c>
      <c r="AA96" s="70"/>
    </row>
    <row r="97" spans="1:27" s="6" customFormat="1" ht="12.3" x14ac:dyDescent="0.35">
      <c r="A97" s="70"/>
      <c r="D97" s="207" t="s">
        <v>614</v>
      </c>
      <c r="E97" s="75" t="s">
        <v>629</v>
      </c>
      <c r="F97" s="75" t="str">
        <f t="shared" si="42"/>
        <v>Dollars</v>
      </c>
      <c r="G97" s="75" t="str">
        <f t="shared" si="43"/>
        <v>Real $2019</v>
      </c>
      <c r="H97" s="75" t="str">
        <f t="shared" si="44"/>
        <v>End year</v>
      </c>
      <c r="I97" s="224"/>
      <c r="J97" s="223"/>
      <c r="K97" s="223"/>
      <c r="L97" s="223"/>
      <c r="M97" s="223"/>
      <c r="N97" s="224"/>
      <c r="O97" s="223"/>
      <c r="P97" s="223"/>
      <c r="Q97" s="223"/>
      <c r="R97" s="174">
        <f>'[3]Total by category'!S29
*10^6</f>
        <v>4597901.1515897028</v>
      </c>
      <c r="S97" s="222">
        <f>'[3]Total by category'!T29
*10^6</f>
        <v>4812752.9196320754</v>
      </c>
      <c r="T97" s="173">
        <f>'[3]Total by category'!U29
*10^6</f>
        <v>10761451.866960643</v>
      </c>
      <c r="U97" s="174">
        <f>'[3]Total by category'!V29
*10^6</f>
        <v>9430848.218801342</v>
      </c>
      <c r="V97" s="174">
        <f>'[3]Total by category'!W29
*10^6</f>
        <v>7359695.7973945532</v>
      </c>
      <c r="W97" s="174">
        <f>'[3]Total by category'!X29
*10^6</f>
        <v>4891716.6176201925</v>
      </c>
      <c r="X97" s="222">
        <f>'[3]Total by category'!Y29
*10^6</f>
        <v>5051456.2576843407</v>
      </c>
      <c r="Z97" s="79" t="s">
        <v>111</v>
      </c>
      <c r="AA97" s="70"/>
    </row>
    <row r="98" spans="1:27" s="6" customFormat="1" ht="12.3" x14ac:dyDescent="0.35">
      <c r="A98" s="70"/>
      <c r="D98" s="207" t="s">
        <v>615</v>
      </c>
      <c r="E98" s="75" t="s">
        <v>629</v>
      </c>
      <c r="F98" s="75" t="str">
        <f t="shared" si="42"/>
        <v>Dollars</v>
      </c>
      <c r="G98" s="75" t="str">
        <f t="shared" si="43"/>
        <v>Real $2019</v>
      </c>
      <c r="H98" s="75" t="str">
        <f t="shared" si="44"/>
        <v>End year</v>
      </c>
      <c r="I98" s="224"/>
      <c r="J98" s="223"/>
      <c r="K98" s="223"/>
      <c r="L98" s="223"/>
      <c r="M98" s="223"/>
      <c r="N98" s="224"/>
      <c r="O98" s="223"/>
      <c r="P98" s="223"/>
      <c r="Q98" s="223"/>
      <c r="R98" s="174">
        <f>'[3]Total by category'!S30
*10^6</f>
        <v>0</v>
      </c>
      <c r="S98" s="222">
        <f>'[3]Total by category'!T30
*10^6</f>
        <v>0</v>
      </c>
      <c r="T98" s="173">
        <f>'[3]Total by category'!U30
*10^6</f>
        <v>0</v>
      </c>
      <c r="U98" s="174">
        <f>'[3]Total by category'!V30
*10^6</f>
        <v>0</v>
      </c>
      <c r="V98" s="174">
        <f>'[3]Total by category'!W30
*10^6</f>
        <v>0</v>
      </c>
      <c r="W98" s="174">
        <f>'[3]Total by category'!X30
*10^6</f>
        <v>0</v>
      </c>
      <c r="X98" s="222">
        <f>'[3]Total by category'!Y30
*10^6</f>
        <v>0</v>
      </c>
      <c r="Z98" s="15" t="s">
        <v>35</v>
      </c>
      <c r="AA98" s="70"/>
    </row>
    <row r="99" spans="1:27" s="6" customFormat="1" ht="12.3" x14ac:dyDescent="0.35">
      <c r="A99" s="70"/>
      <c r="D99" s="207" t="s">
        <v>616</v>
      </c>
      <c r="E99" s="75" t="s">
        <v>629</v>
      </c>
      <c r="F99" s="75" t="str">
        <f t="shared" si="42"/>
        <v>Dollars</v>
      </c>
      <c r="G99" s="75" t="str">
        <f t="shared" si="43"/>
        <v>Real $2019</v>
      </c>
      <c r="H99" s="75" t="str">
        <f t="shared" si="44"/>
        <v>End year</v>
      </c>
      <c r="I99" s="224"/>
      <c r="J99" s="223"/>
      <c r="K99" s="223"/>
      <c r="L99" s="223"/>
      <c r="M99" s="223"/>
      <c r="N99" s="224"/>
      <c r="O99" s="223"/>
      <c r="P99" s="223"/>
      <c r="Q99" s="223"/>
      <c r="R99" s="174">
        <f>'[15]Capitalised OH'!H32*(1+CPI_Series_Inp!$N$18)*10^6</f>
        <v>12694556.865798416</v>
      </c>
      <c r="S99" s="174">
        <f>'[15]Capitalised OH'!I32*(1+CPI_Series_Inp!$N$18)*10^6</f>
        <v>12857796.817934314</v>
      </c>
      <c r="T99" s="174">
        <f>'[15]Capitalised OH'!J32*(1+CPI_Series_Inp!$N$18)*10^6</f>
        <v>13012869.520178294</v>
      </c>
      <c r="U99" s="174">
        <f>'[3]Total by category'!V31
*10^6</f>
        <v>13191144.55870012</v>
      </c>
      <c r="V99" s="174">
        <f>'[3]Total by category'!W31
*10^6</f>
        <v>13393456.838449178</v>
      </c>
      <c r="W99" s="174">
        <f>'[3]Total by category'!X31
*10^6</f>
        <v>13557488.562506313</v>
      </c>
      <c r="X99" s="222">
        <f>'[3]Total by category'!Y31
*10^6</f>
        <v>13705951.532618362</v>
      </c>
      <c r="Z99" s="15" t="s">
        <v>35</v>
      </c>
      <c r="AA99" s="70"/>
    </row>
    <row r="100" spans="1:27" s="6" customFormat="1" ht="11.25" customHeight="1" x14ac:dyDescent="0.35">
      <c r="A100" s="70"/>
      <c r="D100" s="15"/>
      <c r="I100" s="70"/>
      <c r="J100" s="70"/>
      <c r="K100" s="70"/>
      <c r="L100" s="70"/>
      <c r="M100" s="70"/>
      <c r="N100" s="70"/>
      <c r="O100" s="70"/>
      <c r="P100" s="70"/>
      <c r="Q100" s="70"/>
      <c r="R100" s="70"/>
      <c r="S100" s="70"/>
      <c r="T100" s="70"/>
      <c r="U100" s="70"/>
      <c r="V100" s="70"/>
      <c r="W100" s="70"/>
      <c r="X100" s="70"/>
      <c r="Z100" s="70"/>
      <c r="AA100" s="70"/>
    </row>
    <row r="101" spans="1:27" s="6" customFormat="1" ht="11.25" customHeight="1" x14ac:dyDescent="0.35">
      <c r="A101" s="70"/>
      <c r="D101" s="215" t="s">
        <v>133</v>
      </c>
      <c r="E101" s="67" t="str">
        <f>E93</f>
        <v>PWC - Capex Forecast Template - v19 - 29 Dec 17 FINAL</v>
      </c>
      <c r="F101" s="67" t="str">
        <f>F93</f>
        <v>Dollars</v>
      </c>
      <c r="G101" s="67" t="str">
        <f t="shared" ref="G101:H101" si="45">G93</f>
        <v>Real $2019</v>
      </c>
      <c r="H101" s="67" t="str">
        <f t="shared" si="45"/>
        <v>End year</v>
      </c>
      <c r="I101" s="240">
        <f t="shared" ref="I101:X101" si="46">SUM(I93:I99)</f>
        <v>0</v>
      </c>
      <c r="J101" s="240">
        <f t="shared" si="46"/>
        <v>0</v>
      </c>
      <c r="K101" s="240">
        <f t="shared" si="46"/>
        <v>0</v>
      </c>
      <c r="L101" s="240">
        <f t="shared" si="46"/>
        <v>0</v>
      </c>
      <c r="M101" s="240">
        <f t="shared" si="46"/>
        <v>0</v>
      </c>
      <c r="N101" s="240">
        <f t="shared" si="46"/>
        <v>0</v>
      </c>
      <c r="O101" s="240">
        <f t="shared" si="46"/>
        <v>0</v>
      </c>
      <c r="P101" s="240">
        <f t="shared" si="46"/>
        <v>0</v>
      </c>
      <c r="Q101" s="240">
        <f t="shared" si="46"/>
        <v>0</v>
      </c>
      <c r="R101" s="240">
        <f t="shared" si="46"/>
        <v>64678879.883050203</v>
      </c>
      <c r="S101" s="240">
        <f t="shared" si="46"/>
        <v>64884588.77595301</v>
      </c>
      <c r="T101" s="240">
        <f t="shared" si="46"/>
        <v>106628474.38601433</v>
      </c>
      <c r="U101" s="240">
        <f t="shared" si="46"/>
        <v>85838024.351250857</v>
      </c>
      <c r="V101" s="240">
        <f t="shared" si="46"/>
        <v>108180314.17197174</v>
      </c>
      <c r="W101" s="240">
        <f t="shared" si="46"/>
        <v>75193635.822841033</v>
      </c>
      <c r="X101" s="240">
        <f t="shared" si="46"/>
        <v>69804533.180258051</v>
      </c>
      <c r="Z101" s="70"/>
      <c r="AA101" s="70"/>
    </row>
    <row r="102" spans="1:27" s="6" customFormat="1" ht="11.25" customHeight="1" x14ac:dyDescent="0.35">
      <c r="A102" s="70"/>
      <c r="I102" s="70"/>
      <c r="J102" s="70"/>
      <c r="K102" s="70"/>
      <c r="L102" s="70"/>
      <c r="M102" s="70"/>
      <c r="N102" s="70"/>
      <c r="O102" s="70"/>
      <c r="P102" s="70"/>
      <c r="Q102" s="70"/>
      <c r="R102" s="70"/>
      <c r="S102" s="70"/>
      <c r="T102" s="70"/>
      <c r="U102" s="70"/>
      <c r="V102" s="70"/>
      <c r="W102" s="70"/>
      <c r="X102" s="70"/>
      <c r="Z102" s="70"/>
      <c r="AA102" s="70"/>
    </row>
    <row r="103" spans="1:27" s="6" customFormat="1" ht="12.3" x14ac:dyDescent="0.35">
      <c r="A103" s="70"/>
      <c r="D103" s="207" t="s">
        <v>678</v>
      </c>
      <c r="E103" s="75" t="s">
        <v>629</v>
      </c>
      <c r="F103" s="75" t="str">
        <f t="shared" si="42"/>
        <v>Dollars</v>
      </c>
      <c r="G103" s="75" t="str">
        <f>Real2019</f>
        <v>Real $2019</v>
      </c>
      <c r="H103" s="75" t="str">
        <f>End_year</f>
        <v>End year</v>
      </c>
      <c r="I103" s="224"/>
      <c r="J103" s="223"/>
      <c r="K103" s="223"/>
      <c r="L103" s="223"/>
      <c r="M103" s="223"/>
      <c r="N103" s="224"/>
      <c r="O103" s="223"/>
      <c r="P103" s="223"/>
      <c r="Q103" s="223"/>
      <c r="R103" s="174">
        <f>R95</f>
        <v>11071070.222845824</v>
      </c>
      <c r="S103" s="222">
        <f t="shared" ref="S103:X103" si="47">S95</f>
        <v>11582349.621752176</v>
      </c>
      <c r="T103" s="173">
        <f t="shared" si="47"/>
        <v>12647893.670135226</v>
      </c>
      <c r="U103" s="174">
        <f t="shared" si="47"/>
        <v>13378655.156962428</v>
      </c>
      <c r="V103" s="174">
        <f t="shared" si="47"/>
        <v>13564976.556766927</v>
      </c>
      <c r="W103" s="174">
        <f t="shared" si="47"/>
        <v>11492687.572765559</v>
      </c>
      <c r="X103" s="222">
        <f t="shared" si="47"/>
        <v>11589754.799327023</v>
      </c>
      <c r="Z103" s="79" t="s">
        <v>678</v>
      </c>
      <c r="AA103" s="70"/>
    </row>
    <row r="104" spans="1:27" s="6" customFormat="1" ht="11.25" customHeight="1" x14ac:dyDescent="0.35">
      <c r="A104" s="70"/>
      <c r="D104" s="15"/>
      <c r="I104" s="70"/>
      <c r="J104" s="70"/>
      <c r="K104" s="70"/>
      <c r="L104" s="70"/>
      <c r="M104" s="70"/>
      <c r="N104" s="70"/>
      <c r="O104" s="70"/>
      <c r="P104" s="70"/>
      <c r="Q104" s="70"/>
      <c r="R104" s="70"/>
      <c r="S104" s="70"/>
      <c r="T104" s="70"/>
      <c r="U104" s="70"/>
      <c r="V104" s="70"/>
      <c r="W104" s="70"/>
      <c r="X104" s="70"/>
      <c r="Z104" s="70"/>
      <c r="AA104" s="70"/>
    </row>
    <row r="105" spans="1:27" ht="12.3" x14ac:dyDescent="0.35">
      <c r="D105" s="73" t="s">
        <v>296</v>
      </c>
      <c r="E105" s="64" t="str">
        <f t="shared" ref="E105:X105" si="48">E$10</f>
        <v>Source</v>
      </c>
      <c r="F105" s="64" t="str">
        <f t="shared" si="48"/>
        <v>Unit</v>
      </c>
      <c r="G105" s="1757" t="str">
        <f t="shared" si="48"/>
        <v>Basis</v>
      </c>
      <c r="H105" s="1757" t="str">
        <f t="shared" si="48"/>
        <v>Timing</v>
      </c>
      <c r="I105" s="64" t="str">
        <f t="shared" si="48"/>
        <v>RY09</v>
      </c>
      <c r="J105" s="96" t="str">
        <f t="shared" si="48"/>
        <v>RY10</v>
      </c>
      <c r="K105" s="64" t="str">
        <f t="shared" si="48"/>
        <v>RY11</v>
      </c>
      <c r="L105" s="64" t="str">
        <f t="shared" si="48"/>
        <v>RY12</v>
      </c>
      <c r="M105" s="64" t="str">
        <f t="shared" si="48"/>
        <v>RY13</v>
      </c>
      <c r="N105" s="88" t="str">
        <f t="shared" si="48"/>
        <v>RY14</v>
      </c>
      <c r="O105" s="96" t="str">
        <f t="shared" si="48"/>
        <v>RY15</v>
      </c>
      <c r="P105" s="64" t="str">
        <f t="shared" si="48"/>
        <v>RY16</v>
      </c>
      <c r="Q105" s="64" t="str">
        <f t="shared" si="48"/>
        <v>RY17</v>
      </c>
      <c r="R105" s="64" t="str">
        <f t="shared" si="48"/>
        <v>RY18</v>
      </c>
      <c r="S105" s="88" t="str">
        <f t="shared" si="48"/>
        <v>RY19</v>
      </c>
      <c r="T105" s="64" t="str">
        <f t="shared" si="48"/>
        <v>RY20</v>
      </c>
      <c r="U105" s="64" t="str">
        <f t="shared" si="48"/>
        <v>RY21</v>
      </c>
      <c r="V105" s="64" t="str">
        <f t="shared" si="48"/>
        <v>RY22</v>
      </c>
      <c r="W105" s="64" t="str">
        <f t="shared" si="48"/>
        <v>RY23</v>
      </c>
      <c r="X105" s="88" t="str">
        <f t="shared" si="48"/>
        <v>RY24</v>
      </c>
      <c r="Z105" s="70"/>
      <c r="AA105" s="70"/>
    </row>
    <row r="106" spans="1:27" x14ac:dyDescent="0.35">
      <c r="G106" s="6"/>
      <c r="H106" s="6"/>
      <c r="J106" s="97"/>
      <c r="K106" s="91"/>
      <c r="L106" s="91"/>
      <c r="M106" s="91"/>
      <c r="N106" s="89"/>
      <c r="O106" s="97"/>
      <c r="P106" s="91"/>
      <c r="Q106" s="91"/>
      <c r="R106" s="91"/>
      <c r="S106" s="89"/>
      <c r="T106" s="91"/>
      <c r="U106" s="91"/>
      <c r="V106" s="91"/>
      <c r="W106" s="91"/>
      <c r="X106" s="89"/>
      <c r="Z106" s="70"/>
      <c r="AA106" s="70"/>
    </row>
    <row r="107" spans="1:27" ht="12.3" x14ac:dyDescent="0.35">
      <c r="D107" s="15" t="s">
        <v>297</v>
      </c>
      <c r="E107" s="75" t="s">
        <v>134</v>
      </c>
      <c r="F107" s="75" t="str">
        <f t="shared" ref="F107:F113" si="49">Dollars</f>
        <v>Dollars</v>
      </c>
      <c r="G107" s="75" t="str">
        <f t="shared" ref="G107:G113" si="50">G$93</f>
        <v>Real $2019</v>
      </c>
      <c r="H107" s="75" t="str">
        <f>End_year</f>
        <v>End year</v>
      </c>
      <c r="I107" s="224"/>
      <c r="J107" s="223"/>
      <c r="K107" s="223"/>
      <c r="L107" s="223"/>
      <c r="M107" s="223"/>
      <c r="N107" s="224"/>
      <c r="O107" s="223"/>
      <c r="P107" s="223"/>
      <c r="Q107" s="223"/>
      <c r="R107" s="229">
        <f t="shared" ref="R107:X107" si="51">SUMIF($Z$93:$Z$103,$D107,R$93:R$103)</f>
        <v>21266078.399811823</v>
      </c>
      <c r="S107" s="230">
        <f t="shared" si="51"/>
        <v>31039321.602891259</v>
      </c>
      <c r="T107" s="231">
        <f t="shared" si="51"/>
        <v>34922118.004866354</v>
      </c>
      <c r="U107" s="229">
        <f t="shared" si="51"/>
        <v>38514520.475254893</v>
      </c>
      <c r="V107" s="229">
        <f t="shared" si="51"/>
        <v>33444013.978344806</v>
      </c>
      <c r="W107" s="229">
        <f t="shared" si="51"/>
        <v>22006857.340073574</v>
      </c>
      <c r="X107" s="230">
        <f t="shared" si="51"/>
        <v>19710304.596256085</v>
      </c>
      <c r="Y107" s="188"/>
      <c r="Z107" s="70"/>
      <c r="AA107" s="70"/>
    </row>
    <row r="108" spans="1:27" ht="12.3" x14ac:dyDescent="0.35">
      <c r="D108" s="15" t="s">
        <v>125</v>
      </c>
      <c r="E108" s="75" t="s">
        <v>134</v>
      </c>
      <c r="F108" s="75" t="str">
        <f t="shared" si="49"/>
        <v>Dollars</v>
      </c>
      <c r="G108" s="75" t="str">
        <f t="shared" si="50"/>
        <v>Real $2019</v>
      </c>
      <c r="H108" s="75" t="str">
        <f>H107</f>
        <v>End year</v>
      </c>
      <c r="I108" s="224"/>
      <c r="J108" s="223"/>
      <c r="K108" s="223"/>
      <c r="L108" s="223"/>
      <c r="M108" s="223"/>
      <c r="N108" s="224"/>
      <c r="O108" s="223"/>
      <c r="P108" s="223"/>
      <c r="Q108" s="223"/>
      <c r="R108" s="229">
        <f>SUMIF($Z$93:$Z$103,$D108,R$93:R$103)-'2.5'!R349</f>
        <v>1935562.78287833</v>
      </c>
      <c r="S108" s="230">
        <f>SUMIF($Z$93:$Z$103,$D108,S$93:S$103)-'2.5'!S349</f>
        <v>2408664.8961930573</v>
      </c>
      <c r="T108" s="231">
        <f>SUMIF($Z$93:$Z$103,$D108,T$93:T$103)-'2.5'!T349</f>
        <v>3424918.7365456782</v>
      </c>
      <c r="U108" s="229">
        <f>SUMIF($Z$93:$Z$103,$D108,U$93:U$103)-'2.5'!U349</f>
        <v>4100619.0630193502</v>
      </c>
      <c r="V108" s="229">
        <f>SUMIF($Z$93:$Z$103,$D108,V$93:V$103)-'2.5'!V349</f>
        <v>4220472.6122468412</v>
      </c>
      <c r="W108" s="229">
        <f>SUMIF($Z$93:$Z$103,$D108,W$93:W$103)-'2.5'!W349</f>
        <v>2075660.9331320543</v>
      </c>
      <c r="X108" s="230">
        <f>SUMIF($Z$93:$Z$103,$D108,X$93:X$103)-'2.5'!X349</f>
        <v>2110886.5457510445</v>
      </c>
      <c r="Y108" s="188"/>
      <c r="Z108" s="70"/>
      <c r="AA108" s="70"/>
    </row>
    <row r="109" spans="1:27" ht="12.3" x14ac:dyDescent="0.35">
      <c r="D109" s="15" t="s">
        <v>298</v>
      </c>
      <c r="E109" s="75" t="s">
        <v>134</v>
      </c>
      <c r="F109" s="75" t="str">
        <f t="shared" si="49"/>
        <v>Dollars</v>
      </c>
      <c r="G109" s="75" t="str">
        <f t="shared" si="50"/>
        <v>Real $2019</v>
      </c>
      <c r="H109" s="75" t="str">
        <f t="shared" ref="H109:H113" si="52">H108</f>
        <v>End year</v>
      </c>
      <c r="I109" s="224"/>
      <c r="J109" s="223"/>
      <c r="K109" s="223"/>
      <c r="L109" s="223"/>
      <c r="M109" s="223"/>
      <c r="N109" s="224"/>
      <c r="O109" s="223"/>
      <c r="P109" s="223"/>
      <c r="Q109" s="223"/>
      <c r="R109" s="229">
        <f t="shared" ref="R109:X110" si="53">SUMIF($Z$93:$Z$103,$D109,R$93:R$103)</f>
        <v>14491704.941884445</v>
      </c>
      <c r="S109" s="230">
        <f t="shared" si="53"/>
        <v>4032469.4346927991</v>
      </c>
      <c r="T109" s="231">
        <f t="shared" si="53"/>
        <v>7394904.4268918531</v>
      </c>
      <c r="U109" s="229">
        <f t="shared" si="53"/>
        <v>5755983.4187772954</v>
      </c>
      <c r="V109" s="229">
        <f t="shared" si="53"/>
        <v>15456394.555574914</v>
      </c>
      <c r="W109" s="229">
        <f t="shared" si="53"/>
        <v>17585137.907500811</v>
      </c>
      <c r="X109" s="230">
        <f t="shared" si="53"/>
        <v>14397970.489733808</v>
      </c>
      <c r="Y109" s="188"/>
      <c r="Z109" s="70"/>
      <c r="AA109" s="70"/>
    </row>
    <row r="110" spans="1:27" ht="12.3" x14ac:dyDescent="0.35">
      <c r="D110" s="15" t="s">
        <v>111</v>
      </c>
      <c r="E110" s="75" t="s">
        <v>134</v>
      </c>
      <c r="F110" s="75" t="str">
        <f t="shared" si="49"/>
        <v>Dollars</v>
      </c>
      <c r="G110" s="75" t="str">
        <f t="shared" si="50"/>
        <v>Real $2019</v>
      </c>
      <c r="H110" s="75" t="str">
        <f t="shared" si="52"/>
        <v>End year</v>
      </c>
      <c r="I110" s="224"/>
      <c r="J110" s="223"/>
      <c r="K110" s="223"/>
      <c r="L110" s="223"/>
      <c r="M110" s="223"/>
      <c r="N110" s="224"/>
      <c r="O110" s="223"/>
      <c r="P110" s="223"/>
      <c r="Q110" s="223"/>
      <c r="R110" s="1750">
        <f t="shared" si="53"/>
        <v>5155469.4527097028</v>
      </c>
      <c r="S110" s="1751">
        <f t="shared" si="53"/>
        <v>5372651.2986824559</v>
      </c>
      <c r="T110" s="1752">
        <f t="shared" si="53"/>
        <v>38650688.763942599</v>
      </c>
      <c r="U110" s="1750">
        <f t="shared" si="53"/>
        <v>14997720.74155613</v>
      </c>
      <c r="V110" s="1750">
        <f t="shared" si="53"/>
        <v>32321472.242835902</v>
      </c>
      <c r="W110" s="1750">
        <f t="shared" si="53"/>
        <v>10551464.439994775</v>
      </c>
      <c r="X110" s="1751">
        <f t="shared" si="53"/>
        <v>10400551.762322772</v>
      </c>
      <c r="Y110" s="188"/>
      <c r="Z110" s="70"/>
      <c r="AA110" s="70"/>
    </row>
    <row r="111" spans="1:27" ht="12.3" x14ac:dyDescent="0.35">
      <c r="D111" s="15" t="s">
        <v>299</v>
      </c>
      <c r="E111" s="75" t="s">
        <v>134</v>
      </c>
      <c r="F111" s="75" t="str">
        <f t="shared" si="49"/>
        <v>Dollars</v>
      </c>
      <c r="G111" s="75" t="str">
        <f t="shared" si="50"/>
        <v>Real $2019</v>
      </c>
      <c r="H111" s="75" t="str">
        <f t="shared" si="52"/>
        <v>End year</v>
      </c>
      <c r="I111" s="224"/>
      <c r="J111" s="223"/>
      <c r="K111" s="223"/>
      <c r="L111" s="223"/>
      <c r="M111" s="223"/>
      <c r="N111" s="224"/>
      <c r="O111" s="223"/>
      <c r="P111" s="223"/>
      <c r="Q111" s="223"/>
      <c r="R111" s="1754">
        <f>R$99*AVERAGE($O29:$Q29)/AVERAGE(SUM($O$29:$O$30),SUM($P$29:$P$30),SUM($Q$29:$Q$30))</f>
        <v>9131184.3834000248</v>
      </c>
      <c r="S111" s="1754">
        <f t="shared" ref="S111:X111" si="54">S$99*AVERAGE($O29:$Q29)/AVERAGE(SUM($O$29:$O$30),SUM($P$29:$P$30),SUM($Q$29:$Q$30))</f>
        <v>9248602.7476208471</v>
      </c>
      <c r="T111" s="1754">
        <f t="shared" si="54"/>
        <v>9360146.4156662319</v>
      </c>
      <c r="U111" s="1754">
        <f t="shared" si="54"/>
        <v>9488379.5052423105</v>
      </c>
      <c r="V111" s="1754">
        <f t="shared" si="54"/>
        <v>9633902.5627971403</v>
      </c>
      <c r="W111" s="1754">
        <f t="shared" si="54"/>
        <v>9751890.4479141124</v>
      </c>
      <c r="X111" s="1754">
        <f t="shared" si="54"/>
        <v>9858679.7410364822</v>
      </c>
      <c r="Y111" s="188"/>
      <c r="Z111" s="70"/>
      <c r="AA111" s="70"/>
    </row>
    <row r="112" spans="1:27" ht="12.3" x14ac:dyDescent="0.35">
      <c r="D112" s="15" t="s">
        <v>300</v>
      </c>
      <c r="E112" s="75" t="s">
        <v>134</v>
      </c>
      <c r="F112" s="75" t="str">
        <f t="shared" si="49"/>
        <v>Dollars</v>
      </c>
      <c r="G112" s="75" t="str">
        <f t="shared" si="50"/>
        <v>Real $2019</v>
      </c>
      <c r="H112" s="75" t="str">
        <f t="shared" si="52"/>
        <v>End year</v>
      </c>
      <c r="I112" s="224"/>
      <c r="J112" s="223"/>
      <c r="K112" s="223"/>
      <c r="L112" s="223"/>
      <c r="M112" s="223"/>
      <c r="N112" s="224"/>
      <c r="O112" s="223"/>
      <c r="P112" s="223"/>
      <c r="Q112" s="223"/>
      <c r="R112" s="1756">
        <f>R$99*AVERAGE($O30:$Q30)/AVERAGE(SUM($O$29:$O$30),SUM($P$29:$P$30),SUM($Q$29:$Q$30))</f>
        <v>3563372.4823983922</v>
      </c>
      <c r="S112" s="1756">
        <f t="shared" ref="S112:X112" si="55">S$99*AVERAGE($O30:$Q30)/AVERAGE(SUM($O$29:$O$30),SUM($P$29:$P$30),SUM($Q$29:$Q$30))</f>
        <v>3609194.0703134662</v>
      </c>
      <c r="T112" s="1756">
        <f t="shared" si="55"/>
        <v>3652723.1045120619</v>
      </c>
      <c r="U112" s="1756">
        <f t="shared" si="55"/>
        <v>3702765.053457811</v>
      </c>
      <c r="V112" s="1756">
        <f t="shared" si="55"/>
        <v>3759554.2756520379</v>
      </c>
      <c r="W112" s="1756">
        <f t="shared" si="55"/>
        <v>3805598.1145922006</v>
      </c>
      <c r="X112" s="1756">
        <f t="shared" si="55"/>
        <v>3847271.7915818812</v>
      </c>
      <c r="Y112" s="188"/>
      <c r="Z112" s="70"/>
      <c r="AA112" s="70"/>
    </row>
    <row r="113" spans="1:30" ht="12.3" x14ac:dyDescent="0.35">
      <c r="D113" s="15" t="s">
        <v>678</v>
      </c>
      <c r="E113" s="75" t="s">
        <v>134</v>
      </c>
      <c r="F113" s="75" t="str">
        <f t="shared" si="49"/>
        <v>Dollars</v>
      </c>
      <c r="G113" s="75" t="str">
        <f t="shared" si="50"/>
        <v>Real $2019</v>
      </c>
      <c r="H113" s="75" t="str">
        <f t="shared" si="52"/>
        <v>End year</v>
      </c>
      <c r="I113" s="224"/>
      <c r="J113" s="223"/>
      <c r="K113" s="223"/>
      <c r="L113" s="223"/>
      <c r="M113" s="223"/>
      <c r="N113" s="224"/>
      <c r="O113" s="223"/>
      <c r="P113" s="223"/>
      <c r="Q113" s="223"/>
      <c r="R113" s="229">
        <f t="shared" ref="R113:X113" si="56">SUMIF($Z$93:$Z$103,$D113,R$93:R$103)</f>
        <v>11071070.222845824</v>
      </c>
      <c r="S113" s="230">
        <f t="shared" si="56"/>
        <v>11582349.621752176</v>
      </c>
      <c r="T113" s="231">
        <f t="shared" si="56"/>
        <v>12647893.670135226</v>
      </c>
      <c r="U113" s="229">
        <f t="shared" si="56"/>
        <v>13378655.156962428</v>
      </c>
      <c r="V113" s="229">
        <f t="shared" si="56"/>
        <v>13564976.556766927</v>
      </c>
      <c r="W113" s="229">
        <f t="shared" si="56"/>
        <v>11492687.572765559</v>
      </c>
      <c r="X113" s="230">
        <f t="shared" si="56"/>
        <v>11589754.799327023</v>
      </c>
      <c r="Y113" s="188"/>
      <c r="Z113" s="70"/>
      <c r="AA113" s="70"/>
    </row>
    <row r="114" spans="1:30" s="6" customFormat="1" ht="11.25" customHeight="1" x14ac:dyDescent="0.35">
      <c r="I114" s="198"/>
      <c r="J114" s="198"/>
      <c r="K114" s="198"/>
      <c r="L114" s="198"/>
      <c r="M114" s="198"/>
      <c r="N114" s="198"/>
      <c r="O114" s="198"/>
      <c r="P114" s="198"/>
      <c r="Q114" s="198"/>
      <c r="R114" s="198"/>
      <c r="S114" s="198"/>
      <c r="T114" s="198"/>
      <c r="U114" s="198"/>
      <c r="V114" s="198"/>
      <c r="W114" s="198"/>
      <c r="X114" s="198"/>
      <c r="Y114" s="198"/>
      <c r="Z114" s="70"/>
      <c r="AA114" s="70"/>
    </row>
    <row r="115" spans="1:30" ht="12.3" x14ac:dyDescent="0.35">
      <c r="D115" s="74" t="s">
        <v>302</v>
      </c>
      <c r="E115" s="67" t="s">
        <v>134</v>
      </c>
      <c r="F115" s="67" t="str">
        <f>F107</f>
        <v>Dollars</v>
      </c>
      <c r="G115" s="67" t="str">
        <f>G107</f>
        <v>Real $2019</v>
      </c>
      <c r="H115" s="67" t="str">
        <f>H107</f>
        <v>End year</v>
      </c>
      <c r="I115" s="175">
        <f t="shared" ref="I115:Q115" si="57">SUM(I107:I112)</f>
        <v>0</v>
      </c>
      <c r="J115" s="176">
        <f t="shared" si="57"/>
        <v>0</v>
      </c>
      <c r="K115" s="175">
        <f t="shared" si="57"/>
        <v>0</v>
      </c>
      <c r="L115" s="175">
        <f t="shared" si="57"/>
        <v>0</v>
      </c>
      <c r="M115" s="175">
        <f t="shared" si="57"/>
        <v>0</v>
      </c>
      <c r="N115" s="177">
        <f t="shared" si="57"/>
        <v>0</v>
      </c>
      <c r="O115" s="176">
        <f t="shared" si="57"/>
        <v>0</v>
      </c>
      <c r="P115" s="175">
        <f t="shared" si="57"/>
        <v>0</v>
      </c>
      <c r="Q115" s="175">
        <f t="shared" si="57"/>
        <v>0</v>
      </c>
      <c r="R115" s="175">
        <f>SUM(R107:R112)</f>
        <v>55543372.443082713</v>
      </c>
      <c r="S115" s="177">
        <f t="shared" ref="S115:X115" si="58">SUM(S107:S112)</f>
        <v>55710904.050393894</v>
      </c>
      <c r="T115" s="175">
        <f t="shared" si="58"/>
        <v>97405499.45242478</v>
      </c>
      <c r="U115" s="175">
        <f t="shared" si="58"/>
        <v>76559988.257307783</v>
      </c>
      <c r="V115" s="175">
        <f t="shared" si="58"/>
        <v>98835810.227451652</v>
      </c>
      <c r="W115" s="175">
        <f t="shared" si="58"/>
        <v>65776609.183207534</v>
      </c>
      <c r="X115" s="177">
        <f t="shared" si="58"/>
        <v>60325664.926682077</v>
      </c>
      <c r="Y115" s="188"/>
      <c r="Z115" s="70"/>
      <c r="AA115" s="70"/>
    </row>
    <row r="116" spans="1:30" s="6" customFormat="1" ht="11.25" customHeight="1" x14ac:dyDescent="0.35">
      <c r="Z116" s="70"/>
      <c r="AA116" s="70"/>
    </row>
    <row r="117" spans="1:30" s="6" customFormat="1" ht="11.25" customHeight="1" x14ac:dyDescent="0.35">
      <c r="A117" s="70">
        <f>IF(SUM($J117:$X117)&gt;0,1,0)</f>
        <v>0</v>
      </c>
      <c r="D117" s="15" t="s">
        <v>139</v>
      </c>
      <c r="I117" s="70">
        <f>IF(OR(ISERROR(I115),ROUND(I115-I101+'2.5'!I349,4)&lt;&gt;0),1,0)</f>
        <v>0</v>
      </c>
      <c r="J117" s="70">
        <f>IF(OR(ISERROR(J115),ROUND(J115-J101+'2.5'!J349,4)&lt;&gt;0),1,0)</f>
        <v>0</v>
      </c>
      <c r="K117" s="70">
        <f>IF(OR(ISERROR(K115),ROUND(K115-K101+'2.5'!K349,4)&lt;&gt;0),1,0)</f>
        <v>0</v>
      </c>
      <c r="L117" s="70">
        <f>IF(OR(ISERROR(L115),ROUND(L115-L101+'2.5'!L349,4)&lt;&gt;0),1,0)</f>
        <v>0</v>
      </c>
      <c r="M117" s="70">
        <f>IF(OR(ISERROR(M115),ROUND(M115-M101+'2.5'!M349,4)&lt;&gt;0),1,0)</f>
        <v>0</v>
      </c>
      <c r="N117" s="70">
        <f>IF(OR(ISERROR(N115),ROUND(N115-N101+'2.5'!N349,4)&lt;&gt;0),1,0)</f>
        <v>0</v>
      </c>
      <c r="O117" s="70">
        <f>IF(OR(ISERROR(O115),ROUND(O115-O101+'2.5'!O349,4)&lt;&gt;0),1,0)</f>
        <v>0</v>
      </c>
      <c r="P117" s="70">
        <f>IF(OR(ISERROR(P115),ROUND(P115-P101+'2.5'!P349,4)&lt;&gt;0),1,0)</f>
        <v>0</v>
      </c>
      <c r="Q117" s="70">
        <f>IF(OR(ISERROR(Q115),ROUND(Q115-Q101+'2.5'!Q349,4)&lt;&gt;0),1,0)</f>
        <v>0</v>
      </c>
      <c r="R117" s="70">
        <f>IF(OR(ISERROR(R115),ROUND(R115-R101+'2.5'!R349,4)&lt;&gt;0),1,0)</f>
        <v>0</v>
      </c>
      <c r="S117" s="70">
        <f>IF(OR(ISERROR(S115),ROUND(S115-S101+'2.5'!S349,4)&lt;&gt;0),1,0)</f>
        <v>0</v>
      </c>
      <c r="T117" s="70">
        <f>IF(OR(ISERROR(T115),ROUND(T115-T101+'2.5'!T349,4)&lt;&gt;0),1,0)</f>
        <v>0</v>
      </c>
      <c r="U117" s="70">
        <f>IF(OR(ISERROR(U115),ROUND(U115-U101+'2.5'!U349,4)&lt;&gt;0),1,0)</f>
        <v>0</v>
      </c>
      <c r="V117" s="70">
        <f>IF(OR(ISERROR(V115),ROUND(V115-V101+'2.5'!V349,4)&lt;&gt;0),1,0)</f>
        <v>0</v>
      </c>
      <c r="W117" s="70">
        <f>IF(OR(ISERROR(W115),ROUND(W115-W101+'2.5'!W349,4)&lt;&gt;0),1,0)</f>
        <v>0</v>
      </c>
      <c r="X117" s="70">
        <f>IF(OR(ISERROR(X115),ROUND(X115-X101+'2.5'!X349,4)&lt;&gt;0),1,0)</f>
        <v>0</v>
      </c>
      <c r="Z117" s="70"/>
      <c r="AA117" s="70"/>
    </row>
    <row r="118" spans="1:30" s="6" customFormat="1" ht="11.25" customHeight="1" x14ac:dyDescent="0.35">
      <c r="A118" s="70"/>
      <c r="D118" s="15"/>
      <c r="I118" s="70"/>
      <c r="J118" s="70"/>
      <c r="K118" s="70"/>
      <c r="L118" s="70"/>
      <c r="M118" s="70"/>
      <c r="N118" s="70"/>
      <c r="O118" s="70"/>
      <c r="P118" s="70"/>
      <c r="Q118" s="70"/>
      <c r="R118" s="70"/>
      <c r="S118" s="70"/>
      <c r="T118" s="70"/>
      <c r="U118" s="70"/>
      <c r="V118" s="70"/>
      <c r="W118" s="70"/>
      <c r="X118" s="70"/>
      <c r="Z118" s="70"/>
      <c r="AA118" s="70"/>
    </row>
    <row r="119" spans="1:30" s="4" customFormat="1" ht="15" x14ac:dyDescent="0.35">
      <c r="B119" s="4" t="s">
        <v>630</v>
      </c>
    </row>
    <row r="120" spans="1:30" s="6" customFormat="1" ht="11.25" customHeight="1" x14ac:dyDescent="0.35">
      <c r="A120" s="70"/>
      <c r="D120" s="15"/>
      <c r="I120" s="70"/>
      <c r="J120" s="70"/>
      <c r="K120" s="70"/>
      <c r="L120" s="70"/>
      <c r="M120" s="70"/>
      <c r="N120" s="70"/>
      <c r="O120" s="70"/>
      <c r="P120" s="70"/>
      <c r="Q120" s="70"/>
      <c r="R120" s="70"/>
      <c r="S120" s="70"/>
      <c r="T120" s="70"/>
      <c r="U120" s="70"/>
      <c r="V120" s="70"/>
      <c r="W120" s="70"/>
      <c r="X120" s="70"/>
      <c r="Z120" s="70"/>
      <c r="AA120" s="70"/>
    </row>
    <row r="121" spans="1:30" s="13" customFormat="1" ht="14.1" x14ac:dyDescent="0.35">
      <c r="C121" s="13" t="s">
        <v>623</v>
      </c>
    </row>
    <row r="122" spans="1:30" s="6" customFormat="1" ht="11.25" customHeight="1" x14ac:dyDescent="0.35"/>
    <row r="123" spans="1:30" s="6" customFormat="1" ht="11.25" customHeight="1" x14ac:dyDescent="0.35">
      <c r="D123" s="73" t="s">
        <v>626</v>
      </c>
    </row>
    <row r="124" spans="1:30" s="6" customFormat="1" ht="12.3" x14ac:dyDescent="0.35">
      <c r="D124" s="79" t="s">
        <v>627</v>
      </c>
    </row>
    <row r="125" spans="1:30" s="6" customFormat="1" ht="11.25" customHeight="1" x14ac:dyDescent="0.35"/>
    <row r="126" spans="1:30" ht="12.3" x14ac:dyDescent="0.35">
      <c r="D126" s="73" t="s">
        <v>188</v>
      </c>
      <c r="E126" s="64" t="str">
        <f>Lookup!E$20</f>
        <v>Source</v>
      </c>
      <c r="F126" s="64" t="str">
        <f>Lookup!F$20</f>
        <v>Unit</v>
      </c>
      <c r="G126" s="64" t="str">
        <f>Lookup!G$20</f>
        <v>Basis</v>
      </c>
      <c r="H126" s="64" t="str">
        <f>Lookup!H$20</f>
        <v>Timing</v>
      </c>
      <c r="I126" s="88" t="str">
        <f t="shared" ref="I126:X126" si="59">I$10</f>
        <v>RY09</v>
      </c>
      <c r="J126" s="64" t="str">
        <f t="shared" si="59"/>
        <v>RY10</v>
      </c>
      <c r="K126" s="64" t="str">
        <f t="shared" si="59"/>
        <v>RY11</v>
      </c>
      <c r="L126" s="64" t="str">
        <f t="shared" si="59"/>
        <v>RY12</v>
      </c>
      <c r="M126" s="64" t="str">
        <f t="shared" si="59"/>
        <v>RY13</v>
      </c>
      <c r="N126" s="64" t="str">
        <f t="shared" si="59"/>
        <v>RY14</v>
      </c>
      <c r="O126" s="96" t="str">
        <f t="shared" si="59"/>
        <v>RY15</v>
      </c>
      <c r="P126" s="64" t="str">
        <f t="shared" si="59"/>
        <v>RY16</v>
      </c>
      <c r="Q126" s="64" t="str">
        <f t="shared" si="59"/>
        <v>RY17</v>
      </c>
      <c r="R126" s="64" t="str">
        <f t="shared" si="59"/>
        <v>RY18</v>
      </c>
      <c r="S126" s="88" t="str">
        <f t="shared" si="59"/>
        <v>RY19</v>
      </c>
      <c r="T126" s="64" t="str">
        <f t="shared" si="59"/>
        <v>RY20</v>
      </c>
      <c r="U126" s="64" t="str">
        <f t="shared" si="59"/>
        <v>RY21</v>
      </c>
      <c r="V126" s="64" t="str">
        <f t="shared" si="59"/>
        <v>RY22</v>
      </c>
      <c r="W126" s="64" t="str">
        <f t="shared" si="59"/>
        <v>RY23</v>
      </c>
      <c r="X126" s="64" t="str">
        <f t="shared" si="59"/>
        <v>RY24</v>
      </c>
      <c r="Z126" s="72" t="str">
        <f>Z$10</f>
        <v>RY17 %</v>
      </c>
      <c r="AA126" s="72" t="str">
        <f>AA$10</f>
        <v>RY15-RY17 Avg</v>
      </c>
      <c r="AB126" s="72" t="str">
        <f>AB$10</f>
        <v>Custom %</v>
      </c>
      <c r="AD126" s="72" t="str">
        <f>AD$10</f>
        <v>Selected</v>
      </c>
    </row>
    <row r="127" spans="1:30" x14ac:dyDescent="0.35">
      <c r="I127" s="93"/>
      <c r="O127" s="97"/>
      <c r="P127" s="91"/>
      <c r="Q127" s="91"/>
      <c r="R127" s="91"/>
      <c r="S127" s="89"/>
    </row>
    <row r="128" spans="1:30" ht="12.3" x14ac:dyDescent="0.35">
      <c r="D128" s="15" t="s">
        <v>107</v>
      </c>
      <c r="E128" s="75" t="s">
        <v>288</v>
      </c>
      <c r="F128" s="75" t="str">
        <f t="shared" ref="F128:F133" si="60">Dollars</f>
        <v>Dollars</v>
      </c>
      <c r="G128" s="75" t="str">
        <f t="shared" ref="G128:G133" si="61">Nominal</f>
        <v>Nominal</v>
      </c>
      <c r="H128" s="75" t="str">
        <f t="shared" ref="H128:H133" si="62">Mid_year</f>
        <v>Mid year</v>
      </c>
      <c r="I128" s="222">
        <v>4503107.3599999994</v>
      </c>
      <c r="J128" s="232">
        <v>5066481.55</v>
      </c>
      <c r="K128" s="171">
        <v>4982033.580000001</v>
      </c>
      <c r="L128" s="171">
        <v>4964523</v>
      </c>
      <c r="M128" s="171">
        <v>5022579.2500000019</v>
      </c>
      <c r="N128" s="172">
        <v>5740013.7199999997</v>
      </c>
      <c r="O128" s="173">
        <v>6144555.0778248943</v>
      </c>
      <c r="P128" s="174">
        <v>5076893.9376637144</v>
      </c>
      <c r="Q128" s="174">
        <v>4625897.1618097471</v>
      </c>
      <c r="R128" s="164"/>
      <c r="S128" s="167"/>
      <c r="T128" s="168"/>
      <c r="U128" s="108"/>
      <c r="V128" s="108"/>
      <c r="W128" s="108"/>
      <c r="X128" s="108"/>
      <c r="Z128" s="85">
        <f t="shared" ref="Z128:Z133" si="63">IF(Q$135=0,0,Q128/Q$135)</f>
        <v>6.8051917461001574E-2</v>
      </c>
      <c r="AA128" s="85">
        <f t="shared" ref="AA128:AA133" si="64">IF(AVERAGE(O$135:Q$135)=0,0,
AVERAGE(O128:Q128)/AVERAGE(O$135:Q$135))</f>
        <v>7.0736289148408085E-2</v>
      </c>
      <c r="AB128" s="226">
        <v>0</v>
      </c>
      <c r="AD128" s="85">
        <f t="shared" ref="AD128:AD133" si="65">IFERROR(INDEX(Z128:AB128,,MATCH(D$124,$Z$10:$AB$10,0)),"N/A")</f>
        <v>6.8051917461001574E-2</v>
      </c>
    </row>
    <row r="129" spans="1:30" ht="12.3" x14ac:dyDescent="0.35">
      <c r="D129" s="15" t="s">
        <v>195</v>
      </c>
      <c r="E129" s="75" t="s">
        <v>288</v>
      </c>
      <c r="F129" s="75" t="str">
        <f t="shared" si="60"/>
        <v>Dollars</v>
      </c>
      <c r="G129" s="75" t="str">
        <f t="shared" si="61"/>
        <v>Nominal</v>
      </c>
      <c r="H129" s="75" t="str">
        <f t="shared" si="62"/>
        <v>Mid year</v>
      </c>
      <c r="I129" s="222">
        <v>8287620.8399999999</v>
      </c>
      <c r="J129" s="232">
        <v>9522063.5199999958</v>
      </c>
      <c r="K129" s="171">
        <v>9850207.4299999997</v>
      </c>
      <c r="L129" s="171">
        <v>18328213</v>
      </c>
      <c r="M129" s="171">
        <v>22448780.239999998</v>
      </c>
      <c r="N129" s="172">
        <v>18476505.999999911</v>
      </c>
      <c r="O129" s="173">
        <v>20039540.769999877</v>
      </c>
      <c r="P129" s="174">
        <v>17364289</v>
      </c>
      <c r="Q129" s="174">
        <v>16872267</v>
      </c>
      <c r="R129" s="164"/>
      <c r="S129" s="167"/>
      <c r="T129" s="168"/>
      <c r="U129" s="108"/>
      <c r="V129" s="108"/>
      <c r="W129" s="108"/>
      <c r="X129" s="108"/>
      <c r="Z129" s="85">
        <f t="shared" si="63"/>
        <v>0.24820917566934944</v>
      </c>
      <c r="AA129" s="85">
        <f t="shared" si="64"/>
        <v>0.24226704156116369</v>
      </c>
      <c r="AB129" s="226">
        <v>0</v>
      </c>
      <c r="AD129" s="85">
        <f t="shared" si="65"/>
        <v>0.24820917566934944</v>
      </c>
    </row>
    <row r="130" spans="1:30" ht="12.3" x14ac:dyDescent="0.35">
      <c r="D130" s="15" t="s">
        <v>106</v>
      </c>
      <c r="E130" s="75" t="s">
        <v>288</v>
      </c>
      <c r="F130" s="75" t="str">
        <f t="shared" si="60"/>
        <v>Dollars</v>
      </c>
      <c r="G130" s="75" t="str">
        <f t="shared" si="61"/>
        <v>Nominal</v>
      </c>
      <c r="H130" s="75" t="str">
        <f t="shared" si="62"/>
        <v>Mid year</v>
      </c>
      <c r="I130" s="222">
        <v>5910658.9028692087</v>
      </c>
      <c r="J130" s="232">
        <v>6834643.9029685212</v>
      </c>
      <c r="K130" s="171">
        <v>5817182.6043242654</v>
      </c>
      <c r="L130" s="171">
        <v>10821085</v>
      </c>
      <c r="M130" s="171">
        <v>7925111.4214975648</v>
      </c>
      <c r="N130" s="172">
        <v>7091771.0599999921</v>
      </c>
      <c r="O130" s="173">
        <v>6679692.2299999865</v>
      </c>
      <c r="P130" s="174">
        <v>6367053</v>
      </c>
      <c r="Q130" s="174">
        <v>6458683</v>
      </c>
      <c r="R130" s="164"/>
      <c r="S130" s="167"/>
      <c r="T130" s="168"/>
      <c r="U130" s="108"/>
      <c r="V130" s="108"/>
      <c r="W130" s="108"/>
      <c r="X130" s="108"/>
      <c r="Z130" s="85">
        <f t="shared" si="63"/>
        <v>9.5014166344074627E-2</v>
      </c>
      <c r="AA130" s="85">
        <f t="shared" si="64"/>
        <v>8.7064521453901755E-2</v>
      </c>
      <c r="AB130" s="226">
        <v>0</v>
      </c>
      <c r="AD130" s="85">
        <f t="shared" si="65"/>
        <v>9.5014166344074627E-2</v>
      </c>
    </row>
    <row r="131" spans="1:30" ht="12.3" x14ac:dyDescent="0.35">
      <c r="D131" s="15" t="s">
        <v>111</v>
      </c>
      <c r="E131" s="75" t="s">
        <v>288</v>
      </c>
      <c r="F131" s="75" t="str">
        <f t="shared" si="60"/>
        <v>Dollars</v>
      </c>
      <c r="G131" s="75" t="str">
        <f t="shared" si="61"/>
        <v>Nominal</v>
      </c>
      <c r="H131" s="75" t="str">
        <f t="shared" si="62"/>
        <v>Mid year</v>
      </c>
      <c r="I131" s="222">
        <v>4689891.6052899715</v>
      </c>
      <c r="J131" s="232">
        <v>5829672.7068090728</v>
      </c>
      <c r="K131" s="171">
        <v>7380415.9496199526</v>
      </c>
      <c r="L131" s="171">
        <v>8874839.6354539655</v>
      </c>
      <c r="M131" s="171">
        <v>8714885.4613305852</v>
      </c>
      <c r="N131" s="172">
        <v>6759561.2353571374</v>
      </c>
      <c r="O131" s="173">
        <v>7098778.6393295638</v>
      </c>
      <c r="P131" s="174">
        <v>6824552.8685442926</v>
      </c>
      <c r="Q131" s="174">
        <v>3169176.7634675992</v>
      </c>
      <c r="R131" s="164"/>
      <c r="S131" s="167"/>
      <c r="T131" s="168"/>
      <c r="U131" s="108"/>
      <c r="V131" s="108"/>
      <c r="W131" s="108"/>
      <c r="X131" s="108"/>
      <c r="Z131" s="85">
        <f t="shared" si="63"/>
        <v>4.6621995254742567E-2</v>
      </c>
      <c r="AA131" s="85">
        <f t="shared" si="64"/>
        <v>7.6294200544768154E-2</v>
      </c>
      <c r="AB131" s="226">
        <v>0</v>
      </c>
      <c r="AD131" s="85">
        <f t="shared" si="65"/>
        <v>4.6621995254742567E-2</v>
      </c>
    </row>
    <row r="132" spans="1:30" ht="12.3" x14ac:dyDescent="0.35">
      <c r="D132" s="15" t="s">
        <v>109</v>
      </c>
      <c r="E132" s="75" t="s">
        <v>288</v>
      </c>
      <c r="F132" s="75" t="str">
        <f t="shared" si="60"/>
        <v>Dollars</v>
      </c>
      <c r="G132" s="75" t="str">
        <f t="shared" si="61"/>
        <v>Nominal</v>
      </c>
      <c r="H132" s="75" t="str">
        <f t="shared" si="62"/>
        <v>Mid year</v>
      </c>
      <c r="I132" s="222">
        <v>34263907.635821551</v>
      </c>
      <c r="J132" s="232">
        <v>28672835.412930373</v>
      </c>
      <c r="K132" s="171">
        <v>34991552.262300976</v>
      </c>
      <c r="L132" s="171">
        <v>31326768.277446274</v>
      </c>
      <c r="M132" s="171">
        <v>28112518.07547418</v>
      </c>
      <c r="N132" s="172">
        <v>30626396.014945604</v>
      </c>
      <c r="O132" s="173">
        <v>24797900.717816848</v>
      </c>
      <c r="P132" s="174">
        <v>29035024.740881126</v>
      </c>
      <c r="Q132" s="174">
        <v>29098268.805026397</v>
      </c>
      <c r="R132" s="164"/>
      <c r="S132" s="167"/>
      <c r="T132" s="168"/>
      <c r="U132" s="108"/>
      <c r="V132" s="108"/>
      <c r="W132" s="108"/>
      <c r="X132" s="108"/>
      <c r="Z132" s="85">
        <f t="shared" si="63"/>
        <v>0.42806679822579552</v>
      </c>
      <c r="AA132" s="85">
        <f t="shared" si="64"/>
        <v>0.37017206989932</v>
      </c>
      <c r="AB132" s="226">
        <v>0</v>
      </c>
      <c r="AD132" s="85">
        <f t="shared" si="65"/>
        <v>0.42806679822579552</v>
      </c>
    </row>
    <row r="133" spans="1:30" ht="12.3" x14ac:dyDescent="0.35">
      <c r="D133" s="15" t="s">
        <v>228</v>
      </c>
      <c r="E133" s="75" t="s">
        <v>288</v>
      </c>
      <c r="F133" s="75" t="str">
        <f t="shared" si="60"/>
        <v>Dollars</v>
      </c>
      <c r="G133" s="75" t="str">
        <f t="shared" si="61"/>
        <v>Nominal</v>
      </c>
      <c r="H133" s="75" t="str">
        <f t="shared" si="62"/>
        <v>Mid year</v>
      </c>
      <c r="I133" s="222">
        <v>15653132.135507783</v>
      </c>
      <c r="J133" s="232">
        <v>12759327.507620316</v>
      </c>
      <c r="K133" s="171">
        <v>17695482.728334572</v>
      </c>
      <c r="L133" s="171">
        <v>18412244.290206242</v>
      </c>
      <c r="M133" s="171">
        <v>20390655.509168152</v>
      </c>
      <c r="N133" s="172">
        <v>13824768.622946357</v>
      </c>
      <c r="O133" s="173">
        <v>9895789.7874633074</v>
      </c>
      <c r="P133" s="174">
        <v>16734103.864111599</v>
      </c>
      <c r="Q133" s="174">
        <v>7751707.5706533045</v>
      </c>
      <c r="R133" s="164"/>
      <c r="S133" s="167"/>
      <c r="T133" s="168"/>
      <c r="U133" s="108"/>
      <c r="V133" s="108"/>
      <c r="W133" s="108"/>
      <c r="X133" s="108"/>
      <c r="Z133" s="85">
        <f t="shared" si="63"/>
        <v>0.11403594704503621</v>
      </c>
      <c r="AA133" s="85">
        <f t="shared" si="64"/>
        <v>0.1534658773924383</v>
      </c>
      <c r="AB133" s="226">
        <v>0</v>
      </c>
      <c r="AD133" s="85">
        <f t="shared" si="65"/>
        <v>0.11403594704503621</v>
      </c>
    </row>
    <row r="134" spans="1:30" x14ac:dyDescent="0.35">
      <c r="G134" s="6"/>
      <c r="H134" s="6"/>
      <c r="I134" s="89"/>
      <c r="O134" s="97"/>
      <c r="P134" s="91"/>
      <c r="Q134" s="91"/>
      <c r="R134" s="91"/>
      <c r="S134" s="89"/>
      <c r="Z134" s="188"/>
      <c r="AA134" s="188"/>
    </row>
    <row r="135" spans="1:30" ht="12.3" x14ac:dyDescent="0.35">
      <c r="D135" s="74" t="str">
        <f>"Total "&amp;D126</f>
        <v>Total Operating Expenditure</v>
      </c>
      <c r="E135" s="67" t="s">
        <v>134</v>
      </c>
      <c r="F135" s="67" t="str">
        <f>F128</f>
        <v>Dollars</v>
      </c>
      <c r="G135" s="67" t="str">
        <f>G128</f>
        <v>Nominal</v>
      </c>
      <c r="H135" s="67" t="str">
        <f>H128</f>
        <v>Mid year</v>
      </c>
      <c r="I135" s="177">
        <f t="shared" ref="I135:X135" si="66">SUM(I128:I133)</f>
        <v>73308318.479488507</v>
      </c>
      <c r="J135" s="175">
        <f t="shared" si="66"/>
        <v>68685024.600328282</v>
      </c>
      <c r="K135" s="175">
        <f t="shared" si="66"/>
        <v>80716874.554579765</v>
      </c>
      <c r="L135" s="175">
        <f t="shared" si="66"/>
        <v>92727673.203106478</v>
      </c>
      <c r="M135" s="175">
        <f t="shared" si="66"/>
        <v>92614529.957470477</v>
      </c>
      <c r="N135" s="175">
        <f t="shared" si="66"/>
        <v>82519016.653248996</v>
      </c>
      <c r="O135" s="176">
        <f t="shared" si="66"/>
        <v>74656257.222434476</v>
      </c>
      <c r="P135" s="175">
        <f t="shared" si="66"/>
        <v>81401917.411200732</v>
      </c>
      <c r="Q135" s="175">
        <f t="shared" si="66"/>
        <v>67976000.300957054</v>
      </c>
      <c r="R135" s="175">
        <f t="shared" si="66"/>
        <v>0</v>
      </c>
      <c r="S135" s="177">
        <f t="shared" si="66"/>
        <v>0</v>
      </c>
      <c r="T135" s="175">
        <f t="shared" si="66"/>
        <v>0</v>
      </c>
      <c r="U135" s="175">
        <f t="shared" si="66"/>
        <v>0</v>
      </c>
      <c r="V135" s="175">
        <f t="shared" si="66"/>
        <v>0</v>
      </c>
      <c r="W135" s="175">
        <f t="shared" si="66"/>
        <v>0</v>
      </c>
      <c r="X135" s="175">
        <f t="shared" si="66"/>
        <v>0</v>
      </c>
      <c r="Z135" s="225">
        <f>SUM(Z128:Z133)</f>
        <v>0.99999999999999989</v>
      </c>
      <c r="AA135" s="225">
        <f>SUM(AA128:AA133)</f>
        <v>1</v>
      </c>
      <c r="AB135" s="225">
        <f>SUM(AB128:AB133)</f>
        <v>0</v>
      </c>
      <c r="AD135" s="225">
        <f>SUM(AD128:AD133)</f>
        <v>0.99999999999999989</v>
      </c>
    </row>
    <row r="136" spans="1:30" s="6" customFormat="1" ht="11.25" customHeight="1" x14ac:dyDescent="0.35"/>
    <row r="137" spans="1:30" s="6" customFormat="1" ht="11.25" customHeight="1" x14ac:dyDescent="0.35">
      <c r="D137" s="73" t="s">
        <v>1592</v>
      </c>
    </row>
    <row r="138" spans="1:30" s="6" customFormat="1" ht="12.3" x14ac:dyDescent="0.35">
      <c r="D138" s="15" t="s">
        <v>122</v>
      </c>
      <c r="E138" s="75" t="s">
        <v>288</v>
      </c>
      <c r="F138" s="75" t="str">
        <f t="shared" ref="F138:F140" si="67">Dollars</f>
        <v>Dollars</v>
      </c>
      <c r="G138" s="75" t="str">
        <f t="shared" ref="G138:G140" si="68">Nominal</f>
        <v>Nominal</v>
      </c>
      <c r="H138" s="75" t="str">
        <f t="shared" ref="H138:H140" si="69">Mid_year</f>
        <v>Mid year</v>
      </c>
      <c r="I138" s="172">
        <v>0</v>
      </c>
      <c r="J138" s="173">
        <v>0</v>
      </c>
      <c r="K138" s="174">
        <v>0</v>
      </c>
      <c r="L138" s="174">
        <v>0</v>
      </c>
      <c r="M138" s="174">
        <v>0</v>
      </c>
      <c r="N138" s="222">
        <v>0</v>
      </c>
      <c r="O138" s="173">
        <v>0</v>
      </c>
      <c r="P138" s="174">
        <v>0</v>
      </c>
      <c r="Q138" s="174">
        <v>0</v>
      </c>
      <c r="R138" s="223"/>
      <c r="S138" s="224"/>
      <c r="T138" s="223"/>
      <c r="U138" s="223"/>
      <c r="V138" s="223"/>
      <c r="W138" s="223"/>
      <c r="X138" s="224"/>
    </row>
    <row r="139" spans="1:30" s="6" customFormat="1" ht="12.3" x14ac:dyDescent="0.35">
      <c r="D139" s="15" t="s">
        <v>123</v>
      </c>
      <c r="E139" s="75" t="s">
        <v>288</v>
      </c>
      <c r="F139" s="75" t="str">
        <f t="shared" si="67"/>
        <v>Dollars</v>
      </c>
      <c r="G139" s="75" t="str">
        <f t="shared" si="68"/>
        <v>Nominal</v>
      </c>
      <c r="H139" s="75" t="str">
        <f t="shared" si="69"/>
        <v>Mid year</v>
      </c>
      <c r="I139" s="172">
        <v>0</v>
      </c>
      <c r="J139" s="173">
        <v>0</v>
      </c>
      <c r="K139" s="174">
        <v>0</v>
      </c>
      <c r="L139" s="174">
        <v>0</v>
      </c>
      <c r="M139" s="174">
        <v>0</v>
      </c>
      <c r="N139" s="222">
        <v>0</v>
      </c>
      <c r="O139" s="173">
        <v>0</v>
      </c>
      <c r="P139" s="174">
        <v>0</v>
      </c>
      <c r="Q139" s="174">
        <v>0</v>
      </c>
      <c r="R139" s="223"/>
      <c r="S139" s="224"/>
      <c r="T139" s="223"/>
      <c r="U139" s="223"/>
      <c r="V139" s="223"/>
      <c r="W139" s="223"/>
      <c r="X139" s="224"/>
    </row>
    <row r="140" spans="1:30" s="6" customFormat="1" ht="12.3" x14ac:dyDescent="0.35">
      <c r="D140" s="1721" t="s">
        <v>1811</v>
      </c>
      <c r="E140" s="75" t="s">
        <v>288</v>
      </c>
      <c r="F140" s="75" t="str">
        <f t="shared" si="67"/>
        <v>Dollars</v>
      </c>
      <c r="G140" s="75" t="str">
        <f t="shared" si="68"/>
        <v>Nominal</v>
      </c>
      <c r="H140" s="75" t="str">
        <f t="shared" si="69"/>
        <v>Mid year</v>
      </c>
      <c r="I140" s="172">
        <v>-93937</v>
      </c>
      <c r="J140" s="173">
        <v>-130982</v>
      </c>
      <c r="K140" s="174">
        <v>298919</v>
      </c>
      <c r="L140" s="174">
        <v>603690</v>
      </c>
      <c r="M140" s="174">
        <v>158094</v>
      </c>
      <c r="N140" s="222">
        <v>-410066</v>
      </c>
      <c r="O140" s="173">
        <v>-52792</v>
      </c>
      <c r="P140" s="174">
        <v>77769</v>
      </c>
      <c r="Q140" s="174">
        <v>-153943</v>
      </c>
      <c r="R140" s="223"/>
      <c r="S140" s="224"/>
      <c r="T140" s="223"/>
      <c r="U140" s="223"/>
      <c r="V140" s="223"/>
      <c r="W140" s="223"/>
      <c r="X140" s="224"/>
    </row>
    <row r="141" spans="1:30" s="6" customFormat="1" ht="11.25" customHeight="1" x14ac:dyDescent="0.35"/>
    <row r="142" spans="1:30" ht="12.3" x14ac:dyDescent="0.35">
      <c r="D142" s="74" t="s">
        <v>1596</v>
      </c>
      <c r="E142" s="67" t="s">
        <v>134</v>
      </c>
      <c r="F142" s="67" t="str">
        <f>F138</f>
        <v>Dollars</v>
      </c>
      <c r="G142" s="67" t="str">
        <f t="shared" ref="G142:H142" si="70">G138</f>
        <v>Nominal</v>
      </c>
      <c r="H142" s="67" t="str">
        <f t="shared" si="70"/>
        <v>Mid year</v>
      </c>
      <c r="I142" s="175">
        <f>SUM(I138:I140)</f>
        <v>-93937</v>
      </c>
      <c r="J142" s="176">
        <f t="shared" ref="J142:X142" si="71">SUM(J138:J140)</f>
        <v>-130982</v>
      </c>
      <c r="K142" s="175">
        <f t="shared" si="71"/>
        <v>298919</v>
      </c>
      <c r="L142" s="175">
        <f t="shared" si="71"/>
        <v>603690</v>
      </c>
      <c r="M142" s="175">
        <f t="shared" si="71"/>
        <v>158094</v>
      </c>
      <c r="N142" s="177">
        <f t="shared" si="71"/>
        <v>-410066</v>
      </c>
      <c r="O142" s="176">
        <f t="shared" si="71"/>
        <v>-52792</v>
      </c>
      <c r="P142" s="175">
        <f t="shared" si="71"/>
        <v>77769</v>
      </c>
      <c r="Q142" s="175">
        <f t="shared" si="71"/>
        <v>-153943</v>
      </c>
      <c r="R142" s="175">
        <f t="shared" si="71"/>
        <v>0</v>
      </c>
      <c r="S142" s="177">
        <f t="shared" si="71"/>
        <v>0</v>
      </c>
      <c r="T142" s="175">
        <f t="shared" si="71"/>
        <v>0</v>
      </c>
      <c r="U142" s="175">
        <f t="shared" si="71"/>
        <v>0</v>
      </c>
      <c r="V142" s="175">
        <f t="shared" si="71"/>
        <v>0</v>
      </c>
      <c r="W142" s="175">
        <f t="shared" si="71"/>
        <v>0</v>
      </c>
      <c r="X142" s="177">
        <f t="shared" si="71"/>
        <v>0</v>
      </c>
      <c r="Y142" s="188"/>
      <c r="Z142" s="6"/>
      <c r="AA142" s="6"/>
      <c r="AB142" s="6"/>
      <c r="AC142" s="6"/>
      <c r="AD142" s="6"/>
    </row>
    <row r="143" spans="1:30" s="6" customFormat="1" ht="11.25" customHeight="1" x14ac:dyDescent="0.35"/>
    <row r="144" spans="1:30" s="6" customFormat="1" ht="11.25" customHeight="1" x14ac:dyDescent="0.35">
      <c r="A144" s="70">
        <f>IF(SUM($I144:$AD144)&gt;0,1,0)</f>
        <v>0</v>
      </c>
      <c r="D144" s="15" t="s">
        <v>139</v>
      </c>
      <c r="I144" s="70">
        <v>0</v>
      </c>
      <c r="J144" s="70">
        <v>0</v>
      </c>
      <c r="K144" s="70">
        <v>0</v>
      </c>
      <c r="L144" s="70">
        <v>0</v>
      </c>
      <c r="M144" s="70">
        <v>0</v>
      </c>
      <c r="N144" s="70">
        <v>0</v>
      </c>
      <c r="O144" s="70">
        <v>0</v>
      </c>
      <c r="P144" s="70">
        <v>0</v>
      </c>
      <c r="Q144" s="70">
        <v>0</v>
      </c>
      <c r="R144" s="70">
        <v>0</v>
      </c>
      <c r="S144" s="70">
        <v>0</v>
      </c>
      <c r="T144" s="70">
        <v>0</v>
      </c>
      <c r="U144" s="70">
        <v>0</v>
      </c>
      <c r="V144" s="70">
        <v>0</v>
      </c>
      <c r="W144" s="70">
        <v>0</v>
      </c>
      <c r="X144" s="70">
        <v>0</v>
      </c>
      <c r="Z144" s="70">
        <f>IF(ISERROR(Z135),1,0)</f>
        <v>0</v>
      </c>
      <c r="AA144" s="70">
        <f>IF(ISERROR(AA135),1,0)</f>
        <v>0</v>
      </c>
      <c r="AB144" s="70">
        <f>IF(ISERROR(AB135),1,0)</f>
        <v>0</v>
      </c>
      <c r="AD144" s="70">
        <f>IF(ISERROR(AD135),1,0)</f>
        <v>0</v>
      </c>
    </row>
    <row r="145" spans="1:30" s="6" customFormat="1" ht="11.25" customHeight="1" x14ac:dyDescent="0.35">
      <c r="A145" s="70"/>
      <c r="D145" s="15"/>
      <c r="I145" s="70"/>
      <c r="J145" s="70"/>
      <c r="K145" s="70"/>
      <c r="L145" s="70"/>
      <c r="M145" s="70"/>
      <c r="N145" s="70"/>
      <c r="O145" s="70"/>
      <c r="P145" s="70"/>
      <c r="Q145" s="70"/>
      <c r="R145" s="70"/>
      <c r="S145" s="70"/>
      <c r="T145" s="70"/>
      <c r="U145" s="70"/>
      <c r="V145" s="70"/>
      <c r="W145" s="70"/>
      <c r="X145" s="70"/>
      <c r="Z145" s="70"/>
      <c r="AA145" s="70"/>
    </row>
    <row r="146" spans="1:30" s="13" customFormat="1" ht="14.1" x14ac:dyDescent="0.35">
      <c r="C146" s="13" t="s">
        <v>63</v>
      </c>
    </row>
    <row r="147" spans="1:30" s="6" customFormat="1" ht="11.25" customHeight="1" x14ac:dyDescent="0.35">
      <c r="A147" s="70"/>
      <c r="D147" s="15"/>
      <c r="I147" s="70"/>
      <c r="J147" s="70"/>
      <c r="K147" s="70"/>
      <c r="L147" s="70"/>
      <c r="M147" s="70"/>
      <c r="N147" s="70"/>
      <c r="O147" s="70"/>
      <c r="P147" s="70"/>
      <c r="Q147" s="70"/>
      <c r="R147" s="70"/>
      <c r="S147" s="70"/>
      <c r="T147" s="70"/>
      <c r="U147" s="70"/>
      <c r="V147" s="70"/>
      <c r="W147" s="70"/>
      <c r="X147" s="70"/>
      <c r="Z147" s="70"/>
      <c r="AA147" s="70"/>
    </row>
    <row r="148" spans="1:30" s="6" customFormat="1" ht="11.25" customHeight="1" x14ac:dyDescent="0.35">
      <c r="A148" s="70"/>
      <c r="D148" s="1862" t="s">
        <v>1651</v>
      </c>
      <c r="I148" s="70"/>
      <c r="J148" s="70"/>
      <c r="K148" s="70"/>
      <c r="L148" s="70"/>
      <c r="M148" s="70"/>
      <c r="N148" s="70"/>
      <c r="O148" s="70"/>
      <c r="P148" s="70"/>
      <c r="Q148" s="70"/>
      <c r="R148" s="70"/>
      <c r="S148" s="70"/>
      <c r="T148" s="70"/>
      <c r="U148" s="70"/>
      <c r="V148" s="70"/>
      <c r="W148" s="70"/>
      <c r="X148" s="70"/>
      <c r="Z148" s="70"/>
      <c r="AA148" s="70"/>
    </row>
    <row r="149" spans="1:30" s="6" customFormat="1" ht="11.25" customHeight="1" x14ac:dyDescent="0.35">
      <c r="A149" s="70"/>
      <c r="D149" s="1861" t="s">
        <v>1656</v>
      </c>
      <c r="I149" s="70"/>
      <c r="J149" s="70"/>
      <c r="K149" s="70"/>
      <c r="L149" s="70"/>
      <c r="M149" s="70"/>
      <c r="N149" s="70"/>
      <c r="O149" s="70"/>
      <c r="P149" s="70"/>
      <c r="Q149" s="70"/>
      <c r="R149" s="70"/>
      <c r="S149" s="70"/>
      <c r="T149" s="70"/>
      <c r="U149" s="70"/>
      <c r="V149" s="70"/>
      <c r="W149" s="70"/>
      <c r="X149" s="70"/>
      <c r="Z149" s="70"/>
      <c r="AA149" s="70"/>
    </row>
    <row r="150" spans="1:30" s="6" customFormat="1" ht="11.25" customHeight="1" x14ac:dyDescent="0.35">
      <c r="A150" s="70"/>
      <c r="D150" s="1861" t="s">
        <v>1657</v>
      </c>
      <c r="I150" s="70"/>
      <c r="J150" s="70"/>
      <c r="K150" s="70"/>
      <c r="L150" s="70"/>
      <c r="M150" s="70"/>
      <c r="N150" s="70"/>
      <c r="O150" s="70"/>
      <c r="P150" s="70"/>
      <c r="Q150" s="70"/>
      <c r="R150" s="70"/>
      <c r="S150" s="70"/>
      <c r="T150" s="70"/>
      <c r="U150" s="70"/>
      <c r="V150" s="70"/>
      <c r="W150" s="70"/>
      <c r="X150" s="70"/>
      <c r="Z150" s="70"/>
      <c r="AA150" s="70"/>
    </row>
    <row r="151" spans="1:30" s="6" customFormat="1" ht="11.25" customHeight="1" x14ac:dyDescent="0.35">
      <c r="A151" s="70"/>
      <c r="D151" s="1861" t="s">
        <v>1658</v>
      </c>
      <c r="I151" s="70"/>
      <c r="J151" s="70"/>
      <c r="K151" s="70"/>
      <c r="L151" s="70"/>
      <c r="M151" s="70"/>
      <c r="N151" s="70"/>
      <c r="O151" s="70"/>
      <c r="P151" s="70"/>
      <c r="Q151" s="70"/>
      <c r="R151" s="70"/>
      <c r="S151" s="70"/>
      <c r="T151" s="70"/>
      <c r="U151" s="70"/>
      <c r="V151" s="70"/>
      <c r="W151" s="70"/>
      <c r="X151" s="70"/>
      <c r="Z151" s="70"/>
      <c r="AA151" s="70"/>
    </row>
    <row r="152" spans="1:30" s="6" customFormat="1" ht="11.25" customHeight="1" x14ac:dyDescent="0.35">
      <c r="A152" s="70"/>
      <c r="D152" s="15"/>
      <c r="I152" s="70"/>
      <c r="J152" s="70"/>
      <c r="K152" s="70"/>
      <c r="L152" s="70"/>
      <c r="M152" s="70"/>
      <c r="N152" s="70"/>
      <c r="O152" s="70"/>
      <c r="P152" s="70"/>
      <c r="Q152" s="70"/>
      <c r="R152" s="70"/>
      <c r="S152" s="70"/>
      <c r="T152" s="70"/>
      <c r="U152" s="70"/>
      <c r="V152" s="70"/>
      <c r="W152" s="70"/>
      <c r="X152" s="70"/>
      <c r="Z152" s="70"/>
      <c r="AA152" s="70"/>
    </row>
    <row r="153" spans="1:30" ht="12.3" x14ac:dyDescent="0.35">
      <c r="D153" s="73" t="s">
        <v>132</v>
      </c>
      <c r="E153" s="64" t="str">
        <f>Lookup!E$20</f>
        <v>Source</v>
      </c>
      <c r="F153" s="64" t="str">
        <f>Lookup!F$20</f>
        <v>Unit</v>
      </c>
      <c r="G153" s="64" t="str">
        <f>Lookup!G$20</f>
        <v>Basis</v>
      </c>
      <c r="H153" s="64" t="str">
        <f>Lookup!H$20</f>
        <v>Timing</v>
      </c>
      <c r="I153" s="88" t="str">
        <f t="shared" ref="I153:X153" si="72">I$10</f>
        <v>RY09</v>
      </c>
      <c r="J153" s="64" t="str">
        <f t="shared" si="72"/>
        <v>RY10</v>
      </c>
      <c r="K153" s="64" t="str">
        <f t="shared" si="72"/>
        <v>RY11</v>
      </c>
      <c r="L153" s="64" t="str">
        <f t="shared" si="72"/>
        <v>RY12</v>
      </c>
      <c r="M153" s="64" t="str">
        <f t="shared" si="72"/>
        <v>RY13</v>
      </c>
      <c r="N153" s="88" t="str">
        <f t="shared" si="72"/>
        <v>RY14</v>
      </c>
      <c r="O153" s="64" t="str">
        <f t="shared" si="72"/>
        <v>RY15</v>
      </c>
      <c r="P153" s="64" t="str">
        <f t="shared" si="72"/>
        <v>RY16</v>
      </c>
      <c r="Q153" s="64" t="str">
        <f t="shared" si="72"/>
        <v>RY17</v>
      </c>
      <c r="R153" s="64" t="str">
        <f t="shared" si="72"/>
        <v>RY18</v>
      </c>
      <c r="S153" s="88" t="str">
        <f t="shared" si="72"/>
        <v>RY19</v>
      </c>
      <c r="T153" s="64" t="str">
        <f t="shared" si="72"/>
        <v>RY20</v>
      </c>
      <c r="U153" s="64" t="str">
        <f t="shared" si="72"/>
        <v>RY21</v>
      </c>
      <c r="V153" s="64" t="str">
        <f t="shared" si="72"/>
        <v>RY22</v>
      </c>
      <c r="W153" s="64" t="str">
        <f t="shared" si="72"/>
        <v>RY23</v>
      </c>
      <c r="X153" s="64" t="str">
        <f t="shared" si="72"/>
        <v>RY24</v>
      </c>
      <c r="Z153" s="70"/>
      <c r="AA153" s="70"/>
    </row>
    <row r="154" spans="1:30" x14ac:dyDescent="0.35">
      <c r="I154" s="6"/>
      <c r="N154" s="89"/>
      <c r="S154" s="89"/>
      <c r="Z154" s="70"/>
      <c r="AA154" s="70"/>
    </row>
    <row r="155" spans="1:30" ht="12.3" x14ac:dyDescent="0.35">
      <c r="D155" s="15" t="s">
        <v>290</v>
      </c>
      <c r="E155" s="75" t="s">
        <v>291</v>
      </c>
      <c r="F155" s="75" t="str">
        <f t="shared" ref="F155:F158" si="73">Dollars</f>
        <v>Dollars</v>
      </c>
      <c r="G155" s="75" t="str">
        <f t="shared" ref="G155:G158" si="74">Real2019</f>
        <v>Real $2019</v>
      </c>
      <c r="H155" s="75" t="str">
        <f>End_year</f>
        <v>End year</v>
      </c>
      <c r="I155" s="224"/>
      <c r="J155" s="223"/>
      <c r="K155" s="223"/>
      <c r="L155" s="223"/>
      <c r="M155" s="223"/>
      <c r="N155" s="224"/>
      <c r="O155" s="223"/>
      <c r="P155" s="223"/>
      <c r="Q155" s="223"/>
      <c r="R155" s="174">
        <f>'[5]Calc|Opex forecast'!M69*10^6</f>
        <v>75793555.074662954</v>
      </c>
      <c r="S155" s="222">
        <f>'[5]Calc|Opex forecast'!N69*10^6</f>
        <v>75793555.074662954</v>
      </c>
      <c r="T155" s="173">
        <f>'[5]Calc|Opex forecast'!O69*10^6</f>
        <v>65537897.582615219</v>
      </c>
      <c r="U155" s="174">
        <f>'[5]Calc|Opex forecast'!P69*10^6</f>
        <v>66414842.676565714</v>
      </c>
      <c r="V155" s="174">
        <f>'[5]Calc|Opex forecast'!Q69*10^6</f>
        <v>67409482.299668461</v>
      </c>
      <c r="W155" s="174">
        <f>'[5]Calc|Opex forecast'!R69*10^6</f>
        <v>68216214.213513076</v>
      </c>
      <c r="X155" s="222">
        <f>'[5]Calc|Opex forecast'!S69*10^6</f>
        <v>68946487.95737645</v>
      </c>
      <c r="Z155" s="70"/>
      <c r="AA155" s="70"/>
    </row>
    <row r="156" spans="1:30" ht="12.3" x14ac:dyDescent="0.35">
      <c r="D156" s="15" t="s">
        <v>242</v>
      </c>
      <c r="E156" s="75" t="s">
        <v>292</v>
      </c>
      <c r="F156" s="75" t="str">
        <f t="shared" si="73"/>
        <v>Dollars</v>
      </c>
      <c r="G156" s="75" t="str">
        <f t="shared" si="74"/>
        <v>Real $2019</v>
      </c>
      <c r="H156" s="75" t="str">
        <f>End_year</f>
        <v>End year</v>
      </c>
      <c r="I156" s="224"/>
      <c r="J156" s="223"/>
      <c r="K156" s="223"/>
      <c r="L156" s="223"/>
      <c r="M156" s="223"/>
      <c r="N156" s="224"/>
      <c r="O156" s="223"/>
      <c r="P156" s="223"/>
      <c r="Q156" s="223"/>
      <c r="R156" s="174">
        <v>0</v>
      </c>
      <c r="S156" s="222">
        <v>0</v>
      </c>
      <c r="T156" s="173">
        <f>'[5]Input|Step changes'!O26*10^6</f>
        <v>507988.76941566163</v>
      </c>
      <c r="U156" s="174">
        <f>'[5]Input|Step changes'!P26*10^6</f>
        <v>534116.15850286093</v>
      </c>
      <c r="V156" s="174">
        <f>'[5]Input|Step changes'!Q26*10^6</f>
        <v>545411.60986038123</v>
      </c>
      <c r="W156" s="174">
        <f>'[5]Input|Step changes'!R26*10^6</f>
        <v>567579.90803944704</v>
      </c>
      <c r="X156" s="222">
        <f>'[5]Input|Step changes'!S26*10^6</f>
        <v>571080.99972844415</v>
      </c>
      <c r="Z156" s="70"/>
      <c r="AA156" s="70"/>
    </row>
    <row r="157" spans="1:30" ht="12.3" x14ac:dyDescent="0.35">
      <c r="D157" s="15"/>
      <c r="E157" s="75"/>
      <c r="F157" s="75"/>
      <c r="G157" s="75"/>
      <c r="H157" s="75"/>
      <c r="I157" s="233"/>
      <c r="N157" s="89"/>
      <c r="R157" s="75"/>
      <c r="S157" s="233"/>
      <c r="T157" s="75"/>
      <c r="U157" s="75"/>
      <c r="V157" s="75"/>
      <c r="W157" s="75"/>
      <c r="X157" s="75"/>
      <c r="Y157" s="75"/>
      <c r="Z157" s="70"/>
      <c r="AA157" s="70"/>
      <c r="AB157" s="75"/>
      <c r="AC157" s="75"/>
    </row>
    <row r="158" spans="1:30" ht="12.3" x14ac:dyDescent="0.35">
      <c r="D158" s="74" t="s">
        <v>133</v>
      </c>
      <c r="E158" s="67" t="s">
        <v>134</v>
      </c>
      <c r="F158" s="67" t="str">
        <f t="shared" si="73"/>
        <v>Dollars</v>
      </c>
      <c r="G158" s="67" t="str">
        <f t="shared" si="74"/>
        <v>Real $2019</v>
      </c>
      <c r="H158" s="67" t="str">
        <f t="shared" ref="H158" si="75">Mid_year</f>
        <v>Mid year</v>
      </c>
      <c r="I158" s="177">
        <f t="shared" ref="I158:X158" si="76">SUM(I155:I156)</f>
        <v>0</v>
      </c>
      <c r="J158" s="175">
        <f t="shared" si="76"/>
        <v>0</v>
      </c>
      <c r="K158" s="175">
        <f t="shared" si="76"/>
        <v>0</v>
      </c>
      <c r="L158" s="175">
        <f t="shared" si="76"/>
        <v>0</v>
      </c>
      <c r="M158" s="175">
        <f t="shared" si="76"/>
        <v>0</v>
      </c>
      <c r="N158" s="177">
        <f t="shared" si="76"/>
        <v>0</v>
      </c>
      <c r="O158" s="175">
        <f t="shared" si="76"/>
        <v>0</v>
      </c>
      <c r="P158" s="175">
        <f t="shared" si="76"/>
        <v>0</v>
      </c>
      <c r="Q158" s="175">
        <f t="shared" si="76"/>
        <v>0</v>
      </c>
      <c r="R158" s="175">
        <f t="shared" si="76"/>
        <v>75793555.074662954</v>
      </c>
      <c r="S158" s="177">
        <f t="shared" si="76"/>
        <v>75793555.074662954</v>
      </c>
      <c r="T158" s="175">
        <f t="shared" si="76"/>
        <v>66045886.352030881</v>
      </c>
      <c r="U158" s="175">
        <f t="shared" si="76"/>
        <v>66948958.835068576</v>
      </c>
      <c r="V158" s="175">
        <f t="shared" si="76"/>
        <v>67954893.909528837</v>
      </c>
      <c r="W158" s="175">
        <f t="shared" si="76"/>
        <v>68783794.121552527</v>
      </c>
      <c r="X158" s="175">
        <f t="shared" si="76"/>
        <v>69517568.957104892</v>
      </c>
      <c r="Z158" s="70"/>
      <c r="AA158" s="70"/>
    </row>
    <row r="159" spans="1:30" s="6" customFormat="1" ht="11.25" customHeight="1" x14ac:dyDescent="0.35">
      <c r="A159" s="70"/>
      <c r="I159" s="70"/>
      <c r="J159" s="70"/>
      <c r="K159" s="70"/>
      <c r="L159" s="70"/>
      <c r="M159" s="70"/>
      <c r="N159" s="70"/>
      <c r="O159" s="70"/>
      <c r="P159" s="70"/>
      <c r="Q159" s="70"/>
      <c r="R159" s="70"/>
      <c r="S159" s="70"/>
      <c r="T159" s="70"/>
      <c r="U159" s="70"/>
      <c r="V159" s="70"/>
      <c r="W159" s="70"/>
      <c r="X159" s="70"/>
      <c r="Z159" s="70"/>
      <c r="AA159" s="70"/>
    </row>
    <row r="160" spans="1:30" ht="12.3" x14ac:dyDescent="0.35">
      <c r="D160" s="73" t="s">
        <v>188</v>
      </c>
      <c r="E160" s="64" t="str">
        <f>Lookup!E$20</f>
        <v>Source</v>
      </c>
      <c r="F160" s="64" t="str">
        <f>Lookup!F$20</f>
        <v>Unit</v>
      </c>
      <c r="G160" s="1757" t="str">
        <f>Lookup!G$20</f>
        <v>Basis</v>
      </c>
      <c r="H160" s="1757" t="str">
        <f>Lookup!H$20</f>
        <v>Timing</v>
      </c>
      <c r="I160" s="88" t="str">
        <f t="shared" ref="I160:X160" si="77">I$10</f>
        <v>RY09</v>
      </c>
      <c r="J160" s="64" t="str">
        <f t="shared" si="77"/>
        <v>RY10</v>
      </c>
      <c r="K160" s="64" t="str">
        <f t="shared" si="77"/>
        <v>RY11</v>
      </c>
      <c r="L160" s="64" t="str">
        <f t="shared" si="77"/>
        <v>RY12</v>
      </c>
      <c r="M160" s="64" t="str">
        <f t="shared" si="77"/>
        <v>RY13</v>
      </c>
      <c r="N160" s="64" t="str">
        <f t="shared" si="77"/>
        <v>RY14</v>
      </c>
      <c r="O160" s="96" t="str">
        <f t="shared" si="77"/>
        <v>RY15</v>
      </c>
      <c r="P160" s="64" t="str">
        <f t="shared" si="77"/>
        <v>RY16</v>
      </c>
      <c r="Q160" s="64" t="str">
        <f t="shared" si="77"/>
        <v>RY17</v>
      </c>
      <c r="R160" s="64" t="str">
        <f t="shared" si="77"/>
        <v>RY18</v>
      </c>
      <c r="S160" s="88" t="str">
        <f t="shared" si="77"/>
        <v>RY19</v>
      </c>
      <c r="T160" s="64" t="str">
        <f t="shared" si="77"/>
        <v>RY20</v>
      </c>
      <c r="U160" s="64" t="str">
        <f t="shared" si="77"/>
        <v>RY21</v>
      </c>
      <c r="V160" s="64" t="str">
        <f t="shared" si="77"/>
        <v>RY22</v>
      </c>
      <c r="W160" s="64" t="str">
        <f t="shared" si="77"/>
        <v>RY23</v>
      </c>
      <c r="X160" s="64" t="str">
        <f t="shared" si="77"/>
        <v>RY24</v>
      </c>
      <c r="Z160" s="70"/>
      <c r="AA160" s="70"/>
      <c r="AB160" s="6"/>
      <c r="AC160" s="6"/>
      <c r="AD160" s="6"/>
    </row>
    <row r="161" spans="1:30" x14ac:dyDescent="0.35">
      <c r="G161" s="6"/>
      <c r="H161" s="6"/>
      <c r="I161" s="93"/>
      <c r="O161" s="97"/>
      <c r="P161" s="91"/>
      <c r="Q161" s="91"/>
      <c r="R161" s="91"/>
      <c r="S161" s="89"/>
      <c r="Z161" s="70"/>
      <c r="AA161" s="70"/>
      <c r="AB161" s="6"/>
      <c r="AC161" s="6"/>
      <c r="AD161" s="6"/>
    </row>
    <row r="162" spans="1:30" ht="12.3" x14ac:dyDescent="0.35">
      <c r="D162" s="15" t="s">
        <v>107</v>
      </c>
      <c r="E162" s="75" t="s">
        <v>134</v>
      </c>
      <c r="F162" s="75" t="str">
        <f t="shared" ref="F162:F167" si="78">Dollars</f>
        <v>Dollars</v>
      </c>
      <c r="G162" s="75" t="str">
        <f t="shared" ref="G162:G167" si="79">Real2019</f>
        <v>Real $2019</v>
      </c>
      <c r="H162" s="75" t="str">
        <f t="shared" ref="H162:H167" si="80">End_year</f>
        <v>End year</v>
      </c>
      <c r="I162" s="224"/>
      <c r="J162" s="223"/>
      <c r="K162" s="223"/>
      <c r="L162" s="223"/>
      <c r="M162" s="223"/>
      <c r="N162" s="224"/>
      <c r="O162" s="223"/>
      <c r="P162" s="223"/>
      <c r="Q162" s="223"/>
      <c r="R162" s="229">
        <f t="shared" ref="R162:X167" si="81">R$158*$AD128</f>
        <v>5157896.7540168399</v>
      </c>
      <c r="S162" s="230">
        <f t="shared" si="81"/>
        <v>5157896.7540168399</v>
      </c>
      <c r="T162" s="231">
        <f t="shared" si="81"/>
        <v>4494549.2066670954</v>
      </c>
      <c r="U162" s="229">
        <f t="shared" si="81"/>
        <v>4556005.0207440788</v>
      </c>
      <c r="V162" s="229">
        <f t="shared" si="81"/>
        <v>4624460.8314023754</v>
      </c>
      <c r="W162" s="229">
        <f t="shared" si="81"/>
        <v>4680869.0802144175</v>
      </c>
      <c r="X162" s="230">
        <f t="shared" si="81"/>
        <v>4730803.8647583872</v>
      </c>
      <c r="Z162" s="70"/>
      <c r="AA162" s="70"/>
      <c r="AB162" s="6"/>
      <c r="AC162" s="6"/>
      <c r="AD162" s="6"/>
    </row>
    <row r="163" spans="1:30" ht="12.3" x14ac:dyDescent="0.35">
      <c r="D163" s="15" t="s">
        <v>195</v>
      </c>
      <c r="E163" s="75" t="s">
        <v>134</v>
      </c>
      <c r="F163" s="75" t="str">
        <f t="shared" si="78"/>
        <v>Dollars</v>
      </c>
      <c r="G163" s="75" t="str">
        <f t="shared" si="79"/>
        <v>Real $2019</v>
      </c>
      <c r="H163" s="75" t="str">
        <f t="shared" si="80"/>
        <v>End year</v>
      </c>
      <c r="I163" s="224"/>
      <c r="J163" s="223"/>
      <c r="K163" s="223"/>
      <c r="L163" s="223"/>
      <c r="M163" s="223"/>
      <c r="N163" s="224"/>
      <c r="O163" s="223"/>
      <c r="P163" s="223"/>
      <c r="Q163" s="223"/>
      <c r="R163" s="229">
        <f t="shared" si="81"/>
        <v>18812655.82613153</v>
      </c>
      <c r="S163" s="230">
        <f t="shared" si="81"/>
        <v>18812655.82613153</v>
      </c>
      <c r="T163" s="231">
        <f t="shared" si="81"/>
        <v>16393195.007789122</v>
      </c>
      <c r="U163" s="229">
        <f t="shared" si="81"/>
        <v>16617345.884373581</v>
      </c>
      <c r="V163" s="229">
        <f t="shared" si="81"/>
        <v>16867028.199982248</v>
      </c>
      <c r="W163" s="229">
        <f t="shared" si="81"/>
        <v>17072768.838320795</v>
      </c>
      <c r="X163" s="230">
        <f t="shared" si="81"/>
        <v>17254898.485380162</v>
      </c>
      <c r="Z163" s="70"/>
      <c r="AA163" s="70"/>
      <c r="AB163" s="6"/>
      <c r="AC163" s="6"/>
      <c r="AD163" s="6"/>
    </row>
    <row r="164" spans="1:30" ht="12.3" x14ac:dyDescent="0.35">
      <c r="D164" s="15" t="s">
        <v>106</v>
      </c>
      <c r="E164" s="75" t="s">
        <v>134</v>
      </c>
      <c r="F164" s="75" t="str">
        <f t="shared" si="78"/>
        <v>Dollars</v>
      </c>
      <c r="G164" s="75" t="str">
        <f t="shared" si="79"/>
        <v>Real $2019</v>
      </c>
      <c r="H164" s="75" t="str">
        <f t="shared" si="80"/>
        <v>End year</v>
      </c>
      <c r="I164" s="224"/>
      <c r="J164" s="223"/>
      <c r="K164" s="223"/>
      <c r="L164" s="223"/>
      <c r="M164" s="223"/>
      <c r="N164" s="224"/>
      <c r="O164" s="223"/>
      <c r="P164" s="223"/>
      <c r="Q164" s="223"/>
      <c r="R164" s="229">
        <f t="shared" si="81"/>
        <v>7201461.449672807</v>
      </c>
      <c r="S164" s="230">
        <f t="shared" si="81"/>
        <v>7201461.449672807</v>
      </c>
      <c r="T164" s="231">
        <f t="shared" si="81"/>
        <v>6275294.8321937099</v>
      </c>
      <c r="U164" s="229">
        <f t="shared" si="81"/>
        <v>6361099.51131781</v>
      </c>
      <c r="V164" s="229">
        <f t="shared" si="81"/>
        <v>6456677.5938139167</v>
      </c>
      <c r="W164" s="229">
        <f t="shared" si="81"/>
        <v>6535434.8564417744</v>
      </c>
      <c r="X164" s="230">
        <f t="shared" si="81"/>
        <v>6605153.8607260427</v>
      </c>
      <c r="Z164" s="70"/>
      <c r="AA164" s="70"/>
      <c r="AB164" s="6"/>
      <c r="AC164" s="6"/>
      <c r="AD164" s="6"/>
    </row>
    <row r="165" spans="1:30" ht="12.3" x14ac:dyDescent="0.35">
      <c r="D165" s="15" t="s">
        <v>111</v>
      </c>
      <c r="E165" s="75" t="s">
        <v>134</v>
      </c>
      <c r="F165" s="75" t="str">
        <f t="shared" si="78"/>
        <v>Dollars</v>
      </c>
      <c r="G165" s="75" t="str">
        <f t="shared" si="79"/>
        <v>Real $2019</v>
      </c>
      <c r="H165" s="75" t="str">
        <f t="shared" si="80"/>
        <v>End year</v>
      </c>
      <c r="I165" s="224"/>
      <c r="J165" s="223"/>
      <c r="K165" s="223"/>
      <c r="L165" s="223"/>
      <c r="M165" s="223"/>
      <c r="N165" s="224"/>
      <c r="O165" s="223"/>
      <c r="P165" s="223"/>
      <c r="Q165" s="223"/>
      <c r="R165" s="229">
        <f t="shared" si="81"/>
        <v>3533646.7650310057</v>
      </c>
      <c r="S165" s="230">
        <f t="shared" si="81"/>
        <v>3533646.7650310057</v>
      </c>
      <c r="T165" s="231">
        <f t="shared" si="81"/>
        <v>3079191.0000996506</v>
      </c>
      <c r="U165" s="229">
        <f t="shared" si="81"/>
        <v>3121294.0411185226</v>
      </c>
      <c r="V165" s="229">
        <f t="shared" si="81"/>
        <v>3168192.7413865882</v>
      </c>
      <c r="W165" s="229">
        <f t="shared" si="81"/>
        <v>3206837.7231382118</v>
      </c>
      <c r="X165" s="230">
        <f t="shared" si="81"/>
        <v>3241047.7700393833</v>
      </c>
      <c r="Z165" s="70"/>
      <c r="AA165" s="70"/>
      <c r="AB165" s="6"/>
      <c r="AC165" s="6"/>
      <c r="AD165" s="6"/>
    </row>
    <row r="166" spans="1:30" ht="12.3" x14ac:dyDescent="0.35">
      <c r="D166" s="15" t="s">
        <v>109</v>
      </c>
      <c r="E166" s="75" t="s">
        <v>134</v>
      </c>
      <c r="F166" s="75" t="str">
        <f t="shared" si="78"/>
        <v>Dollars</v>
      </c>
      <c r="G166" s="75" t="str">
        <f t="shared" si="79"/>
        <v>Real $2019</v>
      </c>
      <c r="H166" s="75" t="str">
        <f t="shared" si="80"/>
        <v>End year</v>
      </c>
      <c r="I166" s="224"/>
      <c r="J166" s="223"/>
      <c r="K166" s="223"/>
      <c r="L166" s="223"/>
      <c r="M166" s="223"/>
      <c r="N166" s="224"/>
      <c r="O166" s="223"/>
      <c r="P166" s="223"/>
      <c r="Q166" s="223"/>
      <c r="R166" s="229">
        <f>R$158*$AD132</f>
        <v>32444704.446961466</v>
      </c>
      <c r="S166" s="230">
        <f t="shared" si="81"/>
        <v>32444704.446961466</v>
      </c>
      <c r="T166" s="231">
        <f t="shared" si="81"/>
        <v>28272051.106698625</v>
      </c>
      <c r="U166" s="229">
        <f t="shared" si="81"/>
        <v>28658626.453078389</v>
      </c>
      <c r="V166" s="229">
        <f t="shared" si="81"/>
        <v>29089233.859625623</v>
      </c>
      <c r="W166" s="229">
        <f t="shared" si="81"/>
        <v>29444058.519435287</v>
      </c>
      <c r="X166" s="230">
        <f t="shared" si="81"/>
        <v>29758163.163908847</v>
      </c>
      <c r="Z166" s="70"/>
      <c r="AA166" s="70"/>
      <c r="AB166" s="6"/>
      <c r="AC166" s="6"/>
      <c r="AD166" s="6"/>
    </row>
    <row r="167" spans="1:30" ht="12.3" x14ac:dyDescent="0.35">
      <c r="D167" s="15" t="s">
        <v>228</v>
      </c>
      <c r="E167" s="75" t="s">
        <v>134</v>
      </c>
      <c r="F167" s="75" t="str">
        <f t="shared" si="78"/>
        <v>Dollars</v>
      </c>
      <c r="G167" s="75" t="str">
        <f t="shared" si="79"/>
        <v>Real $2019</v>
      </c>
      <c r="H167" s="75" t="str">
        <f t="shared" si="80"/>
        <v>End year</v>
      </c>
      <c r="I167" s="224"/>
      <c r="J167" s="223"/>
      <c r="K167" s="223"/>
      <c r="L167" s="223"/>
      <c r="M167" s="223"/>
      <c r="N167" s="224"/>
      <c r="O167" s="223"/>
      <c r="P167" s="223"/>
      <c r="Q167" s="223"/>
      <c r="R167" s="229">
        <f t="shared" si="81"/>
        <v>8643189.8328492995</v>
      </c>
      <c r="S167" s="230">
        <f t="shared" si="81"/>
        <v>8643189.8328492995</v>
      </c>
      <c r="T167" s="231">
        <f t="shared" si="81"/>
        <v>7531605.1985826734</v>
      </c>
      <c r="U167" s="229">
        <f t="shared" si="81"/>
        <v>7634587.9244361892</v>
      </c>
      <c r="V167" s="229">
        <f t="shared" si="81"/>
        <v>7749300.6833180841</v>
      </c>
      <c r="W167" s="229">
        <f t="shared" si="81"/>
        <v>7843825.1040020371</v>
      </c>
      <c r="X167" s="230">
        <f t="shared" si="81"/>
        <v>7927501.8122920664</v>
      </c>
      <c r="Z167" s="70"/>
      <c r="AA167" s="70"/>
      <c r="AB167" s="6"/>
      <c r="AC167" s="6"/>
      <c r="AD167" s="6"/>
    </row>
    <row r="168" spans="1:30" x14ac:dyDescent="0.35">
      <c r="G168" s="6"/>
      <c r="H168" s="6"/>
      <c r="I168" s="89"/>
      <c r="O168" s="97"/>
      <c r="P168" s="91"/>
      <c r="Q168" s="91"/>
      <c r="R168" s="91"/>
      <c r="S168" s="89"/>
      <c r="Z168" s="70"/>
      <c r="AA168" s="70"/>
      <c r="AB168" s="6"/>
      <c r="AC168" s="6"/>
      <c r="AD168" s="6"/>
    </row>
    <row r="169" spans="1:30" ht="12.3" x14ac:dyDescent="0.35">
      <c r="D169" s="74" t="str">
        <f>"Total "&amp;D160</f>
        <v>Total Operating Expenditure</v>
      </c>
      <c r="E169" s="67" t="s">
        <v>134</v>
      </c>
      <c r="F169" s="67" t="str">
        <f>F162</f>
        <v>Dollars</v>
      </c>
      <c r="G169" s="67" t="str">
        <f>G162</f>
        <v>Real $2019</v>
      </c>
      <c r="H169" s="67" t="str">
        <f>H162</f>
        <v>End year</v>
      </c>
      <c r="I169" s="177">
        <f t="shared" ref="I169:X169" si="82">SUM(I162:I167)</f>
        <v>0</v>
      </c>
      <c r="J169" s="175">
        <f t="shared" si="82"/>
        <v>0</v>
      </c>
      <c r="K169" s="175">
        <f t="shared" si="82"/>
        <v>0</v>
      </c>
      <c r="L169" s="175">
        <f t="shared" si="82"/>
        <v>0</v>
      </c>
      <c r="M169" s="175">
        <f t="shared" si="82"/>
        <v>0</v>
      </c>
      <c r="N169" s="175">
        <f t="shared" si="82"/>
        <v>0</v>
      </c>
      <c r="O169" s="176">
        <f t="shared" si="82"/>
        <v>0</v>
      </c>
      <c r="P169" s="175">
        <f t="shared" si="82"/>
        <v>0</v>
      </c>
      <c r="Q169" s="175">
        <f t="shared" si="82"/>
        <v>0</v>
      </c>
      <c r="R169" s="175">
        <f t="shared" si="82"/>
        <v>75793555.074662939</v>
      </c>
      <c r="S169" s="177">
        <f t="shared" si="82"/>
        <v>75793555.074662939</v>
      </c>
      <c r="T169" s="175">
        <f t="shared" si="82"/>
        <v>66045886.352030873</v>
      </c>
      <c r="U169" s="175">
        <f t="shared" si="82"/>
        <v>66948958.835068576</v>
      </c>
      <c r="V169" s="175">
        <f t="shared" si="82"/>
        <v>67954893.909528837</v>
      </c>
      <c r="W169" s="175">
        <f t="shared" si="82"/>
        <v>68783794.121552527</v>
      </c>
      <c r="X169" s="175">
        <f t="shared" si="82"/>
        <v>69517568.957104892</v>
      </c>
      <c r="Z169" s="70"/>
      <c r="AA169" s="70"/>
      <c r="AB169" s="6"/>
      <c r="AC169" s="6"/>
      <c r="AD169" s="6"/>
    </row>
    <row r="170" spans="1:30" s="6" customFormat="1" ht="11.25" customHeight="1" x14ac:dyDescent="0.35">
      <c r="Z170" s="70"/>
      <c r="AA170" s="70"/>
    </row>
    <row r="171" spans="1:30" s="6" customFormat="1" ht="11.25" customHeight="1" x14ac:dyDescent="0.35">
      <c r="D171" s="15" t="s">
        <v>1593</v>
      </c>
      <c r="E171" s="75" t="s">
        <v>292</v>
      </c>
      <c r="F171" s="75" t="str">
        <f t="shared" ref="F171:F172" si="83">Dollars</f>
        <v>Dollars</v>
      </c>
      <c r="G171" s="75" t="str">
        <f t="shared" ref="G171:G172" si="84">Real2019</f>
        <v>Real $2019</v>
      </c>
      <c r="H171" s="75" t="str">
        <f>End_year</f>
        <v>End year</v>
      </c>
      <c r="I171" s="223"/>
      <c r="J171" s="223"/>
      <c r="K171" s="223"/>
      <c r="L171" s="223"/>
      <c r="M171" s="223"/>
      <c r="N171" s="223"/>
      <c r="O171" s="223"/>
      <c r="P171" s="223"/>
      <c r="Q171" s="223"/>
      <c r="R171" s="223"/>
      <c r="S171" s="223"/>
      <c r="T171" s="229">
        <f>'[6]PTRM input'!G187*10^6</f>
        <v>66045886.352030873</v>
      </c>
      <c r="U171" s="229">
        <f>'[6]PTRM input'!H187*10^6</f>
        <v>66948958.828524955</v>
      </c>
      <c r="V171" s="229">
        <f>'[6]PTRM input'!I187*10^6</f>
        <v>67954893.904293939</v>
      </c>
      <c r="W171" s="229">
        <f>'[6]PTRM input'!J187*10^6</f>
        <v>68783794.117626339</v>
      </c>
      <c r="X171" s="229">
        <f>'[6]PTRM input'!K187*10^6</f>
        <v>69517568.954487443</v>
      </c>
      <c r="Z171" s="70"/>
      <c r="AA171" s="70"/>
    </row>
    <row r="172" spans="1:30" s="6" customFormat="1" ht="11.25" customHeight="1" x14ac:dyDescent="0.35">
      <c r="D172" s="15" t="s">
        <v>1594</v>
      </c>
      <c r="E172" s="75" t="s">
        <v>291</v>
      </c>
      <c r="F172" s="75" t="str">
        <f t="shared" si="83"/>
        <v>Dollars</v>
      </c>
      <c r="G172" s="75" t="str">
        <f t="shared" si="84"/>
        <v>Real $2019</v>
      </c>
      <c r="H172" s="75" t="str">
        <f>End_year</f>
        <v>End year</v>
      </c>
      <c r="I172" s="223"/>
      <c r="J172" s="223"/>
      <c r="K172" s="223"/>
      <c r="L172" s="223"/>
      <c r="M172" s="223"/>
      <c r="N172" s="223"/>
      <c r="O172" s="223"/>
      <c r="P172" s="223"/>
      <c r="Q172" s="223"/>
      <c r="R172" s="229">
        <f>IF('[5]Calc|Opex forecast'!M70="",
'[5]Calc|Opex forecast'!M69,
'[5]Calc|Opex forecast'!M70)*10^6</f>
        <v>75793555.074662954</v>
      </c>
      <c r="S172" s="229">
        <f>IF('[5]Calc|Opex forecast'!N70="",
'[5]Calc|Opex forecast'!N69,
'[5]Calc|Opex forecast'!N70)*10^6</f>
        <v>75793555.074662954</v>
      </c>
      <c r="T172" s="229">
        <f>IF('[5]Calc|Opex forecast'!O70="",
'[5]Calc|Opex forecast'!O69,
'[5]Calc|Opex forecast'!O70)*10^6</f>
        <v>66045886.352030873</v>
      </c>
      <c r="U172" s="229">
        <f>IF('[5]Calc|Opex forecast'!P70="",
'[5]Calc|Opex forecast'!P69,
'[5]Calc|Opex forecast'!P70)*10^6</f>
        <v>66948958.835068569</v>
      </c>
      <c r="V172" s="229">
        <f>IF('[5]Calc|Opex forecast'!Q70="",
'[5]Calc|Opex forecast'!Q69,
'[5]Calc|Opex forecast'!Q70)*10^6</f>
        <v>67954893.909528837</v>
      </c>
      <c r="W172" s="229">
        <f>IF('[5]Calc|Opex forecast'!R70="",
'[5]Calc|Opex forecast'!R69,
'[5]Calc|Opex forecast'!R70)*10^6</f>
        <v>68783794.121552527</v>
      </c>
      <c r="X172" s="229">
        <f>IF('[5]Calc|Opex forecast'!S70="",
'[5]Calc|Opex forecast'!S69,
'[5]Calc|Opex forecast'!S70)*10^6</f>
        <v>69517568.957104892</v>
      </c>
      <c r="Z172" s="70"/>
      <c r="AA172" s="70"/>
    </row>
    <row r="173" spans="1:30" s="6" customFormat="1" ht="11.25" customHeight="1" x14ac:dyDescent="0.35">
      <c r="Z173" s="70"/>
      <c r="AA173" s="70"/>
    </row>
    <row r="174" spans="1:30" s="6" customFormat="1" ht="11.25" customHeight="1" x14ac:dyDescent="0.35">
      <c r="A174" s="70">
        <f>IF(SUM($I174:$X174)&gt;0,1,0)</f>
        <v>0</v>
      </c>
      <c r="D174" s="15" t="s">
        <v>139</v>
      </c>
      <c r="I174" s="70">
        <f>IF(OR(ISERROR(I169),ROUND(I169-I158,1)&lt;&gt;0,ROUND(I172-I158,1)&lt;&gt;0,IF(I171&lt;&gt;"",ROUND(I171-I169,1),0)&lt;&gt;0),1,0)</f>
        <v>0</v>
      </c>
      <c r="J174" s="70">
        <f t="shared" ref="J174:X174" si="85">IF(OR(ISERROR(J169),ROUND(J169-J158,1)&lt;&gt;0,ROUND(J172-J158,1)&lt;&gt;0,IF(J171&lt;&gt;"",ROUND(J171-J169,1),0)&lt;&gt;0),1,0)</f>
        <v>0</v>
      </c>
      <c r="K174" s="70">
        <f t="shared" si="85"/>
        <v>0</v>
      </c>
      <c r="L174" s="70">
        <f t="shared" si="85"/>
        <v>0</v>
      </c>
      <c r="M174" s="70">
        <f t="shared" si="85"/>
        <v>0</v>
      </c>
      <c r="N174" s="70">
        <f t="shared" si="85"/>
        <v>0</v>
      </c>
      <c r="O174" s="70">
        <f t="shared" si="85"/>
        <v>0</v>
      </c>
      <c r="P174" s="70">
        <f t="shared" si="85"/>
        <v>0</v>
      </c>
      <c r="Q174" s="70">
        <f t="shared" si="85"/>
        <v>0</v>
      </c>
      <c r="R174" s="70">
        <f t="shared" si="85"/>
        <v>0</v>
      </c>
      <c r="S174" s="70">
        <f t="shared" si="85"/>
        <v>0</v>
      </c>
      <c r="T174" s="70">
        <f t="shared" si="85"/>
        <v>0</v>
      </c>
      <c r="U174" s="70">
        <f t="shared" si="85"/>
        <v>0</v>
      </c>
      <c r="V174" s="70">
        <f t="shared" si="85"/>
        <v>0</v>
      </c>
      <c r="W174" s="70">
        <f t="shared" si="85"/>
        <v>0</v>
      </c>
      <c r="X174" s="70">
        <f t="shared" si="85"/>
        <v>0</v>
      </c>
      <c r="Z174" s="70"/>
      <c r="AA174" s="70"/>
    </row>
    <row r="175" spans="1:30" s="6" customFormat="1" ht="11.25" customHeight="1" x14ac:dyDescent="0.35">
      <c r="A175" s="70"/>
      <c r="D175" s="15"/>
      <c r="I175" s="70"/>
      <c r="J175" s="70"/>
      <c r="K175" s="70"/>
      <c r="L175" s="70"/>
      <c r="M175" s="70"/>
      <c r="N175" s="70"/>
      <c r="O175" s="70"/>
      <c r="P175" s="70"/>
      <c r="Q175" s="70"/>
      <c r="R175" s="70"/>
      <c r="S175" s="70"/>
      <c r="T175" s="70"/>
      <c r="U175" s="70"/>
      <c r="V175" s="70"/>
      <c r="W175" s="70"/>
      <c r="X175" s="70"/>
      <c r="Z175" s="70"/>
      <c r="AA175" s="70"/>
    </row>
    <row r="176" spans="1:30" s="4" customFormat="1" ht="15" x14ac:dyDescent="0.35">
      <c r="B176" s="4" t="s">
        <v>303</v>
      </c>
    </row>
    <row r="177" spans="1:30" s="6" customFormat="1" ht="11.25" customHeight="1" x14ac:dyDescent="0.35">
      <c r="A177" s="70"/>
      <c r="D177" s="15"/>
      <c r="I177" s="70"/>
      <c r="J177" s="70"/>
      <c r="K177" s="70"/>
      <c r="L177" s="70"/>
      <c r="M177" s="70"/>
      <c r="N177" s="70"/>
      <c r="O177" s="70"/>
      <c r="P177" s="70"/>
      <c r="Q177" s="70"/>
      <c r="R177" s="70"/>
      <c r="S177" s="70"/>
      <c r="T177" s="70"/>
      <c r="U177" s="70"/>
      <c r="V177" s="70"/>
      <c r="W177" s="70"/>
      <c r="X177" s="70"/>
      <c r="Z177" s="70"/>
      <c r="AA177" s="70"/>
    </row>
    <row r="178" spans="1:30" s="13" customFormat="1" ht="14.1" x14ac:dyDescent="0.35">
      <c r="C178" s="13" t="s">
        <v>623</v>
      </c>
    </row>
    <row r="179" spans="1:30" s="6" customFormat="1" ht="11.25" customHeight="1" x14ac:dyDescent="0.35"/>
    <row r="180" spans="1:30" s="6" customFormat="1" ht="11.25" customHeight="1" x14ac:dyDescent="0.35">
      <c r="D180" s="73" t="s">
        <v>626</v>
      </c>
    </row>
    <row r="181" spans="1:30" s="6" customFormat="1" ht="12.3" x14ac:dyDescent="0.35">
      <c r="D181" s="79" t="s">
        <v>35</v>
      </c>
    </row>
    <row r="182" spans="1:30" s="6" customFormat="1" ht="11.25" customHeight="1" x14ac:dyDescent="0.35"/>
    <row r="183" spans="1:30" ht="12.3" x14ac:dyDescent="0.35">
      <c r="D183" s="73" t="s">
        <v>304</v>
      </c>
      <c r="E183" s="64" t="str">
        <f t="shared" ref="E183:X183" si="86">E$10</f>
        <v>Source</v>
      </c>
      <c r="F183" s="64" t="str">
        <f t="shared" si="86"/>
        <v>Unit</v>
      </c>
      <c r="G183" s="64" t="str">
        <f t="shared" si="86"/>
        <v>Basis</v>
      </c>
      <c r="H183" s="64" t="str">
        <f t="shared" si="86"/>
        <v>Timing</v>
      </c>
      <c r="I183" s="64" t="str">
        <f t="shared" si="86"/>
        <v>RY09</v>
      </c>
      <c r="J183" s="96" t="str">
        <f t="shared" si="86"/>
        <v>RY10</v>
      </c>
      <c r="K183" s="64" t="str">
        <f t="shared" si="86"/>
        <v>RY11</v>
      </c>
      <c r="L183" s="64" t="str">
        <f t="shared" si="86"/>
        <v>RY12</v>
      </c>
      <c r="M183" s="64" t="str">
        <f t="shared" si="86"/>
        <v>RY13</v>
      </c>
      <c r="N183" s="88" t="str">
        <f t="shared" si="86"/>
        <v>RY14</v>
      </c>
      <c r="O183" s="96" t="str">
        <f t="shared" si="86"/>
        <v>RY15</v>
      </c>
      <c r="P183" s="64" t="str">
        <f t="shared" si="86"/>
        <v>RY16</v>
      </c>
      <c r="Q183" s="64" t="str">
        <f t="shared" si="86"/>
        <v>RY17</v>
      </c>
      <c r="R183" s="64" t="str">
        <f t="shared" si="86"/>
        <v>RY18</v>
      </c>
      <c r="S183" s="88" t="str">
        <f t="shared" si="86"/>
        <v>RY19</v>
      </c>
      <c r="T183" s="64" t="str">
        <f t="shared" si="86"/>
        <v>RY20</v>
      </c>
      <c r="U183" s="64" t="str">
        <f t="shared" si="86"/>
        <v>RY21</v>
      </c>
      <c r="V183" s="64" t="str">
        <f t="shared" si="86"/>
        <v>RY22</v>
      </c>
      <c r="W183" s="64" t="str">
        <f t="shared" si="86"/>
        <v>RY23</v>
      </c>
      <c r="X183" s="88" t="str">
        <f t="shared" si="86"/>
        <v>RY24</v>
      </c>
      <c r="Z183" s="72" t="str">
        <f>Z$10</f>
        <v>RY17 %</v>
      </c>
      <c r="AA183" s="72" t="str">
        <f>AA$10</f>
        <v>RY15-RY17 Avg</v>
      </c>
      <c r="AB183" s="72" t="str">
        <f>AB$10</f>
        <v>Custom %</v>
      </c>
      <c r="AD183" s="72" t="str">
        <f>AD$10</f>
        <v>Selected</v>
      </c>
    </row>
    <row r="184" spans="1:30" x14ac:dyDescent="0.35">
      <c r="J184" s="97"/>
      <c r="K184" s="91"/>
      <c r="L184" s="91"/>
      <c r="M184" s="91"/>
      <c r="N184" s="89"/>
      <c r="O184" s="97"/>
      <c r="P184" s="91"/>
      <c r="Q184" s="91"/>
      <c r="R184" s="91"/>
      <c r="S184" s="89"/>
      <c r="T184" s="91"/>
      <c r="U184" s="91"/>
      <c r="V184" s="91"/>
      <c r="W184" s="91"/>
      <c r="X184" s="89"/>
    </row>
    <row r="185" spans="1:30" ht="12.3" x14ac:dyDescent="0.35">
      <c r="D185" s="15" t="s">
        <v>125</v>
      </c>
      <c r="E185" s="75" t="s">
        <v>288</v>
      </c>
      <c r="F185" s="75" t="str">
        <f t="shared" ref="F185:F190" si="87">Dollars</f>
        <v>Dollars</v>
      </c>
      <c r="G185" s="75" t="str">
        <f t="shared" ref="G185:G190" si="88">Nominal</f>
        <v>Nominal</v>
      </c>
      <c r="H185" s="75" t="str">
        <f t="shared" ref="H185:H190" si="89">Mid_year</f>
        <v>Mid year</v>
      </c>
      <c r="I185" s="172">
        <v>0</v>
      </c>
      <c r="J185" s="173">
        <v>0</v>
      </c>
      <c r="K185" s="174">
        <v>0</v>
      </c>
      <c r="L185" s="174">
        <v>0</v>
      </c>
      <c r="M185" s="174">
        <v>0</v>
      </c>
      <c r="N185" s="222">
        <v>0</v>
      </c>
      <c r="O185" s="173">
        <v>0</v>
      </c>
      <c r="P185" s="174">
        <v>0</v>
      </c>
      <c r="Q185" s="174">
        <v>0</v>
      </c>
      <c r="R185" s="223"/>
      <c r="S185" s="224"/>
      <c r="T185" s="223"/>
      <c r="U185" s="223"/>
      <c r="V185" s="223"/>
      <c r="W185" s="223"/>
      <c r="X185" s="224"/>
      <c r="Y185" s="188"/>
      <c r="Z185" s="85">
        <f t="shared" ref="Z185:Z190" si="90">IF(Q$192=0,0,Q185/Q$192)</f>
        <v>0</v>
      </c>
      <c r="AA185" s="85">
        <f t="shared" ref="AA185:AA190" si="91">IF(AVERAGE(O$192:Q$192)=0,0,
AVERAGE(O185:Q185)/AVERAGE(O$192:Q$192))</f>
        <v>0</v>
      </c>
      <c r="AB185" s="226">
        <v>0</v>
      </c>
      <c r="AD185" s="85" t="str">
        <f t="shared" ref="AD185:AD190" si="92">IFERROR(INDEX(Z185:AB185,,MATCH(D$181,$Z$10:$AB$10,0)),"N/A")</f>
        <v>N/A</v>
      </c>
    </row>
    <row r="186" spans="1:30" ht="12.3" x14ac:dyDescent="0.35">
      <c r="D186" s="15" t="s">
        <v>299</v>
      </c>
      <c r="E186" s="75" t="s">
        <v>288</v>
      </c>
      <c r="F186" s="75" t="str">
        <f t="shared" si="87"/>
        <v>Dollars</v>
      </c>
      <c r="G186" s="75" t="str">
        <f t="shared" si="88"/>
        <v>Nominal</v>
      </c>
      <c r="H186" s="75" t="str">
        <f t="shared" si="89"/>
        <v>Mid year</v>
      </c>
      <c r="I186" s="172">
        <v>0</v>
      </c>
      <c r="J186" s="173">
        <v>20878.674073599996</v>
      </c>
      <c r="K186" s="174">
        <v>22186.323712000005</v>
      </c>
      <c r="L186" s="174">
        <v>17098.749337599998</v>
      </c>
      <c r="M186" s="174">
        <v>96784.857523200015</v>
      </c>
      <c r="N186" s="222">
        <v>68814.062040191988</v>
      </c>
      <c r="O186" s="173">
        <v>11238.701591039999</v>
      </c>
      <c r="P186" s="174">
        <v>7897.6369919999997</v>
      </c>
      <c r="Q186" s="174">
        <v>373582.99203924224</v>
      </c>
      <c r="R186" s="223"/>
      <c r="S186" s="224"/>
      <c r="T186" s="223"/>
      <c r="U186" s="223"/>
      <c r="V186" s="223"/>
      <c r="W186" s="223"/>
      <c r="X186" s="224"/>
      <c r="Y186" s="188"/>
      <c r="Z186" s="85">
        <f t="shared" si="90"/>
        <v>9.7793352468825354E-2</v>
      </c>
      <c r="AA186" s="85">
        <f t="shared" si="91"/>
        <v>3.9307987863189134E-2</v>
      </c>
      <c r="AB186" s="226">
        <v>0</v>
      </c>
      <c r="AD186" s="85" t="str">
        <f t="shared" si="92"/>
        <v>N/A</v>
      </c>
    </row>
    <row r="187" spans="1:30" ht="12.3" x14ac:dyDescent="0.35">
      <c r="D187" s="15" t="s">
        <v>300</v>
      </c>
      <c r="E187" s="75" t="s">
        <v>288</v>
      </c>
      <c r="F187" s="75" t="str">
        <f t="shared" si="87"/>
        <v>Dollars</v>
      </c>
      <c r="G187" s="75" t="str">
        <f t="shared" si="88"/>
        <v>Nominal</v>
      </c>
      <c r="H187" s="75" t="str">
        <f t="shared" si="89"/>
        <v>Mid year</v>
      </c>
      <c r="I187" s="172">
        <v>0</v>
      </c>
      <c r="J187" s="173">
        <v>0</v>
      </c>
      <c r="K187" s="174">
        <v>0</v>
      </c>
      <c r="L187" s="174">
        <v>0</v>
      </c>
      <c r="M187" s="174">
        <v>0</v>
      </c>
      <c r="N187" s="222">
        <v>0</v>
      </c>
      <c r="O187" s="173">
        <v>0</v>
      </c>
      <c r="P187" s="174">
        <v>0</v>
      </c>
      <c r="Q187" s="174">
        <v>387274.95975022769</v>
      </c>
      <c r="R187" s="223"/>
      <c r="S187" s="224"/>
      <c r="T187" s="223"/>
      <c r="U187" s="223"/>
      <c r="V187" s="223"/>
      <c r="W187" s="223"/>
      <c r="X187" s="224"/>
      <c r="Y187" s="188"/>
      <c r="Z187" s="85">
        <f t="shared" si="90"/>
        <v>0.10137751837810081</v>
      </c>
      <c r="AA187" s="85">
        <f t="shared" si="91"/>
        <v>3.876305093884086E-2</v>
      </c>
      <c r="AB187" s="226">
        <v>0</v>
      </c>
      <c r="AD187" s="85" t="str">
        <f t="shared" si="92"/>
        <v>N/A</v>
      </c>
    </row>
    <row r="188" spans="1:30" ht="12.3" x14ac:dyDescent="0.35">
      <c r="D188" s="15" t="s">
        <v>122</v>
      </c>
      <c r="E188" s="75" t="s">
        <v>288</v>
      </c>
      <c r="F188" s="75" t="str">
        <f t="shared" si="87"/>
        <v>Dollars</v>
      </c>
      <c r="G188" s="75" t="str">
        <f t="shared" si="88"/>
        <v>Nominal</v>
      </c>
      <c r="H188" s="75" t="str">
        <f t="shared" si="89"/>
        <v>Mid year</v>
      </c>
      <c r="I188" s="172">
        <v>928131.26334270451</v>
      </c>
      <c r="J188" s="173">
        <v>889251.11146829394</v>
      </c>
      <c r="K188" s="174">
        <v>486273.00370183622</v>
      </c>
      <c r="L188" s="174">
        <v>758828.03861334466</v>
      </c>
      <c r="M188" s="174">
        <v>614962.27773623506</v>
      </c>
      <c r="N188" s="222">
        <v>1052078.2516399862</v>
      </c>
      <c r="O188" s="173">
        <v>1958515.7359031565</v>
      </c>
      <c r="P188" s="174">
        <v>2615788.8194044936</v>
      </c>
      <c r="Q188" s="174">
        <v>2801519.6190310274</v>
      </c>
      <c r="R188" s="223"/>
      <c r="S188" s="224"/>
      <c r="T188" s="223"/>
      <c r="U188" s="223"/>
      <c r="V188" s="223"/>
      <c r="W188" s="223"/>
      <c r="X188" s="224"/>
      <c r="Y188" s="188"/>
      <c r="Z188" s="85">
        <f t="shared" si="90"/>
        <v>0.73335778499105764</v>
      </c>
      <c r="AA188" s="85">
        <f t="shared" si="91"/>
        <v>0.73825957756272398</v>
      </c>
      <c r="AB188" s="226">
        <v>0</v>
      </c>
      <c r="AD188" s="85" t="str">
        <f t="shared" si="92"/>
        <v>N/A</v>
      </c>
    </row>
    <row r="189" spans="1:30" ht="12.3" x14ac:dyDescent="0.35">
      <c r="D189" s="15" t="s">
        <v>305</v>
      </c>
      <c r="E189" s="75" t="s">
        <v>288</v>
      </c>
      <c r="F189" s="75" t="str">
        <f t="shared" si="87"/>
        <v>Dollars</v>
      </c>
      <c r="G189" s="75" t="str">
        <f t="shared" si="88"/>
        <v>Nominal</v>
      </c>
      <c r="H189" s="75" t="str">
        <f t="shared" si="89"/>
        <v>Mid year</v>
      </c>
      <c r="I189" s="172">
        <v>0</v>
      </c>
      <c r="J189" s="173">
        <v>0</v>
      </c>
      <c r="K189" s="174">
        <v>0</v>
      </c>
      <c r="L189" s="174">
        <v>0</v>
      </c>
      <c r="M189" s="174">
        <v>0</v>
      </c>
      <c r="N189" s="222">
        <v>0</v>
      </c>
      <c r="O189" s="173">
        <v>0</v>
      </c>
      <c r="P189" s="174">
        <v>0</v>
      </c>
      <c r="Q189" s="174">
        <v>0</v>
      </c>
      <c r="R189" s="223"/>
      <c r="S189" s="224"/>
      <c r="T189" s="223"/>
      <c r="U189" s="223"/>
      <c r="V189" s="223"/>
      <c r="W189" s="223"/>
      <c r="X189" s="224"/>
      <c r="Y189" s="188"/>
      <c r="Z189" s="85">
        <f t="shared" si="90"/>
        <v>0</v>
      </c>
      <c r="AA189" s="85">
        <f t="shared" si="91"/>
        <v>0</v>
      </c>
      <c r="AB189" s="226">
        <v>0</v>
      </c>
      <c r="AD189" s="85" t="str">
        <f t="shared" si="92"/>
        <v>N/A</v>
      </c>
    </row>
    <row r="190" spans="1:30" ht="12.3" x14ac:dyDescent="0.35">
      <c r="D190" s="15" t="s">
        <v>306</v>
      </c>
      <c r="E190" s="75" t="s">
        <v>288</v>
      </c>
      <c r="F190" s="75" t="str">
        <f t="shared" si="87"/>
        <v>Dollars</v>
      </c>
      <c r="G190" s="75" t="str">
        <f t="shared" si="88"/>
        <v>Nominal</v>
      </c>
      <c r="H190" s="75" t="str">
        <f t="shared" si="89"/>
        <v>Mid year</v>
      </c>
      <c r="I190" s="172">
        <v>14852789.000000006</v>
      </c>
      <c r="J190" s="173">
        <v>8003441.0000000028</v>
      </c>
      <c r="K190" s="174">
        <v>2505917</v>
      </c>
      <c r="L190" s="174">
        <v>816017.00000000012</v>
      </c>
      <c r="M190" s="174">
        <v>251726</v>
      </c>
      <c r="N190" s="222">
        <v>23182.36</v>
      </c>
      <c r="O190" s="173">
        <v>214641.81999999998</v>
      </c>
      <c r="P190" s="174">
        <v>1362618.25</v>
      </c>
      <c r="Q190" s="174">
        <v>257749.08000000002</v>
      </c>
      <c r="R190" s="223"/>
      <c r="S190" s="224"/>
      <c r="T190" s="223"/>
      <c r="U190" s="223"/>
      <c r="V190" s="223"/>
      <c r="W190" s="223"/>
      <c r="X190" s="224"/>
      <c r="Y190" s="188"/>
      <c r="Z190" s="85">
        <f t="shared" si="90"/>
        <v>6.7471344162016181E-2</v>
      </c>
      <c r="AA190" s="85">
        <f t="shared" si="91"/>
        <v>0.18366938363524613</v>
      </c>
      <c r="AB190" s="226">
        <v>0</v>
      </c>
      <c r="AD190" s="85" t="str">
        <f t="shared" si="92"/>
        <v>N/A</v>
      </c>
    </row>
    <row r="191" spans="1:30" x14ac:dyDescent="0.35">
      <c r="G191" s="6"/>
      <c r="H191" s="6"/>
      <c r="I191" s="188"/>
      <c r="J191" s="189"/>
      <c r="K191" s="190"/>
      <c r="L191" s="190"/>
      <c r="M191" s="190"/>
      <c r="N191" s="191"/>
      <c r="O191" s="189"/>
      <c r="P191" s="190"/>
      <c r="Q191" s="190"/>
      <c r="R191" s="190"/>
      <c r="S191" s="191"/>
      <c r="T191" s="190"/>
      <c r="U191" s="190"/>
      <c r="V191" s="190"/>
      <c r="W191" s="190"/>
      <c r="X191" s="191"/>
      <c r="Y191" s="188"/>
    </row>
    <row r="192" spans="1:30" ht="12.3" x14ac:dyDescent="0.35">
      <c r="D192" s="74" t="s">
        <v>307</v>
      </c>
      <c r="E192" s="67" t="s">
        <v>134</v>
      </c>
      <c r="F192" s="67" t="str">
        <f>F185</f>
        <v>Dollars</v>
      </c>
      <c r="G192" s="67" t="str">
        <f>G185</f>
        <v>Nominal</v>
      </c>
      <c r="H192" s="67" t="str">
        <f>H185</f>
        <v>Mid year</v>
      </c>
      <c r="I192" s="175">
        <f t="shared" ref="I192:X192" si="93">SUM(I185:I190)</f>
        <v>15780920.26334271</v>
      </c>
      <c r="J192" s="176">
        <f t="shared" si="93"/>
        <v>8913570.7855418958</v>
      </c>
      <c r="K192" s="175">
        <f t="shared" si="93"/>
        <v>3014376.327413836</v>
      </c>
      <c r="L192" s="175">
        <f t="shared" si="93"/>
        <v>1591943.7879509446</v>
      </c>
      <c r="M192" s="175">
        <f t="shared" si="93"/>
        <v>963473.13525943505</v>
      </c>
      <c r="N192" s="177">
        <f t="shared" si="93"/>
        <v>1144074.6736801784</v>
      </c>
      <c r="O192" s="176">
        <f t="shared" si="93"/>
        <v>2184396.2574941963</v>
      </c>
      <c r="P192" s="175">
        <f t="shared" si="93"/>
        <v>3986304.7063964936</v>
      </c>
      <c r="Q192" s="175">
        <f t="shared" si="93"/>
        <v>3820126.6508204974</v>
      </c>
      <c r="R192" s="175">
        <f t="shared" si="93"/>
        <v>0</v>
      </c>
      <c r="S192" s="177">
        <f t="shared" si="93"/>
        <v>0</v>
      </c>
      <c r="T192" s="175">
        <f t="shared" si="93"/>
        <v>0</v>
      </c>
      <c r="U192" s="175">
        <f t="shared" si="93"/>
        <v>0</v>
      </c>
      <c r="V192" s="175">
        <f t="shared" si="93"/>
        <v>0</v>
      </c>
      <c r="W192" s="175">
        <f t="shared" si="93"/>
        <v>0</v>
      </c>
      <c r="X192" s="177">
        <f t="shared" si="93"/>
        <v>0</v>
      </c>
      <c r="Y192" s="188"/>
      <c r="Z192" s="225">
        <f>SUM(Z185:Z190)</f>
        <v>1</v>
      </c>
      <c r="AA192" s="225">
        <f>SUM(AA185:AA190)</f>
        <v>1.0000000000000002</v>
      </c>
      <c r="AB192" s="225">
        <f>SUM(AB185:AB190)</f>
        <v>0</v>
      </c>
      <c r="AD192" s="225">
        <f>SUM(AD185:AD190)</f>
        <v>0</v>
      </c>
    </row>
    <row r="193" spans="1:30" s="6" customFormat="1" ht="11.25" customHeight="1" x14ac:dyDescent="0.35"/>
    <row r="194" spans="1:30" s="6" customFormat="1" ht="11.25" customHeight="1" x14ac:dyDescent="0.35">
      <c r="D194" s="73" t="s">
        <v>1595</v>
      </c>
    </row>
    <row r="195" spans="1:30" s="6" customFormat="1" ht="12.3" x14ac:dyDescent="0.35">
      <c r="D195" s="1721" t="s">
        <v>111</v>
      </c>
      <c r="E195" s="75" t="s">
        <v>288</v>
      </c>
      <c r="F195" s="75" t="str">
        <f t="shared" ref="F195" si="94">Dollars</f>
        <v>Dollars</v>
      </c>
      <c r="G195" s="75" t="str">
        <f t="shared" ref="G195" si="95">Nominal</f>
        <v>Nominal</v>
      </c>
      <c r="H195" s="75" t="str">
        <f t="shared" ref="H195" si="96">Mid_year</f>
        <v>Mid year</v>
      </c>
      <c r="I195" s="172">
        <v>240874.64808336471</v>
      </c>
      <c r="J195" s="173">
        <v>137652.07564848164</v>
      </c>
      <c r="K195" s="174">
        <v>65013.442188800007</v>
      </c>
      <c r="L195" s="174">
        <v>130549.10937600005</v>
      </c>
      <c r="M195" s="174">
        <v>133667.6296704</v>
      </c>
      <c r="N195" s="222">
        <v>79783.646391679998</v>
      </c>
      <c r="O195" s="173">
        <v>64460.837185024036</v>
      </c>
      <c r="P195" s="174">
        <v>73689.448730240038</v>
      </c>
      <c r="Q195" s="174">
        <v>299088.11920010793</v>
      </c>
      <c r="R195" s="223"/>
      <c r="S195" s="224"/>
      <c r="T195" s="223"/>
      <c r="U195" s="223"/>
      <c r="V195" s="223"/>
      <c r="W195" s="223"/>
      <c r="X195" s="224"/>
    </row>
    <row r="196" spans="1:30" s="6" customFormat="1" ht="11.25" customHeight="1" x14ac:dyDescent="0.35"/>
    <row r="197" spans="1:30" ht="12.3" x14ac:dyDescent="0.35">
      <c r="D197" s="74" t="s">
        <v>1596</v>
      </c>
      <c r="E197" s="67" t="s">
        <v>134</v>
      </c>
      <c r="F197" s="67" t="str">
        <f>F195</f>
        <v>Dollars</v>
      </c>
      <c r="G197" s="67" t="str">
        <f>G195</f>
        <v>Nominal</v>
      </c>
      <c r="H197" s="67" t="str">
        <f>H195</f>
        <v>Mid year</v>
      </c>
      <c r="I197" s="175">
        <f t="shared" ref="I197:X197" si="97">SUM(I195:I195)</f>
        <v>240874.64808336471</v>
      </c>
      <c r="J197" s="176">
        <f t="shared" si="97"/>
        <v>137652.07564848164</v>
      </c>
      <c r="K197" s="175">
        <f t="shared" si="97"/>
        <v>65013.442188800007</v>
      </c>
      <c r="L197" s="175">
        <f t="shared" si="97"/>
        <v>130549.10937600005</v>
      </c>
      <c r="M197" s="175">
        <f t="shared" si="97"/>
        <v>133667.6296704</v>
      </c>
      <c r="N197" s="177">
        <f t="shared" si="97"/>
        <v>79783.646391679998</v>
      </c>
      <c r="O197" s="176">
        <f t="shared" si="97"/>
        <v>64460.837185024036</v>
      </c>
      <c r="P197" s="175">
        <f t="shared" si="97"/>
        <v>73689.448730240038</v>
      </c>
      <c r="Q197" s="175">
        <f t="shared" si="97"/>
        <v>299088.11920010793</v>
      </c>
      <c r="R197" s="175">
        <f t="shared" si="97"/>
        <v>0</v>
      </c>
      <c r="S197" s="177">
        <f t="shared" si="97"/>
        <v>0</v>
      </c>
      <c r="T197" s="175">
        <f t="shared" si="97"/>
        <v>0</v>
      </c>
      <c r="U197" s="175">
        <f t="shared" si="97"/>
        <v>0</v>
      </c>
      <c r="V197" s="175">
        <f t="shared" si="97"/>
        <v>0</v>
      </c>
      <c r="W197" s="175">
        <f t="shared" si="97"/>
        <v>0</v>
      </c>
      <c r="X197" s="177">
        <f t="shared" si="97"/>
        <v>0</v>
      </c>
      <c r="Y197" s="188"/>
      <c r="Z197" s="6"/>
      <c r="AA197" s="6"/>
      <c r="AB197" s="6"/>
      <c r="AC197" s="6"/>
      <c r="AD197" s="6"/>
    </row>
    <row r="198" spans="1:30" s="6" customFormat="1" ht="11.25" customHeight="1" x14ac:dyDescent="0.35"/>
    <row r="199" spans="1:30" s="6" customFormat="1" ht="11.25" customHeight="1" x14ac:dyDescent="0.35">
      <c r="A199" s="70">
        <f>IF(SUM($I199:$AD199)&gt;0,1,0)</f>
        <v>0</v>
      </c>
      <c r="D199" s="15" t="s">
        <v>139</v>
      </c>
      <c r="I199" s="70">
        <v>0</v>
      </c>
      <c r="J199" s="70">
        <v>0</v>
      </c>
      <c r="K199" s="70">
        <v>0</v>
      </c>
      <c r="L199" s="70">
        <v>0</v>
      </c>
      <c r="M199" s="70">
        <v>0</v>
      </c>
      <c r="N199" s="70">
        <v>0</v>
      </c>
      <c r="O199" s="70">
        <v>0</v>
      </c>
      <c r="P199" s="70">
        <v>0</v>
      </c>
      <c r="Q199" s="70">
        <v>0</v>
      </c>
      <c r="R199" s="70">
        <v>0</v>
      </c>
      <c r="S199" s="70">
        <v>0</v>
      </c>
      <c r="T199" s="70">
        <v>0</v>
      </c>
      <c r="U199" s="70">
        <v>0</v>
      </c>
      <c r="V199" s="70">
        <v>0</v>
      </c>
      <c r="W199" s="70">
        <v>0</v>
      </c>
      <c r="X199" s="70">
        <v>0</v>
      </c>
      <c r="Z199" s="70">
        <f>IF(ISERROR(Z192),1,0)</f>
        <v>0</v>
      </c>
      <c r="AA199" s="70">
        <f>IF(ISERROR(AA192),1,0)</f>
        <v>0</v>
      </c>
      <c r="AB199" s="70">
        <f>IF(ISERROR(AB192),1,0)</f>
        <v>0</v>
      </c>
      <c r="AD199" s="70">
        <f>IF(ISERROR(AD192),1,0)</f>
        <v>0</v>
      </c>
    </row>
    <row r="201" spans="1:30" s="13" customFormat="1" ht="14.1" x14ac:dyDescent="0.35">
      <c r="C201" s="13" t="s">
        <v>63</v>
      </c>
    </row>
    <row r="203" spans="1:30" ht="12.3" x14ac:dyDescent="0.35">
      <c r="D203" s="1862" t="s">
        <v>1651</v>
      </c>
    </row>
    <row r="204" spans="1:30" ht="12.6" x14ac:dyDescent="0.35">
      <c r="D204" s="1861" t="s">
        <v>1659</v>
      </c>
    </row>
    <row r="205" spans="1:30" ht="12.6" x14ac:dyDescent="0.35">
      <c r="D205" s="1861" t="s">
        <v>1660</v>
      </c>
    </row>
    <row r="207" spans="1:30" ht="12.3" x14ac:dyDescent="0.35">
      <c r="D207" s="73" t="s">
        <v>626</v>
      </c>
    </row>
    <row r="208" spans="1:30" ht="12.3" x14ac:dyDescent="0.35">
      <c r="D208" s="79" t="s">
        <v>35</v>
      </c>
      <c r="G208" s="6"/>
      <c r="H208" s="6"/>
    </row>
    <row r="209" spans="4:25" x14ac:dyDescent="0.35">
      <c r="G209" s="6"/>
      <c r="H209" s="6"/>
    </row>
    <row r="210" spans="4:25" ht="12.3" x14ac:dyDescent="0.35">
      <c r="D210" s="73" t="s">
        <v>676</v>
      </c>
      <c r="E210" s="64" t="str">
        <f>E$10</f>
        <v>Source</v>
      </c>
      <c r="F210" s="72" t="s">
        <v>66</v>
      </c>
      <c r="G210" s="1859" t="s">
        <v>67</v>
      </c>
      <c r="H210" s="1859" t="s">
        <v>68</v>
      </c>
      <c r="I210" s="64" t="str">
        <f t="shared" ref="I210:X210" si="98">I$10</f>
        <v>RY09</v>
      </c>
      <c r="J210" s="96" t="str">
        <f t="shared" si="98"/>
        <v>RY10</v>
      </c>
      <c r="K210" s="64" t="str">
        <f t="shared" si="98"/>
        <v>RY11</v>
      </c>
      <c r="L210" s="64" t="str">
        <f t="shared" si="98"/>
        <v>RY12</v>
      </c>
      <c r="M210" s="64" t="str">
        <f t="shared" si="98"/>
        <v>RY13</v>
      </c>
      <c r="N210" s="88" t="str">
        <f t="shared" si="98"/>
        <v>RY14</v>
      </c>
      <c r="O210" s="96" t="str">
        <f t="shared" si="98"/>
        <v>RY15</v>
      </c>
      <c r="P210" s="64" t="str">
        <f t="shared" si="98"/>
        <v>RY16</v>
      </c>
      <c r="Q210" s="64" t="str">
        <f t="shared" si="98"/>
        <v>RY17</v>
      </c>
      <c r="R210" s="64" t="str">
        <f t="shared" si="98"/>
        <v>RY18</v>
      </c>
      <c r="S210" s="88" t="str">
        <f t="shared" si="98"/>
        <v>RY19</v>
      </c>
      <c r="T210" s="64" t="str">
        <f t="shared" si="98"/>
        <v>RY20</v>
      </c>
      <c r="U210" s="64" t="str">
        <f t="shared" si="98"/>
        <v>RY21</v>
      </c>
      <c r="V210" s="64" t="str">
        <f t="shared" si="98"/>
        <v>RY22</v>
      </c>
      <c r="W210" s="64" t="str">
        <f t="shared" si="98"/>
        <v>RY23</v>
      </c>
      <c r="X210" s="88" t="str">
        <f t="shared" si="98"/>
        <v>RY24</v>
      </c>
    </row>
    <row r="211" spans="4:25" ht="12.3" x14ac:dyDescent="0.35">
      <c r="D211" s="15" t="s">
        <v>125</v>
      </c>
      <c r="E211" s="75" t="str">
        <f t="shared" ref="E211" si="99">NA</f>
        <v>N/A</v>
      </c>
      <c r="F211" s="75" t="str">
        <f>Dollars</f>
        <v>Dollars</v>
      </c>
      <c r="G211" s="75" t="str">
        <f t="shared" ref="G211:G214" si="100">G$93</f>
        <v>Real $2019</v>
      </c>
      <c r="H211" s="75" t="str">
        <f>End_year</f>
        <v>End year</v>
      </c>
      <c r="I211" s="224"/>
      <c r="J211" s="223"/>
      <c r="K211" s="223"/>
      <c r="L211" s="223"/>
      <c r="M211" s="223"/>
      <c r="N211" s="224"/>
      <c r="O211" s="223"/>
      <c r="P211" s="223"/>
      <c r="Q211" s="223"/>
      <c r="R211" s="223"/>
      <c r="S211" s="224"/>
      <c r="T211" s="223"/>
      <c r="U211" s="223"/>
      <c r="V211" s="223"/>
      <c r="W211" s="223"/>
      <c r="X211" s="224"/>
    </row>
    <row r="212" spans="4:25" ht="12.3" x14ac:dyDescent="0.35">
      <c r="D212" s="15" t="s">
        <v>122</v>
      </c>
      <c r="E212" s="75" t="s">
        <v>629</v>
      </c>
      <c r="F212" s="75" t="str">
        <f>Dollars</f>
        <v>Dollars</v>
      </c>
      <c r="G212" s="75" t="str">
        <f t="shared" si="100"/>
        <v>Real $2019</v>
      </c>
      <c r="H212" s="75" t="str">
        <f>End_year</f>
        <v>End year</v>
      </c>
      <c r="I212" s="224"/>
      <c r="J212" s="223"/>
      <c r="K212" s="223"/>
      <c r="L212" s="223"/>
      <c r="M212" s="223"/>
      <c r="N212" s="224"/>
      <c r="O212" s="223"/>
      <c r="P212" s="223"/>
      <c r="Q212" s="223"/>
      <c r="R212" s="174">
        <f>'[3]Total by category'!S32
*10^6</f>
        <v>2038011.1801795345</v>
      </c>
      <c r="S212" s="222">
        <f>'[3]Total by category'!T32
*10^6</f>
        <v>4311226.6048194598</v>
      </c>
      <c r="T212" s="173">
        <f>'[3]Total by category'!U32
*10^6</f>
        <v>6649873.0874599917</v>
      </c>
      <c r="U212" s="174">
        <f>'[3]Total by category'!V32
*10^6</f>
        <v>3752414.3663033377</v>
      </c>
      <c r="V212" s="174">
        <f>'[3]Total by category'!W32
*10^6</f>
        <v>3797879.972389502</v>
      </c>
      <c r="W212" s="174">
        <f>'[3]Total by category'!X32
*10^6</f>
        <v>7477942.7748406557</v>
      </c>
      <c r="X212" s="222">
        <f>'[3]Total by category'!Y32
*10^6</f>
        <v>3693421.9688483919</v>
      </c>
    </row>
    <row r="213" spans="4:25" ht="12.3" x14ac:dyDescent="0.35">
      <c r="D213" s="15" t="s">
        <v>305</v>
      </c>
      <c r="E213" s="75" t="str">
        <f t="shared" ref="E213:E214" si="101">NA</f>
        <v>N/A</v>
      </c>
      <c r="F213" s="75" t="str">
        <f>Dollars</f>
        <v>Dollars</v>
      </c>
      <c r="G213" s="75" t="str">
        <f t="shared" si="100"/>
        <v>Real $2019</v>
      </c>
      <c r="H213" s="75" t="str">
        <f>End_year</f>
        <v>End year</v>
      </c>
      <c r="I213" s="224"/>
      <c r="J213" s="223"/>
      <c r="K213" s="223"/>
      <c r="L213" s="223"/>
      <c r="M213" s="223"/>
      <c r="N213" s="224"/>
      <c r="O213" s="223"/>
      <c r="P213" s="223"/>
      <c r="Q213" s="223"/>
      <c r="R213" s="223"/>
      <c r="S213" s="224"/>
      <c r="T213" s="223"/>
      <c r="U213" s="223"/>
      <c r="V213" s="223"/>
      <c r="W213" s="223"/>
      <c r="X213" s="224"/>
    </row>
    <row r="214" spans="4:25" ht="12.3" x14ac:dyDescent="0.35">
      <c r="D214" s="15" t="s">
        <v>306</v>
      </c>
      <c r="E214" s="75" t="str">
        <f t="shared" si="101"/>
        <v>N/A</v>
      </c>
      <c r="F214" s="75" t="str">
        <f>Dollars</f>
        <v>Dollars</v>
      </c>
      <c r="G214" s="75" t="str">
        <f t="shared" si="100"/>
        <v>Real $2019</v>
      </c>
      <c r="H214" s="75" t="str">
        <f>End_year</f>
        <v>End year</v>
      </c>
      <c r="I214" s="224"/>
      <c r="J214" s="223"/>
      <c r="K214" s="223"/>
      <c r="L214" s="223"/>
      <c r="M214" s="223"/>
      <c r="N214" s="224"/>
      <c r="O214" s="223"/>
      <c r="P214" s="223"/>
      <c r="Q214" s="223"/>
      <c r="R214" s="223"/>
      <c r="S214" s="224"/>
      <c r="T214" s="223"/>
      <c r="U214" s="223"/>
      <c r="V214" s="223"/>
      <c r="W214" s="223"/>
      <c r="X214" s="224"/>
    </row>
    <row r="215" spans="4:25" x14ac:dyDescent="0.35">
      <c r="G215" s="6"/>
      <c r="H215" s="6"/>
    </row>
    <row r="216" spans="4:25" ht="12.3" x14ac:dyDescent="0.35">
      <c r="D216" s="74" t="s">
        <v>307</v>
      </c>
      <c r="E216" s="67" t="s">
        <v>134</v>
      </c>
      <c r="F216" s="67" t="str">
        <f>F211</f>
        <v>Dollars</v>
      </c>
      <c r="G216" s="67" t="str">
        <f t="shared" ref="G216:H216" si="102">G211</f>
        <v>Real $2019</v>
      </c>
      <c r="H216" s="67" t="str">
        <f t="shared" si="102"/>
        <v>End year</v>
      </c>
      <c r="I216" s="175">
        <f>SUM(I211:I214)</f>
        <v>0</v>
      </c>
      <c r="J216" s="176">
        <f t="shared" ref="J216:X216" si="103">SUM(J211:J214)</f>
        <v>0</v>
      </c>
      <c r="K216" s="175">
        <f t="shared" si="103"/>
        <v>0</v>
      </c>
      <c r="L216" s="175">
        <f t="shared" si="103"/>
        <v>0</v>
      </c>
      <c r="M216" s="175">
        <f t="shared" si="103"/>
        <v>0</v>
      </c>
      <c r="N216" s="177">
        <f t="shared" si="103"/>
        <v>0</v>
      </c>
      <c r="O216" s="176">
        <f t="shared" si="103"/>
        <v>0</v>
      </c>
      <c r="P216" s="175">
        <f t="shared" si="103"/>
        <v>0</v>
      </c>
      <c r="Q216" s="175">
        <f t="shared" si="103"/>
        <v>0</v>
      </c>
      <c r="R216" s="175">
        <f t="shared" si="103"/>
        <v>2038011.1801795345</v>
      </c>
      <c r="S216" s="177">
        <f t="shared" si="103"/>
        <v>4311226.6048194598</v>
      </c>
      <c r="T216" s="175">
        <f t="shared" si="103"/>
        <v>6649873.0874599917</v>
      </c>
      <c r="U216" s="175">
        <f t="shared" si="103"/>
        <v>3752414.3663033377</v>
      </c>
      <c r="V216" s="175">
        <f t="shared" si="103"/>
        <v>3797879.972389502</v>
      </c>
      <c r="W216" s="175">
        <f t="shared" si="103"/>
        <v>7477942.7748406557</v>
      </c>
      <c r="X216" s="177">
        <f t="shared" si="103"/>
        <v>3693421.9688483919</v>
      </c>
      <c r="Y216" s="188"/>
    </row>
    <row r="217" spans="4:25" x14ac:dyDescent="0.35">
      <c r="G217" s="6"/>
      <c r="H217" s="6"/>
    </row>
    <row r="218" spans="4:25" ht="12.3" x14ac:dyDescent="0.35">
      <c r="D218" s="73" t="s">
        <v>304</v>
      </c>
      <c r="E218" s="64" t="str">
        <f t="shared" ref="E218:X218" si="104">E$10</f>
        <v>Source</v>
      </c>
      <c r="F218" s="64" t="str">
        <f t="shared" si="104"/>
        <v>Unit</v>
      </c>
      <c r="G218" s="1757" t="str">
        <f t="shared" si="104"/>
        <v>Basis</v>
      </c>
      <c r="H218" s="1757" t="str">
        <f t="shared" si="104"/>
        <v>Timing</v>
      </c>
      <c r="I218" s="64" t="str">
        <f t="shared" si="104"/>
        <v>RY09</v>
      </c>
      <c r="J218" s="96" t="str">
        <f t="shared" si="104"/>
        <v>RY10</v>
      </c>
      <c r="K218" s="64" t="str">
        <f t="shared" si="104"/>
        <v>RY11</v>
      </c>
      <c r="L218" s="64" t="str">
        <f t="shared" si="104"/>
        <v>RY12</v>
      </c>
      <c r="M218" s="64" t="str">
        <f t="shared" si="104"/>
        <v>RY13</v>
      </c>
      <c r="N218" s="88" t="str">
        <f t="shared" si="104"/>
        <v>RY14</v>
      </c>
      <c r="O218" s="96" t="str">
        <f t="shared" si="104"/>
        <v>RY15</v>
      </c>
      <c r="P218" s="64" t="str">
        <f t="shared" si="104"/>
        <v>RY16</v>
      </c>
      <c r="Q218" s="64" t="str">
        <f t="shared" si="104"/>
        <v>RY17</v>
      </c>
      <c r="R218" s="64" t="str">
        <f t="shared" si="104"/>
        <v>RY18</v>
      </c>
      <c r="S218" s="88" t="str">
        <f t="shared" si="104"/>
        <v>RY19</v>
      </c>
      <c r="T218" s="64" t="str">
        <f t="shared" si="104"/>
        <v>RY20</v>
      </c>
      <c r="U218" s="64" t="str">
        <f t="shared" si="104"/>
        <v>RY21</v>
      </c>
      <c r="V218" s="64" t="str">
        <f t="shared" si="104"/>
        <v>RY22</v>
      </c>
      <c r="W218" s="64" t="str">
        <f t="shared" si="104"/>
        <v>RY23</v>
      </c>
      <c r="X218" s="88" t="str">
        <f t="shared" si="104"/>
        <v>RY24</v>
      </c>
    </row>
    <row r="219" spans="4:25" ht="12.3" x14ac:dyDescent="0.35">
      <c r="D219" s="15" t="s">
        <v>125</v>
      </c>
      <c r="E219" s="63" t="s">
        <v>134</v>
      </c>
      <c r="F219" s="75" t="str">
        <f>Dollars</f>
        <v>Dollars</v>
      </c>
      <c r="G219" s="75" t="str">
        <f t="shared" ref="G219:G222" si="105">G$93</f>
        <v>Real $2019</v>
      </c>
      <c r="H219" s="75" t="str">
        <f>End_year</f>
        <v>End year</v>
      </c>
      <c r="I219" s="224"/>
      <c r="J219" s="223"/>
      <c r="K219" s="223"/>
      <c r="L219" s="223"/>
      <c r="M219" s="223"/>
      <c r="N219" s="224"/>
      <c r="O219" s="223"/>
      <c r="P219" s="223"/>
      <c r="Q219" s="223"/>
      <c r="R219" s="227">
        <f t="shared" ref="R219:X222" si="106">R211</f>
        <v>0</v>
      </c>
      <c r="S219" s="228">
        <f t="shared" si="106"/>
        <v>0</v>
      </c>
      <c r="T219" s="241">
        <f t="shared" si="106"/>
        <v>0</v>
      </c>
      <c r="U219" s="227">
        <f t="shared" si="106"/>
        <v>0</v>
      </c>
      <c r="V219" s="227">
        <f t="shared" si="106"/>
        <v>0</v>
      </c>
      <c r="W219" s="227">
        <f t="shared" si="106"/>
        <v>0</v>
      </c>
      <c r="X219" s="228">
        <f t="shared" si="106"/>
        <v>0</v>
      </c>
    </row>
    <row r="220" spans="4:25" ht="12.3" x14ac:dyDescent="0.35">
      <c r="D220" s="15" t="s">
        <v>122</v>
      </c>
      <c r="E220" s="63" t="s">
        <v>134</v>
      </c>
      <c r="F220" s="75" t="str">
        <f>Dollars</f>
        <v>Dollars</v>
      </c>
      <c r="G220" s="75" t="str">
        <f t="shared" si="105"/>
        <v>Real $2019</v>
      </c>
      <c r="H220" s="75" t="str">
        <f>End_year</f>
        <v>End year</v>
      </c>
      <c r="I220" s="224"/>
      <c r="J220" s="223"/>
      <c r="K220" s="223"/>
      <c r="L220" s="223"/>
      <c r="M220" s="223"/>
      <c r="N220" s="224"/>
      <c r="O220" s="223"/>
      <c r="P220" s="223"/>
      <c r="Q220" s="223"/>
      <c r="R220" s="227">
        <f t="shared" si="106"/>
        <v>2038011.1801795345</v>
      </c>
      <c r="S220" s="228">
        <f t="shared" si="106"/>
        <v>4311226.6048194598</v>
      </c>
      <c r="T220" s="241">
        <f t="shared" si="106"/>
        <v>6649873.0874599917</v>
      </c>
      <c r="U220" s="227">
        <f t="shared" si="106"/>
        <v>3752414.3663033377</v>
      </c>
      <c r="V220" s="227">
        <f t="shared" si="106"/>
        <v>3797879.972389502</v>
      </c>
      <c r="W220" s="227">
        <f t="shared" si="106"/>
        <v>7477942.7748406557</v>
      </c>
      <c r="X220" s="228">
        <f t="shared" si="106"/>
        <v>3693421.9688483919</v>
      </c>
    </row>
    <row r="221" spans="4:25" ht="12.3" x14ac:dyDescent="0.35">
      <c r="D221" s="15" t="s">
        <v>305</v>
      </c>
      <c r="E221" s="63" t="s">
        <v>134</v>
      </c>
      <c r="F221" s="75" t="str">
        <f>Dollars</f>
        <v>Dollars</v>
      </c>
      <c r="G221" s="75" t="str">
        <f t="shared" si="105"/>
        <v>Real $2019</v>
      </c>
      <c r="H221" s="75" t="str">
        <f>End_year</f>
        <v>End year</v>
      </c>
      <c r="I221" s="224"/>
      <c r="J221" s="223"/>
      <c r="K221" s="223"/>
      <c r="L221" s="223"/>
      <c r="M221" s="223"/>
      <c r="N221" s="224"/>
      <c r="O221" s="223"/>
      <c r="P221" s="223"/>
      <c r="Q221" s="223"/>
      <c r="R221" s="227">
        <f t="shared" si="106"/>
        <v>0</v>
      </c>
      <c r="S221" s="228">
        <f t="shared" si="106"/>
        <v>0</v>
      </c>
      <c r="T221" s="241">
        <f t="shared" si="106"/>
        <v>0</v>
      </c>
      <c r="U221" s="227">
        <f t="shared" si="106"/>
        <v>0</v>
      </c>
      <c r="V221" s="227">
        <f t="shared" si="106"/>
        <v>0</v>
      </c>
      <c r="W221" s="227">
        <f t="shared" si="106"/>
        <v>0</v>
      </c>
      <c r="X221" s="228">
        <f t="shared" si="106"/>
        <v>0</v>
      </c>
    </row>
    <row r="222" spans="4:25" ht="12.3" x14ac:dyDescent="0.35">
      <c r="D222" s="15" t="s">
        <v>306</v>
      </c>
      <c r="E222" s="63" t="s">
        <v>134</v>
      </c>
      <c r="F222" s="75" t="str">
        <f>Dollars</f>
        <v>Dollars</v>
      </c>
      <c r="G222" s="75" t="str">
        <f t="shared" si="105"/>
        <v>Real $2019</v>
      </c>
      <c r="H222" s="75" t="str">
        <f>End_year</f>
        <v>End year</v>
      </c>
      <c r="I222" s="224"/>
      <c r="J222" s="223"/>
      <c r="K222" s="223"/>
      <c r="L222" s="223"/>
      <c r="M222" s="223"/>
      <c r="N222" s="224"/>
      <c r="O222" s="223"/>
      <c r="P222" s="223"/>
      <c r="Q222" s="223"/>
      <c r="R222" s="227">
        <f t="shared" si="106"/>
        <v>0</v>
      </c>
      <c r="S222" s="228">
        <f t="shared" si="106"/>
        <v>0</v>
      </c>
      <c r="T222" s="241">
        <f t="shared" si="106"/>
        <v>0</v>
      </c>
      <c r="U222" s="227">
        <f t="shared" si="106"/>
        <v>0</v>
      </c>
      <c r="V222" s="227">
        <f t="shared" si="106"/>
        <v>0</v>
      </c>
      <c r="W222" s="227">
        <f t="shared" si="106"/>
        <v>0</v>
      </c>
      <c r="X222" s="228">
        <f t="shared" si="106"/>
        <v>0</v>
      </c>
    </row>
    <row r="223" spans="4:25" x14ac:dyDescent="0.35">
      <c r="G223" s="6"/>
      <c r="H223" s="6"/>
    </row>
    <row r="224" spans="4:25" ht="12.3" x14ac:dyDescent="0.35">
      <c r="D224" s="74" t="s">
        <v>307</v>
      </c>
      <c r="E224" s="67" t="s">
        <v>134</v>
      </c>
      <c r="F224" s="67" t="str">
        <f>F219</f>
        <v>Dollars</v>
      </c>
      <c r="G224" s="67" t="str">
        <f t="shared" ref="G224:H224" si="107">G219</f>
        <v>Real $2019</v>
      </c>
      <c r="H224" s="67" t="str">
        <f t="shared" si="107"/>
        <v>End year</v>
      </c>
      <c r="I224" s="175">
        <f>SUM(I219:I222)</f>
        <v>0</v>
      </c>
      <c r="J224" s="176">
        <f t="shared" ref="J224:X224" si="108">SUM(J219:J222)</f>
        <v>0</v>
      </c>
      <c r="K224" s="175">
        <f t="shared" si="108"/>
        <v>0</v>
      </c>
      <c r="L224" s="175">
        <f t="shared" si="108"/>
        <v>0</v>
      </c>
      <c r="M224" s="175">
        <f t="shared" si="108"/>
        <v>0</v>
      </c>
      <c r="N224" s="177">
        <f t="shared" si="108"/>
        <v>0</v>
      </c>
      <c r="O224" s="176">
        <f t="shared" si="108"/>
        <v>0</v>
      </c>
      <c r="P224" s="175">
        <f t="shared" si="108"/>
        <v>0</v>
      </c>
      <c r="Q224" s="175">
        <f t="shared" si="108"/>
        <v>0</v>
      </c>
      <c r="R224" s="175">
        <f t="shared" si="108"/>
        <v>2038011.1801795345</v>
      </c>
      <c r="S224" s="177">
        <f t="shared" si="108"/>
        <v>4311226.6048194598</v>
      </c>
      <c r="T224" s="175">
        <f t="shared" si="108"/>
        <v>6649873.0874599917</v>
      </c>
      <c r="U224" s="175">
        <f t="shared" si="108"/>
        <v>3752414.3663033377</v>
      </c>
      <c r="V224" s="175">
        <f t="shared" si="108"/>
        <v>3797879.972389502</v>
      </c>
      <c r="W224" s="175">
        <f t="shared" si="108"/>
        <v>7477942.7748406557</v>
      </c>
      <c r="X224" s="177">
        <f t="shared" si="108"/>
        <v>3693421.9688483919</v>
      </c>
    </row>
    <row r="226" spans="1:30" s="6" customFormat="1" ht="11.25" customHeight="1" x14ac:dyDescent="0.35">
      <c r="A226" s="70">
        <f>IF(SUM($I226:$AD226)&gt;0,1,0)</f>
        <v>0</v>
      </c>
      <c r="D226" s="15" t="s">
        <v>139</v>
      </c>
      <c r="I226" s="70">
        <f>IF(OR(ISERROR(I216),ROUND(I216-I224,4)&lt;&gt;0),1,0)</f>
        <v>0</v>
      </c>
      <c r="J226" s="70">
        <f t="shared" ref="J226:X226" si="109">IF(OR(ISERROR(J216),ROUND(J216-J224,4)&lt;&gt;0),1,0)</f>
        <v>0</v>
      </c>
      <c r="K226" s="70">
        <f t="shared" si="109"/>
        <v>0</v>
      </c>
      <c r="L226" s="70">
        <f t="shared" si="109"/>
        <v>0</v>
      </c>
      <c r="M226" s="70">
        <f t="shared" si="109"/>
        <v>0</v>
      </c>
      <c r="N226" s="70">
        <f t="shared" si="109"/>
        <v>0</v>
      </c>
      <c r="O226" s="70">
        <f t="shared" si="109"/>
        <v>0</v>
      </c>
      <c r="P226" s="70">
        <f t="shared" si="109"/>
        <v>0</v>
      </c>
      <c r="Q226" s="70">
        <f t="shared" si="109"/>
        <v>0</v>
      </c>
      <c r="R226" s="70">
        <f t="shared" si="109"/>
        <v>0</v>
      </c>
      <c r="S226" s="70">
        <f t="shared" si="109"/>
        <v>0</v>
      </c>
      <c r="T226" s="70">
        <f t="shared" si="109"/>
        <v>0</v>
      </c>
      <c r="U226" s="70">
        <f t="shared" si="109"/>
        <v>0</v>
      </c>
      <c r="V226" s="70">
        <f t="shared" si="109"/>
        <v>0</v>
      </c>
      <c r="W226" s="70">
        <f t="shared" si="109"/>
        <v>0</v>
      </c>
      <c r="X226" s="70">
        <f t="shared" si="109"/>
        <v>0</v>
      </c>
      <c r="Z226" s="7"/>
      <c r="AA226" s="7"/>
      <c r="AB226" s="7"/>
      <c r="AC226" s="7"/>
      <c r="AD226" s="7"/>
    </row>
    <row r="228" spans="1:30" s="4" customFormat="1" ht="15" x14ac:dyDescent="0.35">
      <c r="B228" s="4" t="s">
        <v>679</v>
      </c>
    </row>
    <row r="230" spans="1:30" s="13" customFormat="1" ht="14.1" x14ac:dyDescent="0.35">
      <c r="C230" s="13" t="s">
        <v>623</v>
      </c>
    </row>
    <row r="231" spans="1:30" s="6" customFormat="1" ht="11.25" customHeight="1" x14ac:dyDescent="0.35"/>
    <row r="232" spans="1:30" s="6" customFormat="1" ht="11.25" customHeight="1" x14ac:dyDescent="0.35">
      <c r="D232" s="73" t="s">
        <v>626</v>
      </c>
    </row>
    <row r="233" spans="1:30" s="6" customFormat="1" ht="12.3" x14ac:dyDescent="0.35">
      <c r="D233" s="79" t="s">
        <v>35</v>
      </c>
    </row>
    <row r="234" spans="1:30" s="6" customFormat="1" ht="11.25" customHeight="1" x14ac:dyDescent="0.35"/>
    <row r="235" spans="1:30" ht="12.3" x14ac:dyDescent="0.35">
      <c r="D235" s="73" t="s">
        <v>188</v>
      </c>
      <c r="E235" s="64" t="str">
        <f>Lookup!E$20</f>
        <v>Source</v>
      </c>
      <c r="F235" s="64" t="str">
        <f>Lookup!F$20</f>
        <v>Unit</v>
      </c>
      <c r="G235" s="64" t="str">
        <f>Lookup!G$20</f>
        <v>Basis</v>
      </c>
      <c r="H235" s="64" t="str">
        <f>Lookup!H$20</f>
        <v>Timing</v>
      </c>
      <c r="I235" s="88" t="str">
        <f t="shared" ref="I235:X235" si="110">I$10</f>
        <v>RY09</v>
      </c>
      <c r="J235" s="64" t="str">
        <f t="shared" si="110"/>
        <v>RY10</v>
      </c>
      <c r="K235" s="64" t="str">
        <f t="shared" si="110"/>
        <v>RY11</v>
      </c>
      <c r="L235" s="64" t="str">
        <f t="shared" si="110"/>
        <v>RY12</v>
      </c>
      <c r="M235" s="64" t="str">
        <f t="shared" si="110"/>
        <v>RY13</v>
      </c>
      <c r="N235" s="64" t="str">
        <f t="shared" si="110"/>
        <v>RY14</v>
      </c>
      <c r="O235" s="96" t="str">
        <f t="shared" si="110"/>
        <v>RY15</v>
      </c>
      <c r="P235" s="64" t="str">
        <f t="shared" si="110"/>
        <v>RY16</v>
      </c>
      <c r="Q235" s="64" t="str">
        <f t="shared" si="110"/>
        <v>RY17</v>
      </c>
      <c r="R235" s="64" t="str">
        <f t="shared" si="110"/>
        <v>RY18</v>
      </c>
      <c r="S235" s="88" t="str">
        <f t="shared" si="110"/>
        <v>RY19</v>
      </c>
      <c r="T235" s="64" t="str">
        <f t="shared" si="110"/>
        <v>RY20</v>
      </c>
      <c r="U235" s="64" t="str">
        <f t="shared" si="110"/>
        <v>RY21</v>
      </c>
      <c r="V235" s="64" t="str">
        <f t="shared" si="110"/>
        <v>RY22</v>
      </c>
      <c r="W235" s="64" t="str">
        <f t="shared" si="110"/>
        <v>RY23</v>
      </c>
      <c r="X235" s="64" t="str">
        <f t="shared" si="110"/>
        <v>RY24</v>
      </c>
      <c r="Z235" s="72" t="str">
        <f>Z$10</f>
        <v>RY17 %</v>
      </c>
      <c r="AA235" s="72" t="str">
        <f>AA$10</f>
        <v>RY15-RY17 Avg</v>
      </c>
      <c r="AB235" s="72" t="str">
        <f>AB$10</f>
        <v>Custom %</v>
      </c>
      <c r="AD235" s="72" t="str">
        <f>AD$10</f>
        <v>Selected</v>
      </c>
    </row>
    <row r="236" spans="1:30" x14ac:dyDescent="0.35">
      <c r="I236" s="93"/>
      <c r="O236" s="97"/>
      <c r="P236" s="91"/>
      <c r="Q236" s="91"/>
      <c r="R236" s="91"/>
      <c r="S236" s="89"/>
    </row>
    <row r="237" spans="1:30" ht="12.3" x14ac:dyDescent="0.35">
      <c r="D237" s="15" t="s">
        <v>125</v>
      </c>
      <c r="E237" s="75" t="s">
        <v>288</v>
      </c>
      <c r="F237" s="75" t="str">
        <f t="shared" ref="F237:F240" si="111">Dollars</f>
        <v>Dollars</v>
      </c>
      <c r="G237" s="75" t="str">
        <f t="shared" ref="G237:G240" si="112">Nominal</f>
        <v>Nominal</v>
      </c>
      <c r="H237" s="75" t="str">
        <f t="shared" ref="H237:H240" si="113">Mid_year</f>
        <v>Mid year</v>
      </c>
      <c r="I237" s="222">
        <v>0</v>
      </c>
      <c r="J237" s="232">
        <v>0</v>
      </c>
      <c r="K237" s="171">
        <v>0</v>
      </c>
      <c r="L237" s="171">
        <v>0</v>
      </c>
      <c r="M237" s="171">
        <v>0</v>
      </c>
      <c r="N237" s="172">
        <v>0</v>
      </c>
      <c r="O237" s="173">
        <v>0</v>
      </c>
      <c r="P237" s="174">
        <v>0</v>
      </c>
      <c r="Q237" s="174">
        <v>0</v>
      </c>
      <c r="R237" s="164"/>
      <c r="S237" s="167"/>
      <c r="T237" s="168"/>
      <c r="U237" s="108"/>
      <c r="V237" s="108"/>
      <c r="W237" s="108"/>
      <c r="X237" s="108"/>
      <c r="Z237" s="85">
        <f>IF(Q$242=0,0,Q237/Q$242)</f>
        <v>0</v>
      </c>
      <c r="AA237" s="85">
        <f>IF(AVERAGE(O$242:Q$242)=0,0,
AVERAGE(O237:Q237)/AVERAGE(O$242:Q$242))</f>
        <v>0</v>
      </c>
      <c r="AB237" s="226">
        <v>0</v>
      </c>
      <c r="AD237" s="85" t="str">
        <f>IFERROR(INDEX(Z237:AB237,,MATCH(D$233,$Z$10:$AB$10,0)),"N/A")</f>
        <v>N/A</v>
      </c>
    </row>
    <row r="238" spans="1:30" ht="12.3" x14ac:dyDescent="0.35">
      <c r="D238" s="15" t="s">
        <v>122</v>
      </c>
      <c r="E238" s="75" t="s">
        <v>288</v>
      </c>
      <c r="F238" s="75" t="str">
        <f t="shared" si="111"/>
        <v>Dollars</v>
      </c>
      <c r="G238" s="75" t="str">
        <f t="shared" si="112"/>
        <v>Nominal</v>
      </c>
      <c r="H238" s="75" t="str">
        <f t="shared" si="113"/>
        <v>Mid year</v>
      </c>
      <c r="I238" s="222">
        <v>1285277.6500000001</v>
      </c>
      <c r="J238" s="232">
        <v>1634036.82</v>
      </c>
      <c r="K238" s="171">
        <v>1753151.46</v>
      </c>
      <c r="L238" s="171">
        <v>1748806.1500000004</v>
      </c>
      <c r="M238" s="171">
        <v>949673.41999999993</v>
      </c>
      <c r="N238" s="172">
        <v>1270930.47</v>
      </c>
      <c r="O238" s="173">
        <v>1799792.13</v>
      </c>
      <c r="P238" s="174">
        <v>1704635.2100000002</v>
      </c>
      <c r="Q238" s="174">
        <v>1660960.7805568411</v>
      </c>
      <c r="R238" s="164"/>
      <c r="S238" s="167"/>
      <c r="T238" s="168"/>
      <c r="U238" s="108"/>
      <c r="V238" s="108"/>
      <c r="W238" s="108"/>
      <c r="X238" s="108"/>
      <c r="Z238" s="85">
        <f>IF(Q$242=0,0,Q238/Q$242)</f>
        <v>0.3165558138742019</v>
      </c>
      <c r="AA238" s="85">
        <f>IF(AVERAGE(O$242:Q$242)=0,0,
AVERAGE(O238:Q238)/AVERAGE(O$242:Q$242))</f>
        <v>0.29632148309695971</v>
      </c>
      <c r="AB238" s="226">
        <v>0</v>
      </c>
      <c r="AD238" s="85" t="str">
        <f>IFERROR(INDEX(Z238:AB238,,MATCH(D$233,$Z$10:$AB$10,0)),"N/A")</f>
        <v>N/A</v>
      </c>
    </row>
    <row r="239" spans="1:30" ht="12.3" x14ac:dyDescent="0.35">
      <c r="D239" s="15" t="s">
        <v>305</v>
      </c>
      <c r="E239" s="75" t="s">
        <v>288</v>
      </c>
      <c r="F239" s="75" t="str">
        <f t="shared" si="111"/>
        <v>Dollars</v>
      </c>
      <c r="G239" s="75" t="str">
        <f t="shared" si="112"/>
        <v>Nominal</v>
      </c>
      <c r="H239" s="75" t="str">
        <f t="shared" si="113"/>
        <v>Mid year</v>
      </c>
      <c r="I239" s="222">
        <v>0</v>
      </c>
      <c r="J239" s="232">
        <v>0</v>
      </c>
      <c r="K239" s="171">
        <v>0</v>
      </c>
      <c r="L239" s="171">
        <v>0</v>
      </c>
      <c r="M239" s="171">
        <v>0</v>
      </c>
      <c r="N239" s="172">
        <v>0</v>
      </c>
      <c r="O239" s="173">
        <v>0</v>
      </c>
      <c r="P239" s="174">
        <v>0</v>
      </c>
      <c r="Q239" s="174">
        <v>0</v>
      </c>
      <c r="R239" s="164"/>
      <c r="S239" s="167"/>
      <c r="T239" s="168"/>
      <c r="U239" s="108"/>
      <c r="V239" s="108"/>
      <c r="W239" s="108"/>
      <c r="X239" s="108"/>
      <c r="Z239" s="85">
        <f>IF(Q$242=0,0,Q239/Q$242)</f>
        <v>0</v>
      </c>
      <c r="AA239" s="85">
        <f>IF(AVERAGE(O$242:Q$242)=0,0,
AVERAGE(O239:Q239)/AVERAGE(O$242:Q$242))</f>
        <v>0</v>
      </c>
      <c r="AB239" s="226">
        <v>0</v>
      </c>
      <c r="AD239" s="85" t="str">
        <f>IFERROR(INDEX(Z239:AB239,,MATCH(D$233,$Z$10:$AB$10,0)),"N/A")</f>
        <v>N/A</v>
      </c>
    </row>
    <row r="240" spans="1:30" ht="12.3" x14ac:dyDescent="0.35">
      <c r="D240" s="15" t="s">
        <v>306</v>
      </c>
      <c r="E240" s="75" t="s">
        <v>288</v>
      </c>
      <c r="F240" s="75" t="str">
        <f t="shared" si="111"/>
        <v>Dollars</v>
      </c>
      <c r="G240" s="75" t="str">
        <f t="shared" si="112"/>
        <v>Nominal</v>
      </c>
      <c r="H240" s="75" t="str">
        <f t="shared" si="113"/>
        <v>Mid year</v>
      </c>
      <c r="I240" s="222">
        <v>1090542.3499999999</v>
      </c>
      <c r="J240" s="232">
        <v>945309.45</v>
      </c>
      <c r="K240" s="171">
        <v>1177266.0399999998</v>
      </c>
      <c r="L240" s="171">
        <v>1749799.2899999996</v>
      </c>
      <c r="M240" s="171">
        <v>1601293.88</v>
      </c>
      <c r="N240" s="172">
        <v>2515399.0800000005</v>
      </c>
      <c r="O240" s="173">
        <v>4851022.8800000008</v>
      </c>
      <c r="P240" s="174">
        <v>3829276.8260000013</v>
      </c>
      <c r="Q240" s="174">
        <v>3586015.2905157339</v>
      </c>
      <c r="R240" s="164"/>
      <c r="S240" s="167"/>
      <c r="T240" s="168"/>
      <c r="U240" s="108"/>
      <c r="V240" s="108"/>
      <c r="W240" s="108"/>
      <c r="X240" s="108"/>
      <c r="Z240" s="85">
        <f>IF(Q$242=0,0,Q240/Q$242)</f>
        <v>0.68344418612579816</v>
      </c>
      <c r="AA240" s="85">
        <f>IF(AVERAGE(O$242:Q$242)=0,0,
AVERAGE(O240:Q240)/AVERAGE(O$242:Q$242))</f>
        <v>0.7036785169030404</v>
      </c>
      <c r="AB240" s="226">
        <v>0</v>
      </c>
      <c r="AD240" s="85" t="str">
        <f>IFERROR(INDEX(Z240:AB240,,MATCH(D$233,$Z$10:$AB$10,0)),"N/A")</f>
        <v>N/A</v>
      </c>
    </row>
    <row r="241" spans="1:30" x14ac:dyDescent="0.35">
      <c r="G241" s="6"/>
      <c r="H241" s="6"/>
      <c r="I241" s="89"/>
      <c r="O241" s="97"/>
      <c r="P241" s="91"/>
      <c r="Q241" s="91"/>
      <c r="R241" s="91"/>
      <c r="S241" s="89"/>
      <c r="Z241" s="188"/>
      <c r="AA241" s="188"/>
    </row>
    <row r="242" spans="1:30" ht="12.3" x14ac:dyDescent="0.35">
      <c r="D242" s="74" t="str">
        <f>"Total "&amp;D235</f>
        <v>Total Operating Expenditure</v>
      </c>
      <c r="E242" s="67" t="s">
        <v>134</v>
      </c>
      <c r="F242" s="67" t="str">
        <f>F237</f>
        <v>Dollars</v>
      </c>
      <c r="G242" s="67" t="str">
        <f t="shared" ref="G242:H242" si="114">G237</f>
        <v>Nominal</v>
      </c>
      <c r="H242" s="67" t="str">
        <f t="shared" si="114"/>
        <v>Mid year</v>
      </c>
      <c r="I242" s="177">
        <f t="shared" ref="I242:X242" si="115">SUM(I237:I240)</f>
        <v>2375820</v>
      </c>
      <c r="J242" s="175">
        <f t="shared" si="115"/>
        <v>2579346.27</v>
      </c>
      <c r="K242" s="175">
        <f t="shared" si="115"/>
        <v>2930417.5</v>
      </c>
      <c r="L242" s="175">
        <f t="shared" si="115"/>
        <v>3498605.44</v>
      </c>
      <c r="M242" s="175">
        <f t="shared" si="115"/>
        <v>2550967.2999999998</v>
      </c>
      <c r="N242" s="175">
        <f t="shared" si="115"/>
        <v>3786329.5500000007</v>
      </c>
      <c r="O242" s="176">
        <f t="shared" si="115"/>
        <v>6650815.0100000007</v>
      </c>
      <c r="P242" s="175">
        <f t="shared" si="115"/>
        <v>5533912.0360000012</v>
      </c>
      <c r="Q242" s="175">
        <f t="shared" si="115"/>
        <v>5246976.0710725747</v>
      </c>
      <c r="R242" s="175">
        <f t="shared" si="115"/>
        <v>0</v>
      </c>
      <c r="S242" s="177">
        <f t="shared" si="115"/>
        <v>0</v>
      </c>
      <c r="T242" s="175">
        <f t="shared" si="115"/>
        <v>0</v>
      </c>
      <c r="U242" s="175">
        <f t="shared" si="115"/>
        <v>0</v>
      </c>
      <c r="V242" s="175">
        <f t="shared" si="115"/>
        <v>0</v>
      </c>
      <c r="W242" s="175">
        <f t="shared" si="115"/>
        <v>0</v>
      </c>
      <c r="X242" s="175">
        <f t="shared" si="115"/>
        <v>0</v>
      </c>
      <c r="Z242" s="225">
        <f>SUM(Z237:Z240)</f>
        <v>1</v>
      </c>
      <c r="AA242" s="225">
        <f>SUM(AA237:AA240)</f>
        <v>1</v>
      </c>
      <c r="AB242" s="225">
        <f>SUM(AB237:AB240)</f>
        <v>0</v>
      </c>
      <c r="AD242" s="225">
        <f>SUM(AD237:AD240)</f>
        <v>0</v>
      </c>
    </row>
    <row r="243" spans="1:30" x14ac:dyDescent="0.35">
      <c r="G243" s="6"/>
      <c r="H243" s="6"/>
    </row>
    <row r="244" spans="1:30" s="6" customFormat="1" ht="11.25" customHeight="1" x14ac:dyDescent="0.35">
      <c r="D244" s="73" t="s">
        <v>1595</v>
      </c>
    </row>
    <row r="245" spans="1:30" s="6" customFormat="1" ht="12.3" x14ac:dyDescent="0.35">
      <c r="D245" s="15" t="s">
        <v>1812</v>
      </c>
      <c r="E245" s="75" t="s">
        <v>288</v>
      </c>
      <c r="F245" s="75" t="str">
        <f t="shared" ref="F245:F247" si="116">Dollars</f>
        <v>Dollars</v>
      </c>
      <c r="G245" s="75" t="str">
        <f t="shared" ref="G245:G247" si="117">Nominal</f>
        <v>Nominal</v>
      </c>
      <c r="H245" s="75" t="str">
        <f t="shared" ref="H245:H247" si="118">Mid_year</f>
        <v>Mid year</v>
      </c>
      <c r="I245" s="172">
        <v>49418.560288143548</v>
      </c>
      <c r="J245" s="173">
        <v>55470.481490701219</v>
      </c>
      <c r="K245" s="174">
        <v>87775.108157691007</v>
      </c>
      <c r="L245" s="174">
        <v>206060.96037328741</v>
      </c>
      <c r="M245" s="174">
        <v>203546.41283589351</v>
      </c>
      <c r="N245" s="222">
        <v>2105137.2605129313</v>
      </c>
      <c r="O245" s="173">
        <v>2446435.8465262246</v>
      </c>
      <c r="P245" s="174">
        <v>2678805.0188036435</v>
      </c>
      <c r="Q245" s="174">
        <v>2522529.3596087247</v>
      </c>
      <c r="R245" s="223"/>
      <c r="S245" s="224"/>
      <c r="T245" s="223"/>
      <c r="U245" s="223"/>
      <c r="V245" s="223"/>
      <c r="W245" s="223"/>
      <c r="X245" s="224"/>
    </row>
    <row r="246" spans="1:30" s="6" customFormat="1" ht="11.25" customHeight="1" x14ac:dyDescent="0.35">
      <c r="D246" s="15" t="s">
        <v>1813</v>
      </c>
      <c r="E246" s="75" t="s">
        <v>288</v>
      </c>
      <c r="F246" s="75" t="str">
        <f t="shared" si="116"/>
        <v>Dollars</v>
      </c>
      <c r="G246" s="75" t="str">
        <f t="shared" si="117"/>
        <v>Nominal</v>
      </c>
      <c r="H246" s="75" t="str">
        <f t="shared" si="118"/>
        <v>Mid year</v>
      </c>
      <c r="I246" s="172">
        <v>660830.44699397683</v>
      </c>
      <c r="J246" s="173">
        <v>604037.1542282101</v>
      </c>
      <c r="K246" s="174">
        <v>844030.70429478749</v>
      </c>
      <c r="L246" s="174">
        <v>911247.1839457528</v>
      </c>
      <c r="M246" s="174">
        <v>777854.12181856553</v>
      </c>
      <c r="N246" s="222">
        <v>1280336.25527353</v>
      </c>
      <c r="O246" s="173">
        <v>1456837.3415213807</v>
      </c>
      <c r="P246" s="174">
        <v>2274985.7243724014</v>
      </c>
      <c r="Q246" s="174">
        <v>976329.44077750214</v>
      </c>
      <c r="R246" s="223"/>
      <c r="S246" s="224"/>
      <c r="T246" s="223"/>
      <c r="U246" s="223"/>
      <c r="V246" s="223"/>
      <c r="W246" s="223"/>
      <c r="X246" s="224"/>
    </row>
    <row r="247" spans="1:30" s="6" customFormat="1" ht="11.25" customHeight="1" x14ac:dyDescent="0.35">
      <c r="D247" s="1721" t="s">
        <v>111</v>
      </c>
      <c r="E247" s="75" t="s">
        <v>288</v>
      </c>
      <c r="F247" s="75" t="str">
        <f t="shared" si="116"/>
        <v>Dollars</v>
      </c>
      <c r="G247" s="75" t="str">
        <f t="shared" si="117"/>
        <v>Nominal</v>
      </c>
      <c r="H247" s="75" t="str">
        <f t="shared" si="118"/>
        <v>Mid year</v>
      </c>
      <c r="I247" s="172">
        <v>4832.6918979168368</v>
      </c>
      <c r="J247" s="173">
        <v>6551.3524472655818</v>
      </c>
      <c r="K247" s="174">
        <v>2029.387470621059</v>
      </c>
      <c r="L247" s="174">
        <v>3183.351964115288</v>
      </c>
      <c r="M247" s="174">
        <v>6683.0788209638531</v>
      </c>
      <c r="N247" s="222">
        <v>432451.94940846454</v>
      </c>
      <c r="O247" s="173">
        <v>428876.86047335819</v>
      </c>
      <c r="P247" s="174">
        <v>589384.148622473</v>
      </c>
      <c r="Q247" s="174">
        <v>362497.24044968694</v>
      </c>
      <c r="R247" s="223"/>
      <c r="S247" s="224"/>
      <c r="T247" s="223"/>
      <c r="U247" s="223"/>
      <c r="V247" s="223"/>
      <c r="W247" s="223"/>
      <c r="X247" s="224"/>
    </row>
    <row r="248" spans="1:30" s="6" customFormat="1" ht="11.25" customHeight="1" x14ac:dyDescent="0.35"/>
    <row r="249" spans="1:30" ht="12.3" x14ac:dyDescent="0.35">
      <c r="D249" s="74" t="s">
        <v>1596</v>
      </c>
      <c r="E249" s="67" t="s">
        <v>134</v>
      </c>
      <c r="F249" s="67" t="str">
        <f>F245</f>
        <v>Dollars</v>
      </c>
      <c r="G249" s="67" t="str">
        <f>G245</f>
        <v>Nominal</v>
      </c>
      <c r="H249" s="67" t="str">
        <f>H245</f>
        <v>Mid year</v>
      </c>
      <c r="I249" s="175">
        <f>SUM(I245:I247)</f>
        <v>715081.69918003725</v>
      </c>
      <c r="J249" s="176">
        <f t="shared" ref="J249:X249" si="119">SUM(J245:J247)</f>
        <v>666058.98816617683</v>
      </c>
      <c r="K249" s="175">
        <f t="shared" si="119"/>
        <v>933835.19992309948</v>
      </c>
      <c r="L249" s="175">
        <f t="shared" si="119"/>
        <v>1120491.4962831556</v>
      </c>
      <c r="M249" s="175">
        <f t="shared" si="119"/>
        <v>988083.61347542284</v>
      </c>
      <c r="N249" s="177">
        <f t="shared" si="119"/>
        <v>3817925.4651949261</v>
      </c>
      <c r="O249" s="176">
        <f t="shared" si="119"/>
        <v>4332150.0485209636</v>
      </c>
      <c r="P249" s="175">
        <f t="shared" si="119"/>
        <v>5543174.8917985177</v>
      </c>
      <c r="Q249" s="175">
        <f t="shared" si="119"/>
        <v>3861356.0408359137</v>
      </c>
      <c r="R249" s="175">
        <f t="shared" si="119"/>
        <v>0</v>
      </c>
      <c r="S249" s="177">
        <f t="shared" si="119"/>
        <v>0</v>
      </c>
      <c r="T249" s="175">
        <f t="shared" si="119"/>
        <v>0</v>
      </c>
      <c r="U249" s="175">
        <f t="shared" si="119"/>
        <v>0</v>
      </c>
      <c r="V249" s="175">
        <f t="shared" si="119"/>
        <v>0</v>
      </c>
      <c r="W249" s="175">
        <f t="shared" si="119"/>
        <v>0</v>
      </c>
      <c r="X249" s="177">
        <f t="shared" si="119"/>
        <v>0</v>
      </c>
      <c r="Y249" s="188"/>
      <c r="Z249" s="6"/>
      <c r="AA249" s="6"/>
      <c r="AB249" s="6"/>
      <c r="AC249" s="6"/>
      <c r="AD249" s="6"/>
    </row>
    <row r="250" spans="1:30" s="6" customFormat="1" ht="11.25" customHeight="1" x14ac:dyDescent="0.35"/>
    <row r="251" spans="1:30" s="6" customFormat="1" ht="11.25" customHeight="1" x14ac:dyDescent="0.35">
      <c r="A251" s="70">
        <f>IF(SUM($I251:$AD251)&gt;0,1,0)</f>
        <v>0</v>
      </c>
      <c r="D251" s="15" t="s">
        <v>139</v>
      </c>
      <c r="I251" s="70">
        <v>0</v>
      </c>
      <c r="J251" s="70">
        <v>0</v>
      </c>
      <c r="K251" s="70">
        <v>0</v>
      </c>
      <c r="L251" s="70">
        <v>0</v>
      </c>
      <c r="M251" s="70">
        <v>0</v>
      </c>
      <c r="N251" s="70">
        <v>0</v>
      </c>
      <c r="O251" s="70">
        <v>0</v>
      </c>
      <c r="P251" s="70">
        <v>0</v>
      </c>
      <c r="Q251" s="70">
        <v>0</v>
      </c>
      <c r="R251" s="70">
        <v>0</v>
      </c>
      <c r="S251" s="70">
        <v>0</v>
      </c>
      <c r="T251" s="70">
        <v>0</v>
      </c>
      <c r="U251" s="70">
        <v>0</v>
      </c>
      <c r="V251" s="70">
        <v>0</v>
      </c>
      <c r="W251" s="70">
        <v>0</v>
      </c>
      <c r="X251" s="70">
        <v>0</v>
      </c>
      <c r="Z251" s="70">
        <f>IF(ISERROR(Z242),1,0)</f>
        <v>0</v>
      </c>
      <c r="AA251" s="70">
        <f>IF(ISERROR(AA242),1,0)</f>
        <v>0</v>
      </c>
      <c r="AB251" s="70">
        <f>IF(ISERROR(AB242),1,0)</f>
        <v>0</v>
      </c>
      <c r="AD251" s="70">
        <f>IF(ISERROR(AD242),1,0)</f>
        <v>0</v>
      </c>
    </row>
    <row r="253" spans="1:30" s="13" customFormat="1" ht="14.1" x14ac:dyDescent="0.35">
      <c r="C253" s="13" t="s">
        <v>63</v>
      </c>
    </row>
    <row r="255" spans="1:30" ht="12.3" x14ac:dyDescent="0.35">
      <c r="D255" s="1862" t="s">
        <v>1651</v>
      </c>
    </row>
    <row r="256" spans="1:30" ht="12.6" x14ac:dyDescent="0.35">
      <c r="D256" s="1861" t="s">
        <v>1661</v>
      </c>
    </row>
    <row r="257" spans="4:24" ht="12.6" x14ac:dyDescent="0.35">
      <c r="D257" s="1861" t="s">
        <v>1662</v>
      </c>
    </row>
    <row r="258" spans="4:24" ht="12.6" x14ac:dyDescent="0.35">
      <c r="D258" s="1861" t="s">
        <v>1663</v>
      </c>
    </row>
    <row r="260" spans="4:24" ht="12.3" x14ac:dyDescent="0.35">
      <c r="D260" s="73" t="s">
        <v>132</v>
      </c>
      <c r="E260" s="64" t="str">
        <f>Lookup!E$20</f>
        <v>Source</v>
      </c>
      <c r="F260" s="64" t="str">
        <f>Lookup!F$20</f>
        <v>Unit</v>
      </c>
      <c r="G260" s="64" t="str">
        <f>Lookup!G$20</f>
        <v>Basis</v>
      </c>
      <c r="H260" s="64" t="str">
        <f>Lookup!H$20</f>
        <v>Timing</v>
      </c>
      <c r="I260" s="88" t="str">
        <f t="shared" ref="I260:X260" si="120">I$10</f>
        <v>RY09</v>
      </c>
      <c r="J260" s="64" t="str">
        <f t="shared" si="120"/>
        <v>RY10</v>
      </c>
      <c r="K260" s="64" t="str">
        <f t="shared" si="120"/>
        <v>RY11</v>
      </c>
      <c r="L260" s="64" t="str">
        <f t="shared" si="120"/>
        <v>RY12</v>
      </c>
      <c r="M260" s="64" t="str">
        <f t="shared" si="120"/>
        <v>RY13</v>
      </c>
      <c r="N260" s="88" t="str">
        <f t="shared" si="120"/>
        <v>RY14</v>
      </c>
      <c r="O260" s="64" t="str">
        <f t="shared" si="120"/>
        <v>RY15</v>
      </c>
      <c r="P260" s="64" t="str">
        <f t="shared" si="120"/>
        <v>RY16</v>
      </c>
      <c r="Q260" s="64" t="str">
        <f t="shared" si="120"/>
        <v>RY17</v>
      </c>
      <c r="R260" s="64" t="str">
        <f t="shared" si="120"/>
        <v>RY18</v>
      </c>
      <c r="S260" s="88" t="str">
        <f t="shared" si="120"/>
        <v>RY19</v>
      </c>
      <c r="T260" s="64" t="str">
        <f t="shared" si="120"/>
        <v>RY20</v>
      </c>
      <c r="U260" s="64" t="str">
        <f t="shared" si="120"/>
        <v>RY21</v>
      </c>
      <c r="V260" s="64" t="str">
        <f t="shared" si="120"/>
        <v>RY22</v>
      </c>
      <c r="W260" s="64" t="str">
        <f t="shared" si="120"/>
        <v>RY23</v>
      </c>
      <c r="X260" s="64" t="str">
        <f t="shared" si="120"/>
        <v>RY24</v>
      </c>
    </row>
    <row r="261" spans="4:24" x14ac:dyDescent="0.35">
      <c r="G261" s="6"/>
      <c r="H261" s="6"/>
      <c r="I261" s="93"/>
      <c r="N261" s="89"/>
      <c r="S261" s="89"/>
    </row>
    <row r="262" spans="4:24" ht="12.3" x14ac:dyDescent="0.35">
      <c r="D262" s="15" t="str">
        <f>D155</f>
        <v>Total Opex - Excluding DRC</v>
      </c>
      <c r="E262" s="75" t="str">
        <f>E155</f>
        <v>AER Opex Model</v>
      </c>
      <c r="F262" s="75" t="str">
        <f>Dollars</f>
        <v>Dollars</v>
      </c>
      <c r="G262" s="75" t="str">
        <f>Real2019</f>
        <v>Real $2019</v>
      </c>
      <c r="H262" s="75" t="str">
        <f>End_year</f>
        <v>End year</v>
      </c>
      <c r="I262" s="224"/>
      <c r="J262" s="223"/>
      <c r="K262" s="223"/>
      <c r="L262" s="223"/>
      <c r="M262" s="223"/>
      <c r="N262" s="224"/>
      <c r="O262" s="223"/>
      <c r="P262" s="223"/>
      <c r="Q262" s="223"/>
      <c r="R262" s="174">
        <f>'[7]Calc|Opex forecast'!M69*10^6</f>
        <v>4859639.8600113429</v>
      </c>
      <c r="S262" s="222">
        <f>'[7]Calc|Opex forecast'!N69*10^6</f>
        <v>4859639.8600113429</v>
      </c>
      <c r="T262" s="173">
        <f>'[7]Calc|Opex forecast'!O69*10^6</f>
        <v>4977668.267326829</v>
      </c>
      <c r="U262" s="174">
        <f>'[7]Calc|Opex forecast'!P69*10^6</f>
        <v>4909466.1920391088</v>
      </c>
      <c r="V262" s="174">
        <f>'[7]Calc|Opex forecast'!Q69*10^6</f>
        <v>4844971.9920933014</v>
      </c>
      <c r="W262" s="174">
        <f>'[7]Calc|Opex forecast'!R69*10^6</f>
        <v>4770322.1671777843</v>
      </c>
      <c r="X262" s="222">
        <f>'[7]Calc|Opex forecast'!S69*10^6</f>
        <v>4696111.006115715</v>
      </c>
    </row>
    <row r="263" spans="4:24" ht="12.3" x14ac:dyDescent="0.35">
      <c r="D263" s="15" t="str">
        <f>D156</f>
        <v>Debt Raising Costs</v>
      </c>
      <c r="E263" s="75" t="str">
        <f>E156</f>
        <v>AER PTRM</v>
      </c>
      <c r="F263" s="75" t="str">
        <f>Dollars</f>
        <v>Dollars</v>
      </c>
      <c r="G263" s="75" t="str">
        <f>Real2019</f>
        <v>Real $2019</v>
      </c>
      <c r="H263" s="75" t="str">
        <f>End_year</f>
        <v>End year</v>
      </c>
      <c r="I263" s="224"/>
      <c r="J263" s="223"/>
      <c r="K263" s="223"/>
      <c r="L263" s="223"/>
      <c r="M263" s="223"/>
      <c r="N263" s="224"/>
      <c r="O263" s="223"/>
      <c r="P263" s="223"/>
      <c r="Q263" s="223"/>
      <c r="R263" s="174">
        <v>0</v>
      </c>
      <c r="S263" s="222">
        <v>0</v>
      </c>
      <c r="T263" s="173">
        <f>'[7]Input|Step changes'!O26*10^6</f>
        <v>8615.7966088687645</v>
      </c>
      <c r="U263" s="174">
        <f>'[7]Input|Step changes'!P26*10^6</f>
        <v>11658.097446656413</v>
      </c>
      <c r="V263" s="174">
        <f>'[7]Input|Step changes'!Q26*10^6</f>
        <v>12793.609940476546</v>
      </c>
      <c r="W263" s="174">
        <f>'[7]Input|Step changes'!R26*10^6</f>
        <v>13814.966073065503</v>
      </c>
      <c r="X263" s="222">
        <f>'[7]Input|Step changes'!S26*10^6</f>
        <v>16658.603205363608</v>
      </c>
    </row>
    <row r="264" spans="4:24" ht="12.3" x14ac:dyDescent="0.35">
      <c r="D264" s="15"/>
      <c r="E264" s="75"/>
      <c r="F264" s="75"/>
      <c r="G264" s="75"/>
      <c r="H264" s="75"/>
      <c r="I264" s="233"/>
      <c r="N264" s="89"/>
      <c r="R264" s="75"/>
      <c r="S264" s="233"/>
      <c r="T264" s="75"/>
      <c r="U264" s="75"/>
      <c r="V264" s="75"/>
      <c r="W264" s="75"/>
      <c r="X264" s="75"/>
    </row>
    <row r="265" spans="4:24" ht="12.3" x14ac:dyDescent="0.35">
      <c r="D265" s="74" t="s">
        <v>133</v>
      </c>
      <c r="E265" s="67" t="s">
        <v>134</v>
      </c>
      <c r="F265" s="67" t="str">
        <f>F262</f>
        <v>Dollars</v>
      </c>
      <c r="G265" s="67" t="str">
        <f t="shared" ref="G265:H265" si="121">G262</f>
        <v>Real $2019</v>
      </c>
      <c r="H265" s="67" t="str">
        <f t="shared" si="121"/>
        <v>End year</v>
      </c>
      <c r="I265" s="177">
        <f t="shared" ref="I265:X265" si="122">SUM(I262:I263)</f>
        <v>0</v>
      </c>
      <c r="J265" s="175">
        <f t="shared" si="122"/>
        <v>0</v>
      </c>
      <c r="K265" s="175">
        <f t="shared" si="122"/>
        <v>0</v>
      </c>
      <c r="L265" s="175">
        <f t="shared" si="122"/>
        <v>0</v>
      </c>
      <c r="M265" s="175">
        <f t="shared" si="122"/>
        <v>0</v>
      </c>
      <c r="N265" s="177">
        <f t="shared" si="122"/>
        <v>0</v>
      </c>
      <c r="O265" s="175">
        <f t="shared" si="122"/>
        <v>0</v>
      </c>
      <c r="P265" s="175">
        <f t="shared" si="122"/>
        <v>0</v>
      </c>
      <c r="Q265" s="175">
        <f t="shared" si="122"/>
        <v>0</v>
      </c>
      <c r="R265" s="175">
        <f t="shared" si="122"/>
        <v>4859639.8600113429</v>
      </c>
      <c r="S265" s="177">
        <f t="shared" si="122"/>
        <v>4859639.8600113429</v>
      </c>
      <c r="T265" s="175">
        <f t="shared" si="122"/>
        <v>4986284.063935698</v>
      </c>
      <c r="U265" s="175">
        <f t="shared" si="122"/>
        <v>4921124.2894857656</v>
      </c>
      <c r="V265" s="175">
        <f t="shared" si="122"/>
        <v>4857765.6020337781</v>
      </c>
      <c r="W265" s="175">
        <f t="shared" si="122"/>
        <v>4784137.1332508493</v>
      </c>
      <c r="X265" s="175">
        <f t="shared" si="122"/>
        <v>4712769.6093210783</v>
      </c>
    </row>
    <row r="266" spans="4:24" x14ac:dyDescent="0.35">
      <c r="E266" s="6"/>
      <c r="F266" s="6"/>
      <c r="G266" s="6"/>
      <c r="H266" s="6"/>
      <c r="I266" s="70"/>
      <c r="J266" s="70"/>
      <c r="K266" s="70"/>
      <c r="L266" s="70"/>
      <c r="M266" s="70"/>
      <c r="N266" s="70"/>
      <c r="O266" s="70"/>
      <c r="P266" s="70"/>
      <c r="Q266" s="70"/>
      <c r="R266" s="70"/>
      <c r="S266" s="70"/>
      <c r="T266" s="70"/>
      <c r="U266" s="70"/>
      <c r="V266" s="70"/>
      <c r="W266" s="70"/>
      <c r="X266" s="70"/>
    </row>
    <row r="267" spans="4:24" ht="12.3" x14ac:dyDescent="0.35">
      <c r="D267" s="73" t="s">
        <v>685</v>
      </c>
      <c r="E267" s="64" t="str">
        <f>Lookup!E$20</f>
        <v>Source</v>
      </c>
      <c r="F267" s="64" t="str">
        <f>Lookup!F$20</f>
        <v>Unit</v>
      </c>
      <c r="G267" s="1757" t="str">
        <f>Lookup!G$20</f>
        <v>Basis</v>
      </c>
      <c r="H267" s="1757" t="str">
        <f>Lookup!H$20</f>
        <v>Timing</v>
      </c>
      <c r="I267" s="88" t="str">
        <f t="shared" ref="I267:X267" si="123">I$10</f>
        <v>RY09</v>
      </c>
      <c r="J267" s="64" t="str">
        <f t="shared" si="123"/>
        <v>RY10</v>
      </c>
      <c r="K267" s="64" t="str">
        <f t="shared" si="123"/>
        <v>RY11</v>
      </c>
      <c r="L267" s="64" t="str">
        <f t="shared" si="123"/>
        <v>RY12</v>
      </c>
      <c r="M267" s="64" t="str">
        <f t="shared" si="123"/>
        <v>RY13</v>
      </c>
      <c r="N267" s="64" t="str">
        <f t="shared" si="123"/>
        <v>RY14</v>
      </c>
      <c r="O267" s="96" t="str">
        <f t="shared" si="123"/>
        <v>RY15</v>
      </c>
      <c r="P267" s="64" t="str">
        <f t="shared" si="123"/>
        <v>RY16</v>
      </c>
      <c r="Q267" s="64" t="str">
        <f t="shared" si="123"/>
        <v>RY17</v>
      </c>
      <c r="R267" s="64" t="str">
        <f t="shared" si="123"/>
        <v>RY18</v>
      </c>
      <c r="S267" s="88" t="str">
        <f t="shared" si="123"/>
        <v>RY19</v>
      </c>
      <c r="T267" s="64" t="str">
        <f t="shared" si="123"/>
        <v>RY20</v>
      </c>
      <c r="U267" s="64" t="str">
        <f t="shared" si="123"/>
        <v>RY21</v>
      </c>
      <c r="V267" s="64" t="str">
        <f t="shared" si="123"/>
        <v>RY22</v>
      </c>
      <c r="W267" s="64" t="str">
        <f t="shared" si="123"/>
        <v>RY23</v>
      </c>
      <c r="X267" s="64" t="str">
        <f t="shared" si="123"/>
        <v>RY24</v>
      </c>
    </row>
    <row r="268" spans="4:24" x14ac:dyDescent="0.35">
      <c r="G268" s="6"/>
      <c r="H268" s="6"/>
      <c r="I268" s="93"/>
      <c r="O268" s="97"/>
      <c r="P268" s="91"/>
      <c r="Q268" s="91"/>
      <c r="R268" s="91"/>
      <c r="S268" s="89"/>
    </row>
    <row r="269" spans="4:24" ht="12.3" x14ac:dyDescent="0.35">
      <c r="D269" s="15" t="s">
        <v>125</v>
      </c>
      <c r="E269" s="75" t="s">
        <v>134</v>
      </c>
      <c r="F269" s="75" t="str">
        <f t="shared" ref="F269:F272" si="124">Dollars</f>
        <v>Dollars</v>
      </c>
      <c r="G269" s="75" t="str">
        <f>Real2019</f>
        <v>Real $2019</v>
      </c>
      <c r="H269" s="75" t="str">
        <f>End_year</f>
        <v>End year</v>
      </c>
      <c r="I269" s="224"/>
      <c r="J269" s="223"/>
      <c r="K269" s="223"/>
      <c r="L269" s="223"/>
      <c r="M269" s="223"/>
      <c r="N269" s="224"/>
      <c r="O269" s="223"/>
      <c r="P269" s="223"/>
      <c r="Q269" s="223"/>
      <c r="R269" s="164"/>
      <c r="S269" s="167"/>
      <c r="T269" s="168"/>
      <c r="U269" s="108"/>
      <c r="V269" s="108"/>
      <c r="W269" s="108"/>
      <c r="X269" s="108"/>
    </row>
    <row r="270" spans="4:24" ht="12.3" x14ac:dyDescent="0.35">
      <c r="D270" s="15" t="s">
        <v>122</v>
      </c>
      <c r="E270" s="75" t="s">
        <v>134</v>
      </c>
      <c r="F270" s="75" t="str">
        <f t="shared" si="124"/>
        <v>Dollars</v>
      </c>
      <c r="G270" s="75" t="str">
        <f>Real2019</f>
        <v>Real $2019</v>
      </c>
      <c r="H270" s="75" t="str">
        <f>End_year</f>
        <v>End year</v>
      </c>
      <c r="I270" s="224"/>
      <c r="J270" s="223"/>
      <c r="K270" s="223"/>
      <c r="L270" s="223"/>
      <c r="M270" s="223"/>
      <c r="N270" s="224"/>
      <c r="O270" s="223"/>
      <c r="P270" s="223"/>
      <c r="Q270" s="223"/>
      <c r="R270" s="229">
        <f>R265</f>
        <v>4859639.8600113429</v>
      </c>
      <c r="S270" s="230">
        <f t="shared" ref="S270:X270" si="125">S265</f>
        <v>4859639.8600113429</v>
      </c>
      <c r="T270" s="231">
        <f t="shared" si="125"/>
        <v>4986284.063935698</v>
      </c>
      <c r="U270" s="229">
        <f t="shared" si="125"/>
        <v>4921124.2894857656</v>
      </c>
      <c r="V270" s="229">
        <f t="shared" si="125"/>
        <v>4857765.6020337781</v>
      </c>
      <c r="W270" s="229">
        <f t="shared" si="125"/>
        <v>4784137.1332508493</v>
      </c>
      <c r="X270" s="230">
        <f t="shared" si="125"/>
        <v>4712769.6093210783</v>
      </c>
    </row>
    <row r="271" spans="4:24" ht="12.3" x14ac:dyDescent="0.35">
      <c r="D271" s="15" t="s">
        <v>305</v>
      </c>
      <c r="E271" s="75" t="s">
        <v>134</v>
      </c>
      <c r="F271" s="75" t="str">
        <f t="shared" si="124"/>
        <v>Dollars</v>
      </c>
      <c r="G271" s="75" t="str">
        <f>Real2019</f>
        <v>Real $2019</v>
      </c>
      <c r="H271" s="75" t="str">
        <f>End_year</f>
        <v>End year</v>
      </c>
      <c r="I271" s="224"/>
      <c r="J271" s="223"/>
      <c r="K271" s="223"/>
      <c r="L271" s="223"/>
      <c r="M271" s="223"/>
      <c r="N271" s="224"/>
      <c r="O271" s="223"/>
      <c r="P271" s="223"/>
      <c r="Q271" s="223"/>
      <c r="R271" s="164"/>
      <c r="S271" s="167"/>
      <c r="T271" s="168"/>
      <c r="U271" s="108"/>
      <c r="V271" s="108"/>
      <c r="W271" s="108"/>
      <c r="X271" s="108"/>
    </row>
    <row r="272" spans="4:24" ht="12.3" x14ac:dyDescent="0.35">
      <c r="D272" s="15" t="s">
        <v>306</v>
      </c>
      <c r="E272" s="75" t="s">
        <v>134</v>
      </c>
      <c r="F272" s="75" t="str">
        <f t="shared" si="124"/>
        <v>Dollars</v>
      </c>
      <c r="G272" s="75" t="str">
        <f>Real2019</f>
        <v>Real $2019</v>
      </c>
      <c r="H272" s="75" t="str">
        <f>End_year</f>
        <v>End year</v>
      </c>
      <c r="I272" s="224"/>
      <c r="J272" s="223"/>
      <c r="K272" s="223"/>
      <c r="L272" s="223"/>
      <c r="M272" s="223"/>
      <c r="N272" s="224"/>
      <c r="O272" s="223"/>
      <c r="P272" s="223"/>
      <c r="Q272" s="223"/>
      <c r="R272" s="164"/>
      <c r="S272" s="167"/>
      <c r="T272" s="168"/>
      <c r="U272" s="108"/>
      <c r="V272" s="108"/>
      <c r="W272" s="108"/>
      <c r="X272" s="108"/>
    </row>
    <row r="273" spans="1:30" x14ac:dyDescent="0.35">
      <c r="G273" s="6"/>
      <c r="H273" s="6"/>
      <c r="I273" s="89"/>
      <c r="O273" s="97"/>
      <c r="P273" s="91"/>
      <c r="Q273" s="91"/>
      <c r="R273" s="91"/>
      <c r="S273" s="89"/>
    </row>
    <row r="274" spans="1:30" ht="12.3" x14ac:dyDescent="0.35">
      <c r="D274" s="74" t="str">
        <f>"Total "&amp;D267</f>
        <v>Total ACS Opex</v>
      </c>
      <c r="E274" s="67" t="s">
        <v>134</v>
      </c>
      <c r="F274" s="67" t="str">
        <f>F269</f>
        <v>Dollars</v>
      </c>
      <c r="G274" s="67" t="str">
        <f>G269</f>
        <v>Real $2019</v>
      </c>
      <c r="H274" s="67" t="str">
        <f>H269</f>
        <v>End year</v>
      </c>
      <c r="I274" s="177">
        <f t="shared" ref="I274:X274" si="126">SUM(I269:I272)</f>
        <v>0</v>
      </c>
      <c r="J274" s="175">
        <f t="shared" si="126"/>
        <v>0</v>
      </c>
      <c r="K274" s="175">
        <f t="shared" si="126"/>
        <v>0</v>
      </c>
      <c r="L274" s="175">
        <f t="shared" si="126"/>
        <v>0</v>
      </c>
      <c r="M274" s="175">
        <f t="shared" si="126"/>
        <v>0</v>
      </c>
      <c r="N274" s="175">
        <f t="shared" si="126"/>
        <v>0</v>
      </c>
      <c r="O274" s="176">
        <f t="shared" si="126"/>
        <v>0</v>
      </c>
      <c r="P274" s="175">
        <f t="shared" si="126"/>
        <v>0</v>
      </c>
      <c r="Q274" s="175">
        <f t="shared" si="126"/>
        <v>0</v>
      </c>
      <c r="R274" s="175">
        <f t="shared" si="126"/>
        <v>4859639.8600113429</v>
      </c>
      <c r="S274" s="177">
        <f t="shared" si="126"/>
        <v>4859639.8600113429</v>
      </c>
      <c r="T274" s="175">
        <f t="shared" si="126"/>
        <v>4986284.063935698</v>
      </c>
      <c r="U274" s="175">
        <f t="shared" si="126"/>
        <v>4921124.2894857656</v>
      </c>
      <c r="V274" s="175">
        <f t="shared" si="126"/>
        <v>4857765.6020337781</v>
      </c>
      <c r="W274" s="175">
        <f t="shared" si="126"/>
        <v>4784137.1332508493</v>
      </c>
      <c r="X274" s="175">
        <f t="shared" si="126"/>
        <v>4712769.6093210783</v>
      </c>
    </row>
    <row r="275" spans="1:30" x14ac:dyDescent="0.35">
      <c r="D275" s="6"/>
      <c r="E275" s="6"/>
      <c r="F275" s="6"/>
      <c r="G275" s="6"/>
      <c r="H275" s="6"/>
      <c r="I275" s="6"/>
      <c r="J275" s="6"/>
      <c r="K275" s="6"/>
      <c r="L275" s="6"/>
      <c r="M275" s="6"/>
      <c r="N275" s="6"/>
      <c r="O275" s="6"/>
      <c r="P275" s="6"/>
      <c r="Q275" s="6"/>
      <c r="R275" s="6"/>
      <c r="S275" s="6"/>
      <c r="T275" s="6"/>
      <c r="U275" s="6"/>
      <c r="V275" s="6"/>
      <c r="W275" s="6"/>
      <c r="X275" s="6"/>
    </row>
    <row r="276" spans="1:30" s="6" customFormat="1" ht="11.25" customHeight="1" x14ac:dyDescent="0.35">
      <c r="D276" s="15" t="s">
        <v>1594</v>
      </c>
      <c r="E276" s="75" t="s">
        <v>291</v>
      </c>
      <c r="F276" s="75" t="str">
        <f t="shared" ref="F276" si="127">Dollars</f>
        <v>Dollars</v>
      </c>
      <c r="G276" s="75" t="str">
        <f t="shared" ref="G276" si="128">Real2019</f>
        <v>Real $2019</v>
      </c>
      <c r="H276" s="75" t="str">
        <f>End_year</f>
        <v>End year</v>
      </c>
      <c r="I276" s="223"/>
      <c r="J276" s="223"/>
      <c r="K276" s="223"/>
      <c r="L276" s="223"/>
      <c r="M276" s="223"/>
      <c r="N276" s="223"/>
      <c r="O276" s="223"/>
      <c r="P276" s="223"/>
      <c r="Q276" s="223"/>
      <c r="R276" s="229">
        <f>IF('[7]Calc|Opex forecast'!M70="",
'[7]Calc|Opex forecast'!M69,
'[7]Calc|Opex forecast'!M70)*10^6</f>
        <v>4859639.8600113429</v>
      </c>
      <c r="S276" s="229">
        <f>IF('[7]Calc|Opex forecast'!N70="",
'[7]Calc|Opex forecast'!N69,
'[7]Calc|Opex forecast'!N70)*10^6</f>
        <v>4859639.8600113429</v>
      </c>
      <c r="T276" s="229">
        <f>IF('[7]Calc|Opex forecast'!O70="",
'[7]Calc|Opex forecast'!O69,
'[7]Calc|Opex forecast'!O70)*10^6</f>
        <v>4986284.0639356971</v>
      </c>
      <c r="U276" s="229">
        <f>IF('[7]Calc|Opex forecast'!P70="",
'[7]Calc|Opex forecast'!P69,
'[7]Calc|Opex forecast'!P70)*10^6</f>
        <v>4921124.2894857656</v>
      </c>
      <c r="V276" s="229">
        <f>IF('[7]Calc|Opex forecast'!Q70="",
'[7]Calc|Opex forecast'!Q69,
'[7]Calc|Opex forecast'!Q70)*10^6</f>
        <v>4857765.6020337772</v>
      </c>
      <c r="W276" s="229">
        <f>IF('[7]Calc|Opex forecast'!R70="",
'[7]Calc|Opex forecast'!R69,
'[7]Calc|Opex forecast'!R70)*10^6</f>
        <v>4784137.1332508493</v>
      </c>
      <c r="X276" s="229">
        <f>IF('[7]Calc|Opex forecast'!S70="",
'[7]Calc|Opex forecast'!S69,
'[7]Calc|Opex forecast'!S70)*10^6</f>
        <v>4712769.6093210783</v>
      </c>
      <c r="Z276" s="70"/>
      <c r="AA276" s="70"/>
    </row>
    <row r="277" spans="1:30" s="6" customFormat="1" ht="11.25" customHeight="1" x14ac:dyDescent="0.35">
      <c r="Z277" s="70"/>
      <c r="AA277" s="70"/>
    </row>
    <row r="278" spans="1:30" s="6" customFormat="1" ht="11.25" customHeight="1" x14ac:dyDescent="0.35">
      <c r="A278" s="70">
        <f>IF(SUM($I278:$X278)&gt;0,1,0)</f>
        <v>0</v>
      </c>
      <c r="D278" s="15" t="s">
        <v>139</v>
      </c>
      <c r="I278" s="70">
        <f>IF(OR(ISERROR(I274),ROUND(I274-I265,1)&lt;&gt;0,ROUND(I276-I265,1)&lt;&gt;0),1,0)</f>
        <v>0</v>
      </c>
      <c r="J278" s="70">
        <f t="shared" ref="J278:X278" si="129">IF(OR(ISERROR(J274),ROUND(J274-J265,1)&lt;&gt;0,ROUND(J276-J265,1)&lt;&gt;0),1,0)</f>
        <v>0</v>
      </c>
      <c r="K278" s="70">
        <f t="shared" si="129"/>
        <v>0</v>
      </c>
      <c r="L278" s="70">
        <f t="shared" si="129"/>
        <v>0</v>
      </c>
      <c r="M278" s="70">
        <f t="shared" si="129"/>
        <v>0</v>
      </c>
      <c r="N278" s="70">
        <f t="shared" si="129"/>
        <v>0</v>
      </c>
      <c r="O278" s="70">
        <f t="shared" si="129"/>
        <v>0</v>
      </c>
      <c r="P278" s="70">
        <f t="shared" si="129"/>
        <v>0</v>
      </c>
      <c r="Q278" s="70">
        <f t="shared" si="129"/>
        <v>0</v>
      </c>
      <c r="R278" s="70">
        <f t="shared" si="129"/>
        <v>0</v>
      </c>
      <c r="S278" s="70">
        <f t="shared" si="129"/>
        <v>0</v>
      </c>
      <c r="T278" s="70">
        <f t="shared" si="129"/>
        <v>0</v>
      </c>
      <c r="U278" s="70">
        <f t="shared" si="129"/>
        <v>0</v>
      </c>
      <c r="V278" s="70">
        <f t="shared" si="129"/>
        <v>0</v>
      </c>
      <c r="W278" s="70">
        <f t="shared" si="129"/>
        <v>0</v>
      </c>
      <c r="X278" s="70">
        <f t="shared" si="129"/>
        <v>0</v>
      </c>
      <c r="Z278" s="70"/>
      <c r="AA278" s="70"/>
    </row>
    <row r="279" spans="1:30" x14ac:dyDescent="0.35">
      <c r="G279" s="6"/>
      <c r="H279" s="6"/>
    </row>
    <row r="280" spans="1:30" s="4" customFormat="1" ht="15" x14ac:dyDescent="0.35">
      <c r="B280" s="4" t="s">
        <v>310</v>
      </c>
    </row>
    <row r="282" spans="1:30" s="13" customFormat="1" ht="14.1" x14ac:dyDescent="0.35">
      <c r="C282" s="13" t="s">
        <v>623</v>
      </c>
    </row>
    <row r="283" spans="1:30" s="6" customFormat="1" ht="11.25" customHeight="1" x14ac:dyDescent="0.35"/>
    <row r="284" spans="1:30" s="6" customFormat="1" ht="11.25" customHeight="1" x14ac:dyDescent="0.35">
      <c r="D284" s="73" t="s">
        <v>626</v>
      </c>
    </row>
    <row r="285" spans="1:30" s="6" customFormat="1" ht="11.25" customHeight="1" x14ac:dyDescent="0.35">
      <c r="D285" s="79" t="s">
        <v>624</v>
      </c>
    </row>
    <row r="286" spans="1:30" s="6" customFormat="1" ht="11.25" customHeight="1" x14ac:dyDescent="0.35"/>
    <row r="287" spans="1:30" ht="12.3" x14ac:dyDescent="0.35">
      <c r="D287" s="73" t="s">
        <v>311</v>
      </c>
      <c r="E287" s="64" t="s">
        <v>65</v>
      </c>
      <c r="F287" s="64" t="s">
        <v>66</v>
      </c>
      <c r="G287" s="64" t="s">
        <v>67</v>
      </c>
      <c r="H287" s="64" t="s">
        <v>68</v>
      </c>
      <c r="I287" s="88" t="str">
        <f t="shared" ref="I287:X287" si="130">I$10</f>
        <v>RY09</v>
      </c>
      <c r="J287" s="64" t="str">
        <f t="shared" si="130"/>
        <v>RY10</v>
      </c>
      <c r="K287" s="64" t="str">
        <f t="shared" si="130"/>
        <v>RY11</v>
      </c>
      <c r="L287" s="64" t="str">
        <f t="shared" si="130"/>
        <v>RY12</v>
      </c>
      <c r="M287" s="64" t="str">
        <f t="shared" si="130"/>
        <v>RY13</v>
      </c>
      <c r="N287" s="64" t="str">
        <f t="shared" si="130"/>
        <v>RY14</v>
      </c>
      <c r="O287" s="96" t="str">
        <f t="shared" si="130"/>
        <v>RY15</v>
      </c>
      <c r="P287" s="64" t="str">
        <f t="shared" si="130"/>
        <v>RY16</v>
      </c>
      <c r="Q287" s="64" t="str">
        <f t="shared" si="130"/>
        <v>RY17</v>
      </c>
      <c r="R287" s="64" t="str">
        <f t="shared" si="130"/>
        <v>RY18</v>
      </c>
      <c r="S287" s="88" t="str">
        <f t="shared" si="130"/>
        <v>RY19</v>
      </c>
      <c r="T287" s="64" t="str">
        <f t="shared" si="130"/>
        <v>RY20</v>
      </c>
      <c r="U287" s="64" t="str">
        <f t="shared" si="130"/>
        <v>RY21</v>
      </c>
      <c r="V287" s="64" t="str">
        <f t="shared" si="130"/>
        <v>RY22</v>
      </c>
      <c r="W287" s="64" t="str">
        <f t="shared" si="130"/>
        <v>RY23</v>
      </c>
      <c r="X287" s="64" t="str">
        <f t="shared" si="130"/>
        <v>RY24</v>
      </c>
      <c r="Z287" s="72" t="str">
        <f>Z$10</f>
        <v>RY17 %</v>
      </c>
      <c r="AA287" s="72" t="str">
        <f>AA$10</f>
        <v>RY15-RY17 Avg</v>
      </c>
      <c r="AB287" s="72" t="str">
        <f>AB$10</f>
        <v>Custom %</v>
      </c>
      <c r="AD287" s="72" t="str">
        <f>AD$10</f>
        <v>Selected</v>
      </c>
    </row>
    <row r="288" spans="1:30" x14ac:dyDescent="0.35">
      <c r="J288" s="97"/>
      <c r="K288" s="91"/>
      <c r="L288" s="91"/>
      <c r="M288" s="91"/>
      <c r="N288" s="89"/>
      <c r="O288" s="97"/>
      <c r="P288" s="91"/>
      <c r="Q288" s="91"/>
      <c r="R288" s="91"/>
      <c r="S288" s="89"/>
      <c r="T288" s="91"/>
      <c r="U288" s="91"/>
      <c r="V288" s="91"/>
      <c r="W288" s="91"/>
      <c r="X288" s="89"/>
    </row>
    <row r="289" spans="1:30" ht="12.3" x14ac:dyDescent="0.35">
      <c r="D289" s="15" t="s">
        <v>297</v>
      </c>
      <c r="E289" s="75" t="s">
        <v>288</v>
      </c>
      <c r="F289" s="75" t="str">
        <f t="shared" ref="F289:F294" si="131">Dollars</f>
        <v>Dollars</v>
      </c>
      <c r="G289" s="75" t="str">
        <f t="shared" ref="G289:G294" si="132">Nominal</f>
        <v>Nominal</v>
      </c>
      <c r="H289" s="75" t="str">
        <f t="shared" ref="H289:H294" si="133">Mid_year</f>
        <v>Mid year</v>
      </c>
      <c r="I289" s="172">
        <v>0</v>
      </c>
      <c r="J289" s="173">
        <v>0</v>
      </c>
      <c r="K289" s="174">
        <v>0</v>
      </c>
      <c r="L289" s="174">
        <v>0</v>
      </c>
      <c r="M289" s="174">
        <v>1288.55</v>
      </c>
      <c r="N289" s="222">
        <v>0</v>
      </c>
      <c r="O289" s="173">
        <v>0</v>
      </c>
      <c r="P289" s="174">
        <v>0</v>
      </c>
      <c r="Q289" s="174">
        <v>0</v>
      </c>
      <c r="R289" s="103"/>
      <c r="S289" s="104"/>
      <c r="T289" s="103"/>
      <c r="U289" s="103"/>
      <c r="V289" s="103"/>
      <c r="W289" s="103"/>
      <c r="X289" s="104"/>
      <c r="Z289" s="85">
        <f t="shared" ref="Z289:Z294" si="134">IF(Q$296=0,0,Q289/Q$296)</f>
        <v>0</v>
      </c>
      <c r="AA289" s="85">
        <f t="shared" ref="AA289:AA294" si="135">IF(AVERAGE(O$296:Q$296)=0,0,
AVERAGE(O289:Q289)/AVERAGE(O$296:Q$296))</f>
        <v>0</v>
      </c>
      <c r="AB289" s="226">
        <v>0</v>
      </c>
      <c r="AD289" s="85">
        <f t="shared" ref="AD289:AD294" si="136">IFERROR(INDEX(Z289:AB289,,MATCH(D$285,$Z$10:$AB$10,0)),"N/A")</f>
        <v>0</v>
      </c>
    </row>
    <row r="290" spans="1:30" ht="12.3" x14ac:dyDescent="0.35">
      <c r="D290" s="15" t="s">
        <v>125</v>
      </c>
      <c r="E290" s="75" t="s">
        <v>288</v>
      </c>
      <c r="F290" s="75" t="str">
        <f t="shared" si="131"/>
        <v>Dollars</v>
      </c>
      <c r="G290" s="75" t="str">
        <f t="shared" si="132"/>
        <v>Nominal</v>
      </c>
      <c r="H290" s="75" t="str">
        <f t="shared" si="133"/>
        <v>Mid year</v>
      </c>
      <c r="I290" s="172">
        <v>5721473.3500000006</v>
      </c>
      <c r="J290" s="173">
        <v>2691815.7300000004</v>
      </c>
      <c r="K290" s="174">
        <v>5575695.9699999997</v>
      </c>
      <c r="L290" s="174">
        <v>8380277.3799999999</v>
      </c>
      <c r="M290" s="174">
        <v>9344213.6000000015</v>
      </c>
      <c r="N290" s="222">
        <v>6977415.4900000002</v>
      </c>
      <c r="O290" s="173">
        <v>9088941.1300000008</v>
      </c>
      <c r="P290" s="174">
        <v>9142503.7300000004</v>
      </c>
      <c r="Q290" s="174">
        <v>9349567.0099999998</v>
      </c>
      <c r="R290" s="103"/>
      <c r="S290" s="104"/>
      <c r="T290" s="103"/>
      <c r="U290" s="103"/>
      <c r="V290" s="103"/>
      <c r="W290" s="103"/>
      <c r="X290" s="104"/>
      <c r="Z290" s="85">
        <f t="shared" si="134"/>
        <v>0.99901404821234063</v>
      </c>
      <c r="AA290" s="85">
        <f t="shared" si="135"/>
        <v>0.9739135364108249</v>
      </c>
      <c r="AB290" s="226">
        <v>1</v>
      </c>
      <c r="AD290" s="85">
        <f t="shared" si="136"/>
        <v>1</v>
      </c>
    </row>
    <row r="291" spans="1:30" ht="12.3" x14ac:dyDescent="0.35">
      <c r="D291" s="15" t="s">
        <v>298</v>
      </c>
      <c r="E291" s="75" t="s">
        <v>288</v>
      </c>
      <c r="F291" s="75" t="str">
        <f t="shared" si="131"/>
        <v>Dollars</v>
      </c>
      <c r="G291" s="75" t="str">
        <f t="shared" si="132"/>
        <v>Nominal</v>
      </c>
      <c r="H291" s="75" t="str">
        <f t="shared" si="133"/>
        <v>Mid year</v>
      </c>
      <c r="I291" s="172">
        <v>12919.25</v>
      </c>
      <c r="J291" s="173">
        <v>27130</v>
      </c>
      <c r="K291" s="174">
        <v>4545.45</v>
      </c>
      <c r="L291" s="174">
        <v>2302409.5499999998</v>
      </c>
      <c r="M291" s="174">
        <v>5264209.5999999996</v>
      </c>
      <c r="N291" s="222">
        <v>784000</v>
      </c>
      <c r="O291" s="173">
        <v>53490</v>
      </c>
      <c r="P291" s="174">
        <v>676045.45</v>
      </c>
      <c r="Q291" s="174">
        <v>9227.32</v>
      </c>
      <c r="R291" s="103"/>
      <c r="S291" s="104"/>
      <c r="T291" s="103"/>
      <c r="U291" s="103"/>
      <c r="V291" s="103"/>
      <c r="W291" s="103"/>
      <c r="X291" s="104"/>
      <c r="Z291" s="85">
        <f t="shared" si="134"/>
        <v>9.8595178765938313E-4</v>
      </c>
      <c r="AA291" s="85">
        <f t="shared" si="135"/>
        <v>2.6086463589174939E-2</v>
      </c>
      <c r="AB291" s="226">
        <v>0</v>
      </c>
      <c r="AD291" s="85">
        <f t="shared" si="136"/>
        <v>0</v>
      </c>
    </row>
    <row r="292" spans="1:30" ht="12.3" x14ac:dyDescent="0.35">
      <c r="D292" s="15" t="s">
        <v>111</v>
      </c>
      <c r="E292" s="75" t="s">
        <v>288</v>
      </c>
      <c r="F292" s="75" t="str">
        <f t="shared" si="131"/>
        <v>Dollars</v>
      </c>
      <c r="G292" s="75" t="str">
        <f t="shared" si="132"/>
        <v>Nominal</v>
      </c>
      <c r="H292" s="75" t="str">
        <f t="shared" si="133"/>
        <v>Mid year</v>
      </c>
      <c r="I292" s="172">
        <v>0</v>
      </c>
      <c r="J292" s="173">
        <v>0</v>
      </c>
      <c r="K292" s="174">
        <v>0</v>
      </c>
      <c r="L292" s="174">
        <v>0</v>
      </c>
      <c r="M292" s="174">
        <v>0</v>
      </c>
      <c r="N292" s="222">
        <v>0</v>
      </c>
      <c r="O292" s="173">
        <v>0</v>
      </c>
      <c r="P292" s="174">
        <v>0</v>
      </c>
      <c r="Q292" s="174">
        <v>0</v>
      </c>
      <c r="R292" s="103"/>
      <c r="S292" s="104"/>
      <c r="T292" s="103"/>
      <c r="U292" s="103"/>
      <c r="V292" s="103"/>
      <c r="W292" s="103"/>
      <c r="X292" s="104"/>
      <c r="Z292" s="85">
        <f t="shared" si="134"/>
        <v>0</v>
      </c>
      <c r="AA292" s="85">
        <f t="shared" si="135"/>
        <v>0</v>
      </c>
      <c r="AB292" s="226">
        <v>0</v>
      </c>
      <c r="AD292" s="85">
        <f t="shared" si="136"/>
        <v>0</v>
      </c>
    </row>
    <row r="293" spans="1:30" ht="12.3" x14ac:dyDescent="0.35">
      <c r="D293" s="15" t="s">
        <v>299</v>
      </c>
      <c r="E293" s="75" t="s">
        <v>288</v>
      </c>
      <c r="F293" s="75" t="str">
        <f t="shared" si="131"/>
        <v>Dollars</v>
      </c>
      <c r="G293" s="75" t="str">
        <f t="shared" si="132"/>
        <v>Nominal</v>
      </c>
      <c r="H293" s="75" t="str">
        <f t="shared" si="133"/>
        <v>Mid year</v>
      </c>
      <c r="I293" s="172">
        <v>0</v>
      </c>
      <c r="J293" s="173">
        <v>0</v>
      </c>
      <c r="K293" s="174">
        <v>0</v>
      </c>
      <c r="L293" s="174">
        <v>0</v>
      </c>
      <c r="M293" s="174">
        <v>0</v>
      </c>
      <c r="N293" s="222">
        <v>0</v>
      </c>
      <c r="O293" s="173">
        <v>0</v>
      </c>
      <c r="P293" s="174">
        <v>0</v>
      </c>
      <c r="Q293" s="174">
        <v>0</v>
      </c>
      <c r="R293" s="103"/>
      <c r="S293" s="104"/>
      <c r="T293" s="103"/>
      <c r="U293" s="103"/>
      <c r="V293" s="103"/>
      <c r="W293" s="103"/>
      <c r="X293" s="104"/>
      <c r="Z293" s="85">
        <f t="shared" si="134"/>
        <v>0</v>
      </c>
      <c r="AA293" s="85">
        <f t="shared" si="135"/>
        <v>0</v>
      </c>
      <c r="AB293" s="226">
        <v>0</v>
      </c>
      <c r="AD293" s="85">
        <f t="shared" si="136"/>
        <v>0</v>
      </c>
    </row>
    <row r="294" spans="1:30" ht="12.3" x14ac:dyDescent="0.35">
      <c r="D294" s="15" t="s">
        <v>300</v>
      </c>
      <c r="E294" s="75" t="s">
        <v>288</v>
      </c>
      <c r="F294" s="75" t="str">
        <f t="shared" si="131"/>
        <v>Dollars</v>
      </c>
      <c r="G294" s="75" t="str">
        <f t="shared" si="132"/>
        <v>Nominal</v>
      </c>
      <c r="H294" s="75" t="str">
        <f t="shared" si="133"/>
        <v>Mid year</v>
      </c>
      <c r="I294" s="172">
        <v>0</v>
      </c>
      <c r="J294" s="173">
        <v>0</v>
      </c>
      <c r="K294" s="174">
        <v>0</v>
      </c>
      <c r="L294" s="174">
        <v>0</v>
      </c>
      <c r="M294" s="174">
        <v>0</v>
      </c>
      <c r="N294" s="222">
        <v>0</v>
      </c>
      <c r="O294" s="173">
        <v>0</v>
      </c>
      <c r="P294" s="174">
        <v>0</v>
      </c>
      <c r="Q294" s="174">
        <v>0</v>
      </c>
      <c r="R294" s="103"/>
      <c r="S294" s="104"/>
      <c r="T294" s="103"/>
      <c r="U294" s="103"/>
      <c r="V294" s="103"/>
      <c r="W294" s="103"/>
      <c r="X294" s="104"/>
      <c r="Z294" s="85">
        <f t="shared" si="134"/>
        <v>0</v>
      </c>
      <c r="AA294" s="85">
        <f t="shared" si="135"/>
        <v>0</v>
      </c>
      <c r="AB294" s="226">
        <v>0</v>
      </c>
      <c r="AD294" s="85">
        <f t="shared" si="136"/>
        <v>0</v>
      </c>
    </row>
    <row r="295" spans="1:30" x14ac:dyDescent="0.35">
      <c r="G295" s="6"/>
      <c r="H295" s="6"/>
      <c r="J295" s="97"/>
      <c r="K295" s="91"/>
      <c r="L295" s="91"/>
      <c r="M295" s="91"/>
      <c r="N295" s="89"/>
      <c r="O295" s="97"/>
      <c r="P295" s="91"/>
      <c r="Q295" s="91"/>
      <c r="R295" s="91"/>
      <c r="S295" s="89"/>
      <c r="T295" s="91"/>
      <c r="U295" s="91"/>
      <c r="V295" s="91"/>
      <c r="W295" s="91"/>
      <c r="X295" s="89"/>
    </row>
    <row r="296" spans="1:30" ht="12.3" x14ac:dyDescent="0.35">
      <c r="D296" s="74" t="s">
        <v>312</v>
      </c>
      <c r="E296" s="67" t="s">
        <v>134</v>
      </c>
      <c r="F296" s="67" t="str">
        <f>F289</f>
        <v>Dollars</v>
      </c>
      <c r="G296" s="67" t="str">
        <f>G289</f>
        <v>Nominal</v>
      </c>
      <c r="H296" s="67" t="str">
        <f>H289</f>
        <v>Mid year</v>
      </c>
      <c r="I296" s="66">
        <f t="shared" ref="I296:X296" si="137">SUM(I289:I294)</f>
        <v>5734392.6000000006</v>
      </c>
      <c r="J296" s="99">
        <f t="shared" si="137"/>
        <v>2718945.7300000004</v>
      </c>
      <c r="K296" s="66">
        <f t="shared" si="137"/>
        <v>5580241.4199999999</v>
      </c>
      <c r="L296" s="66">
        <f t="shared" si="137"/>
        <v>10682686.93</v>
      </c>
      <c r="M296" s="66">
        <f t="shared" si="137"/>
        <v>14609711.750000002</v>
      </c>
      <c r="N296" s="90">
        <f t="shared" si="137"/>
        <v>7761415.4900000002</v>
      </c>
      <c r="O296" s="99">
        <f t="shared" si="137"/>
        <v>9142431.1300000008</v>
      </c>
      <c r="P296" s="66">
        <f t="shared" si="137"/>
        <v>9818549.1799999997</v>
      </c>
      <c r="Q296" s="66">
        <f t="shared" si="137"/>
        <v>9358794.3300000001</v>
      </c>
      <c r="R296" s="66">
        <f t="shared" si="137"/>
        <v>0</v>
      </c>
      <c r="S296" s="90">
        <f t="shared" si="137"/>
        <v>0</v>
      </c>
      <c r="T296" s="66">
        <f t="shared" si="137"/>
        <v>0</v>
      </c>
      <c r="U296" s="66">
        <f t="shared" si="137"/>
        <v>0</v>
      </c>
      <c r="V296" s="66">
        <f t="shared" si="137"/>
        <v>0</v>
      </c>
      <c r="W296" s="66">
        <f t="shared" si="137"/>
        <v>0</v>
      </c>
      <c r="X296" s="90">
        <f t="shared" si="137"/>
        <v>0</v>
      </c>
      <c r="Z296" s="225">
        <f>SUM(Z289:Z294)</f>
        <v>1</v>
      </c>
      <c r="AA296" s="225">
        <f>SUM(AA289:AA294)</f>
        <v>0.99999999999999989</v>
      </c>
      <c r="AB296" s="225">
        <f>SUM(AB289:AB294)</f>
        <v>1</v>
      </c>
      <c r="AD296" s="225">
        <f>SUM(AD289:AD294)</f>
        <v>1</v>
      </c>
    </row>
    <row r="297" spans="1:30" s="6" customFormat="1" ht="11.25" customHeight="1" x14ac:dyDescent="0.35"/>
    <row r="298" spans="1:30" s="6" customFormat="1" ht="11.25" customHeight="1" x14ac:dyDescent="0.35">
      <c r="D298" s="73" t="s">
        <v>1595</v>
      </c>
    </row>
    <row r="299" spans="1:30" s="6" customFormat="1" ht="12.3" x14ac:dyDescent="0.35">
      <c r="D299" s="15" t="s">
        <v>122</v>
      </c>
      <c r="E299" s="75" t="s">
        <v>288</v>
      </c>
      <c r="F299" s="75" t="str">
        <f t="shared" ref="F299:F300" si="138">Dollars</f>
        <v>Dollars</v>
      </c>
      <c r="G299" s="75" t="str">
        <f t="shared" ref="G299:G300" si="139">Nominal</f>
        <v>Nominal</v>
      </c>
      <c r="H299" s="75" t="str">
        <f t="shared" ref="H299:H300" si="140">Mid_year</f>
        <v>Mid year</v>
      </c>
      <c r="I299" s="172">
        <v>0</v>
      </c>
      <c r="J299" s="173">
        <v>0</v>
      </c>
      <c r="K299" s="174">
        <v>0</v>
      </c>
      <c r="L299" s="174">
        <v>0</v>
      </c>
      <c r="M299" s="174">
        <v>0</v>
      </c>
      <c r="N299" s="222">
        <v>0</v>
      </c>
      <c r="O299" s="173">
        <v>0</v>
      </c>
      <c r="P299" s="174">
        <v>0</v>
      </c>
      <c r="Q299" s="174">
        <v>0</v>
      </c>
      <c r="R299" s="223"/>
      <c r="S299" s="224"/>
      <c r="T299" s="223"/>
      <c r="U299" s="223"/>
      <c r="V299" s="223"/>
      <c r="W299" s="223"/>
      <c r="X299" s="224"/>
    </row>
    <row r="300" spans="1:30" s="6" customFormat="1" ht="11.25" customHeight="1" x14ac:dyDescent="0.35">
      <c r="D300" s="15" t="s">
        <v>123</v>
      </c>
      <c r="E300" s="75" t="s">
        <v>288</v>
      </c>
      <c r="F300" s="75" t="str">
        <f t="shared" si="138"/>
        <v>Dollars</v>
      </c>
      <c r="G300" s="75" t="str">
        <f t="shared" si="139"/>
        <v>Nominal</v>
      </c>
      <c r="H300" s="75" t="str">
        <f t="shared" si="140"/>
        <v>Mid year</v>
      </c>
      <c r="I300" s="172">
        <v>0</v>
      </c>
      <c r="J300" s="173">
        <v>0</v>
      </c>
      <c r="K300" s="174">
        <v>0</v>
      </c>
      <c r="L300" s="174">
        <v>0</v>
      </c>
      <c r="M300" s="174">
        <v>0</v>
      </c>
      <c r="N300" s="222">
        <v>0</v>
      </c>
      <c r="O300" s="173">
        <v>0</v>
      </c>
      <c r="P300" s="174">
        <v>0</v>
      </c>
      <c r="Q300" s="174">
        <v>0</v>
      </c>
      <c r="R300" s="223"/>
      <c r="S300" s="224"/>
      <c r="T300" s="223"/>
      <c r="U300" s="223"/>
      <c r="V300" s="223"/>
      <c r="W300" s="223"/>
      <c r="X300" s="224"/>
    </row>
    <row r="301" spans="1:30" s="6" customFormat="1" ht="11.25" customHeight="1" x14ac:dyDescent="0.35"/>
    <row r="302" spans="1:30" ht="12.3" x14ac:dyDescent="0.35">
      <c r="D302" s="74" t="s">
        <v>1596</v>
      </c>
      <c r="E302" s="67" t="s">
        <v>134</v>
      </c>
      <c r="F302" s="67" t="str">
        <f>F299</f>
        <v>Dollars</v>
      </c>
      <c r="G302" s="67" t="str">
        <f>G299</f>
        <v>Nominal</v>
      </c>
      <c r="H302" s="67" t="str">
        <f>H299</f>
        <v>Mid year</v>
      </c>
      <c r="I302" s="175">
        <f t="shared" ref="I302:X302" si="141">SUM(I299:I300)</f>
        <v>0</v>
      </c>
      <c r="J302" s="176">
        <f t="shared" si="141"/>
        <v>0</v>
      </c>
      <c r="K302" s="175">
        <f t="shared" si="141"/>
        <v>0</v>
      </c>
      <c r="L302" s="175">
        <f t="shared" si="141"/>
        <v>0</v>
      </c>
      <c r="M302" s="175">
        <f t="shared" si="141"/>
        <v>0</v>
      </c>
      <c r="N302" s="177">
        <f t="shared" si="141"/>
        <v>0</v>
      </c>
      <c r="O302" s="176">
        <f t="shared" si="141"/>
        <v>0</v>
      </c>
      <c r="P302" s="175">
        <f t="shared" si="141"/>
        <v>0</v>
      </c>
      <c r="Q302" s="175">
        <f t="shared" si="141"/>
        <v>0</v>
      </c>
      <c r="R302" s="175">
        <f t="shared" si="141"/>
        <v>0</v>
      </c>
      <c r="S302" s="177">
        <f t="shared" si="141"/>
        <v>0</v>
      </c>
      <c r="T302" s="175">
        <f t="shared" si="141"/>
        <v>0</v>
      </c>
      <c r="U302" s="175">
        <f t="shared" si="141"/>
        <v>0</v>
      </c>
      <c r="V302" s="175">
        <f t="shared" si="141"/>
        <v>0</v>
      </c>
      <c r="W302" s="175">
        <f t="shared" si="141"/>
        <v>0</v>
      </c>
      <c r="X302" s="177">
        <f t="shared" si="141"/>
        <v>0</v>
      </c>
      <c r="Y302" s="188"/>
      <c r="Z302" s="6"/>
      <c r="AA302" s="6"/>
      <c r="AB302" s="6"/>
      <c r="AC302" s="6"/>
      <c r="AD302" s="6"/>
    </row>
    <row r="303" spans="1:30" s="6" customFormat="1" ht="11.25" customHeight="1" x14ac:dyDescent="0.35"/>
    <row r="304" spans="1:30" s="6" customFormat="1" ht="11.25" customHeight="1" x14ac:dyDescent="0.35">
      <c r="A304" s="70">
        <f>IF(SUM($I304:$AD304)&gt;0,1,0)</f>
        <v>0</v>
      </c>
      <c r="D304" s="15" t="s">
        <v>139</v>
      </c>
      <c r="I304" s="70">
        <v>0</v>
      </c>
      <c r="J304" s="70">
        <v>0</v>
      </c>
      <c r="K304" s="70">
        <v>0</v>
      </c>
      <c r="L304" s="70">
        <v>0</v>
      </c>
      <c r="M304" s="70">
        <v>0</v>
      </c>
      <c r="N304" s="70">
        <v>0</v>
      </c>
      <c r="O304" s="70">
        <v>0</v>
      </c>
      <c r="P304" s="70">
        <v>0</v>
      </c>
      <c r="Q304" s="70">
        <v>0</v>
      </c>
      <c r="R304" s="70">
        <v>0</v>
      </c>
      <c r="S304" s="70">
        <v>0</v>
      </c>
      <c r="T304" s="70">
        <v>0</v>
      </c>
      <c r="U304" s="70">
        <v>0</v>
      </c>
      <c r="V304" s="70">
        <v>0</v>
      </c>
      <c r="W304" s="70">
        <v>0</v>
      </c>
      <c r="X304" s="70">
        <v>0</v>
      </c>
      <c r="Z304" s="70">
        <f>IF(ISERROR(Z296),1,0)</f>
        <v>0</v>
      </c>
      <c r="AA304" s="70">
        <f>IF(ISERROR(AA296),1,0)</f>
        <v>0</v>
      </c>
      <c r="AB304" s="70">
        <f>IF(ISERROR(AB296),1,0)</f>
        <v>0</v>
      </c>
      <c r="AD304" s="70">
        <f>IF(ISERROR(AD296),1,0)</f>
        <v>0</v>
      </c>
    </row>
    <row r="306" spans="3:24" s="13" customFormat="1" ht="14.1" x14ac:dyDescent="0.35">
      <c r="C306" s="13" t="s">
        <v>63</v>
      </c>
    </row>
    <row r="308" spans="3:24" ht="12.3" x14ac:dyDescent="0.35">
      <c r="D308" s="1862" t="s">
        <v>1651</v>
      </c>
    </row>
    <row r="309" spans="3:24" ht="12.6" x14ac:dyDescent="0.35">
      <c r="D309" s="1861" t="s">
        <v>1664</v>
      </c>
    </row>
    <row r="310" spans="3:24" ht="12.6" x14ac:dyDescent="0.35">
      <c r="D310" s="1861" t="s">
        <v>1665</v>
      </c>
    </row>
    <row r="312" spans="3:24" ht="12.3" x14ac:dyDescent="0.35">
      <c r="D312" s="73" t="s">
        <v>132</v>
      </c>
      <c r="E312" s="64" t="str">
        <f>Lookup!E$20</f>
        <v>Source</v>
      </c>
      <c r="F312" s="64" t="str">
        <f>Lookup!F$20</f>
        <v>Unit</v>
      </c>
      <c r="G312" s="64" t="str">
        <f>Lookup!G$20</f>
        <v>Basis</v>
      </c>
      <c r="H312" s="64" t="str">
        <f>Lookup!H$20</f>
        <v>Timing</v>
      </c>
      <c r="I312" s="88" t="str">
        <f t="shared" ref="I312:X312" si="142">I$10</f>
        <v>RY09</v>
      </c>
      <c r="J312" s="64" t="str">
        <f t="shared" si="142"/>
        <v>RY10</v>
      </c>
      <c r="K312" s="64" t="str">
        <f t="shared" si="142"/>
        <v>RY11</v>
      </c>
      <c r="L312" s="64" t="str">
        <f t="shared" si="142"/>
        <v>RY12</v>
      </c>
      <c r="M312" s="64" t="str">
        <f t="shared" si="142"/>
        <v>RY13</v>
      </c>
      <c r="N312" s="88" t="str">
        <f t="shared" si="142"/>
        <v>RY14</v>
      </c>
      <c r="O312" s="64" t="str">
        <f t="shared" si="142"/>
        <v>RY15</v>
      </c>
      <c r="P312" s="64" t="str">
        <f t="shared" si="142"/>
        <v>RY16</v>
      </c>
      <c r="Q312" s="64" t="str">
        <f t="shared" si="142"/>
        <v>RY17</v>
      </c>
      <c r="R312" s="64" t="str">
        <f t="shared" si="142"/>
        <v>RY18</v>
      </c>
      <c r="S312" s="88" t="str">
        <f t="shared" si="142"/>
        <v>RY19</v>
      </c>
      <c r="T312" s="64" t="str">
        <f t="shared" si="142"/>
        <v>RY20</v>
      </c>
      <c r="U312" s="64" t="str">
        <f t="shared" si="142"/>
        <v>RY21</v>
      </c>
      <c r="V312" s="64" t="str">
        <f t="shared" si="142"/>
        <v>RY22</v>
      </c>
      <c r="W312" s="64" t="str">
        <f t="shared" si="142"/>
        <v>RY23</v>
      </c>
      <c r="X312" s="64" t="str">
        <f t="shared" si="142"/>
        <v>RY24</v>
      </c>
    </row>
    <row r="313" spans="3:24" x14ac:dyDescent="0.35">
      <c r="I313" s="93"/>
      <c r="N313" s="89"/>
      <c r="S313" s="89"/>
    </row>
    <row r="314" spans="3:24" ht="12.3" x14ac:dyDescent="0.35">
      <c r="D314" s="15" t="s">
        <v>680</v>
      </c>
      <c r="E314" s="75" t="s">
        <v>1598</v>
      </c>
      <c r="F314" s="75" t="str">
        <f t="shared" ref="F314:F316" si="143">Dollars</f>
        <v>Dollars</v>
      </c>
      <c r="G314" s="75" t="str">
        <f t="shared" ref="G314:G316" si="144">Real2019</f>
        <v>Real $2019</v>
      </c>
      <c r="H314" s="75" t="str">
        <f>End_year</f>
        <v>End year</v>
      </c>
      <c r="I314" s="224"/>
      <c r="J314" s="223"/>
      <c r="K314" s="223"/>
      <c r="L314" s="223"/>
      <c r="M314" s="223"/>
      <c r="N314" s="224"/>
      <c r="O314" s="223"/>
      <c r="P314" s="223"/>
      <c r="Q314" s="223"/>
      <c r="R314" s="174">
        <f>'[8]RFM input'!K139*10^6/R$14</f>
        <v>11071070.222845823</v>
      </c>
      <c r="S314" s="222">
        <f>'[8]RFM input'!L139*10^6/S$14</f>
        <v>11582349.621752178</v>
      </c>
      <c r="T314" s="173">
        <f>'[6]PTRM input'!G139*10^6</f>
        <v>12647893.670135224</v>
      </c>
      <c r="U314" s="174">
        <f>'[6]PTRM input'!H139*10^6</f>
        <v>13378655.15696243</v>
      </c>
      <c r="V314" s="174">
        <f>'[6]PTRM input'!I139*10^6</f>
        <v>13564976.556766925</v>
      </c>
      <c r="W314" s="174">
        <f>'[6]PTRM input'!J139*10^6</f>
        <v>11492687.572765559</v>
      </c>
      <c r="X314" s="222">
        <f>'[6]PTRM input'!K139*10^6</f>
        <v>11589754.799327023</v>
      </c>
    </row>
    <row r="315" spans="3:24" ht="12.3" x14ac:dyDescent="0.35">
      <c r="D315" s="15"/>
      <c r="E315" s="75"/>
      <c r="F315" s="75"/>
      <c r="G315" s="75"/>
      <c r="H315" s="75"/>
      <c r="I315" s="233"/>
      <c r="N315" s="89"/>
      <c r="S315" s="89"/>
      <c r="X315" s="89"/>
    </row>
    <row r="316" spans="3:24" ht="12.3" x14ac:dyDescent="0.35">
      <c r="D316" s="74" t="s">
        <v>133</v>
      </c>
      <c r="E316" s="67" t="s">
        <v>134</v>
      </c>
      <c r="F316" s="67" t="str">
        <f t="shared" si="143"/>
        <v>Dollars</v>
      </c>
      <c r="G316" s="67" t="str">
        <f t="shared" si="144"/>
        <v>Real $2019</v>
      </c>
      <c r="H316" s="67" t="str">
        <f t="shared" ref="H316" si="145">Mid_year</f>
        <v>Mid year</v>
      </c>
      <c r="I316" s="177">
        <f t="shared" ref="I316:X316" si="146">SUM(I314:I314)</f>
        <v>0</v>
      </c>
      <c r="J316" s="175">
        <f t="shared" si="146"/>
        <v>0</v>
      </c>
      <c r="K316" s="175">
        <f t="shared" si="146"/>
        <v>0</v>
      </c>
      <c r="L316" s="175">
        <f t="shared" si="146"/>
        <v>0</v>
      </c>
      <c r="M316" s="175">
        <f t="shared" si="146"/>
        <v>0</v>
      </c>
      <c r="N316" s="177">
        <f t="shared" si="146"/>
        <v>0</v>
      </c>
      <c r="O316" s="175">
        <f t="shared" si="146"/>
        <v>0</v>
      </c>
      <c r="P316" s="175">
        <f t="shared" si="146"/>
        <v>0</v>
      </c>
      <c r="Q316" s="175">
        <f t="shared" si="146"/>
        <v>0</v>
      </c>
      <c r="R316" s="175">
        <f t="shared" si="146"/>
        <v>11071070.222845823</v>
      </c>
      <c r="S316" s="177">
        <f t="shared" si="146"/>
        <v>11582349.621752178</v>
      </c>
      <c r="T316" s="175">
        <f t="shared" si="146"/>
        <v>12647893.670135224</v>
      </c>
      <c r="U316" s="175">
        <f t="shared" si="146"/>
        <v>13378655.15696243</v>
      </c>
      <c r="V316" s="175">
        <f t="shared" si="146"/>
        <v>13564976.556766925</v>
      </c>
      <c r="W316" s="175">
        <f t="shared" si="146"/>
        <v>11492687.572765559</v>
      </c>
      <c r="X316" s="175">
        <f t="shared" si="146"/>
        <v>11589754.799327023</v>
      </c>
    </row>
    <row r="317" spans="3:24" x14ac:dyDescent="0.35">
      <c r="G317" s="6"/>
      <c r="H317" s="6"/>
    </row>
    <row r="318" spans="3:24" ht="12.3" x14ac:dyDescent="0.35">
      <c r="D318" s="73" t="s">
        <v>684</v>
      </c>
      <c r="E318" s="64" t="str">
        <f>Lookup!E$20</f>
        <v>Source</v>
      </c>
      <c r="F318" s="64" t="str">
        <f>Lookup!F$20</f>
        <v>Unit</v>
      </c>
      <c r="G318" s="1757" t="str">
        <f>Lookup!G$20</f>
        <v>Basis</v>
      </c>
      <c r="H318" s="1757" t="str">
        <f>Lookup!H$20</f>
        <v>Timing</v>
      </c>
      <c r="I318" s="88" t="str">
        <f t="shared" ref="I318:X318" si="147">I$10</f>
        <v>RY09</v>
      </c>
      <c r="J318" s="64" t="str">
        <f t="shared" si="147"/>
        <v>RY10</v>
      </c>
      <c r="K318" s="64" t="str">
        <f t="shared" si="147"/>
        <v>RY11</v>
      </c>
      <c r="L318" s="64" t="str">
        <f t="shared" si="147"/>
        <v>RY12</v>
      </c>
      <c r="M318" s="64" t="str">
        <f t="shared" si="147"/>
        <v>RY13</v>
      </c>
      <c r="N318" s="64" t="str">
        <f t="shared" si="147"/>
        <v>RY14</v>
      </c>
      <c r="O318" s="96" t="str">
        <f t="shared" si="147"/>
        <v>RY15</v>
      </c>
      <c r="P318" s="64" t="str">
        <f t="shared" si="147"/>
        <v>RY16</v>
      </c>
      <c r="Q318" s="64" t="str">
        <f t="shared" si="147"/>
        <v>RY17</v>
      </c>
      <c r="R318" s="64" t="str">
        <f t="shared" si="147"/>
        <v>RY18</v>
      </c>
      <c r="S318" s="88" t="str">
        <f t="shared" si="147"/>
        <v>RY19</v>
      </c>
      <c r="T318" s="64" t="str">
        <f t="shared" si="147"/>
        <v>RY20</v>
      </c>
      <c r="U318" s="64" t="str">
        <f t="shared" si="147"/>
        <v>RY21</v>
      </c>
      <c r="V318" s="64" t="str">
        <f t="shared" si="147"/>
        <v>RY22</v>
      </c>
      <c r="W318" s="64" t="str">
        <f t="shared" si="147"/>
        <v>RY23</v>
      </c>
      <c r="X318" s="64" t="str">
        <f t="shared" si="147"/>
        <v>RY24</v>
      </c>
    </row>
    <row r="319" spans="3:24" x14ac:dyDescent="0.35">
      <c r="G319" s="6"/>
      <c r="H319" s="6"/>
      <c r="I319" s="93"/>
      <c r="O319" s="97"/>
      <c r="P319" s="91"/>
      <c r="Q319" s="91"/>
      <c r="R319" s="91"/>
      <c r="S319" s="89"/>
    </row>
    <row r="320" spans="3:24" ht="12.3" x14ac:dyDescent="0.35">
      <c r="D320" s="15" t="s">
        <v>297</v>
      </c>
      <c r="E320" s="75" t="s">
        <v>134</v>
      </c>
      <c r="F320" s="75" t="str">
        <f t="shared" ref="F320:F325" si="148">Dollars</f>
        <v>Dollars</v>
      </c>
      <c r="G320" s="75" t="str">
        <f t="shared" ref="G320:G325" si="149">Real2019</f>
        <v>Real $2019</v>
      </c>
      <c r="H320" s="75" t="str">
        <f t="shared" ref="H320:H325" si="150">End_year</f>
        <v>End year</v>
      </c>
      <c r="I320" s="224"/>
      <c r="J320" s="223"/>
      <c r="K320" s="223"/>
      <c r="L320" s="223"/>
      <c r="M320" s="223"/>
      <c r="N320" s="224"/>
      <c r="O320" s="223"/>
      <c r="P320" s="223"/>
      <c r="Q320" s="223"/>
      <c r="R320" s="229">
        <f t="shared" ref="R320:X325" si="151">IFERROR(R$316*$AD289,0)</f>
        <v>0</v>
      </c>
      <c r="S320" s="230">
        <f t="shared" si="151"/>
        <v>0</v>
      </c>
      <c r="T320" s="231">
        <f t="shared" si="151"/>
        <v>0</v>
      </c>
      <c r="U320" s="229">
        <f t="shared" si="151"/>
        <v>0</v>
      </c>
      <c r="V320" s="229">
        <f t="shared" si="151"/>
        <v>0</v>
      </c>
      <c r="W320" s="229">
        <f t="shared" si="151"/>
        <v>0</v>
      </c>
      <c r="X320" s="230">
        <f t="shared" si="151"/>
        <v>0</v>
      </c>
    </row>
    <row r="321" spans="1:27" ht="12.3" x14ac:dyDescent="0.35">
      <c r="D321" s="15" t="s">
        <v>125</v>
      </c>
      <c r="E321" s="75" t="s">
        <v>134</v>
      </c>
      <c r="F321" s="75" t="str">
        <f t="shared" si="148"/>
        <v>Dollars</v>
      </c>
      <c r="G321" s="75" t="str">
        <f t="shared" si="149"/>
        <v>Real $2019</v>
      </c>
      <c r="H321" s="75" t="str">
        <f t="shared" si="150"/>
        <v>End year</v>
      </c>
      <c r="I321" s="224"/>
      <c r="J321" s="223"/>
      <c r="K321" s="223"/>
      <c r="L321" s="223"/>
      <c r="M321" s="223"/>
      <c r="N321" s="224"/>
      <c r="O321" s="223"/>
      <c r="P321" s="223"/>
      <c r="Q321" s="223"/>
      <c r="R321" s="229">
        <f t="shared" si="151"/>
        <v>11071070.222845823</v>
      </c>
      <c r="S321" s="230">
        <f t="shared" si="151"/>
        <v>11582349.621752178</v>
      </c>
      <c r="T321" s="231">
        <f t="shared" si="151"/>
        <v>12647893.670135224</v>
      </c>
      <c r="U321" s="229">
        <f t="shared" si="151"/>
        <v>13378655.15696243</v>
      </c>
      <c r="V321" s="229">
        <f t="shared" si="151"/>
        <v>13564976.556766925</v>
      </c>
      <c r="W321" s="229">
        <f t="shared" si="151"/>
        <v>11492687.572765559</v>
      </c>
      <c r="X321" s="230">
        <f t="shared" si="151"/>
        <v>11589754.799327023</v>
      </c>
    </row>
    <row r="322" spans="1:27" ht="12.3" x14ac:dyDescent="0.35">
      <c r="D322" s="15" t="s">
        <v>298</v>
      </c>
      <c r="E322" s="75" t="s">
        <v>134</v>
      </c>
      <c r="F322" s="75" t="str">
        <f t="shared" si="148"/>
        <v>Dollars</v>
      </c>
      <c r="G322" s="75" t="str">
        <f t="shared" si="149"/>
        <v>Real $2019</v>
      </c>
      <c r="H322" s="75" t="str">
        <f t="shared" si="150"/>
        <v>End year</v>
      </c>
      <c r="I322" s="224"/>
      <c r="J322" s="223"/>
      <c r="K322" s="223"/>
      <c r="L322" s="223"/>
      <c r="M322" s="223"/>
      <c r="N322" s="224"/>
      <c r="O322" s="223"/>
      <c r="P322" s="223"/>
      <c r="Q322" s="223"/>
      <c r="R322" s="229">
        <f t="shared" si="151"/>
        <v>0</v>
      </c>
      <c r="S322" s="230">
        <f t="shared" si="151"/>
        <v>0</v>
      </c>
      <c r="T322" s="231">
        <f t="shared" si="151"/>
        <v>0</v>
      </c>
      <c r="U322" s="229">
        <f t="shared" si="151"/>
        <v>0</v>
      </c>
      <c r="V322" s="229">
        <f t="shared" si="151"/>
        <v>0</v>
      </c>
      <c r="W322" s="229">
        <f t="shared" si="151"/>
        <v>0</v>
      </c>
      <c r="X322" s="230">
        <f t="shared" si="151"/>
        <v>0</v>
      </c>
    </row>
    <row r="323" spans="1:27" ht="12.3" x14ac:dyDescent="0.35">
      <c r="D323" s="15" t="s">
        <v>111</v>
      </c>
      <c r="E323" s="75" t="s">
        <v>134</v>
      </c>
      <c r="F323" s="75" t="str">
        <f t="shared" si="148"/>
        <v>Dollars</v>
      </c>
      <c r="G323" s="75" t="str">
        <f t="shared" si="149"/>
        <v>Real $2019</v>
      </c>
      <c r="H323" s="75" t="str">
        <f t="shared" si="150"/>
        <v>End year</v>
      </c>
      <c r="I323" s="224"/>
      <c r="J323" s="223"/>
      <c r="K323" s="223"/>
      <c r="L323" s="223"/>
      <c r="M323" s="223"/>
      <c r="N323" s="224"/>
      <c r="O323" s="223"/>
      <c r="P323" s="223"/>
      <c r="Q323" s="223"/>
      <c r="R323" s="229">
        <f t="shared" si="151"/>
        <v>0</v>
      </c>
      <c r="S323" s="230">
        <f t="shared" si="151"/>
        <v>0</v>
      </c>
      <c r="T323" s="231">
        <f t="shared" si="151"/>
        <v>0</v>
      </c>
      <c r="U323" s="229">
        <f t="shared" si="151"/>
        <v>0</v>
      </c>
      <c r="V323" s="229">
        <f t="shared" si="151"/>
        <v>0</v>
      </c>
      <c r="W323" s="229">
        <f t="shared" si="151"/>
        <v>0</v>
      </c>
      <c r="X323" s="230">
        <f t="shared" si="151"/>
        <v>0</v>
      </c>
    </row>
    <row r="324" spans="1:27" ht="12.3" x14ac:dyDescent="0.35">
      <c r="D324" s="15" t="s">
        <v>299</v>
      </c>
      <c r="E324" s="75" t="s">
        <v>134</v>
      </c>
      <c r="F324" s="75" t="str">
        <f t="shared" si="148"/>
        <v>Dollars</v>
      </c>
      <c r="G324" s="75" t="str">
        <f t="shared" si="149"/>
        <v>Real $2019</v>
      </c>
      <c r="H324" s="75" t="str">
        <f t="shared" si="150"/>
        <v>End year</v>
      </c>
      <c r="I324" s="224"/>
      <c r="J324" s="223"/>
      <c r="K324" s="223"/>
      <c r="L324" s="223"/>
      <c r="M324" s="223"/>
      <c r="N324" s="224"/>
      <c r="O324" s="223"/>
      <c r="P324" s="223"/>
      <c r="Q324" s="223"/>
      <c r="R324" s="229">
        <f t="shared" si="151"/>
        <v>0</v>
      </c>
      <c r="S324" s="230">
        <f t="shared" si="151"/>
        <v>0</v>
      </c>
      <c r="T324" s="231">
        <f t="shared" si="151"/>
        <v>0</v>
      </c>
      <c r="U324" s="229">
        <f t="shared" si="151"/>
        <v>0</v>
      </c>
      <c r="V324" s="229">
        <f t="shared" si="151"/>
        <v>0</v>
      </c>
      <c r="W324" s="229">
        <f t="shared" si="151"/>
        <v>0</v>
      </c>
      <c r="X324" s="230">
        <f t="shared" si="151"/>
        <v>0</v>
      </c>
    </row>
    <row r="325" spans="1:27" ht="12.3" x14ac:dyDescent="0.35">
      <c r="D325" s="15" t="s">
        <v>300</v>
      </c>
      <c r="E325" s="75" t="s">
        <v>134</v>
      </c>
      <c r="F325" s="75" t="str">
        <f t="shared" si="148"/>
        <v>Dollars</v>
      </c>
      <c r="G325" s="75" t="str">
        <f t="shared" si="149"/>
        <v>Real $2019</v>
      </c>
      <c r="H325" s="75" t="str">
        <f t="shared" si="150"/>
        <v>End year</v>
      </c>
      <c r="I325" s="224"/>
      <c r="J325" s="223"/>
      <c r="K325" s="223"/>
      <c r="L325" s="223"/>
      <c r="M325" s="223"/>
      <c r="N325" s="224"/>
      <c r="O325" s="223"/>
      <c r="P325" s="223"/>
      <c r="Q325" s="223"/>
      <c r="R325" s="229">
        <f t="shared" si="151"/>
        <v>0</v>
      </c>
      <c r="S325" s="230">
        <f t="shared" si="151"/>
        <v>0</v>
      </c>
      <c r="T325" s="231">
        <f t="shared" si="151"/>
        <v>0</v>
      </c>
      <c r="U325" s="229">
        <f t="shared" si="151"/>
        <v>0</v>
      </c>
      <c r="V325" s="229">
        <f t="shared" si="151"/>
        <v>0</v>
      </c>
      <c r="W325" s="229">
        <f t="shared" si="151"/>
        <v>0</v>
      </c>
      <c r="X325" s="230">
        <f t="shared" si="151"/>
        <v>0</v>
      </c>
    </row>
    <row r="326" spans="1:27" x14ac:dyDescent="0.35">
      <c r="G326" s="6"/>
      <c r="H326" s="6"/>
      <c r="I326" s="89"/>
      <c r="O326" s="97"/>
      <c r="P326" s="91"/>
      <c r="Q326" s="91"/>
      <c r="R326" s="91"/>
      <c r="S326" s="89"/>
    </row>
    <row r="327" spans="1:27" ht="12.3" x14ac:dyDescent="0.35">
      <c r="D327" s="74" t="str">
        <f>"Total "&amp;D318</f>
        <v>Total SCS Capcons</v>
      </c>
      <c r="E327" s="67" t="s">
        <v>134</v>
      </c>
      <c r="F327" s="67" t="str">
        <f>F320</f>
        <v>Dollars</v>
      </c>
      <c r="G327" s="67" t="str">
        <f>G320</f>
        <v>Real $2019</v>
      </c>
      <c r="H327" s="67" t="str">
        <f>H320</f>
        <v>End year</v>
      </c>
      <c r="I327" s="177">
        <f t="shared" ref="I327:X327" si="152">SUM(I320:I325)</f>
        <v>0</v>
      </c>
      <c r="J327" s="175">
        <f t="shared" si="152"/>
        <v>0</v>
      </c>
      <c r="K327" s="175">
        <f t="shared" si="152"/>
        <v>0</v>
      </c>
      <c r="L327" s="175">
        <f t="shared" si="152"/>
        <v>0</v>
      </c>
      <c r="M327" s="175">
        <f t="shared" si="152"/>
        <v>0</v>
      </c>
      <c r="N327" s="175">
        <f t="shared" si="152"/>
        <v>0</v>
      </c>
      <c r="O327" s="176">
        <f t="shared" si="152"/>
        <v>0</v>
      </c>
      <c r="P327" s="175">
        <f t="shared" si="152"/>
        <v>0</v>
      </c>
      <c r="Q327" s="175">
        <f t="shared" si="152"/>
        <v>0</v>
      </c>
      <c r="R327" s="175">
        <f t="shared" si="152"/>
        <v>11071070.222845823</v>
      </c>
      <c r="S327" s="177">
        <f t="shared" si="152"/>
        <v>11582349.621752178</v>
      </c>
      <c r="T327" s="175">
        <f t="shared" si="152"/>
        <v>12647893.670135224</v>
      </c>
      <c r="U327" s="175">
        <f t="shared" si="152"/>
        <v>13378655.15696243</v>
      </c>
      <c r="V327" s="175">
        <f t="shared" si="152"/>
        <v>13564976.556766925</v>
      </c>
      <c r="W327" s="175">
        <f t="shared" si="152"/>
        <v>11492687.572765559</v>
      </c>
      <c r="X327" s="175">
        <f t="shared" si="152"/>
        <v>11589754.799327023</v>
      </c>
    </row>
    <row r="328" spans="1:27" x14ac:dyDescent="0.35">
      <c r="D328" s="6"/>
      <c r="E328" s="6"/>
      <c r="F328" s="6"/>
      <c r="G328" s="6"/>
      <c r="H328" s="6"/>
      <c r="I328" s="6"/>
      <c r="J328" s="6"/>
      <c r="K328" s="6"/>
      <c r="L328" s="6"/>
      <c r="M328" s="6"/>
      <c r="N328" s="6"/>
      <c r="O328" s="6"/>
      <c r="P328" s="6"/>
      <c r="Q328" s="6"/>
      <c r="R328" s="6"/>
      <c r="S328" s="6"/>
      <c r="T328" s="1791"/>
      <c r="U328" s="1791"/>
      <c r="V328" s="1791"/>
      <c r="W328" s="1791"/>
      <c r="X328" s="1791"/>
    </row>
    <row r="329" spans="1:27" s="6" customFormat="1" ht="11.25" customHeight="1" x14ac:dyDescent="0.35">
      <c r="D329" s="15" t="s">
        <v>1597</v>
      </c>
      <c r="E329" s="75" t="s">
        <v>681</v>
      </c>
      <c r="F329" s="75" t="str">
        <f t="shared" ref="F329" si="153">Dollars</f>
        <v>Dollars</v>
      </c>
      <c r="G329" s="75" t="str">
        <f t="shared" ref="G329" si="154">Real2019</f>
        <v>Real $2019</v>
      </c>
      <c r="H329" s="75" t="str">
        <f>End_year</f>
        <v>End year</v>
      </c>
      <c r="I329" s="223"/>
      <c r="J329" s="223"/>
      <c r="K329" s="223"/>
      <c r="L329" s="223"/>
      <c r="M329" s="223"/>
      <c r="N329" s="223"/>
      <c r="O329" s="223"/>
      <c r="P329" s="223"/>
      <c r="Q329" s="223"/>
      <c r="R329" s="223"/>
      <c r="S329" s="223"/>
      <c r="T329" s="229">
        <f>'[6]PTRM input'!G139*10^6</f>
        <v>12647893.670135224</v>
      </c>
      <c r="U329" s="229">
        <f>'[6]PTRM input'!H139*10^6</f>
        <v>13378655.15696243</v>
      </c>
      <c r="V329" s="229">
        <f>'[6]PTRM input'!I139*10^6</f>
        <v>13564976.556766925</v>
      </c>
      <c r="W329" s="229">
        <f>'[6]PTRM input'!J139*10^6</f>
        <v>11492687.572765559</v>
      </c>
      <c r="X329" s="229">
        <f>'[6]PTRM input'!K139*10^6</f>
        <v>11589754.799327023</v>
      </c>
      <c r="Z329" s="70"/>
      <c r="AA329" s="70"/>
    </row>
    <row r="330" spans="1:27" s="6" customFormat="1" ht="11.25" customHeight="1" x14ac:dyDescent="0.35">
      <c r="Z330" s="70"/>
      <c r="AA330" s="70"/>
    </row>
    <row r="331" spans="1:27" s="6" customFormat="1" ht="11.25" customHeight="1" x14ac:dyDescent="0.35">
      <c r="A331" s="70">
        <f>IF(SUM($I331:$X331)&gt;0,1,0)</f>
        <v>0</v>
      </c>
      <c r="D331" s="15" t="s">
        <v>139</v>
      </c>
      <c r="I331" s="70">
        <f t="shared" ref="I331:Q331" si="155">IF(OR(ISERROR(I327),ROUND(I327-I316,4)&lt;&gt;0,IF(I329="",0,ROUND(I329-I316,4)&lt;&gt;0)),1,0)</f>
        <v>0</v>
      </c>
      <c r="J331" s="70">
        <f t="shared" si="155"/>
        <v>0</v>
      </c>
      <c r="K331" s="70">
        <f t="shared" si="155"/>
        <v>0</v>
      </c>
      <c r="L331" s="70">
        <f t="shared" si="155"/>
        <v>0</v>
      </c>
      <c r="M331" s="70">
        <f t="shared" si="155"/>
        <v>0</v>
      </c>
      <c r="N331" s="70">
        <f t="shared" si="155"/>
        <v>0</v>
      </c>
      <c r="O331" s="70">
        <f t="shared" si="155"/>
        <v>0</v>
      </c>
      <c r="P331" s="70">
        <f t="shared" si="155"/>
        <v>0</v>
      </c>
      <c r="Q331" s="70">
        <f t="shared" si="155"/>
        <v>0</v>
      </c>
      <c r="R331" s="70">
        <f>IF(OR(ISERROR(R327),ROUND(R327-R316,4)&lt;&gt;0,IF(R329="",0,ROUND(R329-R316,4)&lt;&gt;0)),1,0)</f>
        <v>0</v>
      </c>
      <c r="S331" s="70">
        <f t="shared" ref="S331:X331" si="156">IF(OR(ISERROR(S327),ROUND(S327-S316,4)&lt;&gt;0,IF(S329="",0,ROUND(S329-S316,4)&lt;&gt;0)),1,0)</f>
        <v>0</v>
      </c>
      <c r="T331" s="70">
        <f t="shared" si="156"/>
        <v>0</v>
      </c>
      <c r="U331" s="70">
        <f t="shared" si="156"/>
        <v>0</v>
      </c>
      <c r="V331" s="70">
        <f t="shared" si="156"/>
        <v>0</v>
      </c>
      <c r="W331" s="70">
        <f t="shared" si="156"/>
        <v>0</v>
      </c>
      <c r="X331" s="70">
        <f t="shared" si="156"/>
        <v>0</v>
      </c>
      <c r="Z331" s="70"/>
      <c r="AA331" s="70"/>
    </row>
    <row r="333" spans="1:27" s="4" customFormat="1" ht="15" x14ac:dyDescent="0.35">
      <c r="B333" s="4" t="s">
        <v>313</v>
      </c>
    </row>
    <row r="335" spans="1:27" s="13" customFormat="1" ht="14.1" x14ac:dyDescent="0.35">
      <c r="C335" s="13" t="s">
        <v>623</v>
      </c>
    </row>
    <row r="336" spans="1:27" s="6" customFormat="1" ht="11.25" customHeight="1" x14ac:dyDescent="0.35"/>
    <row r="337" spans="4:30" s="6" customFormat="1" ht="11.25" customHeight="1" x14ac:dyDescent="0.35">
      <c r="D337" s="73" t="s">
        <v>626</v>
      </c>
    </row>
    <row r="338" spans="4:30" s="6" customFormat="1" ht="11.25" customHeight="1" x14ac:dyDescent="0.35">
      <c r="D338" s="79" t="s">
        <v>628</v>
      </c>
    </row>
    <row r="339" spans="4:30" s="6" customFormat="1" ht="11.25" customHeight="1" x14ac:dyDescent="0.35"/>
    <row r="340" spans="4:30" ht="12.3" x14ac:dyDescent="0.35">
      <c r="D340" s="73" t="s">
        <v>314</v>
      </c>
      <c r="E340" s="64" t="s">
        <v>65</v>
      </c>
      <c r="F340" s="64" t="s">
        <v>66</v>
      </c>
      <c r="G340" s="64" t="s">
        <v>67</v>
      </c>
      <c r="H340" s="64" t="s">
        <v>68</v>
      </c>
      <c r="I340" s="88" t="str">
        <f t="shared" ref="I340:X340" si="157">I$10</f>
        <v>RY09</v>
      </c>
      <c r="J340" s="64" t="str">
        <f t="shared" si="157"/>
        <v>RY10</v>
      </c>
      <c r="K340" s="64" t="str">
        <f t="shared" si="157"/>
        <v>RY11</v>
      </c>
      <c r="L340" s="64" t="str">
        <f t="shared" si="157"/>
        <v>RY12</v>
      </c>
      <c r="M340" s="64" t="str">
        <f t="shared" si="157"/>
        <v>RY13</v>
      </c>
      <c r="N340" s="64" t="str">
        <f t="shared" si="157"/>
        <v>RY14</v>
      </c>
      <c r="O340" s="96" t="str">
        <f t="shared" si="157"/>
        <v>RY15</v>
      </c>
      <c r="P340" s="64" t="str">
        <f t="shared" si="157"/>
        <v>RY16</v>
      </c>
      <c r="Q340" s="64" t="str">
        <f t="shared" si="157"/>
        <v>RY17</v>
      </c>
      <c r="R340" s="64" t="str">
        <f t="shared" si="157"/>
        <v>RY18</v>
      </c>
      <c r="S340" s="88" t="str">
        <f t="shared" si="157"/>
        <v>RY19</v>
      </c>
      <c r="T340" s="64" t="str">
        <f t="shared" si="157"/>
        <v>RY20</v>
      </c>
      <c r="U340" s="64" t="str">
        <f t="shared" si="157"/>
        <v>RY21</v>
      </c>
      <c r="V340" s="64" t="str">
        <f t="shared" si="157"/>
        <v>RY22</v>
      </c>
      <c r="W340" s="64" t="str">
        <f t="shared" si="157"/>
        <v>RY23</v>
      </c>
      <c r="X340" s="64" t="str">
        <f t="shared" si="157"/>
        <v>RY24</v>
      </c>
      <c r="Z340" s="72" t="str">
        <f>Z$10</f>
        <v>RY17 %</v>
      </c>
      <c r="AA340" s="72" t="str">
        <f>AA$10</f>
        <v>RY15-RY17 Avg</v>
      </c>
      <c r="AB340" s="72" t="str">
        <f>AB$10</f>
        <v>Custom %</v>
      </c>
      <c r="AD340" s="72" t="str">
        <f>AD$10</f>
        <v>Selected</v>
      </c>
    </row>
    <row r="341" spans="4:30" x14ac:dyDescent="0.35">
      <c r="G341" s="6"/>
      <c r="H341" s="6"/>
      <c r="J341" s="97"/>
      <c r="K341" s="91"/>
      <c r="L341" s="91"/>
      <c r="M341" s="91"/>
      <c r="N341" s="89"/>
      <c r="O341" s="97"/>
      <c r="P341" s="91"/>
      <c r="Q341" s="91"/>
      <c r="R341" s="91"/>
      <c r="S341" s="89"/>
      <c r="T341" s="91"/>
      <c r="U341" s="91"/>
      <c r="V341" s="91"/>
      <c r="W341" s="91"/>
      <c r="X341" s="89"/>
    </row>
    <row r="342" spans="4:30" ht="12.3" x14ac:dyDescent="0.35">
      <c r="D342" s="15" t="s">
        <v>107</v>
      </c>
      <c r="E342" s="75" t="s">
        <v>288</v>
      </c>
      <c r="F342" s="75" t="str">
        <f>Dollars</f>
        <v>Dollars</v>
      </c>
      <c r="G342" s="75" t="str">
        <f t="shared" ref="G342:G346" si="158">Nominal</f>
        <v>Nominal</v>
      </c>
      <c r="H342" s="75" t="str">
        <f t="shared" ref="H342:H346" si="159">Mid_year</f>
        <v>Mid year</v>
      </c>
      <c r="I342" s="172">
        <v>0</v>
      </c>
      <c r="J342" s="173">
        <v>0</v>
      </c>
      <c r="K342" s="174">
        <v>0</v>
      </c>
      <c r="L342" s="174">
        <v>0</v>
      </c>
      <c r="M342" s="174">
        <v>0</v>
      </c>
      <c r="N342" s="222">
        <v>0</v>
      </c>
      <c r="O342" s="173">
        <v>0</v>
      </c>
      <c r="P342" s="174">
        <v>0</v>
      </c>
      <c r="Q342" s="174">
        <v>0</v>
      </c>
      <c r="R342" s="103"/>
      <c r="S342" s="104"/>
      <c r="T342" s="103"/>
      <c r="U342" s="103"/>
      <c r="V342" s="103"/>
      <c r="W342" s="103"/>
      <c r="X342" s="104"/>
      <c r="Z342" s="85">
        <f>IF(Q$348=0,0,Q342/Q$348)</f>
        <v>0</v>
      </c>
      <c r="AA342" s="85">
        <f>IF(AVERAGE(O$348:Q$348)=0,0,
AVERAGE(O342:Q342)/AVERAGE(O$348:Q$348))</f>
        <v>0</v>
      </c>
      <c r="AB342" s="226">
        <v>0</v>
      </c>
      <c r="AD342" s="85">
        <f>IFERROR(INDEX(Z342:AB342,,MATCH(D$338,$Z$10:$AB$10,0)),"N/A")</f>
        <v>0</v>
      </c>
    </row>
    <row r="343" spans="4:30" ht="12.3" x14ac:dyDescent="0.35">
      <c r="D343" s="15" t="s">
        <v>195</v>
      </c>
      <c r="E343" s="75" t="s">
        <v>288</v>
      </c>
      <c r="F343" s="75" t="str">
        <f>Dollars</f>
        <v>Dollars</v>
      </c>
      <c r="G343" s="75" t="str">
        <f t="shared" si="158"/>
        <v>Nominal</v>
      </c>
      <c r="H343" s="75" t="str">
        <f t="shared" si="159"/>
        <v>Mid year</v>
      </c>
      <c r="I343" s="172">
        <v>0</v>
      </c>
      <c r="J343" s="173">
        <v>0</v>
      </c>
      <c r="K343" s="174">
        <v>0</v>
      </c>
      <c r="L343" s="174">
        <v>0</v>
      </c>
      <c r="M343" s="174">
        <v>0</v>
      </c>
      <c r="N343" s="222">
        <v>0</v>
      </c>
      <c r="O343" s="173">
        <v>0</v>
      </c>
      <c r="P343" s="174">
        <v>0</v>
      </c>
      <c r="Q343" s="174">
        <v>0</v>
      </c>
      <c r="R343" s="103"/>
      <c r="S343" s="104"/>
      <c r="T343" s="103"/>
      <c r="U343" s="103"/>
      <c r="V343" s="103"/>
      <c r="W343" s="103"/>
      <c r="X343" s="104"/>
      <c r="Z343" s="85">
        <f>IF(Q$348=0,0,Q343/Q$348)</f>
        <v>0</v>
      </c>
      <c r="AA343" s="85">
        <f>IF(AVERAGE(O$348:Q$348)=0,0,
AVERAGE(O343:Q343)/AVERAGE(O$348:Q$348))</f>
        <v>0</v>
      </c>
      <c r="AB343" s="226">
        <v>0</v>
      </c>
      <c r="AD343" s="85">
        <f>IFERROR(INDEX(Z343:AB343,,MATCH(D$338,$Z$10:$AB$10,0)),"N/A")</f>
        <v>0</v>
      </c>
    </row>
    <row r="344" spans="4:30" ht="12.3" x14ac:dyDescent="0.35">
      <c r="D344" s="15" t="s">
        <v>106</v>
      </c>
      <c r="E344" s="75" t="s">
        <v>288</v>
      </c>
      <c r="F344" s="75" t="str">
        <f>Dollars</f>
        <v>Dollars</v>
      </c>
      <c r="G344" s="75" t="str">
        <f t="shared" si="158"/>
        <v>Nominal</v>
      </c>
      <c r="H344" s="75" t="str">
        <f t="shared" si="159"/>
        <v>Mid year</v>
      </c>
      <c r="I344" s="172">
        <v>0</v>
      </c>
      <c r="J344" s="173">
        <v>0</v>
      </c>
      <c r="K344" s="174">
        <v>0</v>
      </c>
      <c r="L344" s="174">
        <v>0</v>
      </c>
      <c r="M344" s="174">
        <v>0</v>
      </c>
      <c r="N344" s="222">
        <v>0</v>
      </c>
      <c r="O344" s="173">
        <v>0</v>
      </c>
      <c r="P344" s="174">
        <v>0</v>
      </c>
      <c r="Q344" s="174">
        <v>0</v>
      </c>
      <c r="R344" s="103"/>
      <c r="S344" s="104"/>
      <c r="T344" s="103"/>
      <c r="U344" s="103"/>
      <c r="V344" s="103"/>
      <c r="W344" s="103"/>
      <c r="X344" s="104"/>
      <c r="Z344" s="85">
        <f>IF(Q$348=0,0,Q344/Q$348)</f>
        <v>0</v>
      </c>
      <c r="AA344" s="85">
        <f>IF(AVERAGE(O$348:Q$348)=0,0,
AVERAGE(O344:Q344)/AVERAGE(O$348:Q$348))</f>
        <v>0</v>
      </c>
      <c r="AB344" s="226">
        <v>0</v>
      </c>
      <c r="AD344" s="85">
        <f>IFERROR(INDEX(Z344:AB344,,MATCH(D$338,$Z$10:$AB$10,0)),"N/A")</f>
        <v>0</v>
      </c>
    </row>
    <row r="345" spans="4:30" ht="12.3" x14ac:dyDescent="0.35">
      <c r="D345" s="15" t="s">
        <v>111</v>
      </c>
      <c r="E345" s="75" t="s">
        <v>288</v>
      </c>
      <c r="F345" s="75" t="str">
        <f>Dollars</f>
        <v>Dollars</v>
      </c>
      <c r="G345" s="75" t="str">
        <f t="shared" si="158"/>
        <v>Nominal</v>
      </c>
      <c r="H345" s="75" t="str">
        <f t="shared" si="159"/>
        <v>Mid year</v>
      </c>
      <c r="I345" s="172">
        <v>0</v>
      </c>
      <c r="J345" s="173">
        <v>0</v>
      </c>
      <c r="K345" s="174">
        <v>0</v>
      </c>
      <c r="L345" s="174">
        <v>0</v>
      </c>
      <c r="M345" s="174">
        <v>0</v>
      </c>
      <c r="N345" s="222">
        <v>0</v>
      </c>
      <c r="O345" s="173">
        <v>0</v>
      </c>
      <c r="P345" s="174">
        <v>0</v>
      </c>
      <c r="Q345" s="174">
        <v>0</v>
      </c>
      <c r="R345" s="103"/>
      <c r="S345" s="104"/>
      <c r="T345" s="103"/>
      <c r="U345" s="103"/>
      <c r="V345" s="103"/>
      <c r="W345" s="103"/>
      <c r="X345" s="104"/>
      <c r="Z345" s="85">
        <f>IF(Q$348=0,0,Q345/Q$348)</f>
        <v>0</v>
      </c>
      <c r="AA345" s="85">
        <f>IF(AVERAGE(O$348:Q$348)=0,0,
AVERAGE(O345:Q345)/AVERAGE(O$348:Q$348))</f>
        <v>0</v>
      </c>
      <c r="AB345" s="226">
        <v>0</v>
      </c>
      <c r="AD345" s="85">
        <f>IFERROR(INDEX(Z345:AB345,,MATCH(D$338,$Z$10:$AB$10,0)),"N/A")</f>
        <v>0</v>
      </c>
    </row>
    <row r="346" spans="4:30" ht="12.3" x14ac:dyDescent="0.35">
      <c r="D346" s="15" t="s">
        <v>301</v>
      </c>
      <c r="E346" s="75" t="s">
        <v>288</v>
      </c>
      <c r="F346" s="75" t="str">
        <f>Dollars</f>
        <v>Dollars</v>
      </c>
      <c r="G346" s="75" t="str">
        <f t="shared" si="158"/>
        <v>Nominal</v>
      </c>
      <c r="H346" s="75" t="str">
        <f t="shared" si="159"/>
        <v>Mid year</v>
      </c>
      <c r="I346" s="172">
        <v>0</v>
      </c>
      <c r="J346" s="173">
        <v>0</v>
      </c>
      <c r="K346" s="174">
        <v>0</v>
      </c>
      <c r="L346" s="174">
        <v>0</v>
      </c>
      <c r="M346" s="174">
        <v>0</v>
      </c>
      <c r="N346" s="222">
        <v>0</v>
      </c>
      <c r="O346" s="173">
        <v>0</v>
      </c>
      <c r="P346" s="174">
        <v>0</v>
      </c>
      <c r="Q346" s="174">
        <v>0</v>
      </c>
      <c r="R346" s="103"/>
      <c r="S346" s="104"/>
      <c r="T346" s="103"/>
      <c r="U346" s="103"/>
      <c r="V346" s="103"/>
      <c r="W346" s="103"/>
      <c r="X346" s="104"/>
      <c r="Z346" s="85">
        <f>IF(Q$348=0,0,Q346/Q$348)</f>
        <v>0</v>
      </c>
      <c r="AA346" s="85">
        <f>IF(AVERAGE(O$348:Q$348)=0,0,
AVERAGE(O346:Q346)/AVERAGE(O$348:Q$348))</f>
        <v>0</v>
      </c>
      <c r="AB346" s="226">
        <v>0</v>
      </c>
      <c r="AD346" s="85">
        <f>IFERROR(INDEX(Z346:AB346,,MATCH(D$338,$Z$10:$AB$10,0)),"N/A")</f>
        <v>0</v>
      </c>
    </row>
    <row r="347" spans="4:30" x14ac:dyDescent="0.35">
      <c r="G347" s="6"/>
      <c r="H347" s="6"/>
      <c r="I347" s="188"/>
      <c r="J347" s="189"/>
      <c r="K347" s="190"/>
      <c r="L347" s="190"/>
      <c r="M347" s="190"/>
      <c r="N347" s="191"/>
      <c r="O347" s="189"/>
      <c r="P347" s="190"/>
      <c r="Q347" s="190"/>
      <c r="R347" s="91"/>
      <c r="S347" s="89"/>
      <c r="T347" s="91"/>
      <c r="U347" s="91"/>
      <c r="V347" s="91"/>
      <c r="W347" s="91"/>
      <c r="X347" s="89"/>
    </row>
    <row r="348" spans="4:30" ht="12.3" x14ac:dyDescent="0.35">
      <c r="D348" s="74" t="s">
        <v>315</v>
      </c>
      <c r="E348" s="67" t="s">
        <v>134</v>
      </c>
      <c r="F348" s="67" t="str">
        <f>F342</f>
        <v>Dollars</v>
      </c>
      <c r="G348" s="67" t="str">
        <f>G342</f>
        <v>Nominal</v>
      </c>
      <c r="H348" s="67" t="str">
        <f>H342</f>
        <v>Mid year</v>
      </c>
      <c r="I348" s="175">
        <f t="shared" ref="I348:X348" si="160">SUM(I342:I345)</f>
        <v>0</v>
      </c>
      <c r="J348" s="176">
        <f t="shared" si="160"/>
        <v>0</v>
      </c>
      <c r="K348" s="175">
        <f t="shared" si="160"/>
        <v>0</v>
      </c>
      <c r="L348" s="175">
        <f t="shared" si="160"/>
        <v>0</v>
      </c>
      <c r="M348" s="175">
        <f t="shared" si="160"/>
        <v>0</v>
      </c>
      <c r="N348" s="177">
        <f t="shared" si="160"/>
        <v>0</v>
      </c>
      <c r="O348" s="176">
        <f t="shared" si="160"/>
        <v>0</v>
      </c>
      <c r="P348" s="175">
        <f t="shared" si="160"/>
        <v>0</v>
      </c>
      <c r="Q348" s="175">
        <f t="shared" si="160"/>
        <v>0</v>
      </c>
      <c r="R348" s="66">
        <f t="shared" si="160"/>
        <v>0</v>
      </c>
      <c r="S348" s="90">
        <f t="shared" si="160"/>
        <v>0</v>
      </c>
      <c r="T348" s="66">
        <f t="shared" si="160"/>
        <v>0</v>
      </c>
      <c r="U348" s="66">
        <f t="shared" si="160"/>
        <v>0</v>
      </c>
      <c r="V348" s="66">
        <f t="shared" si="160"/>
        <v>0</v>
      </c>
      <c r="W348" s="66">
        <f t="shared" si="160"/>
        <v>0</v>
      </c>
      <c r="X348" s="90">
        <f t="shared" si="160"/>
        <v>0</v>
      </c>
      <c r="Z348" s="225">
        <f>SUM(Z342:Z345)</f>
        <v>0</v>
      </c>
      <c r="AA348" s="225">
        <f>SUM(AA342:AA345)</f>
        <v>0</v>
      </c>
      <c r="AB348" s="225">
        <f>SUM(AB342:AB345)</f>
        <v>0</v>
      </c>
      <c r="AD348" s="225">
        <f>SUM(AD342:AD345)</f>
        <v>0</v>
      </c>
    </row>
    <row r="349" spans="4:30" s="6" customFormat="1" ht="11.25" customHeight="1" x14ac:dyDescent="0.35"/>
    <row r="350" spans="4:30" s="6" customFormat="1" ht="11.25" customHeight="1" x14ac:dyDescent="0.35">
      <c r="D350" s="73" t="s">
        <v>1595</v>
      </c>
    </row>
    <row r="351" spans="4:30" s="6" customFormat="1" ht="12.3" x14ac:dyDescent="0.35">
      <c r="D351" s="15" t="s">
        <v>122</v>
      </c>
      <c r="E351" s="75" t="s">
        <v>288</v>
      </c>
      <c r="F351" s="75" t="str">
        <f t="shared" ref="F351:F352" si="161">Dollars</f>
        <v>Dollars</v>
      </c>
      <c r="G351" s="75" t="str">
        <f t="shared" ref="G351:G352" si="162">Nominal</f>
        <v>Nominal</v>
      </c>
      <c r="H351" s="75" t="str">
        <f t="shared" ref="H351:H352" si="163">Mid_year</f>
        <v>Mid year</v>
      </c>
      <c r="I351" s="172">
        <v>0</v>
      </c>
      <c r="J351" s="173">
        <v>0</v>
      </c>
      <c r="K351" s="174">
        <v>0</v>
      </c>
      <c r="L351" s="174">
        <v>0</v>
      </c>
      <c r="M351" s="174">
        <v>0</v>
      </c>
      <c r="N351" s="222">
        <v>0</v>
      </c>
      <c r="O351" s="173">
        <v>0</v>
      </c>
      <c r="P351" s="174">
        <v>0</v>
      </c>
      <c r="Q351" s="174">
        <v>0</v>
      </c>
      <c r="R351" s="223"/>
      <c r="S351" s="224"/>
      <c r="T351" s="223"/>
      <c r="U351" s="223"/>
      <c r="V351" s="223"/>
      <c r="W351" s="223"/>
      <c r="X351" s="224"/>
    </row>
    <row r="352" spans="4:30" s="6" customFormat="1" ht="11.25" customHeight="1" x14ac:dyDescent="0.35">
      <c r="D352" s="15" t="s">
        <v>123</v>
      </c>
      <c r="E352" s="75" t="s">
        <v>288</v>
      </c>
      <c r="F352" s="75" t="str">
        <f t="shared" si="161"/>
        <v>Dollars</v>
      </c>
      <c r="G352" s="75" t="str">
        <f t="shared" si="162"/>
        <v>Nominal</v>
      </c>
      <c r="H352" s="75" t="str">
        <f t="shared" si="163"/>
        <v>Mid year</v>
      </c>
      <c r="I352" s="172">
        <v>0</v>
      </c>
      <c r="J352" s="173">
        <v>0</v>
      </c>
      <c r="K352" s="174">
        <v>0</v>
      </c>
      <c r="L352" s="174">
        <v>0</v>
      </c>
      <c r="M352" s="174">
        <v>0</v>
      </c>
      <c r="N352" s="222">
        <v>0</v>
      </c>
      <c r="O352" s="173">
        <v>0</v>
      </c>
      <c r="P352" s="174">
        <v>0</v>
      </c>
      <c r="Q352" s="174">
        <v>0</v>
      </c>
      <c r="R352" s="223"/>
      <c r="S352" s="224"/>
      <c r="T352" s="223"/>
      <c r="U352" s="223"/>
      <c r="V352" s="223"/>
      <c r="W352" s="223"/>
      <c r="X352" s="224"/>
    </row>
    <row r="353" spans="1:30" s="6" customFormat="1" ht="11.25" customHeight="1" x14ac:dyDescent="0.35"/>
    <row r="354" spans="1:30" ht="12.3" x14ac:dyDescent="0.35">
      <c r="D354" s="74" t="s">
        <v>1596</v>
      </c>
      <c r="E354" s="67" t="s">
        <v>134</v>
      </c>
      <c r="F354" s="67" t="str">
        <f>F351</f>
        <v>Dollars</v>
      </c>
      <c r="G354" s="67" t="str">
        <f>G351</f>
        <v>Nominal</v>
      </c>
      <c r="H354" s="67" t="str">
        <f>H351</f>
        <v>Mid year</v>
      </c>
      <c r="I354" s="175">
        <f t="shared" ref="I354:X354" si="164">SUM(I351:I352)</f>
        <v>0</v>
      </c>
      <c r="J354" s="176">
        <f t="shared" si="164"/>
        <v>0</v>
      </c>
      <c r="K354" s="175">
        <f t="shared" si="164"/>
        <v>0</v>
      </c>
      <c r="L354" s="175">
        <f t="shared" si="164"/>
        <v>0</v>
      </c>
      <c r="M354" s="175">
        <f t="shared" si="164"/>
        <v>0</v>
      </c>
      <c r="N354" s="177">
        <f t="shared" si="164"/>
        <v>0</v>
      </c>
      <c r="O354" s="176">
        <f t="shared" si="164"/>
        <v>0</v>
      </c>
      <c r="P354" s="175">
        <f t="shared" si="164"/>
        <v>0</v>
      </c>
      <c r="Q354" s="175">
        <f t="shared" si="164"/>
        <v>0</v>
      </c>
      <c r="R354" s="175">
        <f t="shared" si="164"/>
        <v>0</v>
      </c>
      <c r="S354" s="177">
        <f t="shared" si="164"/>
        <v>0</v>
      </c>
      <c r="T354" s="175">
        <f t="shared" si="164"/>
        <v>0</v>
      </c>
      <c r="U354" s="175">
        <f t="shared" si="164"/>
        <v>0</v>
      </c>
      <c r="V354" s="175">
        <f t="shared" si="164"/>
        <v>0</v>
      </c>
      <c r="W354" s="175">
        <f t="shared" si="164"/>
        <v>0</v>
      </c>
      <c r="X354" s="177">
        <f t="shared" si="164"/>
        <v>0</v>
      </c>
      <c r="Y354" s="188"/>
      <c r="Z354" s="6"/>
      <c r="AA354" s="6"/>
      <c r="AB354" s="6"/>
      <c r="AC354" s="6"/>
      <c r="AD354" s="6"/>
    </row>
    <row r="355" spans="1:30" s="6" customFormat="1" ht="11.25" customHeight="1" x14ac:dyDescent="0.35"/>
    <row r="356" spans="1:30" s="6" customFormat="1" ht="11.25" customHeight="1" x14ac:dyDescent="0.35">
      <c r="A356" s="70">
        <f>IF(SUM($I356:$AD356)&gt;0,1,0)</f>
        <v>0</v>
      </c>
      <c r="D356" s="15" t="s">
        <v>139</v>
      </c>
      <c r="I356" s="70">
        <v>0</v>
      </c>
      <c r="J356" s="70">
        <v>0</v>
      </c>
      <c r="K356" s="70">
        <v>0</v>
      </c>
      <c r="L356" s="70">
        <v>0</v>
      </c>
      <c r="M356" s="70">
        <v>0</v>
      </c>
      <c r="N356" s="70">
        <v>0</v>
      </c>
      <c r="O356" s="70">
        <v>0</v>
      </c>
      <c r="P356" s="70">
        <v>0</v>
      </c>
      <c r="Q356" s="70">
        <v>0</v>
      </c>
      <c r="R356" s="70">
        <v>0</v>
      </c>
      <c r="S356" s="70">
        <v>0</v>
      </c>
      <c r="T356" s="70">
        <v>0</v>
      </c>
      <c r="U356" s="70">
        <v>0</v>
      </c>
      <c r="V356" s="70">
        <v>0</v>
      </c>
      <c r="W356" s="70">
        <v>0</v>
      </c>
      <c r="X356" s="70">
        <v>0</v>
      </c>
      <c r="Z356" s="70">
        <f>IF(ISERROR(Z348),1,0)</f>
        <v>0</v>
      </c>
      <c r="AA356" s="70">
        <f>IF(ISERROR(AA348),1,0)</f>
        <v>0</v>
      </c>
      <c r="AB356" s="70">
        <f>IF(ISERROR(AB348),1,0)</f>
        <v>0</v>
      </c>
      <c r="AD356" s="70">
        <f>IF(ISERROR(AD348),1,0)</f>
        <v>0</v>
      </c>
    </row>
    <row r="357" spans="1:30" x14ac:dyDescent="0.35">
      <c r="G357" s="6"/>
      <c r="H357" s="6"/>
    </row>
    <row r="358" spans="1:30" ht="12.3" x14ac:dyDescent="0.35">
      <c r="D358" s="73" t="s">
        <v>1599</v>
      </c>
      <c r="E358" s="64" t="s">
        <v>65</v>
      </c>
      <c r="F358" s="64" t="s">
        <v>66</v>
      </c>
      <c r="G358" s="1757" t="s">
        <v>67</v>
      </c>
      <c r="H358" s="1757" t="s">
        <v>68</v>
      </c>
      <c r="I358" s="88" t="str">
        <f t="shared" ref="I358:X358" si="165">I$10</f>
        <v>RY09</v>
      </c>
      <c r="J358" s="64" t="str">
        <f t="shared" si="165"/>
        <v>RY10</v>
      </c>
      <c r="K358" s="64" t="str">
        <f t="shared" si="165"/>
        <v>RY11</v>
      </c>
      <c r="L358" s="64" t="str">
        <f t="shared" si="165"/>
        <v>RY12</v>
      </c>
      <c r="M358" s="64" t="str">
        <f t="shared" si="165"/>
        <v>RY13</v>
      </c>
      <c r="N358" s="64" t="str">
        <f t="shared" si="165"/>
        <v>RY14</v>
      </c>
      <c r="O358" s="96" t="str">
        <f t="shared" si="165"/>
        <v>RY15</v>
      </c>
      <c r="P358" s="64" t="str">
        <f t="shared" si="165"/>
        <v>RY16</v>
      </c>
      <c r="Q358" s="64" t="str">
        <f t="shared" si="165"/>
        <v>RY17</v>
      </c>
      <c r="R358" s="64" t="str">
        <f t="shared" si="165"/>
        <v>RY18</v>
      </c>
      <c r="S358" s="88" t="str">
        <f t="shared" si="165"/>
        <v>RY19</v>
      </c>
      <c r="T358" s="64" t="str">
        <f t="shared" si="165"/>
        <v>RY20</v>
      </c>
      <c r="U358" s="64" t="str">
        <f t="shared" si="165"/>
        <v>RY21</v>
      </c>
      <c r="V358" s="64" t="str">
        <f t="shared" si="165"/>
        <v>RY22</v>
      </c>
      <c r="W358" s="64" t="str">
        <f t="shared" si="165"/>
        <v>RY23</v>
      </c>
      <c r="X358" s="64" t="str">
        <f t="shared" si="165"/>
        <v>RY24</v>
      </c>
      <c r="Z358" s="72" t="str">
        <f>Z$10</f>
        <v>RY17 %</v>
      </c>
      <c r="AA358" s="72" t="str">
        <f>AA$10</f>
        <v>RY15-RY17 Avg</v>
      </c>
      <c r="AB358" s="72" t="str">
        <f>AB$10</f>
        <v>Custom %</v>
      </c>
      <c r="AD358" s="72" t="str">
        <f>AD$10</f>
        <v>Selected</v>
      </c>
    </row>
    <row r="359" spans="1:30" x14ac:dyDescent="0.35">
      <c r="G359" s="6"/>
      <c r="H359" s="6"/>
      <c r="J359" s="97"/>
      <c r="K359" s="91"/>
      <c r="L359" s="91"/>
      <c r="M359" s="91"/>
      <c r="N359" s="89"/>
      <c r="O359" s="97"/>
      <c r="P359" s="91"/>
      <c r="Q359" s="91"/>
      <c r="R359" s="91"/>
      <c r="S359" s="89"/>
      <c r="T359" s="91"/>
      <c r="U359" s="91"/>
      <c r="V359" s="91"/>
      <c r="W359" s="91"/>
      <c r="X359" s="89"/>
    </row>
    <row r="360" spans="1:30" ht="12.3" x14ac:dyDescent="0.35">
      <c r="D360" s="15" t="s">
        <v>297</v>
      </c>
      <c r="E360" s="75" t="s">
        <v>288</v>
      </c>
      <c r="F360" s="75" t="str">
        <f>Dollars</f>
        <v>Dollars</v>
      </c>
      <c r="G360" s="75" t="str">
        <f t="shared" ref="G360:Q360" si="166">G25</f>
        <v>Nominal</v>
      </c>
      <c r="H360" s="75" t="str">
        <f t="shared" si="166"/>
        <v>Mid year</v>
      </c>
      <c r="I360" s="230">
        <f t="shared" si="166"/>
        <v>3459635.0972662061</v>
      </c>
      <c r="J360" s="231">
        <f t="shared" si="166"/>
        <v>9599747.8957908358</v>
      </c>
      <c r="K360" s="229">
        <f t="shared" si="166"/>
        <v>24944018.890334051</v>
      </c>
      <c r="L360" s="229">
        <f t="shared" si="166"/>
        <v>37134981.993758425</v>
      </c>
      <c r="M360" s="229">
        <f t="shared" si="166"/>
        <v>35820005.76576747</v>
      </c>
      <c r="N360" s="230">
        <f t="shared" si="166"/>
        <v>43312650.480417587</v>
      </c>
      <c r="O360" s="231">
        <f t="shared" si="166"/>
        <v>44435374.798571013</v>
      </c>
      <c r="P360" s="229">
        <f t="shared" si="166"/>
        <v>42463704.349424526</v>
      </c>
      <c r="Q360" s="229">
        <f t="shared" si="166"/>
        <v>28254530.804505777</v>
      </c>
      <c r="R360" s="103"/>
      <c r="S360" s="104"/>
      <c r="T360" s="103"/>
      <c r="U360" s="103"/>
      <c r="V360" s="103"/>
      <c r="W360" s="103"/>
      <c r="X360" s="104"/>
      <c r="Z360" s="85">
        <f>IF(Q$366=0,0,Q360/Q$366)</f>
        <v>0.54457623042272685</v>
      </c>
      <c r="AA360" s="85">
        <f>IF(AVERAGE(O$366:Q$366)=0,0,
AVERAGE(O360:Q360)/AVERAGE(O$366:Q$366))</f>
        <v>0.58511254924092804</v>
      </c>
      <c r="AB360" s="226">
        <v>0</v>
      </c>
      <c r="AD360" s="85">
        <f>IFERROR(INDEX(Z360:AB360,,MATCH(D$338,$Z$10:$AB$10,0)),"N/A")</f>
        <v>0.58511254924092804</v>
      </c>
    </row>
    <row r="361" spans="1:30" ht="12.3" x14ac:dyDescent="0.35">
      <c r="D361" s="15" t="s">
        <v>125</v>
      </c>
      <c r="E361" s="75" t="s">
        <v>288</v>
      </c>
      <c r="F361" s="75" t="str">
        <f>Dollars</f>
        <v>Dollars</v>
      </c>
      <c r="G361" s="75" t="str">
        <f t="shared" ref="G361:Q361" si="167">G26</f>
        <v>Nominal</v>
      </c>
      <c r="H361" s="75" t="str">
        <f t="shared" si="167"/>
        <v>Mid year</v>
      </c>
      <c r="I361" s="230">
        <f t="shared" si="167"/>
        <v>9706738.6408649273</v>
      </c>
      <c r="J361" s="231">
        <f t="shared" si="167"/>
        <v>6450804.4190668734</v>
      </c>
      <c r="K361" s="229">
        <f t="shared" si="167"/>
        <v>6128113.0000000028</v>
      </c>
      <c r="L361" s="229">
        <f t="shared" si="167"/>
        <v>5546932.9620853039</v>
      </c>
      <c r="M361" s="229">
        <f t="shared" si="167"/>
        <v>6464612.3981042672</v>
      </c>
      <c r="N361" s="230">
        <f t="shared" si="167"/>
        <v>8988462.219731437</v>
      </c>
      <c r="O361" s="231">
        <f t="shared" si="167"/>
        <v>7938355.5730173765</v>
      </c>
      <c r="P361" s="229">
        <f t="shared" si="167"/>
        <v>5993029.5320853135</v>
      </c>
      <c r="Q361" s="229">
        <f t="shared" si="167"/>
        <v>3312648.460963665</v>
      </c>
      <c r="R361" s="103"/>
      <c r="S361" s="104"/>
      <c r="T361" s="103"/>
      <c r="U361" s="103"/>
      <c r="V361" s="103"/>
      <c r="W361" s="103"/>
      <c r="X361" s="104"/>
      <c r="Z361" s="85">
        <f t="shared" ref="Z361:Z363" si="168">IF(Q$366=0,0,Q361/Q$366)</f>
        <v>6.3847799281082265E-2</v>
      </c>
      <c r="AA361" s="85">
        <f t="shared" ref="AA361:AA363" si="169">IF(AVERAGE(O$366:Q$366)=0,0,
AVERAGE(O361:Q361)/AVERAGE(O$366:Q$366))</f>
        <v>8.7619488813238472E-2</v>
      </c>
      <c r="AB361" s="226">
        <v>0</v>
      </c>
      <c r="AD361" s="85">
        <f>IFERROR(INDEX(Z361:AB361,,MATCH(D$338,$Z$10:$AB$10,0)),"N/A")</f>
        <v>8.7619488813238472E-2</v>
      </c>
    </row>
    <row r="362" spans="1:30" ht="12.3" x14ac:dyDescent="0.35">
      <c r="D362" s="15" t="s">
        <v>298</v>
      </c>
      <c r="E362" s="75" t="s">
        <v>288</v>
      </c>
      <c r="F362" s="75" t="str">
        <f>Dollars</f>
        <v>Dollars</v>
      </c>
      <c r="G362" s="75" t="str">
        <f t="shared" ref="G362:Q362" si="170">G27</f>
        <v>Nominal</v>
      </c>
      <c r="H362" s="75" t="str">
        <f t="shared" si="170"/>
        <v>Mid year</v>
      </c>
      <c r="I362" s="230">
        <f t="shared" si="170"/>
        <v>31757977.439282984</v>
      </c>
      <c r="J362" s="231">
        <f t="shared" si="170"/>
        <v>57479194.001331918</v>
      </c>
      <c r="K362" s="229">
        <f t="shared" si="170"/>
        <v>52524992.47706461</v>
      </c>
      <c r="L362" s="229">
        <f t="shared" si="170"/>
        <v>31745955.88308486</v>
      </c>
      <c r="M362" s="229">
        <f t="shared" si="170"/>
        <v>62089144.155765533</v>
      </c>
      <c r="N362" s="230">
        <f t="shared" si="170"/>
        <v>29658235.541408729</v>
      </c>
      <c r="O362" s="231">
        <f t="shared" si="170"/>
        <v>23668510.701580435</v>
      </c>
      <c r="P362" s="229">
        <f t="shared" si="170"/>
        <v>18064891.222606242</v>
      </c>
      <c r="Q362" s="229">
        <f t="shared" si="170"/>
        <v>12927301.983108163</v>
      </c>
      <c r="R362" s="103"/>
      <c r="S362" s="104"/>
      <c r="T362" s="103"/>
      <c r="U362" s="103"/>
      <c r="V362" s="103"/>
      <c r="W362" s="103"/>
      <c r="X362" s="104"/>
      <c r="Z362" s="85">
        <f t="shared" si="168"/>
        <v>0.24916008806540244</v>
      </c>
      <c r="AA362" s="85">
        <f t="shared" si="169"/>
        <v>0.27773913314305199</v>
      </c>
      <c r="AB362" s="226">
        <v>0</v>
      </c>
      <c r="AD362" s="85">
        <f>IFERROR(INDEX(Z362:AB362,,MATCH(D$338,$Z$10:$AB$10,0)),"N/A")</f>
        <v>0.27773913314305199</v>
      </c>
    </row>
    <row r="363" spans="1:30" ht="12.3" x14ac:dyDescent="0.35">
      <c r="D363" s="15" t="s">
        <v>111</v>
      </c>
      <c r="E363" s="75" t="s">
        <v>288</v>
      </c>
      <c r="F363" s="75" t="str">
        <f>Dollars</f>
        <v>Dollars</v>
      </c>
      <c r="G363" s="75" t="str">
        <f t="shared" ref="G363:Q363" si="171">G28</f>
        <v>Nominal</v>
      </c>
      <c r="H363" s="75" t="str">
        <f t="shared" si="171"/>
        <v>Mid year</v>
      </c>
      <c r="I363" s="1751">
        <f t="shared" si="171"/>
        <v>4112260.296118977</v>
      </c>
      <c r="J363" s="1752">
        <f t="shared" si="171"/>
        <v>2350023.8396682902</v>
      </c>
      <c r="K363" s="1750">
        <f t="shared" si="171"/>
        <v>1109922.5225831999</v>
      </c>
      <c r="L363" s="1750">
        <f t="shared" si="171"/>
        <v>2228760.5750640007</v>
      </c>
      <c r="M363" s="1750">
        <f t="shared" si="171"/>
        <v>2282000.5789055997</v>
      </c>
      <c r="N363" s="1751">
        <f t="shared" si="171"/>
        <v>1362082.4106925197</v>
      </c>
      <c r="O363" s="1752">
        <f t="shared" si="171"/>
        <v>1100488.3391415365</v>
      </c>
      <c r="P363" s="1750">
        <f t="shared" si="171"/>
        <v>1258041.0461103602</v>
      </c>
      <c r="Q363" s="1750">
        <f t="shared" si="171"/>
        <v>7389037.0286950069</v>
      </c>
      <c r="R363" s="103"/>
      <c r="S363" s="104"/>
      <c r="T363" s="103"/>
      <c r="U363" s="103"/>
      <c r="V363" s="103"/>
      <c r="W363" s="103"/>
      <c r="X363" s="104"/>
      <c r="Z363" s="85">
        <f t="shared" si="168"/>
        <v>0.14241588223078824</v>
      </c>
      <c r="AA363" s="85">
        <f t="shared" si="169"/>
        <v>4.9528828802781595E-2</v>
      </c>
      <c r="AB363" s="226">
        <v>0</v>
      </c>
      <c r="AD363" s="85">
        <f>IFERROR(INDEX(Z363:AB363,,MATCH(D$338,$Z$10:$AB$10,0)),"N/A")</f>
        <v>4.9528828802781595E-2</v>
      </c>
    </row>
    <row r="364" spans="1:30" ht="12.3" x14ac:dyDescent="0.35">
      <c r="D364" s="1742" t="s">
        <v>301</v>
      </c>
      <c r="E364" s="1884" t="s">
        <v>288</v>
      </c>
      <c r="F364" s="1884" t="str">
        <f>Dollars</f>
        <v>Dollars</v>
      </c>
      <c r="G364" s="1884" t="str">
        <f>G29</f>
        <v>Nominal</v>
      </c>
      <c r="H364" s="1884" t="str">
        <f>H29</f>
        <v>Mid year</v>
      </c>
      <c r="I364" s="1753">
        <f t="shared" ref="I364:Q364" si="172">I31</f>
        <v>5734392.6000000006</v>
      </c>
      <c r="J364" s="1754">
        <f t="shared" si="172"/>
        <v>2718945.7300000004</v>
      </c>
      <c r="K364" s="1755">
        <f t="shared" si="172"/>
        <v>5580241.4199999999</v>
      </c>
      <c r="L364" s="1755">
        <f t="shared" si="172"/>
        <v>10682686.93</v>
      </c>
      <c r="M364" s="1755">
        <f t="shared" si="172"/>
        <v>14609711.750000002</v>
      </c>
      <c r="N364" s="1753">
        <f t="shared" si="172"/>
        <v>7761415.4900000002</v>
      </c>
      <c r="O364" s="1754">
        <f t="shared" si="172"/>
        <v>9142431.1300000008</v>
      </c>
      <c r="P364" s="1755">
        <f t="shared" si="172"/>
        <v>9818549.1799999997</v>
      </c>
      <c r="Q364" s="1755">
        <f t="shared" si="172"/>
        <v>9358794.3300000001</v>
      </c>
      <c r="R364" s="103"/>
      <c r="S364" s="104"/>
      <c r="T364" s="103"/>
      <c r="U364" s="103"/>
      <c r="V364" s="103"/>
      <c r="W364" s="103"/>
      <c r="X364" s="104"/>
    </row>
    <row r="365" spans="1:30" x14ac:dyDescent="0.35">
      <c r="G365" s="6"/>
      <c r="H365" s="6"/>
      <c r="J365" s="97"/>
      <c r="K365" s="91"/>
      <c r="L365" s="91"/>
      <c r="M365" s="91"/>
      <c r="N365" s="89"/>
      <c r="O365" s="97"/>
      <c r="P365" s="91"/>
      <c r="Q365" s="91"/>
      <c r="R365" s="91"/>
      <c r="S365" s="89"/>
      <c r="T365" s="91"/>
      <c r="U365" s="91"/>
      <c r="V365" s="91"/>
      <c r="W365" s="91"/>
      <c r="X365" s="89"/>
    </row>
    <row r="366" spans="1:30" ht="12.3" x14ac:dyDescent="0.35">
      <c r="D366" s="74" t="s">
        <v>1600</v>
      </c>
      <c r="E366" s="67" t="s">
        <v>134</v>
      </c>
      <c r="F366" s="67" t="str">
        <f>F360</f>
        <v>Dollars</v>
      </c>
      <c r="G366" s="67" t="str">
        <f>G360</f>
        <v>Nominal</v>
      </c>
      <c r="H366" s="67" t="str">
        <f>H360</f>
        <v>Mid year</v>
      </c>
      <c r="I366" s="175">
        <f t="shared" ref="I366:X366" si="173">SUM(I360:I363)</f>
        <v>49036611.473533094</v>
      </c>
      <c r="J366" s="176">
        <f t="shared" si="173"/>
        <v>75879770.155857921</v>
      </c>
      <c r="K366" s="175">
        <f t="shared" si="173"/>
        <v>84707046.889981866</v>
      </c>
      <c r="L366" s="175">
        <f t="shared" si="173"/>
        <v>76656631.413992599</v>
      </c>
      <c r="M366" s="175">
        <f t="shared" si="173"/>
        <v>106655762.89854287</v>
      </c>
      <c r="N366" s="177">
        <f t="shared" si="173"/>
        <v>83321430.65225026</v>
      </c>
      <c r="O366" s="176">
        <f t="shared" si="173"/>
        <v>77142729.412310347</v>
      </c>
      <c r="P366" s="175">
        <f t="shared" si="173"/>
        <v>67779666.150226444</v>
      </c>
      <c r="Q366" s="175">
        <f t="shared" si="173"/>
        <v>51883518.277272619</v>
      </c>
      <c r="R366" s="175">
        <f t="shared" si="173"/>
        <v>0</v>
      </c>
      <c r="S366" s="177">
        <f t="shared" si="173"/>
        <v>0</v>
      </c>
      <c r="T366" s="175">
        <f t="shared" si="173"/>
        <v>0</v>
      </c>
      <c r="U366" s="175">
        <f t="shared" si="173"/>
        <v>0</v>
      </c>
      <c r="V366" s="175">
        <f t="shared" si="173"/>
        <v>0</v>
      </c>
      <c r="W366" s="175">
        <f t="shared" si="173"/>
        <v>0</v>
      </c>
      <c r="X366" s="177">
        <f t="shared" si="173"/>
        <v>0</v>
      </c>
      <c r="Z366" s="225">
        <f>SUM(Z360:Z363)</f>
        <v>0.99999999999999989</v>
      </c>
      <c r="AA366" s="225">
        <f>SUM(AA360:AA363)</f>
        <v>1</v>
      </c>
      <c r="AB366" s="225">
        <f>SUM(AB360:AB363)</f>
        <v>0</v>
      </c>
      <c r="AD366" s="225">
        <f>SUM(AD360:AD363)</f>
        <v>1</v>
      </c>
    </row>
    <row r="368" spans="1:30" s="13" customFormat="1" ht="14.1" x14ac:dyDescent="0.35">
      <c r="C368" s="13" t="s">
        <v>63</v>
      </c>
    </row>
    <row r="370" spans="4:24" ht="12.3" x14ac:dyDescent="0.35">
      <c r="D370" s="1862" t="s">
        <v>1651</v>
      </c>
    </row>
    <row r="371" spans="4:24" ht="12.6" x14ac:dyDescent="0.35">
      <c r="D371" s="1861" t="s">
        <v>1666</v>
      </c>
    </row>
    <row r="372" spans="4:24" ht="12.6" x14ac:dyDescent="0.35">
      <c r="D372" s="1861" t="s">
        <v>1667</v>
      </c>
    </row>
    <row r="373" spans="4:24" ht="12.6" x14ac:dyDescent="0.35">
      <c r="D373" s="1861" t="s">
        <v>1668</v>
      </c>
    </row>
    <row r="375" spans="4:24" ht="12.3" x14ac:dyDescent="0.35">
      <c r="D375" s="73" t="s">
        <v>132</v>
      </c>
      <c r="E375" s="64" t="str">
        <f>Lookup!E$20</f>
        <v>Source</v>
      </c>
      <c r="F375" s="64" t="str">
        <f>Lookup!F$20</f>
        <v>Unit</v>
      </c>
      <c r="G375" s="64" t="str">
        <f>Lookup!G$20</f>
        <v>Basis</v>
      </c>
      <c r="H375" s="64" t="str">
        <f>Lookup!H$20</f>
        <v>Timing</v>
      </c>
      <c r="I375" s="88" t="str">
        <f t="shared" ref="I375:X375" si="174">I$10</f>
        <v>RY09</v>
      </c>
      <c r="J375" s="64" t="str">
        <f t="shared" si="174"/>
        <v>RY10</v>
      </c>
      <c r="K375" s="64" t="str">
        <f t="shared" si="174"/>
        <v>RY11</v>
      </c>
      <c r="L375" s="64" t="str">
        <f t="shared" si="174"/>
        <v>RY12</v>
      </c>
      <c r="M375" s="64" t="str">
        <f t="shared" si="174"/>
        <v>RY13</v>
      </c>
      <c r="N375" s="88" t="str">
        <f t="shared" si="174"/>
        <v>RY14</v>
      </c>
      <c r="O375" s="64" t="str">
        <f t="shared" si="174"/>
        <v>RY15</v>
      </c>
      <c r="P375" s="64" t="str">
        <f t="shared" si="174"/>
        <v>RY16</v>
      </c>
      <c r="Q375" s="64" t="str">
        <f t="shared" si="174"/>
        <v>RY17</v>
      </c>
      <c r="R375" s="64" t="str">
        <f t="shared" si="174"/>
        <v>RY18</v>
      </c>
      <c r="S375" s="88" t="str">
        <f t="shared" si="174"/>
        <v>RY19</v>
      </c>
      <c r="T375" s="64" t="str">
        <f t="shared" si="174"/>
        <v>RY20</v>
      </c>
      <c r="U375" s="64" t="str">
        <f t="shared" si="174"/>
        <v>RY21</v>
      </c>
      <c r="V375" s="64" t="str">
        <f t="shared" si="174"/>
        <v>RY22</v>
      </c>
      <c r="W375" s="64" t="str">
        <f t="shared" si="174"/>
        <v>RY23</v>
      </c>
      <c r="X375" s="64" t="str">
        <f t="shared" si="174"/>
        <v>RY24</v>
      </c>
    </row>
    <row r="376" spans="4:24" x14ac:dyDescent="0.35">
      <c r="G376" s="6"/>
      <c r="H376" s="6"/>
      <c r="I376" s="93"/>
      <c r="N376" s="89"/>
      <c r="S376" s="89"/>
    </row>
    <row r="377" spans="4:24" ht="12.3" x14ac:dyDescent="0.35">
      <c r="D377" s="15" t="s">
        <v>683</v>
      </c>
      <c r="E377" s="75" t="str">
        <f>E99</f>
        <v>PWC - Capex Forecast Template - v19 - 29 Dec 17 FINAL</v>
      </c>
      <c r="F377" s="75" t="str">
        <f>F99</f>
        <v>Dollars</v>
      </c>
      <c r="G377" s="75" t="str">
        <f>G99</f>
        <v>Real $2019</v>
      </c>
      <c r="H377" s="75" t="str">
        <f>H99</f>
        <v>End year</v>
      </c>
      <c r="I377" s="224"/>
      <c r="J377" s="223"/>
      <c r="K377" s="223"/>
      <c r="L377" s="223"/>
      <c r="M377" s="223"/>
      <c r="N377" s="224"/>
      <c r="O377" s="223"/>
      <c r="P377" s="223"/>
      <c r="Q377" s="223"/>
      <c r="R377" s="229">
        <f t="shared" ref="R377:X377" si="175">R99</f>
        <v>12694556.865798416</v>
      </c>
      <c r="S377" s="230">
        <f t="shared" si="175"/>
        <v>12857796.817934314</v>
      </c>
      <c r="T377" s="231">
        <f t="shared" si="175"/>
        <v>13012869.520178294</v>
      </c>
      <c r="U377" s="229">
        <f t="shared" si="175"/>
        <v>13191144.55870012</v>
      </c>
      <c r="V377" s="229">
        <f t="shared" si="175"/>
        <v>13393456.838449178</v>
      </c>
      <c r="W377" s="229">
        <f t="shared" si="175"/>
        <v>13557488.562506313</v>
      </c>
      <c r="X377" s="230">
        <f t="shared" si="175"/>
        <v>13705951.532618362</v>
      </c>
    </row>
    <row r="378" spans="4:24" ht="12.3" x14ac:dyDescent="0.35">
      <c r="D378" s="15"/>
      <c r="E378" s="75"/>
      <c r="F378" s="75"/>
      <c r="G378" s="75"/>
      <c r="H378" s="75"/>
      <c r="I378" s="233"/>
      <c r="N378" s="89"/>
      <c r="R378" s="75"/>
      <c r="S378" s="233"/>
      <c r="T378" s="75"/>
      <c r="U378" s="75"/>
      <c r="V378" s="75"/>
      <c r="W378" s="75"/>
      <c r="X378" s="75"/>
    </row>
    <row r="379" spans="4:24" ht="12.3" x14ac:dyDescent="0.35">
      <c r="D379" s="74" t="s">
        <v>133</v>
      </c>
      <c r="E379" s="67" t="s">
        <v>134</v>
      </c>
      <c r="F379" s="67" t="str">
        <f>F377</f>
        <v>Dollars</v>
      </c>
      <c r="G379" s="67" t="str">
        <f t="shared" ref="G379:H379" si="176">G377</f>
        <v>Real $2019</v>
      </c>
      <c r="H379" s="67" t="str">
        <f t="shared" si="176"/>
        <v>End year</v>
      </c>
      <c r="I379" s="177">
        <f t="shared" ref="I379:X379" si="177">SUM(I377:I377)</f>
        <v>0</v>
      </c>
      <c r="J379" s="175">
        <f t="shared" si="177"/>
        <v>0</v>
      </c>
      <c r="K379" s="175">
        <f t="shared" si="177"/>
        <v>0</v>
      </c>
      <c r="L379" s="175">
        <f t="shared" si="177"/>
        <v>0</v>
      </c>
      <c r="M379" s="175">
        <f t="shared" si="177"/>
        <v>0</v>
      </c>
      <c r="N379" s="177">
        <f t="shared" si="177"/>
        <v>0</v>
      </c>
      <c r="O379" s="175">
        <f t="shared" si="177"/>
        <v>0</v>
      </c>
      <c r="P379" s="175">
        <f t="shared" si="177"/>
        <v>0</v>
      </c>
      <c r="Q379" s="175">
        <f t="shared" si="177"/>
        <v>0</v>
      </c>
      <c r="R379" s="175">
        <f t="shared" si="177"/>
        <v>12694556.865798416</v>
      </c>
      <c r="S379" s="177">
        <f t="shared" si="177"/>
        <v>12857796.817934314</v>
      </c>
      <c r="T379" s="175">
        <f t="shared" si="177"/>
        <v>13012869.520178294</v>
      </c>
      <c r="U379" s="175">
        <f t="shared" si="177"/>
        <v>13191144.55870012</v>
      </c>
      <c r="V379" s="175">
        <f t="shared" si="177"/>
        <v>13393456.838449178</v>
      </c>
      <c r="W379" s="175">
        <f t="shared" si="177"/>
        <v>13557488.562506313</v>
      </c>
      <c r="X379" s="175">
        <f t="shared" si="177"/>
        <v>13705951.532618362</v>
      </c>
    </row>
    <row r="380" spans="4:24" x14ac:dyDescent="0.35">
      <c r="G380" s="6"/>
      <c r="H380" s="6"/>
    </row>
    <row r="381" spans="4:24" ht="12.3" x14ac:dyDescent="0.35">
      <c r="D381" s="73" t="s">
        <v>686</v>
      </c>
      <c r="E381" s="64" t="str">
        <f>Lookup!E$20</f>
        <v>Source</v>
      </c>
      <c r="F381" s="64" t="str">
        <f>Lookup!F$20</f>
        <v>Unit</v>
      </c>
      <c r="G381" s="1757" t="str">
        <f>Lookup!G$20</f>
        <v>Basis</v>
      </c>
      <c r="H381" s="1757" t="str">
        <f>Lookup!H$20</f>
        <v>Timing</v>
      </c>
      <c r="I381" s="88" t="str">
        <f t="shared" ref="I381:X381" si="178">I$10</f>
        <v>RY09</v>
      </c>
      <c r="J381" s="64" t="str">
        <f t="shared" si="178"/>
        <v>RY10</v>
      </c>
      <c r="K381" s="64" t="str">
        <f t="shared" si="178"/>
        <v>RY11</v>
      </c>
      <c r="L381" s="64" t="str">
        <f t="shared" si="178"/>
        <v>RY12</v>
      </c>
      <c r="M381" s="64" t="str">
        <f t="shared" si="178"/>
        <v>RY13</v>
      </c>
      <c r="N381" s="64" t="str">
        <f t="shared" si="178"/>
        <v>RY14</v>
      </c>
      <c r="O381" s="96" t="str">
        <f t="shared" si="178"/>
        <v>RY15</v>
      </c>
      <c r="P381" s="64" t="str">
        <f t="shared" si="178"/>
        <v>RY16</v>
      </c>
      <c r="Q381" s="64" t="str">
        <f t="shared" si="178"/>
        <v>RY17</v>
      </c>
      <c r="R381" s="64" t="str">
        <f t="shared" si="178"/>
        <v>RY18</v>
      </c>
      <c r="S381" s="88" t="str">
        <f t="shared" si="178"/>
        <v>RY19</v>
      </c>
      <c r="T381" s="64" t="str">
        <f t="shared" si="178"/>
        <v>RY20</v>
      </c>
      <c r="U381" s="64" t="str">
        <f t="shared" si="178"/>
        <v>RY21</v>
      </c>
      <c r="V381" s="64" t="str">
        <f t="shared" si="178"/>
        <v>RY22</v>
      </c>
      <c r="W381" s="64" t="str">
        <f t="shared" si="178"/>
        <v>RY23</v>
      </c>
      <c r="X381" s="64" t="str">
        <f t="shared" si="178"/>
        <v>RY24</v>
      </c>
    </row>
    <row r="382" spans="4:24" x14ac:dyDescent="0.35">
      <c r="G382" s="6"/>
      <c r="H382" s="6"/>
      <c r="I382" s="93"/>
      <c r="O382" s="97"/>
      <c r="P382" s="91"/>
      <c r="Q382" s="91"/>
      <c r="R382" s="91"/>
      <c r="S382" s="89"/>
    </row>
    <row r="383" spans="4:24" ht="12.3" x14ac:dyDescent="0.35">
      <c r="D383" s="15" t="s">
        <v>297</v>
      </c>
      <c r="E383" s="75" t="s">
        <v>134</v>
      </c>
      <c r="F383" s="75" t="str">
        <f t="shared" ref="F383:F387" si="179">Dollars</f>
        <v>Dollars</v>
      </c>
      <c r="G383" s="75" t="str">
        <f>G$377</f>
        <v>Real $2019</v>
      </c>
      <c r="H383" s="75" t="str">
        <f t="shared" ref="H383:H387" si="180">H$377</f>
        <v>End year</v>
      </c>
      <c r="I383" s="224"/>
      <c r="J383" s="223"/>
      <c r="K383" s="223"/>
      <c r="L383" s="223"/>
      <c r="M383" s="223"/>
      <c r="N383" s="224"/>
      <c r="O383" s="223"/>
      <c r="P383" s="223"/>
      <c r="Q383" s="223"/>
      <c r="R383" s="229">
        <f t="shared" ref="R383:X387" si="181">IFERROR(R$379*$AD360,"N/A")</f>
        <v>7427744.5292312363</v>
      </c>
      <c r="S383" s="230">
        <f t="shared" si="181"/>
        <v>7523258.2737634387</v>
      </c>
      <c r="T383" s="231">
        <f t="shared" si="181"/>
        <v>7613993.2578910934</v>
      </c>
      <c r="U383" s="229">
        <f t="shared" si="181"/>
        <v>7718304.2201466244</v>
      </c>
      <c r="V383" s="229">
        <f t="shared" si="181"/>
        <v>7836679.673893339</v>
      </c>
      <c r="W383" s="229">
        <f t="shared" si="181"/>
        <v>7932656.6941127935</v>
      </c>
      <c r="X383" s="230">
        <f t="shared" si="181"/>
        <v>8019524.2410229351</v>
      </c>
    </row>
    <row r="384" spans="4:24" ht="12.3" x14ac:dyDescent="0.35">
      <c r="D384" s="15" t="s">
        <v>125</v>
      </c>
      <c r="E384" s="75" t="s">
        <v>134</v>
      </c>
      <c r="F384" s="75" t="str">
        <f t="shared" si="179"/>
        <v>Dollars</v>
      </c>
      <c r="G384" s="75" t="str">
        <f t="shared" ref="G384:G387" si="182">G$377</f>
        <v>Real $2019</v>
      </c>
      <c r="H384" s="75" t="str">
        <f t="shared" si="180"/>
        <v>End year</v>
      </c>
      <c r="I384" s="224"/>
      <c r="J384" s="223"/>
      <c r="K384" s="223"/>
      <c r="L384" s="223"/>
      <c r="M384" s="223"/>
      <c r="N384" s="224"/>
      <c r="O384" s="223"/>
      <c r="P384" s="223"/>
      <c r="Q384" s="223"/>
      <c r="R384" s="229">
        <f t="shared" si="181"/>
        <v>1112290.583291844</v>
      </c>
      <c r="S384" s="230">
        <f t="shared" si="181"/>
        <v>1126593.5844518889</v>
      </c>
      <c r="T384" s="231">
        <f t="shared" si="181"/>
        <v>1140180.9753513939</v>
      </c>
      <c r="U384" s="229">
        <f t="shared" si="181"/>
        <v>1155801.3430948367</v>
      </c>
      <c r="V384" s="229">
        <f t="shared" si="181"/>
        <v>1173527.84162709</v>
      </c>
      <c r="W384" s="229">
        <f t="shared" si="181"/>
        <v>1187900.2174381304</v>
      </c>
      <c r="X384" s="230">
        <f t="shared" si="181"/>
        <v>1200908.4669870434</v>
      </c>
    </row>
    <row r="385" spans="1:24" ht="12.3" x14ac:dyDescent="0.35">
      <c r="D385" s="15" t="s">
        <v>298</v>
      </c>
      <c r="E385" s="75" t="s">
        <v>134</v>
      </c>
      <c r="F385" s="75" t="str">
        <f t="shared" si="179"/>
        <v>Dollars</v>
      </c>
      <c r="G385" s="75" t="str">
        <f t="shared" si="182"/>
        <v>Real $2019</v>
      </c>
      <c r="H385" s="75" t="str">
        <f t="shared" si="180"/>
        <v>End year</v>
      </c>
      <c r="I385" s="224"/>
      <c r="J385" s="223"/>
      <c r="K385" s="223"/>
      <c r="L385" s="223"/>
      <c r="M385" s="223"/>
      <c r="N385" s="224"/>
      <c r="O385" s="223"/>
      <c r="P385" s="223"/>
      <c r="Q385" s="223"/>
      <c r="R385" s="229">
        <f t="shared" si="181"/>
        <v>3525775.2195420307</v>
      </c>
      <c r="S385" s="230">
        <f t="shared" si="181"/>
        <v>3571113.3423425686</v>
      </c>
      <c r="T385" s="231">
        <f t="shared" si="181"/>
        <v>3614183.1002379623</v>
      </c>
      <c r="U385" s="229">
        <f t="shared" si="181"/>
        <v>3663697.0548980585</v>
      </c>
      <c r="V385" s="229">
        <f t="shared" si="181"/>
        <v>3719887.0920997565</v>
      </c>
      <c r="W385" s="229">
        <f t="shared" si="181"/>
        <v>3765445.1209473452</v>
      </c>
      <c r="X385" s="230">
        <f t="shared" si="181"/>
        <v>3806679.0975701087</v>
      </c>
    </row>
    <row r="386" spans="1:24" ht="12.3" x14ac:dyDescent="0.35">
      <c r="D386" s="15" t="s">
        <v>111</v>
      </c>
      <c r="E386" s="75" t="s">
        <v>134</v>
      </c>
      <c r="F386" s="75" t="str">
        <f t="shared" si="179"/>
        <v>Dollars</v>
      </c>
      <c r="G386" s="75" t="str">
        <f t="shared" si="182"/>
        <v>Real $2019</v>
      </c>
      <c r="H386" s="75" t="str">
        <f t="shared" si="180"/>
        <v>End year</v>
      </c>
      <c r="I386" s="224"/>
      <c r="J386" s="223"/>
      <c r="K386" s="223"/>
      <c r="L386" s="223"/>
      <c r="M386" s="223"/>
      <c r="N386" s="224"/>
      <c r="O386" s="223"/>
      <c r="P386" s="223"/>
      <c r="Q386" s="223"/>
      <c r="R386" s="229">
        <f t="shared" si="181"/>
        <v>628746.5337333054</v>
      </c>
      <c r="S386" s="230">
        <f t="shared" si="181"/>
        <v>636831.61737641855</v>
      </c>
      <c r="T386" s="231">
        <f t="shared" si="181"/>
        <v>644512.18669784535</v>
      </c>
      <c r="U386" s="229">
        <f t="shared" si="181"/>
        <v>653341.94056060223</v>
      </c>
      <c r="V386" s="229">
        <f t="shared" si="181"/>
        <v>663362.23082899384</v>
      </c>
      <c r="W386" s="229">
        <f t="shared" si="181"/>
        <v>671486.53000804468</v>
      </c>
      <c r="X386" s="230">
        <f t="shared" si="181"/>
        <v>678839.72703827685</v>
      </c>
    </row>
    <row r="387" spans="1:24" ht="12.3" x14ac:dyDescent="0.35">
      <c r="D387" s="15" t="s">
        <v>677</v>
      </c>
      <c r="E387" s="75" t="s">
        <v>134</v>
      </c>
      <c r="F387" s="75" t="str">
        <f t="shared" si="179"/>
        <v>Dollars</v>
      </c>
      <c r="G387" s="75" t="str">
        <f t="shared" si="182"/>
        <v>Real $2019</v>
      </c>
      <c r="H387" s="75" t="str">
        <f t="shared" si="180"/>
        <v>End year</v>
      </c>
      <c r="I387" s="224"/>
      <c r="J387" s="223"/>
      <c r="K387" s="223"/>
      <c r="L387" s="223"/>
      <c r="M387" s="223"/>
      <c r="N387" s="224"/>
      <c r="O387" s="223"/>
      <c r="P387" s="223"/>
      <c r="Q387" s="223"/>
      <c r="R387" s="229">
        <f t="shared" si="181"/>
        <v>0</v>
      </c>
      <c r="S387" s="230">
        <f t="shared" si="181"/>
        <v>0</v>
      </c>
      <c r="T387" s="231">
        <f t="shared" si="181"/>
        <v>0</v>
      </c>
      <c r="U387" s="229">
        <f t="shared" si="181"/>
        <v>0</v>
      </c>
      <c r="V387" s="229">
        <f t="shared" si="181"/>
        <v>0</v>
      </c>
      <c r="W387" s="229">
        <f t="shared" si="181"/>
        <v>0</v>
      </c>
      <c r="X387" s="230">
        <f t="shared" si="181"/>
        <v>0</v>
      </c>
    </row>
    <row r="388" spans="1:24" x14ac:dyDescent="0.35">
      <c r="G388" s="6"/>
      <c r="H388" s="6"/>
      <c r="I388" s="89"/>
      <c r="O388" s="97"/>
      <c r="P388" s="91"/>
      <c r="Q388" s="91"/>
      <c r="R388" s="91"/>
      <c r="S388" s="89"/>
    </row>
    <row r="389" spans="1:24" ht="12.3" x14ac:dyDescent="0.35">
      <c r="D389" s="74" t="str">
        <f>"Total "&amp;D381</f>
        <v>Total SCS Capitalised OH</v>
      </c>
      <c r="E389" s="67" t="s">
        <v>134</v>
      </c>
      <c r="F389" s="67" t="str">
        <f>F383</f>
        <v>Dollars</v>
      </c>
      <c r="G389" s="67" t="str">
        <f>G383</f>
        <v>Real $2019</v>
      </c>
      <c r="H389" s="67" t="str">
        <f>H383</f>
        <v>End year</v>
      </c>
      <c r="I389" s="177">
        <f t="shared" ref="I389:Q389" si="183">SUM(I383:I387)
-I387</f>
        <v>0</v>
      </c>
      <c r="J389" s="175">
        <f t="shared" si="183"/>
        <v>0</v>
      </c>
      <c r="K389" s="175">
        <f t="shared" si="183"/>
        <v>0</v>
      </c>
      <c r="L389" s="175">
        <f t="shared" si="183"/>
        <v>0</v>
      </c>
      <c r="M389" s="175">
        <f t="shared" si="183"/>
        <v>0</v>
      </c>
      <c r="N389" s="175">
        <f t="shared" si="183"/>
        <v>0</v>
      </c>
      <c r="O389" s="176">
        <f t="shared" si="183"/>
        <v>0</v>
      </c>
      <c r="P389" s="175">
        <f t="shared" si="183"/>
        <v>0</v>
      </c>
      <c r="Q389" s="175">
        <f t="shared" si="183"/>
        <v>0</v>
      </c>
      <c r="R389" s="175">
        <f t="shared" ref="R389:X389" si="184">SUM(R383:R386)</f>
        <v>12694556.865798416</v>
      </c>
      <c r="S389" s="177">
        <f t="shared" si="184"/>
        <v>12857796.817934316</v>
      </c>
      <c r="T389" s="175">
        <f t="shared" si="184"/>
        <v>13012869.520178296</v>
      </c>
      <c r="U389" s="175">
        <f t="shared" si="184"/>
        <v>13191144.558700122</v>
      </c>
      <c r="V389" s="175">
        <f t="shared" si="184"/>
        <v>13393456.838449178</v>
      </c>
      <c r="W389" s="175">
        <f t="shared" si="184"/>
        <v>13557488.562506314</v>
      </c>
      <c r="X389" s="175">
        <f t="shared" si="184"/>
        <v>13705951.532618364</v>
      </c>
    </row>
    <row r="390" spans="1:24" x14ac:dyDescent="0.35">
      <c r="D390" s="6"/>
      <c r="E390" s="6"/>
      <c r="F390" s="6"/>
      <c r="G390" s="6"/>
      <c r="H390" s="6"/>
      <c r="I390" s="6"/>
      <c r="J390" s="6"/>
      <c r="K390" s="6"/>
      <c r="L390" s="6"/>
      <c r="M390" s="6"/>
      <c r="N390" s="6"/>
      <c r="O390" s="6"/>
      <c r="P390" s="6"/>
      <c r="Q390" s="6"/>
      <c r="R390" s="6"/>
      <c r="S390" s="6"/>
      <c r="T390" s="6"/>
      <c r="U390" s="6"/>
      <c r="V390" s="6"/>
      <c r="W390" s="6"/>
      <c r="X390" s="6"/>
    </row>
    <row r="391" spans="1:24" ht="12.3" x14ac:dyDescent="0.35">
      <c r="A391" s="70">
        <f>IF(SUM($I391:$X391)&gt;0,1,0)</f>
        <v>0</v>
      </c>
      <c r="D391" s="15" t="s">
        <v>139</v>
      </c>
      <c r="E391" s="6"/>
      <c r="F391" s="6"/>
      <c r="G391" s="6"/>
      <c r="H391" s="6"/>
      <c r="I391" s="70">
        <f>IF(OR(ISERROR(I389),ROUND(I389-I379,4)&lt;&gt;0),1,0)</f>
        <v>0</v>
      </c>
      <c r="J391" s="70">
        <f t="shared" ref="J391:X391" si="185">IF(OR(ISERROR(J389),ROUND(J389-J379,4)&lt;&gt;0),1,0)</f>
        <v>0</v>
      </c>
      <c r="K391" s="70">
        <f t="shared" si="185"/>
        <v>0</v>
      </c>
      <c r="L391" s="70">
        <f t="shared" si="185"/>
        <v>0</v>
      </c>
      <c r="M391" s="70">
        <f t="shared" si="185"/>
        <v>0</v>
      </c>
      <c r="N391" s="70">
        <f t="shared" si="185"/>
        <v>0</v>
      </c>
      <c r="O391" s="70">
        <f t="shared" si="185"/>
        <v>0</v>
      </c>
      <c r="P391" s="70">
        <f t="shared" si="185"/>
        <v>0</v>
      </c>
      <c r="Q391" s="70">
        <f t="shared" si="185"/>
        <v>0</v>
      </c>
      <c r="R391" s="70">
        <f t="shared" si="185"/>
        <v>0</v>
      </c>
      <c r="S391" s="70">
        <f t="shared" si="185"/>
        <v>0</v>
      </c>
      <c r="T391" s="70">
        <f t="shared" si="185"/>
        <v>0</v>
      </c>
      <c r="U391" s="70">
        <f t="shared" si="185"/>
        <v>0</v>
      </c>
      <c r="V391" s="70">
        <f t="shared" si="185"/>
        <v>0</v>
      </c>
      <c r="W391" s="70">
        <f t="shared" si="185"/>
        <v>0</v>
      </c>
      <c r="X391" s="70">
        <f t="shared" si="185"/>
        <v>0</v>
      </c>
    </row>
    <row r="393" spans="1:24" s="4" customFormat="1" ht="15" x14ac:dyDescent="0.35">
      <c r="B393" s="4" t="s">
        <v>33</v>
      </c>
    </row>
  </sheetData>
  <conditionalFormatting sqref="B2">
    <cfRule type="cellIs" dxfId="877" priority="1" operator="notEqual">
      <formula>"No Errors Found"</formula>
    </cfRule>
  </conditionalFormatting>
  <dataValidations disablePrompts="1" count="3">
    <dataValidation type="list" allowBlank="1" showInputMessage="1" showErrorMessage="1" sqref="D233 D124 D181 D285 D338" xr:uid="{00000000-0002-0000-0800-000000000000}">
      <formula1>$Z$10:$AC$10</formula1>
    </dataValidation>
    <dataValidation type="list" allowBlank="1" showInputMessage="1" showErrorMessage="1" sqref="Z103 Z93:Z97" xr:uid="{00000000-0002-0000-0800-000001000000}">
      <formula1>$D$107:$D$113</formula1>
    </dataValidation>
    <dataValidation type="list" allowBlank="1" showInputMessage="1" showErrorMessage="1" sqref="D21 D208" xr:uid="{00000000-0002-0000-0800-000002000000}">
      <formula1>$AC$10</formula1>
    </dataValidation>
  </dataValidations>
  <pageMargins left="0.70866141732283472" right="0.70866141732283472" top="0.74803149606299213" bottom="0.74803149606299213" header="0.31496062992125984" footer="0.31496062992125984"/>
  <pageSetup paperSize="9" scale="44" fitToHeight="1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W o r k b o o k S t a t e   x m l n s : i = " h t t p : / / w w w . w 3 . o r g / 2 0 0 1 / X M L S c h e m a - i n s t a n c e "   x m l n s = " h t t p : / / s c h e m a s . m i c r o s o f t . c o m / P o w e r B I A d d I n " > < L a s t P r o v i d e d R a n g e N a m e I d > 0 < / L a s t P r o v i d e d R a n g e N a m e I d > < L a s t U s e d G r o u p O b j e c t I d   i : n i l = " t r u e " / > < T i l e s L i s t > < T i l e s / > < / T i l e s L i s t > < / W o r k b o o k S t a t e > 
</file>

<file path=customXml/item3.xml><?xml version="1.0" encoding="utf-8"?>
<ct:contentTypeSchema xmlns:ct="http://schemas.microsoft.com/office/2006/metadata/contentType" xmlns:ma="http://schemas.microsoft.com/office/2006/metadata/properties/metaAttributes" ct:_="" ma:_="" ma:contentTypeName="Document" ma:contentTypeID="0x0101003BA3B04C24F8D74DBE21978B58C569F6" ma:contentTypeVersion="4" ma:contentTypeDescription="Create a new document." ma:contentTypeScope="" ma:versionID="adc0807dace506080b80eaaea3507f1c">
  <xsd:schema xmlns:xsd="http://www.w3.org/2001/XMLSchema" xmlns:xs="http://www.w3.org/2001/XMLSchema" xmlns:p="http://schemas.microsoft.com/office/2006/metadata/properties" xmlns:ns2="4eb6023d-658b-4527-be73-24b0518f0bf9" xmlns:ns3="7aa583b4-7878-4620-ad4f-d1b586498304" targetNamespace="http://schemas.microsoft.com/office/2006/metadata/properties" ma:root="true" ma:fieldsID="a11288c608cf05ce5d6a34290543d294" ns2:_="" ns3:_="">
    <xsd:import namespace="4eb6023d-658b-4527-be73-24b0518f0bf9"/>
    <xsd:import namespace="7aa583b4-7878-4620-ad4f-d1b58649830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b6023d-658b-4527-be73-24b0518f0bf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aa583b4-7878-4620-ad4f-d1b586498304"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A4CC24A-A301-4156-98D3-737AA101ADA0}">
  <ds:schemaRefs>
    <ds:schemaRef ds:uri="http://schemas.microsoft.com/sharepoint/v3/contenttype/forms"/>
  </ds:schemaRefs>
</ds:datastoreItem>
</file>

<file path=customXml/itemProps2.xml><?xml version="1.0" encoding="utf-8"?>
<ds:datastoreItem xmlns:ds="http://schemas.openxmlformats.org/officeDocument/2006/customXml" ds:itemID="{51598D0D-4A9B-4543-A0CF-22B95B5407C9}">
  <ds:schemaRefs>
    <ds:schemaRef ds:uri="http://schemas.microsoft.com/PowerBIAddIn"/>
  </ds:schemaRefs>
</ds:datastoreItem>
</file>

<file path=customXml/itemProps3.xml><?xml version="1.0" encoding="utf-8"?>
<ds:datastoreItem xmlns:ds="http://schemas.openxmlformats.org/officeDocument/2006/customXml" ds:itemID="{10F093F6-9841-4764-B479-D42902E368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b6023d-658b-4527-be73-24b0518f0bf9"/>
    <ds:schemaRef ds:uri="7aa583b4-7878-4620-ad4f-d1b5864983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997CDD1-FCE8-40FA-A22B-39998E6D97A8}">
  <ds:schemaRefs>
    <ds:schemaRef ds:uri="7aa583b4-7878-4620-ad4f-d1b586498304"/>
    <ds:schemaRef ds:uri="4eb6023d-658b-4527-be73-24b0518f0bf9"/>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42</vt:i4>
      </vt:variant>
    </vt:vector>
  </HeadingPairs>
  <TitlesOfParts>
    <vt:vector size="95" baseType="lpstr">
      <vt:lpstr>Capex_Forecast</vt:lpstr>
      <vt:lpstr>Capex_Historical</vt:lpstr>
      <vt:lpstr>Cover</vt:lpstr>
      <vt:lpstr>TOC</vt:lpstr>
      <vt:lpstr>Diagram</vt:lpstr>
      <vt:lpstr>SC_General</vt:lpstr>
      <vt:lpstr>CPI_Series_Inp</vt:lpstr>
      <vt:lpstr>DATA=&gt;</vt:lpstr>
      <vt:lpstr>2.1</vt:lpstr>
      <vt:lpstr>2.2</vt:lpstr>
      <vt:lpstr>2.3</vt:lpstr>
      <vt:lpstr>2.3b</vt:lpstr>
      <vt:lpstr>2.4</vt:lpstr>
      <vt:lpstr>2.5</vt:lpstr>
      <vt:lpstr>2.6</vt:lpstr>
      <vt:lpstr>2.10</vt:lpstr>
      <vt:lpstr>2.11</vt:lpstr>
      <vt:lpstr>2.14</vt:lpstr>
      <vt:lpstr>2.16</vt:lpstr>
      <vt:lpstr>3.1</vt:lpstr>
      <vt:lpstr>3.2</vt:lpstr>
      <vt:lpstr>3.5</vt:lpstr>
      <vt:lpstr>7.4</vt:lpstr>
      <vt:lpstr>7.7</vt:lpstr>
      <vt:lpstr>RIN SHEETS=&gt;</vt:lpstr>
      <vt:lpstr>2.1 Expenditure summary</vt:lpstr>
      <vt:lpstr>2.2 Repex</vt:lpstr>
      <vt:lpstr>2.3 Augex (a)</vt:lpstr>
      <vt:lpstr>2.3 Augex (b)</vt:lpstr>
      <vt:lpstr>2.4 Augex model</vt:lpstr>
      <vt:lpstr>2.5 Connections</vt:lpstr>
      <vt:lpstr>2.6 Non-network</vt:lpstr>
      <vt:lpstr>2.10 Overheads</vt:lpstr>
      <vt:lpstr>2.11 Labour</vt:lpstr>
      <vt:lpstr>2.14 Forecast price changes</vt:lpstr>
      <vt:lpstr>2.16 Opex Summary</vt:lpstr>
      <vt:lpstr>2.17 Step Changes</vt:lpstr>
      <vt:lpstr>3.1 Revenue</vt:lpstr>
      <vt:lpstr>3.2 Operating expenditure</vt:lpstr>
      <vt:lpstr>3.3 Assets (RAB)</vt:lpstr>
      <vt:lpstr>3.5 Physical assets</vt:lpstr>
      <vt:lpstr>4.2 Metering</vt:lpstr>
      <vt:lpstr>7.4 Shared Assets</vt:lpstr>
      <vt:lpstr>7.6 Indicative bill impact</vt:lpstr>
      <vt:lpstr>7.7 TSS-LRMC</vt:lpstr>
      <vt:lpstr>END</vt:lpstr>
      <vt:lpstr>Input_SCS</vt:lpstr>
      <vt:lpstr>Input_Metering</vt:lpstr>
      <vt:lpstr>SC_General_Outputs</vt:lpstr>
      <vt:lpstr>Output_RIN</vt:lpstr>
      <vt:lpstr>Lookup</vt:lpstr>
      <vt:lpstr>Checks</vt:lpstr>
      <vt:lpstr>Change_Log</vt:lpstr>
      <vt:lpstr>Base_Year</vt:lpstr>
      <vt:lpstr>Days_In_Wk</vt:lpstr>
      <vt:lpstr>Days_In_Yr</vt:lpstr>
      <vt:lpstr>dms_BaseStepTrend</vt:lpstr>
      <vt:lpstr>Dollars</vt:lpstr>
      <vt:lpstr>End_year</vt:lpstr>
      <vt:lpstr>Error</vt:lpstr>
      <vt:lpstr>Factor</vt:lpstr>
      <vt:lpstr>Half</vt:lpstr>
      <vt:lpstr>Kilometres</vt:lpstr>
      <vt:lpstr>LU_Basis</vt:lpstr>
      <vt:lpstr>LU_Non_Network</vt:lpstr>
      <vt:lpstr>LU_Opex_View_1</vt:lpstr>
      <vt:lpstr>LU_Opex_View_2</vt:lpstr>
      <vt:lpstr>LU_Opex_View_2_Names</vt:lpstr>
      <vt:lpstr>LU_Overheads</vt:lpstr>
      <vt:lpstr>LU_Service_Long</vt:lpstr>
      <vt:lpstr>LU_Service_Short</vt:lpstr>
      <vt:lpstr>LU_Timing</vt:lpstr>
      <vt:lpstr>LU_Timing_Value</vt:lpstr>
      <vt:lpstr>LU_Units</vt:lpstr>
      <vt:lpstr>Mid_year</vt:lpstr>
      <vt:lpstr>Millions</vt:lpstr>
      <vt:lpstr>Model_Name</vt:lpstr>
      <vt:lpstr>Model_Start_Date</vt:lpstr>
      <vt:lpstr>Mths_In_Mth</vt:lpstr>
      <vt:lpstr>Mths_In_Qtr</vt:lpstr>
      <vt:lpstr>Mths_In_Yr</vt:lpstr>
      <vt:lpstr>NA</vt:lpstr>
      <vt:lpstr>No</vt:lpstr>
      <vt:lpstr>Nominal</vt:lpstr>
      <vt:lpstr>Number</vt:lpstr>
      <vt:lpstr>Ok</vt:lpstr>
      <vt:lpstr>Percent</vt:lpstr>
      <vt:lpstr>Qtrs_In_Yr</vt:lpstr>
      <vt:lpstr>Real2018</vt:lpstr>
      <vt:lpstr>Real2019</vt:lpstr>
      <vt:lpstr>Start_year</vt:lpstr>
      <vt:lpstr>Thousands</vt:lpstr>
      <vt:lpstr>Title_Msg</vt:lpstr>
      <vt:lpstr>Yes</vt:lpstr>
      <vt:lpstr>Yes_No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Wu</dc:creator>
  <cp:lastModifiedBy>Ryan</cp:lastModifiedBy>
  <cp:lastPrinted>2018-01-02T09:43:53Z</cp:lastPrinted>
  <dcterms:created xsi:type="dcterms:W3CDTF">2012-02-19T06:14:59Z</dcterms:created>
  <dcterms:modified xsi:type="dcterms:W3CDTF">2018-03-15T06:28:52Z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0x0101003BA3B04C24F8D74DBE21978B58C569F6</vt:lpwstr>
  </property>
</Properties>
</file>